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28815" yWindow="60" windowWidth="28275" windowHeight="12345" tabRatio="844"/>
  </bookViews>
  <sheets>
    <sheet name="2022 - 2023" sheetId="24533" r:id="rId1"/>
    <sheet name="2021 - 2022" sheetId="24532" r:id="rId2"/>
    <sheet name="2020 - 2021" sheetId="24531" r:id="rId3"/>
    <sheet name="2019-2020" sheetId="24530" r:id="rId4"/>
    <sheet name="2018-2019" sheetId="24529" r:id="rId5"/>
    <sheet name="2017-2018" sheetId="24528" r:id="rId6"/>
    <sheet name="2016-2017" sheetId="24527" r:id="rId7"/>
    <sheet name="2015-2016" sheetId="24526" r:id="rId8"/>
    <sheet name="2014-2015" sheetId="24525" r:id="rId9"/>
    <sheet name="2013-2014" sheetId="24524" r:id="rId10"/>
    <sheet name="2012-2013" sheetId="24521" r:id="rId11"/>
    <sheet name="2011-2012" sheetId="24520" r:id="rId12"/>
    <sheet name="2010-2011" sheetId="24519" r:id="rId13"/>
    <sheet name="2009-2010" sheetId="24523" r:id="rId14"/>
    <sheet name="2008-2009" sheetId="24522" r:id="rId15"/>
    <sheet name="2007-2008" sheetId="24513" r:id="rId16"/>
    <sheet name="2006-2007" sheetId="24482" r:id="rId17"/>
    <sheet name="2005-2006" sheetId="24483" r:id="rId18"/>
    <sheet name="2004-2005" sheetId="24484" r:id="rId19"/>
    <sheet name="2003-2004" sheetId="24485" r:id="rId20"/>
    <sheet name="2002-2003" sheetId="24486" r:id="rId21"/>
    <sheet name="2001-2002" sheetId="24487" r:id="rId22"/>
    <sheet name="2000-2001" sheetId="24488" r:id="rId23"/>
    <sheet name="1999-2000" sheetId="24489" r:id="rId24"/>
    <sheet name="1998-1999" sheetId="24490" r:id="rId25"/>
    <sheet name="1997-1998" sheetId="24491" r:id="rId26"/>
    <sheet name="1996-1997" sheetId="24492" r:id="rId27"/>
    <sheet name="1995-1996" sheetId="24493" r:id="rId28"/>
    <sheet name="1994-1995" sheetId="24494" r:id="rId29"/>
    <sheet name="1993-1994" sheetId="24495" r:id="rId30"/>
    <sheet name="1992-1993" sheetId="24496" r:id="rId31"/>
    <sheet name="1991-1992" sheetId="24497" r:id="rId32"/>
    <sheet name="1990-1991" sheetId="24498" r:id="rId33"/>
    <sheet name="1989-1990" sheetId="24499" r:id="rId34"/>
    <sheet name="1988-1989" sheetId="24500" r:id="rId35"/>
    <sheet name="1987-1988" sheetId="24501" r:id="rId36"/>
    <sheet name="1986-1987" sheetId="24502" r:id="rId37"/>
    <sheet name="1985-1986 " sheetId="24503" r:id="rId38"/>
    <sheet name="84-85 oK" sheetId="24504" r:id="rId39"/>
  </sheets>
  <definedNames>
    <definedName name="_xlnm._FilterDatabase" localSheetId="20" hidden="1">'2002-2003'!$A$1:$D$338</definedName>
    <definedName name="_xlnm._FilterDatabase" localSheetId="15" hidden="1">'2007-2008'!$A$15:$T$345</definedName>
    <definedName name="_xlnm.Print_Area" localSheetId="24">'1998-1999'!$A$1:$R$344</definedName>
    <definedName name="_xlnm.Print_Area" localSheetId="9">'2013-2014'!$A$7:$C$338</definedName>
    <definedName name="_xlnm.Print_Area" localSheetId="8">'2014-2015'!$A$7:$C$338</definedName>
    <definedName name="_xlnm.Print_Area" localSheetId="4">'2018-2019'!$C$337:$C$364</definedName>
    <definedName name="_xlnm.Print_Area" localSheetId="1">'2021 - 2022'!$C$337:$C$365</definedName>
    <definedName name="_xlnm.Print_Titles" localSheetId="37">'1985-1986 '!$3:$6</definedName>
    <definedName name="_xlnm.Print_Titles" localSheetId="36">'1986-1987'!$3:$6</definedName>
    <definedName name="_xlnm.Print_Titles" localSheetId="35">'1987-1988'!$3:$6</definedName>
    <definedName name="_xlnm.Print_Titles" localSheetId="34">'1988-1989'!$3:$6</definedName>
    <definedName name="_xlnm.Print_Titles" localSheetId="33">'1989-1990'!$3:$6</definedName>
    <definedName name="_xlnm.Print_Titles" localSheetId="32">'1990-1991'!$3:$6</definedName>
    <definedName name="_xlnm.Print_Titles" localSheetId="31">'1991-1992'!$3:$6</definedName>
    <definedName name="_xlnm.Print_Titles" localSheetId="30">'1992-1993'!$3:$6</definedName>
    <definedName name="_xlnm.Print_Titles" localSheetId="29">'1993-1994'!$3:$6</definedName>
    <definedName name="_xlnm.Print_Titles" localSheetId="28">'1994-1995'!$3:$6</definedName>
    <definedName name="_xlnm.Print_Titles" localSheetId="27">'1995-1996'!$3:$6</definedName>
    <definedName name="_xlnm.Print_Titles" localSheetId="26">'1996-1997'!$3:$6</definedName>
    <definedName name="_xlnm.Print_Titles" localSheetId="25">'1997-1998'!$3:$6</definedName>
    <definedName name="_xlnm.Print_Titles" localSheetId="24">'1998-1999'!$3:$6</definedName>
    <definedName name="_xlnm.Print_Titles" localSheetId="23">'1999-2000'!$3:$6</definedName>
    <definedName name="_xlnm.Print_Titles" localSheetId="22">'2000-2001'!$3:$6</definedName>
    <definedName name="_xlnm.Print_Titles" localSheetId="21">'2001-2002'!$3:$6</definedName>
    <definedName name="_xlnm.Print_Titles" localSheetId="20">'2002-2003'!$3:$6</definedName>
    <definedName name="_xlnm.Print_Titles" localSheetId="19">'2003-2004'!$3:$6</definedName>
    <definedName name="_xlnm.Print_Titles" localSheetId="18">'2004-2005'!$3:$6</definedName>
    <definedName name="_xlnm.Print_Titles" localSheetId="17">'2005-2006'!$3:$6</definedName>
    <definedName name="_xlnm.Print_Titles" localSheetId="16">'2006-2007'!$3:$6</definedName>
    <definedName name="_xlnm.Print_Titles" localSheetId="15">'2007-2008'!$3:$6</definedName>
    <definedName name="_xlnm.Print_Titles" localSheetId="12">'2010-2011'!$1:$6</definedName>
    <definedName name="_xlnm.Print_Titles" localSheetId="11">'2011-2012'!$4:$6</definedName>
    <definedName name="_xlnm.Print_Titles" localSheetId="38">'84-85 oK'!$3:$6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29" i="24533" l="1"/>
  <c r="S19" i="24533"/>
  <c r="T19" i="24533"/>
  <c r="P19" i="24533"/>
  <c r="P11" i="24533"/>
  <c r="T11" i="24533"/>
  <c r="D369" i="24533"/>
  <c r="E369" i="24533"/>
  <c r="F369" i="24533"/>
  <c r="G369" i="24533"/>
  <c r="H369" i="24533"/>
  <c r="I369" i="24533"/>
  <c r="J369" i="24533"/>
  <c r="K369" i="24533"/>
  <c r="L369" i="24533"/>
  <c r="M369" i="24533"/>
  <c r="N369" i="24533"/>
  <c r="O369" i="24533"/>
  <c r="P369" i="24533"/>
  <c r="Q369" i="24533"/>
  <c r="R369" i="24533"/>
  <c r="S369" i="24533"/>
  <c r="T370" i="24533"/>
  <c r="T369" i="24533"/>
  <c r="S94" i="24533" l="1"/>
  <c r="S93" i="24533"/>
  <c r="S92" i="24533"/>
  <c r="S91" i="24533"/>
  <c r="S90" i="24533"/>
  <c r="S89" i="24533"/>
  <c r="S88" i="24533"/>
  <c r="S87" i="24533"/>
  <c r="S86" i="24533"/>
  <c r="S85" i="24533"/>
  <c r="S84" i="24533"/>
  <c r="S83" i="24533"/>
  <c r="S82" i="24533"/>
  <c r="S81" i="24533"/>
  <c r="S80" i="24533"/>
  <c r="S79" i="24533"/>
  <c r="S78" i="24533"/>
  <c r="S77" i="24533"/>
  <c r="S76" i="24533"/>
  <c r="S75" i="24533"/>
  <c r="S74" i="24533"/>
  <c r="S73" i="24533"/>
  <c r="S72" i="24533"/>
  <c r="S71" i="24533"/>
  <c r="S70" i="24533"/>
  <c r="S69" i="24533"/>
  <c r="S68" i="24533"/>
  <c r="S67" i="24533"/>
  <c r="S66" i="24533"/>
  <c r="S65" i="24533"/>
  <c r="S64" i="24533"/>
  <c r="S63" i="24533"/>
  <c r="S62" i="24533"/>
  <c r="S61" i="24533"/>
  <c r="S60" i="24533"/>
  <c r="S59" i="24533"/>
  <c r="S58" i="24533"/>
  <c r="S57" i="24533"/>
  <c r="O94" i="24533"/>
  <c r="O93" i="24533"/>
  <c r="O92" i="24533"/>
  <c r="O91" i="24533"/>
  <c r="O90" i="24533"/>
  <c r="O89" i="24533"/>
  <c r="O88" i="24533"/>
  <c r="O87" i="24533"/>
  <c r="O86" i="24533"/>
  <c r="O85" i="24533"/>
  <c r="O84" i="24533"/>
  <c r="O83" i="24533"/>
  <c r="O82" i="24533"/>
  <c r="O81" i="24533"/>
  <c r="O80" i="24533"/>
  <c r="O79" i="24533"/>
  <c r="O78" i="24533"/>
  <c r="O77" i="24533"/>
  <c r="O76" i="24533"/>
  <c r="O75" i="24533"/>
  <c r="O74" i="24533"/>
  <c r="O73" i="24533"/>
  <c r="O72" i="24533"/>
  <c r="O71" i="24533"/>
  <c r="O70" i="24533"/>
  <c r="O69" i="24533"/>
  <c r="O68" i="24533"/>
  <c r="O67" i="24533"/>
  <c r="O66" i="24533"/>
  <c r="O65" i="24533"/>
  <c r="O64" i="24533"/>
  <c r="O63" i="24533"/>
  <c r="O62" i="24533"/>
  <c r="O61" i="24533"/>
  <c r="O60" i="24533"/>
  <c r="O59" i="24533"/>
  <c r="O58" i="24533"/>
  <c r="O57" i="24533"/>
  <c r="K94" i="24533"/>
  <c r="K93" i="24533"/>
  <c r="K92" i="24533"/>
  <c r="K91" i="24533"/>
  <c r="K90" i="24533"/>
  <c r="K89" i="24533"/>
  <c r="K88" i="24533"/>
  <c r="K87" i="24533"/>
  <c r="K86" i="24533"/>
  <c r="K85" i="24533"/>
  <c r="K84" i="24533"/>
  <c r="K83" i="24533"/>
  <c r="K82" i="24533"/>
  <c r="K81" i="24533"/>
  <c r="K80" i="24533"/>
  <c r="K79" i="24533"/>
  <c r="K78" i="24533"/>
  <c r="K77" i="24533"/>
  <c r="K76" i="24533"/>
  <c r="K75" i="24533"/>
  <c r="K74" i="24533"/>
  <c r="K73" i="24533"/>
  <c r="K72" i="24533"/>
  <c r="K71" i="24533"/>
  <c r="K70" i="24533"/>
  <c r="K69" i="24533"/>
  <c r="K68" i="24533"/>
  <c r="K67" i="24533"/>
  <c r="K66" i="24533"/>
  <c r="K65" i="24533"/>
  <c r="K64" i="24533"/>
  <c r="K63" i="24533"/>
  <c r="K62" i="24533"/>
  <c r="K61" i="24533"/>
  <c r="K60" i="24533"/>
  <c r="K59" i="24533"/>
  <c r="K58" i="24533"/>
  <c r="K57" i="24533"/>
  <c r="H94" i="24533"/>
  <c r="H93" i="24533"/>
  <c r="H92" i="24533"/>
  <c r="H91" i="24533"/>
  <c r="H90" i="24533"/>
  <c r="H89" i="24533"/>
  <c r="H88" i="24533"/>
  <c r="H87" i="24533"/>
  <c r="H86" i="24533"/>
  <c r="H85" i="24533"/>
  <c r="H84" i="24533"/>
  <c r="H83" i="24533"/>
  <c r="H82" i="24533"/>
  <c r="H81" i="24533"/>
  <c r="H80" i="24533"/>
  <c r="H79" i="24533"/>
  <c r="H78" i="24533"/>
  <c r="H77" i="24533"/>
  <c r="H76" i="24533"/>
  <c r="H75" i="24533"/>
  <c r="H74" i="24533"/>
  <c r="H73" i="24533"/>
  <c r="H72" i="24533"/>
  <c r="H71" i="24533"/>
  <c r="H70" i="24533"/>
  <c r="H69" i="24533"/>
  <c r="H68" i="24533"/>
  <c r="H67" i="24533"/>
  <c r="H66" i="24533"/>
  <c r="H65" i="24533"/>
  <c r="H64" i="24533"/>
  <c r="H63" i="24533"/>
  <c r="H62" i="24533"/>
  <c r="H61" i="24533"/>
  <c r="H60" i="24533"/>
  <c r="H59" i="24533"/>
  <c r="H58" i="24533"/>
  <c r="H57" i="24533"/>
  <c r="S18" i="24533"/>
  <c r="S17" i="24533"/>
  <c r="S16" i="24533"/>
  <c r="S15" i="24533"/>
  <c r="S14" i="24533"/>
  <c r="S13" i="24533"/>
  <c r="S12" i="24533"/>
  <c r="O18" i="24533"/>
  <c r="O17" i="24533"/>
  <c r="O16" i="24533"/>
  <c r="O15" i="24533"/>
  <c r="O14" i="24533"/>
  <c r="O13" i="24533"/>
  <c r="O12" i="24533"/>
  <c r="O19" i="24533" s="1"/>
  <c r="K18" i="24533"/>
  <c r="K17" i="24533"/>
  <c r="K19" i="24533" s="1"/>
  <c r="K16" i="24533"/>
  <c r="K15" i="24533"/>
  <c r="K14" i="24533"/>
  <c r="K13" i="24533"/>
  <c r="K12" i="24533"/>
  <c r="H18" i="24533"/>
  <c r="H17" i="24533"/>
  <c r="H16" i="24533"/>
  <c r="H15" i="24533"/>
  <c r="H14" i="24533"/>
  <c r="P14" i="24533" s="1"/>
  <c r="H13" i="24533"/>
  <c r="H12" i="24533"/>
  <c r="H7" i="24504"/>
  <c r="K7" i="24504" s="1"/>
  <c r="O7" i="24504"/>
  <c r="H8" i="24504"/>
  <c r="K8" i="24504" s="1"/>
  <c r="O8" i="24504"/>
  <c r="H9" i="24504"/>
  <c r="K9" i="24504" s="1"/>
  <c r="P9" i="24504" s="1"/>
  <c r="R9" i="24504" s="1"/>
  <c r="O9" i="24504"/>
  <c r="H10" i="24504"/>
  <c r="K10" i="24504" s="1"/>
  <c r="P10" i="24504" s="1"/>
  <c r="R10" i="24504" s="1"/>
  <c r="O10" i="24504"/>
  <c r="H11" i="24504"/>
  <c r="K11" i="24504" s="1"/>
  <c r="P11" i="24504" s="1"/>
  <c r="R11" i="24504" s="1"/>
  <c r="O11" i="24504"/>
  <c r="H12" i="24504"/>
  <c r="K12" i="24504" s="1"/>
  <c r="O12" i="24504"/>
  <c r="H13" i="24504"/>
  <c r="K13" i="24504" s="1"/>
  <c r="P13" i="24504" s="1"/>
  <c r="R13" i="24504" s="1"/>
  <c r="O13" i="24504"/>
  <c r="D14" i="24504"/>
  <c r="E14" i="24504"/>
  <c r="F14" i="24504"/>
  <c r="G14" i="24504"/>
  <c r="I14" i="24504"/>
  <c r="J14" i="24504"/>
  <c r="L14" i="24504"/>
  <c r="M14" i="24504"/>
  <c r="N14" i="24504"/>
  <c r="Q14" i="24504"/>
  <c r="H15" i="24504"/>
  <c r="K15" i="24504" s="1"/>
  <c r="P15" i="24504" s="1"/>
  <c r="O15" i="24504"/>
  <c r="H16" i="24504"/>
  <c r="K16" i="24504" s="1"/>
  <c r="O16" i="24504"/>
  <c r="H17" i="24504"/>
  <c r="K17" i="24504"/>
  <c r="P17" i="24504" s="1"/>
  <c r="R17" i="24504" s="1"/>
  <c r="O17" i="24504"/>
  <c r="H18" i="24504"/>
  <c r="K18" i="24504"/>
  <c r="P18" i="24504" s="1"/>
  <c r="R18" i="24504" s="1"/>
  <c r="O18" i="24504"/>
  <c r="H19" i="24504"/>
  <c r="K19" i="24504" s="1"/>
  <c r="P19" i="24504" s="1"/>
  <c r="R19" i="24504" s="1"/>
  <c r="O19" i="24504"/>
  <c r="H20" i="24504"/>
  <c r="K20" i="24504" s="1"/>
  <c r="O20" i="24504"/>
  <c r="H21" i="24504"/>
  <c r="K21" i="24504" s="1"/>
  <c r="P21" i="24504" s="1"/>
  <c r="R21" i="24504" s="1"/>
  <c r="O21" i="24504"/>
  <c r="H22" i="24504"/>
  <c r="K22" i="24504" s="1"/>
  <c r="P22" i="24504" s="1"/>
  <c r="R22" i="24504" s="1"/>
  <c r="O22" i="24504"/>
  <c r="H23" i="24504"/>
  <c r="K23" i="24504" s="1"/>
  <c r="P23" i="24504" s="1"/>
  <c r="R23" i="24504" s="1"/>
  <c r="O23" i="24504"/>
  <c r="H24" i="24504"/>
  <c r="K24" i="24504" s="1"/>
  <c r="O24" i="24504"/>
  <c r="H25" i="24504"/>
  <c r="K25" i="24504" s="1"/>
  <c r="P25" i="24504" s="1"/>
  <c r="R25" i="24504" s="1"/>
  <c r="O25" i="24504"/>
  <c r="H27" i="24504"/>
  <c r="K27" i="24504"/>
  <c r="P27" i="24504" s="1"/>
  <c r="R27" i="24504" s="1"/>
  <c r="O27" i="24504"/>
  <c r="H28" i="24504"/>
  <c r="K28" i="24504"/>
  <c r="O28" i="24504"/>
  <c r="H29" i="24504"/>
  <c r="K29" i="24504" s="1"/>
  <c r="O29" i="24504"/>
  <c r="H30" i="24504"/>
  <c r="K30" i="24504" s="1"/>
  <c r="O30" i="24504"/>
  <c r="D31" i="24504"/>
  <c r="E31" i="24504"/>
  <c r="F31" i="24504"/>
  <c r="G31" i="24504"/>
  <c r="I31" i="24504"/>
  <c r="J31" i="24504"/>
  <c r="L31" i="24504"/>
  <c r="M31" i="24504"/>
  <c r="N31" i="24504"/>
  <c r="Q31" i="24504"/>
  <c r="H32" i="24504"/>
  <c r="K32" i="24504"/>
  <c r="P32" i="24504" s="1"/>
  <c r="R32" i="24504" s="1"/>
  <c r="H33" i="24504"/>
  <c r="K33" i="24504" s="1"/>
  <c r="P33" i="24504" s="1"/>
  <c r="R33" i="24504" s="1"/>
  <c r="O33" i="24504"/>
  <c r="H34" i="24504"/>
  <c r="K34" i="24504" s="1"/>
  <c r="P34" i="24504" s="1"/>
  <c r="R34" i="24504" s="1"/>
  <c r="H35" i="24504"/>
  <c r="K35" i="24504" s="1"/>
  <c r="P35" i="24504" s="1"/>
  <c r="R35" i="24504" s="1"/>
  <c r="H36" i="24504"/>
  <c r="K36" i="24504" s="1"/>
  <c r="P36" i="24504"/>
  <c r="R36" i="24504" s="1"/>
  <c r="H37" i="24504"/>
  <c r="K37" i="24504" s="1"/>
  <c r="P37" i="24504" s="1"/>
  <c r="R37" i="24504" s="1"/>
  <c r="H38" i="24504"/>
  <c r="K38" i="24504" s="1"/>
  <c r="P38" i="24504" s="1"/>
  <c r="R38" i="24504" s="1"/>
  <c r="H39" i="24504"/>
  <c r="K39" i="24504"/>
  <c r="P39" i="24504" s="1"/>
  <c r="R39" i="24504" s="1"/>
  <c r="H40" i="24504"/>
  <c r="K40" i="24504" s="1"/>
  <c r="P40" i="24504" s="1"/>
  <c r="R40" i="24504" s="1"/>
  <c r="H41" i="24504"/>
  <c r="K41" i="24504" s="1"/>
  <c r="P41" i="24504" s="1"/>
  <c r="R41" i="24504" s="1"/>
  <c r="H42" i="24504"/>
  <c r="K42" i="24504" s="1"/>
  <c r="O42" i="24504"/>
  <c r="H43" i="24504"/>
  <c r="K43" i="24504" s="1"/>
  <c r="P43" i="24504" s="1"/>
  <c r="R43" i="24504" s="1"/>
  <c r="H44" i="24504"/>
  <c r="K44" i="24504" s="1"/>
  <c r="P44" i="24504" s="1"/>
  <c r="R44" i="24504" s="1"/>
  <c r="H45" i="24504"/>
  <c r="K45" i="24504" s="1"/>
  <c r="P45" i="24504" s="1"/>
  <c r="R45" i="24504" s="1"/>
  <c r="H46" i="24504"/>
  <c r="K46" i="24504" s="1"/>
  <c r="P46" i="24504" s="1"/>
  <c r="R46" i="24504" s="1"/>
  <c r="H47" i="24504"/>
  <c r="K47" i="24504" s="1"/>
  <c r="O47" i="24504"/>
  <c r="P47" i="24504" s="1"/>
  <c r="R47" i="24504" s="1"/>
  <c r="H48" i="24504"/>
  <c r="K48" i="24504" s="1"/>
  <c r="O48" i="24504"/>
  <c r="P48" i="24504"/>
  <c r="R48" i="24504" s="1"/>
  <c r="H49" i="24504"/>
  <c r="K49" i="24504"/>
  <c r="O49" i="24504"/>
  <c r="P49" i="24504"/>
  <c r="R49" i="24504" s="1"/>
  <c r="H50" i="24504"/>
  <c r="K50" i="24504" s="1"/>
  <c r="P50" i="24504" s="1"/>
  <c r="O50" i="24504"/>
  <c r="R50" i="24504"/>
  <c r="H51" i="24504"/>
  <c r="K51" i="24504" s="1"/>
  <c r="O51" i="24504"/>
  <c r="H52" i="24504"/>
  <c r="K52" i="24504"/>
  <c r="O52" i="24504"/>
  <c r="H53" i="24504"/>
  <c r="K53" i="24504" s="1"/>
  <c r="O53" i="24504"/>
  <c r="H54" i="24504"/>
  <c r="K54" i="24504" s="1"/>
  <c r="O54" i="24504"/>
  <c r="H56" i="24504"/>
  <c r="K56" i="24504" s="1"/>
  <c r="P56" i="24504" s="1"/>
  <c r="R56" i="24504"/>
  <c r="H57" i="24504"/>
  <c r="K57" i="24504" s="1"/>
  <c r="P57" i="24504" s="1"/>
  <c r="R57" i="24504" s="1"/>
  <c r="O57" i="24504"/>
  <c r="H58" i="24504"/>
  <c r="K58" i="24504"/>
  <c r="P58" i="24504" s="1"/>
  <c r="R58" i="24504" s="1"/>
  <c r="O58" i="24504"/>
  <c r="H59" i="24504"/>
  <c r="K59" i="24504" s="1"/>
  <c r="O59" i="24504"/>
  <c r="H60" i="24504"/>
  <c r="K60" i="24504" s="1"/>
  <c r="O60" i="24504"/>
  <c r="H61" i="24504"/>
  <c r="K61" i="24504" s="1"/>
  <c r="P61" i="24504" s="1"/>
  <c r="R61" i="24504" s="1"/>
  <c r="O61" i="24504"/>
  <c r="H62" i="24504"/>
  <c r="K62" i="24504" s="1"/>
  <c r="P62" i="24504" s="1"/>
  <c r="R62" i="24504" s="1"/>
  <c r="H63" i="24504"/>
  <c r="K63" i="24504" s="1"/>
  <c r="P63" i="24504" s="1"/>
  <c r="R63" i="24504" s="1"/>
  <c r="O63" i="24504"/>
  <c r="H64" i="24504"/>
  <c r="K64" i="24504" s="1"/>
  <c r="O64" i="24504"/>
  <c r="H65" i="24504"/>
  <c r="K65" i="24504" s="1"/>
  <c r="P65" i="24504" s="1"/>
  <c r="R65" i="24504" s="1"/>
  <c r="O65" i="24504"/>
  <c r="H66" i="24504"/>
  <c r="K66" i="24504" s="1"/>
  <c r="O66" i="24504"/>
  <c r="P66" i="24504"/>
  <c r="R66" i="24504" s="1"/>
  <c r="H67" i="24504"/>
  <c r="K67" i="24504" s="1"/>
  <c r="P67" i="24504" s="1"/>
  <c r="R67" i="24504" s="1"/>
  <c r="O67" i="24504"/>
  <c r="H68" i="24504"/>
  <c r="K68" i="24504" s="1"/>
  <c r="O68" i="24504"/>
  <c r="H69" i="24504"/>
  <c r="K69" i="24504" s="1"/>
  <c r="P69" i="24504" s="1"/>
  <c r="O69" i="24504"/>
  <c r="R69" i="24504"/>
  <c r="D70" i="24504"/>
  <c r="E70" i="24504"/>
  <c r="F70" i="24504"/>
  <c r="G70" i="24504"/>
  <c r="I70" i="24504"/>
  <c r="J70" i="24504"/>
  <c r="L70" i="24504"/>
  <c r="M70" i="24504"/>
  <c r="N70" i="24504"/>
  <c r="Q70" i="24504"/>
  <c r="H71" i="24504"/>
  <c r="K71" i="24504"/>
  <c r="O71" i="24504"/>
  <c r="H72" i="24504"/>
  <c r="K72" i="24504" s="1"/>
  <c r="O72" i="24504"/>
  <c r="P72" i="24504"/>
  <c r="R72" i="24504" s="1"/>
  <c r="H73" i="24504"/>
  <c r="K73" i="24504" s="1"/>
  <c r="P73" i="24504" s="1"/>
  <c r="R73" i="24504" s="1"/>
  <c r="O73" i="24504"/>
  <c r="H74" i="24504"/>
  <c r="K74" i="24504" s="1"/>
  <c r="O74" i="24504"/>
  <c r="H75" i="24504"/>
  <c r="K75" i="24504" s="1"/>
  <c r="P75" i="24504" s="1"/>
  <c r="R75" i="24504" s="1"/>
  <c r="O75" i="24504"/>
  <c r="H76" i="24504"/>
  <c r="K76" i="24504" s="1"/>
  <c r="O76" i="24504"/>
  <c r="H77" i="24504"/>
  <c r="K77" i="24504" s="1"/>
  <c r="O77" i="24504"/>
  <c r="H78" i="24504"/>
  <c r="K78" i="24504" s="1"/>
  <c r="O78" i="24504"/>
  <c r="H79" i="24504"/>
  <c r="K79" i="24504" s="1"/>
  <c r="P79" i="24504" s="1"/>
  <c r="R79" i="24504" s="1"/>
  <c r="O79" i="24504"/>
  <c r="H80" i="24504"/>
  <c r="K80" i="24504" s="1"/>
  <c r="P80" i="24504" s="1"/>
  <c r="R80" i="24504" s="1"/>
  <c r="O80" i="24504"/>
  <c r="H81" i="24504"/>
  <c r="K81" i="24504" s="1"/>
  <c r="P81" i="24504" s="1"/>
  <c r="R81" i="24504" s="1"/>
  <c r="O81" i="24504"/>
  <c r="H82" i="24504"/>
  <c r="K82" i="24504"/>
  <c r="O82" i="24504"/>
  <c r="H83" i="24504"/>
  <c r="K83" i="24504" s="1"/>
  <c r="P83" i="24504" s="1"/>
  <c r="R83" i="24504" s="1"/>
  <c r="O83" i="24504"/>
  <c r="H84" i="24504"/>
  <c r="K84" i="24504"/>
  <c r="P84" i="24504" s="1"/>
  <c r="O84" i="24504"/>
  <c r="R84" i="24504"/>
  <c r="H85" i="24504"/>
  <c r="K85" i="24504" s="1"/>
  <c r="O85" i="24504"/>
  <c r="H86" i="24504"/>
  <c r="K86" i="24504" s="1"/>
  <c r="O86" i="24504"/>
  <c r="H87" i="24504"/>
  <c r="K87" i="24504" s="1"/>
  <c r="P87" i="24504" s="1"/>
  <c r="R87" i="24504" s="1"/>
  <c r="O87" i="24504"/>
  <c r="H88" i="24504"/>
  <c r="K88" i="24504" s="1"/>
  <c r="O88" i="24504"/>
  <c r="H89" i="24504"/>
  <c r="K89" i="24504" s="1"/>
  <c r="P89" i="24504" s="1"/>
  <c r="R89" i="24504" s="1"/>
  <c r="O89" i="24504"/>
  <c r="H90" i="24504"/>
  <c r="K90" i="24504" s="1"/>
  <c r="O90" i="24504"/>
  <c r="H91" i="24504"/>
  <c r="K91" i="24504" s="1"/>
  <c r="O91" i="24504"/>
  <c r="H92" i="24504"/>
  <c r="K92" i="24504" s="1"/>
  <c r="P92" i="24504" s="1"/>
  <c r="R92" i="24504" s="1"/>
  <c r="O92" i="24504"/>
  <c r="H93" i="24504"/>
  <c r="K93" i="24504"/>
  <c r="O93" i="24504"/>
  <c r="P93" i="24504" s="1"/>
  <c r="R93" i="24504" s="1"/>
  <c r="H94" i="24504"/>
  <c r="K94" i="24504" s="1"/>
  <c r="P94" i="24504" s="1"/>
  <c r="R94" i="24504" s="1"/>
  <c r="O94" i="24504"/>
  <c r="H95" i="24504"/>
  <c r="K95" i="24504" s="1"/>
  <c r="O95" i="24504"/>
  <c r="H96" i="24504"/>
  <c r="K96" i="24504" s="1"/>
  <c r="O96" i="24504"/>
  <c r="H97" i="24504"/>
  <c r="K97" i="24504" s="1"/>
  <c r="O97" i="24504"/>
  <c r="H98" i="24504"/>
  <c r="K98" i="24504" s="1"/>
  <c r="P98" i="24504" s="1"/>
  <c r="R98" i="24504" s="1"/>
  <c r="O98" i="24504"/>
  <c r="H99" i="24504"/>
  <c r="K99" i="24504" s="1"/>
  <c r="P99" i="24504" s="1"/>
  <c r="R99" i="24504" s="1"/>
  <c r="O99" i="24504"/>
  <c r="H100" i="24504"/>
  <c r="K100" i="24504" s="1"/>
  <c r="P100" i="24504" s="1"/>
  <c r="R100" i="24504" s="1"/>
  <c r="O100" i="24504"/>
  <c r="H101" i="24504"/>
  <c r="K101" i="24504" s="1"/>
  <c r="P101" i="24504" s="1"/>
  <c r="O101" i="24504"/>
  <c r="R101" i="24504"/>
  <c r="H102" i="24504"/>
  <c r="K102" i="24504" s="1"/>
  <c r="O102" i="24504"/>
  <c r="H103" i="24504"/>
  <c r="K103" i="24504" s="1"/>
  <c r="O103" i="24504"/>
  <c r="D104" i="24504"/>
  <c r="E104" i="24504"/>
  <c r="F104" i="24504"/>
  <c r="G104" i="24504"/>
  <c r="I104" i="24504"/>
  <c r="J104" i="24504"/>
  <c r="L104" i="24504"/>
  <c r="M104" i="24504"/>
  <c r="N104" i="24504"/>
  <c r="Q104" i="24504"/>
  <c r="H105" i="24504"/>
  <c r="K105" i="24504"/>
  <c r="O105" i="24504"/>
  <c r="H106" i="24504"/>
  <c r="K106" i="24504" s="1"/>
  <c r="P106" i="24504" s="1"/>
  <c r="R106" i="24504" s="1"/>
  <c r="O106" i="24504"/>
  <c r="H107" i="24504"/>
  <c r="K107" i="24504"/>
  <c r="P107" i="24504" s="1"/>
  <c r="O107" i="24504"/>
  <c r="R107" i="24504"/>
  <c r="H108" i="24504"/>
  <c r="O108" i="24504"/>
  <c r="H109" i="24504"/>
  <c r="K109" i="24504"/>
  <c r="P109" i="24504" s="1"/>
  <c r="R109" i="24504" s="1"/>
  <c r="O109" i="24504"/>
  <c r="H110" i="24504"/>
  <c r="K110" i="24504" s="1"/>
  <c r="O110" i="24504"/>
  <c r="P110" i="24504"/>
  <c r="R110" i="24504" s="1"/>
  <c r="H111" i="24504"/>
  <c r="K111" i="24504" s="1"/>
  <c r="P111" i="24504" s="1"/>
  <c r="R111" i="24504" s="1"/>
  <c r="O111" i="24504"/>
  <c r="H112" i="24504"/>
  <c r="K112" i="24504" s="1"/>
  <c r="O112" i="24504"/>
  <c r="P112" i="24504"/>
  <c r="R112" i="24504" s="1"/>
  <c r="H113" i="24504"/>
  <c r="K113" i="24504" s="1"/>
  <c r="P113" i="24504" s="1"/>
  <c r="R113" i="24504" s="1"/>
  <c r="O113" i="24504"/>
  <c r="H114" i="24504"/>
  <c r="K114" i="24504" s="1"/>
  <c r="O114" i="24504"/>
  <c r="H115" i="24504"/>
  <c r="K115" i="24504" s="1"/>
  <c r="O115" i="24504"/>
  <c r="H116" i="24504"/>
  <c r="K116" i="24504" s="1"/>
  <c r="O116" i="24504"/>
  <c r="H117" i="24504"/>
  <c r="K117" i="24504" s="1"/>
  <c r="O117" i="24504"/>
  <c r="H118" i="24504"/>
  <c r="K118" i="24504" s="1"/>
  <c r="P118" i="24504" s="1"/>
  <c r="O118" i="24504"/>
  <c r="R118" i="24504"/>
  <c r="H119" i="24504"/>
  <c r="K119" i="24504" s="1"/>
  <c r="P119" i="24504" s="1"/>
  <c r="R119" i="24504" s="1"/>
  <c r="O119" i="24504"/>
  <c r="H120" i="24504"/>
  <c r="K120" i="24504" s="1"/>
  <c r="P120" i="24504" s="1"/>
  <c r="R120" i="24504" s="1"/>
  <c r="O120" i="24504"/>
  <c r="H121" i="24504"/>
  <c r="K121" i="24504" s="1"/>
  <c r="P121" i="24504" s="1"/>
  <c r="R121" i="24504" s="1"/>
  <c r="O121" i="24504"/>
  <c r="H122" i="24504"/>
  <c r="K122" i="24504"/>
  <c r="O122" i="24504"/>
  <c r="H124" i="24504"/>
  <c r="K124" i="24504" s="1"/>
  <c r="O124" i="24504"/>
  <c r="H125" i="24504"/>
  <c r="K125" i="24504" s="1"/>
  <c r="O125" i="24504"/>
  <c r="H126" i="24504"/>
  <c r="K126" i="24504"/>
  <c r="O126" i="24504"/>
  <c r="H127" i="24504"/>
  <c r="K127" i="24504" s="1"/>
  <c r="P127" i="24504" s="1"/>
  <c r="R127" i="24504" s="1"/>
  <c r="O127" i="24504"/>
  <c r="H128" i="24504"/>
  <c r="K128" i="24504" s="1"/>
  <c r="O128" i="24504"/>
  <c r="H129" i="24504"/>
  <c r="K129" i="24504"/>
  <c r="O129" i="24504"/>
  <c r="H130" i="24504"/>
  <c r="K130" i="24504"/>
  <c r="P130" i="24504" s="1"/>
  <c r="R130" i="24504" s="1"/>
  <c r="O130" i="24504"/>
  <c r="H131" i="24504"/>
  <c r="K131" i="24504" s="1"/>
  <c r="P131" i="24504" s="1"/>
  <c r="R131" i="24504" s="1"/>
  <c r="O131" i="24504"/>
  <c r="H132" i="24504"/>
  <c r="K132" i="24504" s="1"/>
  <c r="P132" i="24504" s="1"/>
  <c r="R132" i="24504" s="1"/>
  <c r="O132" i="24504"/>
  <c r="H133" i="24504"/>
  <c r="K133" i="24504" s="1"/>
  <c r="P133" i="24504" s="1"/>
  <c r="O133" i="24504"/>
  <c r="R133" i="24504"/>
  <c r="H134" i="24504"/>
  <c r="K134" i="24504" s="1"/>
  <c r="O134" i="24504"/>
  <c r="D135" i="24504"/>
  <c r="E135" i="24504"/>
  <c r="F135" i="24504"/>
  <c r="G135" i="24504"/>
  <c r="I135" i="24504"/>
  <c r="J135" i="24504"/>
  <c r="L135" i="24504"/>
  <c r="M135" i="24504"/>
  <c r="N135" i="24504"/>
  <c r="Q135" i="24504"/>
  <c r="H136" i="24504"/>
  <c r="K136" i="24504"/>
  <c r="P136" i="24504" s="1"/>
  <c r="O136" i="24504"/>
  <c r="H137" i="24504"/>
  <c r="K137" i="24504"/>
  <c r="P137" i="24504" s="1"/>
  <c r="R137" i="24504" s="1"/>
  <c r="O137" i="24504"/>
  <c r="H138" i="24504"/>
  <c r="K138" i="24504" s="1"/>
  <c r="O138" i="24504"/>
  <c r="H139" i="24504"/>
  <c r="K139" i="24504" s="1"/>
  <c r="O139" i="24504"/>
  <c r="H140" i="24504"/>
  <c r="K140" i="24504" s="1"/>
  <c r="O140" i="24504"/>
  <c r="H141" i="24504"/>
  <c r="K141" i="24504" s="1"/>
  <c r="O141" i="24504"/>
  <c r="H142" i="24504"/>
  <c r="K142" i="24504" s="1"/>
  <c r="P142" i="24504" s="1"/>
  <c r="R142" i="24504" s="1"/>
  <c r="O142" i="24504"/>
  <c r="H143" i="24504"/>
  <c r="K143" i="24504" s="1"/>
  <c r="P143" i="24504" s="1"/>
  <c r="R143" i="24504" s="1"/>
  <c r="O143" i="24504"/>
  <c r="H144" i="24504"/>
  <c r="K144" i="24504" s="1"/>
  <c r="P144" i="24504" s="1"/>
  <c r="R144" i="24504" s="1"/>
  <c r="O144" i="24504"/>
  <c r="H145" i="24504"/>
  <c r="K145" i="24504" s="1"/>
  <c r="O145" i="24504"/>
  <c r="H146" i="24504"/>
  <c r="K146" i="24504" s="1"/>
  <c r="O146" i="24504"/>
  <c r="P146" i="24504" s="1"/>
  <c r="R146" i="24504" s="1"/>
  <c r="H147" i="24504"/>
  <c r="K147" i="24504" s="1"/>
  <c r="P147" i="24504" s="1"/>
  <c r="R147" i="24504" s="1"/>
  <c r="O147" i="24504"/>
  <c r="H148" i="24504"/>
  <c r="K148" i="24504"/>
  <c r="O148" i="24504"/>
  <c r="H149" i="24504"/>
  <c r="K149" i="24504" s="1"/>
  <c r="O149" i="24504"/>
  <c r="H150" i="24504"/>
  <c r="K150" i="24504" s="1"/>
  <c r="P150" i="24504" s="1"/>
  <c r="O150" i="24504"/>
  <c r="R150" i="24504"/>
  <c r="H151" i="24504"/>
  <c r="K151" i="24504"/>
  <c r="P151" i="24504" s="1"/>
  <c r="R151" i="24504" s="1"/>
  <c r="O151" i="24504"/>
  <c r="H152" i="24504"/>
  <c r="K152" i="24504" s="1"/>
  <c r="P152" i="24504" s="1"/>
  <c r="R152" i="24504" s="1"/>
  <c r="O152" i="24504"/>
  <c r="H153" i="24504"/>
  <c r="K153" i="24504"/>
  <c r="O153" i="24504"/>
  <c r="H154" i="24504"/>
  <c r="K154" i="24504" s="1"/>
  <c r="P154" i="24504" s="1"/>
  <c r="R154" i="24504" s="1"/>
  <c r="O154" i="24504"/>
  <c r="H155" i="24504"/>
  <c r="K155" i="24504" s="1"/>
  <c r="O155" i="24504"/>
  <c r="H157" i="24504"/>
  <c r="K157" i="24504" s="1"/>
  <c r="O157" i="24504"/>
  <c r="H158" i="24504"/>
  <c r="K158" i="24504"/>
  <c r="P158" i="24504" s="1"/>
  <c r="R158" i="24504" s="1"/>
  <c r="O158" i="24504"/>
  <c r="H159" i="24504"/>
  <c r="K159" i="24504" s="1"/>
  <c r="P159" i="24504" s="1"/>
  <c r="R159" i="24504" s="1"/>
  <c r="O159" i="24504"/>
  <c r="H160" i="24504"/>
  <c r="K160" i="24504" s="1"/>
  <c r="P160" i="24504" s="1"/>
  <c r="R160" i="24504" s="1"/>
  <c r="O160" i="24504"/>
  <c r="H161" i="24504"/>
  <c r="K161" i="24504"/>
  <c r="O161" i="24504"/>
  <c r="H162" i="24504"/>
  <c r="K162" i="24504" s="1"/>
  <c r="O162" i="24504"/>
  <c r="H163" i="24504"/>
  <c r="K163" i="24504" s="1"/>
  <c r="O163" i="24504"/>
  <c r="P163" i="24504" s="1"/>
  <c r="R163" i="24504" s="1"/>
  <c r="H164" i="24504"/>
  <c r="K164" i="24504" s="1"/>
  <c r="P164" i="24504" s="1"/>
  <c r="R164" i="24504" s="1"/>
  <c r="O164" i="24504"/>
  <c r="H166" i="24504"/>
  <c r="K166" i="24504" s="1"/>
  <c r="O166" i="24504"/>
  <c r="H167" i="24504"/>
  <c r="K167" i="24504" s="1"/>
  <c r="P167" i="24504" s="1"/>
  <c r="R167" i="24504" s="1"/>
  <c r="O167" i="24504"/>
  <c r="H168" i="24504"/>
  <c r="K168" i="24504" s="1"/>
  <c r="O168" i="24504"/>
  <c r="H169" i="24504"/>
  <c r="K169" i="24504"/>
  <c r="O169" i="24504"/>
  <c r="H170" i="24504"/>
  <c r="K170" i="24504" s="1"/>
  <c r="P170" i="24504" s="1"/>
  <c r="R170" i="24504" s="1"/>
  <c r="O170" i="24504"/>
  <c r="H171" i="24504"/>
  <c r="K171" i="24504" s="1"/>
  <c r="P171" i="24504" s="1"/>
  <c r="R171" i="24504" s="1"/>
  <c r="O171" i="24504"/>
  <c r="H172" i="24504"/>
  <c r="K172" i="24504" s="1"/>
  <c r="O172" i="24504"/>
  <c r="H174" i="24504"/>
  <c r="K174" i="24504" s="1"/>
  <c r="O174" i="24504"/>
  <c r="H175" i="24504"/>
  <c r="K175" i="24504" s="1"/>
  <c r="O175" i="24504"/>
  <c r="H176" i="24504"/>
  <c r="K176" i="24504" s="1"/>
  <c r="O176" i="24504"/>
  <c r="H177" i="24504"/>
  <c r="K177" i="24504" s="1"/>
  <c r="P177" i="24504" s="1"/>
  <c r="R177" i="24504" s="1"/>
  <c r="O177" i="24504"/>
  <c r="H178" i="24504"/>
  <c r="K178" i="24504" s="1"/>
  <c r="P178" i="24504" s="1"/>
  <c r="R178" i="24504" s="1"/>
  <c r="O178" i="24504"/>
  <c r="H179" i="24504"/>
  <c r="K179" i="24504"/>
  <c r="P179" i="24504" s="1"/>
  <c r="R179" i="24504" s="1"/>
  <c r="O179" i="24504"/>
  <c r="H180" i="24504"/>
  <c r="K180" i="24504" s="1"/>
  <c r="P180" i="24504" s="1"/>
  <c r="R180" i="24504" s="1"/>
  <c r="O180" i="24504"/>
  <c r="H183" i="24504"/>
  <c r="K183" i="24504" s="1"/>
  <c r="O183" i="24504"/>
  <c r="H184" i="24504"/>
  <c r="K184" i="24504" s="1"/>
  <c r="O184" i="24504"/>
  <c r="P184" i="24504"/>
  <c r="R184" i="24504" s="1"/>
  <c r="H185" i="24504"/>
  <c r="K185" i="24504" s="1"/>
  <c r="O185" i="24504"/>
  <c r="H186" i="24504"/>
  <c r="K186" i="24504" s="1"/>
  <c r="O186" i="24504"/>
  <c r="P186" i="24504"/>
  <c r="R186" i="24504" s="1"/>
  <c r="H187" i="24504"/>
  <c r="K187" i="24504" s="1"/>
  <c r="O187" i="24504"/>
  <c r="H188" i="24504"/>
  <c r="K188" i="24504"/>
  <c r="O188" i="24504"/>
  <c r="P188" i="24504" s="1"/>
  <c r="R188" i="24504" s="1"/>
  <c r="H189" i="24504"/>
  <c r="K189" i="24504" s="1"/>
  <c r="O189" i="24504"/>
  <c r="P189" i="24504" s="1"/>
  <c r="R189" i="24504" s="1"/>
  <c r="D190" i="24504"/>
  <c r="E190" i="24504"/>
  <c r="F190" i="24504"/>
  <c r="G190" i="24504"/>
  <c r="I190" i="24504"/>
  <c r="J190" i="24504"/>
  <c r="L190" i="24504"/>
  <c r="M190" i="24504"/>
  <c r="N190" i="24504"/>
  <c r="Q190" i="24504"/>
  <c r="H191" i="24504"/>
  <c r="K191" i="24504" s="1"/>
  <c r="O191" i="24504"/>
  <c r="H192" i="24504"/>
  <c r="K192" i="24504" s="1"/>
  <c r="P192" i="24504" s="1"/>
  <c r="R192" i="24504" s="1"/>
  <c r="O192" i="24504"/>
  <c r="H193" i="24504"/>
  <c r="K193" i="24504" s="1"/>
  <c r="O193" i="24504"/>
  <c r="H194" i="24504"/>
  <c r="K194" i="24504" s="1"/>
  <c r="P194" i="24504" s="1"/>
  <c r="R194" i="24504" s="1"/>
  <c r="O194" i="24504"/>
  <c r="H195" i="24504"/>
  <c r="K195" i="24504" s="1"/>
  <c r="O195" i="24504"/>
  <c r="P195" i="24504"/>
  <c r="R195" i="24504" s="1"/>
  <c r="H196" i="24504"/>
  <c r="K196" i="24504"/>
  <c r="O196" i="24504"/>
  <c r="H197" i="24504"/>
  <c r="K197" i="24504" s="1"/>
  <c r="P197" i="24504" s="1"/>
  <c r="R197" i="24504" s="1"/>
  <c r="O197" i="24504"/>
  <c r="H198" i="24504"/>
  <c r="K198" i="24504" s="1"/>
  <c r="P198" i="24504" s="1"/>
  <c r="R198" i="24504" s="1"/>
  <c r="O198" i="24504"/>
  <c r="H199" i="24504"/>
  <c r="K199" i="24504" s="1"/>
  <c r="P199" i="24504" s="1"/>
  <c r="R199" i="24504" s="1"/>
  <c r="O199" i="24504"/>
  <c r="H200" i="24504"/>
  <c r="K200" i="24504" s="1"/>
  <c r="O200" i="24504"/>
  <c r="H201" i="24504"/>
  <c r="K201" i="24504"/>
  <c r="O201" i="24504"/>
  <c r="H202" i="24504"/>
  <c r="K202" i="24504" s="1"/>
  <c r="P202" i="24504" s="1"/>
  <c r="R202" i="24504" s="1"/>
  <c r="O202" i="24504"/>
  <c r="H203" i="24504"/>
  <c r="K203" i="24504" s="1"/>
  <c r="P203" i="24504" s="1"/>
  <c r="R203" i="24504" s="1"/>
  <c r="O203" i="24504"/>
  <c r="H204" i="24504"/>
  <c r="K204" i="24504" s="1"/>
  <c r="P204" i="24504" s="1"/>
  <c r="R204" i="24504" s="1"/>
  <c r="O204" i="24504"/>
  <c r="H205" i="24504"/>
  <c r="K205" i="24504"/>
  <c r="P205" i="24504" s="1"/>
  <c r="R205" i="24504" s="1"/>
  <c r="O205" i="24504"/>
  <c r="H206" i="24504"/>
  <c r="K206" i="24504" s="1"/>
  <c r="O206" i="24504"/>
  <c r="H207" i="24504"/>
  <c r="K207" i="24504"/>
  <c r="P207" i="24504" s="1"/>
  <c r="R207" i="24504" s="1"/>
  <c r="O207" i="24504"/>
  <c r="H208" i="24504"/>
  <c r="K208" i="24504" s="1"/>
  <c r="P208" i="24504" s="1"/>
  <c r="R208" i="24504" s="1"/>
  <c r="O208" i="24504"/>
  <c r="H209" i="24504"/>
  <c r="K209" i="24504" s="1"/>
  <c r="O209" i="24504"/>
  <c r="P209" i="24504"/>
  <c r="R209" i="24504" s="1"/>
  <c r="H211" i="24504"/>
  <c r="K211" i="24504" s="1"/>
  <c r="P211" i="24504" s="1"/>
  <c r="R211" i="24504" s="1"/>
  <c r="O211" i="24504"/>
  <c r="H212" i="24504"/>
  <c r="K212" i="24504" s="1"/>
  <c r="P212" i="24504" s="1"/>
  <c r="R212" i="24504" s="1"/>
  <c r="O212" i="24504"/>
  <c r="H213" i="24504"/>
  <c r="K213" i="24504"/>
  <c r="P213" i="24504" s="1"/>
  <c r="R213" i="24504" s="1"/>
  <c r="O213" i="24504"/>
  <c r="H214" i="24504"/>
  <c r="K214" i="24504" s="1"/>
  <c r="P214" i="24504" s="1"/>
  <c r="R214" i="24504" s="1"/>
  <c r="O214" i="24504"/>
  <c r="H215" i="24504"/>
  <c r="K215" i="24504" s="1"/>
  <c r="O215" i="24504"/>
  <c r="H216" i="24504"/>
  <c r="K216" i="24504" s="1"/>
  <c r="P216" i="24504" s="1"/>
  <c r="R216" i="24504" s="1"/>
  <c r="O216" i="24504"/>
  <c r="H217" i="24504"/>
  <c r="K217" i="24504" s="1"/>
  <c r="P217" i="24504" s="1"/>
  <c r="R217" i="24504" s="1"/>
  <c r="O217" i="24504"/>
  <c r="H218" i="24504"/>
  <c r="K218" i="24504" s="1"/>
  <c r="P218" i="24504" s="1"/>
  <c r="R218" i="24504" s="1"/>
  <c r="O218" i="24504"/>
  <c r="H219" i="24504"/>
  <c r="K219" i="24504" s="1"/>
  <c r="P219" i="24504" s="1"/>
  <c r="R219" i="24504" s="1"/>
  <c r="O219" i="24504"/>
  <c r="H220" i="24504"/>
  <c r="K220" i="24504" s="1"/>
  <c r="O220" i="24504"/>
  <c r="H221" i="24504"/>
  <c r="K221" i="24504" s="1"/>
  <c r="P221" i="24504" s="1"/>
  <c r="R221" i="24504" s="1"/>
  <c r="O221" i="24504"/>
  <c r="D223" i="24504"/>
  <c r="E223" i="24504"/>
  <c r="F223" i="24504"/>
  <c r="G223" i="24504"/>
  <c r="I223" i="24504"/>
  <c r="J223" i="24504"/>
  <c r="L223" i="24504"/>
  <c r="M223" i="24504"/>
  <c r="N223" i="24504"/>
  <c r="Q223" i="24504"/>
  <c r="H224" i="24504"/>
  <c r="K224" i="24504" s="1"/>
  <c r="O224" i="24504"/>
  <c r="H225" i="24504"/>
  <c r="K225" i="24504"/>
  <c r="O225" i="24504"/>
  <c r="H226" i="24504"/>
  <c r="K226" i="24504"/>
  <c r="O226" i="24504"/>
  <c r="P226" i="24504" s="1"/>
  <c r="R226" i="24504" s="1"/>
  <c r="H227" i="24504"/>
  <c r="K227" i="24504" s="1"/>
  <c r="O227" i="24504"/>
  <c r="H228" i="24504"/>
  <c r="K228" i="24504" s="1"/>
  <c r="O228" i="24504"/>
  <c r="H229" i="24504"/>
  <c r="K229" i="24504"/>
  <c r="O229" i="24504"/>
  <c r="H230" i="24504"/>
  <c r="K230" i="24504" s="1"/>
  <c r="P230" i="24504" s="1"/>
  <c r="R230" i="24504" s="1"/>
  <c r="O230" i="24504"/>
  <c r="H231" i="24504"/>
  <c r="K231" i="24504" s="1"/>
  <c r="O231" i="24504"/>
  <c r="H232" i="24504"/>
  <c r="K232" i="24504" s="1"/>
  <c r="P232" i="24504" s="1"/>
  <c r="R232" i="24504" s="1"/>
  <c r="O232" i="24504"/>
  <c r="H233" i="24504"/>
  <c r="K233" i="24504" s="1"/>
  <c r="P233" i="24504" s="1"/>
  <c r="R233" i="24504" s="1"/>
  <c r="O233" i="24504"/>
  <c r="H234" i="24504"/>
  <c r="K234" i="24504" s="1"/>
  <c r="O234" i="24504"/>
  <c r="H235" i="24504"/>
  <c r="K235" i="24504" s="1"/>
  <c r="O235" i="24504"/>
  <c r="D236" i="24504"/>
  <c r="E236" i="24504"/>
  <c r="F236" i="24504"/>
  <c r="G236" i="24504"/>
  <c r="I236" i="24504"/>
  <c r="J236" i="24504"/>
  <c r="L236" i="24504"/>
  <c r="M236" i="24504"/>
  <c r="N236" i="24504"/>
  <c r="Q236" i="24504"/>
  <c r="H237" i="24504"/>
  <c r="K237" i="24504" s="1"/>
  <c r="P237" i="24504" s="1"/>
  <c r="R237" i="24504" s="1"/>
  <c r="O237" i="24504"/>
  <c r="H238" i="24504"/>
  <c r="K238" i="24504"/>
  <c r="O238" i="24504"/>
  <c r="H239" i="24504"/>
  <c r="K239" i="24504" s="1"/>
  <c r="O239" i="24504"/>
  <c r="H240" i="24504"/>
  <c r="K240" i="24504"/>
  <c r="O240" i="24504"/>
  <c r="P240" i="24504"/>
  <c r="R240" i="24504" s="1"/>
  <c r="H241" i="24504"/>
  <c r="K241" i="24504" s="1"/>
  <c r="O241" i="24504"/>
  <c r="H242" i="24504"/>
  <c r="K242" i="24504"/>
  <c r="P242" i="24504" s="1"/>
  <c r="R242" i="24504" s="1"/>
  <c r="O242" i="24504"/>
  <c r="H243" i="24504"/>
  <c r="K243" i="24504" s="1"/>
  <c r="P243" i="24504" s="1"/>
  <c r="R243" i="24504" s="1"/>
  <c r="O243" i="24504"/>
  <c r="H244" i="24504"/>
  <c r="K244" i="24504" s="1"/>
  <c r="P244" i="24504" s="1"/>
  <c r="R244" i="24504" s="1"/>
  <c r="O244" i="24504"/>
  <c r="H245" i="24504"/>
  <c r="K245" i="24504" s="1"/>
  <c r="P245" i="24504" s="1"/>
  <c r="R245" i="24504" s="1"/>
  <c r="O245" i="24504"/>
  <c r="H246" i="24504"/>
  <c r="K246" i="24504" s="1"/>
  <c r="P246" i="24504" s="1"/>
  <c r="R246" i="24504" s="1"/>
  <c r="O246" i="24504"/>
  <c r="H247" i="24504"/>
  <c r="K247" i="24504" s="1"/>
  <c r="O247" i="24504"/>
  <c r="H248" i="24504"/>
  <c r="K248" i="24504" s="1"/>
  <c r="P248" i="24504" s="1"/>
  <c r="R248" i="24504" s="1"/>
  <c r="O248" i="24504"/>
  <c r="H249" i="24504"/>
  <c r="K249" i="24504" s="1"/>
  <c r="P249" i="24504" s="1"/>
  <c r="R249" i="24504" s="1"/>
  <c r="O249" i="24504"/>
  <c r="H250" i="24504"/>
  <c r="K250" i="24504"/>
  <c r="O250" i="24504"/>
  <c r="P250" i="24504"/>
  <c r="R250" i="24504" s="1"/>
  <c r="H251" i="24504"/>
  <c r="K251" i="24504" s="1"/>
  <c r="P251" i="24504" s="1"/>
  <c r="R251" i="24504" s="1"/>
  <c r="O251" i="24504"/>
  <c r="H252" i="24504"/>
  <c r="K252" i="24504" s="1"/>
  <c r="P252" i="24504" s="1"/>
  <c r="R252" i="24504" s="1"/>
  <c r="O252" i="24504"/>
  <c r="H253" i="24504"/>
  <c r="K253" i="24504" s="1"/>
  <c r="O253" i="24504"/>
  <c r="P253" i="24504" s="1"/>
  <c r="R253" i="24504" s="1"/>
  <c r="H254" i="24504"/>
  <c r="K254" i="24504"/>
  <c r="O254" i="24504"/>
  <c r="H255" i="24504"/>
  <c r="K255" i="24504" s="1"/>
  <c r="O255" i="24504"/>
  <c r="H256" i="24504"/>
  <c r="K256" i="24504" s="1"/>
  <c r="P256" i="24504" s="1"/>
  <c r="R256" i="24504" s="1"/>
  <c r="O256" i="24504"/>
  <c r="H257" i="24504"/>
  <c r="K257" i="24504" s="1"/>
  <c r="O257" i="24504"/>
  <c r="H258" i="24504"/>
  <c r="K258" i="24504" s="1"/>
  <c r="O258" i="24504"/>
  <c r="H259" i="24504"/>
  <c r="K259" i="24504" s="1"/>
  <c r="P259" i="24504" s="1"/>
  <c r="R259" i="24504" s="1"/>
  <c r="O259" i="24504"/>
  <c r="H260" i="24504"/>
  <c r="K260" i="24504" s="1"/>
  <c r="P260" i="24504" s="1"/>
  <c r="R260" i="24504" s="1"/>
  <c r="O260" i="24504"/>
  <c r="H261" i="24504"/>
  <c r="K261" i="24504" s="1"/>
  <c r="O261" i="24504"/>
  <c r="H262" i="24504"/>
  <c r="K262" i="24504"/>
  <c r="P262" i="24504" s="1"/>
  <c r="R262" i="24504" s="1"/>
  <c r="O262" i="24504"/>
  <c r="H263" i="24504"/>
  <c r="K263" i="24504" s="1"/>
  <c r="P263" i="24504" s="1"/>
  <c r="R263" i="24504" s="1"/>
  <c r="O263" i="24504"/>
  <c r="H264" i="24504"/>
  <c r="K264" i="24504" s="1"/>
  <c r="P264" i="24504" s="1"/>
  <c r="R264" i="24504" s="1"/>
  <c r="O264" i="24504"/>
  <c r="H265" i="24504"/>
  <c r="K265" i="24504" s="1"/>
  <c r="O265" i="24504"/>
  <c r="H266" i="24504"/>
  <c r="K266" i="24504" s="1"/>
  <c r="P266" i="24504" s="1"/>
  <c r="R266" i="24504" s="1"/>
  <c r="O266" i="24504"/>
  <c r="H267" i="24504"/>
  <c r="K267" i="24504" s="1"/>
  <c r="P267" i="24504" s="1"/>
  <c r="R267" i="24504" s="1"/>
  <c r="O267" i="24504"/>
  <c r="D268" i="24504"/>
  <c r="E268" i="24504"/>
  <c r="F268" i="24504"/>
  <c r="G268" i="24504"/>
  <c r="I268" i="24504"/>
  <c r="J268" i="24504"/>
  <c r="L268" i="24504"/>
  <c r="M268" i="24504"/>
  <c r="N268" i="24504"/>
  <c r="Q268" i="24504"/>
  <c r="H269" i="24504"/>
  <c r="O269" i="24504"/>
  <c r="H270" i="24504"/>
  <c r="K270" i="24504" s="1"/>
  <c r="O270" i="24504"/>
  <c r="H271" i="24504"/>
  <c r="K271" i="24504" s="1"/>
  <c r="P271" i="24504" s="1"/>
  <c r="R271" i="24504" s="1"/>
  <c r="O271" i="24504"/>
  <c r="H272" i="24504"/>
  <c r="K272" i="24504"/>
  <c r="P272" i="24504" s="1"/>
  <c r="R272" i="24504" s="1"/>
  <c r="O272" i="24504"/>
  <c r="H273" i="24504"/>
  <c r="K273" i="24504" s="1"/>
  <c r="O273" i="24504"/>
  <c r="H274" i="24504"/>
  <c r="K274" i="24504" s="1"/>
  <c r="O274" i="24504"/>
  <c r="H275" i="24504"/>
  <c r="K275" i="24504" s="1"/>
  <c r="O275" i="24504"/>
  <c r="H276" i="24504"/>
  <c r="K276" i="24504" s="1"/>
  <c r="P276" i="24504" s="1"/>
  <c r="R276" i="24504" s="1"/>
  <c r="O276" i="24504"/>
  <c r="H277" i="24504"/>
  <c r="K277" i="24504" s="1"/>
  <c r="O277" i="24504"/>
  <c r="H278" i="24504"/>
  <c r="K278" i="24504" s="1"/>
  <c r="O278" i="24504"/>
  <c r="D279" i="24504"/>
  <c r="E279" i="24504"/>
  <c r="F279" i="24504"/>
  <c r="G279" i="24504"/>
  <c r="I279" i="24504"/>
  <c r="J279" i="24504"/>
  <c r="L279" i="24504"/>
  <c r="M279" i="24504"/>
  <c r="N279" i="24504"/>
  <c r="Q279" i="24504"/>
  <c r="H280" i="24504"/>
  <c r="K280" i="24504" s="1"/>
  <c r="O280" i="24504"/>
  <c r="H281" i="24504"/>
  <c r="K281" i="24504" s="1"/>
  <c r="O281" i="24504"/>
  <c r="P281" i="24504"/>
  <c r="R281" i="24504" s="1"/>
  <c r="H282" i="24504"/>
  <c r="K282" i="24504" s="1"/>
  <c r="O282" i="24504"/>
  <c r="H283" i="24504"/>
  <c r="K283" i="24504"/>
  <c r="O283" i="24504"/>
  <c r="H284" i="24504"/>
  <c r="K284" i="24504"/>
  <c r="O284" i="24504"/>
  <c r="H285" i="24504"/>
  <c r="K285" i="24504" s="1"/>
  <c r="O285" i="24504"/>
  <c r="H286" i="24504"/>
  <c r="K286" i="24504"/>
  <c r="P286" i="24504" s="1"/>
  <c r="R286" i="24504" s="1"/>
  <c r="O286" i="24504"/>
  <c r="H287" i="24504"/>
  <c r="K287" i="24504"/>
  <c r="P287" i="24504" s="1"/>
  <c r="R287" i="24504" s="1"/>
  <c r="O287" i="24504"/>
  <c r="H288" i="24504"/>
  <c r="K288" i="24504" s="1"/>
  <c r="P288" i="24504" s="1"/>
  <c r="R288" i="24504" s="1"/>
  <c r="O288" i="24504"/>
  <c r="H289" i="24504"/>
  <c r="K289" i="24504" s="1"/>
  <c r="O289" i="24504"/>
  <c r="D290" i="24504"/>
  <c r="E290" i="24504"/>
  <c r="F290" i="24504"/>
  <c r="G290" i="24504"/>
  <c r="I290" i="24504"/>
  <c r="J290" i="24504"/>
  <c r="L290" i="24504"/>
  <c r="M290" i="24504"/>
  <c r="N290" i="24504"/>
  <c r="Q290" i="24504"/>
  <c r="H291" i="24504"/>
  <c r="K291" i="24504" s="1"/>
  <c r="O291" i="24504"/>
  <c r="H292" i="24504"/>
  <c r="K292" i="24504"/>
  <c r="O292" i="24504"/>
  <c r="P292" i="24504"/>
  <c r="R292" i="24504" s="1"/>
  <c r="H293" i="24504"/>
  <c r="K293" i="24504" s="1"/>
  <c r="P293" i="24504" s="1"/>
  <c r="R293" i="24504" s="1"/>
  <c r="O293" i="24504"/>
  <c r="H294" i="24504"/>
  <c r="K294" i="24504" s="1"/>
  <c r="O294" i="24504"/>
  <c r="H295" i="24504"/>
  <c r="K295" i="24504" s="1"/>
  <c r="O295" i="24504"/>
  <c r="P295" i="24504"/>
  <c r="R295" i="24504" s="1"/>
  <c r="H296" i="24504"/>
  <c r="K296" i="24504" s="1"/>
  <c r="O296" i="24504"/>
  <c r="H297" i="24504"/>
  <c r="K297" i="24504"/>
  <c r="O297" i="24504"/>
  <c r="H298" i="24504"/>
  <c r="K298" i="24504"/>
  <c r="O298" i="24504"/>
  <c r="P298" i="24504" s="1"/>
  <c r="R298" i="24504" s="1"/>
  <c r="H299" i="24504"/>
  <c r="K299" i="24504" s="1"/>
  <c r="O299" i="24504"/>
  <c r="H300" i="24504"/>
  <c r="K300" i="24504" s="1"/>
  <c r="P300" i="24504" s="1"/>
  <c r="R300" i="24504" s="1"/>
  <c r="O300" i="24504"/>
  <c r="H301" i="24504"/>
  <c r="K301" i="24504"/>
  <c r="O301" i="24504"/>
  <c r="H302" i="24504"/>
  <c r="K302" i="24504" s="1"/>
  <c r="P302" i="24504" s="1"/>
  <c r="R302" i="24504" s="1"/>
  <c r="O302" i="24504"/>
  <c r="H303" i="24504"/>
  <c r="K303" i="24504" s="1"/>
  <c r="O303" i="24504"/>
  <c r="H304" i="24504"/>
  <c r="K304" i="24504" s="1"/>
  <c r="P304" i="24504" s="1"/>
  <c r="R304" i="24504" s="1"/>
  <c r="O304" i="24504"/>
  <c r="H306" i="24504"/>
  <c r="K306" i="24504" s="1"/>
  <c r="P306" i="24504" s="1"/>
  <c r="R306" i="24504" s="1"/>
  <c r="O306" i="24504"/>
  <c r="H307" i="24504"/>
  <c r="K307" i="24504" s="1"/>
  <c r="P307" i="24504" s="1"/>
  <c r="R307" i="24504" s="1"/>
  <c r="O307" i="24504"/>
  <c r="H308" i="24504"/>
  <c r="K308" i="24504" s="1"/>
  <c r="P308" i="24504" s="1"/>
  <c r="R308" i="24504" s="1"/>
  <c r="O308" i="24504"/>
  <c r="H309" i="24504"/>
  <c r="K309" i="24504"/>
  <c r="O309" i="24504"/>
  <c r="H310" i="24504"/>
  <c r="K310" i="24504" s="1"/>
  <c r="P310" i="24504" s="1"/>
  <c r="R310" i="24504" s="1"/>
  <c r="O310" i="24504"/>
  <c r="H311" i="24504"/>
  <c r="K311" i="24504" s="1"/>
  <c r="O311" i="24504"/>
  <c r="H312" i="24504"/>
  <c r="K312" i="24504" s="1"/>
  <c r="P312" i="24504" s="1"/>
  <c r="R312" i="24504" s="1"/>
  <c r="O312" i="24504"/>
  <c r="H313" i="24504"/>
  <c r="K313" i="24504"/>
  <c r="O313" i="24504"/>
  <c r="H314" i="24504"/>
  <c r="K314" i="24504" s="1"/>
  <c r="O314" i="24504"/>
  <c r="H315" i="24504"/>
  <c r="K315" i="24504"/>
  <c r="P315" i="24504" s="1"/>
  <c r="R315" i="24504" s="1"/>
  <c r="O315" i="24504"/>
  <c r="H316" i="24504"/>
  <c r="K316" i="24504" s="1"/>
  <c r="O316" i="24504"/>
  <c r="P316" i="24504" s="1"/>
  <c r="R316" i="24504" s="1"/>
  <c r="H317" i="24504"/>
  <c r="K317" i="24504" s="1"/>
  <c r="P317" i="24504" s="1"/>
  <c r="R317" i="24504" s="1"/>
  <c r="O317" i="24504"/>
  <c r="H318" i="24504"/>
  <c r="K318" i="24504" s="1"/>
  <c r="P318" i="24504" s="1"/>
  <c r="R318" i="24504" s="1"/>
  <c r="O318" i="24504"/>
  <c r="H319" i="24504"/>
  <c r="K319" i="24504"/>
  <c r="P319" i="24504" s="1"/>
  <c r="R319" i="24504" s="1"/>
  <c r="O319" i="24504"/>
  <c r="H320" i="24504"/>
  <c r="K320" i="24504" s="1"/>
  <c r="P320" i="24504" s="1"/>
  <c r="R320" i="24504" s="1"/>
  <c r="O320" i="24504"/>
  <c r="H321" i="24504"/>
  <c r="K321" i="24504" s="1"/>
  <c r="P321" i="24504" s="1"/>
  <c r="R321" i="24504" s="1"/>
  <c r="O321" i="24504"/>
  <c r="H322" i="24504"/>
  <c r="O322" i="24504"/>
  <c r="H323" i="24504"/>
  <c r="K323" i="24504" s="1"/>
  <c r="P323" i="24504" s="1"/>
  <c r="R323" i="24504" s="1"/>
  <c r="O323" i="24504"/>
  <c r="H324" i="24504"/>
  <c r="K324" i="24504" s="1"/>
  <c r="P324" i="24504" s="1"/>
  <c r="R324" i="24504" s="1"/>
  <c r="O324" i="24504"/>
  <c r="H325" i="24504"/>
  <c r="K325" i="24504"/>
  <c r="O325" i="24504"/>
  <c r="P325" i="24504"/>
  <c r="R325" i="24504" s="1"/>
  <c r="H326" i="24504"/>
  <c r="K326" i="24504" s="1"/>
  <c r="P326" i="24504" s="1"/>
  <c r="R326" i="24504" s="1"/>
  <c r="O326" i="24504"/>
  <c r="H327" i="24504"/>
  <c r="K327" i="24504" s="1"/>
  <c r="P327" i="24504" s="1"/>
  <c r="R327" i="24504" s="1"/>
  <c r="O327" i="24504"/>
  <c r="H328" i="24504"/>
  <c r="K328" i="24504" s="1"/>
  <c r="O328" i="24504"/>
  <c r="P328" i="24504"/>
  <c r="R328" i="24504" s="1"/>
  <c r="H329" i="24504"/>
  <c r="K329" i="24504" s="1"/>
  <c r="O329" i="24504"/>
  <c r="H330" i="24504"/>
  <c r="K330" i="24504" s="1"/>
  <c r="O330" i="24504"/>
  <c r="H331" i="24504"/>
  <c r="K331" i="24504"/>
  <c r="O331" i="24504"/>
  <c r="P331" i="24504"/>
  <c r="R331" i="24504" s="1"/>
  <c r="H332" i="24504"/>
  <c r="K332" i="24504" s="1"/>
  <c r="O332" i="24504"/>
  <c r="H333" i="24504"/>
  <c r="K333" i="24504"/>
  <c r="P333" i="24504" s="1"/>
  <c r="R333" i="24504" s="1"/>
  <c r="O333" i="24504"/>
  <c r="H334" i="24504"/>
  <c r="K334" i="24504"/>
  <c r="O334" i="24504"/>
  <c r="H335" i="24504"/>
  <c r="K335" i="24504" s="1"/>
  <c r="P335" i="24504" s="1"/>
  <c r="R335" i="24504" s="1"/>
  <c r="O335" i="24504"/>
  <c r="H336" i="24504"/>
  <c r="K336" i="24504" s="1"/>
  <c r="P336" i="24504" s="1"/>
  <c r="R336" i="24504" s="1"/>
  <c r="O336" i="24504"/>
  <c r="H337" i="24504"/>
  <c r="K337" i="24504" s="1"/>
  <c r="O337" i="24504"/>
  <c r="H338" i="24504"/>
  <c r="K338" i="24504" s="1"/>
  <c r="P338" i="24504" s="1"/>
  <c r="R338" i="24504" s="1"/>
  <c r="O338" i="24504"/>
  <c r="D343" i="24504"/>
  <c r="E343" i="24504"/>
  <c r="F343" i="24504"/>
  <c r="G343" i="24504"/>
  <c r="I343" i="24504"/>
  <c r="J343" i="24504"/>
  <c r="L343" i="24504"/>
  <c r="M343" i="24504"/>
  <c r="N343" i="24504"/>
  <c r="Q343" i="24504"/>
  <c r="E344" i="24504"/>
  <c r="Q344" i="24504"/>
  <c r="H7" i="24503"/>
  <c r="K7" i="24503" s="1"/>
  <c r="O7" i="24503"/>
  <c r="H8" i="24503"/>
  <c r="K8" i="24503" s="1"/>
  <c r="O8" i="24503"/>
  <c r="H9" i="24503"/>
  <c r="K9" i="24503" s="1"/>
  <c r="P9" i="24503" s="1"/>
  <c r="R9" i="24503" s="1"/>
  <c r="O9" i="24503"/>
  <c r="H10" i="24503"/>
  <c r="K10" i="24503"/>
  <c r="P10" i="24503" s="1"/>
  <c r="R10" i="24503" s="1"/>
  <c r="O10" i="24503"/>
  <c r="H11" i="24503"/>
  <c r="K11" i="24503"/>
  <c r="O11" i="24503"/>
  <c r="H12" i="24503"/>
  <c r="K12" i="24503" s="1"/>
  <c r="P12" i="24503" s="1"/>
  <c r="R12" i="24503" s="1"/>
  <c r="O12" i="24503"/>
  <c r="H13" i="24503"/>
  <c r="K13" i="24503" s="1"/>
  <c r="O13" i="24503"/>
  <c r="P13" i="24503" s="1"/>
  <c r="R13" i="24503" s="1"/>
  <c r="D14" i="24503"/>
  <c r="E14" i="24503"/>
  <c r="F14" i="24503"/>
  <c r="G14" i="24503"/>
  <c r="I14" i="24503"/>
  <c r="J14" i="24503"/>
  <c r="L14" i="24503"/>
  <c r="M14" i="24503"/>
  <c r="N14" i="24503"/>
  <c r="O14" i="24503"/>
  <c r="Q14" i="24503"/>
  <c r="H15" i="24503"/>
  <c r="O15" i="24503"/>
  <c r="H16" i="24503"/>
  <c r="K16" i="24503" s="1"/>
  <c r="O16" i="24503"/>
  <c r="P16" i="24503"/>
  <c r="R16" i="24503" s="1"/>
  <c r="H17" i="24503"/>
  <c r="K17" i="24503"/>
  <c r="O17" i="24503"/>
  <c r="H18" i="24503"/>
  <c r="K18" i="24503" s="1"/>
  <c r="P18" i="24503" s="1"/>
  <c r="R18" i="24503" s="1"/>
  <c r="O18" i="24503"/>
  <c r="H19" i="24503"/>
  <c r="K19" i="24503" s="1"/>
  <c r="O19" i="24503"/>
  <c r="P19" i="24503" s="1"/>
  <c r="R19" i="24503" s="1"/>
  <c r="H20" i="24503"/>
  <c r="K20" i="24503"/>
  <c r="O20" i="24503"/>
  <c r="P20" i="24503" s="1"/>
  <c r="R20" i="24503" s="1"/>
  <c r="H21" i="24503"/>
  <c r="K21" i="24503"/>
  <c r="P21" i="24503" s="1"/>
  <c r="R21" i="24503" s="1"/>
  <c r="O21" i="24503"/>
  <c r="H22" i="24503"/>
  <c r="K22" i="24503" s="1"/>
  <c r="P22" i="24503" s="1"/>
  <c r="O22" i="24503"/>
  <c r="R22" i="24503"/>
  <c r="H23" i="24503"/>
  <c r="K23" i="24503" s="1"/>
  <c r="P23" i="24503" s="1"/>
  <c r="R23" i="24503" s="1"/>
  <c r="O23" i="24503"/>
  <c r="H24" i="24503"/>
  <c r="K24" i="24503"/>
  <c r="O24" i="24503"/>
  <c r="P24" i="24503" s="1"/>
  <c r="R24" i="24503" s="1"/>
  <c r="H25" i="24503"/>
  <c r="K25" i="24503" s="1"/>
  <c r="O25" i="24503"/>
  <c r="H27" i="24503"/>
  <c r="K27" i="24503" s="1"/>
  <c r="O27" i="24503"/>
  <c r="H28" i="24503"/>
  <c r="K28" i="24503" s="1"/>
  <c r="O28" i="24503"/>
  <c r="H29" i="24503"/>
  <c r="K29" i="24503" s="1"/>
  <c r="O29" i="24503"/>
  <c r="P29" i="24503"/>
  <c r="R29" i="24503" s="1"/>
  <c r="H30" i="24503"/>
  <c r="K30" i="24503" s="1"/>
  <c r="O30" i="24503"/>
  <c r="D31" i="24503"/>
  <c r="E31" i="24503"/>
  <c r="F31" i="24503"/>
  <c r="G31" i="24503"/>
  <c r="I31" i="24503"/>
  <c r="J31" i="24503"/>
  <c r="L31" i="24503"/>
  <c r="M31" i="24503"/>
  <c r="N31" i="24503"/>
  <c r="Q31" i="24503"/>
  <c r="H32" i="24503"/>
  <c r="K32" i="24503" s="1"/>
  <c r="O32" i="24503"/>
  <c r="H33" i="24503"/>
  <c r="O33" i="24503"/>
  <c r="H34" i="24503"/>
  <c r="K34" i="24503" s="1"/>
  <c r="O34" i="24503"/>
  <c r="P34" i="24503"/>
  <c r="R34" i="24503" s="1"/>
  <c r="H35" i="24503"/>
  <c r="K35" i="24503" s="1"/>
  <c r="O35" i="24503"/>
  <c r="H36" i="24503"/>
  <c r="K36" i="24503"/>
  <c r="O36" i="24503"/>
  <c r="H37" i="24503"/>
  <c r="K37" i="24503"/>
  <c r="O37" i="24503"/>
  <c r="H38" i="24503"/>
  <c r="K38" i="24503" s="1"/>
  <c r="O38" i="24503"/>
  <c r="P38" i="24503"/>
  <c r="R38" i="24503" s="1"/>
  <c r="H39" i="24503"/>
  <c r="K39" i="24503"/>
  <c r="O39" i="24503"/>
  <c r="H40" i="24503"/>
  <c r="K40" i="24503" s="1"/>
  <c r="O40" i="24503"/>
  <c r="H41" i="24503"/>
  <c r="K41" i="24503" s="1"/>
  <c r="O41" i="24503"/>
  <c r="H42" i="24503"/>
  <c r="K42" i="24503" s="1"/>
  <c r="O42" i="24503"/>
  <c r="H43" i="24503"/>
  <c r="K43" i="24503" s="1"/>
  <c r="P43" i="24503" s="1"/>
  <c r="R43" i="24503" s="1"/>
  <c r="O43" i="24503"/>
  <c r="H44" i="24503"/>
  <c r="K44" i="24503"/>
  <c r="O44" i="24503"/>
  <c r="H45" i="24503"/>
  <c r="K45" i="24503" s="1"/>
  <c r="P45" i="24503" s="1"/>
  <c r="R45" i="24503" s="1"/>
  <c r="O45" i="24503"/>
  <c r="H46" i="24503"/>
  <c r="K46" i="24503" s="1"/>
  <c r="P46" i="24503" s="1"/>
  <c r="R46" i="24503" s="1"/>
  <c r="O46" i="24503"/>
  <c r="H47" i="24503"/>
  <c r="K47" i="24503" s="1"/>
  <c r="O47" i="24503"/>
  <c r="P47" i="24503" s="1"/>
  <c r="R47" i="24503" s="1"/>
  <c r="H48" i="24503"/>
  <c r="K48" i="24503"/>
  <c r="O48" i="24503"/>
  <c r="H49" i="24503"/>
  <c r="K49" i="24503" s="1"/>
  <c r="P49" i="24503" s="1"/>
  <c r="R49" i="24503" s="1"/>
  <c r="O49" i="24503"/>
  <c r="H50" i="24503"/>
  <c r="K50" i="24503" s="1"/>
  <c r="O50" i="24503"/>
  <c r="P50" i="24503" s="1"/>
  <c r="R50" i="24503" s="1"/>
  <c r="H51" i="24503"/>
  <c r="K51" i="24503"/>
  <c r="O51" i="24503"/>
  <c r="H52" i="24503"/>
  <c r="K52" i="24503" s="1"/>
  <c r="P52" i="24503" s="1"/>
  <c r="R52" i="24503" s="1"/>
  <c r="O52" i="24503"/>
  <c r="H53" i="24503"/>
  <c r="K53" i="24503"/>
  <c r="P53" i="24503" s="1"/>
  <c r="R53" i="24503" s="1"/>
  <c r="O53" i="24503"/>
  <c r="H54" i="24503"/>
  <c r="K54" i="24503" s="1"/>
  <c r="P54" i="24503" s="1"/>
  <c r="R54" i="24503" s="1"/>
  <c r="O54" i="24503"/>
  <c r="H56" i="24503"/>
  <c r="K56" i="24503" s="1"/>
  <c r="O56" i="24503"/>
  <c r="H57" i="24503"/>
  <c r="K57" i="24503" s="1"/>
  <c r="O57" i="24503"/>
  <c r="H58" i="24503"/>
  <c r="K58" i="24503" s="1"/>
  <c r="P58" i="24503" s="1"/>
  <c r="R58" i="24503" s="1"/>
  <c r="O58" i="24503"/>
  <c r="H59" i="24503"/>
  <c r="K59" i="24503" s="1"/>
  <c r="P59" i="24503" s="1"/>
  <c r="R59" i="24503" s="1"/>
  <c r="O59" i="24503"/>
  <c r="H60" i="24503"/>
  <c r="K60" i="24503"/>
  <c r="P60" i="24503" s="1"/>
  <c r="R60" i="24503" s="1"/>
  <c r="O60" i="24503"/>
  <c r="H61" i="24503"/>
  <c r="K61" i="24503" s="1"/>
  <c r="O61" i="24503"/>
  <c r="H62" i="24503"/>
  <c r="K62" i="24503" s="1"/>
  <c r="O62" i="24503"/>
  <c r="H63" i="24503"/>
  <c r="K63" i="24503" s="1"/>
  <c r="O63" i="24503"/>
  <c r="H64" i="24503"/>
  <c r="K64" i="24503"/>
  <c r="O64" i="24503"/>
  <c r="P64" i="24503"/>
  <c r="R64" i="24503" s="1"/>
  <c r="H65" i="24503"/>
  <c r="K65" i="24503"/>
  <c r="P65" i="24503" s="1"/>
  <c r="R65" i="24503" s="1"/>
  <c r="O65" i="24503"/>
  <c r="H66" i="24503"/>
  <c r="K66" i="24503" s="1"/>
  <c r="P66" i="24503" s="1"/>
  <c r="R66" i="24503" s="1"/>
  <c r="O66" i="24503"/>
  <c r="H67" i="24503"/>
  <c r="K67" i="24503" s="1"/>
  <c r="O67" i="24503"/>
  <c r="P67" i="24503"/>
  <c r="R67" i="24503" s="1"/>
  <c r="H68" i="24503"/>
  <c r="K68" i="24503"/>
  <c r="O68" i="24503"/>
  <c r="H69" i="24503"/>
  <c r="K69" i="24503"/>
  <c r="P69" i="24503" s="1"/>
  <c r="R69" i="24503" s="1"/>
  <c r="O69" i="24503"/>
  <c r="D70" i="24503"/>
  <c r="E70" i="24503"/>
  <c r="F70" i="24503"/>
  <c r="G70" i="24503"/>
  <c r="I70" i="24503"/>
  <c r="J70" i="24503"/>
  <c r="L70" i="24503"/>
  <c r="M70" i="24503"/>
  <c r="N70" i="24503"/>
  <c r="Q70" i="24503"/>
  <c r="H71" i="24503"/>
  <c r="K71" i="24503"/>
  <c r="O71" i="24503"/>
  <c r="H72" i="24503"/>
  <c r="K72" i="24503" s="1"/>
  <c r="O72" i="24503"/>
  <c r="H73" i="24503"/>
  <c r="K73" i="24503" s="1"/>
  <c r="O73" i="24503"/>
  <c r="H74" i="24503"/>
  <c r="K74" i="24503" s="1"/>
  <c r="O74" i="24503"/>
  <c r="H75" i="24503"/>
  <c r="K75" i="24503" s="1"/>
  <c r="O75" i="24503"/>
  <c r="H76" i="24503"/>
  <c r="O76" i="24503"/>
  <c r="H77" i="24503"/>
  <c r="K77" i="24503" s="1"/>
  <c r="O77" i="24503"/>
  <c r="H78" i="24503"/>
  <c r="K78" i="24503" s="1"/>
  <c r="P78" i="24503" s="1"/>
  <c r="R78" i="24503" s="1"/>
  <c r="O78" i="24503"/>
  <c r="H79" i="24503"/>
  <c r="K79" i="24503"/>
  <c r="P79" i="24503" s="1"/>
  <c r="R79" i="24503" s="1"/>
  <c r="O79" i="24503"/>
  <c r="H80" i="24503"/>
  <c r="K80" i="24503"/>
  <c r="P80" i="24503" s="1"/>
  <c r="R80" i="24503" s="1"/>
  <c r="O80" i="24503"/>
  <c r="H81" i="24503"/>
  <c r="K81" i="24503" s="1"/>
  <c r="O81" i="24503"/>
  <c r="P81" i="24503"/>
  <c r="R81" i="24503" s="1"/>
  <c r="H82" i="24503"/>
  <c r="K82" i="24503" s="1"/>
  <c r="O82" i="24503"/>
  <c r="H83" i="24503"/>
  <c r="K83" i="24503" s="1"/>
  <c r="P83" i="24503" s="1"/>
  <c r="R83" i="24503" s="1"/>
  <c r="O83" i="24503"/>
  <c r="H84" i="24503"/>
  <c r="K84" i="24503"/>
  <c r="O84" i="24503"/>
  <c r="H85" i="24503"/>
  <c r="K85" i="24503" s="1"/>
  <c r="P85" i="24503" s="1"/>
  <c r="R85" i="24503" s="1"/>
  <c r="O85" i="24503"/>
  <c r="H86" i="24503"/>
  <c r="K86" i="24503" s="1"/>
  <c r="O86" i="24503"/>
  <c r="P86" i="24503" s="1"/>
  <c r="R86" i="24503" s="1"/>
  <c r="H87" i="24503"/>
  <c r="K87" i="24503" s="1"/>
  <c r="O87" i="24503"/>
  <c r="H88" i="24503"/>
  <c r="K88" i="24503" s="1"/>
  <c r="P88" i="24503" s="1"/>
  <c r="R88" i="24503" s="1"/>
  <c r="O88" i="24503"/>
  <c r="H89" i="24503"/>
  <c r="K89" i="24503" s="1"/>
  <c r="P89" i="24503" s="1"/>
  <c r="R89" i="24503" s="1"/>
  <c r="O89" i="24503"/>
  <c r="H90" i="24503"/>
  <c r="K90" i="24503"/>
  <c r="P90" i="24503" s="1"/>
  <c r="R90" i="24503" s="1"/>
  <c r="O90" i="24503"/>
  <c r="H91" i="24503"/>
  <c r="K91" i="24503" s="1"/>
  <c r="O91" i="24503"/>
  <c r="H92" i="24503"/>
  <c r="K92" i="24503" s="1"/>
  <c r="O92" i="24503"/>
  <c r="H93" i="24503"/>
  <c r="K93" i="24503" s="1"/>
  <c r="P93" i="24503" s="1"/>
  <c r="R93" i="24503" s="1"/>
  <c r="O93" i="24503"/>
  <c r="H94" i="24503"/>
  <c r="K94" i="24503"/>
  <c r="P94" i="24503" s="1"/>
  <c r="R94" i="24503" s="1"/>
  <c r="O94" i="24503"/>
  <c r="H95" i="24503"/>
  <c r="K95" i="24503"/>
  <c r="O95" i="24503"/>
  <c r="H96" i="24503"/>
  <c r="K96" i="24503" s="1"/>
  <c r="P96" i="24503" s="1"/>
  <c r="R96" i="24503" s="1"/>
  <c r="O96" i="24503"/>
  <c r="H97" i="24503"/>
  <c r="K97" i="24503" s="1"/>
  <c r="P97" i="24503" s="1"/>
  <c r="R97" i="24503" s="1"/>
  <c r="O97" i="24503"/>
  <c r="H98" i="24503"/>
  <c r="K98" i="24503" s="1"/>
  <c r="O98" i="24503"/>
  <c r="H99" i="24503"/>
  <c r="K99" i="24503"/>
  <c r="P99" i="24503" s="1"/>
  <c r="R99" i="24503" s="1"/>
  <c r="O99" i="24503"/>
  <c r="H100" i="24503"/>
  <c r="K100" i="24503" s="1"/>
  <c r="O100" i="24503"/>
  <c r="H101" i="24503"/>
  <c r="K101" i="24503" s="1"/>
  <c r="O101" i="24503"/>
  <c r="P101" i="24503" s="1"/>
  <c r="R101" i="24503" s="1"/>
  <c r="H102" i="24503"/>
  <c r="K102" i="24503" s="1"/>
  <c r="O102" i="24503"/>
  <c r="H103" i="24503"/>
  <c r="K103" i="24503"/>
  <c r="O103" i="24503"/>
  <c r="D104" i="24503"/>
  <c r="E104" i="24503"/>
  <c r="F104" i="24503"/>
  <c r="G104" i="24503"/>
  <c r="I104" i="24503"/>
  <c r="J104" i="24503"/>
  <c r="L104" i="24503"/>
  <c r="M104" i="24503"/>
  <c r="N104" i="24503"/>
  <c r="Q104" i="24503"/>
  <c r="H105" i="24503"/>
  <c r="K105" i="24503"/>
  <c r="O105" i="24503"/>
  <c r="H106" i="24503"/>
  <c r="O106" i="24503"/>
  <c r="H107" i="24503"/>
  <c r="K107" i="24503" s="1"/>
  <c r="P107" i="24503" s="1"/>
  <c r="R107" i="24503" s="1"/>
  <c r="O107" i="24503"/>
  <c r="H108" i="24503"/>
  <c r="K108" i="24503" s="1"/>
  <c r="P108" i="24503" s="1"/>
  <c r="R108" i="24503" s="1"/>
  <c r="O108" i="24503"/>
  <c r="H109" i="24503"/>
  <c r="K109" i="24503" s="1"/>
  <c r="P109" i="24503" s="1"/>
  <c r="R109" i="24503" s="1"/>
  <c r="O109" i="24503"/>
  <c r="H110" i="24503"/>
  <c r="K110" i="24503" s="1"/>
  <c r="P110" i="24503" s="1"/>
  <c r="R110" i="24503" s="1"/>
  <c r="O110" i="24503"/>
  <c r="H111" i="24503"/>
  <c r="K111" i="24503" s="1"/>
  <c r="O111" i="24503"/>
  <c r="P111" i="24503"/>
  <c r="R111" i="24503" s="1"/>
  <c r="H112" i="24503"/>
  <c r="K112" i="24503"/>
  <c r="O112" i="24503"/>
  <c r="P112" i="24503" s="1"/>
  <c r="R112" i="24503" s="1"/>
  <c r="H113" i="24503"/>
  <c r="K113" i="24503" s="1"/>
  <c r="P113" i="24503" s="1"/>
  <c r="R113" i="24503" s="1"/>
  <c r="O113" i="24503"/>
  <c r="H114" i="24503"/>
  <c r="K114" i="24503"/>
  <c r="O114" i="24503"/>
  <c r="H115" i="24503"/>
  <c r="K115" i="24503" s="1"/>
  <c r="O115" i="24503"/>
  <c r="H116" i="24503"/>
  <c r="K116" i="24503" s="1"/>
  <c r="O116" i="24503"/>
  <c r="H117" i="24503"/>
  <c r="K117" i="24503"/>
  <c r="O117" i="24503"/>
  <c r="H118" i="24503"/>
  <c r="K118" i="24503" s="1"/>
  <c r="P118" i="24503" s="1"/>
  <c r="R118" i="24503" s="1"/>
  <c r="O118" i="24503"/>
  <c r="H119" i="24503"/>
  <c r="K119" i="24503" s="1"/>
  <c r="P119" i="24503" s="1"/>
  <c r="R119" i="24503" s="1"/>
  <c r="O119" i="24503"/>
  <c r="H120" i="24503"/>
  <c r="K120" i="24503"/>
  <c r="O120" i="24503"/>
  <c r="P120" i="24503" s="1"/>
  <c r="R120" i="24503" s="1"/>
  <c r="H121" i="24503"/>
  <c r="K121" i="24503" s="1"/>
  <c r="O121" i="24503"/>
  <c r="H122" i="24503"/>
  <c r="K122" i="24503" s="1"/>
  <c r="O122" i="24503"/>
  <c r="H124" i="24503"/>
  <c r="K124" i="24503" s="1"/>
  <c r="O124" i="24503"/>
  <c r="H125" i="24503"/>
  <c r="K125" i="24503" s="1"/>
  <c r="P125" i="24503" s="1"/>
  <c r="R125" i="24503" s="1"/>
  <c r="O125" i="24503"/>
  <c r="H126" i="24503"/>
  <c r="K126" i="24503"/>
  <c r="P126" i="24503" s="1"/>
  <c r="R126" i="24503" s="1"/>
  <c r="O126" i="24503"/>
  <c r="H127" i="24503"/>
  <c r="K127" i="24503"/>
  <c r="O127" i="24503"/>
  <c r="H128" i="24503"/>
  <c r="K128" i="24503" s="1"/>
  <c r="P128" i="24503" s="1"/>
  <c r="R128" i="24503" s="1"/>
  <c r="O128" i="24503"/>
  <c r="H129" i="24503"/>
  <c r="K129" i="24503"/>
  <c r="O129" i="24503"/>
  <c r="H130" i="24503"/>
  <c r="K130" i="24503"/>
  <c r="P130" i="24503" s="1"/>
  <c r="R130" i="24503" s="1"/>
  <c r="O130" i="24503"/>
  <c r="H131" i="24503"/>
  <c r="K131" i="24503" s="1"/>
  <c r="P131" i="24503" s="1"/>
  <c r="R131" i="24503" s="1"/>
  <c r="O131" i="24503"/>
  <c r="H132" i="24503"/>
  <c r="K132" i="24503" s="1"/>
  <c r="P132" i="24503" s="1"/>
  <c r="R132" i="24503" s="1"/>
  <c r="O132" i="24503"/>
  <c r="H133" i="24503"/>
  <c r="K133" i="24503"/>
  <c r="O133" i="24503"/>
  <c r="H134" i="24503"/>
  <c r="K134" i="24503"/>
  <c r="O134" i="24503"/>
  <c r="D135" i="24503"/>
  <c r="E135" i="24503"/>
  <c r="F135" i="24503"/>
  <c r="G135" i="24503"/>
  <c r="I135" i="24503"/>
  <c r="J135" i="24503"/>
  <c r="L135" i="24503"/>
  <c r="M135" i="24503"/>
  <c r="N135" i="24503"/>
  <c r="Q135" i="24503"/>
  <c r="H136" i="24503"/>
  <c r="K136" i="24503"/>
  <c r="P136" i="24503" s="1"/>
  <c r="O136" i="24503"/>
  <c r="Q136" i="24503"/>
  <c r="H137" i="24503"/>
  <c r="K137" i="24503" s="1"/>
  <c r="O137" i="24503"/>
  <c r="H138" i="24503"/>
  <c r="K138" i="24503" s="1"/>
  <c r="P138" i="24503" s="1"/>
  <c r="R138" i="24503" s="1"/>
  <c r="O138" i="24503"/>
  <c r="H139" i="24503"/>
  <c r="K139" i="24503" s="1"/>
  <c r="O139" i="24503"/>
  <c r="H140" i="24503"/>
  <c r="K140" i="24503"/>
  <c r="O140" i="24503"/>
  <c r="H141" i="24503"/>
  <c r="K141" i="24503" s="1"/>
  <c r="P141" i="24503" s="1"/>
  <c r="R141" i="24503" s="1"/>
  <c r="O141" i="24503"/>
  <c r="H142" i="24503"/>
  <c r="K142" i="24503" s="1"/>
  <c r="P142" i="24503" s="1"/>
  <c r="R142" i="24503" s="1"/>
  <c r="O142" i="24503"/>
  <c r="H143" i="24503"/>
  <c r="K143" i="24503" s="1"/>
  <c r="P143" i="24503" s="1"/>
  <c r="R143" i="24503" s="1"/>
  <c r="O143" i="24503"/>
  <c r="H144" i="24503"/>
  <c r="K144" i="24503" s="1"/>
  <c r="P144" i="24503" s="1"/>
  <c r="R144" i="24503" s="1"/>
  <c r="O144" i="24503"/>
  <c r="H145" i="24503"/>
  <c r="K145" i="24503" s="1"/>
  <c r="P145" i="24503" s="1"/>
  <c r="O145" i="24503"/>
  <c r="Q145" i="24503"/>
  <c r="Q190" i="24503" s="1"/>
  <c r="H146" i="24503"/>
  <c r="K146" i="24503" s="1"/>
  <c r="P146" i="24503" s="1"/>
  <c r="R146" i="24503" s="1"/>
  <c r="O146" i="24503"/>
  <c r="H147" i="24503"/>
  <c r="K147" i="24503" s="1"/>
  <c r="P147" i="24503" s="1"/>
  <c r="R147" i="24503" s="1"/>
  <c r="O147" i="24503"/>
  <c r="Q147" i="24503"/>
  <c r="H148" i="24503"/>
  <c r="K148" i="24503"/>
  <c r="O148" i="24503"/>
  <c r="H149" i="24503"/>
  <c r="K149" i="24503"/>
  <c r="O149" i="24503"/>
  <c r="H150" i="24503"/>
  <c r="K150" i="24503" s="1"/>
  <c r="P150" i="24503" s="1"/>
  <c r="R150" i="24503" s="1"/>
  <c r="O150" i="24503"/>
  <c r="H151" i="24503"/>
  <c r="K151" i="24503" s="1"/>
  <c r="P151" i="24503" s="1"/>
  <c r="R151" i="24503" s="1"/>
  <c r="O151" i="24503"/>
  <c r="H152" i="24503"/>
  <c r="K152" i="24503"/>
  <c r="O152" i="24503"/>
  <c r="H153" i="24503"/>
  <c r="K153" i="24503" s="1"/>
  <c r="P153" i="24503" s="1"/>
  <c r="R153" i="24503" s="1"/>
  <c r="O153" i="24503"/>
  <c r="H154" i="24503"/>
  <c r="K154" i="24503" s="1"/>
  <c r="O154" i="24503"/>
  <c r="H155" i="24503"/>
  <c r="K155" i="24503" s="1"/>
  <c r="P155" i="24503" s="1"/>
  <c r="R155" i="24503" s="1"/>
  <c r="O155" i="24503"/>
  <c r="Q155" i="24503"/>
  <c r="H157" i="24503"/>
  <c r="K157" i="24503" s="1"/>
  <c r="O157" i="24503"/>
  <c r="Q157" i="24503"/>
  <c r="H158" i="24503"/>
  <c r="K158" i="24503" s="1"/>
  <c r="P158" i="24503" s="1"/>
  <c r="R158" i="24503" s="1"/>
  <c r="O158" i="24503"/>
  <c r="Q158" i="24503"/>
  <c r="H159" i="24503"/>
  <c r="K159" i="24503" s="1"/>
  <c r="O159" i="24503"/>
  <c r="Q159" i="24503"/>
  <c r="H160" i="24503"/>
  <c r="K160" i="24503" s="1"/>
  <c r="O160" i="24503"/>
  <c r="P160" i="24503" s="1"/>
  <c r="Q160" i="24503"/>
  <c r="H161" i="24503"/>
  <c r="K161" i="24503" s="1"/>
  <c r="P161" i="24503" s="1"/>
  <c r="R161" i="24503" s="1"/>
  <c r="O161" i="24503"/>
  <c r="H162" i="24503"/>
  <c r="K162" i="24503" s="1"/>
  <c r="P162" i="24503" s="1"/>
  <c r="R162" i="24503" s="1"/>
  <c r="O162" i="24503"/>
  <c r="H163" i="24503"/>
  <c r="K163" i="24503" s="1"/>
  <c r="O163" i="24503"/>
  <c r="Q163" i="24503"/>
  <c r="H164" i="24503"/>
  <c r="K164" i="24503" s="1"/>
  <c r="P164" i="24503" s="1"/>
  <c r="R164" i="24503" s="1"/>
  <c r="O164" i="24503"/>
  <c r="H166" i="24503"/>
  <c r="K166" i="24503" s="1"/>
  <c r="P166" i="24503" s="1"/>
  <c r="R166" i="24503" s="1"/>
  <c r="O166" i="24503"/>
  <c r="H167" i="24503"/>
  <c r="K167" i="24503" s="1"/>
  <c r="P167" i="24503" s="1"/>
  <c r="O167" i="24503"/>
  <c r="Q167" i="24503"/>
  <c r="H168" i="24503"/>
  <c r="K168" i="24503" s="1"/>
  <c r="O168" i="24503"/>
  <c r="H169" i="24503"/>
  <c r="K169" i="24503" s="1"/>
  <c r="O169" i="24503"/>
  <c r="Q169" i="24503"/>
  <c r="H170" i="24503"/>
  <c r="K170" i="24503" s="1"/>
  <c r="O170" i="24503"/>
  <c r="H171" i="24503"/>
  <c r="K171" i="24503" s="1"/>
  <c r="P171" i="24503" s="1"/>
  <c r="R171" i="24503" s="1"/>
  <c r="O171" i="24503"/>
  <c r="Q171" i="24503"/>
  <c r="H172" i="24503"/>
  <c r="K172" i="24503" s="1"/>
  <c r="O172" i="24503"/>
  <c r="Q172" i="24503"/>
  <c r="H174" i="24503"/>
  <c r="K174" i="24503" s="1"/>
  <c r="O174" i="24503"/>
  <c r="H175" i="24503"/>
  <c r="K175" i="24503" s="1"/>
  <c r="P175" i="24503" s="1"/>
  <c r="R175" i="24503" s="1"/>
  <c r="O175" i="24503"/>
  <c r="H176" i="24503"/>
  <c r="K176" i="24503" s="1"/>
  <c r="P176" i="24503" s="1"/>
  <c r="R176" i="24503" s="1"/>
  <c r="O176" i="24503"/>
  <c r="H177" i="24503"/>
  <c r="K177" i="24503" s="1"/>
  <c r="P177" i="24503" s="1"/>
  <c r="R177" i="24503" s="1"/>
  <c r="O177" i="24503"/>
  <c r="H178" i="24503"/>
  <c r="K178" i="24503" s="1"/>
  <c r="P178" i="24503" s="1"/>
  <c r="R178" i="24503" s="1"/>
  <c r="O178" i="24503"/>
  <c r="H179" i="24503"/>
  <c r="K179" i="24503" s="1"/>
  <c r="P179" i="24503" s="1"/>
  <c r="R179" i="24503" s="1"/>
  <c r="O179" i="24503"/>
  <c r="H180" i="24503"/>
  <c r="K180" i="24503" s="1"/>
  <c r="O180" i="24503"/>
  <c r="P180" i="24503"/>
  <c r="Q180" i="24503"/>
  <c r="H183" i="24503"/>
  <c r="K183" i="24503" s="1"/>
  <c r="O183" i="24503"/>
  <c r="H184" i="24503"/>
  <c r="K184" i="24503"/>
  <c r="P184" i="24503" s="1"/>
  <c r="R184" i="24503" s="1"/>
  <c r="O184" i="24503"/>
  <c r="H185" i="24503"/>
  <c r="K185" i="24503" s="1"/>
  <c r="O185" i="24503"/>
  <c r="H186" i="24503"/>
  <c r="K186" i="24503"/>
  <c r="P186" i="24503" s="1"/>
  <c r="O186" i="24503"/>
  <c r="Q186" i="24503"/>
  <c r="H187" i="24503"/>
  <c r="K187" i="24503" s="1"/>
  <c r="P187" i="24503" s="1"/>
  <c r="O187" i="24503"/>
  <c r="Q187" i="24503"/>
  <c r="H188" i="24503"/>
  <c r="K188" i="24503" s="1"/>
  <c r="O188" i="24503"/>
  <c r="H189" i="24503"/>
  <c r="K189" i="24503"/>
  <c r="O189" i="24503"/>
  <c r="D190" i="24503"/>
  <c r="E190" i="24503"/>
  <c r="F190" i="24503"/>
  <c r="G190" i="24503"/>
  <c r="I190" i="24503"/>
  <c r="J190" i="24503"/>
  <c r="L190" i="24503"/>
  <c r="M190" i="24503"/>
  <c r="N190" i="24503"/>
  <c r="H191" i="24503"/>
  <c r="K191" i="24503" s="1"/>
  <c r="O191" i="24503"/>
  <c r="Q191" i="24503"/>
  <c r="H192" i="24503"/>
  <c r="K192" i="24503" s="1"/>
  <c r="O192" i="24503"/>
  <c r="P192" i="24503"/>
  <c r="R192" i="24503" s="1"/>
  <c r="Q192" i="24503"/>
  <c r="H193" i="24503"/>
  <c r="K193" i="24503"/>
  <c r="O193" i="24503"/>
  <c r="Q193" i="24503"/>
  <c r="H194" i="24503"/>
  <c r="K194" i="24503" s="1"/>
  <c r="O194" i="24503"/>
  <c r="P194" i="24503" s="1"/>
  <c r="R194" i="24503" s="1"/>
  <c r="H195" i="24503"/>
  <c r="K195" i="24503" s="1"/>
  <c r="P195" i="24503" s="1"/>
  <c r="R195" i="24503" s="1"/>
  <c r="O195" i="24503"/>
  <c r="Q195" i="24503"/>
  <c r="H196" i="24503"/>
  <c r="K196" i="24503" s="1"/>
  <c r="O196" i="24503"/>
  <c r="H197" i="24503"/>
  <c r="K197" i="24503" s="1"/>
  <c r="O197" i="24503"/>
  <c r="P197" i="24503"/>
  <c r="R197" i="24503" s="1"/>
  <c r="H198" i="24503"/>
  <c r="K198" i="24503" s="1"/>
  <c r="O198" i="24503"/>
  <c r="P198" i="24503" s="1"/>
  <c r="R198" i="24503" s="1"/>
  <c r="H199" i="24503"/>
  <c r="K199" i="24503"/>
  <c r="O199" i="24503"/>
  <c r="Q199" i="24503"/>
  <c r="H200" i="24503"/>
  <c r="K200" i="24503" s="1"/>
  <c r="O200" i="24503"/>
  <c r="H201" i="24503"/>
  <c r="K201" i="24503"/>
  <c r="P201" i="24503" s="1"/>
  <c r="R201" i="24503" s="1"/>
  <c r="O201" i="24503"/>
  <c r="H202" i="24503"/>
  <c r="K202" i="24503" s="1"/>
  <c r="P202" i="24503" s="1"/>
  <c r="R202" i="24503" s="1"/>
  <c r="O202" i="24503"/>
  <c r="H203" i="24503"/>
  <c r="K203" i="24503"/>
  <c r="P203" i="24503" s="1"/>
  <c r="R203" i="24503" s="1"/>
  <c r="O203" i="24503"/>
  <c r="H204" i="24503"/>
  <c r="K204" i="24503" s="1"/>
  <c r="P204" i="24503" s="1"/>
  <c r="R204" i="24503" s="1"/>
  <c r="O204" i="24503"/>
  <c r="H205" i="24503"/>
  <c r="K205" i="24503" s="1"/>
  <c r="O205" i="24503"/>
  <c r="H206" i="24503"/>
  <c r="K206" i="24503" s="1"/>
  <c r="O206" i="24503"/>
  <c r="H207" i="24503"/>
  <c r="K207" i="24503" s="1"/>
  <c r="P207" i="24503" s="1"/>
  <c r="R207" i="24503" s="1"/>
  <c r="O207" i="24503"/>
  <c r="H208" i="24503"/>
  <c r="K208" i="24503" s="1"/>
  <c r="O208" i="24503"/>
  <c r="H209" i="24503"/>
  <c r="K209" i="24503"/>
  <c r="P209" i="24503" s="1"/>
  <c r="R209" i="24503" s="1"/>
  <c r="O209" i="24503"/>
  <c r="H211" i="24503"/>
  <c r="K211" i="24503" s="1"/>
  <c r="P211" i="24503" s="1"/>
  <c r="R211" i="24503" s="1"/>
  <c r="O211" i="24503"/>
  <c r="H212" i="24503"/>
  <c r="K212" i="24503" s="1"/>
  <c r="O212" i="24503"/>
  <c r="H213" i="24503"/>
  <c r="K213" i="24503" s="1"/>
  <c r="O213" i="24503"/>
  <c r="P213" i="24503" s="1"/>
  <c r="R213" i="24503" s="1"/>
  <c r="H214" i="24503"/>
  <c r="K214" i="24503"/>
  <c r="O214" i="24503"/>
  <c r="H215" i="24503"/>
  <c r="K215" i="24503"/>
  <c r="O215" i="24503"/>
  <c r="H216" i="24503"/>
  <c r="K216" i="24503" s="1"/>
  <c r="O216" i="24503"/>
  <c r="P216" i="24503"/>
  <c r="R216" i="24503" s="1"/>
  <c r="Q216" i="24503"/>
  <c r="H217" i="24503"/>
  <c r="K217" i="24503"/>
  <c r="P217" i="24503" s="1"/>
  <c r="R217" i="24503" s="1"/>
  <c r="O217" i="24503"/>
  <c r="H218" i="24503"/>
  <c r="K218" i="24503" s="1"/>
  <c r="P218" i="24503" s="1"/>
  <c r="R218" i="24503" s="1"/>
  <c r="O218" i="24503"/>
  <c r="H219" i="24503"/>
  <c r="K219" i="24503" s="1"/>
  <c r="O219" i="24503"/>
  <c r="H220" i="24503"/>
  <c r="K220" i="24503" s="1"/>
  <c r="P220" i="24503" s="1"/>
  <c r="R220" i="24503" s="1"/>
  <c r="O220" i="24503"/>
  <c r="H221" i="24503"/>
  <c r="K221" i="24503" s="1"/>
  <c r="O221" i="24503"/>
  <c r="P221" i="24503" s="1"/>
  <c r="R221" i="24503" s="1"/>
  <c r="D223" i="24503"/>
  <c r="E223" i="24503"/>
  <c r="F223" i="24503"/>
  <c r="G223" i="24503"/>
  <c r="I223" i="24503"/>
  <c r="J223" i="24503"/>
  <c r="L223" i="24503"/>
  <c r="M223" i="24503"/>
  <c r="N223" i="24503"/>
  <c r="H224" i="24503"/>
  <c r="K224" i="24503" s="1"/>
  <c r="O224" i="24503"/>
  <c r="H225" i="24503"/>
  <c r="K225" i="24503"/>
  <c r="O225" i="24503"/>
  <c r="H226" i="24503"/>
  <c r="K226" i="24503" s="1"/>
  <c r="P226" i="24503" s="1"/>
  <c r="R226" i="24503" s="1"/>
  <c r="O226" i="24503"/>
  <c r="H227" i="24503"/>
  <c r="K227" i="24503" s="1"/>
  <c r="O227" i="24503"/>
  <c r="H228" i="24503"/>
  <c r="K228" i="24503"/>
  <c r="O228" i="24503"/>
  <c r="H229" i="24503"/>
  <c r="K229" i="24503" s="1"/>
  <c r="P229" i="24503" s="1"/>
  <c r="R229" i="24503" s="1"/>
  <c r="O229" i="24503"/>
  <c r="H230" i="24503"/>
  <c r="K230" i="24503" s="1"/>
  <c r="P230" i="24503" s="1"/>
  <c r="R230" i="24503" s="1"/>
  <c r="O230" i="24503"/>
  <c r="H231" i="24503"/>
  <c r="K231" i="24503" s="1"/>
  <c r="O231" i="24503"/>
  <c r="H232" i="24503"/>
  <c r="K232" i="24503" s="1"/>
  <c r="P232" i="24503" s="1"/>
  <c r="R232" i="24503" s="1"/>
  <c r="O232" i="24503"/>
  <c r="H233" i="24503"/>
  <c r="K233" i="24503" s="1"/>
  <c r="P233" i="24503" s="1"/>
  <c r="R233" i="24503" s="1"/>
  <c r="O233" i="24503"/>
  <c r="H234" i="24503"/>
  <c r="K234" i="24503" s="1"/>
  <c r="P234" i="24503" s="1"/>
  <c r="R234" i="24503" s="1"/>
  <c r="O234" i="24503"/>
  <c r="H235" i="24503"/>
  <c r="K235" i="24503" s="1"/>
  <c r="O235" i="24503"/>
  <c r="D236" i="24503"/>
  <c r="E236" i="24503"/>
  <c r="F236" i="24503"/>
  <c r="G236" i="24503"/>
  <c r="I236" i="24503"/>
  <c r="J236" i="24503"/>
  <c r="L236" i="24503"/>
  <c r="M236" i="24503"/>
  <c r="N236" i="24503"/>
  <c r="Q236" i="24503"/>
  <c r="H237" i="24503"/>
  <c r="K237" i="24503" s="1"/>
  <c r="O237" i="24503"/>
  <c r="P237" i="24503"/>
  <c r="R237" i="24503" s="1"/>
  <c r="H238" i="24503"/>
  <c r="K238" i="24503"/>
  <c r="O238" i="24503"/>
  <c r="P238" i="24503" s="1"/>
  <c r="R238" i="24503" s="1"/>
  <c r="H239" i="24503"/>
  <c r="K239" i="24503" s="1"/>
  <c r="O239" i="24503"/>
  <c r="H240" i="24503"/>
  <c r="K240" i="24503"/>
  <c r="P240" i="24503" s="1"/>
  <c r="R240" i="24503" s="1"/>
  <c r="O240" i="24503"/>
  <c r="H241" i="24503"/>
  <c r="K241" i="24503" s="1"/>
  <c r="O241" i="24503"/>
  <c r="P241" i="24503" s="1"/>
  <c r="R241" i="24503" s="1"/>
  <c r="H242" i="24503"/>
  <c r="K242" i="24503"/>
  <c r="P242" i="24503" s="1"/>
  <c r="R242" i="24503" s="1"/>
  <c r="O242" i="24503"/>
  <c r="H243" i="24503"/>
  <c r="K243" i="24503" s="1"/>
  <c r="P243" i="24503" s="1"/>
  <c r="R243" i="24503" s="1"/>
  <c r="O243" i="24503"/>
  <c r="H244" i="24503"/>
  <c r="K244" i="24503" s="1"/>
  <c r="O244" i="24503"/>
  <c r="H245" i="24503"/>
  <c r="O245" i="24503"/>
  <c r="H246" i="24503"/>
  <c r="K246" i="24503" s="1"/>
  <c r="P246" i="24503" s="1"/>
  <c r="R246" i="24503" s="1"/>
  <c r="O246" i="24503"/>
  <c r="H247" i="24503"/>
  <c r="K247" i="24503" s="1"/>
  <c r="O247" i="24503"/>
  <c r="H248" i="24503"/>
  <c r="K248" i="24503" s="1"/>
  <c r="O248" i="24503"/>
  <c r="H249" i="24503"/>
  <c r="K249" i="24503" s="1"/>
  <c r="O249" i="24503"/>
  <c r="H250" i="24503"/>
  <c r="K250" i="24503" s="1"/>
  <c r="O250" i="24503"/>
  <c r="H251" i="24503"/>
  <c r="K251" i="24503" s="1"/>
  <c r="P251" i="24503" s="1"/>
  <c r="R251" i="24503" s="1"/>
  <c r="O251" i="24503"/>
  <c r="H252" i="24503"/>
  <c r="K252" i="24503" s="1"/>
  <c r="O252" i="24503"/>
  <c r="P252" i="24503"/>
  <c r="R252" i="24503" s="1"/>
  <c r="H253" i="24503"/>
  <c r="K253" i="24503" s="1"/>
  <c r="P253" i="24503" s="1"/>
  <c r="R253" i="24503" s="1"/>
  <c r="O253" i="24503"/>
  <c r="H254" i="24503"/>
  <c r="K254" i="24503" s="1"/>
  <c r="O254" i="24503"/>
  <c r="H255" i="24503"/>
  <c r="K255" i="24503" s="1"/>
  <c r="O255" i="24503"/>
  <c r="H256" i="24503"/>
  <c r="K256" i="24503"/>
  <c r="P256" i="24503" s="1"/>
  <c r="R256" i="24503" s="1"/>
  <c r="O256" i="24503"/>
  <c r="H257" i="24503"/>
  <c r="K257" i="24503" s="1"/>
  <c r="O257" i="24503"/>
  <c r="P257" i="24503" s="1"/>
  <c r="R257" i="24503" s="1"/>
  <c r="H258" i="24503"/>
  <c r="K258" i="24503" s="1"/>
  <c r="P258" i="24503" s="1"/>
  <c r="R258" i="24503" s="1"/>
  <c r="O258" i="24503"/>
  <c r="H259" i="24503"/>
  <c r="K259" i="24503"/>
  <c r="P259" i="24503" s="1"/>
  <c r="R259" i="24503" s="1"/>
  <c r="O259" i="24503"/>
  <c r="H260" i="24503"/>
  <c r="K260" i="24503"/>
  <c r="O260" i="24503"/>
  <c r="H261" i="24503"/>
  <c r="K261" i="24503" s="1"/>
  <c r="O261" i="24503"/>
  <c r="H262" i="24503"/>
  <c r="K262" i="24503"/>
  <c r="P262" i="24503" s="1"/>
  <c r="R262" i="24503" s="1"/>
  <c r="O262" i="24503"/>
  <c r="H263" i="24503"/>
  <c r="K263" i="24503" s="1"/>
  <c r="O263" i="24503"/>
  <c r="H264" i="24503"/>
  <c r="K264" i="24503" s="1"/>
  <c r="P264" i="24503" s="1"/>
  <c r="R264" i="24503" s="1"/>
  <c r="O264" i="24503"/>
  <c r="H265" i="24503"/>
  <c r="K265" i="24503" s="1"/>
  <c r="O265" i="24503"/>
  <c r="H266" i="24503"/>
  <c r="K266" i="24503" s="1"/>
  <c r="O266" i="24503"/>
  <c r="H267" i="24503"/>
  <c r="K267" i="24503" s="1"/>
  <c r="P267" i="24503" s="1"/>
  <c r="R267" i="24503" s="1"/>
  <c r="O267" i="24503"/>
  <c r="D268" i="24503"/>
  <c r="E268" i="24503"/>
  <c r="F268" i="24503"/>
  <c r="G268" i="24503"/>
  <c r="I268" i="24503"/>
  <c r="J268" i="24503"/>
  <c r="L268" i="24503"/>
  <c r="M268" i="24503"/>
  <c r="N268" i="24503"/>
  <c r="O268" i="24503"/>
  <c r="Q268" i="24503"/>
  <c r="H269" i="24503"/>
  <c r="K269" i="24503" s="1"/>
  <c r="O269" i="24503"/>
  <c r="H270" i="24503"/>
  <c r="K270" i="24503"/>
  <c r="O270" i="24503"/>
  <c r="H271" i="24503"/>
  <c r="O271" i="24503"/>
  <c r="H272" i="24503"/>
  <c r="K272" i="24503" s="1"/>
  <c r="P272" i="24503" s="1"/>
  <c r="R272" i="24503" s="1"/>
  <c r="O272" i="24503"/>
  <c r="H273" i="24503"/>
  <c r="K273" i="24503" s="1"/>
  <c r="O273" i="24503"/>
  <c r="H274" i="24503"/>
  <c r="K274" i="24503" s="1"/>
  <c r="O274" i="24503"/>
  <c r="H275" i="24503"/>
  <c r="K275" i="24503" s="1"/>
  <c r="O275" i="24503"/>
  <c r="H276" i="24503"/>
  <c r="K276" i="24503" s="1"/>
  <c r="O276" i="24503"/>
  <c r="H277" i="24503"/>
  <c r="K277" i="24503" s="1"/>
  <c r="P277" i="24503" s="1"/>
  <c r="R277" i="24503" s="1"/>
  <c r="O277" i="24503"/>
  <c r="H278" i="24503"/>
  <c r="K278" i="24503"/>
  <c r="O278" i="24503"/>
  <c r="P278" i="24503" s="1"/>
  <c r="R278" i="24503" s="1"/>
  <c r="D279" i="24503"/>
  <c r="E279" i="24503"/>
  <c r="F279" i="24503"/>
  <c r="G279" i="24503"/>
  <c r="I279" i="24503"/>
  <c r="J279" i="24503"/>
  <c r="L279" i="24503"/>
  <c r="M279" i="24503"/>
  <c r="N279" i="24503"/>
  <c r="Q279" i="24503"/>
  <c r="H280" i="24503"/>
  <c r="K280" i="24503" s="1"/>
  <c r="O280" i="24503"/>
  <c r="H281" i="24503"/>
  <c r="K281" i="24503" s="1"/>
  <c r="O281" i="24503"/>
  <c r="P281" i="24503" s="1"/>
  <c r="R281" i="24503" s="1"/>
  <c r="H282" i="24503"/>
  <c r="K282" i="24503" s="1"/>
  <c r="P282" i="24503" s="1"/>
  <c r="R282" i="24503" s="1"/>
  <c r="O282" i="24503"/>
  <c r="H283" i="24503"/>
  <c r="K283" i="24503"/>
  <c r="O283" i="24503"/>
  <c r="H284" i="24503"/>
  <c r="K284" i="24503" s="1"/>
  <c r="P284" i="24503" s="1"/>
  <c r="R284" i="24503" s="1"/>
  <c r="O284" i="24503"/>
  <c r="H285" i="24503"/>
  <c r="K285" i="24503" s="1"/>
  <c r="P285" i="24503" s="1"/>
  <c r="R285" i="24503" s="1"/>
  <c r="O285" i="24503"/>
  <c r="H286" i="24503"/>
  <c r="K286" i="24503"/>
  <c r="O286" i="24503"/>
  <c r="P286" i="24503"/>
  <c r="R286" i="24503" s="1"/>
  <c r="H287" i="24503"/>
  <c r="K287" i="24503" s="1"/>
  <c r="P287" i="24503" s="1"/>
  <c r="R287" i="24503" s="1"/>
  <c r="O287" i="24503"/>
  <c r="H288" i="24503"/>
  <c r="K288" i="24503" s="1"/>
  <c r="O288" i="24503"/>
  <c r="H289" i="24503"/>
  <c r="K289" i="24503" s="1"/>
  <c r="P289" i="24503" s="1"/>
  <c r="R289" i="24503" s="1"/>
  <c r="O289" i="24503"/>
  <c r="D290" i="24503"/>
  <c r="E290" i="24503"/>
  <c r="F290" i="24503"/>
  <c r="G290" i="24503"/>
  <c r="I290" i="24503"/>
  <c r="J290" i="24503"/>
  <c r="L290" i="24503"/>
  <c r="M290" i="24503"/>
  <c r="N290" i="24503"/>
  <c r="Q290" i="24503"/>
  <c r="H291" i="24503"/>
  <c r="O291" i="24503"/>
  <c r="H292" i="24503"/>
  <c r="K292" i="24503"/>
  <c r="O292" i="24503"/>
  <c r="H293" i="24503"/>
  <c r="K293" i="24503" s="1"/>
  <c r="O293" i="24503"/>
  <c r="H294" i="24503"/>
  <c r="K294" i="24503"/>
  <c r="O294" i="24503"/>
  <c r="H295" i="24503"/>
  <c r="K295" i="24503" s="1"/>
  <c r="O295" i="24503"/>
  <c r="P295" i="24503"/>
  <c r="R295" i="24503" s="1"/>
  <c r="H296" i="24503"/>
  <c r="K296" i="24503"/>
  <c r="O296" i="24503"/>
  <c r="H297" i="24503"/>
  <c r="K297" i="24503"/>
  <c r="O297" i="24503"/>
  <c r="H298" i="24503"/>
  <c r="K298" i="24503"/>
  <c r="P298" i="24503" s="1"/>
  <c r="O298" i="24503"/>
  <c r="R298" i="24503"/>
  <c r="H299" i="24503"/>
  <c r="K299" i="24503" s="1"/>
  <c r="O299" i="24503"/>
  <c r="P299" i="24503"/>
  <c r="R299" i="24503" s="1"/>
  <c r="H300" i="24503"/>
  <c r="K300" i="24503"/>
  <c r="P300" i="24503" s="1"/>
  <c r="R300" i="24503" s="1"/>
  <c r="O300" i="24503"/>
  <c r="H301" i="24503"/>
  <c r="K301" i="24503"/>
  <c r="O301" i="24503"/>
  <c r="H302" i="24503"/>
  <c r="K302" i="24503" s="1"/>
  <c r="P302" i="24503" s="1"/>
  <c r="R302" i="24503" s="1"/>
  <c r="O302" i="24503"/>
  <c r="H303" i="24503"/>
  <c r="K303" i="24503" s="1"/>
  <c r="P303" i="24503" s="1"/>
  <c r="R303" i="24503" s="1"/>
  <c r="O303" i="24503"/>
  <c r="H304" i="24503"/>
  <c r="K304" i="24503" s="1"/>
  <c r="O304" i="24503"/>
  <c r="P304" i="24503"/>
  <c r="R304" i="24503" s="1"/>
  <c r="H306" i="24503"/>
  <c r="K306" i="24503" s="1"/>
  <c r="O306" i="24503"/>
  <c r="H307" i="24503"/>
  <c r="K307" i="24503"/>
  <c r="P307" i="24503" s="1"/>
  <c r="R307" i="24503" s="1"/>
  <c r="O307" i="24503"/>
  <c r="H308" i="24503"/>
  <c r="K308" i="24503" s="1"/>
  <c r="O308" i="24503"/>
  <c r="H309" i="24503"/>
  <c r="K309" i="24503" s="1"/>
  <c r="P309" i="24503" s="1"/>
  <c r="R309" i="24503" s="1"/>
  <c r="O309" i="24503"/>
  <c r="H310" i="24503"/>
  <c r="K310" i="24503" s="1"/>
  <c r="P310" i="24503" s="1"/>
  <c r="R310" i="24503" s="1"/>
  <c r="O310" i="24503"/>
  <c r="H311" i="24503"/>
  <c r="K311" i="24503"/>
  <c r="P311" i="24503" s="1"/>
  <c r="R311" i="24503" s="1"/>
  <c r="O311" i="24503"/>
  <c r="H312" i="24503"/>
  <c r="K312" i="24503" s="1"/>
  <c r="P312" i="24503" s="1"/>
  <c r="R312" i="24503" s="1"/>
  <c r="O312" i="24503"/>
  <c r="H313" i="24503"/>
  <c r="K313" i="24503"/>
  <c r="O313" i="24503"/>
  <c r="P313" i="24503" s="1"/>
  <c r="R313" i="24503" s="1"/>
  <c r="H314" i="24503"/>
  <c r="K314" i="24503" s="1"/>
  <c r="O314" i="24503"/>
  <c r="H315" i="24503"/>
  <c r="K315" i="24503"/>
  <c r="P315" i="24503" s="1"/>
  <c r="R315" i="24503" s="1"/>
  <c r="O315" i="24503"/>
  <c r="H316" i="24503"/>
  <c r="K316" i="24503" s="1"/>
  <c r="O316" i="24503"/>
  <c r="H317" i="24503"/>
  <c r="K317" i="24503" s="1"/>
  <c r="P317" i="24503" s="1"/>
  <c r="R317" i="24503" s="1"/>
  <c r="O317" i="24503"/>
  <c r="H318" i="24503"/>
  <c r="K318" i="24503" s="1"/>
  <c r="O318" i="24503"/>
  <c r="H319" i="24503"/>
  <c r="K319" i="24503" s="1"/>
  <c r="P319" i="24503" s="1"/>
  <c r="R319" i="24503" s="1"/>
  <c r="O319" i="24503"/>
  <c r="H320" i="24503"/>
  <c r="K320" i="24503" s="1"/>
  <c r="P320" i="24503" s="1"/>
  <c r="R320" i="24503" s="1"/>
  <c r="O320" i="24503"/>
  <c r="H321" i="24503"/>
  <c r="K321" i="24503"/>
  <c r="P321" i="24503" s="1"/>
  <c r="R321" i="24503" s="1"/>
  <c r="O321" i="24503"/>
  <c r="H322" i="24503"/>
  <c r="K322" i="24503"/>
  <c r="O322" i="24503"/>
  <c r="H323" i="24503"/>
  <c r="K323" i="24503"/>
  <c r="O323" i="24503"/>
  <c r="H324" i="24503"/>
  <c r="K324" i="24503" s="1"/>
  <c r="P324" i="24503" s="1"/>
  <c r="R324" i="24503" s="1"/>
  <c r="O324" i="24503"/>
  <c r="H325" i="24503"/>
  <c r="K325" i="24503"/>
  <c r="P325" i="24503" s="1"/>
  <c r="R325" i="24503" s="1"/>
  <c r="O325" i="24503"/>
  <c r="H326" i="24503"/>
  <c r="K326" i="24503"/>
  <c r="O326" i="24503"/>
  <c r="H327" i="24503"/>
  <c r="K327" i="24503"/>
  <c r="O327" i="24503"/>
  <c r="H328" i="24503"/>
  <c r="K328" i="24503" s="1"/>
  <c r="P328" i="24503" s="1"/>
  <c r="R328" i="24503" s="1"/>
  <c r="O328" i="24503"/>
  <c r="H329" i="24503"/>
  <c r="K329" i="24503" s="1"/>
  <c r="O329" i="24503"/>
  <c r="H330" i="24503"/>
  <c r="K330" i="24503" s="1"/>
  <c r="O330" i="24503"/>
  <c r="H331" i="24503"/>
  <c r="K331" i="24503"/>
  <c r="O331" i="24503"/>
  <c r="H332" i="24503"/>
  <c r="K332" i="24503" s="1"/>
  <c r="O332" i="24503"/>
  <c r="P332" i="24503" s="1"/>
  <c r="R332" i="24503" s="1"/>
  <c r="H333" i="24503"/>
  <c r="K333" i="24503"/>
  <c r="O333" i="24503"/>
  <c r="P333" i="24503" s="1"/>
  <c r="R333" i="24503" s="1"/>
  <c r="H334" i="24503"/>
  <c r="K334" i="24503"/>
  <c r="O334" i="24503"/>
  <c r="H335" i="24503"/>
  <c r="K335" i="24503" s="1"/>
  <c r="P335" i="24503" s="1"/>
  <c r="R335" i="24503" s="1"/>
  <c r="O335" i="24503"/>
  <c r="H336" i="24503"/>
  <c r="K336" i="24503" s="1"/>
  <c r="O336" i="24503"/>
  <c r="H337" i="24503"/>
  <c r="K337" i="24503" s="1"/>
  <c r="O337" i="24503"/>
  <c r="P337" i="24503"/>
  <c r="R337" i="24503" s="1"/>
  <c r="H338" i="24503"/>
  <c r="K338" i="24503" s="1"/>
  <c r="O338" i="24503"/>
  <c r="D343" i="24503"/>
  <c r="D344" i="24503" s="1"/>
  <c r="E343" i="24503"/>
  <c r="F343" i="24503"/>
  <c r="G343" i="24503"/>
  <c r="I343" i="24503"/>
  <c r="I344" i="24503" s="1"/>
  <c r="J343" i="24503"/>
  <c r="L343" i="24503"/>
  <c r="M343" i="24503"/>
  <c r="N343" i="24503"/>
  <c r="N344" i="24503" s="1"/>
  <c r="Q343" i="24503"/>
  <c r="J344" i="24503"/>
  <c r="H7" i="24502"/>
  <c r="K7" i="24502" s="1"/>
  <c r="P7" i="24502" s="1"/>
  <c r="R7" i="24502" s="1"/>
  <c r="O7" i="24502"/>
  <c r="H8" i="24502"/>
  <c r="K8" i="24502" s="1"/>
  <c r="O8" i="24502"/>
  <c r="O14" i="24502" s="1"/>
  <c r="H9" i="24502"/>
  <c r="K9" i="24502"/>
  <c r="P9" i="24502" s="1"/>
  <c r="R9" i="24502" s="1"/>
  <c r="O9" i="24502"/>
  <c r="H10" i="24502"/>
  <c r="K10" i="24502" s="1"/>
  <c r="O10" i="24502"/>
  <c r="P10" i="24502" s="1"/>
  <c r="R10" i="24502" s="1"/>
  <c r="H11" i="24502"/>
  <c r="K11" i="24502"/>
  <c r="O11" i="24502"/>
  <c r="H12" i="24502"/>
  <c r="K12" i="24502" s="1"/>
  <c r="O12" i="24502"/>
  <c r="H13" i="24502"/>
  <c r="K13" i="24502" s="1"/>
  <c r="P13" i="24502" s="1"/>
  <c r="R13" i="24502" s="1"/>
  <c r="O13" i="24502"/>
  <c r="D14" i="24502"/>
  <c r="E14" i="24502"/>
  <c r="F14" i="24502"/>
  <c r="G14" i="24502"/>
  <c r="I14" i="24502"/>
  <c r="J14" i="24502"/>
  <c r="L14" i="24502"/>
  <c r="M14" i="24502"/>
  <c r="N14" i="24502"/>
  <c r="Q14" i="24502"/>
  <c r="H15" i="24502"/>
  <c r="K15" i="24502"/>
  <c r="O15" i="24502"/>
  <c r="H16" i="24502"/>
  <c r="K16" i="24502" s="1"/>
  <c r="O16" i="24502"/>
  <c r="H17" i="24502"/>
  <c r="K17" i="24502" s="1"/>
  <c r="P17" i="24502" s="1"/>
  <c r="R17" i="24502" s="1"/>
  <c r="O17" i="24502"/>
  <c r="H18" i="24502"/>
  <c r="K18" i="24502"/>
  <c r="P18" i="24502" s="1"/>
  <c r="R18" i="24502" s="1"/>
  <c r="O18" i="24502"/>
  <c r="H19" i="24502"/>
  <c r="K19" i="24502"/>
  <c r="O19" i="24502"/>
  <c r="H20" i="24502"/>
  <c r="K20" i="24502" s="1"/>
  <c r="O20" i="24502"/>
  <c r="P20" i="24502"/>
  <c r="R20" i="24502" s="1"/>
  <c r="H21" i="24502"/>
  <c r="K21" i="24502" s="1"/>
  <c r="O21" i="24502"/>
  <c r="H22" i="24502"/>
  <c r="K22" i="24502"/>
  <c r="P22" i="24502" s="1"/>
  <c r="R22" i="24502" s="1"/>
  <c r="O22" i="24502"/>
  <c r="H23" i="24502"/>
  <c r="K23" i="24502"/>
  <c r="P23" i="24502" s="1"/>
  <c r="R23" i="24502" s="1"/>
  <c r="O23" i="24502"/>
  <c r="H24" i="24502"/>
  <c r="K24" i="24502" s="1"/>
  <c r="P24" i="24502" s="1"/>
  <c r="R24" i="24502" s="1"/>
  <c r="O24" i="24502"/>
  <c r="H25" i="24502"/>
  <c r="K25" i="24502"/>
  <c r="O25" i="24502"/>
  <c r="P25" i="24502" s="1"/>
  <c r="R25" i="24502" s="1"/>
  <c r="H27" i="24502"/>
  <c r="K27" i="24502" s="1"/>
  <c r="O27" i="24502"/>
  <c r="H28" i="24502"/>
  <c r="K28" i="24502" s="1"/>
  <c r="O28" i="24502"/>
  <c r="H29" i="24502"/>
  <c r="K29" i="24502" s="1"/>
  <c r="P29" i="24502" s="1"/>
  <c r="R29" i="24502" s="1"/>
  <c r="O29" i="24502"/>
  <c r="H30" i="24502"/>
  <c r="K30" i="24502" s="1"/>
  <c r="P30" i="24502" s="1"/>
  <c r="R30" i="24502" s="1"/>
  <c r="O30" i="24502"/>
  <c r="D31" i="24502"/>
  <c r="E31" i="24502"/>
  <c r="F31" i="24502"/>
  <c r="G31" i="24502"/>
  <c r="I31" i="24502"/>
  <c r="J31" i="24502"/>
  <c r="L31" i="24502"/>
  <c r="M31" i="24502"/>
  <c r="N31" i="24502"/>
  <c r="Q31" i="24502"/>
  <c r="H32" i="24502"/>
  <c r="K32" i="24502" s="1"/>
  <c r="O32" i="24502"/>
  <c r="P32" i="24502"/>
  <c r="R32" i="24502" s="1"/>
  <c r="H33" i="24502"/>
  <c r="K33" i="24502"/>
  <c r="P33" i="24502" s="1"/>
  <c r="O33" i="24502"/>
  <c r="H34" i="24502"/>
  <c r="K34" i="24502" s="1"/>
  <c r="P34" i="24502" s="1"/>
  <c r="R34" i="24502" s="1"/>
  <c r="O34" i="24502"/>
  <c r="H35" i="24502"/>
  <c r="K35" i="24502" s="1"/>
  <c r="O35" i="24502"/>
  <c r="H36" i="24502"/>
  <c r="K36" i="24502" s="1"/>
  <c r="O36" i="24502"/>
  <c r="H37" i="24502"/>
  <c r="K37" i="24502"/>
  <c r="O37" i="24502"/>
  <c r="H38" i="24502"/>
  <c r="K38" i="24502" s="1"/>
  <c r="O38" i="24502"/>
  <c r="H39" i="24502"/>
  <c r="K39" i="24502" s="1"/>
  <c r="P39" i="24502" s="1"/>
  <c r="R39" i="24502" s="1"/>
  <c r="O39" i="24502"/>
  <c r="H40" i="24502"/>
  <c r="K40" i="24502" s="1"/>
  <c r="P40" i="24502" s="1"/>
  <c r="R40" i="24502" s="1"/>
  <c r="O40" i="24502"/>
  <c r="H41" i="24502"/>
  <c r="K41" i="24502" s="1"/>
  <c r="O41" i="24502"/>
  <c r="H42" i="24502"/>
  <c r="K42" i="24502" s="1"/>
  <c r="O42" i="24502"/>
  <c r="H43" i="24502"/>
  <c r="K43" i="24502" s="1"/>
  <c r="O43" i="24502"/>
  <c r="H44" i="24502"/>
  <c r="K44" i="24502" s="1"/>
  <c r="O44" i="24502"/>
  <c r="P44" i="24502"/>
  <c r="R44" i="24502" s="1"/>
  <c r="H45" i="24502"/>
  <c r="K45" i="24502"/>
  <c r="O45" i="24502"/>
  <c r="H46" i="24502"/>
  <c r="K46" i="24502" s="1"/>
  <c r="P46" i="24502" s="1"/>
  <c r="R46" i="24502" s="1"/>
  <c r="O46" i="24502"/>
  <c r="H47" i="24502"/>
  <c r="K47" i="24502" s="1"/>
  <c r="O47" i="24502"/>
  <c r="H48" i="24502"/>
  <c r="K48" i="24502" s="1"/>
  <c r="O48" i="24502"/>
  <c r="P48" i="24502"/>
  <c r="R48" i="24502" s="1"/>
  <c r="H49" i="24502"/>
  <c r="K49" i="24502" s="1"/>
  <c r="P49" i="24502" s="1"/>
  <c r="R49" i="24502" s="1"/>
  <c r="O49" i="24502"/>
  <c r="H50" i="24502"/>
  <c r="K50" i="24502" s="1"/>
  <c r="P50" i="24502" s="1"/>
  <c r="R50" i="24502" s="1"/>
  <c r="O50" i="24502"/>
  <c r="H51" i="24502"/>
  <c r="K51" i="24502" s="1"/>
  <c r="P51" i="24502" s="1"/>
  <c r="R51" i="24502" s="1"/>
  <c r="O51" i="24502"/>
  <c r="H52" i="24502"/>
  <c r="K52" i="24502" s="1"/>
  <c r="O52" i="24502"/>
  <c r="H53" i="24502"/>
  <c r="K53" i="24502" s="1"/>
  <c r="O53" i="24502"/>
  <c r="H54" i="24502"/>
  <c r="K54" i="24502"/>
  <c r="P54" i="24502" s="1"/>
  <c r="R54" i="24502" s="1"/>
  <c r="O54" i="24502"/>
  <c r="H56" i="24502"/>
  <c r="K56" i="24502" s="1"/>
  <c r="O56" i="24502"/>
  <c r="P56" i="24502" s="1"/>
  <c r="R56" i="24502" s="1"/>
  <c r="H57" i="24502"/>
  <c r="K57" i="24502" s="1"/>
  <c r="O57" i="24502"/>
  <c r="H58" i="24502"/>
  <c r="K58" i="24502"/>
  <c r="O58" i="24502"/>
  <c r="H59" i="24502"/>
  <c r="K59" i="24502"/>
  <c r="P59" i="24502" s="1"/>
  <c r="R59" i="24502" s="1"/>
  <c r="O59" i="24502"/>
  <c r="H60" i="24502"/>
  <c r="K60" i="24502" s="1"/>
  <c r="P60" i="24502" s="1"/>
  <c r="R60" i="24502" s="1"/>
  <c r="O60" i="24502"/>
  <c r="H61" i="24502"/>
  <c r="K61" i="24502" s="1"/>
  <c r="O61" i="24502"/>
  <c r="H62" i="24502"/>
  <c r="K62" i="24502" s="1"/>
  <c r="O62" i="24502"/>
  <c r="H63" i="24502"/>
  <c r="K63" i="24502"/>
  <c r="P63" i="24502" s="1"/>
  <c r="R63" i="24502" s="1"/>
  <c r="O63" i="24502"/>
  <c r="H64" i="24502"/>
  <c r="K64" i="24502" s="1"/>
  <c r="O64" i="24502"/>
  <c r="H65" i="24502"/>
  <c r="K65" i="24502" s="1"/>
  <c r="P65" i="24502" s="1"/>
  <c r="R65" i="24502" s="1"/>
  <c r="O65" i="24502"/>
  <c r="H66" i="24502"/>
  <c r="K66" i="24502" s="1"/>
  <c r="P66" i="24502" s="1"/>
  <c r="R66" i="24502" s="1"/>
  <c r="O66" i="24502"/>
  <c r="H67" i="24502"/>
  <c r="K67" i="24502" s="1"/>
  <c r="P67" i="24502" s="1"/>
  <c r="R67" i="24502" s="1"/>
  <c r="O67" i="24502"/>
  <c r="H68" i="24502"/>
  <c r="K68" i="24502" s="1"/>
  <c r="O68" i="24502"/>
  <c r="H69" i="24502"/>
  <c r="K69" i="24502"/>
  <c r="P69" i="24502" s="1"/>
  <c r="R69" i="24502" s="1"/>
  <c r="O69" i="24502"/>
  <c r="D70" i="24502"/>
  <c r="E70" i="24502"/>
  <c r="F70" i="24502"/>
  <c r="G70" i="24502"/>
  <c r="I70" i="24502"/>
  <c r="J70" i="24502"/>
  <c r="L70" i="24502"/>
  <c r="M70" i="24502"/>
  <c r="N70" i="24502"/>
  <c r="Q70" i="24502"/>
  <c r="H71" i="24502"/>
  <c r="K71" i="24502"/>
  <c r="O71" i="24502"/>
  <c r="H72" i="24502"/>
  <c r="K72" i="24502"/>
  <c r="O72" i="24502"/>
  <c r="H73" i="24502"/>
  <c r="K73" i="24502" s="1"/>
  <c r="O73" i="24502"/>
  <c r="H74" i="24502"/>
  <c r="K74" i="24502" s="1"/>
  <c r="O74" i="24502"/>
  <c r="P74" i="24502" s="1"/>
  <c r="R74" i="24502" s="1"/>
  <c r="H75" i="24502"/>
  <c r="K75" i="24502"/>
  <c r="O75" i="24502"/>
  <c r="H76" i="24502"/>
  <c r="K76" i="24502"/>
  <c r="O76" i="24502"/>
  <c r="H77" i="24502"/>
  <c r="K77" i="24502"/>
  <c r="P77" i="24502" s="1"/>
  <c r="R77" i="24502" s="1"/>
  <c r="O77" i="24502"/>
  <c r="H78" i="24502"/>
  <c r="O78" i="24502"/>
  <c r="H79" i="24502"/>
  <c r="K79" i="24502"/>
  <c r="P79" i="24502" s="1"/>
  <c r="R79" i="24502" s="1"/>
  <c r="O79" i="24502"/>
  <c r="H80" i="24502"/>
  <c r="K80" i="24502" s="1"/>
  <c r="O80" i="24502"/>
  <c r="H81" i="24502"/>
  <c r="K81" i="24502"/>
  <c r="P81" i="24502" s="1"/>
  <c r="R81" i="24502" s="1"/>
  <c r="O81" i="24502"/>
  <c r="H82" i="24502"/>
  <c r="K82" i="24502" s="1"/>
  <c r="O82" i="24502"/>
  <c r="H83" i="24502"/>
  <c r="K83" i="24502"/>
  <c r="P83" i="24502" s="1"/>
  <c r="R83" i="24502" s="1"/>
  <c r="O83" i="24502"/>
  <c r="H84" i="24502"/>
  <c r="K84" i="24502" s="1"/>
  <c r="P84" i="24502" s="1"/>
  <c r="O84" i="24502"/>
  <c r="R84" i="24502"/>
  <c r="H85" i="24502"/>
  <c r="K85" i="24502" s="1"/>
  <c r="P85" i="24502" s="1"/>
  <c r="R85" i="24502" s="1"/>
  <c r="O85" i="24502"/>
  <c r="H86" i="24502"/>
  <c r="K86" i="24502" s="1"/>
  <c r="P86" i="24502" s="1"/>
  <c r="R86" i="24502" s="1"/>
  <c r="O86" i="24502"/>
  <c r="H87" i="24502"/>
  <c r="K87" i="24502"/>
  <c r="P87" i="24502" s="1"/>
  <c r="R87" i="24502" s="1"/>
  <c r="O87" i="24502"/>
  <c r="H88" i="24502"/>
  <c r="K88" i="24502"/>
  <c r="O88" i="24502"/>
  <c r="H89" i="24502"/>
  <c r="K89" i="24502" s="1"/>
  <c r="O89" i="24502"/>
  <c r="H90" i="24502"/>
  <c r="K90" i="24502" s="1"/>
  <c r="O90" i="24502"/>
  <c r="P90" i="24502" s="1"/>
  <c r="R90" i="24502" s="1"/>
  <c r="H91" i="24502"/>
  <c r="K91" i="24502" s="1"/>
  <c r="P91" i="24502" s="1"/>
  <c r="R91" i="24502" s="1"/>
  <c r="O91" i="24502"/>
  <c r="H92" i="24502"/>
  <c r="K92" i="24502"/>
  <c r="P92" i="24502" s="1"/>
  <c r="R92" i="24502" s="1"/>
  <c r="O92" i="24502"/>
  <c r="H93" i="24502"/>
  <c r="K93" i="24502"/>
  <c r="P93" i="24502" s="1"/>
  <c r="R93" i="24502" s="1"/>
  <c r="O93" i="24502"/>
  <c r="H94" i="24502"/>
  <c r="K94" i="24502" s="1"/>
  <c r="P94" i="24502" s="1"/>
  <c r="R94" i="24502" s="1"/>
  <c r="O94" i="24502"/>
  <c r="H95" i="24502"/>
  <c r="K95" i="24502"/>
  <c r="P95" i="24502" s="1"/>
  <c r="R95" i="24502" s="1"/>
  <c r="O95" i="24502"/>
  <c r="H96" i="24502"/>
  <c r="K96" i="24502"/>
  <c r="P96" i="24502" s="1"/>
  <c r="R96" i="24502" s="1"/>
  <c r="O96" i="24502"/>
  <c r="H97" i="24502"/>
  <c r="K97" i="24502" s="1"/>
  <c r="P97" i="24502" s="1"/>
  <c r="R97" i="24502" s="1"/>
  <c r="O97" i="24502"/>
  <c r="H98" i="24502"/>
  <c r="K98" i="24502" s="1"/>
  <c r="O98" i="24502"/>
  <c r="H99" i="24502"/>
  <c r="K99" i="24502"/>
  <c r="O99" i="24502"/>
  <c r="H100" i="24502"/>
  <c r="K100" i="24502" s="1"/>
  <c r="O100" i="24502"/>
  <c r="H101" i="24502"/>
  <c r="K101" i="24502" s="1"/>
  <c r="O101" i="24502"/>
  <c r="P101" i="24502"/>
  <c r="R101" i="24502" s="1"/>
  <c r="Q101" i="24502"/>
  <c r="H102" i="24502"/>
  <c r="K102" i="24502" s="1"/>
  <c r="P102" i="24502" s="1"/>
  <c r="R102" i="24502" s="1"/>
  <c r="O102" i="24502"/>
  <c r="H103" i="24502"/>
  <c r="K103" i="24502"/>
  <c r="O103" i="24502"/>
  <c r="D104" i="24502"/>
  <c r="E104" i="24502"/>
  <c r="F104" i="24502"/>
  <c r="G104" i="24502"/>
  <c r="I104" i="24502"/>
  <c r="J104" i="24502"/>
  <c r="L104" i="24502"/>
  <c r="M104" i="24502"/>
  <c r="N104" i="24502"/>
  <c r="Q104" i="24502"/>
  <c r="H105" i="24502"/>
  <c r="K105" i="24502" s="1"/>
  <c r="O105" i="24502"/>
  <c r="H106" i="24502"/>
  <c r="K106" i="24502" s="1"/>
  <c r="O106" i="24502"/>
  <c r="P106" i="24502"/>
  <c r="R106" i="24502" s="1"/>
  <c r="H107" i="24502"/>
  <c r="K107" i="24502" s="1"/>
  <c r="O107" i="24502"/>
  <c r="P107" i="24502"/>
  <c r="R107" i="24502" s="1"/>
  <c r="H108" i="24502"/>
  <c r="K108" i="24502" s="1"/>
  <c r="O108" i="24502"/>
  <c r="H109" i="24502"/>
  <c r="K109" i="24502" s="1"/>
  <c r="O109" i="24502"/>
  <c r="H110" i="24502"/>
  <c r="K110" i="24502" s="1"/>
  <c r="O110" i="24502"/>
  <c r="H111" i="24502"/>
  <c r="K111" i="24502" s="1"/>
  <c r="O111" i="24502"/>
  <c r="P111" i="24502" s="1"/>
  <c r="R111" i="24502" s="1"/>
  <c r="H112" i="24502"/>
  <c r="K112" i="24502"/>
  <c r="O112" i="24502"/>
  <c r="H113" i="24502"/>
  <c r="K113" i="24502" s="1"/>
  <c r="P113" i="24502" s="1"/>
  <c r="R113" i="24502" s="1"/>
  <c r="O113" i="24502"/>
  <c r="H114" i="24502"/>
  <c r="K114" i="24502"/>
  <c r="P114" i="24502" s="1"/>
  <c r="R114" i="24502" s="1"/>
  <c r="O114" i="24502"/>
  <c r="H115" i="24502"/>
  <c r="K115" i="24502" s="1"/>
  <c r="O115" i="24502"/>
  <c r="H116" i="24502"/>
  <c r="K116" i="24502" s="1"/>
  <c r="P116" i="24502" s="1"/>
  <c r="R116" i="24502" s="1"/>
  <c r="O116" i="24502"/>
  <c r="Q116" i="24502"/>
  <c r="H117" i="24502"/>
  <c r="K117" i="24502"/>
  <c r="P117" i="24502" s="1"/>
  <c r="R117" i="24502" s="1"/>
  <c r="O117" i="24502"/>
  <c r="H118" i="24502"/>
  <c r="K118" i="24502" s="1"/>
  <c r="O118" i="24502"/>
  <c r="P118" i="24502"/>
  <c r="R118" i="24502" s="1"/>
  <c r="H119" i="24502"/>
  <c r="K119" i="24502"/>
  <c r="O119" i="24502"/>
  <c r="H120" i="24502"/>
  <c r="K120" i="24502"/>
  <c r="P120" i="24502" s="1"/>
  <c r="R120" i="24502" s="1"/>
  <c r="O120" i="24502"/>
  <c r="H121" i="24502"/>
  <c r="K121" i="24502"/>
  <c r="P121" i="24502" s="1"/>
  <c r="R121" i="24502" s="1"/>
  <c r="O121" i="24502"/>
  <c r="Q121" i="24502"/>
  <c r="H122" i="24502"/>
  <c r="K122" i="24502" s="1"/>
  <c r="P122" i="24502" s="1"/>
  <c r="R122" i="24502" s="1"/>
  <c r="O122" i="24502"/>
  <c r="H124" i="24502"/>
  <c r="K124" i="24502" s="1"/>
  <c r="O124" i="24502"/>
  <c r="H125" i="24502"/>
  <c r="K125" i="24502" s="1"/>
  <c r="O125" i="24502"/>
  <c r="P125" i="24502"/>
  <c r="R125" i="24502" s="1"/>
  <c r="H126" i="24502"/>
  <c r="K126" i="24502" s="1"/>
  <c r="P126" i="24502" s="1"/>
  <c r="R126" i="24502" s="1"/>
  <c r="O126" i="24502"/>
  <c r="H127" i="24502"/>
  <c r="K127" i="24502" s="1"/>
  <c r="O127" i="24502"/>
  <c r="P127" i="24502" s="1"/>
  <c r="R127" i="24502" s="1"/>
  <c r="H128" i="24502"/>
  <c r="K128" i="24502"/>
  <c r="O128" i="24502"/>
  <c r="H129" i="24502"/>
  <c r="K129" i="24502"/>
  <c r="O129" i="24502"/>
  <c r="P129" i="24502" s="1"/>
  <c r="R129" i="24502" s="1"/>
  <c r="H130" i="24502"/>
  <c r="K130" i="24502" s="1"/>
  <c r="O130" i="24502"/>
  <c r="P130" i="24502"/>
  <c r="R130" i="24502" s="1"/>
  <c r="Q130" i="24502"/>
  <c r="H131" i="24502"/>
  <c r="K131" i="24502"/>
  <c r="O131" i="24502"/>
  <c r="H132" i="24502"/>
  <c r="K132" i="24502"/>
  <c r="P132" i="24502" s="1"/>
  <c r="R132" i="24502" s="1"/>
  <c r="O132" i="24502"/>
  <c r="H133" i="24502"/>
  <c r="K133" i="24502" s="1"/>
  <c r="P133" i="24502" s="1"/>
  <c r="R133" i="24502" s="1"/>
  <c r="O133" i="24502"/>
  <c r="H134" i="24502"/>
  <c r="K134" i="24502" s="1"/>
  <c r="O134" i="24502"/>
  <c r="D135" i="24502"/>
  <c r="E135" i="24502"/>
  <c r="F135" i="24502"/>
  <c r="G135" i="24502"/>
  <c r="I135" i="24502"/>
  <c r="J135" i="24502"/>
  <c r="L135" i="24502"/>
  <c r="M135" i="24502"/>
  <c r="N135" i="24502"/>
  <c r="H136" i="24502"/>
  <c r="K136" i="24502" s="1"/>
  <c r="P136" i="24502" s="1"/>
  <c r="R136" i="24502" s="1"/>
  <c r="O136" i="24502"/>
  <c r="Q136" i="24502"/>
  <c r="H137" i="24502"/>
  <c r="K137" i="24502"/>
  <c r="O137" i="24502"/>
  <c r="H138" i="24502"/>
  <c r="K138" i="24502" s="1"/>
  <c r="O138" i="24502"/>
  <c r="H139" i="24502"/>
  <c r="K139" i="24502" s="1"/>
  <c r="P139" i="24502" s="1"/>
  <c r="R139" i="24502" s="1"/>
  <c r="O139" i="24502"/>
  <c r="H140" i="24502"/>
  <c r="K140" i="24502" s="1"/>
  <c r="P140" i="24502" s="1"/>
  <c r="R140" i="24502" s="1"/>
  <c r="O140" i="24502"/>
  <c r="H141" i="24502"/>
  <c r="K141" i="24502" s="1"/>
  <c r="P141" i="24502" s="1"/>
  <c r="O141" i="24502"/>
  <c r="H142" i="24502"/>
  <c r="K142" i="24502" s="1"/>
  <c r="P142" i="24502" s="1"/>
  <c r="R142" i="24502" s="1"/>
  <c r="O142" i="24502"/>
  <c r="H143" i="24502"/>
  <c r="K143" i="24502"/>
  <c r="P143" i="24502" s="1"/>
  <c r="R143" i="24502" s="1"/>
  <c r="O143" i="24502"/>
  <c r="H144" i="24502"/>
  <c r="K144" i="24502" s="1"/>
  <c r="P144" i="24502" s="1"/>
  <c r="R144" i="24502" s="1"/>
  <c r="O144" i="24502"/>
  <c r="H145" i="24502"/>
  <c r="K145" i="24502" s="1"/>
  <c r="P145" i="24502" s="1"/>
  <c r="O145" i="24502"/>
  <c r="Q145" i="24502"/>
  <c r="H146" i="24502"/>
  <c r="K146" i="24502" s="1"/>
  <c r="P146" i="24502" s="1"/>
  <c r="R146" i="24502" s="1"/>
  <c r="O146" i="24502"/>
  <c r="H147" i="24502"/>
  <c r="K147" i="24502" s="1"/>
  <c r="O147" i="24502"/>
  <c r="H148" i="24502"/>
  <c r="K148" i="24502"/>
  <c r="O148" i="24502"/>
  <c r="H149" i="24502"/>
  <c r="K149" i="24502" s="1"/>
  <c r="O149" i="24502"/>
  <c r="H150" i="24502"/>
  <c r="K150" i="24502" s="1"/>
  <c r="P150" i="24502" s="1"/>
  <c r="R150" i="24502" s="1"/>
  <c r="O150" i="24502"/>
  <c r="H151" i="24502"/>
  <c r="K151" i="24502" s="1"/>
  <c r="O151" i="24502"/>
  <c r="H152" i="24502"/>
  <c r="K152" i="24502" s="1"/>
  <c r="P152" i="24502" s="1"/>
  <c r="R152" i="24502" s="1"/>
  <c r="O152" i="24502"/>
  <c r="H153" i="24502"/>
  <c r="K153" i="24502" s="1"/>
  <c r="O153" i="24502"/>
  <c r="H154" i="24502"/>
  <c r="K154" i="24502" s="1"/>
  <c r="P154" i="24502" s="1"/>
  <c r="R154" i="24502" s="1"/>
  <c r="O154" i="24502"/>
  <c r="H155" i="24502"/>
  <c r="K155" i="24502" s="1"/>
  <c r="P155" i="24502" s="1"/>
  <c r="R155" i="24502" s="1"/>
  <c r="O155" i="24502"/>
  <c r="H157" i="24502"/>
  <c r="K157" i="24502" s="1"/>
  <c r="O157" i="24502"/>
  <c r="Q157" i="24502"/>
  <c r="H158" i="24502"/>
  <c r="K158" i="24502" s="1"/>
  <c r="O158" i="24502"/>
  <c r="H159" i="24502"/>
  <c r="K159" i="24502" s="1"/>
  <c r="O159" i="24502"/>
  <c r="H160" i="24502"/>
  <c r="K160" i="24502" s="1"/>
  <c r="P160" i="24502" s="1"/>
  <c r="R160" i="24502" s="1"/>
  <c r="O160" i="24502"/>
  <c r="Q160" i="24502"/>
  <c r="H161" i="24502"/>
  <c r="K161" i="24502"/>
  <c r="P161" i="24502" s="1"/>
  <c r="R161" i="24502" s="1"/>
  <c r="O161" i="24502"/>
  <c r="H162" i="24502"/>
  <c r="K162" i="24502" s="1"/>
  <c r="O162" i="24502"/>
  <c r="H163" i="24502"/>
  <c r="K163" i="24502" s="1"/>
  <c r="O163" i="24502"/>
  <c r="H164" i="24502"/>
  <c r="K164" i="24502" s="1"/>
  <c r="O164" i="24502"/>
  <c r="P164" i="24502"/>
  <c r="R164" i="24502" s="1"/>
  <c r="H166" i="24502"/>
  <c r="K166" i="24502"/>
  <c r="O166" i="24502"/>
  <c r="P166" i="24502" s="1"/>
  <c r="R166" i="24502" s="1"/>
  <c r="H167" i="24502"/>
  <c r="K167" i="24502" s="1"/>
  <c r="O167" i="24502"/>
  <c r="H168" i="24502"/>
  <c r="K168" i="24502" s="1"/>
  <c r="P168" i="24502" s="1"/>
  <c r="R168" i="24502" s="1"/>
  <c r="O168" i="24502"/>
  <c r="H169" i="24502"/>
  <c r="K169" i="24502" s="1"/>
  <c r="O169" i="24502"/>
  <c r="P169" i="24502" s="1"/>
  <c r="R169" i="24502" s="1"/>
  <c r="H170" i="24502"/>
  <c r="K170" i="24502"/>
  <c r="P170" i="24502" s="1"/>
  <c r="R170" i="24502" s="1"/>
  <c r="O170" i="24502"/>
  <c r="H171" i="24502"/>
  <c r="K171" i="24502" s="1"/>
  <c r="O171" i="24502"/>
  <c r="H172" i="24502"/>
  <c r="K172" i="24502" s="1"/>
  <c r="O172" i="24502"/>
  <c r="H174" i="24502"/>
  <c r="K174" i="24502" s="1"/>
  <c r="P174" i="24502" s="1"/>
  <c r="R174" i="24502" s="1"/>
  <c r="O174" i="24502"/>
  <c r="H175" i="24502"/>
  <c r="K175" i="24502" s="1"/>
  <c r="P175" i="24502" s="1"/>
  <c r="R175" i="24502" s="1"/>
  <c r="O175" i="24502"/>
  <c r="H176" i="24502"/>
  <c r="K176" i="24502"/>
  <c r="P176" i="24502" s="1"/>
  <c r="R176" i="24502" s="1"/>
  <c r="O176" i="24502"/>
  <c r="H177" i="24502"/>
  <c r="K177" i="24502"/>
  <c r="P177" i="24502" s="1"/>
  <c r="R177" i="24502" s="1"/>
  <c r="O177" i="24502"/>
  <c r="H178" i="24502"/>
  <c r="K178" i="24502" s="1"/>
  <c r="O178" i="24502"/>
  <c r="P178" i="24502"/>
  <c r="R178" i="24502" s="1"/>
  <c r="H179" i="24502"/>
  <c r="K179" i="24502" s="1"/>
  <c r="O179" i="24502"/>
  <c r="P179" i="24502"/>
  <c r="R179" i="24502" s="1"/>
  <c r="H180" i="24502"/>
  <c r="K180" i="24502" s="1"/>
  <c r="O180" i="24502"/>
  <c r="H183" i="24502"/>
  <c r="K183" i="24502" s="1"/>
  <c r="O183" i="24502"/>
  <c r="H184" i="24502"/>
  <c r="K184" i="24502" s="1"/>
  <c r="P184" i="24502" s="1"/>
  <c r="O184" i="24502"/>
  <c r="R184" i="24502"/>
  <c r="H185" i="24502"/>
  <c r="K185" i="24502" s="1"/>
  <c r="P185" i="24502" s="1"/>
  <c r="R185" i="24502" s="1"/>
  <c r="O185" i="24502"/>
  <c r="H186" i="24502"/>
  <c r="K186" i="24502" s="1"/>
  <c r="O186" i="24502"/>
  <c r="H187" i="24502"/>
  <c r="K187" i="24502" s="1"/>
  <c r="O187" i="24502"/>
  <c r="P187" i="24502"/>
  <c r="R187" i="24502" s="1"/>
  <c r="H188" i="24502"/>
  <c r="K188" i="24502" s="1"/>
  <c r="P188" i="24502" s="1"/>
  <c r="R188" i="24502" s="1"/>
  <c r="O188" i="24502"/>
  <c r="H189" i="24502"/>
  <c r="K189" i="24502" s="1"/>
  <c r="P189" i="24502" s="1"/>
  <c r="R189" i="24502" s="1"/>
  <c r="O189" i="24502"/>
  <c r="D190" i="24502"/>
  <c r="E190" i="24502"/>
  <c r="F190" i="24502"/>
  <c r="G190" i="24502"/>
  <c r="I190" i="24502"/>
  <c r="J190" i="24502"/>
  <c r="J344" i="24502" s="1"/>
  <c r="L190" i="24502"/>
  <c r="M190" i="24502"/>
  <c r="N190" i="24502"/>
  <c r="H191" i="24502"/>
  <c r="K191" i="24502"/>
  <c r="O191" i="24502"/>
  <c r="Q191" i="24502"/>
  <c r="H192" i="24502"/>
  <c r="K192" i="24502" s="1"/>
  <c r="P192" i="24502" s="1"/>
  <c r="R192" i="24502" s="1"/>
  <c r="O192" i="24502"/>
  <c r="H193" i="24502"/>
  <c r="K193" i="24502" s="1"/>
  <c r="O193" i="24502"/>
  <c r="Q193" i="24502"/>
  <c r="H194" i="24502"/>
  <c r="K194" i="24502" s="1"/>
  <c r="P194" i="24502" s="1"/>
  <c r="R194" i="24502" s="1"/>
  <c r="O194" i="24502"/>
  <c r="H195" i="24502"/>
  <c r="K195" i="24502" s="1"/>
  <c r="P195" i="24502" s="1"/>
  <c r="R195" i="24502" s="1"/>
  <c r="O195" i="24502"/>
  <c r="H196" i="24502"/>
  <c r="K196" i="24502" s="1"/>
  <c r="P196" i="24502" s="1"/>
  <c r="R196" i="24502" s="1"/>
  <c r="O196" i="24502"/>
  <c r="H197" i="24502"/>
  <c r="K197" i="24502" s="1"/>
  <c r="O197" i="24502"/>
  <c r="H198" i="24502"/>
  <c r="K198" i="24502"/>
  <c r="O198" i="24502"/>
  <c r="H199" i="24502"/>
  <c r="K199" i="24502" s="1"/>
  <c r="O199" i="24502"/>
  <c r="Q199" i="24502"/>
  <c r="H200" i="24502"/>
  <c r="K200" i="24502"/>
  <c r="P200" i="24502" s="1"/>
  <c r="R200" i="24502" s="1"/>
  <c r="O200" i="24502"/>
  <c r="H201" i="24502"/>
  <c r="K201" i="24502" s="1"/>
  <c r="O201" i="24502"/>
  <c r="H202" i="24502"/>
  <c r="K202" i="24502"/>
  <c r="O202" i="24502"/>
  <c r="P202" i="24502"/>
  <c r="R202" i="24502" s="1"/>
  <c r="H203" i="24502"/>
  <c r="K203" i="24502" s="1"/>
  <c r="P203" i="24502" s="1"/>
  <c r="R203" i="24502" s="1"/>
  <c r="O203" i="24502"/>
  <c r="H204" i="24502"/>
  <c r="K204" i="24502"/>
  <c r="O204" i="24502"/>
  <c r="H205" i="24502"/>
  <c r="K205" i="24502" s="1"/>
  <c r="O205" i="24502"/>
  <c r="H206" i="24502"/>
  <c r="K206" i="24502" s="1"/>
  <c r="P206" i="24502" s="1"/>
  <c r="O206" i="24502"/>
  <c r="R206" i="24502"/>
  <c r="H207" i="24502"/>
  <c r="K207" i="24502" s="1"/>
  <c r="O207" i="24502"/>
  <c r="H208" i="24502"/>
  <c r="K208" i="24502" s="1"/>
  <c r="P208" i="24502" s="1"/>
  <c r="R208" i="24502" s="1"/>
  <c r="O208" i="24502"/>
  <c r="H209" i="24502"/>
  <c r="K209" i="24502" s="1"/>
  <c r="O209" i="24502"/>
  <c r="H211" i="24502"/>
  <c r="K211" i="24502" s="1"/>
  <c r="P211" i="24502" s="1"/>
  <c r="R211" i="24502" s="1"/>
  <c r="O211" i="24502"/>
  <c r="Q211" i="24502"/>
  <c r="H212" i="24502"/>
  <c r="K212" i="24502" s="1"/>
  <c r="P212" i="24502" s="1"/>
  <c r="R212" i="24502" s="1"/>
  <c r="O212" i="24502"/>
  <c r="H213" i="24502"/>
  <c r="K213" i="24502"/>
  <c r="O213" i="24502"/>
  <c r="H214" i="24502"/>
  <c r="K214" i="24502"/>
  <c r="O214" i="24502"/>
  <c r="H215" i="24502"/>
  <c r="K215" i="24502" s="1"/>
  <c r="O215" i="24502"/>
  <c r="H216" i="24502"/>
  <c r="K216" i="24502"/>
  <c r="O216" i="24502"/>
  <c r="H217" i="24502"/>
  <c r="K217" i="24502" s="1"/>
  <c r="O217" i="24502"/>
  <c r="H218" i="24502"/>
  <c r="K218" i="24502" s="1"/>
  <c r="P218" i="24502" s="1"/>
  <c r="R218" i="24502" s="1"/>
  <c r="O218" i="24502"/>
  <c r="H219" i="24502"/>
  <c r="K219" i="24502" s="1"/>
  <c r="P219" i="24502" s="1"/>
  <c r="R219" i="24502" s="1"/>
  <c r="O219" i="24502"/>
  <c r="H220" i="24502"/>
  <c r="K220" i="24502"/>
  <c r="P220" i="24502" s="1"/>
  <c r="R220" i="24502" s="1"/>
  <c r="O220" i="24502"/>
  <c r="H221" i="24502"/>
  <c r="K221" i="24502"/>
  <c r="P221" i="24502" s="1"/>
  <c r="R221" i="24502" s="1"/>
  <c r="O221" i="24502"/>
  <c r="D223" i="24502"/>
  <c r="E223" i="24502"/>
  <c r="F223" i="24502"/>
  <c r="G223" i="24502"/>
  <c r="I223" i="24502"/>
  <c r="J223" i="24502"/>
  <c r="L223" i="24502"/>
  <c r="M223" i="24502"/>
  <c r="N223" i="24502"/>
  <c r="H224" i="24502"/>
  <c r="K224" i="24502"/>
  <c r="O224" i="24502"/>
  <c r="H225" i="24502"/>
  <c r="K225" i="24502" s="1"/>
  <c r="O225" i="24502"/>
  <c r="H226" i="24502"/>
  <c r="K226" i="24502" s="1"/>
  <c r="P226" i="24502" s="1"/>
  <c r="R226" i="24502" s="1"/>
  <c r="O226" i="24502"/>
  <c r="H227" i="24502"/>
  <c r="K227" i="24502"/>
  <c r="O227" i="24502"/>
  <c r="P227" i="24502" s="1"/>
  <c r="R227" i="24502" s="1"/>
  <c r="H228" i="24502"/>
  <c r="K228" i="24502"/>
  <c r="O228" i="24502"/>
  <c r="H229" i="24502"/>
  <c r="K229" i="24502" s="1"/>
  <c r="O229" i="24502"/>
  <c r="H230" i="24502"/>
  <c r="K230" i="24502" s="1"/>
  <c r="O230" i="24502"/>
  <c r="P230" i="24502" s="1"/>
  <c r="R230" i="24502" s="1"/>
  <c r="H231" i="24502"/>
  <c r="K231" i="24502" s="1"/>
  <c r="O231" i="24502"/>
  <c r="H232" i="24502"/>
  <c r="K232" i="24502" s="1"/>
  <c r="P232" i="24502" s="1"/>
  <c r="R232" i="24502" s="1"/>
  <c r="O232" i="24502"/>
  <c r="H233" i="24502"/>
  <c r="K233" i="24502" s="1"/>
  <c r="P233" i="24502" s="1"/>
  <c r="R233" i="24502" s="1"/>
  <c r="O233" i="24502"/>
  <c r="H234" i="24502"/>
  <c r="K234" i="24502" s="1"/>
  <c r="P234" i="24502" s="1"/>
  <c r="R234" i="24502" s="1"/>
  <c r="O234" i="24502"/>
  <c r="H235" i="24502"/>
  <c r="K235" i="24502" s="1"/>
  <c r="O235" i="24502"/>
  <c r="D236" i="24502"/>
  <c r="E236" i="24502"/>
  <c r="F236" i="24502"/>
  <c r="G236" i="24502"/>
  <c r="I236" i="24502"/>
  <c r="J236" i="24502"/>
  <c r="L236" i="24502"/>
  <c r="M236" i="24502"/>
  <c r="N236" i="24502"/>
  <c r="Q236" i="24502"/>
  <c r="H237" i="24502"/>
  <c r="O237" i="24502"/>
  <c r="H238" i="24502"/>
  <c r="K238" i="24502" s="1"/>
  <c r="P238" i="24502" s="1"/>
  <c r="R238" i="24502" s="1"/>
  <c r="O238" i="24502"/>
  <c r="H239" i="24502"/>
  <c r="K239" i="24502" s="1"/>
  <c r="O239" i="24502"/>
  <c r="P239" i="24502" s="1"/>
  <c r="R239" i="24502" s="1"/>
  <c r="H240" i="24502"/>
  <c r="K240" i="24502"/>
  <c r="P240" i="24502" s="1"/>
  <c r="R240" i="24502" s="1"/>
  <c r="O240" i="24502"/>
  <c r="H241" i="24502"/>
  <c r="K241" i="24502" s="1"/>
  <c r="P241" i="24502" s="1"/>
  <c r="R241" i="24502" s="1"/>
  <c r="O241" i="24502"/>
  <c r="H242" i="24502"/>
  <c r="K242" i="24502" s="1"/>
  <c r="P242" i="24502" s="1"/>
  <c r="R242" i="24502" s="1"/>
  <c r="O242" i="24502"/>
  <c r="H243" i="24502"/>
  <c r="K243" i="24502" s="1"/>
  <c r="O243" i="24502"/>
  <c r="H244" i="24502"/>
  <c r="K244" i="24502"/>
  <c r="P244" i="24502" s="1"/>
  <c r="R244" i="24502" s="1"/>
  <c r="O244" i="24502"/>
  <c r="H245" i="24502"/>
  <c r="K245" i="24502" s="1"/>
  <c r="P245" i="24502" s="1"/>
  <c r="R245" i="24502" s="1"/>
  <c r="O245" i="24502"/>
  <c r="H246" i="24502"/>
  <c r="K246" i="24502" s="1"/>
  <c r="P246" i="24502" s="1"/>
  <c r="R246" i="24502" s="1"/>
  <c r="O246" i="24502"/>
  <c r="H247" i="24502"/>
  <c r="K247" i="24502" s="1"/>
  <c r="O247" i="24502"/>
  <c r="H248" i="24502"/>
  <c r="K248" i="24502" s="1"/>
  <c r="P248" i="24502" s="1"/>
  <c r="R248" i="24502" s="1"/>
  <c r="O248" i="24502"/>
  <c r="H249" i="24502"/>
  <c r="K249" i="24502" s="1"/>
  <c r="O249" i="24502"/>
  <c r="H250" i="24502"/>
  <c r="K250" i="24502" s="1"/>
  <c r="O250" i="24502"/>
  <c r="H251" i="24502"/>
  <c r="K251" i="24502"/>
  <c r="O251" i="24502"/>
  <c r="H252" i="24502"/>
  <c r="K252" i="24502"/>
  <c r="O252" i="24502"/>
  <c r="H253" i="24502"/>
  <c r="K253" i="24502" s="1"/>
  <c r="O253" i="24502"/>
  <c r="H254" i="24502"/>
  <c r="K254" i="24502" s="1"/>
  <c r="O254" i="24502"/>
  <c r="H255" i="24502"/>
  <c r="K255" i="24502" s="1"/>
  <c r="O255" i="24502"/>
  <c r="H256" i="24502"/>
  <c r="K256" i="24502"/>
  <c r="P256" i="24502" s="1"/>
  <c r="R256" i="24502" s="1"/>
  <c r="O256" i="24502"/>
  <c r="H257" i="24502"/>
  <c r="K257" i="24502" s="1"/>
  <c r="P257" i="24502" s="1"/>
  <c r="R257" i="24502" s="1"/>
  <c r="O257" i="24502"/>
  <c r="H258" i="24502"/>
  <c r="K258" i="24502" s="1"/>
  <c r="P258" i="24502" s="1"/>
  <c r="R258" i="24502" s="1"/>
  <c r="O258" i="24502"/>
  <c r="H259" i="24502"/>
  <c r="K259" i="24502"/>
  <c r="O259" i="24502"/>
  <c r="P259" i="24502" s="1"/>
  <c r="R259" i="24502" s="1"/>
  <c r="H260" i="24502"/>
  <c r="K260" i="24502"/>
  <c r="P260" i="24502" s="1"/>
  <c r="R260" i="24502" s="1"/>
  <c r="O260" i="24502"/>
  <c r="H261" i="24502"/>
  <c r="K261" i="24502" s="1"/>
  <c r="P261" i="24502" s="1"/>
  <c r="R261" i="24502" s="1"/>
  <c r="O261" i="24502"/>
  <c r="H262" i="24502"/>
  <c r="K262" i="24502" s="1"/>
  <c r="O262" i="24502"/>
  <c r="H263" i="24502"/>
  <c r="K263" i="24502" s="1"/>
  <c r="O263" i="24502"/>
  <c r="P263" i="24502" s="1"/>
  <c r="R263" i="24502" s="1"/>
  <c r="H264" i="24502"/>
  <c r="K264" i="24502" s="1"/>
  <c r="P264" i="24502" s="1"/>
  <c r="R264" i="24502" s="1"/>
  <c r="O264" i="24502"/>
  <c r="H265" i="24502"/>
  <c r="K265" i="24502" s="1"/>
  <c r="P265" i="24502" s="1"/>
  <c r="R265" i="24502" s="1"/>
  <c r="O265" i="24502"/>
  <c r="H266" i="24502"/>
  <c r="K266" i="24502" s="1"/>
  <c r="P266" i="24502" s="1"/>
  <c r="R266" i="24502" s="1"/>
  <c r="O266" i="24502"/>
  <c r="H267" i="24502"/>
  <c r="K267" i="24502" s="1"/>
  <c r="O267" i="24502"/>
  <c r="D268" i="24502"/>
  <c r="E268" i="24502"/>
  <c r="F268" i="24502"/>
  <c r="G268" i="24502"/>
  <c r="I268" i="24502"/>
  <c r="J268" i="24502"/>
  <c r="L268" i="24502"/>
  <c r="M268" i="24502"/>
  <c r="N268" i="24502"/>
  <c r="Q268" i="24502"/>
  <c r="H269" i="24502"/>
  <c r="K269" i="24502"/>
  <c r="O269" i="24502"/>
  <c r="H270" i="24502"/>
  <c r="K270" i="24502" s="1"/>
  <c r="O270" i="24502"/>
  <c r="H271" i="24502"/>
  <c r="K271" i="24502" s="1"/>
  <c r="P271" i="24502" s="1"/>
  <c r="R271" i="24502" s="1"/>
  <c r="O271" i="24502"/>
  <c r="H272" i="24502"/>
  <c r="K272" i="24502" s="1"/>
  <c r="P272" i="24502" s="1"/>
  <c r="R272" i="24502" s="1"/>
  <c r="O272" i="24502"/>
  <c r="H273" i="24502"/>
  <c r="K273" i="24502" s="1"/>
  <c r="O273" i="24502"/>
  <c r="H274" i="24502"/>
  <c r="K274" i="24502" s="1"/>
  <c r="P274" i="24502" s="1"/>
  <c r="R274" i="24502" s="1"/>
  <c r="O274" i="24502"/>
  <c r="H275" i="24502"/>
  <c r="K275" i="24502" s="1"/>
  <c r="P275" i="24502" s="1"/>
  <c r="R275" i="24502" s="1"/>
  <c r="O275" i="24502"/>
  <c r="H276" i="24502"/>
  <c r="K276" i="24502" s="1"/>
  <c r="O276" i="24502"/>
  <c r="P276" i="24502"/>
  <c r="R276" i="24502" s="1"/>
  <c r="H277" i="24502"/>
  <c r="K277" i="24502" s="1"/>
  <c r="O277" i="24502"/>
  <c r="H278" i="24502"/>
  <c r="K278" i="24502" s="1"/>
  <c r="O278" i="24502"/>
  <c r="D279" i="24502"/>
  <c r="E279" i="24502"/>
  <c r="F279" i="24502"/>
  <c r="G279" i="24502"/>
  <c r="I279" i="24502"/>
  <c r="J279" i="24502"/>
  <c r="L279" i="24502"/>
  <c r="M279" i="24502"/>
  <c r="N279" i="24502"/>
  <c r="Q279" i="24502"/>
  <c r="H280" i="24502"/>
  <c r="K280" i="24502" s="1"/>
  <c r="P280" i="24502" s="1"/>
  <c r="O280" i="24502"/>
  <c r="H281" i="24502"/>
  <c r="O281" i="24502"/>
  <c r="H282" i="24502"/>
  <c r="K282" i="24502" s="1"/>
  <c r="P282" i="24502" s="1"/>
  <c r="R282" i="24502" s="1"/>
  <c r="O282" i="24502"/>
  <c r="H283" i="24502"/>
  <c r="K283" i="24502" s="1"/>
  <c r="O283" i="24502"/>
  <c r="H284" i="24502"/>
  <c r="K284" i="24502"/>
  <c r="P284" i="24502" s="1"/>
  <c r="R284" i="24502" s="1"/>
  <c r="O284" i="24502"/>
  <c r="H285" i="24502"/>
  <c r="K285" i="24502" s="1"/>
  <c r="P285" i="24502" s="1"/>
  <c r="O285" i="24502"/>
  <c r="R285" i="24502"/>
  <c r="H286" i="24502"/>
  <c r="K286" i="24502" s="1"/>
  <c r="P286" i="24502" s="1"/>
  <c r="R286" i="24502" s="1"/>
  <c r="O286" i="24502"/>
  <c r="H287" i="24502"/>
  <c r="K287" i="24502"/>
  <c r="O287" i="24502"/>
  <c r="H288" i="24502"/>
  <c r="K288" i="24502" s="1"/>
  <c r="O288" i="24502"/>
  <c r="H289" i="24502"/>
  <c r="K289" i="24502" s="1"/>
  <c r="P289" i="24502" s="1"/>
  <c r="R289" i="24502" s="1"/>
  <c r="O289" i="24502"/>
  <c r="D290" i="24502"/>
  <c r="E290" i="24502"/>
  <c r="F290" i="24502"/>
  <c r="F344" i="24502" s="1"/>
  <c r="G290" i="24502"/>
  <c r="I290" i="24502"/>
  <c r="J290" i="24502"/>
  <c r="L290" i="24502"/>
  <c r="M290" i="24502"/>
  <c r="N290" i="24502"/>
  <c r="Q290" i="24502"/>
  <c r="H291" i="24502"/>
  <c r="O291" i="24502"/>
  <c r="H292" i="24502"/>
  <c r="K292" i="24502" s="1"/>
  <c r="O292" i="24502"/>
  <c r="H293" i="24502"/>
  <c r="K293" i="24502" s="1"/>
  <c r="O293" i="24502"/>
  <c r="H294" i="24502"/>
  <c r="K294" i="24502"/>
  <c r="P294" i="24502" s="1"/>
  <c r="R294" i="24502" s="1"/>
  <c r="O294" i="24502"/>
  <c r="H295" i="24502"/>
  <c r="K295" i="24502" s="1"/>
  <c r="O295" i="24502"/>
  <c r="H296" i="24502"/>
  <c r="K296" i="24502" s="1"/>
  <c r="P296" i="24502" s="1"/>
  <c r="R296" i="24502" s="1"/>
  <c r="O296" i="24502"/>
  <c r="H297" i="24502"/>
  <c r="K297" i="24502" s="1"/>
  <c r="O297" i="24502"/>
  <c r="P297" i="24502" s="1"/>
  <c r="R297" i="24502" s="1"/>
  <c r="H298" i="24502"/>
  <c r="K298" i="24502"/>
  <c r="P298" i="24502" s="1"/>
  <c r="R298" i="24502" s="1"/>
  <c r="O298" i="24502"/>
  <c r="H299" i="24502"/>
  <c r="K299" i="24502" s="1"/>
  <c r="O299" i="24502"/>
  <c r="H300" i="24502"/>
  <c r="K300" i="24502" s="1"/>
  <c r="P300" i="24502" s="1"/>
  <c r="R300" i="24502" s="1"/>
  <c r="O300" i="24502"/>
  <c r="H301" i="24502"/>
  <c r="K301" i="24502"/>
  <c r="O301" i="24502"/>
  <c r="H302" i="24502"/>
  <c r="K302" i="24502"/>
  <c r="O302" i="24502"/>
  <c r="H303" i="24502"/>
  <c r="K303" i="24502" s="1"/>
  <c r="O303" i="24502"/>
  <c r="H304" i="24502"/>
  <c r="K304" i="24502" s="1"/>
  <c r="O304" i="24502"/>
  <c r="P304" i="24502" s="1"/>
  <c r="R304" i="24502" s="1"/>
  <c r="H306" i="24502"/>
  <c r="K306" i="24502"/>
  <c r="O306" i="24502"/>
  <c r="P306" i="24502" s="1"/>
  <c r="R306" i="24502" s="1"/>
  <c r="H307" i="24502"/>
  <c r="K307" i="24502"/>
  <c r="P307" i="24502" s="1"/>
  <c r="R307" i="24502" s="1"/>
  <c r="O307" i="24502"/>
  <c r="H308" i="24502"/>
  <c r="K308" i="24502" s="1"/>
  <c r="P308" i="24502" s="1"/>
  <c r="R308" i="24502" s="1"/>
  <c r="O308" i="24502"/>
  <c r="H309" i="24502"/>
  <c r="K309" i="24502" s="1"/>
  <c r="O309" i="24502"/>
  <c r="P309" i="24502"/>
  <c r="R309" i="24502" s="1"/>
  <c r="H310" i="24502"/>
  <c r="K310" i="24502"/>
  <c r="O310" i="24502"/>
  <c r="H311" i="24502"/>
  <c r="K311" i="24502" s="1"/>
  <c r="P311" i="24502" s="1"/>
  <c r="R311" i="24502" s="1"/>
  <c r="O311" i="24502"/>
  <c r="H312" i="24502"/>
  <c r="K312" i="24502" s="1"/>
  <c r="O312" i="24502"/>
  <c r="H313" i="24502"/>
  <c r="K313" i="24502" s="1"/>
  <c r="O313" i="24502"/>
  <c r="H314" i="24502"/>
  <c r="K314" i="24502" s="1"/>
  <c r="O314" i="24502"/>
  <c r="H315" i="24502"/>
  <c r="K315" i="24502"/>
  <c r="P315" i="24502" s="1"/>
  <c r="R315" i="24502" s="1"/>
  <c r="O315" i="24502"/>
  <c r="H316" i="24502"/>
  <c r="K316" i="24502" s="1"/>
  <c r="P316" i="24502" s="1"/>
  <c r="R316" i="24502" s="1"/>
  <c r="O316" i="24502"/>
  <c r="H317" i="24502"/>
  <c r="K317" i="24502" s="1"/>
  <c r="P317" i="24502" s="1"/>
  <c r="R317" i="24502" s="1"/>
  <c r="O317" i="24502"/>
  <c r="H318" i="24502"/>
  <c r="K318" i="24502"/>
  <c r="O318" i="24502"/>
  <c r="P318" i="24502" s="1"/>
  <c r="R318" i="24502" s="1"/>
  <c r="H319" i="24502"/>
  <c r="K319" i="24502" s="1"/>
  <c r="P319" i="24502" s="1"/>
  <c r="R319" i="24502" s="1"/>
  <c r="O319" i="24502"/>
  <c r="H320" i="24502"/>
  <c r="K320" i="24502" s="1"/>
  <c r="P320" i="24502" s="1"/>
  <c r="R320" i="24502" s="1"/>
  <c r="O320" i="24502"/>
  <c r="H321" i="24502"/>
  <c r="K321" i="24502" s="1"/>
  <c r="O321" i="24502"/>
  <c r="P321" i="24502"/>
  <c r="R321" i="24502" s="1"/>
  <c r="H322" i="24502"/>
  <c r="K322" i="24502" s="1"/>
  <c r="O322" i="24502"/>
  <c r="H323" i="24502"/>
  <c r="K323" i="24502" s="1"/>
  <c r="P323" i="24502" s="1"/>
  <c r="R323" i="24502" s="1"/>
  <c r="O323" i="24502"/>
  <c r="H324" i="24502"/>
  <c r="K324" i="24502" s="1"/>
  <c r="P324" i="24502" s="1"/>
  <c r="R324" i="24502" s="1"/>
  <c r="O324" i="24502"/>
  <c r="H325" i="24502"/>
  <c r="K325" i="24502" s="1"/>
  <c r="O325" i="24502"/>
  <c r="P325" i="24502"/>
  <c r="R325" i="24502" s="1"/>
  <c r="H326" i="24502"/>
  <c r="K326" i="24502" s="1"/>
  <c r="O326" i="24502"/>
  <c r="H327" i="24502"/>
  <c r="K327" i="24502"/>
  <c r="P327" i="24502" s="1"/>
  <c r="R327" i="24502" s="1"/>
  <c r="O327" i="24502"/>
  <c r="H328" i="24502"/>
  <c r="K328" i="24502" s="1"/>
  <c r="O328" i="24502"/>
  <c r="H329" i="24502"/>
  <c r="K329" i="24502" s="1"/>
  <c r="P329" i="24502" s="1"/>
  <c r="R329" i="24502" s="1"/>
  <c r="O329" i="24502"/>
  <c r="H330" i="24502"/>
  <c r="K330" i="24502"/>
  <c r="O330" i="24502"/>
  <c r="P330" i="24502" s="1"/>
  <c r="R330" i="24502" s="1"/>
  <c r="H331" i="24502"/>
  <c r="K331" i="24502"/>
  <c r="O331" i="24502"/>
  <c r="H332" i="24502"/>
  <c r="K332" i="24502" s="1"/>
  <c r="O332" i="24502"/>
  <c r="H333" i="24502"/>
  <c r="K333" i="24502" s="1"/>
  <c r="O333" i="24502"/>
  <c r="P333" i="24502"/>
  <c r="R333" i="24502" s="1"/>
  <c r="H334" i="24502"/>
  <c r="K334" i="24502"/>
  <c r="O334" i="24502"/>
  <c r="P334" i="24502" s="1"/>
  <c r="R334" i="24502" s="1"/>
  <c r="H335" i="24502"/>
  <c r="K335" i="24502"/>
  <c r="O335" i="24502"/>
  <c r="H336" i="24502"/>
  <c r="K336" i="24502" s="1"/>
  <c r="O336" i="24502"/>
  <c r="H337" i="24502"/>
  <c r="K337" i="24502" s="1"/>
  <c r="O337" i="24502"/>
  <c r="P337" i="24502"/>
  <c r="R337" i="24502" s="1"/>
  <c r="H338" i="24502"/>
  <c r="K338" i="24502"/>
  <c r="O338" i="24502"/>
  <c r="P338" i="24502" s="1"/>
  <c r="R338" i="24502" s="1"/>
  <c r="D343" i="24502"/>
  <c r="E343" i="24502"/>
  <c r="F343" i="24502"/>
  <c r="G343" i="24502"/>
  <c r="I343" i="24502"/>
  <c r="J343" i="24502"/>
  <c r="L343" i="24502"/>
  <c r="M343" i="24502"/>
  <c r="N343" i="24502"/>
  <c r="Q343" i="24502"/>
  <c r="H7" i="24501"/>
  <c r="K7" i="24501" s="1"/>
  <c r="O7" i="24501"/>
  <c r="P7" i="24501"/>
  <c r="R7" i="24501" s="1"/>
  <c r="H8" i="24501"/>
  <c r="K8" i="24501"/>
  <c r="O8" i="24501"/>
  <c r="H9" i="24501"/>
  <c r="K9" i="24501" s="1"/>
  <c r="P9" i="24501" s="1"/>
  <c r="R9" i="24501" s="1"/>
  <c r="O9" i="24501"/>
  <c r="H10" i="24501"/>
  <c r="K10" i="24501" s="1"/>
  <c r="O10" i="24501"/>
  <c r="H11" i="24501"/>
  <c r="K11" i="24501" s="1"/>
  <c r="O11" i="24501"/>
  <c r="H12" i="24501"/>
  <c r="K12" i="24501" s="1"/>
  <c r="O12" i="24501"/>
  <c r="H13" i="24501"/>
  <c r="K13" i="24501"/>
  <c r="P13" i="24501" s="1"/>
  <c r="R13" i="24501" s="1"/>
  <c r="O13" i="24501"/>
  <c r="D14" i="24501"/>
  <c r="E14" i="24501"/>
  <c r="F14" i="24501"/>
  <c r="G14" i="24501"/>
  <c r="I14" i="24501"/>
  <c r="J14" i="24501"/>
  <c r="L14" i="24501"/>
  <c r="M14" i="24501"/>
  <c r="N14" i="24501"/>
  <c r="Q14" i="24501"/>
  <c r="H15" i="24501"/>
  <c r="O15" i="24501"/>
  <c r="H16" i="24501"/>
  <c r="K16" i="24501" s="1"/>
  <c r="O16" i="24501"/>
  <c r="H17" i="24501"/>
  <c r="K17" i="24501" s="1"/>
  <c r="O17" i="24501"/>
  <c r="P17" i="24501"/>
  <c r="R17" i="24501" s="1"/>
  <c r="H18" i="24501"/>
  <c r="K18" i="24501"/>
  <c r="O18" i="24501"/>
  <c r="H19" i="24501"/>
  <c r="K19" i="24501"/>
  <c r="P19" i="24501" s="1"/>
  <c r="R19" i="24501" s="1"/>
  <c r="O19" i="24501"/>
  <c r="H20" i="24501"/>
  <c r="K20" i="24501" s="1"/>
  <c r="O20" i="24501"/>
  <c r="H21" i="24501"/>
  <c r="K21" i="24501" s="1"/>
  <c r="O21" i="24501"/>
  <c r="P21" i="24501" s="1"/>
  <c r="R21" i="24501" s="1"/>
  <c r="H22" i="24501"/>
  <c r="K22" i="24501" s="1"/>
  <c r="O22" i="24501"/>
  <c r="P22" i="24501" s="1"/>
  <c r="R22" i="24501" s="1"/>
  <c r="H23" i="24501"/>
  <c r="K23" i="24501" s="1"/>
  <c r="P23" i="24501" s="1"/>
  <c r="R23" i="24501" s="1"/>
  <c r="O23" i="24501"/>
  <c r="H24" i="24501"/>
  <c r="K24" i="24501" s="1"/>
  <c r="O24" i="24501"/>
  <c r="H25" i="24501"/>
  <c r="K25" i="24501" s="1"/>
  <c r="O25" i="24501"/>
  <c r="P25" i="24501"/>
  <c r="R25" i="24501" s="1"/>
  <c r="H27" i="24501"/>
  <c r="K27" i="24501"/>
  <c r="O27" i="24501"/>
  <c r="P27" i="24501" s="1"/>
  <c r="R27" i="24501" s="1"/>
  <c r="H28" i="24501"/>
  <c r="K28" i="24501" s="1"/>
  <c r="P28" i="24501" s="1"/>
  <c r="R28" i="24501" s="1"/>
  <c r="O28" i="24501"/>
  <c r="H29" i="24501"/>
  <c r="K29" i="24501" s="1"/>
  <c r="O29" i="24501"/>
  <c r="H30" i="24501"/>
  <c r="K30" i="24501" s="1"/>
  <c r="O30" i="24501"/>
  <c r="P30" i="24501"/>
  <c r="R30" i="24501" s="1"/>
  <c r="D31" i="24501"/>
  <c r="E31" i="24501"/>
  <c r="F31" i="24501"/>
  <c r="G31" i="24501"/>
  <c r="I31" i="24501"/>
  <c r="J31" i="24501"/>
  <c r="L31" i="24501"/>
  <c r="M31" i="24501"/>
  <c r="N31" i="24501"/>
  <c r="Q31" i="24501"/>
  <c r="H32" i="24501"/>
  <c r="O32" i="24501"/>
  <c r="H33" i="24501"/>
  <c r="K33" i="24501"/>
  <c r="O33" i="24501"/>
  <c r="P33" i="24501" s="1"/>
  <c r="R33" i="24501" s="1"/>
  <c r="H34" i="24501"/>
  <c r="K34" i="24501" s="1"/>
  <c r="O34" i="24501"/>
  <c r="H35" i="24501"/>
  <c r="K35" i="24501" s="1"/>
  <c r="O35" i="24501"/>
  <c r="H36" i="24501"/>
  <c r="K36" i="24501" s="1"/>
  <c r="O36" i="24501"/>
  <c r="H37" i="24501"/>
  <c r="K37" i="24501"/>
  <c r="P37" i="24501" s="1"/>
  <c r="R37" i="24501" s="1"/>
  <c r="O37" i="24501"/>
  <c r="H38" i="24501"/>
  <c r="K38" i="24501" s="1"/>
  <c r="P38" i="24501" s="1"/>
  <c r="R38" i="24501" s="1"/>
  <c r="O38" i="24501"/>
  <c r="H39" i="24501"/>
  <c r="K39" i="24501" s="1"/>
  <c r="P39" i="24501" s="1"/>
  <c r="R39" i="24501" s="1"/>
  <c r="O39" i="24501"/>
  <c r="H40" i="24501"/>
  <c r="K40" i="24501" s="1"/>
  <c r="O40" i="24501"/>
  <c r="P40" i="24501" s="1"/>
  <c r="R40" i="24501" s="1"/>
  <c r="H41" i="24501"/>
  <c r="K41" i="24501"/>
  <c r="O41" i="24501"/>
  <c r="P41" i="24501" s="1"/>
  <c r="R41" i="24501" s="1"/>
  <c r="H42" i="24501"/>
  <c r="K42" i="24501" s="1"/>
  <c r="O42" i="24501"/>
  <c r="H43" i="24501"/>
  <c r="K43" i="24501" s="1"/>
  <c r="P43" i="24501" s="1"/>
  <c r="R43" i="24501" s="1"/>
  <c r="O43" i="24501"/>
  <c r="H44" i="24501"/>
  <c r="K44" i="24501" s="1"/>
  <c r="O44" i="24501"/>
  <c r="H45" i="24501"/>
  <c r="K45" i="24501" s="1"/>
  <c r="O45" i="24501"/>
  <c r="H46" i="24501"/>
  <c r="K46" i="24501"/>
  <c r="P46" i="24501" s="1"/>
  <c r="R46" i="24501" s="1"/>
  <c r="O46" i="24501"/>
  <c r="H47" i="24501"/>
  <c r="K47" i="24501"/>
  <c r="O47" i="24501"/>
  <c r="H48" i="24501"/>
  <c r="K48" i="24501" s="1"/>
  <c r="O48" i="24501"/>
  <c r="P48" i="24501"/>
  <c r="R48" i="24501" s="1"/>
  <c r="H49" i="24501"/>
  <c r="K49" i="24501"/>
  <c r="O49" i="24501"/>
  <c r="P49" i="24501" s="1"/>
  <c r="R49" i="24501" s="1"/>
  <c r="H50" i="24501"/>
  <c r="K50" i="24501" s="1"/>
  <c r="O50" i="24501"/>
  <c r="H51" i="24501"/>
  <c r="K51" i="24501" s="1"/>
  <c r="P51" i="24501" s="1"/>
  <c r="R51" i="24501" s="1"/>
  <c r="O51" i="24501"/>
  <c r="H52" i="24501"/>
  <c r="K52" i="24501" s="1"/>
  <c r="O52" i="24501"/>
  <c r="P52" i="24501"/>
  <c r="R52" i="24501" s="1"/>
  <c r="H53" i="24501"/>
  <c r="K53" i="24501" s="1"/>
  <c r="O53" i="24501"/>
  <c r="P53" i="24501"/>
  <c r="R53" i="24501" s="1"/>
  <c r="H54" i="24501"/>
  <c r="K54" i="24501" s="1"/>
  <c r="P54" i="24501" s="1"/>
  <c r="R54" i="24501" s="1"/>
  <c r="O54" i="24501"/>
  <c r="H56" i="24501"/>
  <c r="K56" i="24501" s="1"/>
  <c r="O56" i="24501"/>
  <c r="H57" i="24501"/>
  <c r="K57" i="24501" s="1"/>
  <c r="P57" i="24501" s="1"/>
  <c r="R57" i="24501" s="1"/>
  <c r="O57" i="24501"/>
  <c r="H58" i="24501"/>
  <c r="K58" i="24501" s="1"/>
  <c r="O58" i="24501"/>
  <c r="H59" i="24501"/>
  <c r="K59" i="24501"/>
  <c r="O59" i="24501"/>
  <c r="H60" i="24501"/>
  <c r="K60" i="24501" s="1"/>
  <c r="P60" i="24501" s="1"/>
  <c r="O60" i="24501"/>
  <c r="R60" i="24501"/>
  <c r="H61" i="24501"/>
  <c r="K61" i="24501" s="1"/>
  <c r="P61" i="24501" s="1"/>
  <c r="R61" i="24501" s="1"/>
  <c r="O61" i="24501"/>
  <c r="H62" i="24501"/>
  <c r="K62" i="24501"/>
  <c r="O62" i="24501"/>
  <c r="H63" i="24501"/>
  <c r="K63" i="24501" s="1"/>
  <c r="P63" i="24501" s="1"/>
  <c r="R63" i="24501" s="1"/>
  <c r="O63" i="24501"/>
  <c r="H64" i="24501"/>
  <c r="K64" i="24501"/>
  <c r="P64" i="24501" s="1"/>
  <c r="R64" i="24501" s="1"/>
  <c r="O64" i="24501"/>
  <c r="H65" i="24501"/>
  <c r="K65" i="24501" s="1"/>
  <c r="P65" i="24501" s="1"/>
  <c r="R65" i="24501" s="1"/>
  <c r="O65" i="24501"/>
  <c r="H66" i="24501"/>
  <c r="K66" i="24501" s="1"/>
  <c r="O66" i="24501"/>
  <c r="H67" i="24501"/>
  <c r="K67" i="24501"/>
  <c r="O67" i="24501"/>
  <c r="H68" i="24501"/>
  <c r="K68" i="24501" s="1"/>
  <c r="P68" i="24501" s="1"/>
  <c r="O68" i="24501"/>
  <c r="R68" i="24501"/>
  <c r="H69" i="24501"/>
  <c r="K69" i="24501" s="1"/>
  <c r="P69" i="24501" s="1"/>
  <c r="R69" i="24501" s="1"/>
  <c r="O69" i="24501"/>
  <c r="D70" i="24501"/>
  <c r="E70" i="24501"/>
  <c r="F70" i="24501"/>
  <c r="G70" i="24501"/>
  <c r="I70" i="24501"/>
  <c r="J70" i="24501"/>
  <c r="L70" i="24501"/>
  <c r="M70" i="24501"/>
  <c r="N70" i="24501"/>
  <c r="Q70" i="24501"/>
  <c r="H71" i="24501"/>
  <c r="O71" i="24501"/>
  <c r="H72" i="24501"/>
  <c r="K72" i="24501"/>
  <c r="P72" i="24501" s="1"/>
  <c r="R72" i="24501" s="1"/>
  <c r="O72" i="24501"/>
  <c r="H73" i="24501"/>
  <c r="K73" i="24501"/>
  <c r="O73" i="24501"/>
  <c r="H74" i="24501"/>
  <c r="K74" i="24501" s="1"/>
  <c r="P74" i="24501" s="1"/>
  <c r="R74" i="24501" s="1"/>
  <c r="O74" i="24501"/>
  <c r="H75" i="24501"/>
  <c r="K75" i="24501" s="1"/>
  <c r="O75" i="24501"/>
  <c r="H76" i="24501"/>
  <c r="K76" i="24501"/>
  <c r="O76" i="24501"/>
  <c r="P76" i="24501" s="1"/>
  <c r="R76" i="24501" s="1"/>
  <c r="H77" i="24501"/>
  <c r="K77" i="24501" s="1"/>
  <c r="P77" i="24501" s="1"/>
  <c r="R77" i="24501" s="1"/>
  <c r="O77" i="24501"/>
  <c r="H78" i="24501"/>
  <c r="K78" i="24501" s="1"/>
  <c r="P78" i="24501" s="1"/>
  <c r="R78" i="24501" s="1"/>
  <c r="O78" i="24501"/>
  <c r="H79" i="24501"/>
  <c r="K79" i="24501" s="1"/>
  <c r="O79" i="24501"/>
  <c r="H80" i="24501"/>
  <c r="K80" i="24501" s="1"/>
  <c r="O80" i="24501"/>
  <c r="P80" i="24501"/>
  <c r="R80" i="24501" s="1"/>
  <c r="H81" i="24501"/>
  <c r="K81" i="24501" s="1"/>
  <c r="O81" i="24501"/>
  <c r="H82" i="24501"/>
  <c r="K82" i="24501" s="1"/>
  <c r="P82" i="24501" s="1"/>
  <c r="R82" i="24501" s="1"/>
  <c r="O82" i="24501"/>
  <c r="H83" i="24501"/>
  <c r="K83" i="24501" s="1"/>
  <c r="P83" i="24501" s="1"/>
  <c r="R83" i="24501" s="1"/>
  <c r="O83" i="24501"/>
  <c r="H84" i="24501"/>
  <c r="K84" i="24501"/>
  <c r="P84" i="24501" s="1"/>
  <c r="R84" i="24501" s="1"/>
  <c r="O84" i="24501"/>
  <c r="H85" i="24501"/>
  <c r="K85" i="24501" s="1"/>
  <c r="O85" i="24501"/>
  <c r="H86" i="24501"/>
  <c r="K86" i="24501" s="1"/>
  <c r="P86" i="24501" s="1"/>
  <c r="R86" i="24501" s="1"/>
  <c r="O86" i="24501"/>
  <c r="H87" i="24501"/>
  <c r="K87" i="24501" s="1"/>
  <c r="P87" i="24501" s="1"/>
  <c r="R87" i="24501" s="1"/>
  <c r="O87" i="24501"/>
  <c r="H88" i="24501"/>
  <c r="K88" i="24501"/>
  <c r="O88" i="24501"/>
  <c r="P88" i="24501"/>
  <c r="R88" i="24501" s="1"/>
  <c r="H89" i="24501"/>
  <c r="K89" i="24501" s="1"/>
  <c r="O89" i="24501"/>
  <c r="H90" i="24501"/>
  <c r="K90" i="24501" s="1"/>
  <c r="P90" i="24501" s="1"/>
  <c r="R90" i="24501" s="1"/>
  <c r="O90" i="24501"/>
  <c r="H91" i="24501"/>
  <c r="K91" i="24501" s="1"/>
  <c r="O91" i="24501"/>
  <c r="P91" i="24501" s="1"/>
  <c r="R91" i="24501" s="1"/>
  <c r="H92" i="24501"/>
  <c r="K92" i="24501"/>
  <c r="P92" i="24501" s="1"/>
  <c r="R92" i="24501" s="1"/>
  <c r="O92" i="24501"/>
  <c r="H93" i="24501"/>
  <c r="K93" i="24501"/>
  <c r="O93" i="24501"/>
  <c r="H94" i="24501"/>
  <c r="K94" i="24501" s="1"/>
  <c r="O94" i="24501"/>
  <c r="P94" i="24501"/>
  <c r="R94" i="24501" s="1"/>
  <c r="H95" i="24501"/>
  <c r="K95" i="24501" s="1"/>
  <c r="O95" i="24501"/>
  <c r="P95" i="24501"/>
  <c r="R95" i="24501" s="1"/>
  <c r="H96" i="24501"/>
  <c r="K96" i="24501"/>
  <c r="P96" i="24501" s="1"/>
  <c r="R96" i="24501" s="1"/>
  <c r="O96" i="24501"/>
  <c r="H97" i="24501"/>
  <c r="K97" i="24501"/>
  <c r="O97" i="24501"/>
  <c r="H98" i="24501"/>
  <c r="K98" i="24501"/>
  <c r="O98" i="24501"/>
  <c r="H99" i="24501"/>
  <c r="K99" i="24501" s="1"/>
  <c r="P99" i="24501" s="1"/>
  <c r="R99" i="24501" s="1"/>
  <c r="O99" i="24501"/>
  <c r="H100" i="24501"/>
  <c r="K100" i="24501"/>
  <c r="P100" i="24501" s="1"/>
  <c r="R100" i="24501" s="1"/>
  <c r="O100" i="24501"/>
  <c r="H101" i="24501"/>
  <c r="K101" i="24501"/>
  <c r="O101" i="24501"/>
  <c r="H102" i="24501"/>
  <c r="K102" i="24501" s="1"/>
  <c r="P102" i="24501" s="1"/>
  <c r="R102" i="24501" s="1"/>
  <c r="O102" i="24501"/>
  <c r="H103" i="24501"/>
  <c r="K103" i="24501" s="1"/>
  <c r="P103" i="24501" s="1"/>
  <c r="R103" i="24501" s="1"/>
  <c r="O103" i="24501"/>
  <c r="D104" i="24501"/>
  <c r="E104" i="24501"/>
  <c r="F104" i="24501"/>
  <c r="G104" i="24501"/>
  <c r="I104" i="24501"/>
  <c r="J104" i="24501"/>
  <c r="L104" i="24501"/>
  <c r="M104" i="24501"/>
  <c r="N104" i="24501"/>
  <c r="Q104" i="24501"/>
  <c r="H105" i="24501"/>
  <c r="K105" i="24501" s="1"/>
  <c r="O105" i="24501"/>
  <c r="H106" i="24501"/>
  <c r="K106" i="24501" s="1"/>
  <c r="O106" i="24501"/>
  <c r="P106" i="24501"/>
  <c r="R106" i="24501" s="1"/>
  <c r="H107" i="24501"/>
  <c r="K107" i="24501" s="1"/>
  <c r="O107" i="24501"/>
  <c r="H108" i="24501"/>
  <c r="K108" i="24501"/>
  <c r="P108" i="24501" s="1"/>
  <c r="R108" i="24501" s="1"/>
  <c r="O108" i="24501"/>
  <c r="H109" i="24501"/>
  <c r="K109" i="24501" s="1"/>
  <c r="P109" i="24501" s="1"/>
  <c r="R109" i="24501" s="1"/>
  <c r="O109" i="24501"/>
  <c r="H110" i="24501"/>
  <c r="K110" i="24501"/>
  <c r="O110" i="24501"/>
  <c r="H111" i="24501"/>
  <c r="K111" i="24501"/>
  <c r="O111" i="24501"/>
  <c r="H112" i="24501"/>
  <c r="K112" i="24501" s="1"/>
  <c r="P112" i="24501" s="1"/>
  <c r="R112" i="24501" s="1"/>
  <c r="O112" i="24501"/>
  <c r="H113" i="24501"/>
  <c r="K113" i="24501" s="1"/>
  <c r="O113" i="24501"/>
  <c r="Q113" i="24501"/>
  <c r="H114" i="24501"/>
  <c r="K114" i="24501"/>
  <c r="O114" i="24501"/>
  <c r="H115" i="24501"/>
  <c r="K115" i="24501" s="1"/>
  <c r="P115" i="24501" s="1"/>
  <c r="R115" i="24501" s="1"/>
  <c r="O115" i="24501"/>
  <c r="H116" i="24501"/>
  <c r="K116" i="24501" s="1"/>
  <c r="P116" i="24501" s="1"/>
  <c r="R116" i="24501" s="1"/>
  <c r="O116" i="24501"/>
  <c r="H117" i="24501"/>
  <c r="K117" i="24501"/>
  <c r="O117" i="24501"/>
  <c r="P117" i="24501"/>
  <c r="R117" i="24501" s="1"/>
  <c r="H118" i="24501"/>
  <c r="K118" i="24501" s="1"/>
  <c r="O118" i="24501"/>
  <c r="H119" i="24501"/>
  <c r="K119" i="24501" s="1"/>
  <c r="P119" i="24501" s="1"/>
  <c r="R119" i="24501" s="1"/>
  <c r="O119" i="24501"/>
  <c r="H120" i="24501"/>
  <c r="K120" i="24501" s="1"/>
  <c r="O120" i="24501"/>
  <c r="P120" i="24501"/>
  <c r="R120" i="24501"/>
  <c r="H121" i="24501"/>
  <c r="K121" i="24501"/>
  <c r="O121" i="24501"/>
  <c r="H122" i="24501"/>
  <c r="K122" i="24501"/>
  <c r="O122" i="24501"/>
  <c r="H124" i="24501"/>
  <c r="K124" i="24501" s="1"/>
  <c r="O124" i="24501"/>
  <c r="H125" i="24501"/>
  <c r="K125" i="24501" s="1"/>
  <c r="O125" i="24501"/>
  <c r="P125" i="24501"/>
  <c r="R125" i="24501" s="1"/>
  <c r="H126" i="24501"/>
  <c r="K126" i="24501" s="1"/>
  <c r="P126" i="24501" s="1"/>
  <c r="R126" i="24501" s="1"/>
  <c r="O126" i="24501"/>
  <c r="H127" i="24501"/>
  <c r="K127" i="24501" s="1"/>
  <c r="O127" i="24501"/>
  <c r="H128" i="24501"/>
  <c r="K128" i="24501"/>
  <c r="P128" i="24501" s="1"/>
  <c r="R128" i="24501" s="1"/>
  <c r="O128" i="24501"/>
  <c r="H129" i="24501"/>
  <c r="K129" i="24501" s="1"/>
  <c r="P129" i="24501" s="1"/>
  <c r="R129" i="24501" s="1"/>
  <c r="O129" i="24501"/>
  <c r="H130" i="24501"/>
  <c r="K130" i="24501" s="1"/>
  <c r="P130" i="24501" s="1"/>
  <c r="R130" i="24501" s="1"/>
  <c r="O130" i="24501"/>
  <c r="H131" i="24501"/>
  <c r="K131" i="24501"/>
  <c r="P131" i="24501" s="1"/>
  <c r="R131" i="24501" s="1"/>
  <c r="O131" i="24501"/>
  <c r="H132" i="24501"/>
  <c r="K132" i="24501" s="1"/>
  <c r="O132" i="24501"/>
  <c r="Q132" i="24501"/>
  <c r="Q135" i="24501" s="1"/>
  <c r="H133" i="24501"/>
  <c r="K133" i="24501"/>
  <c r="O133" i="24501"/>
  <c r="P133" i="24501"/>
  <c r="R133" i="24501" s="1"/>
  <c r="H134" i="24501"/>
  <c r="K134" i="24501" s="1"/>
  <c r="O134" i="24501"/>
  <c r="D135" i="24501"/>
  <c r="E135" i="24501"/>
  <c r="F135" i="24501"/>
  <c r="G135" i="24501"/>
  <c r="I135" i="24501"/>
  <c r="J135" i="24501"/>
  <c r="L135" i="24501"/>
  <c r="M135" i="24501"/>
  <c r="N135" i="24501"/>
  <c r="H136" i="24501"/>
  <c r="K136" i="24501"/>
  <c r="P136" i="24501" s="1"/>
  <c r="O136" i="24501"/>
  <c r="Q136" i="24501"/>
  <c r="H137" i="24501"/>
  <c r="K137" i="24501" s="1"/>
  <c r="O137" i="24501"/>
  <c r="H138" i="24501"/>
  <c r="K138" i="24501" s="1"/>
  <c r="O138" i="24501"/>
  <c r="P138" i="24501"/>
  <c r="R138" i="24501" s="1"/>
  <c r="H139" i="24501"/>
  <c r="K139" i="24501" s="1"/>
  <c r="P139" i="24501" s="1"/>
  <c r="R139" i="24501" s="1"/>
  <c r="O139" i="24501"/>
  <c r="H140" i="24501"/>
  <c r="K140" i="24501" s="1"/>
  <c r="O140" i="24501"/>
  <c r="H141" i="24501"/>
  <c r="K141" i="24501" s="1"/>
  <c r="P141" i="24501" s="1"/>
  <c r="O141" i="24501"/>
  <c r="R141" i="24501"/>
  <c r="H142" i="24501"/>
  <c r="K142" i="24501" s="1"/>
  <c r="P142" i="24501" s="1"/>
  <c r="R142" i="24501" s="1"/>
  <c r="O142" i="24501"/>
  <c r="H143" i="24501"/>
  <c r="K143" i="24501" s="1"/>
  <c r="O143" i="24501"/>
  <c r="H144" i="24501"/>
  <c r="K144" i="24501"/>
  <c r="P144" i="24501" s="1"/>
  <c r="R144" i="24501" s="1"/>
  <c r="O144" i="24501"/>
  <c r="H145" i="24501"/>
  <c r="K145" i="24501" s="1"/>
  <c r="P145" i="24501" s="1"/>
  <c r="R145" i="24501" s="1"/>
  <c r="O145" i="24501"/>
  <c r="H146" i="24501"/>
  <c r="K146" i="24501"/>
  <c r="O146" i="24501"/>
  <c r="H147" i="24501"/>
  <c r="K147" i="24501" s="1"/>
  <c r="O147" i="24501"/>
  <c r="Q147" i="24501"/>
  <c r="H148" i="24501"/>
  <c r="K148" i="24501" s="1"/>
  <c r="O148" i="24501"/>
  <c r="H149" i="24501"/>
  <c r="K149" i="24501"/>
  <c r="O149" i="24501"/>
  <c r="H150" i="24501"/>
  <c r="K150" i="24501"/>
  <c r="P150" i="24501" s="1"/>
  <c r="R150" i="24501" s="1"/>
  <c r="O150" i="24501"/>
  <c r="H151" i="24501"/>
  <c r="K151" i="24501"/>
  <c r="O151" i="24501"/>
  <c r="Q151" i="24501"/>
  <c r="H152" i="24501"/>
  <c r="K152" i="24501" s="1"/>
  <c r="P152" i="24501" s="1"/>
  <c r="R152" i="24501" s="1"/>
  <c r="O152" i="24501"/>
  <c r="H153" i="24501"/>
  <c r="K153" i="24501"/>
  <c r="O153" i="24501"/>
  <c r="H154" i="24501"/>
  <c r="K154" i="24501"/>
  <c r="P154" i="24501" s="1"/>
  <c r="R154" i="24501" s="1"/>
  <c r="O154" i="24501"/>
  <c r="H155" i="24501"/>
  <c r="K155" i="24501" s="1"/>
  <c r="P155" i="24501" s="1"/>
  <c r="R155" i="24501" s="1"/>
  <c r="O155" i="24501"/>
  <c r="H157" i="24501"/>
  <c r="K157" i="24501" s="1"/>
  <c r="P157" i="24501" s="1"/>
  <c r="R157" i="24501" s="1"/>
  <c r="O157" i="24501"/>
  <c r="Q157" i="24501"/>
  <c r="H158" i="24501"/>
  <c r="K158" i="24501" s="1"/>
  <c r="P158" i="24501" s="1"/>
  <c r="R158" i="24501" s="1"/>
  <c r="O158" i="24501"/>
  <c r="Q158" i="24501"/>
  <c r="H159" i="24501"/>
  <c r="K159" i="24501"/>
  <c r="P159" i="24501" s="1"/>
  <c r="R159" i="24501" s="1"/>
  <c r="O159" i="24501"/>
  <c r="H160" i="24501"/>
  <c r="K160" i="24501" s="1"/>
  <c r="O160" i="24501"/>
  <c r="Q160" i="24501"/>
  <c r="Q190" i="24501" s="1"/>
  <c r="H161" i="24501"/>
  <c r="K161" i="24501" s="1"/>
  <c r="O161" i="24501"/>
  <c r="H162" i="24501"/>
  <c r="K162" i="24501" s="1"/>
  <c r="P162" i="24501" s="1"/>
  <c r="R162" i="24501" s="1"/>
  <c r="O162" i="24501"/>
  <c r="H163" i="24501"/>
  <c r="K163" i="24501"/>
  <c r="P163" i="24501" s="1"/>
  <c r="R163" i="24501" s="1"/>
  <c r="O163" i="24501"/>
  <c r="H164" i="24501"/>
  <c r="K164" i="24501"/>
  <c r="O164" i="24501"/>
  <c r="Q164" i="24501"/>
  <c r="H166" i="24501"/>
  <c r="K166" i="24501" s="1"/>
  <c r="O166" i="24501"/>
  <c r="P166" i="24501"/>
  <c r="R166" i="24501" s="1"/>
  <c r="H167" i="24501"/>
  <c r="K167" i="24501"/>
  <c r="O167" i="24501"/>
  <c r="H168" i="24501"/>
  <c r="K168" i="24501" s="1"/>
  <c r="P168" i="24501" s="1"/>
  <c r="R168" i="24501" s="1"/>
  <c r="O168" i="24501"/>
  <c r="H169" i="24501"/>
  <c r="K169" i="24501" s="1"/>
  <c r="P169" i="24501" s="1"/>
  <c r="R169" i="24501" s="1"/>
  <c r="O169" i="24501"/>
  <c r="H170" i="24501"/>
  <c r="K170" i="24501"/>
  <c r="O170" i="24501"/>
  <c r="H171" i="24501"/>
  <c r="K171" i="24501"/>
  <c r="O171" i="24501"/>
  <c r="H172" i="24501"/>
  <c r="K172" i="24501"/>
  <c r="O172" i="24501"/>
  <c r="H174" i="24501"/>
  <c r="K174" i="24501" s="1"/>
  <c r="O174" i="24501"/>
  <c r="H175" i="24501"/>
  <c r="K175" i="24501"/>
  <c r="O175" i="24501"/>
  <c r="H176" i="24501"/>
  <c r="K176" i="24501"/>
  <c r="O176" i="24501"/>
  <c r="Q176" i="24501"/>
  <c r="H177" i="24501"/>
  <c r="K177" i="24501" s="1"/>
  <c r="P177" i="24501" s="1"/>
  <c r="R177" i="24501" s="1"/>
  <c r="O177" i="24501"/>
  <c r="H178" i="24501"/>
  <c r="K178" i="24501"/>
  <c r="P178" i="24501" s="1"/>
  <c r="R178" i="24501" s="1"/>
  <c r="O178" i="24501"/>
  <c r="H179" i="24501"/>
  <c r="K179" i="24501" s="1"/>
  <c r="P179" i="24501" s="1"/>
  <c r="R179" i="24501" s="1"/>
  <c r="O179" i="24501"/>
  <c r="H180" i="24501"/>
  <c r="K180" i="24501" s="1"/>
  <c r="P180" i="24501" s="1"/>
  <c r="R180" i="24501" s="1"/>
  <c r="O180" i="24501"/>
  <c r="H183" i="24501"/>
  <c r="K183" i="24501" s="1"/>
  <c r="P183" i="24501" s="1"/>
  <c r="R183" i="24501" s="1"/>
  <c r="O183" i="24501"/>
  <c r="H184" i="24501"/>
  <c r="K184" i="24501"/>
  <c r="P184" i="24501" s="1"/>
  <c r="R184" i="24501" s="1"/>
  <c r="O184" i="24501"/>
  <c r="H185" i="24501"/>
  <c r="K185" i="24501"/>
  <c r="O185" i="24501"/>
  <c r="H186" i="24501"/>
  <c r="K186" i="24501"/>
  <c r="O186" i="24501"/>
  <c r="P186" i="24501"/>
  <c r="R186" i="24501" s="1"/>
  <c r="H187" i="24501"/>
  <c r="K187" i="24501" s="1"/>
  <c r="O187" i="24501"/>
  <c r="P187" i="24501"/>
  <c r="R187" i="24501" s="1"/>
  <c r="H188" i="24501"/>
  <c r="K188" i="24501"/>
  <c r="O188" i="24501"/>
  <c r="H189" i="24501"/>
  <c r="K189" i="24501"/>
  <c r="O189" i="24501"/>
  <c r="D190" i="24501"/>
  <c r="E190" i="24501"/>
  <c r="F190" i="24501"/>
  <c r="G190" i="24501"/>
  <c r="I190" i="24501"/>
  <c r="J190" i="24501"/>
  <c r="L190" i="24501"/>
  <c r="M190" i="24501"/>
  <c r="N190" i="24501"/>
  <c r="H191" i="24501"/>
  <c r="O191" i="24501"/>
  <c r="Q191" i="24501"/>
  <c r="H192" i="24501"/>
  <c r="K192" i="24501" s="1"/>
  <c r="O192" i="24501"/>
  <c r="H193" i="24501"/>
  <c r="K193" i="24501" s="1"/>
  <c r="O193" i="24501"/>
  <c r="P193" i="24501"/>
  <c r="R193" i="24501" s="1"/>
  <c r="H194" i="24501"/>
  <c r="K194" i="24501" s="1"/>
  <c r="O194" i="24501"/>
  <c r="H195" i="24501"/>
  <c r="K195" i="24501" s="1"/>
  <c r="P195" i="24501" s="1"/>
  <c r="R195" i="24501" s="1"/>
  <c r="O195" i="24501"/>
  <c r="Q195" i="24501"/>
  <c r="H196" i="24501"/>
  <c r="K196" i="24501" s="1"/>
  <c r="P196" i="24501" s="1"/>
  <c r="R196" i="24501" s="1"/>
  <c r="O196" i="24501"/>
  <c r="H197" i="24501"/>
  <c r="K197" i="24501"/>
  <c r="P197" i="24501" s="1"/>
  <c r="R197" i="24501" s="1"/>
  <c r="O197" i="24501"/>
  <c r="Q197" i="24501"/>
  <c r="H198" i="24501"/>
  <c r="K198" i="24501" s="1"/>
  <c r="O198" i="24501"/>
  <c r="H199" i="24501"/>
  <c r="K199" i="24501" s="1"/>
  <c r="P199" i="24501" s="1"/>
  <c r="R199" i="24501" s="1"/>
  <c r="O199" i="24501"/>
  <c r="H200" i="24501"/>
  <c r="K200" i="24501" s="1"/>
  <c r="O200" i="24501"/>
  <c r="H201" i="24501"/>
  <c r="K201" i="24501" s="1"/>
  <c r="O201" i="24501"/>
  <c r="H202" i="24501"/>
  <c r="K202" i="24501" s="1"/>
  <c r="P202" i="24501" s="1"/>
  <c r="O202" i="24501"/>
  <c r="Q202" i="24501"/>
  <c r="H203" i="24501"/>
  <c r="K203" i="24501"/>
  <c r="O203" i="24501"/>
  <c r="H204" i="24501"/>
  <c r="K204" i="24501" s="1"/>
  <c r="P204" i="24501" s="1"/>
  <c r="R204" i="24501" s="1"/>
  <c r="O204" i="24501"/>
  <c r="H205" i="24501"/>
  <c r="K205" i="24501" s="1"/>
  <c r="P205" i="24501" s="1"/>
  <c r="R205" i="24501" s="1"/>
  <c r="O205" i="24501"/>
  <c r="H206" i="24501"/>
  <c r="K206" i="24501" s="1"/>
  <c r="P206" i="24501" s="1"/>
  <c r="R206" i="24501" s="1"/>
  <c r="O206" i="24501"/>
  <c r="H207" i="24501"/>
  <c r="K207" i="24501"/>
  <c r="O207" i="24501"/>
  <c r="H208" i="24501"/>
  <c r="K208" i="24501"/>
  <c r="O208" i="24501"/>
  <c r="H209" i="24501"/>
  <c r="K209" i="24501" s="1"/>
  <c r="O209" i="24501"/>
  <c r="H211" i="24501"/>
  <c r="K211" i="24501"/>
  <c r="P211" i="24501" s="1"/>
  <c r="R211" i="24501" s="1"/>
  <c r="O211" i="24501"/>
  <c r="H212" i="24501"/>
  <c r="K212" i="24501"/>
  <c r="O212" i="24501"/>
  <c r="H213" i="24501"/>
  <c r="K213" i="24501"/>
  <c r="P213" i="24501" s="1"/>
  <c r="R213" i="24501" s="1"/>
  <c r="O213" i="24501"/>
  <c r="H214" i="24501"/>
  <c r="K214" i="24501" s="1"/>
  <c r="P214" i="24501" s="1"/>
  <c r="R214" i="24501" s="1"/>
  <c r="O214" i="24501"/>
  <c r="H215" i="24501"/>
  <c r="K215" i="24501"/>
  <c r="O215" i="24501"/>
  <c r="P215" i="24501" s="1"/>
  <c r="R215" i="24501" s="1"/>
  <c r="H216" i="24501"/>
  <c r="K216" i="24501" s="1"/>
  <c r="P216" i="24501" s="1"/>
  <c r="R216" i="24501" s="1"/>
  <c r="O216" i="24501"/>
  <c r="H217" i="24501"/>
  <c r="K217" i="24501" s="1"/>
  <c r="P217" i="24501" s="1"/>
  <c r="R217" i="24501" s="1"/>
  <c r="O217" i="24501"/>
  <c r="H218" i="24501"/>
  <c r="K218" i="24501" s="1"/>
  <c r="O218" i="24501"/>
  <c r="P218" i="24501"/>
  <c r="R218" i="24501" s="1"/>
  <c r="H219" i="24501"/>
  <c r="K219" i="24501" s="1"/>
  <c r="O219" i="24501"/>
  <c r="H220" i="24501"/>
  <c r="K220" i="24501"/>
  <c r="O220" i="24501"/>
  <c r="H221" i="24501"/>
  <c r="K221" i="24501" s="1"/>
  <c r="O221" i="24501"/>
  <c r="P221" i="24501"/>
  <c r="R221" i="24501" s="1"/>
  <c r="D223" i="24501"/>
  <c r="E223" i="24501"/>
  <c r="F223" i="24501"/>
  <c r="G223" i="24501"/>
  <c r="I223" i="24501"/>
  <c r="J223" i="24501"/>
  <c r="L223" i="24501"/>
  <c r="M223" i="24501"/>
  <c r="N223" i="24501"/>
  <c r="H224" i="24501"/>
  <c r="K224" i="24501" s="1"/>
  <c r="O224" i="24501"/>
  <c r="H225" i="24501"/>
  <c r="K225" i="24501" s="1"/>
  <c r="P225" i="24501" s="1"/>
  <c r="R225" i="24501" s="1"/>
  <c r="O225" i="24501"/>
  <c r="H226" i="24501"/>
  <c r="K226" i="24501" s="1"/>
  <c r="P226" i="24501" s="1"/>
  <c r="R226" i="24501" s="1"/>
  <c r="O226" i="24501"/>
  <c r="H227" i="24501"/>
  <c r="K227" i="24501"/>
  <c r="O227" i="24501"/>
  <c r="H228" i="24501"/>
  <c r="K228" i="24501"/>
  <c r="O228" i="24501"/>
  <c r="H229" i="24501"/>
  <c r="K229" i="24501" s="1"/>
  <c r="O229" i="24501"/>
  <c r="P229" i="24501" s="1"/>
  <c r="R229" i="24501" s="1"/>
  <c r="H230" i="24501"/>
  <c r="K230" i="24501" s="1"/>
  <c r="O230" i="24501"/>
  <c r="H231" i="24501"/>
  <c r="K231" i="24501" s="1"/>
  <c r="O231" i="24501"/>
  <c r="H232" i="24501"/>
  <c r="K232" i="24501" s="1"/>
  <c r="P232" i="24501" s="1"/>
  <c r="R232" i="24501" s="1"/>
  <c r="O232" i="24501"/>
  <c r="Q232" i="24501"/>
  <c r="Q236" i="24501" s="1"/>
  <c r="H233" i="24501"/>
  <c r="K233" i="24501"/>
  <c r="P233" i="24501" s="1"/>
  <c r="R233" i="24501" s="1"/>
  <c r="O233" i="24501"/>
  <c r="H234" i="24501"/>
  <c r="K234" i="24501" s="1"/>
  <c r="O234" i="24501"/>
  <c r="H235" i="24501"/>
  <c r="K235" i="24501" s="1"/>
  <c r="P235" i="24501" s="1"/>
  <c r="R235" i="24501" s="1"/>
  <c r="O235" i="24501"/>
  <c r="D236" i="24501"/>
  <c r="E236" i="24501"/>
  <c r="F236" i="24501"/>
  <c r="G236" i="24501"/>
  <c r="I236" i="24501"/>
  <c r="J236" i="24501"/>
  <c r="L236" i="24501"/>
  <c r="M236" i="24501"/>
  <c r="N236" i="24501"/>
  <c r="H237" i="24501"/>
  <c r="K237" i="24501" s="1"/>
  <c r="O237" i="24501"/>
  <c r="Q237" i="24501"/>
  <c r="Q268" i="24501" s="1"/>
  <c r="H238" i="24501"/>
  <c r="K238" i="24501" s="1"/>
  <c r="O238" i="24501"/>
  <c r="H239" i="24501"/>
  <c r="K239" i="24501"/>
  <c r="O239" i="24501"/>
  <c r="H240" i="24501"/>
  <c r="K240" i="24501" s="1"/>
  <c r="P240" i="24501" s="1"/>
  <c r="R240" i="24501" s="1"/>
  <c r="O240" i="24501"/>
  <c r="H241" i="24501"/>
  <c r="K241" i="24501" s="1"/>
  <c r="P241" i="24501" s="1"/>
  <c r="R241" i="24501" s="1"/>
  <c r="O241" i="24501"/>
  <c r="H242" i="24501"/>
  <c r="K242" i="24501"/>
  <c r="O242" i="24501"/>
  <c r="H243" i="24501"/>
  <c r="K243" i="24501" s="1"/>
  <c r="O243" i="24501"/>
  <c r="H244" i="24501"/>
  <c r="K244" i="24501" s="1"/>
  <c r="P244" i="24501" s="1"/>
  <c r="R244" i="24501" s="1"/>
  <c r="O244" i="24501"/>
  <c r="H245" i="24501"/>
  <c r="K245" i="24501" s="1"/>
  <c r="O245" i="24501"/>
  <c r="P245" i="24501"/>
  <c r="R245" i="24501"/>
  <c r="H246" i="24501"/>
  <c r="K246" i="24501"/>
  <c r="P246" i="24501" s="1"/>
  <c r="R246" i="24501" s="1"/>
  <c r="O246" i="24501"/>
  <c r="H247" i="24501"/>
  <c r="K247" i="24501"/>
  <c r="O247" i="24501"/>
  <c r="P247" i="24501"/>
  <c r="R247" i="24501" s="1"/>
  <c r="H248" i="24501"/>
  <c r="K248" i="24501"/>
  <c r="O248" i="24501"/>
  <c r="H249" i="24501"/>
  <c r="K249" i="24501"/>
  <c r="O249" i="24501"/>
  <c r="H250" i="24501"/>
  <c r="K250" i="24501"/>
  <c r="P250" i="24501" s="1"/>
  <c r="O250" i="24501"/>
  <c r="R250" i="24501"/>
  <c r="H251" i="24501"/>
  <c r="K251" i="24501"/>
  <c r="O251" i="24501"/>
  <c r="H252" i="24501"/>
  <c r="K252" i="24501"/>
  <c r="P252" i="24501" s="1"/>
  <c r="R252" i="24501" s="1"/>
  <c r="O252" i="24501"/>
  <c r="H253" i="24501"/>
  <c r="K253" i="24501" s="1"/>
  <c r="O253" i="24501"/>
  <c r="H254" i="24501"/>
  <c r="K254" i="24501" s="1"/>
  <c r="P254" i="24501" s="1"/>
  <c r="R254" i="24501" s="1"/>
  <c r="O254" i="24501"/>
  <c r="H255" i="24501"/>
  <c r="K255" i="24501" s="1"/>
  <c r="O255" i="24501"/>
  <c r="H256" i="24501"/>
  <c r="K256" i="24501" s="1"/>
  <c r="O256" i="24501"/>
  <c r="P256" i="24501"/>
  <c r="R256" i="24501" s="1"/>
  <c r="H257" i="24501"/>
  <c r="K257" i="24501" s="1"/>
  <c r="O257" i="24501"/>
  <c r="H258" i="24501"/>
  <c r="K258" i="24501"/>
  <c r="P258" i="24501" s="1"/>
  <c r="R258" i="24501" s="1"/>
  <c r="O258" i="24501"/>
  <c r="H259" i="24501"/>
  <c r="K259" i="24501" s="1"/>
  <c r="O259" i="24501"/>
  <c r="H260" i="24501"/>
  <c r="K260" i="24501" s="1"/>
  <c r="O260" i="24501"/>
  <c r="P260" i="24501"/>
  <c r="R260" i="24501" s="1"/>
  <c r="H261" i="24501"/>
  <c r="K261" i="24501" s="1"/>
  <c r="P261" i="24501" s="1"/>
  <c r="R261" i="24501" s="1"/>
  <c r="O261" i="24501"/>
  <c r="H262" i="24501"/>
  <c r="K262" i="24501" s="1"/>
  <c r="P262" i="24501" s="1"/>
  <c r="R262" i="24501" s="1"/>
  <c r="O262" i="24501"/>
  <c r="H263" i="24501"/>
  <c r="K263" i="24501" s="1"/>
  <c r="O263" i="24501"/>
  <c r="H264" i="24501"/>
  <c r="K264" i="24501"/>
  <c r="O264" i="24501"/>
  <c r="P264" i="24501" s="1"/>
  <c r="R264" i="24501" s="1"/>
  <c r="H265" i="24501"/>
  <c r="K265" i="24501" s="1"/>
  <c r="O265" i="24501"/>
  <c r="H266" i="24501"/>
  <c r="K266" i="24501"/>
  <c r="P266" i="24501" s="1"/>
  <c r="R266" i="24501" s="1"/>
  <c r="O266" i="24501"/>
  <c r="H267" i="24501"/>
  <c r="K267" i="24501" s="1"/>
  <c r="P267" i="24501" s="1"/>
  <c r="R267" i="24501" s="1"/>
  <c r="O267" i="24501"/>
  <c r="D268" i="24501"/>
  <c r="E268" i="24501"/>
  <c r="F268" i="24501"/>
  <c r="G268" i="24501"/>
  <c r="I268" i="24501"/>
  <c r="J268" i="24501"/>
  <c r="K268" i="24501"/>
  <c r="L268" i="24501"/>
  <c r="M268" i="24501"/>
  <c r="N268" i="24501"/>
  <c r="H269" i="24501"/>
  <c r="O269" i="24501"/>
  <c r="H270" i="24501"/>
  <c r="K270" i="24501"/>
  <c r="O270" i="24501"/>
  <c r="H271" i="24501"/>
  <c r="K271" i="24501"/>
  <c r="O271" i="24501"/>
  <c r="H272" i="24501"/>
  <c r="K272" i="24501" s="1"/>
  <c r="P272" i="24501" s="1"/>
  <c r="R272" i="24501" s="1"/>
  <c r="O272" i="24501"/>
  <c r="H273" i="24501"/>
  <c r="K273" i="24501" s="1"/>
  <c r="P273" i="24501" s="1"/>
  <c r="R273" i="24501" s="1"/>
  <c r="O273" i="24501"/>
  <c r="H274" i="24501"/>
  <c r="K274" i="24501"/>
  <c r="P274" i="24501" s="1"/>
  <c r="R274" i="24501" s="1"/>
  <c r="O274" i="24501"/>
  <c r="H275" i="24501"/>
  <c r="K275" i="24501"/>
  <c r="O275" i="24501"/>
  <c r="H276" i="24501"/>
  <c r="K276" i="24501"/>
  <c r="O276" i="24501"/>
  <c r="H277" i="24501"/>
  <c r="K277" i="24501" s="1"/>
  <c r="O277" i="24501"/>
  <c r="H278" i="24501"/>
  <c r="K278" i="24501" s="1"/>
  <c r="P278" i="24501" s="1"/>
  <c r="R278" i="24501" s="1"/>
  <c r="O278" i="24501"/>
  <c r="D279" i="24501"/>
  <c r="E279" i="24501"/>
  <c r="F279" i="24501"/>
  <c r="G279" i="24501"/>
  <c r="I279" i="24501"/>
  <c r="J279" i="24501"/>
  <c r="L279" i="24501"/>
  <c r="M279" i="24501"/>
  <c r="N279" i="24501"/>
  <c r="Q279" i="24501"/>
  <c r="H280" i="24501"/>
  <c r="K280" i="24501" s="1"/>
  <c r="P280" i="24501" s="1"/>
  <c r="R280" i="24501" s="1"/>
  <c r="O280" i="24501"/>
  <c r="H281" i="24501"/>
  <c r="K281" i="24501"/>
  <c r="O281" i="24501"/>
  <c r="H282" i="24501"/>
  <c r="K282" i="24501"/>
  <c r="P282" i="24501" s="1"/>
  <c r="R282" i="24501" s="1"/>
  <c r="O282" i="24501"/>
  <c r="H283" i="24501"/>
  <c r="K283" i="24501" s="1"/>
  <c r="P283" i="24501" s="1"/>
  <c r="R283" i="24501" s="1"/>
  <c r="O283" i="24501"/>
  <c r="H284" i="24501"/>
  <c r="K284" i="24501"/>
  <c r="O284" i="24501"/>
  <c r="H285" i="24501"/>
  <c r="K285" i="24501"/>
  <c r="O285" i="24501"/>
  <c r="H286" i="24501"/>
  <c r="K286" i="24501"/>
  <c r="O286" i="24501"/>
  <c r="H287" i="24501"/>
  <c r="K287" i="24501" s="1"/>
  <c r="O287" i="24501"/>
  <c r="P287" i="24501"/>
  <c r="R287" i="24501" s="1"/>
  <c r="H288" i="24501"/>
  <c r="K288" i="24501"/>
  <c r="O288" i="24501"/>
  <c r="P288" i="24501" s="1"/>
  <c r="R288" i="24501" s="1"/>
  <c r="H289" i="24501"/>
  <c r="K289" i="24501"/>
  <c r="O289" i="24501"/>
  <c r="D290" i="24501"/>
  <c r="E290" i="24501"/>
  <c r="F290" i="24501"/>
  <c r="G290" i="24501"/>
  <c r="I290" i="24501"/>
  <c r="J290" i="24501"/>
  <c r="L290" i="24501"/>
  <c r="L344" i="24501" s="1"/>
  <c r="M290" i="24501"/>
  <c r="N290" i="24501"/>
  <c r="Q290" i="24501"/>
  <c r="H291" i="24501"/>
  <c r="K291" i="24501" s="1"/>
  <c r="O291" i="24501"/>
  <c r="H292" i="24501"/>
  <c r="K292" i="24501"/>
  <c r="P292" i="24501" s="1"/>
  <c r="R292" i="24501" s="1"/>
  <c r="O292" i="24501"/>
  <c r="H293" i="24501"/>
  <c r="K293" i="24501" s="1"/>
  <c r="O293" i="24501"/>
  <c r="H294" i="24501"/>
  <c r="K294" i="24501" s="1"/>
  <c r="P294" i="24501" s="1"/>
  <c r="R294" i="24501" s="1"/>
  <c r="O294" i="24501"/>
  <c r="H295" i="24501"/>
  <c r="K295" i="24501" s="1"/>
  <c r="P295" i="24501" s="1"/>
  <c r="R295" i="24501" s="1"/>
  <c r="O295" i="24501"/>
  <c r="H296" i="24501"/>
  <c r="K296" i="24501"/>
  <c r="O296" i="24501"/>
  <c r="H297" i="24501"/>
  <c r="K297" i="24501" s="1"/>
  <c r="O297" i="24501"/>
  <c r="P297" i="24501" s="1"/>
  <c r="R297" i="24501" s="1"/>
  <c r="H298" i="24501"/>
  <c r="K298" i="24501" s="1"/>
  <c r="O298" i="24501"/>
  <c r="H299" i="24501"/>
  <c r="K299" i="24501" s="1"/>
  <c r="O299" i="24501"/>
  <c r="H300" i="24501"/>
  <c r="K300" i="24501"/>
  <c r="P300" i="24501" s="1"/>
  <c r="R300" i="24501" s="1"/>
  <c r="O300" i="24501"/>
  <c r="H301" i="24501"/>
  <c r="K301" i="24501" s="1"/>
  <c r="O301" i="24501"/>
  <c r="P301" i="24501" s="1"/>
  <c r="R301" i="24501" s="1"/>
  <c r="H302" i="24501"/>
  <c r="K302" i="24501"/>
  <c r="P302" i="24501" s="1"/>
  <c r="R302" i="24501" s="1"/>
  <c r="O302" i="24501"/>
  <c r="H303" i="24501"/>
  <c r="K303" i="24501"/>
  <c r="O303" i="24501"/>
  <c r="H304" i="24501"/>
  <c r="K304" i="24501" s="1"/>
  <c r="O304" i="24501"/>
  <c r="H306" i="24501"/>
  <c r="K306" i="24501" s="1"/>
  <c r="P306" i="24501" s="1"/>
  <c r="R306" i="24501" s="1"/>
  <c r="O306" i="24501"/>
  <c r="H307" i="24501"/>
  <c r="K307" i="24501"/>
  <c r="O307" i="24501"/>
  <c r="P307" i="24501"/>
  <c r="R307" i="24501" s="1"/>
  <c r="H308" i="24501"/>
  <c r="K308" i="24501"/>
  <c r="O308" i="24501"/>
  <c r="H309" i="24501"/>
  <c r="K309" i="24501" s="1"/>
  <c r="P309" i="24501" s="1"/>
  <c r="R309" i="24501" s="1"/>
  <c r="O309" i="24501"/>
  <c r="H310" i="24501"/>
  <c r="K310" i="24501" s="1"/>
  <c r="P310" i="24501" s="1"/>
  <c r="R310" i="24501" s="1"/>
  <c r="O310" i="24501"/>
  <c r="H311" i="24501"/>
  <c r="K311" i="24501"/>
  <c r="P311" i="24501" s="1"/>
  <c r="R311" i="24501" s="1"/>
  <c r="O311" i="24501"/>
  <c r="H312" i="24501"/>
  <c r="K312" i="24501"/>
  <c r="O312" i="24501"/>
  <c r="H313" i="24501"/>
  <c r="K313" i="24501" s="1"/>
  <c r="P313" i="24501" s="1"/>
  <c r="R313" i="24501" s="1"/>
  <c r="O313" i="24501"/>
  <c r="H314" i="24501"/>
  <c r="K314" i="24501" s="1"/>
  <c r="P314" i="24501" s="1"/>
  <c r="R314" i="24501" s="1"/>
  <c r="O314" i="24501"/>
  <c r="H315" i="24501"/>
  <c r="K315" i="24501"/>
  <c r="O315" i="24501"/>
  <c r="P315" i="24501" s="1"/>
  <c r="R315" i="24501" s="1"/>
  <c r="H316" i="24501"/>
  <c r="K316" i="24501"/>
  <c r="O316" i="24501"/>
  <c r="H317" i="24501"/>
  <c r="K317" i="24501" s="1"/>
  <c r="P317" i="24501" s="1"/>
  <c r="R317" i="24501" s="1"/>
  <c r="O317" i="24501"/>
  <c r="H318" i="24501"/>
  <c r="K318" i="24501" s="1"/>
  <c r="O318" i="24501"/>
  <c r="P318" i="24501"/>
  <c r="R318" i="24501"/>
  <c r="H319" i="24501"/>
  <c r="K319" i="24501" s="1"/>
  <c r="O319" i="24501"/>
  <c r="P319" i="24501"/>
  <c r="R319" i="24501" s="1"/>
  <c r="H320" i="24501"/>
  <c r="K320" i="24501" s="1"/>
  <c r="O320" i="24501"/>
  <c r="H321" i="24501"/>
  <c r="K321" i="24501" s="1"/>
  <c r="P321" i="24501" s="1"/>
  <c r="R321" i="24501" s="1"/>
  <c r="O321" i="24501"/>
  <c r="H322" i="24501"/>
  <c r="K322" i="24501" s="1"/>
  <c r="O322" i="24501"/>
  <c r="H323" i="24501"/>
  <c r="K323" i="24501" s="1"/>
  <c r="P323" i="24501" s="1"/>
  <c r="R323" i="24501" s="1"/>
  <c r="O323" i="24501"/>
  <c r="H324" i="24501"/>
  <c r="K324" i="24501" s="1"/>
  <c r="O324" i="24501"/>
  <c r="H325" i="24501"/>
  <c r="K325" i="24501"/>
  <c r="O325" i="24501"/>
  <c r="H326" i="24501"/>
  <c r="K326" i="24501" s="1"/>
  <c r="O326" i="24501"/>
  <c r="H327" i="24501"/>
  <c r="K327" i="24501" s="1"/>
  <c r="P327" i="24501" s="1"/>
  <c r="R327" i="24501" s="1"/>
  <c r="O327" i="24501"/>
  <c r="H328" i="24501"/>
  <c r="K328" i="24501"/>
  <c r="P328" i="24501" s="1"/>
  <c r="R328" i="24501" s="1"/>
  <c r="O328" i="24501"/>
  <c r="H329" i="24501"/>
  <c r="K329" i="24501"/>
  <c r="P329" i="24501" s="1"/>
  <c r="R329" i="24501" s="1"/>
  <c r="O329" i="24501"/>
  <c r="H330" i="24501"/>
  <c r="K330" i="24501" s="1"/>
  <c r="O330" i="24501"/>
  <c r="P330" i="24501"/>
  <c r="R330" i="24501" s="1"/>
  <c r="H331" i="24501"/>
  <c r="K331" i="24501" s="1"/>
  <c r="O331" i="24501"/>
  <c r="H332" i="24501"/>
  <c r="K332" i="24501" s="1"/>
  <c r="O332" i="24501"/>
  <c r="H333" i="24501"/>
  <c r="K333" i="24501"/>
  <c r="O333" i="24501"/>
  <c r="H334" i="24501"/>
  <c r="K334" i="24501" s="1"/>
  <c r="O334" i="24501"/>
  <c r="H335" i="24501"/>
  <c r="K335" i="24501"/>
  <c r="O335" i="24501"/>
  <c r="H336" i="24501"/>
  <c r="K336" i="24501" s="1"/>
  <c r="O336" i="24501"/>
  <c r="H337" i="24501"/>
  <c r="K337" i="24501" s="1"/>
  <c r="O337" i="24501"/>
  <c r="H338" i="24501"/>
  <c r="K338" i="24501" s="1"/>
  <c r="O338" i="24501"/>
  <c r="D343" i="24501"/>
  <c r="E343" i="24501"/>
  <c r="E344" i="24501" s="1"/>
  <c r="F343" i="24501"/>
  <c r="G343" i="24501"/>
  <c r="I343" i="24501"/>
  <c r="J343" i="24501"/>
  <c r="L343" i="24501"/>
  <c r="M343" i="24501"/>
  <c r="N343" i="24501"/>
  <c r="Q343" i="24501"/>
  <c r="H7" i="24500"/>
  <c r="O7" i="24500"/>
  <c r="H8" i="24500"/>
  <c r="K8" i="24500" s="1"/>
  <c r="O8" i="24500"/>
  <c r="H9" i="24500"/>
  <c r="K9" i="24500"/>
  <c r="P9" i="24500" s="1"/>
  <c r="R9" i="24500" s="1"/>
  <c r="O9" i="24500"/>
  <c r="H10" i="24500"/>
  <c r="K10" i="24500" s="1"/>
  <c r="O10" i="24500"/>
  <c r="H11" i="24500"/>
  <c r="K11" i="24500"/>
  <c r="P11" i="24500" s="1"/>
  <c r="R11" i="24500" s="1"/>
  <c r="O11" i="24500"/>
  <c r="H12" i="24500"/>
  <c r="K12" i="24500" s="1"/>
  <c r="O12" i="24500"/>
  <c r="H13" i="24500"/>
  <c r="K13" i="24500" s="1"/>
  <c r="P13" i="24500" s="1"/>
  <c r="R13" i="24500" s="1"/>
  <c r="O13" i="24500"/>
  <c r="D14" i="24500"/>
  <c r="E14" i="24500"/>
  <c r="F14" i="24500"/>
  <c r="G14" i="24500"/>
  <c r="I14" i="24500"/>
  <c r="J14" i="24500"/>
  <c r="L14" i="24500"/>
  <c r="M14" i="24500"/>
  <c r="N14" i="24500"/>
  <c r="Q14" i="24500"/>
  <c r="H15" i="24500"/>
  <c r="K15" i="24500"/>
  <c r="O15" i="24500"/>
  <c r="P15" i="24500" s="1"/>
  <c r="H16" i="24500"/>
  <c r="K16" i="24500" s="1"/>
  <c r="O16" i="24500"/>
  <c r="H17" i="24500"/>
  <c r="K17" i="24500"/>
  <c r="P17" i="24500" s="1"/>
  <c r="O17" i="24500"/>
  <c r="R17" i="24500"/>
  <c r="H18" i="24500"/>
  <c r="K18" i="24500" s="1"/>
  <c r="P18" i="24500" s="1"/>
  <c r="R18" i="24500" s="1"/>
  <c r="O18" i="24500"/>
  <c r="H19" i="24500"/>
  <c r="K19" i="24500" s="1"/>
  <c r="O19" i="24500"/>
  <c r="P19" i="24500"/>
  <c r="R19" i="24500" s="1"/>
  <c r="H20" i="24500"/>
  <c r="K20" i="24500" s="1"/>
  <c r="O20" i="24500"/>
  <c r="H21" i="24500"/>
  <c r="O21" i="24500"/>
  <c r="H22" i="24500"/>
  <c r="K22" i="24500" s="1"/>
  <c r="P22" i="24500" s="1"/>
  <c r="R22" i="24500" s="1"/>
  <c r="O22" i="24500"/>
  <c r="H23" i="24500"/>
  <c r="K23" i="24500"/>
  <c r="P23" i="24500" s="1"/>
  <c r="R23" i="24500" s="1"/>
  <c r="O23" i="24500"/>
  <c r="H24" i="24500"/>
  <c r="K24" i="24500"/>
  <c r="O24" i="24500"/>
  <c r="H25" i="24500"/>
  <c r="K25" i="24500"/>
  <c r="P25" i="24500" s="1"/>
  <c r="R25" i="24500" s="1"/>
  <c r="O25" i="24500"/>
  <c r="H27" i="24500"/>
  <c r="K27" i="24500" s="1"/>
  <c r="P27" i="24500" s="1"/>
  <c r="R27" i="24500" s="1"/>
  <c r="O27" i="24500"/>
  <c r="H28" i="24500"/>
  <c r="K28" i="24500"/>
  <c r="O28" i="24500"/>
  <c r="H29" i="24500"/>
  <c r="K29" i="24500" s="1"/>
  <c r="P29" i="24500" s="1"/>
  <c r="R29" i="24500" s="1"/>
  <c r="O29" i="24500"/>
  <c r="H30" i="24500"/>
  <c r="K30" i="24500"/>
  <c r="O30" i="24500"/>
  <c r="D31" i="24500"/>
  <c r="E31" i="24500"/>
  <c r="F31" i="24500"/>
  <c r="G31" i="24500"/>
  <c r="I31" i="24500"/>
  <c r="J31" i="24500"/>
  <c r="L31" i="24500"/>
  <c r="M31" i="24500"/>
  <c r="N31" i="24500"/>
  <c r="Q31" i="24500"/>
  <c r="H32" i="24500"/>
  <c r="O32" i="24500"/>
  <c r="H33" i="24500"/>
  <c r="K33" i="24500" s="1"/>
  <c r="P33" i="24500" s="1"/>
  <c r="R33" i="24500" s="1"/>
  <c r="O33" i="24500"/>
  <c r="H34" i="24500"/>
  <c r="K34" i="24500"/>
  <c r="P34" i="24500" s="1"/>
  <c r="R34" i="24500" s="1"/>
  <c r="O34" i="24500"/>
  <c r="H35" i="24500"/>
  <c r="K35" i="24500" s="1"/>
  <c r="O35" i="24500"/>
  <c r="H36" i="24500"/>
  <c r="K36" i="24500"/>
  <c r="O36" i="24500"/>
  <c r="H37" i="24500"/>
  <c r="K37" i="24500" s="1"/>
  <c r="P37" i="24500" s="1"/>
  <c r="R37" i="24500" s="1"/>
  <c r="O37" i="24500"/>
  <c r="H38" i="24500"/>
  <c r="K38" i="24500" s="1"/>
  <c r="P38" i="24500" s="1"/>
  <c r="R38" i="24500" s="1"/>
  <c r="O38" i="24500"/>
  <c r="H39" i="24500"/>
  <c r="K39" i="24500"/>
  <c r="P39" i="24500" s="1"/>
  <c r="R39" i="24500" s="1"/>
  <c r="O39" i="24500"/>
  <c r="H40" i="24500"/>
  <c r="K40" i="24500"/>
  <c r="O40" i="24500"/>
  <c r="H41" i="24500"/>
  <c r="K41" i="24500" s="1"/>
  <c r="P41" i="24500" s="1"/>
  <c r="R41" i="24500" s="1"/>
  <c r="O41" i="24500"/>
  <c r="H42" i="24500"/>
  <c r="K42" i="24500"/>
  <c r="O42" i="24500"/>
  <c r="H43" i="24500"/>
  <c r="K43" i="24500" s="1"/>
  <c r="O43" i="24500"/>
  <c r="H44" i="24500"/>
  <c r="K44" i="24500"/>
  <c r="O44" i="24500"/>
  <c r="H45" i="24500"/>
  <c r="K45" i="24500" s="1"/>
  <c r="O45" i="24500"/>
  <c r="P45" i="24500" s="1"/>
  <c r="R45" i="24500" s="1"/>
  <c r="H46" i="24500"/>
  <c r="K46" i="24500"/>
  <c r="O46" i="24500"/>
  <c r="P46" i="24500" s="1"/>
  <c r="R46" i="24500" s="1"/>
  <c r="H47" i="24500"/>
  <c r="K47" i="24500"/>
  <c r="O47" i="24500"/>
  <c r="H48" i="24500"/>
  <c r="K48" i="24500" s="1"/>
  <c r="P48" i="24500" s="1"/>
  <c r="R48" i="24500" s="1"/>
  <c r="O48" i="24500"/>
  <c r="H49" i="24500"/>
  <c r="K49" i="24500" s="1"/>
  <c r="O49" i="24500"/>
  <c r="H50" i="24500"/>
  <c r="K50" i="24500" s="1"/>
  <c r="O50" i="24500"/>
  <c r="P50" i="24500" s="1"/>
  <c r="R50" i="24500" s="1"/>
  <c r="H51" i="24500"/>
  <c r="K51" i="24500" s="1"/>
  <c r="P51" i="24500" s="1"/>
  <c r="R51" i="24500" s="1"/>
  <c r="O51" i="24500"/>
  <c r="H52" i="24500"/>
  <c r="K52" i="24500"/>
  <c r="P52" i="24500" s="1"/>
  <c r="R52" i="24500" s="1"/>
  <c r="O52" i="24500"/>
  <c r="H53" i="24500"/>
  <c r="K53" i="24500" s="1"/>
  <c r="O53" i="24500"/>
  <c r="H54" i="24500"/>
  <c r="K54" i="24500" s="1"/>
  <c r="P54" i="24500" s="1"/>
  <c r="R54" i="24500" s="1"/>
  <c r="O54" i="24500"/>
  <c r="H56" i="24500"/>
  <c r="K56" i="24500"/>
  <c r="O56" i="24500"/>
  <c r="H57" i="24500"/>
  <c r="K57" i="24500" s="1"/>
  <c r="P57" i="24500" s="1"/>
  <c r="R57" i="24500" s="1"/>
  <c r="O57" i="24500"/>
  <c r="H58" i="24500"/>
  <c r="K58" i="24500" s="1"/>
  <c r="P58" i="24500" s="1"/>
  <c r="R58" i="24500" s="1"/>
  <c r="O58" i="24500"/>
  <c r="H59" i="24500"/>
  <c r="K59" i="24500"/>
  <c r="O59" i="24500"/>
  <c r="H60" i="24500"/>
  <c r="K60" i="24500" s="1"/>
  <c r="P60" i="24500" s="1"/>
  <c r="R60" i="24500" s="1"/>
  <c r="O60" i="24500"/>
  <c r="H61" i="24500"/>
  <c r="K61" i="24500" s="1"/>
  <c r="P61" i="24500" s="1"/>
  <c r="R61" i="24500" s="1"/>
  <c r="O61" i="24500"/>
  <c r="H62" i="24500"/>
  <c r="K62" i="24500" s="1"/>
  <c r="O62" i="24500"/>
  <c r="H63" i="24500"/>
  <c r="K63" i="24500"/>
  <c r="O63" i="24500"/>
  <c r="H64" i="24500"/>
  <c r="K64" i="24500"/>
  <c r="O64" i="24500"/>
  <c r="H65" i="24500"/>
  <c r="K65" i="24500" s="1"/>
  <c r="P65" i="24500" s="1"/>
  <c r="R65" i="24500" s="1"/>
  <c r="O65" i="24500"/>
  <c r="H66" i="24500"/>
  <c r="K66" i="24500" s="1"/>
  <c r="O66" i="24500"/>
  <c r="H67" i="24500"/>
  <c r="K67" i="24500" s="1"/>
  <c r="P67" i="24500" s="1"/>
  <c r="R67" i="24500" s="1"/>
  <c r="O67" i="24500"/>
  <c r="H68" i="24500"/>
  <c r="K68" i="24500" s="1"/>
  <c r="P68" i="24500" s="1"/>
  <c r="R68" i="24500" s="1"/>
  <c r="O68" i="24500"/>
  <c r="H69" i="24500"/>
  <c r="K69" i="24500" s="1"/>
  <c r="P69" i="24500" s="1"/>
  <c r="R69" i="24500" s="1"/>
  <c r="O69" i="24500"/>
  <c r="D70" i="24500"/>
  <c r="E70" i="24500"/>
  <c r="F70" i="24500"/>
  <c r="G70" i="24500"/>
  <c r="I70" i="24500"/>
  <c r="J70" i="24500"/>
  <c r="L70" i="24500"/>
  <c r="M70" i="24500"/>
  <c r="N70" i="24500"/>
  <c r="Q70" i="24500"/>
  <c r="H71" i="24500"/>
  <c r="K71" i="24500"/>
  <c r="O71" i="24500"/>
  <c r="H72" i="24500"/>
  <c r="K72" i="24500" s="1"/>
  <c r="P72" i="24500" s="1"/>
  <c r="R72" i="24500" s="1"/>
  <c r="O72" i="24500"/>
  <c r="H73" i="24500"/>
  <c r="K73" i="24500"/>
  <c r="P73" i="24500" s="1"/>
  <c r="R73" i="24500" s="1"/>
  <c r="O73" i="24500"/>
  <c r="H74" i="24500"/>
  <c r="O74" i="24500"/>
  <c r="H75" i="24500"/>
  <c r="K75" i="24500" s="1"/>
  <c r="P75" i="24500" s="1"/>
  <c r="R75" i="24500" s="1"/>
  <c r="O75" i="24500"/>
  <c r="H76" i="24500"/>
  <c r="K76" i="24500" s="1"/>
  <c r="O76" i="24500"/>
  <c r="P76" i="24500" s="1"/>
  <c r="R76" i="24500" s="1"/>
  <c r="H77" i="24500"/>
  <c r="K77" i="24500"/>
  <c r="P77" i="24500" s="1"/>
  <c r="R77" i="24500" s="1"/>
  <c r="O77" i="24500"/>
  <c r="H78" i="24500"/>
  <c r="K78" i="24500"/>
  <c r="O78" i="24500"/>
  <c r="H79" i="24500"/>
  <c r="K79" i="24500"/>
  <c r="P79" i="24500" s="1"/>
  <c r="R79" i="24500" s="1"/>
  <c r="O79" i="24500"/>
  <c r="H80" i="24500"/>
  <c r="K80" i="24500" s="1"/>
  <c r="O80" i="24500"/>
  <c r="P80" i="24500"/>
  <c r="R80" i="24500" s="1"/>
  <c r="H81" i="24500"/>
  <c r="K81" i="24500" s="1"/>
  <c r="O81" i="24500"/>
  <c r="O104" i="24500" s="1"/>
  <c r="H82" i="24500"/>
  <c r="K82" i="24500" s="1"/>
  <c r="O82" i="24500"/>
  <c r="H83" i="24500"/>
  <c r="K83" i="24500"/>
  <c r="P83" i="24500" s="1"/>
  <c r="R83" i="24500" s="1"/>
  <c r="O83" i="24500"/>
  <c r="H84" i="24500"/>
  <c r="K84" i="24500" s="1"/>
  <c r="O84" i="24500"/>
  <c r="H85" i="24500"/>
  <c r="K85" i="24500" s="1"/>
  <c r="P85" i="24500" s="1"/>
  <c r="R85" i="24500" s="1"/>
  <c r="O85" i="24500"/>
  <c r="H86" i="24500"/>
  <c r="K86" i="24500"/>
  <c r="O86" i="24500"/>
  <c r="H87" i="24500"/>
  <c r="K87" i="24500"/>
  <c r="P87" i="24500" s="1"/>
  <c r="R87" i="24500" s="1"/>
  <c r="O87" i="24500"/>
  <c r="H88" i="24500"/>
  <c r="K88" i="24500" s="1"/>
  <c r="P88" i="24500" s="1"/>
  <c r="R88" i="24500" s="1"/>
  <c r="O88" i="24500"/>
  <c r="H89" i="24500"/>
  <c r="K89" i="24500"/>
  <c r="O89" i="24500"/>
  <c r="H90" i="24500"/>
  <c r="K90" i="24500" s="1"/>
  <c r="O90" i="24500"/>
  <c r="H91" i="24500"/>
  <c r="K91" i="24500" s="1"/>
  <c r="P91" i="24500" s="1"/>
  <c r="R91" i="24500" s="1"/>
  <c r="O91" i="24500"/>
  <c r="H92" i="24500"/>
  <c r="K92" i="24500" s="1"/>
  <c r="O92" i="24500"/>
  <c r="P92" i="24500" s="1"/>
  <c r="R92" i="24500" s="1"/>
  <c r="H93" i="24500"/>
  <c r="K93" i="24500" s="1"/>
  <c r="P93" i="24500" s="1"/>
  <c r="R93" i="24500" s="1"/>
  <c r="O93" i="24500"/>
  <c r="H94" i="24500"/>
  <c r="K94" i="24500"/>
  <c r="O94" i="24500"/>
  <c r="H95" i="24500"/>
  <c r="K95" i="24500"/>
  <c r="O95" i="24500"/>
  <c r="H96" i="24500"/>
  <c r="K96" i="24500" s="1"/>
  <c r="O96" i="24500"/>
  <c r="P96" i="24500"/>
  <c r="R96" i="24500" s="1"/>
  <c r="H97" i="24500"/>
  <c r="K97" i="24500" s="1"/>
  <c r="O97" i="24500"/>
  <c r="H98" i="24500"/>
  <c r="K98" i="24500" s="1"/>
  <c r="O98" i="24500"/>
  <c r="H99" i="24500"/>
  <c r="K99" i="24500"/>
  <c r="O99" i="24500"/>
  <c r="H100" i="24500"/>
  <c r="K100" i="24500" s="1"/>
  <c r="O100" i="24500"/>
  <c r="H101" i="24500"/>
  <c r="K101" i="24500" s="1"/>
  <c r="P101" i="24500" s="1"/>
  <c r="R101" i="24500" s="1"/>
  <c r="O101" i="24500"/>
  <c r="H102" i="24500"/>
  <c r="K102" i="24500"/>
  <c r="P102" i="24500" s="1"/>
  <c r="R102" i="24500" s="1"/>
  <c r="O102" i="24500"/>
  <c r="H103" i="24500"/>
  <c r="K103" i="24500"/>
  <c r="O103" i="24500"/>
  <c r="D104" i="24500"/>
  <c r="E104" i="24500"/>
  <c r="F104" i="24500"/>
  <c r="G104" i="24500"/>
  <c r="I104" i="24500"/>
  <c r="J104" i="24500"/>
  <c r="L104" i="24500"/>
  <c r="M104" i="24500"/>
  <c r="N104" i="24500"/>
  <c r="Q104" i="24500"/>
  <c r="H105" i="24500"/>
  <c r="O105" i="24500"/>
  <c r="H106" i="24500"/>
  <c r="K106" i="24500" s="1"/>
  <c r="O106" i="24500"/>
  <c r="H107" i="24500"/>
  <c r="K107" i="24500" s="1"/>
  <c r="P107" i="24500" s="1"/>
  <c r="R107" i="24500" s="1"/>
  <c r="O107" i="24500"/>
  <c r="H108" i="24500"/>
  <c r="K108" i="24500" s="1"/>
  <c r="P108" i="24500" s="1"/>
  <c r="R108" i="24500" s="1"/>
  <c r="O108" i="24500"/>
  <c r="H109" i="24500"/>
  <c r="K109" i="24500" s="1"/>
  <c r="P109" i="24500" s="1"/>
  <c r="R109" i="24500" s="1"/>
  <c r="O109" i="24500"/>
  <c r="H110" i="24500"/>
  <c r="K110" i="24500" s="1"/>
  <c r="P110" i="24500" s="1"/>
  <c r="R110" i="24500" s="1"/>
  <c r="O110" i="24500"/>
  <c r="H111" i="24500"/>
  <c r="K111" i="24500" s="1"/>
  <c r="O111" i="24500"/>
  <c r="P111" i="24500" s="1"/>
  <c r="R111" i="24500" s="1"/>
  <c r="H112" i="24500"/>
  <c r="K112" i="24500" s="1"/>
  <c r="O112" i="24500"/>
  <c r="H113" i="24500"/>
  <c r="K113" i="24500" s="1"/>
  <c r="P113" i="24500" s="1"/>
  <c r="R113" i="24500" s="1"/>
  <c r="O113" i="24500"/>
  <c r="H114" i="24500"/>
  <c r="K114" i="24500" s="1"/>
  <c r="P114" i="24500" s="1"/>
  <c r="R114" i="24500" s="1"/>
  <c r="O114" i="24500"/>
  <c r="H115" i="24500"/>
  <c r="K115" i="24500"/>
  <c r="O115" i="24500"/>
  <c r="H116" i="24500"/>
  <c r="K116" i="24500"/>
  <c r="O116" i="24500"/>
  <c r="H117" i="24500"/>
  <c r="K117" i="24500" s="1"/>
  <c r="P117" i="24500" s="1"/>
  <c r="R117" i="24500" s="1"/>
  <c r="O117" i="24500"/>
  <c r="H118" i="24500"/>
  <c r="K118" i="24500" s="1"/>
  <c r="P118" i="24500" s="1"/>
  <c r="R118" i="24500" s="1"/>
  <c r="O118" i="24500"/>
  <c r="H119" i="24500"/>
  <c r="K119" i="24500"/>
  <c r="P119" i="24500" s="1"/>
  <c r="R119" i="24500" s="1"/>
  <c r="O119" i="24500"/>
  <c r="Q119" i="24500"/>
  <c r="Q135" i="24500" s="1"/>
  <c r="H120" i="24500"/>
  <c r="K120" i="24500"/>
  <c r="O120" i="24500"/>
  <c r="P120" i="24500" s="1"/>
  <c r="R120" i="24500" s="1"/>
  <c r="H121" i="24500"/>
  <c r="K121" i="24500" s="1"/>
  <c r="O121" i="24500"/>
  <c r="P121" i="24500" s="1"/>
  <c r="R121" i="24500" s="1"/>
  <c r="H122" i="24500"/>
  <c r="K122" i="24500" s="1"/>
  <c r="P122" i="24500" s="1"/>
  <c r="R122" i="24500" s="1"/>
  <c r="O122" i="24500"/>
  <c r="H124" i="24500"/>
  <c r="K124" i="24500"/>
  <c r="O124" i="24500"/>
  <c r="H125" i="24500"/>
  <c r="K125" i="24500"/>
  <c r="P125" i="24500" s="1"/>
  <c r="R125" i="24500" s="1"/>
  <c r="O125" i="24500"/>
  <c r="H126" i="24500"/>
  <c r="K126" i="24500" s="1"/>
  <c r="O126" i="24500"/>
  <c r="H127" i="24500"/>
  <c r="K127" i="24500"/>
  <c r="P127" i="24500" s="1"/>
  <c r="R127" i="24500" s="1"/>
  <c r="O127" i="24500"/>
  <c r="H128" i="24500"/>
  <c r="K128" i="24500"/>
  <c r="P128" i="24500" s="1"/>
  <c r="R128" i="24500" s="1"/>
  <c r="O128" i="24500"/>
  <c r="Q128" i="24500"/>
  <c r="H129" i="24500"/>
  <c r="K129" i="24500" s="1"/>
  <c r="O129" i="24500"/>
  <c r="H130" i="24500"/>
  <c r="K130" i="24500" s="1"/>
  <c r="P130" i="24500" s="1"/>
  <c r="R130" i="24500" s="1"/>
  <c r="O130" i="24500"/>
  <c r="H131" i="24500"/>
  <c r="K131" i="24500" s="1"/>
  <c r="P131" i="24500" s="1"/>
  <c r="R131" i="24500" s="1"/>
  <c r="O131" i="24500"/>
  <c r="H132" i="24500"/>
  <c r="K132" i="24500" s="1"/>
  <c r="O132" i="24500"/>
  <c r="H133" i="24500"/>
  <c r="K133" i="24500" s="1"/>
  <c r="P133" i="24500" s="1"/>
  <c r="O133" i="24500"/>
  <c r="R133" i="24500"/>
  <c r="H134" i="24500"/>
  <c r="K134" i="24500" s="1"/>
  <c r="P134" i="24500" s="1"/>
  <c r="R134" i="24500" s="1"/>
  <c r="O134" i="24500"/>
  <c r="D135" i="24500"/>
  <c r="D344" i="24500" s="1"/>
  <c r="E135" i="24500"/>
  <c r="F135" i="24500"/>
  <c r="G135" i="24500"/>
  <c r="I135" i="24500"/>
  <c r="J135" i="24500"/>
  <c r="L135" i="24500"/>
  <c r="M135" i="24500"/>
  <c r="N135" i="24500"/>
  <c r="H136" i="24500"/>
  <c r="K136" i="24500"/>
  <c r="P136" i="24500" s="1"/>
  <c r="O136" i="24500"/>
  <c r="Q136" i="24500"/>
  <c r="H137" i="24500"/>
  <c r="K137" i="24500" s="1"/>
  <c r="O137" i="24500"/>
  <c r="H138" i="24500"/>
  <c r="K138" i="24500" s="1"/>
  <c r="O138" i="24500"/>
  <c r="P138" i="24500"/>
  <c r="R138" i="24500"/>
  <c r="H139" i="24500"/>
  <c r="K139" i="24500" s="1"/>
  <c r="O139" i="24500"/>
  <c r="P139" i="24500"/>
  <c r="R139" i="24500" s="1"/>
  <c r="H140" i="24500"/>
  <c r="K140" i="24500" s="1"/>
  <c r="O140" i="24500"/>
  <c r="H141" i="24500"/>
  <c r="K141" i="24500" s="1"/>
  <c r="P141" i="24500" s="1"/>
  <c r="R141" i="24500" s="1"/>
  <c r="O141" i="24500"/>
  <c r="H142" i="24500"/>
  <c r="K142" i="24500" s="1"/>
  <c r="O142" i="24500"/>
  <c r="H143" i="24500"/>
  <c r="K143" i="24500" s="1"/>
  <c r="P143" i="24500" s="1"/>
  <c r="R143" i="24500" s="1"/>
  <c r="O143" i="24500"/>
  <c r="H144" i="24500"/>
  <c r="K144" i="24500"/>
  <c r="O144" i="24500"/>
  <c r="H145" i="24500"/>
  <c r="K145" i="24500" s="1"/>
  <c r="O145" i="24500"/>
  <c r="H146" i="24500"/>
  <c r="K146" i="24500" s="1"/>
  <c r="P146" i="24500" s="1"/>
  <c r="R146" i="24500" s="1"/>
  <c r="O146" i="24500"/>
  <c r="Q146" i="24500"/>
  <c r="H147" i="24500"/>
  <c r="K147" i="24500"/>
  <c r="O147" i="24500"/>
  <c r="H148" i="24500"/>
  <c r="K148" i="24500"/>
  <c r="O148" i="24500"/>
  <c r="H149" i="24500"/>
  <c r="K149" i="24500" s="1"/>
  <c r="P149" i="24500" s="1"/>
  <c r="R149" i="24500" s="1"/>
  <c r="O149" i="24500"/>
  <c r="H150" i="24500"/>
  <c r="K150" i="24500"/>
  <c r="O150" i="24500"/>
  <c r="H151" i="24500"/>
  <c r="K151" i="24500" s="1"/>
  <c r="O151" i="24500"/>
  <c r="Q151" i="24500"/>
  <c r="Q190" i="24500" s="1"/>
  <c r="H152" i="24500"/>
  <c r="K152" i="24500" s="1"/>
  <c r="O152" i="24500"/>
  <c r="P152" i="24500"/>
  <c r="R152" i="24500" s="1"/>
  <c r="H153" i="24500"/>
  <c r="K153" i="24500"/>
  <c r="O153" i="24500"/>
  <c r="P153" i="24500" s="1"/>
  <c r="R153" i="24500" s="1"/>
  <c r="H154" i="24500"/>
  <c r="K154" i="24500" s="1"/>
  <c r="O154" i="24500"/>
  <c r="H155" i="24500"/>
  <c r="K155" i="24500"/>
  <c r="O155" i="24500"/>
  <c r="P155" i="24500"/>
  <c r="R155" i="24500" s="1"/>
  <c r="H157" i="24500"/>
  <c r="K157" i="24500" s="1"/>
  <c r="O157" i="24500"/>
  <c r="Q157" i="24500"/>
  <c r="H158" i="24500"/>
  <c r="K158" i="24500" s="1"/>
  <c r="O158" i="24500"/>
  <c r="H159" i="24500"/>
  <c r="K159" i="24500"/>
  <c r="P159" i="24500" s="1"/>
  <c r="R159" i="24500" s="1"/>
  <c r="O159" i="24500"/>
  <c r="H160" i="24500"/>
  <c r="K160" i="24500" s="1"/>
  <c r="O160" i="24500"/>
  <c r="H161" i="24500"/>
  <c r="K161" i="24500" s="1"/>
  <c r="P161" i="24500" s="1"/>
  <c r="R161" i="24500" s="1"/>
  <c r="O161" i="24500"/>
  <c r="H162" i="24500"/>
  <c r="K162" i="24500" s="1"/>
  <c r="O162" i="24500"/>
  <c r="H163" i="24500"/>
  <c r="K163" i="24500" s="1"/>
  <c r="P163" i="24500" s="1"/>
  <c r="R163" i="24500" s="1"/>
  <c r="O163" i="24500"/>
  <c r="H164" i="24500"/>
  <c r="K164" i="24500" s="1"/>
  <c r="P164" i="24500" s="1"/>
  <c r="R164" i="24500" s="1"/>
  <c r="O164" i="24500"/>
  <c r="H166" i="24500"/>
  <c r="K166" i="24500"/>
  <c r="O166" i="24500"/>
  <c r="P166" i="24500"/>
  <c r="R166" i="24500" s="1"/>
  <c r="H167" i="24500"/>
  <c r="K167" i="24500" s="1"/>
  <c r="O167" i="24500"/>
  <c r="H168" i="24500"/>
  <c r="K168" i="24500" s="1"/>
  <c r="P168" i="24500" s="1"/>
  <c r="R168" i="24500" s="1"/>
  <c r="O168" i="24500"/>
  <c r="H169" i="24500"/>
  <c r="K169" i="24500" s="1"/>
  <c r="O169" i="24500"/>
  <c r="P169" i="24500" s="1"/>
  <c r="R169" i="24500"/>
  <c r="H170" i="24500"/>
  <c r="K170" i="24500"/>
  <c r="O170" i="24500"/>
  <c r="P170" i="24500" s="1"/>
  <c r="R170" i="24500" s="1"/>
  <c r="H171" i="24500"/>
  <c r="K171" i="24500" s="1"/>
  <c r="O171" i="24500"/>
  <c r="H172" i="24500"/>
  <c r="K172" i="24500" s="1"/>
  <c r="P172" i="24500" s="1"/>
  <c r="R172" i="24500" s="1"/>
  <c r="O172" i="24500"/>
  <c r="H174" i="24500"/>
  <c r="K174" i="24500" s="1"/>
  <c r="O174" i="24500"/>
  <c r="H175" i="24500"/>
  <c r="K175" i="24500" s="1"/>
  <c r="P175" i="24500" s="1"/>
  <c r="R175" i="24500" s="1"/>
  <c r="O175" i="24500"/>
  <c r="H176" i="24500"/>
  <c r="K176" i="24500"/>
  <c r="O176" i="24500"/>
  <c r="H177" i="24500"/>
  <c r="K177" i="24500" s="1"/>
  <c r="O177" i="24500"/>
  <c r="H178" i="24500"/>
  <c r="K178" i="24500" s="1"/>
  <c r="P178" i="24500" s="1"/>
  <c r="R178" i="24500" s="1"/>
  <c r="O178" i="24500"/>
  <c r="Q178" i="24500"/>
  <c r="H179" i="24500"/>
  <c r="K179" i="24500"/>
  <c r="O179" i="24500"/>
  <c r="H180" i="24500"/>
  <c r="K180" i="24500"/>
  <c r="P180" i="24500" s="1"/>
  <c r="R180" i="24500" s="1"/>
  <c r="O180" i="24500"/>
  <c r="H183" i="24500"/>
  <c r="K183" i="24500" s="1"/>
  <c r="P183" i="24500" s="1"/>
  <c r="R183" i="24500" s="1"/>
  <c r="O183" i="24500"/>
  <c r="H184" i="24500"/>
  <c r="K184" i="24500"/>
  <c r="O184" i="24500"/>
  <c r="H185" i="24500"/>
  <c r="K185" i="24500" s="1"/>
  <c r="O185" i="24500"/>
  <c r="H186" i="24500"/>
  <c r="K186" i="24500" s="1"/>
  <c r="P186" i="24500" s="1"/>
  <c r="R186" i="24500" s="1"/>
  <c r="O186" i="24500"/>
  <c r="H187" i="24500"/>
  <c r="K187" i="24500" s="1"/>
  <c r="O187" i="24500"/>
  <c r="P187" i="24500" s="1"/>
  <c r="R187" i="24500" s="1"/>
  <c r="H188" i="24500"/>
  <c r="K188" i="24500" s="1"/>
  <c r="P188" i="24500" s="1"/>
  <c r="R188" i="24500" s="1"/>
  <c r="O188" i="24500"/>
  <c r="H189" i="24500"/>
  <c r="K189" i="24500"/>
  <c r="O189" i="24500"/>
  <c r="D190" i="24500"/>
  <c r="E190" i="24500"/>
  <c r="F190" i="24500"/>
  <c r="G190" i="24500"/>
  <c r="I190" i="24500"/>
  <c r="J190" i="24500"/>
  <c r="L190" i="24500"/>
  <c r="M190" i="24500"/>
  <c r="N190" i="24500"/>
  <c r="H191" i="24500"/>
  <c r="K191" i="24500" s="1"/>
  <c r="O191" i="24500"/>
  <c r="Q191" i="24500"/>
  <c r="H192" i="24500"/>
  <c r="K192" i="24500" s="1"/>
  <c r="P192" i="24500" s="1"/>
  <c r="R192" i="24500" s="1"/>
  <c r="O192" i="24500"/>
  <c r="H193" i="24500"/>
  <c r="K193" i="24500"/>
  <c r="P193" i="24500" s="1"/>
  <c r="R193" i="24500" s="1"/>
  <c r="O193" i="24500"/>
  <c r="H194" i="24500"/>
  <c r="K194" i="24500" s="1"/>
  <c r="O194" i="24500"/>
  <c r="H195" i="24500"/>
  <c r="K195" i="24500" s="1"/>
  <c r="P195" i="24500" s="1"/>
  <c r="R195" i="24500" s="1"/>
  <c r="O195" i="24500"/>
  <c r="Q195" i="24500"/>
  <c r="H196" i="24500"/>
  <c r="K196" i="24500"/>
  <c r="P196" i="24500" s="1"/>
  <c r="R196" i="24500" s="1"/>
  <c r="O196" i="24500"/>
  <c r="H197" i="24500"/>
  <c r="K197" i="24500"/>
  <c r="O197" i="24500"/>
  <c r="Q197" i="24500"/>
  <c r="H198" i="24500"/>
  <c r="K198" i="24500" s="1"/>
  <c r="O198" i="24500"/>
  <c r="H199" i="24500"/>
  <c r="K199" i="24500" s="1"/>
  <c r="P199" i="24500" s="1"/>
  <c r="O199" i="24500"/>
  <c r="Q199" i="24500"/>
  <c r="H200" i="24500"/>
  <c r="K200" i="24500" s="1"/>
  <c r="O200" i="24500"/>
  <c r="P200" i="24500" s="1"/>
  <c r="R200" i="24500" s="1"/>
  <c r="H201" i="24500"/>
  <c r="K201" i="24500" s="1"/>
  <c r="O201" i="24500"/>
  <c r="P201" i="24500"/>
  <c r="R201" i="24500" s="1"/>
  <c r="H202" i="24500"/>
  <c r="K202" i="24500" s="1"/>
  <c r="O202" i="24500"/>
  <c r="Q202" i="24500"/>
  <c r="H203" i="24500"/>
  <c r="K203" i="24500" s="1"/>
  <c r="O203" i="24500"/>
  <c r="H204" i="24500"/>
  <c r="K204" i="24500" s="1"/>
  <c r="O204" i="24500"/>
  <c r="P204" i="24500"/>
  <c r="R204" i="24500" s="1"/>
  <c r="H205" i="24500"/>
  <c r="K205" i="24500"/>
  <c r="O205" i="24500"/>
  <c r="P205" i="24500"/>
  <c r="R205" i="24500" s="1"/>
  <c r="H206" i="24500"/>
  <c r="K206" i="24500"/>
  <c r="O206" i="24500"/>
  <c r="H207" i="24500"/>
  <c r="K207" i="24500" s="1"/>
  <c r="O207" i="24500"/>
  <c r="P207" i="24500"/>
  <c r="R207" i="24500" s="1"/>
  <c r="H208" i="24500"/>
  <c r="K208" i="24500" s="1"/>
  <c r="P208" i="24500" s="1"/>
  <c r="R208" i="24500" s="1"/>
  <c r="O208" i="24500"/>
  <c r="H209" i="24500"/>
  <c r="K209" i="24500" s="1"/>
  <c r="P209" i="24500" s="1"/>
  <c r="R209" i="24500" s="1"/>
  <c r="O209" i="24500"/>
  <c r="H211" i="24500"/>
  <c r="K211" i="24500"/>
  <c r="O211" i="24500"/>
  <c r="H212" i="24500"/>
  <c r="K212" i="24500"/>
  <c r="O212" i="24500"/>
  <c r="H213" i="24500"/>
  <c r="K213" i="24500" s="1"/>
  <c r="P213" i="24500" s="1"/>
  <c r="R213" i="24500" s="1"/>
  <c r="O213" i="24500"/>
  <c r="H214" i="24500"/>
  <c r="K214" i="24500"/>
  <c r="P214" i="24500" s="1"/>
  <c r="R214" i="24500" s="1"/>
  <c r="O214" i="24500"/>
  <c r="H215" i="24500"/>
  <c r="K215" i="24500" s="1"/>
  <c r="O215" i="24500"/>
  <c r="H216" i="24500"/>
  <c r="K216" i="24500"/>
  <c r="P216" i="24500" s="1"/>
  <c r="O216" i="24500"/>
  <c r="Q216" i="24500"/>
  <c r="H217" i="24500"/>
  <c r="K217" i="24500"/>
  <c r="O217" i="24500"/>
  <c r="P217" i="24500"/>
  <c r="R217" i="24500" s="1"/>
  <c r="H218" i="24500"/>
  <c r="K218" i="24500" s="1"/>
  <c r="O218" i="24500"/>
  <c r="H219" i="24500"/>
  <c r="K219" i="24500"/>
  <c r="P219" i="24500" s="1"/>
  <c r="R219" i="24500" s="1"/>
  <c r="O219" i="24500"/>
  <c r="H220" i="24500"/>
  <c r="K220" i="24500" s="1"/>
  <c r="O220" i="24500"/>
  <c r="P220" i="24500" s="1"/>
  <c r="R220" i="24500" s="1"/>
  <c r="H221" i="24500"/>
  <c r="K221" i="24500" s="1"/>
  <c r="O221" i="24500"/>
  <c r="Q221" i="24500"/>
  <c r="D223" i="24500"/>
  <c r="E223" i="24500"/>
  <c r="F223" i="24500"/>
  <c r="G223" i="24500"/>
  <c r="I223" i="24500"/>
  <c r="J223" i="24500"/>
  <c r="L223" i="24500"/>
  <c r="M223" i="24500"/>
  <c r="N223" i="24500"/>
  <c r="H224" i="24500"/>
  <c r="K224" i="24500" s="1"/>
  <c r="O224" i="24500"/>
  <c r="H225" i="24500"/>
  <c r="K225" i="24500"/>
  <c r="P225" i="24500" s="1"/>
  <c r="O225" i="24500"/>
  <c r="R225" i="24500"/>
  <c r="H226" i="24500"/>
  <c r="K226" i="24500" s="1"/>
  <c r="O226" i="24500"/>
  <c r="H227" i="24500"/>
  <c r="K227" i="24500" s="1"/>
  <c r="O227" i="24500"/>
  <c r="P227" i="24500"/>
  <c r="R227" i="24500" s="1"/>
  <c r="H228" i="24500"/>
  <c r="K228" i="24500"/>
  <c r="P228" i="24500" s="1"/>
  <c r="R228" i="24500" s="1"/>
  <c r="O228" i="24500"/>
  <c r="H229" i="24500"/>
  <c r="K229" i="24500"/>
  <c r="P229" i="24500" s="1"/>
  <c r="R229" i="24500" s="1"/>
  <c r="O229" i="24500"/>
  <c r="H230" i="24500"/>
  <c r="K230" i="24500" s="1"/>
  <c r="O230" i="24500"/>
  <c r="P230" i="24500" s="1"/>
  <c r="R230" i="24500" s="1"/>
  <c r="H231" i="24500"/>
  <c r="K231" i="24500"/>
  <c r="O231" i="24500"/>
  <c r="H232" i="24500"/>
  <c r="K232" i="24500"/>
  <c r="O232" i="24500"/>
  <c r="H233" i="24500"/>
  <c r="K233" i="24500" s="1"/>
  <c r="P233" i="24500" s="1"/>
  <c r="R233" i="24500" s="1"/>
  <c r="O233" i="24500"/>
  <c r="H234" i="24500"/>
  <c r="K234" i="24500" s="1"/>
  <c r="P234" i="24500" s="1"/>
  <c r="R234" i="24500" s="1"/>
  <c r="O234" i="24500"/>
  <c r="H235" i="24500"/>
  <c r="K235" i="24500"/>
  <c r="P235" i="24500" s="1"/>
  <c r="R235" i="24500" s="1"/>
  <c r="O235" i="24500"/>
  <c r="D236" i="24500"/>
  <c r="E236" i="24500"/>
  <c r="F236" i="24500"/>
  <c r="G236" i="24500"/>
  <c r="I236" i="24500"/>
  <c r="J236" i="24500"/>
  <c r="L236" i="24500"/>
  <c r="M236" i="24500"/>
  <c r="N236" i="24500"/>
  <c r="Q236" i="24500"/>
  <c r="H237" i="24500"/>
  <c r="K237" i="24500" s="1"/>
  <c r="O237" i="24500"/>
  <c r="P237" i="24500" s="1"/>
  <c r="H238" i="24500"/>
  <c r="K238" i="24500" s="1"/>
  <c r="O238" i="24500"/>
  <c r="H239" i="24500"/>
  <c r="K239" i="24500"/>
  <c r="P239" i="24500" s="1"/>
  <c r="R239" i="24500" s="1"/>
  <c r="O239" i="24500"/>
  <c r="H240" i="24500"/>
  <c r="K240" i="24500" s="1"/>
  <c r="P240" i="24500" s="1"/>
  <c r="R240" i="24500" s="1"/>
  <c r="O240" i="24500"/>
  <c r="H241" i="24500"/>
  <c r="K241" i="24500"/>
  <c r="P241" i="24500" s="1"/>
  <c r="R241" i="24500" s="1"/>
  <c r="O241" i="24500"/>
  <c r="H242" i="24500"/>
  <c r="K242" i="24500" s="1"/>
  <c r="O242" i="24500"/>
  <c r="H243" i="24500"/>
  <c r="O243" i="24500"/>
  <c r="H244" i="24500"/>
  <c r="K244" i="24500" s="1"/>
  <c r="O244" i="24500"/>
  <c r="H245" i="24500"/>
  <c r="K245" i="24500"/>
  <c r="P245" i="24500" s="1"/>
  <c r="R245" i="24500" s="1"/>
  <c r="O245" i="24500"/>
  <c r="H246" i="24500"/>
  <c r="K246" i="24500" s="1"/>
  <c r="O246" i="24500"/>
  <c r="H247" i="24500"/>
  <c r="K247" i="24500" s="1"/>
  <c r="P247" i="24500" s="1"/>
  <c r="R247" i="24500" s="1"/>
  <c r="O247" i="24500"/>
  <c r="H248" i="24500"/>
  <c r="K248" i="24500" s="1"/>
  <c r="P248" i="24500" s="1"/>
  <c r="R248" i="24500" s="1"/>
  <c r="O248" i="24500"/>
  <c r="H249" i="24500"/>
  <c r="K249" i="24500"/>
  <c r="P249" i="24500" s="1"/>
  <c r="R249" i="24500" s="1"/>
  <c r="O249" i="24500"/>
  <c r="H250" i="24500"/>
  <c r="K250" i="24500" s="1"/>
  <c r="P250" i="24500" s="1"/>
  <c r="R250" i="24500" s="1"/>
  <c r="O250" i="24500"/>
  <c r="H251" i="24500"/>
  <c r="K251" i="24500"/>
  <c r="O251" i="24500"/>
  <c r="H252" i="24500"/>
  <c r="K252" i="24500" s="1"/>
  <c r="O252" i="24500"/>
  <c r="P252" i="24500"/>
  <c r="R252" i="24500" s="1"/>
  <c r="H253" i="24500"/>
  <c r="K253" i="24500"/>
  <c r="O253" i="24500"/>
  <c r="H254" i="24500"/>
  <c r="K254" i="24500"/>
  <c r="O254" i="24500"/>
  <c r="H255" i="24500"/>
  <c r="K255" i="24500"/>
  <c r="P255" i="24500" s="1"/>
  <c r="R255" i="24500" s="1"/>
  <c r="O255" i="24500"/>
  <c r="H256" i="24500"/>
  <c r="K256" i="24500" s="1"/>
  <c r="O256" i="24500"/>
  <c r="P256" i="24500"/>
  <c r="R256" i="24500" s="1"/>
  <c r="H257" i="24500"/>
  <c r="K257" i="24500"/>
  <c r="P257" i="24500" s="1"/>
  <c r="R257" i="24500" s="1"/>
  <c r="O257" i="24500"/>
  <c r="H258" i="24500"/>
  <c r="K258" i="24500"/>
  <c r="O258" i="24500"/>
  <c r="H259" i="24500"/>
  <c r="K259" i="24500" s="1"/>
  <c r="P259" i="24500" s="1"/>
  <c r="R259" i="24500" s="1"/>
  <c r="O259" i="24500"/>
  <c r="H260" i="24500"/>
  <c r="K260" i="24500" s="1"/>
  <c r="P260" i="24500" s="1"/>
  <c r="R260" i="24500" s="1"/>
  <c r="O260" i="24500"/>
  <c r="H261" i="24500"/>
  <c r="K261" i="24500" s="1"/>
  <c r="O261" i="24500"/>
  <c r="P261" i="24500"/>
  <c r="R261" i="24500" s="1"/>
  <c r="H262" i="24500"/>
  <c r="K262" i="24500" s="1"/>
  <c r="O262" i="24500"/>
  <c r="H263" i="24500"/>
  <c r="K263" i="24500"/>
  <c r="P263" i="24500" s="1"/>
  <c r="R263" i="24500" s="1"/>
  <c r="O263" i="24500"/>
  <c r="H264" i="24500"/>
  <c r="K264" i="24500" s="1"/>
  <c r="P264" i="24500" s="1"/>
  <c r="R264" i="24500" s="1"/>
  <c r="O264" i="24500"/>
  <c r="H265" i="24500"/>
  <c r="K265" i="24500" s="1"/>
  <c r="O265" i="24500"/>
  <c r="H266" i="24500"/>
  <c r="K266" i="24500" s="1"/>
  <c r="P266" i="24500" s="1"/>
  <c r="R266" i="24500" s="1"/>
  <c r="O266" i="24500"/>
  <c r="H267" i="24500"/>
  <c r="K267" i="24500" s="1"/>
  <c r="P267" i="24500" s="1"/>
  <c r="R267" i="24500" s="1"/>
  <c r="O267" i="24500"/>
  <c r="D268" i="24500"/>
  <c r="E268" i="24500"/>
  <c r="F268" i="24500"/>
  <c r="G268" i="24500"/>
  <c r="I268" i="24500"/>
  <c r="J268" i="24500"/>
  <c r="L268" i="24500"/>
  <c r="M268" i="24500"/>
  <c r="N268" i="24500"/>
  <c r="Q268" i="24500"/>
  <c r="H269" i="24500"/>
  <c r="K269" i="24500" s="1"/>
  <c r="O269" i="24500"/>
  <c r="H270" i="24500"/>
  <c r="K270" i="24500" s="1"/>
  <c r="P270" i="24500" s="1"/>
  <c r="R270" i="24500" s="1"/>
  <c r="O270" i="24500"/>
  <c r="H271" i="24500"/>
  <c r="K271" i="24500" s="1"/>
  <c r="P271" i="24500" s="1"/>
  <c r="R271" i="24500" s="1"/>
  <c r="O271" i="24500"/>
  <c r="H272" i="24500"/>
  <c r="K272" i="24500" s="1"/>
  <c r="O272" i="24500"/>
  <c r="H273" i="24500"/>
  <c r="K273" i="24500" s="1"/>
  <c r="P273" i="24500" s="1"/>
  <c r="R273" i="24500" s="1"/>
  <c r="O273" i="24500"/>
  <c r="H274" i="24500"/>
  <c r="K274" i="24500" s="1"/>
  <c r="P274" i="24500" s="1"/>
  <c r="R274" i="24500" s="1"/>
  <c r="O274" i="24500"/>
  <c r="H275" i="24500"/>
  <c r="K275" i="24500" s="1"/>
  <c r="P275" i="24500" s="1"/>
  <c r="R275" i="24500" s="1"/>
  <c r="O275" i="24500"/>
  <c r="H276" i="24500"/>
  <c r="K276" i="24500" s="1"/>
  <c r="O276" i="24500"/>
  <c r="H277" i="24500"/>
  <c r="K277" i="24500"/>
  <c r="P277" i="24500" s="1"/>
  <c r="R277" i="24500" s="1"/>
  <c r="O277" i="24500"/>
  <c r="H278" i="24500"/>
  <c r="K278" i="24500" s="1"/>
  <c r="O278" i="24500"/>
  <c r="D279" i="24500"/>
  <c r="E279" i="24500"/>
  <c r="F279" i="24500"/>
  <c r="G279" i="24500"/>
  <c r="I279" i="24500"/>
  <c r="J279" i="24500"/>
  <c r="L279" i="24500"/>
  <c r="M279" i="24500"/>
  <c r="N279" i="24500"/>
  <c r="Q279" i="24500"/>
  <c r="H280" i="24500"/>
  <c r="O280" i="24500"/>
  <c r="H281" i="24500"/>
  <c r="K281" i="24500"/>
  <c r="P281" i="24500" s="1"/>
  <c r="R281" i="24500" s="1"/>
  <c r="O281" i="24500"/>
  <c r="H282" i="24500"/>
  <c r="K282" i="24500" s="1"/>
  <c r="P282" i="24500" s="1"/>
  <c r="R282" i="24500" s="1"/>
  <c r="O282" i="24500"/>
  <c r="H283" i="24500"/>
  <c r="K283" i="24500"/>
  <c r="P283" i="24500" s="1"/>
  <c r="R283" i="24500" s="1"/>
  <c r="O283" i="24500"/>
  <c r="H284" i="24500"/>
  <c r="K284" i="24500" s="1"/>
  <c r="O284" i="24500"/>
  <c r="P284" i="24500"/>
  <c r="R284" i="24500" s="1"/>
  <c r="H285" i="24500"/>
  <c r="K285" i="24500"/>
  <c r="O285" i="24500"/>
  <c r="H286" i="24500"/>
  <c r="K286" i="24500" s="1"/>
  <c r="O286" i="24500"/>
  <c r="H287" i="24500"/>
  <c r="K287" i="24500"/>
  <c r="P287" i="24500" s="1"/>
  <c r="R287" i="24500" s="1"/>
  <c r="O287" i="24500"/>
  <c r="H288" i="24500"/>
  <c r="K288" i="24500" s="1"/>
  <c r="O288" i="24500"/>
  <c r="P288" i="24500" s="1"/>
  <c r="R288" i="24500" s="1"/>
  <c r="H289" i="24500"/>
  <c r="K289" i="24500"/>
  <c r="P289" i="24500" s="1"/>
  <c r="R289" i="24500" s="1"/>
  <c r="O289" i="24500"/>
  <c r="D290" i="24500"/>
  <c r="E290" i="24500"/>
  <c r="F290" i="24500"/>
  <c r="G290" i="24500"/>
  <c r="I290" i="24500"/>
  <c r="J290" i="24500"/>
  <c r="L290" i="24500"/>
  <c r="M290" i="24500"/>
  <c r="M344" i="24500" s="1"/>
  <c r="N290" i="24500"/>
  <c r="Q290" i="24500"/>
  <c r="H291" i="24500"/>
  <c r="K291" i="24500" s="1"/>
  <c r="P291" i="24500" s="1"/>
  <c r="R291" i="24500" s="1"/>
  <c r="O291" i="24500"/>
  <c r="H292" i="24500"/>
  <c r="K292" i="24500"/>
  <c r="O292" i="24500"/>
  <c r="H293" i="24500"/>
  <c r="K293" i="24500"/>
  <c r="P293" i="24500" s="1"/>
  <c r="R293" i="24500" s="1"/>
  <c r="O293" i="24500"/>
  <c r="H294" i="24500"/>
  <c r="K294" i="24500" s="1"/>
  <c r="O294" i="24500"/>
  <c r="H295" i="24500"/>
  <c r="K295" i="24500"/>
  <c r="P295" i="24500" s="1"/>
  <c r="R295" i="24500" s="1"/>
  <c r="O295" i="24500"/>
  <c r="H296" i="24500"/>
  <c r="K296" i="24500" s="1"/>
  <c r="P296" i="24500" s="1"/>
  <c r="R296" i="24500" s="1"/>
  <c r="O296" i="24500"/>
  <c r="H297" i="24500"/>
  <c r="K297" i="24500" s="1"/>
  <c r="P297" i="24500" s="1"/>
  <c r="R297" i="24500" s="1"/>
  <c r="O297" i="24500"/>
  <c r="H298" i="24500"/>
  <c r="K298" i="24500" s="1"/>
  <c r="O298" i="24500"/>
  <c r="H299" i="24500"/>
  <c r="K299" i="24500" s="1"/>
  <c r="O299" i="24500"/>
  <c r="P299" i="24500" s="1"/>
  <c r="R299" i="24500" s="1"/>
  <c r="H300" i="24500"/>
  <c r="K300" i="24500"/>
  <c r="O300" i="24500"/>
  <c r="H301" i="24500"/>
  <c r="K301" i="24500"/>
  <c r="P301" i="24500" s="1"/>
  <c r="R301" i="24500" s="1"/>
  <c r="O301" i="24500"/>
  <c r="H302" i="24500"/>
  <c r="K302" i="24500" s="1"/>
  <c r="O302" i="24500"/>
  <c r="P302" i="24500"/>
  <c r="R302" i="24500" s="1"/>
  <c r="H303" i="24500"/>
  <c r="K303" i="24500" s="1"/>
  <c r="P303" i="24500" s="1"/>
  <c r="R303" i="24500" s="1"/>
  <c r="O303" i="24500"/>
  <c r="H304" i="24500"/>
  <c r="K304" i="24500" s="1"/>
  <c r="O304" i="24500"/>
  <c r="H306" i="24500"/>
  <c r="K306" i="24500" s="1"/>
  <c r="O306" i="24500"/>
  <c r="H307" i="24500"/>
  <c r="K307" i="24500" s="1"/>
  <c r="P307" i="24500" s="1"/>
  <c r="R307" i="24500" s="1"/>
  <c r="O307" i="24500"/>
  <c r="H308" i="24500"/>
  <c r="K308" i="24500"/>
  <c r="P308" i="24500" s="1"/>
  <c r="R308" i="24500" s="1"/>
  <c r="O308" i="24500"/>
  <c r="H309" i="24500"/>
  <c r="K309" i="24500" s="1"/>
  <c r="O309" i="24500"/>
  <c r="H310" i="24500"/>
  <c r="K310" i="24500" s="1"/>
  <c r="P310" i="24500" s="1"/>
  <c r="R310" i="24500" s="1"/>
  <c r="O310" i="24500"/>
  <c r="H311" i="24500"/>
  <c r="K311" i="24500" s="1"/>
  <c r="O311" i="24500"/>
  <c r="H312" i="24500"/>
  <c r="K312" i="24500" s="1"/>
  <c r="P312" i="24500" s="1"/>
  <c r="R312" i="24500" s="1"/>
  <c r="O312" i="24500"/>
  <c r="H313" i="24500"/>
  <c r="K313" i="24500"/>
  <c r="O313" i="24500"/>
  <c r="H314" i="24500"/>
  <c r="K314" i="24500" s="1"/>
  <c r="O314" i="24500"/>
  <c r="H315" i="24500"/>
  <c r="K315" i="24500" s="1"/>
  <c r="P315" i="24500" s="1"/>
  <c r="R315" i="24500" s="1"/>
  <c r="O315" i="24500"/>
  <c r="H316" i="24500"/>
  <c r="K316" i="24500" s="1"/>
  <c r="O316" i="24500"/>
  <c r="P316" i="24500"/>
  <c r="R316" i="24500" s="1"/>
  <c r="H317" i="24500"/>
  <c r="K317" i="24500"/>
  <c r="O317" i="24500"/>
  <c r="H318" i="24500"/>
  <c r="K318" i="24500" s="1"/>
  <c r="P318" i="24500" s="1"/>
  <c r="R318" i="24500" s="1"/>
  <c r="O318" i="24500"/>
  <c r="H319" i="24500"/>
  <c r="K319" i="24500" s="1"/>
  <c r="P319" i="24500" s="1"/>
  <c r="R319" i="24500" s="1"/>
  <c r="O319" i="24500"/>
  <c r="H320" i="24500"/>
  <c r="K320" i="24500" s="1"/>
  <c r="P320" i="24500" s="1"/>
  <c r="R320" i="24500" s="1"/>
  <c r="O320" i="24500"/>
  <c r="H321" i="24500"/>
  <c r="K321" i="24500" s="1"/>
  <c r="O321" i="24500"/>
  <c r="H322" i="24500"/>
  <c r="K322" i="24500" s="1"/>
  <c r="O322" i="24500"/>
  <c r="H323" i="24500"/>
  <c r="K323" i="24500" s="1"/>
  <c r="P323" i="24500" s="1"/>
  <c r="O323" i="24500"/>
  <c r="R323" i="24500"/>
  <c r="H324" i="24500"/>
  <c r="K324" i="24500"/>
  <c r="O324" i="24500"/>
  <c r="P324" i="24500"/>
  <c r="R324" i="24500" s="1"/>
  <c r="H325" i="24500"/>
  <c r="K325" i="24500" s="1"/>
  <c r="O325" i="24500"/>
  <c r="H326" i="24500"/>
  <c r="K326" i="24500" s="1"/>
  <c r="P326" i="24500" s="1"/>
  <c r="R326" i="24500" s="1"/>
  <c r="O326" i="24500"/>
  <c r="H327" i="24500"/>
  <c r="K327" i="24500" s="1"/>
  <c r="P327" i="24500" s="1"/>
  <c r="R327" i="24500" s="1"/>
  <c r="O327" i="24500"/>
  <c r="H328" i="24500"/>
  <c r="K328" i="24500" s="1"/>
  <c r="O328" i="24500"/>
  <c r="H329" i="24500"/>
  <c r="K329" i="24500" s="1"/>
  <c r="O329" i="24500"/>
  <c r="H330" i="24500"/>
  <c r="K330" i="24500" s="1"/>
  <c r="O330" i="24500"/>
  <c r="H331" i="24500"/>
  <c r="K331" i="24500" s="1"/>
  <c r="O331" i="24500"/>
  <c r="H332" i="24500"/>
  <c r="K332" i="24500" s="1"/>
  <c r="O332" i="24500"/>
  <c r="P332" i="24500"/>
  <c r="R332" i="24500" s="1"/>
  <c r="H333" i="24500"/>
  <c r="K333" i="24500"/>
  <c r="O333" i="24500"/>
  <c r="H334" i="24500"/>
  <c r="K334" i="24500"/>
  <c r="P334" i="24500" s="1"/>
  <c r="R334" i="24500" s="1"/>
  <c r="O334" i="24500"/>
  <c r="H335" i="24500"/>
  <c r="O335" i="24500"/>
  <c r="P335" i="24500"/>
  <c r="R335" i="24500" s="1"/>
  <c r="H336" i="24500"/>
  <c r="K336" i="24500" s="1"/>
  <c r="P336" i="24500" s="1"/>
  <c r="R336" i="24500" s="1"/>
  <c r="O336" i="24500"/>
  <c r="H337" i="24500"/>
  <c r="K337" i="24500" s="1"/>
  <c r="O337" i="24500"/>
  <c r="H338" i="24500"/>
  <c r="K338" i="24500" s="1"/>
  <c r="O338" i="24500"/>
  <c r="D343" i="24500"/>
  <c r="E343" i="24500"/>
  <c r="E344" i="24500" s="1"/>
  <c r="F343" i="24500"/>
  <c r="G343" i="24500"/>
  <c r="I343" i="24500"/>
  <c r="J343" i="24500"/>
  <c r="J344" i="24500" s="1"/>
  <c r="L343" i="24500"/>
  <c r="M343" i="24500"/>
  <c r="N343" i="24500"/>
  <c r="Q343" i="24500"/>
  <c r="I344" i="24500"/>
  <c r="H7" i="24499"/>
  <c r="K7" i="24499"/>
  <c r="P7" i="24499" s="1"/>
  <c r="O7" i="24499"/>
  <c r="H8" i="24499"/>
  <c r="O8" i="24499"/>
  <c r="H9" i="24499"/>
  <c r="K9" i="24499" s="1"/>
  <c r="P9" i="24499" s="1"/>
  <c r="R9" i="24499" s="1"/>
  <c r="O9" i="24499"/>
  <c r="H10" i="24499"/>
  <c r="K10" i="24499" s="1"/>
  <c r="P10" i="24499" s="1"/>
  <c r="R10" i="24499" s="1"/>
  <c r="O10" i="24499"/>
  <c r="H11" i="24499"/>
  <c r="K11" i="24499" s="1"/>
  <c r="P11" i="24499" s="1"/>
  <c r="R11" i="24499" s="1"/>
  <c r="O11" i="24499"/>
  <c r="H12" i="24499"/>
  <c r="K12" i="24499" s="1"/>
  <c r="O12" i="24499"/>
  <c r="H13" i="24499"/>
  <c r="K13" i="24499" s="1"/>
  <c r="P13" i="24499" s="1"/>
  <c r="R13" i="24499" s="1"/>
  <c r="O13" i="24499"/>
  <c r="D14" i="24499"/>
  <c r="E14" i="24499"/>
  <c r="F14" i="24499"/>
  <c r="G14" i="24499"/>
  <c r="I14" i="24499"/>
  <c r="J14" i="24499"/>
  <c r="L14" i="24499"/>
  <c r="M14" i="24499"/>
  <c r="N14" i="24499"/>
  <c r="Q14" i="24499"/>
  <c r="H15" i="24499"/>
  <c r="K15" i="24499" s="1"/>
  <c r="O15" i="24499"/>
  <c r="H16" i="24499"/>
  <c r="K16" i="24499" s="1"/>
  <c r="O16" i="24499"/>
  <c r="P16" i="24499" s="1"/>
  <c r="R16" i="24499"/>
  <c r="H17" i="24499"/>
  <c r="K17" i="24499"/>
  <c r="O17" i="24499"/>
  <c r="H18" i="24499"/>
  <c r="K18" i="24499"/>
  <c r="O18" i="24499"/>
  <c r="H19" i="24499"/>
  <c r="K19" i="24499" s="1"/>
  <c r="O19" i="24499"/>
  <c r="P19" i="24499" s="1"/>
  <c r="R19" i="24499" s="1"/>
  <c r="H20" i="24499"/>
  <c r="K20" i="24499" s="1"/>
  <c r="O20" i="24499"/>
  <c r="P20" i="24499"/>
  <c r="R20" i="24499" s="1"/>
  <c r="H21" i="24499"/>
  <c r="K21" i="24499"/>
  <c r="P21" i="24499" s="1"/>
  <c r="R21" i="24499" s="1"/>
  <c r="O21" i="24499"/>
  <c r="H22" i="24499"/>
  <c r="K22" i="24499" s="1"/>
  <c r="O22" i="24499"/>
  <c r="H23" i="24499"/>
  <c r="K23" i="24499"/>
  <c r="P23" i="24499" s="1"/>
  <c r="R23" i="24499" s="1"/>
  <c r="O23" i="24499"/>
  <c r="H24" i="24499"/>
  <c r="K24" i="24499" s="1"/>
  <c r="P24" i="24499" s="1"/>
  <c r="R24" i="24499" s="1"/>
  <c r="O24" i="24499"/>
  <c r="H25" i="24499"/>
  <c r="K25" i="24499" s="1"/>
  <c r="P25" i="24499" s="1"/>
  <c r="R25" i="24499" s="1"/>
  <c r="O25" i="24499"/>
  <c r="H27" i="24499"/>
  <c r="K27" i="24499"/>
  <c r="P27" i="24499" s="1"/>
  <c r="R27" i="24499" s="1"/>
  <c r="O27" i="24499"/>
  <c r="H28" i="24499"/>
  <c r="K28" i="24499" s="1"/>
  <c r="O28" i="24499"/>
  <c r="H29" i="24499"/>
  <c r="K29" i="24499" s="1"/>
  <c r="P29" i="24499" s="1"/>
  <c r="R29" i="24499" s="1"/>
  <c r="O29" i="24499"/>
  <c r="H30" i="24499"/>
  <c r="K30" i="24499"/>
  <c r="P30" i="24499" s="1"/>
  <c r="R30" i="24499" s="1"/>
  <c r="O30" i="24499"/>
  <c r="D31" i="24499"/>
  <c r="E31" i="24499"/>
  <c r="F31" i="24499"/>
  <c r="G31" i="24499"/>
  <c r="I31" i="24499"/>
  <c r="J31" i="24499"/>
  <c r="L31" i="24499"/>
  <c r="M31" i="24499"/>
  <c r="N31" i="24499"/>
  <c r="Q31" i="24499"/>
  <c r="H32" i="24499"/>
  <c r="K32" i="24499" s="1"/>
  <c r="P32" i="24499" s="1"/>
  <c r="R32" i="24499" s="1"/>
  <c r="O32" i="24499"/>
  <c r="H33" i="24499"/>
  <c r="K33" i="24499"/>
  <c r="O33" i="24499"/>
  <c r="H34" i="24499"/>
  <c r="K34" i="24499"/>
  <c r="P34" i="24499" s="1"/>
  <c r="R34" i="24499" s="1"/>
  <c r="O34" i="24499"/>
  <c r="H35" i="24499"/>
  <c r="K35" i="24499" s="1"/>
  <c r="P35" i="24499" s="1"/>
  <c r="R35" i="24499" s="1"/>
  <c r="O35" i="24499"/>
  <c r="H36" i="24499"/>
  <c r="K36" i="24499"/>
  <c r="P36" i="24499" s="1"/>
  <c r="R36" i="24499" s="1"/>
  <c r="O36" i="24499"/>
  <c r="H37" i="24499"/>
  <c r="K37" i="24499" s="1"/>
  <c r="O37" i="24499"/>
  <c r="H38" i="24499"/>
  <c r="K38" i="24499"/>
  <c r="P38" i="24499" s="1"/>
  <c r="R38" i="24499" s="1"/>
  <c r="O38" i="24499"/>
  <c r="H39" i="24499"/>
  <c r="K39" i="24499" s="1"/>
  <c r="P39" i="24499" s="1"/>
  <c r="R39" i="24499" s="1"/>
  <c r="O39" i="24499"/>
  <c r="H40" i="24499"/>
  <c r="K40" i="24499" s="1"/>
  <c r="O40" i="24499"/>
  <c r="H41" i="24499"/>
  <c r="K41" i="24499"/>
  <c r="P41" i="24499" s="1"/>
  <c r="R41" i="24499" s="1"/>
  <c r="O41" i="24499"/>
  <c r="H42" i="24499"/>
  <c r="K42" i="24499" s="1"/>
  <c r="P42" i="24499" s="1"/>
  <c r="R42" i="24499" s="1"/>
  <c r="O42" i="24499"/>
  <c r="H43" i="24499"/>
  <c r="K43" i="24499" s="1"/>
  <c r="O43" i="24499"/>
  <c r="H44" i="24499"/>
  <c r="K44" i="24499"/>
  <c r="P44" i="24499" s="1"/>
  <c r="R44" i="24499" s="1"/>
  <c r="O44" i="24499"/>
  <c r="H45" i="24499"/>
  <c r="K45" i="24499" s="1"/>
  <c r="P45" i="24499" s="1"/>
  <c r="R45" i="24499" s="1"/>
  <c r="O45" i="24499"/>
  <c r="H46" i="24499"/>
  <c r="K46" i="24499" s="1"/>
  <c r="O46" i="24499"/>
  <c r="H47" i="24499"/>
  <c r="K47" i="24499" s="1"/>
  <c r="O47" i="24499"/>
  <c r="H48" i="24499"/>
  <c r="K48" i="24499" s="1"/>
  <c r="P48" i="24499" s="1"/>
  <c r="R48" i="24499" s="1"/>
  <c r="O48" i="24499"/>
  <c r="H49" i="24499"/>
  <c r="K49" i="24499"/>
  <c r="O49" i="24499"/>
  <c r="H50" i="24499"/>
  <c r="K50" i="24499" s="1"/>
  <c r="P50" i="24499" s="1"/>
  <c r="R50" i="24499" s="1"/>
  <c r="O50" i="24499"/>
  <c r="H51" i="24499"/>
  <c r="K51" i="24499" s="1"/>
  <c r="P51" i="24499" s="1"/>
  <c r="R51" i="24499" s="1"/>
  <c r="O51" i="24499"/>
  <c r="H52" i="24499"/>
  <c r="K52" i="24499"/>
  <c r="O52" i="24499"/>
  <c r="H53" i="24499"/>
  <c r="K53" i="24499" s="1"/>
  <c r="O53" i="24499"/>
  <c r="H54" i="24499"/>
  <c r="K54" i="24499"/>
  <c r="P54" i="24499" s="1"/>
  <c r="R54" i="24499" s="1"/>
  <c r="O54" i="24499"/>
  <c r="H56" i="24499"/>
  <c r="K56" i="24499" s="1"/>
  <c r="O56" i="24499"/>
  <c r="H57" i="24499"/>
  <c r="K57" i="24499" s="1"/>
  <c r="P57" i="24499" s="1"/>
  <c r="R57" i="24499" s="1"/>
  <c r="O57" i="24499"/>
  <c r="H58" i="24499"/>
  <c r="K58" i="24499"/>
  <c r="P58" i="24499" s="1"/>
  <c r="R58" i="24499" s="1"/>
  <c r="O58" i="24499"/>
  <c r="H59" i="24499"/>
  <c r="K59" i="24499"/>
  <c r="P59" i="24499" s="1"/>
  <c r="R59" i="24499" s="1"/>
  <c r="O59" i="24499"/>
  <c r="H60" i="24499"/>
  <c r="K60" i="24499" s="1"/>
  <c r="O60" i="24499"/>
  <c r="H61" i="24499"/>
  <c r="K61" i="24499"/>
  <c r="P61" i="24499" s="1"/>
  <c r="R61" i="24499" s="1"/>
  <c r="O61" i="24499"/>
  <c r="H62" i="24499"/>
  <c r="K62" i="24499" s="1"/>
  <c r="P62" i="24499" s="1"/>
  <c r="R62" i="24499" s="1"/>
  <c r="O62" i="24499"/>
  <c r="H63" i="24499"/>
  <c r="K63" i="24499" s="1"/>
  <c r="O63" i="24499"/>
  <c r="H64" i="24499"/>
  <c r="K64" i="24499" s="1"/>
  <c r="O64" i="24499"/>
  <c r="H65" i="24499"/>
  <c r="K65" i="24499" s="1"/>
  <c r="O65" i="24499"/>
  <c r="P65" i="24499"/>
  <c r="R65" i="24499" s="1"/>
  <c r="H66" i="24499"/>
  <c r="K66" i="24499"/>
  <c r="O66" i="24499"/>
  <c r="H67" i="24499"/>
  <c r="K67" i="24499" s="1"/>
  <c r="P67" i="24499" s="1"/>
  <c r="R67" i="24499" s="1"/>
  <c r="O67" i="24499"/>
  <c r="H68" i="24499"/>
  <c r="K68" i="24499" s="1"/>
  <c r="O68" i="24499"/>
  <c r="P68" i="24499"/>
  <c r="R68" i="24499" s="1"/>
  <c r="H69" i="24499"/>
  <c r="K69" i="24499"/>
  <c r="O69" i="24499"/>
  <c r="D70" i="24499"/>
  <c r="E70" i="24499"/>
  <c r="F70" i="24499"/>
  <c r="G70" i="24499"/>
  <c r="I70" i="24499"/>
  <c r="J70" i="24499"/>
  <c r="L70" i="24499"/>
  <c r="M70" i="24499"/>
  <c r="N70" i="24499"/>
  <c r="Q70" i="24499"/>
  <c r="H71" i="24499"/>
  <c r="K71" i="24499" s="1"/>
  <c r="O71" i="24499"/>
  <c r="H72" i="24499"/>
  <c r="K72" i="24499"/>
  <c r="O72" i="24499"/>
  <c r="H73" i="24499"/>
  <c r="K73" i="24499" s="1"/>
  <c r="P73" i="24499" s="1"/>
  <c r="R73" i="24499" s="1"/>
  <c r="O73" i="24499"/>
  <c r="H74" i="24499"/>
  <c r="K74" i="24499" s="1"/>
  <c r="O74" i="24499"/>
  <c r="H75" i="24499"/>
  <c r="K75" i="24499"/>
  <c r="P75" i="24499" s="1"/>
  <c r="R75" i="24499" s="1"/>
  <c r="O75" i="24499"/>
  <c r="H76" i="24499"/>
  <c r="K76" i="24499" s="1"/>
  <c r="O76" i="24499"/>
  <c r="H77" i="24499"/>
  <c r="K77" i="24499" s="1"/>
  <c r="O77" i="24499"/>
  <c r="H78" i="24499"/>
  <c r="K78" i="24499" s="1"/>
  <c r="O78" i="24499"/>
  <c r="P78" i="24499" s="1"/>
  <c r="R78" i="24499" s="1"/>
  <c r="H79" i="24499"/>
  <c r="K79" i="24499"/>
  <c r="P79" i="24499" s="1"/>
  <c r="R79" i="24499" s="1"/>
  <c r="O79" i="24499"/>
  <c r="H80" i="24499"/>
  <c r="K80" i="24499"/>
  <c r="O80" i="24499"/>
  <c r="H81" i="24499"/>
  <c r="K81" i="24499" s="1"/>
  <c r="P81" i="24499" s="1"/>
  <c r="R81" i="24499" s="1"/>
  <c r="O81" i="24499"/>
  <c r="H82" i="24499"/>
  <c r="K82" i="24499" s="1"/>
  <c r="P82" i="24499" s="1"/>
  <c r="R82" i="24499" s="1"/>
  <c r="O82" i="24499"/>
  <c r="H83" i="24499"/>
  <c r="K83" i="24499" s="1"/>
  <c r="P83" i="24499" s="1"/>
  <c r="R83" i="24499" s="1"/>
  <c r="O83" i="24499"/>
  <c r="H84" i="24499"/>
  <c r="K84" i="24499" s="1"/>
  <c r="O84" i="24499"/>
  <c r="H85" i="24499"/>
  <c r="K85" i="24499"/>
  <c r="P85" i="24499" s="1"/>
  <c r="R85" i="24499" s="1"/>
  <c r="O85" i="24499"/>
  <c r="H86" i="24499"/>
  <c r="K86" i="24499" s="1"/>
  <c r="P86" i="24499" s="1"/>
  <c r="R86" i="24499" s="1"/>
  <c r="O86" i="24499"/>
  <c r="H87" i="24499"/>
  <c r="K87" i="24499" s="1"/>
  <c r="O87" i="24499"/>
  <c r="H88" i="24499"/>
  <c r="K88" i="24499"/>
  <c r="O88" i="24499"/>
  <c r="H89" i="24499"/>
  <c r="K89" i="24499" s="1"/>
  <c r="P89" i="24499" s="1"/>
  <c r="R89" i="24499" s="1"/>
  <c r="O89" i="24499"/>
  <c r="H90" i="24499"/>
  <c r="K90" i="24499" s="1"/>
  <c r="O90" i="24499"/>
  <c r="H91" i="24499"/>
  <c r="K91" i="24499"/>
  <c r="P91" i="24499" s="1"/>
  <c r="R91" i="24499" s="1"/>
  <c r="O91" i="24499"/>
  <c r="H92" i="24499"/>
  <c r="K92" i="24499" s="1"/>
  <c r="O92" i="24499"/>
  <c r="H93" i="24499"/>
  <c r="K93" i="24499" s="1"/>
  <c r="O93" i="24499"/>
  <c r="H94" i="24499"/>
  <c r="K94" i="24499" s="1"/>
  <c r="O94" i="24499"/>
  <c r="P94" i="24499" s="1"/>
  <c r="R94" i="24499" s="1"/>
  <c r="H95" i="24499"/>
  <c r="K95" i="24499"/>
  <c r="P95" i="24499" s="1"/>
  <c r="R95" i="24499" s="1"/>
  <c r="O95" i="24499"/>
  <c r="H96" i="24499"/>
  <c r="K96" i="24499"/>
  <c r="O96" i="24499"/>
  <c r="H97" i="24499"/>
  <c r="K97" i="24499" s="1"/>
  <c r="P97" i="24499" s="1"/>
  <c r="R97" i="24499" s="1"/>
  <c r="O97" i="24499"/>
  <c r="H98" i="24499"/>
  <c r="K98" i="24499" s="1"/>
  <c r="P98" i="24499" s="1"/>
  <c r="R98" i="24499" s="1"/>
  <c r="O98" i="24499"/>
  <c r="H99" i="24499"/>
  <c r="K99" i="24499" s="1"/>
  <c r="P99" i="24499" s="1"/>
  <c r="R99" i="24499" s="1"/>
  <c r="O99" i="24499"/>
  <c r="H100" i="24499"/>
  <c r="K100" i="24499" s="1"/>
  <c r="O100" i="24499"/>
  <c r="H101" i="24499"/>
  <c r="K101" i="24499"/>
  <c r="O101" i="24499"/>
  <c r="H102" i="24499"/>
  <c r="K102" i="24499" s="1"/>
  <c r="P102" i="24499" s="1"/>
  <c r="R102" i="24499" s="1"/>
  <c r="O102" i="24499"/>
  <c r="H103" i="24499"/>
  <c r="K103" i="24499" s="1"/>
  <c r="O103" i="24499"/>
  <c r="D104" i="24499"/>
  <c r="E104" i="24499"/>
  <c r="F104" i="24499"/>
  <c r="G104" i="24499"/>
  <c r="I104" i="24499"/>
  <c r="J104" i="24499"/>
  <c r="L104" i="24499"/>
  <c r="M104" i="24499"/>
  <c r="N104" i="24499"/>
  <c r="Q104" i="24499"/>
  <c r="H105" i="24499"/>
  <c r="K105" i="24499"/>
  <c r="P105" i="24499" s="1"/>
  <c r="R105" i="24499" s="1"/>
  <c r="O105" i="24499"/>
  <c r="H106" i="24499"/>
  <c r="K106" i="24499" s="1"/>
  <c r="O106" i="24499"/>
  <c r="H107" i="24499"/>
  <c r="K107" i="24499" s="1"/>
  <c r="O107" i="24499"/>
  <c r="H108" i="24499"/>
  <c r="K108" i="24499" s="1"/>
  <c r="P108" i="24499" s="1"/>
  <c r="R108" i="24499" s="1"/>
  <c r="O108" i="24499"/>
  <c r="H109" i="24499"/>
  <c r="K109" i="24499"/>
  <c r="O109" i="24499"/>
  <c r="P109" i="24499"/>
  <c r="R109" i="24499" s="1"/>
  <c r="H110" i="24499"/>
  <c r="K110" i="24499"/>
  <c r="O110" i="24499"/>
  <c r="H111" i="24499"/>
  <c r="K111" i="24499" s="1"/>
  <c r="P111" i="24499" s="1"/>
  <c r="R111" i="24499" s="1"/>
  <c r="O111" i="24499"/>
  <c r="H112" i="24499"/>
  <c r="K112" i="24499" s="1"/>
  <c r="O112" i="24499"/>
  <c r="P112" i="24499" s="1"/>
  <c r="R112" i="24499" s="1"/>
  <c r="H113" i="24499"/>
  <c r="K113" i="24499"/>
  <c r="P113" i="24499" s="1"/>
  <c r="R113" i="24499" s="1"/>
  <c r="O113" i="24499"/>
  <c r="H114" i="24499"/>
  <c r="K114" i="24499" s="1"/>
  <c r="O114" i="24499"/>
  <c r="Q114" i="24499"/>
  <c r="Q135" i="24499" s="1"/>
  <c r="H115" i="24499"/>
  <c r="K115" i="24499" s="1"/>
  <c r="P115" i="24499" s="1"/>
  <c r="R115" i="24499" s="1"/>
  <c r="O115" i="24499"/>
  <c r="H116" i="24499"/>
  <c r="K116" i="24499" s="1"/>
  <c r="O116" i="24499"/>
  <c r="H117" i="24499"/>
  <c r="K117" i="24499"/>
  <c r="P117" i="24499" s="1"/>
  <c r="R117" i="24499" s="1"/>
  <c r="O117" i="24499"/>
  <c r="H118" i="24499"/>
  <c r="K118" i="24499" s="1"/>
  <c r="O118" i="24499"/>
  <c r="H119" i="24499"/>
  <c r="K119" i="24499" s="1"/>
  <c r="O119" i="24499"/>
  <c r="H120" i="24499"/>
  <c r="K120" i="24499"/>
  <c r="P120" i="24499" s="1"/>
  <c r="R120" i="24499" s="1"/>
  <c r="O120" i="24499"/>
  <c r="H121" i="24499"/>
  <c r="K121" i="24499" s="1"/>
  <c r="O121" i="24499"/>
  <c r="H122" i="24499"/>
  <c r="K122" i="24499" s="1"/>
  <c r="O122" i="24499"/>
  <c r="H124" i="24499"/>
  <c r="K124" i="24499" s="1"/>
  <c r="O124" i="24499"/>
  <c r="P124" i="24499" s="1"/>
  <c r="R124" i="24499" s="1"/>
  <c r="H125" i="24499"/>
  <c r="K125" i="24499"/>
  <c r="P125" i="24499" s="1"/>
  <c r="R125" i="24499" s="1"/>
  <c r="O125" i="24499"/>
  <c r="H126" i="24499"/>
  <c r="K126" i="24499"/>
  <c r="O126" i="24499"/>
  <c r="H127" i="24499"/>
  <c r="K127" i="24499" s="1"/>
  <c r="O127" i="24499"/>
  <c r="H128" i="24499"/>
  <c r="K128" i="24499" s="1"/>
  <c r="P128" i="24499" s="1"/>
  <c r="R128" i="24499" s="1"/>
  <c r="O128" i="24499"/>
  <c r="H129" i="24499"/>
  <c r="K129" i="24499"/>
  <c r="P129" i="24499" s="1"/>
  <c r="R129" i="24499" s="1"/>
  <c r="O129" i="24499"/>
  <c r="H130" i="24499"/>
  <c r="K130" i="24499" s="1"/>
  <c r="O130" i="24499"/>
  <c r="H131" i="24499"/>
  <c r="K131" i="24499"/>
  <c r="P131" i="24499" s="1"/>
  <c r="R131" i="24499" s="1"/>
  <c r="O131" i="24499"/>
  <c r="H132" i="24499"/>
  <c r="K132" i="24499" s="1"/>
  <c r="P132" i="24499" s="1"/>
  <c r="R132" i="24499" s="1"/>
  <c r="O132" i="24499"/>
  <c r="H133" i="24499"/>
  <c r="K133" i="24499" s="1"/>
  <c r="P133" i="24499" s="1"/>
  <c r="R133" i="24499" s="1"/>
  <c r="O133" i="24499"/>
  <c r="H134" i="24499"/>
  <c r="K134" i="24499"/>
  <c r="O134" i="24499"/>
  <c r="D135" i="24499"/>
  <c r="E135" i="24499"/>
  <c r="F135" i="24499"/>
  <c r="G135" i="24499"/>
  <c r="I135" i="24499"/>
  <c r="J135" i="24499"/>
  <c r="L135" i="24499"/>
  <c r="M135" i="24499"/>
  <c r="N135" i="24499"/>
  <c r="H136" i="24499"/>
  <c r="K136" i="24499" s="1"/>
  <c r="O136" i="24499"/>
  <c r="Q136" i="24499"/>
  <c r="Q190" i="24499" s="1"/>
  <c r="H137" i="24499"/>
  <c r="K137" i="24499" s="1"/>
  <c r="O137" i="24499"/>
  <c r="P137" i="24499"/>
  <c r="R137" i="24499" s="1"/>
  <c r="H138" i="24499"/>
  <c r="K138" i="24499"/>
  <c r="P138" i="24499" s="1"/>
  <c r="R138" i="24499" s="1"/>
  <c r="O138" i="24499"/>
  <c r="H139" i="24499"/>
  <c r="K139" i="24499" s="1"/>
  <c r="O139" i="24499"/>
  <c r="H140" i="24499"/>
  <c r="K140" i="24499"/>
  <c r="P140" i="24499" s="1"/>
  <c r="R140" i="24499" s="1"/>
  <c r="O140" i="24499"/>
  <c r="H141" i="24499"/>
  <c r="K141" i="24499" s="1"/>
  <c r="P141" i="24499" s="1"/>
  <c r="R141" i="24499" s="1"/>
  <c r="O141" i="24499"/>
  <c r="H142" i="24499"/>
  <c r="K142" i="24499" s="1"/>
  <c r="O142" i="24499"/>
  <c r="H143" i="24499"/>
  <c r="K143" i="24499" s="1"/>
  <c r="P143" i="24499" s="1"/>
  <c r="R143" i="24499" s="1"/>
  <c r="O143" i="24499"/>
  <c r="H144" i="24499"/>
  <c r="K144" i="24499" s="1"/>
  <c r="O144" i="24499"/>
  <c r="H145" i="24499"/>
  <c r="K145" i="24499" s="1"/>
  <c r="O145" i="24499"/>
  <c r="H146" i="24499"/>
  <c r="K146" i="24499" s="1"/>
  <c r="P146" i="24499" s="1"/>
  <c r="R146" i="24499" s="1"/>
  <c r="O146" i="24499"/>
  <c r="H147" i="24499"/>
  <c r="K147" i="24499" s="1"/>
  <c r="O147" i="24499"/>
  <c r="H148" i="24499"/>
  <c r="K148" i="24499" s="1"/>
  <c r="O148" i="24499"/>
  <c r="H149" i="24499"/>
  <c r="K149" i="24499" s="1"/>
  <c r="P149" i="24499" s="1"/>
  <c r="R149" i="24499" s="1"/>
  <c r="O149" i="24499"/>
  <c r="H150" i="24499"/>
  <c r="K150" i="24499"/>
  <c r="P150" i="24499" s="1"/>
  <c r="R150" i="24499" s="1"/>
  <c r="O150" i="24499"/>
  <c r="H151" i="24499"/>
  <c r="K151" i="24499"/>
  <c r="O151" i="24499"/>
  <c r="H152" i="24499"/>
  <c r="K152" i="24499" s="1"/>
  <c r="O152" i="24499"/>
  <c r="H153" i="24499"/>
  <c r="K153" i="24499"/>
  <c r="P153" i="24499" s="1"/>
  <c r="R153" i="24499" s="1"/>
  <c r="O153" i="24499"/>
  <c r="H154" i="24499"/>
  <c r="K154" i="24499"/>
  <c r="P154" i="24499" s="1"/>
  <c r="R154" i="24499" s="1"/>
  <c r="O154" i="24499"/>
  <c r="H155" i="24499"/>
  <c r="K155" i="24499" s="1"/>
  <c r="P155" i="24499" s="1"/>
  <c r="R155" i="24499" s="1"/>
  <c r="O155" i="24499"/>
  <c r="H157" i="24499"/>
  <c r="K157" i="24499" s="1"/>
  <c r="O157" i="24499"/>
  <c r="H158" i="24499"/>
  <c r="K158" i="24499" s="1"/>
  <c r="O158" i="24499"/>
  <c r="P158" i="24499"/>
  <c r="R158" i="24499" s="1"/>
  <c r="H159" i="24499"/>
  <c r="K159" i="24499" s="1"/>
  <c r="O159" i="24499"/>
  <c r="P159" i="24499"/>
  <c r="R159" i="24499" s="1"/>
  <c r="H160" i="24499"/>
  <c r="K160" i="24499" s="1"/>
  <c r="O160" i="24499"/>
  <c r="H161" i="24499"/>
  <c r="K161" i="24499" s="1"/>
  <c r="O161" i="24499"/>
  <c r="H162" i="24499"/>
  <c r="K162" i="24499" s="1"/>
  <c r="P162" i="24499" s="1"/>
  <c r="R162" i="24499" s="1"/>
  <c r="O162" i="24499"/>
  <c r="H163" i="24499"/>
  <c r="K163" i="24499" s="1"/>
  <c r="O163" i="24499"/>
  <c r="H164" i="24499"/>
  <c r="K164" i="24499"/>
  <c r="O164" i="24499"/>
  <c r="H166" i="24499"/>
  <c r="K166" i="24499" s="1"/>
  <c r="P166" i="24499" s="1"/>
  <c r="R166" i="24499" s="1"/>
  <c r="O166" i="24499"/>
  <c r="H167" i="24499"/>
  <c r="K167" i="24499" s="1"/>
  <c r="O167" i="24499"/>
  <c r="P167" i="24499"/>
  <c r="R167" i="24499" s="1"/>
  <c r="H168" i="24499"/>
  <c r="K168" i="24499"/>
  <c r="P168" i="24499" s="1"/>
  <c r="R168" i="24499" s="1"/>
  <c r="O168" i="24499"/>
  <c r="H169" i="24499"/>
  <c r="K169" i="24499" s="1"/>
  <c r="P169" i="24499" s="1"/>
  <c r="R169" i="24499" s="1"/>
  <c r="O169" i="24499"/>
  <c r="H170" i="24499"/>
  <c r="K170" i="24499"/>
  <c r="P170" i="24499" s="1"/>
  <c r="R170" i="24499" s="1"/>
  <c r="O170" i="24499"/>
  <c r="H171" i="24499"/>
  <c r="K171" i="24499" s="1"/>
  <c r="P171" i="24499" s="1"/>
  <c r="R171" i="24499" s="1"/>
  <c r="O171" i="24499"/>
  <c r="H172" i="24499"/>
  <c r="K172" i="24499" s="1"/>
  <c r="P172" i="24499" s="1"/>
  <c r="R172" i="24499" s="1"/>
  <c r="O172" i="24499"/>
  <c r="H174" i="24499"/>
  <c r="K174" i="24499" s="1"/>
  <c r="O174" i="24499"/>
  <c r="H175" i="24499"/>
  <c r="K175" i="24499"/>
  <c r="P175" i="24499" s="1"/>
  <c r="R175" i="24499" s="1"/>
  <c r="O175" i="24499"/>
  <c r="H176" i="24499"/>
  <c r="K176" i="24499" s="1"/>
  <c r="P176" i="24499" s="1"/>
  <c r="R176" i="24499" s="1"/>
  <c r="O176" i="24499"/>
  <c r="H177" i="24499"/>
  <c r="K177" i="24499" s="1"/>
  <c r="O177" i="24499"/>
  <c r="H178" i="24499"/>
  <c r="K178" i="24499"/>
  <c r="P178" i="24499" s="1"/>
  <c r="R178" i="24499" s="1"/>
  <c r="O178" i="24499"/>
  <c r="H179" i="24499"/>
  <c r="K179" i="24499" s="1"/>
  <c r="P179" i="24499" s="1"/>
  <c r="R179" i="24499" s="1"/>
  <c r="O179" i="24499"/>
  <c r="H180" i="24499"/>
  <c r="K180" i="24499" s="1"/>
  <c r="P180" i="24499" s="1"/>
  <c r="R180" i="24499" s="1"/>
  <c r="O180" i="24499"/>
  <c r="H183" i="24499"/>
  <c r="K183" i="24499" s="1"/>
  <c r="O183" i="24499"/>
  <c r="H184" i="24499"/>
  <c r="K184" i="24499" s="1"/>
  <c r="P184" i="24499" s="1"/>
  <c r="R184" i="24499" s="1"/>
  <c r="O184" i="24499"/>
  <c r="H185" i="24499"/>
  <c r="K185" i="24499" s="1"/>
  <c r="P185" i="24499" s="1"/>
  <c r="R185" i="24499" s="1"/>
  <c r="O185" i="24499"/>
  <c r="H186" i="24499"/>
  <c r="K186" i="24499" s="1"/>
  <c r="O186" i="24499"/>
  <c r="H187" i="24499"/>
  <c r="K187" i="24499" s="1"/>
  <c r="P187" i="24499" s="1"/>
  <c r="R187" i="24499" s="1"/>
  <c r="O187" i="24499"/>
  <c r="H188" i="24499"/>
  <c r="K188" i="24499" s="1"/>
  <c r="O188" i="24499"/>
  <c r="H189" i="24499"/>
  <c r="K189" i="24499"/>
  <c r="O189" i="24499"/>
  <c r="P189" i="24499"/>
  <c r="R189" i="24499" s="1"/>
  <c r="D190" i="24499"/>
  <c r="E190" i="24499"/>
  <c r="F190" i="24499"/>
  <c r="G190" i="24499"/>
  <c r="I190" i="24499"/>
  <c r="J190" i="24499"/>
  <c r="L190" i="24499"/>
  <c r="M190" i="24499"/>
  <c r="N190" i="24499"/>
  <c r="N344" i="24499" s="1"/>
  <c r="H191" i="24499"/>
  <c r="O191" i="24499"/>
  <c r="H192" i="24499"/>
  <c r="K192" i="24499" s="1"/>
  <c r="P192" i="24499" s="1"/>
  <c r="R192" i="24499" s="1"/>
  <c r="O192" i="24499"/>
  <c r="H193" i="24499"/>
  <c r="K193" i="24499"/>
  <c r="O193" i="24499"/>
  <c r="H194" i="24499"/>
  <c r="K194" i="24499" s="1"/>
  <c r="P194" i="24499" s="1"/>
  <c r="R194" i="24499" s="1"/>
  <c r="O194" i="24499"/>
  <c r="H195" i="24499"/>
  <c r="K195" i="24499"/>
  <c r="P195" i="24499" s="1"/>
  <c r="R195" i="24499" s="1"/>
  <c r="O195" i="24499"/>
  <c r="H196" i="24499"/>
  <c r="K196" i="24499"/>
  <c r="P196" i="24499" s="1"/>
  <c r="R196" i="24499" s="1"/>
  <c r="O196" i="24499"/>
  <c r="H197" i="24499"/>
  <c r="K197" i="24499" s="1"/>
  <c r="P197" i="24499" s="1"/>
  <c r="R197" i="24499" s="1"/>
  <c r="O197" i="24499"/>
  <c r="H198" i="24499"/>
  <c r="K198" i="24499"/>
  <c r="O198" i="24499"/>
  <c r="H199" i="24499"/>
  <c r="K199" i="24499" s="1"/>
  <c r="O199" i="24499"/>
  <c r="H200" i="24499"/>
  <c r="K200" i="24499" s="1"/>
  <c r="P200" i="24499" s="1"/>
  <c r="R200" i="24499" s="1"/>
  <c r="O200" i="24499"/>
  <c r="H201" i="24499"/>
  <c r="K201" i="24499"/>
  <c r="P201" i="24499" s="1"/>
  <c r="R201" i="24499" s="1"/>
  <c r="O201" i="24499"/>
  <c r="H202" i="24499"/>
  <c r="K202" i="24499" s="1"/>
  <c r="O202" i="24499"/>
  <c r="H203" i="24499"/>
  <c r="K203" i="24499"/>
  <c r="P203" i="24499" s="1"/>
  <c r="R203" i="24499" s="1"/>
  <c r="O203" i="24499"/>
  <c r="H204" i="24499"/>
  <c r="K204" i="24499" s="1"/>
  <c r="P204" i="24499" s="1"/>
  <c r="R204" i="24499" s="1"/>
  <c r="O204" i="24499"/>
  <c r="H205" i="24499"/>
  <c r="K205" i="24499" s="1"/>
  <c r="P205" i="24499" s="1"/>
  <c r="R205" i="24499" s="1"/>
  <c r="O205" i="24499"/>
  <c r="H206" i="24499"/>
  <c r="K206" i="24499" s="1"/>
  <c r="O206" i="24499"/>
  <c r="H207" i="24499"/>
  <c r="K207" i="24499"/>
  <c r="O207" i="24499"/>
  <c r="H208" i="24499"/>
  <c r="K208" i="24499" s="1"/>
  <c r="P208" i="24499" s="1"/>
  <c r="R208" i="24499" s="1"/>
  <c r="O208" i="24499"/>
  <c r="H209" i="24499"/>
  <c r="K209" i="24499"/>
  <c r="P209" i="24499" s="1"/>
  <c r="R209" i="24499" s="1"/>
  <c r="O209" i="24499"/>
  <c r="H211" i="24499"/>
  <c r="K211" i="24499"/>
  <c r="O211" i="24499"/>
  <c r="H212" i="24499"/>
  <c r="K212" i="24499" s="1"/>
  <c r="P212" i="24499" s="1"/>
  <c r="R212" i="24499" s="1"/>
  <c r="O212" i="24499"/>
  <c r="H213" i="24499"/>
  <c r="K213" i="24499"/>
  <c r="P213" i="24499" s="1"/>
  <c r="R213" i="24499" s="1"/>
  <c r="O213" i="24499"/>
  <c r="H214" i="24499"/>
  <c r="K214" i="24499"/>
  <c r="O214" i="24499"/>
  <c r="H215" i="24499"/>
  <c r="K215" i="24499"/>
  <c r="O215" i="24499"/>
  <c r="H216" i="24499"/>
  <c r="K216" i="24499" s="1"/>
  <c r="P216" i="24499" s="1"/>
  <c r="R216" i="24499" s="1"/>
  <c r="O216" i="24499"/>
  <c r="H217" i="24499"/>
  <c r="K217" i="24499" s="1"/>
  <c r="O217" i="24499"/>
  <c r="H218" i="24499"/>
  <c r="K218" i="24499" s="1"/>
  <c r="O218" i="24499"/>
  <c r="H219" i="24499"/>
  <c r="K219" i="24499" s="1"/>
  <c r="O219" i="24499"/>
  <c r="H220" i="24499"/>
  <c r="K220" i="24499"/>
  <c r="O220" i="24499"/>
  <c r="P220" i="24499"/>
  <c r="R220" i="24499" s="1"/>
  <c r="H221" i="24499"/>
  <c r="K221" i="24499"/>
  <c r="P221" i="24499" s="1"/>
  <c r="R221" i="24499" s="1"/>
  <c r="O221" i="24499"/>
  <c r="D223" i="24499"/>
  <c r="E223" i="24499"/>
  <c r="F223" i="24499"/>
  <c r="G223" i="24499"/>
  <c r="I223" i="24499"/>
  <c r="J223" i="24499"/>
  <c r="L223" i="24499"/>
  <c r="M223" i="24499"/>
  <c r="N223" i="24499"/>
  <c r="Q223" i="24499"/>
  <c r="H224" i="24499"/>
  <c r="K224" i="24499" s="1"/>
  <c r="P224" i="24499" s="1"/>
  <c r="O224" i="24499"/>
  <c r="H225" i="24499"/>
  <c r="K225" i="24499"/>
  <c r="P225" i="24499" s="1"/>
  <c r="R225" i="24499" s="1"/>
  <c r="O225" i="24499"/>
  <c r="H226" i="24499"/>
  <c r="K226" i="24499" s="1"/>
  <c r="P226" i="24499" s="1"/>
  <c r="R226" i="24499" s="1"/>
  <c r="O226" i="24499"/>
  <c r="H227" i="24499"/>
  <c r="K227" i="24499" s="1"/>
  <c r="P227" i="24499" s="1"/>
  <c r="R227" i="24499" s="1"/>
  <c r="O227" i="24499"/>
  <c r="H228" i="24499"/>
  <c r="K228" i="24499" s="1"/>
  <c r="P228" i="24499" s="1"/>
  <c r="R228" i="24499" s="1"/>
  <c r="O228" i="24499"/>
  <c r="H229" i="24499"/>
  <c r="K229" i="24499"/>
  <c r="P229" i="24499" s="1"/>
  <c r="R229" i="24499" s="1"/>
  <c r="O229" i="24499"/>
  <c r="H230" i="24499"/>
  <c r="K230" i="24499" s="1"/>
  <c r="P230" i="24499" s="1"/>
  <c r="R230" i="24499" s="1"/>
  <c r="O230" i="24499"/>
  <c r="H231" i="24499"/>
  <c r="K231" i="24499" s="1"/>
  <c r="P231" i="24499" s="1"/>
  <c r="R231" i="24499" s="1"/>
  <c r="O231" i="24499"/>
  <c r="H232" i="24499"/>
  <c r="K232" i="24499" s="1"/>
  <c r="P232" i="24499" s="1"/>
  <c r="R232" i="24499" s="1"/>
  <c r="O232" i="24499"/>
  <c r="H233" i="24499"/>
  <c r="K233" i="24499"/>
  <c r="O233" i="24499"/>
  <c r="H234" i="24499"/>
  <c r="K234" i="24499" s="1"/>
  <c r="P234" i="24499" s="1"/>
  <c r="R234" i="24499" s="1"/>
  <c r="O234" i="24499"/>
  <c r="H235" i="24499"/>
  <c r="K235" i="24499" s="1"/>
  <c r="P235" i="24499" s="1"/>
  <c r="R235" i="24499" s="1"/>
  <c r="O235" i="24499"/>
  <c r="D236" i="24499"/>
  <c r="E236" i="24499"/>
  <c r="F236" i="24499"/>
  <c r="G236" i="24499"/>
  <c r="I236" i="24499"/>
  <c r="J236" i="24499"/>
  <c r="L236" i="24499"/>
  <c r="M236" i="24499"/>
  <c r="N236" i="24499"/>
  <c r="Q236" i="24499"/>
  <c r="H237" i="24499"/>
  <c r="O237" i="24499"/>
  <c r="H238" i="24499"/>
  <c r="K238" i="24499" s="1"/>
  <c r="O238" i="24499"/>
  <c r="H239" i="24499"/>
  <c r="K239" i="24499" s="1"/>
  <c r="O239" i="24499"/>
  <c r="H240" i="24499"/>
  <c r="K240" i="24499" s="1"/>
  <c r="O240" i="24499"/>
  <c r="H241" i="24499"/>
  <c r="K241" i="24499" s="1"/>
  <c r="O241" i="24499"/>
  <c r="P241" i="24499"/>
  <c r="R241" i="24499" s="1"/>
  <c r="H242" i="24499"/>
  <c r="K242" i="24499" s="1"/>
  <c r="P242" i="24499" s="1"/>
  <c r="R242" i="24499" s="1"/>
  <c r="O242" i="24499"/>
  <c r="H243" i="24499"/>
  <c r="K243" i="24499"/>
  <c r="P243" i="24499" s="1"/>
  <c r="R243" i="24499" s="1"/>
  <c r="O243" i="24499"/>
  <c r="H244" i="24499"/>
  <c r="K244" i="24499" s="1"/>
  <c r="O244" i="24499"/>
  <c r="H245" i="24499"/>
  <c r="K245" i="24499" s="1"/>
  <c r="P245" i="24499" s="1"/>
  <c r="R245" i="24499" s="1"/>
  <c r="O245" i="24499"/>
  <c r="H246" i="24499"/>
  <c r="K246" i="24499" s="1"/>
  <c r="O246" i="24499"/>
  <c r="H247" i="24499"/>
  <c r="K247" i="24499" s="1"/>
  <c r="P247" i="24499" s="1"/>
  <c r="R247" i="24499" s="1"/>
  <c r="O247" i="24499"/>
  <c r="H248" i="24499"/>
  <c r="K248" i="24499" s="1"/>
  <c r="P248" i="24499" s="1"/>
  <c r="R248" i="24499" s="1"/>
  <c r="O248" i="24499"/>
  <c r="H249" i="24499"/>
  <c r="K249" i="24499" s="1"/>
  <c r="O249" i="24499"/>
  <c r="P249" i="24499"/>
  <c r="R249" i="24499" s="1"/>
  <c r="H250" i="24499"/>
  <c r="K250" i="24499" s="1"/>
  <c r="P250" i="24499" s="1"/>
  <c r="R250" i="24499" s="1"/>
  <c r="O250" i="24499"/>
  <c r="H251" i="24499"/>
  <c r="K251" i="24499" s="1"/>
  <c r="P251" i="24499" s="1"/>
  <c r="R251" i="24499" s="1"/>
  <c r="O251" i="24499"/>
  <c r="H252" i="24499"/>
  <c r="K252" i="24499" s="1"/>
  <c r="O252" i="24499"/>
  <c r="H253" i="24499"/>
  <c r="K253" i="24499" s="1"/>
  <c r="P253" i="24499" s="1"/>
  <c r="R253" i="24499" s="1"/>
  <c r="O253" i="24499"/>
  <c r="H254" i="24499"/>
  <c r="K254" i="24499" s="1"/>
  <c r="O254" i="24499"/>
  <c r="H255" i="24499"/>
  <c r="K255" i="24499" s="1"/>
  <c r="P255" i="24499" s="1"/>
  <c r="R255" i="24499" s="1"/>
  <c r="O255" i="24499"/>
  <c r="H256" i="24499"/>
  <c r="K256" i="24499" s="1"/>
  <c r="O256" i="24499"/>
  <c r="H257" i="24499"/>
  <c r="K257" i="24499" s="1"/>
  <c r="O257" i="24499"/>
  <c r="P257" i="24499"/>
  <c r="R257" i="24499" s="1"/>
  <c r="H258" i="24499"/>
  <c r="K258" i="24499" s="1"/>
  <c r="P258" i="24499" s="1"/>
  <c r="R258" i="24499" s="1"/>
  <c r="O258" i="24499"/>
  <c r="H259" i="24499"/>
  <c r="K259" i="24499"/>
  <c r="P259" i="24499" s="1"/>
  <c r="R259" i="24499" s="1"/>
  <c r="O259" i="24499"/>
  <c r="H260" i="24499"/>
  <c r="K260" i="24499" s="1"/>
  <c r="O260" i="24499"/>
  <c r="H261" i="24499"/>
  <c r="K261" i="24499" s="1"/>
  <c r="P261" i="24499" s="1"/>
  <c r="R261" i="24499" s="1"/>
  <c r="O261" i="24499"/>
  <c r="H262" i="24499"/>
  <c r="K262" i="24499" s="1"/>
  <c r="O262" i="24499"/>
  <c r="H263" i="24499"/>
  <c r="K263" i="24499" s="1"/>
  <c r="P263" i="24499" s="1"/>
  <c r="R263" i="24499" s="1"/>
  <c r="O263" i="24499"/>
  <c r="H264" i="24499"/>
  <c r="K264" i="24499" s="1"/>
  <c r="P264" i="24499" s="1"/>
  <c r="R264" i="24499" s="1"/>
  <c r="O264" i="24499"/>
  <c r="H265" i="24499"/>
  <c r="K265" i="24499" s="1"/>
  <c r="O265" i="24499"/>
  <c r="P265" i="24499"/>
  <c r="R265" i="24499" s="1"/>
  <c r="H266" i="24499"/>
  <c r="K266" i="24499" s="1"/>
  <c r="O266" i="24499"/>
  <c r="H267" i="24499"/>
  <c r="K267" i="24499" s="1"/>
  <c r="P267" i="24499" s="1"/>
  <c r="R267" i="24499" s="1"/>
  <c r="O267" i="24499"/>
  <c r="D268" i="24499"/>
  <c r="E268" i="24499"/>
  <c r="F268" i="24499"/>
  <c r="G268" i="24499"/>
  <c r="I268" i="24499"/>
  <c r="J268" i="24499"/>
  <c r="L268" i="24499"/>
  <c r="M268" i="24499"/>
  <c r="N268" i="24499"/>
  <c r="Q268" i="24499"/>
  <c r="H269" i="24499"/>
  <c r="K269" i="24499"/>
  <c r="O269" i="24499"/>
  <c r="H270" i="24499"/>
  <c r="K270" i="24499" s="1"/>
  <c r="P270" i="24499" s="1"/>
  <c r="R270" i="24499" s="1"/>
  <c r="O270" i="24499"/>
  <c r="H271" i="24499"/>
  <c r="K271" i="24499"/>
  <c r="O271" i="24499"/>
  <c r="H272" i="24499"/>
  <c r="K272" i="24499" s="1"/>
  <c r="O272" i="24499"/>
  <c r="H273" i="24499"/>
  <c r="K273" i="24499"/>
  <c r="P273" i="24499" s="1"/>
  <c r="R273" i="24499" s="1"/>
  <c r="O273" i="24499"/>
  <c r="H274" i="24499"/>
  <c r="K274" i="24499" s="1"/>
  <c r="P274" i="24499" s="1"/>
  <c r="R274" i="24499" s="1"/>
  <c r="O274" i="24499"/>
  <c r="H275" i="24499"/>
  <c r="K275" i="24499" s="1"/>
  <c r="O275" i="24499"/>
  <c r="H276" i="24499"/>
  <c r="K276" i="24499" s="1"/>
  <c r="P276" i="24499" s="1"/>
  <c r="R276" i="24499" s="1"/>
  <c r="O276" i="24499"/>
  <c r="H277" i="24499"/>
  <c r="K277" i="24499"/>
  <c r="P277" i="24499" s="1"/>
  <c r="R277" i="24499" s="1"/>
  <c r="O277" i="24499"/>
  <c r="H278" i="24499"/>
  <c r="K278" i="24499" s="1"/>
  <c r="P278" i="24499" s="1"/>
  <c r="O278" i="24499"/>
  <c r="R278" i="24499"/>
  <c r="D279" i="24499"/>
  <c r="E279" i="24499"/>
  <c r="F279" i="24499"/>
  <c r="G279" i="24499"/>
  <c r="I279" i="24499"/>
  <c r="J279" i="24499"/>
  <c r="L279" i="24499"/>
  <c r="M279" i="24499"/>
  <c r="N279" i="24499"/>
  <c r="Q279" i="24499"/>
  <c r="H280" i="24499"/>
  <c r="O280" i="24499"/>
  <c r="H281" i="24499"/>
  <c r="K281" i="24499" s="1"/>
  <c r="O281" i="24499"/>
  <c r="P281" i="24499"/>
  <c r="R281" i="24499" s="1"/>
  <c r="H282" i="24499"/>
  <c r="K282" i="24499" s="1"/>
  <c r="P282" i="24499" s="1"/>
  <c r="R282" i="24499" s="1"/>
  <c r="O282" i="24499"/>
  <c r="H283" i="24499"/>
  <c r="K283" i="24499" s="1"/>
  <c r="P283" i="24499" s="1"/>
  <c r="R283" i="24499" s="1"/>
  <c r="O283" i="24499"/>
  <c r="H284" i="24499"/>
  <c r="K284" i="24499" s="1"/>
  <c r="O284" i="24499"/>
  <c r="H285" i="24499"/>
  <c r="K285" i="24499" s="1"/>
  <c r="O285" i="24499"/>
  <c r="P285" i="24499"/>
  <c r="R285" i="24499" s="1"/>
  <c r="H286" i="24499"/>
  <c r="K286" i="24499" s="1"/>
  <c r="O286" i="24499"/>
  <c r="H287" i="24499"/>
  <c r="K287" i="24499" s="1"/>
  <c r="P287" i="24499" s="1"/>
  <c r="R287" i="24499" s="1"/>
  <c r="O287" i="24499"/>
  <c r="H288" i="24499"/>
  <c r="K288" i="24499" s="1"/>
  <c r="O288" i="24499"/>
  <c r="H289" i="24499"/>
  <c r="K289" i="24499"/>
  <c r="O289" i="24499"/>
  <c r="P289" i="24499" s="1"/>
  <c r="R289" i="24499" s="1"/>
  <c r="D290" i="24499"/>
  <c r="E290" i="24499"/>
  <c r="F290" i="24499"/>
  <c r="G290" i="24499"/>
  <c r="I290" i="24499"/>
  <c r="J290" i="24499"/>
  <c r="L290" i="24499"/>
  <c r="M290" i="24499"/>
  <c r="N290" i="24499"/>
  <c r="H291" i="24499"/>
  <c r="O291" i="24499"/>
  <c r="H292" i="24499"/>
  <c r="K292" i="24499" s="1"/>
  <c r="O292" i="24499"/>
  <c r="H293" i="24499"/>
  <c r="K293" i="24499" s="1"/>
  <c r="O293" i="24499"/>
  <c r="H294" i="24499"/>
  <c r="K294" i="24499" s="1"/>
  <c r="P294" i="24499" s="1"/>
  <c r="R294" i="24499" s="1"/>
  <c r="O294" i="24499"/>
  <c r="H295" i="24499"/>
  <c r="K295" i="24499" s="1"/>
  <c r="O295" i="24499"/>
  <c r="H296" i="24499"/>
  <c r="K296" i="24499" s="1"/>
  <c r="O296" i="24499"/>
  <c r="P296" i="24499"/>
  <c r="R296" i="24499" s="1"/>
  <c r="H297" i="24499"/>
  <c r="K297" i="24499" s="1"/>
  <c r="O297" i="24499"/>
  <c r="H298" i="24499"/>
  <c r="K298" i="24499"/>
  <c r="P298" i="24499" s="1"/>
  <c r="R298" i="24499" s="1"/>
  <c r="O298" i="24499"/>
  <c r="H299" i="24499"/>
  <c r="K299" i="24499" s="1"/>
  <c r="O299" i="24499"/>
  <c r="H300" i="24499"/>
  <c r="K300" i="24499" s="1"/>
  <c r="P300" i="24499" s="1"/>
  <c r="R300" i="24499" s="1"/>
  <c r="O300" i="24499"/>
  <c r="H301" i="24499"/>
  <c r="K301" i="24499" s="1"/>
  <c r="O301" i="24499"/>
  <c r="H302" i="24499"/>
  <c r="K302" i="24499" s="1"/>
  <c r="P302" i="24499" s="1"/>
  <c r="R302" i="24499" s="1"/>
  <c r="O302" i="24499"/>
  <c r="H303" i="24499"/>
  <c r="K303" i="24499" s="1"/>
  <c r="P303" i="24499" s="1"/>
  <c r="R303" i="24499" s="1"/>
  <c r="O303" i="24499"/>
  <c r="H304" i="24499"/>
  <c r="K304" i="24499"/>
  <c r="P304" i="24499" s="1"/>
  <c r="R304" i="24499" s="1"/>
  <c r="O304" i="24499"/>
  <c r="H306" i="24499"/>
  <c r="K306" i="24499"/>
  <c r="P306" i="24499" s="1"/>
  <c r="R306" i="24499" s="1"/>
  <c r="O306" i="24499"/>
  <c r="H307" i="24499"/>
  <c r="K307" i="24499" s="1"/>
  <c r="O307" i="24499"/>
  <c r="H308" i="24499"/>
  <c r="K308" i="24499" s="1"/>
  <c r="P308" i="24499" s="1"/>
  <c r="R308" i="24499" s="1"/>
  <c r="O308" i="24499"/>
  <c r="H309" i="24499"/>
  <c r="K309" i="24499"/>
  <c r="O309" i="24499"/>
  <c r="H310" i="24499"/>
  <c r="K310" i="24499" s="1"/>
  <c r="O310" i="24499"/>
  <c r="H311" i="24499"/>
  <c r="K311" i="24499"/>
  <c r="P311" i="24499" s="1"/>
  <c r="R311" i="24499" s="1"/>
  <c r="O311" i="24499"/>
  <c r="H312" i="24499"/>
  <c r="K312" i="24499" s="1"/>
  <c r="P312" i="24499" s="1"/>
  <c r="R312" i="24499" s="1"/>
  <c r="O312" i="24499"/>
  <c r="H313" i="24499"/>
  <c r="K313" i="24499" s="1"/>
  <c r="P313" i="24499" s="1"/>
  <c r="R313" i="24499" s="1"/>
  <c r="O313" i="24499"/>
  <c r="H314" i="24499"/>
  <c r="K314" i="24499"/>
  <c r="O314" i="24499"/>
  <c r="H315" i="24499"/>
  <c r="K315" i="24499"/>
  <c r="P315" i="24499" s="1"/>
  <c r="R315" i="24499" s="1"/>
  <c r="O315" i="24499"/>
  <c r="H316" i="24499"/>
  <c r="K316" i="24499" s="1"/>
  <c r="P316" i="24499" s="1"/>
  <c r="R316" i="24499" s="1"/>
  <c r="O316" i="24499"/>
  <c r="H317" i="24499"/>
  <c r="K317" i="24499"/>
  <c r="P317" i="24499" s="1"/>
  <c r="R317" i="24499" s="1"/>
  <c r="O317" i="24499"/>
  <c r="H318" i="24499"/>
  <c r="K318" i="24499" s="1"/>
  <c r="P318" i="24499" s="1"/>
  <c r="R318" i="24499" s="1"/>
  <c r="O318" i="24499"/>
  <c r="H319" i="24499"/>
  <c r="K319" i="24499"/>
  <c r="O319" i="24499"/>
  <c r="H320" i="24499"/>
  <c r="K320" i="24499" s="1"/>
  <c r="P320" i="24499" s="1"/>
  <c r="R320" i="24499" s="1"/>
  <c r="O320" i="24499"/>
  <c r="H321" i="24499"/>
  <c r="K321" i="24499" s="1"/>
  <c r="P321" i="24499" s="1"/>
  <c r="R321" i="24499" s="1"/>
  <c r="O321" i="24499"/>
  <c r="H322" i="24499"/>
  <c r="K322" i="24499" s="1"/>
  <c r="O322" i="24499"/>
  <c r="H323" i="24499"/>
  <c r="K323" i="24499" s="1"/>
  <c r="P323" i="24499" s="1"/>
  <c r="R323" i="24499" s="1"/>
  <c r="O323" i="24499"/>
  <c r="H324" i="24499"/>
  <c r="K324" i="24499" s="1"/>
  <c r="O324" i="24499"/>
  <c r="H325" i="24499"/>
  <c r="K325" i="24499" s="1"/>
  <c r="O325" i="24499"/>
  <c r="P325" i="24499"/>
  <c r="R325" i="24499" s="1"/>
  <c r="H326" i="24499"/>
  <c r="K326" i="24499" s="1"/>
  <c r="O326" i="24499"/>
  <c r="H327" i="24499"/>
  <c r="K327" i="24499"/>
  <c r="O327" i="24499"/>
  <c r="H328" i="24499"/>
  <c r="K328" i="24499" s="1"/>
  <c r="O328" i="24499"/>
  <c r="H329" i="24499"/>
  <c r="K329" i="24499" s="1"/>
  <c r="P329" i="24499" s="1"/>
  <c r="R329" i="24499" s="1"/>
  <c r="O329" i="24499"/>
  <c r="H330" i="24499"/>
  <c r="K330" i="24499" s="1"/>
  <c r="O330" i="24499"/>
  <c r="H331" i="24499"/>
  <c r="K331" i="24499" s="1"/>
  <c r="P331" i="24499" s="1"/>
  <c r="R331" i="24499" s="1"/>
  <c r="O331" i="24499"/>
  <c r="H332" i="24499"/>
  <c r="K332" i="24499" s="1"/>
  <c r="O332" i="24499"/>
  <c r="H333" i="24499"/>
  <c r="K333" i="24499" s="1"/>
  <c r="O333" i="24499"/>
  <c r="P333" i="24499"/>
  <c r="R333" i="24499" s="1"/>
  <c r="H334" i="24499"/>
  <c r="K334" i="24499" s="1"/>
  <c r="P334" i="24499" s="1"/>
  <c r="R334" i="24499" s="1"/>
  <c r="O334" i="24499"/>
  <c r="H335" i="24499"/>
  <c r="K335" i="24499"/>
  <c r="P335" i="24499" s="1"/>
  <c r="R335" i="24499" s="1"/>
  <c r="O335" i="24499"/>
  <c r="H336" i="24499"/>
  <c r="K336" i="24499" s="1"/>
  <c r="O336" i="24499"/>
  <c r="H337" i="24499"/>
  <c r="K337" i="24499" s="1"/>
  <c r="P337" i="24499" s="1"/>
  <c r="R337" i="24499" s="1"/>
  <c r="O337" i="24499"/>
  <c r="H338" i="24499"/>
  <c r="K338" i="24499" s="1"/>
  <c r="O338" i="24499"/>
  <c r="D343" i="24499"/>
  <c r="E343" i="24499"/>
  <c r="F343" i="24499"/>
  <c r="G343" i="24499"/>
  <c r="I343" i="24499"/>
  <c r="J343" i="24499"/>
  <c r="L343" i="24499"/>
  <c r="M343" i="24499"/>
  <c r="N343" i="24499"/>
  <c r="Q343" i="24499"/>
  <c r="J344" i="24499"/>
  <c r="H7" i="24498"/>
  <c r="K7" i="24498"/>
  <c r="O7" i="24498"/>
  <c r="H8" i="24498"/>
  <c r="K8" i="24498"/>
  <c r="O8" i="24498"/>
  <c r="H9" i="24498"/>
  <c r="O9" i="24498"/>
  <c r="H10" i="24498"/>
  <c r="K10" i="24498" s="1"/>
  <c r="P10" i="24498" s="1"/>
  <c r="R10" i="24498" s="1"/>
  <c r="O10" i="24498"/>
  <c r="H11" i="24498"/>
  <c r="K11" i="24498"/>
  <c r="P11" i="24498" s="1"/>
  <c r="R11" i="24498" s="1"/>
  <c r="O11" i="24498"/>
  <c r="H12" i="24498"/>
  <c r="K12" i="24498"/>
  <c r="O12" i="24498"/>
  <c r="H13" i="24498"/>
  <c r="K13" i="24498"/>
  <c r="O13" i="24498"/>
  <c r="D14" i="24498"/>
  <c r="E14" i="24498"/>
  <c r="F14" i="24498"/>
  <c r="G14" i="24498"/>
  <c r="I14" i="24498"/>
  <c r="J14" i="24498"/>
  <c r="M14" i="24498"/>
  <c r="N14" i="24498"/>
  <c r="Q14" i="24498"/>
  <c r="H15" i="24498"/>
  <c r="O15" i="24498"/>
  <c r="H16" i="24498"/>
  <c r="K16" i="24498"/>
  <c r="P16" i="24498" s="1"/>
  <c r="R16" i="24498" s="1"/>
  <c r="O16" i="24498"/>
  <c r="H17" i="24498"/>
  <c r="K17" i="24498" s="1"/>
  <c r="O17" i="24498"/>
  <c r="H18" i="24498"/>
  <c r="K18" i="24498" s="1"/>
  <c r="O18" i="24498"/>
  <c r="H19" i="24498"/>
  <c r="K19" i="24498"/>
  <c r="O19" i="24498"/>
  <c r="H20" i="24498"/>
  <c r="K20" i="24498"/>
  <c r="P20" i="24498" s="1"/>
  <c r="R20" i="24498" s="1"/>
  <c r="O20" i="24498"/>
  <c r="H21" i="24498"/>
  <c r="K21" i="24498" s="1"/>
  <c r="P21" i="24498" s="1"/>
  <c r="R21" i="24498" s="1"/>
  <c r="O21" i="24498"/>
  <c r="H22" i="24498"/>
  <c r="K22" i="24498"/>
  <c r="O22" i="24498"/>
  <c r="H23" i="24498"/>
  <c r="K23" i="24498" s="1"/>
  <c r="P23" i="24498" s="1"/>
  <c r="R23" i="24498" s="1"/>
  <c r="O23" i="24498"/>
  <c r="H24" i="24498"/>
  <c r="K24" i="24498"/>
  <c r="O24" i="24498"/>
  <c r="H25" i="24498"/>
  <c r="K25" i="24498" s="1"/>
  <c r="P25" i="24498" s="1"/>
  <c r="R25" i="24498" s="1"/>
  <c r="O25" i="24498"/>
  <c r="H26" i="24498"/>
  <c r="K26" i="24498" s="1"/>
  <c r="P26" i="24498" s="1"/>
  <c r="R26" i="24498" s="1"/>
  <c r="O26" i="24498"/>
  <c r="H27" i="24498"/>
  <c r="K27" i="24498"/>
  <c r="P27" i="24498" s="1"/>
  <c r="R27" i="24498" s="1"/>
  <c r="O27" i="24498"/>
  <c r="H28" i="24498"/>
  <c r="K28" i="24498"/>
  <c r="O28" i="24498"/>
  <c r="H30" i="24498"/>
  <c r="K30" i="24498" s="1"/>
  <c r="O30" i="24498"/>
  <c r="P30" i="24498"/>
  <c r="R30" i="24498" s="1"/>
  <c r="D31" i="24498"/>
  <c r="E31" i="24498"/>
  <c r="F31" i="24498"/>
  <c r="G31" i="24498"/>
  <c r="I31" i="24498"/>
  <c r="J31" i="24498"/>
  <c r="L31" i="24498"/>
  <c r="M31" i="24498"/>
  <c r="N31" i="24498"/>
  <c r="Q31" i="24498"/>
  <c r="H32" i="24498"/>
  <c r="O32" i="24498"/>
  <c r="H33" i="24498"/>
  <c r="K33" i="24498"/>
  <c r="O33" i="24498"/>
  <c r="P33" i="24498"/>
  <c r="R33" i="24498" s="1"/>
  <c r="H34" i="24498"/>
  <c r="K34" i="24498"/>
  <c r="P34" i="24498" s="1"/>
  <c r="R34" i="24498" s="1"/>
  <c r="O34" i="24498"/>
  <c r="H35" i="24498"/>
  <c r="K35" i="24498" s="1"/>
  <c r="P35" i="24498" s="1"/>
  <c r="R35" i="24498" s="1"/>
  <c r="O35" i="24498"/>
  <c r="H36" i="24498"/>
  <c r="K36" i="24498" s="1"/>
  <c r="P36" i="24498" s="1"/>
  <c r="R36" i="24498" s="1"/>
  <c r="O36" i="24498"/>
  <c r="H37" i="24498"/>
  <c r="K37" i="24498"/>
  <c r="O37" i="24498"/>
  <c r="H38" i="24498"/>
  <c r="K38" i="24498"/>
  <c r="O38" i="24498"/>
  <c r="H39" i="24498"/>
  <c r="K39" i="24498" s="1"/>
  <c r="P39" i="24498" s="1"/>
  <c r="R39" i="24498" s="1"/>
  <c r="O39" i="24498"/>
  <c r="H40" i="24498"/>
  <c r="K40" i="24498" s="1"/>
  <c r="O40" i="24498"/>
  <c r="H41" i="24498"/>
  <c r="K41" i="24498"/>
  <c r="O41" i="24498"/>
  <c r="H42" i="24498"/>
  <c r="K42" i="24498" s="1"/>
  <c r="O42" i="24498"/>
  <c r="H43" i="24498"/>
  <c r="K43" i="24498" s="1"/>
  <c r="O43" i="24498"/>
  <c r="H44" i="24498"/>
  <c r="K44" i="24498" s="1"/>
  <c r="P44" i="24498" s="1"/>
  <c r="R44" i="24498" s="1"/>
  <c r="O44" i="24498"/>
  <c r="H45" i="24498"/>
  <c r="K45" i="24498"/>
  <c r="P45" i="24498" s="1"/>
  <c r="R45" i="24498" s="1"/>
  <c r="O45" i="24498"/>
  <c r="H46" i="24498"/>
  <c r="K46" i="24498"/>
  <c r="O46" i="24498"/>
  <c r="H47" i="24498"/>
  <c r="K47" i="24498" s="1"/>
  <c r="P47" i="24498" s="1"/>
  <c r="R47" i="24498" s="1"/>
  <c r="O47" i="24498"/>
  <c r="H48" i="24498"/>
  <c r="K48" i="24498" s="1"/>
  <c r="P48" i="24498" s="1"/>
  <c r="R48" i="24498" s="1"/>
  <c r="O48" i="24498"/>
  <c r="H49" i="24498"/>
  <c r="K49" i="24498"/>
  <c r="O49" i="24498"/>
  <c r="P49" i="24498" s="1"/>
  <c r="R49" i="24498" s="1"/>
  <c r="H50" i="24498"/>
  <c r="K50" i="24498" s="1"/>
  <c r="O50" i="24498"/>
  <c r="H51" i="24498"/>
  <c r="K51" i="24498" s="1"/>
  <c r="P51" i="24498" s="1"/>
  <c r="R51" i="24498" s="1"/>
  <c r="O51" i="24498"/>
  <c r="H52" i="24498"/>
  <c r="K52" i="24498" s="1"/>
  <c r="O52" i="24498"/>
  <c r="P52" i="24498" s="1"/>
  <c r="R52" i="24498" s="1"/>
  <c r="H53" i="24498"/>
  <c r="K53" i="24498"/>
  <c r="O53" i="24498"/>
  <c r="P53" i="24498" s="1"/>
  <c r="R53" i="24498" s="1"/>
  <c r="H54" i="24498"/>
  <c r="K54" i="24498" s="1"/>
  <c r="O54" i="24498"/>
  <c r="H56" i="24498"/>
  <c r="K56" i="24498" s="1"/>
  <c r="P56" i="24498" s="1"/>
  <c r="R56" i="24498" s="1"/>
  <c r="O56" i="24498"/>
  <c r="H57" i="24498"/>
  <c r="K57" i="24498" s="1"/>
  <c r="P57" i="24498" s="1"/>
  <c r="R57" i="24498" s="1"/>
  <c r="O57" i="24498"/>
  <c r="H58" i="24498"/>
  <c r="K58" i="24498"/>
  <c r="P58" i="24498" s="1"/>
  <c r="R58" i="24498" s="1"/>
  <c r="O58" i="24498"/>
  <c r="H59" i="24498"/>
  <c r="K59" i="24498" s="1"/>
  <c r="O59" i="24498"/>
  <c r="H60" i="24498"/>
  <c r="K60" i="24498" s="1"/>
  <c r="O60" i="24498"/>
  <c r="H61" i="24498"/>
  <c r="K61" i="24498" s="1"/>
  <c r="P61" i="24498" s="1"/>
  <c r="R61" i="24498" s="1"/>
  <c r="O61" i="24498"/>
  <c r="H62" i="24498"/>
  <c r="K62" i="24498" s="1"/>
  <c r="P62" i="24498" s="1"/>
  <c r="R62" i="24498" s="1"/>
  <c r="O62" i="24498"/>
  <c r="H63" i="24498"/>
  <c r="K63" i="24498"/>
  <c r="O63" i="24498"/>
  <c r="H64" i="24498"/>
  <c r="K64" i="24498"/>
  <c r="P64" i="24498" s="1"/>
  <c r="R64" i="24498" s="1"/>
  <c r="O64" i="24498"/>
  <c r="H65" i="24498"/>
  <c r="K65" i="24498" s="1"/>
  <c r="P65" i="24498" s="1"/>
  <c r="R65" i="24498" s="1"/>
  <c r="O65" i="24498"/>
  <c r="H66" i="24498"/>
  <c r="K66" i="24498"/>
  <c r="O66" i="24498"/>
  <c r="H67" i="24498"/>
  <c r="K67" i="24498"/>
  <c r="P67" i="24498" s="1"/>
  <c r="R67" i="24498" s="1"/>
  <c r="O67" i="24498"/>
  <c r="H68" i="24498"/>
  <c r="K68" i="24498"/>
  <c r="O68" i="24498"/>
  <c r="H69" i="24498"/>
  <c r="K69" i="24498" s="1"/>
  <c r="P69" i="24498" s="1"/>
  <c r="R69" i="24498" s="1"/>
  <c r="O69" i="24498"/>
  <c r="D70" i="24498"/>
  <c r="E70" i="24498"/>
  <c r="F70" i="24498"/>
  <c r="G70" i="24498"/>
  <c r="I70" i="24498"/>
  <c r="J70" i="24498"/>
  <c r="L70" i="24498"/>
  <c r="M70" i="24498"/>
  <c r="N70" i="24498"/>
  <c r="Q70" i="24498"/>
  <c r="H71" i="24498"/>
  <c r="O71" i="24498"/>
  <c r="H72" i="24498"/>
  <c r="K72" i="24498" s="1"/>
  <c r="O72" i="24498"/>
  <c r="P72" i="24498" s="1"/>
  <c r="R72" i="24498" s="1"/>
  <c r="H73" i="24498"/>
  <c r="K73" i="24498" s="1"/>
  <c r="P73" i="24498" s="1"/>
  <c r="R73" i="24498" s="1"/>
  <c r="O73" i="24498"/>
  <c r="H74" i="24498"/>
  <c r="K74" i="24498" s="1"/>
  <c r="P74" i="24498" s="1"/>
  <c r="R74" i="24498" s="1"/>
  <c r="O74" i="24498"/>
  <c r="H75" i="24498"/>
  <c r="K75" i="24498" s="1"/>
  <c r="O75" i="24498"/>
  <c r="H76" i="24498"/>
  <c r="K76" i="24498"/>
  <c r="O76" i="24498"/>
  <c r="P76" i="24498" s="1"/>
  <c r="R76" i="24498" s="1"/>
  <c r="H77" i="24498"/>
  <c r="K77" i="24498" s="1"/>
  <c r="O77" i="24498"/>
  <c r="H78" i="24498"/>
  <c r="K78" i="24498" s="1"/>
  <c r="P78" i="24498" s="1"/>
  <c r="R78" i="24498" s="1"/>
  <c r="O78" i="24498"/>
  <c r="H79" i="24498"/>
  <c r="K79" i="24498" s="1"/>
  <c r="O79" i="24498"/>
  <c r="P79" i="24498"/>
  <c r="R79" i="24498"/>
  <c r="H80" i="24498"/>
  <c r="K80" i="24498"/>
  <c r="P80" i="24498" s="1"/>
  <c r="R80" i="24498" s="1"/>
  <c r="O80" i="24498"/>
  <c r="H81" i="24498"/>
  <c r="K81" i="24498"/>
  <c r="O81" i="24498"/>
  <c r="H82" i="24498"/>
  <c r="K82" i="24498" s="1"/>
  <c r="P82" i="24498" s="1"/>
  <c r="R82" i="24498" s="1"/>
  <c r="O82" i="24498"/>
  <c r="H83" i="24498"/>
  <c r="K83" i="24498" s="1"/>
  <c r="P83" i="24498" s="1"/>
  <c r="R83" i="24498" s="1"/>
  <c r="O83" i="24498"/>
  <c r="H84" i="24498"/>
  <c r="K84" i="24498" s="1"/>
  <c r="O84" i="24498"/>
  <c r="P84" i="24498"/>
  <c r="R84" i="24498" s="1"/>
  <c r="H85" i="24498"/>
  <c r="K85" i="24498" s="1"/>
  <c r="O85" i="24498"/>
  <c r="H86" i="24498"/>
  <c r="K86" i="24498" s="1"/>
  <c r="P86" i="24498" s="1"/>
  <c r="R86" i="24498" s="1"/>
  <c r="O86" i="24498"/>
  <c r="H87" i="24498"/>
  <c r="K87" i="24498" s="1"/>
  <c r="O87" i="24498"/>
  <c r="H88" i="24498"/>
  <c r="K88" i="24498" s="1"/>
  <c r="O88" i="24498"/>
  <c r="P88" i="24498" s="1"/>
  <c r="R88" i="24498" s="1"/>
  <c r="H89" i="24498"/>
  <c r="K89" i="24498" s="1"/>
  <c r="P89" i="24498" s="1"/>
  <c r="R89" i="24498" s="1"/>
  <c r="O89" i="24498"/>
  <c r="H90" i="24498"/>
  <c r="K90" i="24498"/>
  <c r="P90" i="24498" s="1"/>
  <c r="R90" i="24498" s="1"/>
  <c r="O90" i="24498"/>
  <c r="H91" i="24498"/>
  <c r="K91" i="24498" s="1"/>
  <c r="O91" i="24498"/>
  <c r="P91" i="24498"/>
  <c r="R91" i="24498" s="1"/>
  <c r="H92" i="24498"/>
  <c r="K92" i="24498" s="1"/>
  <c r="O92" i="24498"/>
  <c r="Q92" i="24498"/>
  <c r="H93" i="24498"/>
  <c r="K93" i="24498" s="1"/>
  <c r="P93" i="24498" s="1"/>
  <c r="R93" i="24498" s="1"/>
  <c r="O93" i="24498"/>
  <c r="H94" i="24498"/>
  <c r="K94" i="24498" s="1"/>
  <c r="P94" i="24498" s="1"/>
  <c r="R94" i="24498" s="1"/>
  <c r="O94" i="24498"/>
  <c r="H95" i="24498"/>
  <c r="K95" i="24498"/>
  <c r="O95" i="24498"/>
  <c r="P95" i="24498"/>
  <c r="R95" i="24498" s="1"/>
  <c r="H96" i="24498"/>
  <c r="K96" i="24498"/>
  <c r="P96" i="24498" s="1"/>
  <c r="R96" i="24498" s="1"/>
  <c r="O96" i="24498"/>
  <c r="H97" i="24498"/>
  <c r="K97" i="24498" s="1"/>
  <c r="P97" i="24498" s="1"/>
  <c r="R97" i="24498" s="1"/>
  <c r="O97" i="24498"/>
  <c r="H98" i="24498"/>
  <c r="K98" i="24498" s="1"/>
  <c r="P98" i="24498" s="1"/>
  <c r="R98" i="24498" s="1"/>
  <c r="O98" i="24498"/>
  <c r="H99" i="24498"/>
  <c r="K99" i="24498"/>
  <c r="O99" i="24498"/>
  <c r="H100" i="24498"/>
  <c r="K100" i="24498"/>
  <c r="O100" i="24498"/>
  <c r="H101" i="24498"/>
  <c r="K101" i="24498" s="1"/>
  <c r="P101" i="24498" s="1"/>
  <c r="R101" i="24498" s="1"/>
  <c r="O101" i="24498"/>
  <c r="H102" i="24498"/>
  <c r="K102" i="24498" s="1"/>
  <c r="O102" i="24498"/>
  <c r="H103" i="24498"/>
  <c r="K103" i="24498"/>
  <c r="O103" i="24498"/>
  <c r="D104" i="24498"/>
  <c r="E104" i="24498"/>
  <c r="F104" i="24498"/>
  <c r="G104" i="24498"/>
  <c r="I104" i="24498"/>
  <c r="J104" i="24498"/>
  <c r="L104" i="24498"/>
  <c r="M104" i="24498"/>
  <c r="N104" i="24498"/>
  <c r="Q104" i="24498"/>
  <c r="H105" i="24498"/>
  <c r="K105" i="24498" s="1"/>
  <c r="O105" i="24498"/>
  <c r="P105" i="24498"/>
  <c r="R105" i="24498" s="1"/>
  <c r="H106" i="24498"/>
  <c r="K106" i="24498" s="1"/>
  <c r="O106" i="24498"/>
  <c r="H107" i="24498"/>
  <c r="O107" i="24498"/>
  <c r="H108" i="24498"/>
  <c r="K108" i="24498" s="1"/>
  <c r="O108" i="24498"/>
  <c r="H109" i="24498"/>
  <c r="K109" i="24498" s="1"/>
  <c r="O109" i="24498"/>
  <c r="P109" i="24498" s="1"/>
  <c r="R109" i="24498" s="1"/>
  <c r="H110" i="24498"/>
  <c r="K110" i="24498" s="1"/>
  <c r="P110" i="24498" s="1"/>
  <c r="R110" i="24498" s="1"/>
  <c r="O110" i="24498"/>
  <c r="H111" i="24498"/>
  <c r="K111" i="24498"/>
  <c r="P111" i="24498" s="1"/>
  <c r="R111" i="24498" s="1"/>
  <c r="O111" i="24498"/>
  <c r="H112" i="24498"/>
  <c r="K112" i="24498" s="1"/>
  <c r="O112" i="24498"/>
  <c r="P112" i="24498"/>
  <c r="R112" i="24498" s="1"/>
  <c r="H113" i="24498"/>
  <c r="K113" i="24498" s="1"/>
  <c r="O113" i="24498"/>
  <c r="H114" i="24498"/>
  <c r="K114" i="24498"/>
  <c r="O114" i="24498"/>
  <c r="Q114" i="24498"/>
  <c r="H115" i="24498"/>
  <c r="K115" i="24498" s="1"/>
  <c r="P115" i="24498" s="1"/>
  <c r="R115" i="24498" s="1"/>
  <c r="O115" i="24498"/>
  <c r="H116" i="24498"/>
  <c r="K116" i="24498"/>
  <c r="O116" i="24498"/>
  <c r="P116" i="24498"/>
  <c r="R116" i="24498" s="1"/>
  <c r="H117" i="24498"/>
  <c r="K117" i="24498"/>
  <c r="O117" i="24498"/>
  <c r="H118" i="24498"/>
  <c r="K118" i="24498" s="1"/>
  <c r="P118" i="24498" s="1"/>
  <c r="R118" i="24498" s="1"/>
  <c r="O118" i="24498"/>
  <c r="H119" i="24498"/>
  <c r="K119" i="24498" s="1"/>
  <c r="O119" i="24498"/>
  <c r="H120" i="24498"/>
  <c r="K120" i="24498"/>
  <c r="P120" i="24498" s="1"/>
  <c r="R120" i="24498" s="1"/>
  <c r="O120" i="24498"/>
  <c r="H121" i="24498"/>
  <c r="K121" i="24498"/>
  <c r="O121" i="24498"/>
  <c r="H122" i="24498"/>
  <c r="K122" i="24498" s="1"/>
  <c r="O122" i="24498"/>
  <c r="H124" i="24498"/>
  <c r="K124" i="24498" s="1"/>
  <c r="P124" i="24498" s="1"/>
  <c r="R124" i="24498" s="1"/>
  <c r="O124" i="24498"/>
  <c r="H125" i="24498"/>
  <c r="K125" i="24498"/>
  <c r="O125" i="24498"/>
  <c r="H126" i="24498"/>
  <c r="K126" i="24498" s="1"/>
  <c r="P126" i="24498" s="1"/>
  <c r="R126" i="24498" s="1"/>
  <c r="O126" i="24498"/>
  <c r="H127" i="24498"/>
  <c r="K127" i="24498" s="1"/>
  <c r="P127" i="24498" s="1"/>
  <c r="R127" i="24498" s="1"/>
  <c r="O127" i="24498"/>
  <c r="H128" i="24498"/>
  <c r="K128" i="24498" s="1"/>
  <c r="O128" i="24498"/>
  <c r="Q128" i="24498"/>
  <c r="H129" i="24498"/>
  <c r="K129" i="24498"/>
  <c r="P129" i="24498" s="1"/>
  <c r="R129" i="24498" s="1"/>
  <c r="O129" i="24498"/>
  <c r="H130" i="24498"/>
  <c r="K130" i="24498" s="1"/>
  <c r="P130" i="24498" s="1"/>
  <c r="O130" i="24498"/>
  <c r="Q130" i="24498"/>
  <c r="H131" i="24498"/>
  <c r="K131" i="24498" s="1"/>
  <c r="O131" i="24498"/>
  <c r="P131" i="24498"/>
  <c r="R131" i="24498" s="1"/>
  <c r="H132" i="24498"/>
  <c r="K132" i="24498" s="1"/>
  <c r="P132" i="24498" s="1"/>
  <c r="O132" i="24498"/>
  <c r="Q132" i="24498"/>
  <c r="R132" i="24498"/>
  <c r="H133" i="24498"/>
  <c r="K133" i="24498" s="1"/>
  <c r="O133" i="24498"/>
  <c r="P133" i="24498"/>
  <c r="R133" i="24498" s="1"/>
  <c r="H134" i="24498"/>
  <c r="K134" i="24498"/>
  <c r="O134" i="24498"/>
  <c r="P134" i="24498"/>
  <c r="R134" i="24498" s="1"/>
  <c r="D135" i="24498"/>
  <c r="E135" i="24498"/>
  <c r="F135" i="24498"/>
  <c r="G135" i="24498"/>
  <c r="I135" i="24498"/>
  <c r="J135" i="24498"/>
  <c r="L135" i="24498"/>
  <c r="M135" i="24498"/>
  <c r="N135" i="24498"/>
  <c r="Q135" i="24498"/>
  <c r="H136" i="24498"/>
  <c r="K136" i="24498" s="1"/>
  <c r="O136" i="24498"/>
  <c r="H137" i="24498"/>
  <c r="K137" i="24498"/>
  <c r="O137" i="24498"/>
  <c r="H138" i="24498"/>
  <c r="K138" i="24498" s="1"/>
  <c r="O138" i="24498"/>
  <c r="Q138" i="24498"/>
  <c r="H139" i="24498"/>
  <c r="K139" i="24498" s="1"/>
  <c r="O139" i="24498"/>
  <c r="H140" i="24498"/>
  <c r="O140" i="24498"/>
  <c r="H141" i="24498"/>
  <c r="K141" i="24498"/>
  <c r="P141" i="24498" s="1"/>
  <c r="R141" i="24498" s="1"/>
  <c r="O141" i="24498"/>
  <c r="H142" i="24498"/>
  <c r="K142" i="24498" s="1"/>
  <c r="O142" i="24498"/>
  <c r="H143" i="24498"/>
  <c r="K143" i="24498" s="1"/>
  <c r="P143" i="24498" s="1"/>
  <c r="R143" i="24498" s="1"/>
  <c r="O143" i="24498"/>
  <c r="H144" i="24498"/>
  <c r="K144" i="24498"/>
  <c r="P144" i="24498" s="1"/>
  <c r="R144" i="24498" s="1"/>
  <c r="O144" i="24498"/>
  <c r="H145" i="24498"/>
  <c r="K145" i="24498"/>
  <c r="O145" i="24498"/>
  <c r="H146" i="24498"/>
  <c r="K146" i="24498" s="1"/>
  <c r="P146" i="24498" s="1"/>
  <c r="R146" i="24498" s="1"/>
  <c r="O146" i="24498"/>
  <c r="H147" i="24498"/>
  <c r="K147" i="24498"/>
  <c r="O147" i="24498"/>
  <c r="Q147" i="24498"/>
  <c r="H148" i="24498"/>
  <c r="K148" i="24498"/>
  <c r="P148" i="24498" s="1"/>
  <c r="R148" i="24498" s="1"/>
  <c r="O148" i="24498"/>
  <c r="H149" i="24498"/>
  <c r="K149" i="24498" s="1"/>
  <c r="O149" i="24498"/>
  <c r="H150" i="24498"/>
  <c r="K150" i="24498"/>
  <c r="P150" i="24498" s="1"/>
  <c r="R150" i="24498" s="1"/>
  <c r="O150" i="24498"/>
  <c r="H151" i="24498"/>
  <c r="K151" i="24498" s="1"/>
  <c r="P151" i="24498" s="1"/>
  <c r="R151" i="24498" s="1"/>
  <c r="O151" i="24498"/>
  <c r="H152" i="24498"/>
  <c r="K152" i="24498" s="1"/>
  <c r="P152" i="24498" s="1"/>
  <c r="R152" i="24498" s="1"/>
  <c r="O152" i="24498"/>
  <c r="H153" i="24498"/>
  <c r="K153" i="24498" s="1"/>
  <c r="O153" i="24498"/>
  <c r="P153" i="24498"/>
  <c r="R153" i="24498" s="1"/>
  <c r="H154" i="24498"/>
  <c r="K154" i="24498"/>
  <c r="P154" i="24498" s="1"/>
  <c r="R154" i="24498" s="1"/>
  <c r="O154" i="24498"/>
  <c r="H155" i="24498"/>
  <c r="K155" i="24498"/>
  <c r="O155" i="24498"/>
  <c r="H157" i="24498"/>
  <c r="K157" i="24498"/>
  <c r="P157" i="24498" s="1"/>
  <c r="O157" i="24498"/>
  <c r="Q157" i="24498"/>
  <c r="H158" i="24498"/>
  <c r="K158" i="24498"/>
  <c r="O158" i="24498"/>
  <c r="H159" i="24498"/>
  <c r="K159" i="24498" s="1"/>
  <c r="O159" i="24498"/>
  <c r="H160" i="24498"/>
  <c r="K160" i="24498" s="1"/>
  <c r="P160" i="24498" s="1"/>
  <c r="R160" i="24498" s="1"/>
  <c r="O160" i="24498"/>
  <c r="H161" i="24498"/>
  <c r="K161" i="24498" s="1"/>
  <c r="O161" i="24498"/>
  <c r="P161" i="24498" s="1"/>
  <c r="R161" i="24498" s="1"/>
  <c r="H162" i="24498"/>
  <c r="K162" i="24498"/>
  <c r="O162" i="24498"/>
  <c r="P162" i="24498" s="1"/>
  <c r="R162" i="24498" s="1"/>
  <c r="Q162" i="24498"/>
  <c r="H163" i="24498"/>
  <c r="K163" i="24498" s="1"/>
  <c r="O163" i="24498"/>
  <c r="H164" i="24498"/>
  <c r="K164" i="24498" s="1"/>
  <c r="P164" i="24498" s="1"/>
  <c r="R164" i="24498" s="1"/>
  <c r="O164" i="24498"/>
  <c r="H166" i="24498"/>
  <c r="K166" i="24498"/>
  <c r="O166" i="24498"/>
  <c r="H167" i="24498"/>
  <c r="K167" i="24498" s="1"/>
  <c r="O167" i="24498"/>
  <c r="Q167" i="24498"/>
  <c r="H168" i="24498"/>
  <c r="K168" i="24498" s="1"/>
  <c r="P168" i="24498" s="1"/>
  <c r="R168" i="24498" s="1"/>
  <c r="O168" i="24498"/>
  <c r="H169" i="24498"/>
  <c r="O169" i="24498"/>
  <c r="P169" i="24498"/>
  <c r="R169" i="24498"/>
  <c r="H170" i="24498"/>
  <c r="K170" i="24498" s="1"/>
  <c r="P170" i="24498" s="1"/>
  <c r="R170" i="24498" s="1"/>
  <c r="O170" i="24498"/>
  <c r="H171" i="24498"/>
  <c r="K171" i="24498" s="1"/>
  <c r="O171" i="24498"/>
  <c r="H172" i="24498"/>
  <c r="K172" i="24498" s="1"/>
  <c r="P172" i="24498" s="1"/>
  <c r="R172" i="24498" s="1"/>
  <c r="O172" i="24498"/>
  <c r="H174" i="24498"/>
  <c r="K174" i="24498" s="1"/>
  <c r="O174" i="24498"/>
  <c r="P174" i="24498" s="1"/>
  <c r="R174" i="24498" s="1"/>
  <c r="H175" i="24498"/>
  <c r="K175" i="24498"/>
  <c r="O175" i="24498"/>
  <c r="P175" i="24498" s="1"/>
  <c r="R175" i="24498" s="1"/>
  <c r="H176" i="24498"/>
  <c r="K176" i="24498"/>
  <c r="O176" i="24498"/>
  <c r="H177" i="24498"/>
  <c r="K177" i="24498" s="1"/>
  <c r="P177" i="24498" s="1"/>
  <c r="R177" i="24498" s="1"/>
  <c r="O177" i="24498"/>
  <c r="H178" i="24498"/>
  <c r="K178" i="24498" s="1"/>
  <c r="O178" i="24498"/>
  <c r="P178" i="24498" s="1"/>
  <c r="R178" i="24498" s="1"/>
  <c r="H179" i="24498"/>
  <c r="K179" i="24498"/>
  <c r="P179" i="24498" s="1"/>
  <c r="R179" i="24498" s="1"/>
  <c r="O179" i="24498"/>
  <c r="H180" i="24498"/>
  <c r="K180" i="24498"/>
  <c r="O180" i="24498"/>
  <c r="H183" i="24498"/>
  <c r="K183" i="24498" s="1"/>
  <c r="O183" i="24498"/>
  <c r="H184" i="24498"/>
  <c r="K184" i="24498" s="1"/>
  <c r="P184" i="24498" s="1"/>
  <c r="R184" i="24498" s="1"/>
  <c r="O184" i="24498"/>
  <c r="H185" i="24498"/>
  <c r="K185" i="24498"/>
  <c r="P185" i="24498" s="1"/>
  <c r="R185" i="24498" s="1"/>
  <c r="O185" i="24498"/>
  <c r="H186" i="24498"/>
  <c r="K186" i="24498"/>
  <c r="O186" i="24498"/>
  <c r="H187" i="24498"/>
  <c r="K187" i="24498" s="1"/>
  <c r="P187" i="24498" s="1"/>
  <c r="O187" i="24498"/>
  <c r="Q187" i="24498"/>
  <c r="H188" i="24498"/>
  <c r="K188" i="24498" s="1"/>
  <c r="P188" i="24498" s="1"/>
  <c r="R188" i="24498" s="1"/>
  <c r="O188" i="24498"/>
  <c r="Q188" i="24498"/>
  <c r="H189" i="24498"/>
  <c r="K189" i="24498"/>
  <c r="O189" i="24498"/>
  <c r="D190" i="24498"/>
  <c r="E190" i="24498"/>
  <c r="F190" i="24498"/>
  <c r="G190" i="24498"/>
  <c r="I190" i="24498"/>
  <c r="J190" i="24498"/>
  <c r="L190" i="24498"/>
  <c r="M190" i="24498"/>
  <c r="N190" i="24498"/>
  <c r="H191" i="24498"/>
  <c r="K191" i="24498" s="1"/>
  <c r="O191" i="24498"/>
  <c r="H192" i="24498"/>
  <c r="K192" i="24498" s="1"/>
  <c r="P192" i="24498" s="1"/>
  <c r="R192" i="24498" s="1"/>
  <c r="O192" i="24498"/>
  <c r="H193" i="24498"/>
  <c r="K193" i="24498"/>
  <c r="O193" i="24498"/>
  <c r="H194" i="24498"/>
  <c r="K194" i="24498"/>
  <c r="O194" i="24498"/>
  <c r="H195" i="24498"/>
  <c r="K195" i="24498" s="1"/>
  <c r="P195" i="24498" s="1"/>
  <c r="R195" i="24498" s="1"/>
  <c r="O195" i="24498"/>
  <c r="H196" i="24498"/>
  <c r="K196" i="24498" s="1"/>
  <c r="P196" i="24498" s="1"/>
  <c r="R196" i="24498" s="1"/>
  <c r="O196" i="24498"/>
  <c r="H197" i="24498"/>
  <c r="K197" i="24498"/>
  <c r="P197" i="24498" s="1"/>
  <c r="R197" i="24498" s="1"/>
  <c r="O197" i="24498"/>
  <c r="H198" i="24498"/>
  <c r="K198" i="24498" s="1"/>
  <c r="P198" i="24498" s="1"/>
  <c r="R198" i="24498" s="1"/>
  <c r="O198" i="24498"/>
  <c r="H199" i="24498"/>
  <c r="K199" i="24498" s="1"/>
  <c r="P199" i="24498" s="1"/>
  <c r="O199" i="24498"/>
  <c r="Q199" i="24498"/>
  <c r="H200" i="24498"/>
  <c r="K200" i="24498" s="1"/>
  <c r="P200" i="24498" s="1"/>
  <c r="R200" i="24498" s="1"/>
  <c r="O200" i="24498"/>
  <c r="H201" i="24498"/>
  <c r="K201" i="24498"/>
  <c r="O201" i="24498"/>
  <c r="H202" i="24498"/>
  <c r="K202" i="24498" s="1"/>
  <c r="P202" i="24498" s="1"/>
  <c r="R202" i="24498" s="1"/>
  <c r="O202" i="24498"/>
  <c r="Q202" i="24498"/>
  <c r="H203" i="24498"/>
  <c r="K203" i="24498"/>
  <c r="O203" i="24498"/>
  <c r="H204" i="24498"/>
  <c r="K204" i="24498" s="1"/>
  <c r="O204" i="24498"/>
  <c r="Q204" i="24498"/>
  <c r="H205" i="24498"/>
  <c r="K205" i="24498" s="1"/>
  <c r="P205" i="24498" s="1"/>
  <c r="R205" i="24498" s="1"/>
  <c r="O205" i="24498"/>
  <c r="H206" i="24498"/>
  <c r="K206" i="24498"/>
  <c r="P206" i="24498" s="1"/>
  <c r="O206" i="24498"/>
  <c r="Q206" i="24498"/>
  <c r="H207" i="24498"/>
  <c r="K207" i="24498" s="1"/>
  <c r="P207" i="24498" s="1"/>
  <c r="R207" i="24498" s="1"/>
  <c r="O207" i="24498"/>
  <c r="H208" i="24498"/>
  <c r="K208" i="24498" s="1"/>
  <c r="O208" i="24498"/>
  <c r="H209" i="24498"/>
  <c r="K209" i="24498" s="1"/>
  <c r="P209" i="24498" s="1"/>
  <c r="R209" i="24498" s="1"/>
  <c r="O209" i="24498"/>
  <c r="H211" i="24498"/>
  <c r="K211" i="24498" s="1"/>
  <c r="P211" i="24498" s="1"/>
  <c r="R211" i="24498" s="1"/>
  <c r="O211" i="24498"/>
  <c r="H212" i="24498"/>
  <c r="K212" i="24498"/>
  <c r="P212" i="24498" s="1"/>
  <c r="R212" i="24498" s="1"/>
  <c r="O212" i="24498"/>
  <c r="H213" i="24498"/>
  <c r="K213" i="24498" s="1"/>
  <c r="O213" i="24498"/>
  <c r="H214" i="24498"/>
  <c r="K214" i="24498" s="1"/>
  <c r="P214" i="24498" s="1"/>
  <c r="R214" i="24498" s="1"/>
  <c r="O214" i="24498"/>
  <c r="H215" i="24498"/>
  <c r="K215" i="24498" s="1"/>
  <c r="O215" i="24498"/>
  <c r="H216" i="24498"/>
  <c r="K216" i="24498" s="1"/>
  <c r="O216" i="24498"/>
  <c r="Q216" i="24498"/>
  <c r="H217" i="24498"/>
  <c r="K217" i="24498" s="1"/>
  <c r="P217" i="24498" s="1"/>
  <c r="R217" i="24498" s="1"/>
  <c r="O217" i="24498"/>
  <c r="Q217" i="24498"/>
  <c r="H218" i="24498"/>
  <c r="K218" i="24498" s="1"/>
  <c r="P218" i="24498" s="1"/>
  <c r="R218" i="24498" s="1"/>
  <c r="O218" i="24498"/>
  <c r="H219" i="24498"/>
  <c r="K219" i="24498" s="1"/>
  <c r="P219" i="24498" s="1"/>
  <c r="R219" i="24498" s="1"/>
  <c r="O219" i="24498"/>
  <c r="H220" i="24498"/>
  <c r="K220" i="24498"/>
  <c r="P220" i="24498" s="1"/>
  <c r="R220" i="24498" s="1"/>
  <c r="O220" i="24498"/>
  <c r="H221" i="24498"/>
  <c r="K221" i="24498"/>
  <c r="O221" i="24498"/>
  <c r="Q221" i="24498"/>
  <c r="D223" i="24498"/>
  <c r="E223" i="24498"/>
  <c r="F223" i="24498"/>
  <c r="G223" i="24498"/>
  <c r="I223" i="24498"/>
  <c r="J223" i="24498"/>
  <c r="L223" i="24498"/>
  <c r="M223" i="24498"/>
  <c r="N223" i="24498"/>
  <c r="H224" i="24498"/>
  <c r="O224" i="24498"/>
  <c r="H225" i="24498"/>
  <c r="K225" i="24498" s="1"/>
  <c r="O225" i="24498"/>
  <c r="P225" i="24498"/>
  <c r="R225" i="24498" s="1"/>
  <c r="H226" i="24498"/>
  <c r="K226" i="24498"/>
  <c r="O226" i="24498"/>
  <c r="P226" i="24498"/>
  <c r="R226" i="24498" s="1"/>
  <c r="H227" i="24498"/>
  <c r="K227" i="24498"/>
  <c r="O227" i="24498"/>
  <c r="H228" i="24498"/>
  <c r="K228" i="24498" s="1"/>
  <c r="P228" i="24498" s="1"/>
  <c r="R228" i="24498" s="1"/>
  <c r="O228" i="24498"/>
  <c r="H229" i="24498"/>
  <c r="K229" i="24498" s="1"/>
  <c r="O229" i="24498"/>
  <c r="P229" i="24498"/>
  <c r="R229" i="24498" s="1"/>
  <c r="H230" i="24498"/>
  <c r="K230" i="24498"/>
  <c r="P230" i="24498" s="1"/>
  <c r="R230" i="24498" s="1"/>
  <c r="O230" i="24498"/>
  <c r="H231" i="24498"/>
  <c r="K231" i="24498" s="1"/>
  <c r="O231" i="24498"/>
  <c r="H232" i="24498"/>
  <c r="K232" i="24498" s="1"/>
  <c r="P232" i="24498" s="1"/>
  <c r="R232" i="24498" s="1"/>
  <c r="O232" i="24498"/>
  <c r="H233" i="24498"/>
  <c r="K233" i="24498" s="1"/>
  <c r="P233" i="24498" s="1"/>
  <c r="R233" i="24498" s="1"/>
  <c r="O233" i="24498"/>
  <c r="H234" i="24498"/>
  <c r="K234" i="24498" s="1"/>
  <c r="P234" i="24498" s="1"/>
  <c r="R234" i="24498" s="1"/>
  <c r="O234" i="24498"/>
  <c r="H235" i="24498"/>
  <c r="K235" i="24498"/>
  <c r="P235" i="24498" s="1"/>
  <c r="R235" i="24498" s="1"/>
  <c r="O235" i="24498"/>
  <c r="D236" i="24498"/>
  <c r="E236" i="24498"/>
  <c r="F236" i="24498"/>
  <c r="G236" i="24498"/>
  <c r="I236" i="24498"/>
  <c r="J236" i="24498"/>
  <c r="L236" i="24498"/>
  <c r="M236" i="24498"/>
  <c r="N236" i="24498"/>
  <c r="Q236" i="24498"/>
  <c r="H237" i="24498"/>
  <c r="K237" i="24498" s="1"/>
  <c r="O237" i="24498"/>
  <c r="H238" i="24498"/>
  <c r="K238" i="24498"/>
  <c r="O238" i="24498"/>
  <c r="H239" i="24498"/>
  <c r="K239" i="24498" s="1"/>
  <c r="O239" i="24498"/>
  <c r="H240" i="24498"/>
  <c r="K240" i="24498"/>
  <c r="O240" i="24498"/>
  <c r="H241" i="24498"/>
  <c r="K241" i="24498" s="1"/>
  <c r="O241" i="24498"/>
  <c r="H242" i="24498"/>
  <c r="K242" i="24498" s="1"/>
  <c r="P242" i="24498" s="1"/>
  <c r="R242" i="24498" s="1"/>
  <c r="O242" i="24498"/>
  <c r="H243" i="24498"/>
  <c r="K243" i="24498" s="1"/>
  <c r="O243" i="24498"/>
  <c r="H244" i="24498"/>
  <c r="K244" i="24498" s="1"/>
  <c r="P244" i="24498" s="1"/>
  <c r="R244" i="24498" s="1"/>
  <c r="O244" i="24498"/>
  <c r="H245" i="24498"/>
  <c r="K245" i="24498" s="1"/>
  <c r="P245" i="24498" s="1"/>
  <c r="R245" i="24498" s="1"/>
  <c r="O245" i="24498"/>
  <c r="H246" i="24498"/>
  <c r="K246" i="24498"/>
  <c r="O246" i="24498"/>
  <c r="H247" i="24498"/>
  <c r="K247" i="24498" s="1"/>
  <c r="O247" i="24498"/>
  <c r="H248" i="24498"/>
  <c r="K248" i="24498" s="1"/>
  <c r="P248" i="24498" s="1"/>
  <c r="R248" i="24498" s="1"/>
  <c r="O248" i="24498"/>
  <c r="H249" i="24498"/>
  <c r="K249" i="24498" s="1"/>
  <c r="O249" i="24498"/>
  <c r="H250" i="24498"/>
  <c r="K250" i="24498" s="1"/>
  <c r="O250" i="24498"/>
  <c r="H251" i="24498"/>
  <c r="K251" i="24498" s="1"/>
  <c r="P251" i="24498" s="1"/>
  <c r="R251" i="24498" s="1"/>
  <c r="O251" i="24498"/>
  <c r="H252" i="24498"/>
  <c r="K252" i="24498"/>
  <c r="O252" i="24498"/>
  <c r="P252" i="24498"/>
  <c r="R252" i="24498" s="1"/>
  <c r="H253" i="24498"/>
  <c r="K253" i="24498" s="1"/>
  <c r="O253" i="24498"/>
  <c r="H254" i="24498"/>
  <c r="K254" i="24498" s="1"/>
  <c r="O254" i="24498"/>
  <c r="H255" i="24498"/>
  <c r="K255" i="24498" s="1"/>
  <c r="O255" i="24498"/>
  <c r="P255" i="24498"/>
  <c r="R255" i="24498" s="1"/>
  <c r="H256" i="24498"/>
  <c r="K256" i="24498" s="1"/>
  <c r="P256" i="24498" s="1"/>
  <c r="R256" i="24498" s="1"/>
  <c r="O256" i="24498"/>
  <c r="H257" i="24498"/>
  <c r="K257" i="24498"/>
  <c r="O257" i="24498"/>
  <c r="H258" i="24498"/>
  <c r="K258" i="24498"/>
  <c r="O258" i="24498"/>
  <c r="H259" i="24498"/>
  <c r="K259" i="24498" s="1"/>
  <c r="P259" i="24498" s="1"/>
  <c r="R259" i="24498" s="1"/>
  <c r="O259" i="24498"/>
  <c r="H260" i="24498"/>
  <c r="K260" i="24498"/>
  <c r="P260" i="24498" s="1"/>
  <c r="R260" i="24498" s="1"/>
  <c r="O260" i="24498"/>
  <c r="H261" i="24498"/>
  <c r="K261" i="24498"/>
  <c r="O261" i="24498"/>
  <c r="H262" i="24498"/>
  <c r="K262" i="24498" s="1"/>
  <c r="P262" i="24498" s="1"/>
  <c r="R262" i="24498" s="1"/>
  <c r="O262" i="24498"/>
  <c r="H263" i="24498"/>
  <c r="K263" i="24498" s="1"/>
  <c r="O263" i="24498"/>
  <c r="H264" i="24498"/>
  <c r="K264" i="24498"/>
  <c r="O264" i="24498"/>
  <c r="H265" i="24498"/>
  <c r="K265" i="24498" s="1"/>
  <c r="O265" i="24498"/>
  <c r="H266" i="24498"/>
  <c r="K266" i="24498" s="1"/>
  <c r="O266" i="24498"/>
  <c r="H267" i="24498"/>
  <c r="K267" i="24498" s="1"/>
  <c r="O267" i="24498"/>
  <c r="P267" i="24498" s="1"/>
  <c r="R267" i="24498" s="1"/>
  <c r="D268" i="24498"/>
  <c r="E268" i="24498"/>
  <c r="F268" i="24498"/>
  <c r="G268" i="24498"/>
  <c r="I268" i="24498"/>
  <c r="J268" i="24498"/>
  <c r="L268" i="24498"/>
  <c r="M268" i="24498"/>
  <c r="N268" i="24498"/>
  <c r="Q268" i="24498"/>
  <c r="H269" i="24498"/>
  <c r="K269" i="24498" s="1"/>
  <c r="P269" i="24498" s="1"/>
  <c r="O269" i="24498"/>
  <c r="H270" i="24498"/>
  <c r="K270" i="24498" s="1"/>
  <c r="P270" i="24498" s="1"/>
  <c r="R270" i="24498" s="1"/>
  <c r="O270" i="24498"/>
  <c r="H271" i="24498"/>
  <c r="K271" i="24498" s="1"/>
  <c r="O271" i="24498"/>
  <c r="H272" i="24498"/>
  <c r="K272" i="24498" s="1"/>
  <c r="P272" i="24498" s="1"/>
  <c r="R272" i="24498" s="1"/>
  <c r="O272" i="24498"/>
  <c r="H273" i="24498"/>
  <c r="K273" i="24498" s="1"/>
  <c r="O273" i="24498"/>
  <c r="P273" i="24498" s="1"/>
  <c r="R273" i="24498" s="1"/>
  <c r="H274" i="24498"/>
  <c r="K274" i="24498" s="1"/>
  <c r="O274" i="24498"/>
  <c r="H275" i="24498"/>
  <c r="K275" i="24498" s="1"/>
  <c r="P275" i="24498" s="1"/>
  <c r="R275" i="24498" s="1"/>
  <c r="O275" i="24498"/>
  <c r="H276" i="24498"/>
  <c r="K276" i="24498" s="1"/>
  <c r="P276" i="24498" s="1"/>
  <c r="R276" i="24498" s="1"/>
  <c r="O276" i="24498"/>
  <c r="H277" i="24498"/>
  <c r="K277" i="24498"/>
  <c r="O277" i="24498"/>
  <c r="H278" i="24498"/>
  <c r="K278" i="24498"/>
  <c r="O278" i="24498"/>
  <c r="D279" i="24498"/>
  <c r="E279" i="24498"/>
  <c r="F279" i="24498"/>
  <c r="G279" i="24498"/>
  <c r="I279" i="24498"/>
  <c r="J279" i="24498"/>
  <c r="L279" i="24498"/>
  <c r="M279" i="24498"/>
  <c r="N279" i="24498"/>
  <c r="Q279" i="24498"/>
  <c r="H280" i="24498"/>
  <c r="O280" i="24498"/>
  <c r="H281" i="24498"/>
  <c r="K281" i="24498" s="1"/>
  <c r="P281" i="24498" s="1"/>
  <c r="R281" i="24498" s="1"/>
  <c r="O281" i="24498"/>
  <c r="H282" i="24498"/>
  <c r="K282" i="24498" s="1"/>
  <c r="O282" i="24498"/>
  <c r="H283" i="24498"/>
  <c r="K283" i="24498" s="1"/>
  <c r="P283" i="24498" s="1"/>
  <c r="R283" i="24498" s="1"/>
  <c r="O283" i="24498"/>
  <c r="H284" i="24498"/>
  <c r="K284" i="24498"/>
  <c r="P284" i="24498" s="1"/>
  <c r="R284" i="24498" s="1"/>
  <c r="O284" i="24498"/>
  <c r="H285" i="24498"/>
  <c r="K285" i="24498"/>
  <c r="O285" i="24498"/>
  <c r="H286" i="24498"/>
  <c r="K286" i="24498" s="1"/>
  <c r="P286" i="24498" s="1"/>
  <c r="R286" i="24498" s="1"/>
  <c r="O286" i="24498"/>
  <c r="H287" i="24498"/>
  <c r="K287" i="24498" s="1"/>
  <c r="P287" i="24498" s="1"/>
  <c r="R287" i="24498" s="1"/>
  <c r="O287" i="24498"/>
  <c r="H288" i="24498"/>
  <c r="K288" i="24498" s="1"/>
  <c r="O288" i="24498"/>
  <c r="H289" i="24498"/>
  <c r="K289" i="24498" s="1"/>
  <c r="O289" i="24498"/>
  <c r="D290" i="24498"/>
  <c r="E290" i="24498"/>
  <c r="F290" i="24498"/>
  <c r="G290" i="24498"/>
  <c r="I290" i="24498"/>
  <c r="J290" i="24498"/>
  <c r="L290" i="24498"/>
  <c r="M290" i="24498"/>
  <c r="N290" i="24498"/>
  <c r="Q290" i="24498"/>
  <c r="H291" i="24498"/>
  <c r="O291" i="24498"/>
  <c r="H292" i="24498"/>
  <c r="K292" i="24498" s="1"/>
  <c r="O292" i="24498"/>
  <c r="H293" i="24498"/>
  <c r="K293" i="24498"/>
  <c r="P293" i="24498" s="1"/>
  <c r="R293" i="24498" s="1"/>
  <c r="O293" i="24498"/>
  <c r="H294" i="24498"/>
  <c r="K294" i="24498" s="1"/>
  <c r="P294" i="24498" s="1"/>
  <c r="R294" i="24498" s="1"/>
  <c r="O294" i="24498"/>
  <c r="H295" i="24498"/>
  <c r="K295" i="24498" s="1"/>
  <c r="O295" i="24498"/>
  <c r="H296" i="24498"/>
  <c r="K296" i="24498" s="1"/>
  <c r="O296" i="24498"/>
  <c r="H297" i="24498"/>
  <c r="K297" i="24498"/>
  <c r="P297" i="24498" s="1"/>
  <c r="R297" i="24498" s="1"/>
  <c r="O297" i="24498"/>
  <c r="H298" i="24498"/>
  <c r="K298" i="24498" s="1"/>
  <c r="P298" i="24498" s="1"/>
  <c r="R298" i="24498" s="1"/>
  <c r="O298" i="24498"/>
  <c r="H299" i="24498"/>
  <c r="K299" i="24498" s="1"/>
  <c r="P299" i="24498" s="1"/>
  <c r="R299" i="24498" s="1"/>
  <c r="O299" i="24498"/>
  <c r="H300" i="24498"/>
  <c r="K300" i="24498" s="1"/>
  <c r="O300" i="24498"/>
  <c r="H301" i="24498"/>
  <c r="K301" i="24498" s="1"/>
  <c r="P301" i="24498" s="1"/>
  <c r="R301" i="24498" s="1"/>
  <c r="O301" i="24498"/>
  <c r="H302" i="24498"/>
  <c r="K302" i="24498"/>
  <c r="O302" i="24498"/>
  <c r="H303" i="24498"/>
  <c r="K303" i="24498" s="1"/>
  <c r="O303" i="24498"/>
  <c r="H304" i="24498"/>
  <c r="K304" i="24498" s="1"/>
  <c r="P304" i="24498" s="1"/>
  <c r="R304" i="24498" s="1"/>
  <c r="O304" i="24498"/>
  <c r="H306" i="24498"/>
  <c r="K306" i="24498"/>
  <c r="O306" i="24498"/>
  <c r="H307" i="24498"/>
  <c r="K307" i="24498" s="1"/>
  <c r="P307" i="24498" s="1"/>
  <c r="R307" i="24498" s="1"/>
  <c r="O307" i="24498"/>
  <c r="H308" i="24498"/>
  <c r="K308" i="24498" s="1"/>
  <c r="P308" i="24498" s="1"/>
  <c r="R308" i="24498" s="1"/>
  <c r="O308" i="24498"/>
  <c r="H309" i="24498"/>
  <c r="K309" i="24498" s="1"/>
  <c r="O309" i="24498"/>
  <c r="H310" i="24498"/>
  <c r="K310" i="24498"/>
  <c r="P310" i="24498" s="1"/>
  <c r="R310" i="24498" s="1"/>
  <c r="O310" i="24498"/>
  <c r="H311" i="24498"/>
  <c r="K311" i="24498"/>
  <c r="P311" i="24498" s="1"/>
  <c r="R311" i="24498" s="1"/>
  <c r="O311" i="24498"/>
  <c r="H312" i="24498"/>
  <c r="K312" i="24498" s="1"/>
  <c r="O312" i="24498"/>
  <c r="H313" i="24498"/>
  <c r="K313" i="24498" s="1"/>
  <c r="O313" i="24498"/>
  <c r="H314" i="24498"/>
  <c r="K314" i="24498"/>
  <c r="O314" i="24498"/>
  <c r="H315" i="24498"/>
  <c r="K315" i="24498" s="1"/>
  <c r="P315" i="24498" s="1"/>
  <c r="R315" i="24498" s="1"/>
  <c r="O315" i="24498"/>
  <c r="H316" i="24498"/>
  <c r="K316" i="24498" s="1"/>
  <c r="O316" i="24498"/>
  <c r="H317" i="24498"/>
  <c r="K317" i="24498" s="1"/>
  <c r="O317" i="24498"/>
  <c r="H318" i="24498"/>
  <c r="K318" i="24498" s="1"/>
  <c r="P318" i="24498" s="1"/>
  <c r="R318" i="24498" s="1"/>
  <c r="O318" i="24498"/>
  <c r="H319" i="24498"/>
  <c r="K319" i="24498"/>
  <c r="P319" i="24498" s="1"/>
  <c r="R319" i="24498" s="1"/>
  <c r="O319" i="24498"/>
  <c r="H320" i="24498"/>
  <c r="K320" i="24498" s="1"/>
  <c r="O320" i="24498"/>
  <c r="H321" i="24498"/>
  <c r="K321" i="24498" s="1"/>
  <c r="P321" i="24498" s="1"/>
  <c r="R321" i="24498" s="1"/>
  <c r="O321" i="24498"/>
  <c r="H322" i="24498"/>
  <c r="K322" i="24498"/>
  <c r="O322" i="24498"/>
  <c r="H323" i="24498"/>
  <c r="K323" i="24498" s="1"/>
  <c r="O323" i="24498"/>
  <c r="H324" i="24498"/>
  <c r="K324" i="24498" s="1"/>
  <c r="P324" i="24498" s="1"/>
  <c r="R324" i="24498" s="1"/>
  <c r="O324" i="24498"/>
  <c r="H325" i="24498"/>
  <c r="K325" i="24498" s="1"/>
  <c r="O325" i="24498"/>
  <c r="P325" i="24498"/>
  <c r="R325" i="24498" s="1"/>
  <c r="H326" i="24498"/>
  <c r="K326" i="24498" s="1"/>
  <c r="P326" i="24498" s="1"/>
  <c r="R326" i="24498" s="1"/>
  <c r="O326" i="24498"/>
  <c r="H327" i="24498"/>
  <c r="K327" i="24498" s="1"/>
  <c r="P327" i="24498" s="1"/>
  <c r="R327" i="24498" s="1"/>
  <c r="O327" i="24498"/>
  <c r="H328" i="24498"/>
  <c r="K328" i="24498" s="1"/>
  <c r="O328" i="24498"/>
  <c r="H329" i="24498"/>
  <c r="K329" i="24498" s="1"/>
  <c r="P329" i="24498" s="1"/>
  <c r="R329" i="24498" s="1"/>
  <c r="O329" i="24498"/>
  <c r="H330" i="24498"/>
  <c r="K330" i="24498" s="1"/>
  <c r="O330" i="24498"/>
  <c r="H331" i="24498"/>
  <c r="K331" i="24498"/>
  <c r="O331" i="24498"/>
  <c r="H332" i="24498"/>
  <c r="K332" i="24498" s="1"/>
  <c r="P332" i="24498" s="1"/>
  <c r="R332" i="24498" s="1"/>
  <c r="O332" i="24498"/>
  <c r="H333" i="24498"/>
  <c r="K333" i="24498" s="1"/>
  <c r="P333" i="24498" s="1"/>
  <c r="R333" i="24498" s="1"/>
  <c r="O333" i="24498"/>
  <c r="H334" i="24498"/>
  <c r="K334" i="24498" s="1"/>
  <c r="P334" i="24498" s="1"/>
  <c r="R334" i="24498" s="1"/>
  <c r="O334" i="24498"/>
  <c r="H335" i="24498"/>
  <c r="K335" i="24498" s="1"/>
  <c r="P335" i="24498" s="1"/>
  <c r="R335" i="24498" s="1"/>
  <c r="O335" i="24498"/>
  <c r="H336" i="24498"/>
  <c r="K336" i="24498" s="1"/>
  <c r="P336" i="24498" s="1"/>
  <c r="R336" i="24498" s="1"/>
  <c r="O336" i="24498"/>
  <c r="H337" i="24498"/>
  <c r="K337" i="24498" s="1"/>
  <c r="O337" i="24498"/>
  <c r="H338" i="24498"/>
  <c r="K338" i="24498" s="1"/>
  <c r="O338" i="24498"/>
  <c r="D343" i="24498"/>
  <c r="E343" i="24498"/>
  <c r="E344" i="24498" s="1"/>
  <c r="F343" i="24498"/>
  <c r="G343" i="24498"/>
  <c r="I343" i="24498"/>
  <c r="J343" i="24498"/>
  <c r="L343" i="24498"/>
  <c r="M343" i="24498"/>
  <c r="N343" i="24498"/>
  <c r="Q343" i="24498"/>
  <c r="H7" i="24497"/>
  <c r="O7" i="24497"/>
  <c r="H8" i="24497"/>
  <c r="K8" i="24497"/>
  <c r="O8" i="24497"/>
  <c r="H9" i="24497"/>
  <c r="K9" i="24497" s="1"/>
  <c r="P9" i="24497" s="1"/>
  <c r="R9" i="24497" s="1"/>
  <c r="O9" i="24497"/>
  <c r="H10" i="24497"/>
  <c r="K10" i="24497" s="1"/>
  <c r="P10" i="24497" s="1"/>
  <c r="R10" i="24497" s="1"/>
  <c r="O10" i="24497"/>
  <c r="H11" i="24497"/>
  <c r="K11" i="24497" s="1"/>
  <c r="O11" i="24497"/>
  <c r="H12" i="24497"/>
  <c r="K12" i="24497" s="1"/>
  <c r="O12" i="24497"/>
  <c r="H13" i="24497"/>
  <c r="K13" i="24497"/>
  <c r="O13" i="24497"/>
  <c r="D14" i="24497"/>
  <c r="E14" i="24497"/>
  <c r="F14" i="24497"/>
  <c r="G14" i="24497"/>
  <c r="I14" i="24497"/>
  <c r="J14" i="24497"/>
  <c r="M14" i="24497"/>
  <c r="N14" i="24497"/>
  <c r="Q14" i="24497"/>
  <c r="H15" i="24497"/>
  <c r="K15" i="24497" s="1"/>
  <c r="O15" i="24497"/>
  <c r="H16" i="24497"/>
  <c r="K16" i="24497"/>
  <c r="P16" i="24497" s="1"/>
  <c r="R16" i="24497" s="1"/>
  <c r="O16" i="24497"/>
  <c r="H17" i="24497"/>
  <c r="K17" i="24497" s="1"/>
  <c r="O17" i="24497"/>
  <c r="H18" i="24497"/>
  <c r="K18" i="24497" s="1"/>
  <c r="P18" i="24497" s="1"/>
  <c r="R18" i="24497" s="1"/>
  <c r="O18" i="24497"/>
  <c r="H19" i="24497"/>
  <c r="K19" i="24497"/>
  <c r="O19" i="24497"/>
  <c r="H20" i="24497"/>
  <c r="K20" i="24497" s="1"/>
  <c r="O20" i="24497"/>
  <c r="H21" i="24497"/>
  <c r="K21" i="24497" s="1"/>
  <c r="P21" i="24497" s="1"/>
  <c r="R21" i="24497" s="1"/>
  <c r="O21" i="24497"/>
  <c r="H22" i="24497"/>
  <c r="K22" i="24497" s="1"/>
  <c r="O22" i="24497"/>
  <c r="H23" i="24497"/>
  <c r="K23" i="24497" s="1"/>
  <c r="O23" i="24497"/>
  <c r="H24" i="24497"/>
  <c r="K24" i="24497"/>
  <c r="P24" i="24497" s="1"/>
  <c r="R24" i="24497" s="1"/>
  <c r="O24" i="24497"/>
  <c r="H25" i="24497"/>
  <c r="K25" i="24497" s="1"/>
  <c r="O25" i="24497"/>
  <c r="H26" i="24497"/>
  <c r="K26" i="24497" s="1"/>
  <c r="P26" i="24497" s="1"/>
  <c r="R26" i="24497" s="1"/>
  <c r="O26" i="24497"/>
  <c r="H27" i="24497"/>
  <c r="K27" i="24497"/>
  <c r="O27" i="24497"/>
  <c r="H28" i="24497"/>
  <c r="K28" i="24497" s="1"/>
  <c r="P28" i="24497" s="1"/>
  <c r="R28" i="24497" s="1"/>
  <c r="O28" i="24497"/>
  <c r="H30" i="24497"/>
  <c r="K30" i="24497" s="1"/>
  <c r="O30" i="24497"/>
  <c r="D31" i="24497"/>
  <c r="E31" i="24497"/>
  <c r="F31" i="24497"/>
  <c r="G31" i="24497"/>
  <c r="I31" i="24497"/>
  <c r="J31" i="24497"/>
  <c r="L31" i="24497"/>
  <c r="M31" i="24497"/>
  <c r="N31" i="24497"/>
  <c r="Q31" i="24497"/>
  <c r="H32" i="24497"/>
  <c r="O32" i="24497"/>
  <c r="H33" i="24497"/>
  <c r="K33" i="24497" s="1"/>
  <c r="O33" i="24497"/>
  <c r="P33" i="24497"/>
  <c r="R33" i="24497" s="1"/>
  <c r="H34" i="24497"/>
  <c r="K34" i="24497" s="1"/>
  <c r="O34" i="24497"/>
  <c r="H35" i="24497"/>
  <c r="K35" i="24497" s="1"/>
  <c r="P35" i="24497" s="1"/>
  <c r="R35" i="24497" s="1"/>
  <c r="O35" i="24497"/>
  <c r="H36" i="24497"/>
  <c r="K36" i="24497" s="1"/>
  <c r="O36" i="24497"/>
  <c r="H37" i="24497"/>
  <c r="K37" i="24497" s="1"/>
  <c r="O37" i="24497"/>
  <c r="P37" i="24497"/>
  <c r="R37" i="24497" s="1"/>
  <c r="H38" i="24497"/>
  <c r="K38" i="24497" s="1"/>
  <c r="O38" i="24497"/>
  <c r="H39" i="24497"/>
  <c r="K39" i="24497"/>
  <c r="P39" i="24497" s="1"/>
  <c r="R39" i="24497" s="1"/>
  <c r="O39" i="24497"/>
  <c r="H40" i="24497"/>
  <c r="K40" i="24497" s="1"/>
  <c r="O40" i="24497"/>
  <c r="H41" i="24497"/>
  <c r="K41" i="24497" s="1"/>
  <c r="P41" i="24497" s="1"/>
  <c r="R41" i="24497" s="1"/>
  <c r="O41" i="24497"/>
  <c r="H42" i="24497"/>
  <c r="K42" i="24497"/>
  <c r="O42" i="24497"/>
  <c r="H43" i="24497"/>
  <c r="K43" i="24497"/>
  <c r="O43" i="24497"/>
  <c r="H44" i="24497"/>
  <c r="K44" i="24497" s="1"/>
  <c r="P44" i="24497" s="1"/>
  <c r="R44" i="24497" s="1"/>
  <c r="O44" i="24497"/>
  <c r="H45" i="24497"/>
  <c r="K45" i="24497" s="1"/>
  <c r="O45" i="24497"/>
  <c r="P45" i="24497"/>
  <c r="R45" i="24497" s="1"/>
  <c r="H46" i="24497"/>
  <c r="K46" i="24497"/>
  <c r="O46" i="24497"/>
  <c r="H47" i="24497"/>
  <c r="K47" i="24497" s="1"/>
  <c r="P47" i="24497" s="1"/>
  <c r="R47" i="24497" s="1"/>
  <c r="O47" i="24497"/>
  <c r="H48" i="24497"/>
  <c r="K48" i="24497" s="1"/>
  <c r="O48" i="24497"/>
  <c r="H49" i="24497"/>
  <c r="K49" i="24497" s="1"/>
  <c r="O49" i="24497"/>
  <c r="P49" i="24497" s="1"/>
  <c r="R49" i="24497" s="1"/>
  <c r="H50" i="24497"/>
  <c r="K50" i="24497" s="1"/>
  <c r="O50" i="24497"/>
  <c r="H51" i="24497"/>
  <c r="K51" i="24497" s="1"/>
  <c r="P51" i="24497" s="1"/>
  <c r="R51" i="24497" s="1"/>
  <c r="O51" i="24497"/>
  <c r="H52" i="24497"/>
  <c r="K52" i="24497" s="1"/>
  <c r="P52" i="24497" s="1"/>
  <c r="R52" i="24497" s="1"/>
  <c r="O52" i="24497"/>
  <c r="H53" i="24497"/>
  <c r="K53" i="24497" s="1"/>
  <c r="O53" i="24497"/>
  <c r="P53" i="24497"/>
  <c r="R53" i="24497" s="1"/>
  <c r="H54" i="24497"/>
  <c r="K54" i="24497" s="1"/>
  <c r="O54" i="24497"/>
  <c r="H56" i="24497"/>
  <c r="K56" i="24497" s="1"/>
  <c r="P56" i="24497" s="1"/>
  <c r="R56" i="24497" s="1"/>
  <c r="O56" i="24497"/>
  <c r="H57" i="24497"/>
  <c r="K57" i="24497" s="1"/>
  <c r="O57" i="24497"/>
  <c r="H58" i="24497"/>
  <c r="K58" i="24497" s="1"/>
  <c r="P58" i="24497" s="1"/>
  <c r="R58" i="24497" s="1"/>
  <c r="O58" i="24497"/>
  <c r="H59" i="24497"/>
  <c r="K59" i="24497"/>
  <c r="O59" i="24497"/>
  <c r="H60" i="24497"/>
  <c r="K60" i="24497"/>
  <c r="O60" i="24497"/>
  <c r="H61" i="24497"/>
  <c r="K61" i="24497" s="1"/>
  <c r="P61" i="24497" s="1"/>
  <c r="R61" i="24497" s="1"/>
  <c r="O61" i="24497"/>
  <c r="H62" i="24497"/>
  <c r="K62" i="24497" s="1"/>
  <c r="O62" i="24497"/>
  <c r="H63" i="24497"/>
  <c r="K63" i="24497"/>
  <c r="O63" i="24497"/>
  <c r="H64" i="24497"/>
  <c r="K64" i="24497" s="1"/>
  <c r="P64" i="24497" s="1"/>
  <c r="R64" i="24497" s="1"/>
  <c r="O64" i="24497"/>
  <c r="H65" i="24497"/>
  <c r="K65" i="24497" s="1"/>
  <c r="P65" i="24497" s="1"/>
  <c r="R65" i="24497" s="1"/>
  <c r="O65" i="24497"/>
  <c r="H66" i="24497"/>
  <c r="K66" i="24497" s="1"/>
  <c r="O66" i="24497"/>
  <c r="H67" i="24497"/>
  <c r="K67" i="24497"/>
  <c r="O67" i="24497"/>
  <c r="H68" i="24497"/>
  <c r="K68" i="24497" s="1"/>
  <c r="P68" i="24497" s="1"/>
  <c r="R68" i="24497" s="1"/>
  <c r="O68" i="24497"/>
  <c r="H69" i="24497"/>
  <c r="K69" i="24497" s="1"/>
  <c r="O69" i="24497"/>
  <c r="D70" i="24497"/>
  <c r="E70" i="24497"/>
  <c r="F70" i="24497"/>
  <c r="G70" i="24497"/>
  <c r="I70" i="24497"/>
  <c r="J70" i="24497"/>
  <c r="L70" i="24497"/>
  <c r="M70" i="24497"/>
  <c r="N70" i="24497"/>
  <c r="Q70" i="24497"/>
  <c r="H71" i="24497"/>
  <c r="O71" i="24497"/>
  <c r="H72" i="24497"/>
  <c r="K72" i="24497" s="1"/>
  <c r="O72" i="24497"/>
  <c r="H73" i="24497"/>
  <c r="K73" i="24497" s="1"/>
  <c r="P73" i="24497" s="1"/>
  <c r="R73" i="24497" s="1"/>
  <c r="O73" i="24497"/>
  <c r="H74" i="24497"/>
  <c r="K74" i="24497" s="1"/>
  <c r="P74" i="24497" s="1"/>
  <c r="R74" i="24497" s="1"/>
  <c r="O74" i="24497"/>
  <c r="H75" i="24497"/>
  <c r="K75" i="24497" s="1"/>
  <c r="O75" i="24497"/>
  <c r="H76" i="24497"/>
  <c r="K76" i="24497" s="1"/>
  <c r="O76" i="24497"/>
  <c r="P76" i="24497"/>
  <c r="R76" i="24497" s="1"/>
  <c r="H77" i="24497"/>
  <c r="K77" i="24497" s="1"/>
  <c r="O77" i="24497"/>
  <c r="H78" i="24497"/>
  <c r="K78" i="24497"/>
  <c r="P78" i="24497" s="1"/>
  <c r="R78" i="24497" s="1"/>
  <c r="O78" i="24497"/>
  <c r="H79" i="24497"/>
  <c r="K79" i="24497" s="1"/>
  <c r="O79" i="24497"/>
  <c r="P79" i="24497"/>
  <c r="R79" i="24497" s="1"/>
  <c r="H80" i="24497"/>
  <c r="K80" i="24497" s="1"/>
  <c r="O80" i="24497"/>
  <c r="P80" i="24497"/>
  <c r="R80" i="24497" s="1"/>
  <c r="H81" i="24497"/>
  <c r="K81" i="24497" s="1"/>
  <c r="O81" i="24497"/>
  <c r="H82" i="24497"/>
  <c r="K82" i="24497"/>
  <c r="P82" i="24497" s="1"/>
  <c r="R82" i="24497" s="1"/>
  <c r="O82" i="24497"/>
  <c r="H83" i="24497"/>
  <c r="K83" i="24497" s="1"/>
  <c r="O83" i="24497"/>
  <c r="H84" i="24497"/>
  <c r="K84" i="24497" s="1"/>
  <c r="P84" i="24497" s="1"/>
  <c r="R84" i="24497" s="1"/>
  <c r="O84" i="24497"/>
  <c r="H85" i="24497"/>
  <c r="K85" i="24497"/>
  <c r="O85" i="24497"/>
  <c r="H86" i="24497"/>
  <c r="K86" i="24497"/>
  <c r="O86" i="24497"/>
  <c r="H87" i="24497"/>
  <c r="K87" i="24497" s="1"/>
  <c r="P87" i="24497" s="1"/>
  <c r="R87" i="24497" s="1"/>
  <c r="O87" i="24497"/>
  <c r="H88" i="24497"/>
  <c r="K88" i="24497" s="1"/>
  <c r="O88" i="24497"/>
  <c r="H89" i="24497"/>
  <c r="K89" i="24497" s="1"/>
  <c r="P89" i="24497" s="1"/>
  <c r="R89" i="24497" s="1"/>
  <c r="O89" i="24497"/>
  <c r="H90" i="24497"/>
  <c r="K90" i="24497"/>
  <c r="P90" i="24497" s="1"/>
  <c r="R90" i="24497" s="1"/>
  <c r="O90" i="24497"/>
  <c r="H91" i="24497"/>
  <c r="K91" i="24497" s="1"/>
  <c r="P91" i="24497" s="1"/>
  <c r="R91" i="24497" s="1"/>
  <c r="O91" i="24497"/>
  <c r="H92" i="24497"/>
  <c r="K92" i="24497" s="1"/>
  <c r="O92" i="24497"/>
  <c r="P92" i="24497"/>
  <c r="R92" i="24497" s="1"/>
  <c r="H93" i="24497"/>
  <c r="K93" i="24497" s="1"/>
  <c r="O93" i="24497"/>
  <c r="H94" i="24497"/>
  <c r="K94" i="24497" s="1"/>
  <c r="P94" i="24497" s="1"/>
  <c r="R94" i="24497" s="1"/>
  <c r="O94" i="24497"/>
  <c r="H95" i="24497"/>
  <c r="K95" i="24497" s="1"/>
  <c r="O95" i="24497"/>
  <c r="P95" i="24497"/>
  <c r="R95" i="24497" s="1"/>
  <c r="H96" i="24497"/>
  <c r="K96" i="24497" s="1"/>
  <c r="O96" i="24497"/>
  <c r="P96" i="24497"/>
  <c r="R96" i="24497" s="1"/>
  <c r="H97" i="24497"/>
  <c r="K97" i="24497" s="1"/>
  <c r="O97" i="24497"/>
  <c r="H98" i="24497"/>
  <c r="K98" i="24497"/>
  <c r="P98" i="24497" s="1"/>
  <c r="O98" i="24497"/>
  <c r="R98" i="24497"/>
  <c r="H99" i="24497"/>
  <c r="K99" i="24497" s="1"/>
  <c r="P99" i="24497" s="1"/>
  <c r="R99" i="24497" s="1"/>
  <c r="O99" i="24497"/>
  <c r="H100" i="24497"/>
  <c r="K100" i="24497" s="1"/>
  <c r="O100" i="24497"/>
  <c r="H101" i="24497"/>
  <c r="K101" i="24497"/>
  <c r="O101" i="24497"/>
  <c r="H102" i="24497"/>
  <c r="K102" i="24497" s="1"/>
  <c r="P102" i="24497" s="1"/>
  <c r="R102" i="24497" s="1"/>
  <c r="O102" i="24497"/>
  <c r="H103" i="24497"/>
  <c r="K103" i="24497" s="1"/>
  <c r="O103" i="24497"/>
  <c r="D104" i="24497"/>
  <c r="E104" i="24497"/>
  <c r="F104" i="24497"/>
  <c r="G104" i="24497"/>
  <c r="I104" i="24497"/>
  <c r="J104" i="24497"/>
  <c r="L104" i="24497"/>
  <c r="M104" i="24497"/>
  <c r="N104" i="24497"/>
  <c r="Q104" i="24497"/>
  <c r="H105" i="24497"/>
  <c r="O105" i="24497"/>
  <c r="H106" i="24497"/>
  <c r="K106" i="24497" s="1"/>
  <c r="P106" i="24497" s="1"/>
  <c r="R106" i="24497" s="1"/>
  <c r="O106" i="24497"/>
  <c r="H107" i="24497"/>
  <c r="K107" i="24497"/>
  <c r="O107" i="24497"/>
  <c r="H108" i="24497"/>
  <c r="K108" i="24497" s="1"/>
  <c r="O108" i="24497"/>
  <c r="H109" i="24497"/>
  <c r="K109" i="24497" s="1"/>
  <c r="P109" i="24497" s="1"/>
  <c r="R109" i="24497" s="1"/>
  <c r="O109" i="24497"/>
  <c r="H110" i="24497"/>
  <c r="K110" i="24497" s="1"/>
  <c r="P110" i="24497" s="1"/>
  <c r="R110" i="24497" s="1"/>
  <c r="O110" i="24497"/>
  <c r="H111" i="24497"/>
  <c r="K111" i="24497" s="1"/>
  <c r="O111" i="24497"/>
  <c r="H112" i="24497"/>
  <c r="K112" i="24497"/>
  <c r="O112" i="24497"/>
  <c r="H113" i="24497"/>
  <c r="K113" i="24497" s="1"/>
  <c r="P113" i="24497" s="1"/>
  <c r="R113" i="24497" s="1"/>
  <c r="O113" i="24497"/>
  <c r="H114" i="24497"/>
  <c r="K114" i="24497" s="1"/>
  <c r="P114" i="24497" s="1"/>
  <c r="R114" i="24497" s="1"/>
  <c r="O114" i="24497"/>
  <c r="H115" i="24497"/>
  <c r="K115" i="24497"/>
  <c r="O115" i="24497"/>
  <c r="H116" i="24497"/>
  <c r="K116" i="24497" s="1"/>
  <c r="P116" i="24497" s="1"/>
  <c r="R116" i="24497" s="1"/>
  <c r="O116" i="24497"/>
  <c r="H117" i="24497"/>
  <c r="K117" i="24497" s="1"/>
  <c r="P117" i="24497" s="1"/>
  <c r="R117" i="24497" s="1"/>
  <c r="O117" i="24497"/>
  <c r="H118" i="24497"/>
  <c r="K118" i="24497" s="1"/>
  <c r="P118" i="24497" s="1"/>
  <c r="R118" i="24497" s="1"/>
  <c r="O118" i="24497"/>
  <c r="H119" i="24497"/>
  <c r="K119" i="24497"/>
  <c r="O119" i="24497"/>
  <c r="H120" i="24497"/>
  <c r="K120" i="24497"/>
  <c r="P120" i="24497" s="1"/>
  <c r="R120" i="24497" s="1"/>
  <c r="O120" i="24497"/>
  <c r="H121" i="24497"/>
  <c r="K121" i="24497" s="1"/>
  <c r="O121" i="24497"/>
  <c r="H122" i="24497"/>
  <c r="K122" i="24497" s="1"/>
  <c r="P122" i="24497" s="1"/>
  <c r="R122" i="24497" s="1"/>
  <c r="O122" i="24497"/>
  <c r="H124" i="24497"/>
  <c r="K124" i="24497"/>
  <c r="P124" i="24497" s="1"/>
  <c r="R124" i="24497" s="1"/>
  <c r="O124" i="24497"/>
  <c r="H125" i="24497"/>
  <c r="K125" i="24497"/>
  <c r="O125" i="24497"/>
  <c r="H126" i="24497"/>
  <c r="K126" i="24497" s="1"/>
  <c r="O126" i="24497"/>
  <c r="P126" i="24497"/>
  <c r="R126" i="24497" s="1"/>
  <c r="H127" i="24497"/>
  <c r="K127" i="24497" s="1"/>
  <c r="P127" i="24497" s="1"/>
  <c r="R127" i="24497" s="1"/>
  <c r="O127" i="24497"/>
  <c r="H128" i="24497"/>
  <c r="K128" i="24497"/>
  <c r="O128" i="24497"/>
  <c r="Q128" i="24497"/>
  <c r="H129" i="24497"/>
  <c r="K129" i="24497" s="1"/>
  <c r="O129" i="24497"/>
  <c r="H130" i="24497"/>
  <c r="K130" i="24497" s="1"/>
  <c r="O130" i="24497"/>
  <c r="P130" i="24497"/>
  <c r="R130" i="24497" s="1"/>
  <c r="H131" i="24497"/>
  <c r="K131" i="24497" s="1"/>
  <c r="O131" i="24497"/>
  <c r="H132" i="24497"/>
  <c r="K132" i="24497" s="1"/>
  <c r="P132" i="24497" s="1"/>
  <c r="R132" i="24497" s="1"/>
  <c r="O132" i="24497"/>
  <c r="H133" i="24497"/>
  <c r="K133" i="24497" s="1"/>
  <c r="O133" i="24497"/>
  <c r="H134" i="24497"/>
  <c r="K134" i="24497" s="1"/>
  <c r="P134" i="24497" s="1"/>
  <c r="R134" i="24497" s="1"/>
  <c r="O134" i="24497"/>
  <c r="D135" i="24497"/>
  <c r="E135" i="24497"/>
  <c r="F135" i="24497"/>
  <c r="G135" i="24497"/>
  <c r="I135" i="24497"/>
  <c r="J135" i="24497"/>
  <c r="L135" i="24497"/>
  <c r="M135" i="24497"/>
  <c r="N135" i="24497"/>
  <c r="Q135" i="24497"/>
  <c r="H136" i="24497"/>
  <c r="O136" i="24497"/>
  <c r="Q136" i="24497"/>
  <c r="H137" i="24497"/>
  <c r="K137" i="24497" s="1"/>
  <c r="P137" i="24497" s="1"/>
  <c r="R137" i="24497" s="1"/>
  <c r="O137" i="24497"/>
  <c r="H138" i="24497"/>
  <c r="K138" i="24497" s="1"/>
  <c r="O138" i="24497"/>
  <c r="H139" i="24497"/>
  <c r="K139" i="24497" s="1"/>
  <c r="O139" i="24497"/>
  <c r="P139" i="24497"/>
  <c r="Q139" i="24497"/>
  <c r="H140" i="24497"/>
  <c r="K140" i="24497"/>
  <c r="O140" i="24497"/>
  <c r="H141" i="24497"/>
  <c r="K141" i="24497" s="1"/>
  <c r="O141" i="24497"/>
  <c r="P141" i="24497"/>
  <c r="R141" i="24497" s="1"/>
  <c r="H142" i="24497"/>
  <c r="K142" i="24497" s="1"/>
  <c r="O142" i="24497"/>
  <c r="H143" i="24497"/>
  <c r="K143" i="24497" s="1"/>
  <c r="O143" i="24497"/>
  <c r="H144" i="24497"/>
  <c r="K144" i="24497" s="1"/>
  <c r="O144" i="24497"/>
  <c r="H145" i="24497"/>
  <c r="K145" i="24497" s="1"/>
  <c r="O145" i="24497"/>
  <c r="H146" i="24497"/>
  <c r="K146" i="24497" s="1"/>
  <c r="O146" i="24497"/>
  <c r="H147" i="24497"/>
  <c r="K147" i="24497" s="1"/>
  <c r="P147" i="24497" s="1"/>
  <c r="R147" i="24497" s="1"/>
  <c r="O147" i="24497"/>
  <c r="Q147" i="24497"/>
  <c r="H148" i="24497"/>
  <c r="K148" i="24497" s="1"/>
  <c r="P148" i="24497" s="1"/>
  <c r="R148" i="24497" s="1"/>
  <c r="O148" i="24497"/>
  <c r="Q148" i="24497"/>
  <c r="H149" i="24497"/>
  <c r="K149" i="24497" s="1"/>
  <c r="O149" i="24497"/>
  <c r="H150" i="24497"/>
  <c r="K150" i="24497"/>
  <c r="O150" i="24497"/>
  <c r="H151" i="24497"/>
  <c r="K151" i="24497" s="1"/>
  <c r="P151" i="24497" s="1"/>
  <c r="O151" i="24497"/>
  <c r="Q151" i="24497"/>
  <c r="H152" i="24497"/>
  <c r="K152" i="24497" s="1"/>
  <c r="P152" i="24497" s="1"/>
  <c r="R152" i="24497" s="1"/>
  <c r="O152" i="24497"/>
  <c r="H153" i="24497"/>
  <c r="K153" i="24497"/>
  <c r="O153" i="24497"/>
  <c r="H154" i="24497"/>
  <c r="K154" i="24497" s="1"/>
  <c r="O154" i="24497"/>
  <c r="P154" i="24497" s="1"/>
  <c r="R154" i="24497" s="1"/>
  <c r="H155" i="24497"/>
  <c r="K155" i="24497" s="1"/>
  <c r="O155" i="24497"/>
  <c r="P155" i="24497"/>
  <c r="R155" i="24497" s="1"/>
  <c r="H157" i="24497"/>
  <c r="K157" i="24497"/>
  <c r="O157" i="24497"/>
  <c r="Q157" i="24497"/>
  <c r="H158" i="24497"/>
  <c r="K158" i="24497" s="1"/>
  <c r="P158" i="24497" s="1"/>
  <c r="R158" i="24497" s="1"/>
  <c r="O158" i="24497"/>
  <c r="H159" i="24497"/>
  <c r="K159" i="24497" s="1"/>
  <c r="O159" i="24497"/>
  <c r="P159" i="24497"/>
  <c r="R159" i="24497" s="1"/>
  <c r="H160" i="24497"/>
  <c r="K160" i="24497"/>
  <c r="O160" i="24497"/>
  <c r="Q160" i="24497"/>
  <c r="H161" i="24497"/>
  <c r="K161" i="24497" s="1"/>
  <c r="O161" i="24497"/>
  <c r="P161" i="24497"/>
  <c r="R161" i="24497" s="1"/>
  <c r="H162" i="24497"/>
  <c r="K162" i="24497" s="1"/>
  <c r="P162" i="24497" s="1"/>
  <c r="R162" i="24497" s="1"/>
  <c r="O162" i="24497"/>
  <c r="H163" i="24497"/>
  <c r="K163" i="24497" s="1"/>
  <c r="O163" i="24497"/>
  <c r="H164" i="24497"/>
  <c r="K164" i="24497" s="1"/>
  <c r="O164" i="24497"/>
  <c r="H166" i="24497"/>
  <c r="K166" i="24497" s="1"/>
  <c r="P166" i="24497" s="1"/>
  <c r="R166" i="24497" s="1"/>
  <c r="O166" i="24497"/>
  <c r="H167" i="24497"/>
  <c r="K167" i="24497" s="1"/>
  <c r="P167" i="24497" s="1"/>
  <c r="R167" i="24497" s="1"/>
  <c r="O167" i="24497"/>
  <c r="H168" i="24497"/>
  <c r="K168" i="24497" s="1"/>
  <c r="P168" i="24497" s="1"/>
  <c r="R168" i="24497" s="1"/>
  <c r="O168" i="24497"/>
  <c r="Q168" i="24497"/>
  <c r="H169" i="24497"/>
  <c r="K169" i="24497" s="1"/>
  <c r="P169" i="24497" s="1"/>
  <c r="R169" i="24497" s="1"/>
  <c r="O169" i="24497"/>
  <c r="H170" i="24497"/>
  <c r="K170" i="24497" s="1"/>
  <c r="P170" i="24497" s="1"/>
  <c r="R170" i="24497" s="1"/>
  <c r="O170" i="24497"/>
  <c r="H171" i="24497"/>
  <c r="K171" i="24497" s="1"/>
  <c r="P171" i="24497" s="1"/>
  <c r="R171" i="24497" s="1"/>
  <c r="O171" i="24497"/>
  <c r="H172" i="24497"/>
  <c r="K172" i="24497" s="1"/>
  <c r="P172" i="24497" s="1"/>
  <c r="R172" i="24497" s="1"/>
  <c r="O172" i="24497"/>
  <c r="H174" i="24497"/>
  <c r="K174" i="24497" s="1"/>
  <c r="O174" i="24497"/>
  <c r="H175" i="24497"/>
  <c r="K175" i="24497" s="1"/>
  <c r="O175" i="24497"/>
  <c r="P175" i="24497"/>
  <c r="R175" i="24497" s="1"/>
  <c r="H176" i="24497"/>
  <c r="K176" i="24497" s="1"/>
  <c r="O176" i="24497"/>
  <c r="Q176" i="24497"/>
  <c r="H177" i="24497"/>
  <c r="K177" i="24497" s="1"/>
  <c r="O177" i="24497"/>
  <c r="P177" i="24497"/>
  <c r="R177" i="24497" s="1"/>
  <c r="H178" i="24497"/>
  <c r="K178" i="24497" s="1"/>
  <c r="O178" i="24497"/>
  <c r="H179" i="24497"/>
  <c r="K179" i="24497" s="1"/>
  <c r="O179" i="24497"/>
  <c r="H180" i="24497"/>
  <c r="K180" i="24497" s="1"/>
  <c r="O180" i="24497"/>
  <c r="H183" i="24497"/>
  <c r="K183" i="24497" s="1"/>
  <c r="P183" i="24497" s="1"/>
  <c r="R183" i="24497" s="1"/>
  <c r="O183" i="24497"/>
  <c r="H184" i="24497"/>
  <c r="K184" i="24497" s="1"/>
  <c r="O184" i="24497"/>
  <c r="H185" i="24497"/>
  <c r="K185" i="24497" s="1"/>
  <c r="P185" i="24497" s="1"/>
  <c r="R185" i="24497" s="1"/>
  <c r="O185" i="24497"/>
  <c r="H186" i="24497"/>
  <c r="K186" i="24497"/>
  <c r="O186" i="24497"/>
  <c r="H187" i="24497"/>
  <c r="K187" i="24497" s="1"/>
  <c r="O187" i="24497"/>
  <c r="P187" i="24497"/>
  <c r="R187" i="24497" s="1"/>
  <c r="H188" i="24497"/>
  <c r="K188" i="24497" s="1"/>
  <c r="O188" i="24497"/>
  <c r="P188" i="24497"/>
  <c r="R188" i="24497" s="1"/>
  <c r="H189" i="24497"/>
  <c r="K189" i="24497"/>
  <c r="O189" i="24497"/>
  <c r="D190" i="24497"/>
  <c r="E190" i="24497"/>
  <c r="F190" i="24497"/>
  <c r="G190" i="24497"/>
  <c r="I190" i="24497"/>
  <c r="J190" i="24497"/>
  <c r="L190" i="24497"/>
  <c r="M190" i="24497"/>
  <c r="N190" i="24497"/>
  <c r="H191" i="24497"/>
  <c r="K191" i="24497"/>
  <c r="O191" i="24497"/>
  <c r="H192" i="24497"/>
  <c r="O192" i="24497"/>
  <c r="Q192" i="24497"/>
  <c r="Q223" i="24497" s="1"/>
  <c r="H193" i="24497"/>
  <c r="K193" i="24497" s="1"/>
  <c r="P193" i="24497" s="1"/>
  <c r="R193" i="24497" s="1"/>
  <c r="O193" i="24497"/>
  <c r="H194" i="24497"/>
  <c r="K194" i="24497"/>
  <c r="P194" i="24497" s="1"/>
  <c r="R194" i="24497" s="1"/>
  <c r="O194" i="24497"/>
  <c r="H195" i="24497"/>
  <c r="K195" i="24497"/>
  <c r="O195" i="24497"/>
  <c r="H196" i="24497"/>
  <c r="K196" i="24497" s="1"/>
  <c r="O196" i="24497"/>
  <c r="P196" i="24497"/>
  <c r="Q196" i="24497"/>
  <c r="H197" i="24497"/>
  <c r="K197" i="24497" s="1"/>
  <c r="O197" i="24497"/>
  <c r="H198" i="24497"/>
  <c r="K198" i="24497" s="1"/>
  <c r="P198" i="24497" s="1"/>
  <c r="R198" i="24497" s="1"/>
  <c r="O198" i="24497"/>
  <c r="H199" i="24497"/>
  <c r="K199" i="24497" s="1"/>
  <c r="O199" i="24497"/>
  <c r="H200" i="24497"/>
  <c r="K200" i="24497" s="1"/>
  <c r="P200" i="24497" s="1"/>
  <c r="R200" i="24497" s="1"/>
  <c r="O200" i="24497"/>
  <c r="H201" i="24497"/>
  <c r="K201" i="24497"/>
  <c r="O201" i="24497"/>
  <c r="H202" i="24497"/>
  <c r="K202" i="24497"/>
  <c r="O202" i="24497"/>
  <c r="Q202" i="24497"/>
  <c r="H203" i="24497"/>
  <c r="K203" i="24497" s="1"/>
  <c r="O203" i="24497"/>
  <c r="H204" i="24497"/>
  <c r="K204" i="24497"/>
  <c r="P204" i="24497" s="1"/>
  <c r="R204" i="24497" s="1"/>
  <c r="O204" i="24497"/>
  <c r="H205" i="24497"/>
  <c r="K205" i="24497"/>
  <c r="P205" i="24497" s="1"/>
  <c r="R205" i="24497" s="1"/>
  <c r="O205" i="24497"/>
  <c r="H206" i="24497"/>
  <c r="K206" i="24497"/>
  <c r="O206" i="24497"/>
  <c r="H207" i="24497"/>
  <c r="K207" i="24497" s="1"/>
  <c r="P207" i="24497" s="1"/>
  <c r="R207" i="24497" s="1"/>
  <c r="O207" i="24497"/>
  <c r="H208" i="24497"/>
  <c r="K208" i="24497"/>
  <c r="O208" i="24497"/>
  <c r="H209" i="24497"/>
  <c r="K209" i="24497"/>
  <c r="O209" i="24497"/>
  <c r="H211" i="24497"/>
  <c r="K211" i="24497" s="1"/>
  <c r="P211" i="24497" s="1"/>
  <c r="R211" i="24497" s="1"/>
  <c r="O211" i="24497"/>
  <c r="H212" i="24497"/>
  <c r="K212" i="24497" s="1"/>
  <c r="P212" i="24497" s="1"/>
  <c r="R212" i="24497" s="1"/>
  <c r="O212" i="24497"/>
  <c r="H213" i="24497"/>
  <c r="K213" i="24497"/>
  <c r="O213" i="24497"/>
  <c r="P213" i="24497"/>
  <c r="R213" i="24497" s="1"/>
  <c r="H214" i="24497"/>
  <c r="K214" i="24497" s="1"/>
  <c r="O214" i="24497"/>
  <c r="H215" i="24497"/>
  <c r="K215" i="24497" s="1"/>
  <c r="P215" i="24497" s="1"/>
  <c r="R215" i="24497" s="1"/>
  <c r="O215" i="24497"/>
  <c r="H216" i="24497"/>
  <c r="K216" i="24497" s="1"/>
  <c r="O216" i="24497"/>
  <c r="P216" i="24497"/>
  <c r="R216" i="24497"/>
  <c r="H217" i="24497"/>
  <c r="K217" i="24497"/>
  <c r="O217" i="24497"/>
  <c r="H218" i="24497"/>
  <c r="K218" i="24497"/>
  <c r="O218" i="24497"/>
  <c r="H219" i="24497"/>
  <c r="K219" i="24497" s="1"/>
  <c r="O219" i="24497"/>
  <c r="P219" i="24497"/>
  <c r="R219" i="24497" s="1"/>
  <c r="H220" i="24497"/>
  <c r="K220" i="24497" s="1"/>
  <c r="O220" i="24497"/>
  <c r="P220" i="24497"/>
  <c r="R220" i="24497" s="1"/>
  <c r="H221" i="24497"/>
  <c r="K221" i="24497" s="1"/>
  <c r="P221" i="24497" s="1"/>
  <c r="R221" i="24497" s="1"/>
  <c r="O221" i="24497"/>
  <c r="D223" i="24497"/>
  <c r="E223" i="24497"/>
  <c r="F223" i="24497"/>
  <c r="G223" i="24497"/>
  <c r="I223" i="24497"/>
  <c r="J223" i="24497"/>
  <c r="L223" i="24497"/>
  <c r="M223" i="24497"/>
  <c r="N223" i="24497"/>
  <c r="H224" i="24497"/>
  <c r="K224" i="24497" s="1"/>
  <c r="O224" i="24497"/>
  <c r="H225" i="24497"/>
  <c r="K225" i="24497"/>
  <c r="P225" i="24497" s="1"/>
  <c r="R225" i="24497" s="1"/>
  <c r="O225" i="24497"/>
  <c r="H226" i="24497"/>
  <c r="K226" i="24497" s="1"/>
  <c r="O226" i="24497"/>
  <c r="H227" i="24497"/>
  <c r="K227" i="24497" s="1"/>
  <c r="P227" i="24497" s="1"/>
  <c r="R227" i="24497" s="1"/>
  <c r="O227" i="24497"/>
  <c r="H228" i="24497"/>
  <c r="K228" i="24497"/>
  <c r="P228" i="24497" s="1"/>
  <c r="R228" i="24497" s="1"/>
  <c r="O228" i="24497"/>
  <c r="H229" i="24497"/>
  <c r="K229" i="24497" s="1"/>
  <c r="P229" i="24497" s="1"/>
  <c r="R229" i="24497" s="1"/>
  <c r="O229" i="24497"/>
  <c r="H230" i="24497"/>
  <c r="K230" i="24497"/>
  <c r="O230" i="24497"/>
  <c r="H231" i="24497"/>
  <c r="K231" i="24497" s="1"/>
  <c r="P231" i="24497" s="1"/>
  <c r="R231" i="24497" s="1"/>
  <c r="O231" i="24497"/>
  <c r="H232" i="24497"/>
  <c r="K232" i="24497" s="1"/>
  <c r="P232" i="24497" s="1"/>
  <c r="R232" i="24497" s="1"/>
  <c r="O232" i="24497"/>
  <c r="H233" i="24497"/>
  <c r="K233" i="24497"/>
  <c r="O233" i="24497"/>
  <c r="P233" i="24497"/>
  <c r="R233" i="24497" s="1"/>
  <c r="H234" i="24497"/>
  <c r="K234" i="24497" s="1"/>
  <c r="P234" i="24497" s="1"/>
  <c r="R234" i="24497" s="1"/>
  <c r="O234" i="24497"/>
  <c r="H235" i="24497"/>
  <c r="K235" i="24497" s="1"/>
  <c r="P235" i="24497" s="1"/>
  <c r="R235" i="24497" s="1"/>
  <c r="O235" i="24497"/>
  <c r="D236" i="24497"/>
  <c r="E236" i="24497"/>
  <c r="F236" i="24497"/>
  <c r="G236" i="24497"/>
  <c r="H236" i="24497"/>
  <c r="I236" i="24497"/>
  <c r="J236" i="24497"/>
  <c r="L236" i="24497"/>
  <c r="M236" i="24497"/>
  <c r="N236" i="24497"/>
  <c r="Q236" i="24497"/>
  <c r="H237" i="24497"/>
  <c r="K237" i="24497"/>
  <c r="O237" i="24497"/>
  <c r="H238" i="24497"/>
  <c r="K238" i="24497" s="1"/>
  <c r="P238" i="24497" s="1"/>
  <c r="R238" i="24497" s="1"/>
  <c r="O238" i="24497"/>
  <c r="H239" i="24497"/>
  <c r="K239" i="24497"/>
  <c r="P239" i="24497" s="1"/>
  <c r="R239" i="24497" s="1"/>
  <c r="O239" i="24497"/>
  <c r="H240" i="24497"/>
  <c r="K240" i="24497"/>
  <c r="P240" i="24497" s="1"/>
  <c r="R240" i="24497" s="1"/>
  <c r="O240" i="24497"/>
  <c r="H241" i="24497"/>
  <c r="K241" i="24497"/>
  <c r="O241" i="24497"/>
  <c r="H242" i="24497"/>
  <c r="K242" i="24497" s="1"/>
  <c r="P242" i="24497" s="1"/>
  <c r="R242" i="24497" s="1"/>
  <c r="O242" i="24497"/>
  <c r="H243" i="24497"/>
  <c r="K243" i="24497"/>
  <c r="P243" i="24497" s="1"/>
  <c r="R243" i="24497" s="1"/>
  <c r="O243" i="24497"/>
  <c r="H244" i="24497"/>
  <c r="K244" i="24497"/>
  <c r="O244" i="24497"/>
  <c r="H245" i="24497"/>
  <c r="K245" i="24497"/>
  <c r="P245" i="24497" s="1"/>
  <c r="R245" i="24497" s="1"/>
  <c r="O245" i="24497"/>
  <c r="H246" i="24497"/>
  <c r="K246" i="24497" s="1"/>
  <c r="P246" i="24497" s="1"/>
  <c r="R246" i="24497" s="1"/>
  <c r="O246" i="24497"/>
  <c r="H247" i="24497"/>
  <c r="K247" i="24497"/>
  <c r="O247" i="24497"/>
  <c r="H248" i="24497"/>
  <c r="K248" i="24497" s="1"/>
  <c r="P248" i="24497" s="1"/>
  <c r="R248" i="24497" s="1"/>
  <c r="O248" i="24497"/>
  <c r="H249" i="24497"/>
  <c r="K249" i="24497"/>
  <c r="O249" i="24497"/>
  <c r="H250" i="24497"/>
  <c r="K250" i="24497" s="1"/>
  <c r="P250" i="24497" s="1"/>
  <c r="R250" i="24497" s="1"/>
  <c r="O250" i="24497"/>
  <c r="H251" i="24497"/>
  <c r="K251" i="24497" s="1"/>
  <c r="P251" i="24497" s="1"/>
  <c r="R251" i="24497" s="1"/>
  <c r="O251" i="24497"/>
  <c r="H252" i="24497"/>
  <c r="K252" i="24497"/>
  <c r="P252" i="24497" s="1"/>
  <c r="R252" i="24497" s="1"/>
  <c r="O252" i="24497"/>
  <c r="H253" i="24497"/>
  <c r="K253" i="24497"/>
  <c r="O253" i="24497"/>
  <c r="H254" i="24497"/>
  <c r="K254" i="24497" s="1"/>
  <c r="P254" i="24497" s="1"/>
  <c r="R254" i="24497" s="1"/>
  <c r="O254" i="24497"/>
  <c r="H255" i="24497"/>
  <c r="K255" i="24497"/>
  <c r="P255" i="24497" s="1"/>
  <c r="R255" i="24497" s="1"/>
  <c r="O255" i="24497"/>
  <c r="H256" i="24497"/>
  <c r="K256" i="24497"/>
  <c r="P256" i="24497" s="1"/>
  <c r="R256" i="24497" s="1"/>
  <c r="O256" i="24497"/>
  <c r="H257" i="24497"/>
  <c r="K257" i="24497"/>
  <c r="O257" i="24497"/>
  <c r="H258" i="24497"/>
  <c r="K258" i="24497" s="1"/>
  <c r="P258" i="24497" s="1"/>
  <c r="R258" i="24497" s="1"/>
  <c r="O258" i="24497"/>
  <c r="H259" i="24497"/>
  <c r="K259" i="24497"/>
  <c r="P259" i="24497" s="1"/>
  <c r="R259" i="24497" s="1"/>
  <c r="O259" i="24497"/>
  <c r="H260" i="24497"/>
  <c r="K260" i="24497" s="1"/>
  <c r="O260" i="24497"/>
  <c r="H261" i="24497"/>
  <c r="K261" i="24497"/>
  <c r="P261" i="24497" s="1"/>
  <c r="R261" i="24497" s="1"/>
  <c r="O261" i="24497"/>
  <c r="H262" i="24497"/>
  <c r="K262" i="24497" s="1"/>
  <c r="P262" i="24497" s="1"/>
  <c r="R262" i="24497" s="1"/>
  <c r="O262" i="24497"/>
  <c r="H263" i="24497"/>
  <c r="K263" i="24497" s="1"/>
  <c r="P263" i="24497" s="1"/>
  <c r="R263" i="24497" s="1"/>
  <c r="O263" i="24497"/>
  <c r="H264" i="24497"/>
  <c r="K264" i="24497" s="1"/>
  <c r="P264" i="24497" s="1"/>
  <c r="R264" i="24497" s="1"/>
  <c r="O264" i="24497"/>
  <c r="H265" i="24497"/>
  <c r="K265" i="24497"/>
  <c r="O265" i="24497"/>
  <c r="H266" i="24497"/>
  <c r="K266" i="24497" s="1"/>
  <c r="P266" i="24497" s="1"/>
  <c r="R266" i="24497" s="1"/>
  <c r="O266" i="24497"/>
  <c r="H267" i="24497"/>
  <c r="K267" i="24497" s="1"/>
  <c r="P267" i="24497" s="1"/>
  <c r="R267" i="24497" s="1"/>
  <c r="O267" i="24497"/>
  <c r="D268" i="24497"/>
  <c r="E268" i="24497"/>
  <c r="F268" i="24497"/>
  <c r="G268" i="24497"/>
  <c r="I268" i="24497"/>
  <c r="J268" i="24497"/>
  <c r="L268" i="24497"/>
  <c r="M268" i="24497"/>
  <c r="N268" i="24497"/>
  <c r="Q268" i="24497"/>
  <c r="H269" i="24497"/>
  <c r="K269" i="24497" s="1"/>
  <c r="O269" i="24497"/>
  <c r="P269" i="24497"/>
  <c r="H270" i="24497"/>
  <c r="K270" i="24497" s="1"/>
  <c r="P270" i="24497" s="1"/>
  <c r="R270" i="24497" s="1"/>
  <c r="O270" i="24497"/>
  <c r="H271" i="24497"/>
  <c r="K271" i="24497"/>
  <c r="P271" i="24497" s="1"/>
  <c r="R271" i="24497" s="1"/>
  <c r="O271" i="24497"/>
  <c r="H272" i="24497"/>
  <c r="K272" i="24497" s="1"/>
  <c r="P272" i="24497" s="1"/>
  <c r="R272" i="24497" s="1"/>
  <c r="O272" i="24497"/>
  <c r="H273" i="24497"/>
  <c r="K273" i="24497" s="1"/>
  <c r="P273" i="24497" s="1"/>
  <c r="R273" i="24497" s="1"/>
  <c r="O273" i="24497"/>
  <c r="H274" i="24497"/>
  <c r="K274" i="24497" s="1"/>
  <c r="O274" i="24497"/>
  <c r="H275" i="24497"/>
  <c r="K275" i="24497" s="1"/>
  <c r="P275" i="24497" s="1"/>
  <c r="R275" i="24497" s="1"/>
  <c r="O275" i="24497"/>
  <c r="H276" i="24497"/>
  <c r="K276" i="24497" s="1"/>
  <c r="O276" i="24497"/>
  <c r="H277" i="24497"/>
  <c r="K277" i="24497" s="1"/>
  <c r="P277" i="24497" s="1"/>
  <c r="R277" i="24497" s="1"/>
  <c r="O277" i="24497"/>
  <c r="H278" i="24497"/>
  <c r="K278" i="24497" s="1"/>
  <c r="O278" i="24497"/>
  <c r="D279" i="24497"/>
  <c r="E279" i="24497"/>
  <c r="F279" i="24497"/>
  <c r="G279" i="24497"/>
  <c r="I279" i="24497"/>
  <c r="J279" i="24497"/>
  <c r="L279" i="24497"/>
  <c r="M279" i="24497"/>
  <c r="N279" i="24497"/>
  <c r="Q279" i="24497"/>
  <c r="H280" i="24497"/>
  <c r="K280" i="24497"/>
  <c r="P280" i="24497" s="1"/>
  <c r="O280" i="24497"/>
  <c r="H281" i="24497"/>
  <c r="K281" i="24497" s="1"/>
  <c r="O281" i="24497"/>
  <c r="H282" i="24497"/>
  <c r="O282" i="24497"/>
  <c r="H283" i="24497"/>
  <c r="K283" i="24497"/>
  <c r="O283" i="24497"/>
  <c r="H284" i="24497"/>
  <c r="K284" i="24497"/>
  <c r="O284" i="24497"/>
  <c r="H285" i="24497"/>
  <c r="K285" i="24497" s="1"/>
  <c r="P285" i="24497" s="1"/>
  <c r="R285" i="24497" s="1"/>
  <c r="O285" i="24497"/>
  <c r="H286" i="24497"/>
  <c r="K286" i="24497" s="1"/>
  <c r="P286" i="24497" s="1"/>
  <c r="R286" i="24497" s="1"/>
  <c r="O286" i="24497"/>
  <c r="H287" i="24497"/>
  <c r="K287" i="24497"/>
  <c r="O287" i="24497"/>
  <c r="P287" i="24497"/>
  <c r="R287" i="24497" s="1"/>
  <c r="H288" i="24497"/>
  <c r="K288" i="24497"/>
  <c r="O288" i="24497"/>
  <c r="H289" i="24497"/>
  <c r="K289" i="24497" s="1"/>
  <c r="P289" i="24497" s="1"/>
  <c r="R289" i="24497" s="1"/>
  <c r="O289" i="24497"/>
  <c r="D290" i="24497"/>
  <c r="E290" i="24497"/>
  <c r="F290" i="24497"/>
  <c r="G290" i="24497"/>
  <c r="I290" i="24497"/>
  <c r="J290" i="24497"/>
  <c r="L290" i="24497"/>
  <c r="M290" i="24497"/>
  <c r="N290" i="24497"/>
  <c r="Q290" i="24497"/>
  <c r="H291" i="24497"/>
  <c r="O291" i="24497"/>
  <c r="H292" i="24497"/>
  <c r="K292" i="24497" s="1"/>
  <c r="P292" i="24497" s="1"/>
  <c r="R292" i="24497" s="1"/>
  <c r="O292" i="24497"/>
  <c r="H293" i="24497"/>
  <c r="K293" i="24497"/>
  <c r="O293" i="24497"/>
  <c r="P293" i="24497" s="1"/>
  <c r="R293" i="24497" s="1"/>
  <c r="H294" i="24497"/>
  <c r="K294" i="24497"/>
  <c r="O294" i="24497"/>
  <c r="H295" i="24497"/>
  <c r="K295" i="24497" s="1"/>
  <c r="P295" i="24497" s="1"/>
  <c r="R295" i="24497" s="1"/>
  <c r="O295" i="24497"/>
  <c r="H296" i="24497"/>
  <c r="K296" i="24497" s="1"/>
  <c r="P296" i="24497" s="1"/>
  <c r="R296" i="24497" s="1"/>
  <c r="O296" i="24497"/>
  <c r="H297" i="24497"/>
  <c r="K297" i="24497"/>
  <c r="O297" i="24497"/>
  <c r="H298" i="24497"/>
  <c r="K298" i="24497"/>
  <c r="O298" i="24497"/>
  <c r="H299" i="24497"/>
  <c r="K299" i="24497" s="1"/>
  <c r="P299" i="24497" s="1"/>
  <c r="R299" i="24497" s="1"/>
  <c r="O299" i="24497"/>
  <c r="H300" i="24497"/>
  <c r="K300" i="24497" s="1"/>
  <c r="P300" i="24497" s="1"/>
  <c r="R300" i="24497" s="1"/>
  <c r="O300" i="24497"/>
  <c r="H301" i="24497"/>
  <c r="K301" i="24497"/>
  <c r="O301" i="24497"/>
  <c r="P301" i="24497" s="1"/>
  <c r="R301" i="24497" s="1"/>
  <c r="H302" i="24497"/>
  <c r="K302" i="24497"/>
  <c r="P302" i="24497" s="1"/>
  <c r="R302" i="24497" s="1"/>
  <c r="O302" i="24497"/>
  <c r="H303" i="24497"/>
  <c r="K303" i="24497" s="1"/>
  <c r="P303" i="24497" s="1"/>
  <c r="R303" i="24497" s="1"/>
  <c r="O303" i="24497"/>
  <c r="H304" i="24497"/>
  <c r="K304" i="24497" s="1"/>
  <c r="P304" i="24497" s="1"/>
  <c r="R304" i="24497" s="1"/>
  <c r="O304" i="24497"/>
  <c r="H306" i="24497"/>
  <c r="K306" i="24497"/>
  <c r="P306" i="24497" s="1"/>
  <c r="R306" i="24497" s="1"/>
  <c r="O306" i="24497"/>
  <c r="H307" i="24497"/>
  <c r="K307" i="24497"/>
  <c r="O307" i="24497"/>
  <c r="H308" i="24497"/>
  <c r="K308" i="24497" s="1"/>
  <c r="P308" i="24497" s="1"/>
  <c r="R308" i="24497" s="1"/>
  <c r="O308" i="24497"/>
  <c r="H309" i="24497"/>
  <c r="K309" i="24497" s="1"/>
  <c r="P309" i="24497" s="1"/>
  <c r="R309" i="24497" s="1"/>
  <c r="O309" i="24497"/>
  <c r="H310" i="24497"/>
  <c r="K310" i="24497"/>
  <c r="O310" i="24497"/>
  <c r="P310" i="24497"/>
  <c r="R310" i="24497" s="1"/>
  <c r="H311" i="24497"/>
  <c r="K311" i="24497"/>
  <c r="P311" i="24497" s="1"/>
  <c r="R311" i="24497" s="1"/>
  <c r="O311" i="24497"/>
  <c r="H312" i="24497"/>
  <c r="K312" i="24497" s="1"/>
  <c r="P312" i="24497" s="1"/>
  <c r="R312" i="24497" s="1"/>
  <c r="O312" i="24497"/>
  <c r="H313" i="24497"/>
  <c r="K313" i="24497" s="1"/>
  <c r="P313" i="24497" s="1"/>
  <c r="R313" i="24497" s="1"/>
  <c r="O313" i="24497"/>
  <c r="H314" i="24497"/>
  <c r="K314" i="24497"/>
  <c r="P314" i="24497" s="1"/>
  <c r="R314" i="24497" s="1"/>
  <c r="O314" i="24497"/>
  <c r="H315" i="24497"/>
  <c r="K315" i="24497"/>
  <c r="O315" i="24497"/>
  <c r="H316" i="24497"/>
  <c r="K316" i="24497" s="1"/>
  <c r="P316" i="24497" s="1"/>
  <c r="R316" i="24497" s="1"/>
  <c r="O316" i="24497"/>
  <c r="H317" i="24497"/>
  <c r="K317" i="24497" s="1"/>
  <c r="P317" i="24497" s="1"/>
  <c r="R317" i="24497" s="1"/>
  <c r="O317" i="24497"/>
  <c r="H318" i="24497"/>
  <c r="K318" i="24497"/>
  <c r="O318" i="24497"/>
  <c r="P318" i="24497" s="1"/>
  <c r="R318" i="24497" s="1"/>
  <c r="H319" i="24497"/>
  <c r="K319" i="24497"/>
  <c r="O319" i="24497"/>
  <c r="H320" i="24497"/>
  <c r="K320" i="24497" s="1"/>
  <c r="P320" i="24497" s="1"/>
  <c r="R320" i="24497" s="1"/>
  <c r="O320" i="24497"/>
  <c r="H321" i="24497"/>
  <c r="K321" i="24497" s="1"/>
  <c r="O321" i="24497"/>
  <c r="H322" i="24497"/>
  <c r="K322" i="24497"/>
  <c r="P322" i="24497" s="1"/>
  <c r="R322" i="24497" s="1"/>
  <c r="O322" i="24497"/>
  <c r="H323" i="24497"/>
  <c r="K323" i="24497"/>
  <c r="O323" i="24497"/>
  <c r="H324" i="24497"/>
  <c r="K324" i="24497" s="1"/>
  <c r="O324" i="24497"/>
  <c r="H325" i="24497"/>
  <c r="K325" i="24497" s="1"/>
  <c r="P325" i="24497" s="1"/>
  <c r="R325" i="24497" s="1"/>
  <c r="O325" i="24497"/>
  <c r="H326" i="24497"/>
  <c r="K326" i="24497"/>
  <c r="O326" i="24497"/>
  <c r="P326" i="24497" s="1"/>
  <c r="R326" i="24497" s="1"/>
  <c r="H327" i="24497"/>
  <c r="K327" i="24497"/>
  <c r="P327" i="24497" s="1"/>
  <c r="R327" i="24497" s="1"/>
  <c r="O327" i="24497"/>
  <c r="H328" i="24497"/>
  <c r="K328" i="24497" s="1"/>
  <c r="P328" i="24497" s="1"/>
  <c r="R328" i="24497" s="1"/>
  <c r="O328" i="24497"/>
  <c r="H329" i="24497"/>
  <c r="K329" i="24497" s="1"/>
  <c r="O329" i="24497"/>
  <c r="H330" i="24497"/>
  <c r="K330" i="24497"/>
  <c r="O330" i="24497"/>
  <c r="H331" i="24497"/>
  <c r="K331" i="24497"/>
  <c r="O331" i="24497"/>
  <c r="H332" i="24497"/>
  <c r="K332" i="24497" s="1"/>
  <c r="O332" i="24497"/>
  <c r="H333" i="24497"/>
  <c r="K333" i="24497" s="1"/>
  <c r="P333" i="24497" s="1"/>
  <c r="R333" i="24497" s="1"/>
  <c r="O333" i="24497"/>
  <c r="H334" i="24497"/>
  <c r="K334" i="24497"/>
  <c r="O334" i="24497"/>
  <c r="P334" i="24497" s="1"/>
  <c r="R334" i="24497" s="1"/>
  <c r="H335" i="24497"/>
  <c r="K335" i="24497"/>
  <c r="P335" i="24497" s="1"/>
  <c r="R335" i="24497" s="1"/>
  <c r="O335" i="24497"/>
  <c r="H336" i="24497"/>
  <c r="K336" i="24497" s="1"/>
  <c r="P336" i="24497" s="1"/>
  <c r="R336" i="24497" s="1"/>
  <c r="O336" i="24497"/>
  <c r="H337" i="24497"/>
  <c r="K337" i="24497" s="1"/>
  <c r="P337" i="24497" s="1"/>
  <c r="R337" i="24497" s="1"/>
  <c r="O337" i="24497"/>
  <c r="H338" i="24497"/>
  <c r="K338" i="24497"/>
  <c r="O338" i="24497"/>
  <c r="D343" i="24497"/>
  <c r="E343" i="24497"/>
  <c r="F343" i="24497"/>
  <c r="F344" i="24497" s="1"/>
  <c r="G343" i="24497"/>
  <c r="G344" i="24497" s="1"/>
  <c r="I343" i="24497"/>
  <c r="J343" i="24497"/>
  <c r="L343" i="24497"/>
  <c r="L344" i="24497" s="1"/>
  <c r="M343" i="24497"/>
  <c r="N343" i="24497"/>
  <c r="Q343" i="24497"/>
  <c r="H7" i="24496"/>
  <c r="O7" i="24496"/>
  <c r="H8" i="24496"/>
  <c r="K8" i="24496"/>
  <c r="P8" i="24496" s="1"/>
  <c r="R8" i="24496" s="1"/>
  <c r="O8" i="24496"/>
  <c r="H9" i="24496"/>
  <c r="K9" i="24496"/>
  <c r="O9" i="24496"/>
  <c r="H10" i="24496"/>
  <c r="K10" i="24496"/>
  <c r="P10" i="24496" s="1"/>
  <c r="R10" i="24496" s="1"/>
  <c r="O10" i="24496"/>
  <c r="H11" i="24496"/>
  <c r="K11" i="24496" s="1"/>
  <c r="P11" i="24496" s="1"/>
  <c r="R11" i="24496" s="1"/>
  <c r="O11" i="24496"/>
  <c r="H12" i="24496"/>
  <c r="K12" i="24496"/>
  <c r="O12" i="24496"/>
  <c r="H13" i="24496"/>
  <c r="K13" i="24496" s="1"/>
  <c r="P13" i="24496" s="1"/>
  <c r="R13" i="24496" s="1"/>
  <c r="O13" i="24496"/>
  <c r="D14" i="24496"/>
  <c r="E14" i="24496"/>
  <c r="F14" i="24496"/>
  <c r="G14" i="24496"/>
  <c r="I14" i="24496"/>
  <c r="J14" i="24496"/>
  <c r="M14" i="24496"/>
  <c r="N14" i="24496"/>
  <c r="Q14" i="24496"/>
  <c r="H15" i="24496"/>
  <c r="K15" i="24496"/>
  <c r="P15" i="24496" s="1"/>
  <c r="R15" i="24496" s="1"/>
  <c r="O15" i="24496"/>
  <c r="H16" i="24496"/>
  <c r="K16" i="24496"/>
  <c r="O16" i="24496"/>
  <c r="H17" i="24496"/>
  <c r="K17" i="24496"/>
  <c r="O17" i="24496"/>
  <c r="H18" i="24496"/>
  <c r="K18" i="24496" s="1"/>
  <c r="P18" i="24496" s="1"/>
  <c r="R18" i="24496" s="1"/>
  <c r="O18" i="24496"/>
  <c r="H19" i="24496"/>
  <c r="K19" i="24496"/>
  <c r="P19" i="24496" s="1"/>
  <c r="R19" i="24496" s="1"/>
  <c r="O19" i="24496"/>
  <c r="H20" i="24496"/>
  <c r="K20" i="24496"/>
  <c r="O20" i="24496"/>
  <c r="H21" i="24496"/>
  <c r="K21" i="24496"/>
  <c r="O21" i="24496"/>
  <c r="H22" i="24496"/>
  <c r="K22" i="24496" s="1"/>
  <c r="P22" i="24496" s="1"/>
  <c r="R22" i="24496" s="1"/>
  <c r="O22" i="24496"/>
  <c r="H23" i="24496"/>
  <c r="K23" i="24496"/>
  <c r="O23" i="24496"/>
  <c r="H24" i="24496"/>
  <c r="K24" i="24496" s="1"/>
  <c r="P24" i="24496" s="1"/>
  <c r="R24" i="24496" s="1"/>
  <c r="O24" i="24496"/>
  <c r="H25" i="24496"/>
  <c r="K25" i="24496"/>
  <c r="O25" i="24496"/>
  <c r="H26" i="24496"/>
  <c r="K26" i="24496" s="1"/>
  <c r="P26" i="24496" s="1"/>
  <c r="O26" i="24496"/>
  <c r="R26" i="24496"/>
  <c r="H27" i="24496"/>
  <c r="K27" i="24496" s="1"/>
  <c r="P27" i="24496" s="1"/>
  <c r="R27" i="24496" s="1"/>
  <c r="O27" i="24496"/>
  <c r="H28" i="24496"/>
  <c r="K28" i="24496" s="1"/>
  <c r="O28" i="24496"/>
  <c r="H30" i="24496"/>
  <c r="K30" i="24496"/>
  <c r="P30" i="24496" s="1"/>
  <c r="R30" i="24496" s="1"/>
  <c r="O30" i="24496"/>
  <c r="D31" i="24496"/>
  <c r="E31" i="24496"/>
  <c r="F31" i="24496"/>
  <c r="G31" i="24496"/>
  <c r="I31" i="24496"/>
  <c r="J31" i="24496"/>
  <c r="L31" i="24496"/>
  <c r="M31" i="24496"/>
  <c r="N31" i="24496"/>
  <c r="Q31" i="24496"/>
  <c r="H32" i="24496"/>
  <c r="K32" i="24496" s="1"/>
  <c r="O32" i="24496"/>
  <c r="H33" i="24496"/>
  <c r="O33" i="24496"/>
  <c r="H34" i="24496"/>
  <c r="K34" i="24496"/>
  <c r="O34" i="24496"/>
  <c r="P34" i="24496"/>
  <c r="R34" i="24496" s="1"/>
  <c r="H35" i="24496"/>
  <c r="K35" i="24496"/>
  <c r="O35" i="24496"/>
  <c r="H36" i="24496"/>
  <c r="K36" i="24496" s="1"/>
  <c r="P36" i="24496" s="1"/>
  <c r="R36" i="24496" s="1"/>
  <c r="O36" i="24496"/>
  <c r="H37" i="24496"/>
  <c r="K37" i="24496" s="1"/>
  <c r="P37" i="24496" s="1"/>
  <c r="R37" i="24496" s="1"/>
  <c r="O37" i="24496"/>
  <c r="H38" i="24496"/>
  <c r="K38" i="24496"/>
  <c r="P38" i="24496" s="1"/>
  <c r="R38" i="24496" s="1"/>
  <c r="O38" i="24496"/>
  <c r="H39" i="24496"/>
  <c r="K39" i="24496"/>
  <c r="O39" i="24496"/>
  <c r="H40" i="24496"/>
  <c r="K40" i="24496" s="1"/>
  <c r="P40" i="24496" s="1"/>
  <c r="R40" i="24496" s="1"/>
  <c r="O40" i="24496"/>
  <c r="H41" i="24496"/>
  <c r="K41" i="24496" s="1"/>
  <c r="P41" i="24496" s="1"/>
  <c r="R41" i="24496" s="1"/>
  <c r="O41" i="24496"/>
  <c r="H42" i="24496"/>
  <c r="K42" i="24496"/>
  <c r="O42" i="24496"/>
  <c r="P42" i="24496"/>
  <c r="R42" i="24496" s="1"/>
  <c r="H43" i="24496"/>
  <c r="K43" i="24496"/>
  <c r="O43" i="24496"/>
  <c r="H44" i="24496"/>
  <c r="K44" i="24496" s="1"/>
  <c r="P44" i="24496" s="1"/>
  <c r="R44" i="24496" s="1"/>
  <c r="O44" i="24496"/>
  <c r="H45" i="24496"/>
  <c r="K45" i="24496" s="1"/>
  <c r="O45" i="24496"/>
  <c r="H46" i="24496"/>
  <c r="K46" i="24496" s="1"/>
  <c r="P46" i="24496" s="1"/>
  <c r="R46" i="24496" s="1"/>
  <c r="O46" i="24496"/>
  <c r="H47" i="24496"/>
  <c r="K47" i="24496"/>
  <c r="O47" i="24496"/>
  <c r="H48" i="24496"/>
  <c r="K48" i="24496"/>
  <c r="O48" i="24496"/>
  <c r="H49" i="24496"/>
  <c r="K49" i="24496" s="1"/>
  <c r="P49" i="24496" s="1"/>
  <c r="R49" i="24496" s="1"/>
  <c r="O49" i="24496"/>
  <c r="H50" i="24496"/>
  <c r="K50" i="24496"/>
  <c r="P50" i="24496" s="1"/>
  <c r="R50" i="24496" s="1"/>
  <c r="O50" i="24496"/>
  <c r="H51" i="24496"/>
  <c r="K51" i="24496" s="1"/>
  <c r="O51" i="24496"/>
  <c r="H52" i="24496"/>
  <c r="K52" i="24496"/>
  <c r="O52" i="24496"/>
  <c r="H53" i="24496"/>
  <c r="K53" i="24496" s="1"/>
  <c r="O53" i="24496"/>
  <c r="H54" i="24496"/>
  <c r="K54" i="24496" s="1"/>
  <c r="P54" i="24496" s="1"/>
  <c r="R54" i="24496" s="1"/>
  <c r="O54" i="24496"/>
  <c r="H56" i="24496"/>
  <c r="K56" i="24496" s="1"/>
  <c r="O56" i="24496"/>
  <c r="H57" i="24496"/>
  <c r="K57" i="24496"/>
  <c r="P57" i="24496" s="1"/>
  <c r="R57" i="24496" s="1"/>
  <c r="O57" i="24496"/>
  <c r="H58" i="24496"/>
  <c r="K58" i="24496" s="1"/>
  <c r="O58" i="24496"/>
  <c r="H59" i="24496"/>
  <c r="K59" i="24496" s="1"/>
  <c r="P59" i="24496" s="1"/>
  <c r="R59" i="24496" s="1"/>
  <c r="O59" i="24496"/>
  <c r="Q59" i="24496"/>
  <c r="Q70" i="24496" s="1"/>
  <c r="H60" i="24496"/>
  <c r="K60" i="24496" s="1"/>
  <c r="P60" i="24496" s="1"/>
  <c r="R60" i="24496" s="1"/>
  <c r="O60" i="24496"/>
  <c r="H61" i="24496"/>
  <c r="K61" i="24496" s="1"/>
  <c r="O61" i="24496"/>
  <c r="H62" i="24496"/>
  <c r="K62" i="24496"/>
  <c r="O62" i="24496"/>
  <c r="H63" i="24496"/>
  <c r="K63" i="24496"/>
  <c r="O63" i="24496"/>
  <c r="H64" i="24496"/>
  <c r="K64" i="24496" s="1"/>
  <c r="O64" i="24496"/>
  <c r="H65" i="24496"/>
  <c r="K65" i="24496" s="1"/>
  <c r="P65" i="24496" s="1"/>
  <c r="R65" i="24496" s="1"/>
  <c r="O65" i="24496"/>
  <c r="H66" i="24496"/>
  <c r="K66" i="24496"/>
  <c r="O66" i="24496"/>
  <c r="P66" i="24496" s="1"/>
  <c r="R66" i="24496" s="1"/>
  <c r="H67" i="24496"/>
  <c r="K67" i="24496"/>
  <c r="O67" i="24496"/>
  <c r="Q67" i="24496"/>
  <c r="H68" i="24496"/>
  <c r="K68" i="24496" s="1"/>
  <c r="O68" i="24496"/>
  <c r="Q68" i="24496"/>
  <c r="H69" i="24496"/>
  <c r="K69" i="24496" s="1"/>
  <c r="O69" i="24496"/>
  <c r="D70" i="24496"/>
  <c r="E70" i="24496"/>
  <c r="F70" i="24496"/>
  <c r="G70" i="24496"/>
  <c r="I70" i="24496"/>
  <c r="J70" i="24496"/>
  <c r="L70" i="24496"/>
  <c r="M70" i="24496"/>
  <c r="N70" i="24496"/>
  <c r="H71" i="24496"/>
  <c r="K71" i="24496"/>
  <c r="O71" i="24496"/>
  <c r="H72" i="24496"/>
  <c r="K72" i="24496" s="1"/>
  <c r="P72" i="24496" s="1"/>
  <c r="R72" i="24496" s="1"/>
  <c r="O72" i="24496"/>
  <c r="H73" i="24496"/>
  <c r="K73" i="24496" s="1"/>
  <c r="P73" i="24496" s="1"/>
  <c r="R73" i="24496" s="1"/>
  <c r="O73" i="24496"/>
  <c r="H74" i="24496"/>
  <c r="K74" i="24496"/>
  <c r="P74" i="24496" s="1"/>
  <c r="R74" i="24496" s="1"/>
  <c r="O74" i="24496"/>
  <c r="H75" i="24496"/>
  <c r="K75" i="24496"/>
  <c r="O75" i="24496"/>
  <c r="H76" i="24496"/>
  <c r="K76" i="24496"/>
  <c r="O76" i="24496"/>
  <c r="H77" i="24496"/>
  <c r="O77" i="24496"/>
  <c r="H78" i="24496"/>
  <c r="K78" i="24496" s="1"/>
  <c r="P78" i="24496" s="1"/>
  <c r="R78" i="24496" s="1"/>
  <c r="O78" i="24496"/>
  <c r="H79" i="24496"/>
  <c r="K79" i="24496"/>
  <c r="O79" i="24496"/>
  <c r="H80" i="24496"/>
  <c r="K80" i="24496" s="1"/>
  <c r="P80" i="24496" s="1"/>
  <c r="R80" i="24496" s="1"/>
  <c r="O80" i="24496"/>
  <c r="H81" i="24496"/>
  <c r="K81" i="24496" s="1"/>
  <c r="O81" i="24496"/>
  <c r="H82" i="24496"/>
  <c r="K82" i="24496" s="1"/>
  <c r="O82" i="24496"/>
  <c r="P82" i="24496"/>
  <c r="R82" i="24496" s="1"/>
  <c r="H83" i="24496"/>
  <c r="K83" i="24496" s="1"/>
  <c r="P83" i="24496" s="1"/>
  <c r="R83" i="24496" s="1"/>
  <c r="O83" i="24496"/>
  <c r="H84" i="24496"/>
  <c r="K84" i="24496" s="1"/>
  <c r="P84" i="24496" s="1"/>
  <c r="R84" i="24496" s="1"/>
  <c r="O84" i="24496"/>
  <c r="H85" i="24496"/>
  <c r="K85" i="24496" s="1"/>
  <c r="O85" i="24496"/>
  <c r="H86" i="24496"/>
  <c r="K86" i="24496"/>
  <c r="P86" i="24496" s="1"/>
  <c r="R86" i="24496" s="1"/>
  <c r="O86" i="24496"/>
  <c r="H87" i="24496"/>
  <c r="K87" i="24496" s="1"/>
  <c r="O87" i="24496"/>
  <c r="H88" i="24496"/>
  <c r="K88" i="24496"/>
  <c r="O88" i="24496"/>
  <c r="H89" i="24496"/>
  <c r="K89" i="24496" s="1"/>
  <c r="O89" i="24496"/>
  <c r="H90" i="24496"/>
  <c r="K90" i="24496" s="1"/>
  <c r="P90" i="24496" s="1"/>
  <c r="R90" i="24496" s="1"/>
  <c r="O90" i="24496"/>
  <c r="H91" i="24496"/>
  <c r="K91" i="24496"/>
  <c r="P91" i="24496" s="1"/>
  <c r="R91" i="24496" s="1"/>
  <c r="O91" i="24496"/>
  <c r="H92" i="24496"/>
  <c r="K92" i="24496" s="1"/>
  <c r="P92" i="24496" s="1"/>
  <c r="R92" i="24496" s="1"/>
  <c r="O92" i="24496"/>
  <c r="H93" i="24496"/>
  <c r="K93" i="24496" s="1"/>
  <c r="O93" i="24496"/>
  <c r="P93" i="24496"/>
  <c r="R93" i="24496"/>
  <c r="H94" i="24496"/>
  <c r="K94" i="24496"/>
  <c r="P94" i="24496" s="1"/>
  <c r="R94" i="24496" s="1"/>
  <c r="O94" i="24496"/>
  <c r="H95" i="24496"/>
  <c r="K95" i="24496"/>
  <c r="O95" i="24496"/>
  <c r="H96" i="24496"/>
  <c r="K96" i="24496" s="1"/>
  <c r="O96" i="24496"/>
  <c r="H97" i="24496"/>
  <c r="K97" i="24496" s="1"/>
  <c r="P97" i="24496" s="1"/>
  <c r="R97" i="24496" s="1"/>
  <c r="O97" i="24496"/>
  <c r="H98" i="24496"/>
  <c r="K98" i="24496"/>
  <c r="P98" i="24496" s="1"/>
  <c r="R98" i="24496" s="1"/>
  <c r="O98" i="24496"/>
  <c r="H99" i="24496"/>
  <c r="K99" i="24496"/>
  <c r="P99" i="24496" s="1"/>
  <c r="R99" i="24496" s="1"/>
  <c r="O99" i="24496"/>
  <c r="H100" i="24496"/>
  <c r="K100" i="24496"/>
  <c r="O100" i="24496"/>
  <c r="H101" i="24496"/>
  <c r="K101" i="24496" s="1"/>
  <c r="P101" i="24496" s="1"/>
  <c r="R101" i="24496" s="1"/>
  <c r="O101" i="24496"/>
  <c r="H102" i="24496"/>
  <c r="K102" i="24496" s="1"/>
  <c r="P102" i="24496" s="1"/>
  <c r="R102" i="24496" s="1"/>
  <c r="O102" i="24496"/>
  <c r="H103" i="24496"/>
  <c r="K103" i="24496" s="1"/>
  <c r="O103" i="24496"/>
  <c r="D104" i="24496"/>
  <c r="E104" i="24496"/>
  <c r="F104" i="24496"/>
  <c r="G104" i="24496"/>
  <c r="I104" i="24496"/>
  <c r="J104" i="24496"/>
  <c r="L104" i="24496"/>
  <c r="M104" i="24496"/>
  <c r="N104" i="24496"/>
  <c r="Q104" i="24496"/>
  <c r="H105" i="24496"/>
  <c r="K105" i="24496"/>
  <c r="O105" i="24496"/>
  <c r="H106" i="24496"/>
  <c r="K106" i="24496"/>
  <c r="P106" i="24496" s="1"/>
  <c r="R106" i="24496" s="1"/>
  <c r="O106" i="24496"/>
  <c r="H107" i="24496"/>
  <c r="K107" i="24496" s="1"/>
  <c r="P107" i="24496" s="1"/>
  <c r="R107" i="24496" s="1"/>
  <c r="O107" i="24496"/>
  <c r="H108" i="24496"/>
  <c r="K108" i="24496"/>
  <c r="O108" i="24496"/>
  <c r="P108" i="24496"/>
  <c r="R108" i="24496" s="1"/>
  <c r="H109" i="24496"/>
  <c r="K109" i="24496" s="1"/>
  <c r="O109" i="24496"/>
  <c r="H110" i="24496"/>
  <c r="K110" i="24496"/>
  <c r="O110" i="24496"/>
  <c r="H111" i="24496"/>
  <c r="K111" i="24496" s="1"/>
  <c r="P111" i="24496" s="1"/>
  <c r="R111" i="24496" s="1"/>
  <c r="O111" i="24496"/>
  <c r="H112" i="24496"/>
  <c r="K112" i="24496"/>
  <c r="O112" i="24496"/>
  <c r="P112" i="24496" s="1"/>
  <c r="R112" i="24496" s="1"/>
  <c r="H113" i="24496"/>
  <c r="K113" i="24496"/>
  <c r="O113" i="24496"/>
  <c r="H114" i="24496"/>
  <c r="K114" i="24496" s="1"/>
  <c r="P114" i="24496" s="1"/>
  <c r="R114" i="24496" s="1"/>
  <c r="O114" i="24496"/>
  <c r="H115" i="24496"/>
  <c r="K115" i="24496" s="1"/>
  <c r="P115" i="24496" s="1"/>
  <c r="R115" i="24496" s="1"/>
  <c r="O115" i="24496"/>
  <c r="H116" i="24496"/>
  <c r="K116" i="24496"/>
  <c r="P116" i="24496" s="1"/>
  <c r="R116" i="24496" s="1"/>
  <c r="O116" i="24496"/>
  <c r="H117" i="24496"/>
  <c r="K117" i="24496"/>
  <c r="O117" i="24496"/>
  <c r="H118" i="24496"/>
  <c r="K118" i="24496"/>
  <c r="P118" i="24496" s="1"/>
  <c r="R118" i="24496" s="1"/>
  <c r="O118" i="24496"/>
  <c r="H119" i="24496"/>
  <c r="K119" i="24496" s="1"/>
  <c r="O119" i="24496"/>
  <c r="H120" i="24496"/>
  <c r="K120" i="24496" s="1"/>
  <c r="O120" i="24496"/>
  <c r="P120" i="24496" s="1"/>
  <c r="R120" i="24496" s="1"/>
  <c r="H121" i="24496"/>
  <c r="K121" i="24496" s="1"/>
  <c r="O121" i="24496"/>
  <c r="Q121" i="24496"/>
  <c r="Q135" i="24496" s="1"/>
  <c r="H122" i="24496"/>
  <c r="K122" i="24496" s="1"/>
  <c r="P122" i="24496" s="1"/>
  <c r="R122" i="24496" s="1"/>
  <c r="O122" i="24496"/>
  <c r="H124" i="24496"/>
  <c r="K124" i="24496" s="1"/>
  <c r="P124" i="24496" s="1"/>
  <c r="R124" i="24496" s="1"/>
  <c r="O124" i="24496"/>
  <c r="H125" i="24496"/>
  <c r="K125" i="24496" s="1"/>
  <c r="O125" i="24496"/>
  <c r="H126" i="24496"/>
  <c r="K126" i="24496" s="1"/>
  <c r="P126" i="24496" s="1"/>
  <c r="R126" i="24496" s="1"/>
  <c r="O126" i="24496"/>
  <c r="H127" i="24496"/>
  <c r="K127" i="24496" s="1"/>
  <c r="O127" i="24496"/>
  <c r="H128" i="24496"/>
  <c r="K128" i="24496" s="1"/>
  <c r="P128" i="24496" s="1"/>
  <c r="R128" i="24496" s="1"/>
  <c r="O128" i="24496"/>
  <c r="H129" i="24496"/>
  <c r="K129" i="24496" s="1"/>
  <c r="O129" i="24496"/>
  <c r="H130" i="24496"/>
  <c r="K130" i="24496"/>
  <c r="P130" i="24496" s="1"/>
  <c r="R130" i="24496" s="1"/>
  <c r="O130" i="24496"/>
  <c r="Q130" i="24496"/>
  <c r="H131" i="24496"/>
  <c r="K131" i="24496"/>
  <c r="P131" i="24496" s="1"/>
  <c r="R131" i="24496" s="1"/>
  <c r="O131" i="24496"/>
  <c r="H132" i="24496"/>
  <c r="K132" i="24496"/>
  <c r="O132" i="24496"/>
  <c r="H133" i="24496"/>
  <c r="K133" i="24496"/>
  <c r="O133" i="24496"/>
  <c r="H134" i="24496"/>
  <c r="K134" i="24496" s="1"/>
  <c r="P134" i="24496" s="1"/>
  <c r="R134" i="24496" s="1"/>
  <c r="O134" i="24496"/>
  <c r="D135" i="24496"/>
  <c r="E135" i="24496"/>
  <c r="F135" i="24496"/>
  <c r="G135" i="24496"/>
  <c r="I135" i="24496"/>
  <c r="J135" i="24496"/>
  <c r="L135" i="24496"/>
  <c r="M135" i="24496"/>
  <c r="N135" i="24496"/>
  <c r="H136" i="24496"/>
  <c r="O136" i="24496"/>
  <c r="H137" i="24496"/>
  <c r="K137" i="24496"/>
  <c r="O137" i="24496"/>
  <c r="H138" i="24496"/>
  <c r="K138" i="24496"/>
  <c r="O138" i="24496"/>
  <c r="H139" i="24496"/>
  <c r="K139" i="24496" s="1"/>
  <c r="P139" i="24496" s="1"/>
  <c r="R139" i="24496" s="1"/>
  <c r="O139" i="24496"/>
  <c r="H140" i="24496"/>
  <c r="K140" i="24496" s="1"/>
  <c r="P140" i="24496" s="1"/>
  <c r="R140" i="24496" s="1"/>
  <c r="O140" i="24496"/>
  <c r="H141" i="24496"/>
  <c r="K141" i="24496"/>
  <c r="O141" i="24496"/>
  <c r="P141" i="24496" s="1"/>
  <c r="R141" i="24496" s="1"/>
  <c r="H142" i="24496"/>
  <c r="K142" i="24496"/>
  <c r="O142" i="24496"/>
  <c r="Q142" i="24496"/>
  <c r="H143" i="24496"/>
  <c r="K143" i="24496" s="1"/>
  <c r="O143" i="24496"/>
  <c r="H144" i="24496"/>
  <c r="K144" i="24496"/>
  <c r="P144" i="24496" s="1"/>
  <c r="R144" i="24496" s="1"/>
  <c r="O144" i="24496"/>
  <c r="Q144" i="24496"/>
  <c r="H145" i="24496"/>
  <c r="K145" i="24496" s="1"/>
  <c r="P145" i="24496" s="1"/>
  <c r="R145" i="24496" s="1"/>
  <c r="O145" i="24496"/>
  <c r="H146" i="24496"/>
  <c r="K146" i="24496" s="1"/>
  <c r="O146" i="24496"/>
  <c r="H147" i="24496"/>
  <c r="K147" i="24496" s="1"/>
  <c r="P147" i="24496" s="1"/>
  <c r="R147" i="24496" s="1"/>
  <c r="O147" i="24496"/>
  <c r="H148" i="24496"/>
  <c r="K148" i="24496" s="1"/>
  <c r="O148" i="24496"/>
  <c r="Q148" i="24496"/>
  <c r="H149" i="24496"/>
  <c r="K149" i="24496" s="1"/>
  <c r="O149" i="24496"/>
  <c r="P149" i="24496"/>
  <c r="R149" i="24496" s="1"/>
  <c r="H150" i="24496"/>
  <c r="K150" i="24496" s="1"/>
  <c r="P150" i="24496" s="1"/>
  <c r="R150" i="24496" s="1"/>
  <c r="O150" i="24496"/>
  <c r="H151" i="24496"/>
  <c r="K151" i="24496" s="1"/>
  <c r="O151" i="24496"/>
  <c r="H152" i="24496"/>
  <c r="K152" i="24496" s="1"/>
  <c r="P152" i="24496" s="1"/>
  <c r="R152" i="24496" s="1"/>
  <c r="O152" i="24496"/>
  <c r="H153" i="24496"/>
  <c r="K153" i="24496" s="1"/>
  <c r="O153" i="24496"/>
  <c r="H154" i="24496"/>
  <c r="K154" i="24496" s="1"/>
  <c r="P154" i="24496" s="1"/>
  <c r="R154" i="24496" s="1"/>
  <c r="O154" i="24496"/>
  <c r="H155" i="24496"/>
  <c r="K155" i="24496" s="1"/>
  <c r="O155" i="24496"/>
  <c r="H157" i="24496"/>
  <c r="K157" i="24496"/>
  <c r="P157" i="24496" s="1"/>
  <c r="R157" i="24496" s="1"/>
  <c r="O157" i="24496"/>
  <c r="Q157" i="24496"/>
  <c r="H158" i="24496"/>
  <c r="K158" i="24496"/>
  <c r="P158" i="24496" s="1"/>
  <c r="R158" i="24496" s="1"/>
  <c r="O158" i="24496"/>
  <c r="H159" i="24496"/>
  <c r="K159" i="24496"/>
  <c r="O159" i="24496"/>
  <c r="H160" i="24496"/>
  <c r="K160" i="24496"/>
  <c r="P160" i="24496" s="1"/>
  <c r="R160" i="24496" s="1"/>
  <c r="O160" i="24496"/>
  <c r="Q160" i="24496"/>
  <c r="H161" i="24496"/>
  <c r="K161" i="24496"/>
  <c r="O161" i="24496"/>
  <c r="P161" i="24496"/>
  <c r="R161" i="24496" s="1"/>
  <c r="Q161" i="24496"/>
  <c r="H162" i="24496"/>
  <c r="K162" i="24496" s="1"/>
  <c r="P162" i="24496" s="1"/>
  <c r="R162" i="24496" s="1"/>
  <c r="O162" i="24496"/>
  <c r="H163" i="24496"/>
  <c r="K163" i="24496" s="1"/>
  <c r="O163" i="24496"/>
  <c r="P163" i="24496" s="1"/>
  <c r="R163" i="24496" s="1"/>
  <c r="H164" i="24496"/>
  <c r="K164" i="24496"/>
  <c r="P164" i="24496" s="1"/>
  <c r="R164" i="24496" s="1"/>
  <c r="O164" i="24496"/>
  <c r="H166" i="24496"/>
  <c r="K166" i="24496"/>
  <c r="O166" i="24496"/>
  <c r="H167" i="24496"/>
  <c r="K167" i="24496" s="1"/>
  <c r="O167" i="24496"/>
  <c r="Q167" i="24496"/>
  <c r="H168" i="24496"/>
  <c r="K168" i="24496"/>
  <c r="O168" i="24496"/>
  <c r="P168" i="24496"/>
  <c r="R168" i="24496" s="1"/>
  <c r="H169" i="24496"/>
  <c r="K169" i="24496"/>
  <c r="O169" i="24496"/>
  <c r="Q169" i="24496"/>
  <c r="H170" i="24496"/>
  <c r="K170" i="24496" s="1"/>
  <c r="O170" i="24496"/>
  <c r="P170" i="24496"/>
  <c r="R170" i="24496" s="1"/>
  <c r="H171" i="24496"/>
  <c r="K171" i="24496" s="1"/>
  <c r="O171" i="24496"/>
  <c r="P171" i="24496" s="1"/>
  <c r="R171" i="24496" s="1"/>
  <c r="H172" i="24496"/>
  <c r="K172" i="24496" s="1"/>
  <c r="O172" i="24496"/>
  <c r="H174" i="24496"/>
  <c r="K174" i="24496"/>
  <c r="P174" i="24496" s="1"/>
  <c r="R174" i="24496" s="1"/>
  <c r="O174" i="24496"/>
  <c r="H175" i="24496"/>
  <c r="K175" i="24496" s="1"/>
  <c r="O175" i="24496"/>
  <c r="Q175" i="24496"/>
  <c r="H176" i="24496"/>
  <c r="K176" i="24496"/>
  <c r="O176" i="24496"/>
  <c r="H177" i="24496"/>
  <c r="K177" i="24496" s="1"/>
  <c r="O177" i="24496"/>
  <c r="H178" i="24496"/>
  <c r="K178" i="24496" s="1"/>
  <c r="P178" i="24496" s="1"/>
  <c r="R178" i="24496" s="1"/>
  <c r="O178" i="24496"/>
  <c r="H179" i="24496"/>
  <c r="K179" i="24496"/>
  <c r="O179" i="24496"/>
  <c r="P179" i="24496"/>
  <c r="R179" i="24496" s="1"/>
  <c r="H180" i="24496"/>
  <c r="K180" i="24496"/>
  <c r="O180" i="24496"/>
  <c r="H183" i="24496"/>
  <c r="K183" i="24496" s="1"/>
  <c r="P183" i="24496" s="1"/>
  <c r="R183" i="24496" s="1"/>
  <c r="O183" i="24496"/>
  <c r="H184" i="24496"/>
  <c r="K184" i="24496" s="1"/>
  <c r="P184" i="24496" s="1"/>
  <c r="R184" i="24496" s="1"/>
  <c r="O184" i="24496"/>
  <c r="H185" i="24496"/>
  <c r="K185" i="24496"/>
  <c r="P185" i="24496" s="1"/>
  <c r="R185" i="24496" s="1"/>
  <c r="O185" i="24496"/>
  <c r="H186" i="24496"/>
  <c r="K186" i="24496"/>
  <c r="O186" i="24496"/>
  <c r="H187" i="24496"/>
  <c r="K187" i="24496" s="1"/>
  <c r="P187" i="24496" s="1"/>
  <c r="R187" i="24496" s="1"/>
  <c r="O187" i="24496"/>
  <c r="H188" i="24496"/>
  <c r="K188" i="24496" s="1"/>
  <c r="P188" i="24496" s="1"/>
  <c r="R188" i="24496" s="1"/>
  <c r="O188" i="24496"/>
  <c r="H189" i="24496"/>
  <c r="K189" i="24496"/>
  <c r="O189" i="24496"/>
  <c r="P189" i="24496" s="1"/>
  <c r="R189" i="24496" s="1"/>
  <c r="D190" i="24496"/>
  <c r="E190" i="24496"/>
  <c r="F190" i="24496"/>
  <c r="G190" i="24496"/>
  <c r="I190" i="24496"/>
  <c r="J190" i="24496"/>
  <c r="L190" i="24496"/>
  <c r="M190" i="24496"/>
  <c r="N190" i="24496"/>
  <c r="H191" i="24496"/>
  <c r="K191" i="24496" s="1"/>
  <c r="P191" i="24496" s="1"/>
  <c r="O191" i="24496"/>
  <c r="H192" i="24496"/>
  <c r="K192" i="24496"/>
  <c r="O192" i="24496"/>
  <c r="H193" i="24496"/>
  <c r="K193" i="24496" s="1"/>
  <c r="O193" i="24496"/>
  <c r="H194" i="24496"/>
  <c r="K194" i="24496" s="1"/>
  <c r="P194" i="24496" s="1"/>
  <c r="R194" i="24496" s="1"/>
  <c r="O194" i="24496"/>
  <c r="H195" i="24496"/>
  <c r="K195" i="24496"/>
  <c r="O195" i="24496"/>
  <c r="P195" i="24496" s="1"/>
  <c r="R195" i="24496" s="1"/>
  <c r="H196" i="24496"/>
  <c r="K196" i="24496"/>
  <c r="O196" i="24496"/>
  <c r="H197" i="24496"/>
  <c r="K197" i="24496" s="1"/>
  <c r="P197" i="24496" s="1"/>
  <c r="R197" i="24496" s="1"/>
  <c r="O197" i="24496"/>
  <c r="H198" i="24496"/>
  <c r="K198" i="24496" s="1"/>
  <c r="P198" i="24496" s="1"/>
  <c r="R198" i="24496" s="1"/>
  <c r="O198" i="24496"/>
  <c r="H199" i="24496"/>
  <c r="K199" i="24496"/>
  <c r="O199" i="24496"/>
  <c r="Q199" i="24496"/>
  <c r="H200" i="24496"/>
  <c r="K200" i="24496" s="1"/>
  <c r="O200" i="24496"/>
  <c r="H201" i="24496"/>
  <c r="K201" i="24496" s="1"/>
  <c r="P201" i="24496" s="1"/>
  <c r="R201" i="24496" s="1"/>
  <c r="O201" i="24496"/>
  <c r="H202" i="24496"/>
  <c r="K202" i="24496"/>
  <c r="P202" i="24496" s="1"/>
  <c r="R202" i="24496" s="1"/>
  <c r="O202" i="24496"/>
  <c r="Q202" i="24496"/>
  <c r="H203" i="24496"/>
  <c r="K203" i="24496"/>
  <c r="P203" i="24496" s="1"/>
  <c r="R203" i="24496" s="1"/>
  <c r="O203" i="24496"/>
  <c r="H204" i="24496"/>
  <c r="K204" i="24496" s="1"/>
  <c r="P204" i="24496" s="1"/>
  <c r="R204" i="24496" s="1"/>
  <c r="O204" i="24496"/>
  <c r="H205" i="24496"/>
  <c r="K205" i="24496" s="1"/>
  <c r="O205" i="24496"/>
  <c r="P205" i="24496"/>
  <c r="R205" i="24496" s="1"/>
  <c r="H206" i="24496"/>
  <c r="K206" i="24496" s="1"/>
  <c r="O206" i="24496"/>
  <c r="H207" i="24496"/>
  <c r="K207" i="24496" s="1"/>
  <c r="O207" i="24496"/>
  <c r="H208" i="24496"/>
  <c r="K208" i="24496" s="1"/>
  <c r="P208" i="24496" s="1"/>
  <c r="R208" i="24496" s="1"/>
  <c r="O208" i="24496"/>
  <c r="H209" i="24496"/>
  <c r="K209" i="24496"/>
  <c r="P209" i="24496" s="1"/>
  <c r="R209" i="24496" s="1"/>
  <c r="O209" i="24496"/>
  <c r="H211" i="24496"/>
  <c r="K211" i="24496"/>
  <c r="O211" i="24496"/>
  <c r="H212" i="24496"/>
  <c r="K212" i="24496"/>
  <c r="P212" i="24496" s="1"/>
  <c r="R212" i="24496" s="1"/>
  <c r="O212" i="24496"/>
  <c r="H213" i="24496"/>
  <c r="K213" i="24496" s="1"/>
  <c r="P213" i="24496" s="1"/>
  <c r="R213" i="24496" s="1"/>
  <c r="O213" i="24496"/>
  <c r="H214" i="24496"/>
  <c r="K214" i="24496"/>
  <c r="O214" i="24496"/>
  <c r="H215" i="24496"/>
  <c r="K215" i="24496" s="1"/>
  <c r="P215" i="24496" s="1"/>
  <c r="R215" i="24496" s="1"/>
  <c r="O215" i="24496"/>
  <c r="H216" i="24496"/>
  <c r="K216" i="24496"/>
  <c r="O216" i="24496"/>
  <c r="H217" i="24496"/>
  <c r="K217" i="24496" s="1"/>
  <c r="P217" i="24496" s="1"/>
  <c r="R217" i="24496" s="1"/>
  <c r="O217" i="24496"/>
  <c r="H218" i="24496"/>
  <c r="K218" i="24496" s="1"/>
  <c r="P218" i="24496" s="1"/>
  <c r="R218" i="24496" s="1"/>
  <c r="O218" i="24496"/>
  <c r="H219" i="24496"/>
  <c r="K219" i="24496"/>
  <c r="O219" i="24496"/>
  <c r="H220" i="24496"/>
  <c r="K220" i="24496" s="1"/>
  <c r="O220" i="24496"/>
  <c r="H221" i="24496"/>
  <c r="K221" i="24496" s="1"/>
  <c r="O221" i="24496"/>
  <c r="D223" i="24496"/>
  <c r="E223" i="24496"/>
  <c r="F223" i="24496"/>
  <c r="G223" i="24496"/>
  <c r="I223" i="24496"/>
  <c r="J223" i="24496"/>
  <c r="L223" i="24496"/>
  <c r="M223" i="24496"/>
  <c r="N223" i="24496"/>
  <c r="Q223" i="24496"/>
  <c r="H224" i="24496"/>
  <c r="O224" i="24496"/>
  <c r="H225" i="24496"/>
  <c r="K225" i="24496"/>
  <c r="O225" i="24496"/>
  <c r="H226" i="24496"/>
  <c r="K226" i="24496"/>
  <c r="O226" i="24496"/>
  <c r="H227" i="24496"/>
  <c r="K227" i="24496" s="1"/>
  <c r="P227" i="24496" s="1"/>
  <c r="R227" i="24496" s="1"/>
  <c r="O227" i="24496"/>
  <c r="H228" i="24496"/>
  <c r="K228" i="24496" s="1"/>
  <c r="O228" i="24496"/>
  <c r="H229" i="24496"/>
  <c r="K229" i="24496" s="1"/>
  <c r="P229" i="24496" s="1"/>
  <c r="R229" i="24496" s="1"/>
  <c r="O229" i="24496"/>
  <c r="H230" i="24496"/>
  <c r="K230" i="24496" s="1"/>
  <c r="P230" i="24496" s="1"/>
  <c r="R230" i="24496" s="1"/>
  <c r="O230" i="24496"/>
  <c r="H231" i="24496"/>
  <c r="K231" i="24496" s="1"/>
  <c r="P231" i="24496" s="1"/>
  <c r="R231" i="24496" s="1"/>
  <c r="O231" i="24496"/>
  <c r="H232" i="24496"/>
  <c r="K232" i="24496" s="1"/>
  <c r="O232" i="24496"/>
  <c r="H233" i="24496"/>
  <c r="K233" i="24496"/>
  <c r="P233" i="24496" s="1"/>
  <c r="R233" i="24496" s="1"/>
  <c r="O233" i="24496"/>
  <c r="H234" i="24496"/>
  <c r="K234" i="24496" s="1"/>
  <c r="O234" i="24496"/>
  <c r="H235" i="24496"/>
  <c r="K235" i="24496" s="1"/>
  <c r="O235" i="24496"/>
  <c r="D236" i="24496"/>
  <c r="E236" i="24496"/>
  <c r="F236" i="24496"/>
  <c r="G236" i="24496"/>
  <c r="I236" i="24496"/>
  <c r="J236" i="24496"/>
  <c r="L236" i="24496"/>
  <c r="M236" i="24496"/>
  <c r="N236" i="24496"/>
  <c r="Q236" i="24496"/>
  <c r="H237" i="24496"/>
  <c r="K237" i="24496" s="1"/>
  <c r="P237" i="24496" s="1"/>
  <c r="O237" i="24496"/>
  <c r="H238" i="24496"/>
  <c r="K238" i="24496" s="1"/>
  <c r="O238" i="24496"/>
  <c r="H239" i="24496"/>
  <c r="K239" i="24496" s="1"/>
  <c r="O239" i="24496"/>
  <c r="H240" i="24496"/>
  <c r="K240" i="24496" s="1"/>
  <c r="P240" i="24496" s="1"/>
  <c r="R240" i="24496" s="1"/>
  <c r="O240" i="24496"/>
  <c r="H241" i="24496"/>
  <c r="K241" i="24496"/>
  <c r="P241" i="24496" s="1"/>
  <c r="R241" i="24496" s="1"/>
  <c r="O241" i="24496"/>
  <c r="H242" i="24496"/>
  <c r="K242" i="24496" s="1"/>
  <c r="O242" i="24496"/>
  <c r="H243" i="24496"/>
  <c r="K243" i="24496" s="1"/>
  <c r="P243" i="24496" s="1"/>
  <c r="R243" i="24496" s="1"/>
  <c r="O243" i="24496"/>
  <c r="H244" i="24496"/>
  <c r="K244" i="24496" s="1"/>
  <c r="P244" i="24496" s="1"/>
  <c r="R244" i="24496" s="1"/>
  <c r="O244" i="24496"/>
  <c r="H245" i="24496"/>
  <c r="K245" i="24496"/>
  <c r="P245" i="24496" s="1"/>
  <c r="R245" i="24496" s="1"/>
  <c r="O245" i="24496"/>
  <c r="H246" i="24496"/>
  <c r="K246" i="24496" s="1"/>
  <c r="O246" i="24496"/>
  <c r="H247" i="24496"/>
  <c r="K247" i="24496" s="1"/>
  <c r="P247" i="24496" s="1"/>
  <c r="R247" i="24496" s="1"/>
  <c r="O247" i="24496"/>
  <c r="H248" i="24496"/>
  <c r="K248" i="24496"/>
  <c r="P248" i="24496" s="1"/>
  <c r="R248" i="24496" s="1"/>
  <c r="O248" i="24496"/>
  <c r="H249" i="24496"/>
  <c r="K249" i="24496"/>
  <c r="O249" i="24496"/>
  <c r="H250" i="24496"/>
  <c r="K250" i="24496" s="1"/>
  <c r="P250" i="24496" s="1"/>
  <c r="R250" i="24496" s="1"/>
  <c r="O250" i="24496"/>
  <c r="H251" i="24496"/>
  <c r="K251" i="24496"/>
  <c r="P251" i="24496" s="1"/>
  <c r="R251" i="24496" s="1"/>
  <c r="O251" i="24496"/>
  <c r="H252" i="24496"/>
  <c r="K252" i="24496"/>
  <c r="O252" i="24496"/>
  <c r="H253" i="24496"/>
  <c r="K253" i="24496"/>
  <c r="P253" i="24496" s="1"/>
  <c r="R253" i="24496" s="1"/>
  <c r="O253" i="24496"/>
  <c r="H254" i="24496"/>
  <c r="K254" i="24496" s="1"/>
  <c r="P254" i="24496" s="1"/>
  <c r="R254" i="24496" s="1"/>
  <c r="O254" i="24496"/>
  <c r="H255" i="24496"/>
  <c r="K255" i="24496"/>
  <c r="O255" i="24496"/>
  <c r="H256" i="24496"/>
  <c r="K256" i="24496"/>
  <c r="P256" i="24496" s="1"/>
  <c r="R256" i="24496" s="1"/>
  <c r="O256" i="24496"/>
  <c r="H257" i="24496"/>
  <c r="K257" i="24496" s="1"/>
  <c r="P257" i="24496" s="1"/>
  <c r="R257" i="24496" s="1"/>
  <c r="O257" i="24496"/>
  <c r="H258" i="24496"/>
  <c r="K258" i="24496" s="1"/>
  <c r="P258" i="24496" s="1"/>
  <c r="R258" i="24496" s="1"/>
  <c r="O258" i="24496"/>
  <c r="H259" i="24496"/>
  <c r="K259" i="24496"/>
  <c r="P259" i="24496" s="1"/>
  <c r="R259" i="24496" s="1"/>
  <c r="O259" i="24496"/>
  <c r="H260" i="24496"/>
  <c r="K260" i="24496"/>
  <c r="O260" i="24496"/>
  <c r="H261" i="24496"/>
  <c r="K261" i="24496" s="1"/>
  <c r="P261" i="24496" s="1"/>
  <c r="R261" i="24496" s="1"/>
  <c r="O261" i="24496"/>
  <c r="H262" i="24496"/>
  <c r="K262" i="24496" s="1"/>
  <c r="P262" i="24496" s="1"/>
  <c r="R262" i="24496" s="1"/>
  <c r="O262" i="24496"/>
  <c r="H263" i="24496"/>
  <c r="K263" i="24496"/>
  <c r="O263" i="24496"/>
  <c r="P263" i="24496"/>
  <c r="R263" i="24496" s="1"/>
  <c r="H264" i="24496"/>
  <c r="K264" i="24496" s="1"/>
  <c r="O264" i="24496"/>
  <c r="H265" i="24496"/>
  <c r="K265" i="24496" s="1"/>
  <c r="P265" i="24496" s="1"/>
  <c r="R265" i="24496" s="1"/>
  <c r="O265" i="24496"/>
  <c r="H266" i="24496"/>
  <c r="K266" i="24496" s="1"/>
  <c r="O266" i="24496"/>
  <c r="P266" i="24496"/>
  <c r="R266" i="24496"/>
  <c r="H267" i="24496"/>
  <c r="K267" i="24496"/>
  <c r="O267" i="24496"/>
  <c r="D268" i="24496"/>
  <c r="E268" i="24496"/>
  <c r="F268" i="24496"/>
  <c r="G268" i="24496"/>
  <c r="I268" i="24496"/>
  <c r="J268" i="24496"/>
  <c r="L268" i="24496"/>
  <c r="M268" i="24496"/>
  <c r="N268" i="24496"/>
  <c r="Q268" i="24496"/>
  <c r="H269" i="24496"/>
  <c r="K269" i="24496"/>
  <c r="P269" i="24496" s="1"/>
  <c r="R269" i="24496" s="1"/>
  <c r="O269" i="24496"/>
  <c r="H270" i="24496"/>
  <c r="O270" i="24496"/>
  <c r="H271" i="24496"/>
  <c r="K271" i="24496"/>
  <c r="O271" i="24496"/>
  <c r="H272" i="24496"/>
  <c r="K272" i="24496" s="1"/>
  <c r="P272" i="24496" s="1"/>
  <c r="R272" i="24496" s="1"/>
  <c r="O272" i="24496"/>
  <c r="H273" i="24496"/>
  <c r="K273" i="24496" s="1"/>
  <c r="P273" i="24496" s="1"/>
  <c r="R273" i="24496" s="1"/>
  <c r="O273" i="24496"/>
  <c r="H274" i="24496"/>
  <c r="K274" i="24496"/>
  <c r="O274" i="24496"/>
  <c r="H275" i="24496"/>
  <c r="K275" i="24496" s="1"/>
  <c r="O275" i="24496"/>
  <c r="H276" i="24496"/>
  <c r="K276" i="24496" s="1"/>
  <c r="P276" i="24496" s="1"/>
  <c r="R276" i="24496" s="1"/>
  <c r="O276" i="24496"/>
  <c r="H277" i="24496"/>
  <c r="K277" i="24496"/>
  <c r="O277" i="24496"/>
  <c r="P277" i="24496" s="1"/>
  <c r="R277" i="24496" s="1"/>
  <c r="H278" i="24496"/>
  <c r="K278" i="24496" s="1"/>
  <c r="O278" i="24496"/>
  <c r="D279" i="24496"/>
  <c r="E279" i="24496"/>
  <c r="F279" i="24496"/>
  <c r="G279" i="24496"/>
  <c r="I279" i="24496"/>
  <c r="J279" i="24496"/>
  <c r="L279" i="24496"/>
  <c r="M279" i="24496"/>
  <c r="N279" i="24496"/>
  <c r="Q279" i="24496"/>
  <c r="H280" i="24496"/>
  <c r="K280" i="24496"/>
  <c r="O280" i="24496"/>
  <c r="H281" i="24496"/>
  <c r="K281" i="24496"/>
  <c r="O281" i="24496"/>
  <c r="H282" i="24496"/>
  <c r="K282" i="24496" s="1"/>
  <c r="P282" i="24496" s="1"/>
  <c r="R282" i="24496" s="1"/>
  <c r="O282" i="24496"/>
  <c r="H283" i="24496"/>
  <c r="K283" i="24496"/>
  <c r="O283" i="24496"/>
  <c r="H284" i="24496"/>
  <c r="K284" i="24496"/>
  <c r="O284" i="24496"/>
  <c r="H285" i="24496"/>
  <c r="K285" i="24496" s="1"/>
  <c r="P285" i="24496" s="1"/>
  <c r="R285" i="24496" s="1"/>
  <c r="O285" i="24496"/>
  <c r="H286" i="24496"/>
  <c r="K286" i="24496" s="1"/>
  <c r="P286" i="24496" s="1"/>
  <c r="R286" i="24496" s="1"/>
  <c r="O286" i="24496"/>
  <c r="H287" i="24496"/>
  <c r="K287" i="24496"/>
  <c r="O287" i="24496"/>
  <c r="H288" i="24496"/>
  <c r="K288" i="24496" s="1"/>
  <c r="O288" i="24496"/>
  <c r="H289" i="24496"/>
  <c r="K289" i="24496" s="1"/>
  <c r="P289" i="24496" s="1"/>
  <c r="R289" i="24496" s="1"/>
  <c r="O289" i="24496"/>
  <c r="D290" i="24496"/>
  <c r="E290" i="24496"/>
  <c r="F290" i="24496"/>
  <c r="G290" i="24496"/>
  <c r="I290" i="24496"/>
  <c r="J290" i="24496"/>
  <c r="L290" i="24496"/>
  <c r="M290" i="24496"/>
  <c r="N290" i="24496"/>
  <c r="Q290" i="24496"/>
  <c r="H291" i="24496"/>
  <c r="K291" i="24496" s="1"/>
  <c r="O291" i="24496"/>
  <c r="H292" i="24496"/>
  <c r="K292" i="24496" s="1"/>
  <c r="O292" i="24496"/>
  <c r="P292" i="24496" s="1"/>
  <c r="R292" i="24496" s="1"/>
  <c r="H293" i="24496"/>
  <c r="K293" i="24496" s="1"/>
  <c r="P293" i="24496" s="1"/>
  <c r="R293" i="24496" s="1"/>
  <c r="O293" i="24496"/>
  <c r="H294" i="24496"/>
  <c r="K294" i="24496"/>
  <c r="O294" i="24496"/>
  <c r="H295" i="24496"/>
  <c r="K295" i="24496"/>
  <c r="P295" i="24496" s="1"/>
  <c r="R295" i="24496" s="1"/>
  <c r="O295" i="24496"/>
  <c r="H296" i="24496"/>
  <c r="K296" i="24496" s="1"/>
  <c r="O296" i="24496"/>
  <c r="P296" i="24496"/>
  <c r="R296" i="24496" s="1"/>
  <c r="H297" i="24496"/>
  <c r="K297" i="24496" s="1"/>
  <c r="O297" i="24496"/>
  <c r="H298" i="24496"/>
  <c r="K298" i="24496" s="1"/>
  <c r="O298" i="24496"/>
  <c r="H299" i="24496"/>
  <c r="K299" i="24496"/>
  <c r="O299" i="24496"/>
  <c r="H300" i="24496"/>
  <c r="K300" i="24496" s="1"/>
  <c r="O300" i="24496"/>
  <c r="H301" i="24496"/>
  <c r="K301" i="24496" s="1"/>
  <c r="P301" i="24496" s="1"/>
  <c r="R301" i="24496" s="1"/>
  <c r="O301" i="24496"/>
  <c r="H302" i="24496"/>
  <c r="K302" i="24496"/>
  <c r="P302" i="24496" s="1"/>
  <c r="R302" i="24496" s="1"/>
  <c r="O302" i="24496"/>
  <c r="H303" i="24496"/>
  <c r="K303" i="24496"/>
  <c r="O303" i="24496"/>
  <c r="H304" i="24496"/>
  <c r="K304" i="24496" s="1"/>
  <c r="P304" i="24496" s="1"/>
  <c r="R304" i="24496" s="1"/>
  <c r="O304" i="24496"/>
  <c r="H306" i="24496"/>
  <c r="K306" i="24496"/>
  <c r="P306" i="24496" s="1"/>
  <c r="R306" i="24496" s="1"/>
  <c r="O306" i="24496"/>
  <c r="H307" i="24496"/>
  <c r="K307" i="24496" s="1"/>
  <c r="O307" i="24496"/>
  <c r="H308" i="24496"/>
  <c r="K308" i="24496" s="1"/>
  <c r="P308" i="24496" s="1"/>
  <c r="R308" i="24496" s="1"/>
  <c r="O308" i="24496"/>
  <c r="H309" i="24496"/>
  <c r="K309" i="24496" s="1"/>
  <c r="O309" i="24496"/>
  <c r="P309" i="24496" s="1"/>
  <c r="R309" i="24496" s="1"/>
  <c r="H310" i="24496"/>
  <c r="K310" i="24496"/>
  <c r="P310" i="24496" s="1"/>
  <c r="R310" i="24496" s="1"/>
  <c r="O310" i="24496"/>
  <c r="H311" i="24496"/>
  <c r="K311" i="24496"/>
  <c r="O311" i="24496"/>
  <c r="H312" i="24496"/>
  <c r="K312" i="24496"/>
  <c r="P312" i="24496" s="1"/>
  <c r="R312" i="24496" s="1"/>
  <c r="O312" i="24496"/>
  <c r="H313" i="24496"/>
  <c r="K313" i="24496" s="1"/>
  <c r="O313" i="24496"/>
  <c r="P313" i="24496"/>
  <c r="R313" i="24496" s="1"/>
  <c r="H314" i="24496"/>
  <c r="K314" i="24496" s="1"/>
  <c r="O314" i="24496"/>
  <c r="H315" i="24496"/>
  <c r="K315" i="24496" s="1"/>
  <c r="O315" i="24496"/>
  <c r="H316" i="24496"/>
  <c r="K316" i="24496"/>
  <c r="O316" i="24496"/>
  <c r="H317" i="24496"/>
  <c r="K317" i="24496" s="1"/>
  <c r="O317" i="24496"/>
  <c r="H318" i="24496"/>
  <c r="K318" i="24496" s="1"/>
  <c r="P318" i="24496" s="1"/>
  <c r="R318" i="24496" s="1"/>
  <c r="O318" i="24496"/>
  <c r="H319" i="24496"/>
  <c r="K319" i="24496"/>
  <c r="O319" i="24496"/>
  <c r="H320" i="24496"/>
  <c r="K320" i="24496"/>
  <c r="P320" i="24496" s="1"/>
  <c r="R320" i="24496" s="1"/>
  <c r="O320" i="24496"/>
  <c r="H321" i="24496"/>
  <c r="K321" i="24496" s="1"/>
  <c r="P321" i="24496" s="1"/>
  <c r="R321" i="24496" s="1"/>
  <c r="O321" i="24496"/>
  <c r="H322" i="24496"/>
  <c r="K322" i="24496"/>
  <c r="O322" i="24496"/>
  <c r="H323" i="24496"/>
  <c r="K323" i="24496" s="1"/>
  <c r="O323" i="24496"/>
  <c r="H324" i="24496"/>
  <c r="K324" i="24496" s="1"/>
  <c r="P324" i="24496" s="1"/>
  <c r="R324" i="24496" s="1"/>
  <c r="O324" i="24496"/>
  <c r="H325" i="24496"/>
  <c r="K325" i="24496" s="1"/>
  <c r="O325" i="24496"/>
  <c r="P325" i="24496" s="1"/>
  <c r="R325" i="24496" s="1"/>
  <c r="H326" i="24496"/>
  <c r="K326" i="24496"/>
  <c r="P326" i="24496" s="1"/>
  <c r="R326" i="24496" s="1"/>
  <c r="O326" i="24496"/>
  <c r="H327" i="24496"/>
  <c r="K327" i="24496"/>
  <c r="O327" i="24496"/>
  <c r="H328" i="24496"/>
  <c r="K328" i="24496"/>
  <c r="O328" i="24496"/>
  <c r="H329" i="24496"/>
  <c r="K329" i="24496" s="1"/>
  <c r="O329" i="24496"/>
  <c r="P329" i="24496"/>
  <c r="R329" i="24496" s="1"/>
  <c r="H330" i="24496"/>
  <c r="K330" i="24496" s="1"/>
  <c r="P330" i="24496" s="1"/>
  <c r="R330" i="24496" s="1"/>
  <c r="O330" i="24496"/>
  <c r="H331" i="24496"/>
  <c r="K331" i="24496" s="1"/>
  <c r="O331" i="24496"/>
  <c r="H332" i="24496"/>
  <c r="K332" i="24496"/>
  <c r="O332" i="24496"/>
  <c r="H333" i="24496"/>
  <c r="K333" i="24496" s="1"/>
  <c r="O333" i="24496"/>
  <c r="H334" i="24496"/>
  <c r="K334" i="24496" s="1"/>
  <c r="P334" i="24496" s="1"/>
  <c r="R334" i="24496" s="1"/>
  <c r="O334" i="24496"/>
  <c r="H335" i="24496"/>
  <c r="K335" i="24496"/>
  <c r="O335" i="24496"/>
  <c r="H336" i="24496"/>
  <c r="K336" i="24496"/>
  <c r="O336" i="24496"/>
  <c r="H337" i="24496"/>
  <c r="K337" i="24496" s="1"/>
  <c r="P337" i="24496" s="1"/>
  <c r="R337" i="24496" s="1"/>
  <c r="O337" i="24496"/>
  <c r="H338" i="24496"/>
  <c r="K338" i="24496"/>
  <c r="O338" i="24496"/>
  <c r="D343" i="24496"/>
  <c r="E343" i="24496"/>
  <c r="F343" i="24496"/>
  <c r="G343" i="24496"/>
  <c r="I343" i="24496"/>
  <c r="J343" i="24496"/>
  <c r="L343" i="24496"/>
  <c r="M343" i="24496"/>
  <c r="N343" i="24496"/>
  <c r="Q343" i="24496"/>
  <c r="H7" i="24495"/>
  <c r="K7" i="24495" s="1"/>
  <c r="O7" i="24495"/>
  <c r="H8" i="24495"/>
  <c r="K8" i="24495" s="1"/>
  <c r="O8" i="24495"/>
  <c r="P8" i="24495"/>
  <c r="R8" i="24495" s="1"/>
  <c r="H9" i="24495"/>
  <c r="K9" i="24495" s="1"/>
  <c r="P9" i="24495" s="1"/>
  <c r="R9" i="24495" s="1"/>
  <c r="O9" i="24495"/>
  <c r="H10" i="24495"/>
  <c r="K10" i="24495" s="1"/>
  <c r="O10" i="24495"/>
  <c r="H11" i="24495"/>
  <c r="K11" i="24495" s="1"/>
  <c r="P11" i="24495" s="1"/>
  <c r="R11" i="24495" s="1"/>
  <c r="O11" i="24495"/>
  <c r="H12" i="24495"/>
  <c r="K12" i="24495" s="1"/>
  <c r="P12" i="24495" s="1"/>
  <c r="R12" i="24495" s="1"/>
  <c r="O12" i="24495"/>
  <c r="H13" i="24495"/>
  <c r="K13" i="24495" s="1"/>
  <c r="O13" i="24495"/>
  <c r="D14" i="24495"/>
  <c r="E14" i="24495"/>
  <c r="F14" i="24495"/>
  <c r="G14" i="24495"/>
  <c r="I14" i="24495"/>
  <c r="J14" i="24495"/>
  <c r="M14" i="24495"/>
  <c r="N14" i="24495"/>
  <c r="Q14" i="24495"/>
  <c r="H15" i="24495"/>
  <c r="K15" i="24495" s="1"/>
  <c r="P15" i="24495" s="1"/>
  <c r="O15" i="24495"/>
  <c r="H16" i="24495"/>
  <c r="K16" i="24495" s="1"/>
  <c r="O16" i="24495"/>
  <c r="H17" i="24495"/>
  <c r="K17" i="24495"/>
  <c r="P17" i="24495" s="1"/>
  <c r="R17" i="24495" s="1"/>
  <c r="O17" i="24495"/>
  <c r="H18" i="24495"/>
  <c r="K18" i="24495" s="1"/>
  <c r="O18" i="24495"/>
  <c r="H19" i="24495"/>
  <c r="K19" i="24495" s="1"/>
  <c r="P19" i="24495" s="1"/>
  <c r="R19" i="24495" s="1"/>
  <c r="O19" i="24495"/>
  <c r="H20" i="24495"/>
  <c r="K20" i="24495"/>
  <c r="P20" i="24495" s="1"/>
  <c r="R20" i="24495" s="1"/>
  <c r="O20" i="24495"/>
  <c r="H21" i="24495"/>
  <c r="K21" i="24495"/>
  <c r="O21" i="24495"/>
  <c r="H22" i="24495"/>
  <c r="K22" i="24495" s="1"/>
  <c r="P22" i="24495" s="1"/>
  <c r="R22" i="24495" s="1"/>
  <c r="O22" i="24495"/>
  <c r="H23" i="24495"/>
  <c r="K23" i="24495"/>
  <c r="P23" i="24495" s="1"/>
  <c r="R23" i="24495" s="1"/>
  <c r="O23" i="24495"/>
  <c r="H24" i="24495"/>
  <c r="K24" i="24495" s="1"/>
  <c r="O24" i="24495"/>
  <c r="H25" i="24495"/>
  <c r="K25" i="24495" s="1"/>
  <c r="P25" i="24495" s="1"/>
  <c r="R25" i="24495" s="1"/>
  <c r="O25" i="24495"/>
  <c r="H26" i="24495"/>
  <c r="K26" i="24495" s="1"/>
  <c r="O26" i="24495"/>
  <c r="H27" i="24495"/>
  <c r="K27" i="24495"/>
  <c r="P27" i="24495" s="1"/>
  <c r="R27" i="24495" s="1"/>
  <c r="O27" i="24495"/>
  <c r="H28" i="24495"/>
  <c r="K28" i="24495"/>
  <c r="O28" i="24495"/>
  <c r="H30" i="24495"/>
  <c r="K30" i="24495"/>
  <c r="O30" i="24495"/>
  <c r="P30" i="24495" s="1"/>
  <c r="R30" i="24495" s="1"/>
  <c r="D31" i="24495"/>
  <c r="E31" i="24495"/>
  <c r="F31" i="24495"/>
  <c r="G31" i="24495"/>
  <c r="I31" i="24495"/>
  <c r="J31" i="24495"/>
  <c r="L31" i="24495"/>
  <c r="M31" i="24495"/>
  <c r="N31" i="24495"/>
  <c r="Q31" i="24495"/>
  <c r="H32" i="24495"/>
  <c r="K32" i="24495" s="1"/>
  <c r="P32" i="24495" s="1"/>
  <c r="O32" i="24495"/>
  <c r="H33" i="24495"/>
  <c r="K33" i="24495" s="1"/>
  <c r="O33" i="24495"/>
  <c r="H34" i="24495"/>
  <c r="K34" i="24495" s="1"/>
  <c r="O34" i="24495"/>
  <c r="H35" i="24495"/>
  <c r="K35" i="24495"/>
  <c r="O35" i="24495"/>
  <c r="H36" i="24495"/>
  <c r="K36" i="24495" s="1"/>
  <c r="O36" i="24495"/>
  <c r="H37" i="24495"/>
  <c r="K37" i="24495" s="1"/>
  <c r="P37" i="24495" s="1"/>
  <c r="R37" i="24495" s="1"/>
  <c r="O37" i="24495"/>
  <c r="H38" i="24495"/>
  <c r="K38" i="24495"/>
  <c r="O38" i="24495"/>
  <c r="H39" i="24495"/>
  <c r="K39" i="24495" s="1"/>
  <c r="P39" i="24495" s="1"/>
  <c r="R39" i="24495" s="1"/>
  <c r="O39" i="24495"/>
  <c r="H40" i="24495"/>
  <c r="K40" i="24495" s="1"/>
  <c r="P40" i="24495" s="1"/>
  <c r="R40" i="24495" s="1"/>
  <c r="O40" i="24495"/>
  <c r="H41" i="24495"/>
  <c r="K41" i="24495" s="1"/>
  <c r="O41" i="24495"/>
  <c r="H42" i="24495"/>
  <c r="K42" i="24495" s="1"/>
  <c r="O42" i="24495"/>
  <c r="P42" i="24495" s="1"/>
  <c r="R42" i="24495" s="1"/>
  <c r="H43" i="24495"/>
  <c r="K43" i="24495" s="1"/>
  <c r="P43" i="24495" s="1"/>
  <c r="R43" i="24495" s="1"/>
  <c r="O43" i="24495"/>
  <c r="H44" i="24495"/>
  <c r="K44" i="24495" s="1"/>
  <c r="O44" i="24495"/>
  <c r="H45" i="24495"/>
  <c r="K45" i="24495" s="1"/>
  <c r="O45" i="24495"/>
  <c r="P45" i="24495"/>
  <c r="R45" i="24495" s="1"/>
  <c r="H46" i="24495"/>
  <c r="K46" i="24495" s="1"/>
  <c r="O46" i="24495"/>
  <c r="P46" i="24495"/>
  <c r="R46" i="24495" s="1"/>
  <c r="H47" i="24495"/>
  <c r="K47" i="24495" s="1"/>
  <c r="O47" i="24495"/>
  <c r="H48" i="24495"/>
  <c r="K48" i="24495" s="1"/>
  <c r="P48" i="24495" s="1"/>
  <c r="R48" i="24495" s="1"/>
  <c r="O48" i="24495"/>
  <c r="H49" i="24495"/>
  <c r="K49" i="24495" s="1"/>
  <c r="P49" i="24495" s="1"/>
  <c r="R49" i="24495" s="1"/>
  <c r="O49" i="24495"/>
  <c r="H50" i="24495"/>
  <c r="K50" i="24495" s="1"/>
  <c r="P50" i="24495" s="1"/>
  <c r="R50" i="24495" s="1"/>
  <c r="O50" i="24495"/>
  <c r="H51" i="24495"/>
  <c r="K51" i="24495"/>
  <c r="O51" i="24495"/>
  <c r="H52" i="24495"/>
  <c r="K52" i="24495" s="1"/>
  <c r="P52" i="24495" s="1"/>
  <c r="R52" i="24495" s="1"/>
  <c r="O52" i="24495"/>
  <c r="H53" i="24495"/>
  <c r="K53" i="24495" s="1"/>
  <c r="P53" i="24495" s="1"/>
  <c r="R53" i="24495" s="1"/>
  <c r="O53" i="24495"/>
  <c r="H54" i="24495"/>
  <c r="K54" i="24495"/>
  <c r="O54" i="24495"/>
  <c r="H56" i="24495"/>
  <c r="K56" i="24495" s="1"/>
  <c r="P56" i="24495" s="1"/>
  <c r="R56" i="24495" s="1"/>
  <c r="O56" i="24495"/>
  <c r="H57" i="24495"/>
  <c r="K57" i="24495" s="1"/>
  <c r="P57" i="24495" s="1"/>
  <c r="R57" i="24495" s="1"/>
  <c r="O57" i="24495"/>
  <c r="H58" i="24495"/>
  <c r="K58" i="24495" s="1"/>
  <c r="O58" i="24495"/>
  <c r="H59" i="24495"/>
  <c r="K59" i="24495" s="1"/>
  <c r="O59" i="24495"/>
  <c r="P59" i="24495"/>
  <c r="R59" i="24495" s="1"/>
  <c r="H60" i="24495"/>
  <c r="K60" i="24495" s="1"/>
  <c r="P60" i="24495" s="1"/>
  <c r="R60" i="24495" s="1"/>
  <c r="O60" i="24495"/>
  <c r="H61" i="24495"/>
  <c r="K61" i="24495" s="1"/>
  <c r="O61" i="24495"/>
  <c r="H62" i="24495"/>
  <c r="K62" i="24495" s="1"/>
  <c r="O62" i="24495"/>
  <c r="P62" i="24495"/>
  <c r="R62" i="24495"/>
  <c r="H63" i="24495"/>
  <c r="K63" i="24495" s="1"/>
  <c r="O63" i="24495"/>
  <c r="P63" i="24495"/>
  <c r="R63" i="24495" s="1"/>
  <c r="H64" i="24495"/>
  <c r="K64" i="24495" s="1"/>
  <c r="O64" i="24495"/>
  <c r="H65" i="24495"/>
  <c r="K65" i="24495" s="1"/>
  <c r="P65" i="24495" s="1"/>
  <c r="R65" i="24495" s="1"/>
  <c r="O65" i="24495"/>
  <c r="H66" i="24495"/>
  <c r="K66" i="24495" s="1"/>
  <c r="P66" i="24495" s="1"/>
  <c r="R66" i="24495" s="1"/>
  <c r="O66" i="24495"/>
  <c r="H67" i="24495"/>
  <c r="K67" i="24495"/>
  <c r="O67" i="24495"/>
  <c r="H68" i="24495"/>
  <c r="K68" i="24495"/>
  <c r="O68" i="24495"/>
  <c r="H69" i="24495"/>
  <c r="K69" i="24495" s="1"/>
  <c r="P69" i="24495" s="1"/>
  <c r="R69" i="24495" s="1"/>
  <c r="O69" i="24495"/>
  <c r="D70" i="24495"/>
  <c r="E70" i="24495"/>
  <c r="F70" i="24495"/>
  <c r="G70" i="24495"/>
  <c r="I70" i="24495"/>
  <c r="J70" i="24495"/>
  <c r="L70" i="24495"/>
  <c r="M70" i="24495"/>
  <c r="N70" i="24495"/>
  <c r="Q70" i="24495"/>
  <c r="H71" i="24495"/>
  <c r="K71" i="24495"/>
  <c r="O71" i="24495"/>
  <c r="H72" i="24495"/>
  <c r="K72" i="24495" s="1"/>
  <c r="O72" i="24495"/>
  <c r="H73" i="24495"/>
  <c r="K73" i="24495" s="1"/>
  <c r="P73" i="24495" s="1"/>
  <c r="R73" i="24495" s="1"/>
  <c r="O73" i="24495"/>
  <c r="H74" i="24495"/>
  <c r="K74" i="24495"/>
  <c r="O74" i="24495"/>
  <c r="H75" i="24495"/>
  <c r="K75" i="24495" s="1"/>
  <c r="O75" i="24495"/>
  <c r="H76" i="24495"/>
  <c r="K76" i="24495" s="1"/>
  <c r="P76" i="24495" s="1"/>
  <c r="R76" i="24495" s="1"/>
  <c r="O76" i="24495"/>
  <c r="H77" i="24495"/>
  <c r="K77" i="24495"/>
  <c r="O77" i="24495"/>
  <c r="P77" i="24495" s="1"/>
  <c r="R77" i="24495" s="1"/>
  <c r="H78" i="24495"/>
  <c r="K78" i="24495" s="1"/>
  <c r="O78" i="24495"/>
  <c r="H79" i="24495"/>
  <c r="K79" i="24495" s="1"/>
  <c r="P79" i="24495" s="1"/>
  <c r="R79" i="24495" s="1"/>
  <c r="O79" i="24495"/>
  <c r="H80" i="24495"/>
  <c r="K80" i="24495" s="1"/>
  <c r="O80" i="24495"/>
  <c r="P80" i="24495" s="1"/>
  <c r="R80" i="24495" s="1"/>
  <c r="H81" i="24495"/>
  <c r="K81" i="24495"/>
  <c r="P81" i="24495" s="1"/>
  <c r="R81" i="24495" s="1"/>
  <c r="O81" i="24495"/>
  <c r="H82" i="24495"/>
  <c r="K82" i="24495"/>
  <c r="O82" i="24495"/>
  <c r="H83" i="24495"/>
  <c r="K83" i="24495" s="1"/>
  <c r="P83" i="24495" s="1"/>
  <c r="R83" i="24495" s="1"/>
  <c r="O83" i="24495"/>
  <c r="H84" i="24495"/>
  <c r="K84" i="24495"/>
  <c r="O84" i="24495"/>
  <c r="H85" i="24495"/>
  <c r="K85" i="24495" s="1"/>
  <c r="O85" i="24495"/>
  <c r="P85" i="24495" s="1"/>
  <c r="R85" i="24495" s="1"/>
  <c r="H86" i="24495"/>
  <c r="K86" i="24495"/>
  <c r="O86" i="24495"/>
  <c r="H87" i="24495"/>
  <c r="K87" i="24495" s="1"/>
  <c r="P87" i="24495" s="1"/>
  <c r="R87" i="24495" s="1"/>
  <c r="O87" i="24495"/>
  <c r="H88" i="24495"/>
  <c r="K88" i="24495" s="1"/>
  <c r="P88" i="24495" s="1"/>
  <c r="R88" i="24495" s="1"/>
  <c r="O88" i="24495"/>
  <c r="H89" i="24495"/>
  <c r="K89" i="24495" s="1"/>
  <c r="P89" i="24495" s="1"/>
  <c r="R89" i="24495" s="1"/>
  <c r="O89" i="24495"/>
  <c r="H90" i="24495"/>
  <c r="K90" i="24495"/>
  <c r="P90" i="24495" s="1"/>
  <c r="R90" i="24495" s="1"/>
  <c r="O90" i="24495"/>
  <c r="H91" i="24495"/>
  <c r="K91" i="24495"/>
  <c r="O91" i="24495"/>
  <c r="H92" i="24495"/>
  <c r="K92" i="24495" s="1"/>
  <c r="P92" i="24495" s="1"/>
  <c r="R92" i="24495" s="1"/>
  <c r="O92" i="24495"/>
  <c r="H93" i="24495"/>
  <c r="K93" i="24495"/>
  <c r="P93" i="24495" s="1"/>
  <c r="R93" i="24495" s="1"/>
  <c r="O93" i="24495"/>
  <c r="H94" i="24495"/>
  <c r="K94" i="24495"/>
  <c r="P94" i="24495" s="1"/>
  <c r="R94" i="24495" s="1"/>
  <c r="O94" i="24495"/>
  <c r="H95" i="24495"/>
  <c r="K95" i="24495"/>
  <c r="O95" i="24495"/>
  <c r="H96" i="24495"/>
  <c r="K96" i="24495" s="1"/>
  <c r="P96" i="24495" s="1"/>
  <c r="R96" i="24495" s="1"/>
  <c r="O96" i="24495"/>
  <c r="H97" i="24495"/>
  <c r="K97" i="24495"/>
  <c r="P97" i="24495" s="1"/>
  <c r="R97" i="24495" s="1"/>
  <c r="O97" i="24495"/>
  <c r="H98" i="24495"/>
  <c r="K98" i="24495"/>
  <c r="O98" i="24495"/>
  <c r="H99" i="24495"/>
  <c r="K99" i="24495"/>
  <c r="O99" i="24495"/>
  <c r="H100" i="24495"/>
  <c r="K100" i="24495" s="1"/>
  <c r="P100" i="24495" s="1"/>
  <c r="R100" i="24495" s="1"/>
  <c r="O100" i="24495"/>
  <c r="H101" i="24495"/>
  <c r="K101" i="24495"/>
  <c r="O101" i="24495"/>
  <c r="H102" i="24495"/>
  <c r="K102" i="24495"/>
  <c r="O102" i="24495"/>
  <c r="H103" i="24495"/>
  <c r="K103" i="24495"/>
  <c r="P103" i="24495" s="1"/>
  <c r="R103" i="24495" s="1"/>
  <c r="O103" i="24495"/>
  <c r="D104" i="24495"/>
  <c r="E104" i="24495"/>
  <c r="F104" i="24495"/>
  <c r="G104" i="24495"/>
  <c r="I104" i="24495"/>
  <c r="J104" i="24495"/>
  <c r="L104" i="24495"/>
  <c r="M104" i="24495"/>
  <c r="N104" i="24495"/>
  <c r="Q104" i="24495"/>
  <c r="H105" i="24495"/>
  <c r="K105" i="24495"/>
  <c r="P105" i="24495" s="1"/>
  <c r="R105" i="24495" s="1"/>
  <c r="O105" i="24495"/>
  <c r="H106" i="24495"/>
  <c r="K106" i="24495" s="1"/>
  <c r="P106" i="24495" s="1"/>
  <c r="R106" i="24495" s="1"/>
  <c r="O106" i="24495"/>
  <c r="H107" i="24495"/>
  <c r="K107" i="24495" s="1"/>
  <c r="O107" i="24495"/>
  <c r="P107" i="24495" s="1"/>
  <c r="R107" i="24495" s="1"/>
  <c r="H108" i="24495"/>
  <c r="K108" i="24495" s="1"/>
  <c r="O108" i="24495"/>
  <c r="H109" i="24495"/>
  <c r="K109" i="24495" s="1"/>
  <c r="P109" i="24495" s="1"/>
  <c r="R109" i="24495" s="1"/>
  <c r="O109" i="24495"/>
  <c r="H110" i="24495"/>
  <c r="K110" i="24495" s="1"/>
  <c r="O110" i="24495"/>
  <c r="H111" i="24495"/>
  <c r="K111" i="24495" s="1"/>
  <c r="P111" i="24495" s="1"/>
  <c r="R111" i="24495" s="1"/>
  <c r="O111" i="24495"/>
  <c r="H112" i="24495"/>
  <c r="K112" i="24495" s="1"/>
  <c r="O112" i="24495"/>
  <c r="H113" i="24495"/>
  <c r="K113" i="24495"/>
  <c r="P113" i="24495" s="1"/>
  <c r="R113" i="24495" s="1"/>
  <c r="O113" i="24495"/>
  <c r="H114" i="24495"/>
  <c r="K114" i="24495" s="1"/>
  <c r="P114" i="24495" s="1"/>
  <c r="R114" i="24495" s="1"/>
  <c r="O114" i="24495"/>
  <c r="H115" i="24495"/>
  <c r="K115" i="24495" s="1"/>
  <c r="P115" i="24495" s="1"/>
  <c r="R115" i="24495" s="1"/>
  <c r="O115" i="24495"/>
  <c r="H116" i="24495"/>
  <c r="K116" i="24495" s="1"/>
  <c r="O116" i="24495"/>
  <c r="H117" i="24495"/>
  <c r="K117" i="24495" s="1"/>
  <c r="P117" i="24495" s="1"/>
  <c r="R117" i="24495" s="1"/>
  <c r="O117" i="24495"/>
  <c r="H118" i="24495"/>
  <c r="K118" i="24495" s="1"/>
  <c r="P118" i="24495" s="1"/>
  <c r="R118" i="24495" s="1"/>
  <c r="O118" i="24495"/>
  <c r="H119" i="24495"/>
  <c r="K119" i="24495"/>
  <c r="O119" i="24495"/>
  <c r="P119" i="24495" s="1"/>
  <c r="R119" i="24495" s="1"/>
  <c r="H120" i="24495"/>
  <c r="K120" i="24495"/>
  <c r="O120" i="24495"/>
  <c r="H121" i="24495"/>
  <c r="K121" i="24495" s="1"/>
  <c r="P121" i="24495" s="1"/>
  <c r="R121" i="24495" s="1"/>
  <c r="O121" i="24495"/>
  <c r="H122" i="24495"/>
  <c r="K122" i="24495" s="1"/>
  <c r="O122" i="24495"/>
  <c r="H124" i="24495"/>
  <c r="K124" i="24495" s="1"/>
  <c r="P124" i="24495" s="1"/>
  <c r="R124" i="24495" s="1"/>
  <c r="O124" i="24495"/>
  <c r="H125" i="24495"/>
  <c r="K125" i="24495" s="1"/>
  <c r="O125" i="24495"/>
  <c r="H126" i="24495"/>
  <c r="K126" i="24495"/>
  <c r="O126" i="24495"/>
  <c r="H127" i="24495"/>
  <c r="K127" i="24495" s="1"/>
  <c r="P127" i="24495" s="1"/>
  <c r="R127" i="24495" s="1"/>
  <c r="O127" i="24495"/>
  <c r="H128" i="24495"/>
  <c r="K128" i="24495" s="1"/>
  <c r="P128" i="24495" s="1"/>
  <c r="R128" i="24495" s="1"/>
  <c r="O128" i="24495"/>
  <c r="H129" i="24495"/>
  <c r="K129" i="24495"/>
  <c r="P129" i="24495" s="1"/>
  <c r="R129" i="24495" s="1"/>
  <c r="O129" i="24495"/>
  <c r="H130" i="24495"/>
  <c r="K130" i="24495"/>
  <c r="P130" i="24495" s="1"/>
  <c r="R130" i="24495" s="1"/>
  <c r="O130" i="24495"/>
  <c r="H131" i="24495"/>
  <c r="K131" i="24495" s="1"/>
  <c r="P131" i="24495" s="1"/>
  <c r="O131" i="24495"/>
  <c r="R131" i="24495"/>
  <c r="H132" i="24495"/>
  <c r="K132" i="24495" s="1"/>
  <c r="O132" i="24495"/>
  <c r="P132" i="24495"/>
  <c r="R132" i="24495" s="1"/>
  <c r="H133" i="24495"/>
  <c r="K133" i="24495" s="1"/>
  <c r="P133" i="24495" s="1"/>
  <c r="R133" i="24495" s="1"/>
  <c r="O133" i="24495"/>
  <c r="H134" i="24495"/>
  <c r="K134" i="24495"/>
  <c r="P134" i="24495" s="1"/>
  <c r="R134" i="24495" s="1"/>
  <c r="O134" i="24495"/>
  <c r="D135" i="24495"/>
  <c r="E135" i="24495"/>
  <c r="F135" i="24495"/>
  <c r="G135" i="24495"/>
  <c r="I135" i="24495"/>
  <c r="J135" i="24495"/>
  <c r="L135" i="24495"/>
  <c r="M135" i="24495"/>
  <c r="N135" i="24495"/>
  <c r="Q135" i="24495"/>
  <c r="H136" i="24495"/>
  <c r="K136" i="24495" s="1"/>
  <c r="O136" i="24495"/>
  <c r="H137" i="24495"/>
  <c r="O137" i="24495"/>
  <c r="H138" i="24495"/>
  <c r="K138" i="24495" s="1"/>
  <c r="P138" i="24495" s="1"/>
  <c r="R138" i="24495" s="1"/>
  <c r="O138" i="24495"/>
  <c r="H139" i="24495"/>
  <c r="K139" i="24495" s="1"/>
  <c r="O139" i="24495"/>
  <c r="H140" i="24495"/>
  <c r="K140" i="24495"/>
  <c r="P140" i="24495" s="1"/>
  <c r="R140" i="24495" s="1"/>
  <c r="O140" i="24495"/>
  <c r="H141" i="24495"/>
  <c r="K141" i="24495" s="1"/>
  <c r="P141" i="24495" s="1"/>
  <c r="R141" i="24495" s="1"/>
  <c r="O141" i="24495"/>
  <c r="H142" i="24495"/>
  <c r="K142" i="24495"/>
  <c r="O142" i="24495"/>
  <c r="P142" i="24495"/>
  <c r="R142" i="24495" s="1"/>
  <c r="H143" i="24495"/>
  <c r="K143" i="24495"/>
  <c r="O143" i="24495"/>
  <c r="H144" i="24495"/>
  <c r="K144" i="24495" s="1"/>
  <c r="O144" i="24495"/>
  <c r="H145" i="24495"/>
  <c r="K145" i="24495" s="1"/>
  <c r="P145" i="24495" s="1"/>
  <c r="R145" i="24495" s="1"/>
  <c r="O145" i="24495"/>
  <c r="H146" i="24495"/>
  <c r="K146" i="24495"/>
  <c r="P146" i="24495" s="1"/>
  <c r="R146" i="24495" s="1"/>
  <c r="O146" i="24495"/>
  <c r="H147" i="24495"/>
  <c r="K147" i="24495"/>
  <c r="O147" i="24495"/>
  <c r="H148" i="24495"/>
  <c r="K148" i="24495"/>
  <c r="O148" i="24495"/>
  <c r="H149" i="24495"/>
  <c r="K149" i="24495" s="1"/>
  <c r="P149" i="24495" s="1"/>
  <c r="R149" i="24495" s="1"/>
  <c r="O149" i="24495"/>
  <c r="H150" i="24495"/>
  <c r="K150" i="24495"/>
  <c r="O150" i="24495"/>
  <c r="H151" i="24495"/>
  <c r="K151" i="24495" s="1"/>
  <c r="P151" i="24495" s="1"/>
  <c r="R151" i="24495" s="1"/>
  <c r="O151" i="24495"/>
  <c r="H152" i="24495"/>
  <c r="K152" i="24495"/>
  <c r="P152" i="24495" s="1"/>
  <c r="R152" i="24495" s="1"/>
  <c r="H153" i="24495"/>
  <c r="K153" i="24495"/>
  <c r="P153" i="24495" s="1"/>
  <c r="R153" i="24495" s="1"/>
  <c r="O153" i="24495"/>
  <c r="H154" i="24495"/>
  <c r="K154" i="24495" s="1"/>
  <c r="P154" i="24495" s="1"/>
  <c r="R154" i="24495" s="1"/>
  <c r="O154" i="24495"/>
  <c r="H155" i="24495"/>
  <c r="K155" i="24495" s="1"/>
  <c r="O155" i="24495"/>
  <c r="P155" i="24495"/>
  <c r="R155" i="24495" s="1"/>
  <c r="H157" i="24495"/>
  <c r="K157" i="24495" s="1"/>
  <c r="O157" i="24495"/>
  <c r="H158" i="24495"/>
  <c r="K158" i="24495" s="1"/>
  <c r="P158" i="24495" s="1"/>
  <c r="R158" i="24495" s="1"/>
  <c r="O158" i="24495"/>
  <c r="H159" i="24495"/>
  <c r="K159" i="24495" s="1"/>
  <c r="O159" i="24495"/>
  <c r="H160" i="24495"/>
  <c r="K160" i="24495" s="1"/>
  <c r="O160" i="24495"/>
  <c r="P160" i="24495"/>
  <c r="R160" i="24495" s="1"/>
  <c r="H161" i="24495"/>
  <c r="K161" i="24495" s="1"/>
  <c r="O161" i="24495"/>
  <c r="H162" i="24495"/>
  <c r="K162" i="24495"/>
  <c r="P162" i="24495" s="1"/>
  <c r="R162" i="24495" s="1"/>
  <c r="O162" i="24495"/>
  <c r="H163" i="24495"/>
  <c r="K163" i="24495" s="1"/>
  <c r="P163" i="24495" s="1"/>
  <c r="R163" i="24495" s="1"/>
  <c r="O163" i="24495"/>
  <c r="H164" i="24495"/>
  <c r="K164" i="24495" s="1"/>
  <c r="P164" i="24495" s="1"/>
  <c r="R164" i="24495" s="1"/>
  <c r="O164" i="24495"/>
  <c r="H166" i="24495"/>
  <c r="K166" i="24495" s="1"/>
  <c r="O166" i="24495"/>
  <c r="H167" i="24495"/>
  <c r="K167" i="24495" s="1"/>
  <c r="P167" i="24495" s="1"/>
  <c r="R167" i="24495" s="1"/>
  <c r="O167" i="24495"/>
  <c r="H168" i="24495"/>
  <c r="K168" i="24495" s="1"/>
  <c r="P168" i="24495" s="1"/>
  <c r="R168" i="24495" s="1"/>
  <c r="O168" i="24495"/>
  <c r="H169" i="24495"/>
  <c r="K169" i="24495"/>
  <c r="O169" i="24495"/>
  <c r="P169" i="24495"/>
  <c r="R169" i="24495" s="1"/>
  <c r="H170" i="24495"/>
  <c r="K170" i="24495"/>
  <c r="O170" i="24495"/>
  <c r="H171" i="24495"/>
  <c r="K171" i="24495" s="1"/>
  <c r="P171" i="24495" s="1"/>
  <c r="R171" i="24495" s="1"/>
  <c r="O171" i="24495"/>
  <c r="H172" i="24495"/>
  <c r="K172" i="24495" s="1"/>
  <c r="O172" i="24495"/>
  <c r="H174" i="24495"/>
  <c r="K174" i="24495" s="1"/>
  <c r="P174" i="24495" s="1"/>
  <c r="R174" i="24495" s="1"/>
  <c r="O174" i="24495"/>
  <c r="H175" i="24495"/>
  <c r="K175" i="24495" s="1"/>
  <c r="O175" i="24495"/>
  <c r="H176" i="24495"/>
  <c r="K176" i="24495"/>
  <c r="P176" i="24495" s="1"/>
  <c r="R176" i="24495" s="1"/>
  <c r="O176" i="24495"/>
  <c r="H177" i="24495"/>
  <c r="K177" i="24495" s="1"/>
  <c r="P177" i="24495" s="1"/>
  <c r="R177" i="24495" s="1"/>
  <c r="O177" i="24495"/>
  <c r="H178" i="24495"/>
  <c r="K178" i="24495" s="1"/>
  <c r="P178" i="24495" s="1"/>
  <c r="R178" i="24495" s="1"/>
  <c r="O178" i="24495"/>
  <c r="H179" i="24495"/>
  <c r="K179" i="24495"/>
  <c r="P179" i="24495" s="1"/>
  <c r="R179" i="24495" s="1"/>
  <c r="O179" i="24495"/>
  <c r="H180" i="24495"/>
  <c r="K180" i="24495"/>
  <c r="O180" i="24495"/>
  <c r="H183" i="24495"/>
  <c r="K183" i="24495" s="1"/>
  <c r="P183" i="24495" s="1"/>
  <c r="O183" i="24495"/>
  <c r="R183" i="24495"/>
  <c r="H184" i="24495"/>
  <c r="K184" i="24495" s="1"/>
  <c r="P184" i="24495" s="1"/>
  <c r="R184" i="24495" s="1"/>
  <c r="O184" i="24495"/>
  <c r="H185" i="24495"/>
  <c r="K185" i="24495" s="1"/>
  <c r="P185" i="24495" s="1"/>
  <c r="R185" i="24495" s="1"/>
  <c r="O185" i="24495"/>
  <c r="H186" i="24495"/>
  <c r="K186" i="24495"/>
  <c r="O186" i="24495"/>
  <c r="H187" i="24495"/>
  <c r="K187" i="24495" s="1"/>
  <c r="O187" i="24495"/>
  <c r="H188" i="24495"/>
  <c r="K188" i="24495" s="1"/>
  <c r="O188" i="24495"/>
  <c r="P188" i="24495"/>
  <c r="R188" i="24495" s="1"/>
  <c r="H189" i="24495"/>
  <c r="K189" i="24495" s="1"/>
  <c r="P189" i="24495" s="1"/>
  <c r="R189" i="24495" s="1"/>
  <c r="O189" i="24495"/>
  <c r="D190" i="24495"/>
  <c r="E190" i="24495"/>
  <c r="F190" i="24495"/>
  <c r="G190" i="24495"/>
  <c r="I190" i="24495"/>
  <c r="J190" i="24495"/>
  <c r="L190" i="24495"/>
  <c r="M190" i="24495"/>
  <c r="N190" i="24495"/>
  <c r="Q190" i="24495"/>
  <c r="H191" i="24495"/>
  <c r="K191" i="24495"/>
  <c r="P191" i="24495" s="1"/>
  <c r="O191" i="24495"/>
  <c r="H192" i="24495"/>
  <c r="K192" i="24495" s="1"/>
  <c r="O192" i="24495"/>
  <c r="H193" i="24495"/>
  <c r="K193" i="24495" s="1"/>
  <c r="P193" i="24495" s="1"/>
  <c r="R193" i="24495" s="1"/>
  <c r="O193" i="24495"/>
  <c r="H194" i="24495"/>
  <c r="K194" i="24495"/>
  <c r="P194" i="24495" s="1"/>
  <c r="R194" i="24495" s="1"/>
  <c r="O194" i="24495"/>
  <c r="H195" i="24495"/>
  <c r="K195" i="24495"/>
  <c r="O195" i="24495"/>
  <c r="H196" i="24495"/>
  <c r="K196" i="24495" s="1"/>
  <c r="O196" i="24495"/>
  <c r="H197" i="24495"/>
  <c r="K197" i="24495" s="1"/>
  <c r="P197" i="24495" s="1"/>
  <c r="R197" i="24495" s="1"/>
  <c r="O197" i="24495"/>
  <c r="H198" i="24495"/>
  <c r="K198" i="24495"/>
  <c r="O198" i="24495"/>
  <c r="P198" i="24495"/>
  <c r="R198" i="24495" s="1"/>
  <c r="H199" i="24495"/>
  <c r="K199" i="24495"/>
  <c r="O199" i="24495"/>
  <c r="H200" i="24495"/>
  <c r="K200" i="24495" s="1"/>
  <c r="P200" i="24495" s="1"/>
  <c r="R200" i="24495" s="1"/>
  <c r="O200" i="24495"/>
  <c r="H201" i="24495"/>
  <c r="K201" i="24495" s="1"/>
  <c r="O201" i="24495"/>
  <c r="H202" i="24495"/>
  <c r="K202" i="24495" s="1"/>
  <c r="P202" i="24495" s="1"/>
  <c r="R202" i="24495" s="1"/>
  <c r="O202" i="24495"/>
  <c r="H203" i="24495"/>
  <c r="K203" i="24495" s="1"/>
  <c r="O203" i="24495"/>
  <c r="H204" i="24495"/>
  <c r="K204" i="24495"/>
  <c r="O204" i="24495"/>
  <c r="H205" i="24495"/>
  <c r="K205" i="24495" s="1"/>
  <c r="P205" i="24495" s="1"/>
  <c r="O205" i="24495"/>
  <c r="R205" i="24495"/>
  <c r="H206" i="24495"/>
  <c r="K206" i="24495" s="1"/>
  <c r="P206" i="24495" s="1"/>
  <c r="R206" i="24495" s="1"/>
  <c r="O206" i="24495"/>
  <c r="H207" i="24495"/>
  <c r="K207" i="24495" s="1"/>
  <c r="O207" i="24495"/>
  <c r="H208" i="24495"/>
  <c r="K208" i="24495" s="1"/>
  <c r="P208" i="24495" s="1"/>
  <c r="R208" i="24495" s="1"/>
  <c r="O208" i="24495"/>
  <c r="H209" i="24495"/>
  <c r="K209" i="24495" s="1"/>
  <c r="O209" i="24495"/>
  <c r="H211" i="24495"/>
  <c r="K211" i="24495" s="1"/>
  <c r="O211" i="24495"/>
  <c r="P211" i="24495"/>
  <c r="R211" i="24495" s="1"/>
  <c r="H212" i="24495"/>
  <c r="K212" i="24495" s="1"/>
  <c r="P212" i="24495" s="1"/>
  <c r="R212" i="24495" s="1"/>
  <c r="O212" i="24495"/>
  <c r="H213" i="24495"/>
  <c r="K213" i="24495"/>
  <c r="P213" i="24495" s="1"/>
  <c r="R213" i="24495" s="1"/>
  <c r="O213" i="24495"/>
  <c r="H214" i="24495"/>
  <c r="K214" i="24495" s="1"/>
  <c r="O214" i="24495"/>
  <c r="H215" i="24495"/>
  <c r="K215" i="24495" s="1"/>
  <c r="O215" i="24495"/>
  <c r="P215" i="24495"/>
  <c r="R215" i="24495" s="1"/>
  <c r="H216" i="24495"/>
  <c r="K216" i="24495" s="1"/>
  <c r="P216" i="24495" s="1"/>
  <c r="R216" i="24495" s="1"/>
  <c r="O216" i="24495"/>
  <c r="H217" i="24495"/>
  <c r="K217" i="24495" s="1"/>
  <c r="P217" i="24495" s="1"/>
  <c r="R217" i="24495" s="1"/>
  <c r="O217" i="24495"/>
  <c r="H218" i="24495"/>
  <c r="K218" i="24495" s="1"/>
  <c r="O218" i="24495"/>
  <c r="H219" i="24495"/>
  <c r="K219" i="24495"/>
  <c r="O219" i="24495"/>
  <c r="P219" i="24495" s="1"/>
  <c r="R219" i="24495" s="1"/>
  <c r="H220" i="24495"/>
  <c r="K220" i="24495"/>
  <c r="O220" i="24495"/>
  <c r="H221" i="24495"/>
  <c r="K221" i="24495" s="1"/>
  <c r="O221" i="24495"/>
  <c r="D223" i="24495"/>
  <c r="E223" i="24495"/>
  <c r="F223" i="24495"/>
  <c r="G223" i="24495"/>
  <c r="I223" i="24495"/>
  <c r="J223" i="24495"/>
  <c r="L223" i="24495"/>
  <c r="M223" i="24495"/>
  <c r="N223" i="24495"/>
  <c r="Q223" i="24495"/>
  <c r="H224" i="24495"/>
  <c r="K224" i="24495"/>
  <c r="O224" i="24495"/>
  <c r="H225" i="24495"/>
  <c r="O225" i="24495"/>
  <c r="H226" i="24495"/>
  <c r="K226" i="24495" s="1"/>
  <c r="P226" i="24495" s="1"/>
  <c r="R226" i="24495" s="1"/>
  <c r="O226" i="24495"/>
  <c r="H227" i="24495"/>
  <c r="K227" i="24495" s="1"/>
  <c r="O227" i="24495"/>
  <c r="H228" i="24495"/>
  <c r="K228" i="24495"/>
  <c r="O228" i="24495"/>
  <c r="H229" i="24495"/>
  <c r="K229" i="24495" s="1"/>
  <c r="P229" i="24495" s="1"/>
  <c r="O229" i="24495"/>
  <c r="R229" i="24495"/>
  <c r="H230" i="24495"/>
  <c r="K230" i="24495" s="1"/>
  <c r="P230" i="24495" s="1"/>
  <c r="R230" i="24495" s="1"/>
  <c r="O230" i="24495"/>
  <c r="H231" i="24495"/>
  <c r="K231" i="24495" s="1"/>
  <c r="O231" i="24495"/>
  <c r="H232" i="24495"/>
  <c r="K232" i="24495" s="1"/>
  <c r="P232" i="24495" s="1"/>
  <c r="R232" i="24495" s="1"/>
  <c r="O232" i="24495"/>
  <c r="H233" i="24495"/>
  <c r="K233" i="24495" s="1"/>
  <c r="O233" i="24495"/>
  <c r="H234" i="24495"/>
  <c r="K234" i="24495" s="1"/>
  <c r="O234" i="24495"/>
  <c r="P234" i="24495"/>
  <c r="R234" i="24495" s="1"/>
  <c r="H235" i="24495"/>
  <c r="K235" i="24495" s="1"/>
  <c r="P235" i="24495" s="1"/>
  <c r="R235" i="24495" s="1"/>
  <c r="O235" i="24495"/>
  <c r="D236" i="24495"/>
  <c r="E236" i="24495"/>
  <c r="F236" i="24495"/>
  <c r="G236" i="24495"/>
  <c r="I236" i="24495"/>
  <c r="J236" i="24495"/>
  <c r="L236" i="24495"/>
  <c r="M236" i="24495"/>
  <c r="N236" i="24495"/>
  <c r="Q236" i="24495"/>
  <c r="H237" i="24495"/>
  <c r="K237" i="24495" s="1"/>
  <c r="O237" i="24495"/>
  <c r="H238" i="24495"/>
  <c r="K238" i="24495" s="1"/>
  <c r="P238" i="24495" s="1"/>
  <c r="R238" i="24495" s="1"/>
  <c r="O238" i="24495"/>
  <c r="H239" i="24495"/>
  <c r="K239" i="24495" s="1"/>
  <c r="O239" i="24495"/>
  <c r="H240" i="24495"/>
  <c r="K240" i="24495"/>
  <c r="P240" i="24495" s="1"/>
  <c r="R240" i="24495" s="1"/>
  <c r="O240" i="24495"/>
  <c r="H241" i="24495"/>
  <c r="K241" i="24495"/>
  <c r="O241" i="24495"/>
  <c r="H242" i="24495"/>
  <c r="K242" i="24495" s="1"/>
  <c r="P242" i="24495" s="1"/>
  <c r="R242" i="24495" s="1"/>
  <c r="O242" i="24495"/>
  <c r="H243" i="24495"/>
  <c r="K243" i="24495" s="1"/>
  <c r="P243" i="24495" s="1"/>
  <c r="R243" i="24495" s="1"/>
  <c r="O243" i="24495"/>
  <c r="H244" i="24495"/>
  <c r="K244" i="24495"/>
  <c r="O244" i="24495"/>
  <c r="P244" i="24495"/>
  <c r="R244" i="24495" s="1"/>
  <c r="H245" i="24495"/>
  <c r="K245" i="24495"/>
  <c r="O245" i="24495"/>
  <c r="H246" i="24495"/>
  <c r="K246" i="24495" s="1"/>
  <c r="P246" i="24495" s="1"/>
  <c r="R246" i="24495" s="1"/>
  <c r="O246" i="24495"/>
  <c r="H247" i="24495"/>
  <c r="K247" i="24495" s="1"/>
  <c r="O247" i="24495"/>
  <c r="H248" i="24495"/>
  <c r="K248" i="24495"/>
  <c r="O248" i="24495"/>
  <c r="P248" i="24495"/>
  <c r="R248" i="24495" s="1"/>
  <c r="H249" i="24495"/>
  <c r="K249" i="24495"/>
  <c r="O249" i="24495"/>
  <c r="H250" i="24495"/>
  <c r="K250" i="24495" s="1"/>
  <c r="O250" i="24495"/>
  <c r="H251" i="24495"/>
  <c r="K251" i="24495" s="1"/>
  <c r="P251" i="24495" s="1"/>
  <c r="R251" i="24495" s="1"/>
  <c r="O251" i="24495"/>
  <c r="H252" i="24495"/>
  <c r="K252" i="24495"/>
  <c r="P252" i="24495" s="1"/>
  <c r="R252" i="24495" s="1"/>
  <c r="O252" i="24495"/>
  <c r="H253" i="24495"/>
  <c r="K253" i="24495"/>
  <c r="O253" i="24495"/>
  <c r="H254" i="24495"/>
  <c r="K254" i="24495" s="1"/>
  <c r="O254" i="24495"/>
  <c r="H255" i="24495"/>
  <c r="K255" i="24495" s="1"/>
  <c r="P255" i="24495" s="1"/>
  <c r="R255" i="24495" s="1"/>
  <c r="O255" i="24495"/>
  <c r="H256" i="24495"/>
  <c r="K256" i="24495"/>
  <c r="O256" i="24495"/>
  <c r="H257" i="24495"/>
  <c r="K257" i="24495" s="1"/>
  <c r="P257" i="24495" s="1"/>
  <c r="R257" i="24495" s="1"/>
  <c r="O257" i="24495"/>
  <c r="H258" i="24495"/>
  <c r="K258" i="24495"/>
  <c r="P258" i="24495" s="1"/>
  <c r="O258" i="24495"/>
  <c r="R258" i="24495"/>
  <c r="H259" i="24495"/>
  <c r="K259" i="24495" s="1"/>
  <c r="O259" i="24495"/>
  <c r="H260" i="24495"/>
  <c r="K260" i="24495" s="1"/>
  <c r="O260" i="24495"/>
  <c r="H261" i="24495"/>
  <c r="K261" i="24495" s="1"/>
  <c r="P261" i="24495" s="1"/>
  <c r="R261" i="24495" s="1"/>
  <c r="O261" i="24495"/>
  <c r="H262" i="24495"/>
  <c r="K262" i="24495" s="1"/>
  <c r="P262" i="24495" s="1"/>
  <c r="R262" i="24495" s="1"/>
  <c r="O262" i="24495"/>
  <c r="H263" i="24495"/>
  <c r="K263" i="24495" s="1"/>
  <c r="O263" i="24495"/>
  <c r="P263" i="24495"/>
  <c r="R263" i="24495" s="1"/>
  <c r="H264" i="24495"/>
  <c r="K264" i="24495" s="1"/>
  <c r="O264" i="24495"/>
  <c r="P264" i="24495"/>
  <c r="R264" i="24495" s="1"/>
  <c r="H265" i="24495"/>
  <c r="K265" i="24495" s="1"/>
  <c r="O265" i="24495"/>
  <c r="H266" i="24495"/>
  <c r="K266" i="24495"/>
  <c r="P266" i="24495" s="1"/>
  <c r="R266" i="24495" s="1"/>
  <c r="O266" i="24495"/>
  <c r="H267" i="24495"/>
  <c r="K267" i="24495" s="1"/>
  <c r="O267" i="24495"/>
  <c r="D268" i="24495"/>
  <c r="E268" i="24495"/>
  <c r="F268" i="24495"/>
  <c r="G268" i="24495"/>
  <c r="G344" i="24495" s="1"/>
  <c r="I268" i="24495"/>
  <c r="J268" i="24495"/>
  <c r="L268" i="24495"/>
  <c r="M268" i="24495"/>
  <c r="N268" i="24495"/>
  <c r="Q268" i="24495"/>
  <c r="H269" i="24495"/>
  <c r="O269" i="24495"/>
  <c r="H270" i="24495"/>
  <c r="K270" i="24495"/>
  <c r="O270" i="24495"/>
  <c r="P270" i="24495"/>
  <c r="R270" i="24495" s="1"/>
  <c r="H271" i="24495"/>
  <c r="K271" i="24495"/>
  <c r="O271" i="24495"/>
  <c r="H272" i="24495"/>
  <c r="K272" i="24495" s="1"/>
  <c r="P272" i="24495" s="1"/>
  <c r="R272" i="24495" s="1"/>
  <c r="O272" i="24495"/>
  <c r="H273" i="24495"/>
  <c r="K273" i="24495" s="1"/>
  <c r="O273" i="24495"/>
  <c r="H274" i="24495"/>
  <c r="K274" i="24495"/>
  <c r="P274" i="24495" s="1"/>
  <c r="R274" i="24495" s="1"/>
  <c r="O274" i="24495"/>
  <c r="H275" i="24495"/>
  <c r="K275" i="24495"/>
  <c r="P275" i="24495" s="1"/>
  <c r="R275" i="24495" s="1"/>
  <c r="O275" i="24495"/>
  <c r="H276" i="24495"/>
  <c r="K276" i="24495" s="1"/>
  <c r="O276" i="24495"/>
  <c r="H277" i="24495"/>
  <c r="K277" i="24495" s="1"/>
  <c r="P277" i="24495" s="1"/>
  <c r="R277" i="24495" s="1"/>
  <c r="O277" i="24495"/>
  <c r="H278" i="24495"/>
  <c r="K278" i="24495"/>
  <c r="P278" i="24495" s="1"/>
  <c r="R278" i="24495" s="1"/>
  <c r="O278" i="24495"/>
  <c r="D279" i="24495"/>
  <c r="E279" i="24495"/>
  <c r="F279" i="24495"/>
  <c r="G279" i="24495"/>
  <c r="I279" i="24495"/>
  <c r="J279" i="24495"/>
  <c r="L279" i="24495"/>
  <c r="M279" i="24495"/>
  <c r="N279" i="24495"/>
  <c r="Q279" i="24495"/>
  <c r="H280" i="24495"/>
  <c r="K280" i="24495" s="1"/>
  <c r="O280" i="24495"/>
  <c r="H281" i="24495"/>
  <c r="K281" i="24495" s="1"/>
  <c r="O281" i="24495"/>
  <c r="H282" i="24495"/>
  <c r="K282" i="24495" s="1"/>
  <c r="P282" i="24495" s="1"/>
  <c r="R282" i="24495" s="1"/>
  <c r="O282" i="24495"/>
  <c r="H283" i="24495"/>
  <c r="K283" i="24495" s="1"/>
  <c r="P283" i="24495" s="1"/>
  <c r="R283" i="24495" s="1"/>
  <c r="O283" i="24495"/>
  <c r="H284" i="24495"/>
  <c r="K284" i="24495" s="1"/>
  <c r="O284" i="24495"/>
  <c r="P284" i="24495" s="1"/>
  <c r="R284" i="24495" s="1"/>
  <c r="H285" i="24495"/>
  <c r="K285" i="24495" s="1"/>
  <c r="P285" i="24495" s="1"/>
  <c r="R285" i="24495" s="1"/>
  <c r="O285" i="24495"/>
  <c r="H286" i="24495"/>
  <c r="K286" i="24495"/>
  <c r="P286" i="24495" s="1"/>
  <c r="R286" i="24495" s="1"/>
  <c r="O286" i="24495"/>
  <c r="H287" i="24495"/>
  <c r="K287" i="24495" s="1"/>
  <c r="O287" i="24495"/>
  <c r="H288" i="24495"/>
  <c r="K288" i="24495"/>
  <c r="O288" i="24495"/>
  <c r="P288" i="24495" s="1"/>
  <c r="R288" i="24495" s="1"/>
  <c r="H289" i="24495"/>
  <c r="K289" i="24495" s="1"/>
  <c r="P289" i="24495" s="1"/>
  <c r="R289" i="24495" s="1"/>
  <c r="O289" i="24495"/>
  <c r="D290" i="24495"/>
  <c r="E290" i="24495"/>
  <c r="F290" i="24495"/>
  <c r="G290" i="24495"/>
  <c r="I290" i="24495"/>
  <c r="J290" i="24495"/>
  <c r="L290" i="24495"/>
  <c r="M290" i="24495"/>
  <c r="N290" i="24495"/>
  <c r="Q290" i="24495"/>
  <c r="H291" i="24495"/>
  <c r="K291" i="24495"/>
  <c r="P291" i="24495" s="1"/>
  <c r="O291" i="24495"/>
  <c r="H292" i="24495"/>
  <c r="K292" i="24495" s="1"/>
  <c r="O292" i="24495"/>
  <c r="H293" i="24495"/>
  <c r="K293" i="24495" s="1"/>
  <c r="P293" i="24495" s="1"/>
  <c r="R293" i="24495" s="1"/>
  <c r="O293" i="24495"/>
  <c r="H294" i="24495"/>
  <c r="K294" i="24495"/>
  <c r="O294" i="24495"/>
  <c r="H295" i="24495"/>
  <c r="K295" i="24495"/>
  <c r="O295" i="24495"/>
  <c r="H296" i="24495"/>
  <c r="K296" i="24495" s="1"/>
  <c r="P296" i="24495" s="1"/>
  <c r="R296" i="24495" s="1"/>
  <c r="O296" i="24495"/>
  <c r="H297" i="24495"/>
  <c r="K297" i="24495" s="1"/>
  <c r="O297" i="24495"/>
  <c r="H298" i="24495"/>
  <c r="K298" i="24495" s="1"/>
  <c r="O298" i="24495"/>
  <c r="P298" i="24495"/>
  <c r="R298" i="24495" s="1"/>
  <c r="H299" i="24495"/>
  <c r="K299" i="24495" s="1"/>
  <c r="O299" i="24495"/>
  <c r="H300" i="24495"/>
  <c r="K300" i="24495"/>
  <c r="P300" i="24495" s="1"/>
  <c r="R300" i="24495" s="1"/>
  <c r="O300" i="24495"/>
  <c r="H301" i="24495"/>
  <c r="K301" i="24495" s="1"/>
  <c r="P301" i="24495" s="1"/>
  <c r="R301" i="24495" s="1"/>
  <c r="O301" i="24495"/>
  <c r="H302" i="24495"/>
  <c r="K302" i="24495" s="1"/>
  <c r="O302" i="24495"/>
  <c r="P302" i="24495" s="1"/>
  <c r="R302" i="24495" s="1"/>
  <c r="H303" i="24495"/>
  <c r="K303" i="24495" s="1"/>
  <c r="O303" i="24495"/>
  <c r="H304" i="24495"/>
  <c r="K304" i="24495" s="1"/>
  <c r="P304" i="24495" s="1"/>
  <c r="R304" i="24495" s="1"/>
  <c r="O304" i="24495"/>
  <c r="H306" i="24495"/>
  <c r="K306" i="24495" s="1"/>
  <c r="O306" i="24495"/>
  <c r="H307" i="24495"/>
  <c r="K307" i="24495" s="1"/>
  <c r="P307" i="24495" s="1"/>
  <c r="R307" i="24495" s="1"/>
  <c r="O307" i="24495"/>
  <c r="H308" i="24495"/>
  <c r="K308" i="24495" s="1"/>
  <c r="P308" i="24495" s="1"/>
  <c r="R308" i="24495" s="1"/>
  <c r="O308" i="24495"/>
  <c r="H309" i="24495"/>
  <c r="K309" i="24495"/>
  <c r="P309" i="24495" s="1"/>
  <c r="R309" i="24495" s="1"/>
  <c r="O309" i="24495"/>
  <c r="H310" i="24495"/>
  <c r="K310" i="24495" s="1"/>
  <c r="P310" i="24495" s="1"/>
  <c r="R310" i="24495" s="1"/>
  <c r="O310" i="24495"/>
  <c r="H311" i="24495"/>
  <c r="K311" i="24495"/>
  <c r="O311" i="24495"/>
  <c r="H312" i="24495"/>
  <c r="K312" i="24495" s="1"/>
  <c r="O312" i="24495"/>
  <c r="H313" i="24495"/>
  <c r="K313" i="24495" s="1"/>
  <c r="P313" i="24495" s="1"/>
  <c r="R313" i="24495" s="1"/>
  <c r="O313" i="24495"/>
  <c r="H314" i="24495"/>
  <c r="K314" i="24495" s="1"/>
  <c r="O314" i="24495"/>
  <c r="H315" i="24495"/>
  <c r="K315" i="24495" s="1"/>
  <c r="P315" i="24495" s="1"/>
  <c r="R315" i="24495" s="1"/>
  <c r="O315" i="24495"/>
  <c r="H316" i="24495"/>
  <c r="K316" i="24495" s="1"/>
  <c r="O316" i="24495"/>
  <c r="H317" i="24495"/>
  <c r="K317" i="24495" s="1"/>
  <c r="P317" i="24495" s="1"/>
  <c r="R317" i="24495" s="1"/>
  <c r="O317" i="24495"/>
  <c r="H318" i="24495"/>
  <c r="K318" i="24495" s="1"/>
  <c r="O318" i="24495"/>
  <c r="H319" i="24495"/>
  <c r="K319" i="24495" s="1"/>
  <c r="P319" i="24495" s="1"/>
  <c r="R319" i="24495" s="1"/>
  <c r="O319" i="24495"/>
  <c r="H320" i="24495"/>
  <c r="K320" i="24495" s="1"/>
  <c r="P320" i="24495" s="1"/>
  <c r="R320" i="24495" s="1"/>
  <c r="O320" i="24495"/>
  <c r="H321" i="24495"/>
  <c r="K321" i="24495"/>
  <c r="P321" i="24495" s="1"/>
  <c r="R321" i="24495" s="1"/>
  <c r="O321" i="24495"/>
  <c r="H322" i="24495"/>
  <c r="K322" i="24495" s="1"/>
  <c r="O322" i="24495"/>
  <c r="H323" i="24495"/>
  <c r="K323" i="24495" s="1"/>
  <c r="O323" i="24495"/>
  <c r="P323" i="24495"/>
  <c r="R323" i="24495" s="1"/>
  <c r="H324" i="24495"/>
  <c r="K324" i="24495" s="1"/>
  <c r="P324" i="24495" s="1"/>
  <c r="R324" i="24495" s="1"/>
  <c r="O324" i="24495"/>
  <c r="H325" i="24495"/>
  <c r="K325" i="24495" s="1"/>
  <c r="P325" i="24495" s="1"/>
  <c r="R325" i="24495" s="1"/>
  <c r="O325" i="24495"/>
  <c r="H326" i="24495"/>
  <c r="K326" i="24495" s="1"/>
  <c r="O326" i="24495"/>
  <c r="H327" i="24495"/>
  <c r="K327" i="24495" s="1"/>
  <c r="O327" i="24495"/>
  <c r="P327" i="24495" s="1"/>
  <c r="R327" i="24495" s="1"/>
  <c r="H328" i="24495"/>
  <c r="K328" i="24495" s="1"/>
  <c r="O328" i="24495"/>
  <c r="H329" i="24495"/>
  <c r="K329" i="24495" s="1"/>
  <c r="O329" i="24495"/>
  <c r="H330" i="24495"/>
  <c r="K330" i="24495" s="1"/>
  <c r="P330" i="24495" s="1"/>
  <c r="R330" i="24495" s="1"/>
  <c r="O330" i="24495"/>
  <c r="H331" i="24495"/>
  <c r="K331" i="24495" s="1"/>
  <c r="P331" i="24495" s="1"/>
  <c r="R331" i="24495" s="1"/>
  <c r="O331" i="24495"/>
  <c r="H332" i="24495"/>
  <c r="K332" i="24495"/>
  <c r="O332" i="24495"/>
  <c r="H333" i="24495"/>
  <c r="K333" i="24495"/>
  <c r="O333" i="24495"/>
  <c r="H334" i="24495"/>
  <c r="K334" i="24495" s="1"/>
  <c r="P334" i="24495" s="1"/>
  <c r="R334" i="24495" s="1"/>
  <c r="O334" i="24495"/>
  <c r="H335" i="24495"/>
  <c r="K335" i="24495"/>
  <c r="P335" i="24495" s="1"/>
  <c r="R335" i="24495" s="1"/>
  <c r="O335" i="24495"/>
  <c r="H336" i="24495"/>
  <c r="K336" i="24495"/>
  <c r="P336" i="24495" s="1"/>
  <c r="R336" i="24495" s="1"/>
  <c r="O336" i="24495"/>
  <c r="H337" i="24495"/>
  <c r="K337" i="24495"/>
  <c r="O337" i="24495"/>
  <c r="H338" i="24495"/>
  <c r="K338" i="24495" s="1"/>
  <c r="P338" i="24495" s="1"/>
  <c r="R338" i="24495" s="1"/>
  <c r="O338" i="24495"/>
  <c r="D343" i="24495"/>
  <c r="E343" i="24495"/>
  <c r="F343" i="24495"/>
  <c r="G343" i="24495"/>
  <c r="I343" i="24495"/>
  <c r="J343" i="24495"/>
  <c r="J344" i="24495" s="1"/>
  <c r="L343" i="24495"/>
  <c r="M343" i="24495"/>
  <c r="N343" i="24495"/>
  <c r="Q343" i="24495"/>
  <c r="H7" i="24494"/>
  <c r="K7" i="24494" s="1"/>
  <c r="O7" i="24494"/>
  <c r="H8" i="24494"/>
  <c r="K8" i="24494" s="1"/>
  <c r="P8" i="24494" s="1"/>
  <c r="R8" i="24494" s="1"/>
  <c r="O8" i="24494"/>
  <c r="H9" i="24494"/>
  <c r="K9" i="24494"/>
  <c r="O9" i="24494"/>
  <c r="H10" i="24494"/>
  <c r="K10" i="24494"/>
  <c r="O10" i="24494"/>
  <c r="H11" i="24494"/>
  <c r="K11" i="24494" s="1"/>
  <c r="P11" i="24494" s="1"/>
  <c r="R11" i="24494" s="1"/>
  <c r="O11" i="24494"/>
  <c r="H12" i="24494"/>
  <c r="K12" i="24494" s="1"/>
  <c r="P12" i="24494" s="1"/>
  <c r="R12" i="24494" s="1"/>
  <c r="O12" i="24494"/>
  <c r="H13" i="24494"/>
  <c r="K13" i="24494"/>
  <c r="O13" i="24494"/>
  <c r="P13" i="24494" s="1"/>
  <c r="R13" i="24494" s="1"/>
  <c r="D14" i="24494"/>
  <c r="E14" i="24494"/>
  <c r="F14" i="24494"/>
  <c r="G14" i="24494"/>
  <c r="I14" i="24494"/>
  <c r="J14" i="24494"/>
  <c r="M14" i="24494"/>
  <c r="N14" i="24494"/>
  <c r="Q14" i="24494"/>
  <c r="H15" i="24494"/>
  <c r="K15" i="24494" s="1"/>
  <c r="P15" i="24494" s="1"/>
  <c r="R15" i="24494" s="1"/>
  <c r="O15" i="24494"/>
  <c r="H16" i="24494"/>
  <c r="K16" i="24494"/>
  <c r="O16" i="24494"/>
  <c r="P16" i="24494" s="1"/>
  <c r="R16" i="24494" s="1"/>
  <c r="H17" i="24494"/>
  <c r="K17" i="24494"/>
  <c r="O17" i="24494"/>
  <c r="H18" i="24494"/>
  <c r="K18" i="24494" s="1"/>
  <c r="O18" i="24494"/>
  <c r="H19" i="24494"/>
  <c r="K19" i="24494" s="1"/>
  <c r="O19" i="24494"/>
  <c r="H20" i="24494"/>
  <c r="K20" i="24494" s="1"/>
  <c r="O20" i="24494"/>
  <c r="H21" i="24494"/>
  <c r="K21" i="24494" s="1"/>
  <c r="P21" i="24494" s="1"/>
  <c r="R21" i="24494" s="1"/>
  <c r="O21" i="24494"/>
  <c r="H22" i="24494"/>
  <c r="K22" i="24494"/>
  <c r="P22" i="24494" s="1"/>
  <c r="R22" i="24494" s="1"/>
  <c r="O22" i="24494"/>
  <c r="H23" i="24494"/>
  <c r="K23" i="24494" s="1"/>
  <c r="O23" i="24494"/>
  <c r="H24" i="24494"/>
  <c r="K24" i="24494" s="1"/>
  <c r="O24" i="24494"/>
  <c r="P24" i="24494"/>
  <c r="R24" i="24494" s="1"/>
  <c r="H25" i="24494"/>
  <c r="K25" i="24494" s="1"/>
  <c r="O25" i="24494"/>
  <c r="H26" i="24494"/>
  <c r="K26" i="24494" s="1"/>
  <c r="P26" i="24494" s="1"/>
  <c r="R26" i="24494" s="1"/>
  <c r="O26" i="24494"/>
  <c r="H27" i="24494"/>
  <c r="K27" i="24494" s="1"/>
  <c r="O27" i="24494"/>
  <c r="H28" i="24494"/>
  <c r="K28" i="24494" s="1"/>
  <c r="O28" i="24494"/>
  <c r="P28" i="24494" s="1"/>
  <c r="R28" i="24494" s="1"/>
  <c r="H30" i="24494"/>
  <c r="K30" i="24494" s="1"/>
  <c r="P30" i="24494" s="1"/>
  <c r="R30" i="24494" s="1"/>
  <c r="O30" i="24494"/>
  <c r="D31" i="24494"/>
  <c r="E31" i="24494"/>
  <c r="F31" i="24494"/>
  <c r="G31" i="24494"/>
  <c r="I31" i="24494"/>
  <c r="J31" i="24494"/>
  <c r="L31" i="24494"/>
  <c r="M31" i="24494"/>
  <c r="N31" i="24494"/>
  <c r="Q31" i="24494"/>
  <c r="H32" i="24494"/>
  <c r="K32" i="24494" s="1"/>
  <c r="O32" i="24494"/>
  <c r="H33" i="24494"/>
  <c r="K33" i="24494" s="1"/>
  <c r="P33" i="24494" s="1"/>
  <c r="R33" i="24494" s="1"/>
  <c r="O33" i="24494"/>
  <c r="H34" i="24494"/>
  <c r="K34" i="24494" s="1"/>
  <c r="P34" i="24494" s="1"/>
  <c r="R34" i="24494" s="1"/>
  <c r="O34" i="24494"/>
  <c r="H35" i="24494"/>
  <c r="K35" i="24494"/>
  <c r="P35" i="24494" s="1"/>
  <c r="R35" i="24494" s="1"/>
  <c r="O35" i="24494"/>
  <c r="H36" i="24494"/>
  <c r="K36" i="24494"/>
  <c r="O36" i="24494"/>
  <c r="O70" i="24494" s="1"/>
  <c r="H37" i="24494"/>
  <c r="K37" i="24494" s="1"/>
  <c r="O37" i="24494"/>
  <c r="H38" i="24494"/>
  <c r="K38" i="24494" s="1"/>
  <c r="P38" i="24494" s="1"/>
  <c r="R38" i="24494" s="1"/>
  <c r="O38" i="24494"/>
  <c r="H39" i="24494"/>
  <c r="K39" i="24494"/>
  <c r="O39" i="24494"/>
  <c r="H40" i="24494"/>
  <c r="K40" i="24494"/>
  <c r="P40" i="24494" s="1"/>
  <c r="R40" i="24494" s="1"/>
  <c r="O40" i="24494"/>
  <c r="H41" i="24494"/>
  <c r="K41" i="24494" s="1"/>
  <c r="P41" i="24494" s="1"/>
  <c r="R41" i="24494" s="1"/>
  <c r="O41" i="24494"/>
  <c r="H42" i="24494"/>
  <c r="K42" i="24494" s="1"/>
  <c r="O42" i="24494"/>
  <c r="P42" i="24494" s="1"/>
  <c r="R42" i="24494" s="1"/>
  <c r="H43" i="24494"/>
  <c r="K43" i="24494"/>
  <c r="P43" i="24494" s="1"/>
  <c r="R43" i="24494" s="1"/>
  <c r="O43" i="24494"/>
  <c r="H44" i="24494"/>
  <c r="K44" i="24494"/>
  <c r="O44" i="24494"/>
  <c r="H45" i="24494"/>
  <c r="K45" i="24494" s="1"/>
  <c r="P45" i="24494" s="1"/>
  <c r="R45" i="24494" s="1"/>
  <c r="O45" i="24494"/>
  <c r="H46" i="24494"/>
  <c r="K46" i="24494" s="1"/>
  <c r="P46" i="24494" s="1"/>
  <c r="R46" i="24494" s="1"/>
  <c r="O46" i="24494"/>
  <c r="H47" i="24494"/>
  <c r="K47" i="24494" s="1"/>
  <c r="O47" i="24494"/>
  <c r="H48" i="24494"/>
  <c r="K48" i="24494" s="1"/>
  <c r="O48" i="24494"/>
  <c r="H49" i="24494"/>
  <c r="K49" i="24494" s="1"/>
  <c r="O49" i="24494"/>
  <c r="H50" i="24494"/>
  <c r="K50" i="24494" s="1"/>
  <c r="P50" i="24494" s="1"/>
  <c r="R50" i="24494" s="1"/>
  <c r="O50" i="24494"/>
  <c r="H51" i="24494"/>
  <c r="K51" i="24494"/>
  <c r="O51" i="24494"/>
  <c r="H52" i="24494"/>
  <c r="K52" i="24494" s="1"/>
  <c r="P52" i="24494" s="1"/>
  <c r="R52" i="24494" s="1"/>
  <c r="O52" i="24494"/>
  <c r="H53" i="24494"/>
  <c r="K53" i="24494" s="1"/>
  <c r="P53" i="24494" s="1"/>
  <c r="R53" i="24494" s="1"/>
  <c r="O53" i="24494"/>
  <c r="H54" i="24494"/>
  <c r="K54" i="24494" s="1"/>
  <c r="P54" i="24494" s="1"/>
  <c r="R54" i="24494" s="1"/>
  <c r="O54" i="24494"/>
  <c r="H56" i="24494"/>
  <c r="K56" i="24494"/>
  <c r="O56" i="24494"/>
  <c r="P56" i="24494" s="1"/>
  <c r="R56" i="24494" s="1"/>
  <c r="H57" i="24494"/>
  <c r="K57" i="24494"/>
  <c r="O57" i="24494"/>
  <c r="H58" i="24494"/>
  <c r="K58" i="24494" s="1"/>
  <c r="P58" i="24494" s="1"/>
  <c r="R58" i="24494" s="1"/>
  <c r="O58" i="24494"/>
  <c r="H59" i="24494"/>
  <c r="K59" i="24494" s="1"/>
  <c r="P59" i="24494" s="1"/>
  <c r="R59" i="24494" s="1"/>
  <c r="O59" i="24494"/>
  <c r="H60" i="24494"/>
  <c r="K60" i="24494"/>
  <c r="O60" i="24494"/>
  <c r="P60" i="24494" s="1"/>
  <c r="R60" i="24494" s="1"/>
  <c r="H61" i="24494"/>
  <c r="K61" i="24494" s="1"/>
  <c r="P61" i="24494" s="1"/>
  <c r="R61" i="24494" s="1"/>
  <c r="O61" i="24494"/>
  <c r="H62" i="24494"/>
  <c r="K62" i="24494" s="1"/>
  <c r="O62" i="24494"/>
  <c r="H63" i="24494"/>
  <c r="K63" i="24494" s="1"/>
  <c r="P63" i="24494" s="1"/>
  <c r="R63" i="24494" s="1"/>
  <c r="O63" i="24494"/>
  <c r="H64" i="24494"/>
  <c r="K64" i="24494"/>
  <c r="P64" i="24494" s="1"/>
  <c r="R64" i="24494" s="1"/>
  <c r="O64" i="24494"/>
  <c r="H65" i="24494"/>
  <c r="K65" i="24494"/>
  <c r="O65" i="24494"/>
  <c r="H66" i="24494"/>
  <c r="K66" i="24494" s="1"/>
  <c r="P66" i="24494" s="1"/>
  <c r="R66" i="24494" s="1"/>
  <c r="O66" i="24494"/>
  <c r="H67" i="24494"/>
  <c r="K67" i="24494" s="1"/>
  <c r="P67" i="24494" s="1"/>
  <c r="R67" i="24494" s="1"/>
  <c r="O67" i="24494"/>
  <c r="H68" i="24494"/>
  <c r="K68" i="24494"/>
  <c r="O68" i="24494"/>
  <c r="P68" i="24494" s="1"/>
  <c r="R68" i="24494" s="1"/>
  <c r="H69" i="24494"/>
  <c r="K69" i="24494" s="1"/>
  <c r="P69" i="24494" s="1"/>
  <c r="R69" i="24494" s="1"/>
  <c r="O69" i="24494"/>
  <c r="D70" i="24494"/>
  <c r="E70" i="24494"/>
  <c r="F70" i="24494"/>
  <c r="G70" i="24494"/>
  <c r="I70" i="24494"/>
  <c r="J70" i="24494"/>
  <c r="L70" i="24494"/>
  <c r="M70" i="24494"/>
  <c r="N70" i="24494"/>
  <c r="Q70" i="24494"/>
  <c r="H71" i="24494"/>
  <c r="K71" i="24494" s="1"/>
  <c r="P71" i="24494" s="1"/>
  <c r="R71" i="24494" s="1"/>
  <c r="O71" i="24494"/>
  <c r="H72" i="24494"/>
  <c r="K72" i="24494" s="1"/>
  <c r="P72" i="24494" s="1"/>
  <c r="R72" i="24494" s="1"/>
  <c r="O72" i="24494"/>
  <c r="H73" i="24494"/>
  <c r="K73" i="24494" s="1"/>
  <c r="P73" i="24494" s="1"/>
  <c r="R73" i="24494" s="1"/>
  <c r="O73" i="24494"/>
  <c r="H74" i="24494"/>
  <c r="K74" i="24494" s="1"/>
  <c r="O74" i="24494"/>
  <c r="H75" i="24494"/>
  <c r="K75" i="24494" s="1"/>
  <c r="P75" i="24494" s="1"/>
  <c r="R75" i="24494" s="1"/>
  <c r="O75" i="24494"/>
  <c r="H76" i="24494"/>
  <c r="K76" i="24494" s="1"/>
  <c r="O76" i="24494"/>
  <c r="H77" i="24494"/>
  <c r="K77" i="24494" s="1"/>
  <c r="P77" i="24494" s="1"/>
  <c r="R77" i="24494" s="1"/>
  <c r="O77" i="24494"/>
  <c r="H78" i="24494"/>
  <c r="K78" i="24494"/>
  <c r="O78" i="24494"/>
  <c r="H79" i="24494"/>
  <c r="K79" i="24494" s="1"/>
  <c r="P79" i="24494" s="1"/>
  <c r="R79" i="24494" s="1"/>
  <c r="O79" i="24494"/>
  <c r="H80" i="24494"/>
  <c r="K80" i="24494" s="1"/>
  <c r="P80" i="24494" s="1"/>
  <c r="R80" i="24494" s="1"/>
  <c r="O80" i="24494"/>
  <c r="H81" i="24494"/>
  <c r="K81" i="24494" s="1"/>
  <c r="O81" i="24494"/>
  <c r="H82" i="24494"/>
  <c r="K82" i="24494" s="1"/>
  <c r="O82" i="24494"/>
  <c r="P82" i="24494" s="1"/>
  <c r="R82" i="24494" s="1"/>
  <c r="H83" i="24494"/>
  <c r="K83" i="24494" s="1"/>
  <c r="P83" i="24494" s="1"/>
  <c r="R83" i="24494" s="1"/>
  <c r="O83" i="24494"/>
  <c r="H84" i="24494"/>
  <c r="K84" i="24494" s="1"/>
  <c r="O84" i="24494"/>
  <c r="H85" i="24494"/>
  <c r="K85" i="24494" s="1"/>
  <c r="P85" i="24494" s="1"/>
  <c r="R85" i="24494" s="1"/>
  <c r="O85" i="24494"/>
  <c r="H86" i="24494"/>
  <c r="K86" i="24494"/>
  <c r="P86" i="24494" s="1"/>
  <c r="R86" i="24494" s="1"/>
  <c r="O86" i="24494"/>
  <c r="H87" i="24494"/>
  <c r="K87" i="24494" s="1"/>
  <c r="P87" i="24494" s="1"/>
  <c r="R87" i="24494" s="1"/>
  <c r="O87" i="24494"/>
  <c r="H88" i="24494"/>
  <c r="K88" i="24494" s="1"/>
  <c r="P88" i="24494" s="1"/>
  <c r="R88" i="24494" s="1"/>
  <c r="O88" i="24494"/>
  <c r="H89" i="24494"/>
  <c r="K89" i="24494" s="1"/>
  <c r="O89" i="24494"/>
  <c r="H90" i="24494"/>
  <c r="K90" i="24494" s="1"/>
  <c r="O90" i="24494"/>
  <c r="H91" i="24494"/>
  <c r="K91" i="24494" s="1"/>
  <c r="P91" i="24494" s="1"/>
  <c r="R91" i="24494" s="1"/>
  <c r="O91" i="24494"/>
  <c r="H92" i="24494"/>
  <c r="K92" i="24494" s="1"/>
  <c r="O92" i="24494"/>
  <c r="H93" i="24494"/>
  <c r="K93" i="24494" s="1"/>
  <c r="P93" i="24494" s="1"/>
  <c r="R93" i="24494" s="1"/>
  <c r="O93" i="24494"/>
  <c r="H94" i="24494"/>
  <c r="K94" i="24494"/>
  <c r="O94" i="24494"/>
  <c r="H95" i="24494"/>
  <c r="K95" i="24494" s="1"/>
  <c r="P95" i="24494" s="1"/>
  <c r="R95" i="24494" s="1"/>
  <c r="O95" i="24494"/>
  <c r="H96" i="24494"/>
  <c r="K96" i="24494" s="1"/>
  <c r="P96" i="24494" s="1"/>
  <c r="R96" i="24494" s="1"/>
  <c r="O96" i="24494"/>
  <c r="H97" i="24494"/>
  <c r="K97" i="24494" s="1"/>
  <c r="O97" i="24494"/>
  <c r="H98" i="24494"/>
  <c r="K98" i="24494" s="1"/>
  <c r="O98" i="24494"/>
  <c r="P98" i="24494" s="1"/>
  <c r="R98" i="24494" s="1"/>
  <c r="H99" i="24494"/>
  <c r="K99" i="24494" s="1"/>
  <c r="P99" i="24494" s="1"/>
  <c r="R99" i="24494" s="1"/>
  <c r="O99" i="24494"/>
  <c r="H100" i="24494"/>
  <c r="K100" i="24494" s="1"/>
  <c r="O100" i="24494"/>
  <c r="H101" i="24494"/>
  <c r="K101" i="24494" s="1"/>
  <c r="O101" i="24494"/>
  <c r="H102" i="24494"/>
  <c r="K102" i="24494"/>
  <c r="P102" i="24494" s="1"/>
  <c r="R102" i="24494" s="1"/>
  <c r="O102" i="24494"/>
  <c r="H103" i="24494"/>
  <c r="K103" i="24494" s="1"/>
  <c r="P103" i="24494" s="1"/>
  <c r="R103" i="24494" s="1"/>
  <c r="O103" i="24494"/>
  <c r="D104" i="24494"/>
  <c r="E104" i="24494"/>
  <c r="F104" i="24494"/>
  <c r="G104" i="24494"/>
  <c r="I104" i="24494"/>
  <c r="J104" i="24494"/>
  <c r="L104" i="24494"/>
  <c r="M104" i="24494"/>
  <c r="N104" i="24494"/>
  <c r="Q104" i="24494"/>
  <c r="H105" i="24494"/>
  <c r="K105" i="24494" s="1"/>
  <c r="O105" i="24494"/>
  <c r="H106" i="24494"/>
  <c r="K106" i="24494" s="1"/>
  <c r="P106" i="24494" s="1"/>
  <c r="R106" i="24494" s="1"/>
  <c r="O106" i="24494"/>
  <c r="H107" i="24494"/>
  <c r="K107" i="24494" s="1"/>
  <c r="P107" i="24494" s="1"/>
  <c r="R107" i="24494" s="1"/>
  <c r="O107" i="24494"/>
  <c r="H108" i="24494"/>
  <c r="K108" i="24494"/>
  <c r="O108" i="24494"/>
  <c r="H109" i="24494"/>
  <c r="K109" i="24494" s="1"/>
  <c r="P109" i="24494" s="1"/>
  <c r="O109" i="24494"/>
  <c r="R109" i="24494"/>
  <c r="H110" i="24494"/>
  <c r="K110" i="24494" s="1"/>
  <c r="P110" i="24494" s="1"/>
  <c r="R110" i="24494" s="1"/>
  <c r="O110" i="24494"/>
  <c r="H111" i="24494"/>
  <c r="K111" i="24494" s="1"/>
  <c r="O111" i="24494"/>
  <c r="H112" i="24494"/>
  <c r="K112" i="24494"/>
  <c r="O112" i="24494"/>
  <c r="H113" i="24494"/>
  <c r="K113" i="24494" s="1"/>
  <c r="O113" i="24494"/>
  <c r="H114" i="24494"/>
  <c r="K114" i="24494" s="1"/>
  <c r="P114" i="24494" s="1"/>
  <c r="R114" i="24494" s="1"/>
  <c r="O114" i="24494"/>
  <c r="H115" i="24494"/>
  <c r="K115" i="24494" s="1"/>
  <c r="O115" i="24494"/>
  <c r="P115" i="24494" s="1"/>
  <c r="R115" i="24494" s="1"/>
  <c r="H116" i="24494"/>
  <c r="K116" i="24494"/>
  <c r="P116" i="24494" s="1"/>
  <c r="R116" i="24494" s="1"/>
  <c r="O116" i="24494"/>
  <c r="H117" i="24494"/>
  <c r="K117" i="24494" s="1"/>
  <c r="O117" i="24494"/>
  <c r="H118" i="24494"/>
  <c r="K118" i="24494" s="1"/>
  <c r="P118" i="24494" s="1"/>
  <c r="R118" i="24494" s="1"/>
  <c r="O118" i="24494"/>
  <c r="H119" i="24494"/>
  <c r="K119" i="24494" s="1"/>
  <c r="O119" i="24494"/>
  <c r="H120" i="24494"/>
  <c r="K120" i="24494" s="1"/>
  <c r="P120" i="24494" s="1"/>
  <c r="R120" i="24494" s="1"/>
  <c r="O120" i="24494"/>
  <c r="H121" i="24494"/>
  <c r="K121" i="24494"/>
  <c r="O121" i="24494"/>
  <c r="H122" i="24494"/>
  <c r="K122" i="24494" s="1"/>
  <c r="P122" i="24494" s="1"/>
  <c r="R122" i="24494" s="1"/>
  <c r="O122" i="24494"/>
  <c r="H124" i="24494"/>
  <c r="K124" i="24494" s="1"/>
  <c r="O124" i="24494"/>
  <c r="P124" i="24494"/>
  <c r="R124" i="24494" s="1"/>
  <c r="H125" i="24494"/>
  <c r="K125" i="24494"/>
  <c r="O125" i="24494"/>
  <c r="P125" i="24494"/>
  <c r="R125" i="24494" s="1"/>
  <c r="H126" i="24494"/>
  <c r="K126" i="24494" s="1"/>
  <c r="O126" i="24494"/>
  <c r="H127" i="24494"/>
  <c r="K127" i="24494"/>
  <c r="O127" i="24494"/>
  <c r="P127" i="24494"/>
  <c r="R127" i="24494" s="1"/>
  <c r="H128" i="24494"/>
  <c r="K128" i="24494" s="1"/>
  <c r="O128" i="24494"/>
  <c r="H129" i="24494"/>
  <c r="K129" i="24494" s="1"/>
  <c r="O129" i="24494"/>
  <c r="P129" i="24494"/>
  <c r="R129" i="24494" s="1"/>
  <c r="H130" i="24494"/>
  <c r="K130" i="24494" s="1"/>
  <c r="P130" i="24494" s="1"/>
  <c r="R130" i="24494" s="1"/>
  <c r="O130" i="24494"/>
  <c r="H131" i="24494"/>
  <c r="K131" i="24494" s="1"/>
  <c r="P131" i="24494" s="1"/>
  <c r="R131" i="24494" s="1"/>
  <c r="O131" i="24494"/>
  <c r="H132" i="24494"/>
  <c r="K132" i="24494" s="1"/>
  <c r="O132" i="24494"/>
  <c r="H133" i="24494"/>
  <c r="K133" i="24494"/>
  <c r="P133" i="24494" s="1"/>
  <c r="R133" i="24494" s="1"/>
  <c r="O133" i="24494"/>
  <c r="H134" i="24494"/>
  <c r="K134" i="24494" s="1"/>
  <c r="O134" i="24494"/>
  <c r="D135" i="24494"/>
  <c r="E135" i="24494"/>
  <c r="F135" i="24494"/>
  <c r="G135" i="24494"/>
  <c r="I135" i="24494"/>
  <c r="J135" i="24494"/>
  <c r="L135" i="24494"/>
  <c r="M135" i="24494"/>
  <c r="N135" i="24494"/>
  <c r="Q135" i="24494"/>
  <c r="H136" i="24494"/>
  <c r="K136" i="24494"/>
  <c r="O136" i="24494"/>
  <c r="H137" i="24494"/>
  <c r="K137" i="24494" s="1"/>
  <c r="O137" i="24494"/>
  <c r="H138" i="24494"/>
  <c r="K138" i="24494" s="1"/>
  <c r="O138" i="24494"/>
  <c r="P138" i="24494"/>
  <c r="R138" i="24494"/>
  <c r="H139" i="24494"/>
  <c r="K139" i="24494" s="1"/>
  <c r="O139" i="24494"/>
  <c r="H140" i="24494"/>
  <c r="K140" i="24494" s="1"/>
  <c r="P140" i="24494" s="1"/>
  <c r="R140" i="24494" s="1"/>
  <c r="O140" i="24494"/>
  <c r="H141" i="24494"/>
  <c r="K141" i="24494"/>
  <c r="O141" i="24494"/>
  <c r="H142" i="24494"/>
  <c r="K142" i="24494" s="1"/>
  <c r="O142" i="24494"/>
  <c r="P142" i="24494"/>
  <c r="R142" i="24494" s="1"/>
  <c r="H143" i="24494"/>
  <c r="K143" i="24494" s="1"/>
  <c r="P143" i="24494" s="1"/>
  <c r="R143" i="24494" s="1"/>
  <c r="O143" i="24494"/>
  <c r="H144" i="24494"/>
  <c r="K144" i="24494"/>
  <c r="O144" i="24494"/>
  <c r="H145" i="24494"/>
  <c r="K145" i="24494" s="1"/>
  <c r="O145" i="24494"/>
  <c r="H146" i="24494"/>
  <c r="K146" i="24494" s="1"/>
  <c r="P146" i="24494" s="1"/>
  <c r="R146" i="24494" s="1"/>
  <c r="O146" i="24494"/>
  <c r="H147" i="24494"/>
  <c r="K147" i="24494"/>
  <c r="O147" i="24494"/>
  <c r="H148" i="24494"/>
  <c r="K148" i="24494"/>
  <c r="O148" i="24494"/>
  <c r="H149" i="24494"/>
  <c r="K149" i="24494" s="1"/>
  <c r="P149" i="24494" s="1"/>
  <c r="R149" i="24494" s="1"/>
  <c r="O149" i="24494"/>
  <c r="H150" i="24494"/>
  <c r="K150" i="24494" s="1"/>
  <c r="O150" i="24494"/>
  <c r="P150" i="24494"/>
  <c r="R150" i="24494" s="1"/>
  <c r="H151" i="24494"/>
  <c r="K151" i="24494"/>
  <c r="O151" i="24494"/>
  <c r="H152" i="24494"/>
  <c r="K152" i="24494" s="1"/>
  <c r="O152" i="24494"/>
  <c r="H153" i="24494"/>
  <c r="K153" i="24494"/>
  <c r="O153" i="24494"/>
  <c r="P153" i="24494"/>
  <c r="R153" i="24494" s="1"/>
  <c r="H154" i="24494"/>
  <c r="K154" i="24494" s="1"/>
  <c r="O154" i="24494"/>
  <c r="H155" i="24494"/>
  <c r="K155" i="24494"/>
  <c r="O155" i="24494"/>
  <c r="H157" i="24494"/>
  <c r="K157" i="24494"/>
  <c r="P157" i="24494" s="1"/>
  <c r="R157" i="24494" s="1"/>
  <c r="O157" i="24494"/>
  <c r="H158" i="24494"/>
  <c r="K158" i="24494" s="1"/>
  <c r="O158" i="24494"/>
  <c r="H159" i="24494"/>
  <c r="K159" i="24494" s="1"/>
  <c r="P159" i="24494" s="1"/>
  <c r="R159" i="24494" s="1"/>
  <c r="O159" i="24494"/>
  <c r="H160" i="24494"/>
  <c r="K160" i="24494"/>
  <c r="O160" i="24494"/>
  <c r="H161" i="24494"/>
  <c r="K161" i="24494" s="1"/>
  <c r="P161" i="24494" s="1"/>
  <c r="R161" i="24494" s="1"/>
  <c r="O161" i="24494"/>
  <c r="H162" i="24494"/>
  <c r="K162" i="24494"/>
  <c r="P162" i="24494" s="1"/>
  <c r="R162" i="24494" s="1"/>
  <c r="O162" i="24494"/>
  <c r="H163" i="24494"/>
  <c r="K163" i="24494" s="1"/>
  <c r="O163" i="24494"/>
  <c r="H164" i="24494"/>
  <c r="K164" i="24494" s="1"/>
  <c r="P164" i="24494" s="1"/>
  <c r="R164" i="24494" s="1"/>
  <c r="O164" i="24494"/>
  <c r="H166" i="24494"/>
  <c r="K166" i="24494" s="1"/>
  <c r="P166" i="24494" s="1"/>
  <c r="R166" i="24494" s="1"/>
  <c r="O166" i="24494"/>
  <c r="H167" i="24494"/>
  <c r="K167" i="24494"/>
  <c r="O167" i="24494"/>
  <c r="H168" i="24494"/>
  <c r="K168" i="24494" s="1"/>
  <c r="P168" i="24494" s="1"/>
  <c r="R168" i="24494" s="1"/>
  <c r="O168" i="24494"/>
  <c r="H169" i="24494"/>
  <c r="K169" i="24494"/>
  <c r="O169" i="24494"/>
  <c r="H170" i="24494"/>
  <c r="K170" i="24494"/>
  <c r="O170" i="24494"/>
  <c r="H171" i="24494"/>
  <c r="K171" i="24494" s="1"/>
  <c r="O171" i="24494"/>
  <c r="H172" i="24494"/>
  <c r="K172" i="24494" s="1"/>
  <c r="O172" i="24494"/>
  <c r="H174" i="24494"/>
  <c r="K174" i="24494" s="1"/>
  <c r="P174" i="24494" s="1"/>
  <c r="R174" i="24494" s="1"/>
  <c r="O174" i="24494"/>
  <c r="H175" i="24494"/>
  <c r="K175" i="24494" s="1"/>
  <c r="O175" i="24494"/>
  <c r="H176" i="24494"/>
  <c r="K176" i="24494" s="1"/>
  <c r="P176" i="24494" s="1"/>
  <c r="R176" i="24494" s="1"/>
  <c r="O176" i="24494"/>
  <c r="H177" i="24494"/>
  <c r="K177" i="24494" s="1"/>
  <c r="P177" i="24494" s="1"/>
  <c r="R177" i="24494" s="1"/>
  <c r="O177" i="24494"/>
  <c r="H178" i="24494"/>
  <c r="K178" i="24494" s="1"/>
  <c r="P178" i="24494" s="1"/>
  <c r="R178" i="24494" s="1"/>
  <c r="O178" i="24494"/>
  <c r="H179" i="24494"/>
  <c r="K179" i="24494"/>
  <c r="O179" i="24494"/>
  <c r="H180" i="24494"/>
  <c r="K180" i="24494" s="1"/>
  <c r="P180" i="24494" s="1"/>
  <c r="R180" i="24494" s="1"/>
  <c r="O180" i="24494"/>
  <c r="H183" i="24494"/>
  <c r="K183" i="24494" s="1"/>
  <c r="O183" i="24494"/>
  <c r="H184" i="24494"/>
  <c r="K184" i="24494" s="1"/>
  <c r="O184" i="24494"/>
  <c r="H185" i="24494"/>
  <c r="K185" i="24494" s="1"/>
  <c r="P185" i="24494" s="1"/>
  <c r="R185" i="24494" s="1"/>
  <c r="O185" i="24494"/>
  <c r="H186" i="24494"/>
  <c r="K186" i="24494" s="1"/>
  <c r="O186" i="24494"/>
  <c r="H187" i="24494"/>
  <c r="K187" i="24494" s="1"/>
  <c r="P187" i="24494" s="1"/>
  <c r="R187" i="24494" s="1"/>
  <c r="O187" i="24494"/>
  <c r="H188" i="24494"/>
  <c r="K188" i="24494" s="1"/>
  <c r="P188" i="24494" s="1"/>
  <c r="R188" i="24494" s="1"/>
  <c r="O188" i="24494"/>
  <c r="H189" i="24494"/>
  <c r="K189" i="24494" s="1"/>
  <c r="O189" i="24494"/>
  <c r="D190" i="24494"/>
  <c r="E190" i="24494"/>
  <c r="F190" i="24494"/>
  <c r="G190" i="24494"/>
  <c r="I190" i="24494"/>
  <c r="J190" i="24494"/>
  <c r="L190" i="24494"/>
  <c r="M190" i="24494"/>
  <c r="N190" i="24494"/>
  <c r="Q190" i="24494"/>
  <c r="H191" i="24494"/>
  <c r="K191" i="24494" s="1"/>
  <c r="O191" i="24494"/>
  <c r="H192" i="24494"/>
  <c r="K192" i="24494" s="1"/>
  <c r="O192" i="24494"/>
  <c r="H193" i="24494"/>
  <c r="K193" i="24494" s="1"/>
  <c r="O193" i="24494"/>
  <c r="H194" i="24494"/>
  <c r="K194" i="24494" s="1"/>
  <c r="O194" i="24494"/>
  <c r="P194" i="24494"/>
  <c r="R194" i="24494" s="1"/>
  <c r="H195" i="24494"/>
  <c r="K195" i="24494" s="1"/>
  <c r="P195" i="24494" s="1"/>
  <c r="R195" i="24494" s="1"/>
  <c r="O195" i="24494"/>
  <c r="H196" i="24494"/>
  <c r="K196" i="24494"/>
  <c r="P196" i="24494" s="1"/>
  <c r="R196" i="24494" s="1"/>
  <c r="O196" i="24494"/>
  <c r="H197" i="24494"/>
  <c r="K197" i="24494" s="1"/>
  <c r="P197" i="24494" s="1"/>
  <c r="O197" i="24494"/>
  <c r="R197" i="24494"/>
  <c r="H198" i="24494"/>
  <c r="K198" i="24494" s="1"/>
  <c r="O198" i="24494"/>
  <c r="H199" i="24494"/>
  <c r="K199" i="24494" s="1"/>
  <c r="P199" i="24494" s="1"/>
  <c r="R199" i="24494" s="1"/>
  <c r="O199" i="24494"/>
  <c r="H200" i="24494"/>
  <c r="K200" i="24494" s="1"/>
  <c r="O200" i="24494"/>
  <c r="H201" i="24494"/>
  <c r="K201" i="24494" s="1"/>
  <c r="P201" i="24494" s="1"/>
  <c r="R201" i="24494" s="1"/>
  <c r="O201" i="24494"/>
  <c r="H202" i="24494"/>
  <c r="K202" i="24494" s="1"/>
  <c r="P202" i="24494" s="1"/>
  <c r="R202" i="24494" s="1"/>
  <c r="O202" i="24494"/>
  <c r="H203" i="24494"/>
  <c r="K203" i="24494" s="1"/>
  <c r="O203" i="24494"/>
  <c r="H204" i="24494"/>
  <c r="K204" i="24494"/>
  <c r="O204" i="24494"/>
  <c r="H205" i="24494"/>
  <c r="K205" i="24494" s="1"/>
  <c r="O205" i="24494"/>
  <c r="H206" i="24494"/>
  <c r="K206" i="24494"/>
  <c r="O206" i="24494"/>
  <c r="H207" i="24494"/>
  <c r="K207" i="24494"/>
  <c r="O207" i="24494"/>
  <c r="H208" i="24494"/>
  <c r="K208" i="24494" s="1"/>
  <c r="P208" i="24494" s="1"/>
  <c r="R208" i="24494" s="1"/>
  <c r="O208" i="24494"/>
  <c r="H209" i="24494"/>
  <c r="K209" i="24494" s="1"/>
  <c r="O209" i="24494"/>
  <c r="H211" i="24494"/>
  <c r="K211" i="24494" s="1"/>
  <c r="O211" i="24494"/>
  <c r="H212" i="24494"/>
  <c r="K212" i="24494" s="1"/>
  <c r="P212" i="24494" s="1"/>
  <c r="R212" i="24494" s="1"/>
  <c r="O212" i="24494"/>
  <c r="H213" i="24494"/>
  <c r="K213" i="24494" s="1"/>
  <c r="O213" i="24494"/>
  <c r="H214" i="24494"/>
  <c r="K214" i="24494" s="1"/>
  <c r="P214" i="24494" s="1"/>
  <c r="R214" i="24494" s="1"/>
  <c r="O214" i="24494"/>
  <c r="H215" i="24494"/>
  <c r="K215" i="24494" s="1"/>
  <c r="P215" i="24494" s="1"/>
  <c r="R215" i="24494" s="1"/>
  <c r="O215" i="24494"/>
  <c r="H216" i="24494"/>
  <c r="K216" i="24494" s="1"/>
  <c r="O216" i="24494"/>
  <c r="H217" i="24494"/>
  <c r="K217" i="24494" s="1"/>
  <c r="P217" i="24494" s="1"/>
  <c r="R217" i="24494" s="1"/>
  <c r="O217" i="24494"/>
  <c r="H218" i="24494"/>
  <c r="K218" i="24494" s="1"/>
  <c r="O218" i="24494"/>
  <c r="H219" i="24494"/>
  <c r="K219" i="24494" s="1"/>
  <c r="P219" i="24494" s="1"/>
  <c r="R219" i="24494" s="1"/>
  <c r="O219" i="24494"/>
  <c r="H220" i="24494"/>
  <c r="K220" i="24494" s="1"/>
  <c r="P220" i="24494" s="1"/>
  <c r="R220" i="24494" s="1"/>
  <c r="O220" i="24494"/>
  <c r="H221" i="24494"/>
  <c r="K221" i="24494" s="1"/>
  <c r="P221" i="24494" s="1"/>
  <c r="R221" i="24494" s="1"/>
  <c r="O221" i="24494"/>
  <c r="D223" i="24494"/>
  <c r="E223" i="24494"/>
  <c r="F223" i="24494"/>
  <c r="G223" i="24494"/>
  <c r="I223" i="24494"/>
  <c r="J223" i="24494"/>
  <c r="L223" i="24494"/>
  <c r="M223" i="24494"/>
  <c r="N223" i="24494"/>
  <c r="Q223" i="24494"/>
  <c r="H224" i="24494"/>
  <c r="K224" i="24494" s="1"/>
  <c r="P224" i="24494" s="1"/>
  <c r="O224" i="24494"/>
  <c r="H225" i="24494"/>
  <c r="O225" i="24494"/>
  <c r="H226" i="24494"/>
  <c r="K226" i="24494"/>
  <c r="O226" i="24494"/>
  <c r="H227" i="24494"/>
  <c r="K227" i="24494" s="1"/>
  <c r="P227" i="24494" s="1"/>
  <c r="R227" i="24494" s="1"/>
  <c r="O227" i="24494"/>
  <c r="H228" i="24494"/>
  <c r="K228" i="24494"/>
  <c r="P228" i="24494" s="1"/>
  <c r="R228" i="24494" s="1"/>
  <c r="O228" i="24494"/>
  <c r="H229" i="24494"/>
  <c r="K229" i="24494" s="1"/>
  <c r="O229" i="24494"/>
  <c r="H230" i="24494"/>
  <c r="K230" i="24494" s="1"/>
  <c r="P230" i="24494" s="1"/>
  <c r="R230" i="24494" s="1"/>
  <c r="O230" i="24494"/>
  <c r="H231" i="24494"/>
  <c r="K231" i="24494" s="1"/>
  <c r="O231" i="24494"/>
  <c r="H232" i="24494"/>
  <c r="K232" i="24494" s="1"/>
  <c r="P232" i="24494" s="1"/>
  <c r="R232" i="24494" s="1"/>
  <c r="O232" i="24494"/>
  <c r="H233" i="24494"/>
  <c r="K233" i="24494" s="1"/>
  <c r="O233" i="24494"/>
  <c r="H234" i="24494"/>
  <c r="K234" i="24494" s="1"/>
  <c r="P234" i="24494" s="1"/>
  <c r="R234" i="24494" s="1"/>
  <c r="O234" i="24494"/>
  <c r="H235" i="24494"/>
  <c r="K235" i="24494"/>
  <c r="P235" i="24494" s="1"/>
  <c r="R235" i="24494" s="1"/>
  <c r="O235" i="24494"/>
  <c r="D236" i="24494"/>
  <c r="E236" i="24494"/>
  <c r="F236" i="24494"/>
  <c r="G236" i="24494"/>
  <c r="I236" i="24494"/>
  <c r="J236" i="24494"/>
  <c r="L236" i="24494"/>
  <c r="M236" i="24494"/>
  <c r="N236" i="24494"/>
  <c r="Q236" i="24494"/>
  <c r="H237" i="24494"/>
  <c r="K237" i="24494" s="1"/>
  <c r="O237" i="24494"/>
  <c r="H238" i="24494"/>
  <c r="K238" i="24494" s="1"/>
  <c r="O238" i="24494"/>
  <c r="H239" i="24494"/>
  <c r="K239" i="24494" s="1"/>
  <c r="O239" i="24494"/>
  <c r="H240" i="24494"/>
  <c r="K240" i="24494" s="1"/>
  <c r="P240" i="24494" s="1"/>
  <c r="R240" i="24494" s="1"/>
  <c r="O240" i="24494"/>
  <c r="H241" i="24494"/>
  <c r="K241" i="24494" s="1"/>
  <c r="P241" i="24494" s="1"/>
  <c r="R241" i="24494" s="1"/>
  <c r="O241" i="24494"/>
  <c r="H242" i="24494"/>
  <c r="K242" i="24494" s="1"/>
  <c r="P242" i="24494" s="1"/>
  <c r="R242" i="24494" s="1"/>
  <c r="O242" i="24494"/>
  <c r="H243" i="24494"/>
  <c r="K243" i="24494"/>
  <c r="P243" i="24494" s="1"/>
  <c r="R243" i="24494" s="1"/>
  <c r="O243" i="24494"/>
  <c r="H244" i="24494"/>
  <c r="K244" i="24494" s="1"/>
  <c r="O244" i="24494"/>
  <c r="H245" i="24494"/>
  <c r="K245" i="24494" s="1"/>
  <c r="P245" i="24494" s="1"/>
  <c r="R245" i="24494" s="1"/>
  <c r="O245" i="24494"/>
  <c r="H246" i="24494"/>
  <c r="K246" i="24494" s="1"/>
  <c r="O246" i="24494"/>
  <c r="P246" i="24494"/>
  <c r="R246" i="24494" s="1"/>
  <c r="H247" i="24494"/>
  <c r="K247" i="24494" s="1"/>
  <c r="O247" i="24494"/>
  <c r="H248" i="24494"/>
  <c r="K248" i="24494" s="1"/>
  <c r="P248" i="24494" s="1"/>
  <c r="R248" i="24494" s="1"/>
  <c r="O248" i="24494"/>
  <c r="H249" i="24494"/>
  <c r="K249" i="24494" s="1"/>
  <c r="O249" i="24494"/>
  <c r="H250" i="24494"/>
  <c r="K250" i="24494" s="1"/>
  <c r="P250" i="24494" s="1"/>
  <c r="R250" i="24494" s="1"/>
  <c r="O250" i="24494"/>
  <c r="H251" i="24494"/>
  <c r="K251" i="24494"/>
  <c r="O251" i="24494"/>
  <c r="H252" i="24494"/>
  <c r="K252" i="24494" s="1"/>
  <c r="O252" i="24494"/>
  <c r="H253" i="24494"/>
  <c r="K253" i="24494" s="1"/>
  <c r="P253" i="24494" s="1"/>
  <c r="R253" i="24494" s="1"/>
  <c r="O253" i="24494"/>
  <c r="H254" i="24494"/>
  <c r="K254" i="24494" s="1"/>
  <c r="O254" i="24494"/>
  <c r="H255" i="24494"/>
  <c r="K255" i="24494" s="1"/>
  <c r="O255" i="24494"/>
  <c r="H256" i="24494"/>
  <c r="K256" i="24494"/>
  <c r="O256" i="24494"/>
  <c r="H257" i="24494"/>
  <c r="K257" i="24494"/>
  <c r="O257" i="24494"/>
  <c r="P257" i="24494"/>
  <c r="R257" i="24494" s="1"/>
  <c r="H258" i="24494"/>
  <c r="K258" i="24494"/>
  <c r="O258" i="24494"/>
  <c r="H259" i="24494"/>
  <c r="K259" i="24494" s="1"/>
  <c r="O259" i="24494"/>
  <c r="H260" i="24494"/>
  <c r="K260" i="24494" s="1"/>
  <c r="O260" i="24494"/>
  <c r="H261" i="24494"/>
  <c r="K261" i="24494" s="1"/>
  <c r="O261" i="24494"/>
  <c r="H262" i="24494"/>
  <c r="K262" i="24494" s="1"/>
  <c r="O262" i="24494"/>
  <c r="P262" i="24494"/>
  <c r="R262" i="24494" s="1"/>
  <c r="H263" i="24494"/>
  <c r="K263" i="24494" s="1"/>
  <c r="P263" i="24494" s="1"/>
  <c r="R263" i="24494" s="1"/>
  <c r="O263" i="24494"/>
  <c r="H264" i="24494"/>
  <c r="K264" i="24494"/>
  <c r="O264" i="24494"/>
  <c r="H265" i="24494"/>
  <c r="K265" i="24494" s="1"/>
  <c r="O265" i="24494"/>
  <c r="P265" i="24494"/>
  <c r="R265" i="24494" s="1"/>
  <c r="H266" i="24494"/>
  <c r="K266" i="24494" s="1"/>
  <c r="P266" i="24494" s="1"/>
  <c r="R266" i="24494" s="1"/>
  <c r="O266" i="24494"/>
  <c r="H267" i="24494"/>
  <c r="K267" i="24494" s="1"/>
  <c r="P267" i="24494" s="1"/>
  <c r="R267" i="24494" s="1"/>
  <c r="O267" i="24494"/>
  <c r="D268" i="24494"/>
  <c r="E268" i="24494"/>
  <c r="F268" i="24494"/>
  <c r="G268" i="24494"/>
  <c r="I268" i="24494"/>
  <c r="J268" i="24494"/>
  <c r="L268" i="24494"/>
  <c r="M268" i="24494"/>
  <c r="N268" i="24494"/>
  <c r="Q268" i="24494"/>
  <c r="H269" i="24494"/>
  <c r="O269" i="24494"/>
  <c r="H270" i="24494"/>
  <c r="K270" i="24494" s="1"/>
  <c r="P270" i="24494" s="1"/>
  <c r="R270" i="24494" s="1"/>
  <c r="O270" i="24494"/>
  <c r="H271" i="24494"/>
  <c r="K271" i="24494" s="1"/>
  <c r="O271" i="24494"/>
  <c r="P271" i="24494"/>
  <c r="R271" i="24494" s="1"/>
  <c r="H272" i="24494"/>
  <c r="K272" i="24494"/>
  <c r="P272" i="24494" s="1"/>
  <c r="R272" i="24494" s="1"/>
  <c r="O272" i="24494"/>
  <c r="H273" i="24494"/>
  <c r="K273" i="24494" s="1"/>
  <c r="O273" i="24494"/>
  <c r="H274" i="24494"/>
  <c r="K274" i="24494" s="1"/>
  <c r="P274" i="24494" s="1"/>
  <c r="R274" i="24494" s="1"/>
  <c r="O274" i="24494"/>
  <c r="H275" i="24494"/>
  <c r="K275" i="24494" s="1"/>
  <c r="O275" i="24494"/>
  <c r="H276" i="24494"/>
  <c r="K276" i="24494" s="1"/>
  <c r="O276" i="24494"/>
  <c r="H277" i="24494"/>
  <c r="K277" i="24494" s="1"/>
  <c r="O277" i="24494"/>
  <c r="H278" i="24494"/>
  <c r="K278" i="24494" s="1"/>
  <c r="P278" i="24494" s="1"/>
  <c r="R278" i="24494" s="1"/>
  <c r="O278" i="24494"/>
  <c r="D279" i="24494"/>
  <c r="E279" i="24494"/>
  <c r="F279" i="24494"/>
  <c r="G279" i="24494"/>
  <c r="I279" i="24494"/>
  <c r="J279" i="24494"/>
  <c r="L279" i="24494"/>
  <c r="M279" i="24494"/>
  <c r="N279" i="24494"/>
  <c r="Q279" i="24494"/>
  <c r="H280" i="24494"/>
  <c r="K280" i="24494" s="1"/>
  <c r="O280" i="24494"/>
  <c r="H281" i="24494"/>
  <c r="K281" i="24494" s="1"/>
  <c r="O281" i="24494"/>
  <c r="H282" i="24494"/>
  <c r="K282" i="24494" s="1"/>
  <c r="O282" i="24494"/>
  <c r="P282" i="24494" s="1"/>
  <c r="R282" i="24494" s="1"/>
  <c r="H283" i="24494"/>
  <c r="K283" i="24494" s="1"/>
  <c r="P283" i="24494" s="1"/>
  <c r="R283" i="24494" s="1"/>
  <c r="O283" i="24494"/>
  <c r="H284" i="24494"/>
  <c r="K284" i="24494" s="1"/>
  <c r="P284" i="24494" s="1"/>
  <c r="R284" i="24494" s="1"/>
  <c r="O284" i="24494"/>
  <c r="H285" i="24494"/>
  <c r="K285" i="24494" s="1"/>
  <c r="O285" i="24494"/>
  <c r="P285" i="24494"/>
  <c r="R285" i="24494" s="1"/>
  <c r="H286" i="24494"/>
  <c r="K286" i="24494"/>
  <c r="P286" i="24494" s="1"/>
  <c r="R286" i="24494" s="1"/>
  <c r="O286" i="24494"/>
  <c r="H287" i="24494"/>
  <c r="K287" i="24494" s="1"/>
  <c r="P287" i="24494" s="1"/>
  <c r="R287" i="24494" s="1"/>
  <c r="O287" i="24494"/>
  <c r="H288" i="24494"/>
  <c r="K288" i="24494" s="1"/>
  <c r="P288" i="24494" s="1"/>
  <c r="R288" i="24494" s="1"/>
  <c r="O288" i="24494"/>
  <c r="H289" i="24494"/>
  <c r="K289" i="24494" s="1"/>
  <c r="O289" i="24494"/>
  <c r="D290" i="24494"/>
  <c r="E290" i="24494"/>
  <c r="F290" i="24494"/>
  <c r="G290" i="24494"/>
  <c r="I290" i="24494"/>
  <c r="J290" i="24494"/>
  <c r="L290" i="24494"/>
  <c r="M290" i="24494"/>
  <c r="N290" i="24494"/>
  <c r="Q290" i="24494"/>
  <c r="H291" i="24494"/>
  <c r="K291" i="24494"/>
  <c r="O291" i="24494"/>
  <c r="H292" i="24494"/>
  <c r="K292" i="24494"/>
  <c r="P292" i="24494" s="1"/>
  <c r="R292" i="24494" s="1"/>
  <c r="O292" i="24494"/>
  <c r="H293" i="24494"/>
  <c r="K293" i="24494"/>
  <c r="O293" i="24494"/>
  <c r="H294" i="24494"/>
  <c r="K294" i="24494" s="1"/>
  <c r="P294" i="24494" s="1"/>
  <c r="R294" i="24494" s="1"/>
  <c r="O294" i="24494"/>
  <c r="H295" i="24494"/>
  <c r="K295" i="24494" s="1"/>
  <c r="O295" i="24494"/>
  <c r="H296" i="24494"/>
  <c r="K296" i="24494" s="1"/>
  <c r="O296" i="24494"/>
  <c r="H297" i="24494"/>
  <c r="K297" i="24494" s="1"/>
  <c r="P297" i="24494" s="1"/>
  <c r="R297" i="24494" s="1"/>
  <c r="O297" i="24494"/>
  <c r="H298" i="24494"/>
  <c r="K298" i="24494" s="1"/>
  <c r="O298" i="24494"/>
  <c r="H299" i="24494"/>
  <c r="K299" i="24494"/>
  <c r="P299" i="24494" s="1"/>
  <c r="R299" i="24494" s="1"/>
  <c r="O299" i="24494"/>
  <c r="H300" i="24494"/>
  <c r="K300" i="24494" s="1"/>
  <c r="P300" i="24494" s="1"/>
  <c r="R300" i="24494" s="1"/>
  <c r="O300" i="24494"/>
  <c r="H301" i="24494"/>
  <c r="K301" i="24494"/>
  <c r="O301" i="24494"/>
  <c r="H302" i="24494"/>
  <c r="K302" i="24494" s="1"/>
  <c r="O302" i="24494"/>
  <c r="H303" i="24494"/>
  <c r="K303" i="24494" s="1"/>
  <c r="O303" i="24494"/>
  <c r="H304" i="24494"/>
  <c r="K304" i="24494" s="1"/>
  <c r="O304" i="24494"/>
  <c r="P304" i="24494"/>
  <c r="R304" i="24494" s="1"/>
  <c r="H305" i="24494"/>
  <c r="K305" i="24494" s="1"/>
  <c r="O305" i="24494"/>
  <c r="H306" i="24494"/>
  <c r="K306" i="24494" s="1"/>
  <c r="P306" i="24494" s="1"/>
  <c r="R306" i="24494" s="1"/>
  <c r="O306" i="24494"/>
  <c r="H307" i="24494"/>
  <c r="K307" i="24494"/>
  <c r="O307" i="24494"/>
  <c r="P307" i="24494"/>
  <c r="R307" i="24494" s="1"/>
  <c r="H308" i="24494"/>
  <c r="K308" i="24494" s="1"/>
  <c r="P308" i="24494" s="1"/>
  <c r="R308" i="24494" s="1"/>
  <c r="O308" i="24494"/>
  <c r="H309" i="24494"/>
  <c r="K309" i="24494"/>
  <c r="P309" i="24494" s="1"/>
  <c r="R309" i="24494" s="1"/>
  <c r="O309" i="24494"/>
  <c r="H310" i="24494"/>
  <c r="K310" i="24494" s="1"/>
  <c r="P310" i="24494" s="1"/>
  <c r="R310" i="24494" s="1"/>
  <c r="O310" i="24494"/>
  <c r="H311" i="24494"/>
  <c r="K311" i="24494" s="1"/>
  <c r="O311" i="24494"/>
  <c r="H312" i="24494"/>
  <c r="K312" i="24494" s="1"/>
  <c r="P312" i="24494" s="1"/>
  <c r="R312" i="24494" s="1"/>
  <c r="O312" i="24494"/>
  <c r="H313" i="24494"/>
  <c r="K313" i="24494" s="1"/>
  <c r="P313" i="24494" s="1"/>
  <c r="R313" i="24494" s="1"/>
  <c r="O313" i="24494"/>
  <c r="H314" i="24494"/>
  <c r="K314" i="24494" s="1"/>
  <c r="P314" i="24494" s="1"/>
  <c r="R314" i="24494" s="1"/>
  <c r="O314" i="24494"/>
  <c r="H315" i="24494"/>
  <c r="K315" i="24494" s="1"/>
  <c r="P315" i="24494" s="1"/>
  <c r="O315" i="24494"/>
  <c r="R315" i="24494"/>
  <c r="H316" i="24494"/>
  <c r="K316" i="24494" s="1"/>
  <c r="P316" i="24494" s="1"/>
  <c r="R316" i="24494" s="1"/>
  <c r="O316" i="24494"/>
  <c r="H317" i="24494"/>
  <c r="K317" i="24494" s="1"/>
  <c r="O317" i="24494"/>
  <c r="H318" i="24494"/>
  <c r="K318" i="24494" s="1"/>
  <c r="O318" i="24494"/>
  <c r="H319" i="24494"/>
  <c r="K319" i="24494" s="1"/>
  <c r="P319" i="24494" s="1"/>
  <c r="R319" i="24494" s="1"/>
  <c r="O319" i="24494"/>
  <c r="H320" i="24494"/>
  <c r="K320" i="24494" s="1"/>
  <c r="O320" i="24494"/>
  <c r="H321" i="24494"/>
  <c r="K321" i="24494" s="1"/>
  <c r="P321" i="24494" s="1"/>
  <c r="R321" i="24494" s="1"/>
  <c r="O321" i="24494"/>
  <c r="H322" i="24494"/>
  <c r="K322" i="24494" s="1"/>
  <c r="P322" i="24494" s="1"/>
  <c r="R322" i="24494" s="1"/>
  <c r="O322" i="24494"/>
  <c r="H323" i="24494"/>
  <c r="K323" i="24494"/>
  <c r="P323" i="24494" s="1"/>
  <c r="R323" i="24494" s="1"/>
  <c r="O323" i="24494"/>
  <c r="H324" i="24494"/>
  <c r="K324" i="24494"/>
  <c r="O324" i="24494"/>
  <c r="H325" i="24494"/>
  <c r="K325" i="24494"/>
  <c r="O325" i="24494"/>
  <c r="H326" i="24494"/>
  <c r="K326" i="24494" s="1"/>
  <c r="O326" i="24494"/>
  <c r="H327" i="24494"/>
  <c r="K327" i="24494" s="1"/>
  <c r="O327" i="24494"/>
  <c r="H328" i="24494"/>
  <c r="K328" i="24494" s="1"/>
  <c r="O328" i="24494"/>
  <c r="P328" i="24494" s="1"/>
  <c r="R328" i="24494" s="1"/>
  <c r="H329" i="24494"/>
  <c r="K329" i="24494" s="1"/>
  <c r="O329" i="24494"/>
  <c r="H330" i="24494"/>
  <c r="K330" i="24494" s="1"/>
  <c r="O330" i="24494"/>
  <c r="P330" i="24494"/>
  <c r="R330" i="24494" s="1"/>
  <c r="H331" i="24494"/>
  <c r="K331" i="24494" s="1"/>
  <c r="O331" i="24494"/>
  <c r="P331" i="24494"/>
  <c r="R331" i="24494"/>
  <c r="H332" i="24494"/>
  <c r="K332" i="24494"/>
  <c r="O332" i="24494"/>
  <c r="H333" i="24494"/>
  <c r="K333" i="24494" s="1"/>
  <c r="O333" i="24494"/>
  <c r="H334" i="24494"/>
  <c r="K334" i="24494" s="1"/>
  <c r="O334" i="24494"/>
  <c r="H335" i="24494"/>
  <c r="K335" i="24494" s="1"/>
  <c r="P335" i="24494" s="1"/>
  <c r="R335" i="24494" s="1"/>
  <c r="O335" i="24494"/>
  <c r="H336" i="24494"/>
  <c r="K336" i="24494" s="1"/>
  <c r="P336" i="24494" s="1"/>
  <c r="R336" i="24494" s="1"/>
  <c r="O336" i="24494"/>
  <c r="H337" i="24494"/>
  <c r="K337" i="24494" s="1"/>
  <c r="P337" i="24494" s="1"/>
  <c r="R337" i="24494" s="1"/>
  <c r="O337" i="24494"/>
  <c r="H338" i="24494"/>
  <c r="K338" i="24494"/>
  <c r="P338" i="24494" s="1"/>
  <c r="R338" i="24494" s="1"/>
  <c r="O338" i="24494"/>
  <c r="D343" i="24494"/>
  <c r="E343" i="24494"/>
  <c r="F343" i="24494"/>
  <c r="G343" i="24494"/>
  <c r="I343" i="24494"/>
  <c r="J343" i="24494"/>
  <c r="L343" i="24494"/>
  <c r="M343" i="24494"/>
  <c r="N343" i="24494"/>
  <c r="Q343" i="24494"/>
  <c r="H7" i="24493"/>
  <c r="K7" i="24493"/>
  <c r="O7" i="24493"/>
  <c r="H8" i="24493"/>
  <c r="K8" i="24493" s="1"/>
  <c r="P8" i="24493" s="1"/>
  <c r="R8" i="24493" s="1"/>
  <c r="O8" i="24493"/>
  <c r="H9" i="24493"/>
  <c r="K9" i="24493" s="1"/>
  <c r="P9" i="24493" s="1"/>
  <c r="R9" i="24493" s="1"/>
  <c r="O9" i="24493"/>
  <c r="H10" i="24493"/>
  <c r="K10" i="24493" s="1"/>
  <c r="O10" i="24493"/>
  <c r="H11" i="24493"/>
  <c r="K11" i="24493" s="1"/>
  <c r="P11" i="24493" s="1"/>
  <c r="R11" i="24493" s="1"/>
  <c r="O11" i="24493"/>
  <c r="H12" i="24493"/>
  <c r="K12" i="24493" s="1"/>
  <c r="P12" i="24493" s="1"/>
  <c r="R12" i="24493" s="1"/>
  <c r="O12" i="24493"/>
  <c r="H13" i="24493"/>
  <c r="K13" i="24493" s="1"/>
  <c r="O13" i="24493"/>
  <c r="D14" i="24493"/>
  <c r="E14" i="24493"/>
  <c r="F14" i="24493"/>
  <c r="G14" i="24493"/>
  <c r="I14" i="24493"/>
  <c r="J14" i="24493"/>
  <c r="M14" i="24493"/>
  <c r="N14" i="24493"/>
  <c r="Q14" i="24493"/>
  <c r="H15" i="24493"/>
  <c r="K15" i="24493" s="1"/>
  <c r="O15" i="24493"/>
  <c r="H16" i="24493"/>
  <c r="K16" i="24493" s="1"/>
  <c r="O16" i="24493"/>
  <c r="H17" i="24493"/>
  <c r="K17" i="24493" s="1"/>
  <c r="O17" i="24493"/>
  <c r="H18" i="24493"/>
  <c r="K18" i="24493" s="1"/>
  <c r="O18" i="24493"/>
  <c r="H19" i="24493"/>
  <c r="K19" i="24493"/>
  <c r="O19" i="24493"/>
  <c r="H20" i="24493"/>
  <c r="K20" i="24493" s="1"/>
  <c r="P20" i="24493" s="1"/>
  <c r="R20" i="24493" s="1"/>
  <c r="O20" i="24493"/>
  <c r="H21" i="24493"/>
  <c r="K21" i="24493"/>
  <c r="O21" i="24493"/>
  <c r="H22" i="24493"/>
  <c r="K22" i="24493" s="1"/>
  <c r="O22" i="24493"/>
  <c r="H23" i="24493"/>
  <c r="K23" i="24493" s="1"/>
  <c r="P23" i="24493" s="1"/>
  <c r="R23" i="24493" s="1"/>
  <c r="O23" i="24493"/>
  <c r="H24" i="24493"/>
  <c r="K24" i="24493" s="1"/>
  <c r="O24" i="24493"/>
  <c r="H25" i="24493"/>
  <c r="K25" i="24493" s="1"/>
  <c r="P25" i="24493" s="1"/>
  <c r="R25" i="24493" s="1"/>
  <c r="O25" i="24493"/>
  <c r="H26" i="24493"/>
  <c r="K26" i="24493" s="1"/>
  <c r="O26" i="24493"/>
  <c r="H27" i="24493"/>
  <c r="K27" i="24493" s="1"/>
  <c r="P27" i="24493" s="1"/>
  <c r="R27" i="24493" s="1"/>
  <c r="O27" i="24493"/>
  <c r="H28" i="24493"/>
  <c r="K28" i="24493" s="1"/>
  <c r="P28" i="24493" s="1"/>
  <c r="R28" i="24493" s="1"/>
  <c r="O28" i="24493"/>
  <c r="H30" i="24493"/>
  <c r="K30" i="24493"/>
  <c r="O30" i="24493"/>
  <c r="D31" i="24493"/>
  <c r="E31" i="24493"/>
  <c r="F31" i="24493"/>
  <c r="G31" i="24493"/>
  <c r="I31" i="24493"/>
  <c r="J31" i="24493"/>
  <c r="L31" i="24493"/>
  <c r="M31" i="24493"/>
  <c r="N31" i="24493"/>
  <c r="Q31" i="24493"/>
  <c r="H32" i="24493"/>
  <c r="K32" i="24493" s="1"/>
  <c r="O32" i="24493"/>
  <c r="H33" i="24493"/>
  <c r="K33" i="24493"/>
  <c r="O33" i="24493"/>
  <c r="H34" i="24493"/>
  <c r="K34" i="24493" s="1"/>
  <c r="O34" i="24493"/>
  <c r="H35" i="24493"/>
  <c r="K35" i="24493" s="1"/>
  <c r="O35" i="24493"/>
  <c r="P35" i="24493"/>
  <c r="R35" i="24493" s="1"/>
  <c r="H36" i="24493"/>
  <c r="K36" i="24493" s="1"/>
  <c r="O36" i="24493"/>
  <c r="H37" i="24493"/>
  <c r="K37" i="24493" s="1"/>
  <c r="P37" i="24493" s="1"/>
  <c r="R37" i="24493" s="1"/>
  <c r="O37" i="24493"/>
  <c r="H38" i="24493"/>
  <c r="O38" i="24493"/>
  <c r="H39" i="24493"/>
  <c r="K39" i="24493" s="1"/>
  <c r="P39" i="24493" s="1"/>
  <c r="R39" i="24493" s="1"/>
  <c r="O39" i="24493"/>
  <c r="H40" i="24493"/>
  <c r="K40" i="24493" s="1"/>
  <c r="P40" i="24493" s="1"/>
  <c r="R40" i="24493" s="1"/>
  <c r="O40" i="24493"/>
  <c r="H41" i="24493"/>
  <c r="K41" i="24493" s="1"/>
  <c r="P41" i="24493" s="1"/>
  <c r="R41" i="24493" s="1"/>
  <c r="O41" i="24493"/>
  <c r="H42" i="24493"/>
  <c r="K42" i="24493" s="1"/>
  <c r="P42" i="24493" s="1"/>
  <c r="R42" i="24493" s="1"/>
  <c r="O42" i="24493"/>
  <c r="H43" i="24493"/>
  <c r="K43" i="24493" s="1"/>
  <c r="O43" i="24493"/>
  <c r="P43" i="24493"/>
  <c r="R43" i="24493" s="1"/>
  <c r="H44" i="24493"/>
  <c r="K44" i="24493" s="1"/>
  <c r="P44" i="24493" s="1"/>
  <c r="R44" i="24493" s="1"/>
  <c r="O44" i="24493"/>
  <c r="H45" i="24493"/>
  <c r="K45" i="24493" s="1"/>
  <c r="P45" i="24493" s="1"/>
  <c r="R45" i="24493" s="1"/>
  <c r="O45" i="24493"/>
  <c r="H46" i="24493"/>
  <c r="K46" i="24493" s="1"/>
  <c r="O46" i="24493"/>
  <c r="H47" i="24493"/>
  <c r="K47" i="24493" s="1"/>
  <c r="P47" i="24493" s="1"/>
  <c r="R47" i="24493" s="1"/>
  <c r="O47" i="24493"/>
  <c r="H48" i="24493"/>
  <c r="K48" i="24493" s="1"/>
  <c r="P48" i="24493" s="1"/>
  <c r="R48" i="24493" s="1"/>
  <c r="O48" i="24493"/>
  <c r="H49" i="24493"/>
  <c r="K49" i="24493" s="1"/>
  <c r="O49" i="24493"/>
  <c r="H50" i="24493"/>
  <c r="K50" i="24493"/>
  <c r="P50" i="24493" s="1"/>
  <c r="R50" i="24493" s="1"/>
  <c r="O50" i="24493"/>
  <c r="H51" i="24493"/>
  <c r="K51" i="24493" s="1"/>
  <c r="P51" i="24493" s="1"/>
  <c r="R51" i="24493" s="1"/>
  <c r="O51" i="24493"/>
  <c r="H52" i="24493"/>
  <c r="K52" i="24493"/>
  <c r="O52" i="24493"/>
  <c r="H53" i="24493"/>
  <c r="K53" i="24493" s="1"/>
  <c r="P53" i="24493" s="1"/>
  <c r="R53" i="24493" s="1"/>
  <c r="O53" i="24493"/>
  <c r="H54" i="24493"/>
  <c r="K54" i="24493" s="1"/>
  <c r="P54" i="24493" s="1"/>
  <c r="R54" i="24493" s="1"/>
  <c r="O54" i="24493"/>
  <c r="H56" i="24493"/>
  <c r="K56" i="24493" s="1"/>
  <c r="O56" i="24493"/>
  <c r="H57" i="24493"/>
  <c r="K57" i="24493" s="1"/>
  <c r="O57" i="24493"/>
  <c r="H58" i="24493"/>
  <c r="K58" i="24493" s="1"/>
  <c r="O58" i="24493"/>
  <c r="H59" i="24493"/>
  <c r="K59" i="24493" s="1"/>
  <c r="O59" i="24493"/>
  <c r="P59" i="24493"/>
  <c r="R59" i="24493" s="1"/>
  <c r="H60" i="24493"/>
  <c r="K60" i="24493" s="1"/>
  <c r="O60" i="24493"/>
  <c r="H61" i="24493"/>
  <c r="K61" i="24493" s="1"/>
  <c r="O61" i="24493"/>
  <c r="H62" i="24493"/>
  <c r="K62" i="24493"/>
  <c r="P62" i="24493" s="1"/>
  <c r="R62" i="24493" s="1"/>
  <c r="O62" i="24493"/>
  <c r="H63" i="24493"/>
  <c r="K63" i="24493" s="1"/>
  <c r="O63" i="24493"/>
  <c r="H64" i="24493"/>
  <c r="K64" i="24493" s="1"/>
  <c r="P64" i="24493" s="1"/>
  <c r="R64" i="24493" s="1"/>
  <c r="O64" i="24493"/>
  <c r="H65" i="24493"/>
  <c r="K65" i="24493" s="1"/>
  <c r="O65" i="24493"/>
  <c r="H66" i="24493"/>
  <c r="K66" i="24493"/>
  <c r="O66" i="24493"/>
  <c r="H67" i="24493"/>
  <c r="K67" i="24493" s="1"/>
  <c r="P67" i="24493" s="1"/>
  <c r="R67" i="24493" s="1"/>
  <c r="O67" i="24493"/>
  <c r="H68" i="24493"/>
  <c r="K68" i="24493" s="1"/>
  <c r="O68" i="24493"/>
  <c r="P68" i="24493"/>
  <c r="R68" i="24493" s="1"/>
  <c r="H69" i="24493"/>
  <c r="K69" i="24493" s="1"/>
  <c r="P69" i="24493" s="1"/>
  <c r="O69" i="24493"/>
  <c r="R69" i="24493"/>
  <c r="D70" i="24493"/>
  <c r="E70" i="24493"/>
  <c r="F70" i="24493"/>
  <c r="G70" i="24493"/>
  <c r="I70" i="24493"/>
  <c r="J70" i="24493"/>
  <c r="L70" i="24493"/>
  <c r="M70" i="24493"/>
  <c r="N70" i="24493"/>
  <c r="Q70" i="24493"/>
  <c r="H71" i="24493"/>
  <c r="O71" i="24493"/>
  <c r="H72" i="24493"/>
  <c r="K72" i="24493" s="1"/>
  <c r="P72" i="24493" s="1"/>
  <c r="R72" i="24493" s="1"/>
  <c r="O72" i="24493"/>
  <c r="H73" i="24493"/>
  <c r="K73" i="24493" s="1"/>
  <c r="P73" i="24493" s="1"/>
  <c r="R73" i="24493" s="1"/>
  <c r="O73" i="24493"/>
  <c r="H74" i="24493"/>
  <c r="K74" i="24493"/>
  <c r="P74" i="24493" s="1"/>
  <c r="R74" i="24493" s="1"/>
  <c r="O74" i="24493"/>
  <c r="H75" i="24493"/>
  <c r="K75" i="24493" s="1"/>
  <c r="O75" i="24493"/>
  <c r="H76" i="24493"/>
  <c r="K76" i="24493" s="1"/>
  <c r="P76" i="24493" s="1"/>
  <c r="R76" i="24493" s="1"/>
  <c r="O76" i="24493"/>
  <c r="H77" i="24493"/>
  <c r="K77" i="24493" s="1"/>
  <c r="P77" i="24493" s="1"/>
  <c r="R77" i="24493" s="1"/>
  <c r="O77" i="24493"/>
  <c r="H78" i="24493"/>
  <c r="K78" i="24493" s="1"/>
  <c r="O78" i="24493"/>
  <c r="H79" i="24493"/>
  <c r="K79" i="24493" s="1"/>
  <c r="O79" i="24493"/>
  <c r="H80" i="24493"/>
  <c r="K80" i="24493" s="1"/>
  <c r="P80" i="24493" s="1"/>
  <c r="R80" i="24493" s="1"/>
  <c r="O80" i="24493"/>
  <c r="H81" i="24493"/>
  <c r="K81" i="24493" s="1"/>
  <c r="O81" i="24493"/>
  <c r="H82" i="24493"/>
  <c r="K82" i="24493" s="1"/>
  <c r="P82" i="24493" s="1"/>
  <c r="R82" i="24493" s="1"/>
  <c r="O82" i="24493"/>
  <c r="H83" i="24493"/>
  <c r="K83" i="24493" s="1"/>
  <c r="O83" i="24493"/>
  <c r="H84" i="24493"/>
  <c r="K84" i="24493"/>
  <c r="P84" i="24493" s="1"/>
  <c r="R84" i="24493" s="1"/>
  <c r="O84" i="24493"/>
  <c r="H85" i="24493"/>
  <c r="K85" i="24493" s="1"/>
  <c r="O85" i="24493"/>
  <c r="H86" i="24493"/>
  <c r="K86" i="24493" s="1"/>
  <c r="P86" i="24493" s="1"/>
  <c r="R86" i="24493" s="1"/>
  <c r="O86" i="24493"/>
  <c r="H87" i="24493"/>
  <c r="K87" i="24493" s="1"/>
  <c r="O87" i="24493"/>
  <c r="P87" i="24493" s="1"/>
  <c r="R87" i="24493" s="1"/>
  <c r="H88" i="24493"/>
  <c r="K88" i="24493" s="1"/>
  <c r="O88" i="24493"/>
  <c r="H89" i="24493"/>
  <c r="K89" i="24493"/>
  <c r="O89" i="24493"/>
  <c r="H90" i="24493"/>
  <c r="K90" i="24493" s="1"/>
  <c r="P90" i="24493" s="1"/>
  <c r="R90" i="24493" s="1"/>
  <c r="O90" i="24493"/>
  <c r="H91" i="24493"/>
  <c r="K91" i="24493" s="1"/>
  <c r="O91" i="24493"/>
  <c r="H92" i="24493"/>
  <c r="K92" i="24493" s="1"/>
  <c r="P92" i="24493" s="1"/>
  <c r="R92" i="24493" s="1"/>
  <c r="O92" i="24493"/>
  <c r="H93" i="24493"/>
  <c r="K93" i="24493" s="1"/>
  <c r="O93" i="24493"/>
  <c r="H94" i="24493"/>
  <c r="K94" i="24493"/>
  <c r="O94" i="24493"/>
  <c r="H95" i="24493"/>
  <c r="K95" i="24493" s="1"/>
  <c r="O95" i="24493"/>
  <c r="H96" i="24493"/>
  <c r="K96" i="24493" s="1"/>
  <c r="O96" i="24493"/>
  <c r="P96" i="24493"/>
  <c r="R96" i="24493" s="1"/>
  <c r="H97" i="24493"/>
  <c r="K97" i="24493" s="1"/>
  <c r="P97" i="24493" s="1"/>
  <c r="R97" i="24493" s="1"/>
  <c r="O97" i="24493"/>
  <c r="H98" i="24493"/>
  <c r="K98" i="24493"/>
  <c r="P98" i="24493" s="1"/>
  <c r="R98" i="24493" s="1"/>
  <c r="O98" i="24493"/>
  <c r="H99" i="24493"/>
  <c r="K99" i="24493"/>
  <c r="O99" i="24493"/>
  <c r="H100" i="24493"/>
  <c r="K100" i="24493"/>
  <c r="O100" i="24493"/>
  <c r="H101" i="24493"/>
  <c r="K101" i="24493" s="1"/>
  <c r="P101" i="24493" s="1"/>
  <c r="R101" i="24493" s="1"/>
  <c r="O101" i="24493"/>
  <c r="H102" i="24493"/>
  <c r="K102" i="24493"/>
  <c r="O102" i="24493"/>
  <c r="H103" i="24493"/>
  <c r="K103" i="24493" s="1"/>
  <c r="O103" i="24493"/>
  <c r="D104" i="24493"/>
  <c r="E104" i="24493"/>
  <c r="F104" i="24493"/>
  <c r="G104" i="24493"/>
  <c r="I104" i="24493"/>
  <c r="J104" i="24493"/>
  <c r="L104" i="24493"/>
  <c r="M104" i="24493"/>
  <c r="N104" i="24493"/>
  <c r="Q104" i="24493"/>
  <c r="H105" i="24493"/>
  <c r="O105" i="24493"/>
  <c r="H106" i="24493"/>
  <c r="K106" i="24493"/>
  <c r="P106" i="24493" s="1"/>
  <c r="R106" i="24493" s="1"/>
  <c r="O106" i="24493"/>
  <c r="H107" i="24493"/>
  <c r="K107" i="24493" s="1"/>
  <c r="O107" i="24493"/>
  <c r="H108" i="24493"/>
  <c r="K108" i="24493"/>
  <c r="O108" i="24493"/>
  <c r="H109" i="24493"/>
  <c r="K109" i="24493" s="1"/>
  <c r="P109" i="24493" s="1"/>
  <c r="R109" i="24493" s="1"/>
  <c r="O109" i="24493"/>
  <c r="H110" i="24493"/>
  <c r="K110" i="24493"/>
  <c r="O110" i="24493"/>
  <c r="H111" i="24493"/>
  <c r="K111" i="24493" s="1"/>
  <c r="O111" i="24493"/>
  <c r="H112" i="24493"/>
  <c r="K112" i="24493"/>
  <c r="P112" i="24493" s="1"/>
  <c r="R112" i="24493" s="1"/>
  <c r="O112" i="24493"/>
  <c r="H113" i="24493"/>
  <c r="K113" i="24493" s="1"/>
  <c r="P113" i="24493" s="1"/>
  <c r="R113" i="24493" s="1"/>
  <c r="O113" i="24493"/>
  <c r="H114" i="24493"/>
  <c r="K114" i="24493" s="1"/>
  <c r="O114" i="24493"/>
  <c r="H115" i="24493"/>
  <c r="K115" i="24493" s="1"/>
  <c r="O115" i="24493"/>
  <c r="H116" i="24493"/>
  <c r="K116" i="24493"/>
  <c r="O116" i="24493"/>
  <c r="H117" i="24493"/>
  <c r="K117" i="24493" s="1"/>
  <c r="P117" i="24493" s="1"/>
  <c r="R117" i="24493" s="1"/>
  <c r="O117" i="24493"/>
  <c r="H118" i="24493"/>
  <c r="K118" i="24493" s="1"/>
  <c r="P118" i="24493" s="1"/>
  <c r="R118" i="24493" s="1"/>
  <c r="O118" i="24493"/>
  <c r="H119" i="24493"/>
  <c r="K119" i="24493" s="1"/>
  <c r="O119" i="24493"/>
  <c r="H120" i="24493"/>
  <c r="K120" i="24493" s="1"/>
  <c r="P120" i="24493" s="1"/>
  <c r="R120" i="24493" s="1"/>
  <c r="O120" i="24493"/>
  <c r="H121" i="24493"/>
  <c r="K121" i="24493"/>
  <c r="P121" i="24493" s="1"/>
  <c r="R121" i="24493" s="1"/>
  <c r="O121" i="24493"/>
  <c r="H122" i="24493"/>
  <c r="K122" i="24493"/>
  <c r="O122" i="24493"/>
  <c r="H124" i="24493"/>
  <c r="K124" i="24493" s="1"/>
  <c r="P124" i="24493" s="1"/>
  <c r="R124" i="24493" s="1"/>
  <c r="O124" i="24493"/>
  <c r="H125" i="24493"/>
  <c r="K125" i="24493" s="1"/>
  <c r="O125" i="24493"/>
  <c r="H126" i="24493"/>
  <c r="K126" i="24493" s="1"/>
  <c r="P126" i="24493" s="1"/>
  <c r="R126" i="24493" s="1"/>
  <c r="O126" i="24493"/>
  <c r="H127" i="24493"/>
  <c r="K127" i="24493" s="1"/>
  <c r="P127" i="24493" s="1"/>
  <c r="R127" i="24493" s="1"/>
  <c r="O127" i="24493"/>
  <c r="H128" i="24493"/>
  <c r="K128" i="24493" s="1"/>
  <c r="O128" i="24493"/>
  <c r="H129" i="24493"/>
  <c r="K129" i="24493"/>
  <c r="P129" i="24493" s="1"/>
  <c r="R129" i="24493" s="1"/>
  <c r="O129" i="24493"/>
  <c r="H130" i="24493"/>
  <c r="K130" i="24493" s="1"/>
  <c r="P130" i="24493" s="1"/>
  <c r="R130" i="24493" s="1"/>
  <c r="O130" i="24493"/>
  <c r="H131" i="24493"/>
  <c r="K131" i="24493" s="1"/>
  <c r="O131" i="24493"/>
  <c r="H132" i="24493"/>
  <c r="K132" i="24493"/>
  <c r="P132" i="24493" s="1"/>
  <c r="R132" i="24493" s="1"/>
  <c r="O132" i="24493"/>
  <c r="H133" i="24493"/>
  <c r="K133" i="24493" s="1"/>
  <c r="O133" i="24493"/>
  <c r="H134" i="24493"/>
  <c r="K134" i="24493" s="1"/>
  <c r="P134" i="24493" s="1"/>
  <c r="R134" i="24493" s="1"/>
  <c r="O134" i="24493"/>
  <c r="D135" i="24493"/>
  <c r="E135" i="24493"/>
  <c r="F135" i="24493"/>
  <c r="G135" i="24493"/>
  <c r="I135" i="24493"/>
  <c r="J135" i="24493"/>
  <c r="L135" i="24493"/>
  <c r="M135" i="24493"/>
  <c r="N135" i="24493"/>
  <c r="Q135" i="24493"/>
  <c r="H136" i="24493"/>
  <c r="K136" i="24493"/>
  <c r="O136" i="24493"/>
  <c r="H137" i="24493"/>
  <c r="K137" i="24493"/>
  <c r="O137" i="24493"/>
  <c r="H138" i="24493"/>
  <c r="K138" i="24493" s="1"/>
  <c r="P138" i="24493" s="1"/>
  <c r="R138" i="24493" s="1"/>
  <c r="O138" i="24493"/>
  <c r="H139" i="24493"/>
  <c r="O139" i="24493"/>
  <c r="H140" i="24493"/>
  <c r="K140" i="24493" s="1"/>
  <c r="O140" i="24493"/>
  <c r="H141" i="24493"/>
  <c r="K141" i="24493" s="1"/>
  <c r="O141" i="24493"/>
  <c r="P141" i="24493" s="1"/>
  <c r="R141" i="24493" s="1"/>
  <c r="H142" i="24493"/>
  <c r="K142" i="24493" s="1"/>
  <c r="O142" i="24493"/>
  <c r="H143" i="24493"/>
  <c r="K143" i="24493" s="1"/>
  <c r="P143" i="24493" s="1"/>
  <c r="R143" i="24493" s="1"/>
  <c r="O143" i="24493"/>
  <c r="H144" i="24493"/>
  <c r="K144" i="24493" s="1"/>
  <c r="P144" i="24493" s="1"/>
  <c r="R144" i="24493" s="1"/>
  <c r="O144" i="24493"/>
  <c r="H145" i="24493"/>
  <c r="K145" i="24493"/>
  <c r="O145" i="24493"/>
  <c r="H146" i="24493"/>
  <c r="K146" i="24493"/>
  <c r="P146" i="24493" s="1"/>
  <c r="R146" i="24493" s="1"/>
  <c r="O146" i="24493"/>
  <c r="H147" i="24493"/>
  <c r="K147" i="24493" s="1"/>
  <c r="O147" i="24493"/>
  <c r="H148" i="24493"/>
  <c r="K148" i="24493" s="1"/>
  <c r="O148" i="24493"/>
  <c r="H149" i="24493"/>
  <c r="K149" i="24493" s="1"/>
  <c r="O149" i="24493"/>
  <c r="H150" i="24493"/>
  <c r="K150" i="24493" s="1"/>
  <c r="P150" i="24493" s="1"/>
  <c r="R150" i="24493" s="1"/>
  <c r="O150" i="24493"/>
  <c r="H151" i="24493"/>
  <c r="K151" i="24493"/>
  <c r="O151" i="24493"/>
  <c r="H152" i="24493"/>
  <c r="K152" i="24493"/>
  <c r="P152" i="24493" s="1"/>
  <c r="R152" i="24493" s="1"/>
  <c r="O152" i="24493"/>
  <c r="H153" i="24493"/>
  <c r="K153" i="24493"/>
  <c r="O153" i="24493"/>
  <c r="H154" i="24493"/>
  <c r="K154" i="24493" s="1"/>
  <c r="O154" i="24493"/>
  <c r="H155" i="24493"/>
  <c r="K155" i="24493" s="1"/>
  <c r="O155" i="24493"/>
  <c r="H157" i="24493"/>
  <c r="K157" i="24493" s="1"/>
  <c r="O157" i="24493"/>
  <c r="H158" i="24493"/>
  <c r="K158" i="24493" s="1"/>
  <c r="O158" i="24493"/>
  <c r="H159" i="24493"/>
  <c r="K159" i="24493"/>
  <c r="P159" i="24493" s="1"/>
  <c r="R159" i="24493" s="1"/>
  <c r="O159" i="24493"/>
  <c r="H160" i="24493"/>
  <c r="K160" i="24493" s="1"/>
  <c r="O160" i="24493"/>
  <c r="H161" i="24493"/>
  <c r="K161" i="24493" s="1"/>
  <c r="P161" i="24493" s="1"/>
  <c r="R161" i="24493" s="1"/>
  <c r="O161" i="24493"/>
  <c r="H162" i="24493"/>
  <c r="K162" i="24493"/>
  <c r="O162" i="24493"/>
  <c r="H163" i="24493"/>
  <c r="K163" i="24493" s="1"/>
  <c r="P163" i="24493" s="1"/>
  <c r="R163" i="24493" s="1"/>
  <c r="O163" i="24493"/>
  <c r="H164" i="24493"/>
  <c r="K164" i="24493" s="1"/>
  <c r="O164" i="24493"/>
  <c r="H166" i="24493"/>
  <c r="K166" i="24493" s="1"/>
  <c r="O166" i="24493"/>
  <c r="P166" i="24493" s="1"/>
  <c r="R166" i="24493" s="1"/>
  <c r="H167" i="24493"/>
  <c r="K167" i="24493" s="1"/>
  <c r="P167" i="24493" s="1"/>
  <c r="R167" i="24493" s="1"/>
  <c r="O167" i="24493"/>
  <c r="H168" i="24493"/>
  <c r="K168" i="24493" s="1"/>
  <c r="P168" i="24493" s="1"/>
  <c r="R168" i="24493" s="1"/>
  <c r="O168" i="24493"/>
  <c r="H169" i="24493"/>
  <c r="K169" i="24493"/>
  <c r="P169" i="24493" s="1"/>
  <c r="R169" i="24493" s="1"/>
  <c r="O169" i="24493"/>
  <c r="H170" i="24493"/>
  <c r="K170" i="24493" s="1"/>
  <c r="O170" i="24493"/>
  <c r="P170" i="24493" s="1"/>
  <c r="R170" i="24493" s="1"/>
  <c r="H171" i="24493"/>
  <c r="K171" i="24493"/>
  <c r="O171" i="24493"/>
  <c r="H172" i="24493"/>
  <c r="K172" i="24493" s="1"/>
  <c r="O172" i="24493"/>
  <c r="H174" i="24493"/>
  <c r="K174" i="24493" s="1"/>
  <c r="O174" i="24493"/>
  <c r="H175" i="24493"/>
  <c r="K175" i="24493" s="1"/>
  <c r="O175" i="24493"/>
  <c r="H176" i="24493"/>
  <c r="K176" i="24493" s="1"/>
  <c r="P176" i="24493" s="1"/>
  <c r="R176" i="24493" s="1"/>
  <c r="O176" i="24493"/>
  <c r="H177" i="24493"/>
  <c r="K177" i="24493"/>
  <c r="O177" i="24493"/>
  <c r="H178" i="24493"/>
  <c r="K178" i="24493"/>
  <c r="O178" i="24493"/>
  <c r="H179" i="24493"/>
  <c r="K179" i="24493" s="1"/>
  <c r="P179" i="24493" s="1"/>
  <c r="R179" i="24493" s="1"/>
  <c r="O179" i="24493"/>
  <c r="H180" i="24493"/>
  <c r="K180" i="24493"/>
  <c r="O180" i="24493"/>
  <c r="H183" i="24493"/>
  <c r="K183" i="24493" s="1"/>
  <c r="P183" i="24493" s="1"/>
  <c r="R183" i="24493" s="1"/>
  <c r="O183" i="24493"/>
  <c r="H184" i="24493"/>
  <c r="K184" i="24493" s="1"/>
  <c r="P184" i="24493" s="1"/>
  <c r="R184" i="24493" s="1"/>
  <c r="O184" i="24493"/>
  <c r="H185" i="24493"/>
  <c r="K185" i="24493" s="1"/>
  <c r="O185" i="24493"/>
  <c r="H186" i="24493"/>
  <c r="K186" i="24493" s="1"/>
  <c r="P186" i="24493" s="1"/>
  <c r="R186" i="24493" s="1"/>
  <c r="O186" i="24493"/>
  <c r="H187" i="24493"/>
  <c r="K187" i="24493"/>
  <c r="P187" i="24493" s="1"/>
  <c r="R187" i="24493" s="1"/>
  <c r="O187" i="24493"/>
  <c r="H188" i="24493"/>
  <c r="K188" i="24493" s="1"/>
  <c r="O188" i="24493"/>
  <c r="H189" i="24493"/>
  <c r="K189" i="24493" s="1"/>
  <c r="P189" i="24493" s="1"/>
  <c r="R189" i="24493" s="1"/>
  <c r="O189" i="24493"/>
  <c r="D190" i="24493"/>
  <c r="E190" i="24493"/>
  <c r="F190" i="24493"/>
  <c r="G190" i="24493"/>
  <c r="I190" i="24493"/>
  <c r="J190" i="24493"/>
  <c r="L190" i="24493"/>
  <c r="M190" i="24493"/>
  <c r="N190" i="24493"/>
  <c r="Q190" i="24493"/>
  <c r="H191" i="24493"/>
  <c r="O191" i="24493"/>
  <c r="H192" i="24493"/>
  <c r="K192" i="24493" s="1"/>
  <c r="O192" i="24493"/>
  <c r="H193" i="24493"/>
  <c r="K193" i="24493" s="1"/>
  <c r="P193" i="24493" s="1"/>
  <c r="R193" i="24493" s="1"/>
  <c r="O193" i="24493"/>
  <c r="H194" i="24493"/>
  <c r="K194" i="24493"/>
  <c r="O194" i="24493"/>
  <c r="H195" i="24493"/>
  <c r="K195" i="24493"/>
  <c r="O195" i="24493"/>
  <c r="P195" i="24493" s="1"/>
  <c r="R195" i="24493" s="1"/>
  <c r="H196" i="24493"/>
  <c r="K196" i="24493" s="1"/>
  <c r="P196" i="24493" s="1"/>
  <c r="R196" i="24493" s="1"/>
  <c r="O196" i="24493"/>
  <c r="H197" i="24493"/>
  <c r="K197" i="24493"/>
  <c r="O197" i="24493"/>
  <c r="H198" i="24493"/>
  <c r="K198" i="24493" s="1"/>
  <c r="P198" i="24493" s="1"/>
  <c r="R198" i="24493" s="1"/>
  <c r="O198" i="24493"/>
  <c r="H199" i="24493"/>
  <c r="K199" i="24493" s="1"/>
  <c r="P199" i="24493" s="1"/>
  <c r="R199" i="24493" s="1"/>
  <c r="O199" i="24493"/>
  <c r="H200" i="24493"/>
  <c r="K200" i="24493" s="1"/>
  <c r="O200" i="24493"/>
  <c r="P200" i="24493"/>
  <c r="R200" i="24493" s="1"/>
  <c r="H201" i="24493"/>
  <c r="K201" i="24493"/>
  <c r="P201" i="24493" s="1"/>
  <c r="R201" i="24493" s="1"/>
  <c r="O201" i="24493"/>
  <c r="H202" i="24493"/>
  <c r="K202" i="24493" s="1"/>
  <c r="P202" i="24493" s="1"/>
  <c r="R202" i="24493" s="1"/>
  <c r="O202" i="24493"/>
  <c r="H203" i="24493"/>
  <c r="K203" i="24493"/>
  <c r="P203" i="24493" s="1"/>
  <c r="O203" i="24493"/>
  <c r="R203" i="24493"/>
  <c r="H204" i="24493"/>
  <c r="K204" i="24493" s="1"/>
  <c r="P204" i="24493" s="1"/>
  <c r="R204" i="24493" s="1"/>
  <c r="O204" i="24493"/>
  <c r="H205" i="24493"/>
  <c r="K205" i="24493"/>
  <c r="O205" i="24493"/>
  <c r="H206" i="24493"/>
  <c r="K206" i="24493" s="1"/>
  <c r="O206" i="24493"/>
  <c r="H207" i="24493"/>
  <c r="K207" i="24493" s="1"/>
  <c r="P207" i="24493" s="1"/>
  <c r="R207" i="24493" s="1"/>
  <c r="O207" i="24493"/>
  <c r="H208" i="24493"/>
  <c r="K208" i="24493" s="1"/>
  <c r="O208" i="24493"/>
  <c r="P208" i="24493"/>
  <c r="R208" i="24493" s="1"/>
  <c r="H209" i="24493"/>
  <c r="K209" i="24493"/>
  <c r="O209" i="24493"/>
  <c r="H211" i="24493"/>
  <c r="K211" i="24493" s="1"/>
  <c r="P211" i="24493" s="1"/>
  <c r="R211" i="24493" s="1"/>
  <c r="O211" i="24493"/>
  <c r="H212" i="24493"/>
  <c r="K212" i="24493"/>
  <c r="O212" i="24493"/>
  <c r="P212" i="24493"/>
  <c r="R212" i="24493" s="1"/>
  <c r="H213" i="24493"/>
  <c r="K213" i="24493" s="1"/>
  <c r="P213" i="24493" s="1"/>
  <c r="R213" i="24493" s="1"/>
  <c r="O213" i="24493"/>
  <c r="H214" i="24493"/>
  <c r="K214" i="24493" s="1"/>
  <c r="O214" i="24493"/>
  <c r="H215" i="24493"/>
  <c r="K215" i="24493" s="1"/>
  <c r="P215" i="24493" s="1"/>
  <c r="R215" i="24493" s="1"/>
  <c r="O215" i="24493"/>
  <c r="H216" i="24493"/>
  <c r="K216" i="24493" s="1"/>
  <c r="P216" i="24493" s="1"/>
  <c r="R216" i="24493" s="1"/>
  <c r="O216" i="24493"/>
  <c r="H217" i="24493"/>
  <c r="K217" i="24493" s="1"/>
  <c r="P217" i="24493" s="1"/>
  <c r="R217" i="24493" s="1"/>
  <c r="O217" i="24493"/>
  <c r="H218" i="24493"/>
  <c r="K218" i="24493" s="1"/>
  <c r="O218" i="24493"/>
  <c r="H219" i="24493"/>
  <c r="K219" i="24493" s="1"/>
  <c r="P219" i="24493" s="1"/>
  <c r="R219" i="24493" s="1"/>
  <c r="O219" i="24493"/>
  <c r="H220" i="24493"/>
  <c r="K220" i="24493" s="1"/>
  <c r="P220" i="24493" s="1"/>
  <c r="O220" i="24493"/>
  <c r="R220" i="24493"/>
  <c r="H221" i="24493"/>
  <c r="K221" i="24493" s="1"/>
  <c r="P221" i="24493" s="1"/>
  <c r="R221" i="24493" s="1"/>
  <c r="O221" i="24493"/>
  <c r="H222" i="24493"/>
  <c r="K222" i="24493"/>
  <c r="O222" i="24493"/>
  <c r="D223" i="24493"/>
  <c r="E223" i="24493"/>
  <c r="F223" i="24493"/>
  <c r="G223" i="24493"/>
  <c r="I223" i="24493"/>
  <c r="J223" i="24493"/>
  <c r="L223" i="24493"/>
  <c r="M223" i="24493"/>
  <c r="N223" i="24493"/>
  <c r="Q223" i="24493"/>
  <c r="H224" i="24493"/>
  <c r="K224" i="24493" s="1"/>
  <c r="O224" i="24493"/>
  <c r="H225" i="24493"/>
  <c r="K225" i="24493"/>
  <c r="P225" i="24493" s="1"/>
  <c r="R225" i="24493" s="1"/>
  <c r="O225" i="24493"/>
  <c r="H226" i="24493"/>
  <c r="K226" i="24493"/>
  <c r="O226" i="24493"/>
  <c r="P226" i="24493"/>
  <c r="R226" i="24493" s="1"/>
  <c r="H227" i="24493"/>
  <c r="K227" i="24493" s="1"/>
  <c r="O227" i="24493"/>
  <c r="H228" i="24493"/>
  <c r="K228" i="24493" s="1"/>
  <c r="O228" i="24493"/>
  <c r="H229" i="24493"/>
  <c r="K229" i="24493" s="1"/>
  <c r="O229" i="24493"/>
  <c r="H230" i="24493"/>
  <c r="K230" i="24493" s="1"/>
  <c r="O230" i="24493"/>
  <c r="P230" i="24493"/>
  <c r="R230" i="24493" s="1"/>
  <c r="H231" i="24493"/>
  <c r="K231" i="24493" s="1"/>
  <c r="O231" i="24493"/>
  <c r="H232" i="24493"/>
  <c r="K232" i="24493"/>
  <c r="O232" i="24493"/>
  <c r="H233" i="24493"/>
  <c r="K233" i="24493" s="1"/>
  <c r="O233" i="24493"/>
  <c r="H234" i="24493"/>
  <c r="K234" i="24493" s="1"/>
  <c r="P234" i="24493" s="1"/>
  <c r="R234" i="24493" s="1"/>
  <c r="O234" i="24493"/>
  <c r="H235" i="24493"/>
  <c r="K235" i="24493" s="1"/>
  <c r="O235" i="24493"/>
  <c r="D236" i="24493"/>
  <c r="E236" i="24493"/>
  <c r="F236" i="24493"/>
  <c r="G236" i="24493"/>
  <c r="I236" i="24493"/>
  <c r="J236" i="24493"/>
  <c r="L236" i="24493"/>
  <c r="M236" i="24493"/>
  <c r="N236" i="24493"/>
  <c r="Q236" i="24493"/>
  <c r="H237" i="24493"/>
  <c r="O237" i="24493"/>
  <c r="H238" i="24493"/>
  <c r="K238" i="24493"/>
  <c r="O238" i="24493"/>
  <c r="H239" i="24493"/>
  <c r="K239" i="24493" s="1"/>
  <c r="O239" i="24493"/>
  <c r="H240" i="24493"/>
  <c r="K240" i="24493" s="1"/>
  <c r="P240" i="24493" s="1"/>
  <c r="R240" i="24493" s="1"/>
  <c r="O240" i="24493"/>
  <c r="H241" i="24493"/>
  <c r="K241" i="24493" s="1"/>
  <c r="O241" i="24493"/>
  <c r="H242" i="24493"/>
  <c r="K242" i="24493" s="1"/>
  <c r="P242" i="24493" s="1"/>
  <c r="R242" i="24493" s="1"/>
  <c r="O242" i="24493"/>
  <c r="H243" i="24493"/>
  <c r="K243" i="24493" s="1"/>
  <c r="O243" i="24493"/>
  <c r="H244" i="24493"/>
  <c r="K244" i="24493" s="1"/>
  <c r="O244" i="24493"/>
  <c r="H245" i="24493"/>
  <c r="K245" i="24493" s="1"/>
  <c r="O245" i="24493"/>
  <c r="H246" i="24493"/>
  <c r="K246" i="24493"/>
  <c r="O246" i="24493"/>
  <c r="H247" i="24493"/>
  <c r="K247" i="24493" s="1"/>
  <c r="O247" i="24493"/>
  <c r="H248" i="24493"/>
  <c r="K248" i="24493" s="1"/>
  <c r="P248" i="24493" s="1"/>
  <c r="R248" i="24493" s="1"/>
  <c r="O248" i="24493"/>
  <c r="H249" i="24493"/>
  <c r="K249" i="24493" s="1"/>
  <c r="O249" i="24493"/>
  <c r="H250" i="24493"/>
  <c r="K250" i="24493" s="1"/>
  <c r="O250" i="24493"/>
  <c r="H251" i="24493"/>
  <c r="K251" i="24493" s="1"/>
  <c r="O251" i="24493"/>
  <c r="H252" i="24493"/>
  <c r="K252" i="24493" s="1"/>
  <c r="O252" i="24493"/>
  <c r="P252" i="24493"/>
  <c r="R252" i="24493" s="1"/>
  <c r="H253" i="24493"/>
  <c r="K253" i="24493" s="1"/>
  <c r="P253" i="24493" s="1"/>
  <c r="R253" i="24493" s="1"/>
  <c r="O253" i="24493"/>
  <c r="H254" i="24493"/>
  <c r="K254" i="24493"/>
  <c r="P254" i="24493" s="1"/>
  <c r="R254" i="24493" s="1"/>
  <c r="O254" i="24493"/>
  <c r="H255" i="24493"/>
  <c r="K255" i="24493"/>
  <c r="O255" i="24493"/>
  <c r="H256" i="24493"/>
  <c r="K256" i="24493" s="1"/>
  <c r="O256" i="24493"/>
  <c r="P256" i="24493"/>
  <c r="R256" i="24493" s="1"/>
  <c r="H257" i="24493"/>
  <c r="K257" i="24493" s="1"/>
  <c r="O257" i="24493"/>
  <c r="H258" i="24493"/>
  <c r="K258" i="24493" s="1"/>
  <c r="O258" i="24493"/>
  <c r="H259" i="24493"/>
  <c r="K259" i="24493" s="1"/>
  <c r="O259" i="24493"/>
  <c r="H260" i="24493"/>
  <c r="K260" i="24493" s="1"/>
  <c r="O260" i="24493"/>
  <c r="H261" i="24493"/>
  <c r="K261" i="24493" s="1"/>
  <c r="P261" i="24493" s="1"/>
  <c r="R261" i="24493" s="1"/>
  <c r="O261" i="24493"/>
  <c r="H262" i="24493"/>
  <c r="K262" i="24493"/>
  <c r="P262" i="24493" s="1"/>
  <c r="R262" i="24493" s="1"/>
  <c r="O262" i="24493"/>
  <c r="H263" i="24493"/>
  <c r="K263" i="24493" s="1"/>
  <c r="O263" i="24493"/>
  <c r="H264" i="24493"/>
  <c r="K264" i="24493" s="1"/>
  <c r="P264" i="24493" s="1"/>
  <c r="R264" i="24493" s="1"/>
  <c r="O264" i="24493"/>
  <c r="H265" i="24493"/>
  <c r="K265" i="24493" s="1"/>
  <c r="O265" i="24493"/>
  <c r="H266" i="24493"/>
  <c r="K266" i="24493" s="1"/>
  <c r="O266" i="24493"/>
  <c r="H267" i="24493"/>
  <c r="K267" i="24493" s="1"/>
  <c r="O267" i="24493"/>
  <c r="D268" i="24493"/>
  <c r="E268" i="24493"/>
  <c r="F268" i="24493"/>
  <c r="G268" i="24493"/>
  <c r="I268" i="24493"/>
  <c r="J268" i="24493"/>
  <c r="L268" i="24493"/>
  <c r="M268" i="24493"/>
  <c r="N268" i="24493"/>
  <c r="Q268" i="24493"/>
  <c r="H269" i="24493"/>
  <c r="O269" i="24493"/>
  <c r="H270" i="24493"/>
  <c r="K270" i="24493" s="1"/>
  <c r="O270" i="24493"/>
  <c r="P270" i="24493"/>
  <c r="R270" i="24493"/>
  <c r="H271" i="24493"/>
  <c r="K271" i="24493"/>
  <c r="P271" i="24493" s="1"/>
  <c r="R271" i="24493" s="1"/>
  <c r="O271" i="24493"/>
  <c r="H272" i="24493"/>
  <c r="K272" i="24493" s="1"/>
  <c r="O272" i="24493"/>
  <c r="H273" i="24493"/>
  <c r="K273" i="24493" s="1"/>
  <c r="O273" i="24493"/>
  <c r="H274" i="24493"/>
  <c r="K274" i="24493" s="1"/>
  <c r="P274" i="24493" s="1"/>
  <c r="R274" i="24493" s="1"/>
  <c r="O274" i="24493"/>
  <c r="H275" i="24493"/>
  <c r="K275" i="24493" s="1"/>
  <c r="P275" i="24493" s="1"/>
  <c r="R275" i="24493" s="1"/>
  <c r="O275" i="24493"/>
  <c r="H276" i="24493"/>
  <c r="K276" i="24493"/>
  <c r="O276" i="24493"/>
  <c r="H277" i="24493"/>
  <c r="K277" i="24493"/>
  <c r="P277" i="24493" s="1"/>
  <c r="R277" i="24493" s="1"/>
  <c r="O277" i="24493"/>
  <c r="H278" i="24493"/>
  <c r="K278" i="24493"/>
  <c r="O278" i="24493"/>
  <c r="P278" i="24493" s="1"/>
  <c r="R278" i="24493" s="1"/>
  <c r="D279" i="24493"/>
  <c r="E279" i="24493"/>
  <c r="F279" i="24493"/>
  <c r="G279" i="24493"/>
  <c r="I279" i="24493"/>
  <c r="J279" i="24493"/>
  <c r="L279" i="24493"/>
  <c r="M279" i="24493"/>
  <c r="N279" i="24493"/>
  <c r="Q279" i="24493"/>
  <c r="H280" i="24493"/>
  <c r="O280" i="24493"/>
  <c r="H281" i="24493"/>
  <c r="K281" i="24493" s="1"/>
  <c r="O281" i="24493"/>
  <c r="P281" i="24493"/>
  <c r="R281" i="24493" s="1"/>
  <c r="H282" i="24493"/>
  <c r="K282" i="24493" s="1"/>
  <c r="O282" i="24493"/>
  <c r="H283" i="24493"/>
  <c r="K283" i="24493" s="1"/>
  <c r="P283" i="24493" s="1"/>
  <c r="R283" i="24493" s="1"/>
  <c r="O283" i="24493"/>
  <c r="H284" i="24493"/>
  <c r="K284" i="24493"/>
  <c r="P284" i="24493" s="1"/>
  <c r="R284" i="24493" s="1"/>
  <c r="O284" i="24493"/>
  <c r="H285" i="24493"/>
  <c r="K285" i="24493" s="1"/>
  <c r="O285" i="24493"/>
  <c r="H286" i="24493"/>
  <c r="K286" i="24493"/>
  <c r="O286" i="24493"/>
  <c r="H287" i="24493"/>
  <c r="K287" i="24493" s="1"/>
  <c r="P287" i="24493" s="1"/>
  <c r="R287" i="24493" s="1"/>
  <c r="O287" i="24493"/>
  <c r="H288" i="24493"/>
  <c r="K288" i="24493" s="1"/>
  <c r="P288" i="24493" s="1"/>
  <c r="R288" i="24493" s="1"/>
  <c r="O288" i="24493"/>
  <c r="H289" i="24493"/>
  <c r="K289" i="24493" s="1"/>
  <c r="O289" i="24493"/>
  <c r="P289" i="24493"/>
  <c r="R289" i="24493" s="1"/>
  <c r="D290" i="24493"/>
  <c r="E290" i="24493"/>
  <c r="F290" i="24493"/>
  <c r="G290" i="24493"/>
  <c r="I290" i="24493"/>
  <c r="J290" i="24493"/>
  <c r="L290" i="24493"/>
  <c r="M290" i="24493"/>
  <c r="N290" i="24493"/>
  <c r="Q290" i="24493"/>
  <c r="H291" i="24493"/>
  <c r="K291" i="24493"/>
  <c r="O291" i="24493"/>
  <c r="H292" i="24493"/>
  <c r="K292" i="24493"/>
  <c r="O292" i="24493"/>
  <c r="H293" i="24493"/>
  <c r="O293" i="24493"/>
  <c r="H294" i="24493"/>
  <c r="K294" i="24493" s="1"/>
  <c r="O294" i="24493"/>
  <c r="H295" i="24493"/>
  <c r="K295" i="24493" s="1"/>
  <c r="P295" i="24493" s="1"/>
  <c r="R295" i="24493" s="1"/>
  <c r="O295" i="24493"/>
  <c r="H296" i="24493"/>
  <c r="K296" i="24493"/>
  <c r="P296" i="24493" s="1"/>
  <c r="R296" i="24493" s="1"/>
  <c r="O296" i="24493"/>
  <c r="H297" i="24493"/>
  <c r="K297" i="24493" s="1"/>
  <c r="O297" i="24493"/>
  <c r="H298" i="24493"/>
  <c r="K298" i="24493" s="1"/>
  <c r="P298" i="24493" s="1"/>
  <c r="O298" i="24493"/>
  <c r="R298" i="24493"/>
  <c r="H299" i="24493"/>
  <c r="K299" i="24493" s="1"/>
  <c r="P299" i="24493" s="1"/>
  <c r="R299" i="24493" s="1"/>
  <c r="O299" i="24493"/>
  <c r="H300" i="24493"/>
  <c r="K300" i="24493" s="1"/>
  <c r="O300" i="24493"/>
  <c r="H301" i="24493"/>
  <c r="K301" i="24493" s="1"/>
  <c r="O301" i="24493"/>
  <c r="H302" i="24493"/>
  <c r="K302" i="24493" s="1"/>
  <c r="P302" i="24493" s="1"/>
  <c r="R302" i="24493" s="1"/>
  <c r="O302" i="24493"/>
  <c r="H303" i="24493"/>
  <c r="K303" i="24493" s="1"/>
  <c r="P303" i="24493" s="1"/>
  <c r="R303" i="24493" s="1"/>
  <c r="O303" i="24493"/>
  <c r="H304" i="24493"/>
  <c r="K304" i="24493"/>
  <c r="O304" i="24493"/>
  <c r="H305" i="24493"/>
  <c r="K305" i="24493" s="1"/>
  <c r="O305" i="24493"/>
  <c r="H306" i="24493"/>
  <c r="K306" i="24493" s="1"/>
  <c r="P306" i="24493" s="1"/>
  <c r="R306" i="24493" s="1"/>
  <c r="O306" i="24493"/>
  <c r="H307" i="24493"/>
  <c r="K307" i="24493" s="1"/>
  <c r="O307" i="24493"/>
  <c r="H308" i="24493"/>
  <c r="K308" i="24493" s="1"/>
  <c r="O308" i="24493"/>
  <c r="H309" i="24493"/>
  <c r="K309" i="24493" s="1"/>
  <c r="O309" i="24493"/>
  <c r="H310" i="24493"/>
  <c r="K310" i="24493" s="1"/>
  <c r="P310" i="24493" s="1"/>
  <c r="R310" i="24493" s="1"/>
  <c r="O310" i="24493"/>
  <c r="H311" i="24493"/>
  <c r="K311" i="24493" s="1"/>
  <c r="P311" i="24493" s="1"/>
  <c r="R311" i="24493" s="1"/>
  <c r="O311" i="24493"/>
  <c r="H312" i="24493"/>
  <c r="K312" i="24493"/>
  <c r="P312" i="24493" s="1"/>
  <c r="R312" i="24493" s="1"/>
  <c r="O312" i="24493"/>
  <c r="H313" i="24493"/>
  <c r="K313" i="24493" s="1"/>
  <c r="P313" i="24493" s="1"/>
  <c r="R313" i="24493" s="1"/>
  <c r="O313" i="24493"/>
  <c r="H314" i="24493"/>
  <c r="K314" i="24493" s="1"/>
  <c r="P314" i="24493" s="1"/>
  <c r="R314" i="24493" s="1"/>
  <c r="O314" i="24493"/>
  <c r="H315" i="24493"/>
  <c r="K315" i="24493" s="1"/>
  <c r="O315" i="24493"/>
  <c r="H316" i="24493"/>
  <c r="K316" i="24493" s="1"/>
  <c r="O316" i="24493"/>
  <c r="H317" i="24493"/>
  <c r="K317" i="24493" s="1"/>
  <c r="O317" i="24493"/>
  <c r="H318" i="24493"/>
  <c r="K318" i="24493" s="1"/>
  <c r="O318" i="24493"/>
  <c r="H319" i="24493"/>
  <c r="K319" i="24493" s="1"/>
  <c r="P319" i="24493" s="1"/>
  <c r="R319" i="24493" s="1"/>
  <c r="O319" i="24493"/>
  <c r="H320" i="24493"/>
  <c r="K320" i="24493" s="1"/>
  <c r="P320" i="24493" s="1"/>
  <c r="R320" i="24493" s="1"/>
  <c r="O320" i="24493"/>
  <c r="H321" i="24493"/>
  <c r="K321" i="24493"/>
  <c r="P321" i="24493" s="1"/>
  <c r="R321" i="24493" s="1"/>
  <c r="O321" i="24493"/>
  <c r="H322" i="24493"/>
  <c r="K322" i="24493"/>
  <c r="O322" i="24493"/>
  <c r="P322" i="24493" s="1"/>
  <c r="R322" i="24493" s="1"/>
  <c r="H323" i="24493"/>
  <c r="K323" i="24493" s="1"/>
  <c r="O323" i="24493"/>
  <c r="H324" i="24493"/>
  <c r="K324" i="24493"/>
  <c r="O324" i="24493"/>
  <c r="H325" i="24493"/>
  <c r="K325" i="24493" s="1"/>
  <c r="P325" i="24493" s="1"/>
  <c r="R325" i="24493" s="1"/>
  <c r="O325" i="24493"/>
  <c r="H326" i="24493"/>
  <c r="K326" i="24493" s="1"/>
  <c r="P326" i="24493" s="1"/>
  <c r="R326" i="24493" s="1"/>
  <c r="O326" i="24493"/>
  <c r="H327" i="24493"/>
  <c r="K327" i="24493" s="1"/>
  <c r="O327" i="24493"/>
  <c r="P327" i="24493"/>
  <c r="R327" i="24493" s="1"/>
  <c r="H328" i="24493"/>
  <c r="K328" i="24493" s="1"/>
  <c r="O328" i="24493"/>
  <c r="H329" i="24493"/>
  <c r="K329" i="24493" s="1"/>
  <c r="P329" i="24493" s="1"/>
  <c r="R329" i="24493" s="1"/>
  <c r="O329" i="24493"/>
  <c r="H330" i="24493"/>
  <c r="K330" i="24493"/>
  <c r="O330" i="24493"/>
  <c r="P330" i="24493"/>
  <c r="R330" i="24493" s="1"/>
  <c r="H331" i="24493"/>
  <c r="K331" i="24493"/>
  <c r="O331" i="24493"/>
  <c r="H332" i="24493"/>
  <c r="K332" i="24493" s="1"/>
  <c r="P332" i="24493" s="1"/>
  <c r="R332" i="24493" s="1"/>
  <c r="O332" i="24493"/>
  <c r="H333" i="24493"/>
  <c r="K333" i="24493" s="1"/>
  <c r="P333" i="24493" s="1"/>
  <c r="R333" i="24493" s="1"/>
  <c r="O333" i="24493"/>
  <c r="H334" i="24493"/>
  <c r="K334" i="24493" s="1"/>
  <c r="O334" i="24493"/>
  <c r="H335" i="24493"/>
  <c r="K335" i="24493"/>
  <c r="O335" i="24493"/>
  <c r="P335" i="24493" s="1"/>
  <c r="R335" i="24493" s="1"/>
  <c r="H336" i="24493"/>
  <c r="K336" i="24493"/>
  <c r="O336" i="24493"/>
  <c r="H337" i="24493"/>
  <c r="K337" i="24493" s="1"/>
  <c r="P337" i="24493" s="1"/>
  <c r="R337" i="24493" s="1"/>
  <c r="O337" i="24493"/>
  <c r="H338" i="24493"/>
  <c r="K338" i="24493"/>
  <c r="P338" i="24493" s="1"/>
  <c r="R338" i="24493" s="1"/>
  <c r="O338" i="24493"/>
  <c r="D343" i="24493"/>
  <c r="E343" i="24493"/>
  <c r="F343" i="24493"/>
  <c r="G343" i="24493"/>
  <c r="I343" i="24493"/>
  <c r="J343" i="24493"/>
  <c r="L343" i="24493"/>
  <c r="L344" i="24493" s="1"/>
  <c r="M343" i="24493"/>
  <c r="N343" i="24493"/>
  <c r="Q343" i="24493"/>
  <c r="H7" i="24492"/>
  <c r="K7" i="24492" s="1"/>
  <c r="P7" i="24492" s="1"/>
  <c r="R7" i="24492" s="1"/>
  <c r="O7" i="24492"/>
  <c r="H8" i="24492"/>
  <c r="K8" i="24492" s="1"/>
  <c r="P8" i="24492" s="1"/>
  <c r="R8" i="24492" s="1"/>
  <c r="O8" i="24492"/>
  <c r="H9" i="24492"/>
  <c r="K9" i="24492" s="1"/>
  <c r="O9" i="24492"/>
  <c r="H10" i="24492"/>
  <c r="K10" i="24492" s="1"/>
  <c r="P10" i="24492" s="1"/>
  <c r="R10" i="24492" s="1"/>
  <c r="O10" i="24492"/>
  <c r="H11" i="24492"/>
  <c r="K11" i="24492" s="1"/>
  <c r="O11" i="24492"/>
  <c r="P11" i="24492"/>
  <c r="R11" i="24492" s="1"/>
  <c r="H12" i="24492"/>
  <c r="K12" i="24492" s="1"/>
  <c r="P12" i="24492" s="1"/>
  <c r="R12" i="24492" s="1"/>
  <c r="O12" i="24492"/>
  <c r="H13" i="24492"/>
  <c r="K13" i="24492" s="1"/>
  <c r="P13" i="24492" s="1"/>
  <c r="R13" i="24492" s="1"/>
  <c r="O13" i="24492"/>
  <c r="D14" i="24492"/>
  <c r="E14" i="24492"/>
  <c r="F14" i="24492"/>
  <c r="G14" i="24492"/>
  <c r="I14" i="24492"/>
  <c r="J14" i="24492"/>
  <c r="M14" i="24492"/>
  <c r="N14" i="24492"/>
  <c r="Q14" i="24492"/>
  <c r="H15" i="24492"/>
  <c r="K15" i="24492" s="1"/>
  <c r="P15" i="24492" s="1"/>
  <c r="R15" i="24492" s="1"/>
  <c r="O15" i="24492"/>
  <c r="H16" i="24492"/>
  <c r="K16" i="24492" s="1"/>
  <c r="P16" i="24492" s="1"/>
  <c r="R16" i="24492" s="1"/>
  <c r="O16" i="24492"/>
  <c r="H17" i="24492"/>
  <c r="K17" i="24492"/>
  <c r="O17" i="24492"/>
  <c r="H18" i="24492"/>
  <c r="K18" i="24492"/>
  <c r="P18" i="24492" s="1"/>
  <c r="R18" i="24492" s="1"/>
  <c r="O18" i="24492"/>
  <c r="H19" i="24492"/>
  <c r="K19" i="24492" s="1"/>
  <c r="O19" i="24492"/>
  <c r="H20" i="24492"/>
  <c r="K20" i="24492" s="1"/>
  <c r="P20" i="24492" s="1"/>
  <c r="R20" i="24492" s="1"/>
  <c r="O20" i="24492"/>
  <c r="H21" i="24492"/>
  <c r="K21" i="24492"/>
  <c r="O21" i="24492"/>
  <c r="H22" i="24492"/>
  <c r="K22" i="24492" s="1"/>
  <c r="O22" i="24492"/>
  <c r="H23" i="24492"/>
  <c r="K23" i="24492" s="1"/>
  <c r="P23" i="24492" s="1"/>
  <c r="R23" i="24492" s="1"/>
  <c r="O23" i="24492"/>
  <c r="H24" i="24492"/>
  <c r="K24" i="24492" s="1"/>
  <c r="P24" i="24492" s="1"/>
  <c r="R24" i="24492" s="1"/>
  <c r="O24" i="24492"/>
  <c r="H25" i="24492"/>
  <c r="K25" i="24492"/>
  <c r="O25" i="24492"/>
  <c r="H26" i="24492"/>
  <c r="K26" i="24492"/>
  <c r="P26" i="24492" s="1"/>
  <c r="R26" i="24492" s="1"/>
  <c r="O26" i="24492"/>
  <c r="H27" i="24492"/>
  <c r="K27" i="24492" s="1"/>
  <c r="O27" i="24492"/>
  <c r="H28" i="24492"/>
  <c r="K28" i="24492" s="1"/>
  <c r="P28" i="24492" s="1"/>
  <c r="R28" i="24492" s="1"/>
  <c r="O28" i="24492"/>
  <c r="H30" i="24492"/>
  <c r="K30" i="24492" s="1"/>
  <c r="O30" i="24492"/>
  <c r="D31" i="24492"/>
  <c r="E31" i="24492"/>
  <c r="F31" i="24492"/>
  <c r="G31" i="24492"/>
  <c r="I31" i="24492"/>
  <c r="J31" i="24492"/>
  <c r="L31" i="24492"/>
  <c r="M31" i="24492"/>
  <c r="M344" i="24492" s="1"/>
  <c r="N31" i="24492"/>
  <c r="Q31" i="24492"/>
  <c r="H32" i="24492"/>
  <c r="K32" i="24492" s="1"/>
  <c r="O32" i="24492"/>
  <c r="H33" i="24492"/>
  <c r="K33" i="24492" s="1"/>
  <c r="P33" i="24492" s="1"/>
  <c r="R33" i="24492" s="1"/>
  <c r="O33" i="24492"/>
  <c r="H34" i="24492"/>
  <c r="K34" i="24492" s="1"/>
  <c r="P34" i="24492" s="1"/>
  <c r="R34" i="24492" s="1"/>
  <c r="O34" i="24492"/>
  <c r="H35" i="24492"/>
  <c r="K35" i="24492" s="1"/>
  <c r="P35" i="24492" s="1"/>
  <c r="R35" i="24492" s="1"/>
  <c r="O35" i="24492"/>
  <c r="H36" i="24492"/>
  <c r="K36" i="24492" s="1"/>
  <c r="P36" i="24492" s="1"/>
  <c r="R36" i="24492" s="1"/>
  <c r="O36" i="24492"/>
  <c r="H37" i="24492"/>
  <c r="K37" i="24492" s="1"/>
  <c r="O37" i="24492"/>
  <c r="H38" i="24492"/>
  <c r="K38" i="24492" s="1"/>
  <c r="P38" i="24492" s="1"/>
  <c r="R38" i="24492" s="1"/>
  <c r="O38" i="24492"/>
  <c r="H39" i="24492"/>
  <c r="K39" i="24492" s="1"/>
  <c r="O39" i="24492"/>
  <c r="H40" i="24492"/>
  <c r="K40" i="24492" s="1"/>
  <c r="P40" i="24492" s="1"/>
  <c r="R40" i="24492" s="1"/>
  <c r="O40" i="24492"/>
  <c r="H41" i="24492"/>
  <c r="K41" i="24492"/>
  <c r="O41" i="24492"/>
  <c r="H42" i="24492"/>
  <c r="K42" i="24492"/>
  <c r="O42" i="24492"/>
  <c r="H43" i="24492"/>
  <c r="K43" i="24492"/>
  <c r="O43" i="24492"/>
  <c r="H44" i="24492"/>
  <c r="K44" i="24492" s="1"/>
  <c r="O44" i="24492"/>
  <c r="H45" i="24492"/>
  <c r="K45" i="24492" s="1"/>
  <c r="O45" i="24492"/>
  <c r="H46" i="24492"/>
  <c r="K46" i="24492" s="1"/>
  <c r="O46" i="24492"/>
  <c r="P46" i="24492" s="1"/>
  <c r="R46" i="24492" s="1"/>
  <c r="H47" i="24492"/>
  <c r="K47" i="24492" s="1"/>
  <c r="P47" i="24492" s="1"/>
  <c r="R47" i="24492" s="1"/>
  <c r="O47" i="24492"/>
  <c r="H48" i="24492"/>
  <c r="K48" i="24492" s="1"/>
  <c r="P48" i="24492" s="1"/>
  <c r="R48" i="24492" s="1"/>
  <c r="O48" i="24492"/>
  <c r="H49" i="24492"/>
  <c r="K49" i="24492" s="1"/>
  <c r="P49" i="24492" s="1"/>
  <c r="R49" i="24492" s="1"/>
  <c r="O49" i="24492"/>
  <c r="H50" i="24492"/>
  <c r="K50" i="24492" s="1"/>
  <c r="P50" i="24492" s="1"/>
  <c r="R50" i="24492" s="1"/>
  <c r="O50" i="24492"/>
  <c r="H51" i="24492"/>
  <c r="K51" i="24492"/>
  <c r="P51" i="24492" s="1"/>
  <c r="R51" i="24492" s="1"/>
  <c r="O51" i="24492"/>
  <c r="H52" i="24492"/>
  <c r="K52" i="24492"/>
  <c r="O52" i="24492"/>
  <c r="H53" i="24492"/>
  <c r="K53" i="24492" s="1"/>
  <c r="O53" i="24492"/>
  <c r="H54" i="24492"/>
  <c r="K54" i="24492" s="1"/>
  <c r="P54" i="24492" s="1"/>
  <c r="R54" i="24492" s="1"/>
  <c r="O54" i="24492"/>
  <c r="H55" i="24492"/>
  <c r="K55" i="24492" s="1"/>
  <c r="O55" i="24492"/>
  <c r="H56" i="24492"/>
  <c r="K56" i="24492" s="1"/>
  <c r="P56" i="24492" s="1"/>
  <c r="R56" i="24492" s="1"/>
  <c r="O56" i="24492"/>
  <c r="H57" i="24492"/>
  <c r="K57" i="24492"/>
  <c r="O57" i="24492"/>
  <c r="H58" i="24492"/>
  <c r="K58" i="24492" s="1"/>
  <c r="O58" i="24492"/>
  <c r="H59" i="24492"/>
  <c r="K59" i="24492" s="1"/>
  <c r="P59" i="24492" s="1"/>
  <c r="R59" i="24492" s="1"/>
  <c r="O59" i="24492"/>
  <c r="H60" i="24492"/>
  <c r="K60" i="24492" s="1"/>
  <c r="P60" i="24492" s="1"/>
  <c r="R60" i="24492" s="1"/>
  <c r="O60" i="24492"/>
  <c r="H61" i="24492"/>
  <c r="K61" i="24492" s="1"/>
  <c r="O61" i="24492"/>
  <c r="P61" i="24492" s="1"/>
  <c r="R61" i="24492" s="1"/>
  <c r="H62" i="24492"/>
  <c r="K62" i="24492" s="1"/>
  <c r="O62" i="24492"/>
  <c r="H63" i="24492"/>
  <c r="K63" i="24492" s="1"/>
  <c r="O63" i="24492"/>
  <c r="H64" i="24492"/>
  <c r="K64" i="24492" s="1"/>
  <c r="P64" i="24492" s="1"/>
  <c r="R64" i="24492" s="1"/>
  <c r="O64" i="24492"/>
  <c r="H65" i="24492"/>
  <c r="K65" i="24492"/>
  <c r="P65" i="24492" s="1"/>
  <c r="R65" i="24492" s="1"/>
  <c r="O65" i="24492"/>
  <c r="H66" i="24492"/>
  <c r="K66" i="24492" s="1"/>
  <c r="P66" i="24492" s="1"/>
  <c r="R66" i="24492" s="1"/>
  <c r="O66" i="24492"/>
  <c r="H67" i="24492"/>
  <c r="K67" i="24492"/>
  <c r="O67" i="24492"/>
  <c r="H68" i="24492"/>
  <c r="K68" i="24492"/>
  <c r="P68" i="24492" s="1"/>
  <c r="R68" i="24492" s="1"/>
  <c r="O68" i="24492"/>
  <c r="H69" i="24492"/>
  <c r="K69" i="24492" s="1"/>
  <c r="P69" i="24492" s="1"/>
  <c r="R69" i="24492" s="1"/>
  <c r="O69" i="24492"/>
  <c r="D70" i="24492"/>
  <c r="E70" i="24492"/>
  <c r="F70" i="24492"/>
  <c r="G70" i="24492"/>
  <c r="I70" i="24492"/>
  <c r="J70" i="24492"/>
  <c r="L70" i="24492"/>
  <c r="M70" i="24492"/>
  <c r="N70" i="24492"/>
  <c r="Q70" i="24492"/>
  <c r="H71" i="24492"/>
  <c r="K71" i="24492" s="1"/>
  <c r="O71" i="24492"/>
  <c r="H72" i="24492"/>
  <c r="K72" i="24492" s="1"/>
  <c r="P72" i="24492" s="1"/>
  <c r="R72" i="24492" s="1"/>
  <c r="O72" i="24492"/>
  <c r="H73" i="24492"/>
  <c r="K73" i="24492"/>
  <c r="O73" i="24492"/>
  <c r="H74" i="24492"/>
  <c r="K74" i="24492" s="1"/>
  <c r="O74" i="24492"/>
  <c r="H75" i="24492"/>
  <c r="K75" i="24492" s="1"/>
  <c r="P75" i="24492" s="1"/>
  <c r="R75" i="24492" s="1"/>
  <c r="O75" i="24492"/>
  <c r="H76" i="24492"/>
  <c r="K76" i="24492" s="1"/>
  <c r="O76" i="24492"/>
  <c r="P76" i="24492"/>
  <c r="R76" i="24492" s="1"/>
  <c r="H77" i="24492"/>
  <c r="K77" i="24492" s="1"/>
  <c r="O77" i="24492"/>
  <c r="H78" i="24492"/>
  <c r="K78" i="24492" s="1"/>
  <c r="P78" i="24492" s="1"/>
  <c r="R78" i="24492" s="1"/>
  <c r="O78" i="24492"/>
  <c r="H79" i="24492"/>
  <c r="K79" i="24492" s="1"/>
  <c r="O79" i="24492"/>
  <c r="H80" i="24492"/>
  <c r="K80" i="24492"/>
  <c r="P80" i="24492" s="1"/>
  <c r="R80" i="24492" s="1"/>
  <c r="O80" i="24492"/>
  <c r="H81" i="24492"/>
  <c r="K81" i="24492"/>
  <c r="O81" i="24492"/>
  <c r="H82" i="24492"/>
  <c r="K82" i="24492" s="1"/>
  <c r="P82" i="24492" s="1"/>
  <c r="R82" i="24492" s="1"/>
  <c r="O82" i="24492"/>
  <c r="H83" i="24492"/>
  <c r="K83" i="24492" s="1"/>
  <c r="O83" i="24492"/>
  <c r="H84" i="24492"/>
  <c r="K84" i="24492" s="1"/>
  <c r="P84" i="24492" s="1"/>
  <c r="R84" i="24492" s="1"/>
  <c r="O84" i="24492"/>
  <c r="H85" i="24492"/>
  <c r="K85" i="24492"/>
  <c r="P85" i="24492" s="1"/>
  <c r="R85" i="24492" s="1"/>
  <c r="O85" i="24492"/>
  <c r="H86" i="24492"/>
  <c r="K86" i="24492" s="1"/>
  <c r="P86" i="24492" s="1"/>
  <c r="R86" i="24492" s="1"/>
  <c r="O86" i="24492"/>
  <c r="H87" i="24492"/>
  <c r="K87" i="24492" s="1"/>
  <c r="O87" i="24492"/>
  <c r="H88" i="24492"/>
  <c r="K88" i="24492" s="1"/>
  <c r="P88" i="24492" s="1"/>
  <c r="R88" i="24492" s="1"/>
  <c r="O88" i="24492"/>
  <c r="H89" i="24492"/>
  <c r="K89" i="24492" s="1"/>
  <c r="O89" i="24492"/>
  <c r="H90" i="24492"/>
  <c r="K90" i="24492" s="1"/>
  <c r="O90" i="24492"/>
  <c r="H91" i="24492"/>
  <c r="K91" i="24492" s="1"/>
  <c r="O91" i="24492"/>
  <c r="P91" i="24492"/>
  <c r="R91" i="24492" s="1"/>
  <c r="H92" i="24492"/>
  <c r="K92" i="24492" s="1"/>
  <c r="P92" i="24492" s="1"/>
  <c r="R92" i="24492" s="1"/>
  <c r="O92" i="24492"/>
  <c r="H93" i="24492"/>
  <c r="K93" i="24492"/>
  <c r="O93" i="24492"/>
  <c r="P93" i="24492" s="1"/>
  <c r="R93" i="24492" s="1"/>
  <c r="H94" i="24492"/>
  <c r="K94" i="24492"/>
  <c r="O94" i="24492"/>
  <c r="H95" i="24492"/>
  <c r="K95" i="24492" s="1"/>
  <c r="P95" i="24492" s="1"/>
  <c r="R95" i="24492" s="1"/>
  <c r="O95" i="24492"/>
  <c r="H96" i="24492"/>
  <c r="K96" i="24492"/>
  <c r="P96" i="24492" s="1"/>
  <c r="R96" i="24492" s="1"/>
  <c r="O96" i="24492"/>
  <c r="H97" i="24492"/>
  <c r="K97" i="24492" s="1"/>
  <c r="O97" i="24492"/>
  <c r="H98" i="24492"/>
  <c r="K98" i="24492" s="1"/>
  <c r="P98" i="24492" s="1"/>
  <c r="R98" i="24492" s="1"/>
  <c r="O98" i="24492"/>
  <c r="H99" i="24492"/>
  <c r="K99" i="24492" s="1"/>
  <c r="O99" i="24492"/>
  <c r="P99" i="24492" s="1"/>
  <c r="R99" i="24492" s="1"/>
  <c r="H100" i="24492"/>
  <c r="K100" i="24492" s="1"/>
  <c r="P100" i="24492" s="1"/>
  <c r="R100" i="24492" s="1"/>
  <c r="O100" i="24492"/>
  <c r="H101" i="24492"/>
  <c r="K101" i="24492" s="1"/>
  <c r="P101" i="24492" s="1"/>
  <c r="R101" i="24492" s="1"/>
  <c r="O101" i="24492"/>
  <c r="H102" i="24492"/>
  <c r="K102" i="24492" s="1"/>
  <c r="O102" i="24492"/>
  <c r="H103" i="24492"/>
  <c r="K103" i="24492" s="1"/>
  <c r="P103" i="24492" s="1"/>
  <c r="R103" i="24492" s="1"/>
  <c r="O103" i="24492"/>
  <c r="D104" i="24492"/>
  <c r="E104" i="24492"/>
  <c r="F104" i="24492"/>
  <c r="G104" i="24492"/>
  <c r="I104" i="24492"/>
  <c r="J104" i="24492"/>
  <c r="L104" i="24492"/>
  <c r="M104" i="24492"/>
  <c r="N104" i="24492"/>
  <c r="Q104" i="24492"/>
  <c r="H105" i="24492"/>
  <c r="K105" i="24492" s="1"/>
  <c r="O105" i="24492"/>
  <c r="H106" i="24492"/>
  <c r="K106" i="24492" s="1"/>
  <c r="P106" i="24492" s="1"/>
  <c r="R106" i="24492" s="1"/>
  <c r="O106" i="24492"/>
  <c r="H107" i="24492"/>
  <c r="K107" i="24492"/>
  <c r="P107" i="24492" s="1"/>
  <c r="R107" i="24492" s="1"/>
  <c r="O107" i="24492"/>
  <c r="H108" i="24492"/>
  <c r="K108" i="24492" s="1"/>
  <c r="O108" i="24492"/>
  <c r="H109" i="24492"/>
  <c r="K109" i="24492" s="1"/>
  <c r="P109" i="24492" s="1"/>
  <c r="R109" i="24492" s="1"/>
  <c r="O109" i="24492"/>
  <c r="H110" i="24492"/>
  <c r="K110" i="24492" s="1"/>
  <c r="P110" i="24492" s="1"/>
  <c r="R110" i="24492" s="1"/>
  <c r="O110" i="24492"/>
  <c r="H111" i="24492"/>
  <c r="K111" i="24492"/>
  <c r="O111" i="24492"/>
  <c r="H112" i="24492"/>
  <c r="K112" i="24492"/>
  <c r="P112" i="24492" s="1"/>
  <c r="R112" i="24492" s="1"/>
  <c r="O112" i="24492"/>
  <c r="H113" i="24492"/>
  <c r="K113" i="24492" s="1"/>
  <c r="O113" i="24492"/>
  <c r="H114" i="24492"/>
  <c r="O114" i="24492"/>
  <c r="H115" i="24492"/>
  <c r="K115" i="24492" s="1"/>
  <c r="O115" i="24492"/>
  <c r="H116" i="24492"/>
  <c r="K116" i="24492" s="1"/>
  <c r="P116" i="24492" s="1"/>
  <c r="R116" i="24492" s="1"/>
  <c r="O116" i="24492"/>
  <c r="H117" i="24492"/>
  <c r="K117" i="24492" s="1"/>
  <c r="O117" i="24492"/>
  <c r="H118" i="24492"/>
  <c r="K118" i="24492" s="1"/>
  <c r="P118" i="24492" s="1"/>
  <c r="R118" i="24492" s="1"/>
  <c r="O118" i="24492"/>
  <c r="H119" i="24492"/>
  <c r="K119" i="24492" s="1"/>
  <c r="P119" i="24492" s="1"/>
  <c r="R119" i="24492" s="1"/>
  <c r="O119" i="24492"/>
  <c r="H120" i="24492"/>
  <c r="K120" i="24492" s="1"/>
  <c r="O120" i="24492"/>
  <c r="H121" i="24492"/>
  <c r="K121" i="24492" s="1"/>
  <c r="O121" i="24492"/>
  <c r="H122" i="24492"/>
  <c r="K122" i="24492"/>
  <c r="O122" i="24492"/>
  <c r="H123" i="24492"/>
  <c r="K123" i="24492"/>
  <c r="O123" i="24492"/>
  <c r="H124" i="24492"/>
  <c r="K124" i="24492" s="1"/>
  <c r="P124" i="24492" s="1"/>
  <c r="R124" i="24492" s="1"/>
  <c r="O124" i="24492"/>
  <c r="H125" i="24492"/>
  <c r="K125" i="24492" s="1"/>
  <c r="P125" i="24492" s="1"/>
  <c r="R125" i="24492" s="1"/>
  <c r="O125" i="24492"/>
  <c r="H126" i="24492"/>
  <c r="K126" i="24492"/>
  <c r="O126" i="24492"/>
  <c r="P126" i="24492" s="1"/>
  <c r="R126" i="24492" s="1"/>
  <c r="H127" i="24492"/>
  <c r="K127" i="24492" s="1"/>
  <c r="P127" i="24492" s="1"/>
  <c r="O127" i="24492"/>
  <c r="R127" i="24492"/>
  <c r="H128" i="24492"/>
  <c r="K128" i="24492" s="1"/>
  <c r="P128" i="24492" s="1"/>
  <c r="R128" i="24492" s="1"/>
  <c r="O128" i="24492"/>
  <c r="H129" i="24492"/>
  <c r="K129" i="24492" s="1"/>
  <c r="O129" i="24492"/>
  <c r="H130" i="24492"/>
  <c r="K130" i="24492" s="1"/>
  <c r="O130" i="24492"/>
  <c r="H131" i="24492"/>
  <c r="K131" i="24492" s="1"/>
  <c r="P131" i="24492" s="1"/>
  <c r="R131" i="24492" s="1"/>
  <c r="O131" i="24492"/>
  <c r="H132" i="24492"/>
  <c r="K132" i="24492"/>
  <c r="P132" i="24492" s="1"/>
  <c r="R132" i="24492" s="1"/>
  <c r="O132" i="24492"/>
  <c r="H133" i="24492"/>
  <c r="K133" i="24492" s="1"/>
  <c r="O133" i="24492"/>
  <c r="H134" i="24492"/>
  <c r="K134" i="24492" s="1"/>
  <c r="P134" i="24492" s="1"/>
  <c r="R134" i="24492" s="1"/>
  <c r="O134" i="24492"/>
  <c r="D135" i="24492"/>
  <c r="E135" i="24492"/>
  <c r="F135" i="24492"/>
  <c r="G135" i="24492"/>
  <c r="I135" i="24492"/>
  <c r="J135" i="24492"/>
  <c r="L135" i="24492"/>
  <c r="M135" i="24492"/>
  <c r="N135" i="24492"/>
  <c r="Q135" i="24492"/>
  <c r="H136" i="24492"/>
  <c r="K136" i="24492" s="1"/>
  <c r="O136" i="24492"/>
  <c r="H137" i="24492"/>
  <c r="K137" i="24492" s="1"/>
  <c r="P137" i="24492" s="1"/>
  <c r="R137" i="24492" s="1"/>
  <c r="O137" i="24492"/>
  <c r="H138" i="24492"/>
  <c r="K138" i="24492"/>
  <c r="O138" i="24492"/>
  <c r="H139" i="24492"/>
  <c r="K139" i="24492" s="1"/>
  <c r="P139" i="24492" s="1"/>
  <c r="R139" i="24492" s="1"/>
  <c r="O139" i="24492"/>
  <c r="H140" i="24492"/>
  <c r="K140" i="24492"/>
  <c r="P140" i="24492" s="1"/>
  <c r="R140" i="24492" s="1"/>
  <c r="O140" i="24492"/>
  <c r="H141" i="24492"/>
  <c r="K141" i="24492" s="1"/>
  <c r="O141" i="24492"/>
  <c r="H142" i="24492"/>
  <c r="K142" i="24492" s="1"/>
  <c r="P142" i="24492" s="1"/>
  <c r="R142" i="24492" s="1"/>
  <c r="O142" i="24492"/>
  <c r="H143" i="24492"/>
  <c r="K143" i="24492" s="1"/>
  <c r="O143" i="24492"/>
  <c r="P143" i="24492" s="1"/>
  <c r="R143" i="24492" s="1"/>
  <c r="H144" i="24492"/>
  <c r="K144" i="24492" s="1"/>
  <c r="P144" i="24492" s="1"/>
  <c r="R144" i="24492" s="1"/>
  <c r="O144" i="24492"/>
  <c r="H145" i="24492"/>
  <c r="K145" i="24492" s="1"/>
  <c r="P145" i="24492" s="1"/>
  <c r="R145" i="24492" s="1"/>
  <c r="O145" i="24492"/>
  <c r="H146" i="24492"/>
  <c r="K146" i="24492" s="1"/>
  <c r="P146" i="24492" s="1"/>
  <c r="R146" i="24492" s="1"/>
  <c r="O146" i="24492"/>
  <c r="H147" i="24492"/>
  <c r="K147" i="24492" s="1"/>
  <c r="O147" i="24492"/>
  <c r="P147" i="24492"/>
  <c r="R147" i="24492" s="1"/>
  <c r="H148" i="24492"/>
  <c r="K148" i="24492" s="1"/>
  <c r="O148" i="24492"/>
  <c r="H149" i="24492"/>
  <c r="K149" i="24492" s="1"/>
  <c r="P149" i="24492" s="1"/>
  <c r="R149" i="24492" s="1"/>
  <c r="O149" i="24492"/>
  <c r="H150" i="24492"/>
  <c r="K150" i="24492" s="1"/>
  <c r="P150" i="24492" s="1"/>
  <c r="R150" i="24492" s="1"/>
  <c r="O150" i="24492"/>
  <c r="H151" i="24492"/>
  <c r="K151" i="24492" s="1"/>
  <c r="O151" i="24492"/>
  <c r="H152" i="24492"/>
  <c r="K152" i="24492" s="1"/>
  <c r="O152" i="24492"/>
  <c r="H153" i="24492"/>
  <c r="K153" i="24492" s="1"/>
  <c r="P153" i="24492" s="1"/>
  <c r="R153" i="24492" s="1"/>
  <c r="O153" i="24492"/>
  <c r="H154" i="24492"/>
  <c r="K154" i="24492"/>
  <c r="P154" i="24492" s="1"/>
  <c r="R154" i="24492" s="1"/>
  <c r="O154" i="24492"/>
  <c r="H155" i="24492"/>
  <c r="K155" i="24492" s="1"/>
  <c r="O155" i="24492"/>
  <c r="H156" i="24492"/>
  <c r="K156" i="24492" s="1"/>
  <c r="P156" i="24492" s="1"/>
  <c r="R156" i="24492" s="1"/>
  <c r="O156" i="24492"/>
  <c r="H157" i="24492"/>
  <c r="K157" i="24492" s="1"/>
  <c r="P157" i="24492" s="1"/>
  <c r="R157" i="24492" s="1"/>
  <c r="O157" i="24492"/>
  <c r="H158" i="24492"/>
  <c r="K158" i="24492" s="1"/>
  <c r="O158" i="24492"/>
  <c r="H159" i="24492"/>
  <c r="K159" i="24492" s="1"/>
  <c r="O159" i="24492"/>
  <c r="H160" i="24492"/>
  <c r="K160" i="24492"/>
  <c r="O160" i="24492"/>
  <c r="H161" i="24492"/>
  <c r="K161" i="24492"/>
  <c r="O161" i="24492"/>
  <c r="P161" i="24492"/>
  <c r="R161" i="24492" s="1"/>
  <c r="H162" i="24492"/>
  <c r="K162" i="24492" s="1"/>
  <c r="O162" i="24492"/>
  <c r="H163" i="24492"/>
  <c r="K163" i="24492" s="1"/>
  <c r="P163" i="24492" s="1"/>
  <c r="R163" i="24492" s="1"/>
  <c r="O163" i="24492"/>
  <c r="H164" i="24492"/>
  <c r="K164" i="24492"/>
  <c r="P164" i="24492" s="1"/>
  <c r="R164" i="24492" s="1"/>
  <c r="O164" i="24492"/>
  <c r="H166" i="24492"/>
  <c r="K166" i="24492"/>
  <c r="P166" i="24492" s="1"/>
  <c r="R166" i="24492" s="1"/>
  <c r="O166" i="24492"/>
  <c r="H167" i="24492"/>
  <c r="K167" i="24492"/>
  <c r="P167" i="24492" s="1"/>
  <c r="R167" i="24492" s="1"/>
  <c r="O167" i="24492"/>
  <c r="H168" i="24492"/>
  <c r="K168" i="24492" s="1"/>
  <c r="P168" i="24492" s="1"/>
  <c r="R168" i="24492" s="1"/>
  <c r="O168" i="24492"/>
  <c r="H169" i="24492"/>
  <c r="K169" i="24492" s="1"/>
  <c r="O169" i="24492"/>
  <c r="H170" i="24492"/>
  <c r="K170" i="24492" s="1"/>
  <c r="P170" i="24492" s="1"/>
  <c r="R170" i="24492" s="1"/>
  <c r="O170" i="24492"/>
  <c r="H171" i="24492"/>
  <c r="K171" i="24492"/>
  <c r="O171" i="24492"/>
  <c r="H172" i="24492"/>
  <c r="K172" i="24492" s="1"/>
  <c r="O172" i="24492"/>
  <c r="H174" i="24492"/>
  <c r="K174" i="24492" s="1"/>
  <c r="P174" i="24492" s="1"/>
  <c r="R174" i="24492" s="1"/>
  <c r="O174" i="24492"/>
  <c r="H175" i="24492"/>
  <c r="K175" i="24492" s="1"/>
  <c r="P175" i="24492" s="1"/>
  <c r="R175" i="24492" s="1"/>
  <c r="O175" i="24492"/>
  <c r="H176" i="24492"/>
  <c r="K176" i="24492" s="1"/>
  <c r="O176" i="24492"/>
  <c r="H177" i="24492"/>
  <c r="K177" i="24492" s="1"/>
  <c r="O177" i="24492"/>
  <c r="P177" i="24492" s="1"/>
  <c r="R177" i="24492" s="1"/>
  <c r="H178" i="24492"/>
  <c r="K178" i="24492"/>
  <c r="P178" i="24492" s="1"/>
  <c r="R178" i="24492" s="1"/>
  <c r="O178" i="24492"/>
  <c r="H179" i="24492"/>
  <c r="K179" i="24492" s="1"/>
  <c r="O179" i="24492"/>
  <c r="P179" i="24492"/>
  <c r="R179" i="24492" s="1"/>
  <c r="H180" i="24492"/>
  <c r="O180" i="24492"/>
  <c r="H181" i="24492"/>
  <c r="K181" i="24492"/>
  <c r="P181" i="24492" s="1"/>
  <c r="R181" i="24492" s="1"/>
  <c r="O181" i="24492"/>
  <c r="H182" i="24492"/>
  <c r="K182" i="24492" s="1"/>
  <c r="O182" i="24492"/>
  <c r="H183" i="24492"/>
  <c r="K183" i="24492" s="1"/>
  <c r="O183" i="24492"/>
  <c r="H184" i="24492"/>
  <c r="K184" i="24492" s="1"/>
  <c r="P184" i="24492" s="1"/>
  <c r="R184" i="24492" s="1"/>
  <c r="O184" i="24492"/>
  <c r="H185" i="24492"/>
  <c r="K185" i="24492"/>
  <c r="O185" i="24492"/>
  <c r="P185" i="24492" s="1"/>
  <c r="R185" i="24492" s="1"/>
  <c r="H186" i="24492"/>
  <c r="K186" i="24492" s="1"/>
  <c r="O186" i="24492"/>
  <c r="H187" i="24492"/>
  <c r="K187" i="24492" s="1"/>
  <c r="P187" i="24492" s="1"/>
  <c r="R187" i="24492" s="1"/>
  <c r="O187" i="24492"/>
  <c r="H188" i="24492"/>
  <c r="K188" i="24492" s="1"/>
  <c r="P188" i="24492" s="1"/>
  <c r="R188" i="24492" s="1"/>
  <c r="O188" i="24492"/>
  <c r="H189" i="24492"/>
  <c r="K189" i="24492"/>
  <c r="O189" i="24492"/>
  <c r="D190" i="24492"/>
  <c r="E190" i="24492"/>
  <c r="F190" i="24492"/>
  <c r="G190" i="24492"/>
  <c r="I190" i="24492"/>
  <c r="J190" i="24492"/>
  <c r="L190" i="24492"/>
  <c r="M190" i="24492"/>
  <c r="N190" i="24492"/>
  <c r="Q190" i="24492"/>
  <c r="H191" i="24492"/>
  <c r="K191" i="24492"/>
  <c r="P191" i="24492" s="1"/>
  <c r="R191" i="24492" s="1"/>
  <c r="O191" i="24492"/>
  <c r="H192" i="24492"/>
  <c r="K192" i="24492" s="1"/>
  <c r="P192" i="24492" s="1"/>
  <c r="O192" i="24492"/>
  <c r="H193" i="24492"/>
  <c r="K193" i="24492"/>
  <c r="O193" i="24492"/>
  <c r="P193" i="24492"/>
  <c r="R193" i="24492" s="1"/>
  <c r="H194" i="24492"/>
  <c r="K194" i="24492" s="1"/>
  <c r="O194" i="24492"/>
  <c r="H195" i="24492"/>
  <c r="K195" i="24492" s="1"/>
  <c r="P195" i="24492" s="1"/>
  <c r="R195" i="24492" s="1"/>
  <c r="O195" i="24492"/>
  <c r="H196" i="24492"/>
  <c r="K196" i="24492" s="1"/>
  <c r="P196" i="24492" s="1"/>
  <c r="R196" i="24492" s="1"/>
  <c r="O196" i="24492"/>
  <c r="H197" i="24492"/>
  <c r="K197" i="24492"/>
  <c r="P197" i="24492" s="1"/>
  <c r="R197" i="24492" s="1"/>
  <c r="O197" i="24492"/>
  <c r="H198" i="24492"/>
  <c r="K198" i="24492" s="1"/>
  <c r="P198" i="24492" s="1"/>
  <c r="R198" i="24492" s="1"/>
  <c r="O198" i="24492"/>
  <c r="H199" i="24492"/>
  <c r="K199" i="24492"/>
  <c r="P199" i="24492" s="1"/>
  <c r="R199" i="24492" s="1"/>
  <c r="O199" i="24492"/>
  <c r="H200" i="24492"/>
  <c r="K200" i="24492" s="1"/>
  <c r="O200" i="24492"/>
  <c r="H201" i="24492"/>
  <c r="K201" i="24492" s="1"/>
  <c r="P201" i="24492" s="1"/>
  <c r="R201" i="24492" s="1"/>
  <c r="O201" i="24492"/>
  <c r="H202" i="24492"/>
  <c r="K202" i="24492" s="1"/>
  <c r="P202" i="24492" s="1"/>
  <c r="R202" i="24492" s="1"/>
  <c r="O202" i="24492"/>
  <c r="H203" i="24492"/>
  <c r="K203" i="24492" s="1"/>
  <c r="P203" i="24492" s="1"/>
  <c r="R203" i="24492" s="1"/>
  <c r="O203" i="24492"/>
  <c r="H204" i="24492"/>
  <c r="K204" i="24492" s="1"/>
  <c r="O204" i="24492"/>
  <c r="H205" i="24492"/>
  <c r="K205" i="24492" s="1"/>
  <c r="O205" i="24492"/>
  <c r="H206" i="24492"/>
  <c r="K206" i="24492" s="1"/>
  <c r="P206" i="24492" s="1"/>
  <c r="R206" i="24492" s="1"/>
  <c r="O206" i="24492"/>
  <c r="H207" i="24492"/>
  <c r="K207" i="24492"/>
  <c r="O207" i="24492"/>
  <c r="P207" i="24492"/>
  <c r="R207" i="24492" s="1"/>
  <c r="H208" i="24492"/>
  <c r="K208" i="24492" s="1"/>
  <c r="O208" i="24492"/>
  <c r="H209" i="24492"/>
  <c r="K209" i="24492" s="1"/>
  <c r="P209" i="24492" s="1"/>
  <c r="R209" i="24492" s="1"/>
  <c r="O209" i="24492"/>
  <c r="H211" i="24492"/>
  <c r="K211" i="24492" s="1"/>
  <c r="O211" i="24492"/>
  <c r="H212" i="24492"/>
  <c r="K212" i="24492"/>
  <c r="P212" i="24492" s="1"/>
  <c r="R212" i="24492" s="1"/>
  <c r="O212" i="24492"/>
  <c r="H213" i="24492"/>
  <c r="K213" i="24492" s="1"/>
  <c r="O213" i="24492"/>
  <c r="H214" i="24492"/>
  <c r="K214" i="24492" s="1"/>
  <c r="P214" i="24492" s="1"/>
  <c r="R214" i="24492" s="1"/>
  <c r="O214" i="24492"/>
  <c r="H215" i="24492"/>
  <c r="K215" i="24492" s="1"/>
  <c r="O215" i="24492"/>
  <c r="H216" i="24492"/>
  <c r="K216" i="24492" s="1"/>
  <c r="O216" i="24492"/>
  <c r="P216" i="24492"/>
  <c r="R216" i="24492" s="1"/>
  <c r="H217" i="24492"/>
  <c r="K217" i="24492" s="1"/>
  <c r="P217" i="24492" s="1"/>
  <c r="R217" i="24492" s="1"/>
  <c r="O217" i="24492"/>
  <c r="H218" i="24492"/>
  <c r="K218" i="24492" s="1"/>
  <c r="P218" i="24492" s="1"/>
  <c r="R218" i="24492" s="1"/>
  <c r="O218" i="24492"/>
  <c r="H219" i="24492"/>
  <c r="K219" i="24492" s="1"/>
  <c r="O219" i="24492"/>
  <c r="H220" i="24492"/>
  <c r="K220" i="24492" s="1"/>
  <c r="P220" i="24492" s="1"/>
  <c r="R220" i="24492" s="1"/>
  <c r="O220" i="24492"/>
  <c r="H221" i="24492"/>
  <c r="K221" i="24492" s="1"/>
  <c r="P221" i="24492" s="1"/>
  <c r="R221" i="24492" s="1"/>
  <c r="O221" i="24492"/>
  <c r="H222" i="24492"/>
  <c r="K222" i="24492"/>
  <c r="O222" i="24492"/>
  <c r="D223" i="24492"/>
  <c r="E223" i="24492"/>
  <c r="F223" i="24492"/>
  <c r="G223" i="24492"/>
  <c r="I223" i="24492"/>
  <c r="J223" i="24492"/>
  <c r="L223" i="24492"/>
  <c r="M223" i="24492"/>
  <c r="N223" i="24492"/>
  <c r="Q223" i="24492"/>
  <c r="H224" i="24492"/>
  <c r="K224" i="24492" s="1"/>
  <c r="O224" i="24492"/>
  <c r="P224" i="24492"/>
  <c r="H225" i="24492"/>
  <c r="O225" i="24492"/>
  <c r="H226" i="24492"/>
  <c r="K226" i="24492"/>
  <c r="P226" i="24492" s="1"/>
  <c r="R226" i="24492" s="1"/>
  <c r="O226" i="24492"/>
  <c r="H227" i="24492"/>
  <c r="K227" i="24492" s="1"/>
  <c r="O227" i="24492"/>
  <c r="H228" i="24492"/>
  <c r="K228" i="24492" s="1"/>
  <c r="O228" i="24492"/>
  <c r="H229" i="24492"/>
  <c r="K229" i="24492" s="1"/>
  <c r="P229" i="24492" s="1"/>
  <c r="R229" i="24492" s="1"/>
  <c r="O229" i="24492"/>
  <c r="H230" i="24492"/>
  <c r="K230" i="24492"/>
  <c r="O230" i="24492"/>
  <c r="P230" i="24492"/>
  <c r="R230" i="24492" s="1"/>
  <c r="H231" i="24492"/>
  <c r="K231" i="24492" s="1"/>
  <c r="O231" i="24492"/>
  <c r="H232" i="24492"/>
  <c r="K232" i="24492" s="1"/>
  <c r="P232" i="24492" s="1"/>
  <c r="R232" i="24492" s="1"/>
  <c r="O232" i="24492"/>
  <c r="H233" i="24492"/>
  <c r="K233" i="24492" s="1"/>
  <c r="P233" i="24492" s="1"/>
  <c r="R233" i="24492" s="1"/>
  <c r="O233" i="24492"/>
  <c r="H234" i="24492"/>
  <c r="K234" i="24492"/>
  <c r="P234" i="24492" s="1"/>
  <c r="R234" i="24492" s="1"/>
  <c r="O234" i="24492"/>
  <c r="H235" i="24492"/>
  <c r="K235" i="24492" s="1"/>
  <c r="O235" i="24492"/>
  <c r="D236" i="24492"/>
  <c r="E236" i="24492"/>
  <c r="F236" i="24492"/>
  <c r="G236" i="24492"/>
  <c r="I236" i="24492"/>
  <c r="J236" i="24492"/>
  <c r="L236" i="24492"/>
  <c r="M236" i="24492"/>
  <c r="N236" i="24492"/>
  <c r="Q236" i="24492"/>
  <c r="H237" i="24492"/>
  <c r="O237" i="24492"/>
  <c r="H238" i="24492"/>
  <c r="K238" i="24492" s="1"/>
  <c r="P238" i="24492" s="1"/>
  <c r="R238" i="24492" s="1"/>
  <c r="O238" i="24492"/>
  <c r="H239" i="24492"/>
  <c r="K239" i="24492" s="1"/>
  <c r="P239" i="24492" s="1"/>
  <c r="R239" i="24492" s="1"/>
  <c r="O239" i="24492"/>
  <c r="H240" i="24492"/>
  <c r="K240" i="24492"/>
  <c r="P240" i="24492" s="1"/>
  <c r="R240" i="24492" s="1"/>
  <c r="O240" i="24492"/>
  <c r="H241" i="24492"/>
  <c r="K241" i="24492" s="1"/>
  <c r="O241" i="24492"/>
  <c r="H242" i="24492"/>
  <c r="K242" i="24492"/>
  <c r="P242" i="24492" s="1"/>
  <c r="R242" i="24492" s="1"/>
  <c r="O242" i="24492"/>
  <c r="H243" i="24492"/>
  <c r="K243" i="24492" s="1"/>
  <c r="O243" i="24492"/>
  <c r="H244" i="24492"/>
  <c r="K244" i="24492" s="1"/>
  <c r="P244" i="24492" s="1"/>
  <c r="R244" i="24492" s="1"/>
  <c r="O244" i="24492"/>
  <c r="H245" i="24492"/>
  <c r="K245" i="24492" s="1"/>
  <c r="P245" i="24492" s="1"/>
  <c r="R245" i="24492" s="1"/>
  <c r="O245" i="24492"/>
  <c r="H246" i="24492"/>
  <c r="K246" i="24492"/>
  <c r="P246" i="24492" s="1"/>
  <c r="R246" i="24492" s="1"/>
  <c r="O246" i="24492"/>
  <c r="H247" i="24492"/>
  <c r="K247" i="24492" s="1"/>
  <c r="O247" i="24492"/>
  <c r="H248" i="24492"/>
  <c r="K248" i="24492" s="1"/>
  <c r="P248" i="24492" s="1"/>
  <c r="R248" i="24492" s="1"/>
  <c r="O248" i="24492"/>
  <c r="H249" i="24492"/>
  <c r="K249" i="24492" s="1"/>
  <c r="P249" i="24492" s="1"/>
  <c r="R249" i="24492" s="1"/>
  <c r="O249" i="24492"/>
  <c r="H250" i="24492"/>
  <c r="K250" i="24492"/>
  <c r="P250" i="24492" s="1"/>
  <c r="R250" i="24492" s="1"/>
  <c r="O250" i="24492"/>
  <c r="H251" i="24492"/>
  <c r="K251" i="24492" s="1"/>
  <c r="O251" i="24492"/>
  <c r="H252" i="24492"/>
  <c r="K252" i="24492" s="1"/>
  <c r="P252" i="24492" s="1"/>
  <c r="R252" i="24492" s="1"/>
  <c r="O252" i="24492"/>
  <c r="H253" i="24492"/>
  <c r="K253" i="24492" s="1"/>
  <c r="O253" i="24492"/>
  <c r="H254" i="24492"/>
  <c r="K254" i="24492"/>
  <c r="O254" i="24492"/>
  <c r="H255" i="24492"/>
  <c r="K255" i="24492" s="1"/>
  <c r="O255" i="24492"/>
  <c r="H256" i="24492"/>
  <c r="K256" i="24492"/>
  <c r="P256" i="24492" s="1"/>
  <c r="R256" i="24492" s="1"/>
  <c r="O256" i="24492"/>
  <c r="H257" i="24492"/>
  <c r="K257" i="24492" s="1"/>
  <c r="P257" i="24492" s="1"/>
  <c r="R257" i="24492" s="1"/>
  <c r="O257" i="24492"/>
  <c r="H258" i="24492"/>
  <c r="K258" i="24492"/>
  <c r="O258" i="24492"/>
  <c r="H259" i="24492"/>
  <c r="K259" i="24492" s="1"/>
  <c r="P259" i="24492" s="1"/>
  <c r="R259" i="24492" s="1"/>
  <c r="O259" i="24492"/>
  <c r="H260" i="24492"/>
  <c r="K260" i="24492"/>
  <c r="P260" i="24492" s="1"/>
  <c r="R260" i="24492" s="1"/>
  <c r="O260" i="24492"/>
  <c r="H261" i="24492"/>
  <c r="K261" i="24492" s="1"/>
  <c r="O261" i="24492"/>
  <c r="H262" i="24492"/>
  <c r="K262" i="24492" s="1"/>
  <c r="O262" i="24492"/>
  <c r="P262" i="24492"/>
  <c r="R262" i="24492" s="1"/>
  <c r="H263" i="24492"/>
  <c r="K263" i="24492" s="1"/>
  <c r="P263" i="24492" s="1"/>
  <c r="R263" i="24492" s="1"/>
  <c r="O263" i="24492"/>
  <c r="H264" i="24492"/>
  <c r="K264" i="24492"/>
  <c r="P264" i="24492" s="1"/>
  <c r="R264" i="24492" s="1"/>
  <c r="O264" i="24492"/>
  <c r="H265" i="24492"/>
  <c r="K265" i="24492" s="1"/>
  <c r="O265" i="24492"/>
  <c r="H266" i="24492"/>
  <c r="K266" i="24492" s="1"/>
  <c r="P266" i="24492" s="1"/>
  <c r="R266" i="24492" s="1"/>
  <c r="O266" i="24492"/>
  <c r="H267" i="24492"/>
  <c r="K267" i="24492" s="1"/>
  <c r="O267" i="24492"/>
  <c r="D268" i="24492"/>
  <c r="E268" i="24492"/>
  <c r="F268" i="24492"/>
  <c r="G268" i="24492"/>
  <c r="I268" i="24492"/>
  <c r="J268" i="24492"/>
  <c r="L268" i="24492"/>
  <c r="M268" i="24492"/>
  <c r="N268" i="24492"/>
  <c r="Q268" i="24492"/>
  <c r="H269" i="24492"/>
  <c r="K269" i="24492" s="1"/>
  <c r="P269" i="24492" s="1"/>
  <c r="R269" i="24492" s="1"/>
  <c r="O269" i="24492"/>
  <c r="H270" i="24492"/>
  <c r="K270" i="24492"/>
  <c r="O270" i="24492"/>
  <c r="P270" i="24492"/>
  <c r="R270" i="24492" s="1"/>
  <c r="H271" i="24492"/>
  <c r="K271" i="24492" s="1"/>
  <c r="O271" i="24492"/>
  <c r="H272" i="24492"/>
  <c r="K272" i="24492" s="1"/>
  <c r="P272" i="24492" s="1"/>
  <c r="R272" i="24492" s="1"/>
  <c r="O272" i="24492"/>
  <c r="H273" i="24492"/>
  <c r="K273" i="24492" s="1"/>
  <c r="O273" i="24492"/>
  <c r="H274" i="24492"/>
  <c r="K274" i="24492" s="1"/>
  <c r="O274" i="24492"/>
  <c r="P274" i="24492" s="1"/>
  <c r="R274" i="24492" s="1"/>
  <c r="H275" i="24492"/>
  <c r="K275" i="24492" s="1"/>
  <c r="P275" i="24492" s="1"/>
  <c r="R275" i="24492" s="1"/>
  <c r="O275" i="24492"/>
  <c r="H276" i="24492"/>
  <c r="K276" i="24492"/>
  <c r="O276" i="24492"/>
  <c r="H277" i="24492"/>
  <c r="K277" i="24492" s="1"/>
  <c r="O277" i="24492"/>
  <c r="H278" i="24492"/>
  <c r="K278" i="24492" s="1"/>
  <c r="O278" i="24492"/>
  <c r="P278" i="24492"/>
  <c r="R278" i="24492" s="1"/>
  <c r="D279" i="24492"/>
  <c r="E279" i="24492"/>
  <c r="F279" i="24492"/>
  <c r="G279" i="24492"/>
  <c r="I279" i="24492"/>
  <c r="J279" i="24492"/>
  <c r="L279" i="24492"/>
  <c r="M279" i="24492"/>
  <c r="N279" i="24492"/>
  <c r="Q279" i="24492"/>
  <c r="H280" i="24492"/>
  <c r="K280" i="24492" s="1"/>
  <c r="P280" i="24492" s="1"/>
  <c r="R280" i="24492" s="1"/>
  <c r="O280" i="24492"/>
  <c r="H281" i="24492"/>
  <c r="K281" i="24492" s="1"/>
  <c r="O281" i="24492"/>
  <c r="H282" i="24492"/>
  <c r="K282" i="24492" s="1"/>
  <c r="O282" i="24492"/>
  <c r="P282" i="24492"/>
  <c r="R282" i="24492" s="1"/>
  <c r="H283" i="24492"/>
  <c r="K283" i="24492" s="1"/>
  <c r="P283" i="24492" s="1"/>
  <c r="R283" i="24492" s="1"/>
  <c r="O283" i="24492"/>
  <c r="H284" i="24492"/>
  <c r="K284" i="24492"/>
  <c r="O284" i="24492"/>
  <c r="H285" i="24492"/>
  <c r="K285" i="24492" s="1"/>
  <c r="O285" i="24492"/>
  <c r="H286" i="24492"/>
  <c r="K286" i="24492" s="1"/>
  <c r="P286" i="24492" s="1"/>
  <c r="R286" i="24492" s="1"/>
  <c r="O286" i="24492"/>
  <c r="H287" i="24492"/>
  <c r="K287" i="24492" s="1"/>
  <c r="O287" i="24492"/>
  <c r="H288" i="24492"/>
  <c r="K288" i="24492"/>
  <c r="O288" i="24492"/>
  <c r="H289" i="24492"/>
  <c r="K289" i="24492" s="1"/>
  <c r="O289" i="24492"/>
  <c r="D290" i="24492"/>
  <c r="E290" i="24492"/>
  <c r="F290" i="24492"/>
  <c r="G290" i="24492"/>
  <c r="I290" i="24492"/>
  <c r="J290" i="24492"/>
  <c r="L290" i="24492"/>
  <c r="M290" i="24492"/>
  <c r="N290" i="24492"/>
  <c r="Q290" i="24492"/>
  <c r="H291" i="24492"/>
  <c r="K291" i="24492" s="1"/>
  <c r="O291" i="24492"/>
  <c r="H292" i="24492"/>
  <c r="K292" i="24492" s="1"/>
  <c r="P292" i="24492" s="1"/>
  <c r="R292" i="24492" s="1"/>
  <c r="O292" i="24492"/>
  <c r="H293" i="24492"/>
  <c r="K293" i="24492" s="1"/>
  <c r="O293" i="24492"/>
  <c r="H294" i="24492"/>
  <c r="K294" i="24492" s="1"/>
  <c r="O294" i="24492"/>
  <c r="P294" i="24492" s="1"/>
  <c r="R294" i="24492" s="1"/>
  <c r="H295" i="24492"/>
  <c r="K295" i="24492" s="1"/>
  <c r="P295" i="24492" s="1"/>
  <c r="R295" i="24492" s="1"/>
  <c r="O295" i="24492"/>
  <c r="H296" i="24492"/>
  <c r="K296" i="24492"/>
  <c r="O296" i="24492"/>
  <c r="H297" i="24492"/>
  <c r="K297" i="24492" s="1"/>
  <c r="O297" i="24492"/>
  <c r="H298" i="24492"/>
  <c r="K298" i="24492" s="1"/>
  <c r="O298" i="24492"/>
  <c r="P298" i="24492"/>
  <c r="R298" i="24492" s="1"/>
  <c r="H299" i="24492"/>
  <c r="K299" i="24492" s="1"/>
  <c r="P299" i="24492" s="1"/>
  <c r="O299" i="24492"/>
  <c r="R299" i="24492"/>
  <c r="H300" i="24492"/>
  <c r="K300" i="24492" s="1"/>
  <c r="P300" i="24492" s="1"/>
  <c r="R300" i="24492" s="1"/>
  <c r="O300" i="24492"/>
  <c r="H301" i="24492"/>
  <c r="K301" i="24492" s="1"/>
  <c r="O301" i="24492"/>
  <c r="H302" i="24492"/>
  <c r="K302" i="24492" s="1"/>
  <c r="O302" i="24492"/>
  <c r="P302" i="24492"/>
  <c r="R302" i="24492" s="1"/>
  <c r="H303" i="24492"/>
  <c r="K303" i="24492" s="1"/>
  <c r="O303" i="24492"/>
  <c r="H304" i="24492"/>
  <c r="K304" i="24492"/>
  <c r="O304" i="24492"/>
  <c r="H305" i="24492"/>
  <c r="K305" i="24492" s="1"/>
  <c r="O305" i="24492"/>
  <c r="H306" i="24492"/>
  <c r="K306" i="24492" s="1"/>
  <c r="P306" i="24492" s="1"/>
  <c r="R306" i="24492" s="1"/>
  <c r="O306" i="24492"/>
  <c r="H307" i="24492"/>
  <c r="K307" i="24492" s="1"/>
  <c r="O307" i="24492"/>
  <c r="H308" i="24492"/>
  <c r="K308" i="24492"/>
  <c r="P308" i="24492" s="1"/>
  <c r="R308" i="24492" s="1"/>
  <c r="O308" i="24492"/>
  <c r="H309" i="24492"/>
  <c r="K309" i="24492" s="1"/>
  <c r="O309" i="24492"/>
  <c r="H310" i="24492"/>
  <c r="K310" i="24492"/>
  <c r="O310" i="24492"/>
  <c r="H311" i="24492"/>
  <c r="K311" i="24492" s="1"/>
  <c r="O311" i="24492"/>
  <c r="H312" i="24492"/>
  <c r="K312" i="24492" s="1"/>
  <c r="O312" i="24492"/>
  <c r="P312" i="24492"/>
  <c r="R312" i="24492" s="1"/>
  <c r="H313" i="24492"/>
  <c r="K313" i="24492" s="1"/>
  <c r="P313" i="24492" s="1"/>
  <c r="R313" i="24492" s="1"/>
  <c r="O313" i="24492"/>
  <c r="H314" i="24492"/>
  <c r="K314" i="24492" s="1"/>
  <c r="P314" i="24492" s="1"/>
  <c r="R314" i="24492" s="1"/>
  <c r="O314" i="24492"/>
  <c r="H315" i="24492"/>
  <c r="K315" i="24492" s="1"/>
  <c r="O315" i="24492"/>
  <c r="H316" i="24492"/>
  <c r="K316" i="24492"/>
  <c r="P316" i="24492" s="1"/>
  <c r="R316" i="24492" s="1"/>
  <c r="O316" i="24492"/>
  <c r="H317" i="24492"/>
  <c r="K317" i="24492" s="1"/>
  <c r="P317" i="24492" s="1"/>
  <c r="R317" i="24492" s="1"/>
  <c r="O317" i="24492"/>
  <c r="H318" i="24492"/>
  <c r="K318" i="24492"/>
  <c r="O318" i="24492"/>
  <c r="P318" i="24492"/>
  <c r="R318" i="24492" s="1"/>
  <c r="H319" i="24492"/>
  <c r="K319" i="24492" s="1"/>
  <c r="O319" i="24492"/>
  <c r="H320" i="24492"/>
  <c r="K320" i="24492" s="1"/>
  <c r="P320" i="24492" s="1"/>
  <c r="R320" i="24492" s="1"/>
  <c r="O320" i="24492"/>
  <c r="H321" i="24492"/>
  <c r="K321" i="24492" s="1"/>
  <c r="O321" i="24492"/>
  <c r="H322" i="24492"/>
  <c r="K322" i="24492"/>
  <c r="P322" i="24492" s="1"/>
  <c r="R322" i="24492" s="1"/>
  <c r="O322" i="24492"/>
  <c r="H323" i="24492"/>
  <c r="K323" i="24492" s="1"/>
  <c r="P323" i="24492" s="1"/>
  <c r="R323" i="24492" s="1"/>
  <c r="O323" i="24492"/>
  <c r="H324" i="24492"/>
  <c r="K324" i="24492" s="1"/>
  <c r="P324" i="24492" s="1"/>
  <c r="R324" i="24492" s="1"/>
  <c r="O324" i="24492"/>
  <c r="H325" i="24492"/>
  <c r="K325" i="24492" s="1"/>
  <c r="O325" i="24492"/>
  <c r="H326" i="24492"/>
  <c r="K326" i="24492" s="1"/>
  <c r="O326" i="24492"/>
  <c r="P326" i="24492"/>
  <c r="R326" i="24492" s="1"/>
  <c r="H327" i="24492"/>
  <c r="K327" i="24492" s="1"/>
  <c r="O327" i="24492"/>
  <c r="H328" i="24492"/>
  <c r="K328" i="24492" s="1"/>
  <c r="P328" i="24492" s="1"/>
  <c r="R328" i="24492" s="1"/>
  <c r="O328" i="24492"/>
  <c r="H329" i="24492"/>
  <c r="K329" i="24492" s="1"/>
  <c r="O329" i="24492"/>
  <c r="H330" i="24492"/>
  <c r="K330" i="24492" s="1"/>
  <c r="O330" i="24492"/>
  <c r="P330" i="24492" s="1"/>
  <c r="R330" i="24492" s="1"/>
  <c r="H331" i="24492"/>
  <c r="K331" i="24492" s="1"/>
  <c r="P331" i="24492" s="1"/>
  <c r="R331" i="24492" s="1"/>
  <c r="O331" i="24492"/>
  <c r="H332" i="24492"/>
  <c r="K332" i="24492"/>
  <c r="O332" i="24492"/>
  <c r="H333" i="24492"/>
  <c r="K333" i="24492" s="1"/>
  <c r="O333" i="24492"/>
  <c r="H334" i="24492"/>
  <c r="K334" i="24492" s="1"/>
  <c r="P334" i="24492" s="1"/>
  <c r="R334" i="24492" s="1"/>
  <c r="O334" i="24492"/>
  <c r="H335" i="24492"/>
  <c r="K335" i="24492" s="1"/>
  <c r="O335" i="24492"/>
  <c r="H336" i="24492"/>
  <c r="K336" i="24492"/>
  <c r="P336" i="24492" s="1"/>
  <c r="R336" i="24492" s="1"/>
  <c r="O336" i="24492"/>
  <c r="H337" i="24492"/>
  <c r="K337" i="24492" s="1"/>
  <c r="O337" i="24492"/>
  <c r="H338" i="24492"/>
  <c r="K338" i="24492" s="1"/>
  <c r="P338" i="24492" s="1"/>
  <c r="R338" i="24492" s="1"/>
  <c r="O338" i="24492"/>
  <c r="D343" i="24492"/>
  <c r="E343" i="24492"/>
  <c r="F343" i="24492"/>
  <c r="G343" i="24492"/>
  <c r="I343" i="24492"/>
  <c r="J343" i="24492"/>
  <c r="L343" i="24492"/>
  <c r="M343" i="24492"/>
  <c r="N343" i="24492"/>
  <c r="Q343" i="24492"/>
  <c r="H7" i="24491"/>
  <c r="O7" i="24491"/>
  <c r="H8" i="24491"/>
  <c r="K8" i="24491"/>
  <c r="P8" i="24491" s="1"/>
  <c r="R8" i="24491" s="1"/>
  <c r="O8" i="24491"/>
  <c r="H9" i="24491"/>
  <c r="K9" i="24491" s="1"/>
  <c r="O9" i="24491"/>
  <c r="H10" i="24491"/>
  <c r="K10" i="24491" s="1"/>
  <c r="P10" i="24491" s="1"/>
  <c r="R10" i="24491" s="1"/>
  <c r="O10" i="24491"/>
  <c r="H11" i="24491"/>
  <c r="K11" i="24491" s="1"/>
  <c r="P11" i="24491" s="1"/>
  <c r="R11" i="24491" s="1"/>
  <c r="O11" i="24491"/>
  <c r="H12" i="24491"/>
  <c r="K12" i="24491"/>
  <c r="O12" i="24491"/>
  <c r="H13" i="24491"/>
  <c r="K13" i="24491" s="1"/>
  <c r="O13" i="24491"/>
  <c r="D14" i="24491"/>
  <c r="E14" i="24491"/>
  <c r="F14" i="24491"/>
  <c r="G14" i="24491"/>
  <c r="I14" i="24491"/>
  <c r="J14" i="24491"/>
  <c r="M14" i="24491"/>
  <c r="N14" i="24491"/>
  <c r="Q14" i="24491"/>
  <c r="H15" i="24491"/>
  <c r="K15" i="24491" s="1"/>
  <c r="P15" i="24491" s="1"/>
  <c r="R15" i="24491" s="1"/>
  <c r="O15" i="24491"/>
  <c r="H16" i="24491"/>
  <c r="K16" i="24491" s="1"/>
  <c r="P16" i="24491" s="1"/>
  <c r="R16" i="24491" s="1"/>
  <c r="O16" i="24491"/>
  <c r="H17" i="24491"/>
  <c r="K17" i="24491" s="1"/>
  <c r="P17" i="24491" s="1"/>
  <c r="R17" i="24491" s="1"/>
  <c r="O17" i="24491"/>
  <c r="H18" i="24491"/>
  <c r="K18" i="24491" s="1"/>
  <c r="O18" i="24491"/>
  <c r="H19" i="24491"/>
  <c r="K19" i="24491" s="1"/>
  <c r="P19" i="24491" s="1"/>
  <c r="R19" i="24491" s="1"/>
  <c r="O19" i="24491"/>
  <c r="H20" i="24491"/>
  <c r="K20" i="24491" s="1"/>
  <c r="O20" i="24491"/>
  <c r="H21" i="24491"/>
  <c r="K21" i="24491" s="1"/>
  <c r="O21" i="24491"/>
  <c r="P21" i="24491"/>
  <c r="R21" i="24491" s="1"/>
  <c r="H22" i="24491"/>
  <c r="K22" i="24491" s="1"/>
  <c r="P22" i="24491" s="1"/>
  <c r="R22" i="24491" s="1"/>
  <c r="O22" i="24491"/>
  <c r="H23" i="24491"/>
  <c r="K23" i="24491" s="1"/>
  <c r="P23" i="24491" s="1"/>
  <c r="R23" i="24491" s="1"/>
  <c r="O23" i="24491"/>
  <c r="H24" i="24491"/>
  <c r="K24" i="24491" s="1"/>
  <c r="O24" i="24491"/>
  <c r="H25" i="24491"/>
  <c r="K25" i="24491"/>
  <c r="O25" i="24491"/>
  <c r="H26" i="24491"/>
  <c r="K26" i="24491" s="1"/>
  <c r="P26" i="24491" s="1"/>
  <c r="R26" i="24491" s="1"/>
  <c r="O26" i="24491"/>
  <c r="H27" i="24491"/>
  <c r="K27" i="24491"/>
  <c r="O27" i="24491"/>
  <c r="H28" i="24491"/>
  <c r="K28" i="24491" s="1"/>
  <c r="O28" i="24491"/>
  <c r="P28" i="24491" s="1"/>
  <c r="R28" i="24491" s="1"/>
  <c r="H30" i="24491"/>
  <c r="K30" i="24491" s="1"/>
  <c r="P30" i="24491" s="1"/>
  <c r="R30" i="24491" s="1"/>
  <c r="O30" i="24491"/>
  <c r="D31" i="24491"/>
  <c r="E31" i="24491"/>
  <c r="F31" i="24491"/>
  <c r="G31" i="24491"/>
  <c r="I31" i="24491"/>
  <c r="J31" i="24491"/>
  <c r="L31" i="24491"/>
  <c r="M31" i="24491"/>
  <c r="N31" i="24491"/>
  <c r="Q31" i="24491"/>
  <c r="H32" i="24491"/>
  <c r="K32" i="24491" s="1"/>
  <c r="O32" i="24491"/>
  <c r="P32" i="24491" s="1"/>
  <c r="H33" i="24491"/>
  <c r="K33" i="24491" s="1"/>
  <c r="O33" i="24491"/>
  <c r="H34" i="24491"/>
  <c r="K34" i="24491" s="1"/>
  <c r="O34" i="24491"/>
  <c r="H35" i="24491"/>
  <c r="K35" i="24491" s="1"/>
  <c r="O35" i="24491"/>
  <c r="H36" i="24491"/>
  <c r="K36" i="24491"/>
  <c r="O36" i="24491"/>
  <c r="H37" i="24491"/>
  <c r="K37" i="24491" s="1"/>
  <c r="O37" i="24491"/>
  <c r="H38" i="24491"/>
  <c r="K38" i="24491" s="1"/>
  <c r="P38" i="24491" s="1"/>
  <c r="R38" i="24491" s="1"/>
  <c r="O38" i="24491"/>
  <c r="H39" i="24491"/>
  <c r="K39" i="24491" s="1"/>
  <c r="P39" i="24491" s="1"/>
  <c r="R39" i="24491" s="1"/>
  <c r="O39" i="24491"/>
  <c r="H40" i="24491"/>
  <c r="K40" i="24491"/>
  <c r="O40" i="24491"/>
  <c r="P40" i="24491" s="1"/>
  <c r="R40" i="24491" s="1"/>
  <c r="H41" i="24491"/>
  <c r="K41" i="24491" s="1"/>
  <c r="O41" i="24491"/>
  <c r="H42" i="24491"/>
  <c r="K42" i="24491" s="1"/>
  <c r="P42" i="24491" s="1"/>
  <c r="R42" i="24491" s="1"/>
  <c r="O42" i="24491"/>
  <c r="H43" i="24491"/>
  <c r="K43" i="24491" s="1"/>
  <c r="O43" i="24491"/>
  <c r="H44" i="24491"/>
  <c r="K44" i="24491"/>
  <c r="P44" i="24491" s="1"/>
  <c r="R44" i="24491" s="1"/>
  <c r="O44" i="24491"/>
  <c r="H45" i="24491"/>
  <c r="K45" i="24491" s="1"/>
  <c r="P45" i="24491" s="1"/>
  <c r="R45" i="24491" s="1"/>
  <c r="O45" i="24491"/>
  <c r="H46" i="24491"/>
  <c r="K46" i="24491"/>
  <c r="O46" i="24491"/>
  <c r="H47" i="24491"/>
  <c r="K47" i="24491" s="1"/>
  <c r="P47" i="24491" s="1"/>
  <c r="R47" i="24491" s="1"/>
  <c r="O47" i="24491"/>
  <c r="H48" i="24491"/>
  <c r="K48" i="24491" s="1"/>
  <c r="P48" i="24491" s="1"/>
  <c r="R48" i="24491" s="1"/>
  <c r="O48" i="24491"/>
  <c r="H49" i="24491"/>
  <c r="K49" i="24491" s="1"/>
  <c r="O49" i="24491"/>
  <c r="H50" i="24491"/>
  <c r="K50" i="24491" s="1"/>
  <c r="O50" i="24491"/>
  <c r="H51" i="24491"/>
  <c r="K51" i="24491" s="1"/>
  <c r="O51" i="24491"/>
  <c r="P51" i="24491" s="1"/>
  <c r="R51" i="24491" s="1"/>
  <c r="H52" i="24491"/>
  <c r="K52" i="24491" s="1"/>
  <c r="P52" i="24491" s="1"/>
  <c r="R52" i="24491" s="1"/>
  <c r="O52" i="24491"/>
  <c r="H53" i="24491"/>
  <c r="K53" i="24491" s="1"/>
  <c r="P53" i="24491" s="1"/>
  <c r="R53" i="24491" s="1"/>
  <c r="O53" i="24491"/>
  <c r="H54" i="24491"/>
  <c r="K54" i="24491" s="1"/>
  <c r="P54" i="24491" s="1"/>
  <c r="R54" i="24491" s="1"/>
  <c r="O54" i="24491"/>
  <c r="H55" i="24491"/>
  <c r="K55" i="24491" s="1"/>
  <c r="O55" i="24491"/>
  <c r="P55" i="24491"/>
  <c r="R55" i="24491" s="1"/>
  <c r="H56" i="24491"/>
  <c r="K56" i="24491" s="1"/>
  <c r="P56" i="24491" s="1"/>
  <c r="R56" i="24491" s="1"/>
  <c r="O56" i="24491"/>
  <c r="H57" i="24491"/>
  <c r="K57" i="24491" s="1"/>
  <c r="P57" i="24491" s="1"/>
  <c r="R57" i="24491" s="1"/>
  <c r="O57" i="24491"/>
  <c r="H58" i="24491"/>
  <c r="K58" i="24491" s="1"/>
  <c r="O58" i="24491"/>
  <c r="H59" i="24491"/>
  <c r="K59" i="24491" s="1"/>
  <c r="O59" i="24491"/>
  <c r="H60" i="24491"/>
  <c r="K60" i="24491"/>
  <c r="O60" i="24491"/>
  <c r="H61" i="24491"/>
  <c r="K61" i="24491" s="1"/>
  <c r="P61" i="24491" s="1"/>
  <c r="R61" i="24491" s="1"/>
  <c r="O61" i="24491"/>
  <c r="H62" i="24491"/>
  <c r="K62" i="24491"/>
  <c r="P62" i="24491" s="1"/>
  <c r="R62" i="24491" s="1"/>
  <c r="O62" i="24491"/>
  <c r="H63" i="24491"/>
  <c r="K63" i="24491" s="1"/>
  <c r="P63" i="24491" s="1"/>
  <c r="R63" i="24491" s="1"/>
  <c r="O63" i="24491"/>
  <c r="H64" i="24491"/>
  <c r="K64" i="24491" s="1"/>
  <c r="O64" i="24491"/>
  <c r="H65" i="24491"/>
  <c r="K65" i="24491" s="1"/>
  <c r="P65" i="24491" s="1"/>
  <c r="R65" i="24491" s="1"/>
  <c r="O65" i="24491"/>
  <c r="H66" i="24491"/>
  <c r="K66" i="24491" s="1"/>
  <c r="O66" i="24491"/>
  <c r="H67" i="24491"/>
  <c r="K67" i="24491" s="1"/>
  <c r="P67" i="24491" s="1"/>
  <c r="R67" i="24491" s="1"/>
  <c r="O67" i="24491"/>
  <c r="H68" i="24491"/>
  <c r="K68" i="24491"/>
  <c r="O68" i="24491"/>
  <c r="P68" i="24491" s="1"/>
  <c r="R68" i="24491" s="1"/>
  <c r="H69" i="24491"/>
  <c r="K69" i="24491" s="1"/>
  <c r="O69" i="24491"/>
  <c r="D70" i="24491"/>
  <c r="E70" i="24491"/>
  <c r="F70" i="24491"/>
  <c r="G70" i="24491"/>
  <c r="I70" i="24491"/>
  <c r="J70" i="24491"/>
  <c r="L70" i="24491"/>
  <c r="M70" i="24491"/>
  <c r="N70" i="24491"/>
  <c r="Q70" i="24491"/>
  <c r="H71" i="24491"/>
  <c r="K71" i="24491"/>
  <c r="O71" i="24491"/>
  <c r="H72" i="24491"/>
  <c r="K72" i="24491" s="1"/>
  <c r="O72" i="24491"/>
  <c r="H73" i="24491"/>
  <c r="K73" i="24491" s="1"/>
  <c r="P73" i="24491" s="1"/>
  <c r="R73" i="24491" s="1"/>
  <c r="O73" i="24491"/>
  <c r="H74" i="24491"/>
  <c r="K74" i="24491" s="1"/>
  <c r="O74" i="24491"/>
  <c r="H75" i="24491"/>
  <c r="K75" i="24491" s="1"/>
  <c r="P75" i="24491" s="1"/>
  <c r="R75" i="24491" s="1"/>
  <c r="O75" i="24491"/>
  <c r="H76" i="24491"/>
  <c r="K76" i="24491" s="1"/>
  <c r="P76" i="24491" s="1"/>
  <c r="R76" i="24491" s="1"/>
  <c r="O76" i="24491"/>
  <c r="H77" i="24491"/>
  <c r="K77" i="24491" s="1"/>
  <c r="O77" i="24491"/>
  <c r="H78" i="24491"/>
  <c r="K78" i="24491"/>
  <c r="O78" i="24491"/>
  <c r="P78" i="24491"/>
  <c r="R78" i="24491" s="1"/>
  <c r="H79" i="24491"/>
  <c r="K79" i="24491" s="1"/>
  <c r="P79" i="24491" s="1"/>
  <c r="R79" i="24491" s="1"/>
  <c r="O79" i="24491"/>
  <c r="H80" i="24491"/>
  <c r="K80" i="24491" s="1"/>
  <c r="O80" i="24491"/>
  <c r="H81" i="24491"/>
  <c r="K81" i="24491" s="1"/>
  <c r="O81" i="24491"/>
  <c r="H82" i="24491"/>
  <c r="K82" i="24491"/>
  <c r="P82" i="24491" s="1"/>
  <c r="R82" i="24491" s="1"/>
  <c r="O82" i="24491"/>
  <c r="H83" i="24491"/>
  <c r="K83" i="24491" s="1"/>
  <c r="P83" i="24491" s="1"/>
  <c r="R83" i="24491" s="1"/>
  <c r="O83" i="24491"/>
  <c r="H84" i="24491"/>
  <c r="K84" i="24491" s="1"/>
  <c r="P84" i="24491" s="1"/>
  <c r="R84" i="24491" s="1"/>
  <c r="O84" i="24491"/>
  <c r="H85" i="24491"/>
  <c r="K85" i="24491"/>
  <c r="O85" i="24491"/>
  <c r="H86" i="24491"/>
  <c r="K86" i="24491"/>
  <c r="O86" i="24491"/>
  <c r="H87" i="24491"/>
  <c r="K87" i="24491" s="1"/>
  <c r="P87" i="24491" s="1"/>
  <c r="R87" i="24491" s="1"/>
  <c r="O87" i="24491"/>
  <c r="H88" i="24491"/>
  <c r="K88" i="24491" s="1"/>
  <c r="P88" i="24491" s="1"/>
  <c r="R88" i="24491" s="1"/>
  <c r="O88" i="24491"/>
  <c r="H89" i="24491"/>
  <c r="K89" i="24491" s="1"/>
  <c r="O89" i="24491"/>
  <c r="H90" i="24491"/>
  <c r="K90" i="24491" s="1"/>
  <c r="P90" i="24491" s="1"/>
  <c r="R90" i="24491" s="1"/>
  <c r="O90" i="24491"/>
  <c r="H91" i="24491"/>
  <c r="K91" i="24491" s="1"/>
  <c r="P91" i="24491" s="1"/>
  <c r="R91" i="24491" s="1"/>
  <c r="O91" i="24491"/>
  <c r="H92" i="24491"/>
  <c r="K92" i="24491" s="1"/>
  <c r="O92" i="24491"/>
  <c r="P92" i="24491"/>
  <c r="R92" i="24491" s="1"/>
  <c r="H93" i="24491"/>
  <c r="K93" i="24491" s="1"/>
  <c r="P93" i="24491" s="1"/>
  <c r="R93" i="24491" s="1"/>
  <c r="O93" i="24491"/>
  <c r="H94" i="24491"/>
  <c r="K94" i="24491"/>
  <c r="P94" i="24491" s="1"/>
  <c r="R94" i="24491" s="1"/>
  <c r="O94" i="24491"/>
  <c r="H95" i="24491"/>
  <c r="K95" i="24491" s="1"/>
  <c r="O95" i="24491"/>
  <c r="H96" i="24491"/>
  <c r="K96" i="24491" s="1"/>
  <c r="P96" i="24491" s="1"/>
  <c r="R96" i="24491" s="1"/>
  <c r="O96" i="24491"/>
  <c r="H97" i="24491"/>
  <c r="K97" i="24491" s="1"/>
  <c r="O97" i="24491"/>
  <c r="H98" i="24491"/>
  <c r="K98" i="24491" s="1"/>
  <c r="P98" i="24491" s="1"/>
  <c r="R98" i="24491" s="1"/>
  <c r="O98" i="24491"/>
  <c r="H99" i="24491"/>
  <c r="K99" i="24491" s="1"/>
  <c r="O99" i="24491"/>
  <c r="H100" i="24491"/>
  <c r="K100" i="24491" s="1"/>
  <c r="O100" i="24491"/>
  <c r="P100" i="24491"/>
  <c r="R100" i="24491" s="1"/>
  <c r="H101" i="24491"/>
  <c r="K101" i="24491" s="1"/>
  <c r="P101" i="24491" s="1"/>
  <c r="R101" i="24491" s="1"/>
  <c r="O101" i="24491"/>
  <c r="H102" i="24491"/>
  <c r="K102" i="24491"/>
  <c r="P102" i="24491" s="1"/>
  <c r="R102" i="24491" s="1"/>
  <c r="O102" i="24491"/>
  <c r="H103" i="24491"/>
  <c r="K103" i="24491" s="1"/>
  <c r="O103" i="24491"/>
  <c r="D104" i="24491"/>
  <c r="E104" i="24491"/>
  <c r="F104" i="24491"/>
  <c r="G104" i="24491"/>
  <c r="I104" i="24491"/>
  <c r="J104" i="24491"/>
  <c r="L104" i="24491"/>
  <c r="M104" i="24491"/>
  <c r="N104" i="24491"/>
  <c r="Q104" i="24491"/>
  <c r="H105" i="24491"/>
  <c r="K105" i="24491" s="1"/>
  <c r="O105" i="24491"/>
  <c r="H106" i="24491"/>
  <c r="K106" i="24491" s="1"/>
  <c r="O106" i="24491"/>
  <c r="P106" i="24491"/>
  <c r="R106" i="24491" s="1"/>
  <c r="H107" i="24491"/>
  <c r="K107" i="24491" s="1"/>
  <c r="P107" i="24491" s="1"/>
  <c r="R107" i="24491" s="1"/>
  <c r="O107" i="24491"/>
  <c r="H108" i="24491"/>
  <c r="K108" i="24491"/>
  <c r="P108" i="24491" s="1"/>
  <c r="R108" i="24491" s="1"/>
  <c r="O108" i="24491"/>
  <c r="H109" i="24491"/>
  <c r="K109" i="24491" s="1"/>
  <c r="O109" i="24491"/>
  <c r="H110" i="24491"/>
  <c r="K110" i="24491" s="1"/>
  <c r="P110" i="24491" s="1"/>
  <c r="R110" i="24491" s="1"/>
  <c r="O110" i="24491"/>
  <c r="H111" i="24491"/>
  <c r="K111" i="24491" s="1"/>
  <c r="O111" i="24491"/>
  <c r="H112" i="24491"/>
  <c r="K112" i="24491" s="1"/>
  <c r="P112" i="24491" s="1"/>
  <c r="R112" i="24491" s="1"/>
  <c r="O112" i="24491"/>
  <c r="H113" i="24491"/>
  <c r="K113" i="24491" s="1"/>
  <c r="O113" i="24491"/>
  <c r="H114" i="24491"/>
  <c r="K114" i="24491" s="1"/>
  <c r="P114" i="24491" s="1"/>
  <c r="R114" i="24491" s="1"/>
  <c r="O114" i="24491"/>
  <c r="H115" i="24491"/>
  <c r="K115" i="24491" s="1"/>
  <c r="P115" i="24491" s="1"/>
  <c r="R115" i="24491" s="1"/>
  <c r="O115" i="24491"/>
  <c r="H116" i="24491"/>
  <c r="K116" i="24491" s="1"/>
  <c r="P116" i="24491" s="1"/>
  <c r="R116" i="24491" s="1"/>
  <c r="O116" i="24491"/>
  <c r="H117" i="24491"/>
  <c r="K117" i="24491" s="1"/>
  <c r="O117" i="24491"/>
  <c r="H118" i="24491"/>
  <c r="K118" i="24491" s="1"/>
  <c r="O118" i="24491"/>
  <c r="H119" i="24491"/>
  <c r="K119" i="24491" s="1"/>
  <c r="O119" i="24491"/>
  <c r="H120" i="24491"/>
  <c r="K120" i="24491" s="1"/>
  <c r="P120" i="24491" s="1"/>
  <c r="R120" i="24491" s="1"/>
  <c r="O120" i="24491"/>
  <c r="H121" i="24491"/>
  <c r="K121" i="24491" s="1"/>
  <c r="O121" i="24491"/>
  <c r="H122" i="24491"/>
  <c r="K122" i="24491" s="1"/>
  <c r="O122" i="24491"/>
  <c r="P122" i="24491" s="1"/>
  <c r="R122" i="24491" s="1"/>
  <c r="H123" i="24491"/>
  <c r="K123" i="24491" s="1"/>
  <c r="P123" i="24491" s="1"/>
  <c r="R123" i="24491" s="1"/>
  <c r="O123" i="24491"/>
  <c r="H124" i="24491"/>
  <c r="K124" i="24491"/>
  <c r="O124" i="24491"/>
  <c r="H125" i="24491"/>
  <c r="K125" i="24491" s="1"/>
  <c r="O125" i="24491"/>
  <c r="H126" i="24491"/>
  <c r="K126" i="24491" s="1"/>
  <c r="P126" i="24491" s="1"/>
  <c r="R126" i="24491" s="1"/>
  <c r="O126" i="24491"/>
  <c r="H127" i="24491"/>
  <c r="K127" i="24491" s="1"/>
  <c r="O127" i="24491"/>
  <c r="H128" i="24491"/>
  <c r="K128" i="24491"/>
  <c r="P128" i="24491" s="1"/>
  <c r="R128" i="24491" s="1"/>
  <c r="O128" i="24491"/>
  <c r="H129" i="24491"/>
  <c r="K129" i="24491" s="1"/>
  <c r="P129" i="24491" s="1"/>
  <c r="R129" i="24491" s="1"/>
  <c r="O129" i="24491"/>
  <c r="H130" i="24491"/>
  <c r="K130" i="24491" s="1"/>
  <c r="O130" i="24491"/>
  <c r="P130" i="24491"/>
  <c r="R130" i="24491" s="1"/>
  <c r="H131" i="24491"/>
  <c r="K131" i="24491" s="1"/>
  <c r="P131" i="24491" s="1"/>
  <c r="R131" i="24491" s="1"/>
  <c r="O131" i="24491"/>
  <c r="H132" i="24491"/>
  <c r="K132" i="24491"/>
  <c r="P132" i="24491" s="1"/>
  <c r="R132" i="24491" s="1"/>
  <c r="O132" i="24491"/>
  <c r="H133" i="24491"/>
  <c r="K133" i="24491" s="1"/>
  <c r="O133" i="24491"/>
  <c r="H134" i="24491"/>
  <c r="K134" i="24491" s="1"/>
  <c r="P134" i="24491" s="1"/>
  <c r="R134" i="24491" s="1"/>
  <c r="O134" i="24491"/>
  <c r="D135" i="24491"/>
  <c r="E135" i="24491"/>
  <c r="F135" i="24491"/>
  <c r="G135" i="24491"/>
  <c r="I135" i="24491"/>
  <c r="J135" i="24491"/>
  <c r="L135" i="24491"/>
  <c r="M135" i="24491"/>
  <c r="N135" i="24491"/>
  <c r="Q135" i="24491"/>
  <c r="H136" i="24491"/>
  <c r="K136" i="24491"/>
  <c r="O136" i="24491"/>
  <c r="H137" i="24491"/>
  <c r="K137" i="24491" s="1"/>
  <c r="O137" i="24491"/>
  <c r="H138" i="24491"/>
  <c r="K138" i="24491" s="1"/>
  <c r="P138" i="24491" s="1"/>
  <c r="R138" i="24491" s="1"/>
  <c r="O138" i="24491"/>
  <c r="H139" i="24491"/>
  <c r="K139" i="24491" s="1"/>
  <c r="O139" i="24491"/>
  <c r="H140" i="24491"/>
  <c r="K140" i="24491" s="1"/>
  <c r="P140" i="24491" s="1"/>
  <c r="R140" i="24491" s="1"/>
  <c r="O140" i="24491"/>
  <c r="H141" i="24491"/>
  <c r="K141" i="24491" s="1"/>
  <c r="P141" i="24491" s="1"/>
  <c r="R141" i="24491" s="1"/>
  <c r="O141" i="24491"/>
  <c r="H142" i="24491"/>
  <c r="K142" i="24491" s="1"/>
  <c r="P142" i="24491" s="1"/>
  <c r="R142" i="24491" s="1"/>
  <c r="O142" i="24491"/>
  <c r="H143" i="24491"/>
  <c r="K143" i="24491" s="1"/>
  <c r="P143" i="24491" s="1"/>
  <c r="R143" i="24491" s="1"/>
  <c r="O143" i="24491"/>
  <c r="H144" i="24491"/>
  <c r="K144" i="24491"/>
  <c r="P144" i="24491" s="1"/>
  <c r="R144" i="24491" s="1"/>
  <c r="O144" i="24491"/>
  <c r="H145" i="24491"/>
  <c r="K145" i="24491" s="1"/>
  <c r="O145" i="24491"/>
  <c r="H146" i="24491"/>
  <c r="K146" i="24491"/>
  <c r="P146" i="24491" s="1"/>
  <c r="R146" i="24491" s="1"/>
  <c r="O146" i="24491"/>
  <c r="H147" i="24491"/>
  <c r="K147" i="24491" s="1"/>
  <c r="P147" i="24491" s="1"/>
  <c r="R147" i="24491" s="1"/>
  <c r="O147" i="24491"/>
  <c r="H148" i="24491"/>
  <c r="K148" i="24491" s="1"/>
  <c r="P148" i="24491" s="1"/>
  <c r="R148" i="24491" s="1"/>
  <c r="O148" i="24491"/>
  <c r="H149" i="24491"/>
  <c r="K149" i="24491" s="1"/>
  <c r="O149" i="24491"/>
  <c r="H150" i="24491"/>
  <c r="K150" i="24491" s="1"/>
  <c r="P150" i="24491" s="1"/>
  <c r="R150" i="24491" s="1"/>
  <c r="O150" i="24491"/>
  <c r="H151" i="24491"/>
  <c r="K151" i="24491" s="1"/>
  <c r="P151" i="24491" s="1"/>
  <c r="R151" i="24491" s="1"/>
  <c r="O151" i="24491"/>
  <c r="H152" i="24491"/>
  <c r="K152" i="24491"/>
  <c r="O152" i="24491"/>
  <c r="P152" i="24491" s="1"/>
  <c r="R152" i="24491" s="1"/>
  <c r="H153" i="24491"/>
  <c r="K153" i="24491" s="1"/>
  <c r="O153" i="24491"/>
  <c r="H154" i="24491"/>
  <c r="K154" i="24491" s="1"/>
  <c r="P154" i="24491" s="1"/>
  <c r="R154" i="24491" s="1"/>
  <c r="O154" i="24491"/>
  <c r="H155" i="24491"/>
  <c r="K155" i="24491" s="1"/>
  <c r="O155" i="24491"/>
  <c r="H156" i="24491"/>
  <c r="K156" i="24491" s="1"/>
  <c r="P156" i="24491" s="1"/>
  <c r="R156" i="24491" s="1"/>
  <c r="O156" i="24491"/>
  <c r="H157" i="24491"/>
  <c r="K157" i="24491" s="1"/>
  <c r="P157" i="24491" s="1"/>
  <c r="R157" i="24491" s="1"/>
  <c r="O157" i="24491"/>
  <c r="H158" i="24491"/>
  <c r="K158" i="24491" s="1"/>
  <c r="P158" i="24491" s="1"/>
  <c r="R158" i="24491" s="1"/>
  <c r="O158" i="24491"/>
  <c r="H159" i="24491"/>
  <c r="K159" i="24491" s="1"/>
  <c r="P159" i="24491" s="1"/>
  <c r="R159" i="24491" s="1"/>
  <c r="O159" i="24491"/>
  <c r="H160" i="24491"/>
  <c r="K160" i="24491"/>
  <c r="O160" i="24491"/>
  <c r="H161" i="24491"/>
  <c r="K161" i="24491" s="1"/>
  <c r="O161" i="24491"/>
  <c r="H162" i="24491"/>
  <c r="K162" i="24491" s="1"/>
  <c r="P162" i="24491" s="1"/>
  <c r="R162" i="24491" s="1"/>
  <c r="O162" i="24491"/>
  <c r="H163" i="24491"/>
  <c r="K163" i="24491" s="1"/>
  <c r="P163" i="24491" s="1"/>
  <c r="R163" i="24491" s="1"/>
  <c r="O163" i="24491"/>
  <c r="H164" i="24491"/>
  <c r="K164" i="24491" s="1"/>
  <c r="P164" i="24491" s="1"/>
  <c r="R164" i="24491" s="1"/>
  <c r="O164" i="24491"/>
  <c r="H166" i="24491"/>
  <c r="K166" i="24491" s="1"/>
  <c r="O166" i="24491"/>
  <c r="H167" i="24491"/>
  <c r="K167" i="24491" s="1"/>
  <c r="P167" i="24491" s="1"/>
  <c r="R167" i="24491" s="1"/>
  <c r="O167" i="24491"/>
  <c r="H168" i="24491"/>
  <c r="K168" i="24491" s="1"/>
  <c r="P168" i="24491" s="1"/>
  <c r="R168" i="24491" s="1"/>
  <c r="O168" i="24491"/>
  <c r="H169" i="24491"/>
  <c r="K169" i="24491"/>
  <c r="O169" i="24491"/>
  <c r="P169" i="24491" s="1"/>
  <c r="R169" i="24491" s="1"/>
  <c r="H170" i="24491"/>
  <c r="K170" i="24491" s="1"/>
  <c r="O170" i="24491"/>
  <c r="H171" i="24491"/>
  <c r="K171" i="24491" s="1"/>
  <c r="P171" i="24491" s="1"/>
  <c r="R171" i="24491" s="1"/>
  <c r="O171" i="24491"/>
  <c r="H172" i="24491"/>
  <c r="K172" i="24491" s="1"/>
  <c r="O172" i="24491"/>
  <c r="H174" i="24491"/>
  <c r="K174" i="24491" s="1"/>
  <c r="P174" i="24491" s="1"/>
  <c r="R174" i="24491" s="1"/>
  <c r="O174" i="24491"/>
  <c r="H175" i="24491"/>
  <c r="K175" i="24491" s="1"/>
  <c r="P175" i="24491" s="1"/>
  <c r="R175" i="24491" s="1"/>
  <c r="O175" i="24491"/>
  <c r="H176" i="24491"/>
  <c r="K176" i="24491" s="1"/>
  <c r="P176" i="24491" s="1"/>
  <c r="R176" i="24491" s="1"/>
  <c r="O176" i="24491"/>
  <c r="H177" i="24491"/>
  <c r="K177" i="24491" s="1"/>
  <c r="P177" i="24491" s="1"/>
  <c r="R177" i="24491" s="1"/>
  <c r="O177" i="24491"/>
  <c r="H178" i="24491"/>
  <c r="K178" i="24491"/>
  <c r="P178" i="24491" s="1"/>
  <c r="R178" i="24491" s="1"/>
  <c r="O178" i="24491"/>
  <c r="H179" i="24491"/>
  <c r="K179" i="24491" s="1"/>
  <c r="O179" i="24491"/>
  <c r="H180" i="24491"/>
  <c r="K180" i="24491"/>
  <c r="P180" i="24491" s="1"/>
  <c r="R180" i="24491" s="1"/>
  <c r="O180" i="24491"/>
  <c r="H181" i="24491"/>
  <c r="K181" i="24491" s="1"/>
  <c r="P181" i="24491" s="1"/>
  <c r="R181" i="24491" s="1"/>
  <c r="O181" i="24491"/>
  <c r="H182" i="24491"/>
  <c r="K182" i="24491" s="1"/>
  <c r="P182" i="24491" s="1"/>
  <c r="R182" i="24491" s="1"/>
  <c r="O182" i="24491"/>
  <c r="H183" i="24491"/>
  <c r="K183" i="24491" s="1"/>
  <c r="O183" i="24491"/>
  <c r="H184" i="24491"/>
  <c r="K184" i="24491" s="1"/>
  <c r="P184" i="24491" s="1"/>
  <c r="R184" i="24491" s="1"/>
  <c r="O184" i="24491"/>
  <c r="H185" i="24491"/>
  <c r="K185" i="24491" s="1"/>
  <c r="P185" i="24491" s="1"/>
  <c r="R185" i="24491" s="1"/>
  <c r="O185" i="24491"/>
  <c r="H186" i="24491"/>
  <c r="K186" i="24491"/>
  <c r="O186" i="24491"/>
  <c r="P186" i="24491" s="1"/>
  <c r="R186" i="24491" s="1"/>
  <c r="H187" i="24491"/>
  <c r="K187" i="24491" s="1"/>
  <c r="O187" i="24491"/>
  <c r="H188" i="24491"/>
  <c r="K188" i="24491" s="1"/>
  <c r="P188" i="24491" s="1"/>
  <c r="R188" i="24491" s="1"/>
  <c r="O188" i="24491"/>
  <c r="H189" i="24491"/>
  <c r="K189" i="24491" s="1"/>
  <c r="O189" i="24491"/>
  <c r="D190" i="24491"/>
  <c r="E190" i="24491"/>
  <c r="F190" i="24491"/>
  <c r="G190" i="24491"/>
  <c r="I190" i="24491"/>
  <c r="J190" i="24491"/>
  <c r="L190" i="24491"/>
  <c r="M190" i="24491"/>
  <c r="N190" i="24491"/>
  <c r="Q190" i="24491"/>
  <c r="H191" i="24491"/>
  <c r="K191" i="24491" s="1"/>
  <c r="O191" i="24491"/>
  <c r="H192" i="24491"/>
  <c r="K192" i="24491"/>
  <c r="O192" i="24491"/>
  <c r="P192" i="24491" s="1"/>
  <c r="R192" i="24491" s="1"/>
  <c r="H193" i="24491"/>
  <c r="K193" i="24491" s="1"/>
  <c r="O193" i="24491"/>
  <c r="H194" i="24491"/>
  <c r="K194" i="24491" s="1"/>
  <c r="P194" i="24491" s="1"/>
  <c r="R194" i="24491" s="1"/>
  <c r="O194" i="24491"/>
  <c r="H195" i="24491"/>
  <c r="K195" i="24491" s="1"/>
  <c r="O195" i="24491"/>
  <c r="H196" i="24491"/>
  <c r="K196" i="24491" s="1"/>
  <c r="P196" i="24491" s="1"/>
  <c r="R196" i="24491" s="1"/>
  <c r="O196" i="24491"/>
  <c r="H197" i="24491"/>
  <c r="K197" i="24491" s="1"/>
  <c r="P197" i="24491" s="1"/>
  <c r="R197" i="24491" s="1"/>
  <c r="O197" i="24491"/>
  <c r="H198" i="24491"/>
  <c r="K198" i="24491" s="1"/>
  <c r="P198" i="24491" s="1"/>
  <c r="R198" i="24491" s="1"/>
  <c r="O198" i="24491"/>
  <c r="H199" i="24491"/>
  <c r="K199" i="24491" s="1"/>
  <c r="P199" i="24491" s="1"/>
  <c r="R199" i="24491" s="1"/>
  <c r="O199" i="24491"/>
  <c r="H200" i="24491"/>
  <c r="K200" i="24491"/>
  <c r="O200" i="24491"/>
  <c r="H201" i="24491"/>
  <c r="K201" i="24491" s="1"/>
  <c r="O201" i="24491"/>
  <c r="H202" i="24491"/>
  <c r="K202" i="24491"/>
  <c r="P202" i="24491" s="1"/>
  <c r="R202" i="24491" s="1"/>
  <c r="O202" i="24491"/>
  <c r="H203" i="24491"/>
  <c r="K203" i="24491" s="1"/>
  <c r="P203" i="24491" s="1"/>
  <c r="R203" i="24491" s="1"/>
  <c r="O203" i="24491"/>
  <c r="H204" i="24491"/>
  <c r="K204" i="24491" s="1"/>
  <c r="P204" i="24491" s="1"/>
  <c r="R204" i="24491" s="1"/>
  <c r="O204" i="24491"/>
  <c r="H205" i="24491"/>
  <c r="K205" i="24491" s="1"/>
  <c r="O205" i="24491"/>
  <c r="H206" i="24491"/>
  <c r="K206" i="24491" s="1"/>
  <c r="P206" i="24491" s="1"/>
  <c r="R206" i="24491" s="1"/>
  <c r="O206" i="24491"/>
  <c r="H207" i="24491"/>
  <c r="K207" i="24491" s="1"/>
  <c r="P207" i="24491" s="1"/>
  <c r="R207" i="24491" s="1"/>
  <c r="O207" i="24491"/>
  <c r="H208" i="24491"/>
  <c r="K208" i="24491"/>
  <c r="O208" i="24491"/>
  <c r="P208" i="24491" s="1"/>
  <c r="R208" i="24491" s="1"/>
  <c r="H209" i="24491"/>
  <c r="K209" i="24491" s="1"/>
  <c r="O209" i="24491"/>
  <c r="H211" i="24491"/>
  <c r="K211" i="24491" s="1"/>
  <c r="P211" i="24491" s="1"/>
  <c r="R211" i="24491" s="1"/>
  <c r="O211" i="24491"/>
  <c r="H212" i="24491"/>
  <c r="K212" i="24491" s="1"/>
  <c r="O212" i="24491"/>
  <c r="H213" i="24491"/>
  <c r="K213" i="24491" s="1"/>
  <c r="P213" i="24491" s="1"/>
  <c r="R213" i="24491" s="1"/>
  <c r="O213" i="24491"/>
  <c r="H214" i="24491"/>
  <c r="K214" i="24491" s="1"/>
  <c r="O214" i="24491"/>
  <c r="H215" i="24491"/>
  <c r="K215" i="24491" s="1"/>
  <c r="P215" i="24491" s="1"/>
  <c r="R215" i="24491" s="1"/>
  <c r="O215" i="24491"/>
  <c r="H216" i="24491"/>
  <c r="K216" i="24491" s="1"/>
  <c r="P216" i="24491" s="1"/>
  <c r="R216" i="24491" s="1"/>
  <c r="O216" i="24491"/>
  <c r="H217" i="24491"/>
  <c r="K217" i="24491"/>
  <c r="O217" i="24491"/>
  <c r="H218" i="24491"/>
  <c r="K218" i="24491" s="1"/>
  <c r="O218" i="24491"/>
  <c r="H219" i="24491"/>
  <c r="K219" i="24491"/>
  <c r="P219" i="24491" s="1"/>
  <c r="R219" i="24491" s="1"/>
  <c r="O219" i="24491"/>
  <c r="H220" i="24491"/>
  <c r="K220" i="24491" s="1"/>
  <c r="P220" i="24491" s="1"/>
  <c r="R220" i="24491" s="1"/>
  <c r="O220" i="24491"/>
  <c r="H221" i="24491"/>
  <c r="K221" i="24491" s="1"/>
  <c r="P221" i="24491" s="1"/>
  <c r="R221" i="24491" s="1"/>
  <c r="O221" i="24491"/>
  <c r="H222" i="24491"/>
  <c r="K222" i="24491" s="1"/>
  <c r="O222" i="24491"/>
  <c r="D223" i="24491"/>
  <c r="E223" i="24491"/>
  <c r="F223" i="24491"/>
  <c r="G223" i="24491"/>
  <c r="I223" i="24491"/>
  <c r="J223" i="24491"/>
  <c r="L223" i="24491"/>
  <c r="M223" i="24491"/>
  <c r="N223" i="24491"/>
  <c r="Q223" i="24491"/>
  <c r="H224" i="24491"/>
  <c r="K224" i="24491" s="1"/>
  <c r="O224" i="24491"/>
  <c r="H225" i="24491"/>
  <c r="K225" i="24491" s="1"/>
  <c r="P225" i="24491" s="1"/>
  <c r="R225" i="24491" s="1"/>
  <c r="O225" i="24491"/>
  <c r="H226" i="24491"/>
  <c r="O226" i="24491"/>
  <c r="H227" i="24491"/>
  <c r="K227" i="24491" s="1"/>
  <c r="O227" i="24491"/>
  <c r="H228" i="24491"/>
  <c r="K228" i="24491" s="1"/>
  <c r="P228" i="24491" s="1"/>
  <c r="R228" i="24491" s="1"/>
  <c r="O228" i="24491"/>
  <c r="H229" i="24491"/>
  <c r="K229" i="24491"/>
  <c r="O229" i="24491"/>
  <c r="H230" i="24491"/>
  <c r="K230" i="24491" s="1"/>
  <c r="P230" i="24491" s="1"/>
  <c r="R230" i="24491" s="1"/>
  <c r="O230" i="24491"/>
  <c r="H231" i="24491"/>
  <c r="K231" i="24491"/>
  <c r="P231" i="24491" s="1"/>
  <c r="R231" i="24491" s="1"/>
  <c r="O231" i="24491"/>
  <c r="H232" i="24491"/>
  <c r="K232" i="24491" s="1"/>
  <c r="O232" i="24491"/>
  <c r="H233" i="24491"/>
  <c r="K233" i="24491" s="1"/>
  <c r="P233" i="24491" s="1"/>
  <c r="R233" i="24491" s="1"/>
  <c r="O233" i="24491"/>
  <c r="H234" i="24491"/>
  <c r="K234" i="24491" s="1"/>
  <c r="P234" i="24491" s="1"/>
  <c r="R234" i="24491" s="1"/>
  <c r="O234" i="24491"/>
  <c r="H235" i="24491"/>
  <c r="K235" i="24491" s="1"/>
  <c r="O235" i="24491"/>
  <c r="D236" i="24491"/>
  <c r="E236" i="24491"/>
  <c r="F236" i="24491"/>
  <c r="G236" i="24491"/>
  <c r="I236" i="24491"/>
  <c r="J236" i="24491"/>
  <c r="L236" i="24491"/>
  <c r="M236" i="24491"/>
  <c r="N236" i="24491"/>
  <c r="Q236" i="24491"/>
  <c r="H237" i="24491"/>
  <c r="K237" i="24491"/>
  <c r="O237" i="24491"/>
  <c r="H238" i="24491"/>
  <c r="K238" i="24491" s="1"/>
  <c r="O238" i="24491"/>
  <c r="H239" i="24491"/>
  <c r="K239" i="24491"/>
  <c r="P239" i="24491" s="1"/>
  <c r="R239" i="24491" s="1"/>
  <c r="O239" i="24491"/>
  <c r="H240" i="24491"/>
  <c r="K240" i="24491" s="1"/>
  <c r="P240" i="24491" s="1"/>
  <c r="R240" i="24491" s="1"/>
  <c r="O240" i="24491"/>
  <c r="H241" i="24491"/>
  <c r="K241" i="24491" s="1"/>
  <c r="P241" i="24491" s="1"/>
  <c r="R241" i="24491" s="1"/>
  <c r="O241" i="24491"/>
  <c r="H242" i="24491"/>
  <c r="K242" i="24491" s="1"/>
  <c r="O242" i="24491"/>
  <c r="H243" i="24491"/>
  <c r="O243" i="24491"/>
  <c r="H244" i="24491"/>
  <c r="K244" i="24491" s="1"/>
  <c r="P244" i="24491" s="1"/>
  <c r="R244" i="24491" s="1"/>
  <c r="O244" i="24491"/>
  <c r="H245" i="24491"/>
  <c r="K245" i="24491"/>
  <c r="O245" i="24491"/>
  <c r="P245" i="24491" s="1"/>
  <c r="R245" i="24491" s="1"/>
  <c r="H246" i="24491"/>
  <c r="K246" i="24491" s="1"/>
  <c r="O246" i="24491"/>
  <c r="H247" i="24491"/>
  <c r="K247" i="24491" s="1"/>
  <c r="P247" i="24491" s="1"/>
  <c r="R247" i="24491" s="1"/>
  <c r="O247" i="24491"/>
  <c r="H248" i="24491"/>
  <c r="K248" i="24491" s="1"/>
  <c r="O248" i="24491"/>
  <c r="H249" i="24491"/>
  <c r="K249" i="24491" s="1"/>
  <c r="P249" i="24491" s="1"/>
  <c r="R249" i="24491" s="1"/>
  <c r="O249" i="24491"/>
  <c r="H250" i="24491"/>
  <c r="K250" i="24491" s="1"/>
  <c r="O250" i="24491"/>
  <c r="H251" i="24491"/>
  <c r="K251" i="24491" s="1"/>
  <c r="P251" i="24491" s="1"/>
  <c r="R251" i="24491" s="1"/>
  <c r="O251" i="24491"/>
  <c r="H252" i="24491"/>
  <c r="K252" i="24491" s="1"/>
  <c r="P252" i="24491" s="1"/>
  <c r="R252" i="24491" s="1"/>
  <c r="O252" i="24491"/>
  <c r="H253" i="24491"/>
  <c r="K253" i="24491"/>
  <c r="O253" i="24491"/>
  <c r="H254" i="24491"/>
  <c r="K254" i="24491" s="1"/>
  <c r="O254" i="24491"/>
  <c r="H255" i="24491"/>
  <c r="K255" i="24491"/>
  <c r="P255" i="24491" s="1"/>
  <c r="R255" i="24491" s="1"/>
  <c r="O255" i="24491"/>
  <c r="H256" i="24491"/>
  <c r="K256" i="24491" s="1"/>
  <c r="P256" i="24491" s="1"/>
  <c r="R256" i="24491" s="1"/>
  <c r="O256" i="24491"/>
  <c r="H257" i="24491"/>
  <c r="K257" i="24491" s="1"/>
  <c r="P257" i="24491" s="1"/>
  <c r="R257" i="24491" s="1"/>
  <c r="O257" i="24491"/>
  <c r="H258" i="24491"/>
  <c r="K258" i="24491" s="1"/>
  <c r="O258" i="24491"/>
  <c r="H259" i="24491"/>
  <c r="K259" i="24491" s="1"/>
  <c r="P259" i="24491" s="1"/>
  <c r="R259" i="24491" s="1"/>
  <c r="O259" i="24491"/>
  <c r="H260" i="24491"/>
  <c r="K260" i="24491" s="1"/>
  <c r="P260" i="24491" s="1"/>
  <c r="R260" i="24491" s="1"/>
  <c r="O260" i="24491"/>
  <c r="H261" i="24491"/>
  <c r="K261" i="24491"/>
  <c r="O261" i="24491"/>
  <c r="P261" i="24491" s="1"/>
  <c r="R261" i="24491" s="1"/>
  <c r="H262" i="24491"/>
  <c r="K262" i="24491" s="1"/>
  <c r="O262" i="24491"/>
  <c r="H263" i="24491"/>
  <c r="K263" i="24491" s="1"/>
  <c r="P263" i="24491" s="1"/>
  <c r="R263" i="24491" s="1"/>
  <c r="O263" i="24491"/>
  <c r="H264" i="24491"/>
  <c r="K264" i="24491" s="1"/>
  <c r="O264" i="24491"/>
  <c r="H265" i="24491"/>
  <c r="K265" i="24491" s="1"/>
  <c r="P265" i="24491" s="1"/>
  <c r="R265" i="24491" s="1"/>
  <c r="O265" i="24491"/>
  <c r="H266" i="24491"/>
  <c r="K266" i="24491" s="1"/>
  <c r="P266" i="24491" s="1"/>
  <c r="R266" i="24491" s="1"/>
  <c r="O266" i="24491"/>
  <c r="H267" i="24491"/>
  <c r="K267" i="24491" s="1"/>
  <c r="P267" i="24491" s="1"/>
  <c r="R267" i="24491" s="1"/>
  <c r="O267" i="24491"/>
  <c r="D268" i="24491"/>
  <c r="E268" i="24491"/>
  <c r="F268" i="24491"/>
  <c r="G268" i="24491"/>
  <c r="I268" i="24491"/>
  <c r="J268" i="24491"/>
  <c r="L268" i="24491"/>
  <c r="M268" i="24491"/>
  <c r="N268" i="24491"/>
  <c r="Q268" i="24491"/>
  <c r="H269" i="24491"/>
  <c r="K269" i="24491"/>
  <c r="P269" i="24491" s="1"/>
  <c r="O269" i="24491"/>
  <c r="H270" i="24491"/>
  <c r="K270" i="24491" s="1"/>
  <c r="O270" i="24491"/>
  <c r="H271" i="24491"/>
  <c r="K271" i="24491" s="1"/>
  <c r="O271" i="24491"/>
  <c r="H272" i="24491"/>
  <c r="K272" i="24491" s="1"/>
  <c r="O272" i="24491"/>
  <c r="H273" i="24491"/>
  <c r="K273" i="24491" s="1"/>
  <c r="P273" i="24491" s="1"/>
  <c r="R273" i="24491" s="1"/>
  <c r="O273" i="24491"/>
  <c r="H274" i="24491"/>
  <c r="K274" i="24491" s="1"/>
  <c r="O274" i="24491"/>
  <c r="H275" i="24491"/>
  <c r="K275" i="24491" s="1"/>
  <c r="O275" i="24491"/>
  <c r="P275" i="24491"/>
  <c r="R275" i="24491" s="1"/>
  <c r="H276" i="24491"/>
  <c r="K276" i="24491" s="1"/>
  <c r="P276" i="24491" s="1"/>
  <c r="R276" i="24491" s="1"/>
  <c r="O276" i="24491"/>
  <c r="H277" i="24491"/>
  <c r="K277" i="24491"/>
  <c r="P277" i="24491" s="1"/>
  <c r="R277" i="24491" s="1"/>
  <c r="O277" i="24491"/>
  <c r="H278" i="24491"/>
  <c r="K278" i="24491" s="1"/>
  <c r="O278" i="24491"/>
  <c r="D279" i="24491"/>
  <c r="E279" i="24491"/>
  <c r="F279" i="24491"/>
  <c r="G279" i="24491"/>
  <c r="I279" i="24491"/>
  <c r="J279" i="24491"/>
  <c r="L279" i="24491"/>
  <c r="M279" i="24491"/>
  <c r="N279" i="24491"/>
  <c r="Q279" i="24491"/>
  <c r="H280" i="24491"/>
  <c r="K280" i="24491" s="1"/>
  <c r="O280" i="24491"/>
  <c r="H281" i="24491"/>
  <c r="K281" i="24491" s="1"/>
  <c r="O281" i="24491"/>
  <c r="P281" i="24491"/>
  <c r="R281" i="24491" s="1"/>
  <c r="H282" i="24491"/>
  <c r="K282" i="24491" s="1"/>
  <c r="P282" i="24491" s="1"/>
  <c r="R282" i="24491" s="1"/>
  <c r="O282" i="24491"/>
  <c r="H283" i="24491"/>
  <c r="K283" i="24491"/>
  <c r="P283" i="24491" s="1"/>
  <c r="R283" i="24491" s="1"/>
  <c r="O283" i="24491"/>
  <c r="H284" i="24491"/>
  <c r="K284" i="24491" s="1"/>
  <c r="O284" i="24491"/>
  <c r="H285" i="24491"/>
  <c r="K285" i="24491" s="1"/>
  <c r="P285" i="24491" s="1"/>
  <c r="R285" i="24491" s="1"/>
  <c r="O285" i="24491"/>
  <c r="H286" i="24491"/>
  <c r="K286" i="24491" s="1"/>
  <c r="O286" i="24491"/>
  <c r="H287" i="24491"/>
  <c r="K287" i="24491" s="1"/>
  <c r="P287" i="24491" s="1"/>
  <c r="R287" i="24491" s="1"/>
  <c r="O287" i="24491"/>
  <c r="H288" i="24491"/>
  <c r="K288" i="24491" s="1"/>
  <c r="O288" i="24491"/>
  <c r="H289" i="24491"/>
  <c r="K289" i="24491" s="1"/>
  <c r="P289" i="24491" s="1"/>
  <c r="R289" i="24491" s="1"/>
  <c r="O289" i="24491"/>
  <c r="D290" i="24491"/>
  <c r="E290" i="24491"/>
  <c r="F290" i="24491"/>
  <c r="F344" i="24491" s="1"/>
  <c r="G290" i="24491"/>
  <c r="I290" i="24491"/>
  <c r="J290" i="24491"/>
  <c r="L290" i="24491"/>
  <c r="M290" i="24491"/>
  <c r="N290" i="24491"/>
  <c r="Q290" i="24491"/>
  <c r="H291" i="24491"/>
  <c r="K291" i="24491" s="1"/>
  <c r="O291" i="24491"/>
  <c r="H292" i="24491"/>
  <c r="K292" i="24491" s="1"/>
  <c r="P292" i="24491" s="1"/>
  <c r="R292" i="24491" s="1"/>
  <c r="O292" i="24491"/>
  <c r="H293" i="24491"/>
  <c r="K293" i="24491"/>
  <c r="O293" i="24491"/>
  <c r="H294" i="24491"/>
  <c r="K294" i="24491" s="1"/>
  <c r="O294" i="24491"/>
  <c r="H295" i="24491"/>
  <c r="K295" i="24491" s="1"/>
  <c r="P295" i="24491" s="1"/>
  <c r="R295" i="24491" s="1"/>
  <c r="O295" i="24491"/>
  <c r="H296" i="24491"/>
  <c r="K296" i="24491" s="1"/>
  <c r="P296" i="24491" s="1"/>
  <c r="R296" i="24491" s="1"/>
  <c r="O296" i="24491"/>
  <c r="H297" i="24491"/>
  <c r="K297" i="24491"/>
  <c r="P297" i="24491" s="1"/>
  <c r="R297" i="24491" s="1"/>
  <c r="O297" i="24491"/>
  <c r="H298" i="24491"/>
  <c r="K298" i="24491" s="1"/>
  <c r="P298" i="24491" s="1"/>
  <c r="R298" i="24491" s="1"/>
  <c r="O298" i="24491"/>
  <c r="H299" i="24491"/>
  <c r="K299" i="24491" s="1"/>
  <c r="O299" i="24491"/>
  <c r="H300" i="24491"/>
  <c r="K300" i="24491" s="1"/>
  <c r="P300" i="24491" s="1"/>
  <c r="R300" i="24491" s="1"/>
  <c r="O300" i="24491"/>
  <c r="H301" i="24491"/>
  <c r="K301" i="24491" s="1"/>
  <c r="P301" i="24491" s="1"/>
  <c r="R301" i="24491" s="1"/>
  <c r="O301" i="24491"/>
  <c r="H302" i="24491"/>
  <c r="K302" i="24491" s="1"/>
  <c r="O302" i="24491"/>
  <c r="H303" i="24491"/>
  <c r="K303" i="24491" s="1"/>
  <c r="P303" i="24491" s="1"/>
  <c r="R303" i="24491" s="1"/>
  <c r="O303" i="24491"/>
  <c r="H304" i="24491"/>
  <c r="K304" i="24491" s="1"/>
  <c r="P304" i="24491" s="1"/>
  <c r="R304" i="24491" s="1"/>
  <c r="O304" i="24491"/>
  <c r="H305" i="24491"/>
  <c r="K305" i="24491"/>
  <c r="O305" i="24491"/>
  <c r="H306" i="24491"/>
  <c r="K306" i="24491" s="1"/>
  <c r="P306" i="24491" s="1"/>
  <c r="R306" i="24491" s="1"/>
  <c r="O306" i="24491"/>
  <c r="H307" i="24491"/>
  <c r="K307" i="24491" s="1"/>
  <c r="P307" i="24491" s="1"/>
  <c r="R307" i="24491" s="1"/>
  <c r="O307" i="24491"/>
  <c r="H308" i="24491"/>
  <c r="K308" i="24491" s="1"/>
  <c r="P308" i="24491" s="1"/>
  <c r="R308" i="24491" s="1"/>
  <c r="O308" i="24491"/>
  <c r="H309" i="24491"/>
  <c r="K309" i="24491"/>
  <c r="P309" i="24491" s="1"/>
  <c r="R309" i="24491" s="1"/>
  <c r="O309" i="24491"/>
  <c r="H310" i="24491"/>
  <c r="K310" i="24491" s="1"/>
  <c r="O310" i="24491"/>
  <c r="H311" i="24491"/>
  <c r="K311" i="24491" s="1"/>
  <c r="P311" i="24491" s="1"/>
  <c r="R311" i="24491" s="1"/>
  <c r="O311" i="24491"/>
  <c r="H312" i="24491"/>
  <c r="K312" i="24491" s="1"/>
  <c r="O312" i="24491"/>
  <c r="H313" i="24491"/>
  <c r="K313" i="24491"/>
  <c r="P313" i="24491" s="1"/>
  <c r="R313" i="24491" s="1"/>
  <c r="O313" i="24491"/>
  <c r="H314" i="24491"/>
  <c r="K314" i="24491" s="1"/>
  <c r="P314" i="24491" s="1"/>
  <c r="R314" i="24491" s="1"/>
  <c r="O314" i="24491"/>
  <c r="H315" i="24491"/>
  <c r="K315" i="24491" s="1"/>
  <c r="O315" i="24491"/>
  <c r="H316" i="24491"/>
  <c r="K316" i="24491" s="1"/>
  <c r="P316" i="24491" s="1"/>
  <c r="R316" i="24491" s="1"/>
  <c r="O316" i="24491"/>
  <c r="H317" i="24491"/>
  <c r="K317" i="24491" s="1"/>
  <c r="P317" i="24491" s="1"/>
  <c r="R317" i="24491" s="1"/>
  <c r="O317" i="24491"/>
  <c r="H318" i="24491"/>
  <c r="K318" i="24491" s="1"/>
  <c r="O318" i="24491"/>
  <c r="H319" i="24491"/>
  <c r="K319" i="24491"/>
  <c r="O319" i="24491"/>
  <c r="P319" i="24491"/>
  <c r="R319" i="24491" s="1"/>
  <c r="H320" i="24491"/>
  <c r="K320" i="24491" s="1"/>
  <c r="P320" i="24491" s="1"/>
  <c r="R320" i="24491" s="1"/>
  <c r="O320" i="24491"/>
  <c r="H321" i="24491"/>
  <c r="K321" i="24491"/>
  <c r="O321" i="24491"/>
  <c r="H322" i="24491"/>
  <c r="K322" i="24491" s="1"/>
  <c r="P322" i="24491" s="1"/>
  <c r="R322" i="24491" s="1"/>
  <c r="O322" i="24491"/>
  <c r="H323" i="24491"/>
  <c r="K323" i="24491" s="1"/>
  <c r="P323" i="24491" s="1"/>
  <c r="R323" i="24491" s="1"/>
  <c r="O323" i="24491"/>
  <c r="H324" i="24491"/>
  <c r="K324" i="24491" s="1"/>
  <c r="P324" i="24491" s="1"/>
  <c r="R324" i="24491" s="1"/>
  <c r="O324" i="24491"/>
  <c r="H325" i="24491"/>
  <c r="K325" i="24491"/>
  <c r="O325" i="24491"/>
  <c r="H326" i="24491"/>
  <c r="K326" i="24491" s="1"/>
  <c r="O326" i="24491"/>
  <c r="H327" i="24491"/>
  <c r="K327" i="24491" s="1"/>
  <c r="P327" i="24491" s="1"/>
  <c r="R327" i="24491" s="1"/>
  <c r="O327" i="24491"/>
  <c r="H328" i="24491"/>
  <c r="K328" i="24491" s="1"/>
  <c r="O328" i="24491"/>
  <c r="H329" i="24491"/>
  <c r="K329" i="24491"/>
  <c r="O329" i="24491"/>
  <c r="H330" i="24491"/>
  <c r="K330" i="24491" s="1"/>
  <c r="P330" i="24491" s="1"/>
  <c r="R330" i="24491" s="1"/>
  <c r="O330" i="24491"/>
  <c r="H331" i="24491"/>
  <c r="K331" i="24491" s="1"/>
  <c r="O331" i="24491"/>
  <c r="H332" i="24491"/>
  <c r="K332" i="24491" s="1"/>
  <c r="P332" i="24491" s="1"/>
  <c r="R332" i="24491" s="1"/>
  <c r="O332" i="24491"/>
  <c r="H333" i="24491"/>
  <c r="K333" i="24491"/>
  <c r="P333" i="24491" s="1"/>
  <c r="R333" i="24491" s="1"/>
  <c r="O333" i="24491"/>
  <c r="H334" i="24491"/>
  <c r="K334" i="24491" s="1"/>
  <c r="O334" i="24491"/>
  <c r="H335" i="24491"/>
  <c r="K335" i="24491"/>
  <c r="O335" i="24491"/>
  <c r="P335" i="24491"/>
  <c r="R335" i="24491" s="1"/>
  <c r="H336" i="24491"/>
  <c r="K336" i="24491" s="1"/>
  <c r="P336" i="24491" s="1"/>
  <c r="R336" i="24491" s="1"/>
  <c r="O336" i="24491"/>
  <c r="H337" i="24491"/>
  <c r="K337" i="24491"/>
  <c r="O337" i="24491"/>
  <c r="H338" i="24491"/>
  <c r="K338" i="24491" s="1"/>
  <c r="P338" i="24491" s="1"/>
  <c r="R338" i="24491" s="1"/>
  <c r="O338" i="24491"/>
  <c r="D343" i="24491"/>
  <c r="E343" i="24491"/>
  <c r="F343" i="24491"/>
  <c r="G343" i="24491"/>
  <c r="I343" i="24491"/>
  <c r="J343" i="24491"/>
  <c r="L343" i="24491"/>
  <c r="M343" i="24491"/>
  <c r="N343" i="24491"/>
  <c r="Q343" i="24491"/>
  <c r="L344" i="24491"/>
  <c r="H7" i="24490"/>
  <c r="K7" i="24490"/>
  <c r="O7" i="24490"/>
  <c r="H8" i="24490"/>
  <c r="K8" i="24490" s="1"/>
  <c r="O8" i="24490"/>
  <c r="H9" i="24490"/>
  <c r="K9" i="24490" s="1"/>
  <c r="P9" i="24490" s="1"/>
  <c r="R9" i="24490" s="1"/>
  <c r="O9" i="24490"/>
  <c r="H10" i="24490"/>
  <c r="K10" i="24490" s="1"/>
  <c r="O10" i="24490"/>
  <c r="H11" i="24490"/>
  <c r="K11" i="24490" s="1"/>
  <c r="P11" i="24490" s="1"/>
  <c r="R11" i="24490" s="1"/>
  <c r="O11" i="24490"/>
  <c r="H12" i="24490"/>
  <c r="K12" i="24490" s="1"/>
  <c r="O12" i="24490"/>
  <c r="H13" i="24490"/>
  <c r="K13" i="24490" s="1"/>
  <c r="P13" i="24490" s="1"/>
  <c r="R13" i="24490" s="1"/>
  <c r="O13" i="24490"/>
  <c r="D14" i="24490"/>
  <c r="E14" i="24490"/>
  <c r="F14" i="24490"/>
  <c r="G14" i="24490"/>
  <c r="I14" i="24490"/>
  <c r="J14" i="24490"/>
  <c r="M14" i="24490"/>
  <c r="N14" i="24490"/>
  <c r="Q14" i="24490"/>
  <c r="H15" i="24490"/>
  <c r="K15" i="24490" s="1"/>
  <c r="O15" i="24490"/>
  <c r="H16" i="24490"/>
  <c r="K16" i="24490" s="1"/>
  <c r="P16" i="24490" s="1"/>
  <c r="R16" i="24490" s="1"/>
  <c r="O16" i="24490"/>
  <c r="H17" i="24490"/>
  <c r="K17" i="24490" s="1"/>
  <c r="P17" i="24490" s="1"/>
  <c r="R17" i="24490" s="1"/>
  <c r="O17" i="24490"/>
  <c r="H18" i="24490"/>
  <c r="K18" i="24490"/>
  <c r="O18" i="24490"/>
  <c r="H19" i="24490"/>
  <c r="K19" i="24490" s="1"/>
  <c r="P19" i="24490" s="1"/>
  <c r="R19" i="24490" s="1"/>
  <c r="O19" i="24490"/>
  <c r="H20" i="24490"/>
  <c r="K20" i="24490" s="1"/>
  <c r="O20" i="24490"/>
  <c r="H21" i="24490"/>
  <c r="K21" i="24490" s="1"/>
  <c r="P21" i="24490" s="1"/>
  <c r="R21" i="24490" s="1"/>
  <c r="O21" i="24490"/>
  <c r="H22" i="24490"/>
  <c r="K22" i="24490"/>
  <c r="P22" i="24490" s="1"/>
  <c r="R22" i="24490" s="1"/>
  <c r="O22" i="24490"/>
  <c r="H23" i="24490"/>
  <c r="K23" i="24490" s="1"/>
  <c r="O23" i="24490"/>
  <c r="H24" i="24490"/>
  <c r="K24" i="24490" s="1"/>
  <c r="P24" i="24490" s="1"/>
  <c r="R24" i="24490" s="1"/>
  <c r="O24" i="24490"/>
  <c r="H25" i="24490"/>
  <c r="K25" i="24490" s="1"/>
  <c r="P25" i="24490" s="1"/>
  <c r="R25" i="24490" s="1"/>
  <c r="O25" i="24490"/>
  <c r="H26" i="24490"/>
  <c r="K26" i="24490"/>
  <c r="P26" i="24490" s="1"/>
  <c r="R26" i="24490" s="1"/>
  <c r="O26" i="24490"/>
  <c r="H27" i="24490"/>
  <c r="K27" i="24490" s="1"/>
  <c r="P27" i="24490" s="1"/>
  <c r="R27" i="24490" s="1"/>
  <c r="O27" i="24490"/>
  <c r="H28" i="24490"/>
  <c r="K28" i="24490" s="1"/>
  <c r="O28" i="24490"/>
  <c r="H30" i="24490"/>
  <c r="K30" i="24490" s="1"/>
  <c r="P30" i="24490" s="1"/>
  <c r="R30" i="24490" s="1"/>
  <c r="O30" i="24490"/>
  <c r="D31" i="24490"/>
  <c r="E31" i="24490"/>
  <c r="F31" i="24490"/>
  <c r="G31" i="24490"/>
  <c r="I31" i="24490"/>
  <c r="J31" i="24490"/>
  <c r="L31" i="24490"/>
  <c r="M31" i="24490"/>
  <c r="N31" i="24490"/>
  <c r="Q31" i="24490"/>
  <c r="H32" i="24490"/>
  <c r="K32" i="24490" s="1"/>
  <c r="O32" i="24490"/>
  <c r="H33" i="24490"/>
  <c r="K33" i="24490"/>
  <c r="P33" i="24490" s="1"/>
  <c r="R33" i="24490" s="1"/>
  <c r="O33" i="24490"/>
  <c r="H34" i="24490"/>
  <c r="K34" i="24490" s="1"/>
  <c r="O34" i="24490"/>
  <c r="H35" i="24490"/>
  <c r="K35" i="24490" s="1"/>
  <c r="P35" i="24490" s="1"/>
  <c r="R35" i="24490" s="1"/>
  <c r="O35" i="24490"/>
  <c r="H36" i="24490"/>
  <c r="K36" i="24490" s="1"/>
  <c r="O36" i="24490"/>
  <c r="H37" i="24490"/>
  <c r="K37" i="24490" s="1"/>
  <c r="P37" i="24490" s="1"/>
  <c r="R37" i="24490" s="1"/>
  <c r="O37" i="24490"/>
  <c r="H38" i="24490"/>
  <c r="O38" i="24490"/>
  <c r="H39" i="24490"/>
  <c r="K39" i="24490" s="1"/>
  <c r="O39" i="24490"/>
  <c r="P39" i="24490"/>
  <c r="R39" i="24490" s="1"/>
  <c r="H40" i="24490"/>
  <c r="K40" i="24490" s="1"/>
  <c r="O40" i="24490"/>
  <c r="H41" i="24490"/>
  <c r="K41" i="24490"/>
  <c r="P41" i="24490" s="1"/>
  <c r="R41" i="24490" s="1"/>
  <c r="O41" i="24490"/>
  <c r="H42" i="24490"/>
  <c r="K42" i="24490" s="1"/>
  <c r="O42" i="24490"/>
  <c r="H43" i="24490"/>
  <c r="K43" i="24490" s="1"/>
  <c r="O43" i="24490"/>
  <c r="H44" i="24490"/>
  <c r="K44" i="24490" s="1"/>
  <c r="O44" i="24490"/>
  <c r="H45" i="24490"/>
  <c r="K45" i="24490" s="1"/>
  <c r="P45" i="24490" s="1"/>
  <c r="R45" i="24490" s="1"/>
  <c r="O45" i="24490"/>
  <c r="H46" i="24490"/>
  <c r="K46" i="24490" s="1"/>
  <c r="O46" i="24490"/>
  <c r="H47" i="24490"/>
  <c r="K47" i="24490"/>
  <c r="P47" i="24490" s="1"/>
  <c r="R47" i="24490" s="1"/>
  <c r="O47" i="24490"/>
  <c r="H48" i="24490"/>
  <c r="K48" i="24490" s="1"/>
  <c r="O48" i="24490"/>
  <c r="H49" i="24490"/>
  <c r="K49" i="24490" s="1"/>
  <c r="P49" i="24490" s="1"/>
  <c r="R49" i="24490" s="1"/>
  <c r="O49" i="24490"/>
  <c r="H50" i="24490"/>
  <c r="K50" i="24490" s="1"/>
  <c r="P50" i="24490" s="1"/>
  <c r="R50" i="24490" s="1"/>
  <c r="O50" i="24490"/>
  <c r="H51" i="24490"/>
  <c r="K51" i="24490" s="1"/>
  <c r="O51" i="24490"/>
  <c r="H52" i="24490"/>
  <c r="K52" i="24490" s="1"/>
  <c r="O52" i="24490"/>
  <c r="H53" i="24490"/>
  <c r="K53" i="24490"/>
  <c r="O53" i="24490"/>
  <c r="H54" i="24490"/>
  <c r="K54" i="24490" s="1"/>
  <c r="P54" i="24490" s="1"/>
  <c r="R54" i="24490" s="1"/>
  <c r="O54" i="24490"/>
  <c r="H55" i="24490"/>
  <c r="K55" i="24490"/>
  <c r="O55" i="24490"/>
  <c r="H56" i="24490"/>
  <c r="K56" i="24490" s="1"/>
  <c r="O56" i="24490"/>
  <c r="H57" i="24490"/>
  <c r="K57" i="24490" s="1"/>
  <c r="P57" i="24490" s="1"/>
  <c r="R57" i="24490" s="1"/>
  <c r="O57" i="24490"/>
  <c r="H58" i="24490"/>
  <c r="K58" i="24490" s="1"/>
  <c r="P58" i="24490" s="1"/>
  <c r="R58" i="24490" s="1"/>
  <c r="O58" i="24490"/>
  <c r="H59" i="24490"/>
  <c r="K59" i="24490" s="1"/>
  <c r="O59" i="24490"/>
  <c r="P59" i="24490" s="1"/>
  <c r="R59" i="24490" s="1"/>
  <c r="H60" i="24490"/>
  <c r="K60" i="24490" s="1"/>
  <c r="P60" i="24490" s="1"/>
  <c r="R60" i="24490" s="1"/>
  <c r="O60" i="24490"/>
  <c r="H61" i="24490"/>
  <c r="K61" i="24490"/>
  <c r="P61" i="24490" s="1"/>
  <c r="R61" i="24490" s="1"/>
  <c r="O61" i="24490"/>
  <c r="H62" i="24490"/>
  <c r="K62" i="24490" s="1"/>
  <c r="O62" i="24490"/>
  <c r="H63" i="24490"/>
  <c r="K63" i="24490" s="1"/>
  <c r="O63" i="24490"/>
  <c r="P63" i="24490"/>
  <c r="R63" i="24490" s="1"/>
  <c r="H64" i="24490"/>
  <c r="K64" i="24490" s="1"/>
  <c r="P64" i="24490" s="1"/>
  <c r="R64" i="24490" s="1"/>
  <c r="O64" i="24490"/>
  <c r="H65" i="24490"/>
  <c r="K65" i="24490"/>
  <c r="P65" i="24490" s="1"/>
  <c r="R65" i="24490" s="1"/>
  <c r="O65" i="24490"/>
  <c r="H66" i="24490"/>
  <c r="K66" i="24490" s="1"/>
  <c r="O66" i="24490"/>
  <c r="H67" i="24490"/>
  <c r="K67" i="24490" s="1"/>
  <c r="O67" i="24490"/>
  <c r="H68" i="24490"/>
  <c r="K68" i="24490" s="1"/>
  <c r="O68" i="24490"/>
  <c r="H69" i="24490"/>
  <c r="K69" i="24490" s="1"/>
  <c r="P69" i="24490" s="1"/>
  <c r="R69" i="24490" s="1"/>
  <c r="O69" i="24490"/>
  <c r="D70" i="24490"/>
  <c r="E70" i="24490"/>
  <c r="F70" i="24490"/>
  <c r="G70" i="24490"/>
  <c r="I70" i="24490"/>
  <c r="J70" i="24490"/>
  <c r="L70" i="24490"/>
  <c r="M70" i="24490"/>
  <c r="N70" i="24490"/>
  <c r="Q70" i="24490"/>
  <c r="H71" i="24490"/>
  <c r="K71" i="24490"/>
  <c r="O71" i="24490"/>
  <c r="H72" i="24490"/>
  <c r="K72" i="24490" s="1"/>
  <c r="P72" i="24490" s="1"/>
  <c r="R72" i="24490" s="1"/>
  <c r="O72" i="24490"/>
  <c r="H73" i="24490"/>
  <c r="K73" i="24490" s="1"/>
  <c r="O73" i="24490"/>
  <c r="H74" i="24490"/>
  <c r="K74" i="24490" s="1"/>
  <c r="P74" i="24490" s="1"/>
  <c r="R74" i="24490" s="1"/>
  <c r="O74" i="24490"/>
  <c r="H75" i="24490"/>
  <c r="K75" i="24490"/>
  <c r="P75" i="24490" s="1"/>
  <c r="R75" i="24490" s="1"/>
  <c r="O75" i="24490"/>
  <c r="H76" i="24490"/>
  <c r="K76" i="24490" s="1"/>
  <c r="O76" i="24490"/>
  <c r="H77" i="24490"/>
  <c r="K77" i="24490"/>
  <c r="O77" i="24490"/>
  <c r="P77" i="24490"/>
  <c r="R77" i="24490" s="1"/>
  <c r="H78" i="24490"/>
  <c r="K78" i="24490" s="1"/>
  <c r="O78" i="24490"/>
  <c r="H79" i="24490"/>
  <c r="K79" i="24490"/>
  <c r="O79" i="24490"/>
  <c r="H80" i="24490"/>
  <c r="K80" i="24490" s="1"/>
  <c r="P80" i="24490" s="1"/>
  <c r="R80" i="24490" s="1"/>
  <c r="O80" i="24490"/>
  <c r="H81" i="24490"/>
  <c r="K81" i="24490" s="1"/>
  <c r="O81" i="24490"/>
  <c r="P81" i="24490" s="1"/>
  <c r="R81" i="24490" s="1"/>
  <c r="H82" i="24490"/>
  <c r="K82" i="24490" s="1"/>
  <c r="O82" i="24490"/>
  <c r="H83" i="24490"/>
  <c r="K83" i="24490"/>
  <c r="P83" i="24490" s="1"/>
  <c r="R83" i="24490" s="1"/>
  <c r="O83" i="24490"/>
  <c r="H84" i="24490"/>
  <c r="K84" i="24490" s="1"/>
  <c r="O84" i="24490"/>
  <c r="H85" i="24490"/>
  <c r="K85" i="24490"/>
  <c r="O85" i="24490"/>
  <c r="P85" i="24490"/>
  <c r="R85" i="24490" s="1"/>
  <c r="H86" i="24490"/>
  <c r="K86" i="24490" s="1"/>
  <c r="O86" i="24490"/>
  <c r="H87" i="24490"/>
  <c r="K87" i="24490" s="1"/>
  <c r="P87" i="24490" s="1"/>
  <c r="R87" i="24490" s="1"/>
  <c r="O87" i="24490"/>
  <c r="H88" i="24490"/>
  <c r="K88" i="24490" s="1"/>
  <c r="O88" i="24490"/>
  <c r="H89" i="24490"/>
  <c r="K89" i="24490" s="1"/>
  <c r="P89" i="24490" s="1"/>
  <c r="R89" i="24490" s="1"/>
  <c r="O89" i="24490"/>
  <c r="H90" i="24490"/>
  <c r="K90" i="24490" s="1"/>
  <c r="O90" i="24490"/>
  <c r="H91" i="24490"/>
  <c r="K91" i="24490" s="1"/>
  <c r="P91" i="24490" s="1"/>
  <c r="R91" i="24490" s="1"/>
  <c r="O91" i="24490"/>
  <c r="H92" i="24490"/>
  <c r="K92" i="24490" s="1"/>
  <c r="P92" i="24490" s="1"/>
  <c r="R92" i="24490" s="1"/>
  <c r="O92" i="24490"/>
  <c r="H93" i="24490"/>
  <c r="K93" i="24490"/>
  <c r="O93" i="24490"/>
  <c r="P93" i="24490"/>
  <c r="R93" i="24490" s="1"/>
  <c r="H94" i="24490"/>
  <c r="K94" i="24490" s="1"/>
  <c r="O94" i="24490"/>
  <c r="H95" i="24490"/>
  <c r="K95" i="24490" s="1"/>
  <c r="P95" i="24490" s="1"/>
  <c r="R95" i="24490" s="1"/>
  <c r="O95" i="24490"/>
  <c r="H96" i="24490"/>
  <c r="K96" i="24490" s="1"/>
  <c r="O96" i="24490"/>
  <c r="H97" i="24490"/>
  <c r="K97" i="24490" s="1"/>
  <c r="P97" i="24490" s="1"/>
  <c r="R97" i="24490" s="1"/>
  <c r="O97" i="24490"/>
  <c r="H98" i="24490"/>
  <c r="K98" i="24490" s="1"/>
  <c r="O98" i="24490"/>
  <c r="H99" i="24490"/>
  <c r="K99" i="24490"/>
  <c r="P99" i="24490" s="1"/>
  <c r="R99" i="24490" s="1"/>
  <c r="O99" i="24490"/>
  <c r="H100" i="24490"/>
  <c r="K100" i="24490" s="1"/>
  <c r="P100" i="24490" s="1"/>
  <c r="R100" i="24490" s="1"/>
  <c r="O100" i="24490"/>
  <c r="H101" i="24490"/>
  <c r="K101" i="24490" s="1"/>
  <c r="P101" i="24490" s="1"/>
  <c r="R101" i="24490" s="1"/>
  <c r="O101" i="24490"/>
  <c r="H102" i="24490"/>
  <c r="K102" i="24490" s="1"/>
  <c r="O102" i="24490"/>
  <c r="H103" i="24490"/>
  <c r="K103" i="24490"/>
  <c r="O103" i="24490"/>
  <c r="D104" i="24490"/>
  <c r="E104" i="24490"/>
  <c r="F104" i="24490"/>
  <c r="G104" i="24490"/>
  <c r="I104" i="24490"/>
  <c r="J104" i="24490"/>
  <c r="L104" i="24490"/>
  <c r="M104" i="24490"/>
  <c r="N104" i="24490"/>
  <c r="Q104" i="24490"/>
  <c r="H105" i="24490"/>
  <c r="K105" i="24490"/>
  <c r="P105" i="24490" s="1"/>
  <c r="O105" i="24490"/>
  <c r="H106" i="24490"/>
  <c r="K106" i="24490"/>
  <c r="O106" i="24490"/>
  <c r="H107" i="24490"/>
  <c r="K107" i="24490"/>
  <c r="O107" i="24490"/>
  <c r="P107" i="24490" s="1"/>
  <c r="R107" i="24490" s="1"/>
  <c r="H108" i="24490"/>
  <c r="K108" i="24490" s="1"/>
  <c r="O108" i="24490"/>
  <c r="H109" i="24490"/>
  <c r="K109" i="24490" s="1"/>
  <c r="O109" i="24490"/>
  <c r="H110" i="24490"/>
  <c r="K110" i="24490" s="1"/>
  <c r="O110" i="24490"/>
  <c r="H111" i="24490"/>
  <c r="K111" i="24490" s="1"/>
  <c r="P111" i="24490" s="1"/>
  <c r="R111" i="24490" s="1"/>
  <c r="O111" i="24490"/>
  <c r="H112" i="24490"/>
  <c r="K112" i="24490" s="1"/>
  <c r="O112" i="24490"/>
  <c r="H113" i="24490"/>
  <c r="K113" i="24490"/>
  <c r="P113" i="24490" s="1"/>
  <c r="R113" i="24490" s="1"/>
  <c r="O113" i="24490"/>
  <c r="H114" i="24490"/>
  <c r="K114" i="24490" s="1"/>
  <c r="O114" i="24490"/>
  <c r="H115" i="24490"/>
  <c r="K115" i="24490" s="1"/>
  <c r="O115" i="24490"/>
  <c r="P115" i="24490"/>
  <c r="R115" i="24490" s="1"/>
  <c r="H116" i="24490"/>
  <c r="K116" i="24490" s="1"/>
  <c r="O116" i="24490"/>
  <c r="H117" i="24490"/>
  <c r="K117" i="24490" s="1"/>
  <c r="O117" i="24490"/>
  <c r="H118" i="24490"/>
  <c r="K118" i="24490" s="1"/>
  <c r="O118" i="24490"/>
  <c r="H119" i="24490"/>
  <c r="K119" i="24490" s="1"/>
  <c r="P119" i="24490" s="1"/>
  <c r="R119" i="24490" s="1"/>
  <c r="O119" i="24490"/>
  <c r="H120" i="24490"/>
  <c r="K120" i="24490" s="1"/>
  <c r="O120" i="24490"/>
  <c r="H121" i="24490"/>
  <c r="K121" i="24490"/>
  <c r="O121" i="24490"/>
  <c r="H122" i="24490"/>
  <c r="K122" i="24490" s="1"/>
  <c r="P122" i="24490" s="1"/>
  <c r="R122" i="24490" s="1"/>
  <c r="O122" i="24490"/>
  <c r="H123" i="24490"/>
  <c r="K123" i="24490" s="1"/>
  <c r="P123" i="24490" s="1"/>
  <c r="R123" i="24490" s="1"/>
  <c r="O123" i="24490"/>
  <c r="H124" i="24490"/>
  <c r="K124" i="24490" s="1"/>
  <c r="O124" i="24490"/>
  <c r="H125" i="24490"/>
  <c r="K125" i="24490" s="1"/>
  <c r="O125" i="24490"/>
  <c r="H126" i="24490"/>
  <c r="K126" i="24490" s="1"/>
  <c r="O126" i="24490"/>
  <c r="H127" i="24490"/>
  <c r="K127" i="24490" s="1"/>
  <c r="O127" i="24490"/>
  <c r="P127" i="24490"/>
  <c r="R127" i="24490" s="1"/>
  <c r="H128" i="24490"/>
  <c r="K128" i="24490" s="1"/>
  <c r="P128" i="24490" s="1"/>
  <c r="O128" i="24490"/>
  <c r="R128" i="24490"/>
  <c r="H129" i="24490"/>
  <c r="K129" i="24490"/>
  <c r="O129" i="24490"/>
  <c r="P129" i="24490"/>
  <c r="R129" i="24490" s="1"/>
  <c r="H130" i="24490"/>
  <c r="K130" i="24490" s="1"/>
  <c r="O130" i="24490"/>
  <c r="H131" i="24490"/>
  <c r="K131" i="24490" s="1"/>
  <c r="P131" i="24490" s="1"/>
  <c r="R131" i="24490" s="1"/>
  <c r="O131" i="24490"/>
  <c r="H132" i="24490"/>
  <c r="K132" i="24490" s="1"/>
  <c r="O132" i="24490"/>
  <c r="H133" i="24490"/>
  <c r="K133" i="24490" s="1"/>
  <c r="P133" i="24490" s="1"/>
  <c r="R133" i="24490" s="1"/>
  <c r="O133" i="24490"/>
  <c r="H134" i="24490"/>
  <c r="K134" i="24490" s="1"/>
  <c r="O134" i="24490"/>
  <c r="D135" i="24490"/>
  <c r="E135" i="24490"/>
  <c r="F135" i="24490"/>
  <c r="G135" i="24490"/>
  <c r="I135" i="24490"/>
  <c r="J135" i="24490"/>
  <c r="L135" i="24490"/>
  <c r="M135" i="24490"/>
  <c r="N135" i="24490"/>
  <c r="Q135" i="24490"/>
  <c r="H136" i="24490"/>
  <c r="O136" i="24490"/>
  <c r="H137" i="24490"/>
  <c r="K137" i="24490" s="1"/>
  <c r="P137" i="24490" s="1"/>
  <c r="R137" i="24490" s="1"/>
  <c r="O137" i="24490"/>
  <c r="H138" i="24490"/>
  <c r="K138" i="24490" s="1"/>
  <c r="O138" i="24490"/>
  <c r="H139" i="24490"/>
  <c r="K139" i="24490"/>
  <c r="P139" i="24490" s="1"/>
  <c r="R139" i="24490" s="1"/>
  <c r="O139" i="24490"/>
  <c r="H140" i="24490"/>
  <c r="K140" i="24490" s="1"/>
  <c r="O140" i="24490"/>
  <c r="H141" i="24490"/>
  <c r="K141" i="24490" s="1"/>
  <c r="P141" i="24490" s="1"/>
  <c r="R141" i="24490" s="1"/>
  <c r="O141" i="24490"/>
  <c r="H142" i="24490"/>
  <c r="K142" i="24490" s="1"/>
  <c r="O142" i="24490"/>
  <c r="H143" i="24490"/>
  <c r="K143" i="24490" s="1"/>
  <c r="O143" i="24490"/>
  <c r="H144" i="24490"/>
  <c r="K144" i="24490"/>
  <c r="P144" i="24490" s="1"/>
  <c r="R144" i="24490" s="1"/>
  <c r="O144" i="24490"/>
  <c r="H145" i="24490"/>
  <c r="K145" i="24490"/>
  <c r="O145" i="24490"/>
  <c r="H146" i="24490"/>
  <c r="K146" i="24490" s="1"/>
  <c r="O146" i="24490"/>
  <c r="H147" i="24490"/>
  <c r="K147" i="24490"/>
  <c r="P147" i="24490" s="1"/>
  <c r="R147" i="24490" s="1"/>
  <c r="O147" i="24490"/>
  <c r="H148" i="24490"/>
  <c r="K148" i="24490" s="1"/>
  <c r="O148" i="24490"/>
  <c r="H149" i="24490"/>
  <c r="K149" i="24490" s="1"/>
  <c r="P149" i="24490" s="1"/>
  <c r="R149" i="24490" s="1"/>
  <c r="O149" i="24490"/>
  <c r="H150" i="24490"/>
  <c r="K150" i="24490" s="1"/>
  <c r="P150" i="24490" s="1"/>
  <c r="R150" i="24490" s="1"/>
  <c r="O150" i="24490"/>
  <c r="H151" i="24490"/>
  <c r="K151" i="24490" s="1"/>
  <c r="P151" i="24490" s="1"/>
  <c r="R151" i="24490" s="1"/>
  <c r="O151" i="24490"/>
  <c r="H152" i="24490"/>
  <c r="K152" i="24490"/>
  <c r="O152" i="24490"/>
  <c r="H153" i="24490"/>
  <c r="K153" i="24490" s="1"/>
  <c r="P153" i="24490" s="1"/>
  <c r="R153" i="24490" s="1"/>
  <c r="O153" i="24490"/>
  <c r="H154" i="24490"/>
  <c r="K154" i="24490" s="1"/>
  <c r="O154" i="24490"/>
  <c r="H155" i="24490"/>
  <c r="K155" i="24490"/>
  <c r="O155" i="24490"/>
  <c r="H156" i="24490"/>
  <c r="K156" i="24490" s="1"/>
  <c r="O156" i="24490"/>
  <c r="H157" i="24490"/>
  <c r="K157" i="24490"/>
  <c r="P157" i="24490" s="1"/>
  <c r="R157" i="24490" s="1"/>
  <c r="O157" i="24490"/>
  <c r="H158" i="24490"/>
  <c r="K158" i="24490" s="1"/>
  <c r="P158" i="24490" s="1"/>
  <c r="R158" i="24490" s="1"/>
  <c r="O158" i="24490"/>
  <c r="H159" i="24490"/>
  <c r="K159" i="24490"/>
  <c r="P159" i="24490" s="1"/>
  <c r="R159" i="24490" s="1"/>
  <c r="O159" i="24490"/>
  <c r="H160" i="24490"/>
  <c r="K160" i="24490" s="1"/>
  <c r="O160" i="24490"/>
  <c r="H161" i="24490"/>
  <c r="K161" i="24490"/>
  <c r="O161" i="24490"/>
  <c r="P161" i="24490"/>
  <c r="R161" i="24490" s="1"/>
  <c r="H162" i="24490"/>
  <c r="K162" i="24490" s="1"/>
  <c r="O162" i="24490"/>
  <c r="H163" i="24490"/>
  <c r="K163" i="24490"/>
  <c r="P163" i="24490" s="1"/>
  <c r="R163" i="24490" s="1"/>
  <c r="O163" i="24490"/>
  <c r="H164" i="24490"/>
  <c r="K164" i="24490" s="1"/>
  <c r="O164" i="24490"/>
  <c r="H166" i="24490"/>
  <c r="K166" i="24490" s="1"/>
  <c r="O166" i="24490"/>
  <c r="H167" i="24490"/>
  <c r="K167" i="24490" s="1"/>
  <c r="O167" i="24490"/>
  <c r="H168" i="24490"/>
  <c r="K168" i="24490"/>
  <c r="O168" i="24490"/>
  <c r="P168" i="24490"/>
  <c r="R168" i="24490" s="1"/>
  <c r="H169" i="24490"/>
  <c r="K169" i="24490" s="1"/>
  <c r="O169" i="24490"/>
  <c r="H170" i="24490"/>
  <c r="K170" i="24490"/>
  <c r="P170" i="24490" s="1"/>
  <c r="R170" i="24490" s="1"/>
  <c r="O170" i="24490"/>
  <c r="H171" i="24490"/>
  <c r="K171" i="24490" s="1"/>
  <c r="O171" i="24490"/>
  <c r="H172" i="24490"/>
  <c r="K172" i="24490" s="1"/>
  <c r="P172" i="24490" s="1"/>
  <c r="R172" i="24490" s="1"/>
  <c r="O172" i="24490"/>
  <c r="H174" i="24490"/>
  <c r="K174" i="24490" s="1"/>
  <c r="O174" i="24490"/>
  <c r="H175" i="24490"/>
  <c r="K175" i="24490" s="1"/>
  <c r="O175" i="24490"/>
  <c r="H176" i="24490"/>
  <c r="K176" i="24490" s="1"/>
  <c r="O176" i="24490"/>
  <c r="H177" i="24490"/>
  <c r="K177" i="24490"/>
  <c r="O177" i="24490"/>
  <c r="H178" i="24490"/>
  <c r="K178" i="24490" s="1"/>
  <c r="P178" i="24490" s="1"/>
  <c r="R178" i="24490" s="1"/>
  <c r="O178" i="24490"/>
  <c r="H179" i="24490"/>
  <c r="K179" i="24490" s="1"/>
  <c r="P179" i="24490" s="1"/>
  <c r="O179" i="24490"/>
  <c r="R179" i="24490"/>
  <c r="H180" i="24490"/>
  <c r="K180" i="24490" s="1"/>
  <c r="O180" i="24490"/>
  <c r="H181" i="24490"/>
  <c r="K181" i="24490"/>
  <c r="P181" i="24490" s="1"/>
  <c r="R181" i="24490" s="1"/>
  <c r="O181" i="24490"/>
  <c r="H182" i="24490"/>
  <c r="K182" i="24490" s="1"/>
  <c r="O182" i="24490"/>
  <c r="H183" i="24490"/>
  <c r="K183" i="24490"/>
  <c r="O183" i="24490"/>
  <c r="P183" i="24490"/>
  <c r="R183" i="24490" s="1"/>
  <c r="H184" i="24490"/>
  <c r="K184" i="24490" s="1"/>
  <c r="O184" i="24490"/>
  <c r="P184" i="24490" s="1"/>
  <c r="R184" i="24490" s="1"/>
  <c r="H185" i="24490"/>
  <c r="K185" i="24490"/>
  <c r="P185" i="24490" s="1"/>
  <c r="R185" i="24490" s="1"/>
  <c r="O185" i="24490"/>
  <c r="H186" i="24490"/>
  <c r="K186" i="24490"/>
  <c r="O186" i="24490"/>
  <c r="P186" i="24490"/>
  <c r="R186" i="24490" s="1"/>
  <c r="H187" i="24490"/>
  <c r="K187" i="24490"/>
  <c r="P187" i="24490" s="1"/>
  <c r="R187" i="24490" s="1"/>
  <c r="O187" i="24490"/>
  <c r="H188" i="24490"/>
  <c r="K188" i="24490" s="1"/>
  <c r="P188" i="24490" s="1"/>
  <c r="R188" i="24490" s="1"/>
  <c r="O188" i="24490"/>
  <c r="H189" i="24490"/>
  <c r="K189" i="24490" s="1"/>
  <c r="P189" i="24490" s="1"/>
  <c r="R189" i="24490" s="1"/>
  <c r="O189" i="24490"/>
  <c r="D190" i="24490"/>
  <c r="E190" i="24490"/>
  <c r="F190" i="24490"/>
  <c r="G190" i="24490"/>
  <c r="I190" i="24490"/>
  <c r="J190" i="24490"/>
  <c r="L190" i="24490"/>
  <c r="M190" i="24490"/>
  <c r="N190" i="24490"/>
  <c r="Q190" i="24490"/>
  <c r="H191" i="24490"/>
  <c r="K191" i="24490"/>
  <c r="O191" i="24490"/>
  <c r="H192" i="24490"/>
  <c r="K192" i="24490" s="1"/>
  <c r="O192" i="24490"/>
  <c r="H193" i="24490"/>
  <c r="K193" i="24490" s="1"/>
  <c r="P193" i="24490" s="1"/>
  <c r="R193" i="24490" s="1"/>
  <c r="O193" i="24490"/>
  <c r="H194" i="24490"/>
  <c r="K194" i="24490" s="1"/>
  <c r="P194" i="24490" s="1"/>
  <c r="R194" i="24490" s="1"/>
  <c r="O194" i="24490"/>
  <c r="H195" i="24490"/>
  <c r="K195" i="24490" s="1"/>
  <c r="O195" i="24490"/>
  <c r="P195" i="24490"/>
  <c r="R195" i="24490" s="1"/>
  <c r="H196" i="24490"/>
  <c r="K196" i="24490" s="1"/>
  <c r="O196" i="24490"/>
  <c r="H197" i="24490"/>
  <c r="K197" i="24490"/>
  <c r="P197" i="24490" s="1"/>
  <c r="R197" i="24490" s="1"/>
  <c r="O197" i="24490"/>
  <c r="H198" i="24490"/>
  <c r="K198" i="24490" s="1"/>
  <c r="P198" i="24490" s="1"/>
  <c r="R198" i="24490" s="1"/>
  <c r="O198" i="24490"/>
  <c r="H199" i="24490"/>
  <c r="K199" i="24490" s="1"/>
  <c r="P199" i="24490" s="1"/>
  <c r="R199" i="24490" s="1"/>
  <c r="O199" i="24490"/>
  <c r="H200" i="24490"/>
  <c r="K200" i="24490" s="1"/>
  <c r="P200" i="24490" s="1"/>
  <c r="R200" i="24490" s="1"/>
  <c r="O200" i="24490"/>
  <c r="H201" i="24490"/>
  <c r="K201" i="24490" s="1"/>
  <c r="O201" i="24490"/>
  <c r="H202" i="24490"/>
  <c r="K202" i="24490" s="1"/>
  <c r="O202" i="24490"/>
  <c r="P202" i="24490"/>
  <c r="R202" i="24490" s="1"/>
  <c r="H203" i="24490"/>
  <c r="K203" i="24490" s="1"/>
  <c r="P203" i="24490" s="1"/>
  <c r="R203" i="24490" s="1"/>
  <c r="O203" i="24490"/>
  <c r="H204" i="24490"/>
  <c r="K204" i="24490" s="1"/>
  <c r="P204" i="24490" s="1"/>
  <c r="R204" i="24490" s="1"/>
  <c r="O204" i="24490"/>
  <c r="H205" i="24490"/>
  <c r="K205" i="24490"/>
  <c r="O205" i="24490"/>
  <c r="H206" i="24490"/>
  <c r="K206" i="24490" s="1"/>
  <c r="O206" i="24490"/>
  <c r="H207" i="24490"/>
  <c r="K207" i="24490" s="1"/>
  <c r="P207" i="24490" s="1"/>
  <c r="R207" i="24490" s="1"/>
  <c r="O207" i="24490"/>
  <c r="H208" i="24490"/>
  <c r="K208" i="24490" s="1"/>
  <c r="O208" i="24490"/>
  <c r="H209" i="24490"/>
  <c r="K209" i="24490"/>
  <c r="P209" i="24490" s="1"/>
  <c r="R209" i="24490" s="1"/>
  <c r="O209" i="24490"/>
  <c r="H211" i="24490"/>
  <c r="K211" i="24490" s="1"/>
  <c r="P211" i="24490" s="1"/>
  <c r="R211" i="24490" s="1"/>
  <c r="O211" i="24490"/>
  <c r="H212" i="24490"/>
  <c r="K212" i="24490"/>
  <c r="P212" i="24490" s="1"/>
  <c r="R212" i="24490" s="1"/>
  <c r="O212" i="24490"/>
  <c r="H213" i="24490"/>
  <c r="K213" i="24490" s="1"/>
  <c r="O213" i="24490"/>
  <c r="H214" i="24490"/>
  <c r="K214" i="24490" s="1"/>
  <c r="P214" i="24490" s="1"/>
  <c r="R214" i="24490" s="1"/>
  <c r="O214" i="24490"/>
  <c r="H215" i="24490"/>
  <c r="K215" i="24490" s="1"/>
  <c r="O215" i="24490"/>
  <c r="P215" i="24490"/>
  <c r="R215" i="24490" s="1"/>
  <c r="H216" i="24490"/>
  <c r="K216" i="24490"/>
  <c r="O216" i="24490"/>
  <c r="P216" i="24490" s="1"/>
  <c r="R216" i="24490" s="1"/>
  <c r="H217" i="24490"/>
  <c r="K217" i="24490"/>
  <c r="O217" i="24490"/>
  <c r="P217" i="24490"/>
  <c r="R217" i="24490" s="1"/>
  <c r="H218" i="24490"/>
  <c r="K218" i="24490"/>
  <c r="O218" i="24490"/>
  <c r="H219" i="24490"/>
  <c r="K219" i="24490" s="1"/>
  <c r="O219" i="24490"/>
  <c r="H220" i="24490"/>
  <c r="K220" i="24490"/>
  <c r="O220" i="24490"/>
  <c r="P220" i="24490"/>
  <c r="R220" i="24490" s="1"/>
  <c r="H221" i="24490"/>
  <c r="K221" i="24490" s="1"/>
  <c r="O221" i="24490"/>
  <c r="H222" i="24490"/>
  <c r="K222" i="24490" s="1"/>
  <c r="P222" i="24490" s="1"/>
  <c r="R222" i="24490" s="1"/>
  <c r="O222" i="24490"/>
  <c r="D223" i="24490"/>
  <c r="E223" i="24490"/>
  <c r="F223" i="24490"/>
  <c r="G223" i="24490"/>
  <c r="I223" i="24490"/>
  <c r="J223" i="24490"/>
  <c r="L223" i="24490"/>
  <c r="M223" i="24490"/>
  <c r="N223" i="24490"/>
  <c r="Q223" i="24490"/>
  <c r="H224" i="24490"/>
  <c r="K224" i="24490"/>
  <c r="O224" i="24490"/>
  <c r="P224" i="24490" s="1"/>
  <c r="R224" i="24490" s="1"/>
  <c r="H225" i="24490"/>
  <c r="K225" i="24490"/>
  <c r="P225" i="24490" s="1"/>
  <c r="R225" i="24490" s="1"/>
  <c r="O225" i="24490"/>
  <c r="H226" i="24490"/>
  <c r="K226" i="24490" s="1"/>
  <c r="O226" i="24490"/>
  <c r="H227" i="24490"/>
  <c r="K227" i="24490" s="1"/>
  <c r="O227" i="24490"/>
  <c r="H228" i="24490"/>
  <c r="K228" i="24490" s="1"/>
  <c r="O228" i="24490"/>
  <c r="H229" i="24490"/>
  <c r="K229" i="24490" s="1"/>
  <c r="P229" i="24490" s="1"/>
  <c r="R229" i="24490" s="1"/>
  <c r="O229" i="24490"/>
  <c r="H230" i="24490"/>
  <c r="K230" i="24490" s="1"/>
  <c r="P230" i="24490" s="1"/>
  <c r="R230" i="24490" s="1"/>
  <c r="O230" i="24490"/>
  <c r="H231" i="24490"/>
  <c r="K231" i="24490" s="1"/>
  <c r="P231" i="24490" s="1"/>
  <c r="R231" i="24490" s="1"/>
  <c r="O231" i="24490"/>
  <c r="H232" i="24490"/>
  <c r="K232" i="24490" s="1"/>
  <c r="P232" i="24490" s="1"/>
  <c r="R232" i="24490" s="1"/>
  <c r="O232" i="24490"/>
  <c r="H233" i="24490"/>
  <c r="K233" i="24490"/>
  <c r="O233" i="24490"/>
  <c r="H234" i="24490"/>
  <c r="K234" i="24490" s="1"/>
  <c r="P234" i="24490" s="1"/>
  <c r="R234" i="24490" s="1"/>
  <c r="O234" i="24490"/>
  <c r="H235" i="24490"/>
  <c r="K235" i="24490"/>
  <c r="O235" i="24490"/>
  <c r="D236" i="24490"/>
  <c r="E236" i="24490"/>
  <c r="F236" i="24490"/>
  <c r="G236" i="24490"/>
  <c r="I236" i="24490"/>
  <c r="J236" i="24490"/>
  <c r="L236" i="24490"/>
  <c r="M236" i="24490"/>
  <c r="N236" i="24490"/>
  <c r="Q236" i="24490"/>
  <c r="H237" i="24490"/>
  <c r="O237" i="24490"/>
  <c r="H238" i="24490"/>
  <c r="K238" i="24490" s="1"/>
  <c r="O238" i="24490"/>
  <c r="H239" i="24490"/>
  <c r="K239" i="24490" s="1"/>
  <c r="P239" i="24490" s="1"/>
  <c r="R239" i="24490" s="1"/>
  <c r="O239" i="24490"/>
  <c r="H240" i="24490"/>
  <c r="K240" i="24490"/>
  <c r="P240" i="24490" s="1"/>
  <c r="R240" i="24490" s="1"/>
  <c r="O240" i="24490"/>
  <c r="H241" i="24490"/>
  <c r="K241" i="24490" s="1"/>
  <c r="P241" i="24490" s="1"/>
  <c r="R241" i="24490" s="1"/>
  <c r="O241" i="24490"/>
  <c r="H242" i="24490"/>
  <c r="K242" i="24490" s="1"/>
  <c r="O242" i="24490"/>
  <c r="H243" i="24490"/>
  <c r="K243" i="24490"/>
  <c r="O243" i="24490"/>
  <c r="P243" i="24490"/>
  <c r="R243" i="24490" s="1"/>
  <c r="H244" i="24490"/>
  <c r="K244" i="24490" s="1"/>
  <c r="P244" i="24490" s="1"/>
  <c r="R244" i="24490" s="1"/>
  <c r="O244" i="24490"/>
  <c r="H245" i="24490"/>
  <c r="K245" i="24490" s="1"/>
  <c r="P245" i="24490" s="1"/>
  <c r="R245" i="24490" s="1"/>
  <c r="O245" i="24490"/>
  <c r="H246" i="24490"/>
  <c r="K246" i="24490" s="1"/>
  <c r="O246" i="24490"/>
  <c r="H247" i="24490"/>
  <c r="K247" i="24490"/>
  <c r="P247" i="24490" s="1"/>
  <c r="R247" i="24490" s="1"/>
  <c r="O247" i="24490"/>
  <c r="H248" i="24490"/>
  <c r="K248" i="24490"/>
  <c r="P248" i="24490" s="1"/>
  <c r="R248" i="24490" s="1"/>
  <c r="O248" i="24490"/>
  <c r="H249" i="24490"/>
  <c r="K249" i="24490"/>
  <c r="O249" i="24490"/>
  <c r="H250" i="24490"/>
  <c r="K250" i="24490" s="1"/>
  <c r="O250" i="24490"/>
  <c r="H251" i="24490"/>
  <c r="K251" i="24490"/>
  <c r="O251" i="24490"/>
  <c r="P251" i="24490"/>
  <c r="R251" i="24490" s="1"/>
  <c r="H252" i="24490"/>
  <c r="K252" i="24490"/>
  <c r="P252" i="24490" s="1"/>
  <c r="R252" i="24490" s="1"/>
  <c r="O252" i="24490"/>
  <c r="H253" i="24490"/>
  <c r="K253" i="24490" s="1"/>
  <c r="P253" i="24490" s="1"/>
  <c r="R253" i="24490" s="1"/>
  <c r="O253" i="24490"/>
  <c r="H254" i="24490"/>
  <c r="K254" i="24490" s="1"/>
  <c r="O254" i="24490"/>
  <c r="H255" i="24490"/>
  <c r="K255" i="24490"/>
  <c r="P255" i="24490" s="1"/>
  <c r="R255" i="24490" s="1"/>
  <c r="O255" i="24490"/>
  <c r="H256" i="24490"/>
  <c r="K256" i="24490"/>
  <c r="P256" i="24490" s="1"/>
  <c r="R256" i="24490" s="1"/>
  <c r="O256" i="24490"/>
  <c r="H257" i="24490"/>
  <c r="K257" i="24490" s="1"/>
  <c r="O257" i="24490"/>
  <c r="H258" i="24490"/>
  <c r="K258" i="24490" s="1"/>
  <c r="O258" i="24490"/>
  <c r="H259" i="24490"/>
  <c r="K259" i="24490"/>
  <c r="O259" i="24490"/>
  <c r="P259" i="24490"/>
  <c r="R259" i="24490" s="1"/>
  <c r="H260" i="24490"/>
  <c r="K260" i="24490"/>
  <c r="P260" i="24490" s="1"/>
  <c r="R260" i="24490" s="1"/>
  <c r="O260" i="24490"/>
  <c r="H261" i="24490"/>
  <c r="K261" i="24490" s="1"/>
  <c r="P261" i="24490" s="1"/>
  <c r="R261" i="24490" s="1"/>
  <c r="O261" i="24490"/>
  <c r="H262" i="24490"/>
  <c r="K262" i="24490" s="1"/>
  <c r="O262" i="24490"/>
  <c r="H263" i="24490"/>
  <c r="K263" i="24490" s="1"/>
  <c r="O263" i="24490"/>
  <c r="P263" i="24490"/>
  <c r="R263" i="24490" s="1"/>
  <c r="H264" i="24490"/>
  <c r="K264" i="24490"/>
  <c r="P264" i="24490" s="1"/>
  <c r="R264" i="24490" s="1"/>
  <c r="O264" i="24490"/>
  <c r="H265" i="24490"/>
  <c r="K265" i="24490" s="1"/>
  <c r="P265" i="24490" s="1"/>
  <c r="R265" i="24490" s="1"/>
  <c r="O265" i="24490"/>
  <c r="H266" i="24490"/>
  <c r="K266" i="24490" s="1"/>
  <c r="O266" i="24490"/>
  <c r="H267" i="24490"/>
  <c r="K267" i="24490"/>
  <c r="O267" i="24490"/>
  <c r="P267" i="24490"/>
  <c r="R267" i="24490" s="1"/>
  <c r="D268" i="24490"/>
  <c r="E268" i="24490"/>
  <c r="F268" i="24490"/>
  <c r="G268" i="24490"/>
  <c r="I268" i="24490"/>
  <c r="J268" i="24490"/>
  <c r="L268" i="24490"/>
  <c r="M268" i="24490"/>
  <c r="N268" i="24490"/>
  <c r="Q268" i="24490"/>
  <c r="H269" i="24490"/>
  <c r="K269" i="24490"/>
  <c r="P269" i="24490" s="1"/>
  <c r="O269" i="24490"/>
  <c r="H270" i="24490"/>
  <c r="K270" i="24490"/>
  <c r="O270" i="24490"/>
  <c r="H271" i="24490"/>
  <c r="O271" i="24490"/>
  <c r="H272" i="24490"/>
  <c r="K272" i="24490" s="1"/>
  <c r="O272" i="24490"/>
  <c r="H273" i="24490"/>
  <c r="K273" i="24490"/>
  <c r="O273" i="24490"/>
  <c r="P273" i="24490"/>
  <c r="R273" i="24490" s="1"/>
  <c r="H274" i="24490"/>
  <c r="K274" i="24490"/>
  <c r="P274" i="24490" s="1"/>
  <c r="R274" i="24490" s="1"/>
  <c r="O274" i="24490"/>
  <c r="H275" i="24490"/>
  <c r="K275" i="24490" s="1"/>
  <c r="P275" i="24490" s="1"/>
  <c r="R275" i="24490" s="1"/>
  <c r="O275" i="24490"/>
  <c r="H276" i="24490"/>
  <c r="K276" i="24490" s="1"/>
  <c r="O276" i="24490"/>
  <c r="H277" i="24490"/>
  <c r="K277" i="24490"/>
  <c r="O277" i="24490"/>
  <c r="P277" i="24490"/>
  <c r="R277" i="24490" s="1"/>
  <c r="H278" i="24490"/>
  <c r="K278" i="24490"/>
  <c r="O278" i="24490"/>
  <c r="D279" i="24490"/>
  <c r="E279" i="24490"/>
  <c r="F279" i="24490"/>
  <c r="G279" i="24490"/>
  <c r="I279" i="24490"/>
  <c r="J279" i="24490"/>
  <c r="L279" i="24490"/>
  <c r="M279" i="24490"/>
  <c r="N279" i="24490"/>
  <c r="N344" i="24490" s="1"/>
  <c r="Q279" i="24490"/>
  <c r="H280" i="24490"/>
  <c r="K280" i="24490" s="1"/>
  <c r="O280" i="24490"/>
  <c r="O290" i="24490" s="1"/>
  <c r="H281" i="24490"/>
  <c r="K281" i="24490"/>
  <c r="P281" i="24490" s="1"/>
  <c r="R281" i="24490" s="1"/>
  <c r="O281" i="24490"/>
  <c r="H282" i="24490"/>
  <c r="K282" i="24490" s="1"/>
  <c r="P282" i="24490" s="1"/>
  <c r="R282" i="24490" s="1"/>
  <c r="O282" i="24490"/>
  <c r="H283" i="24490"/>
  <c r="O283" i="24490"/>
  <c r="H284" i="24490"/>
  <c r="K284" i="24490"/>
  <c r="P284" i="24490" s="1"/>
  <c r="R284" i="24490" s="1"/>
  <c r="O284" i="24490"/>
  <c r="H285" i="24490"/>
  <c r="K285" i="24490"/>
  <c r="P285" i="24490" s="1"/>
  <c r="R285" i="24490" s="1"/>
  <c r="O285" i="24490"/>
  <c r="H286" i="24490"/>
  <c r="K286" i="24490" s="1"/>
  <c r="P286" i="24490" s="1"/>
  <c r="R286" i="24490" s="1"/>
  <c r="O286" i="24490"/>
  <c r="H287" i="24490"/>
  <c r="K287" i="24490"/>
  <c r="P287" i="24490" s="1"/>
  <c r="R287" i="24490" s="1"/>
  <c r="O287" i="24490"/>
  <c r="H288" i="24490"/>
  <c r="K288" i="24490" s="1"/>
  <c r="O288" i="24490"/>
  <c r="H289" i="24490"/>
  <c r="K289" i="24490"/>
  <c r="P289" i="24490" s="1"/>
  <c r="R289" i="24490" s="1"/>
  <c r="O289" i="24490"/>
  <c r="D290" i="24490"/>
  <c r="E290" i="24490"/>
  <c r="F290" i="24490"/>
  <c r="G290" i="24490"/>
  <c r="I290" i="24490"/>
  <c r="J290" i="24490"/>
  <c r="L290" i="24490"/>
  <c r="M290" i="24490"/>
  <c r="N290" i="24490"/>
  <c r="Q290" i="24490"/>
  <c r="H291" i="24490"/>
  <c r="K291" i="24490"/>
  <c r="P291" i="24490" s="1"/>
  <c r="O291" i="24490"/>
  <c r="H292" i="24490"/>
  <c r="O292" i="24490"/>
  <c r="H293" i="24490"/>
  <c r="K293" i="24490" s="1"/>
  <c r="P293" i="24490" s="1"/>
  <c r="R293" i="24490" s="1"/>
  <c r="O293" i="24490"/>
  <c r="H294" i="24490"/>
  <c r="K294" i="24490" s="1"/>
  <c r="P294" i="24490" s="1"/>
  <c r="R294" i="24490" s="1"/>
  <c r="O294" i="24490"/>
  <c r="H295" i="24490"/>
  <c r="K295" i="24490"/>
  <c r="P295" i="24490" s="1"/>
  <c r="R295" i="24490" s="1"/>
  <c r="O295" i="24490"/>
  <c r="H296" i="24490"/>
  <c r="K296" i="24490" s="1"/>
  <c r="P296" i="24490" s="1"/>
  <c r="R296" i="24490" s="1"/>
  <c r="O296" i="24490"/>
  <c r="H297" i="24490"/>
  <c r="K297" i="24490" s="1"/>
  <c r="P297" i="24490" s="1"/>
  <c r="R297" i="24490" s="1"/>
  <c r="O297" i="24490"/>
  <c r="H298" i="24490"/>
  <c r="K298" i="24490" s="1"/>
  <c r="O298" i="24490"/>
  <c r="H299" i="24490"/>
  <c r="K299" i="24490"/>
  <c r="P299" i="24490" s="1"/>
  <c r="R299" i="24490" s="1"/>
  <c r="O299" i="24490"/>
  <c r="H300" i="24490"/>
  <c r="K300" i="24490" s="1"/>
  <c r="P300" i="24490" s="1"/>
  <c r="R300" i="24490" s="1"/>
  <c r="O300" i="24490"/>
  <c r="H301" i="24490"/>
  <c r="K301" i="24490" s="1"/>
  <c r="O301" i="24490"/>
  <c r="H302" i="24490"/>
  <c r="K302" i="24490" s="1"/>
  <c r="P302" i="24490" s="1"/>
  <c r="R302" i="24490" s="1"/>
  <c r="O302" i="24490"/>
  <c r="H303" i="24490"/>
  <c r="K303" i="24490"/>
  <c r="P303" i="24490" s="1"/>
  <c r="R303" i="24490" s="1"/>
  <c r="O303" i="24490"/>
  <c r="H304" i="24490"/>
  <c r="K304" i="24490" s="1"/>
  <c r="P304" i="24490" s="1"/>
  <c r="R304" i="24490" s="1"/>
  <c r="O304" i="24490"/>
  <c r="H305" i="24490"/>
  <c r="K305" i="24490" s="1"/>
  <c r="O305" i="24490"/>
  <c r="P305" i="24490" s="1"/>
  <c r="R305" i="24490" s="1"/>
  <c r="H306" i="24490"/>
  <c r="K306" i="24490" s="1"/>
  <c r="O306" i="24490"/>
  <c r="H307" i="24490"/>
  <c r="K307" i="24490"/>
  <c r="P307" i="24490" s="1"/>
  <c r="R307" i="24490" s="1"/>
  <c r="O307" i="24490"/>
  <c r="H308" i="24490"/>
  <c r="K308" i="24490" s="1"/>
  <c r="O308" i="24490"/>
  <c r="H309" i="24490"/>
  <c r="K309" i="24490" s="1"/>
  <c r="P309" i="24490" s="1"/>
  <c r="R309" i="24490" s="1"/>
  <c r="O309" i="24490"/>
  <c r="H310" i="24490"/>
  <c r="K310" i="24490" s="1"/>
  <c r="P310" i="24490" s="1"/>
  <c r="R310" i="24490" s="1"/>
  <c r="O310" i="24490"/>
  <c r="H311" i="24490"/>
  <c r="K311" i="24490" s="1"/>
  <c r="P311" i="24490" s="1"/>
  <c r="R311" i="24490" s="1"/>
  <c r="O311" i="24490"/>
  <c r="H312" i="24490"/>
  <c r="K312" i="24490" s="1"/>
  <c r="P312" i="24490" s="1"/>
  <c r="R312" i="24490" s="1"/>
  <c r="O312" i="24490"/>
  <c r="H313" i="24490"/>
  <c r="K313" i="24490" s="1"/>
  <c r="O313" i="24490"/>
  <c r="P313" i="24490"/>
  <c r="R313" i="24490" s="1"/>
  <c r="H314" i="24490"/>
  <c r="K314" i="24490" s="1"/>
  <c r="P314" i="24490" s="1"/>
  <c r="R314" i="24490" s="1"/>
  <c r="O314" i="24490"/>
  <c r="H315" i="24490"/>
  <c r="K315" i="24490"/>
  <c r="P315" i="24490" s="1"/>
  <c r="R315" i="24490" s="1"/>
  <c r="O315" i="24490"/>
  <c r="H316" i="24490"/>
  <c r="K316" i="24490" s="1"/>
  <c r="O316" i="24490"/>
  <c r="H317" i="24490"/>
  <c r="K317" i="24490" s="1"/>
  <c r="P317" i="24490" s="1"/>
  <c r="R317" i="24490" s="1"/>
  <c r="O317" i="24490"/>
  <c r="H318" i="24490"/>
  <c r="K318" i="24490" s="1"/>
  <c r="O318" i="24490"/>
  <c r="H319" i="24490"/>
  <c r="K319" i="24490" s="1"/>
  <c r="P319" i="24490" s="1"/>
  <c r="R319" i="24490" s="1"/>
  <c r="O319" i="24490"/>
  <c r="H320" i="24490"/>
  <c r="K320" i="24490" s="1"/>
  <c r="P320" i="24490" s="1"/>
  <c r="R320" i="24490" s="1"/>
  <c r="O320" i="24490"/>
  <c r="H321" i="24490"/>
  <c r="K321" i="24490" s="1"/>
  <c r="P321" i="24490" s="1"/>
  <c r="R321" i="24490" s="1"/>
  <c r="O321" i="24490"/>
  <c r="H322" i="24490"/>
  <c r="K322" i="24490" s="1"/>
  <c r="O322" i="24490"/>
  <c r="H323" i="24490"/>
  <c r="K323" i="24490"/>
  <c r="P323" i="24490" s="1"/>
  <c r="R323" i="24490" s="1"/>
  <c r="O323" i="24490"/>
  <c r="H324" i="24490"/>
  <c r="K324" i="24490" s="1"/>
  <c r="P324" i="24490" s="1"/>
  <c r="R324" i="24490" s="1"/>
  <c r="O324" i="24490"/>
  <c r="H325" i="24490"/>
  <c r="K325" i="24490" s="1"/>
  <c r="O325" i="24490"/>
  <c r="H326" i="24490"/>
  <c r="K326" i="24490" s="1"/>
  <c r="P326" i="24490" s="1"/>
  <c r="R326" i="24490" s="1"/>
  <c r="O326" i="24490"/>
  <c r="H327" i="24490"/>
  <c r="K327" i="24490"/>
  <c r="P327" i="24490" s="1"/>
  <c r="R327" i="24490" s="1"/>
  <c r="O327" i="24490"/>
  <c r="H328" i="24490"/>
  <c r="K328" i="24490" s="1"/>
  <c r="P328" i="24490" s="1"/>
  <c r="R328" i="24490" s="1"/>
  <c r="O328" i="24490"/>
  <c r="H329" i="24490"/>
  <c r="K329" i="24490" s="1"/>
  <c r="O329" i="24490"/>
  <c r="H330" i="24490"/>
  <c r="K330" i="24490" s="1"/>
  <c r="P330" i="24490" s="1"/>
  <c r="R330" i="24490" s="1"/>
  <c r="O330" i="24490"/>
  <c r="H331" i="24490"/>
  <c r="K331" i="24490"/>
  <c r="P331" i="24490" s="1"/>
  <c r="R331" i="24490" s="1"/>
  <c r="O331" i="24490"/>
  <c r="H332" i="24490"/>
  <c r="K332" i="24490" s="1"/>
  <c r="O332" i="24490"/>
  <c r="H333" i="24490"/>
  <c r="K333" i="24490" s="1"/>
  <c r="O333" i="24490"/>
  <c r="H334" i="24490"/>
  <c r="K334" i="24490" s="1"/>
  <c r="P334" i="24490" s="1"/>
  <c r="R334" i="24490" s="1"/>
  <c r="O334" i="24490"/>
  <c r="H335" i="24490"/>
  <c r="K335" i="24490"/>
  <c r="P335" i="24490" s="1"/>
  <c r="R335" i="24490" s="1"/>
  <c r="O335" i="24490"/>
  <c r="H336" i="24490"/>
  <c r="K336" i="24490" s="1"/>
  <c r="P336" i="24490" s="1"/>
  <c r="R336" i="24490" s="1"/>
  <c r="O336" i="24490"/>
  <c r="H337" i="24490"/>
  <c r="K337" i="24490" s="1"/>
  <c r="P337" i="24490" s="1"/>
  <c r="R337" i="24490" s="1"/>
  <c r="O337" i="24490"/>
  <c r="H338" i="24490"/>
  <c r="K338" i="24490" s="1"/>
  <c r="O338" i="24490"/>
  <c r="D343" i="24490"/>
  <c r="E343" i="24490"/>
  <c r="E344" i="24490" s="1"/>
  <c r="F343" i="24490"/>
  <c r="G343" i="24490"/>
  <c r="I343" i="24490"/>
  <c r="J343" i="24490"/>
  <c r="L343" i="24490"/>
  <c r="M343" i="24490"/>
  <c r="N343" i="24490"/>
  <c r="Q343" i="24490"/>
  <c r="H7" i="24489"/>
  <c r="O7" i="24489"/>
  <c r="H8" i="24489"/>
  <c r="K8" i="24489" s="1"/>
  <c r="O8" i="24489"/>
  <c r="H9" i="24489"/>
  <c r="K9" i="24489" s="1"/>
  <c r="P9" i="24489" s="1"/>
  <c r="R9" i="24489" s="1"/>
  <c r="O9" i="24489"/>
  <c r="H10" i="24489"/>
  <c r="K10" i="24489" s="1"/>
  <c r="P10" i="24489" s="1"/>
  <c r="R10" i="24489" s="1"/>
  <c r="O10" i="24489"/>
  <c r="H11" i="24489"/>
  <c r="K11" i="24489" s="1"/>
  <c r="P11" i="24489" s="1"/>
  <c r="R11" i="24489" s="1"/>
  <c r="O11" i="24489"/>
  <c r="H12" i="24489"/>
  <c r="K12" i="24489" s="1"/>
  <c r="P12" i="24489" s="1"/>
  <c r="R12" i="24489" s="1"/>
  <c r="O12" i="24489"/>
  <c r="H13" i="24489"/>
  <c r="K13" i="24489"/>
  <c r="P13" i="24489" s="1"/>
  <c r="R13" i="24489" s="1"/>
  <c r="O13" i="24489"/>
  <c r="D14" i="24489"/>
  <c r="E14" i="24489"/>
  <c r="F14" i="24489"/>
  <c r="G14" i="24489"/>
  <c r="I14" i="24489"/>
  <c r="J14" i="24489"/>
  <c r="M14" i="24489"/>
  <c r="N14" i="24489"/>
  <c r="Q14" i="24489"/>
  <c r="H15" i="24489"/>
  <c r="O15" i="24489"/>
  <c r="H16" i="24489"/>
  <c r="K16" i="24489"/>
  <c r="P16" i="24489" s="1"/>
  <c r="R16" i="24489" s="1"/>
  <c r="O16" i="24489"/>
  <c r="H17" i="24489"/>
  <c r="K17" i="24489" s="1"/>
  <c r="P17" i="24489" s="1"/>
  <c r="R17" i="24489" s="1"/>
  <c r="O17" i="24489"/>
  <c r="H18" i="24489"/>
  <c r="K18" i="24489" s="1"/>
  <c r="O18" i="24489"/>
  <c r="H19" i="24489"/>
  <c r="K19" i="24489" s="1"/>
  <c r="P19" i="24489" s="1"/>
  <c r="R19" i="24489" s="1"/>
  <c r="O19" i="24489"/>
  <c r="H20" i="24489"/>
  <c r="K20" i="24489"/>
  <c r="P20" i="24489" s="1"/>
  <c r="R20" i="24489" s="1"/>
  <c r="O20" i="24489"/>
  <c r="H21" i="24489"/>
  <c r="K21" i="24489" s="1"/>
  <c r="P21" i="24489" s="1"/>
  <c r="R21" i="24489" s="1"/>
  <c r="O21" i="24489"/>
  <c r="H22" i="24489"/>
  <c r="K22" i="24489" s="1"/>
  <c r="O22" i="24489"/>
  <c r="P22" i="24489" s="1"/>
  <c r="R22" i="24489" s="1"/>
  <c r="H23" i="24489"/>
  <c r="K23" i="24489" s="1"/>
  <c r="O23" i="24489"/>
  <c r="H24" i="24489"/>
  <c r="K24" i="24489"/>
  <c r="P24" i="24489" s="1"/>
  <c r="R24" i="24489" s="1"/>
  <c r="O24" i="24489"/>
  <c r="H25" i="24489"/>
  <c r="K25" i="24489" s="1"/>
  <c r="O25" i="24489"/>
  <c r="H26" i="24489"/>
  <c r="K26" i="24489" s="1"/>
  <c r="P26" i="24489" s="1"/>
  <c r="R26" i="24489" s="1"/>
  <c r="O26" i="24489"/>
  <c r="H27" i="24489"/>
  <c r="K27" i="24489" s="1"/>
  <c r="O27" i="24489"/>
  <c r="H28" i="24489"/>
  <c r="K28" i="24489" s="1"/>
  <c r="P28" i="24489" s="1"/>
  <c r="R28" i="24489" s="1"/>
  <c r="O28" i="24489"/>
  <c r="H30" i="24489"/>
  <c r="K30" i="24489" s="1"/>
  <c r="P30" i="24489" s="1"/>
  <c r="R30" i="24489" s="1"/>
  <c r="O30" i="24489"/>
  <c r="D31" i="24489"/>
  <c r="E31" i="24489"/>
  <c r="F31" i="24489"/>
  <c r="G31" i="24489"/>
  <c r="I31" i="24489"/>
  <c r="J31" i="24489"/>
  <c r="L31" i="24489"/>
  <c r="M31" i="24489"/>
  <c r="N31" i="24489"/>
  <c r="Q31" i="24489"/>
  <c r="H32" i="24489"/>
  <c r="O32" i="24489"/>
  <c r="H33" i="24489"/>
  <c r="K33" i="24489"/>
  <c r="O33" i="24489"/>
  <c r="P33" i="24489"/>
  <c r="R33" i="24489" s="1"/>
  <c r="H34" i="24489"/>
  <c r="K34" i="24489"/>
  <c r="P34" i="24489" s="1"/>
  <c r="R34" i="24489" s="1"/>
  <c r="O34" i="24489"/>
  <c r="H35" i="24489"/>
  <c r="K35" i="24489" s="1"/>
  <c r="P35" i="24489" s="1"/>
  <c r="R35" i="24489" s="1"/>
  <c r="O35" i="24489"/>
  <c r="H36" i="24489"/>
  <c r="K36" i="24489" s="1"/>
  <c r="O36" i="24489"/>
  <c r="H37" i="24489"/>
  <c r="K37" i="24489"/>
  <c r="O37" i="24489"/>
  <c r="P37" i="24489" s="1"/>
  <c r="R37" i="24489" s="1"/>
  <c r="H38" i="24489"/>
  <c r="K38" i="24489"/>
  <c r="P38" i="24489" s="1"/>
  <c r="R38" i="24489" s="1"/>
  <c r="O38" i="24489"/>
  <c r="H39" i="24489"/>
  <c r="K39" i="24489" s="1"/>
  <c r="O39" i="24489"/>
  <c r="H40" i="24489"/>
  <c r="K40" i="24489" s="1"/>
  <c r="O40" i="24489"/>
  <c r="H41" i="24489"/>
  <c r="K41" i="24489"/>
  <c r="P41" i="24489" s="1"/>
  <c r="R41" i="24489" s="1"/>
  <c r="O41" i="24489"/>
  <c r="H42" i="24489"/>
  <c r="K42" i="24489"/>
  <c r="P42" i="24489" s="1"/>
  <c r="R42" i="24489" s="1"/>
  <c r="O42" i="24489"/>
  <c r="H43" i="24489"/>
  <c r="K43" i="24489" s="1"/>
  <c r="P43" i="24489" s="1"/>
  <c r="R43" i="24489" s="1"/>
  <c r="O43" i="24489"/>
  <c r="H44" i="24489"/>
  <c r="K44" i="24489" s="1"/>
  <c r="O44" i="24489"/>
  <c r="H45" i="24489"/>
  <c r="K45" i="24489"/>
  <c r="P45" i="24489" s="1"/>
  <c r="R45" i="24489" s="1"/>
  <c r="O45" i="24489"/>
  <c r="H46" i="24489"/>
  <c r="K46" i="24489"/>
  <c r="P46" i="24489" s="1"/>
  <c r="R46" i="24489" s="1"/>
  <c r="O46" i="24489"/>
  <c r="H47" i="24489"/>
  <c r="K47" i="24489" s="1"/>
  <c r="O47" i="24489"/>
  <c r="H48" i="24489"/>
  <c r="K48" i="24489" s="1"/>
  <c r="O48" i="24489"/>
  <c r="H49" i="24489"/>
  <c r="K49" i="24489"/>
  <c r="P49" i="24489" s="1"/>
  <c r="R49" i="24489" s="1"/>
  <c r="O49" i="24489"/>
  <c r="H50" i="24489"/>
  <c r="K50" i="24489"/>
  <c r="O50" i="24489"/>
  <c r="H51" i="24489"/>
  <c r="K51" i="24489" s="1"/>
  <c r="P51" i="24489" s="1"/>
  <c r="R51" i="24489" s="1"/>
  <c r="O51" i="24489"/>
  <c r="H52" i="24489"/>
  <c r="K52" i="24489" s="1"/>
  <c r="O52" i="24489"/>
  <c r="H53" i="24489"/>
  <c r="K53" i="24489"/>
  <c r="O53" i="24489"/>
  <c r="P53" i="24489"/>
  <c r="R53" i="24489" s="1"/>
  <c r="H54" i="24489"/>
  <c r="K54" i="24489"/>
  <c r="P54" i="24489" s="1"/>
  <c r="R54" i="24489" s="1"/>
  <c r="O54" i="24489"/>
  <c r="H55" i="24489"/>
  <c r="K55" i="24489" s="1"/>
  <c r="P55" i="24489" s="1"/>
  <c r="R55" i="24489" s="1"/>
  <c r="O55" i="24489"/>
  <c r="H56" i="24489"/>
  <c r="K56" i="24489" s="1"/>
  <c r="O56" i="24489"/>
  <c r="H57" i="24489"/>
  <c r="K57" i="24489"/>
  <c r="P57" i="24489" s="1"/>
  <c r="R57" i="24489" s="1"/>
  <c r="O57" i="24489"/>
  <c r="H58" i="24489"/>
  <c r="K58" i="24489"/>
  <c r="P58" i="24489" s="1"/>
  <c r="R58" i="24489" s="1"/>
  <c r="O58" i="24489"/>
  <c r="H59" i="24489"/>
  <c r="K59" i="24489" s="1"/>
  <c r="O59" i="24489"/>
  <c r="H60" i="24489"/>
  <c r="K60" i="24489" s="1"/>
  <c r="O60" i="24489"/>
  <c r="H61" i="24489"/>
  <c r="K61" i="24489"/>
  <c r="P61" i="24489" s="1"/>
  <c r="R61" i="24489" s="1"/>
  <c r="O61" i="24489"/>
  <c r="H62" i="24489"/>
  <c r="K62" i="24489"/>
  <c r="P62" i="24489" s="1"/>
  <c r="R62" i="24489" s="1"/>
  <c r="O62" i="24489"/>
  <c r="H63" i="24489"/>
  <c r="K63" i="24489" s="1"/>
  <c r="O63" i="24489"/>
  <c r="H64" i="24489"/>
  <c r="K64" i="24489" s="1"/>
  <c r="P64" i="24489" s="1"/>
  <c r="R64" i="24489" s="1"/>
  <c r="O64" i="24489"/>
  <c r="H65" i="24489"/>
  <c r="K65" i="24489"/>
  <c r="O65" i="24489"/>
  <c r="P65" i="24489"/>
  <c r="R65" i="24489" s="1"/>
  <c r="H66" i="24489"/>
  <c r="K66" i="24489"/>
  <c r="P66" i="24489" s="1"/>
  <c r="R66" i="24489" s="1"/>
  <c r="O66" i="24489"/>
  <c r="H67" i="24489"/>
  <c r="K67" i="24489" s="1"/>
  <c r="P67" i="24489" s="1"/>
  <c r="R67" i="24489" s="1"/>
  <c r="O67" i="24489"/>
  <c r="H68" i="24489"/>
  <c r="K68" i="24489" s="1"/>
  <c r="O68" i="24489"/>
  <c r="H69" i="24489"/>
  <c r="K69" i="24489"/>
  <c r="O69" i="24489"/>
  <c r="P69" i="24489" s="1"/>
  <c r="R69" i="24489" s="1"/>
  <c r="D70" i="24489"/>
  <c r="E70" i="24489"/>
  <c r="F70" i="24489"/>
  <c r="G70" i="24489"/>
  <c r="I70" i="24489"/>
  <c r="J70" i="24489"/>
  <c r="L70" i="24489"/>
  <c r="M70" i="24489"/>
  <c r="N70" i="24489"/>
  <c r="Q70" i="24489"/>
  <c r="H71" i="24489"/>
  <c r="K71" i="24489"/>
  <c r="P71" i="24489" s="1"/>
  <c r="O71" i="24489"/>
  <c r="H72" i="24489"/>
  <c r="K72" i="24489"/>
  <c r="P72" i="24489" s="1"/>
  <c r="R72" i="24489" s="1"/>
  <c r="O72" i="24489"/>
  <c r="H73" i="24489"/>
  <c r="O73" i="24489"/>
  <c r="H74" i="24489"/>
  <c r="K74" i="24489" s="1"/>
  <c r="O74" i="24489"/>
  <c r="H75" i="24489"/>
  <c r="K75" i="24489"/>
  <c r="P75" i="24489" s="1"/>
  <c r="R75" i="24489" s="1"/>
  <c r="O75" i="24489"/>
  <c r="H76" i="24489"/>
  <c r="K76" i="24489"/>
  <c r="P76" i="24489" s="1"/>
  <c r="R76" i="24489" s="1"/>
  <c r="O76" i="24489"/>
  <c r="H77" i="24489"/>
  <c r="K77" i="24489" s="1"/>
  <c r="P77" i="24489" s="1"/>
  <c r="R77" i="24489" s="1"/>
  <c r="O77" i="24489"/>
  <c r="H78" i="24489"/>
  <c r="K78" i="24489" s="1"/>
  <c r="O78" i="24489"/>
  <c r="H79" i="24489"/>
  <c r="K79" i="24489"/>
  <c r="O79" i="24489"/>
  <c r="P79" i="24489"/>
  <c r="R79" i="24489" s="1"/>
  <c r="H80" i="24489"/>
  <c r="K80" i="24489"/>
  <c r="P80" i="24489" s="1"/>
  <c r="R80" i="24489" s="1"/>
  <c r="O80" i="24489"/>
  <c r="H81" i="24489"/>
  <c r="K81" i="24489" s="1"/>
  <c r="P81" i="24489" s="1"/>
  <c r="R81" i="24489" s="1"/>
  <c r="O81" i="24489"/>
  <c r="H82" i="24489"/>
  <c r="K82" i="24489" s="1"/>
  <c r="O82" i="24489"/>
  <c r="H83" i="24489"/>
  <c r="K83" i="24489" s="1"/>
  <c r="P83" i="24489" s="1"/>
  <c r="R83" i="24489" s="1"/>
  <c r="O83" i="24489"/>
  <c r="H84" i="24489"/>
  <c r="K84" i="24489"/>
  <c r="P84" i="24489" s="1"/>
  <c r="R84" i="24489" s="1"/>
  <c r="O84" i="24489"/>
  <c r="H85" i="24489"/>
  <c r="K85" i="24489"/>
  <c r="P85" i="24489" s="1"/>
  <c r="R85" i="24489" s="1"/>
  <c r="O85" i="24489"/>
  <c r="H86" i="24489"/>
  <c r="K86" i="24489" s="1"/>
  <c r="O86" i="24489"/>
  <c r="H87" i="24489"/>
  <c r="K87" i="24489"/>
  <c r="O87" i="24489"/>
  <c r="P87" i="24489"/>
  <c r="R87" i="24489" s="1"/>
  <c r="H88" i="24489"/>
  <c r="K88" i="24489" s="1"/>
  <c r="P88" i="24489" s="1"/>
  <c r="R88" i="24489" s="1"/>
  <c r="O88" i="24489"/>
  <c r="H89" i="24489"/>
  <c r="K89" i="24489" s="1"/>
  <c r="P89" i="24489" s="1"/>
  <c r="R89" i="24489" s="1"/>
  <c r="O89" i="24489"/>
  <c r="H90" i="24489"/>
  <c r="K90" i="24489" s="1"/>
  <c r="O90" i="24489"/>
  <c r="H91" i="24489"/>
  <c r="K91" i="24489" s="1"/>
  <c r="O91" i="24489"/>
  <c r="P91" i="24489"/>
  <c r="R91" i="24489" s="1"/>
  <c r="H92" i="24489"/>
  <c r="K92" i="24489"/>
  <c r="P92" i="24489" s="1"/>
  <c r="R92" i="24489" s="1"/>
  <c r="O92" i="24489"/>
  <c r="H93" i="24489"/>
  <c r="K93" i="24489"/>
  <c r="P93" i="24489" s="1"/>
  <c r="R93" i="24489" s="1"/>
  <c r="O93" i="24489"/>
  <c r="H94" i="24489"/>
  <c r="K94" i="24489" s="1"/>
  <c r="O94" i="24489"/>
  <c r="H95" i="24489"/>
  <c r="K95" i="24489"/>
  <c r="P95" i="24489" s="1"/>
  <c r="R95" i="24489" s="1"/>
  <c r="O95" i="24489"/>
  <c r="H96" i="24489"/>
  <c r="K96" i="24489" s="1"/>
  <c r="P96" i="24489" s="1"/>
  <c r="R96" i="24489" s="1"/>
  <c r="O96" i="24489"/>
  <c r="H97" i="24489"/>
  <c r="K97" i="24489" s="1"/>
  <c r="O97" i="24489"/>
  <c r="H98" i="24489"/>
  <c r="K98" i="24489" s="1"/>
  <c r="O98" i="24489"/>
  <c r="H99" i="24489"/>
  <c r="K99" i="24489"/>
  <c r="P99" i="24489" s="1"/>
  <c r="R99" i="24489" s="1"/>
  <c r="O99" i="24489"/>
  <c r="H100" i="24489"/>
  <c r="K100" i="24489"/>
  <c r="P100" i="24489" s="1"/>
  <c r="R100" i="24489" s="1"/>
  <c r="O100" i="24489"/>
  <c r="H101" i="24489"/>
  <c r="K101" i="24489"/>
  <c r="O101" i="24489"/>
  <c r="H102" i="24489"/>
  <c r="K102" i="24489" s="1"/>
  <c r="O102" i="24489"/>
  <c r="H103" i="24489"/>
  <c r="K103" i="24489"/>
  <c r="P103" i="24489" s="1"/>
  <c r="R103" i="24489" s="1"/>
  <c r="O103" i="24489"/>
  <c r="D104" i="24489"/>
  <c r="E104" i="24489"/>
  <c r="F104" i="24489"/>
  <c r="G104" i="24489"/>
  <c r="I104" i="24489"/>
  <c r="J104" i="24489"/>
  <c r="L104" i="24489"/>
  <c r="M104" i="24489"/>
  <c r="N104" i="24489"/>
  <c r="Q104" i="24489"/>
  <c r="H105" i="24489"/>
  <c r="K105" i="24489"/>
  <c r="O105" i="24489"/>
  <c r="P105" i="24489"/>
  <c r="H106" i="24489"/>
  <c r="K106" i="24489"/>
  <c r="O106" i="24489"/>
  <c r="H107" i="24489"/>
  <c r="K107" i="24489" s="1"/>
  <c r="O107" i="24489"/>
  <c r="H108" i="24489"/>
  <c r="O108" i="24489"/>
  <c r="H109" i="24489"/>
  <c r="K109" i="24489"/>
  <c r="P109" i="24489" s="1"/>
  <c r="R109" i="24489" s="1"/>
  <c r="O109" i="24489"/>
  <c r="H110" i="24489"/>
  <c r="K110" i="24489"/>
  <c r="P110" i="24489" s="1"/>
  <c r="R110" i="24489" s="1"/>
  <c r="O110" i="24489"/>
  <c r="H111" i="24489"/>
  <c r="K111" i="24489" s="1"/>
  <c r="P111" i="24489" s="1"/>
  <c r="R111" i="24489" s="1"/>
  <c r="O111" i="24489"/>
  <c r="H112" i="24489"/>
  <c r="K112" i="24489" s="1"/>
  <c r="P112" i="24489" s="1"/>
  <c r="R112" i="24489" s="1"/>
  <c r="O112" i="24489"/>
  <c r="H113" i="24489"/>
  <c r="K113" i="24489"/>
  <c r="P113" i="24489" s="1"/>
  <c r="R113" i="24489" s="1"/>
  <c r="O113" i="24489"/>
  <c r="H114" i="24489"/>
  <c r="K114" i="24489"/>
  <c r="P114" i="24489" s="1"/>
  <c r="R114" i="24489" s="1"/>
  <c r="O114" i="24489"/>
  <c r="H115" i="24489"/>
  <c r="K115" i="24489" s="1"/>
  <c r="O115" i="24489"/>
  <c r="H116" i="24489"/>
  <c r="K116" i="24489" s="1"/>
  <c r="O116" i="24489"/>
  <c r="H117" i="24489"/>
  <c r="K117" i="24489"/>
  <c r="O117" i="24489"/>
  <c r="H118" i="24489"/>
  <c r="K118" i="24489"/>
  <c r="P118" i="24489" s="1"/>
  <c r="R118" i="24489" s="1"/>
  <c r="O118" i="24489"/>
  <c r="H119" i="24489"/>
  <c r="K119" i="24489" s="1"/>
  <c r="P119" i="24489" s="1"/>
  <c r="R119" i="24489" s="1"/>
  <c r="O119" i="24489"/>
  <c r="H120" i="24489"/>
  <c r="K120" i="24489" s="1"/>
  <c r="O120" i="24489"/>
  <c r="H121" i="24489"/>
  <c r="K121" i="24489"/>
  <c r="O121" i="24489"/>
  <c r="P121" i="24489"/>
  <c r="R121" i="24489" s="1"/>
  <c r="H122" i="24489"/>
  <c r="K122" i="24489"/>
  <c r="O122" i="24489"/>
  <c r="H123" i="24489"/>
  <c r="K123" i="24489" s="1"/>
  <c r="P123" i="24489" s="1"/>
  <c r="R123" i="24489" s="1"/>
  <c r="O123" i="24489"/>
  <c r="H124" i="24489"/>
  <c r="K124" i="24489" s="1"/>
  <c r="O124" i="24489"/>
  <c r="H125" i="24489"/>
  <c r="K125" i="24489"/>
  <c r="P125" i="24489" s="1"/>
  <c r="R125" i="24489" s="1"/>
  <c r="O125" i="24489"/>
  <c r="H126" i="24489"/>
  <c r="K126" i="24489"/>
  <c r="P126" i="24489" s="1"/>
  <c r="R126" i="24489" s="1"/>
  <c r="O126" i="24489"/>
  <c r="H127" i="24489"/>
  <c r="K127" i="24489" s="1"/>
  <c r="O127" i="24489"/>
  <c r="H128" i="24489"/>
  <c r="K128" i="24489" s="1"/>
  <c r="P128" i="24489" s="1"/>
  <c r="R128" i="24489" s="1"/>
  <c r="O128" i="24489"/>
  <c r="H129" i="24489"/>
  <c r="K129" i="24489"/>
  <c r="P129" i="24489" s="1"/>
  <c r="R129" i="24489" s="1"/>
  <c r="O129" i="24489"/>
  <c r="H130" i="24489"/>
  <c r="K130" i="24489"/>
  <c r="O130" i="24489"/>
  <c r="H131" i="24489"/>
  <c r="K131" i="24489" s="1"/>
  <c r="O131" i="24489"/>
  <c r="H132" i="24489"/>
  <c r="K132" i="24489" s="1"/>
  <c r="O132" i="24489"/>
  <c r="H133" i="24489"/>
  <c r="K133" i="24489"/>
  <c r="O133" i="24489"/>
  <c r="P133" i="24489"/>
  <c r="R133" i="24489" s="1"/>
  <c r="H134" i="24489"/>
  <c r="K134" i="24489"/>
  <c r="P134" i="24489" s="1"/>
  <c r="R134" i="24489" s="1"/>
  <c r="O134" i="24489"/>
  <c r="D135" i="24489"/>
  <c r="E135" i="24489"/>
  <c r="F135" i="24489"/>
  <c r="G135" i="24489"/>
  <c r="I135" i="24489"/>
  <c r="J135" i="24489"/>
  <c r="L135" i="24489"/>
  <c r="M135" i="24489"/>
  <c r="N135" i="24489"/>
  <c r="Q135" i="24489"/>
  <c r="H136" i="24489"/>
  <c r="K136" i="24489"/>
  <c r="O136" i="24489"/>
  <c r="H137" i="24489"/>
  <c r="K137" i="24489"/>
  <c r="P137" i="24489" s="1"/>
  <c r="R137" i="24489" s="1"/>
  <c r="O137" i="24489"/>
  <c r="H138" i="24489"/>
  <c r="O138" i="24489"/>
  <c r="H139" i="24489"/>
  <c r="K139" i="24489"/>
  <c r="O139" i="24489"/>
  <c r="H140" i="24489"/>
  <c r="K140" i="24489" s="1"/>
  <c r="O140" i="24489"/>
  <c r="H141" i="24489"/>
  <c r="K141" i="24489"/>
  <c r="P141" i="24489" s="1"/>
  <c r="R141" i="24489" s="1"/>
  <c r="O141" i="24489"/>
  <c r="H142" i="24489"/>
  <c r="K142" i="24489" s="1"/>
  <c r="P142" i="24489" s="1"/>
  <c r="R142" i="24489" s="1"/>
  <c r="O142" i="24489"/>
  <c r="H143" i="24489"/>
  <c r="K143" i="24489" s="1"/>
  <c r="P143" i="24489" s="1"/>
  <c r="R143" i="24489" s="1"/>
  <c r="O143" i="24489"/>
  <c r="H144" i="24489"/>
  <c r="K144" i="24489" s="1"/>
  <c r="P144" i="24489" s="1"/>
  <c r="R144" i="24489" s="1"/>
  <c r="O144" i="24489"/>
  <c r="H145" i="24489"/>
  <c r="K145" i="24489"/>
  <c r="P145" i="24489" s="1"/>
  <c r="R145" i="24489" s="1"/>
  <c r="O145" i="24489"/>
  <c r="H146" i="24489"/>
  <c r="K146" i="24489" s="1"/>
  <c r="P146" i="24489" s="1"/>
  <c r="R146" i="24489" s="1"/>
  <c r="O146" i="24489"/>
  <c r="H147" i="24489"/>
  <c r="K147" i="24489" s="1"/>
  <c r="P147" i="24489" s="1"/>
  <c r="R147" i="24489" s="1"/>
  <c r="O147" i="24489"/>
  <c r="H148" i="24489"/>
  <c r="K148" i="24489" s="1"/>
  <c r="O148" i="24489"/>
  <c r="H149" i="24489"/>
  <c r="K149" i="24489"/>
  <c r="P149" i="24489" s="1"/>
  <c r="R149" i="24489" s="1"/>
  <c r="O149" i="24489"/>
  <c r="H150" i="24489"/>
  <c r="K150" i="24489" s="1"/>
  <c r="P150" i="24489" s="1"/>
  <c r="R150" i="24489" s="1"/>
  <c r="O150" i="24489"/>
  <c r="H151" i="24489"/>
  <c r="K151" i="24489" s="1"/>
  <c r="P151" i="24489" s="1"/>
  <c r="R151" i="24489" s="1"/>
  <c r="O151" i="24489"/>
  <c r="H152" i="24489"/>
  <c r="K152" i="24489"/>
  <c r="O152" i="24489"/>
  <c r="H153" i="24489"/>
  <c r="K153" i="24489"/>
  <c r="P153" i="24489" s="1"/>
  <c r="R153" i="24489" s="1"/>
  <c r="O153" i="24489"/>
  <c r="H154" i="24489"/>
  <c r="K154" i="24489" s="1"/>
  <c r="P154" i="24489" s="1"/>
  <c r="R154" i="24489" s="1"/>
  <c r="O154" i="24489"/>
  <c r="H155" i="24489"/>
  <c r="K155" i="24489"/>
  <c r="O155" i="24489"/>
  <c r="H156" i="24489"/>
  <c r="K156" i="24489" s="1"/>
  <c r="O156" i="24489"/>
  <c r="H157" i="24489"/>
  <c r="K157" i="24489"/>
  <c r="P157" i="24489" s="1"/>
  <c r="R157" i="24489" s="1"/>
  <c r="O157" i="24489"/>
  <c r="H158" i="24489"/>
  <c r="K158" i="24489" s="1"/>
  <c r="P158" i="24489" s="1"/>
  <c r="R158" i="24489" s="1"/>
  <c r="O158" i="24489"/>
  <c r="H159" i="24489"/>
  <c r="K159" i="24489" s="1"/>
  <c r="P159" i="24489" s="1"/>
  <c r="R159" i="24489" s="1"/>
  <c r="O159" i="24489"/>
  <c r="H160" i="24489"/>
  <c r="K160" i="24489" s="1"/>
  <c r="P160" i="24489" s="1"/>
  <c r="R160" i="24489" s="1"/>
  <c r="O160" i="24489"/>
  <c r="H161" i="24489"/>
  <c r="K161" i="24489"/>
  <c r="P161" i="24489" s="1"/>
  <c r="R161" i="24489" s="1"/>
  <c r="O161" i="24489"/>
  <c r="H162" i="24489"/>
  <c r="K162" i="24489" s="1"/>
  <c r="P162" i="24489" s="1"/>
  <c r="R162" i="24489" s="1"/>
  <c r="O162" i="24489"/>
  <c r="H163" i="24489"/>
  <c r="K163" i="24489" s="1"/>
  <c r="P163" i="24489" s="1"/>
  <c r="R163" i="24489" s="1"/>
  <c r="O163" i="24489"/>
  <c r="H164" i="24489"/>
  <c r="K164" i="24489" s="1"/>
  <c r="O164" i="24489"/>
  <c r="H166" i="24489"/>
  <c r="K166" i="24489"/>
  <c r="P166" i="24489" s="1"/>
  <c r="R166" i="24489" s="1"/>
  <c r="O166" i="24489"/>
  <c r="H167" i="24489"/>
  <c r="K167" i="24489" s="1"/>
  <c r="P167" i="24489" s="1"/>
  <c r="R167" i="24489" s="1"/>
  <c r="O167" i="24489"/>
  <c r="H168" i="24489"/>
  <c r="K168" i="24489" s="1"/>
  <c r="P168" i="24489" s="1"/>
  <c r="R168" i="24489" s="1"/>
  <c r="O168" i="24489"/>
  <c r="H169" i="24489"/>
  <c r="K169" i="24489"/>
  <c r="O169" i="24489"/>
  <c r="H170" i="24489"/>
  <c r="K170" i="24489"/>
  <c r="P170" i="24489" s="1"/>
  <c r="R170" i="24489" s="1"/>
  <c r="O170" i="24489"/>
  <c r="H171" i="24489"/>
  <c r="K171" i="24489" s="1"/>
  <c r="P171" i="24489" s="1"/>
  <c r="R171" i="24489" s="1"/>
  <c r="O171" i="24489"/>
  <c r="H172" i="24489"/>
  <c r="K172" i="24489"/>
  <c r="O172" i="24489"/>
  <c r="H174" i="24489"/>
  <c r="K174" i="24489" s="1"/>
  <c r="O174" i="24489"/>
  <c r="H175" i="24489"/>
  <c r="K175" i="24489"/>
  <c r="P175" i="24489" s="1"/>
  <c r="R175" i="24489" s="1"/>
  <c r="O175" i="24489"/>
  <c r="H176" i="24489"/>
  <c r="K176" i="24489" s="1"/>
  <c r="P176" i="24489" s="1"/>
  <c r="R176" i="24489" s="1"/>
  <c r="O176" i="24489"/>
  <c r="H177" i="24489"/>
  <c r="K177" i="24489" s="1"/>
  <c r="P177" i="24489" s="1"/>
  <c r="R177" i="24489" s="1"/>
  <c r="O177" i="24489"/>
  <c r="H178" i="24489"/>
  <c r="K178" i="24489" s="1"/>
  <c r="P178" i="24489" s="1"/>
  <c r="R178" i="24489" s="1"/>
  <c r="O178" i="24489"/>
  <c r="H179" i="24489"/>
  <c r="K179" i="24489"/>
  <c r="P179" i="24489" s="1"/>
  <c r="R179" i="24489" s="1"/>
  <c r="O179" i="24489"/>
  <c r="H180" i="24489"/>
  <c r="K180" i="24489" s="1"/>
  <c r="P180" i="24489" s="1"/>
  <c r="R180" i="24489" s="1"/>
  <c r="O180" i="24489"/>
  <c r="H181" i="24489"/>
  <c r="K181" i="24489" s="1"/>
  <c r="P181" i="24489" s="1"/>
  <c r="R181" i="24489" s="1"/>
  <c r="O181" i="24489"/>
  <c r="H182" i="24489"/>
  <c r="K182" i="24489" s="1"/>
  <c r="O182" i="24489"/>
  <c r="H183" i="24489"/>
  <c r="K183" i="24489"/>
  <c r="P183" i="24489" s="1"/>
  <c r="R183" i="24489" s="1"/>
  <c r="O183" i="24489"/>
  <c r="H184" i="24489"/>
  <c r="K184" i="24489" s="1"/>
  <c r="P184" i="24489" s="1"/>
  <c r="R184" i="24489" s="1"/>
  <c r="O184" i="24489"/>
  <c r="H185" i="24489"/>
  <c r="K185" i="24489" s="1"/>
  <c r="P185" i="24489" s="1"/>
  <c r="R185" i="24489" s="1"/>
  <c r="O185" i="24489"/>
  <c r="H186" i="24489"/>
  <c r="K186" i="24489"/>
  <c r="O186" i="24489"/>
  <c r="H187" i="24489"/>
  <c r="K187" i="24489"/>
  <c r="P187" i="24489" s="1"/>
  <c r="R187" i="24489" s="1"/>
  <c r="O187" i="24489"/>
  <c r="H188" i="24489"/>
  <c r="K188" i="24489" s="1"/>
  <c r="P188" i="24489" s="1"/>
  <c r="R188" i="24489" s="1"/>
  <c r="O188" i="24489"/>
  <c r="H189" i="24489"/>
  <c r="K189" i="24489"/>
  <c r="O189" i="24489"/>
  <c r="D190" i="24489"/>
  <c r="E190" i="24489"/>
  <c r="F190" i="24489"/>
  <c r="G190" i="24489"/>
  <c r="I190" i="24489"/>
  <c r="J190" i="24489"/>
  <c r="L190" i="24489"/>
  <c r="M190" i="24489"/>
  <c r="N190" i="24489"/>
  <c r="Q190" i="24489"/>
  <c r="H191" i="24489"/>
  <c r="K191" i="24489" s="1"/>
  <c r="P191" i="24489" s="1"/>
  <c r="R191" i="24489" s="1"/>
  <c r="O191" i="24489"/>
  <c r="H192" i="24489"/>
  <c r="K192" i="24489" s="1"/>
  <c r="O192" i="24489"/>
  <c r="H193" i="24489"/>
  <c r="K193" i="24489"/>
  <c r="P193" i="24489" s="1"/>
  <c r="R193" i="24489" s="1"/>
  <c r="O193" i="24489"/>
  <c r="H194" i="24489"/>
  <c r="K194" i="24489" s="1"/>
  <c r="P194" i="24489" s="1"/>
  <c r="R194" i="24489" s="1"/>
  <c r="O194" i="24489"/>
  <c r="H195" i="24489"/>
  <c r="K195" i="24489" s="1"/>
  <c r="O195" i="24489"/>
  <c r="H196" i="24489"/>
  <c r="K196" i="24489" s="1"/>
  <c r="P196" i="24489" s="1"/>
  <c r="R196" i="24489" s="1"/>
  <c r="O196" i="24489"/>
  <c r="H197" i="24489"/>
  <c r="K197" i="24489"/>
  <c r="P197" i="24489" s="1"/>
  <c r="R197" i="24489" s="1"/>
  <c r="O197" i="24489"/>
  <c r="H198" i="24489"/>
  <c r="K198" i="24489" s="1"/>
  <c r="P198" i="24489" s="1"/>
  <c r="R198" i="24489" s="1"/>
  <c r="O198" i="24489"/>
  <c r="H199" i="24489"/>
  <c r="K199" i="24489" s="1"/>
  <c r="O199" i="24489"/>
  <c r="P199" i="24489" s="1"/>
  <c r="R199" i="24489" s="1"/>
  <c r="H200" i="24489"/>
  <c r="K200" i="24489" s="1"/>
  <c r="O200" i="24489"/>
  <c r="H201" i="24489"/>
  <c r="K201" i="24489"/>
  <c r="P201" i="24489" s="1"/>
  <c r="R201" i="24489" s="1"/>
  <c r="O201" i="24489"/>
  <c r="H202" i="24489"/>
  <c r="K202" i="24489" s="1"/>
  <c r="O202" i="24489"/>
  <c r="H203" i="24489"/>
  <c r="K203" i="24489" s="1"/>
  <c r="P203" i="24489" s="1"/>
  <c r="R203" i="24489" s="1"/>
  <c r="O203" i="24489"/>
  <c r="H204" i="24489"/>
  <c r="K204" i="24489" s="1"/>
  <c r="P204" i="24489" s="1"/>
  <c r="R204" i="24489" s="1"/>
  <c r="O204" i="24489"/>
  <c r="H205" i="24489"/>
  <c r="K205" i="24489" s="1"/>
  <c r="P205" i="24489" s="1"/>
  <c r="R205" i="24489" s="1"/>
  <c r="O205" i="24489"/>
  <c r="H206" i="24489"/>
  <c r="K206" i="24489" s="1"/>
  <c r="P206" i="24489" s="1"/>
  <c r="R206" i="24489" s="1"/>
  <c r="O206" i="24489"/>
  <c r="H207" i="24489"/>
  <c r="K207" i="24489" s="1"/>
  <c r="O207" i="24489"/>
  <c r="P207" i="24489"/>
  <c r="R207" i="24489" s="1"/>
  <c r="H208" i="24489"/>
  <c r="K208" i="24489" s="1"/>
  <c r="P208" i="24489" s="1"/>
  <c r="R208" i="24489" s="1"/>
  <c r="O208" i="24489"/>
  <c r="H209" i="24489"/>
  <c r="K209" i="24489"/>
  <c r="P209" i="24489" s="1"/>
  <c r="R209" i="24489" s="1"/>
  <c r="O209" i="24489"/>
  <c r="H211" i="24489"/>
  <c r="K211" i="24489" s="1"/>
  <c r="O211" i="24489"/>
  <c r="H212" i="24489"/>
  <c r="K212" i="24489" s="1"/>
  <c r="P212" i="24489" s="1"/>
  <c r="R212" i="24489" s="1"/>
  <c r="O212" i="24489"/>
  <c r="H213" i="24489"/>
  <c r="K213" i="24489" s="1"/>
  <c r="O213" i="24489"/>
  <c r="H214" i="24489"/>
  <c r="K214" i="24489" s="1"/>
  <c r="P214" i="24489" s="1"/>
  <c r="R214" i="24489" s="1"/>
  <c r="O214" i="24489"/>
  <c r="H215" i="24489"/>
  <c r="K215" i="24489" s="1"/>
  <c r="P215" i="24489" s="1"/>
  <c r="R215" i="24489" s="1"/>
  <c r="O215" i="24489"/>
  <c r="H216" i="24489"/>
  <c r="K216" i="24489" s="1"/>
  <c r="P216" i="24489" s="1"/>
  <c r="R216" i="24489" s="1"/>
  <c r="O216" i="24489"/>
  <c r="H217" i="24489"/>
  <c r="K217" i="24489" s="1"/>
  <c r="O217" i="24489"/>
  <c r="H218" i="24489"/>
  <c r="K218" i="24489"/>
  <c r="P218" i="24489" s="1"/>
  <c r="R218" i="24489" s="1"/>
  <c r="O218" i="24489"/>
  <c r="H219" i="24489"/>
  <c r="K219" i="24489" s="1"/>
  <c r="P219" i="24489" s="1"/>
  <c r="R219" i="24489" s="1"/>
  <c r="O219" i="24489"/>
  <c r="H220" i="24489"/>
  <c r="K220" i="24489" s="1"/>
  <c r="O220" i="24489"/>
  <c r="H221" i="24489"/>
  <c r="K221" i="24489" s="1"/>
  <c r="P221" i="24489" s="1"/>
  <c r="R221" i="24489" s="1"/>
  <c r="O221" i="24489"/>
  <c r="H222" i="24489"/>
  <c r="K222" i="24489"/>
  <c r="P222" i="24489" s="1"/>
  <c r="R222" i="24489" s="1"/>
  <c r="O222" i="24489"/>
  <c r="D223" i="24489"/>
  <c r="E223" i="24489"/>
  <c r="F223" i="24489"/>
  <c r="G223" i="24489"/>
  <c r="I223" i="24489"/>
  <c r="J223" i="24489"/>
  <c r="L223" i="24489"/>
  <c r="M223" i="24489"/>
  <c r="N223" i="24489"/>
  <c r="Q223" i="24489"/>
  <c r="H224" i="24489"/>
  <c r="K224" i="24489" s="1"/>
  <c r="O224" i="24489"/>
  <c r="H225" i="24489"/>
  <c r="O225" i="24489"/>
  <c r="H226" i="24489"/>
  <c r="K226" i="24489"/>
  <c r="P226" i="24489" s="1"/>
  <c r="R226" i="24489" s="1"/>
  <c r="O226" i="24489"/>
  <c r="H227" i="24489"/>
  <c r="K227" i="24489"/>
  <c r="P227" i="24489" s="1"/>
  <c r="R227" i="24489" s="1"/>
  <c r="O227" i="24489"/>
  <c r="H228" i="24489"/>
  <c r="K228" i="24489" s="1"/>
  <c r="P228" i="24489" s="1"/>
  <c r="R228" i="24489" s="1"/>
  <c r="O228" i="24489"/>
  <c r="H229" i="24489"/>
  <c r="K229" i="24489" s="1"/>
  <c r="O229" i="24489"/>
  <c r="H230" i="24489"/>
  <c r="K230" i="24489"/>
  <c r="O230" i="24489"/>
  <c r="H231" i="24489"/>
  <c r="K231" i="24489"/>
  <c r="P231" i="24489" s="1"/>
  <c r="R231" i="24489" s="1"/>
  <c r="O231" i="24489"/>
  <c r="H232" i="24489"/>
  <c r="K232" i="24489" s="1"/>
  <c r="O232" i="24489"/>
  <c r="H233" i="24489"/>
  <c r="K233" i="24489" s="1"/>
  <c r="P233" i="24489" s="1"/>
  <c r="R233" i="24489" s="1"/>
  <c r="O233" i="24489"/>
  <c r="H234" i="24489"/>
  <c r="K234" i="24489"/>
  <c r="P234" i="24489" s="1"/>
  <c r="R234" i="24489" s="1"/>
  <c r="O234" i="24489"/>
  <c r="H235" i="24489"/>
  <c r="K235" i="24489"/>
  <c r="O235" i="24489"/>
  <c r="D236" i="24489"/>
  <c r="E236" i="24489"/>
  <c r="F236" i="24489"/>
  <c r="G236" i="24489"/>
  <c r="I236" i="24489"/>
  <c r="J236" i="24489"/>
  <c r="L236" i="24489"/>
  <c r="M236" i="24489"/>
  <c r="N236" i="24489"/>
  <c r="Q236" i="24489"/>
  <c r="H237" i="24489"/>
  <c r="O237" i="24489"/>
  <c r="H238" i="24489"/>
  <c r="K238" i="24489"/>
  <c r="O238" i="24489"/>
  <c r="H239" i="24489"/>
  <c r="K239" i="24489" s="1"/>
  <c r="P239" i="24489" s="1"/>
  <c r="R239" i="24489" s="1"/>
  <c r="O239" i="24489"/>
  <c r="H240" i="24489"/>
  <c r="K240" i="24489"/>
  <c r="P240" i="24489" s="1"/>
  <c r="R240" i="24489" s="1"/>
  <c r="O240" i="24489"/>
  <c r="H241" i="24489"/>
  <c r="K241" i="24489"/>
  <c r="O241" i="24489"/>
  <c r="H242" i="24489"/>
  <c r="K242" i="24489" s="1"/>
  <c r="O242" i="24489"/>
  <c r="H243" i="24489"/>
  <c r="K243" i="24489" s="1"/>
  <c r="O243" i="24489"/>
  <c r="H244" i="24489"/>
  <c r="K244" i="24489"/>
  <c r="O244" i="24489"/>
  <c r="P244" i="24489"/>
  <c r="R244" i="24489" s="1"/>
  <c r="H245" i="24489"/>
  <c r="K245" i="24489"/>
  <c r="P245" i="24489" s="1"/>
  <c r="R245" i="24489" s="1"/>
  <c r="O245" i="24489"/>
  <c r="H246" i="24489"/>
  <c r="K246" i="24489" s="1"/>
  <c r="P246" i="24489" s="1"/>
  <c r="R246" i="24489" s="1"/>
  <c r="O246" i="24489"/>
  <c r="H247" i="24489"/>
  <c r="K247" i="24489" s="1"/>
  <c r="O247" i="24489"/>
  <c r="H248" i="24489"/>
  <c r="K248" i="24489" s="1"/>
  <c r="O248" i="24489"/>
  <c r="P248" i="24489" s="1"/>
  <c r="R248" i="24489" s="1"/>
  <c r="H249" i="24489"/>
  <c r="K249" i="24489" s="1"/>
  <c r="O249" i="24489"/>
  <c r="H250" i="24489"/>
  <c r="K250" i="24489"/>
  <c r="P250" i="24489" s="1"/>
  <c r="R250" i="24489" s="1"/>
  <c r="O250" i="24489"/>
  <c r="H251" i="24489"/>
  <c r="K251" i="24489" s="1"/>
  <c r="O251" i="24489"/>
  <c r="H252" i="24489"/>
  <c r="K252" i="24489" s="1"/>
  <c r="P252" i="24489" s="1"/>
  <c r="R252" i="24489" s="1"/>
  <c r="O252" i="24489"/>
  <c r="H253" i="24489"/>
  <c r="K253" i="24489" s="1"/>
  <c r="O253" i="24489"/>
  <c r="H254" i="24489"/>
  <c r="K254" i="24489" s="1"/>
  <c r="P254" i="24489" s="1"/>
  <c r="R254" i="24489" s="1"/>
  <c r="O254" i="24489"/>
  <c r="H255" i="24489"/>
  <c r="K255" i="24489" s="1"/>
  <c r="P255" i="24489" s="1"/>
  <c r="R255" i="24489" s="1"/>
  <c r="O255" i="24489"/>
  <c r="H256" i="24489"/>
  <c r="K256" i="24489" s="1"/>
  <c r="P256" i="24489" s="1"/>
  <c r="R256" i="24489" s="1"/>
  <c r="O256" i="24489"/>
  <c r="H257" i="24489"/>
  <c r="K257" i="24489" s="1"/>
  <c r="O257" i="24489"/>
  <c r="H258" i="24489"/>
  <c r="K258" i="24489"/>
  <c r="P258" i="24489" s="1"/>
  <c r="R258" i="24489" s="1"/>
  <c r="O258" i="24489"/>
  <c r="H259" i="24489"/>
  <c r="K259" i="24489" s="1"/>
  <c r="P259" i="24489" s="1"/>
  <c r="R259" i="24489" s="1"/>
  <c r="O259" i="24489"/>
  <c r="H260" i="24489"/>
  <c r="K260" i="24489" s="1"/>
  <c r="O260" i="24489"/>
  <c r="H261" i="24489"/>
  <c r="K261" i="24489" s="1"/>
  <c r="P261" i="24489" s="1"/>
  <c r="R261" i="24489" s="1"/>
  <c r="O261" i="24489"/>
  <c r="H262" i="24489"/>
  <c r="K262" i="24489" s="1"/>
  <c r="P262" i="24489" s="1"/>
  <c r="R262" i="24489" s="1"/>
  <c r="O262" i="24489"/>
  <c r="H263" i="24489"/>
  <c r="K263" i="24489" s="1"/>
  <c r="P263" i="24489" s="1"/>
  <c r="R263" i="24489" s="1"/>
  <c r="O263" i="24489"/>
  <c r="H264" i="24489"/>
  <c r="K264" i="24489" s="1"/>
  <c r="P264" i="24489" s="1"/>
  <c r="R264" i="24489" s="1"/>
  <c r="O264" i="24489"/>
  <c r="H265" i="24489"/>
  <c r="K265" i="24489" s="1"/>
  <c r="O265" i="24489"/>
  <c r="H266" i="24489"/>
  <c r="K266" i="24489"/>
  <c r="P266" i="24489" s="1"/>
  <c r="R266" i="24489" s="1"/>
  <c r="O266" i="24489"/>
  <c r="H267" i="24489"/>
  <c r="K267" i="24489" s="1"/>
  <c r="O267" i="24489"/>
  <c r="D268" i="24489"/>
  <c r="E268" i="24489"/>
  <c r="F268" i="24489"/>
  <c r="G268" i="24489"/>
  <c r="I268" i="24489"/>
  <c r="J268" i="24489"/>
  <c r="L268" i="24489"/>
  <c r="M268" i="24489"/>
  <c r="N268" i="24489"/>
  <c r="Q268" i="24489"/>
  <c r="H269" i="24489"/>
  <c r="O269" i="24489"/>
  <c r="H270" i="24489"/>
  <c r="K270" i="24489" s="1"/>
  <c r="O270" i="24489"/>
  <c r="P270" i="24489"/>
  <c r="R270" i="24489" s="1"/>
  <c r="H271" i="24489"/>
  <c r="K271" i="24489" s="1"/>
  <c r="O271" i="24489"/>
  <c r="H272" i="24489"/>
  <c r="K272" i="24489"/>
  <c r="P272" i="24489" s="1"/>
  <c r="R272" i="24489" s="1"/>
  <c r="O272" i="24489"/>
  <c r="H273" i="24489"/>
  <c r="K273" i="24489" s="1"/>
  <c r="O273" i="24489"/>
  <c r="H274" i="24489"/>
  <c r="K274" i="24489" s="1"/>
  <c r="O274" i="24489"/>
  <c r="H275" i="24489"/>
  <c r="K275" i="24489" s="1"/>
  <c r="O275" i="24489"/>
  <c r="H276" i="24489"/>
  <c r="K276" i="24489" s="1"/>
  <c r="P276" i="24489" s="1"/>
  <c r="R276" i="24489" s="1"/>
  <c r="O276" i="24489"/>
  <c r="H277" i="24489"/>
  <c r="K277" i="24489" s="1"/>
  <c r="P277" i="24489" s="1"/>
  <c r="R277" i="24489" s="1"/>
  <c r="O277" i="24489"/>
  <c r="H278" i="24489"/>
  <c r="K278" i="24489" s="1"/>
  <c r="O278" i="24489"/>
  <c r="P278" i="24489"/>
  <c r="R278" i="24489" s="1"/>
  <c r="D279" i="24489"/>
  <c r="E279" i="24489"/>
  <c r="F279" i="24489"/>
  <c r="G279" i="24489"/>
  <c r="I279" i="24489"/>
  <c r="J279" i="24489"/>
  <c r="L279" i="24489"/>
  <c r="M279" i="24489"/>
  <c r="N279" i="24489"/>
  <c r="Q279" i="24489"/>
  <c r="H280" i="24489"/>
  <c r="K280" i="24489" s="1"/>
  <c r="O280" i="24489"/>
  <c r="H281" i="24489"/>
  <c r="K281" i="24489"/>
  <c r="O281" i="24489"/>
  <c r="H282" i="24489"/>
  <c r="K282" i="24489"/>
  <c r="P282" i="24489" s="1"/>
  <c r="R282" i="24489" s="1"/>
  <c r="O282" i="24489"/>
  <c r="H283" i="24489"/>
  <c r="O283" i="24489"/>
  <c r="H284" i="24489"/>
  <c r="K284" i="24489"/>
  <c r="P284" i="24489" s="1"/>
  <c r="R284" i="24489" s="1"/>
  <c r="O284" i="24489"/>
  <c r="H285" i="24489"/>
  <c r="K285" i="24489" s="1"/>
  <c r="O285" i="24489"/>
  <c r="H286" i="24489"/>
  <c r="K286" i="24489"/>
  <c r="O286" i="24489"/>
  <c r="H287" i="24489"/>
  <c r="K287" i="24489" s="1"/>
  <c r="P287" i="24489" s="1"/>
  <c r="R287" i="24489" s="1"/>
  <c r="O287" i="24489"/>
  <c r="H288" i="24489"/>
  <c r="K288" i="24489" s="1"/>
  <c r="O288" i="24489"/>
  <c r="H289" i="24489"/>
  <c r="K289" i="24489" s="1"/>
  <c r="O289" i="24489"/>
  <c r="D290" i="24489"/>
  <c r="E290" i="24489"/>
  <c r="F290" i="24489"/>
  <c r="G290" i="24489"/>
  <c r="I290" i="24489"/>
  <c r="J290" i="24489"/>
  <c r="L290" i="24489"/>
  <c r="M290" i="24489"/>
  <c r="N290" i="24489"/>
  <c r="Q290" i="24489"/>
  <c r="H291" i="24489"/>
  <c r="K291" i="24489"/>
  <c r="P291" i="24489" s="1"/>
  <c r="O291" i="24489"/>
  <c r="H292" i="24489"/>
  <c r="K292" i="24489" s="1"/>
  <c r="P292" i="24489" s="1"/>
  <c r="R292" i="24489" s="1"/>
  <c r="O292" i="24489"/>
  <c r="H293" i="24489"/>
  <c r="K293" i="24489" s="1"/>
  <c r="O293" i="24489"/>
  <c r="H294" i="24489"/>
  <c r="K294" i="24489"/>
  <c r="O294" i="24489"/>
  <c r="P294" i="24489"/>
  <c r="R294" i="24489" s="1"/>
  <c r="H295" i="24489"/>
  <c r="K295" i="24489" s="1"/>
  <c r="P295" i="24489" s="1"/>
  <c r="R295" i="24489" s="1"/>
  <c r="O295" i="24489"/>
  <c r="H296" i="24489"/>
  <c r="K296" i="24489" s="1"/>
  <c r="P296" i="24489" s="1"/>
  <c r="R296" i="24489" s="1"/>
  <c r="O296" i="24489"/>
  <c r="H297" i="24489"/>
  <c r="K297" i="24489" s="1"/>
  <c r="O297" i="24489"/>
  <c r="H298" i="24489"/>
  <c r="K298" i="24489" s="1"/>
  <c r="P298" i="24489" s="1"/>
  <c r="R298" i="24489" s="1"/>
  <c r="O298" i="24489"/>
  <c r="H299" i="24489"/>
  <c r="K299" i="24489" s="1"/>
  <c r="O299" i="24489"/>
  <c r="H300" i="24489"/>
  <c r="K300" i="24489" s="1"/>
  <c r="P300" i="24489" s="1"/>
  <c r="R300" i="24489" s="1"/>
  <c r="O300" i="24489"/>
  <c r="H301" i="24489"/>
  <c r="K301" i="24489" s="1"/>
  <c r="P301" i="24489" s="1"/>
  <c r="R301" i="24489" s="1"/>
  <c r="O301" i="24489"/>
  <c r="H302" i="24489"/>
  <c r="K302" i="24489"/>
  <c r="P302" i="24489" s="1"/>
  <c r="R302" i="24489" s="1"/>
  <c r="O302" i="24489"/>
  <c r="H303" i="24489"/>
  <c r="K303" i="24489"/>
  <c r="O303" i="24489"/>
  <c r="H304" i="24489"/>
  <c r="K304" i="24489" s="1"/>
  <c r="O304" i="24489"/>
  <c r="H305" i="24489"/>
  <c r="K305" i="24489" s="1"/>
  <c r="O305" i="24489"/>
  <c r="H306" i="24489"/>
  <c r="K306" i="24489"/>
  <c r="P306" i="24489" s="1"/>
  <c r="R306" i="24489" s="1"/>
  <c r="O306" i="24489"/>
  <c r="H307" i="24489"/>
  <c r="K307" i="24489"/>
  <c r="O307" i="24489"/>
  <c r="H308" i="24489"/>
  <c r="K308" i="24489" s="1"/>
  <c r="P308" i="24489" s="1"/>
  <c r="R308" i="24489" s="1"/>
  <c r="O308" i="24489"/>
  <c r="H309" i="24489"/>
  <c r="K309" i="24489" s="1"/>
  <c r="O309" i="24489"/>
  <c r="H310" i="24489"/>
  <c r="K310" i="24489"/>
  <c r="O310" i="24489"/>
  <c r="P310" i="24489"/>
  <c r="R310" i="24489" s="1"/>
  <c r="H311" i="24489"/>
  <c r="K311" i="24489"/>
  <c r="P311" i="24489" s="1"/>
  <c r="R311" i="24489" s="1"/>
  <c r="O311" i="24489"/>
  <c r="H312" i="24489"/>
  <c r="K312" i="24489" s="1"/>
  <c r="P312" i="24489" s="1"/>
  <c r="R312" i="24489" s="1"/>
  <c r="O312" i="24489"/>
  <c r="H313" i="24489"/>
  <c r="K313" i="24489" s="1"/>
  <c r="O313" i="24489"/>
  <c r="H314" i="24489"/>
  <c r="K314" i="24489" s="1"/>
  <c r="O314" i="24489"/>
  <c r="H315" i="24489"/>
  <c r="K315" i="24489"/>
  <c r="O315" i="24489"/>
  <c r="H316" i="24489"/>
  <c r="K316" i="24489"/>
  <c r="P316" i="24489" s="1"/>
  <c r="R316" i="24489" s="1"/>
  <c r="O316" i="24489"/>
  <c r="H317" i="24489"/>
  <c r="K317" i="24489" s="1"/>
  <c r="P317" i="24489" s="1"/>
  <c r="R317" i="24489" s="1"/>
  <c r="O317" i="24489"/>
  <c r="H318" i="24489"/>
  <c r="K318" i="24489" s="1"/>
  <c r="P318" i="24489" s="1"/>
  <c r="R318" i="24489" s="1"/>
  <c r="O318" i="24489"/>
  <c r="H319" i="24489"/>
  <c r="K319" i="24489"/>
  <c r="O319" i="24489"/>
  <c r="H320" i="24489"/>
  <c r="K320" i="24489"/>
  <c r="P320" i="24489" s="1"/>
  <c r="R320" i="24489" s="1"/>
  <c r="O320" i="24489"/>
  <c r="H321" i="24489"/>
  <c r="K321" i="24489" s="1"/>
  <c r="O321" i="24489"/>
  <c r="H322" i="24489"/>
  <c r="K322" i="24489"/>
  <c r="P322" i="24489" s="1"/>
  <c r="R322" i="24489" s="1"/>
  <c r="O322" i="24489"/>
  <c r="H323" i="24489"/>
  <c r="K323" i="24489"/>
  <c r="P323" i="24489" s="1"/>
  <c r="R323" i="24489" s="1"/>
  <c r="O323" i="24489"/>
  <c r="H324" i="24489"/>
  <c r="K324" i="24489" s="1"/>
  <c r="O324" i="24489"/>
  <c r="H325" i="24489"/>
  <c r="K325" i="24489" s="1"/>
  <c r="O325" i="24489"/>
  <c r="H326" i="24489"/>
  <c r="K326" i="24489"/>
  <c r="P326" i="24489" s="1"/>
  <c r="R326" i="24489" s="1"/>
  <c r="O326" i="24489"/>
  <c r="H327" i="24489"/>
  <c r="K327" i="24489"/>
  <c r="P327" i="24489" s="1"/>
  <c r="R327" i="24489" s="1"/>
  <c r="O327" i="24489"/>
  <c r="H328" i="24489"/>
  <c r="K328" i="24489" s="1"/>
  <c r="P328" i="24489" s="1"/>
  <c r="R328" i="24489" s="1"/>
  <c r="O328" i="24489"/>
  <c r="H329" i="24489"/>
  <c r="K329" i="24489" s="1"/>
  <c r="O329" i="24489"/>
  <c r="H330" i="24489"/>
  <c r="K330" i="24489" s="1"/>
  <c r="O330" i="24489"/>
  <c r="P330" i="24489"/>
  <c r="R330" i="24489" s="1"/>
  <c r="H331" i="24489"/>
  <c r="K331" i="24489" s="1"/>
  <c r="O331" i="24489"/>
  <c r="H332" i="24489"/>
  <c r="K332" i="24489"/>
  <c r="P332" i="24489" s="1"/>
  <c r="R332" i="24489" s="1"/>
  <c r="O332" i="24489"/>
  <c r="H333" i="24489"/>
  <c r="K333" i="24489" s="1"/>
  <c r="O333" i="24489"/>
  <c r="H334" i="24489"/>
  <c r="K334" i="24489"/>
  <c r="O334" i="24489"/>
  <c r="P334" i="24489"/>
  <c r="R334" i="24489" s="1"/>
  <c r="H335" i="24489"/>
  <c r="K335" i="24489"/>
  <c r="O335" i="24489"/>
  <c r="H336" i="24489"/>
  <c r="K336" i="24489" s="1"/>
  <c r="O336" i="24489"/>
  <c r="H337" i="24489"/>
  <c r="K337" i="24489" s="1"/>
  <c r="O337" i="24489"/>
  <c r="H338" i="24489"/>
  <c r="K338" i="24489"/>
  <c r="P338" i="24489" s="1"/>
  <c r="R338" i="24489" s="1"/>
  <c r="O338" i="24489"/>
  <c r="D343" i="24489"/>
  <c r="E343" i="24489"/>
  <c r="F343" i="24489"/>
  <c r="G343" i="24489"/>
  <c r="I343" i="24489"/>
  <c r="J343" i="24489"/>
  <c r="L343" i="24489"/>
  <c r="M343" i="24489"/>
  <c r="N343" i="24489"/>
  <c r="Q343" i="24489"/>
  <c r="H7" i="24488"/>
  <c r="K7" i="24488" s="1"/>
  <c r="O7" i="24488"/>
  <c r="H8" i="24488"/>
  <c r="K8" i="24488" s="1"/>
  <c r="O8" i="24488"/>
  <c r="H9" i="24488"/>
  <c r="K9" i="24488"/>
  <c r="O9" i="24488"/>
  <c r="H10" i="24488"/>
  <c r="K10" i="24488" s="1"/>
  <c r="P10" i="24488" s="1"/>
  <c r="R10" i="24488" s="1"/>
  <c r="O10" i="24488"/>
  <c r="H11" i="24488"/>
  <c r="K11" i="24488" s="1"/>
  <c r="P11" i="24488" s="1"/>
  <c r="R11" i="24488" s="1"/>
  <c r="O11" i="24488"/>
  <c r="H12" i="24488"/>
  <c r="K12" i="24488" s="1"/>
  <c r="O12" i="24488"/>
  <c r="H13" i="24488"/>
  <c r="O13" i="24488"/>
  <c r="D14" i="24488"/>
  <c r="E14" i="24488"/>
  <c r="F14" i="24488"/>
  <c r="G14" i="24488"/>
  <c r="I14" i="24488"/>
  <c r="J14" i="24488"/>
  <c r="M14" i="24488"/>
  <c r="N14" i="24488"/>
  <c r="Q14" i="24488"/>
  <c r="H15" i="24488"/>
  <c r="K15" i="24488"/>
  <c r="P15" i="24488" s="1"/>
  <c r="R15" i="24488" s="1"/>
  <c r="O15" i="24488"/>
  <c r="H16" i="24488"/>
  <c r="K16" i="24488"/>
  <c r="O16" i="24488"/>
  <c r="H17" i="24488"/>
  <c r="K17" i="24488" s="1"/>
  <c r="O17" i="24488"/>
  <c r="H18" i="24488"/>
  <c r="K18" i="24488" s="1"/>
  <c r="P18" i="24488" s="1"/>
  <c r="R18" i="24488" s="1"/>
  <c r="O18" i="24488"/>
  <c r="H19" i="24488"/>
  <c r="K19" i="24488"/>
  <c r="O19" i="24488"/>
  <c r="H20" i="24488"/>
  <c r="K20" i="24488" s="1"/>
  <c r="P20" i="24488" s="1"/>
  <c r="R20" i="24488" s="1"/>
  <c r="O20" i="24488"/>
  <c r="H21" i="24488"/>
  <c r="K21" i="24488"/>
  <c r="P21" i="24488" s="1"/>
  <c r="R21" i="24488" s="1"/>
  <c r="O21" i="24488"/>
  <c r="H22" i="24488"/>
  <c r="K22" i="24488" s="1"/>
  <c r="O22" i="24488"/>
  <c r="P22" i="24488"/>
  <c r="R22" i="24488" s="1"/>
  <c r="H23" i="24488"/>
  <c r="K23" i="24488"/>
  <c r="O23" i="24488"/>
  <c r="P23" i="24488"/>
  <c r="R23" i="24488" s="1"/>
  <c r="H24" i="24488"/>
  <c r="K24" i="24488" s="1"/>
  <c r="O24" i="24488"/>
  <c r="H25" i="24488"/>
  <c r="K25" i="24488" s="1"/>
  <c r="O25" i="24488"/>
  <c r="H26" i="24488"/>
  <c r="K26" i="24488" s="1"/>
  <c r="O26" i="24488"/>
  <c r="H27" i="24488"/>
  <c r="K27" i="24488" s="1"/>
  <c r="P27" i="24488" s="1"/>
  <c r="R27" i="24488" s="1"/>
  <c r="O27" i="24488"/>
  <c r="H28" i="24488"/>
  <c r="K28" i="24488" s="1"/>
  <c r="O28" i="24488"/>
  <c r="H30" i="24488"/>
  <c r="K30" i="24488"/>
  <c r="P30" i="24488" s="1"/>
  <c r="R30" i="24488" s="1"/>
  <c r="O30" i="24488"/>
  <c r="D31" i="24488"/>
  <c r="E31" i="24488"/>
  <c r="F31" i="24488"/>
  <c r="G31" i="24488"/>
  <c r="I31" i="24488"/>
  <c r="J31" i="24488"/>
  <c r="L31" i="24488"/>
  <c r="M31" i="24488"/>
  <c r="N31" i="24488"/>
  <c r="Q31" i="24488"/>
  <c r="H32" i="24488"/>
  <c r="K32" i="24488" s="1"/>
  <c r="P32" i="24488" s="1"/>
  <c r="R32" i="24488" s="1"/>
  <c r="O32" i="24488"/>
  <c r="H33" i="24488"/>
  <c r="K33" i="24488" s="1"/>
  <c r="O33" i="24488"/>
  <c r="H34" i="24488"/>
  <c r="K34" i="24488" s="1"/>
  <c r="O34" i="24488"/>
  <c r="H35" i="24488"/>
  <c r="K35" i="24488"/>
  <c r="O35" i="24488"/>
  <c r="H36" i="24488"/>
  <c r="K36" i="24488" s="1"/>
  <c r="P36" i="24488" s="1"/>
  <c r="R36" i="24488" s="1"/>
  <c r="O36" i="24488"/>
  <c r="H37" i="24488"/>
  <c r="K37" i="24488" s="1"/>
  <c r="P37" i="24488" s="1"/>
  <c r="R37" i="24488" s="1"/>
  <c r="O37" i="24488"/>
  <c r="H38" i="24488"/>
  <c r="K38" i="24488" s="1"/>
  <c r="O38" i="24488"/>
  <c r="P38" i="24488" s="1"/>
  <c r="R38" i="24488" s="1"/>
  <c r="H39" i="24488"/>
  <c r="K39" i="24488" s="1"/>
  <c r="P39" i="24488" s="1"/>
  <c r="R39" i="24488" s="1"/>
  <c r="O39" i="24488"/>
  <c r="H40" i="24488"/>
  <c r="K40" i="24488"/>
  <c r="P40" i="24488" s="1"/>
  <c r="R40" i="24488" s="1"/>
  <c r="O40" i="24488"/>
  <c r="H41" i="24488"/>
  <c r="K41" i="24488" s="1"/>
  <c r="O41" i="24488"/>
  <c r="H42" i="24488"/>
  <c r="K42" i="24488"/>
  <c r="O42" i="24488"/>
  <c r="H43" i="24488"/>
  <c r="K43" i="24488" s="1"/>
  <c r="O43" i="24488"/>
  <c r="H44" i="24488"/>
  <c r="K44" i="24488" s="1"/>
  <c r="O44" i="24488"/>
  <c r="H45" i="24488"/>
  <c r="K45" i="24488" s="1"/>
  <c r="O45" i="24488"/>
  <c r="H46" i="24488"/>
  <c r="K46" i="24488"/>
  <c r="O46" i="24488"/>
  <c r="P46" i="24488"/>
  <c r="R46" i="24488" s="1"/>
  <c r="H47" i="24488"/>
  <c r="K47" i="24488"/>
  <c r="P47" i="24488" s="1"/>
  <c r="R47" i="24488" s="1"/>
  <c r="O47" i="24488"/>
  <c r="H48" i="24488"/>
  <c r="K48" i="24488" s="1"/>
  <c r="P48" i="24488" s="1"/>
  <c r="R48" i="24488" s="1"/>
  <c r="O48" i="24488"/>
  <c r="H49" i="24488"/>
  <c r="K49" i="24488" s="1"/>
  <c r="O49" i="24488"/>
  <c r="H50" i="24488"/>
  <c r="K50" i="24488" s="1"/>
  <c r="O50" i="24488"/>
  <c r="P50" i="24488" s="1"/>
  <c r="R50" i="24488" s="1"/>
  <c r="H51" i="24488"/>
  <c r="K51" i="24488"/>
  <c r="O51" i="24488"/>
  <c r="H52" i="24488"/>
  <c r="K52" i="24488" s="1"/>
  <c r="O52" i="24488"/>
  <c r="H53" i="24488"/>
  <c r="K53" i="24488" s="1"/>
  <c r="P53" i="24488" s="1"/>
  <c r="R53" i="24488" s="1"/>
  <c r="O53" i="24488"/>
  <c r="H54" i="24488"/>
  <c r="K54" i="24488" s="1"/>
  <c r="P54" i="24488" s="1"/>
  <c r="R54" i="24488" s="1"/>
  <c r="O54" i="24488"/>
  <c r="H55" i="24488"/>
  <c r="K55" i="24488" s="1"/>
  <c r="P55" i="24488" s="1"/>
  <c r="R55" i="24488" s="1"/>
  <c r="O55" i="24488"/>
  <c r="H56" i="24488"/>
  <c r="K56" i="24488"/>
  <c r="P56" i="24488" s="1"/>
  <c r="R56" i="24488" s="1"/>
  <c r="O56" i="24488"/>
  <c r="H57" i="24488"/>
  <c r="K57" i="24488" s="1"/>
  <c r="P57" i="24488" s="1"/>
  <c r="R57" i="24488" s="1"/>
  <c r="O57" i="24488"/>
  <c r="H58" i="24488"/>
  <c r="K58" i="24488"/>
  <c r="O58" i="24488"/>
  <c r="H59" i="24488"/>
  <c r="K59" i="24488" s="1"/>
  <c r="P59" i="24488" s="1"/>
  <c r="R59" i="24488" s="1"/>
  <c r="O59" i="24488"/>
  <c r="H60" i="24488"/>
  <c r="K60" i="24488"/>
  <c r="P60" i="24488" s="1"/>
  <c r="R60" i="24488" s="1"/>
  <c r="O60" i="24488"/>
  <c r="H61" i="24488"/>
  <c r="K61" i="24488" s="1"/>
  <c r="O61" i="24488"/>
  <c r="H62" i="24488"/>
  <c r="K62" i="24488" s="1"/>
  <c r="O62" i="24488"/>
  <c r="H63" i="24488"/>
  <c r="K63" i="24488"/>
  <c r="O63" i="24488"/>
  <c r="H64" i="24488"/>
  <c r="K64" i="24488" s="1"/>
  <c r="P64" i="24488" s="1"/>
  <c r="R64" i="24488" s="1"/>
  <c r="O64" i="24488"/>
  <c r="H65" i="24488"/>
  <c r="K65" i="24488" s="1"/>
  <c r="P65" i="24488" s="1"/>
  <c r="R65" i="24488" s="1"/>
  <c r="O65" i="24488"/>
  <c r="H66" i="24488"/>
  <c r="K66" i="24488"/>
  <c r="O66" i="24488"/>
  <c r="H67" i="24488"/>
  <c r="K67" i="24488" s="1"/>
  <c r="O67" i="24488"/>
  <c r="H68" i="24488"/>
  <c r="K68" i="24488" s="1"/>
  <c r="O68" i="24488"/>
  <c r="H69" i="24488"/>
  <c r="K69" i="24488" s="1"/>
  <c r="P69" i="24488" s="1"/>
  <c r="R69" i="24488" s="1"/>
  <c r="O69" i="24488"/>
  <c r="D70" i="24488"/>
  <c r="E70" i="24488"/>
  <c r="F70" i="24488"/>
  <c r="G70" i="24488"/>
  <c r="I70" i="24488"/>
  <c r="J70" i="24488"/>
  <c r="L70" i="24488"/>
  <c r="M70" i="24488"/>
  <c r="N70" i="24488"/>
  <c r="Q70" i="24488"/>
  <c r="H71" i="24488"/>
  <c r="O71" i="24488"/>
  <c r="H72" i="24488"/>
  <c r="K72" i="24488"/>
  <c r="O72" i="24488"/>
  <c r="O104" i="24488" s="1"/>
  <c r="H73" i="24488"/>
  <c r="K73" i="24488"/>
  <c r="O73" i="24488"/>
  <c r="H74" i="24488"/>
  <c r="K74" i="24488" s="1"/>
  <c r="P74" i="24488" s="1"/>
  <c r="R74" i="24488" s="1"/>
  <c r="O74" i="24488"/>
  <c r="H75" i="24488"/>
  <c r="K75" i="24488" s="1"/>
  <c r="O75" i="24488"/>
  <c r="H76" i="24488"/>
  <c r="K76" i="24488" s="1"/>
  <c r="O76" i="24488"/>
  <c r="H77" i="24488"/>
  <c r="K77" i="24488" s="1"/>
  <c r="P77" i="24488" s="1"/>
  <c r="R77" i="24488" s="1"/>
  <c r="O77" i="24488"/>
  <c r="H78" i="24488"/>
  <c r="K78" i="24488"/>
  <c r="P78" i="24488" s="1"/>
  <c r="R78" i="24488" s="1"/>
  <c r="O78" i="24488"/>
  <c r="H79" i="24488"/>
  <c r="K79" i="24488" s="1"/>
  <c r="P79" i="24488" s="1"/>
  <c r="R79" i="24488" s="1"/>
  <c r="O79" i="24488"/>
  <c r="H80" i="24488"/>
  <c r="K80" i="24488"/>
  <c r="O80" i="24488"/>
  <c r="H81" i="24488"/>
  <c r="K81" i="24488" s="1"/>
  <c r="O81" i="24488"/>
  <c r="H82" i="24488"/>
  <c r="K82" i="24488"/>
  <c r="P82" i="24488" s="1"/>
  <c r="O82" i="24488"/>
  <c r="R82" i="24488"/>
  <c r="H83" i="24488"/>
  <c r="K83" i="24488" s="1"/>
  <c r="P83" i="24488" s="1"/>
  <c r="R83" i="24488" s="1"/>
  <c r="O83" i="24488"/>
  <c r="H84" i="24488"/>
  <c r="K84" i="24488" s="1"/>
  <c r="O84" i="24488"/>
  <c r="P84" i="24488" s="1"/>
  <c r="R84" i="24488" s="1"/>
  <c r="H85" i="24488"/>
  <c r="K85" i="24488"/>
  <c r="O85" i="24488"/>
  <c r="H86" i="24488"/>
  <c r="K86" i="24488" s="1"/>
  <c r="P86" i="24488" s="1"/>
  <c r="R86" i="24488" s="1"/>
  <c r="O86" i="24488"/>
  <c r="H87" i="24488"/>
  <c r="K87" i="24488" s="1"/>
  <c r="P87" i="24488" s="1"/>
  <c r="R87" i="24488" s="1"/>
  <c r="O87" i="24488"/>
  <c r="H88" i="24488"/>
  <c r="K88" i="24488" s="1"/>
  <c r="O88" i="24488"/>
  <c r="H89" i="24488"/>
  <c r="K89" i="24488" s="1"/>
  <c r="O89" i="24488"/>
  <c r="H90" i="24488"/>
  <c r="K90" i="24488" s="1"/>
  <c r="O90" i="24488"/>
  <c r="H91" i="24488"/>
  <c r="K91" i="24488" s="1"/>
  <c r="O91" i="24488"/>
  <c r="H92" i="24488"/>
  <c r="K92" i="24488" s="1"/>
  <c r="O92" i="24488"/>
  <c r="P92" i="24488"/>
  <c r="R92" i="24488" s="1"/>
  <c r="H93" i="24488"/>
  <c r="K93" i="24488"/>
  <c r="O93" i="24488"/>
  <c r="H94" i="24488"/>
  <c r="K94" i="24488"/>
  <c r="P94" i="24488" s="1"/>
  <c r="R94" i="24488" s="1"/>
  <c r="O94" i="24488"/>
  <c r="H95" i="24488"/>
  <c r="K95" i="24488" s="1"/>
  <c r="O95" i="24488"/>
  <c r="H96" i="24488"/>
  <c r="K96" i="24488"/>
  <c r="O96" i="24488"/>
  <c r="H97" i="24488"/>
  <c r="K97" i="24488"/>
  <c r="P97" i="24488" s="1"/>
  <c r="R97" i="24488" s="1"/>
  <c r="O97" i="24488"/>
  <c r="H98" i="24488"/>
  <c r="K98" i="24488" s="1"/>
  <c r="O98" i="24488"/>
  <c r="H99" i="24488"/>
  <c r="K99" i="24488" s="1"/>
  <c r="O99" i="24488"/>
  <c r="H100" i="24488"/>
  <c r="K100" i="24488"/>
  <c r="O100" i="24488"/>
  <c r="H101" i="24488"/>
  <c r="K101" i="24488" s="1"/>
  <c r="O101" i="24488"/>
  <c r="H102" i="24488"/>
  <c r="K102" i="24488" s="1"/>
  <c r="P102" i="24488" s="1"/>
  <c r="R102" i="24488" s="1"/>
  <c r="O102" i="24488"/>
  <c r="H103" i="24488"/>
  <c r="K103" i="24488" s="1"/>
  <c r="O103" i="24488"/>
  <c r="D104" i="24488"/>
  <c r="E104" i="24488"/>
  <c r="F104" i="24488"/>
  <c r="G104" i="24488"/>
  <c r="I104" i="24488"/>
  <c r="J104" i="24488"/>
  <c r="L104" i="24488"/>
  <c r="M104" i="24488"/>
  <c r="N104" i="24488"/>
  <c r="Q104" i="24488"/>
  <c r="H105" i="24488"/>
  <c r="K105" i="24488" s="1"/>
  <c r="O105" i="24488"/>
  <c r="H106" i="24488"/>
  <c r="K106" i="24488"/>
  <c r="O106" i="24488"/>
  <c r="P106" i="24488"/>
  <c r="R106" i="24488" s="1"/>
  <c r="H107" i="24488"/>
  <c r="K107" i="24488" s="1"/>
  <c r="O107" i="24488"/>
  <c r="H108" i="24488"/>
  <c r="K108" i="24488" s="1"/>
  <c r="P108" i="24488" s="1"/>
  <c r="R108" i="24488" s="1"/>
  <c r="O108" i="24488"/>
  <c r="H109" i="24488"/>
  <c r="K109" i="24488" s="1"/>
  <c r="O109" i="24488"/>
  <c r="H110" i="24488"/>
  <c r="K110" i="24488"/>
  <c r="O110" i="24488"/>
  <c r="P110" i="24488"/>
  <c r="R110" i="24488" s="1"/>
  <c r="H111" i="24488"/>
  <c r="K111" i="24488" s="1"/>
  <c r="O111" i="24488"/>
  <c r="H112" i="24488"/>
  <c r="K112" i="24488" s="1"/>
  <c r="O112" i="24488"/>
  <c r="H113" i="24488"/>
  <c r="K113" i="24488" s="1"/>
  <c r="P113" i="24488" s="1"/>
  <c r="R113" i="24488" s="1"/>
  <c r="O113" i="24488"/>
  <c r="H114" i="24488"/>
  <c r="K114" i="24488"/>
  <c r="P114" i="24488" s="1"/>
  <c r="R114" i="24488" s="1"/>
  <c r="O114" i="24488"/>
  <c r="H115" i="24488"/>
  <c r="K115" i="24488" s="1"/>
  <c r="O115" i="24488"/>
  <c r="H116" i="24488"/>
  <c r="K116" i="24488" s="1"/>
  <c r="P116" i="24488" s="1"/>
  <c r="R116" i="24488" s="1"/>
  <c r="O116" i="24488"/>
  <c r="H117" i="24488"/>
  <c r="K117" i="24488" s="1"/>
  <c r="O117" i="24488"/>
  <c r="H118" i="24488"/>
  <c r="K118" i="24488" s="1"/>
  <c r="P118" i="24488" s="1"/>
  <c r="R118" i="24488" s="1"/>
  <c r="O118" i="24488"/>
  <c r="H119" i="24488"/>
  <c r="K119" i="24488" s="1"/>
  <c r="O119" i="24488"/>
  <c r="H120" i="24488"/>
  <c r="K120" i="24488" s="1"/>
  <c r="P120" i="24488" s="1"/>
  <c r="R120" i="24488" s="1"/>
  <c r="O120" i="24488"/>
  <c r="H121" i="24488"/>
  <c r="K121" i="24488" s="1"/>
  <c r="O121" i="24488"/>
  <c r="H122" i="24488"/>
  <c r="K122" i="24488"/>
  <c r="P122" i="24488" s="1"/>
  <c r="R122" i="24488" s="1"/>
  <c r="O122" i="24488"/>
  <c r="H123" i="24488"/>
  <c r="K123" i="24488" s="1"/>
  <c r="P123" i="24488" s="1"/>
  <c r="R123" i="24488" s="1"/>
  <c r="O123" i="24488"/>
  <c r="H124" i="24488"/>
  <c r="K124" i="24488" s="1"/>
  <c r="O124" i="24488"/>
  <c r="H125" i="24488"/>
  <c r="K125" i="24488" s="1"/>
  <c r="O125" i="24488"/>
  <c r="H126" i="24488"/>
  <c r="K126" i="24488"/>
  <c r="P126" i="24488" s="1"/>
  <c r="R126" i="24488" s="1"/>
  <c r="O126" i="24488"/>
  <c r="H127" i="24488"/>
  <c r="K127" i="24488"/>
  <c r="O127" i="24488"/>
  <c r="H128" i="24488"/>
  <c r="K128" i="24488" s="1"/>
  <c r="P128" i="24488" s="1"/>
  <c r="R128" i="24488" s="1"/>
  <c r="O128" i="24488"/>
  <c r="H129" i="24488"/>
  <c r="K129" i="24488" s="1"/>
  <c r="P129" i="24488" s="1"/>
  <c r="R129" i="24488" s="1"/>
  <c r="O129" i="24488"/>
  <c r="H130" i="24488"/>
  <c r="K130" i="24488" s="1"/>
  <c r="O130" i="24488"/>
  <c r="P130" i="24488"/>
  <c r="R130" i="24488" s="1"/>
  <c r="H131" i="24488"/>
  <c r="K131" i="24488" s="1"/>
  <c r="P131" i="24488" s="1"/>
  <c r="R131" i="24488" s="1"/>
  <c r="O131" i="24488"/>
  <c r="H132" i="24488"/>
  <c r="K132" i="24488" s="1"/>
  <c r="P132" i="24488" s="1"/>
  <c r="R132" i="24488" s="1"/>
  <c r="O132" i="24488"/>
  <c r="H133" i="24488"/>
  <c r="K133" i="24488" s="1"/>
  <c r="P133" i="24488" s="1"/>
  <c r="R133" i="24488" s="1"/>
  <c r="O133" i="24488"/>
  <c r="H134" i="24488"/>
  <c r="K134" i="24488"/>
  <c r="O134" i="24488"/>
  <c r="D135" i="24488"/>
  <c r="E135" i="24488"/>
  <c r="F135" i="24488"/>
  <c r="G135" i="24488"/>
  <c r="I135" i="24488"/>
  <c r="J135" i="24488"/>
  <c r="L135" i="24488"/>
  <c r="M135" i="24488"/>
  <c r="N135" i="24488"/>
  <c r="Q135" i="24488"/>
  <c r="H136" i="24488"/>
  <c r="K136" i="24488" s="1"/>
  <c r="O136" i="24488"/>
  <c r="H137" i="24488"/>
  <c r="K137" i="24488"/>
  <c r="O137" i="24488"/>
  <c r="H138" i="24488"/>
  <c r="K138" i="24488" s="1"/>
  <c r="P138" i="24488" s="1"/>
  <c r="R138" i="24488" s="1"/>
  <c r="O138" i="24488"/>
  <c r="H139" i="24488"/>
  <c r="K139" i="24488" s="1"/>
  <c r="P139" i="24488" s="1"/>
  <c r="R139" i="24488" s="1"/>
  <c r="O139" i="24488"/>
  <c r="H140" i="24488"/>
  <c r="K140" i="24488" s="1"/>
  <c r="O140" i="24488"/>
  <c r="H141" i="24488"/>
  <c r="K141" i="24488" s="1"/>
  <c r="O141" i="24488"/>
  <c r="H142" i="24488"/>
  <c r="K142" i="24488"/>
  <c r="O142" i="24488"/>
  <c r="H143" i="24488"/>
  <c r="K143" i="24488" s="1"/>
  <c r="O143" i="24488"/>
  <c r="P143" i="24488"/>
  <c r="R143" i="24488" s="1"/>
  <c r="H144" i="24488"/>
  <c r="K144" i="24488" s="1"/>
  <c r="O144" i="24488"/>
  <c r="H145" i="24488"/>
  <c r="K145" i="24488" s="1"/>
  <c r="O145" i="24488"/>
  <c r="H146" i="24488"/>
  <c r="K146" i="24488" s="1"/>
  <c r="O146" i="24488"/>
  <c r="H147" i="24488"/>
  <c r="K147" i="24488" s="1"/>
  <c r="P147" i="24488" s="1"/>
  <c r="R147" i="24488" s="1"/>
  <c r="O147" i="24488"/>
  <c r="H148" i="24488"/>
  <c r="K148" i="24488"/>
  <c r="O148" i="24488"/>
  <c r="H149" i="24488"/>
  <c r="K149" i="24488"/>
  <c r="O149" i="24488"/>
  <c r="H150" i="24488"/>
  <c r="K150" i="24488"/>
  <c r="O150" i="24488"/>
  <c r="H151" i="24488"/>
  <c r="K151" i="24488" s="1"/>
  <c r="O151" i="24488"/>
  <c r="P151" i="24488"/>
  <c r="R151" i="24488" s="1"/>
  <c r="H152" i="24488"/>
  <c r="K152" i="24488" s="1"/>
  <c r="O152" i="24488"/>
  <c r="H153" i="24488"/>
  <c r="K153" i="24488"/>
  <c r="O153" i="24488"/>
  <c r="H154" i="24488"/>
  <c r="K154" i="24488" s="1"/>
  <c r="P154" i="24488" s="1"/>
  <c r="R154" i="24488" s="1"/>
  <c r="O154" i="24488"/>
  <c r="H155" i="24488"/>
  <c r="K155" i="24488" s="1"/>
  <c r="P155" i="24488" s="1"/>
  <c r="R155" i="24488" s="1"/>
  <c r="O155" i="24488"/>
  <c r="H156" i="24488"/>
  <c r="K156" i="24488" s="1"/>
  <c r="O156" i="24488"/>
  <c r="H157" i="24488"/>
  <c r="K157" i="24488" s="1"/>
  <c r="O157" i="24488"/>
  <c r="H158" i="24488"/>
  <c r="K158" i="24488"/>
  <c r="O158" i="24488"/>
  <c r="H159" i="24488"/>
  <c r="K159" i="24488" s="1"/>
  <c r="O159" i="24488"/>
  <c r="P159" i="24488" s="1"/>
  <c r="R159" i="24488" s="1"/>
  <c r="H160" i="24488"/>
  <c r="K160" i="24488" s="1"/>
  <c r="O160" i="24488"/>
  <c r="H161" i="24488"/>
  <c r="K161" i="24488" s="1"/>
  <c r="O161" i="24488"/>
  <c r="H162" i="24488"/>
  <c r="K162" i="24488" s="1"/>
  <c r="O162" i="24488"/>
  <c r="H163" i="24488"/>
  <c r="K163" i="24488" s="1"/>
  <c r="P163" i="24488" s="1"/>
  <c r="R163" i="24488" s="1"/>
  <c r="O163" i="24488"/>
  <c r="H164" i="24488"/>
  <c r="K164" i="24488"/>
  <c r="O164" i="24488"/>
  <c r="H166" i="24488"/>
  <c r="K166" i="24488"/>
  <c r="O166" i="24488"/>
  <c r="H167" i="24488"/>
  <c r="K167" i="24488"/>
  <c r="O167" i="24488"/>
  <c r="H168" i="24488"/>
  <c r="K168" i="24488" s="1"/>
  <c r="O168" i="24488"/>
  <c r="P168" i="24488"/>
  <c r="R168" i="24488" s="1"/>
  <c r="H169" i="24488"/>
  <c r="K169" i="24488" s="1"/>
  <c r="O169" i="24488"/>
  <c r="H170" i="24488"/>
  <c r="K170" i="24488"/>
  <c r="O170" i="24488"/>
  <c r="H171" i="24488"/>
  <c r="K171" i="24488" s="1"/>
  <c r="P171" i="24488" s="1"/>
  <c r="R171" i="24488" s="1"/>
  <c r="O171" i="24488"/>
  <c r="H172" i="24488"/>
  <c r="K172" i="24488" s="1"/>
  <c r="P172" i="24488" s="1"/>
  <c r="R172" i="24488" s="1"/>
  <c r="O172" i="24488"/>
  <c r="H174" i="24488"/>
  <c r="K174" i="24488" s="1"/>
  <c r="O174" i="24488"/>
  <c r="H175" i="24488"/>
  <c r="K175" i="24488"/>
  <c r="O175" i="24488"/>
  <c r="H176" i="24488"/>
  <c r="K176" i="24488"/>
  <c r="O176" i="24488"/>
  <c r="H177" i="24488"/>
  <c r="K177" i="24488" s="1"/>
  <c r="O177" i="24488"/>
  <c r="P177" i="24488" s="1"/>
  <c r="R177" i="24488" s="1"/>
  <c r="H178" i="24488"/>
  <c r="K178" i="24488" s="1"/>
  <c r="O178" i="24488"/>
  <c r="H179" i="24488"/>
  <c r="K179" i="24488" s="1"/>
  <c r="O179" i="24488"/>
  <c r="H180" i="24488"/>
  <c r="K180" i="24488" s="1"/>
  <c r="O180" i="24488"/>
  <c r="H181" i="24488"/>
  <c r="K181" i="24488" s="1"/>
  <c r="P181" i="24488" s="1"/>
  <c r="R181" i="24488" s="1"/>
  <c r="O181" i="24488"/>
  <c r="H182" i="24488"/>
  <c r="K182" i="24488" s="1"/>
  <c r="O182" i="24488"/>
  <c r="H183" i="24488"/>
  <c r="K183" i="24488"/>
  <c r="O183" i="24488"/>
  <c r="H184" i="24488"/>
  <c r="K184" i="24488"/>
  <c r="O184" i="24488"/>
  <c r="P184" i="24488" s="1"/>
  <c r="R184" i="24488" s="1"/>
  <c r="H185" i="24488"/>
  <c r="K185" i="24488" s="1"/>
  <c r="O185" i="24488"/>
  <c r="P185" i="24488" s="1"/>
  <c r="R185" i="24488" s="1"/>
  <c r="H186" i="24488"/>
  <c r="K186" i="24488" s="1"/>
  <c r="P186" i="24488" s="1"/>
  <c r="R186" i="24488" s="1"/>
  <c r="O186" i="24488"/>
  <c r="H187" i="24488"/>
  <c r="K187" i="24488"/>
  <c r="O187" i="24488"/>
  <c r="H188" i="24488"/>
  <c r="K188" i="24488"/>
  <c r="P188" i="24488" s="1"/>
  <c r="R188" i="24488" s="1"/>
  <c r="O188" i="24488"/>
  <c r="H189" i="24488"/>
  <c r="K189" i="24488" s="1"/>
  <c r="P189" i="24488" s="1"/>
  <c r="R189" i="24488" s="1"/>
  <c r="O189" i="24488"/>
  <c r="D190" i="24488"/>
  <c r="E190" i="24488"/>
  <c r="F190" i="24488"/>
  <c r="F344" i="24488" s="1"/>
  <c r="G190" i="24488"/>
  <c r="I190" i="24488"/>
  <c r="J190" i="24488"/>
  <c r="L190" i="24488"/>
  <c r="M190" i="24488"/>
  <c r="N190" i="24488"/>
  <c r="Q190" i="24488"/>
  <c r="H191" i="24488"/>
  <c r="O191" i="24488"/>
  <c r="H192" i="24488"/>
  <c r="K192" i="24488" s="1"/>
  <c r="P192" i="24488" s="1"/>
  <c r="R192" i="24488" s="1"/>
  <c r="O192" i="24488"/>
  <c r="H193" i="24488"/>
  <c r="K193" i="24488" s="1"/>
  <c r="O193" i="24488"/>
  <c r="H194" i="24488"/>
  <c r="K194" i="24488" s="1"/>
  <c r="P194" i="24488" s="1"/>
  <c r="R194" i="24488" s="1"/>
  <c r="O194" i="24488"/>
  <c r="H195" i="24488"/>
  <c r="K195" i="24488" s="1"/>
  <c r="P195" i="24488" s="1"/>
  <c r="R195" i="24488" s="1"/>
  <c r="O195" i="24488"/>
  <c r="H196" i="24488"/>
  <c r="K196" i="24488"/>
  <c r="O196" i="24488"/>
  <c r="H197" i="24488"/>
  <c r="K197" i="24488" s="1"/>
  <c r="O197" i="24488"/>
  <c r="H198" i="24488"/>
  <c r="K198" i="24488" s="1"/>
  <c r="P198" i="24488" s="1"/>
  <c r="R198" i="24488" s="1"/>
  <c r="O198" i="24488"/>
  <c r="H199" i="24488"/>
  <c r="K199" i="24488" s="1"/>
  <c r="O199" i="24488"/>
  <c r="H200" i="24488"/>
  <c r="K200" i="24488"/>
  <c r="O200" i="24488"/>
  <c r="H201" i="24488"/>
  <c r="K201" i="24488" s="1"/>
  <c r="P201" i="24488" s="1"/>
  <c r="R201" i="24488" s="1"/>
  <c r="O201" i="24488"/>
  <c r="H202" i="24488"/>
  <c r="K202" i="24488" s="1"/>
  <c r="P202" i="24488" s="1"/>
  <c r="R202" i="24488" s="1"/>
  <c r="O202" i="24488"/>
  <c r="H203" i="24488"/>
  <c r="K203" i="24488" s="1"/>
  <c r="O203" i="24488"/>
  <c r="H204" i="24488"/>
  <c r="K204" i="24488" s="1"/>
  <c r="P204" i="24488" s="1"/>
  <c r="R204" i="24488" s="1"/>
  <c r="O204" i="24488"/>
  <c r="H205" i="24488"/>
  <c r="K205" i="24488" s="1"/>
  <c r="P205" i="24488" s="1"/>
  <c r="R205" i="24488" s="1"/>
  <c r="O205" i="24488"/>
  <c r="H206" i="24488"/>
  <c r="K206" i="24488" s="1"/>
  <c r="O206" i="24488"/>
  <c r="H207" i="24488"/>
  <c r="K207" i="24488" s="1"/>
  <c r="P207" i="24488" s="1"/>
  <c r="R207" i="24488" s="1"/>
  <c r="O207" i="24488"/>
  <c r="H208" i="24488"/>
  <c r="K208" i="24488"/>
  <c r="O208" i="24488"/>
  <c r="P208" i="24488" s="1"/>
  <c r="R208" i="24488" s="1"/>
  <c r="H209" i="24488"/>
  <c r="K209" i="24488" s="1"/>
  <c r="O209" i="24488"/>
  <c r="H211" i="24488"/>
  <c r="K211" i="24488" s="1"/>
  <c r="P211" i="24488" s="1"/>
  <c r="R211" i="24488" s="1"/>
  <c r="O211" i="24488"/>
  <c r="H212" i="24488"/>
  <c r="K212" i="24488" s="1"/>
  <c r="O212" i="24488"/>
  <c r="P212" i="24488"/>
  <c r="R212" i="24488" s="1"/>
  <c r="H213" i="24488"/>
  <c r="K213" i="24488" s="1"/>
  <c r="O213" i="24488"/>
  <c r="H214" i="24488"/>
  <c r="K214" i="24488" s="1"/>
  <c r="O214" i="24488"/>
  <c r="H215" i="24488"/>
  <c r="K215" i="24488"/>
  <c r="P215" i="24488" s="1"/>
  <c r="R215" i="24488" s="1"/>
  <c r="O215" i="24488"/>
  <c r="H216" i="24488"/>
  <c r="K216" i="24488" s="1"/>
  <c r="O216" i="24488"/>
  <c r="H217" i="24488"/>
  <c r="K217" i="24488" s="1"/>
  <c r="P217" i="24488" s="1"/>
  <c r="R217" i="24488" s="1"/>
  <c r="O217" i="24488"/>
  <c r="H218" i="24488"/>
  <c r="K218" i="24488"/>
  <c r="P218" i="24488" s="1"/>
  <c r="R218" i="24488" s="1"/>
  <c r="O218" i="24488"/>
  <c r="H219" i="24488"/>
  <c r="K219" i="24488"/>
  <c r="P219" i="24488" s="1"/>
  <c r="R219" i="24488" s="1"/>
  <c r="O219" i="24488"/>
  <c r="H220" i="24488"/>
  <c r="K220" i="24488" s="1"/>
  <c r="O220" i="24488"/>
  <c r="H221" i="24488"/>
  <c r="K221" i="24488"/>
  <c r="P221" i="24488" s="1"/>
  <c r="R221" i="24488" s="1"/>
  <c r="O221" i="24488"/>
  <c r="H222" i="24488"/>
  <c r="K222" i="24488" s="1"/>
  <c r="O222" i="24488"/>
  <c r="D223" i="24488"/>
  <c r="E223" i="24488"/>
  <c r="F223" i="24488"/>
  <c r="G223" i="24488"/>
  <c r="I223" i="24488"/>
  <c r="J223" i="24488"/>
  <c r="L223" i="24488"/>
  <c r="M223" i="24488"/>
  <c r="N223" i="24488"/>
  <c r="Q223" i="24488"/>
  <c r="H224" i="24488"/>
  <c r="K224" i="24488"/>
  <c r="O224" i="24488"/>
  <c r="H225" i="24488"/>
  <c r="K225" i="24488"/>
  <c r="P225" i="24488" s="1"/>
  <c r="R225" i="24488" s="1"/>
  <c r="O225" i="24488"/>
  <c r="H226" i="24488"/>
  <c r="K226" i="24488" s="1"/>
  <c r="O226" i="24488"/>
  <c r="P226" i="24488" s="1"/>
  <c r="R226" i="24488" s="1"/>
  <c r="H227" i="24488"/>
  <c r="K227" i="24488" s="1"/>
  <c r="O227" i="24488"/>
  <c r="H228" i="24488"/>
  <c r="K228" i="24488" s="1"/>
  <c r="P228" i="24488" s="1"/>
  <c r="R228" i="24488" s="1"/>
  <c r="O228" i="24488"/>
  <c r="H229" i="24488"/>
  <c r="K229" i="24488"/>
  <c r="P229" i="24488" s="1"/>
  <c r="R229" i="24488" s="1"/>
  <c r="O229" i="24488"/>
  <c r="H230" i="24488"/>
  <c r="K230" i="24488" s="1"/>
  <c r="O230" i="24488"/>
  <c r="H231" i="24488"/>
  <c r="K231" i="24488" s="1"/>
  <c r="P231" i="24488" s="1"/>
  <c r="R231" i="24488" s="1"/>
  <c r="O231" i="24488"/>
  <c r="H232" i="24488"/>
  <c r="K232" i="24488" s="1"/>
  <c r="O232" i="24488"/>
  <c r="H233" i="24488"/>
  <c r="K233" i="24488" s="1"/>
  <c r="P233" i="24488" s="1"/>
  <c r="R233" i="24488" s="1"/>
  <c r="O233" i="24488"/>
  <c r="H234" i="24488"/>
  <c r="K234" i="24488" s="1"/>
  <c r="O234" i="24488"/>
  <c r="H235" i="24488"/>
  <c r="K235" i="24488" s="1"/>
  <c r="P235" i="24488" s="1"/>
  <c r="R235" i="24488" s="1"/>
  <c r="O235" i="24488"/>
  <c r="D236" i="24488"/>
  <c r="E236" i="24488"/>
  <c r="F236" i="24488"/>
  <c r="G236" i="24488"/>
  <c r="I236" i="24488"/>
  <c r="J236" i="24488"/>
  <c r="L236" i="24488"/>
  <c r="M236" i="24488"/>
  <c r="N236" i="24488"/>
  <c r="Q236" i="24488"/>
  <c r="H237" i="24488"/>
  <c r="K237" i="24488" s="1"/>
  <c r="O237" i="24488"/>
  <c r="H238" i="24488"/>
  <c r="K238" i="24488"/>
  <c r="O238" i="24488"/>
  <c r="H239" i="24488"/>
  <c r="K239" i="24488" s="1"/>
  <c r="O239" i="24488"/>
  <c r="H240" i="24488"/>
  <c r="K240" i="24488" s="1"/>
  <c r="O240" i="24488"/>
  <c r="H241" i="24488"/>
  <c r="K241" i="24488"/>
  <c r="P241" i="24488" s="1"/>
  <c r="R241" i="24488" s="1"/>
  <c r="O241" i="24488"/>
  <c r="H242" i="24488"/>
  <c r="K242" i="24488"/>
  <c r="P242" i="24488" s="1"/>
  <c r="R242" i="24488" s="1"/>
  <c r="O242" i="24488"/>
  <c r="H243" i="24488"/>
  <c r="K243" i="24488" s="1"/>
  <c r="P243" i="24488" s="1"/>
  <c r="R243" i="24488" s="1"/>
  <c r="O243" i="24488"/>
  <c r="H244" i="24488"/>
  <c r="K244" i="24488" s="1"/>
  <c r="O244" i="24488"/>
  <c r="H245" i="24488"/>
  <c r="K245" i="24488"/>
  <c r="O245" i="24488"/>
  <c r="H246" i="24488"/>
  <c r="K246" i="24488" s="1"/>
  <c r="O246" i="24488"/>
  <c r="H247" i="24488"/>
  <c r="K247" i="24488" s="1"/>
  <c r="O247" i="24488"/>
  <c r="H248" i="24488"/>
  <c r="K248" i="24488" s="1"/>
  <c r="P248" i="24488" s="1"/>
  <c r="R248" i="24488" s="1"/>
  <c r="O248" i="24488"/>
  <c r="H249" i="24488"/>
  <c r="K249" i="24488"/>
  <c r="P249" i="24488" s="1"/>
  <c r="R249" i="24488" s="1"/>
  <c r="O249" i="24488"/>
  <c r="H250" i="24488"/>
  <c r="K250" i="24488" s="1"/>
  <c r="O250" i="24488"/>
  <c r="H251" i="24488"/>
  <c r="K251" i="24488" s="1"/>
  <c r="P251" i="24488" s="1"/>
  <c r="R251" i="24488" s="1"/>
  <c r="O251" i="24488"/>
  <c r="H252" i="24488"/>
  <c r="K252" i="24488" s="1"/>
  <c r="O252" i="24488"/>
  <c r="H253" i="24488"/>
  <c r="K253" i="24488"/>
  <c r="O253" i="24488"/>
  <c r="P253" i="24488" s="1"/>
  <c r="R253" i="24488" s="1"/>
  <c r="H254" i="24488"/>
  <c r="K254" i="24488" s="1"/>
  <c r="O254" i="24488"/>
  <c r="H255" i="24488"/>
  <c r="K255" i="24488" s="1"/>
  <c r="P255" i="24488" s="1"/>
  <c r="R255" i="24488" s="1"/>
  <c r="O255" i="24488"/>
  <c r="H256" i="24488"/>
  <c r="K256" i="24488" s="1"/>
  <c r="O256" i="24488"/>
  <c r="P256" i="24488" s="1"/>
  <c r="R256" i="24488" s="1"/>
  <c r="H257" i="24488"/>
  <c r="K257" i="24488"/>
  <c r="O257" i="24488"/>
  <c r="H258" i="24488"/>
  <c r="K258" i="24488" s="1"/>
  <c r="P258" i="24488" s="1"/>
  <c r="R258" i="24488" s="1"/>
  <c r="O258" i="24488"/>
  <c r="H259" i="24488"/>
  <c r="K259" i="24488"/>
  <c r="P259" i="24488" s="1"/>
  <c r="R259" i="24488" s="1"/>
  <c r="O259" i="24488"/>
  <c r="H260" i="24488"/>
  <c r="K260" i="24488" s="1"/>
  <c r="P260" i="24488" s="1"/>
  <c r="R260" i="24488" s="1"/>
  <c r="O260" i="24488"/>
  <c r="H261" i="24488"/>
  <c r="K261" i="24488" s="1"/>
  <c r="P261" i="24488" s="1"/>
  <c r="R261" i="24488" s="1"/>
  <c r="O261" i="24488"/>
  <c r="H262" i="24488"/>
  <c r="K262" i="24488" s="1"/>
  <c r="P262" i="24488" s="1"/>
  <c r="R262" i="24488" s="1"/>
  <c r="O262" i="24488"/>
  <c r="H263" i="24488"/>
  <c r="K263" i="24488" s="1"/>
  <c r="O263" i="24488"/>
  <c r="H264" i="24488"/>
  <c r="K264" i="24488" s="1"/>
  <c r="P264" i="24488" s="1"/>
  <c r="R264" i="24488" s="1"/>
  <c r="O264" i="24488"/>
  <c r="H265" i="24488"/>
  <c r="K265" i="24488"/>
  <c r="O265" i="24488"/>
  <c r="P265" i="24488" s="1"/>
  <c r="R265" i="24488" s="1"/>
  <c r="H266" i="24488"/>
  <c r="K266" i="24488" s="1"/>
  <c r="O266" i="24488"/>
  <c r="H267" i="24488"/>
  <c r="K267" i="24488" s="1"/>
  <c r="P267" i="24488" s="1"/>
  <c r="R267" i="24488" s="1"/>
  <c r="O267" i="24488"/>
  <c r="D268" i="24488"/>
  <c r="E268" i="24488"/>
  <c r="F268" i="24488"/>
  <c r="G268" i="24488"/>
  <c r="I268" i="24488"/>
  <c r="J268" i="24488"/>
  <c r="L268" i="24488"/>
  <c r="M268" i="24488"/>
  <c r="N268" i="24488"/>
  <c r="Q268" i="24488"/>
  <c r="H269" i="24488"/>
  <c r="K269" i="24488" s="1"/>
  <c r="O269" i="24488"/>
  <c r="H270" i="24488"/>
  <c r="K270" i="24488" s="1"/>
  <c r="O270" i="24488"/>
  <c r="H271" i="24488"/>
  <c r="K271" i="24488" s="1"/>
  <c r="O271" i="24488"/>
  <c r="H272" i="24488"/>
  <c r="K272" i="24488"/>
  <c r="O272" i="24488"/>
  <c r="H273" i="24488"/>
  <c r="K273" i="24488" s="1"/>
  <c r="P273" i="24488" s="1"/>
  <c r="R273" i="24488" s="1"/>
  <c r="O273" i="24488"/>
  <c r="H274" i="24488"/>
  <c r="K274" i="24488" s="1"/>
  <c r="O274" i="24488"/>
  <c r="P274" i="24488" s="1"/>
  <c r="R274" i="24488" s="1"/>
  <c r="H275" i="24488"/>
  <c r="K275" i="24488" s="1"/>
  <c r="O275" i="24488"/>
  <c r="H276" i="24488"/>
  <c r="K276" i="24488" s="1"/>
  <c r="P276" i="24488" s="1"/>
  <c r="R276" i="24488" s="1"/>
  <c r="O276" i="24488"/>
  <c r="H277" i="24488"/>
  <c r="K277" i="24488"/>
  <c r="P277" i="24488" s="1"/>
  <c r="R277" i="24488" s="1"/>
  <c r="O277" i="24488"/>
  <c r="H278" i="24488"/>
  <c r="K278" i="24488" s="1"/>
  <c r="O278" i="24488"/>
  <c r="D279" i="24488"/>
  <c r="E279" i="24488"/>
  <c r="F279" i="24488"/>
  <c r="G279" i="24488"/>
  <c r="I279" i="24488"/>
  <c r="J279" i="24488"/>
  <c r="L279" i="24488"/>
  <c r="M279" i="24488"/>
  <c r="N279" i="24488"/>
  <c r="Q279" i="24488"/>
  <c r="H280" i="24488"/>
  <c r="K280" i="24488" s="1"/>
  <c r="O280" i="24488"/>
  <c r="H281" i="24488"/>
  <c r="K281" i="24488" s="1"/>
  <c r="O281" i="24488"/>
  <c r="P281" i="24488"/>
  <c r="R281" i="24488" s="1"/>
  <c r="H282" i="24488"/>
  <c r="K282" i="24488" s="1"/>
  <c r="O282" i="24488"/>
  <c r="H283" i="24488"/>
  <c r="K283" i="24488"/>
  <c r="O283" i="24488"/>
  <c r="H284" i="24488"/>
  <c r="K284" i="24488" s="1"/>
  <c r="O284" i="24488"/>
  <c r="P284" i="24488" s="1"/>
  <c r="R284" i="24488" s="1"/>
  <c r="H285" i="24488"/>
  <c r="K285" i="24488" s="1"/>
  <c r="P285" i="24488" s="1"/>
  <c r="R285" i="24488" s="1"/>
  <c r="O285" i="24488"/>
  <c r="H286" i="24488"/>
  <c r="K286" i="24488"/>
  <c r="P286" i="24488" s="1"/>
  <c r="R286" i="24488" s="1"/>
  <c r="O286" i="24488"/>
  <c r="H287" i="24488"/>
  <c r="K287" i="24488" s="1"/>
  <c r="O287" i="24488"/>
  <c r="H288" i="24488"/>
  <c r="K288" i="24488" s="1"/>
  <c r="P288" i="24488" s="1"/>
  <c r="R288" i="24488" s="1"/>
  <c r="O288" i="24488"/>
  <c r="H289" i="24488"/>
  <c r="K289" i="24488"/>
  <c r="O289" i="24488"/>
  <c r="P289" i="24488" s="1"/>
  <c r="R289" i="24488" s="1"/>
  <c r="D290" i="24488"/>
  <c r="E290" i="24488"/>
  <c r="F290" i="24488"/>
  <c r="G290" i="24488"/>
  <c r="I290" i="24488"/>
  <c r="J290" i="24488"/>
  <c r="L290" i="24488"/>
  <c r="M290" i="24488"/>
  <c r="N290" i="24488"/>
  <c r="Q290" i="24488"/>
  <c r="H291" i="24488"/>
  <c r="K291" i="24488" s="1"/>
  <c r="O291" i="24488"/>
  <c r="H292" i="24488"/>
  <c r="K292" i="24488" s="1"/>
  <c r="P292" i="24488" s="1"/>
  <c r="R292" i="24488" s="1"/>
  <c r="O292" i="24488"/>
  <c r="H293" i="24488"/>
  <c r="K293" i="24488"/>
  <c r="P293" i="24488" s="1"/>
  <c r="R293" i="24488" s="1"/>
  <c r="O293" i="24488"/>
  <c r="H294" i="24488"/>
  <c r="K294" i="24488" s="1"/>
  <c r="P294" i="24488" s="1"/>
  <c r="R294" i="24488" s="1"/>
  <c r="O294" i="24488"/>
  <c r="H295" i="24488"/>
  <c r="K295" i="24488"/>
  <c r="O295" i="24488"/>
  <c r="H296" i="24488"/>
  <c r="K296" i="24488" s="1"/>
  <c r="P296" i="24488" s="1"/>
  <c r="R296" i="24488" s="1"/>
  <c r="O296" i="24488"/>
  <c r="H297" i="24488"/>
  <c r="K297" i="24488" s="1"/>
  <c r="P297" i="24488" s="1"/>
  <c r="R297" i="24488" s="1"/>
  <c r="O297" i="24488"/>
  <c r="H298" i="24488"/>
  <c r="K298" i="24488" s="1"/>
  <c r="P298" i="24488" s="1"/>
  <c r="R298" i="24488" s="1"/>
  <c r="O298" i="24488"/>
  <c r="H299" i="24488"/>
  <c r="K299" i="24488" s="1"/>
  <c r="O299" i="24488"/>
  <c r="H300" i="24488"/>
  <c r="K300" i="24488" s="1"/>
  <c r="O300" i="24488"/>
  <c r="H301" i="24488"/>
  <c r="K301" i="24488"/>
  <c r="O301" i="24488"/>
  <c r="H302" i="24488"/>
  <c r="K302" i="24488" s="1"/>
  <c r="P302" i="24488" s="1"/>
  <c r="R302" i="24488" s="1"/>
  <c r="O302" i="24488"/>
  <c r="H303" i="24488"/>
  <c r="K303" i="24488" s="1"/>
  <c r="P303" i="24488" s="1"/>
  <c r="R303" i="24488" s="1"/>
  <c r="O303" i="24488"/>
  <c r="H304" i="24488"/>
  <c r="K304" i="24488"/>
  <c r="O304" i="24488"/>
  <c r="H305" i="24488"/>
  <c r="K305" i="24488"/>
  <c r="O305" i="24488"/>
  <c r="P305" i="24488" s="1"/>
  <c r="R305" i="24488" s="1"/>
  <c r="H306" i="24488"/>
  <c r="K306" i="24488" s="1"/>
  <c r="O306" i="24488"/>
  <c r="H307" i="24488"/>
  <c r="K307" i="24488"/>
  <c r="P307" i="24488" s="1"/>
  <c r="R307" i="24488" s="1"/>
  <c r="O307" i="24488"/>
  <c r="H308" i="24488"/>
  <c r="K308" i="24488"/>
  <c r="O308" i="24488"/>
  <c r="H309" i="24488"/>
  <c r="K309" i="24488" s="1"/>
  <c r="P309" i="24488" s="1"/>
  <c r="R309" i="24488" s="1"/>
  <c r="O309" i="24488"/>
  <c r="H310" i="24488"/>
  <c r="K310" i="24488" s="1"/>
  <c r="O310" i="24488"/>
  <c r="H311" i="24488"/>
  <c r="K311" i="24488" s="1"/>
  <c r="O311" i="24488"/>
  <c r="H312" i="24488"/>
  <c r="K312" i="24488" s="1"/>
  <c r="P312" i="24488" s="1"/>
  <c r="R312" i="24488" s="1"/>
  <c r="O312" i="24488"/>
  <c r="H313" i="24488"/>
  <c r="K313" i="24488"/>
  <c r="O313" i="24488"/>
  <c r="H314" i="24488"/>
  <c r="K314" i="24488" s="1"/>
  <c r="O314" i="24488"/>
  <c r="H315" i="24488"/>
  <c r="K315" i="24488" s="1"/>
  <c r="P315" i="24488" s="1"/>
  <c r="R315" i="24488" s="1"/>
  <c r="O315" i="24488"/>
  <c r="H316" i="24488"/>
  <c r="K316" i="24488" s="1"/>
  <c r="O316" i="24488"/>
  <c r="H317" i="24488"/>
  <c r="K317" i="24488" s="1"/>
  <c r="O317" i="24488"/>
  <c r="H318" i="24488"/>
  <c r="K318" i="24488"/>
  <c r="O318" i="24488"/>
  <c r="H319" i="24488"/>
  <c r="K319" i="24488" s="1"/>
  <c r="P319" i="24488" s="1"/>
  <c r="R319" i="24488" s="1"/>
  <c r="O319" i="24488"/>
  <c r="H320" i="24488"/>
  <c r="K320" i="24488" s="1"/>
  <c r="P320" i="24488" s="1"/>
  <c r="R320" i="24488" s="1"/>
  <c r="O320" i="24488"/>
  <c r="H321" i="24488"/>
  <c r="K321" i="24488" s="1"/>
  <c r="O321" i="24488"/>
  <c r="H322" i="24488"/>
  <c r="K322" i="24488" s="1"/>
  <c r="P322" i="24488" s="1"/>
  <c r="R322" i="24488" s="1"/>
  <c r="O322" i="24488"/>
  <c r="H323" i="24488"/>
  <c r="K323" i="24488" s="1"/>
  <c r="O323" i="24488"/>
  <c r="H324" i="24488"/>
  <c r="K324" i="24488" s="1"/>
  <c r="P324" i="24488" s="1"/>
  <c r="R324" i="24488" s="1"/>
  <c r="O324" i="24488"/>
  <c r="H325" i="24488"/>
  <c r="K325" i="24488"/>
  <c r="P325" i="24488" s="1"/>
  <c r="R325" i="24488" s="1"/>
  <c r="O325" i="24488"/>
  <c r="H326" i="24488"/>
  <c r="K326" i="24488"/>
  <c r="O326" i="24488"/>
  <c r="H327" i="24488"/>
  <c r="K327" i="24488" s="1"/>
  <c r="P327" i="24488" s="1"/>
  <c r="R327" i="24488" s="1"/>
  <c r="O327" i="24488"/>
  <c r="H328" i="24488"/>
  <c r="K328" i="24488" s="1"/>
  <c r="P328" i="24488" s="1"/>
  <c r="R328" i="24488" s="1"/>
  <c r="O328" i="24488"/>
  <c r="H329" i="24488"/>
  <c r="K329" i="24488" s="1"/>
  <c r="O329" i="24488"/>
  <c r="H330" i="24488"/>
  <c r="K330" i="24488" s="1"/>
  <c r="O330" i="24488"/>
  <c r="H331" i="24488"/>
  <c r="K331" i="24488" s="1"/>
  <c r="O331" i="24488"/>
  <c r="H332" i="24488"/>
  <c r="K332" i="24488"/>
  <c r="O332" i="24488"/>
  <c r="P332" i="24488" s="1"/>
  <c r="R332" i="24488" s="1"/>
  <c r="H333" i="24488"/>
  <c r="K333" i="24488" s="1"/>
  <c r="O333" i="24488"/>
  <c r="H334" i="24488"/>
  <c r="K334" i="24488" s="1"/>
  <c r="P334" i="24488" s="1"/>
  <c r="R334" i="24488" s="1"/>
  <c r="O334" i="24488"/>
  <c r="H335" i="24488"/>
  <c r="K335" i="24488"/>
  <c r="O335" i="24488"/>
  <c r="P335" i="24488" s="1"/>
  <c r="R335" i="24488" s="1"/>
  <c r="H336" i="24488"/>
  <c r="K336" i="24488"/>
  <c r="O336" i="24488"/>
  <c r="H337" i="24488"/>
  <c r="K337" i="24488" s="1"/>
  <c r="O337" i="24488"/>
  <c r="H338" i="24488"/>
  <c r="K338" i="24488" s="1"/>
  <c r="O338" i="24488"/>
  <c r="P338" i="24488" s="1"/>
  <c r="R338" i="24488" s="1"/>
  <c r="D343" i="24488"/>
  <c r="E343" i="24488"/>
  <c r="F343" i="24488"/>
  <c r="G343" i="24488"/>
  <c r="I343" i="24488"/>
  <c r="J343" i="24488"/>
  <c r="L343" i="24488"/>
  <c r="M343" i="24488"/>
  <c r="N343" i="24488"/>
  <c r="Q343" i="24488"/>
  <c r="H7" i="24487"/>
  <c r="O7" i="24487"/>
  <c r="H8" i="24487"/>
  <c r="K8" i="24487"/>
  <c r="O8" i="24487"/>
  <c r="O14" i="24487" s="1"/>
  <c r="H9" i="24487"/>
  <c r="K9" i="24487" s="1"/>
  <c r="P9" i="24487" s="1"/>
  <c r="R9" i="24487" s="1"/>
  <c r="O9" i="24487"/>
  <c r="H10" i="24487"/>
  <c r="K10" i="24487" s="1"/>
  <c r="P10" i="24487" s="1"/>
  <c r="R10" i="24487" s="1"/>
  <c r="O10" i="24487"/>
  <c r="H11" i="24487"/>
  <c r="K11" i="24487" s="1"/>
  <c r="O11" i="24487"/>
  <c r="H12" i="24487"/>
  <c r="K12" i="24487" s="1"/>
  <c r="O12" i="24487"/>
  <c r="H13" i="24487"/>
  <c r="K13" i="24487"/>
  <c r="K14" i="24487" s="1"/>
  <c r="O13" i="24487"/>
  <c r="D14" i="24487"/>
  <c r="E14" i="24487"/>
  <c r="F14" i="24487"/>
  <c r="G14" i="24487"/>
  <c r="I14" i="24487"/>
  <c r="J14" i="24487"/>
  <c r="L14" i="24487"/>
  <c r="M14" i="24487"/>
  <c r="N14" i="24487"/>
  <c r="Q14" i="24487"/>
  <c r="H15" i="24487"/>
  <c r="K15" i="24487" s="1"/>
  <c r="P15" i="24487" s="1"/>
  <c r="O15" i="24487"/>
  <c r="H16" i="24487"/>
  <c r="K16" i="24487" s="1"/>
  <c r="O16" i="24487"/>
  <c r="H17" i="24487"/>
  <c r="K17" i="24487" s="1"/>
  <c r="O17" i="24487"/>
  <c r="H18" i="24487"/>
  <c r="K18" i="24487" s="1"/>
  <c r="O18" i="24487"/>
  <c r="H19" i="24487"/>
  <c r="K19" i="24487"/>
  <c r="O19" i="24487"/>
  <c r="H20" i="24487"/>
  <c r="K20" i="24487" s="1"/>
  <c r="O20" i="24487"/>
  <c r="H21" i="24487"/>
  <c r="K21" i="24487" s="1"/>
  <c r="P21" i="24487" s="1"/>
  <c r="R21" i="24487" s="1"/>
  <c r="O21" i="24487"/>
  <c r="H22" i="24487"/>
  <c r="K22" i="24487"/>
  <c r="O22" i="24487"/>
  <c r="P22" i="24487" s="1"/>
  <c r="R22" i="24487" s="1"/>
  <c r="H23" i="24487"/>
  <c r="K23" i="24487" s="1"/>
  <c r="P23" i="24487" s="1"/>
  <c r="R23" i="24487" s="1"/>
  <c r="O23" i="24487"/>
  <c r="H24" i="24487"/>
  <c r="K24" i="24487" s="1"/>
  <c r="P24" i="24487" s="1"/>
  <c r="R24" i="24487" s="1"/>
  <c r="O24" i="24487"/>
  <c r="H25" i="24487"/>
  <c r="K25" i="24487" s="1"/>
  <c r="O25" i="24487"/>
  <c r="H26" i="24487"/>
  <c r="K26" i="24487"/>
  <c r="O26" i="24487"/>
  <c r="H27" i="24487"/>
  <c r="K27" i="24487"/>
  <c r="P27" i="24487" s="1"/>
  <c r="R27" i="24487" s="1"/>
  <c r="O27" i="24487"/>
  <c r="H28" i="24487"/>
  <c r="K28" i="24487" s="1"/>
  <c r="O28" i="24487"/>
  <c r="H30" i="24487"/>
  <c r="K30" i="24487" s="1"/>
  <c r="O30" i="24487"/>
  <c r="D31" i="24487"/>
  <c r="E31" i="24487"/>
  <c r="F31" i="24487"/>
  <c r="G31" i="24487"/>
  <c r="I31" i="24487"/>
  <c r="J31" i="24487"/>
  <c r="L31" i="24487"/>
  <c r="M31" i="24487"/>
  <c r="N31" i="24487"/>
  <c r="Q31" i="24487"/>
  <c r="H32" i="24487"/>
  <c r="K32" i="24487" s="1"/>
  <c r="O32" i="24487"/>
  <c r="H33" i="24487"/>
  <c r="K33" i="24487"/>
  <c r="O33" i="24487"/>
  <c r="P33" i="24487" s="1"/>
  <c r="R33" i="24487" s="1"/>
  <c r="H34" i="24487"/>
  <c r="K34" i="24487" s="1"/>
  <c r="O34" i="24487"/>
  <c r="H35" i="24487"/>
  <c r="K35" i="24487" s="1"/>
  <c r="P35" i="24487" s="1"/>
  <c r="R35" i="24487" s="1"/>
  <c r="O35" i="24487"/>
  <c r="H36" i="24487"/>
  <c r="K36" i="24487" s="1"/>
  <c r="O36" i="24487"/>
  <c r="H37" i="24487"/>
  <c r="K37" i="24487"/>
  <c r="O37" i="24487"/>
  <c r="H38" i="24487"/>
  <c r="K38" i="24487" s="1"/>
  <c r="P38" i="24487" s="1"/>
  <c r="R38" i="24487" s="1"/>
  <c r="O38" i="24487"/>
  <c r="H39" i="24487"/>
  <c r="K39" i="24487" s="1"/>
  <c r="O39" i="24487"/>
  <c r="H40" i="24487"/>
  <c r="K40" i="24487" s="1"/>
  <c r="O40" i="24487"/>
  <c r="H41" i="24487"/>
  <c r="K41" i="24487"/>
  <c r="O41" i="24487"/>
  <c r="H42" i="24487"/>
  <c r="K42" i="24487" s="1"/>
  <c r="P42" i="24487" s="1"/>
  <c r="R42" i="24487" s="1"/>
  <c r="O42" i="24487"/>
  <c r="H43" i="24487"/>
  <c r="K43" i="24487" s="1"/>
  <c r="P43" i="24487" s="1"/>
  <c r="R43" i="24487" s="1"/>
  <c r="O43" i="24487"/>
  <c r="H44" i="24487"/>
  <c r="K44" i="24487" s="1"/>
  <c r="O44" i="24487"/>
  <c r="H45" i="24487"/>
  <c r="K45" i="24487" s="1"/>
  <c r="O45" i="24487"/>
  <c r="H46" i="24487"/>
  <c r="K46" i="24487"/>
  <c r="P46" i="24487" s="1"/>
  <c r="R46" i="24487" s="1"/>
  <c r="O46" i="24487"/>
  <c r="H47" i="24487"/>
  <c r="K47" i="24487" s="1"/>
  <c r="O47" i="24487"/>
  <c r="H48" i="24487"/>
  <c r="K48" i="24487" s="1"/>
  <c r="P48" i="24487" s="1"/>
  <c r="R48" i="24487" s="1"/>
  <c r="O48" i="24487"/>
  <c r="H49" i="24487"/>
  <c r="K49" i="24487"/>
  <c r="O49" i="24487"/>
  <c r="P49" i="24487" s="1"/>
  <c r="R49" i="24487" s="1"/>
  <c r="H50" i="24487"/>
  <c r="K50" i="24487" s="1"/>
  <c r="P50" i="24487" s="1"/>
  <c r="R50" i="24487" s="1"/>
  <c r="O50" i="24487"/>
  <c r="H51" i="24487"/>
  <c r="K51" i="24487" s="1"/>
  <c r="P51" i="24487" s="1"/>
  <c r="R51" i="24487" s="1"/>
  <c r="O51" i="24487"/>
  <c r="H52" i="24487"/>
  <c r="K52" i="24487" s="1"/>
  <c r="O52" i="24487"/>
  <c r="H53" i="24487"/>
  <c r="K53" i="24487" s="1"/>
  <c r="O53" i="24487"/>
  <c r="H54" i="24487"/>
  <c r="K54" i="24487"/>
  <c r="P54" i="24487" s="1"/>
  <c r="R54" i="24487" s="1"/>
  <c r="O54" i="24487"/>
  <c r="H55" i="24487"/>
  <c r="K55" i="24487" s="1"/>
  <c r="O55" i="24487"/>
  <c r="H56" i="24487"/>
  <c r="K56" i="24487" s="1"/>
  <c r="P56" i="24487" s="1"/>
  <c r="R56" i="24487" s="1"/>
  <c r="O56" i="24487"/>
  <c r="H57" i="24487"/>
  <c r="K57" i="24487"/>
  <c r="O57" i="24487"/>
  <c r="P57" i="24487" s="1"/>
  <c r="R57" i="24487" s="1"/>
  <c r="H58" i="24487"/>
  <c r="K58" i="24487" s="1"/>
  <c r="P58" i="24487" s="1"/>
  <c r="R58" i="24487" s="1"/>
  <c r="O58" i="24487"/>
  <c r="H59" i="24487"/>
  <c r="K59" i="24487" s="1"/>
  <c r="O59" i="24487"/>
  <c r="H60" i="24487"/>
  <c r="K60" i="24487" s="1"/>
  <c r="O60" i="24487"/>
  <c r="H61" i="24487"/>
  <c r="K61" i="24487" s="1"/>
  <c r="O61" i="24487"/>
  <c r="H62" i="24487"/>
  <c r="K62" i="24487"/>
  <c r="P62" i="24487" s="1"/>
  <c r="R62" i="24487" s="1"/>
  <c r="O62" i="24487"/>
  <c r="H63" i="24487"/>
  <c r="K63" i="24487" s="1"/>
  <c r="O63" i="24487"/>
  <c r="H64" i="24487"/>
  <c r="K64" i="24487" s="1"/>
  <c r="P64" i="24487" s="1"/>
  <c r="R64" i="24487" s="1"/>
  <c r="O64" i="24487"/>
  <c r="H65" i="24487"/>
  <c r="K65" i="24487"/>
  <c r="O65" i="24487"/>
  <c r="P65" i="24487" s="1"/>
  <c r="R65" i="24487" s="1"/>
  <c r="H66" i="24487"/>
  <c r="K66" i="24487" s="1"/>
  <c r="O66" i="24487"/>
  <c r="H67" i="24487"/>
  <c r="K67" i="24487" s="1"/>
  <c r="P67" i="24487" s="1"/>
  <c r="R67" i="24487" s="1"/>
  <c r="O67" i="24487"/>
  <c r="H68" i="24487"/>
  <c r="K68" i="24487" s="1"/>
  <c r="O68" i="24487"/>
  <c r="H69" i="24487"/>
  <c r="K69" i="24487"/>
  <c r="O69" i="24487"/>
  <c r="D70" i="24487"/>
  <c r="E70" i="24487"/>
  <c r="F70" i="24487"/>
  <c r="G70" i="24487"/>
  <c r="I70" i="24487"/>
  <c r="J70" i="24487"/>
  <c r="J344" i="24487" s="1"/>
  <c r="L70" i="24487"/>
  <c r="M70" i="24487"/>
  <c r="N70" i="24487"/>
  <c r="Q70" i="24487"/>
  <c r="H71" i="24487"/>
  <c r="K71" i="24487" s="1"/>
  <c r="O71" i="24487"/>
  <c r="H72" i="24487"/>
  <c r="K72" i="24487"/>
  <c r="P72" i="24487" s="1"/>
  <c r="R72" i="24487" s="1"/>
  <c r="O72" i="24487"/>
  <c r="H73" i="24487"/>
  <c r="O73" i="24487"/>
  <c r="H74" i="24487"/>
  <c r="K74" i="24487" s="1"/>
  <c r="P74" i="24487" s="1"/>
  <c r="R74" i="24487" s="1"/>
  <c r="O74" i="24487"/>
  <c r="H75" i="24487"/>
  <c r="K75" i="24487"/>
  <c r="O75" i="24487"/>
  <c r="P75" i="24487" s="1"/>
  <c r="R75" i="24487" s="1"/>
  <c r="H76" i="24487"/>
  <c r="K76" i="24487"/>
  <c r="O76" i="24487"/>
  <c r="H77" i="24487"/>
  <c r="K77" i="24487" s="1"/>
  <c r="P77" i="24487" s="1"/>
  <c r="R77" i="24487" s="1"/>
  <c r="O77" i="24487"/>
  <c r="H78" i="24487"/>
  <c r="K78" i="24487" s="1"/>
  <c r="O78" i="24487"/>
  <c r="H79" i="24487"/>
  <c r="K79" i="24487" s="1"/>
  <c r="O79" i="24487"/>
  <c r="P79" i="24487" s="1"/>
  <c r="R79" i="24487" s="1"/>
  <c r="H80" i="24487"/>
  <c r="K80" i="24487" s="1"/>
  <c r="P80" i="24487" s="1"/>
  <c r="R80" i="24487" s="1"/>
  <c r="O80" i="24487"/>
  <c r="H81" i="24487"/>
  <c r="K81" i="24487" s="1"/>
  <c r="O81" i="24487"/>
  <c r="H82" i="24487"/>
  <c r="K82" i="24487" s="1"/>
  <c r="P82" i="24487" s="1"/>
  <c r="R82" i="24487" s="1"/>
  <c r="O82" i="24487"/>
  <c r="H83" i="24487"/>
  <c r="K83" i="24487"/>
  <c r="O83" i="24487"/>
  <c r="H84" i="24487"/>
  <c r="K84" i="24487"/>
  <c r="O84" i="24487"/>
  <c r="H85" i="24487"/>
  <c r="K85" i="24487" s="1"/>
  <c r="P85" i="24487" s="1"/>
  <c r="R85" i="24487" s="1"/>
  <c r="O85" i="24487"/>
  <c r="H86" i="24487"/>
  <c r="K86" i="24487" s="1"/>
  <c r="O86" i="24487"/>
  <c r="H87" i="24487"/>
  <c r="K87" i="24487" s="1"/>
  <c r="O87" i="24487"/>
  <c r="P87" i="24487"/>
  <c r="R87" i="24487" s="1"/>
  <c r="H88" i="24487"/>
  <c r="K88" i="24487" s="1"/>
  <c r="P88" i="24487" s="1"/>
  <c r="R88" i="24487" s="1"/>
  <c r="O88" i="24487"/>
  <c r="H89" i="24487"/>
  <c r="K89" i="24487" s="1"/>
  <c r="P89" i="24487" s="1"/>
  <c r="R89" i="24487" s="1"/>
  <c r="O89" i="24487"/>
  <c r="H90" i="24487"/>
  <c r="K90" i="24487" s="1"/>
  <c r="O90" i="24487"/>
  <c r="H91" i="24487"/>
  <c r="K91" i="24487" s="1"/>
  <c r="O91" i="24487"/>
  <c r="H92" i="24487"/>
  <c r="K92" i="24487" s="1"/>
  <c r="P92" i="24487" s="1"/>
  <c r="R92" i="24487" s="1"/>
  <c r="O92" i="24487"/>
  <c r="H93" i="24487"/>
  <c r="K93" i="24487" s="1"/>
  <c r="O93" i="24487"/>
  <c r="H94" i="24487"/>
  <c r="K94" i="24487" s="1"/>
  <c r="P94" i="24487" s="1"/>
  <c r="R94" i="24487" s="1"/>
  <c r="O94" i="24487"/>
  <c r="H95" i="24487"/>
  <c r="K95" i="24487" s="1"/>
  <c r="P95" i="24487" s="1"/>
  <c r="R95" i="24487" s="1"/>
  <c r="O95" i="24487"/>
  <c r="H96" i="24487"/>
  <c r="K96" i="24487"/>
  <c r="O96" i="24487"/>
  <c r="H97" i="24487"/>
  <c r="K97" i="24487"/>
  <c r="O97" i="24487"/>
  <c r="H98" i="24487"/>
  <c r="K98" i="24487" s="1"/>
  <c r="P98" i="24487" s="1"/>
  <c r="R98" i="24487" s="1"/>
  <c r="O98" i="24487"/>
  <c r="H99" i="24487"/>
  <c r="K99" i="24487"/>
  <c r="O99" i="24487"/>
  <c r="P99" i="24487" s="1"/>
  <c r="R99" i="24487" s="1"/>
  <c r="H100" i="24487"/>
  <c r="K100" i="24487"/>
  <c r="O100" i="24487"/>
  <c r="H101" i="24487"/>
  <c r="K101" i="24487" s="1"/>
  <c r="P101" i="24487" s="1"/>
  <c r="R101" i="24487" s="1"/>
  <c r="O101" i="24487"/>
  <c r="H102" i="24487"/>
  <c r="K102" i="24487" s="1"/>
  <c r="O102" i="24487"/>
  <c r="H103" i="24487"/>
  <c r="K103" i="24487" s="1"/>
  <c r="O103" i="24487"/>
  <c r="D104" i="24487"/>
  <c r="E104" i="24487"/>
  <c r="F104" i="24487"/>
  <c r="G104" i="24487"/>
  <c r="I104" i="24487"/>
  <c r="J104" i="24487"/>
  <c r="L104" i="24487"/>
  <c r="M104" i="24487"/>
  <c r="N104" i="24487"/>
  <c r="Q104" i="24487"/>
  <c r="H105" i="24487"/>
  <c r="K105" i="24487"/>
  <c r="O105" i="24487"/>
  <c r="H106" i="24487"/>
  <c r="K106" i="24487"/>
  <c r="O106" i="24487"/>
  <c r="H107" i="24487"/>
  <c r="K107" i="24487" s="1"/>
  <c r="P107" i="24487" s="1"/>
  <c r="R107" i="24487" s="1"/>
  <c r="O107" i="24487"/>
  <c r="H108" i="24487"/>
  <c r="K108" i="24487" s="1"/>
  <c r="O108" i="24487"/>
  <c r="H109" i="24487"/>
  <c r="K109" i="24487" s="1"/>
  <c r="O109" i="24487"/>
  <c r="P109" i="24487" s="1"/>
  <c r="R109" i="24487" s="1"/>
  <c r="H110" i="24487"/>
  <c r="K110" i="24487" s="1"/>
  <c r="P110" i="24487" s="1"/>
  <c r="R110" i="24487" s="1"/>
  <c r="O110" i="24487"/>
  <c r="H111" i="24487"/>
  <c r="K111" i="24487" s="1"/>
  <c r="P111" i="24487" s="1"/>
  <c r="R111" i="24487" s="1"/>
  <c r="O111" i="24487"/>
  <c r="H112" i="24487"/>
  <c r="K112" i="24487" s="1"/>
  <c r="O112" i="24487"/>
  <c r="H113" i="24487"/>
  <c r="K113" i="24487" s="1"/>
  <c r="O113" i="24487"/>
  <c r="H114" i="24487"/>
  <c r="K114" i="24487" s="1"/>
  <c r="P114" i="24487" s="1"/>
  <c r="R114" i="24487" s="1"/>
  <c r="O114" i="24487"/>
  <c r="H115" i="24487"/>
  <c r="K115" i="24487" s="1"/>
  <c r="O115" i="24487"/>
  <c r="H116" i="24487"/>
  <c r="K116" i="24487" s="1"/>
  <c r="P116" i="24487" s="1"/>
  <c r="R116" i="24487" s="1"/>
  <c r="O116" i="24487"/>
  <c r="H117" i="24487"/>
  <c r="K117" i="24487"/>
  <c r="P117" i="24487" s="1"/>
  <c r="R117" i="24487" s="1"/>
  <c r="O117" i="24487"/>
  <c r="H118" i="24487"/>
  <c r="K118" i="24487" s="1"/>
  <c r="P118" i="24487" s="1"/>
  <c r="R118" i="24487" s="1"/>
  <c r="O118" i="24487"/>
  <c r="H119" i="24487"/>
  <c r="K119" i="24487"/>
  <c r="O119" i="24487"/>
  <c r="H120" i="24487"/>
  <c r="K120" i="24487" s="1"/>
  <c r="P120" i="24487" s="1"/>
  <c r="R120" i="24487" s="1"/>
  <c r="O120" i="24487"/>
  <c r="H121" i="24487"/>
  <c r="K121" i="24487" s="1"/>
  <c r="O121" i="24487"/>
  <c r="H122" i="24487"/>
  <c r="K122" i="24487"/>
  <c r="O122" i="24487"/>
  <c r="H123" i="24487"/>
  <c r="K123" i="24487" s="1"/>
  <c r="P123" i="24487" s="1"/>
  <c r="R123" i="24487" s="1"/>
  <c r="O123" i="24487"/>
  <c r="H124" i="24487"/>
  <c r="K124" i="24487" s="1"/>
  <c r="P124" i="24487" s="1"/>
  <c r="R124" i="24487" s="1"/>
  <c r="O124" i="24487"/>
  <c r="H125" i="24487"/>
  <c r="K125" i="24487" s="1"/>
  <c r="O125" i="24487"/>
  <c r="P125" i="24487"/>
  <c r="R125" i="24487" s="1"/>
  <c r="H126" i="24487"/>
  <c r="K126" i="24487" s="1"/>
  <c r="O126" i="24487"/>
  <c r="H127" i="24487"/>
  <c r="K127" i="24487" s="1"/>
  <c r="P127" i="24487" s="1"/>
  <c r="R127" i="24487" s="1"/>
  <c r="O127" i="24487"/>
  <c r="H128" i="24487"/>
  <c r="K128" i="24487" s="1"/>
  <c r="O128" i="24487"/>
  <c r="H129" i="24487"/>
  <c r="K129" i="24487" s="1"/>
  <c r="O129" i="24487"/>
  <c r="H130" i="24487"/>
  <c r="K130" i="24487" s="1"/>
  <c r="P130" i="24487" s="1"/>
  <c r="R130" i="24487" s="1"/>
  <c r="O130" i="24487"/>
  <c r="H131" i="24487"/>
  <c r="K131" i="24487" s="1"/>
  <c r="O131" i="24487"/>
  <c r="H132" i="24487"/>
  <c r="K132" i="24487" s="1"/>
  <c r="P132" i="24487" s="1"/>
  <c r="R132" i="24487" s="1"/>
  <c r="O132" i="24487"/>
  <c r="H133" i="24487"/>
  <c r="K133" i="24487" s="1"/>
  <c r="P133" i="24487" s="1"/>
  <c r="R133" i="24487" s="1"/>
  <c r="O133" i="24487"/>
  <c r="H134" i="24487"/>
  <c r="K134" i="24487"/>
  <c r="P134" i="24487" s="1"/>
  <c r="R134" i="24487" s="1"/>
  <c r="O134" i="24487"/>
  <c r="D135" i="24487"/>
  <c r="E135" i="24487"/>
  <c r="F135" i="24487"/>
  <c r="G135" i="24487"/>
  <c r="I135" i="24487"/>
  <c r="J135" i="24487"/>
  <c r="L135" i="24487"/>
  <c r="M135" i="24487"/>
  <c r="N135" i="24487"/>
  <c r="Q135" i="24487"/>
  <c r="H136" i="24487"/>
  <c r="K136" i="24487" s="1"/>
  <c r="P136" i="24487" s="1"/>
  <c r="O136" i="24487"/>
  <c r="H137" i="24487"/>
  <c r="O137" i="24487"/>
  <c r="H138" i="24487"/>
  <c r="K138" i="24487" s="1"/>
  <c r="O138" i="24487"/>
  <c r="H139" i="24487"/>
  <c r="K139" i="24487" s="1"/>
  <c r="P139" i="24487" s="1"/>
  <c r="R139" i="24487" s="1"/>
  <c r="O139" i="24487"/>
  <c r="H140" i="24487"/>
  <c r="K140" i="24487" s="1"/>
  <c r="P140" i="24487" s="1"/>
  <c r="R140" i="24487" s="1"/>
  <c r="O140" i="24487"/>
  <c r="H141" i="24487"/>
  <c r="K141" i="24487" s="1"/>
  <c r="P141" i="24487" s="1"/>
  <c r="R141" i="24487" s="1"/>
  <c r="O141" i="24487"/>
  <c r="H142" i="24487"/>
  <c r="K142" i="24487" s="1"/>
  <c r="O142" i="24487"/>
  <c r="H143" i="24487"/>
  <c r="K143" i="24487" s="1"/>
  <c r="O143" i="24487"/>
  <c r="H144" i="24487"/>
  <c r="K144" i="24487"/>
  <c r="P144" i="24487" s="1"/>
  <c r="R144" i="24487" s="1"/>
  <c r="O144" i="24487"/>
  <c r="H145" i="24487"/>
  <c r="K145" i="24487" s="1"/>
  <c r="O145" i="24487"/>
  <c r="H146" i="24487"/>
  <c r="K146" i="24487" s="1"/>
  <c r="P146" i="24487" s="1"/>
  <c r="R146" i="24487" s="1"/>
  <c r="O146" i="24487"/>
  <c r="H147" i="24487"/>
  <c r="K147" i="24487"/>
  <c r="O147" i="24487"/>
  <c r="H148" i="24487"/>
  <c r="K148" i="24487"/>
  <c r="O148" i="24487"/>
  <c r="H149" i="24487"/>
  <c r="K149" i="24487" s="1"/>
  <c r="P149" i="24487" s="1"/>
  <c r="R149" i="24487" s="1"/>
  <c r="O149" i="24487"/>
  <c r="H150" i="24487"/>
  <c r="K150" i="24487" s="1"/>
  <c r="P150" i="24487" s="1"/>
  <c r="R150" i="24487" s="1"/>
  <c r="O150" i="24487"/>
  <c r="H151" i="24487"/>
  <c r="K151" i="24487"/>
  <c r="O151" i="24487"/>
  <c r="P151" i="24487" s="1"/>
  <c r="R151" i="24487" s="1"/>
  <c r="H152" i="24487"/>
  <c r="K152" i="24487" s="1"/>
  <c r="O152" i="24487"/>
  <c r="H153" i="24487"/>
  <c r="K153" i="24487" s="1"/>
  <c r="P153" i="24487" s="1"/>
  <c r="R153" i="24487" s="1"/>
  <c r="O153" i="24487"/>
  <c r="H154" i="24487"/>
  <c r="K154" i="24487" s="1"/>
  <c r="O154" i="24487"/>
  <c r="H155" i="24487"/>
  <c r="K155" i="24487" s="1"/>
  <c r="P155" i="24487" s="1"/>
  <c r="R155" i="24487" s="1"/>
  <c r="O155" i="24487"/>
  <c r="H156" i="24487"/>
  <c r="K156" i="24487" s="1"/>
  <c r="P156" i="24487" s="1"/>
  <c r="R156" i="24487" s="1"/>
  <c r="O156" i="24487"/>
  <c r="H157" i="24487"/>
  <c r="K157" i="24487"/>
  <c r="P157" i="24487" s="1"/>
  <c r="R157" i="24487" s="1"/>
  <c r="O157" i="24487"/>
  <c r="H158" i="24487"/>
  <c r="K158" i="24487" s="1"/>
  <c r="O158" i="24487"/>
  <c r="H159" i="24487"/>
  <c r="K159" i="24487" s="1"/>
  <c r="O159" i="24487"/>
  <c r="H160" i="24487"/>
  <c r="K160" i="24487"/>
  <c r="O160" i="24487"/>
  <c r="H161" i="24487"/>
  <c r="K161" i="24487" s="1"/>
  <c r="O161" i="24487"/>
  <c r="H162" i="24487"/>
  <c r="K162" i="24487" s="1"/>
  <c r="P162" i="24487" s="1"/>
  <c r="R162" i="24487" s="1"/>
  <c r="O162" i="24487"/>
  <c r="H163" i="24487"/>
  <c r="K163" i="24487"/>
  <c r="O163" i="24487"/>
  <c r="P163" i="24487"/>
  <c r="R163" i="24487" s="1"/>
  <c r="H164" i="24487"/>
  <c r="K164" i="24487"/>
  <c r="O164" i="24487"/>
  <c r="H166" i="24487"/>
  <c r="K166" i="24487" s="1"/>
  <c r="P166" i="24487" s="1"/>
  <c r="R166" i="24487" s="1"/>
  <c r="O166" i="24487"/>
  <c r="H167" i="24487"/>
  <c r="K167" i="24487" s="1"/>
  <c r="O167" i="24487"/>
  <c r="H168" i="24487"/>
  <c r="K168" i="24487"/>
  <c r="O168" i="24487"/>
  <c r="H169" i="24487"/>
  <c r="K169" i="24487" s="1"/>
  <c r="P169" i="24487" s="1"/>
  <c r="R169" i="24487" s="1"/>
  <c r="O169" i="24487"/>
  <c r="H170" i="24487"/>
  <c r="K170" i="24487" s="1"/>
  <c r="P170" i="24487" s="1"/>
  <c r="R170" i="24487" s="1"/>
  <c r="O170" i="24487"/>
  <c r="H171" i="24487"/>
  <c r="K171" i="24487" s="1"/>
  <c r="O171" i="24487"/>
  <c r="H172" i="24487"/>
  <c r="K172" i="24487" s="1"/>
  <c r="P172" i="24487" s="1"/>
  <c r="R172" i="24487" s="1"/>
  <c r="O172" i="24487"/>
  <c r="H174" i="24487"/>
  <c r="K174" i="24487"/>
  <c r="P174" i="24487" s="1"/>
  <c r="R174" i="24487" s="1"/>
  <c r="O174" i="24487"/>
  <c r="H175" i="24487"/>
  <c r="K175" i="24487"/>
  <c r="P175" i="24487" s="1"/>
  <c r="R175" i="24487" s="1"/>
  <c r="O175" i="24487"/>
  <c r="H176" i="24487"/>
  <c r="K176" i="24487" s="1"/>
  <c r="O176" i="24487"/>
  <c r="H177" i="24487"/>
  <c r="K177" i="24487"/>
  <c r="O177" i="24487"/>
  <c r="H178" i="24487"/>
  <c r="K178" i="24487"/>
  <c r="P178" i="24487" s="1"/>
  <c r="R178" i="24487" s="1"/>
  <c r="O178" i="24487"/>
  <c r="H179" i="24487"/>
  <c r="K179" i="24487" s="1"/>
  <c r="O179" i="24487"/>
  <c r="H180" i="24487"/>
  <c r="K180" i="24487" s="1"/>
  <c r="O180" i="24487"/>
  <c r="H181" i="24487"/>
  <c r="K181" i="24487"/>
  <c r="O181" i="24487"/>
  <c r="H182" i="24487"/>
  <c r="K182" i="24487"/>
  <c r="O182" i="24487"/>
  <c r="H183" i="24487"/>
  <c r="K183" i="24487" s="1"/>
  <c r="O183" i="24487"/>
  <c r="H184" i="24487"/>
  <c r="K184" i="24487" s="1"/>
  <c r="P184" i="24487" s="1"/>
  <c r="R184" i="24487" s="1"/>
  <c r="O184" i="24487"/>
  <c r="H185" i="24487"/>
  <c r="K185" i="24487"/>
  <c r="O185" i="24487"/>
  <c r="P185" i="24487" s="1"/>
  <c r="R185" i="24487" s="1"/>
  <c r="H186" i="24487"/>
  <c r="K186" i="24487" s="1"/>
  <c r="O186" i="24487"/>
  <c r="H187" i="24487"/>
  <c r="K187" i="24487" s="1"/>
  <c r="P187" i="24487" s="1"/>
  <c r="R187" i="24487" s="1"/>
  <c r="O187" i="24487"/>
  <c r="H188" i="24487"/>
  <c r="K188" i="24487" s="1"/>
  <c r="O188" i="24487"/>
  <c r="H189" i="24487"/>
  <c r="K189" i="24487" s="1"/>
  <c r="P189" i="24487" s="1"/>
  <c r="R189" i="24487" s="1"/>
  <c r="O189" i="24487"/>
  <c r="D190" i="24487"/>
  <c r="E190" i="24487"/>
  <c r="F190" i="24487"/>
  <c r="G190" i="24487"/>
  <c r="I190" i="24487"/>
  <c r="J190" i="24487"/>
  <c r="L190" i="24487"/>
  <c r="M190" i="24487"/>
  <c r="N190" i="24487"/>
  <c r="Q190" i="24487"/>
  <c r="H191" i="24487"/>
  <c r="K191" i="24487"/>
  <c r="O191" i="24487"/>
  <c r="P191" i="24487" s="1"/>
  <c r="H192" i="24487"/>
  <c r="K192" i="24487" s="1"/>
  <c r="P192" i="24487" s="1"/>
  <c r="R192" i="24487" s="1"/>
  <c r="O192" i="24487"/>
  <c r="H193" i="24487"/>
  <c r="K193" i="24487" s="1"/>
  <c r="O193" i="24487"/>
  <c r="H194" i="24487"/>
  <c r="K194" i="24487" s="1"/>
  <c r="O194" i="24487"/>
  <c r="H195" i="24487"/>
  <c r="K195" i="24487" s="1"/>
  <c r="P195" i="24487" s="1"/>
  <c r="R195" i="24487" s="1"/>
  <c r="O195" i="24487"/>
  <c r="H196" i="24487"/>
  <c r="K196" i="24487" s="1"/>
  <c r="P196" i="24487" s="1"/>
  <c r="R196" i="24487" s="1"/>
  <c r="O196" i="24487"/>
  <c r="H197" i="24487"/>
  <c r="K197" i="24487"/>
  <c r="O197" i="24487"/>
  <c r="H198" i="24487"/>
  <c r="K198" i="24487" s="1"/>
  <c r="O198" i="24487"/>
  <c r="H199" i="24487"/>
  <c r="K199" i="24487" s="1"/>
  <c r="O199" i="24487"/>
  <c r="H200" i="24487"/>
  <c r="K200" i="24487"/>
  <c r="P200" i="24487" s="1"/>
  <c r="R200" i="24487" s="1"/>
  <c r="O200" i="24487"/>
  <c r="H201" i="24487"/>
  <c r="K201" i="24487" s="1"/>
  <c r="O201" i="24487"/>
  <c r="H202" i="24487"/>
  <c r="K202" i="24487" s="1"/>
  <c r="P202" i="24487" s="1"/>
  <c r="R202" i="24487" s="1"/>
  <c r="O202" i="24487"/>
  <c r="H203" i="24487"/>
  <c r="K203" i="24487"/>
  <c r="O203" i="24487"/>
  <c r="P203" i="24487" s="1"/>
  <c r="R203" i="24487" s="1"/>
  <c r="H204" i="24487"/>
  <c r="K204" i="24487"/>
  <c r="P204" i="24487" s="1"/>
  <c r="R204" i="24487" s="1"/>
  <c r="O204" i="24487"/>
  <c r="H205" i="24487"/>
  <c r="K205" i="24487" s="1"/>
  <c r="P205" i="24487" s="1"/>
  <c r="R205" i="24487" s="1"/>
  <c r="O205" i="24487"/>
  <c r="H206" i="24487"/>
  <c r="K206" i="24487" s="1"/>
  <c r="P206" i="24487" s="1"/>
  <c r="R206" i="24487" s="1"/>
  <c r="O206" i="24487"/>
  <c r="H207" i="24487"/>
  <c r="K207" i="24487"/>
  <c r="O207" i="24487"/>
  <c r="P207" i="24487" s="1"/>
  <c r="R207" i="24487" s="1"/>
  <c r="H208" i="24487"/>
  <c r="K208" i="24487" s="1"/>
  <c r="P208" i="24487" s="1"/>
  <c r="R208" i="24487" s="1"/>
  <c r="O208" i="24487"/>
  <c r="H209" i="24487"/>
  <c r="K209" i="24487" s="1"/>
  <c r="O209" i="24487"/>
  <c r="H211" i="24487"/>
  <c r="K211" i="24487" s="1"/>
  <c r="O211" i="24487"/>
  <c r="H212" i="24487"/>
  <c r="K212" i="24487" s="1"/>
  <c r="P212" i="24487" s="1"/>
  <c r="R212" i="24487" s="1"/>
  <c r="O212" i="24487"/>
  <c r="H213" i="24487"/>
  <c r="K213" i="24487" s="1"/>
  <c r="P213" i="24487" s="1"/>
  <c r="R213" i="24487" s="1"/>
  <c r="O213" i="24487"/>
  <c r="H214" i="24487"/>
  <c r="K214" i="24487"/>
  <c r="P214" i="24487" s="1"/>
  <c r="R214" i="24487" s="1"/>
  <c r="O214" i="24487"/>
  <c r="H215" i="24487"/>
  <c r="K215" i="24487" s="1"/>
  <c r="O215" i="24487"/>
  <c r="H216" i="24487"/>
  <c r="K216" i="24487" s="1"/>
  <c r="O216" i="24487"/>
  <c r="H217" i="24487"/>
  <c r="K217" i="24487"/>
  <c r="P217" i="24487" s="1"/>
  <c r="R217" i="24487" s="1"/>
  <c r="O217" i="24487"/>
  <c r="H218" i="24487"/>
  <c r="K218" i="24487" s="1"/>
  <c r="O218" i="24487"/>
  <c r="H219" i="24487"/>
  <c r="K219" i="24487" s="1"/>
  <c r="P219" i="24487" s="1"/>
  <c r="R219" i="24487" s="1"/>
  <c r="O219" i="24487"/>
  <c r="H220" i="24487"/>
  <c r="K220" i="24487"/>
  <c r="O220" i="24487"/>
  <c r="H221" i="24487"/>
  <c r="K221" i="24487"/>
  <c r="O221" i="24487"/>
  <c r="H222" i="24487"/>
  <c r="K222" i="24487" s="1"/>
  <c r="P222" i="24487" s="1"/>
  <c r="R222" i="24487" s="1"/>
  <c r="O222" i="24487"/>
  <c r="D223" i="24487"/>
  <c r="E223" i="24487"/>
  <c r="F223" i="24487"/>
  <c r="G223" i="24487"/>
  <c r="I223" i="24487"/>
  <c r="J223" i="24487"/>
  <c r="L223" i="24487"/>
  <c r="M223" i="24487"/>
  <c r="N223" i="24487"/>
  <c r="Q223" i="24487"/>
  <c r="H224" i="24487"/>
  <c r="K224" i="24487"/>
  <c r="O224" i="24487"/>
  <c r="H225" i="24487"/>
  <c r="K225" i="24487" s="1"/>
  <c r="O225" i="24487"/>
  <c r="H226" i="24487"/>
  <c r="K226" i="24487" s="1"/>
  <c r="P226" i="24487" s="1"/>
  <c r="R226" i="24487" s="1"/>
  <c r="O226" i="24487"/>
  <c r="H227" i="24487"/>
  <c r="K227" i="24487" s="1"/>
  <c r="P227" i="24487" s="1"/>
  <c r="R227" i="24487" s="1"/>
  <c r="O227" i="24487"/>
  <c r="H228" i="24487"/>
  <c r="K228" i="24487" s="1"/>
  <c r="P228" i="24487" s="1"/>
  <c r="R228" i="24487" s="1"/>
  <c r="O228" i="24487"/>
  <c r="H229" i="24487"/>
  <c r="K229" i="24487" s="1"/>
  <c r="O229" i="24487"/>
  <c r="H230" i="24487"/>
  <c r="K230" i="24487" s="1"/>
  <c r="O230" i="24487"/>
  <c r="P230" i="24487"/>
  <c r="R230" i="24487" s="1"/>
  <c r="H231" i="24487"/>
  <c r="K231" i="24487" s="1"/>
  <c r="P231" i="24487" s="1"/>
  <c r="R231" i="24487" s="1"/>
  <c r="O231" i="24487"/>
  <c r="H232" i="24487"/>
  <c r="K232" i="24487"/>
  <c r="O232" i="24487"/>
  <c r="H233" i="24487"/>
  <c r="K233" i="24487" s="1"/>
  <c r="O233" i="24487"/>
  <c r="H234" i="24487"/>
  <c r="K234" i="24487" s="1"/>
  <c r="P234" i="24487" s="1"/>
  <c r="R234" i="24487" s="1"/>
  <c r="O234" i="24487"/>
  <c r="H235" i="24487"/>
  <c r="K235" i="24487"/>
  <c r="P235" i="24487" s="1"/>
  <c r="R235" i="24487" s="1"/>
  <c r="O235" i="24487"/>
  <c r="D236" i="24487"/>
  <c r="E236" i="24487"/>
  <c r="F236" i="24487"/>
  <c r="G236" i="24487"/>
  <c r="I236" i="24487"/>
  <c r="J236" i="24487"/>
  <c r="L236" i="24487"/>
  <c r="M236" i="24487"/>
  <c r="N236" i="24487"/>
  <c r="Q236" i="24487"/>
  <c r="H237" i="24487"/>
  <c r="K237" i="24487" s="1"/>
  <c r="P237" i="24487" s="1"/>
  <c r="O237" i="24487"/>
  <c r="H238" i="24487"/>
  <c r="K238" i="24487" s="1"/>
  <c r="P238" i="24487" s="1"/>
  <c r="R238" i="24487" s="1"/>
  <c r="O238" i="24487"/>
  <c r="H239" i="24487"/>
  <c r="K239" i="24487" s="1"/>
  <c r="O239" i="24487"/>
  <c r="H240" i="24487"/>
  <c r="K240" i="24487" s="1"/>
  <c r="O240" i="24487"/>
  <c r="P240" i="24487"/>
  <c r="R240" i="24487" s="1"/>
  <c r="H241" i="24487"/>
  <c r="K241" i="24487" s="1"/>
  <c r="P241" i="24487" s="1"/>
  <c r="R241" i="24487" s="1"/>
  <c r="O241" i="24487"/>
  <c r="H242" i="24487"/>
  <c r="K242" i="24487" s="1"/>
  <c r="P242" i="24487" s="1"/>
  <c r="R242" i="24487" s="1"/>
  <c r="O242" i="24487"/>
  <c r="H243" i="24487"/>
  <c r="K243" i="24487" s="1"/>
  <c r="O243" i="24487"/>
  <c r="H244" i="24487"/>
  <c r="K244" i="24487" s="1"/>
  <c r="P244" i="24487" s="1"/>
  <c r="R244" i="24487" s="1"/>
  <c r="O244" i="24487"/>
  <c r="H245" i="24487"/>
  <c r="K245" i="24487" s="1"/>
  <c r="P245" i="24487" s="1"/>
  <c r="R245" i="24487" s="1"/>
  <c r="O245" i="24487"/>
  <c r="H246" i="24487"/>
  <c r="K246" i="24487"/>
  <c r="P246" i="24487" s="1"/>
  <c r="R246" i="24487" s="1"/>
  <c r="O246" i="24487"/>
  <c r="H247" i="24487"/>
  <c r="K247" i="24487" s="1"/>
  <c r="P247" i="24487" s="1"/>
  <c r="R247" i="24487" s="1"/>
  <c r="O247" i="24487"/>
  <c r="H248" i="24487"/>
  <c r="K248" i="24487" s="1"/>
  <c r="O248" i="24487"/>
  <c r="P248" i="24487"/>
  <c r="R248" i="24487" s="1"/>
  <c r="H249" i="24487"/>
  <c r="K249" i="24487" s="1"/>
  <c r="O249" i="24487"/>
  <c r="H250" i="24487"/>
  <c r="K250" i="24487" s="1"/>
  <c r="P250" i="24487" s="1"/>
  <c r="R250" i="24487" s="1"/>
  <c r="O250" i="24487"/>
  <c r="H251" i="24487"/>
  <c r="K251" i="24487" s="1"/>
  <c r="O251" i="24487"/>
  <c r="H252" i="24487"/>
  <c r="K252" i="24487" s="1"/>
  <c r="O252" i="24487"/>
  <c r="P252" i="24487"/>
  <c r="R252" i="24487" s="1"/>
  <c r="H253" i="24487"/>
  <c r="K253" i="24487" s="1"/>
  <c r="P253" i="24487" s="1"/>
  <c r="R253" i="24487" s="1"/>
  <c r="O253" i="24487"/>
  <c r="H254" i="24487"/>
  <c r="K254" i="24487" s="1"/>
  <c r="P254" i="24487" s="1"/>
  <c r="R254" i="24487" s="1"/>
  <c r="O254" i="24487"/>
  <c r="H255" i="24487"/>
  <c r="K255" i="24487" s="1"/>
  <c r="O255" i="24487"/>
  <c r="H256" i="24487"/>
  <c r="K256" i="24487" s="1"/>
  <c r="P256" i="24487" s="1"/>
  <c r="R256" i="24487" s="1"/>
  <c r="O256" i="24487"/>
  <c r="H257" i="24487"/>
  <c r="K257" i="24487" s="1"/>
  <c r="P257" i="24487" s="1"/>
  <c r="R257" i="24487" s="1"/>
  <c r="O257" i="24487"/>
  <c r="H258" i="24487"/>
  <c r="K258" i="24487" s="1"/>
  <c r="P258" i="24487" s="1"/>
  <c r="R258" i="24487" s="1"/>
  <c r="O258" i="24487"/>
  <c r="H259" i="24487"/>
  <c r="K259" i="24487" s="1"/>
  <c r="O259" i="24487"/>
  <c r="H260" i="24487"/>
  <c r="K260" i="24487" s="1"/>
  <c r="O260" i="24487"/>
  <c r="P260" i="24487"/>
  <c r="R260" i="24487" s="1"/>
  <c r="H261" i="24487"/>
  <c r="K261" i="24487" s="1"/>
  <c r="P261" i="24487" s="1"/>
  <c r="R261" i="24487" s="1"/>
  <c r="O261" i="24487"/>
  <c r="H262" i="24487"/>
  <c r="K262" i="24487"/>
  <c r="P262" i="24487" s="1"/>
  <c r="R262" i="24487" s="1"/>
  <c r="O262" i="24487"/>
  <c r="H263" i="24487"/>
  <c r="K263" i="24487" s="1"/>
  <c r="P263" i="24487" s="1"/>
  <c r="R263" i="24487" s="1"/>
  <c r="O263" i="24487"/>
  <c r="H264" i="24487"/>
  <c r="K264" i="24487" s="1"/>
  <c r="P264" i="24487" s="1"/>
  <c r="R264" i="24487" s="1"/>
  <c r="O264" i="24487"/>
  <c r="H265" i="24487"/>
  <c r="K265" i="24487" s="1"/>
  <c r="O265" i="24487"/>
  <c r="H266" i="24487"/>
  <c r="K266" i="24487" s="1"/>
  <c r="P266" i="24487" s="1"/>
  <c r="R266" i="24487" s="1"/>
  <c r="O266" i="24487"/>
  <c r="H267" i="24487"/>
  <c r="K267" i="24487" s="1"/>
  <c r="O267" i="24487"/>
  <c r="D268" i="24487"/>
  <c r="E268" i="24487"/>
  <c r="F268" i="24487"/>
  <c r="G268" i="24487"/>
  <c r="I268" i="24487"/>
  <c r="J268" i="24487"/>
  <c r="L268" i="24487"/>
  <c r="M268" i="24487"/>
  <c r="N268" i="24487"/>
  <c r="Q268" i="24487"/>
  <c r="H269" i="24487"/>
  <c r="O269" i="24487"/>
  <c r="H270" i="24487"/>
  <c r="K270" i="24487"/>
  <c r="O270" i="24487"/>
  <c r="P270" i="24487"/>
  <c r="R270" i="24487" s="1"/>
  <c r="H271" i="24487"/>
  <c r="K271" i="24487"/>
  <c r="P271" i="24487" s="1"/>
  <c r="R271" i="24487" s="1"/>
  <c r="O271" i="24487"/>
  <c r="H272" i="24487"/>
  <c r="K272" i="24487" s="1"/>
  <c r="P272" i="24487" s="1"/>
  <c r="R272" i="24487" s="1"/>
  <c r="O272" i="24487"/>
  <c r="H273" i="24487"/>
  <c r="K273" i="24487" s="1"/>
  <c r="P273" i="24487" s="1"/>
  <c r="R273" i="24487" s="1"/>
  <c r="O273" i="24487"/>
  <c r="H274" i="24487"/>
  <c r="K274" i="24487"/>
  <c r="P274" i="24487" s="1"/>
  <c r="R274" i="24487" s="1"/>
  <c r="O274" i="24487"/>
  <c r="H275" i="24487"/>
  <c r="K275" i="24487"/>
  <c r="O275" i="24487"/>
  <c r="H276" i="24487"/>
  <c r="K276" i="24487" s="1"/>
  <c r="P276" i="24487" s="1"/>
  <c r="R276" i="24487" s="1"/>
  <c r="O276" i="24487"/>
  <c r="H277" i="24487"/>
  <c r="K277" i="24487" s="1"/>
  <c r="P277" i="24487" s="1"/>
  <c r="R277" i="24487" s="1"/>
  <c r="O277" i="24487"/>
  <c r="H278" i="24487"/>
  <c r="K278" i="24487"/>
  <c r="O278" i="24487"/>
  <c r="P278" i="24487"/>
  <c r="R278" i="24487" s="1"/>
  <c r="D279" i="24487"/>
  <c r="E279" i="24487"/>
  <c r="F279" i="24487"/>
  <c r="G279" i="24487"/>
  <c r="I279" i="24487"/>
  <c r="J279" i="24487"/>
  <c r="L279" i="24487"/>
  <c r="M279" i="24487"/>
  <c r="N279" i="24487"/>
  <c r="Q279" i="24487"/>
  <c r="H280" i="24487"/>
  <c r="K280" i="24487" s="1"/>
  <c r="P280" i="24487" s="1"/>
  <c r="O280" i="24487"/>
  <c r="H281" i="24487"/>
  <c r="K281" i="24487" s="1"/>
  <c r="O281" i="24487"/>
  <c r="H282" i="24487"/>
  <c r="K282" i="24487"/>
  <c r="P282" i="24487" s="1"/>
  <c r="R282" i="24487" s="1"/>
  <c r="O282" i="24487"/>
  <c r="H283" i="24487"/>
  <c r="K283" i="24487" s="1"/>
  <c r="O283" i="24487"/>
  <c r="H284" i="24487"/>
  <c r="K284" i="24487" s="1"/>
  <c r="P284" i="24487" s="1"/>
  <c r="R284" i="24487" s="1"/>
  <c r="O284" i="24487"/>
  <c r="H285" i="24487"/>
  <c r="K285" i="24487" s="1"/>
  <c r="P285" i="24487" s="1"/>
  <c r="R285" i="24487" s="1"/>
  <c r="O285" i="24487"/>
  <c r="H286" i="24487"/>
  <c r="K286" i="24487"/>
  <c r="P286" i="24487" s="1"/>
  <c r="R286" i="24487" s="1"/>
  <c r="O286" i="24487"/>
  <c r="H287" i="24487"/>
  <c r="K287" i="24487" s="1"/>
  <c r="O287" i="24487"/>
  <c r="H288" i="24487"/>
  <c r="K288" i="24487" s="1"/>
  <c r="P288" i="24487" s="1"/>
  <c r="R288" i="24487" s="1"/>
  <c r="O288" i="24487"/>
  <c r="H289" i="24487"/>
  <c r="K289" i="24487"/>
  <c r="P289" i="24487" s="1"/>
  <c r="R289" i="24487" s="1"/>
  <c r="O289" i="24487"/>
  <c r="D290" i="24487"/>
  <c r="E290" i="24487"/>
  <c r="F290" i="24487"/>
  <c r="G290" i="24487"/>
  <c r="I290" i="24487"/>
  <c r="J290" i="24487"/>
  <c r="L290" i="24487"/>
  <c r="M290" i="24487"/>
  <c r="N290" i="24487"/>
  <c r="Q290" i="24487"/>
  <c r="H291" i="24487"/>
  <c r="K291" i="24487" s="1"/>
  <c r="O291" i="24487"/>
  <c r="H292" i="24487"/>
  <c r="K292" i="24487" s="1"/>
  <c r="P292" i="24487" s="1"/>
  <c r="R292" i="24487" s="1"/>
  <c r="O292" i="24487"/>
  <c r="H293" i="24487"/>
  <c r="K293" i="24487" s="1"/>
  <c r="P293" i="24487" s="1"/>
  <c r="R293" i="24487" s="1"/>
  <c r="O293" i="24487"/>
  <c r="H294" i="24487"/>
  <c r="K294" i="24487"/>
  <c r="O294" i="24487"/>
  <c r="P294" i="24487" s="1"/>
  <c r="R294" i="24487" s="1"/>
  <c r="H295" i="24487"/>
  <c r="K295" i="24487"/>
  <c r="O295" i="24487"/>
  <c r="H296" i="24487"/>
  <c r="K296" i="24487" s="1"/>
  <c r="P296" i="24487" s="1"/>
  <c r="R296" i="24487" s="1"/>
  <c r="O296" i="24487"/>
  <c r="H297" i="24487"/>
  <c r="K297" i="24487" s="1"/>
  <c r="O297" i="24487"/>
  <c r="H298" i="24487"/>
  <c r="K298" i="24487" s="1"/>
  <c r="P298" i="24487" s="1"/>
  <c r="R298" i="24487" s="1"/>
  <c r="O298" i="24487"/>
  <c r="H299" i="24487"/>
  <c r="K299" i="24487"/>
  <c r="O299" i="24487"/>
  <c r="H300" i="24487"/>
  <c r="K300" i="24487"/>
  <c r="P300" i="24487" s="1"/>
  <c r="R300" i="24487" s="1"/>
  <c r="O300" i="24487"/>
  <c r="H301" i="24487"/>
  <c r="K301" i="24487" s="1"/>
  <c r="O301" i="24487"/>
  <c r="H302" i="24487"/>
  <c r="K302" i="24487" s="1"/>
  <c r="P302" i="24487" s="1"/>
  <c r="R302" i="24487" s="1"/>
  <c r="O302" i="24487"/>
  <c r="H303" i="24487"/>
  <c r="K303" i="24487" s="1"/>
  <c r="P303" i="24487" s="1"/>
  <c r="R303" i="24487" s="1"/>
  <c r="O303" i="24487"/>
  <c r="H304" i="24487"/>
  <c r="K304" i="24487"/>
  <c r="P304" i="24487" s="1"/>
  <c r="R304" i="24487" s="1"/>
  <c r="O304" i="24487"/>
  <c r="H305" i="24487"/>
  <c r="K305" i="24487" s="1"/>
  <c r="O305" i="24487"/>
  <c r="P305" i="24487"/>
  <c r="R305" i="24487" s="1"/>
  <c r="H306" i="24487"/>
  <c r="K306" i="24487" s="1"/>
  <c r="P306" i="24487" s="1"/>
  <c r="R306" i="24487" s="1"/>
  <c r="O306" i="24487"/>
  <c r="H307" i="24487"/>
  <c r="K307" i="24487" s="1"/>
  <c r="P307" i="24487" s="1"/>
  <c r="R307" i="24487" s="1"/>
  <c r="O307" i="24487"/>
  <c r="H308" i="24487"/>
  <c r="K308" i="24487" s="1"/>
  <c r="P308" i="24487" s="1"/>
  <c r="R308" i="24487" s="1"/>
  <c r="O308" i="24487"/>
  <c r="H309" i="24487"/>
  <c r="K309" i="24487" s="1"/>
  <c r="O309" i="24487"/>
  <c r="H310" i="24487"/>
  <c r="K310" i="24487" s="1"/>
  <c r="P310" i="24487" s="1"/>
  <c r="R310" i="24487" s="1"/>
  <c r="O310" i="24487"/>
  <c r="H311" i="24487"/>
  <c r="K311" i="24487"/>
  <c r="P311" i="24487" s="1"/>
  <c r="R311" i="24487" s="1"/>
  <c r="O311" i="24487"/>
  <c r="H312" i="24487"/>
  <c r="K312" i="24487" s="1"/>
  <c r="O312" i="24487"/>
  <c r="H313" i="24487"/>
  <c r="K313" i="24487" s="1"/>
  <c r="P313" i="24487" s="1"/>
  <c r="R313" i="24487" s="1"/>
  <c r="O313" i="24487"/>
  <c r="H314" i="24487"/>
  <c r="K314" i="24487"/>
  <c r="P314" i="24487" s="1"/>
  <c r="R314" i="24487" s="1"/>
  <c r="O314" i="24487"/>
  <c r="H315" i="24487"/>
  <c r="K315" i="24487"/>
  <c r="O315" i="24487"/>
  <c r="H316" i="24487"/>
  <c r="K316" i="24487"/>
  <c r="O316" i="24487"/>
  <c r="H317" i="24487"/>
  <c r="K317" i="24487" s="1"/>
  <c r="O317" i="24487"/>
  <c r="H318" i="24487"/>
  <c r="K318" i="24487" s="1"/>
  <c r="P318" i="24487" s="1"/>
  <c r="R318" i="24487" s="1"/>
  <c r="O318" i="24487"/>
  <c r="H319" i="24487"/>
  <c r="K319" i="24487" s="1"/>
  <c r="P319" i="24487" s="1"/>
  <c r="R319" i="24487" s="1"/>
  <c r="O319" i="24487"/>
  <c r="H320" i="24487"/>
  <c r="K320" i="24487" s="1"/>
  <c r="P320" i="24487" s="1"/>
  <c r="R320" i="24487" s="1"/>
  <c r="O320" i="24487"/>
  <c r="H321" i="24487"/>
  <c r="K321" i="24487" s="1"/>
  <c r="O321" i="24487"/>
  <c r="P321" i="24487"/>
  <c r="R321" i="24487" s="1"/>
  <c r="H322" i="24487"/>
  <c r="K322" i="24487" s="1"/>
  <c r="O322" i="24487"/>
  <c r="P322" i="24487"/>
  <c r="R322" i="24487" s="1"/>
  <c r="H323" i="24487"/>
  <c r="K323" i="24487" s="1"/>
  <c r="P323" i="24487" s="1"/>
  <c r="R323" i="24487" s="1"/>
  <c r="O323" i="24487"/>
  <c r="H324" i="24487"/>
  <c r="K324" i="24487"/>
  <c r="P324" i="24487" s="1"/>
  <c r="R324" i="24487" s="1"/>
  <c r="O324" i="24487"/>
  <c r="H325" i="24487"/>
  <c r="K325" i="24487" s="1"/>
  <c r="P325" i="24487" s="1"/>
  <c r="R325" i="24487" s="1"/>
  <c r="O325" i="24487"/>
  <c r="H326" i="24487"/>
  <c r="K326" i="24487"/>
  <c r="O326" i="24487"/>
  <c r="H327" i="24487"/>
  <c r="K327" i="24487" s="1"/>
  <c r="P327" i="24487" s="1"/>
  <c r="R327" i="24487" s="1"/>
  <c r="O327" i="24487"/>
  <c r="H328" i="24487"/>
  <c r="K328" i="24487" s="1"/>
  <c r="O328" i="24487"/>
  <c r="H329" i="24487"/>
  <c r="K329" i="24487" s="1"/>
  <c r="P329" i="24487" s="1"/>
  <c r="R329" i="24487" s="1"/>
  <c r="O329" i="24487"/>
  <c r="H330" i="24487"/>
  <c r="K330" i="24487"/>
  <c r="P330" i="24487" s="1"/>
  <c r="R330" i="24487" s="1"/>
  <c r="O330" i="24487"/>
  <c r="H331" i="24487"/>
  <c r="K331" i="24487"/>
  <c r="O331" i="24487"/>
  <c r="H332" i="24487"/>
  <c r="K332" i="24487"/>
  <c r="O332" i="24487"/>
  <c r="H333" i="24487"/>
  <c r="K333" i="24487" s="1"/>
  <c r="O333" i="24487"/>
  <c r="H334" i="24487"/>
  <c r="K334" i="24487"/>
  <c r="P334" i="24487" s="1"/>
  <c r="R334" i="24487" s="1"/>
  <c r="O334" i="24487"/>
  <c r="H335" i="24487"/>
  <c r="K335" i="24487" s="1"/>
  <c r="P335" i="24487" s="1"/>
  <c r="R335" i="24487" s="1"/>
  <c r="O335" i="24487"/>
  <c r="H336" i="24487"/>
  <c r="K336" i="24487"/>
  <c r="P336" i="24487" s="1"/>
  <c r="R336" i="24487" s="1"/>
  <c r="O336" i="24487"/>
  <c r="H337" i="24487"/>
  <c r="K337" i="24487" s="1"/>
  <c r="O337" i="24487"/>
  <c r="P337" i="24487" s="1"/>
  <c r="R337" i="24487" s="1"/>
  <c r="H338" i="24487"/>
  <c r="K338" i="24487" s="1"/>
  <c r="O338" i="24487"/>
  <c r="P338" i="24487"/>
  <c r="R338" i="24487" s="1"/>
  <c r="D343" i="24487"/>
  <c r="E343" i="24487"/>
  <c r="F343" i="24487"/>
  <c r="G343" i="24487"/>
  <c r="I343" i="24487"/>
  <c r="J343" i="24487"/>
  <c r="L343" i="24487"/>
  <c r="M343" i="24487"/>
  <c r="N343" i="24487"/>
  <c r="Q343" i="24487"/>
  <c r="G344" i="24487"/>
  <c r="H7" i="24486"/>
  <c r="O7" i="24486"/>
  <c r="S7" i="24486"/>
  <c r="H8" i="24486"/>
  <c r="K8" i="24486" s="1"/>
  <c r="O8" i="24486"/>
  <c r="S8" i="24486"/>
  <c r="H9" i="24486"/>
  <c r="K9" i="24486" s="1"/>
  <c r="P9" i="24486" s="1"/>
  <c r="O9" i="24486"/>
  <c r="S9" i="24486"/>
  <c r="H10" i="24486"/>
  <c r="K10" i="24486"/>
  <c r="O10" i="24486"/>
  <c r="S10" i="24486"/>
  <c r="H11" i="24486"/>
  <c r="K11" i="24486" s="1"/>
  <c r="O11" i="24486"/>
  <c r="P11" i="24486" s="1"/>
  <c r="S11" i="24486"/>
  <c r="H12" i="24486"/>
  <c r="K12" i="24486" s="1"/>
  <c r="O12" i="24486"/>
  <c r="S12" i="24486"/>
  <c r="H13" i="24486"/>
  <c r="K13" i="24486" s="1"/>
  <c r="P13" i="24486" s="1"/>
  <c r="O13" i="24486"/>
  <c r="S13" i="24486"/>
  <c r="D14" i="24486"/>
  <c r="E14" i="24486"/>
  <c r="F14" i="24486"/>
  <c r="G14" i="24486"/>
  <c r="I14" i="24486"/>
  <c r="J14" i="24486"/>
  <c r="L14" i="24486"/>
  <c r="M14" i="24486"/>
  <c r="N14" i="24486"/>
  <c r="Q14" i="24486"/>
  <c r="R14" i="24486"/>
  <c r="H15" i="24486"/>
  <c r="K15" i="24486"/>
  <c r="P15" i="24486" s="1"/>
  <c r="O15" i="24486"/>
  <c r="S15" i="24486"/>
  <c r="H16" i="24486"/>
  <c r="K16" i="24486"/>
  <c r="O16" i="24486"/>
  <c r="S16" i="24486"/>
  <c r="H17" i="24486"/>
  <c r="K17" i="24486" s="1"/>
  <c r="O17" i="24486"/>
  <c r="S17" i="24486"/>
  <c r="H18" i="24486"/>
  <c r="K18" i="24486"/>
  <c r="O18" i="24486"/>
  <c r="P18" i="24486" s="1"/>
  <c r="T18" i="24486" s="1"/>
  <c r="S18" i="24486"/>
  <c r="H19" i="24486"/>
  <c r="K19" i="24486"/>
  <c r="P19" i="24486" s="1"/>
  <c r="O19" i="24486"/>
  <c r="S19" i="24486"/>
  <c r="H20" i="24486"/>
  <c r="K20" i="24486"/>
  <c r="O20" i="24486"/>
  <c r="S20" i="24486"/>
  <c r="H21" i="24486"/>
  <c r="K21" i="24486" s="1"/>
  <c r="O21" i="24486"/>
  <c r="S21" i="24486"/>
  <c r="H22" i="24486"/>
  <c r="K22" i="24486"/>
  <c r="O22" i="24486"/>
  <c r="P22" i="24486" s="1"/>
  <c r="T22" i="24486" s="1"/>
  <c r="S22" i="24486"/>
  <c r="H23" i="24486"/>
  <c r="K23" i="24486"/>
  <c r="O23" i="24486"/>
  <c r="S23" i="24486"/>
  <c r="H24" i="24486"/>
  <c r="K24" i="24486"/>
  <c r="O24" i="24486"/>
  <c r="P24" i="24486" s="1"/>
  <c r="T24" i="24486" s="1"/>
  <c r="S24" i="24486"/>
  <c r="H25" i="24486"/>
  <c r="K25" i="24486" s="1"/>
  <c r="O25" i="24486"/>
  <c r="S25" i="24486"/>
  <c r="H26" i="24486"/>
  <c r="K26" i="24486" s="1"/>
  <c r="O26" i="24486"/>
  <c r="P26" i="24486"/>
  <c r="T26" i="24486" s="1"/>
  <c r="S26" i="24486"/>
  <c r="H27" i="24486"/>
  <c r="K27" i="24486"/>
  <c r="O27" i="24486"/>
  <c r="S27" i="24486"/>
  <c r="H28" i="24486"/>
  <c r="K28" i="24486"/>
  <c r="O28" i="24486"/>
  <c r="P28" i="24486" s="1"/>
  <c r="T28" i="24486" s="1"/>
  <c r="S28" i="24486"/>
  <c r="H30" i="24486"/>
  <c r="K30" i="24486" s="1"/>
  <c r="O30" i="24486"/>
  <c r="S30" i="24486"/>
  <c r="D31" i="24486"/>
  <c r="E31" i="24486"/>
  <c r="F31" i="24486"/>
  <c r="G31" i="24486"/>
  <c r="I31" i="24486"/>
  <c r="J31" i="24486"/>
  <c r="L31" i="24486"/>
  <c r="M31" i="24486"/>
  <c r="N31" i="24486"/>
  <c r="Q31" i="24486"/>
  <c r="R31" i="24486"/>
  <c r="H32" i="24486"/>
  <c r="K32" i="24486" s="1"/>
  <c r="O32" i="24486"/>
  <c r="S32" i="24486"/>
  <c r="H33" i="24486"/>
  <c r="O33" i="24486"/>
  <c r="S33" i="24486"/>
  <c r="H34" i="24486"/>
  <c r="K34" i="24486" s="1"/>
  <c r="P34" i="24486" s="1"/>
  <c r="O34" i="24486"/>
  <c r="S34" i="24486"/>
  <c r="T34" i="24486" s="1"/>
  <c r="H35" i="24486"/>
  <c r="K35" i="24486" s="1"/>
  <c r="P35" i="24486" s="1"/>
  <c r="O35" i="24486"/>
  <c r="S35" i="24486"/>
  <c r="H36" i="24486"/>
  <c r="K36" i="24486" s="1"/>
  <c r="O36" i="24486"/>
  <c r="S36" i="24486"/>
  <c r="H37" i="24486"/>
  <c r="K37" i="24486" s="1"/>
  <c r="P37" i="24486" s="1"/>
  <c r="O37" i="24486"/>
  <c r="S37" i="24486"/>
  <c r="H38" i="24486"/>
  <c r="K38" i="24486" s="1"/>
  <c r="P38" i="24486" s="1"/>
  <c r="O38" i="24486"/>
  <c r="S38" i="24486"/>
  <c r="H39" i="24486"/>
  <c r="K39" i="24486" s="1"/>
  <c r="P39" i="24486" s="1"/>
  <c r="O39" i="24486"/>
  <c r="S39" i="24486"/>
  <c r="H40" i="24486"/>
  <c r="K40" i="24486"/>
  <c r="P40" i="24486" s="1"/>
  <c r="T40" i="24486" s="1"/>
  <c r="O40" i="24486"/>
  <c r="S40" i="24486"/>
  <c r="H41" i="24486"/>
  <c r="K41" i="24486" s="1"/>
  <c r="P41" i="24486" s="1"/>
  <c r="O41" i="24486"/>
  <c r="S41" i="24486"/>
  <c r="H42" i="24486"/>
  <c r="K42" i="24486"/>
  <c r="O42" i="24486"/>
  <c r="S42" i="24486"/>
  <c r="H43" i="24486"/>
  <c r="K43" i="24486" s="1"/>
  <c r="P43" i="24486" s="1"/>
  <c r="O43" i="24486"/>
  <c r="S43" i="24486"/>
  <c r="H44" i="24486"/>
  <c r="K44" i="24486"/>
  <c r="O44" i="24486"/>
  <c r="S44" i="24486"/>
  <c r="H45" i="24486"/>
  <c r="K45" i="24486" s="1"/>
  <c r="P45" i="24486" s="1"/>
  <c r="O45" i="24486"/>
  <c r="S45" i="24486"/>
  <c r="H46" i="24486"/>
  <c r="K46" i="24486" s="1"/>
  <c r="O46" i="24486"/>
  <c r="S46" i="24486"/>
  <c r="H47" i="24486"/>
  <c r="K47" i="24486" s="1"/>
  <c r="P47" i="24486" s="1"/>
  <c r="O47" i="24486"/>
  <c r="S47" i="24486"/>
  <c r="H48" i="24486"/>
  <c r="K48" i="24486"/>
  <c r="P48" i="24486" s="1"/>
  <c r="T48" i="24486" s="1"/>
  <c r="O48" i="24486"/>
  <c r="S48" i="24486"/>
  <c r="H49" i="24486"/>
  <c r="K49" i="24486" s="1"/>
  <c r="O49" i="24486"/>
  <c r="S49" i="24486"/>
  <c r="H50" i="24486"/>
  <c r="K50" i="24486"/>
  <c r="O50" i="24486"/>
  <c r="S50" i="24486"/>
  <c r="H51" i="24486"/>
  <c r="K51" i="24486" s="1"/>
  <c r="O51" i="24486"/>
  <c r="S51" i="24486"/>
  <c r="H52" i="24486"/>
  <c r="K52" i="24486"/>
  <c r="O52" i="24486"/>
  <c r="S52" i="24486"/>
  <c r="H53" i="24486"/>
  <c r="K53" i="24486" s="1"/>
  <c r="O53" i="24486"/>
  <c r="P53" i="24486"/>
  <c r="S53" i="24486"/>
  <c r="H54" i="24486"/>
  <c r="K54" i="24486"/>
  <c r="O54" i="24486"/>
  <c r="S54" i="24486"/>
  <c r="H55" i="24486"/>
  <c r="K55" i="24486" s="1"/>
  <c r="O55" i="24486"/>
  <c r="P55" i="24486"/>
  <c r="S55" i="24486"/>
  <c r="H56" i="24486"/>
  <c r="K56" i="24486"/>
  <c r="O56" i="24486"/>
  <c r="S56" i="24486"/>
  <c r="H57" i="24486"/>
  <c r="K57" i="24486" s="1"/>
  <c r="O57" i="24486"/>
  <c r="S57" i="24486"/>
  <c r="H58" i="24486"/>
  <c r="K58" i="24486" s="1"/>
  <c r="P58" i="24486" s="1"/>
  <c r="T58" i="24486" s="1"/>
  <c r="O58" i="24486"/>
  <c r="S58" i="24486"/>
  <c r="H59" i="24486"/>
  <c r="K59" i="24486" s="1"/>
  <c r="O59" i="24486"/>
  <c r="P59" i="24486"/>
  <c r="S59" i="24486"/>
  <c r="H60" i="24486"/>
  <c r="K60" i="24486"/>
  <c r="O60" i="24486"/>
  <c r="S60" i="24486"/>
  <c r="H61" i="24486"/>
  <c r="K61" i="24486" s="1"/>
  <c r="O61" i="24486"/>
  <c r="P61" i="24486"/>
  <c r="S61" i="24486"/>
  <c r="H62" i="24486"/>
  <c r="K62" i="24486"/>
  <c r="O62" i="24486"/>
  <c r="S62" i="24486"/>
  <c r="H63" i="24486"/>
  <c r="K63" i="24486" s="1"/>
  <c r="O63" i="24486"/>
  <c r="S63" i="24486"/>
  <c r="H64" i="24486"/>
  <c r="K64" i="24486" s="1"/>
  <c r="P64" i="24486" s="1"/>
  <c r="T64" i="24486" s="1"/>
  <c r="O64" i="24486"/>
  <c r="S64" i="24486"/>
  <c r="H65" i="24486"/>
  <c r="K65" i="24486" s="1"/>
  <c r="P65" i="24486" s="1"/>
  <c r="O65" i="24486"/>
  <c r="S65" i="24486"/>
  <c r="H66" i="24486"/>
  <c r="K66" i="24486" s="1"/>
  <c r="P66" i="24486" s="1"/>
  <c r="O66" i="24486"/>
  <c r="S66" i="24486"/>
  <c r="T66" i="24486"/>
  <c r="H67" i="24486"/>
  <c r="K67" i="24486" s="1"/>
  <c r="P67" i="24486" s="1"/>
  <c r="O67" i="24486"/>
  <c r="S67" i="24486"/>
  <c r="H68" i="24486"/>
  <c r="K68" i="24486" s="1"/>
  <c r="O68" i="24486"/>
  <c r="S68" i="24486"/>
  <c r="H69" i="24486"/>
  <c r="K69" i="24486" s="1"/>
  <c r="P69" i="24486" s="1"/>
  <c r="O69" i="24486"/>
  <c r="S69" i="24486"/>
  <c r="D70" i="24486"/>
  <c r="E70" i="24486"/>
  <c r="F70" i="24486"/>
  <c r="G70" i="24486"/>
  <c r="I70" i="24486"/>
  <c r="J70" i="24486"/>
  <c r="L70" i="24486"/>
  <c r="M70" i="24486"/>
  <c r="N70" i="24486"/>
  <c r="Q70" i="24486"/>
  <c r="R70" i="24486"/>
  <c r="H71" i="24486"/>
  <c r="K71" i="24486" s="1"/>
  <c r="O71" i="24486"/>
  <c r="S71" i="24486"/>
  <c r="H72" i="24486"/>
  <c r="K72" i="24486"/>
  <c r="O72" i="24486"/>
  <c r="P72" i="24486" s="1"/>
  <c r="T72" i="24486" s="1"/>
  <c r="S72" i="24486"/>
  <c r="H73" i="24486"/>
  <c r="K73" i="24486"/>
  <c r="O73" i="24486"/>
  <c r="S73" i="24486"/>
  <c r="H74" i="24486"/>
  <c r="K74" i="24486"/>
  <c r="O74" i="24486"/>
  <c r="S74" i="24486"/>
  <c r="H75" i="24486"/>
  <c r="K75" i="24486" s="1"/>
  <c r="O75" i="24486"/>
  <c r="S75" i="24486"/>
  <c r="H76" i="24486"/>
  <c r="K76" i="24486"/>
  <c r="O76" i="24486"/>
  <c r="S76" i="24486"/>
  <c r="H77" i="24486"/>
  <c r="K77" i="24486" s="1"/>
  <c r="O77" i="24486"/>
  <c r="S77" i="24486"/>
  <c r="H78" i="24486"/>
  <c r="K78" i="24486" s="1"/>
  <c r="O78" i="24486"/>
  <c r="P78" i="24486" s="1"/>
  <c r="T78" i="24486" s="1"/>
  <c r="S78" i="24486"/>
  <c r="H79" i="24486"/>
  <c r="K79" i="24486" s="1"/>
  <c r="O79" i="24486"/>
  <c r="S79" i="24486"/>
  <c r="H80" i="24486"/>
  <c r="K80" i="24486" s="1"/>
  <c r="O80" i="24486"/>
  <c r="P80" i="24486" s="1"/>
  <c r="S80" i="24486"/>
  <c r="H81" i="24486"/>
  <c r="K81" i="24486" s="1"/>
  <c r="P81" i="24486" s="1"/>
  <c r="T81" i="24486" s="1"/>
  <c r="O81" i="24486"/>
  <c r="S81" i="24486"/>
  <c r="H82" i="24486"/>
  <c r="K82" i="24486" s="1"/>
  <c r="P82" i="24486" s="1"/>
  <c r="T82" i="24486" s="1"/>
  <c r="O82" i="24486"/>
  <c r="S82" i="24486"/>
  <c r="H83" i="24486"/>
  <c r="K83" i="24486" s="1"/>
  <c r="O83" i="24486"/>
  <c r="S83" i="24486"/>
  <c r="H84" i="24486"/>
  <c r="K84" i="24486" s="1"/>
  <c r="O84" i="24486"/>
  <c r="S84" i="24486"/>
  <c r="H85" i="24486"/>
  <c r="K85" i="24486" s="1"/>
  <c r="P85" i="24486" s="1"/>
  <c r="T85" i="24486" s="1"/>
  <c r="O85" i="24486"/>
  <c r="S85" i="24486"/>
  <c r="H86" i="24486"/>
  <c r="K86" i="24486" s="1"/>
  <c r="P86" i="24486" s="1"/>
  <c r="T86" i="24486" s="1"/>
  <c r="O86" i="24486"/>
  <c r="S86" i="24486"/>
  <c r="H87" i="24486"/>
  <c r="K87" i="24486" s="1"/>
  <c r="P87" i="24486" s="1"/>
  <c r="O87" i="24486"/>
  <c r="S87" i="24486"/>
  <c r="H88" i="24486"/>
  <c r="K88" i="24486" s="1"/>
  <c r="O88" i="24486"/>
  <c r="S88" i="24486"/>
  <c r="H89" i="24486"/>
  <c r="K89" i="24486" s="1"/>
  <c r="P89" i="24486" s="1"/>
  <c r="T89" i="24486" s="1"/>
  <c r="O89" i="24486"/>
  <c r="S89" i="24486"/>
  <c r="H90" i="24486"/>
  <c r="K90" i="24486"/>
  <c r="P90" i="24486" s="1"/>
  <c r="T90" i="24486" s="1"/>
  <c r="O90" i="24486"/>
  <c r="S90" i="24486"/>
  <c r="H91" i="24486"/>
  <c r="K91" i="24486" s="1"/>
  <c r="P91" i="24486" s="1"/>
  <c r="O91" i="24486"/>
  <c r="S91" i="24486"/>
  <c r="H92" i="24486"/>
  <c r="K92" i="24486" s="1"/>
  <c r="O92" i="24486"/>
  <c r="S92" i="24486"/>
  <c r="H93" i="24486"/>
  <c r="K93" i="24486" s="1"/>
  <c r="P93" i="24486" s="1"/>
  <c r="T93" i="24486" s="1"/>
  <c r="O93" i="24486"/>
  <c r="S93" i="24486"/>
  <c r="H94" i="24486"/>
  <c r="K94" i="24486"/>
  <c r="P94" i="24486" s="1"/>
  <c r="T94" i="24486" s="1"/>
  <c r="O94" i="24486"/>
  <c r="S94" i="24486"/>
  <c r="H95" i="24486"/>
  <c r="K95" i="24486" s="1"/>
  <c r="P95" i="24486" s="1"/>
  <c r="O95" i="24486"/>
  <c r="S95" i="24486"/>
  <c r="H96" i="24486"/>
  <c r="K96" i="24486"/>
  <c r="O96" i="24486"/>
  <c r="P96" i="24486" s="1"/>
  <c r="T96" i="24486" s="1"/>
  <c r="S96" i="24486"/>
  <c r="H97" i="24486"/>
  <c r="K97" i="24486"/>
  <c r="P97" i="24486" s="1"/>
  <c r="T97" i="24486" s="1"/>
  <c r="O97" i="24486"/>
  <c r="S97" i="24486"/>
  <c r="H98" i="24486"/>
  <c r="K98" i="24486"/>
  <c r="O98" i="24486"/>
  <c r="S98" i="24486"/>
  <c r="H99" i="24486"/>
  <c r="K99" i="24486" s="1"/>
  <c r="P99" i="24486" s="1"/>
  <c r="O99" i="24486"/>
  <c r="S99" i="24486"/>
  <c r="H100" i="24486"/>
  <c r="K100" i="24486"/>
  <c r="O100" i="24486"/>
  <c r="P100" i="24486" s="1"/>
  <c r="T100" i="24486" s="1"/>
  <c r="S100" i="24486"/>
  <c r="H101" i="24486"/>
  <c r="K101" i="24486" s="1"/>
  <c r="P101" i="24486" s="1"/>
  <c r="T101" i="24486" s="1"/>
  <c r="O101" i="24486"/>
  <c r="S101" i="24486"/>
  <c r="H102" i="24486"/>
  <c r="K102" i="24486"/>
  <c r="O102" i="24486"/>
  <c r="P102" i="24486"/>
  <c r="T102" i="24486" s="1"/>
  <c r="S102" i="24486"/>
  <c r="H103" i="24486"/>
  <c r="K103" i="24486" s="1"/>
  <c r="P103" i="24486" s="1"/>
  <c r="O103" i="24486"/>
  <c r="S103" i="24486"/>
  <c r="D104" i="24486"/>
  <c r="E104" i="24486"/>
  <c r="F104" i="24486"/>
  <c r="G104" i="24486"/>
  <c r="I104" i="24486"/>
  <c r="J104" i="24486"/>
  <c r="L104" i="24486"/>
  <c r="M104" i="24486"/>
  <c r="N104" i="24486"/>
  <c r="Q104" i="24486"/>
  <c r="R104" i="24486"/>
  <c r="S104" i="24486"/>
  <c r="H105" i="24486"/>
  <c r="K105" i="24486"/>
  <c r="O105" i="24486"/>
  <c r="S105" i="24486"/>
  <c r="H106" i="24486"/>
  <c r="K106" i="24486" s="1"/>
  <c r="O106" i="24486"/>
  <c r="S106" i="24486"/>
  <c r="H107" i="24486"/>
  <c r="K107" i="24486" s="1"/>
  <c r="O107" i="24486"/>
  <c r="S107" i="24486"/>
  <c r="H108" i="24486"/>
  <c r="K108" i="24486" s="1"/>
  <c r="P108" i="24486" s="1"/>
  <c r="O108" i="24486"/>
  <c r="S108" i="24486"/>
  <c r="H109" i="24486"/>
  <c r="K109" i="24486" s="1"/>
  <c r="P109" i="24486" s="1"/>
  <c r="O109" i="24486"/>
  <c r="S109" i="24486"/>
  <c r="H110" i="24486"/>
  <c r="K110" i="24486" s="1"/>
  <c r="P110" i="24486" s="1"/>
  <c r="O110" i="24486"/>
  <c r="S110" i="24486"/>
  <c r="H111" i="24486"/>
  <c r="K111" i="24486" s="1"/>
  <c r="O111" i="24486"/>
  <c r="S111" i="24486"/>
  <c r="H112" i="24486"/>
  <c r="O112" i="24486"/>
  <c r="S112" i="24486"/>
  <c r="H113" i="24486"/>
  <c r="K113" i="24486" s="1"/>
  <c r="P113" i="24486" s="1"/>
  <c r="O113" i="24486"/>
  <c r="S113" i="24486"/>
  <c r="H114" i="24486"/>
  <c r="K114" i="24486" s="1"/>
  <c r="P114" i="24486" s="1"/>
  <c r="O114" i="24486"/>
  <c r="S114" i="24486"/>
  <c r="H115" i="24486"/>
  <c r="K115" i="24486" s="1"/>
  <c r="O115" i="24486"/>
  <c r="S115" i="24486"/>
  <c r="H116" i="24486"/>
  <c r="K116" i="24486" s="1"/>
  <c r="P116" i="24486" s="1"/>
  <c r="O116" i="24486"/>
  <c r="S116" i="24486"/>
  <c r="H117" i="24486"/>
  <c r="K117" i="24486" s="1"/>
  <c r="O117" i="24486"/>
  <c r="S117" i="24486"/>
  <c r="H118" i="24486"/>
  <c r="K118" i="24486" s="1"/>
  <c r="P118" i="24486" s="1"/>
  <c r="O118" i="24486"/>
  <c r="S118" i="24486"/>
  <c r="H119" i="24486"/>
  <c r="K119" i="24486" s="1"/>
  <c r="P119" i="24486" s="1"/>
  <c r="T119" i="24486" s="1"/>
  <c r="O119" i="24486"/>
  <c r="S119" i="24486"/>
  <c r="H120" i="24486"/>
  <c r="K120" i="24486" s="1"/>
  <c r="P120" i="24486" s="1"/>
  <c r="O120" i="24486"/>
  <c r="S120" i="24486"/>
  <c r="H121" i="24486"/>
  <c r="K121" i="24486"/>
  <c r="P121" i="24486" s="1"/>
  <c r="O121" i="24486"/>
  <c r="S121" i="24486"/>
  <c r="T121" i="24486"/>
  <c r="H122" i="24486"/>
  <c r="K122" i="24486" s="1"/>
  <c r="P122" i="24486" s="1"/>
  <c r="O122" i="24486"/>
  <c r="S122" i="24486"/>
  <c r="H123" i="24486"/>
  <c r="K123" i="24486"/>
  <c r="O123" i="24486"/>
  <c r="S123" i="24486"/>
  <c r="H124" i="24486"/>
  <c r="K124" i="24486" s="1"/>
  <c r="P124" i="24486" s="1"/>
  <c r="O124" i="24486"/>
  <c r="S124" i="24486"/>
  <c r="H125" i="24486"/>
  <c r="K125" i="24486"/>
  <c r="O125" i="24486"/>
  <c r="S125" i="24486"/>
  <c r="H126" i="24486"/>
  <c r="K126" i="24486" s="1"/>
  <c r="O126" i="24486"/>
  <c r="P126" i="24486" s="1"/>
  <c r="S126" i="24486"/>
  <c r="H127" i="24486"/>
  <c r="K127" i="24486"/>
  <c r="O127" i="24486"/>
  <c r="S127" i="24486"/>
  <c r="H128" i="24486"/>
  <c r="K128" i="24486" s="1"/>
  <c r="O128" i="24486"/>
  <c r="S128" i="24486"/>
  <c r="H129" i="24486"/>
  <c r="K129" i="24486" s="1"/>
  <c r="P129" i="24486" s="1"/>
  <c r="O129" i="24486"/>
  <c r="S129" i="24486"/>
  <c r="T129" i="24486"/>
  <c r="H130" i="24486"/>
  <c r="K130" i="24486" s="1"/>
  <c r="O130" i="24486"/>
  <c r="P130" i="24486"/>
  <c r="S130" i="24486"/>
  <c r="T130" i="24486" s="1"/>
  <c r="H131" i="24486"/>
  <c r="K131" i="24486" s="1"/>
  <c r="O131" i="24486"/>
  <c r="S131" i="24486"/>
  <c r="H132" i="24486"/>
  <c r="K132" i="24486" s="1"/>
  <c r="P132" i="24486" s="1"/>
  <c r="O132" i="24486"/>
  <c r="S132" i="24486"/>
  <c r="H133" i="24486"/>
  <c r="K133" i="24486" s="1"/>
  <c r="O133" i="24486"/>
  <c r="S133" i="24486"/>
  <c r="H134" i="24486"/>
  <c r="K134" i="24486" s="1"/>
  <c r="P134" i="24486" s="1"/>
  <c r="O134" i="24486"/>
  <c r="S134" i="24486"/>
  <c r="D135" i="24486"/>
  <c r="E135" i="24486"/>
  <c r="F135" i="24486"/>
  <c r="G135" i="24486"/>
  <c r="I135" i="24486"/>
  <c r="J135" i="24486"/>
  <c r="L135" i="24486"/>
  <c r="M135" i="24486"/>
  <c r="N135" i="24486"/>
  <c r="Q135" i="24486"/>
  <c r="R135" i="24486"/>
  <c r="H136" i="24486"/>
  <c r="K136" i="24486" s="1"/>
  <c r="O136" i="24486"/>
  <c r="S136" i="24486"/>
  <c r="H137" i="24486"/>
  <c r="K137" i="24486"/>
  <c r="O137" i="24486"/>
  <c r="S137" i="24486"/>
  <c r="H138" i="24486"/>
  <c r="K138" i="24486" s="1"/>
  <c r="O138" i="24486"/>
  <c r="S138" i="24486"/>
  <c r="H139" i="24486"/>
  <c r="K139" i="24486" s="1"/>
  <c r="O139" i="24486"/>
  <c r="S139" i="24486"/>
  <c r="H140" i="24486"/>
  <c r="K140" i="24486"/>
  <c r="O140" i="24486"/>
  <c r="S140" i="24486"/>
  <c r="H141" i="24486"/>
  <c r="K141" i="24486"/>
  <c r="P141" i="24486" s="1"/>
  <c r="T141" i="24486" s="1"/>
  <c r="O141" i="24486"/>
  <c r="S141" i="24486"/>
  <c r="H142" i="24486"/>
  <c r="K142" i="24486"/>
  <c r="O142" i="24486"/>
  <c r="S142" i="24486"/>
  <c r="H143" i="24486"/>
  <c r="K143" i="24486"/>
  <c r="P143" i="24486" s="1"/>
  <c r="T143" i="24486" s="1"/>
  <c r="O143" i="24486"/>
  <c r="S143" i="24486"/>
  <c r="H144" i="24486"/>
  <c r="K144" i="24486" s="1"/>
  <c r="O144" i="24486"/>
  <c r="S144" i="24486"/>
  <c r="H145" i="24486"/>
  <c r="K145" i="24486"/>
  <c r="O145" i="24486"/>
  <c r="S145" i="24486"/>
  <c r="H146" i="24486"/>
  <c r="K146" i="24486" s="1"/>
  <c r="O146" i="24486"/>
  <c r="S146" i="24486"/>
  <c r="H147" i="24486"/>
  <c r="K147" i="24486"/>
  <c r="O147" i="24486"/>
  <c r="S147" i="24486"/>
  <c r="H148" i="24486"/>
  <c r="K148" i="24486"/>
  <c r="O148" i="24486"/>
  <c r="S148" i="24486"/>
  <c r="H149" i="24486"/>
  <c r="K149" i="24486" s="1"/>
  <c r="P149" i="24486" s="1"/>
  <c r="O149" i="24486"/>
  <c r="S149" i="24486"/>
  <c r="H150" i="24486"/>
  <c r="K150" i="24486"/>
  <c r="P150" i="24486" s="1"/>
  <c r="O150" i="24486"/>
  <c r="S150" i="24486"/>
  <c r="H151" i="24486"/>
  <c r="K151" i="24486"/>
  <c r="P151" i="24486" s="1"/>
  <c r="T151" i="24486" s="1"/>
  <c r="O151" i="24486"/>
  <c r="S151" i="24486"/>
  <c r="H152" i="24486"/>
  <c r="K152" i="24486" s="1"/>
  <c r="O152" i="24486"/>
  <c r="S152" i="24486"/>
  <c r="H153" i="24486"/>
  <c r="K153" i="24486"/>
  <c r="O153" i="24486"/>
  <c r="P153" i="24486" s="1"/>
  <c r="T153" i="24486" s="1"/>
  <c r="S153" i="24486"/>
  <c r="H154" i="24486"/>
  <c r="K154" i="24486" s="1"/>
  <c r="O154" i="24486"/>
  <c r="S154" i="24486"/>
  <c r="H155" i="24486"/>
  <c r="K155" i="24486" s="1"/>
  <c r="P155" i="24486" s="1"/>
  <c r="T155" i="24486" s="1"/>
  <c r="O155" i="24486"/>
  <c r="S155" i="24486"/>
  <c r="H156" i="24486"/>
  <c r="K156" i="24486"/>
  <c r="O156" i="24486"/>
  <c r="S156" i="24486"/>
  <c r="H157" i="24486"/>
  <c r="K157" i="24486"/>
  <c r="O157" i="24486"/>
  <c r="P157" i="24486" s="1"/>
  <c r="T157" i="24486" s="1"/>
  <c r="S157" i="24486"/>
  <c r="H158" i="24486"/>
  <c r="K158" i="24486"/>
  <c r="P158" i="24486" s="1"/>
  <c r="O158" i="24486"/>
  <c r="S158" i="24486"/>
  <c r="H159" i="24486"/>
  <c r="K159" i="24486"/>
  <c r="P159" i="24486" s="1"/>
  <c r="T159" i="24486" s="1"/>
  <c r="O159" i="24486"/>
  <c r="S159" i="24486"/>
  <c r="H160" i="24486"/>
  <c r="K160" i="24486" s="1"/>
  <c r="O160" i="24486"/>
  <c r="S160" i="24486"/>
  <c r="H161" i="24486"/>
  <c r="K161" i="24486"/>
  <c r="O161" i="24486"/>
  <c r="P161" i="24486" s="1"/>
  <c r="T161" i="24486" s="1"/>
  <c r="S161" i="24486"/>
  <c r="H162" i="24486"/>
  <c r="K162" i="24486" s="1"/>
  <c r="O162" i="24486"/>
  <c r="S162" i="24486"/>
  <c r="H163" i="24486"/>
  <c r="K163" i="24486"/>
  <c r="O163" i="24486"/>
  <c r="P163" i="24486"/>
  <c r="T163" i="24486" s="1"/>
  <c r="S163" i="24486"/>
  <c r="H164" i="24486"/>
  <c r="K164" i="24486" s="1"/>
  <c r="P164" i="24486" s="1"/>
  <c r="O164" i="24486"/>
  <c r="S164" i="24486"/>
  <c r="T164" i="24486"/>
  <c r="H166" i="24486"/>
  <c r="K166" i="24486" s="1"/>
  <c r="O166" i="24486"/>
  <c r="P166" i="24486" s="1"/>
  <c r="S166" i="24486"/>
  <c r="H167" i="24486"/>
  <c r="K167" i="24486"/>
  <c r="O167" i="24486"/>
  <c r="S167" i="24486"/>
  <c r="H168" i="24486"/>
  <c r="K168" i="24486"/>
  <c r="P168" i="24486" s="1"/>
  <c r="T168" i="24486" s="1"/>
  <c r="O168" i="24486"/>
  <c r="S168" i="24486"/>
  <c r="H169" i="24486"/>
  <c r="K169" i="24486" s="1"/>
  <c r="O169" i="24486"/>
  <c r="S169" i="24486"/>
  <c r="H170" i="24486"/>
  <c r="K170" i="24486"/>
  <c r="O170" i="24486"/>
  <c r="P170" i="24486" s="1"/>
  <c r="T170" i="24486" s="1"/>
  <c r="S170" i="24486"/>
  <c r="H171" i="24486"/>
  <c r="K171" i="24486" s="1"/>
  <c r="O171" i="24486"/>
  <c r="S171" i="24486"/>
  <c r="H172" i="24486"/>
  <c r="K172" i="24486" s="1"/>
  <c r="O172" i="24486"/>
  <c r="S172" i="24486"/>
  <c r="H174" i="24486"/>
  <c r="K174" i="24486"/>
  <c r="O174" i="24486"/>
  <c r="S174" i="24486"/>
  <c r="H175" i="24486"/>
  <c r="K175" i="24486"/>
  <c r="P175" i="24486" s="1"/>
  <c r="T175" i="24486" s="1"/>
  <c r="O175" i="24486"/>
  <c r="S175" i="24486"/>
  <c r="H176" i="24486"/>
  <c r="K176" i="24486"/>
  <c r="P176" i="24486" s="1"/>
  <c r="O176" i="24486"/>
  <c r="S176" i="24486"/>
  <c r="H177" i="24486"/>
  <c r="K177" i="24486"/>
  <c r="P177" i="24486" s="1"/>
  <c r="T177" i="24486" s="1"/>
  <c r="O177" i="24486"/>
  <c r="S177" i="24486"/>
  <c r="H178" i="24486"/>
  <c r="K178" i="24486" s="1"/>
  <c r="O178" i="24486"/>
  <c r="S178" i="24486"/>
  <c r="H179" i="24486"/>
  <c r="K179" i="24486"/>
  <c r="O179" i="24486"/>
  <c r="P179" i="24486" s="1"/>
  <c r="T179" i="24486" s="1"/>
  <c r="S179" i="24486"/>
  <c r="H180" i="24486"/>
  <c r="K180" i="24486" s="1"/>
  <c r="O180" i="24486"/>
  <c r="S180" i="24486"/>
  <c r="H181" i="24486"/>
  <c r="K181" i="24486"/>
  <c r="O181" i="24486"/>
  <c r="S181" i="24486"/>
  <c r="H182" i="24486"/>
  <c r="K182" i="24486"/>
  <c r="P182" i="24486" s="1"/>
  <c r="T182" i="24486" s="1"/>
  <c r="O182" i="24486"/>
  <c r="S182" i="24486"/>
  <c r="H183" i="24486"/>
  <c r="K183" i="24486" s="1"/>
  <c r="P183" i="24486" s="1"/>
  <c r="O183" i="24486"/>
  <c r="S183" i="24486"/>
  <c r="T183" i="24486" s="1"/>
  <c r="H184" i="24486"/>
  <c r="K184" i="24486" s="1"/>
  <c r="P184" i="24486" s="1"/>
  <c r="O184" i="24486"/>
  <c r="S184" i="24486"/>
  <c r="H185" i="24486"/>
  <c r="K185" i="24486"/>
  <c r="P185" i="24486" s="1"/>
  <c r="T185" i="24486" s="1"/>
  <c r="O185" i="24486"/>
  <c r="S185" i="24486"/>
  <c r="H186" i="24486"/>
  <c r="K186" i="24486" s="1"/>
  <c r="P186" i="24486" s="1"/>
  <c r="O186" i="24486"/>
  <c r="S186" i="24486"/>
  <c r="H187" i="24486"/>
  <c r="K187" i="24486"/>
  <c r="O187" i="24486"/>
  <c r="P187" i="24486" s="1"/>
  <c r="T187" i="24486" s="1"/>
  <c r="S187" i="24486"/>
  <c r="H188" i="24486"/>
  <c r="K188" i="24486" s="1"/>
  <c r="O188" i="24486"/>
  <c r="S188" i="24486"/>
  <c r="H189" i="24486"/>
  <c r="K189" i="24486" s="1"/>
  <c r="O189" i="24486"/>
  <c r="P189" i="24486"/>
  <c r="T189" i="24486" s="1"/>
  <c r="S189" i="24486"/>
  <c r="D190" i="24486"/>
  <c r="E190" i="24486"/>
  <c r="F190" i="24486"/>
  <c r="G190" i="24486"/>
  <c r="I190" i="24486"/>
  <c r="J190" i="24486"/>
  <c r="L190" i="24486"/>
  <c r="L344" i="24486" s="1"/>
  <c r="M190" i="24486"/>
  <c r="N190" i="24486"/>
  <c r="Q190" i="24486"/>
  <c r="R190" i="24486"/>
  <c r="H191" i="24486"/>
  <c r="K191" i="24486" s="1"/>
  <c r="P191" i="24486" s="1"/>
  <c r="O191" i="24486"/>
  <c r="S191" i="24486"/>
  <c r="T191" i="24486" s="1"/>
  <c r="H192" i="24486"/>
  <c r="K192" i="24486" s="1"/>
  <c r="O192" i="24486"/>
  <c r="S192" i="24486"/>
  <c r="H193" i="24486"/>
  <c r="K193" i="24486" s="1"/>
  <c r="P193" i="24486" s="1"/>
  <c r="O193" i="24486"/>
  <c r="S193" i="24486"/>
  <c r="H194" i="24486"/>
  <c r="K194" i="24486" s="1"/>
  <c r="O194" i="24486"/>
  <c r="S194" i="24486"/>
  <c r="H195" i="24486"/>
  <c r="K195" i="24486" s="1"/>
  <c r="P195" i="24486" s="1"/>
  <c r="O195" i="24486"/>
  <c r="S195" i="24486"/>
  <c r="H196" i="24486"/>
  <c r="K196" i="24486" s="1"/>
  <c r="P196" i="24486" s="1"/>
  <c r="T196" i="24486" s="1"/>
  <c r="O196" i="24486"/>
  <c r="S196" i="24486"/>
  <c r="H197" i="24486"/>
  <c r="K197" i="24486" s="1"/>
  <c r="P197" i="24486" s="1"/>
  <c r="O197" i="24486"/>
  <c r="S197" i="24486"/>
  <c r="H198" i="24486"/>
  <c r="K198" i="24486" s="1"/>
  <c r="O198" i="24486"/>
  <c r="S198" i="24486"/>
  <c r="H199" i="24486"/>
  <c r="K199" i="24486" s="1"/>
  <c r="O199" i="24486"/>
  <c r="S199" i="24486"/>
  <c r="H200" i="24486"/>
  <c r="K200" i="24486" s="1"/>
  <c r="O200" i="24486"/>
  <c r="S200" i="24486"/>
  <c r="H201" i="24486"/>
  <c r="K201" i="24486" s="1"/>
  <c r="P201" i="24486" s="1"/>
  <c r="O201" i="24486"/>
  <c r="S201" i="24486"/>
  <c r="H202" i="24486"/>
  <c r="K202" i="24486" s="1"/>
  <c r="O202" i="24486"/>
  <c r="S202" i="24486"/>
  <c r="H203" i="24486"/>
  <c r="K203" i="24486" s="1"/>
  <c r="O203" i="24486"/>
  <c r="S203" i="24486"/>
  <c r="H204" i="24486"/>
  <c r="K204" i="24486" s="1"/>
  <c r="P204" i="24486" s="1"/>
  <c r="T204" i="24486" s="1"/>
  <c r="O204" i="24486"/>
  <c r="S204" i="24486"/>
  <c r="H205" i="24486"/>
  <c r="K205" i="24486" s="1"/>
  <c r="P205" i="24486" s="1"/>
  <c r="O205" i="24486"/>
  <c r="S205" i="24486"/>
  <c r="H206" i="24486"/>
  <c r="K206" i="24486" s="1"/>
  <c r="P206" i="24486" s="1"/>
  <c r="O206" i="24486"/>
  <c r="S206" i="24486"/>
  <c r="H207" i="24486"/>
  <c r="K207" i="24486" s="1"/>
  <c r="O207" i="24486"/>
  <c r="P207" i="24486"/>
  <c r="S207" i="24486"/>
  <c r="H208" i="24486"/>
  <c r="K208" i="24486" s="1"/>
  <c r="P208" i="24486" s="1"/>
  <c r="O208" i="24486"/>
  <c r="S208" i="24486"/>
  <c r="H209" i="24486"/>
  <c r="K209" i="24486" s="1"/>
  <c r="O209" i="24486"/>
  <c r="P209" i="24486"/>
  <c r="S209" i="24486"/>
  <c r="H211" i="24486"/>
  <c r="K211" i="24486"/>
  <c r="O211" i="24486"/>
  <c r="S211" i="24486"/>
  <c r="H212" i="24486"/>
  <c r="K212" i="24486" s="1"/>
  <c r="O212" i="24486"/>
  <c r="S212" i="24486"/>
  <c r="H213" i="24486"/>
  <c r="K213" i="24486" s="1"/>
  <c r="P213" i="24486" s="1"/>
  <c r="T213" i="24486" s="1"/>
  <c r="O213" i="24486"/>
  <c r="S213" i="24486"/>
  <c r="H214" i="24486"/>
  <c r="K214" i="24486" s="1"/>
  <c r="P214" i="24486" s="1"/>
  <c r="O214" i="24486"/>
  <c r="S214" i="24486"/>
  <c r="H215" i="24486"/>
  <c r="K215" i="24486" s="1"/>
  <c r="O215" i="24486"/>
  <c r="S215" i="24486"/>
  <c r="H216" i="24486"/>
  <c r="K216" i="24486" s="1"/>
  <c r="O216" i="24486"/>
  <c r="S216" i="24486"/>
  <c r="H217" i="24486"/>
  <c r="K217" i="24486" s="1"/>
  <c r="O217" i="24486"/>
  <c r="S217" i="24486"/>
  <c r="H218" i="24486"/>
  <c r="K218" i="24486" s="1"/>
  <c r="P218" i="24486" s="1"/>
  <c r="O218" i="24486"/>
  <c r="S218" i="24486"/>
  <c r="H219" i="24486"/>
  <c r="K219" i="24486" s="1"/>
  <c r="O219" i="24486"/>
  <c r="S219" i="24486"/>
  <c r="H220" i="24486"/>
  <c r="K220" i="24486" s="1"/>
  <c r="O220" i="24486"/>
  <c r="S220" i="24486"/>
  <c r="H221" i="24486"/>
  <c r="K221" i="24486" s="1"/>
  <c r="P221" i="24486" s="1"/>
  <c r="T221" i="24486" s="1"/>
  <c r="O221" i="24486"/>
  <c r="S221" i="24486"/>
  <c r="H222" i="24486"/>
  <c r="K222" i="24486" s="1"/>
  <c r="P222" i="24486" s="1"/>
  <c r="O222" i="24486"/>
  <c r="S222" i="24486"/>
  <c r="D223" i="24486"/>
  <c r="E223" i="24486"/>
  <c r="F223" i="24486"/>
  <c r="G223" i="24486"/>
  <c r="I223" i="24486"/>
  <c r="J223" i="24486"/>
  <c r="L223" i="24486"/>
  <c r="M223" i="24486"/>
  <c r="N223" i="24486"/>
  <c r="Q223" i="24486"/>
  <c r="R223" i="24486"/>
  <c r="H224" i="24486"/>
  <c r="K224" i="24486"/>
  <c r="P224" i="24486" s="1"/>
  <c r="T224" i="24486" s="1"/>
  <c r="O224" i="24486"/>
  <c r="S224" i="24486"/>
  <c r="H225" i="24486"/>
  <c r="K225" i="24486"/>
  <c r="P225" i="24486" s="1"/>
  <c r="T225" i="24486" s="1"/>
  <c r="O225" i="24486"/>
  <c r="S225" i="24486"/>
  <c r="H226" i="24486"/>
  <c r="K226" i="24486" s="1"/>
  <c r="P226" i="24486" s="1"/>
  <c r="O226" i="24486"/>
  <c r="S226" i="24486"/>
  <c r="H227" i="24486"/>
  <c r="K227" i="24486"/>
  <c r="O227" i="24486"/>
  <c r="S227" i="24486"/>
  <c r="H228" i="24486"/>
  <c r="K228" i="24486"/>
  <c r="P228" i="24486" s="1"/>
  <c r="T228" i="24486" s="1"/>
  <c r="O228" i="24486"/>
  <c r="S228" i="24486"/>
  <c r="H229" i="24486"/>
  <c r="K229" i="24486"/>
  <c r="O229" i="24486"/>
  <c r="P229" i="24486"/>
  <c r="T229" i="24486" s="1"/>
  <c r="S229" i="24486"/>
  <c r="H230" i="24486"/>
  <c r="K230" i="24486" s="1"/>
  <c r="P230" i="24486" s="1"/>
  <c r="T230" i="24486" s="1"/>
  <c r="O230" i="24486"/>
  <c r="S230" i="24486"/>
  <c r="H231" i="24486"/>
  <c r="K231" i="24486" s="1"/>
  <c r="O231" i="24486"/>
  <c r="S231" i="24486"/>
  <c r="H232" i="24486"/>
  <c r="K232" i="24486" s="1"/>
  <c r="P232" i="24486" s="1"/>
  <c r="O232" i="24486"/>
  <c r="S232" i="24486"/>
  <c r="H233" i="24486"/>
  <c r="K233" i="24486" s="1"/>
  <c r="O233" i="24486"/>
  <c r="S233" i="24486"/>
  <c r="H234" i="24486"/>
  <c r="K234" i="24486"/>
  <c r="O234" i="24486"/>
  <c r="P234" i="24486"/>
  <c r="S234" i="24486"/>
  <c r="T234" i="24486"/>
  <c r="H235" i="24486"/>
  <c r="K235" i="24486" s="1"/>
  <c r="P235" i="24486" s="1"/>
  <c r="T235" i="24486" s="1"/>
  <c r="O235" i="24486"/>
  <c r="S235" i="24486"/>
  <c r="D236" i="24486"/>
  <c r="E236" i="24486"/>
  <c r="F236" i="24486"/>
  <c r="G236" i="24486"/>
  <c r="H236" i="24486" s="1"/>
  <c r="K236" i="24486" s="1"/>
  <c r="I236" i="24486"/>
  <c r="J236" i="24486"/>
  <c r="L236" i="24486"/>
  <c r="M236" i="24486"/>
  <c r="N236" i="24486"/>
  <c r="Q236" i="24486"/>
  <c r="R236" i="24486"/>
  <c r="S236" i="24486"/>
  <c r="H237" i="24486"/>
  <c r="K237" i="24486" s="1"/>
  <c r="O237" i="24486"/>
  <c r="S237" i="24486"/>
  <c r="H238" i="24486"/>
  <c r="K238" i="24486"/>
  <c r="P238" i="24486" s="1"/>
  <c r="T238" i="24486" s="1"/>
  <c r="O238" i="24486"/>
  <c r="S238" i="24486"/>
  <c r="H239" i="24486"/>
  <c r="K239" i="24486" s="1"/>
  <c r="P239" i="24486" s="1"/>
  <c r="O239" i="24486"/>
  <c r="S239" i="24486"/>
  <c r="H240" i="24486"/>
  <c r="K240" i="24486" s="1"/>
  <c r="O240" i="24486"/>
  <c r="S240" i="24486"/>
  <c r="H241" i="24486"/>
  <c r="K241" i="24486" s="1"/>
  <c r="P241" i="24486" s="1"/>
  <c r="O241" i="24486"/>
  <c r="S241" i="24486"/>
  <c r="T241" i="24486" s="1"/>
  <c r="H242" i="24486"/>
  <c r="K242" i="24486" s="1"/>
  <c r="P242" i="24486" s="1"/>
  <c r="O242" i="24486"/>
  <c r="S242" i="24486"/>
  <c r="H243" i="24486"/>
  <c r="K243" i="24486" s="1"/>
  <c r="O243" i="24486"/>
  <c r="P243" i="24486" s="1"/>
  <c r="S243" i="24486"/>
  <c r="H244" i="24486"/>
  <c r="K244" i="24486" s="1"/>
  <c r="O244" i="24486"/>
  <c r="S244" i="24486"/>
  <c r="H245" i="24486"/>
  <c r="K245" i="24486" s="1"/>
  <c r="O245" i="24486"/>
  <c r="P245" i="24486" s="1"/>
  <c r="S245" i="24486"/>
  <c r="H246" i="24486"/>
  <c r="K246" i="24486"/>
  <c r="P246" i="24486" s="1"/>
  <c r="T246" i="24486" s="1"/>
  <c r="O246" i="24486"/>
  <c r="S246" i="24486"/>
  <c r="H247" i="24486"/>
  <c r="K247" i="24486" s="1"/>
  <c r="O247" i="24486"/>
  <c r="S247" i="24486"/>
  <c r="H248" i="24486"/>
  <c r="K248" i="24486" s="1"/>
  <c r="P248" i="24486" s="1"/>
  <c r="O248" i="24486"/>
  <c r="S248" i="24486"/>
  <c r="T248" i="24486" s="1"/>
  <c r="H249" i="24486"/>
  <c r="K249" i="24486" s="1"/>
  <c r="P249" i="24486" s="1"/>
  <c r="O249" i="24486"/>
  <c r="S249" i="24486"/>
  <c r="T249" i="24486" s="1"/>
  <c r="H250" i="24486"/>
  <c r="K250" i="24486" s="1"/>
  <c r="P250" i="24486" s="1"/>
  <c r="O250" i="24486"/>
  <c r="S250" i="24486"/>
  <c r="T250" i="24486" s="1"/>
  <c r="H251" i="24486"/>
  <c r="K251" i="24486" s="1"/>
  <c r="P251" i="24486" s="1"/>
  <c r="O251" i="24486"/>
  <c r="S251" i="24486"/>
  <c r="H252" i="24486"/>
  <c r="K252" i="24486"/>
  <c r="O252" i="24486"/>
  <c r="S252" i="24486"/>
  <c r="H253" i="24486"/>
  <c r="K253" i="24486" s="1"/>
  <c r="P253" i="24486" s="1"/>
  <c r="O253" i="24486"/>
  <c r="S253" i="24486"/>
  <c r="H254" i="24486"/>
  <c r="K254" i="24486"/>
  <c r="O254" i="24486"/>
  <c r="S254" i="24486"/>
  <c r="H255" i="24486"/>
  <c r="K255" i="24486" s="1"/>
  <c r="O255" i="24486"/>
  <c r="S255" i="24486"/>
  <c r="H256" i="24486"/>
  <c r="K256" i="24486" s="1"/>
  <c r="O256" i="24486"/>
  <c r="S256" i="24486"/>
  <c r="H257" i="24486"/>
  <c r="K257" i="24486" s="1"/>
  <c r="P257" i="24486" s="1"/>
  <c r="O257" i="24486"/>
  <c r="S257" i="24486"/>
  <c r="H258" i="24486"/>
  <c r="K258" i="24486" s="1"/>
  <c r="P258" i="24486" s="1"/>
  <c r="O258" i="24486"/>
  <c r="S258" i="24486"/>
  <c r="H259" i="24486"/>
  <c r="K259" i="24486" s="1"/>
  <c r="O259" i="24486"/>
  <c r="P259" i="24486"/>
  <c r="S259" i="24486"/>
  <c r="H260" i="24486"/>
  <c r="K260" i="24486"/>
  <c r="O260" i="24486"/>
  <c r="S260" i="24486"/>
  <c r="H261" i="24486"/>
  <c r="K261" i="24486" s="1"/>
  <c r="O261" i="24486"/>
  <c r="P261" i="24486" s="1"/>
  <c r="S261" i="24486"/>
  <c r="H262" i="24486"/>
  <c r="K262" i="24486"/>
  <c r="O262" i="24486"/>
  <c r="S262" i="24486"/>
  <c r="H263" i="24486"/>
  <c r="K263" i="24486" s="1"/>
  <c r="O263" i="24486"/>
  <c r="S263" i="24486"/>
  <c r="H264" i="24486"/>
  <c r="K264" i="24486" s="1"/>
  <c r="P264" i="24486" s="1"/>
  <c r="T264" i="24486" s="1"/>
  <c r="O264" i="24486"/>
  <c r="S264" i="24486"/>
  <c r="H265" i="24486"/>
  <c r="K265" i="24486" s="1"/>
  <c r="P265" i="24486" s="1"/>
  <c r="O265" i="24486"/>
  <c r="S265" i="24486"/>
  <c r="H266" i="24486"/>
  <c r="K266" i="24486" s="1"/>
  <c r="P266" i="24486" s="1"/>
  <c r="O266" i="24486"/>
  <c r="S266" i="24486"/>
  <c r="H267" i="24486"/>
  <c r="K267" i="24486" s="1"/>
  <c r="P267" i="24486" s="1"/>
  <c r="O267" i="24486"/>
  <c r="S267" i="24486"/>
  <c r="D268" i="24486"/>
  <c r="E268" i="24486"/>
  <c r="F268" i="24486"/>
  <c r="G268" i="24486"/>
  <c r="I268" i="24486"/>
  <c r="J268" i="24486"/>
  <c r="L268" i="24486"/>
  <c r="M268" i="24486"/>
  <c r="N268" i="24486"/>
  <c r="Q268" i="24486"/>
  <c r="R268" i="24486"/>
  <c r="H269" i="24486"/>
  <c r="K269" i="24486" s="1"/>
  <c r="O269" i="24486"/>
  <c r="S269" i="24486"/>
  <c r="H270" i="24486"/>
  <c r="K270" i="24486"/>
  <c r="O270" i="24486"/>
  <c r="S270" i="24486"/>
  <c r="H271" i="24486"/>
  <c r="O271" i="24486"/>
  <c r="S271" i="24486"/>
  <c r="H272" i="24486"/>
  <c r="K272" i="24486" s="1"/>
  <c r="O272" i="24486"/>
  <c r="S272" i="24486"/>
  <c r="H273" i="24486"/>
  <c r="K273" i="24486" s="1"/>
  <c r="P273" i="24486" s="1"/>
  <c r="O273" i="24486"/>
  <c r="S273" i="24486"/>
  <c r="H274" i="24486"/>
  <c r="K274" i="24486" s="1"/>
  <c r="P274" i="24486" s="1"/>
  <c r="T274" i="24486" s="1"/>
  <c r="O274" i="24486"/>
  <c r="S274" i="24486"/>
  <c r="H275" i="24486"/>
  <c r="K275" i="24486" s="1"/>
  <c r="O275" i="24486"/>
  <c r="S275" i="24486"/>
  <c r="H276" i="24486"/>
  <c r="K276" i="24486"/>
  <c r="O276" i="24486"/>
  <c r="S276" i="24486"/>
  <c r="H277" i="24486"/>
  <c r="K277" i="24486" s="1"/>
  <c r="O277" i="24486"/>
  <c r="S277" i="24486"/>
  <c r="H278" i="24486"/>
  <c r="K278" i="24486"/>
  <c r="O278" i="24486"/>
  <c r="S278" i="24486"/>
  <c r="D279" i="24486"/>
  <c r="E279" i="24486"/>
  <c r="F279" i="24486"/>
  <c r="G279" i="24486"/>
  <c r="I279" i="24486"/>
  <c r="J279" i="24486"/>
  <c r="L279" i="24486"/>
  <c r="M279" i="24486"/>
  <c r="N279" i="24486"/>
  <c r="Q279" i="24486"/>
  <c r="R279" i="24486"/>
  <c r="H280" i="24486"/>
  <c r="K280" i="24486" s="1"/>
  <c r="P280" i="24486" s="1"/>
  <c r="O280" i="24486"/>
  <c r="S280" i="24486"/>
  <c r="H281" i="24486"/>
  <c r="K281" i="24486" s="1"/>
  <c r="O281" i="24486"/>
  <c r="S281" i="24486"/>
  <c r="H282" i="24486"/>
  <c r="K282" i="24486" s="1"/>
  <c r="O282" i="24486"/>
  <c r="S282" i="24486"/>
  <c r="H283" i="24486"/>
  <c r="K283" i="24486" s="1"/>
  <c r="O283" i="24486"/>
  <c r="S283" i="24486"/>
  <c r="H284" i="24486"/>
  <c r="K284" i="24486" s="1"/>
  <c r="P284" i="24486" s="1"/>
  <c r="O284" i="24486"/>
  <c r="S284" i="24486"/>
  <c r="H285" i="24486"/>
  <c r="K285" i="24486" s="1"/>
  <c r="P285" i="24486" s="1"/>
  <c r="T285" i="24486" s="1"/>
  <c r="O285" i="24486"/>
  <c r="S285" i="24486"/>
  <c r="H286" i="24486"/>
  <c r="K286" i="24486" s="1"/>
  <c r="O286" i="24486"/>
  <c r="S286" i="24486"/>
  <c r="H287" i="24486"/>
  <c r="K287" i="24486" s="1"/>
  <c r="O287" i="24486"/>
  <c r="S287" i="24486"/>
  <c r="H288" i="24486"/>
  <c r="K288" i="24486" s="1"/>
  <c r="P288" i="24486" s="1"/>
  <c r="O288" i="24486"/>
  <c r="S288" i="24486"/>
  <c r="H289" i="24486"/>
  <c r="K289" i="24486" s="1"/>
  <c r="P289" i="24486" s="1"/>
  <c r="O289" i="24486"/>
  <c r="S289" i="24486"/>
  <c r="D290" i="24486"/>
  <c r="E290" i="24486"/>
  <c r="F290" i="24486"/>
  <c r="G290" i="24486"/>
  <c r="I290" i="24486"/>
  <c r="J290" i="24486"/>
  <c r="L290" i="24486"/>
  <c r="M290" i="24486"/>
  <c r="N290" i="24486"/>
  <c r="Q290" i="24486"/>
  <c r="R290" i="24486"/>
  <c r="H291" i="24486"/>
  <c r="K291" i="24486"/>
  <c r="O291" i="24486"/>
  <c r="S291" i="24486"/>
  <c r="H292" i="24486"/>
  <c r="K292" i="24486" s="1"/>
  <c r="O292" i="24486"/>
  <c r="P292" i="24486" s="1"/>
  <c r="S292" i="24486"/>
  <c r="H293" i="24486"/>
  <c r="K293" i="24486"/>
  <c r="O293" i="24486"/>
  <c r="S293" i="24486"/>
  <c r="H294" i="24486"/>
  <c r="O294" i="24486"/>
  <c r="S294" i="24486"/>
  <c r="H295" i="24486"/>
  <c r="K295" i="24486"/>
  <c r="O295" i="24486"/>
  <c r="S295" i="24486"/>
  <c r="H296" i="24486"/>
  <c r="K296" i="24486" s="1"/>
  <c r="O296" i="24486"/>
  <c r="P296" i="24486"/>
  <c r="S296" i="24486"/>
  <c r="H297" i="24486"/>
  <c r="K297" i="24486"/>
  <c r="O297" i="24486"/>
  <c r="S297" i="24486"/>
  <c r="H298" i="24486"/>
  <c r="K298" i="24486" s="1"/>
  <c r="O298" i="24486"/>
  <c r="S298" i="24486"/>
  <c r="H299" i="24486"/>
  <c r="K299" i="24486"/>
  <c r="O299" i="24486"/>
  <c r="S299" i="24486"/>
  <c r="H300" i="24486"/>
  <c r="K300" i="24486" s="1"/>
  <c r="O300" i="24486"/>
  <c r="P300" i="24486"/>
  <c r="S300" i="24486"/>
  <c r="H301" i="24486"/>
  <c r="K301" i="24486"/>
  <c r="O301" i="24486"/>
  <c r="S301" i="24486"/>
  <c r="H302" i="24486"/>
  <c r="K302" i="24486" s="1"/>
  <c r="P302" i="24486" s="1"/>
  <c r="O302" i="24486"/>
  <c r="S302" i="24486"/>
  <c r="H303" i="24486"/>
  <c r="K303" i="24486"/>
  <c r="O303" i="24486"/>
  <c r="S303" i="24486"/>
  <c r="H304" i="24486"/>
  <c r="K304" i="24486" s="1"/>
  <c r="O304" i="24486"/>
  <c r="P304" i="24486" s="1"/>
  <c r="S304" i="24486"/>
  <c r="H305" i="24486"/>
  <c r="K305" i="24486"/>
  <c r="O305" i="24486"/>
  <c r="S305" i="24486"/>
  <c r="H306" i="24486"/>
  <c r="K306" i="24486" s="1"/>
  <c r="P306" i="24486" s="1"/>
  <c r="O306" i="24486"/>
  <c r="S306" i="24486"/>
  <c r="H307" i="24486"/>
  <c r="K307" i="24486"/>
  <c r="O307" i="24486"/>
  <c r="S307" i="24486"/>
  <c r="H308" i="24486"/>
  <c r="K308" i="24486" s="1"/>
  <c r="O308" i="24486"/>
  <c r="P308" i="24486" s="1"/>
  <c r="S308" i="24486"/>
  <c r="H309" i="24486"/>
  <c r="K309" i="24486"/>
  <c r="O309" i="24486"/>
  <c r="S309" i="24486"/>
  <c r="H310" i="24486"/>
  <c r="K310" i="24486" s="1"/>
  <c r="O310" i="24486"/>
  <c r="S310" i="24486"/>
  <c r="H311" i="24486"/>
  <c r="K311" i="24486"/>
  <c r="O311" i="24486"/>
  <c r="S311" i="24486"/>
  <c r="H312" i="24486"/>
  <c r="K312" i="24486" s="1"/>
  <c r="O312" i="24486"/>
  <c r="P312" i="24486"/>
  <c r="S312" i="24486"/>
  <c r="H313" i="24486"/>
  <c r="K313" i="24486"/>
  <c r="O313" i="24486"/>
  <c r="S313" i="24486"/>
  <c r="H314" i="24486"/>
  <c r="K314" i="24486" s="1"/>
  <c r="O314" i="24486"/>
  <c r="S314" i="24486"/>
  <c r="H315" i="24486"/>
  <c r="K315" i="24486"/>
  <c r="O315" i="24486"/>
  <c r="S315" i="24486"/>
  <c r="H316" i="24486"/>
  <c r="K316" i="24486" s="1"/>
  <c r="O316" i="24486"/>
  <c r="P316" i="24486"/>
  <c r="S316" i="24486"/>
  <c r="H317" i="24486"/>
  <c r="K317" i="24486"/>
  <c r="O317" i="24486"/>
  <c r="S317" i="24486"/>
  <c r="H318" i="24486"/>
  <c r="K318" i="24486" s="1"/>
  <c r="P318" i="24486" s="1"/>
  <c r="O318" i="24486"/>
  <c r="S318" i="24486"/>
  <c r="H319" i="24486"/>
  <c r="K319" i="24486"/>
  <c r="O319" i="24486"/>
  <c r="S319" i="24486"/>
  <c r="H320" i="24486"/>
  <c r="K320" i="24486" s="1"/>
  <c r="O320" i="24486"/>
  <c r="P320" i="24486" s="1"/>
  <c r="S320" i="24486"/>
  <c r="H321" i="24486"/>
  <c r="K321" i="24486"/>
  <c r="O321" i="24486"/>
  <c r="S321" i="24486"/>
  <c r="H322" i="24486"/>
  <c r="K322" i="24486" s="1"/>
  <c r="O322" i="24486"/>
  <c r="S322" i="24486"/>
  <c r="H323" i="24486"/>
  <c r="K323" i="24486"/>
  <c r="O323" i="24486"/>
  <c r="S323" i="24486"/>
  <c r="H324" i="24486"/>
  <c r="K324" i="24486" s="1"/>
  <c r="O324" i="24486"/>
  <c r="P324" i="24486"/>
  <c r="S324" i="24486"/>
  <c r="H325" i="24486"/>
  <c r="K325" i="24486"/>
  <c r="O325" i="24486"/>
  <c r="S325" i="24486"/>
  <c r="H326" i="24486"/>
  <c r="K326" i="24486" s="1"/>
  <c r="O326" i="24486"/>
  <c r="S326" i="24486"/>
  <c r="H327" i="24486"/>
  <c r="K327" i="24486"/>
  <c r="O327" i="24486"/>
  <c r="S327" i="24486"/>
  <c r="H328" i="24486"/>
  <c r="K328" i="24486" s="1"/>
  <c r="O328" i="24486"/>
  <c r="P328" i="24486"/>
  <c r="S328" i="24486"/>
  <c r="H329" i="24486"/>
  <c r="K329" i="24486"/>
  <c r="O329" i="24486"/>
  <c r="S329" i="24486"/>
  <c r="H330" i="24486"/>
  <c r="K330" i="24486" s="1"/>
  <c r="O330" i="24486"/>
  <c r="S330" i="24486"/>
  <c r="H331" i="24486"/>
  <c r="K331" i="24486"/>
  <c r="O331" i="24486"/>
  <c r="S331" i="24486"/>
  <c r="H332" i="24486"/>
  <c r="K332" i="24486" s="1"/>
  <c r="O332" i="24486"/>
  <c r="P332" i="24486"/>
  <c r="S332" i="24486"/>
  <c r="H333" i="24486"/>
  <c r="K333" i="24486"/>
  <c r="O333" i="24486"/>
  <c r="S333" i="24486"/>
  <c r="H334" i="24486"/>
  <c r="K334" i="24486" s="1"/>
  <c r="P334" i="24486" s="1"/>
  <c r="O334" i="24486"/>
  <c r="S334" i="24486"/>
  <c r="H335" i="24486"/>
  <c r="K335" i="24486"/>
  <c r="O335" i="24486"/>
  <c r="S335" i="24486"/>
  <c r="H336" i="24486"/>
  <c r="K336" i="24486" s="1"/>
  <c r="O336" i="24486"/>
  <c r="P336" i="24486" s="1"/>
  <c r="S336" i="24486"/>
  <c r="H337" i="24486"/>
  <c r="K337" i="24486"/>
  <c r="O337" i="24486"/>
  <c r="S337" i="24486"/>
  <c r="H338" i="24486"/>
  <c r="K338" i="24486" s="1"/>
  <c r="P338" i="24486" s="1"/>
  <c r="O338" i="24486"/>
  <c r="S338" i="24486"/>
  <c r="D343" i="24486"/>
  <c r="E343" i="24486"/>
  <c r="F343" i="24486"/>
  <c r="G343" i="24486"/>
  <c r="I343" i="24486"/>
  <c r="J343" i="24486"/>
  <c r="L343" i="24486"/>
  <c r="M343" i="24486"/>
  <c r="N343" i="24486"/>
  <c r="Q343" i="24486"/>
  <c r="R343" i="24486"/>
  <c r="S343" i="24486" s="1"/>
  <c r="H7" i="24485"/>
  <c r="H14" i="24485" s="1"/>
  <c r="O7" i="24485"/>
  <c r="S7" i="24485"/>
  <c r="H8" i="24485"/>
  <c r="K8" i="24485"/>
  <c r="O8" i="24485"/>
  <c r="S8" i="24485"/>
  <c r="H9" i="24485"/>
  <c r="K9" i="24485" s="1"/>
  <c r="O9" i="24485"/>
  <c r="S9" i="24485"/>
  <c r="H10" i="24485"/>
  <c r="K10" i="24485"/>
  <c r="O10" i="24485"/>
  <c r="S10" i="24485"/>
  <c r="H11" i="24485"/>
  <c r="K11" i="24485" s="1"/>
  <c r="P11" i="24485" s="1"/>
  <c r="O11" i="24485"/>
  <c r="S11" i="24485"/>
  <c r="H12" i="24485"/>
  <c r="K12" i="24485"/>
  <c r="O12" i="24485"/>
  <c r="S12" i="24485"/>
  <c r="H13" i="24485"/>
  <c r="K13" i="24485" s="1"/>
  <c r="O13" i="24485"/>
  <c r="S13" i="24485"/>
  <c r="D14" i="24485"/>
  <c r="E14" i="24485"/>
  <c r="F14" i="24485"/>
  <c r="G14" i="24485"/>
  <c r="I14" i="24485"/>
  <c r="J14" i="24485"/>
  <c r="L14" i="24485"/>
  <c r="M14" i="24485"/>
  <c r="N14" i="24485"/>
  <c r="Q14" i="24485"/>
  <c r="R14" i="24485"/>
  <c r="H15" i="24485"/>
  <c r="K15" i="24485" s="1"/>
  <c r="O15" i="24485"/>
  <c r="S15" i="24485"/>
  <c r="H16" i="24485"/>
  <c r="K16" i="24485" s="1"/>
  <c r="P16" i="24485" s="1"/>
  <c r="T16" i="24485" s="1"/>
  <c r="O16" i="24485"/>
  <c r="S16" i="24485"/>
  <c r="H17" i="24485"/>
  <c r="K17" i="24485" s="1"/>
  <c r="O17" i="24485"/>
  <c r="S17" i="24485"/>
  <c r="H18" i="24485"/>
  <c r="K18" i="24485"/>
  <c r="O18" i="24485"/>
  <c r="S18" i="24485"/>
  <c r="H19" i="24485"/>
  <c r="K19" i="24485" s="1"/>
  <c r="O19" i="24485"/>
  <c r="S19" i="24485"/>
  <c r="H20" i="24485"/>
  <c r="K20" i="24485" s="1"/>
  <c r="O20" i="24485"/>
  <c r="S20" i="24485"/>
  <c r="H21" i="24485"/>
  <c r="K21" i="24485" s="1"/>
  <c r="P21" i="24485" s="1"/>
  <c r="O21" i="24485"/>
  <c r="S21" i="24485"/>
  <c r="H22" i="24485"/>
  <c r="K22" i="24485" s="1"/>
  <c r="O22" i="24485"/>
  <c r="S22" i="24485"/>
  <c r="H23" i="24485"/>
  <c r="K23" i="24485" s="1"/>
  <c r="P23" i="24485" s="1"/>
  <c r="O23" i="24485"/>
  <c r="S23" i="24485"/>
  <c r="H24" i="24485"/>
  <c r="K24" i="24485"/>
  <c r="P24" i="24485" s="1"/>
  <c r="T24" i="24485" s="1"/>
  <c r="O24" i="24485"/>
  <c r="S24" i="24485"/>
  <c r="H25" i="24485"/>
  <c r="K25" i="24485" s="1"/>
  <c r="O25" i="24485"/>
  <c r="S25" i="24485"/>
  <c r="H26" i="24485"/>
  <c r="K26" i="24485"/>
  <c r="O26" i="24485"/>
  <c r="P26" i="24485" s="1"/>
  <c r="T26" i="24485" s="1"/>
  <c r="S26" i="24485"/>
  <c r="H27" i="24485"/>
  <c r="K27" i="24485" s="1"/>
  <c r="O27" i="24485"/>
  <c r="S27" i="24485"/>
  <c r="H28" i="24485"/>
  <c r="K28" i="24485" s="1"/>
  <c r="P28" i="24485" s="1"/>
  <c r="O28" i="24485"/>
  <c r="S28" i="24485"/>
  <c r="H30" i="24485"/>
  <c r="K30" i="24485" s="1"/>
  <c r="P30" i="24485" s="1"/>
  <c r="O30" i="24485"/>
  <c r="S30" i="24485"/>
  <c r="D31" i="24485"/>
  <c r="E31" i="24485"/>
  <c r="F31" i="24485"/>
  <c r="G31" i="24485"/>
  <c r="I31" i="24485"/>
  <c r="J31" i="24485"/>
  <c r="L31" i="24485"/>
  <c r="M31" i="24485"/>
  <c r="N31" i="24485"/>
  <c r="Q31" i="24485"/>
  <c r="R31" i="24485"/>
  <c r="H32" i="24485"/>
  <c r="K32" i="24485"/>
  <c r="O32" i="24485"/>
  <c r="S32" i="24485"/>
  <c r="H33" i="24485"/>
  <c r="K33" i="24485" s="1"/>
  <c r="O33" i="24485"/>
  <c r="S33" i="24485"/>
  <c r="H34" i="24485"/>
  <c r="K34" i="24485"/>
  <c r="O34" i="24485"/>
  <c r="S34" i="24485"/>
  <c r="H35" i="24485"/>
  <c r="K35" i="24485" s="1"/>
  <c r="O35" i="24485"/>
  <c r="S35" i="24485"/>
  <c r="H36" i="24485"/>
  <c r="K36" i="24485"/>
  <c r="O36" i="24485"/>
  <c r="S36" i="24485"/>
  <c r="H37" i="24485"/>
  <c r="K37" i="24485" s="1"/>
  <c r="O37" i="24485"/>
  <c r="P37" i="24485"/>
  <c r="S37" i="24485"/>
  <c r="H38" i="24485"/>
  <c r="K38" i="24485"/>
  <c r="O38" i="24485"/>
  <c r="S38" i="24485"/>
  <c r="H39" i="24485"/>
  <c r="K39" i="24485" s="1"/>
  <c r="O39" i="24485"/>
  <c r="S39" i="24485"/>
  <c r="H40" i="24485"/>
  <c r="K40" i="24485" s="1"/>
  <c r="P40" i="24485" s="1"/>
  <c r="T40" i="24485" s="1"/>
  <c r="O40" i="24485"/>
  <c r="S40" i="24485"/>
  <c r="H41" i="24485"/>
  <c r="K41" i="24485" s="1"/>
  <c r="P41" i="24485" s="1"/>
  <c r="O41" i="24485"/>
  <c r="S41" i="24485"/>
  <c r="H42" i="24485"/>
  <c r="K42" i="24485" s="1"/>
  <c r="P42" i="24485" s="1"/>
  <c r="O42" i="24485"/>
  <c r="S42" i="24485"/>
  <c r="H43" i="24485"/>
  <c r="K43" i="24485" s="1"/>
  <c r="P43" i="24485" s="1"/>
  <c r="O43" i="24485"/>
  <c r="S43" i="24485"/>
  <c r="H44" i="24485"/>
  <c r="K44" i="24485" s="1"/>
  <c r="P44" i="24485" s="1"/>
  <c r="T44" i="24485" s="1"/>
  <c r="O44" i="24485"/>
  <c r="S44" i="24485"/>
  <c r="H45" i="24485"/>
  <c r="K45" i="24485" s="1"/>
  <c r="P45" i="24485" s="1"/>
  <c r="O45" i="24485"/>
  <c r="S45" i="24485"/>
  <c r="H46" i="24485"/>
  <c r="K46" i="24485" s="1"/>
  <c r="P46" i="24485" s="1"/>
  <c r="T46" i="24485" s="1"/>
  <c r="O46" i="24485"/>
  <c r="S46" i="24485"/>
  <c r="H47" i="24485"/>
  <c r="K47" i="24485" s="1"/>
  <c r="O47" i="24485"/>
  <c r="S47" i="24485"/>
  <c r="H48" i="24485"/>
  <c r="K48" i="24485" s="1"/>
  <c r="P48" i="24485" s="1"/>
  <c r="T48" i="24485" s="1"/>
  <c r="O48" i="24485"/>
  <c r="S48" i="24485"/>
  <c r="H49" i="24485"/>
  <c r="K49" i="24485" s="1"/>
  <c r="O49" i="24485"/>
  <c r="P49" i="24485"/>
  <c r="S49" i="24485"/>
  <c r="H50" i="24485"/>
  <c r="K50" i="24485" s="1"/>
  <c r="P50" i="24485" s="1"/>
  <c r="T50" i="24485" s="1"/>
  <c r="O50" i="24485"/>
  <c r="S50" i="24485"/>
  <c r="H51" i="24485"/>
  <c r="K51" i="24485" s="1"/>
  <c r="O51" i="24485"/>
  <c r="S51" i="24485"/>
  <c r="H52" i="24485"/>
  <c r="K52" i="24485"/>
  <c r="P52" i="24485" s="1"/>
  <c r="T52" i="24485" s="1"/>
  <c r="O52" i="24485"/>
  <c r="S52" i="24485"/>
  <c r="H53" i="24485"/>
  <c r="K53" i="24485" s="1"/>
  <c r="O53" i="24485"/>
  <c r="P53" i="24485"/>
  <c r="S53" i="24485"/>
  <c r="H54" i="24485"/>
  <c r="K54" i="24485"/>
  <c r="P54" i="24485" s="1"/>
  <c r="T54" i="24485" s="1"/>
  <c r="O54" i="24485"/>
  <c r="S54" i="24485"/>
  <c r="H55" i="24485"/>
  <c r="K55" i="24485" s="1"/>
  <c r="O55" i="24485"/>
  <c r="S55" i="24485"/>
  <c r="H56" i="24485"/>
  <c r="K56" i="24485" s="1"/>
  <c r="O56" i="24485"/>
  <c r="S56" i="24485"/>
  <c r="H57" i="24485"/>
  <c r="K57" i="24485" s="1"/>
  <c r="P57" i="24485" s="1"/>
  <c r="O57" i="24485"/>
  <c r="S57" i="24485"/>
  <c r="H58" i="24485"/>
  <c r="K58" i="24485" s="1"/>
  <c r="P58" i="24485" s="1"/>
  <c r="O58" i="24485"/>
  <c r="S58" i="24485"/>
  <c r="H59" i="24485"/>
  <c r="K59" i="24485" s="1"/>
  <c r="P59" i="24485" s="1"/>
  <c r="O59" i="24485"/>
  <c r="S59" i="24485"/>
  <c r="H60" i="24485"/>
  <c r="K60" i="24485"/>
  <c r="P60" i="24485" s="1"/>
  <c r="T60" i="24485" s="1"/>
  <c r="O60" i="24485"/>
  <c r="S60" i="24485"/>
  <c r="H61" i="24485"/>
  <c r="K61" i="24485" s="1"/>
  <c r="P61" i="24485" s="1"/>
  <c r="O61" i="24485"/>
  <c r="S61" i="24485"/>
  <c r="H62" i="24485"/>
  <c r="K62" i="24485"/>
  <c r="P62" i="24485" s="1"/>
  <c r="T62" i="24485" s="1"/>
  <c r="O62" i="24485"/>
  <c r="S62" i="24485"/>
  <c r="H63" i="24485"/>
  <c r="K63" i="24485" s="1"/>
  <c r="P63" i="24485" s="1"/>
  <c r="O63" i="24485"/>
  <c r="S63" i="24485"/>
  <c r="H64" i="24485"/>
  <c r="K64" i="24485"/>
  <c r="O64" i="24485"/>
  <c r="S64" i="24485"/>
  <c r="H65" i="24485"/>
  <c r="K65" i="24485" s="1"/>
  <c r="P65" i="24485" s="1"/>
  <c r="O65" i="24485"/>
  <c r="S65" i="24485"/>
  <c r="H66" i="24485"/>
  <c r="K66" i="24485"/>
  <c r="P66" i="24485" s="1"/>
  <c r="T66" i="24485" s="1"/>
  <c r="O66" i="24485"/>
  <c r="S66" i="24485"/>
  <c r="H67" i="24485"/>
  <c r="K67" i="24485" s="1"/>
  <c r="P67" i="24485" s="1"/>
  <c r="O67" i="24485"/>
  <c r="S67" i="24485"/>
  <c r="H68" i="24485"/>
  <c r="K68" i="24485"/>
  <c r="O68" i="24485"/>
  <c r="S68" i="24485"/>
  <c r="H69" i="24485"/>
  <c r="K69" i="24485" s="1"/>
  <c r="O69" i="24485"/>
  <c r="P69" i="24485" s="1"/>
  <c r="S69" i="24485"/>
  <c r="D70" i="24485"/>
  <c r="E70" i="24485"/>
  <c r="F70" i="24485"/>
  <c r="G70" i="24485"/>
  <c r="I70" i="24485"/>
  <c r="J70" i="24485"/>
  <c r="L70" i="24485"/>
  <c r="M70" i="24485"/>
  <c r="N70" i="24485"/>
  <c r="Q70" i="24485"/>
  <c r="R70" i="24485"/>
  <c r="H71" i="24485"/>
  <c r="K71" i="24485" s="1"/>
  <c r="O71" i="24485"/>
  <c r="S71" i="24485"/>
  <c r="H72" i="24485"/>
  <c r="K72" i="24485" s="1"/>
  <c r="P72" i="24485" s="1"/>
  <c r="T72" i="24485" s="1"/>
  <c r="O72" i="24485"/>
  <c r="S72" i="24485"/>
  <c r="H73" i="24485"/>
  <c r="K73" i="24485" s="1"/>
  <c r="O73" i="24485"/>
  <c r="S73" i="24485"/>
  <c r="H74" i="24485"/>
  <c r="K74" i="24485" s="1"/>
  <c r="O74" i="24485"/>
  <c r="S74" i="24485"/>
  <c r="H75" i="24485"/>
  <c r="K75" i="24485" s="1"/>
  <c r="O75" i="24485"/>
  <c r="S75" i="24485"/>
  <c r="H76" i="24485"/>
  <c r="K76" i="24485"/>
  <c r="P76" i="24485" s="1"/>
  <c r="T76" i="24485" s="1"/>
  <c r="O76" i="24485"/>
  <c r="S76" i="24485"/>
  <c r="H77" i="24485"/>
  <c r="K77" i="24485" s="1"/>
  <c r="O77" i="24485"/>
  <c r="S77" i="24485"/>
  <c r="H78" i="24485"/>
  <c r="K78" i="24485" s="1"/>
  <c r="O78" i="24485"/>
  <c r="S78" i="24485"/>
  <c r="H79" i="24485"/>
  <c r="K79" i="24485" s="1"/>
  <c r="P79" i="24485" s="1"/>
  <c r="O79" i="24485"/>
  <c r="S79" i="24485"/>
  <c r="H80" i="24485"/>
  <c r="K80" i="24485"/>
  <c r="P80" i="24485" s="1"/>
  <c r="T80" i="24485" s="1"/>
  <c r="O80" i="24485"/>
  <c r="S80" i="24485"/>
  <c r="H81" i="24485"/>
  <c r="K81" i="24485" s="1"/>
  <c r="P81" i="24485" s="1"/>
  <c r="O81" i="24485"/>
  <c r="S81" i="24485"/>
  <c r="H82" i="24485"/>
  <c r="K82" i="24485"/>
  <c r="O82" i="24485"/>
  <c r="P82" i="24485" s="1"/>
  <c r="T82" i="24485" s="1"/>
  <c r="S82" i="24485"/>
  <c r="H83" i="24485"/>
  <c r="K83" i="24485" s="1"/>
  <c r="O83" i="24485"/>
  <c r="S83" i="24485"/>
  <c r="H84" i="24485"/>
  <c r="K84" i="24485"/>
  <c r="O84" i="24485"/>
  <c r="S84" i="24485"/>
  <c r="H85" i="24485"/>
  <c r="K85" i="24485" s="1"/>
  <c r="O85" i="24485"/>
  <c r="S85" i="24485"/>
  <c r="H86" i="24485"/>
  <c r="K86" i="24485" s="1"/>
  <c r="O86" i="24485"/>
  <c r="S86" i="24485"/>
  <c r="H87" i="24485"/>
  <c r="K87" i="24485" s="1"/>
  <c r="P87" i="24485" s="1"/>
  <c r="O87" i="24485"/>
  <c r="S87" i="24485"/>
  <c r="T87" i="24485" s="1"/>
  <c r="H88" i="24485"/>
  <c r="K88" i="24485" s="1"/>
  <c r="P88" i="24485" s="1"/>
  <c r="T88" i="24485" s="1"/>
  <c r="O88" i="24485"/>
  <c r="S88" i="24485"/>
  <c r="H89" i="24485"/>
  <c r="K89" i="24485" s="1"/>
  <c r="P89" i="24485" s="1"/>
  <c r="O89" i="24485"/>
  <c r="S89" i="24485"/>
  <c r="H90" i="24485"/>
  <c r="K90" i="24485"/>
  <c r="O90" i="24485"/>
  <c r="S90" i="24485"/>
  <c r="H91" i="24485"/>
  <c r="K91" i="24485" s="1"/>
  <c r="O91" i="24485"/>
  <c r="S91" i="24485"/>
  <c r="H92" i="24485"/>
  <c r="K92" i="24485"/>
  <c r="O92" i="24485"/>
  <c r="S92" i="24485"/>
  <c r="H93" i="24485"/>
  <c r="K93" i="24485" s="1"/>
  <c r="O93" i="24485"/>
  <c r="S93" i="24485"/>
  <c r="H94" i="24485"/>
  <c r="K94" i="24485" s="1"/>
  <c r="O94" i="24485"/>
  <c r="P94" i="24485" s="1"/>
  <c r="S94" i="24485"/>
  <c r="H95" i="24485"/>
  <c r="K95" i="24485" s="1"/>
  <c r="P95" i="24485" s="1"/>
  <c r="O95" i="24485"/>
  <c r="S95" i="24485"/>
  <c r="H96" i="24485"/>
  <c r="K96" i="24485" s="1"/>
  <c r="P96" i="24485" s="1"/>
  <c r="T96" i="24485" s="1"/>
  <c r="O96" i="24485"/>
  <c r="S96" i="24485"/>
  <c r="H97" i="24485"/>
  <c r="K97" i="24485" s="1"/>
  <c r="P97" i="24485" s="1"/>
  <c r="O97" i="24485"/>
  <c r="S97" i="24485"/>
  <c r="H98" i="24485"/>
  <c r="K98" i="24485"/>
  <c r="O98" i="24485"/>
  <c r="S98" i="24485"/>
  <c r="H99" i="24485"/>
  <c r="K99" i="24485" s="1"/>
  <c r="O99" i="24485"/>
  <c r="S99" i="24485"/>
  <c r="H100" i="24485"/>
  <c r="K100" i="24485"/>
  <c r="O100" i="24485"/>
  <c r="S100" i="24485"/>
  <c r="H101" i="24485"/>
  <c r="K101" i="24485" s="1"/>
  <c r="O101" i="24485"/>
  <c r="S101" i="24485"/>
  <c r="H102" i="24485"/>
  <c r="K102" i="24485" s="1"/>
  <c r="O102" i="24485"/>
  <c r="S102" i="24485"/>
  <c r="H103" i="24485"/>
  <c r="K103" i="24485" s="1"/>
  <c r="P103" i="24485" s="1"/>
  <c r="O103" i="24485"/>
  <c r="S103" i="24485"/>
  <c r="D104" i="24485"/>
  <c r="E104" i="24485"/>
  <c r="F104" i="24485"/>
  <c r="G104" i="24485"/>
  <c r="I104" i="24485"/>
  <c r="J104" i="24485"/>
  <c r="L104" i="24485"/>
  <c r="M104" i="24485"/>
  <c r="N104" i="24485"/>
  <c r="Q104" i="24485"/>
  <c r="R104" i="24485"/>
  <c r="H105" i="24485"/>
  <c r="K105" i="24485"/>
  <c r="O105" i="24485"/>
  <c r="O135" i="24485" s="1"/>
  <c r="S105" i="24485"/>
  <c r="H106" i="24485"/>
  <c r="K106" i="24485" s="1"/>
  <c r="O106" i="24485"/>
  <c r="S106" i="24485"/>
  <c r="H107" i="24485"/>
  <c r="K107" i="24485"/>
  <c r="O107" i="24485"/>
  <c r="S107" i="24485"/>
  <c r="H108" i="24485"/>
  <c r="K108" i="24485" s="1"/>
  <c r="O108" i="24485"/>
  <c r="S108" i="24485"/>
  <c r="H109" i="24485"/>
  <c r="K109" i="24485" s="1"/>
  <c r="P109" i="24485" s="1"/>
  <c r="T109" i="24485" s="1"/>
  <c r="O109" i="24485"/>
  <c r="S109" i="24485"/>
  <c r="H110" i="24485"/>
  <c r="O110" i="24485"/>
  <c r="S110" i="24485"/>
  <c r="H111" i="24485"/>
  <c r="K111" i="24485" s="1"/>
  <c r="P111" i="24485" s="1"/>
  <c r="T111" i="24485" s="1"/>
  <c r="O111" i="24485"/>
  <c r="S111" i="24485"/>
  <c r="H112" i="24485"/>
  <c r="K112" i="24485" s="1"/>
  <c r="P112" i="24485" s="1"/>
  <c r="O112" i="24485"/>
  <c r="S112" i="24485"/>
  <c r="H113" i="24485"/>
  <c r="K113" i="24485" s="1"/>
  <c r="P113" i="24485" s="1"/>
  <c r="T113" i="24485" s="1"/>
  <c r="O113" i="24485"/>
  <c r="S113" i="24485"/>
  <c r="H114" i="24485"/>
  <c r="K114" i="24485" s="1"/>
  <c r="O114" i="24485"/>
  <c r="S114" i="24485"/>
  <c r="H115" i="24485"/>
  <c r="K115" i="24485"/>
  <c r="P115" i="24485" s="1"/>
  <c r="T115" i="24485" s="1"/>
  <c r="O115" i="24485"/>
  <c r="S115" i="24485"/>
  <c r="H116" i="24485"/>
  <c r="K116" i="24485" s="1"/>
  <c r="O116" i="24485"/>
  <c r="S116" i="24485"/>
  <c r="H117" i="24485"/>
  <c r="K117" i="24485" s="1"/>
  <c r="O117" i="24485"/>
  <c r="S117" i="24485"/>
  <c r="H118" i="24485"/>
  <c r="K118" i="24485" s="1"/>
  <c r="P118" i="24485" s="1"/>
  <c r="O118" i="24485"/>
  <c r="S118" i="24485"/>
  <c r="H119" i="24485"/>
  <c r="K119" i="24485" s="1"/>
  <c r="P119" i="24485" s="1"/>
  <c r="T119" i="24485" s="1"/>
  <c r="O119" i="24485"/>
  <c r="S119" i="24485"/>
  <c r="H120" i="24485"/>
  <c r="K120" i="24485" s="1"/>
  <c r="P120" i="24485" s="1"/>
  <c r="O120" i="24485"/>
  <c r="S120" i="24485"/>
  <c r="H121" i="24485"/>
  <c r="K121" i="24485"/>
  <c r="P121" i="24485" s="1"/>
  <c r="T121" i="24485" s="1"/>
  <c r="O121" i="24485"/>
  <c r="S121" i="24485"/>
  <c r="H122" i="24485"/>
  <c r="K122" i="24485" s="1"/>
  <c r="O122" i="24485"/>
  <c r="S122" i="24485"/>
  <c r="H123" i="24485"/>
  <c r="K123" i="24485"/>
  <c r="O123" i="24485"/>
  <c r="S123" i="24485"/>
  <c r="H124" i="24485"/>
  <c r="K124" i="24485" s="1"/>
  <c r="O124" i="24485"/>
  <c r="S124" i="24485"/>
  <c r="H125" i="24485"/>
  <c r="K125" i="24485" s="1"/>
  <c r="P125" i="24485" s="1"/>
  <c r="O125" i="24485"/>
  <c r="S125" i="24485"/>
  <c r="H126" i="24485"/>
  <c r="K126" i="24485" s="1"/>
  <c r="P126" i="24485" s="1"/>
  <c r="O126" i="24485"/>
  <c r="S126" i="24485"/>
  <c r="H127" i="24485"/>
  <c r="K127" i="24485" s="1"/>
  <c r="P127" i="24485" s="1"/>
  <c r="T127" i="24485" s="1"/>
  <c r="O127" i="24485"/>
  <c r="S127" i="24485"/>
  <c r="H128" i="24485"/>
  <c r="K128" i="24485" s="1"/>
  <c r="O128" i="24485"/>
  <c r="S128" i="24485"/>
  <c r="H129" i="24485"/>
  <c r="K129" i="24485" s="1"/>
  <c r="P129" i="24485" s="1"/>
  <c r="T129" i="24485" s="1"/>
  <c r="O129" i="24485"/>
  <c r="S129" i="24485"/>
  <c r="H130" i="24485"/>
  <c r="K130" i="24485" s="1"/>
  <c r="O130" i="24485"/>
  <c r="S130" i="24485"/>
  <c r="H131" i="24485"/>
  <c r="K131" i="24485"/>
  <c r="P131" i="24485" s="1"/>
  <c r="T131" i="24485" s="1"/>
  <c r="O131" i="24485"/>
  <c r="S131" i="24485"/>
  <c r="H132" i="24485"/>
  <c r="K132" i="24485" s="1"/>
  <c r="O132" i="24485"/>
  <c r="S132" i="24485"/>
  <c r="H133" i="24485"/>
  <c r="K133" i="24485" s="1"/>
  <c r="O133" i="24485"/>
  <c r="S133" i="24485"/>
  <c r="H134" i="24485"/>
  <c r="K134" i="24485" s="1"/>
  <c r="P134" i="24485" s="1"/>
  <c r="O134" i="24485"/>
  <c r="S134" i="24485"/>
  <c r="D135" i="24485"/>
  <c r="E135" i="24485"/>
  <c r="F135" i="24485"/>
  <c r="G135" i="24485"/>
  <c r="I135" i="24485"/>
  <c r="J135" i="24485"/>
  <c r="L135" i="24485"/>
  <c r="M135" i="24485"/>
  <c r="N135" i="24485"/>
  <c r="Q135" i="24485"/>
  <c r="R135" i="24485"/>
  <c r="S135" i="24485" s="1"/>
  <c r="H136" i="24485"/>
  <c r="O136" i="24485"/>
  <c r="S136" i="24485"/>
  <c r="H137" i="24485"/>
  <c r="K137" i="24485"/>
  <c r="O137" i="24485"/>
  <c r="S137" i="24485"/>
  <c r="H138" i="24485"/>
  <c r="K138" i="24485" s="1"/>
  <c r="P138" i="24485" s="1"/>
  <c r="O138" i="24485"/>
  <c r="S138" i="24485"/>
  <c r="H139" i="24485"/>
  <c r="K139" i="24485"/>
  <c r="O139" i="24485"/>
  <c r="S139" i="24485"/>
  <c r="H140" i="24485"/>
  <c r="K140" i="24485" s="1"/>
  <c r="O140" i="24485"/>
  <c r="S140" i="24485"/>
  <c r="H141" i="24485"/>
  <c r="K141" i="24485" s="1"/>
  <c r="O141" i="24485"/>
  <c r="S141" i="24485"/>
  <c r="H142" i="24485"/>
  <c r="K142" i="24485" s="1"/>
  <c r="P142" i="24485" s="1"/>
  <c r="O142" i="24485"/>
  <c r="S142" i="24485"/>
  <c r="H143" i="24485"/>
  <c r="K143" i="24485" s="1"/>
  <c r="P143" i="24485" s="1"/>
  <c r="T143" i="24485" s="1"/>
  <c r="O143" i="24485"/>
  <c r="S143" i="24485"/>
  <c r="H144" i="24485"/>
  <c r="K144" i="24485" s="1"/>
  <c r="O144" i="24485"/>
  <c r="S144" i="24485"/>
  <c r="H145" i="24485"/>
  <c r="K145" i="24485"/>
  <c r="O145" i="24485"/>
  <c r="S145" i="24485"/>
  <c r="H146" i="24485"/>
  <c r="K146" i="24485" s="1"/>
  <c r="O146" i="24485"/>
  <c r="S146" i="24485"/>
  <c r="H147" i="24485"/>
  <c r="K147" i="24485"/>
  <c r="O147" i="24485"/>
  <c r="S147" i="24485"/>
  <c r="H148" i="24485"/>
  <c r="K148" i="24485" s="1"/>
  <c r="O148" i="24485"/>
  <c r="S148" i="24485"/>
  <c r="H149" i="24485"/>
  <c r="K149" i="24485" s="1"/>
  <c r="O149" i="24485"/>
  <c r="S149" i="24485"/>
  <c r="H150" i="24485"/>
  <c r="K150" i="24485" s="1"/>
  <c r="P150" i="24485" s="1"/>
  <c r="O150" i="24485"/>
  <c r="S150" i="24485"/>
  <c r="H151" i="24485"/>
  <c r="K151" i="24485"/>
  <c r="P151" i="24485" s="1"/>
  <c r="T151" i="24485" s="1"/>
  <c r="O151" i="24485"/>
  <c r="S151" i="24485"/>
  <c r="H152" i="24485"/>
  <c r="K152" i="24485" s="1"/>
  <c r="P152" i="24485" s="1"/>
  <c r="O152" i="24485"/>
  <c r="S152" i="24485"/>
  <c r="H153" i="24485"/>
  <c r="K153" i="24485"/>
  <c r="O153" i="24485"/>
  <c r="P153" i="24485" s="1"/>
  <c r="T153" i="24485" s="1"/>
  <c r="S153" i="24485"/>
  <c r="H154" i="24485"/>
  <c r="K154" i="24485" s="1"/>
  <c r="P154" i="24485" s="1"/>
  <c r="O154" i="24485"/>
  <c r="S154" i="24485"/>
  <c r="H155" i="24485"/>
  <c r="K155" i="24485"/>
  <c r="O155" i="24485"/>
  <c r="S155" i="24485"/>
  <c r="H156" i="24485"/>
  <c r="K156" i="24485" s="1"/>
  <c r="O156" i="24485"/>
  <c r="S156" i="24485"/>
  <c r="H157" i="24485"/>
  <c r="K157" i="24485" s="1"/>
  <c r="O157" i="24485"/>
  <c r="S157" i="24485"/>
  <c r="H158" i="24485"/>
  <c r="K158" i="24485" s="1"/>
  <c r="P158" i="24485" s="1"/>
  <c r="O158" i="24485"/>
  <c r="S158" i="24485"/>
  <c r="H159" i="24485"/>
  <c r="K159" i="24485" s="1"/>
  <c r="P159" i="24485" s="1"/>
  <c r="T159" i="24485" s="1"/>
  <c r="O159" i="24485"/>
  <c r="S159" i="24485"/>
  <c r="H160" i="24485"/>
  <c r="K160" i="24485" s="1"/>
  <c r="P160" i="24485" s="1"/>
  <c r="O160" i="24485"/>
  <c r="S160" i="24485"/>
  <c r="H161" i="24485"/>
  <c r="K161" i="24485"/>
  <c r="O161" i="24485"/>
  <c r="S161" i="24485"/>
  <c r="H162" i="24485"/>
  <c r="K162" i="24485" s="1"/>
  <c r="O162" i="24485"/>
  <c r="S162" i="24485"/>
  <c r="H163" i="24485"/>
  <c r="K163" i="24485"/>
  <c r="O163" i="24485"/>
  <c r="S163" i="24485"/>
  <c r="H164" i="24485"/>
  <c r="K164" i="24485" s="1"/>
  <c r="O164" i="24485"/>
  <c r="S164" i="24485"/>
  <c r="H166" i="24485"/>
  <c r="K166" i="24485" s="1"/>
  <c r="O166" i="24485"/>
  <c r="S166" i="24485"/>
  <c r="H167" i="24485"/>
  <c r="K167" i="24485" s="1"/>
  <c r="P167" i="24485" s="1"/>
  <c r="O167" i="24485"/>
  <c r="S167" i="24485"/>
  <c r="H168" i="24485"/>
  <c r="K168" i="24485"/>
  <c r="P168" i="24485" s="1"/>
  <c r="T168" i="24485" s="1"/>
  <c r="O168" i="24485"/>
  <c r="S168" i="24485"/>
  <c r="H169" i="24485"/>
  <c r="K169" i="24485" s="1"/>
  <c r="P169" i="24485" s="1"/>
  <c r="O169" i="24485"/>
  <c r="S169" i="24485"/>
  <c r="H170" i="24485"/>
  <c r="K170" i="24485"/>
  <c r="O170" i="24485"/>
  <c r="P170" i="24485" s="1"/>
  <c r="T170" i="24485" s="1"/>
  <c r="S170" i="24485"/>
  <c r="H171" i="24485"/>
  <c r="K171" i="24485" s="1"/>
  <c r="O171" i="24485"/>
  <c r="S171" i="24485"/>
  <c r="H172" i="24485"/>
  <c r="K172" i="24485"/>
  <c r="O172" i="24485"/>
  <c r="S172" i="24485"/>
  <c r="H174" i="24485"/>
  <c r="K174" i="24485" s="1"/>
  <c r="O174" i="24485"/>
  <c r="S174" i="24485"/>
  <c r="H175" i="24485"/>
  <c r="K175" i="24485" s="1"/>
  <c r="O175" i="24485"/>
  <c r="S175" i="24485"/>
  <c r="H176" i="24485"/>
  <c r="K176" i="24485" s="1"/>
  <c r="P176" i="24485" s="1"/>
  <c r="O176" i="24485"/>
  <c r="S176" i="24485"/>
  <c r="H177" i="24485"/>
  <c r="K177" i="24485" s="1"/>
  <c r="P177" i="24485" s="1"/>
  <c r="T177" i="24485" s="1"/>
  <c r="O177" i="24485"/>
  <c r="S177" i="24485"/>
  <c r="H178" i="24485"/>
  <c r="K178" i="24485" s="1"/>
  <c r="P178" i="24485" s="1"/>
  <c r="O178" i="24485"/>
  <c r="S178" i="24485"/>
  <c r="H179" i="24485"/>
  <c r="K179" i="24485" s="1"/>
  <c r="O179" i="24485"/>
  <c r="S179" i="24485"/>
  <c r="H180" i="24485"/>
  <c r="K180" i="24485" s="1"/>
  <c r="O180" i="24485"/>
  <c r="S180" i="24485"/>
  <c r="H181" i="24485"/>
  <c r="K181" i="24485"/>
  <c r="P181" i="24485" s="1"/>
  <c r="T181" i="24485" s="1"/>
  <c r="O181" i="24485"/>
  <c r="S181" i="24485"/>
  <c r="H182" i="24485"/>
  <c r="K182" i="24485" s="1"/>
  <c r="O182" i="24485"/>
  <c r="S182" i="24485"/>
  <c r="H183" i="24485"/>
  <c r="K183" i="24485" s="1"/>
  <c r="O183" i="24485"/>
  <c r="P183" i="24485" s="1"/>
  <c r="S183" i="24485"/>
  <c r="H184" i="24485"/>
  <c r="K184" i="24485" s="1"/>
  <c r="P184" i="24485" s="1"/>
  <c r="O184" i="24485"/>
  <c r="S184" i="24485"/>
  <c r="H185" i="24485"/>
  <c r="K185" i="24485" s="1"/>
  <c r="P185" i="24485" s="1"/>
  <c r="T185" i="24485" s="1"/>
  <c r="O185" i="24485"/>
  <c r="S185" i="24485"/>
  <c r="H186" i="24485"/>
  <c r="K186" i="24485" s="1"/>
  <c r="P186" i="24485" s="1"/>
  <c r="O186" i="24485"/>
  <c r="S186" i="24485"/>
  <c r="H187" i="24485"/>
  <c r="K187" i="24485"/>
  <c r="O187" i="24485"/>
  <c r="S187" i="24485"/>
  <c r="H188" i="24485"/>
  <c r="K188" i="24485" s="1"/>
  <c r="O188" i="24485"/>
  <c r="S188" i="24485"/>
  <c r="H189" i="24485"/>
  <c r="K189" i="24485"/>
  <c r="O189" i="24485"/>
  <c r="S189" i="24485"/>
  <c r="D190" i="24485"/>
  <c r="E190" i="24485"/>
  <c r="F190" i="24485"/>
  <c r="G190" i="24485"/>
  <c r="I190" i="24485"/>
  <c r="J190" i="24485"/>
  <c r="L190" i="24485"/>
  <c r="M190" i="24485"/>
  <c r="N190" i="24485"/>
  <c r="Q190" i="24485"/>
  <c r="R190" i="24485"/>
  <c r="H191" i="24485"/>
  <c r="K191" i="24485" s="1"/>
  <c r="O191" i="24485"/>
  <c r="S191" i="24485"/>
  <c r="H192" i="24485"/>
  <c r="K192" i="24485" s="1"/>
  <c r="P192" i="24485" s="1"/>
  <c r="T192" i="24485" s="1"/>
  <c r="O192" i="24485"/>
  <c r="S192" i="24485"/>
  <c r="H193" i="24485"/>
  <c r="K193" i="24485" s="1"/>
  <c r="P193" i="24485" s="1"/>
  <c r="O193" i="24485"/>
  <c r="S193" i="24485"/>
  <c r="H194" i="24485"/>
  <c r="K194" i="24485"/>
  <c r="P194" i="24485" s="1"/>
  <c r="T194" i="24485" s="1"/>
  <c r="O194" i="24485"/>
  <c r="S194" i="24485"/>
  <c r="H195" i="24485"/>
  <c r="K195" i="24485" s="1"/>
  <c r="P195" i="24485" s="1"/>
  <c r="O195" i="24485"/>
  <c r="S195" i="24485"/>
  <c r="H196" i="24485"/>
  <c r="K196" i="24485"/>
  <c r="P196" i="24485" s="1"/>
  <c r="T196" i="24485" s="1"/>
  <c r="O196" i="24485"/>
  <c r="S196" i="24485"/>
  <c r="H197" i="24485"/>
  <c r="K197" i="24485" s="1"/>
  <c r="O197" i="24485"/>
  <c r="S197" i="24485"/>
  <c r="H198" i="24485"/>
  <c r="K198" i="24485" s="1"/>
  <c r="O198" i="24485"/>
  <c r="S198" i="24485"/>
  <c r="H199" i="24485"/>
  <c r="K199" i="24485" s="1"/>
  <c r="P199" i="24485" s="1"/>
  <c r="O199" i="24485"/>
  <c r="S199" i="24485"/>
  <c r="H200" i="24485"/>
  <c r="K200" i="24485" s="1"/>
  <c r="P200" i="24485" s="1"/>
  <c r="T200" i="24485" s="1"/>
  <c r="O200" i="24485"/>
  <c r="S200" i="24485"/>
  <c r="H201" i="24485"/>
  <c r="K201" i="24485" s="1"/>
  <c r="O201" i="24485"/>
  <c r="S201" i="24485"/>
  <c r="H202" i="24485"/>
  <c r="K202" i="24485" s="1"/>
  <c r="P202" i="24485" s="1"/>
  <c r="O202" i="24485"/>
  <c r="S202" i="24485"/>
  <c r="T202" i="24485" s="1"/>
  <c r="H203" i="24485"/>
  <c r="K203" i="24485" s="1"/>
  <c r="O203" i="24485"/>
  <c r="S203" i="24485"/>
  <c r="H204" i="24485"/>
  <c r="K204" i="24485" s="1"/>
  <c r="P204" i="24485" s="1"/>
  <c r="O204" i="24485"/>
  <c r="S204" i="24485"/>
  <c r="H205" i="24485"/>
  <c r="K205" i="24485" s="1"/>
  <c r="P205" i="24485" s="1"/>
  <c r="O205" i="24485"/>
  <c r="S205" i="24485"/>
  <c r="H206" i="24485"/>
  <c r="K206" i="24485" s="1"/>
  <c r="P206" i="24485" s="1"/>
  <c r="T206" i="24485" s="1"/>
  <c r="O206" i="24485"/>
  <c r="S206" i="24485"/>
  <c r="H207" i="24485"/>
  <c r="K207" i="24485" s="1"/>
  <c r="P207" i="24485" s="1"/>
  <c r="O207" i="24485"/>
  <c r="S207" i="24485"/>
  <c r="T207" i="24485" s="1"/>
  <c r="H208" i="24485"/>
  <c r="K208" i="24485" s="1"/>
  <c r="P208" i="24485" s="1"/>
  <c r="T208" i="24485" s="1"/>
  <c r="O208" i="24485"/>
  <c r="S208" i="24485"/>
  <c r="H209" i="24485"/>
  <c r="K209" i="24485" s="1"/>
  <c r="P209" i="24485" s="1"/>
  <c r="O209" i="24485"/>
  <c r="S209" i="24485"/>
  <c r="H211" i="24485"/>
  <c r="K211" i="24485"/>
  <c r="P211" i="24485" s="1"/>
  <c r="O211" i="24485"/>
  <c r="S211" i="24485"/>
  <c r="H212" i="24485"/>
  <c r="K212" i="24485" s="1"/>
  <c r="P212" i="24485" s="1"/>
  <c r="O212" i="24485"/>
  <c r="S212" i="24485"/>
  <c r="H213" i="24485"/>
  <c r="K213" i="24485"/>
  <c r="P213" i="24485" s="1"/>
  <c r="T213" i="24485" s="1"/>
  <c r="O213" i="24485"/>
  <c r="S213" i="24485"/>
  <c r="H214" i="24485"/>
  <c r="K214" i="24485" s="1"/>
  <c r="O214" i="24485"/>
  <c r="S214" i="24485"/>
  <c r="H215" i="24485"/>
  <c r="K215" i="24485"/>
  <c r="O215" i="24485"/>
  <c r="S215" i="24485"/>
  <c r="H216" i="24485"/>
  <c r="K216" i="24485" s="1"/>
  <c r="O216" i="24485"/>
  <c r="S216" i="24485"/>
  <c r="H217" i="24485"/>
  <c r="K217" i="24485"/>
  <c r="O217" i="24485"/>
  <c r="S217" i="24485"/>
  <c r="H218" i="24485"/>
  <c r="K218" i="24485" s="1"/>
  <c r="O218" i="24485"/>
  <c r="S218" i="24485"/>
  <c r="H219" i="24485"/>
  <c r="K219" i="24485" s="1"/>
  <c r="P219" i="24485" s="1"/>
  <c r="O219" i="24485"/>
  <c r="S219" i="24485"/>
  <c r="H220" i="24485"/>
  <c r="K220" i="24485" s="1"/>
  <c r="O220" i="24485"/>
  <c r="S220" i="24485"/>
  <c r="H221" i="24485"/>
  <c r="K221" i="24485" s="1"/>
  <c r="O221" i="24485"/>
  <c r="S221" i="24485"/>
  <c r="H222" i="24485"/>
  <c r="K222" i="24485" s="1"/>
  <c r="P222" i="24485" s="1"/>
  <c r="O222" i="24485"/>
  <c r="S222" i="24485"/>
  <c r="D223" i="24485"/>
  <c r="E223" i="24485"/>
  <c r="F223" i="24485"/>
  <c r="G223" i="24485"/>
  <c r="I223" i="24485"/>
  <c r="J223" i="24485"/>
  <c r="L223" i="24485"/>
  <c r="M223" i="24485"/>
  <c r="N223" i="24485"/>
  <c r="Q223" i="24485"/>
  <c r="R223" i="24485"/>
  <c r="H224" i="24485"/>
  <c r="K224" i="24485" s="1"/>
  <c r="P224" i="24485" s="1"/>
  <c r="O224" i="24485"/>
  <c r="S224" i="24485"/>
  <c r="H225" i="24485"/>
  <c r="K225" i="24485"/>
  <c r="O225" i="24485"/>
  <c r="S225" i="24485"/>
  <c r="H226" i="24485"/>
  <c r="K226" i="24485" s="1"/>
  <c r="O226" i="24485"/>
  <c r="S226" i="24485"/>
  <c r="H227" i="24485"/>
  <c r="K227" i="24485" s="1"/>
  <c r="O227" i="24485"/>
  <c r="S227" i="24485"/>
  <c r="H228" i="24485"/>
  <c r="K228" i="24485" s="1"/>
  <c r="P228" i="24485" s="1"/>
  <c r="O228" i="24485"/>
  <c r="S228" i="24485"/>
  <c r="H229" i="24485"/>
  <c r="K229" i="24485" s="1"/>
  <c r="P229" i="24485" s="1"/>
  <c r="T229" i="24485" s="1"/>
  <c r="O229" i="24485"/>
  <c r="S229" i="24485"/>
  <c r="H230" i="24485"/>
  <c r="K230" i="24485" s="1"/>
  <c r="O230" i="24485"/>
  <c r="S230" i="24485"/>
  <c r="H231" i="24485"/>
  <c r="K231" i="24485" s="1"/>
  <c r="O231" i="24485"/>
  <c r="S231" i="24485"/>
  <c r="H232" i="24485"/>
  <c r="K232" i="24485" s="1"/>
  <c r="O232" i="24485"/>
  <c r="S232" i="24485"/>
  <c r="H233" i="24485"/>
  <c r="K233" i="24485"/>
  <c r="P233" i="24485" s="1"/>
  <c r="T233" i="24485" s="1"/>
  <c r="O233" i="24485"/>
  <c r="S233" i="24485"/>
  <c r="H234" i="24485"/>
  <c r="K234" i="24485" s="1"/>
  <c r="O234" i="24485"/>
  <c r="S234" i="24485"/>
  <c r="H235" i="24485"/>
  <c r="K235" i="24485" s="1"/>
  <c r="O235" i="24485"/>
  <c r="P235" i="24485" s="1"/>
  <c r="S235" i="24485"/>
  <c r="D236" i="24485"/>
  <c r="E236" i="24485"/>
  <c r="F236" i="24485"/>
  <c r="G236" i="24485"/>
  <c r="H236" i="24485" s="1"/>
  <c r="K236" i="24485" s="1"/>
  <c r="I236" i="24485"/>
  <c r="J236" i="24485"/>
  <c r="L236" i="24485"/>
  <c r="M236" i="24485"/>
  <c r="N236" i="24485"/>
  <c r="Q236" i="24485"/>
  <c r="R236" i="24485"/>
  <c r="H237" i="24485"/>
  <c r="K237" i="24485" s="1"/>
  <c r="O237" i="24485"/>
  <c r="S237" i="24485"/>
  <c r="H238" i="24485"/>
  <c r="K238" i="24485" s="1"/>
  <c r="P238" i="24485" s="1"/>
  <c r="O238" i="24485"/>
  <c r="S238" i="24485"/>
  <c r="H239" i="24485"/>
  <c r="K239" i="24485" s="1"/>
  <c r="O239" i="24485"/>
  <c r="S239" i="24485"/>
  <c r="H240" i="24485"/>
  <c r="K240" i="24485" s="1"/>
  <c r="P240" i="24485" s="1"/>
  <c r="O240" i="24485"/>
  <c r="S240" i="24485"/>
  <c r="H241" i="24485"/>
  <c r="K241" i="24485" s="1"/>
  <c r="P241" i="24485" s="1"/>
  <c r="O241" i="24485"/>
  <c r="S241" i="24485"/>
  <c r="H242" i="24485"/>
  <c r="K242" i="24485" s="1"/>
  <c r="P242" i="24485" s="1"/>
  <c r="T242" i="24485" s="1"/>
  <c r="O242" i="24485"/>
  <c r="S242" i="24485"/>
  <c r="H243" i="24485"/>
  <c r="K243" i="24485" s="1"/>
  <c r="O243" i="24485"/>
  <c r="S243" i="24485"/>
  <c r="H244" i="24485"/>
  <c r="K244" i="24485" s="1"/>
  <c r="P244" i="24485" s="1"/>
  <c r="T244" i="24485" s="1"/>
  <c r="O244" i="24485"/>
  <c r="S244" i="24485"/>
  <c r="H245" i="24485"/>
  <c r="K245" i="24485" s="1"/>
  <c r="O245" i="24485"/>
  <c r="S245" i="24485"/>
  <c r="H246" i="24485"/>
  <c r="K246" i="24485"/>
  <c r="P246" i="24485" s="1"/>
  <c r="T246" i="24485" s="1"/>
  <c r="O246" i="24485"/>
  <c r="S246" i="24485"/>
  <c r="H247" i="24485"/>
  <c r="K247" i="24485" s="1"/>
  <c r="P247" i="24485" s="1"/>
  <c r="O247" i="24485"/>
  <c r="S247" i="24485"/>
  <c r="H248" i="24485"/>
  <c r="K248" i="24485" s="1"/>
  <c r="P248" i="24485" s="1"/>
  <c r="O248" i="24485"/>
  <c r="S248" i="24485"/>
  <c r="H249" i="24485"/>
  <c r="K249" i="24485" s="1"/>
  <c r="P249" i="24485" s="1"/>
  <c r="O249" i="24485"/>
  <c r="S249" i="24485"/>
  <c r="H250" i="24485"/>
  <c r="K250" i="24485"/>
  <c r="P250" i="24485" s="1"/>
  <c r="T250" i="24485" s="1"/>
  <c r="O250" i="24485"/>
  <c r="S250" i="24485"/>
  <c r="H251" i="24485"/>
  <c r="K251" i="24485" s="1"/>
  <c r="P251" i="24485" s="1"/>
  <c r="O251" i="24485"/>
  <c r="S251" i="24485"/>
  <c r="H252" i="24485"/>
  <c r="K252" i="24485"/>
  <c r="O252" i="24485"/>
  <c r="S252" i="24485"/>
  <c r="H253" i="24485"/>
  <c r="K253" i="24485" s="1"/>
  <c r="O253" i="24485"/>
  <c r="S253" i="24485"/>
  <c r="H254" i="24485"/>
  <c r="K254" i="24485" s="1"/>
  <c r="P254" i="24485" s="1"/>
  <c r="O254" i="24485"/>
  <c r="S254" i="24485"/>
  <c r="H255" i="24485"/>
  <c r="K255" i="24485" s="1"/>
  <c r="O255" i="24485"/>
  <c r="S255" i="24485"/>
  <c r="H256" i="24485"/>
  <c r="K256" i="24485" s="1"/>
  <c r="P256" i="24485" s="1"/>
  <c r="T256" i="24485" s="1"/>
  <c r="O256" i="24485"/>
  <c r="S256" i="24485"/>
  <c r="H257" i="24485"/>
  <c r="K257" i="24485" s="1"/>
  <c r="P257" i="24485" s="1"/>
  <c r="O257" i="24485"/>
  <c r="S257" i="24485"/>
  <c r="H258" i="24485"/>
  <c r="K258" i="24485" s="1"/>
  <c r="P258" i="24485" s="1"/>
  <c r="T258" i="24485" s="1"/>
  <c r="O258" i="24485"/>
  <c r="S258" i="24485"/>
  <c r="H259" i="24485"/>
  <c r="K259" i="24485" s="1"/>
  <c r="P259" i="24485" s="1"/>
  <c r="O259" i="24485"/>
  <c r="S259" i="24485"/>
  <c r="H260" i="24485"/>
  <c r="K260" i="24485"/>
  <c r="P260" i="24485" s="1"/>
  <c r="T260" i="24485" s="1"/>
  <c r="O260" i="24485"/>
  <c r="S260" i="24485"/>
  <c r="H261" i="24485"/>
  <c r="K261" i="24485" s="1"/>
  <c r="O261" i="24485"/>
  <c r="S261" i="24485"/>
  <c r="H262" i="24485"/>
  <c r="K262" i="24485"/>
  <c r="O262" i="24485"/>
  <c r="S262" i="24485"/>
  <c r="H263" i="24485"/>
  <c r="K263" i="24485" s="1"/>
  <c r="P263" i="24485" s="1"/>
  <c r="O263" i="24485"/>
  <c r="S263" i="24485"/>
  <c r="H264" i="24485"/>
  <c r="K264" i="24485" s="1"/>
  <c r="P264" i="24485" s="1"/>
  <c r="O264" i="24485"/>
  <c r="S264" i="24485"/>
  <c r="H265" i="24485"/>
  <c r="K265" i="24485" s="1"/>
  <c r="P265" i="24485" s="1"/>
  <c r="O265" i="24485"/>
  <c r="S265" i="24485"/>
  <c r="H266" i="24485"/>
  <c r="K266" i="24485" s="1"/>
  <c r="P266" i="24485" s="1"/>
  <c r="T266" i="24485" s="1"/>
  <c r="O266" i="24485"/>
  <c r="S266" i="24485"/>
  <c r="H267" i="24485"/>
  <c r="K267" i="24485" s="1"/>
  <c r="P267" i="24485" s="1"/>
  <c r="O267" i="24485"/>
  <c r="S267" i="24485"/>
  <c r="D268" i="24485"/>
  <c r="E268" i="24485"/>
  <c r="F268" i="24485"/>
  <c r="G268" i="24485"/>
  <c r="I268" i="24485"/>
  <c r="J268" i="24485"/>
  <c r="L268" i="24485"/>
  <c r="M268" i="24485"/>
  <c r="N268" i="24485"/>
  <c r="Q268" i="24485"/>
  <c r="R268" i="24485"/>
  <c r="H269" i="24485"/>
  <c r="K269" i="24485" s="1"/>
  <c r="O269" i="24485"/>
  <c r="S269" i="24485"/>
  <c r="H270" i="24485"/>
  <c r="K270" i="24485"/>
  <c r="O270" i="24485"/>
  <c r="S270" i="24485"/>
  <c r="H271" i="24485"/>
  <c r="K271" i="24485" s="1"/>
  <c r="O271" i="24485"/>
  <c r="S271" i="24485"/>
  <c r="H272" i="24485"/>
  <c r="K272" i="24485" s="1"/>
  <c r="P272" i="24485" s="1"/>
  <c r="T272" i="24485" s="1"/>
  <c r="O272" i="24485"/>
  <c r="S272" i="24485"/>
  <c r="H273" i="24485"/>
  <c r="K273" i="24485" s="1"/>
  <c r="P273" i="24485" s="1"/>
  <c r="O273" i="24485"/>
  <c r="S273" i="24485"/>
  <c r="H274" i="24485"/>
  <c r="K274" i="24485" s="1"/>
  <c r="O274" i="24485"/>
  <c r="S274" i="24485"/>
  <c r="H275" i="24485"/>
  <c r="K275" i="24485" s="1"/>
  <c r="P275" i="24485" s="1"/>
  <c r="O275" i="24485"/>
  <c r="S275" i="24485"/>
  <c r="H276" i="24485"/>
  <c r="K276" i="24485" s="1"/>
  <c r="P276" i="24485" s="1"/>
  <c r="T276" i="24485" s="1"/>
  <c r="O276" i="24485"/>
  <c r="S276" i="24485"/>
  <c r="H277" i="24485"/>
  <c r="K277" i="24485" s="1"/>
  <c r="O277" i="24485"/>
  <c r="S277" i="24485"/>
  <c r="H278" i="24485"/>
  <c r="K278" i="24485"/>
  <c r="O278" i="24485"/>
  <c r="S278" i="24485"/>
  <c r="D279" i="24485"/>
  <c r="E279" i="24485"/>
  <c r="F279" i="24485"/>
  <c r="G279" i="24485"/>
  <c r="I279" i="24485"/>
  <c r="J279" i="24485"/>
  <c r="L279" i="24485"/>
  <c r="M279" i="24485"/>
  <c r="N279" i="24485"/>
  <c r="Q279" i="24485"/>
  <c r="R279" i="24485"/>
  <c r="S279" i="24485" s="1"/>
  <c r="H280" i="24485"/>
  <c r="K280" i="24485" s="1"/>
  <c r="O280" i="24485"/>
  <c r="O290" i="24485" s="1"/>
  <c r="S280" i="24485"/>
  <c r="H281" i="24485"/>
  <c r="K281" i="24485" s="1"/>
  <c r="P281" i="24485" s="1"/>
  <c r="O281" i="24485"/>
  <c r="S281" i="24485"/>
  <c r="T281" i="24485" s="1"/>
  <c r="H282" i="24485"/>
  <c r="K282" i="24485" s="1"/>
  <c r="O282" i="24485"/>
  <c r="S282" i="24485"/>
  <c r="H283" i="24485"/>
  <c r="K283" i="24485" s="1"/>
  <c r="P283" i="24485" s="1"/>
  <c r="O283" i="24485"/>
  <c r="S283" i="24485"/>
  <c r="H284" i="24485"/>
  <c r="K284" i="24485" s="1"/>
  <c r="P284" i="24485" s="1"/>
  <c r="O284" i="24485"/>
  <c r="S284" i="24485"/>
  <c r="H285" i="24485"/>
  <c r="K285" i="24485" s="1"/>
  <c r="P285" i="24485" s="1"/>
  <c r="T285" i="24485" s="1"/>
  <c r="O285" i="24485"/>
  <c r="S285" i="24485"/>
  <c r="H286" i="24485"/>
  <c r="K286" i="24485" s="1"/>
  <c r="P286" i="24485" s="1"/>
  <c r="O286" i="24485"/>
  <c r="S286" i="24485"/>
  <c r="T286" i="24485" s="1"/>
  <c r="H287" i="24485"/>
  <c r="K287" i="24485" s="1"/>
  <c r="P287" i="24485" s="1"/>
  <c r="T287" i="24485" s="1"/>
  <c r="O287" i="24485"/>
  <c r="S287" i="24485"/>
  <c r="H288" i="24485"/>
  <c r="K288" i="24485" s="1"/>
  <c r="P288" i="24485" s="1"/>
  <c r="O288" i="24485"/>
  <c r="S288" i="24485"/>
  <c r="H289" i="24485"/>
  <c r="K289" i="24485"/>
  <c r="P289" i="24485" s="1"/>
  <c r="T289" i="24485" s="1"/>
  <c r="O289" i="24485"/>
  <c r="S289" i="24485"/>
  <c r="D290" i="24485"/>
  <c r="E290" i="24485"/>
  <c r="F290" i="24485"/>
  <c r="G290" i="24485"/>
  <c r="I290" i="24485"/>
  <c r="J290" i="24485"/>
  <c r="L290" i="24485"/>
  <c r="M290" i="24485"/>
  <c r="N290" i="24485"/>
  <c r="Q290" i="24485"/>
  <c r="R290" i="24485"/>
  <c r="S290" i="24485"/>
  <c r="H291" i="24485"/>
  <c r="K291" i="24485" s="1"/>
  <c r="P291" i="24485" s="1"/>
  <c r="O291" i="24485"/>
  <c r="S291" i="24485"/>
  <c r="H292" i="24485"/>
  <c r="O292" i="24485"/>
  <c r="S292" i="24485"/>
  <c r="H293" i="24485"/>
  <c r="K293" i="24485" s="1"/>
  <c r="O293" i="24485"/>
  <c r="S293" i="24485"/>
  <c r="H294" i="24485"/>
  <c r="K294" i="24485" s="1"/>
  <c r="O294" i="24485"/>
  <c r="S294" i="24485"/>
  <c r="H295" i="24485"/>
  <c r="K295" i="24485" s="1"/>
  <c r="P295" i="24485" s="1"/>
  <c r="T295" i="24485" s="1"/>
  <c r="O295" i="24485"/>
  <c r="S295" i="24485"/>
  <c r="H296" i="24485"/>
  <c r="K296" i="24485" s="1"/>
  <c r="O296" i="24485"/>
  <c r="S296" i="24485"/>
  <c r="H297" i="24485"/>
  <c r="K297" i="24485"/>
  <c r="O297" i="24485"/>
  <c r="S297" i="24485"/>
  <c r="H298" i="24485"/>
  <c r="K298" i="24485" s="1"/>
  <c r="O298" i="24485"/>
  <c r="S298" i="24485"/>
  <c r="H299" i="24485"/>
  <c r="K299" i="24485" s="1"/>
  <c r="P299" i="24485" s="1"/>
  <c r="T299" i="24485" s="1"/>
  <c r="O299" i="24485"/>
  <c r="S299" i="24485"/>
  <c r="H300" i="24485"/>
  <c r="K300" i="24485" s="1"/>
  <c r="P300" i="24485" s="1"/>
  <c r="O300" i="24485"/>
  <c r="S300" i="24485"/>
  <c r="H301" i="24485"/>
  <c r="K301" i="24485" s="1"/>
  <c r="O301" i="24485"/>
  <c r="S301" i="24485"/>
  <c r="H302" i="24485"/>
  <c r="K302" i="24485" s="1"/>
  <c r="P302" i="24485" s="1"/>
  <c r="O302" i="24485"/>
  <c r="S302" i="24485"/>
  <c r="H303" i="24485"/>
  <c r="K303" i="24485"/>
  <c r="P303" i="24485" s="1"/>
  <c r="T303" i="24485" s="1"/>
  <c r="O303" i="24485"/>
  <c r="S303" i="24485"/>
  <c r="H304" i="24485"/>
  <c r="K304" i="24485" s="1"/>
  <c r="P304" i="24485" s="1"/>
  <c r="O304" i="24485"/>
  <c r="S304" i="24485"/>
  <c r="H305" i="24485"/>
  <c r="K305" i="24485"/>
  <c r="O305" i="24485"/>
  <c r="P305" i="24485" s="1"/>
  <c r="T305" i="24485" s="1"/>
  <c r="S305" i="24485"/>
  <c r="H306" i="24485"/>
  <c r="K306" i="24485" s="1"/>
  <c r="O306" i="24485"/>
  <c r="S306" i="24485"/>
  <c r="H307" i="24485"/>
  <c r="K307" i="24485" s="1"/>
  <c r="P307" i="24485" s="1"/>
  <c r="O307" i="24485"/>
  <c r="S307" i="24485"/>
  <c r="H308" i="24485"/>
  <c r="K308" i="24485" s="1"/>
  <c r="P308" i="24485" s="1"/>
  <c r="O308" i="24485"/>
  <c r="S308" i="24485"/>
  <c r="H309" i="24485"/>
  <c r="K309" i="24485" s="1"/>
  <c r="O309" i="24485"/>
  <c r="S309" i="24485"/>
  <c r="H310" i="24485"/>
  <c r="K310" i="24485" s="1"/>
  <c r="O310" i="24485"/>
  <c r="S310" i="24485"/>
  <c r="H311" i="24485"/>
  <c r="K311" i="24485"/>
  <c r="P311" i="24485" s="1"/>
  <c r="T311" i="24485" s="1"/>
  <c r="O311" i="24485"/>
  <c r="S311" i="24485"/>
  <c r="H312" i="24485"/>
  <c r="K312" i="24485" s="1"/>
  <c r="O312" i="24485"/>
  <c r="S312" i="24485"/>
  <c r="H313" i="24485"/>
  <c r="K313" i="24485"/>
  <c r="O313" i="24485"/>
  <c r="P313" i="24485" s="1"/>
  <c r="T313" i="24485" s="1"/>
  <c r="S313" i="24485"/>
  <c r="H314" i="24485"/>
  <c r="K314" i="24485" s="1"/>
  <c r="O314" i="24485"/>
  <c r="S314" i="24485"/>
  <c r="H315" i="24485"/>
  <c r="K315" i="24485" s="1"/>
  <c r="O315" i="24485"/>
  <c r="S315" i="24485"/>
  <c r="H316" i="24485"/>
  <c r="K316" i="24485" s="1"/>
  <c r="P316" i="24485" s="1"/>
  <c r="O316" i="24485"/>
  <c r="S316" i="24485"/>
  <c r="H317" i="24485"/>
  <c r="K317" i="24485"/>
  <c r="O317" i="24485"/>
  <c r="S317" i="24485"/>
  <c r="H318" i="24485"/>
  <c r="K318" i="24485" s="1"/>
  <c r="P318" i="24485" s="1"/>
  <c r="O318" i="24485"/>
  <c r="S318" i="24485"/>
  <c r="H319" i="24485"/>
  <c r="K319" i="24485"/>
  <c r="O319" i="24485"/>
  <c r="S319" i="24485"/>
  <c r="H320" i="24485"/>
  <c r="K320" i="24485" s="1"/>
  <c r="P320" i="24485" s="1"/>
  <c r="O320" i="24485"/>
  <c r="S320" i="24485"/>
  <c r="H321" i="24485"/>
  <c r="K321" i="24485"/>
  <c r="O321" i="24485"/>
  <c r="P321" i="24485" s="1"/>
  <c r="S321" i="24485"/>
  <c r="H322" i="24485"/>
  <c r="K322" i="24485" s="1"/>
  <c r="O322" i="24485"/>
  <c r="S322" i="24485"/>
  <c r="H323" i="24485"/>
  <c r="K323" i="24485" s="1"/>
  <c r="P323" i="24485" s="1"/>
  <c r="T323" i="24485" s="1"/>
  <c r="O323" i="24485"/>
  <c r="S323" i="24485"/>
  <c r="H324" i="24485"/>
  <c r="K324" i="24485" s="1"/>
  <c r="P324" i="24485" s="1"/>
  <c r="O324" i="24485"/>
  <c r="S324" i="24485"/>
  <c r="H325" i="24485"/>
  <c r="K325" i="24485" s="1"/>
  <c r="O325" i="24485"/>
  <c r="S325" i="24485"/>
  <c r="H326" i="24485"/>
  <c r="K326" i="24485" s="1"/>
  <c r="P326" i="24485" s="1"/>
  <c r="O326" i="24485"/>
  <c r="S326" i="24485"/>
  <c r="H327" i="24485"/>
  <c r="K327" i="24485"/>
  <c r="O327" i="24485"/>
  <c r="S327" i="24485"/>
  <c r="H328" i="24485"/>
  <c r="K328" i="24485" s="1"/>
  <c r="O328" i="24485"/>
  <c r="S328" i="24485"/>
  <c r="H329" i="24485"/>
  <c r="K329" i="24485"/>
  <c r="O329" i="24485"/>
  <c r="P329" i="24485" s="1"/>
  <c r="S329" i="24485"/>
  <c r="H330" i="24485"/>
  <c r="K330" i="24485" s="1"/>
  <c r="O330" i="24485"/>
  <c r="S330" i="24485"/>
  <c r="H331" i="24485"/>
  <c r="K331" i="24485" s="1"/>
  <c r="P331" i="24485" s="1"/>
  <c r="O331" i="24485"/>
  <c r="S331" i="24485"/>
  <c r="H332" i="24485"/>
  <c r="K332" i="24485" s="1"/>
  <c r="P332" i="24485" s="1"/>
  <c r="O332" i="24485"/>
  <c r="S332" i="24485"/>
  <c r="H333" i="24485"/>
  <c r="K333" i="24485"/>
  <c r="O333" i="24485"/>
  <c r="S333" i="24485"/>
  <c r="H334" i="24485"/>
  <c r="K334" i="24485" s="1"/>
  <c r="O334" i="24485"/>
  <c r="S334" i="24485"/>
  <c r="H335" i="24485"/>
  <c r="K335" i="24485"/>
  <c r="O335" i="24485"/>
  <c r="S335" i="24485"/>
  <c r="H336" i="24485"/>
  <c r="K336" i="24485" s="1"/>
  <c r="O336" i="24485"/>
  <c r="S336" i="24485"/>
  <c r="H337" i="24485"/>
  <c r="K337" i="24485" s="1"/>
  <c r="O337" i="24485"/>
  <c r="S337" i="24485"/>
  <c r="H338" i="24485"/>
  <c r="K338" i="24485" s="1"/>
  <c r="O338" i="24485"/>
  <c r="S338" i="24485"/>
  <c r="D343" i="24485"/>
  <c r="E343" i="24485"/>
  <c r="F343" i="24485"/>
  <c r="G343" i="24485"/>
  <c r="I343" i="24485"/>
  <c r="J343" i="24485"/>
  <c r="L343" i="24485"/>
  <c r="M343" i="24485"/>
  <c r="N343" i="24485"/>
  <c r="Q343" i="24485"/>
  <c r="R343" i="24485"/>
  <c r="H7" i="24484"/>
  <c r="K7" i="24484" s="1"/>
  <c r="O7" i="24484"/>
  <c r="S7" i="24484"/>
  <c r="H8" i="24484"/>
  <c r="K8" i="24484"/>
  <c r="O8" i="24484"/>
  <c r="S8" i="24484"/>
  <c r="H9" i="24484"/>
  <c r="K9" i="24484" s="1"/>
  <c r="O9" i="24484"/>
  <c r="S9" i="24484"/>
  <c r="H10" i="24484"/>
  <c r="K10" i="24484" s="1"/>
  <c r="O10" i="24484"/>
  <c r="S10" i="24484"/>
  <c r="H11" i="24484"/>
  <c r="K11" i="24484" s="1"/>
  <c r="O11" i="24484"/>
  <c r="S11" i="24484"/>
  <c r="H12" i="24484"/>
  <c r="K12" i="24484"/>
  <c r="O12" i="24484"/>
  <c r="S12" i="24484"/>
  <c r="H13" i="24484"/>
  <c r="K13" i="24484" s="1"/>
  <c r="O13" i="24484"/>
  <c r="S13" i="24484"/>
  <c r="D14" i="24484"/>
  <c r="E14" i="24484"/>
  <c r="F14" i="24484"/>
  <c r="G14" i="24484"/>
  <c r="I14" i="24484"/>
  <c r="J14" i="24484"/>
  <c r="L14" i="24484"/>
  <c r="M14" i="24484"/>
  <c r="N14" i="24484"/>
  <c r="Q14" i="24484"/>
  <c r="R14" i="24484"/>
  <c r="H15" i="24484"/>
  <c r="K15" i="24484"/>
  <c r="P15" i="24484" s="1"/>
  <c r="O15" i="24484"/>
  <c r="S15" i="24484"/>
  <c r="H16" i="24484"/>
  <c r="K16" i="24484" s="1"/>
  <c r="O16" i="24484"/>
  <c r="O31" i="24484" s="1"/>
  <c r="S16" i="24484"/>
  <c r="H17" i="24484"/>
  <c r="K17" i="24484" s="1"/>
  <c r="P17" i="24484" s="1"/>
  <c r="T17" i="24484" s="1"/>
  <c r="O17" i="24484"/>
  <c r="S17" i="24484"/>
  <c r="H18" i="24484"/>
  <c r="K18" i="24484" s="1"/>
  <c r="P18" i="24484" s="1"/>
  <c r="T18" i="24484" s="1"/>
  <c r="O18" i="24484"/>
  <c r="S18" i="24484"/>
  <c r="H19" i="24484"/>
  <c r="K19" i="24484" s="1"/>
  <c r="P19" i="24484" s="1"/>
  <c r="T19" i="24484" s="1"/>
  <c r="O19" i="24484"/>
  <c r="S19" i="24484"/>
  <c r="H20" i="24484"/>
  <c r="K20" i="24484" s="1"/>
  <c r="O20" i="24484"/>
  <c r="S20" i="24484"/>
  <c r="H21" i="24484"/>
  <c r="K21" i="24484"/>
  <c r="P21" i="24484" s="1"/>
  <c r="T21" i="24484" s="1"/>
  <c r="O21" i="24484"/>
  <c r="S21" i="24484"/>
  <c r="H22" i="24484"/>
  <c r="K22" i="24484" s="1"/>
  <c r="O22" i="24484"/>
  <c r="S22" i="24484"/>
  <c r="H23" i="24484"/>
  <c r="K23" i="24484"/>
  <c r="O23" i="24484"/>
  <c r="S23" i="24484"/>
  <c r="H24" i="24484"/>
  <c r="K24" i="24484" s="1"/>
  <c r="O24" i="24484"/>
  <c r="S24" i="24484"/>
  <c r="H25" i="24484"/>
  <c r="K25" i="24484" s="1"/>
  <c r="P25" i="24484" s="1"/>
  <c r="T25" i="24484" s="1"/>
  <c r="O25" i="24484"/>
  <c r="S25" i="24484"/>
  <c r="H26" i="24484"/>
  <c r="K26" i="24484" s="1"/>
  <c r="P26" i="24484" s="1"/>
  <c r="O26" i="24484"/>
  <c r="S26" i="24484"/>
  <c r="H27" i="24484"/>
  <c r="K27" i="24484" s="1"/>
  <c r="O27" i="24484"/>
  <c r="S27" i="24484"/>
  <c r="H28" i="24484"/>
  <c r="K28" i="24484" s="1"/>
  <c r="P28" i="24484" s="1"/>
  <c r="T28" i="24484" s="1"/>
  <c r="O28" i="24484"/>
  <c r="S28" i="24484"/>
  <c r="H30" i="24484"/>
  <c r="K30" i="24484"/>
  <c r="P30" i="24484" s="1"/>
  <c r="T30" i="24484" s="1"/>
  <c r="O30" i="24484"/>
  <c r="S30" i="24484"/>
  <c r="D31" i="24484"/>
  <c r="E31" i="24484"/>
  <c r="F31" i="24484"/>
  <c r="G31" i="24484"/>
  <c r="I31" i="24484"/>
  <c r="J31" i="24484"/>
  <c r="L31" i="24484"/>
  <c r="M31" i="24484"/>
  <c r="N31" i="24484"/>
  <c r="Q31" i="24484"/>
  <c r="R31" i="24484"/>
  <c r="S31" i="24484"/>
  <c r="H32" i="24484"/>
  <c r="K32" i="24484"/>
  <c r="P32" i="24484" s="1"/>
  <c r="O32" i="24484"/>
  <c r="S32" i="24484"/>
  <c r="H33" i="24484"/>
  <c r="O33" i="24484"/>
  <c r="S33" i="24484"/>
  <c r="H34" i="24484"/>
  <c r="K34" i="24484" s="1"/>
  <c r="O34" i="24484"/>
  <c r="S34" i="24484"/>
  <c r="H35" i="24484"/>
  <c r="K35" i="24484" s="1"/>
  <c r="P35" i="24484" s="1"/>
  <c r="O35" i="24484"/>
  <c r="S35" i="24484"/>
  <c r="H36" i="24484"/>
  <c r="K36" i="24484"/>
  <c r="P36" i="24484" s="1"/>
  <c r="T36" i="24484" s="1"/>
  <c r="O36" i="24484"/>
  <c r="S36" i="24484"/>
  <c r="H37" i="24484"/>
  <c r="K37" i="24484" s="1"/>
  <c r="P37" i="24484" s="1"/>
  <c r="O37" i="24484"/>
  <c r="S37" i="24484"/>
  <c r="H38" i="24484"/>
  <c r="K38" i="24484"/>
  <c r="O38" i="24484"/>
  <c r="P38" i="24484" s="1"/>
  <c r="T38" i="24484" s="1"/>
  <c r="S38" i="24484"/>
  <c r="H39" i="24484"/>
  <c r="K39" i="24484" s="1"/>
  <c r="O39" i="24484"/>
  <c r="S39" i="24484"/>
  <c r="H40" i="24484"/>
  <c r="K40" i="24484"/>
  <c r="O40" i="24484"/>
  <c r="S40" i="24484"/>
  <c r="H41" i="24484"/>
  <c r="K41" i="24484" s="1"/>
  <c r="O41" i="24484"/>
  <c r="S41" i="24484"/>
  <c r="H42" i="24484"/>
  <c r="K42" i="24484" s="1"/>
  <c r="O42" i="24484"/>
  <c r="S42" i="24484"/>
  <c r="H43" i="24484"/>
  <c r="K43" i="24484" s="1"/>
  <c r="P43" i="24484" s="1"/>
  <c r="O43" i="24484"/>
  <c r="S43" i="24484"/>
  <c r="H44" i="24484"/>
  <c r="K44" i="24484" s="1"/>
  <c r="O44" i="24484"/>
  <c r="S44" i="24484"/>
  <c r="H45" i="24484"/>
  <c r="K45" i="24484" s="1"/>
  <c r="O45" i="24484"/>
  <c r="S45" i="24484"/>
  <c r="H46" i="24484"/>
  <c r="K46" i="24484"/>
  <c r="O46" i="24484"/>
  <c r="S46" i="24484"/>
  <c r="H47" i="24484"/>
  <c r="K47" i="24484" s="1"/>
  <c r="O47" i="24484"/>
  <c r="S47" i="24484"/>
  <c r="H48" i="24484"/>
  <c r="K48" i="24484"/>
  <c r="O48" i="24484"/>
  <c r="S48" i="24484"/>
  <c r="H49" i="24484"/>
  <c r="K49" i="24484" s="1"/>
  <c r="O49" i="24484"/>
  <c r="S49" i="24484"/>
  <c r="H50" i="24484"/>
  <c r="K50" i="24484" s="1"/>
  <c r="O50" i="24484"/>
  <c r="P50" i="24484" s="1"/>
  <c r="S50" i="24484"/>
  <c r="H51" i="24484"/>
  <c r="K51" i="24484" s="1"/>
  <c r="P51" i="24484" s="1"/>
  <c r="O51" i="24484"/>
  <c r="S51" i="24484"/>
  <c r="H52" i="24484"/>
  <c r="K52" i="24484" s="1"/>
  <c r="P52" i="24484" s="1"/>
  <c r="T52" i="24484" s="1"/>
  <c r="O52" i="24484"/>
  <c r="S52" i="24484"/>
  <c r="H53" i="24484"/>
  <c r="K53" i="24484" s="1"/>
  <c r="P53" i="24484" s="1"/>
  <c r="O53" i="24484"/>
  <c r="S53" i="24484"/>
  <c r="H54" i="24484"/>
  <c r="K54" i="24484"/>
  <c r="O54" i="24484"/>
  <c r="S54" i="24484"/>
  <c r="H55" i="24484"/>
  <c r="K55" i="24484" s="1"/>
  <c r="O55" i="24484"/>
  <c r="S55" i="24484"/>
  <c r="H56" i="24484"/>
  <c r="K56" i="24484"/>
  <c r="O56" i="24484"/>
  <c r="S56" i="24484"/>
  <c r="H57" i="24484"/>
  <c r="K57" i="24484" s="1"/>
  <c r="O57" i="24484"/>
  <c r="S57" i="24484"/>
  <c r="H58" i="24484"/>
  <c r="K58" i="24484" s="1"/>
  <c r="O58" i="24484"/>
  <c r="S58" i="24484"/>
  <c r="H59" i="24484"/>
  <c r="K59" i="24484" s="1"/>
  <c r="P59" i="24484" s="1"/>
  <c r="O59" i="24484"/>
  <c r="S59" i="24484"/>
  <c r="H60" i="24484"/>
  <c r="K60" i="24484" s="1"/>
  <c r="O60" i="24484"/>
  <c r="S60" i="24484"/>
  <c r="H61" i="24484"/>
  <c r="K61" i="24484" s="1"/>
  <c r="P61" i="24484" s="1"/>
  <c r="O61" i="24484"/>
  <c r="S61" i="24484"/>
  <c r="H62" i="24484"/>
  <c r="K62" i="24484"/>
  <c r="O62" i="24484"/>
  <c r="S62" i="24484"/>
  <c r="H63" i="24484"/>
  <c r="K63" i="24484" s="1"/>
  <c r="O63" i="24484"/>
  <c r="S63" i="24484"/>
  <c r="H64" i="24484"/>
  <c r="K64" i="24484"/>
  <c r="O64" i="24484"/>
  <c r="S64" i="24484"/>
  <c r="H65" i="24484"/>
  <c r="K65" i="24484" s="1"/>
  <c r="O65" i="24484"/>
  <c r="S65" i="24484"/>
  <c r="H66" i="24484"/>
  <c r="K66" i="24484" s="1"/>
  <c r="O66" i="24484"/>
  <c r="S66" i="24484"/>
  <c r="H67" i="24484"/>
  <c r="K67" i="24484" s="1"/>
  <c r="P67" i="24484" s="1"/>
  <c r="O67" i="24484"/>
  <c r="S67" i="24484"/>
  <c r="H68" i="24484"/>
  <c r="K68" i="24484"/>
  <c r="P68" i="24484" s="1"/>
  <c r="T68" i="24484" s="1"/>
  <c r="O68" i="24484"/>
  <c r="S68" i="24484"/>
  <c r="H69" i="24484"/>
  <c r="K69" i="24484" s="1"/>
  <c r="P69" i="24484" s="1"/>
  <c r="O69" i="24484"/>
  <c r="S69" i="24484"/>
  <c r="D70" i="24484"/>
  <c r="E70" i="24484"/>
  <c r="F70" i="24484"/>
  <c r="F344" i="24484" s="1"/>
  <c r="G70" i="24484"/>
  <c r="I70" i="24484"/>
  <c r="J70" i="24484"/>
  <c r="L70" i="24484"/>
  <c r="M70" i="24484"/>
  <c r="N70" i="24484"/>
  <c r="Q70" i="24484"/>
  <c r="R70" i="24484"/>
  <c r="S70" i="24484" s="1"/>
  <c r="H71" i="24484"/>
  <c r="K71" i="24484"/>
  <c r="P71" i="24484" s="1"/>
  <c r="T71" i="24484" s="1"/>
  <c r="O71" i="24484"/>
  <c r="S71" i="24484"/>
  <c r="H72" i="24484"/>
  <c r="K72" i="24484" s="1"/>
  <c r="O72" i="24484"/>
  <c r="P72" i="24484"/>
  <c r="T72" i="24484" s="1"/>
  <c r="S72" i="24484"/>
  <c r="H73" i="24484"/>
  <c r="K73" i="24484" s="1"/>
  <c r="P73" i="24484" s="1"/>
  <c r="T73" i="24484" s="1"/>
  <c r="O73" i="24484"/>
  <c r="S73" i="24484"/>
  <c r="H74" i="24484"/>
  <c r="K74" i="24484" s="1"/>
  <c r="P74" i="24484" s="1"/>
  <c r="O74" i="24484"/>
  <c r="S74" i="24484"/>
  <c r="H75" i="24484"/>
  <c r="K75" i="24484" s="1"/>
  <c r="P75" i="24484" s="1"/>
  <c r="T75" i="24484" s="1"/>
  <c r="O75" i="24484"/>
  <c r="S75" i="24484"/>
  <c r="H76" i="24484"/>
  <c r="K76" i="24484" s="1"/>
  <c r="O76" i="24484"/>
  <c r="S76" i="24484"/>
  <c r="H77" i="24484"/>
  <c r="K77" i="24484"/>
  <c r="P77" i="24484" s="1"/>
  <c r="T77" i="24484" s="1"/>
  <c r="O77" i="24484"/>
  <c r="S77" i="24484"/>
  <c r="H78" i="24484"/>
  <c r="K78" i="24484" s="1"/>
  <c r="P78" i="24484" s="1"/>
  <c r="T78" i="24484" s="1"/>
  <c r="O78" i="24484"/>
  <c r="S78" i="24484"/>
  <c r="H79" i="24484"/>
  <c r="K79" i="24484" s="1"/>
  <c r="P79" i="24484" s="1"/>
  <c r="T79" i="24484" s="1"/>
  <c r="O79" i="24484"/>
  <c r="S79" i="24484"/>
  <c r="H80" i="24484"/>
  <c r="K80" i="24484" s="1"/>
  <c r="P80" i="24484" s="1"/>
  <c r="T80" i="24484" s="1"/>
  <c r="O80" i="24484"/>
  <c r="S80" i="24484"/>
  <c r="H81" i="24484"/>
  <c r="K81" i="24484" s="1"/>
  <c r="P81" i="24484" s="1"/>
  <c r="O81" i="24484"/>
  <c r="S81" i="24484"/>
  <c r="T81" i="24484"/>
  <c r="H82" i="24484"/>
  <c r="K82" i="24484" s="1"/>
  <c r="P82" i="24484" s="1"/>
  <c r="T82" i="24484" s="1"/>
  <c r="O82" i="24484"/>
  <c r="S82" i="24484"/>
  <c r="H83" i="24484"/>
  <c r="K83" i="24484" s="1"/>
  <c r="P83" i="24484" s="1"/>
  <c r="O83" i="24484"/>
  <c r="S83" i="24484"/>
  <c r="H84" i="24484"/>
  <c r="K84" i="24484" s="1"/>
  <c r="O84" i="24484"/>
  <c r="P84" i="24484"/>
  <c r="T84" i="24484" s="1"/>
  <c r="S84" i="24484"/>
  <c r="H85" i="24484"/>
  <c r="K85" i="24484" s="1"/>
  <c r="P85" i="24484" s="1"/>
  <c r="O85" i="24484"/>
  <c r="S85" i="24484"/>
  <c r="H86" i="24484"/>
  <c r="K86" i="24484" s="1"/>
  <c r="P86" i="24484" s="1"/>
  <c r="O86" i="24484"/>
  <c r="S86" i="24484"/>
  <c r="H87" i="24484"/>
  <c r="K87" i="24484" s="1"/>
  <c r="P87" i="24484" s="1"/>
  <c r="T87" i="24484" s="1"/>
  <c r="O87" i="24484"/>
  <c r="S87" i="24484"/>
  <c r="H88" i="24484"/>
  <c r="K88" i="24484" s="1"/>
  <c r="P88" i="24484" s="1"/>
  <c r="T88" i="24484" s="1"/>
  <c r="O88" i="24484"/>
  <c r="S88" i="24484"/>
  <c r="H89" i="24484"/>
  <c r="K89" i="24484" s="1"/>
  <c r="P89" i="24484" s="1"/>
  <c r="T89" i="24484" s="1"/>
  <c r="O89" i="24484"/>
  <c r="S89" i="24484"/>
  <c r="H90" i="24484"/>
  <c r="K90" i="24484" s="1"/>
  <c r="O90" i="24484"/>
  <c r="P90" i="24484" s="1"/>
  <c r="T90" i="24484" s="1"/>
  <c r="S90" i="24484"/>
  <c r="H91" i="24484"/>
  <c r="K91" i="24484"/>
  <c r="O91" i="24484"/>
  <c r="S91" i="24484"/>
  <c r="H92" i="24484"/>
  <c r="K92" i="24484" s="1"/>
  <c r="O92" i="24484"/>
  <c r="S92" i="24484"/>
  <c r="H93" i="24484"/>
  <c r="K93" i="24484" s="1"/>
  <c r="P93" i="24484" s="1"/>
  <c r="T93" i="24484" s="1"/>
  <c r="O93" i="24484"/>
  <c r="S93" i="24484"/>
  <c r="H94" i="24484"/>
  <c r="K94" i="24484" s="1"/>
  <c r="O94" i="24484"/>
  <c r="S94" i="24484"/>
  <c r="H95" i="24484"/>
  <c r="K95" i="24484" s="1"/>
  <c r="P95" i="24484" s="1"/>
  <c r="T95" i="24484" s="1"/>
  <c r="O95" i="24484"/>
  <c r="S95" i="24484"/>
  <c r="H96" i="24484"/>
  <c r="K96" i="24484" s="1"/>
  <c r="O96" i="24484"/>
  <c r="P96" i="24484"/>
  <c r="T96" i="24484" s="1"/>
  <c r="S96" i="24484"/>
  <c r="H97" i="24484"/>
  <c r="K97" i="24484"/>
  <c r="O97" i="24484"/>
  <c r="S97" i="24484"/>
  <c r="H98" i="24484"/>
  <c r="K98" i="24484" s="1"/>
  <c r="O98" i="24484"/>
  <c r="S98" i="24484"/>
  <c r="H99" i="24484"/>
  <c r="K99" i="24484"/>
  <c r="O99" i="24484"/>
  <c r="S99" i="24484"/>
  <c r="H100" i="24484"/>
  <c r="K100" i="24484" s="1"/>
  <c r="P100" i="24484" s="1"/>
  <c r="T100" i="24484" s="1"/>
  <c r="O100" i="24484"/>
  <c r="S100" i="24484"/>
  <c r="H101" i="24484"/>
  <c r="K101" i="24484"/>
  <c r="O101" i="24484"/>
  <c r="S101" i="24484"/>
  <c r="H102" i="24484"/>
  <c r="K102" i="24484" s="1"/>
  <c r="P102" i="24484" s="1"/>
  <c r="T102" i="24484" s="1"/>
  <c r="O102" i="24484"/>
  <c r="S102" i="24484"/>
  <c r="H103" i="24484"/>
  <c r="K103" i="24484"/>
  <c r="O103" i="24484"/>
  <c r="S103" i="24484"/>
  <c r="D104" i="24484"/>
  <c r="E104" i="24484"/>
  <c r="F104" i="24484"/>
  <c r="G104" i="24484"/>
  <c r="I104" i="24484"/>
  <c r="J104" i="24484"/>
  <c r="L104" i="24484"/>
  <c r="M104" i="24484"/>
  <c r="N104" i="24484"/>
  <c r="Q104" i="24484"/>
  <c r="R104" i="24484"/>
  <c r="H105" i="24484"/>
  <c r="K105" i="24484"/>
  <c r="O105" i="24484"/>
  <c r="S105" i="24484"/>
  <c r="H106" i="24484"/>
  <c r="O106" i="24484"/>
  <c r="S106" i="24484"/>
  <c r="H107" i="24484"/>
  <c r="K107" i="24484"/>
  <c r="O107" i="24484"/>
  <c r="S107" i="24484"/>
  <c r="H108" i="24484"/>
  <c r="K108" i="24484" s="1"/>
  <c r="O108" i="24484"/>
  <c r="S108" i="24484"/>
  <c r="H109" i="24484"/>
  <c r="K109" i="24484"/>
  <c r="O109" i="24484"/>
  <c r="P109" i="24484" s="1"/>
  <c r="S109" i="24484"/>
  <c r="H110" i="24484"/>
  <c r="K110" i="24484" s="1"/>
  <c r="O110" i="24484"/>
  <c r="S110" i="24484"/>
  <c r="H111" i="24484"/>
  <c r="K111" i="24484" s="1"/>
  <c r="P111" i="24484" s="1"/>
  <c r="T111" i="24484" s="1"/>
  <c r="O111" i="24484"/>
  <c r="S111" i="24484"/>
  <c r="H112" i="24484"/>
  <c r="K112" i="24484" s="1"/>
  <c r="P112" i="24484" s="1"/>
  <c r="O112" i="24484"/>
  <c r="S112" i="24484"/>
  <c r="H113" i="24484"/>
  <c r="K113" i="24484" s="1"/>
  <c r="O113" i="24484"/>
  <c r="S113" i="24484"/>
  <c r="H114" i="24484"/>
  <c r="K114" i="24484" s="1"/>
  <c r="P114" i="24484" s="1"/>
  <c r="O114" i="24484"/>
  <c r="S114" i="24484"/>
  <c r="H115" i="24484"/>
  <c r="K115" i="24484"/>
  <c r="P115" i="24484" s="1"/>
  <c r="T115" i="24484" s="1"/>
  <c r="O115" i="24484"/>
  <c r="S115" i="24484"/>
  <c r="H116" i="24484"/>
  <c r="K116" i="24484" s="1"/>
  <c r="O116" i="24484"/>
  <c r="S116" i="24484"/>
  <c r="H117" i="24484"/>
  <c r="K117" i="24484"/>
  <c r="O117" i="24484"/>
  <c r="P117" i="24484" s="1"/>
  <c r="T117" i="24484" s="1"/>
  <c r="S117" i="24484"/>
  <c r="H118" i="24484"/>
  <c r="K118" i="24484" s="1"/>
  <c r="O118" i="24484"/>
  <c r="S118" i="24484"/>
  <c r="H119" i="24484"/>
  <c r="K119" i="24484" s="1"/>
  <c r="O119" i="24484"/>
  <c r="S119" i="24484"/>
  <c r="H120" i="24484"/>
  <c r="K120" i="24484" s="1"/>
  <c r="P120" i="24484" s="1"/>
  <c r="O120" i="24484"/>
  <c r="S120" i="24484"/>
  <c r="H121" i="24484"/>
  <c r="K121" i="24484" s="1"/>
  <c r="O121" i="24484"/>
  <c r="S121" i="24484"/>
  <c r="H122" i="24484"/>
  <c r="K122" i="24484" s="1"/>
  <c r="P122" i="24484" s="1"/>
  <c r="T122" i="24484" s="1"/>
  <c r="O122" i="24484"/>
  <c r="S122" i="24484"/>
  <c r="H123" i="24484"/>
  <c r="K123" i="24484"/>
  <c r="O123" i="24484"/>
  <c r="S123" i="24484"/>
  <c r="H124" i="24484"/>
  <c r="K124" i="24484" s="1"/>
  <c r="O124" i="24484"/>
  <c r="S124" i="24484"/>
  <c r="H125" i="24484"/>
  <c r="K125" i="24484"/>
  <c r="O125" i="24484"/>
  <c r="P125" i="24484" s="1"/>
  <c r="T125" i="24484" s="1"/>
  <c r="S125" i="24484"/>
  <c r="H126" i="24484"/>
  <c r="K126" i="24484" s="1"/>
  <c r="O126" i="24484"/>
  <c r="S126" i="24484"/>
  <c r="H127" i="24484"/>
  <c r="K127" i="24484" s="1"/>
  <c r="P127" i="24484" s="1"/>
  <c r="O127" i="24484"/>
  <c r="S127" i="24484"/>
  <c r="H128" i="24484"/>
  <c r="K128" i="24484" s="1"/>
  <c r="P128" i="24484" s="1"/>
  <c r="T128" i="24484" s="1"/>
  <c r="O128" i="24484"/>
  <c r="S128" i="24484"/>
  <c r="H129" i="24484"/>
  <c r="K129" i="24484" s="1"/>
  <c r="O129" i="24484"/>
  <c r="S129" i="24484"/>
  <c r="H130" i="24484"/>
  <c r="K130" i="24484" s="1"/>
  <c r="O130" i="24484"/>
  <c r="S130" i="24484"/>
  <c r="H131" i="24484"/>
  <c r="K131" i="24484" s="1"/>
  <c r="P131" i="24484" s="1"/>
  <c r="T131" i="24484" s="1"/>
  <c r="O131" i="24484"/>
  <c r="S131" i="24484"/>
  <c r="H132" i="24484"/>
  <c r="K132" i="24484" s="1"/>
  <c r="O132" i="24484"/>
  <c r="S132" i="24484"/>
  <c r="H133" i="24484"/>
  <c r="K133" i="24484"/>
  <c r="O133" i="24484"/>
  <c r="S133" i="24484"/>
  <c r="H134" i="24484"/>
  <c r="K134" i="24484" s="1"/>
  <c r="O134" i="24484"/>
  <c r="S134" i="24484"/>
  <c r="D135" i="24484"/>
  <c r="E135" i="24484"/>
  <c r="F135" i="24484"/>
  <c r="G135" i="24484"/>
  <c r="I135" i="24484"/>
  <c r="J135" i="24484"/>
  <c r="L135" i="24484"/>
  <c r="M135" i="24484"/>
  <c r="N135" i="24484"/>
  <c r="Q135" i="24484"/>
  <c r="R135" i="24484"/>
  <c r="H136" i="24484"/>
  <c r="O136" i="24484"/>
  <c r="S136" i="24484"/>
  <c r="H137" i="24484"/>
  <c r="K137" i="24484" s="1"/>
  <c r="O137" i="24484"/>
  <c r="S137" i="24484"/>
  <c r="H138" i="24484"/>
  <c r="K138" i="24484" s="1"/>
  <c r="O138" i="24484"/>
  <c r="S138" i="24484"/>
  <c r="H139" i="24484"/>
  <c r="K139" i="24484" s="1"/>
  <c r="O139" i="24484"/>
  <c r="P139" i="24484"/>
  <c r="S139" i="24484"/>
  <c r="H140" i="24484"/>
  <c r="K140" i="24484" s="1"/>
  <c r="P140" i="24484" s="1"/>
  <c r="T140" i="24484" s="1"/>
  <c r="O140" i="24484"/>
  <c r="S140" i="24484"/>
  <c r="H141" i="24484"/>
  <c r="K141" i="24484" s="1"/>
  <c r="O141" i="24484"/>
  <c r="S141" i="24484"/>
  <c r="H142" i="24484"/>
  <c r="K142" i="24484"/>
  <c r="O142" i="24484"/>
  <c r="S142" i="24484"/>
  <c r="H143" i="24484"/>
  <c r="K143" i="24484" s="1"/>
  <c r="P143" i="24484" s="1"/>
  <c r="T143" i="24484" s="1"/>
  <c r="O143" i="24484"/>
  <c r="S143" i="24484"/>
  <c r="H144" i="24484"/>
  <c r="K144" i="24484"/>
  <c r="O144" i="24484"/>
  <c r="S144" i="24484"/>
  <c r="H145" i="24484"/>
  <c r="K145" i="24484" s="1"/>
  <c r="P145" i="24484" s="1"/>
  <c r="T145" i="24484" s="1"/>
  <c r="O145" i="24484"/>
  <c r="S145" i="24484"/>
  <c r="H146" i="24484"/>
  <c r="K146" i="24484" s="1"/>
  <c r="O146" i="24484"/>
  <c r="S146" i="24484"/>
  <c r="H147" i="24484"/>
  <c r="K147" i="24484" s="1"/>
  <c r="O147" i="24484"/>
  <c r="P147" i="24484"/>
  <c r="S147" i="24484"/>
  <c r="H148" i="24484"/>
  <c r="K148" i="24484" s="1"/>
  <c r="P148" i="24484" s="1"/>
  <c r="O148" i="24484"/>
  <c r="S148" i="24484"/>
  <c r="H149" i="24484"/>
  <c r="K149" i="24484" s="1"/>
  <c r="P149" i="24484" s="1"/>
  <c r="O149" i="24484"/>
  <c r="S149" i="24484"/>
  <c r="H150" i="24484"/>
  <c r="K150" i="24484" s="1"/>
  <c r="P150" i="24484" s="1"/>
  <c r="T150" i="24484" s="1"/>
  <c r="O150" i="24484"/>
  <c r="S150" i="24484"/>
  <c r="H151" i="24484"/>
  <c r="K151" i="24484" s="1"/>
  <c r="O151" i="24484"/>
  <c r="P151" i="24484" s="1"/>
  <c r="T151" i="24484" s="1"/>
  <c r="S151" i="24484"/>
  <c r="H152" i="24484"/>
  <c r="K152" i="24484" s="1"/>
  <c r="O152" i="24484"/>
  <c r="S152" i="24484"/>
  <c r="H153" i="24484"/>
  <c r="K153" i="24484" s="1"/>
  <c r="O153" i="24484"/>
  <c r="S153" i="24484"/>
  <c r="H154" i="24484"/>
  <c r="K154" i="24484" s="1"/>
  <c r="P154" i="24484" s="1"/>
  <c r="O154" i="24484"/>
  <c r="S154" i="24484"/>
  <c r="H155" i="24484"/>
  <c r="K155" i="24484" s="1"/>
  <c r="P155" i="24484" s="1"/>
  <c r="T155" i="24484" s="1"/>
  <c r="O155" i="24484"/>
  <c r="S155" i="24484"/>
  <c r="H156" i="24484"/>
  <c r="K156" i="24484" s="1"/>
  <c r="O156" i="24484"/>
  <c r="S156" i="24484"/>
  <c r="H157" i="24484"/>
  <c r="K157" i="24484" s="1"/>
  <c r="O157" i="24484"/>
  <c r="S157" i="24484"/>
  <c r="H158" i="24484"/>
  <c r="K158" i="24484"/>
  <c r="O158" i="24484"/>
  <c r="S158" i="24484"/>
  <c r="H159" i="24484"/>
  <c r="K159" i="24484" s="1"/>
  <c r="O159" i="24484"/>
  <c r="S159" i="24484"/>
  <c r="H160" i="24484"/>
  <c r="K160" i="24484" s="1"/>
  <c r="P160" i="24484" s="1"/>
  <c r="T160" i="24484" s="1"/>
  <c r="O160" i="24484"/>
  <c r="S160" i="24484"/>
  <c r="H161" i="24484"/>
  <c r="K161" i="24484" s="1"/>
  <c r="O161" i="24484"/>
  <c r="S161" i="24484"/>
  <c r="H162" i="24484"/>
  <c r="K162" i="24484" s="1"/>
  <c r="P162" i="24484" s="1"/>
  <c r="O162" i="24484"/>
  <c r="S162" i="24484"/>
  <c r="H163" i="24484"/>
  <c r="K163" i="24484" s="1"/>
  <c r="P163" i="24484" s="1"/>
  <c r="O163" i="24484"/>
  <c r="S163" i="24484"/>
  <c r="H164" i="24484"/>
  <c r="K164" i="24484" s="1"/>
  <c r="P164" i="24484" s="1"/>
  <c r="T164" i="24484" s="1"/>
  <c r="O164" i="24484"/>
  <c r="S164" i="24484"/>
  <c r="H166" i="24484"/>
  <c r="K166" i="24484" s="1"/>
  <c r="O166" i="24484"/>
  <c r="P166" i="24484" s="1"/>
  <c r="T166" i="24484" s="1"/>
  <c r="S166" i="24484"/>
  <c r="H167" i="24484"/>
  <c r="K167" i="24484"/>
  <c r="P167" i="24484" s="1"/>
  <c r="T167" i="24484" s="1"/>
  <c r="O167" i="24484"/>
  <c r="S167" i="24484"/>
  <c r="H168" i="24484"/>
  <c r="K168" i="24484" s="1"/>
  <c r="O168" i="24484"/>
  <c r="P168" i="24484" s="1"/>
  <c r="T168" i="24484" s="1"/>
  <c r="S168" i="24484"/>
  <c r="H169" i="24484"/>
  <c r="K169" i="24484" s="1"/>
  <c r="O169" i="24484"/>
  <c r="S169" i="24484"/>
  <c r="H170" i="24484"/>
  <c r="K170" i="24484" s="1"/>
  <c r="P170" i="24484" s="1"/>
  <c r="O170" i="24484"/>
  <c r="S170" i="24484"/>
  <c r="H171" i="24484"/>
  <c r="K171" i="24484" s="1"/>
  <c r="P171" i="24484" s="1"/>
  <c r="T171" i="24484" s="1"/>
  <c r="O171" i="24484"/>
  <c r="S171" i="24484"/>
  <c r="H172" i="24484"/>
  <c r="K172" i="24484" s="1"/>
  <c r="O172" i="24484"/>
  <c r="S172" i="24484"/>
  <c r="H174" i="24484"/>
  <c r="K174" i="24484" s="1"/>
  <c r="O174" i="24484"/>
  <c r="S174" i="24484"/>
  <c r="H175" i="24484"/>
  <c r="K175" i="24484" s="1"/>
  <c r="O175" i="24484"/>
  <c r="P175" i="24484" s="1"/>
  <c r="S175" i="24484"/>
  <c r="H176" i="24484"/>
  <c r="K176" i="24484" s="1"/>
  <c r="O176" i="24484"/>
  <c r="S176" i="24484"/>
  <c r="H177" i="24484"/>
  <c r="K177" i="24484" s="1"/>
  <c r="P177" i="24484" s="1"/>
  <c r="T177" i="24484" s="1"/>
  <c r="O177" i="24484"/>
  <c r="S177" i="24484"/>
  <c r="H178" i="24484"/>
  <c r="K178" i="24484" s="1"/>
  <c r="P178" i="24484" s="1"/>
  <c r="O178" i="24484"/>
  <c r="S178" i="24484"/>
  <c r="T178" i="24484"/>
  <c r="H179" i="24484"/>
  <c r="K179" i="24484" s="1"/>
  <c r="P179" i="24484" s="1"/>
  <c r="O179" i="24484"/>
  <c r="S179" i="24484"/>
  <c r="H180" i="24484"/>
  <c r="K180" i="24484" s="1"/>
  <c r="P180" i="24484" s="1"/>
  <c r="T180" i="24484" s="1"/>
  <c r="O180" i="24484"/>
  <c r="S180" i="24484"/>
  <c r="H181" i="24484"/>
  <c r="K181" i="24484" s="1"/>
  <c r="O181" i="24484"/>
  <c r="P181" i="24484" s="1"/>
  <c r="S181" i="24484"/>
  <c r="H182" i="24484"/>
  <c r="K182" i="24484" s="1"/>
  <c r="P182" i="24484" s="1"/>
  <c r="T182" i="24484" s="1"/>
  <c r="O182" i="24484"/>
  <c r="S182" i="24484"/>
  <c r="H183" i="24484"/>
  <c r="K183" i="24484" s="1"/>
  <c r="O183" i="24484"/>
  <c r="P183" i="24484"/>
  <c r="T183" i="24484" s="1"/>
  <c r="S183" i="24484"/>
  <c r="H184" i="24484"/>
  <c r="K184" i="24484"/>
  <c r="P184" i="24484" s="1"/>
  <c r="T184" i="24484" s="1"/>
  <c r="O184" i="24484"/>
  <c r="S184" i="24484"/>
  <c r="H185" i="24484"/>
  <c r="K185" i="24484" s="1"/>
  <c r="O185" i="24484"/>
  <c r="P185" i="24484" s="1"/>
  <c r="S185" i="24484"/>
  <c r="H186" i="24484"/>
  <c r="K186" i="24484" s="1"/>
  <c r="P186" i="24484" s="1"/>
  <c r="O186" i="24484"/>
  <c r="S186" i="24484"/>
  <c r="H187" i="24484"/>
  <c r="K187" i="24484" s="1"/>
  <c r="P187" i="24484" s="1"/>
  <c r="T187" i="24484" s="1"/>
  <c r="O187" i="24484"/>
  <c r="S187" i="24484"/>
  <c r="H188" i="24484"/>
  <c r="K188" i="24484" s="1"/>
  <c r="O188" i="24484"/>
  <c r="S188" i="24484"/>
  <c r="H189" i="24484"/>
  <c r="K189" i="24484" s="1"/>
  <c r="O189" i="24484"/>
  <c r="P189" i="24484" s="1"/>
  <c r="T189" i="24484" s="1"/>
  <c r="S189" i="24484"/>
  <c r="D190" i="24484"/>
  <c r="E190" i="24484"/>
  <c r="F190" i="24484"/>
  <c r="G190" i="24484"/>
  <c r="I190" i="24484"/>
  <c r="J190" i="24484"/>
  <c r="L190" i="24484"/>
  <c r="M190" i="24484"/>
  <c r="N190" i="24484"/>
  <c r="Q190" i="24484"/>
  <c r="R190" i="24484"/>
  <c r="H191" i="24484"/>
  <c r="O191" i="24484"/>
  <c r="S191" i="24484"/>
  <c r="H192" i="24484"/>
  <c r="K192" i="24484" s="1"/>
  <c r="O192" i="24484"/>
  <c r="S192" i="24484"/>
  <c r="H193" i="24484"/>
  <c r="K193" i="24484" s="1"/>
  <c r="P193" i="24484" s="1"/>
  <c r="T193" i="24484" s="1"/>
  <c r="O193" i="24484"/>
  <c r="S193" i="24484"/>
  <c r="H194" i="24484"/>
  <c r="K194" i="24484" s="1"/>
  <c r="P194" i="24484" s="1"/>
  <c r="T194" i="24484" s="1"/>
  <c r="O194" i="24484"/>
  <c r="S194" i="24484"/>
  <c r="H195" i="24484"/>
  <c r="K195" i="24484" s="1"/>
  <c r="P195" i="24484" s="1"/>
  <c r="O195" i="24484"/>
  <c r="S195" i="24484"/>
  <c r="H196" i="24484"/>
  <c r="K196" i="24484" s="1"/>
  <c r="O196" i="24484"/>
  <c r="S196" i="24484"/>
  <c r="H197" i="24484"/>
  <c r="K197" i="24484" s="1"/>
  <c r="P197" i="24484" s="1"/>
  <c r="O197" i="24484"/>
  <c r="S197" i="24484"/>
  <c r="H198" i="24484"/>
  <c r="K198" i="24484" s="1"/>
  <c r="P198" i="24484" s="1"/>
  <c r="T198" i="24484" s="1"/>
  <c r="O198" i="24484"/>
  <c r="S198" i="24484"/>
  <c r="H199" i="24484"/>
  <c r="K199" i="24484" s="1"/>
  <c r="P199" i="24484" s="1"/>
  <c r="T199" i="24484" s="1"/>
  <c r="O199" i="24484"/>
  <c r="S199" i="24484"/>
  <c r="H200" i="24484"/>
  <c r="K200" i="24484" s="1"/>
  <c r="O200" i="24484"/>
  <c r="S200" i="24484"/>
  <c r="H201" i="24484"/>
  <c r="K201" i="24484"/>
  <c r="P201" i="24484" s="1"/>
  <c r="T201" i="24484" s="1"/>
  <c r="O201" i="24484"/>
  <c r="S201" i="24484"/>
  <c r="H202" i="24484"/>
  <c r="K202" i="24484" s="1"/>
  <c r="P202" i="24484" s="1"/>
  <c r="O202" i="24484"/>
  <c r="S202" i="24484"/>
  <c r="H203" i="24484"/>
  <c r="K203" i="24484" s="1"/>
  <c r="P203" i="24484" s="1"/>
  <c r="T203" i="24484" s="1"/>
  <c r="O203" i="24484"/>
  <c r="S203" i="24484"/>
  <c r="H204" i="24484"/>
  <c r="K204" i="24484" s="1"/>
  <c r="O204" i="24484"/>
  <c r="S204" i="24484"/>
  <c r="H205" i="24484"/>
  <c r="K205" i="24484"/>
  <c r="P205" i="24484" s="1"/>
  <c r="T205" i="24484" s="1"/>
  <c r="O205" i="24484"/>
  <c r="S205" i="24484"/>
  <c r="H206" i="24484"/>
  <c r="K206" i="24484" s="1"/>
  <c r="P206" i="24484" s="1"/>
  <c r="T206" i="24484" s="1"/>
  <c r="O206" i="24484"/>
  <c r="S206" i="24484"/>
  <c r="H207" i="24484"/>
  <c r="K207" i="24484" s="1"/>
  <c r="P207" i="24484" s="1"/>
  <c r="O207" i="24484"/>
  <c r="S207" i="24484"/>
  <c r="H208" i="24484"/>
  <c r="K208" i="24484" s="1"/>
  <c r="O208" i="24484"/>
  <c r="S208" i="24484"/>
  <c r="H209" i="24484"/>
  <c r="K209" i="24484" s="1"/>
  <c r="P209" i="24484" s="1"/>
  <c r="T209" i="24484" s="1"/>
  <c r="O209" i="24484"/>
  <c r="S209" i="24484"/>
  <c r="H210" i="24484"/>
  <c r="K210" i="24484" s="1"/>
  <c r="P210" i="24484" s="1"/>
  <c r="O210" i="24484"/>
  <c r="S210" i="24484"/>
  <c r="H211" i="24484"/>
  <c r="K211" i="24484" s="1"/>
  <c r="P211" i="24484" s="1"/>
  <c r="T211" i="24484" s="1"/>
  <c r="O211" i="24484"/>
  <c r="S211" i="24484"/>
  <c r="H212" i="24484"/>
  <c r="K212" i="24484" s="1"/>
  <c r="O212" i="24484"/>
  <c r="S212" i="24484"/>
  <c r="H213" i="24484"/>
  <c r="K213" i="24484"/>
  <c r="P213" i="24484" s="1"/>
  <c r="T213" i="24484" s="1"/>
  <c r="O213" i="24484"/>
  <c r="S213" i="24484"/>
  <c r="H214" i="24484"/>
  <c r="K214" i="24484" s="1"/>
  <c r="P214" i="24484" s="1"/>
  <c r="O214" i="24484"/>
  <c r="S214" i="24484"/>
  <c r="H215" i="24484"/>
  <c r="K215" i="24484" s="1"/>
  <c r="P215" i="24484" s="1"/>
  <c r="O215" i="24484"/>
  <c r="S215" i="24484"/>
  <c r="H216" i="24484"/>
  <c r="K216" i="24484" s="1"/>
  <c r="O216" i="24484"/>
  <c r="S216" i="24484"/>
  <c r="H217" i="24484"/>
  <c r="K217" i="24484"/>
  <c r="P217" i="24484" s="1"/>
  <c r="O217" i="24484"/>
  <c r="S217" i="24484"/>
  <c r="H218" i="24484"/>
  <c r="K218" i="24484" s="1"/>
  <c r="P218" i="24484" s="1"/>
  <c r="T218" i="24484" s="1"/>
  <c r="O218" i="24484"/>
  <c r="S218" i="24484"/>
  <c r="H219" i="24484"/>
  <c r="K219" i="24484" s="1"/>
  <c r="P219" i="24484" s="1"/>
  <c r="O219" i="24484"/>
  <c r="S219" i="24484"/>
  <c r="H220" i="24484"/>
  <c r="K220" i="24484" s="1"/>
  <c r="O220" i="24484"/>
  <c r="S220" i="24484"/>
  <c r="H221" i="24484"/>
  <c r="K221" i="24484"/>
  <c r="P221" i="24484" s="1"/>
  <c r="T221" i="24484" s="1"/>
  <c r="O221" i="24484"/>
  <c r="S221" i="24484"/>
  <c r="H222" i="24484"/>
  <c r="K222" i="24484" s="1"/>
  <c r="P222" i="24484" s="1"/>
  <c r="O222" i="24484"/>
  <c r="S222" i="24484"/>
  <c r="D223" i="24484"/>
  <c r="E223" i="24484"/>
  <c r="F223" i="24484"/>
  <c r="G223" i="24484"/>
  <c r="I223" i="24484"/>
  <c r="J223" i="24484"/>
  <c r="L223" i="24484"/>
  <c r="M223" i="24484"/>
  <c r="N223" i="24484"/>
  <c r="Q223" i="24484"/>
  <c r="R223" i="24484"/>
  <c r="H224" i="24484"/>
  <c r="K224" i="24484" s="1"/>
  <c r="P224" i="24484" s="1"/>
  <c r="T224" i="24484" s="1"/>
  <c r="O224" i="24484"/>
  <c r="S224" i="24484"/>
  <c r="H225" i="24484"/>
  <c r="K225" i="24484" s="1"/>
  <c r="O225" i="24484"/>
  <c r="S225" i="24484"/>
  <c r="H226" i="24484"/>
  <c r="K226" i="24484" s="1"/>
  <c r="O226" i="24484"/>
  <c r="P226" i="24484" s="1"/>
  <c r="S226" i="24484"/>
  <c r="H227" i="24484"/>
  <c r="K227" i="24484" s="1"/>
  <c r="O227" i="24484"/>
  <c r="S227" i="24484"/>
  <c r="H228" i="24484"/>
  <c r="K228" i="24484" s="1"/>
  <c r="P228" i="24484" s="1"/>
  <c r="T228" i="24484" s="1"/>
  <c r="O228" i="24484"/>
  <c r="S228" i="24484"/>
  <c r="H229" i="24484"/>
  <c r="K229" i="24484" s="1"/>
  <c r="P229" i="24484" s="1"/>
  <c r="O229" i="24484"/>
  <c r="S229" i="24484"/>
  <c r="H230" i="24484"/>
  <c r="K230" i="24484" s="1"/>
  <c r="O230" i="24484"/>
  <c r="S230" i="24484"/>
  <c r="H231" i="24484"/>
  <c r="K231" i="24484" s="1"/>
  <c r="P231" i="24484" s="1"/>
  <c r="T231" i="24484" s="1"/>
  <c r="O231" i="24484"/>
  <c r="S231" i="24484"/>
  <c r="H232" i="24484"/>
  <c r="K232" i="24484" s="1"/>
  <c r="O232" i="24484"/>
  <c r="S232" i="24484"/>
  <c r="H233" i="24484"/>
  <c r="K233" i="24484" s="1"/>
  <c r="O233" i="24484"/>
  <c r="S233" i="24484"/>
  <c r="H234" i="24484"/>
  <c r="K234" i="24484" s="1"/>
  <c r="O234" i="24484"/>
  <c r="P234" i="24484"/>
  <c r="S234" i="24484"/>
  <c r="H235" i="24484"/>
  <c r="K235" i="24484" s="1"/>
  <c r="P235" i="24484" s="1"/>
  <c r="O235" i="24484"/>
  <c r="S235" i="24484"/>
  <c r="D236" i="24484"/>
  <c r="E236" i="24484"/>
  <c r="F236" i="24484"/>
  <c r="G236" i="24484"/>
  <c r="H236" i="24484" s="1"/>
  <c r="I236" i="24484"/>
  <c r="J236" i="24484"/>
  <c r="L236" i="24484"/>
  <c r="M236" i="24484"/>
  <c r="N236" i="24484"/>
  <c r="Q236" i="24484"/>
  <c r="R236" i="24484"/>
  <c r="H237" i="24484"/>
  <c r="K237" i="24484"/>
  <c r="P237" i="24484" s="1"/>
  <c r="O237" i="24484"/>
  <c r="S237" i="24484"/>
  <c r="H238" i="24484"/>
  <c r="K238" i="24484" s="1"/>
  <c r="O238" i="24484"/>
  <c r="S238" i="24484"/>
  <c r="H239" i="24484"/>
  <c r="K239" i="24484"/>
  <c r="O239" i="24484"/>
  <c r="S239" i="24484"/>
  <c r="H240" i="24484"/>
  <c r="K240" i="24484" s="1"/>
  <c r="O240" i="24484"/>
  <c r="S240" i="24484"/>
  <c r="H241" i="24484"/>
  <c r="K241" i="24484" s="1"/>
  <c r="P241" i="24484" s="1"/>
  <c r="O241" i="24484"/>
  <c r="S241" i="24484"/>
  <c r="H242" i="24484"/>
  <c r="K242" i="24484" s="1"/>
  <c r="P242" i="24484" s="1"/>
  <c r="T242" i="24484" s="1"/>
  <c r="O242" i="24484"/>
  <c r="S242" i="24484"/>
  <c r="S268" i="24484" s="1"/>
  <c r="H243" i="24484"/>
  <c r="K243" i="24484" s="1"/>
  <c r="P243" i="24484" s="1"/>
  <c r="T243" i="24484" s="1"/>
  <c r="O243" i="24484"/>
  <c r="S243" i="24484"/>
  <c r="H244" i="24484"/>
  <c r="K244" i="24484" s="1"/>
  <c r="O244" i="24484"/>
  <c r="S244" i="24484"/>
  <c r="H245" i="24484"/>
  <c r="K245" i="24484"/>
  <c r="P245" i="24484" s="1"/>
  <c r="T245" i="24484" s="1"/>
  <c r="O245" i="24484"/>
  <c r="S245" i="24484"/>
  <c r="H246" i="24484"/>
  <c r="K246" i="24484" s="1"/>
  <c r="O246" i="24484"/>
  <c r="S246" i="24484"/>
  <c r="H247" i="24484"/>
  <c r="K247" i="24484"/>
  <c r="O247" i="24484"/>
  <c r="S247" i="24484"/>
  <c r="H248" i="24484"/>
  <c r="K248" i="24484" s="1"/>
  <c r="O248" i="24484"/>
  <c r="S248" i="24484"/>
  <c r="H249" i="24484"/>
  <c r="K249" i="24484" s="1"/>
  <c r="O249" i="24484"/>
  <c r="S249" i="24484"/>
  <c r="H250" i="24484"/>
  <c r="K250" i="24484" s="1"/>
  <c r="P250" i="24484" s="1"/>
  <c r="O250" i="24484"/>
  <c r="S250" i="24484"/>
  <c r="H251" i="24484"/>
  <c r="K251" i="24484" s="1"/>
  <c r="P251" i="24484" s="1"/>
  <c r="O251" i="24484"/>
  <c r="S251" i="24484"/>
  <c r="H252" i="24484"/>
  <c r="K252" i="24484" s="1"/>
  <c r="P252" i="24484" s="1"/>
  <c r="T252" i="24484" s="1"/>
  <c r="O252" i="24484"/>
  <c r="S252" i="24484"/>
  <c r="H253" i="24484"/>
  <c r="K253" i="24484"/>
  <c r="P253" i="24484" s="1"/>
  <c r="T253" i="24484" s="1"/>
  <c r="O253" i="24484"/>
  <c r="S253" i="24484"/>
  <c r="H254" i="24484"/>
  <c r="K254" i="24484" s="1"/>
  <c r="O254" i="24484"/>
  <c r="S254" i="24484"/>
  <c r="H255" i="24484"/>
  <c r="K255" i="24484"/>
  <c r="O255" i="24484"/>
  <c r="S255" i="24484"/>
  <c r="H256" i="24484"/>
  <c r="K256" i="24484" s="1"/>
  <c r="O256" i="24484"/>
  <c r="S256" i="24484"/>
  <c r="H257" i="24484"/>
  <c r="K257" i="24484" s="1"/>
  <c r="P257" i="24484" s="1"/>
  <c r="O257" i="24484"/>
  <c r="S257" i="24484"/>
  <c r="H258" i="24484"/>
  <c r="K258" i="24484" s="1"/>
  <c r="P258" i="24484" s="1"/>
  <c r="O258" i="24484"/>
  <c r="S258" i="24484"/>
  <c r="H259" i="24484"/>
  <c r="K259" i="24484" s="1"/>
  <c r="P259" i="24484" s="1"/>
  <c r="T259" i="24484" s="1"/>
  <c r="O259" i="24484"/>
  <c r="S259" i="24484"/>
  <c r="H260" i="24484"/>
  <c r="K260" i="24484" s="1"/>
  <c r="P260" i="24484" s="1"/>
  <c r="T260" i="24484" s="1"/>
  <c r="O260" i="24484"/>
  <c r="S260" i="24484"/>
  <c r="H261" i="24484"/>
  <c r="K261" i="24484"/>
  <c r="P261" i="24484" s="1"/>
  <c r="T261" i="24484" s="1"/>
  <c r="O261" i="24484"/>
  <c r="S261" i="24484"/>
  <c r="H262" i="24484"/>
  <c r="K262" i="24484" s="1"/>
  <c r="O262" i="24484"/>
  <c r="S262" i="24484"/>
  <c r="H263" i="24484"/>
  <c r="K263" i="24484"/>
  <c r="O263" i="24484"/>
  <c r="S263" i="24484"/>
  <c r="H264" i="24484"/>
  <c r="K264" i="24484" s="1"/>
  <c r="O264" i="24484"/>
  <c r="S264" i="24484"/>
  <c r="H265" i="24484"/>
  <c r="K265" i="24484" s="1"/>
  <c r="P265" i="24484" s="1"/>
  <c r="T265" i="24484" s="1"/>
  <c r="O265" i="24484"/>
  <c r="S265" i="24484"/>
  <c r="H266" i="24484"/>
  <c r="K266" i="24484" s="1"/>
  <c r="P266" i="24484" s="1"/>
  <c r="O266" i="24484"/>
  <c r="S266" i="24484"/>
  <c r="H267" i="24484"/>
  <c r="K267" i="24484"/>
  <c r="P267" i="24484" s="1"/>
  <c r="T267" i="24484" s="1"/>
  <c r="O267" i="24484"/>
  <c r="S267" i="24484"/>
  <c r="D268" i="24484"/>
  <c r="E268" i="24484"/>
  <c r="F268" i="24484"/>
  <c r="G268" i="24484"/>
  <c r="I268" i="24484"/>
  <c r="J268" i="24484"/>
  <c r="L268" i="24484"/>
  <c r="M268" i="24484"/>
  <c r="N268" i="24484"/>
  <c r="Q268" i="24484"/>
  <c r="R268" i="24484"/>
  <c r="R344" i="24484" s="1"/>
  <c r="H269" i="24484"/>
  <c r="K269" i="24484" s="1"/>
  <c r="O269" i="24484"/>
  <c r="S269" i="24484"/>
  <c r="H270" i="24484"/>
  <c r="K270" i="24484"/>
  <c r="O270" i="24484"/>
  <c r="S270" i="24484"/>
  <c r="H271" i="24484"/>
  <c r="K271" i="24484" s="1"/>
  <c r="O271" i="24484"/>
  <c r="P271" i="24484" s="1"/>
  <c r="T271" i="24484" s="1"/>
  <c r="S271" i="24484"/>
  <c r="H272" i="24484"/>
  <c r="O272" i="24484"/>
  <c r="S272" i="24484"/>
  <c r="H273" i="24484"/>
  <c r="K273" i="24484" s="1"/>
  <c r="O273" i="24484"/>
  <c r="S273" i="24484"/>
  <c r="H274" i="24484"/>
  <c r="K274" i="24484" s="1"/>
  <c r="P274" i="24484" s="1"/>
  <c r="T274" i="24484" s="1"/>
  <c r="O274" i="24484"/>
  <c r="S274" i="24484"/>
  <c r="H275" i="24484"/>
  <c r="K275" i="24484" s="1"/>
  <c r="O275" i="24484"/>
  <c r="P275" i="24484"/>
  <c r="S275" i="24484"/>
  <c r="H276" i="24484"/>
  <c r="K276" i="24484" s="1"/>
  <c r="O276" i="24484"/>
  <c r="S276" i="24484"/>
  <c r="H277" i="24484"/>
  <c r="K277" i="24484" s="1"/>
  <c r="O277" i="24484"/>
  <c r="S277" i="24484"/>
  <c r="H278" i="24484"/>
  <c r="K278" i="24484"/>
  <c r="O278" i="24484"/>
  <c r="S278" i="24484"/>
  <c r="D279" i="24484"/>
  <c r="E279" i="24484"/>
  <c r="F279" i="24484"/>
  <c r="G279" i="24484"/>
  <c r="I279" i="24484"/>
  <c r="J279" i="24484"/>
  <c r="L279" i="24484"/>
  <c r="M279" i="24484"/>
  <c r="N279" i="24484"/>
  <c r="Q279" i="24484"/>
  <c r="R279" i="24484"/>
  <c r="H280" i="24484"/>
  <c r="K280" i="24484"/>
  <c r="O280" i="24484"/>
  <c r="O290" i="24484" s="1"/>
  <c r="S280" i="24484"/>
  <c r="H281" i="24484"/>
  <c r="K281" i="24484" s="1"/>
  <c r="P281" i="24484" s="1"/>
  <c r="O281" i="24484"/>
  <c r="S281" i="24484"/>
  <c r="H282" i="24484"/>
  <c r="K282" i="24484" s="1"/>
  <c r="O282" i="24484"/>
  <c r="P282" i="24484"/>
  <c r="T282" i="24484" s="1"/>
  <c r="S282" i="24484"/>
  <c r="H283" i="24484"/>
  <c r="K283" i="24484"/>
  <c r="O283" i="24484"/>
  <c r="P283" i="24484"/>
  <c r="S283" i="24484"/>
  <c r="T283" i="24484"/>
  <c r="H284" i="24484"/>
  <c r="K284" i="24484" s="1"/>
  <c r="P284" i="24484" s="1"/>
  <c r="T284" i="24484" s="1"/>
  <c r="O284" i="24484"/>
  <c r="S284" i="24484"/>
  <c r="H285" i="24484"/>
  <c r="K285" i="24484"/>
  <c r="O285" i="24484"/>
  <c r="S285" i="24484"/>
  <c r="H286" i="24484"/>
  <c r="K286" i="24484"/>
  <c r="O286" i="24484"/>
  <c r="P286" i="24484" s="1"/>
  <c r="T286" i="24484" s="1"/>
  <c r="S286" i="24484"/>
  <c r="H287" i="24484"/>
  <c r="K287" i="24484"/>
  <c r="P287" i="24484" s="1"/>
  <c r="O287" i="24484"/>
  <c r="S287" i="24484"/>
  <c r="T287" i="24484"/>
  <c r="H288" i="24484"/>
  <c r="K288" i="24484" s="1"/>
  <c r="P288" i="24484" s="1"/>
  <c r="T288" i="24484" s="1"/>
  <c r="O288" i="24484"/>
  <c r="S288" i="24484"/>
  <c r="H289" i="24484"/>
  <c r="K289" i="24484"/>
  <c r="O289" i="24484"/>
  <c r="S289" i="24484"/>
  <c r="D290" i="24484"/>
  <c r="E290" i="24484"/>
  <c r="F290" i="24484"/>
  <c r="G290" i="24484"/>
  <c r="I290" i="24484"/>
  <c r="J290" i="24484"/>
  <c r="L290" i="24484"/>
  <c r="M290" i="24484"/>
  <c r="N290" i="24484"/>
  <c r="Q290" i="24484"/>
  <c r="R290" i="24484"/>
  <c r="H291" i="24484"/>
  <c r="K291" i="24484" s="1"/>
  <c r="O291" i="24484"/>
  <c r="S291" i="24484"/>
  <c r="H292" i="24484"/>
  <c r="K292" i="24484" s="1"/>
  <c r="P292" i="24484" s="1"/>
  <c r="T292" i="24484" s="1"/>
  <c r="O292" i="24484"/>
  <c r="S292" i="24484"/>
  <c r="H293" i="24484"/>
  <c r="K293" i="24484"/>
  <c r="P293" i="24484" s="1"/>
  <c r="T293" i="24484" s="1"/>
  <c r="O293" i="24484"/>
  <c r="S293" i="24484"/>
  <c r="H294" i="24484"/>
  <c r="K294" i="24484" s="1"/>
  <c r="P294" i="24484" s="1"/>
  <c r="T294" i="24484" s="1"/>
  <c r="O294" i="24484"/>
  <c r="S294" i="24484"/>
  <c r="H295" i="24484"/>
  <c r="K295" i="24484" s="1"/>
  <c r="O295" i="24484"/>
  <c r="S295" i="24484"/>
  <c r="H296" i="24484"/>
  <c r="K296" i="24484" s="1"/>
  <c r="O296" i="24484"/>
  <c r="P296" i="24484" s="1"/>
  <c r="T296" i="24484" s="1"/>
  <c r="S296" i="24484"/>
  <c r="H297" i="24484"/>
  <c r="K297" i="24484" s="1"/>
  <c r="O297" i="24484"/>
  <c r="S297" i="24484"/>
  <c r="H298" i="24484"/>
  <c r="K298" i="24484" s="1"/>
  <c r="P298" i="24484" s="1"/>
  <c r="T298" i="24484" s="1"/>
  <c r="O298" i="24484"/>
  <c r="S298" i="24484"/>
  <c r="H299" i="24484"/>
  <c r="K299" i="24484" s="1"/>
  <c r="P299" i="24484" s="1"/>
  <c r="T299" i="24484" s="1"/>
  <c r="O299" i="24484"/>
  <c r="S299" i="24484"/>
  <c r="H300" i="24484"/>
  <c r="K300" i="24484" s="1"/>
  <c r="O300" i="24484"/>
  <c r="S300" i="24484"/>
  <c r="H301" i="24484"/>
  <c r="K301" i="24484" s="1"/>
  <c r="O301" i="24484"/>
  <c r="S301" i="24484"/>
  <c r="H302" i="24484"/>
  <c r="K302" i="24484" s="1"/>
  <c r="P302" i="24484" s="1"/>
  <c r="O302" i="24484"/>
  <c r="S302" i="24484"/>
  <c r="H303" i="24484"/>
  <c r="K303" i="24484" s="1"/>
  <c r="P303" i="24484" s="1"/>
  <c r="T303" i="24484" s="1"/>
  <c r="O303" i="24484"/>
  <c r="S303" i="24484"/>
  <c r="H304" i="24484"/>
  <c r="K304" i="24484" s="1"/>
  <c r="P304" i="24484" s="1"/>
  <c r="T304" i="24484" s="1"/>
  <c r="O304" i="24484"/>
  <c r="S304" i="24484"/>
  <c r="H305" i="24484"/>
  <c r="K305" i="24484" s="1"/>
  <c r="O305" i="24484"/>
  <c r="S305" i="24484"/>
  <c r="H306" i="24484"/>
  <c r="K306" i="24484"/>
  <c r="P306" i="24484" s="1"/>
  <c r="T306" i="24484" s="1"/>
  <c r="O306" i="24484"/>
  <c r="S306" i="24484"/>
  <c r="H307" i="24484"/>
  <c r="K307" i="24484"/>
  <c r="O307" i="24484"/>
  <c r="S307" i="24484"/>
  <c r="H308" i="24484"/>
  <c r="K308" i="24484" s="1"/>
  <c r="O308" i="24484"/>
  <c r="P308" i="24484" s="1"/>
  <c r="S308" i="24484"/>
  <c r="H309" i="24484"/>
  <c r="K309" i="24484"/>
  <c r="O309" i="24484"/>
  <c r="S309" i="24484"/>
  <c r="H310" i="24484"/>
  <c r="K310" i="24484"/>
  <c r="P310" i="24484" s="1"/>
  <c r="T310" i="24484" s="1"/>
  <c r="O310" i="24484"/>
  <c r="S310" i="24484"/>
  <c r="H311" i="24484"/>
  <c r="K311" i="24484" s="1"/>
  <c r="O311" i="24484"/>
  <c r="S311" i="24484"/>
  <c r="H312" i="24484"/>
  <c r="K312" i="24484" s="1"/>
  <c r="P312" i="24484" s="1"/>
  <c r="T312" i="24484" s="1"/>
  <c r="O312" i="24484"/>
  <c r="S312" i="24484"/>
  <c r="H313" i="24484"/>
  <c r="K313" i="24484" s="1"/>
  <c r="P313" i="24484" s="1"/>
  <c r="O313" i="24484"/>
  <c r="S313" i="24484"/>
  <c r="H314" i="24484"/>
  <c r="K314" i="24484"/>
  <c r="O314" i="24484"/>
  <c r="S314" i="24484"/>
  <c r="H315" i="24484"/>
  <c r="K315" i="24484" s="1"/>
  <c r="P315" i="24484" s="1"/>
  <c r="T315" i="24484" s="1"/>
  <c r="O315" i="24484"/>
  <c r="S315" i="24484"/>
  <c r="H316" i="24484"/>
  <c r="K316" i="24484"/>
  <c r="O316" i="24484"/>
  <c r="S316" i="24484"/>
  <c r="H317" i="24484"/>
  <c r="K317" i="24484" s="1"/>
  <c r="O317" i="24484"/>
  <c r="S317" i="24484"/>
  <c r="H318" i="24484"/>
  <c r="K318" i="24484"/>
  <c r="O318" i="24484"/>
  <c r="P318" i="24484" s="1"/>
  <c r="S318" i="24484"/>
  <c r="H319" i="24484"/>
  <c r="K319" i="24484" s="1"/>
  <c r="O319" i="24484"/>
  <c r="S319" i="24484"/>
  <c r="H320" i="24484"/>
  <c r="K320" i="24484" s="1"/>
  <c r="P320" i="24484" s="1"/>
  <c r="T320" i="24484" s="1"/>
  <c r="O320" i="24484"/>
  <c r="S320" i="24484"/>
  <c r="H321" i="24484"/>
  <c r="K321" i="24484" s="1"/>
  <c r="P321" i="24484" s="1"/>
  <c r="O321" i="24484"/>
  <c r="S321" i="24484"/>
  <c r="H322" i="24484"/>
  <c r="K322" i="24484" s="1"/>
  <c r="O322" i="24484"/>
  <c r="S322" i="24484"/>
  <c r="H323" i="24484"/>
  <c r="K323" i="24484" s="1"/>
  <c r="P323" i="24484" s="1"/>
  <c r="T323" i="24484" s="1"/>
  <c r="O323" i="24484"/>
  <c r="S323" i="24484"/>
  <c r="H324" i="24484"/>
  <c r="K324" i="24484"/>
  <c r="P324" i="24484" s="1"/>
  <c r="T324" i="24484" s="1"/>
  <c r="O324" i="24484"/>
  <c r="S324" i="24484"/>
  <c r="H325" i="24484"/>
  <c r="K325" i="24484" s="1"/>
  <c r="O325" i="24484"/>
  <c r="S325" i="24484"/>
  <c r="H326" i="24484"/>
  <c r="K326" i="24484"/>
  <c r="O326" i="24484"/>
  <c r="P326" i="24484" s="1"/>
  <c r="T326" i="24484" s="1"/>
  <c r="S326" i="24484"/>
  <c r="H327" i="24484"/>
  <c r="K327" i="24484" s="1"/>
  <c r="O327" i="24484"/>
  <c r="S327" i="24484"/>
  <c r="H328" i="24484"/>
  <c r="K328" i="24484" s="1"/>
  <c r="O328" i="24484"/>
  <c r="S328" i="24484"/>
  <c r="H329" i="24484"/>
  <c r="K329" i="24484" s="1"/>
  <c r="P329" i="24484" s="1"/>
  <c r="O329" i="24484"/>
  <c r="S329" i="24484"/>
  <c r="H330" i="24484"/>
  <c r="K330" i="24484" s="1"/>
  <c r="O330" i="24484"/>
  <c r="S330" i="24484"/>
  <c r="H331" i="24484"/>
  <c r="K331" i="24484" s="1"/>
  <c r="P331" i="24484" s="1"/>
  <c r="T331" i="24484" s="1"/>
  <c r="O331" i="24484"/>
  <c r="S331" i="24484"/>
  <c r="H332" i="24484"/>
  <c r="K332" i="24484"/>
  <c r="P332" i="24484" s="1"/>
  <c r="T332" i="24484" s="1"/>
  <c r="O332" i="24484"/>
  <c r="S332" i="24484"/>
  <c r="H333" i="24484"/>
  <c r="K333" i="24484" s="1"/>
  <c r="O333" i="24484"/>
  <c r="S333" i="24484"/>
  <c r="H334" i="24484"/>
  <c r="K334" i="24484"/>
  <c r="O334" i="24484"/>
  <c r="P334" i="24484" s="1"/>
  <c r="T334" i="24484" s="1"/>
  <c r="S334" i="24484"/>
  <c r="H335" i="24484"/>
  <c r="K335" i="24484" s="1"/>
  <c r="O335" i="24484"/>
  <c r="S335" i="24484"/>
  <c r="H336" i="24484"/>
  <c r="K336" i="24484" s="1"/>
  <c r="P336" i="24484" s="1"/>
  <c r="T336" i="24484" s="1"/>
  <c r="O336" i="24484"/>
  <c r="S336" i="24484"/>
  <c r="H337" i="24484"/>
  <c r="K337" i="24484" s="1"/>
  <c r="P337" i="24484" s="1"/>
  <c r="T337" i="24484" s="1"/>
  <c r="O337" i="24484"/>
  <c r="S337" i="24484"/>
  <c r="H338" i="24484"/>
  <c r="K338" i="24484" s="1"/>
  <c r="O338" i="24484"/>
  <c r="S338" i="24484"/>
  <c r="D343" i="24484"/>
  <c r="D344" i="24484" s="1"/>
  <c r="E343" i="24484"/>
  <c r="F343" i="24484"/>
  <c r="G343" i="24484"/>
  <c r="I343" i="24484"/>
  <c r="J343" i="24484"/>
  <c r="L343" i="24484"/>
  <c r="M343" i="24484"/>
  <c r="N343" i="24484"/>
  <c r="Q343" i="24484"/>
  <c r="R343" i="24484"/>
  <c r="H7" i="24483"/>
  <c r="K7" i="24483"/>
  <c r="O7" i="24483"/>
  <c r="P7" i="24483" s="1"/>
  <c r="S7" i="24483"/>
  <c r="H8" i="24483"/>
  <c r="K8" i="24483" s="1"/>
  <c r="O8" i="24483"/>
  <c r="S8" i="24483"/>
  <c r="H9" i="24483"/>
  <c r="K9" i="24483" s="1"/>
  <c r="P9" i="24483" s="1"/>
  <c r="O9" i="24483"/>
  <c r="S9" i="24483"/>
  <c r="H10" i="24483"/>
  <c r="K10" i="24483" s="1"/>
  <c r="P10" i="24483" s="1"/>
  <c r="O10" i="24483"/>
  <c r="S10" i="24483"/>
  <c r="H11" i="24483"/>
  <c r="K11" i="24483" s="1"/>
  <c r="O11" i="24483"/>
  <c r="S11" i="24483"/>
  <c r="H12" i="24483"/>
  <c r="K12" i="24483" s="1"/>
  <c r="O12" i="24483"/>
  <c r="S12" i="24483"/>
  <c r="H13" i="24483"/>
  <c r="K13" i="24483"/>
  <c r="P13" i="24483" s="1"/>
  <c r="T13" i="24483" s="1"/>
  <c r="O13" i="24483"/>
  <c r="S13" i="24483"/>
  <c r="D14" i="24483"/>
  <c r="E14" i="24483"/>
  <c r="F14" i="24483"/>
  <c r="G14" i="24483"/>
  <c r="I14" i="24483"/>
  <c r="J14" i="24483"/>
  <c r="L14" i="24483"/>
  <c r="M14" i="24483"/>
  <c r="N14" i="24483"/>
  <c r="Q14" i="24483"/>
  <c r="R14" i="24483"/>
  <c r="H15" i="24483"/>
  <c r="O15" i="24483"/>
  <c r="S15" i="24483"/>
  <c r="H16" i="24483"/>
  <c r="K16" i="24483"/>
  <c r="O16" i="24483"/>
  <c r="P16" i="24483" s="1"/>
  <c r="T16" i="24483" s="1"/>
  <c r="S16" i="24483"/>
  <c r="H17" i="24483"/>
  <c r="K17" i="24483" s="1"/>
  <c r="O17" i="24483"/>
  <c r="S17" i="24483"/>
  <c r="H18" i="24483"/>
  <c r="K18" i="24483" s="1"/>
  <c r="O18" i="24483"/>
  <c r="S18" i="24483"/>
  <c r="H19" i="24483"/>
  <c r="K19" i="24483" s="1"/>
  <c r="O19" i="24483"/>
  <c r="S19" i="24483"/>
  <c r="H20" i="24483"/>
  <c r="K20" i="24483" s="1"/>
  <c r="O20" i="24483"/>
  <c r="S20" i="24483"/>
  <c r="H21" i="24483"/>
  <c r="K21" i="24483" s="1"/>
  <c r="O21" i="24483"/>
  <c r="S21" i="24483"/>
  <c r="H22" i="24483"/>
  <c r="K22" i="24483" s="1"/>
  <c r="O22" i="24483"/>
  <c r="P22" i="24483" s="1"/>
  <c r="T22" i="24483" s="1"/>
  <c r="S22" i="24483"/>
  <c r="H23" i="24483"/>
  <c r="K23" i="24483" s="1"/>
  <c r="O23" i="24483"/>
  <c r="S23" i="24483"/>
  <c r="H24" i="24483"/>
  <c r="K24" i="24483" s="1"/>
  <c r="O24" i="24483"/>
  <c r="P24" i="24483" s="1"/>
  <c r="S24" i="24483"/>
  <c r="H25" i="24483"/>
  <c r="K25" i="24483" s="1"/>
  <c r="P25" i="24483" s="1"/>
  <c r="O25" i="24483"/>
  <c r="S25" i="24483"/>
  <c r="H26" i="24483"/>
  <c r="K26" i="24483" s="1"/>
  <c r="O26" i="24483"/>
  <c r="S26" i="24483"/>
  <c r="H27" i="24483"/>
  <c r="K27" i="24483" s="1"/>
  <c r="O27" i="24483"/>
  <c r="P27" i="24483" s="1"/>
  <c r="T27" i="24483" s="1"/>
  <c r="S27" i="24483"/>
  <c r="H28" i="24483"/>
  <c r="K28" i="24483"/>
  <c r="O28" i="24483"/>
  <c r="P28" i="24483" s="1"/>
  <c r="T28" i="24483" s="1"/>
  <c r="S28" i="24483"/>
  <c r="H30" i="24483"/>
  <c r="K30" i="24483" s="1"/>
  <c r="O30" i="24483"/>
  <c r="S30" i="24483"/>
  <c r="D31" i="24483"/>
  <c r="E31" i="24483"/>
  <c r="F31" i="24483"/>
  <c r="G31" i="24483"/>
  <c r="I31" i="24483"/>
  <c r="J31" i="24483"/>
  <c r="L31" i="24483"/>
  <c r="M31" i="24483"/>
  <c r="N31" i="24483"/>
  <c r="Q31" i="24483"/>
  <c r="R31" i="24483"/>
  <c r="H32" i="24483"/>
  <c r="K32" i="24483" s="1"/>
  <c r="O32" i="24483"/>
  <c r="S32" i="24483"/>
  <c r="H33" i="24483"/>
  <c r="K33" i="24483"/>
  <c r="O33" i="24483"/>
  <c r="S33" i="24483"/>
  <c r="H34" i="24483"/>
  <c r="K34" i="24483" s="1"/>
  <c r="O34" i="24483"/>
  <c r="S34" i="24483"/>
  <c r="H35" i="24483"/>
  <c r="K35" i="24483"/>
  <c r="O35" i="24483"/>
  <c r="P35" i="24483" s="1"/>
  <c r="T35" i="24483" s="1"/>
  <c r="S35" i="24483"/>
  <c r="H36" i="24483"/>
  <c r="K36" i="24483" s="1"/>
  <c r="O36" i="24483"/>
  <c r="S36" i="24483"/>
  <c r="H37" i="24483"/>
  <c r="K37" i="24483" s="1"/>
  <c r="O37" i="24483"/>
  <c r="P37" i="24483" s="1"/>
  <c r="S37" i="24483"/>
  <c r="H38" i="24483"/>
  <c r="K38" i="24483" s="1"/>
  <c r="P38" i="24483" s="1"/>
  <c r="O38" i="24483"/>
  <c r="S38" i="24483"/>
  <c r="H39" i="24483"/>
  <c r="K39" i="24483" s="1"/>
  <c r="O39" i="24483"/>
  <c r="S39" i="24483"/>
  <c r="H40" i="24483"/>
  <c r="K40" i="24483" s="1"/>
  <c r="P40" i="24483" s="1"/>
  <c r="T40" i="24483" s="1"/>
  <c r="O40" i="24483"/>
  <c r="S40" i="24483"/>
  <c r="H41" i="24483"/>
  <c r="K41" i="24483"/>
  <c r="O41" i="24483"/>
  <c r="S41" i="24483"/>
  <c r="H42" i="24483"/>
  <c r="K42" i="24483" s="1"/>
  <c r="O42" i="24483"/>
  <c r="S42" i="24483"/>
  <c r="H43" i="24483"/>
  <c r="K43" i="24483"/>
  <c r="O43" i="24483"/>
  <c r="P43" i="24483" s="1"/>
  <c r="T43" i="24483" s="1"/>
  <c r="S43" i="24483"/>
  <c r="H44" i="24483"/>
  <c r="K44" i="24483" s="1"/>
  <c r="O44" i="24483"/>
  <c r="S44" i="24483"/>
  <c r="H45" i="24483"/>
  <c r="K45" i="24483" s="1"/>
  <c r="O45" i="24483"/>
  <c r="S45" i="24483"/>
  <c r="H46" i="24483"/>
  <c r="K46" i="24483" s="1"/>
  <c r="P46" i="24483" s="1"/>
  <c r="T46" i="24483" s="1"/>
  <c r="O46" i="24483"/>
  <c r="S46" i="24483"/>
  <c r="H47" i="24483"/>
  <c r="K47" i="24483" s="1"/>
  <c r="O47" i="24483"/>
  <c r="S47" i="24483"/>
  <c r="H48" i="24483"/>
  <c r="K48" i="24483" s="1"/>
  <c r="O48" i="24483"/>
  <c r="S48" i="24483"/>
  <c r="H49" i="24483"/>
  <c r="K49" i="24483" s="1"/>
  <c r="O49" i="24483"/>
  <c r="S49" i="24483"/>
  <c r="H50" i="24483"/>
  <c r="K50" i="24483" s="1"/>
  <c r="O50" i="24483"/>
  <c r="S50" i="24483"/>
  <c r="H51" i="24483"/>
  <c r="K51" i="24483"/>
  <c r="O51" i="24483"/>
  <c r="S51" i="24483"/>
  <c r="H52" i="24483"/>
  <c r="K52" i="24483" s="1"/>
  <c r="O52" i="24483"/>
  <c r="S52" i="24483"/>
  <c r="H53" i="24483"/>
  <c r="K53" i="24483" s="1"/>
  <c r="O53" i="24483"/>
  <c r="P53" i="24483" s="1"/>
  <c r="T53" i="24483" s="1"/>
  <c r="S53" i="24483"/>
  <c r="H54" i="24483"/>
  <c r="K54" i="24483" s="1"/>
  <c r="P54" i="24483" s="1"/>
  <c r="O54" i="24483"/>
  <c r="S54" i="24483"/>
  <c r="H55" i="24483"/>
  <c r="K55" i="24483"/>
  <c r="O55" i="24483"/>
  <c r="S55" i="24483"/>
  <c r="H56" i="24483"/>
  <c r="K56" i="24483" s="1"/>
  <c r="P56" i="24483" s="1"/>
  <c r="T56" i="24483" s="1"/>
  <c r="O56" i="24483"/>
  <c r="S56" i="24483"/>
  <c r="H57" i="24483"/>
  <c r="K57" i="24483"/>
  <c r="O57" i="24483"/>
  <c r="P57" i="24483" s="1"/>
  <c r="T57" i="24483" s="1"/>
  <c r="S57" i="24483"/>
  <c r="H58" i="24483"/>
  <c r="K58" i="24483" s="1"/>
  <c r="P58" i="24483" s="1"/>
  <c r="T58" i="24483" s="1"/>
  <c r="O58" i="24483"/>
  <c r="S58" i="24483"/>
  <c r="H59" i="24483"/>
  <c r="K59" i="24483"/>
  <c r="O59" i="24483"/>
  <c r="P59" i="24483" s="1"/>
  <c r="S59" i="24483"/>
  <c r="H60" i="24483"/>
  <c r="K60" i="24483" s="1"/>
  <c r="O60" i="24483"/>
  <c r="S60" i="24483"/>
  <c r="H61" i="24483"/>
  <c r="K61" i="24483" s="1"/>
  <c r="O61" i="24483"/>
  <c r="S61" i="24483"/>
  <c r="H62" i="24483"/>
  <c r="K62" i="24483" s="1"/>
  <c r="P62" i="24483" s="1"/>
  <c r="O62" i="24483"/>
  <c r="S62" i="24483"/>
  <c r="H63" i="24483"/>
  <c r="K63" i="24483" s="1"/>
  <c r="O63" i="24483"/>
  <c r="S63" i="24483"/>
  <c r="H64" i="24483"/>
  <c r="K64" i="24483" s="1"/>
  <c r="O64" i="24483"/>
  <c r="S64" i="24483"/>
  <c r="H65" i="24483"/>
  <c r="K65" i="24483"/>
  <c r="O65" i="24483"/>
  <c r="S65" i="24483"/>
  <c r="H66" i="24483"/>
  <c r="K66" i="24483" s="1"/>
  <c r="O66" i="24483"/>
  <c r="S66" i="24483"/>
  <c r="H67" i="24483"/>
  <c r="K67" i="24483"/>
  <c r="O67" i="24483"/>
  <c r="P67" i="24483" s="1"/>
  <c r="T67" i="24483" s="1"/>
  <c r="S67" i="24483"/>
  <c r="H68" i="24483"/>
  <c r="K68" i="24483" s="1"/>
  <c r="O68" i="24483"/>
  <c r="S68" i="24483"/>
  <c r="H69" i="24483"/>
  <c r="K69" i="24483" s="1"/>
  <c r="O69" i="24483"/>
  <c r="S69" i="24483"/>
  <c r="D70" i="24483"/>
  <c r="E70" i="24483"/>
  <c r="F70" i="24483"/>
  <c r="G70" i="24483"/>
  <c r="I70" i="24483"/>
  <c r="J70" i="24483"/>
  <c r="L70" i="24483"/>
  <c r="M70" i="24483"/>
  <c r="N70" i="24483"/>
  <c r="Q70" i="24483"/>
  <c r="R70" i="24483"/>
  <c r="H71" i="24483"/>
  <c r="K71" i="24483" s="1"/>
  <c r="O71" i="24483"/>
  <c r="S71" i="24483"/>
  <c r="H72" i="24483"/>
  <c r="K72" i="24483" s="1"/>
  <c r="O72" i="24483"/>
  <c r="S72" i="24483"/>
  <c r="H73" i="24483"/>
  <c r="K73" i="24483" s="1"/>
  <c r="P73" i="24483" s="1"/>
  <c r="O73" i="24483"/>
  <c r="S73" i="24483"/>
  <c r="H74" i="24483"/>
  <c r="K74" i="24483" s="1"/>
  <c r="O74" i="24483"/>
  <c r="S74" i="24483"/>
  <c r="H75" i="24483"/>
  <c r="K75" i="24483" s="1"/>
  <c r="O75" i="24483"/>
  <c r="S75" i="24483"/>
  <c r="H76" i="24483"/>
  <c r="K76" i="24483"/>
  <c r="O76" i="24483"/>
  <c r="P76" i="24483" s="1"/>
  <c r="T76" i="24483" s="1"/>
  <c r="S76" i="24483"/>
  <c r="H77" i="24483"/>
  <c r="K77" i="24483" s="1"/>
  <c r="O77" i="24483"/>
  <c r="S77" i="24483"/>
  <c r="H78" i="24483"/>
  <c r="K78" i="24483" s="1"/>
  <c r="O78" i="24483"/>
  <c r="S78" i="24483"/>
  <c r="H79" i="24483"/>
  <c r="K79" i="24483" s="1"/>
  <c r="O79" i="24483"/>
  <c r="S79" i="24483"/>
  <c r="H80" i="24483"/>
  <c r="K80" i="24483"/>
  <c r="O80" i="24483"/>
  <c r="S80" i="24483"/>
  <c r="H81" i="24483"/>
  <c r="K81" i="24483" s="1"/>
  <c r="O81" i="24483"/>
  <c r="S81" i="24483"/>
  <c r="H82" i="24483"/>
  <c r="K82" i="24483" s="1"/>
  <c r="O82" i="24483"/>
  <c r="S82" i="24483"/>
  <c r="H83" i="24483"/>
  <c r="K83" i="24483" s="1"/>
  <c r="O83" i="24483"/>
  <c r="S83" i="24483"/>
  <c r="H84" i="24483"/>
  <c r="K84" i="24483" s="1"/>
  <c r="O84" i="24483"/>
  <c r="S84" i="24483"/>
  <c r="H85" i="24483"/>
  <c r="K85" i="24483" s="1"/>
  <c r="O85" i="24483"/>
  <c r="S85" i="24483"/>
  <c r="H86" i="24483"/>
  <c r="K86" i="24483" s="1"/>
  <c r="O86" i="24483"/>
  <c r="P86" i="24483" s="1"/>
  <c r="T86" i="24483" s="1"/>
  <c r="S86" i="24483"/>
  <c r="H87" i="24483"/>
  <c r="K87" i="24483" s="1"/>
  <c r="O87" i="24483"/>
  <c r="S87" i="24483"/>
  <c r="H88" i="24483"/>
  <c r="K88" i="24483" s="1"/>
  <c r="O88" i="24483"/>
  <c r="S88" i="24483"/>
  <c r="H89" i="24483"/>
  <c r="K89" i="24483" s="1"/>
  <c r="P89" i="24483" s="1"/>
  <c r="O89" i="24483"/>
  <c r="S89" i="24483"/>
  <c r="H90" i="24483"/>
  <c r="K90" i="24483" s="1"/>
  <c r="O90" i="24483"/>
  <c r="P90" i="24483" s="1"/>
  <c r="T90" i="24483" s="1"/>
  <c r="S90" i="24483"/>
  <c r="H91" i="24483"/>
  <c r="K91" i="24483" s="1"/>
  <c r="O91" i="24483"/>
  <c r="S91" i="24483"/>
  <c r="H92" i="24483"/>
  <c r="K92" i="24483"/>
  <c r="O92" i="24483"/>
  <c r="P92" i="24483" s="1"/>
  <c r="S92" i="24483"/>
  <c r="H93" i="24483"/>
  <c r="K93" i="24483" s="1"/>
  <c r="O93" i="24483"/>
  <c r="S93" i="24483"/>
  <c r="H94" i="24483"/>
  <c r="K94" i="24483" s="1"/>
  <c r="O94" i="24483"/>
  <c r="S94" i="24483"/>
  <c r="H95" i="24483"/>
  <c r="K95" i="24483" s="1"/>
  <c r="O95" i="24483"/>
  <c r="P95" i="24483" s="1"/>
  <c r="T95" i="24483" s="1"/>
  <c r="S95" i="24483"/>
  <c r="H96" i="24483"/>
  <c r="K96" i="24483" s="1"/>
  <c r="O96" i="24483"/>
  <c r="S96" i="24483"/>
  <c r="H97" i="24483"/>
  <c r="K97" i="24483" s="1"/>
  <c r="O97" i="24483"/>
  <c r="S97" i="24483"/>
  <c r="H98" i="24483"/>
  <c r="K98" i="24483" s="1"/>
  <c r="O98" i="24483"/>
  <c r="S98" i="24483"/>
  <c r="H99" i="24483"/>
  <c r="K99" i="24483" s="1"/>
  <c r="O99" i="24483"/>
  <c r="S99" i="24483"/>
  <c r="H100" i="24483"/>
  <c r="K100" i="24483" s="1"/>
  <c r="O100" i="24483"/>
  <c r="S100" i="24483"/>
  <c r="H101" i="24483"/>
  <c r="K101" i="24483" s="1"/>
  <c r="P101" i="24483" s="1"/>
  <c r="T101" i="24483" s="1"/>
  <c r="O101" i="24483"/>
  <c r="S101" i="24483"/>
  <c r="H102" i="24483"/>
  <c r="K102" i="24483" s="1"/>
  <c r="O102" i="24483"/>
  <c r="S102" i="24483"/>
  <c r="H103" i="24483"/>
  <c r="K103" i="24483" s="1"/>
  <c r="O103" i="24483"/>
  <c r="S103" i="24483"/>
  <c r="D104" i="24483"/>
  <c r="E104" i="24483"/>
  <c r="F104" i="24483"/>
  <c r="G104" i="24483"/>
  <c r="I104" i="24483"/>
  <c r="J104" i="24483"/>
  <c r="L104" i="24483"/>
  <c r="M104" i="24483"/>
  <c r="N104" i="24483"/>
  <c r="Q104" i="24483"/>
  <c r="R104" i="24483"/>
  <c r="H105" i="24483"/>
  <c r="K105" i="24483" s="1"/>
  <c r="O105" i="24483"/>
  <c r="S105" i="24483"/>
  <c r="H106" i="24483"/>
  <c r="K106" i="24483" s="1"/>
  <c r="O106" i="24483"/>
  <c r="S106" i="24483"/>
  <c r="H107" i="24483"/>
  <c r="K107" i="24483" s="1"/>
  <c r="O107" i="24483"/>
  <c r="S107" i="24483"/>
  <c r="H108" i="24483"/>
  <c r="K108" i="24483" s="1"/>
  <c r="O108" i="24483"/>
  <c r="S108" i="24483"/>
  <c r="H109" i="24483"/>
  <c r="K109" i="24483" s="1"/>
  <c r="O109" i="24483"/>
  <c r="S109" i="24483"/>
  <c r="H110" i="24483"/>
  <c r="K110" i="24483"/>
  <c r="O110" i="24483"/>
  <c r="S110" i="24483"/>
  <c r="H111" i="24483"/>
  <c r="K111" i="24483" s="1"/>
  <c r="O111" i="24483"/>
  <c r="S111" i="24483"/>
  <c r="H112" i="24483"/>
  <c r="K112" i="24483" s="1"/>
  <c r="O112" i="24483"/>
  <c r="P112" i="24483" s="1"/>
  <c r="T112" i="24483" s="1"/>
  <c r="S112" i="24483"/>
  <c r="H113" i="24483"/>
  <c r="K113" i="24483" s="1"/>
  <c r="P113" i="24483" s="1"/>
  <c r="O113" i="24483"/>
  <c r="S113" i="24483"/>
  <c r="H114" i="24483"/>
  <c r="K114" i="24483"/>
  <c r="O114" i="24483"/>
  <c r="S114" i="24483"/>
  <c r="H115" i="24483"/>
  <c r="K115" i="24483" s="1"/>
  <c r="P115" i="24483" s="1"/>
  <c r="T115" i="24483" s="1"/>
  <c r="O115" i="24483"/>
  <c r="S115" i="24483"/>
  <c r="H116" i="24483"/>
  <c r="K116" i="24483"/>
  <c r="O116" i="24483"/>
  <c r="P116" i="24483" s="1"/>
  <c r="T116" i="24483" s="1"/>
  <c r="S116" i="24483"/>
  <c r="H117" i="24483"/>
  <c r="K117" i="24483" s="1"/>
  <c r="P117" i="24483" s="1"/>
  <c r="T117" i="24483" s="1"/>
  <c r="O117" i="24483"/>
  <c r="S117" i="24483"/>
  <c r="H118" i="24483"/>
  <c r="K118" i="24483"/>
  <c r="O118" i="24483"/>
  <c r="P118" i="24483" s="1"/>
  <c r="S118" i="24483"/>
  <c r="H119" i="24483"/>
  <c r="O119" i="24483"/>
  <c r="S119" i="24483"/>
  <c r="H120" i="24483"/>
  <c r="K120" i="24483" s="1"/>
  <c r="O120" i="24483"/>
  <c r="S120" i="24483"/>
  <c r="H121" i="24483"/>
  <c r="K121" i="24483" s="1"/>
  <c r="P121" i="24483" s="1"/>
  <c r="T121" i="24483" s="1"/>
  <c r="O121" i="24483"/>
  <c r="S121" i="24483"/>
  <c r="H122" i="24483"/>
  <c r="K122" i="24483" s="1"/>
  <c r="O122" i="24483"/>
  <c r="S122" i="24483"/>
  <c r="H123" i="24483"/>
  <c r="K123" i="24483" s="1"/>
  <c r="O123" i="24483"/>
  <c r="S123" i="24483"/>
  <c r="H124" i="24483"/>
  <c r="K124" i="24483" s="1"/>
  <c r="O124" i="24483"/>
  <c r="S124" i="24483"/>
  <c r="H125" i="24483"/>
  <c r="K125" i="24483" s="1"/>
  <c r="O125" i="24483"/>
  <c r="S125" i="24483"/>
  <c r="H126" i="24483"/>
  <c r="K126" i="24483"/>
  <c r="O126" i="24483"/>
  <c r="S126" i="24483"/>
  <c r="H127" i="24483"/>
  <c r="K127" i="24483" s="1"/>
  <c r="O127" i="24483"/>
  <c r="S127" i="24483"/>
  <c r="H128" i="24483"/>
  <c r="K128" i="24483" s="1"/>
  <c r="O128" i="24483"/>
  <c r="P128" i="24483" s="1"/>
  <c r="S128" i="24483"/>
  <c r="H129" i="24483"/>
  <c r="K129" i="24483" s="1"/>
  <c r="P129" i="24483" s="1"/>
  <c r="O129" i="24483"/>
  <c r="S129" i="24483"/>
  <c r="H130" i="24483"/>
  <c r="K130" i="24483" s="1"/>
  <c r="O130" i="24483"/>
  <c r="S130" i="24483"/>
  <c r="H131" i="24483"/>
  <c r="K131" i="24483" s="1"/>
  <c r="P131" i="24483" s="1"/>
  <c r="T131" i="24483" s="1"/>
  <c r="O131" i="24483"/>
  <c r="S131" i="24483"/>
  <c r="H132" i="24483"/>
  <c r="K132" i="24483"/>
  <c r="O132" i="24483"/>
  <c r="S132" i="24483"/>
  <c r="H133" i="24483"/>
  <c r="K133" i="24483" s="1"/>
  <c r="O133" i="24483"/>
  <c r="S133" i="24483"/>
  <c r="H134" i="24483"/>
  <c r="K134" i="24483"/>
  <c r="O134" i="24483"/>
  <c r="P134" i="24483" s="1"/>
  <c r="T134" i="24483" s="1"/>
  <c r="S134" i="24483"/>
  <c r="D135" i="24483"/>
  <c r="E135" i="24483"/>
  <c r="F135" i="24483"/>
  <c r="G135" i="24483"/>
  <c r="I135" i="24483"/>
  <c r="J135" i="24483"/>
  <c r="L135" i="24483"/>
  <c r="M135" i="24483"/>
  <c r="N135" i="24483"/>
  <c r="Q135" i="24483"/>
  <c r="R135" i="24483"/>
  <c r="H136" i="24483"/>
  <c r="K136" i="24483" s="1"/>
  <c r="O136" i="24483"/>
  <c r="S136" i="24483"/>
  <c r="H137" i="24483"/>
  <c r="O137" i="24483"/>
  <c r="S137" i="24483"/>
  <c r="H138" i="24483"/>
  <c r="K138" i="24483" s="1"/>
  <c r="O138" i="24483"/>
  <c r="S138" i="24483"/>
  <c r="H139" i="24483"/>
  <c r="K139" i="24483"/>
  <c r="O139" i="24483"/>
  <c r="S139" i="24483"/>
  <c r="H140" i="24483"/>
  <c r="K140" i="24483" s="1"/>
  <c r="O140" i="24483"/>
  <c r="S140" i="24483"/>
  <c r="H141" i="24483"/>
  <c r="K141" i="24483" s="1"/>
  <c r="O141" i="24483"/>
  <c r="S141" i="24483"/>
  <c r="H142" i="24483"/>
  <c r="K142" i="24483" s="1"/>
  <c r="O142" i="24483"/>
  <c r="S142" i="24483"/>
  <c r="H143" i="24483"/>
  <c r="K143" i="24483" s="1"/>
  <c r="O143" i="24483"/>
  <c r="S143" i="24483"/>
  <c r="H144" i="24483"/>
  <c r="K144" i="24483" s="1"/>
  <c r="O144" i="24483"/>
  <c r="S144" i="24483"/>
  <c r="H145" i="24483"/>
  <c r="K145" i="24483" s="1"/>
  <c r="O145" i="24483"/>
  <c r="S145" i="24483"/>
  <c r="H146" i="24483"/>
  <c r="K146" i="24483" s="1"/>
  <c r="O146" i="24483"/>
  <c r="S146" i="24483"/>
  <c r="H147" i="24483"/>
  <c r="K147" i="24483" s="1"/>
  <c r="O147" i="24483"/>
  <c r="S147" i="24483"/>
  <c r="H148" i="24483"/>
  <c r="K148" i="24483" s="1"/>
  <c r="P148" i="24483" s="1"/>
  <c r="O148" i="24483"/>
  <c r="S148" i="24483"/>
  <c r="H149" i="24483"/>
  <c r="K149" i="24483" s="1"/>
  <c r="O149" i="24483"/>
  <c r="S149" i="24483"/>
  <c r="H150" i="24483"/>
  <c r="K150" i="24483" s="1"/>
  <c r="O150" i="24483"/>
  <c r="S150" i="24483"/>
  <c r="H151" i="24483"/>
  <c r="K151" i="24483"/>
  <c r="O151" i="24483"/>
  <c r="P151" i="24483" s="1"/>
  <c r="T151" i="24483" s="1"/>
  <c r="S151" i="24483"/>
  <c r="H152" i="24483"/>
  <c r="K152" i="24483" s="1"/>
  <c r="O152" i="24483"/>
  <c r="S152" i="24483"/>
  <c r="H153" i="24483"/>
  <c r="K153" i="24483" s="1"/>
  <c r="O153" i="24483"/>
  <c r="S153" i="24483"/>
  <c r="H154" i="24483"/>
  <c r="K154" i="24483" s="1"/>
  <c r="O154" i="24483"/>
  <c r="S154" i="24483"/>
  <c r="H155" i="24483"/>
  <c r="K155" i="24483" s="1"/>
  <c r="O155" i="24483"/>
  <c r="S155" i="24483"/>
  <c r="H156" i="24483"/>
  <c r="K156" i="24483" s="1"/>
  <c r="O156" i="24483"/>
  <c r="S156" i="24483"/>
  <c r="H157" i="24483"/>
  <c r="K157" i="24483" s="1"/>
  <c r="O157" i="24483"/>
  <c r="S157" i="24483"/>
  <c r="H158" i="24483"/>
  <c r="K158" i="24483" s="1"/>
  <c r="O158" i="24483"/>
  <c r="S158" i="24483"/>
  <c r="H159" i="24483"/>
  <c r="K159" i="24483"/>
  <c r="O159" i="24483"/>
  <c r="S159" i="24483"/>
  <c r="H160" i="24483"/>
  <c r="K160" i="24483" s="1"/>
  <c r="P160" i="24483" s="1"/>
  <c r="T160" i="24483" s="1"/>
  <c r="O160" i="24483"/>
  <c r="S160" i="24483"/>
  <c r="H161" i="24483"/>
  <c r="K161" i="24483" s="1"/>
  <c r="O161" i="24483"/>
  <c r="S161" i="24483"/>
  <c r="H162" i="24483"/>
  <c r="K162" i="24483" s="1"/>
  <c r="O162" i="24483"/>
  <c r="S162" i="24483"/>
  <c r="H163" i="24483"/>
  <c r="K163" i="24483" s="1"/>
  <c r="O163" i="24483"/>
  <c r="S163" i="24483"/>
  <c r="H164" i="24483"/>
  <c r="K164" i="24483" s="1"/>
  <c r="P164" i="24483" s="1"/>
  <c r="T164" i="24483" s="1"/>
  <c r="O164" i="24483"/>
  <c r="S164" i="24483"/>
  <c r="H166" i="24483"/>
  <c r="K166" i="24483" s="1"/>
  <c r="O166" i="24483"/>
  <c r="S166" i="24483"/>
  <c r="H167" i="24483"/>
  <c r="K167" i="24483" s="1"/>
  <c r="O167" i="24483"/>
  <c r="S167" i="24483"/>
  <c r="H168" i="24483"/>
  <c r="K168" i="24483"/>
  <c r="O168" i="24483"/>
  <c r="S168" i="24483"/>
  <c r="H169" i="24483"/>
  <c r="K169" i="24483" s="1"/>
  <c r="O169" i="24483"/>
  <c r="S169" i="24483"/>
  <c r="H170" i="24483"/>
  <c r="K170" i="24483" s="1"/>
  <c r="O170" i="24483"/>
  <c r="S170" i="24483"/>
  <c r="H171" i="24483"/>
  <c r="K171" i="24483" s="1"/>
  <c r="O171" i="24483"/>
  <c r="S171" i="24483"/>
  <c r="H172" i="24483"/>
  <c r="K172" i="24483"/>
  <c r="O172" i="24483"/>
  <c r="P172" i="24483" s="1"/>
  <c r="T172" i="24483" s="1"/>
  <c r="S172" i="24483"/>
  <c r="H174" i="24483"/>
  <c r="K174" i="24483" s="1"/>
  <c r="P174" i="24483" s="1"/>
  <c r="T174" i="24483" s="1"/>
  <c r="O174" i="24483"/>
  <c r="S174" i="24483"/>
  <c r="H175" i="24483"/>
  <c r="K175" i="24483" s="1"/>
  <c r="O175" i="24483"/>
  <c r="S175" i="24483"/>
  <c r="H176" i="24483"/>
  <c r="K176" i="24483" s="1"/>
  <c r="O176" i="24483"/>
  <c r="S176" i="24483"/>
  <c r="H177" i="24483"/>
  <c r="K177" i="24483" s="1"/>
  <c r="O177" i="24483"/>
  <c r="S177" i="24483"/>
  <c r="H178" i="24483"/>
  <c r="K178" i="24483" s="1"/>
  <c r="P178" i="24483" s="1"/>
  <c r="T178" i="24483" s="1"/>
  <c r="O178" i="24483"/>
  <c r="S178" i="24483"/>
  <c r="H179" i="24483"/>
  <c r="K179" i="24483" s="1"/>
  <c r="O179" i="24483"/>
  <c r="S179" i="24483"/>
  <c r="H180" i="24483"/>
  <c r="K180" i="24483" s="1"/>
  <c r="O180" i="24483"/>
  <c r="S180" i="24483"/>
  <c r="H181" i="24483"/>
  <c r="K181" i="24483" s="1"/>
  <c r="O181" i="24483"/>
  <c r="P181" i="24483" s="1"/>
  <c r="S181" i="24483"/>
  <c r="H182" i="24483"/>
  <c r="K182" i="24483" s="1"/>
  <c r="P182" i="24483" s="1"/>
  <c r="O182" i="24483"/>
  <c r="S182" i="24483"/>
  <c r="H183" i="24483"/>
  <c r="K183" i="24483" s="1"/>
  <c r="O183" i="24483"/>
  <c r="P183" i="24483" s="1"/>
  <c r="T183" i="24483" s="1"/>
  <c r="S183" i="24483"/>
  <c r="H184" i="24483"/>
  <c r="K184" i="24483" s="1"/>
  <c r="O184" i="24483"/>
  <c r="S184" i="24483"/>
  <c r="H185" i="24483"/>
  <c r="K185" i="24483"/>
  <c r="O185" i="24483"/>
  <c r="P185" i="24483" s="1"/>
  <c r="S185" i="24483"/>
  <c r="H186" i="24483"/>
  <c r="K186" i="24483" s="1"/>
  <c r="O186" i="24483"/>
  <c r="S186" i="24483"/>
  <c r="H187" i="24483"/>
  <c r="K187" i="24483" s="1"/>
  <c r="O187" i="24483"/>
  <c r="S187" i="24483"/>
  <c r="H188" i="24483"/>
  <c r="K188" i="24483" s="1"/>
  <c r="O188" i="24483"/>
  <c r="P188" i="24483" s="1"/>
  <c r="T188" i="24483" s="1"/>
  <c r="S188" i="24483"/>
  <c r="H189" i="24483"/>
  <c r="K189" i="24483"/>
  <c r="O189" i="24483"/>
  <c r="S189" i="24483"/>
  <c r="D190" i="24483"/>
  <c r="E190" i="24483"/>
  <c r="F190" i="24483"/>
  <c r="G190" i="24483"/>
  <c r="I190" i="24483"/>
  <c r="J190" i="24483"/>
  <c r="L190" i="24483"/>
  <c r="M190" i="24483"/>
  <c r="N190" i="24483"/>
  <c r="Q190" i="24483"/>
  <c r="R190" i="24483"/>
  <c r="H191" i="24483"/>
  <c r="K191" i="24483"/>
  <c r="O191" i="24483"/>
  <c r="P191" i="24483" s="1"/>
  <c r="S191" i="24483"/>
  <c r="H192" i="24483"/>
  <c r="O192" i="24483"/>
  <c r="S192" i="24483"/>
  <c r="H193" i="24483"/>
  <c r="K193" i="24483" s="1"/>
  <c r="O193" i="24483"/>
  <c r="S193" i="24483"/>
  <c r="H194" i="24483"/>
  <c r="K194" i="24483" s="1"/>
  <c r="P194" i="24483" s="1"/>
  <c r="O194" i="24483"/>
  <c r="S194" i="24483"/>
  <c r="H195" i="24483"/>
  <c r="K195" i="24483"/>
  <c r="O195" i="24483"/>
  <c r="S195" i="24483"/>
  <c r="H196" i="24483"/>
  <c r="K196" i="24483" s="1"/>
  <c r="P196" i="24483" s="1"/>
  <c r="T196" i="24483" s="1"/>
  <c r="O196" i="24483"/>
  <c r="S196" i="24483"/>
  <c r="H197" i="24483"/>
  <c r="K197" i="24483"/>
  <c r="O197" i="24483"/>
  <c r="P197" i="24483" s="1"/>
  <c r="T197" i="24483" s="1"/>
  <c r="S197" i="24483"/>
  <c r="H198" i="24483"/>
  <c r="K198" i="24483" s="1"/>
  <c r="O198" i="24483"/>
  <c r="S198" i="24483"/>
  <c r="H199" i="24483"/>
  <c r="K199" i="24483"/>
  <c r="O199" i="24483"/>
  <c r="P199" i="24483" s="1"/>
  <c r="S199" i="24483"/>
  <c r="H200" i="24483"/>
  <c r="K200" i="24483" s="1"/>
  <c r="O200" i="24483"/>
  <c r="S200" i="24483"/>
  <c r="H201" i="24483"/>
  <c r="K201" i="24483" s="1"/>
  <c r="O201" i="24483"/>
  <c r="S201" i="24483"/>
  <c r="H202" i="24483"/>
  <c r="K202" i="24483" s="1"/>
  <c r="P202" i="24483" s="1"/>
  <c r="O202" i="24483"/>
  <c r="S202" i="24483"/>
  <c r="H203" i="24483"/>
  <c r="K203" i="24483" s="1"/>
  <c r="O203" i="24483"/>
  <c r="S203" i="24483"/>
  <c r="H204" i="24483"/>
  <c r="K204" i="24483" s="1"/>
  <c r="P204" i="24483" s="1"/>
  <c r="T204" i="24483" s="1"/>
  <c r="O204" i="24483"/>
  <c r="S204" i="24483"/>
  <c r="H205" i="24483"/>
  <c r="K205" i="24483"/>
  <c r="O205" i="24483"/>
  <c r="S205" i="24483"/>
  <c r="H206" i="24483"/>
  <c r="K206" i="24483" s="1"/>
  <c r="O206" i="24483"/>
  <c r="S206" i="24483"/>
  <c r="H207" i="24483"/>
  <c r="K207" i="24483"/>
  <c r="O207" i="24483"/>
  <c r="P207" i="24483" s="1"/>
  <c r="T207" i="24483" s="1"/>
  <c r="S207" i="24483"/>
  <c r="H208" i="24483"/>
  <c r="K208" i="24483" s="1"/>
  <c r="O208" i="24483"/>
  <c r="S208" i="24483"/>
  <c r="H209" i="24483"/>
  <c r="K209" i="24483" s="1"/>
  <c r="O209" i="24483"/>
  <c r="S209" i="24483"/>
  <c r="H210" i="24483"/>
  <c r="K210" i="24483" s="1"/>
  <c r="P210" i="24483" s="1"/>
  <c r="O210" i="24483"/>
  <c r="S210" i="24483"/>
  <c r="H211" i="24483"/>
  <c r="K211" i="24483" s="1"/>
  <c r="O211" i="24483"/>
  <c r="S211" i="24483"/>
  <c r="H212" i="24483"/>
  <c r="K212" i="24483" s="1"/>
  <c r="P212" i="24483" s="1"/>
  <c r="T212" i="24483" s="1"/>
  <c r="O212" i="24483"/>
  <c r="S212" i="24483"/>
  <c r="H213" i="24483"/>
  <c r="K213" i="24483"/>
  <c r="O213" i="24483"/>
  <c r="S213" i="24483"/>
  <c r="H214" i="24483"/>
  <c r="K214" i="24483" s="1"/>
  <c r="O214" i="24483"/>
  <c r="S214" i="24483"/>
  <c r="H215" i="24483"/>
  <c r="K215" i="24483"/>
  <c r="O215" i="24483"/>
  <c r="P215" i="24483" s="1"/>
  <c r="T215" i="24483" s="1"/>
  <c r="S215" i="24483"/>
  <c r="H216" i="24483"/>
  <c r="K216" i="24483" s="1"/>
  <c r="O216" i="24483"/>
  <c r="S216" i="24483"/>
  <c r="H217" i="24483"/>
  <c r="K217" i="24483" s="1"/>
  <c r="O217" i="24483"/>
  <c r="S217" i="24483"/>
  <c r="H218" i="24483"/>
  <c r="K218" i="24483" s="1"/>
  <c r="P218" i="24483" s="1"/>
  <c r="T218" i="24483" s="1"/>
  <c r="O218" i="24483"/>
  <c r="S218" i="24483"/>
  <c r="H219" i="24483"/>
  <c r="K219" i="24483" s="1"/>
  <c r="O219" i="24483"/>
  <c r="S219" i="24483"/>
  <c r="H220" i="24483"/>
  <c r="K220" i="24483" s="1"/>
  <c r="P220" i="24483" s="1"/>
  <c r="T220" i="24483" s="1"/>
  <c r="O220" i="24483"/>
  <c r="S220" i="24483"/>
  <c r="H221" i="24483"/>
  <c r="K221" i="24483" s="1"/>
  <c r="O221" i="24483"/>
  <c r="S221" i="24483"/>
  <c r="H222" i="24483"/>
  <c r="K222" i="24483" s="1"/>
  <c r="O222" i="24483"/>
  <c r="S222" i="24483"/>
  <c r="D223" i="24483"/>
  <c r="E223" i="24483"/>
  <c r="F223" i="24483"/>
  <c r="G223" i="24483"/>
  <c r="I223" i="24483"/>
  <c r="J223" i="24483"/>
  <c r="L223" i="24483"/>
  <c r="M223" i="24483"/>
  <c r="N223" i="24483"/>
  <c r="Q223" i="24483"/>
  <c r="R223" i="24483"/>
  <c r="H224" i="24483"/>
  <c r="K224" i="24483" s="1"/>
  <c r="O224" i="24483"/>
  <c r="S224" i="24483"/>
  <c r="H225" i="24483"/>
  <c r="K225" i="24483" s="1"/>
  <c r="P225" i="24483" s="1"/>
  <c r="O225" i="24483"/>
  <c r="S225" i="24483"/>
  <c r="H226" i="24483"/>
  <c r="K226" i="24483" s="1"/>
  <c r="O226" i="24483"/>
  <c r="S226" i="24483"/>
  <c r="H227" i="24483"/>
  <c r="K227" i="24483" s="1"/>
  <c r="O227" i="24483"/>
  <c r="S227" i="24483"/>
  <c r="H228" i="24483"/>
  <c r="K228" i="24483"/>
  <c r="O228" i="24483"/>
  <c r="P228" i="24483" s="1"/>
  <c r="T228" i="24483" s="1"/>
  <c r="S228" i="24483"/>
  <c r="H229" i="24483"/>
  <c r="K229" i="24483" s="1"/>
  <c r="O229" i="24483"/>
  <c r="S229" i="24483"/>
  <c r="H230" i="24483"/>
  <c r="K230" i="24483" s="1"/>
  <c r="O230" i="24483"/>
  <c r="S230" i="24483"/>
  <c r="H231" i="24483"/>
  <c r="K231" i="24483" s="1"/>
  <c r="O231" i="24483"/>
  <c r="S231" i="24483"/>
  <c r="H232" i="24483"/>
  <c r="K232" i="24483"/>
  <c r="O232" i="24483"/>
  <c r="S232" i="24483"/>
  <c r="H233" i="24483"/>
  <c r="K233" i="24483" s="1"/>
  <c r="O233" i="24483"/>
  <c r="S233" i="24483"/>
  <c r="H234" i="24483"/>
  <c r="K234" i="24483" s="1"/>
  <c r="O234" i="24483"/>
  <c r="S234" i="24483"/>
  <c r="H235" i="24483"/>
  <c r="K235" i="24483" s="1"/>
  <c r="O235" i="24483"/>
  <c r="S235" i="24483"/>
  <c r="D236" i="24483"/>
  <c r="E236" i="24483"/>
  <c r="F236" i="24483"/>
  <c r="G236" i="24483"/>
  <c r="H236" i="24483"/>
  <c r="I236" i="24483"/>
  <c r="J236" i="24483"/>
  <c r="L236" i="24483"/>
  <c r="M236" i="24483"/>
  <c r="N236" i="24483"/>
  <c r="Q236" i="24483"/>
  <c r="R236" i="24483"/>
  <c r="S236" i="24483" s="1"/>
  <c r="H237" i="24483"/>
  <c r="K237" i="24483" s="1"/>
  <c r="O237" i="24483"/>
  <c r="S237" i="24483"/>
  <c r="H238" i="24483"/>
  <c r="K238" i="24483"/>
  <c r="O238" i="24483"/>
  <c r="S238" i="24483"/>
  <c r="H239" i="24483"/>
  <c r="K239" i="24483" s="1"/>
  <c r="O239" i="24483"/>
  <c r="S239" i="24483"/>
  <c r="H240" i="24483"/>
  <c r="K240" i="24483"/>
  <c r="O240" i="24483"/>
  <c r="P240" i="24483" s="1"/>
  <c r="T240" i="24483" s="1"/>
  <c r="S240" i="24483"/>
  <c r="H241" i="24483"/>
  <c r="K241" i="24483" s="1"/>
  <c r="O241" i="24483"/>
  <c r="S241" i="24483"/>
  <c r="H242" i="24483"/>
  <c r="K242" i="24483" s="1"/>
  <c r="O242" i="24483"/>
  <c r="P242" i="24483" s="1"/>
  <c r="T242" i="24483" s="1"/>
  <c r="S242" i="24483"/>
  <c r="H243" i="24483"/>
  <c r="K243" i="24483" s="1"/>
  <c r="P243" i="24483" s="1"/>
  <c r="O243" i="24483"/>
  <c r="S243" i="24483"/>
  <c r="H244" i="24483"/>
  <c r="K244" i="24483"/>
  <c r="O244" i="24483"/>
  <c r="S244" i="24483"/>
  <c r="H245" i="24483"/>
  <c r="K245" i="24483" s="1"/>
  <c r="P245" i="24483" s="1"/>
  <c r="T245" i="24483" s="1"/>
  <c r="O245" i="24483"/>
  <c r="S245" i="24483"/>
  <c r="H246" i="24483"/>
  <c r="K246" i="24483"/>
  <c r="O246" i="24483"/>
  <c r="P246" i="24483" s="1"/>
  <c r="T246" i="24483" s="1"/>
  <c r="S246" i="24483"/>
  <c r="H247" i="24483"/>
  <c r="K247" i="24483" s="1"/>
  <c r="P247" i="24483" s="1"/>
  <c r="T247" i="24483" s="1"/>
  <c r="O247" i="24483"/>
  <c r="S247" i="24483"/>
  <c r="H248" i="24483"/>
  <c r="K248" i="24483"/>
  <c r="O248" i="24483"/>
  <c r="P248" i="24483" s="1"/>
  <c r="S248" i="24483"/>
  <c r="H249" i="24483"/>
  <c r="K249" i="24483" s="1"/>
  <c r="O249" i="24483"/>
  <c r="S249" i="24483"/>
  <c r="H250" i="24483"/>
  <c r="K250" i="24483" s="1"/>
  <c r="O250" i="24483"/>
  <c r="S250" i="24483"/>
  <c r="H251" i="24483"/>
  <c r="K251" i="24483" s="1"/>
  <c r="P251" i="24483" s="1"/>
  <c r="O251" i="24483"/>
  <c r="S251" i="24483"/>
  <c r="H252" i="24483"/>
  <c r="K252" i="24483" s="1"/>
  <c r="O252" i="24483"/>
  <c r="S252" i="24483"/>
  <c r="H253" i="24483"/>
  <c r="K253" i="24483" s="1"/>
  <c r="P253" i="24483" s="1"/>
  <c r="T253" i="24483" s="1"/>
  <c r="O253" i="24483"/>
  <c r="S253" i="24483"/>
  <c r="H254" i="24483"/>
  <c r="K254" i="24483" s="1"/>
  <c r="O254" i="24483"/>
  <c r="S254" i="24483"/>
  <c r="H255" i="24483"/>
  <c r="K255" i="24483" s="1"/>
  <c r="O255" i="24483"/>
  <c r="S255" i="24483"/>
  <c r="H256" i="24483"/>
  <c r="K256" i="24483"/>
  <c r="O256" i="24483"/>
  <c r="S256" i="24483"/>
  <c r="H257" i="24483"/>
  <c r="K257" i="24483" s="1"/>
  <c r="O257" i="24483"/>
  <c r="S257" i="24483"/>
  <c r="H258" i="24483"/>
  <c r="K258" i="24483" s="1"/>
  <c r="O258" i="24483"/>
  <c r="P258" i="24483" s="1"/>
  <c r="S258" i="24483"/>
  <c r="H259" i="24483"/>
  <c r="K259" i="24483" s="1"/>
  <c r="P259" i="24483" s="1"/>
  <c r="O259" i="24483"/>
  <c r="S259" i="24483"/>
  <c r="H260" i="24483"/>
  <c r="K260" i="24483" s="1"/>
  <c r="O260" i="24483"/>
  <c r="S260" i="24483"/>
  <c r="H261" i="24483"/>
  <c r="K261" i="24483" s="1"/>
  <c r="P261" i="24483" s="1"/>
  <c r="T261" i="24483" s="1"/>
  <c r="O261" i="24483"/>
  <c r="S261" i="24483"/>
  <c r="H262" i="24483"/>
  <c r="K262" i="24483"/>
  <c r="O262" i="24483"/>
  <c r="S262" i="24483"/>
  <c r="H263" i="24483"/>
  <c r="K263" i="24483" s="1"/>
  <c r="O263" i="24483"/>
  <c r="S263" i="24483"/>
  <c r="H264" i="24483"/>
  <c r="K264" i="24483"/>
  <c r="O264" i="24483"/>
  <c r="P264" i="24483" s="1"/>
  <c r="T264" i="24483" s="1"/>
  <c r="S264" i="24483"/>
  <c r="H265" i="24483"/>
  <c r="K265" i="24483" s="1"/>
  <c r="O265" i="24483"/>
  <c r="S265" i="24483"/>
  <c r="H266" i="24483"/>
  <c r="K266" i="24483" s="1"/>
  <c r="O266" i="24483"/>
  <c r="S266" i="24483"/>
  <c r="H267" i="24483"/>
  <c r="K267" i="24483" s="1"/>
  <c r="P267" i="24483" s="1"/>
  <c r="T267" i="24483" s="1"/>
  <c r="O267" i="24483"/>
  <c r="S267" i="24483"/>
  <c r="D268" i="24483"/>
  <c r="E268" i="24483"/>
  <c r="F268" i="24483"/>
  <c r="G268" i="24483"/>
  <c r="I268" i="24483"/>
  <c r="J268" i="24483"/>
  <c r="L268" i="24483"/>
  <c r="M268" i="24483"/>
  <c r="N268" i="24483"/>
  <c r="Q268" i="24483"/>
  <c r="R268" i="24483"/>
  <c r="H269" i="24483"/>
  <c r="K269" i="24483" s="1"/>
  <c r="O269" i="24483"/>
  <c r="S269" i="24483"/>
  <c r="H270" i="24483"/>
  <c r="K270" i="24483" s="1"/>
  <c r="O270" i="24483"/>
  <c r="S270" i="24483"/>
  <c r="H271" i="24483"/>
  <c r="K271" i="24483" s="1"/>
  <c r="O271" i="24483"/>
  <c r="S271" i="24483"/>
  <c r="H272" i="24483"/>
  <c r="O272" i="24483"/>
  <c r="S272" i="24483"/>
  <c r="H273" i="24483"/>
  <c r="K273" i="24483" s="1"/>
  <c r="O273" i="24483"/>
  <c r="S273" i="24483"/>
  <c r="H274" i="24483"/>
  <c r="K274" i="24483" s="1"/>
  <c r="O274" i="24483"/>
  <c r="S274" i="24483"/>
  <c r="H275" i="24483"/>
  <c r="K275" i="24483"/>
  <c r="O275" i="24483"/>
  <c r="S275" i="24483"/>
  <c r="H276" i="24483"/>
  <c r="K276" i="24483" s="1"/>
  <c r="O276" i="24483"/>
  <c r="S276" i="24483"/>
  <c r="H277" i="24483"/>
  <c r="K277" i="24483" s="1"/>
  <c r="O277" i="24483"/>
  <c r="S277" i="24483"/>
  <c r="H278" i="24483"/>
  <c r="K278" i="24483" s="1"/>
  <c r="O278" i="24483"/>
  <c r="S278" i="24483"/>
  <c r="D279" i="24483"/>
  <c r="E279" i="24483"/>
  <c r="F279" i="24483"/>
  <c r="G279" i="24483"/>
  <c r="I279" i="24483"/>
  <c r="J279" i="24483"/>
  <c r="L279" i="24483"/>
  <c r="M279" i="24483"/>
  <c r="N279" i="24483"/>
  <c r="N344" i="24483" s="1"/>
  <c r="Q279" i="24483"/>
  <c r="R279" i="24483"/>
  <c r="H280" i="24483"/>
  <c r="K280" i="24483" s="1"/>
  <c r="O280" i="24483"/>
  <c r="S280" i="24483"/>
  <c r="H281" i="24483"/>
  <c r="K281" i="24483"/>
  <c r="O281" i="24483"/>
  <c r="O290" i="24483" s="1"/>
  <c r="S281" i="24483"/>
  <c r="H282" i="24483"/>
  <c r="H290" i="24483" s="1"/>
  <c r="O282" i="24483"/>
  <c r="S282" i="24483"/>
  <c r="H283" i="24483"/>
  <c r="K283" i="24483"/>
  <c r="O283" i="24483"/>
  <c r="P283" i="24483" s="1"/>
  <c r="S283" i="24483"/>
  <c r="H284" i="24483"/>
  <c r="K284" i="24483" s="1"/>
  <c r="O284" i="24483"/>
  <c r="P284" i="24483" s="1"/>
  <c r="T284" i="24483" s="1"/>
  <c r="S284" i="24483"/>
  <c r="H285" i="24483"/>
  <c r="K285" i="24483"/>
  <c r="O285" i="24483"/>
  <c r="P285" i="24483" s="1"/>
  <c r="T285" i="24483" s="1"/>
  <c r="S285" i="24483"/>
  <c r="H286" i="24483"/>
  <c r="K286" i="24483" s="1"/>
  <c r="O286" i="24483"/>
  <c r="S286" i="24483"/>
  <c r="H287" i="24483"/>
  <c r="K287" i="24483" s="1"/>
  <c r="O287" i="24483"/>
  <c r="S287" i="24483"/>
  <c r="H288" i="24483"/>
  <c r="K288" i="24483" s="1"/>
  <c r="O288" i="24483"/>
  <c r="P288" i="24483"/>
  <c r="T288" i="24483" s="1"/>
  <c r="S288" i="24483"/>
  <c r="H289" i="24483"/>
  <c r="K289" i="24483" s="1"/>
  <c r="O289" i="24483"/>
  <c r="S289" i="24483"/>
  <c r="D290" i="24483"/>
  <c r="E290" i="24483"/>
  <c r="F290" i="24483"/>
  <c r="G290" i="24483"/>
  <c r="I290" i="24483"/>
  <c r="J290" i="24483"/>
  <c r="L290" i="24483"/>
  <c r="M290" i="24483"/>
  <c r="N290" i="24483"/>
  <c r="Q290" i="24483"/>
  <c r="R290" i="24483"/>
  <c r="S290" i="24483"/>
  <c r="H291" i="24483"/>
  <c r="K291" i="24483" s="1"/>
  <c r="P291" i="24483" s="1"/>
  <c r="O291" i="24483"/>
  <c r="S291" i="24483"/>
  <c r="H292" i="24483"/>
  <c r="K292" i="24483" s="1"/>
  <c r="O292" i="24483"/>
  <c r="P292" i="24483" s="1"/>
  <c r="T292" i="24483" s="1"/>
  <c r="S292" i="24483"/>
  <c r="H293" i="24483"/>
  <c r="K293" i="24483" s="1"/>
  <c r="O293" i="24483"/>
  <c r="P293" i="24483" s="1"/>
  <c r="T293" i="24483" s="1"/>
  <c r="S293" i="24483"/>
  <c r="H294" i="24483"/>
  <c r="K294" i="24483"/>
  <c r="O294" i="24483"/>
  <c r="P294" i="24483" s="1"/>
  <c r="S294" i="24483"/>
  <c r="H295" i="24483"/>
  <c r="K295" i="24483" s="1"/>
  <c r="O295" i="24483"/>
  <c r="S295" i="24483"/>
  <c r="H296" i="24483"/>
  <c r="K296" i="24483" s="1"/>
  <c r="O296" i="24483"/>
  <c r="S296" i="24483"/>
  <c r="H297" i="24483"/>
  <c r="K297" i="24483" s="1"/>
  <c r="O297" i="24483"/>
  <c r="P297" i="24483" s="1"/>
  <c r="T297" i="24483" s="1"/>
  <c r="S297" i="24483"/>
  <c r="H298" i="24483"/>
  <c r="K298" i="24483"/>
  <c r="O298" i="24483"/>
  <c r="S298" i="24483"/>
  <c r="H299" i="24483"/>
  <c r="K299" i="24483" s="1"/>
  <c r="O299" i="24483"/>
  <c r="S299" i="24483"/>
  <c r="H300" i="24483"/>
  <c r="K300" i="24483" s="1"/>
  <c r="O300" i="24483"/>
  <c r="S300" i="24483"/>
  <c r="H301" i="24483"/>
  <c r="K301" i="24483" s="1"/>
  <c r="O301" i="24483"/>
  <c r="S301" i="24483"/>
  <c r="H302" i="24483"/>
  <c r="K302" i="24483"/>
  <c r="O302" i="24483"/>
  <c r="S302" i="24483"/>
  <c r="H303" i="24483"/>
  <c r="K303" i="24483" s="1"/>
  <c r="P303" i="24483" s="1"/>
  <c r="T303" i="24483" s="1"/>
  <c r="O303" i="24483"/>
  <c r="S303" i="24483"/>
  <c r="H304" i="24483"/>
  <c r="K304" i="24483" s="1"/>
  <c r="O304" i="24483"/>
  <c r="P304" i="24483" s="1"/>
  <c r="S304" i="24483"/>
  <c r="H305" i="24483"/>
  <c r="K305" i="24483" s="1"/>
  <c r="O305" i="24483"/>
  <c r="S305" i="24483"/>
  <c r="H306" i="24483"/>
  <c r="K306" i="24483" s="1"/>
  <c r="O306" i="24483"/>
  <c r="S306" i="24483"/>
  <c r="H307" i="24483"/>
  <c r="K307" i="24483" s="1"/>
  <c r="P307" i="24483" s="1"/>
  <c r="O307" i="24483"/>
  <c r="S307" i="24483"/>
  <c r="H308" i="24483"/>
  <c r="K308" i="24483" s="1"/>
  <c r="O308" i="24483"/>
  <c r="S308" i="24483"/>
  <c r="H309" i="24483"/>
  <c r="K309" i="24483" s="1"/>
  <c r="O309" i="24483"/>
  <c r="P309" i="24483" s="1"/>
  <c r="S309" i="24483"/>
  <c r="H310" i="24483"/>
  <c r="K310" i="24483"/>
  <c r="O310" i="24483"/>
  <c r="S310" i="24483"/>
  <c r="H311" i="24483"/>
  <c r="K311" i="24483" s="1"/>
  <c r="O311" i="24483"/>
  <c r="S311" i="24483"/>
  <c r="H312" i="24483"/>
  <c r="K312" i="24483" s="1"/>
  <c r="O312" i="24483"/>
  <c r="S312" i="24483"/>
  <c r="H313" i="24483"/>
  <c r="K313" i="24483" s="1"/>
  <c r="O313" i="24483"/>
  <c r="S313" i="24483"/>
  <c r="H314" i="24483"/>
  <c r="K314" i="24483"/>
  <c r="O314" i="24483"/>
  <c r="P314" i="24483" s="1"/>
  <c r="T314" i="24483" s="1"/>
  <c r="S314" i="24483"/>
  <c r="H315" i="24483"/>
  <c r="K315" i="24483" s="1"/>
  <c r="P315" i="24483" s="1"/>
  <c r="T315" i="24483" s="1"/>
  <c r="O315" i="24483"/>
  <c r="S315" i="24483"/>
  <c r="H316" i="24483"/>
  <c r="K316" i="24483" s="1"/>
  <c r="O316" i="24483"/>
  <c r="S316" i="24483"/>
  <c r="H317" i="24483"/>
  <c r="K317" i="24483" s="1"/>
  <c r="O317" i="24483"/>
  <c r="S317" i="24483"/>
  <c r="H318" i="24483"/>
  <c r="K318" i="24483" s="1"/>
  <c r="O318" i="24483"/>
  <c r="S318" i="24483"/>
  <c r="H319" i="24483"/>
  <c r="K319" i="24483" s="1"/>
  <c r="P319" i="24483" s="1"/>
  <c r="T319" i="24483" s="1"/>
  <c r="O319" i="24483"/>
  <c r="S319" i="24483"/>
  <c r="H320" i="24483"/>
  <c r="K320" i="24483" s="1"/>
  <c r="O320" i="24483"/>
  <c r="P320" i="24483" s="1"/>
  <c r="T320" i="24483" s="1"/>
  <c r="S320" i="24483"/>
  <c r="H321" i="24483"/>
  <c r="K321" i="24483" s="1"/>
  <c r="O321" i="24483"/>
  <c r="S321" i="24483"/>
  <c r="H322" i="24483"/>
  <c r="K322" i="24483" s="1"/>
  <c r="O322" i="24483"/>
  <c r="P322" i="24483" s="1"/>
  <c r="S322" i="24483"/>
  <c r="H323" i="24483"/>
  <c r="K323" i="24483" s="1"/>
  <c r="P323" i="24483" s="1"/>
  <c r="O323" i="24483"/>
  <c r="S323" i="24483"/>
  <c r="H324" i="24483"/>
  <c r="K324" i="24483" s="1"/>
  <c r="O324" i="24483"/>
  <c r="S324" i="24483"/>
  <c r="H325" i="24483"/>
  <c r="K325" i="24483" s="1"/>
  <c r="O325" i="24483"/>
  <c r="P325" i="24483" s="1"/>
  <c r="T325" i="24483" s="1"/>
  <c r="S325" i="24483"/>
  <c r="H326" i="24483"/>
  <c r="K326" i="24483"/>
  <c r="O326" i="24483"/>
  <c r="P326" i="24483" s="1"/>
  <c r="S326" i="24483"/>
  <c r="H327" i="24483"/>
  <c r="K327" i="24483" s="1"/>
  <c r="O327" i="24483"/>
  <c r="S327" i="24483"/>
  <c r="H328" i="24483"/>
  <c r="K328" i="24483" s="1"/>
  <c r="O328" i="24483"/>
  <c r="S328" i="24483"/>
  <c r="H329" i="24483"/>
  <c r="K329" i="24483" s="1"/>
  <c r="O329" i="24483"/>
  <c r="S329" i="24483"/>
  <c r="H330" i="24483"/>
  <c r="K330" i="24483"/>
  <c r="O330" i="24483"/>
  <c r="S330" i="24483"/>
  <c r="H331" i="24483"/>
  <c r="K331" i="24483" s="1"/>
  <c r="O331" i="24483"/>
  <c r="S331" i="24483"/>
  <c r="H332" i="24483"/>
  <c r="K332" i="24483" s="1"/>
  <c r="O332" i="24483"/>
  <c r="S332" i="24483"/>
  <c r="H333" i="24483"/>
  <c r="K333" i="24483" s="1"/>
  <c r="O333" i="24483"/>
  <c r="S333" i="24483"/>
  <c r="H334" i="24483"/>
  <c r="K334" i="24483" s="1"/>
  <c r="O334" i="24483"/>
  <c r="S334" i="24483"/>
  <c r="H335" i="24483"/>
  <c r="K335" i="24483" s="1"/>
  <c r="P335" i="24483" s="1"/>
  <c r="T335" i="24483" s="1"/>
  <c r="O335" i="24483"/>
  <c r="S335" i="24483"/>
  <c r="H336" i="24483"/>
  <c r="K336" i="24483" s="1"/>
  <c r="O336" i="24483"/>
  <c r="P336" i="24483" s="1"/>
  <c r="T336" i="24483" s="1"/>
  <c r="S336" i="24483"/>
  <c r="H337" i="24483"/>
  <c r="K337" i="24483" s="1"/>
  <c r="O337" i="24483"/>
  <c r="S337" i="24483"/>
  <c r="H338" i="24483"/>
  <c r="K338" i="24483" s="1"/>
  <c r="O338" i="24483"/>
  <c r="S338" i="24483"/>
  <c r="D343" i="24483"/>
  <c r="D344" i="24483" s="1"/>
  <c r="H343" i="24483"/>
  <c r="K343" i="24483"/>
  <c r="O343" i="24483"/>
  <c r="S343" i="24483"/>
  <c r="H7" i="24482"/>
  <c r="O7" i="24482"/>
  <c r="S7" i="24482"/>
  <c r="H8" i="24482"/>
  <c r="K8" i="24482" s="1"/>
  <c r="O8" i="24482"/>
  <c r="S8" i="24482"/>
  <c r="H9" i="24482"/>
  <c r="K9" i="24482" s="1"/>
  <c r="O9" i="24482"/>
  <c r="S9" i="24482"/>
  <c r="H10" i="24482"/>
  <c r="K10" i="24482" s="1"/>
  <c r="O10" i="24482"/>
  <c r="S10" i="24482"/>
  <c r="H11" i="24482"/>
  <c r="K11" i="24482" s="1"/>
  <c r="P11" i="24482" s="1"/>
  <c r="O11" i="24482"/>
  <c r="S11" i="24482"/>
  <c r="H12" i="24482"/>
  <c r="K12" i="24482" s="1"/>
  <c r="O12" i="24482"/>
  <c r="S12" i="24482"/>
  <c r="H13" i="24482"/>
  <c r="K13" i="24482" s="1"/>
  <c r="O13" i="24482"/>
  <c r="S13" i="24482"/>
  <c r="D14" i="24482"/>
  <c r="E14" i="24482"/>
  <c r="F14" i="24482"/>
  <c r="G14" i="24482"/>
  <c r="I14" i="24482"/>
  <c r="J14" i="24482"/>
  <c r="L14" i="24482"/>
  <c r="M14" i="24482"/>
  <c r="N14" i="24482"/>
  <c r="Q14" i="24482"/>
  <c r="R14" i="24482"/>
  <c r="H15" i="24482"/>
  <c r="K15" i="24482" s="1"/>
  <c r="O15" i="24482"/>
  <c r="P15" i="24482" s="1"/>
  <c r="S15" i="24482"/>
  <c r="H16" i="24482"/>
  <c r="K16" i="24482"/>
  <c r="O16" i="24482"/>
  <c r="P16" i="24482" s="1"/>
  <c r="S16" i="24482"/>
  <c r="H17" i="24482"/>
  <c r="K17" i="24482" s="1"/>
  <c r="O17" i="24482"/>
  <c r="S17" i="24482"/>
  <c r="H18" i="24482"/>
  <c r="K18" i="24482" s="1"/>
  <c r="P18" i="24482" s="1"/>
  <c r="T18" i="24482" s="1"/>
  <c r="O18" i="24482"/>
  <c r="S18" i="24482"/>
  <c r="H19" i="24482"/>
  <c r="K19" i="24482" s="1"/>
  <c r="O19" i="24482"/>
  <c r="P19" i="24482"/>
  <c r="S19" i="24482"/>
  <c r="H20" i="24482"/>
  <c r="K20" i="24482" s="1"/>
  <c r="O20" i="24482"/>
  <c r="S20" i="24482"/>
  <c r="H21" i="24482"/>
  <c r="K21" i="24482" s="1"/>
  <c r="P21" i="24482" s="1"/>
  <c r="O21" i="24482"/>
  <c r="S21" i="24482"/>
  <c r="H22" i="24482"/>
  <c r="K22" i="24482" s="1"/>
  <c r="P22" i="24482" s="1"/>
  <c r="T22" i="24482" s="1"/>
  <c r="O22" i="24482"/>
  <c r="S22" i="24482"/>
  <c r="H23" i="24482"/>
  <c r="K23" i="24482" s="1"/>
  <c r="P23" i="24482" s="1"/>
  <c r="T23" i="24482" s="1"/>
  <c r="O23" i="24482"/>
  <c r="S23" i="24482"/>
  <c r="H24" i="24482"/>
  <c r="K24" i="24482" s="1"/>
  <c r="O24" i="24482"/>
  <c r="S24" i="24482"/>
  <c r="H25" i="24482"/>
  <c r="K25" i="24482" s="1"/>
  <c r="P25" i="24482" s="1"/>
  <c r="T25" i="24482" s="1"/>
  <c r="O25" i="24482"/>
  <c r="S25" i="24482"/>
  <c r="H26" i="24482"/>
  <c r="K26" i="24482" s="1"/>
  <c r="P26" i="24482" s="1"/>
  <c r="T26" i="24482" s="1"/>
  <c r="O26" i="24482"/>
  <c r="S26" i="24482"/>
  <c r="H27" i="24482"/>
  <c r="K27" i="24482" s="1"/>
  <c r="O27" i="24482"/>
  <c r="P27" i="24482"/>
  <c r="T27" i="24482" s="1"/>
  <c r="S27" i="24482"/>
  <c r="H28" i="24482"/>
  <c r="K28" i="24482" s="1"/>
  <c r="O28" i="24482"/>
  <c r="S28" i="24482"/>
  <c r="H30" i="24482"/>
  <c r="K30" i="24482" s="1"/>
  <c r="O30" i="24482"/>
  <c r="S30" i="24482"/>
  <c r="D31" i="24482"/>
  <c r="E31" i="24482"/>
  <c r="F31" i="24482"/>
  <c r="G31" i="24482"/>
  <c r="I31" i="24482"/>
  <c r="J31" i="24482"/>
  <c r="L31" i="24482"/>
  <c r="M31" i="24482"/>
  <c r="N31" i="24482"/>
  <c r="Q31" i="24482"/>
  <c r="R31" i="24482"/>
  <c r="H32" i="24482"/>
  <c r="K32" i="24482" s="1"/>
  <c r="O32" i="24482"/>
  <c r="S32" i="24482"/>
  <c r="H33" i="24482"/>
  <c r="K33" i="24482" s="1"/>
  <c r="O33" i="24482"/>
  <c r="S33" i="24482"/>
  <c r="H34" i="24482"/>
  <c r="K34" i="24482" s="1"/>
  <c r="P34" i="24482" s="1"/>
  <c r="T34" i="24482" s="1"/>
  <c r="O34" i="24482"/>
  <c r="S34" i="24482"/>
  <c r="H35" i="24482"/>
  <c r="K35" i="24482" s="1"/>
  <c r="O35" i="24482"/>
  <c r="S35" i="24482"/>
  <c r="H36" i="24482"/>
  <c r="K36" i="24482" s="1"/>
  <c r="O36" i="24482"/>
  <c r="S36" i="24482"/>
  <c r="H37" i="24482"/>
  <c r="K37" i="24482" s="1"/>
  <c r="P37" i="24482" s="1"/>
  <c r="O37" i="24482"/>
  <c r="S37" i="24482"/>
  <c r="H38" i="24482"/>
  <c r="K38" i="24482" s="1"/>
  <c r="P38" i="24482" s="1"/>
  <c r="T38" i="24482" s="1"/>
  <c r="O38" i="24482"/>
  <c r="S38" i="24482"/>
  <c r="H39" i="24482"/>
  <c r="K39" i="24482" s="1"/>
  <c r="P39" i="24482" s="1"/>
  <c r="T39" i="24482" s="1"/>
  <c r="O39" i="24482"/>
  <c r="S39" i="24482"/>
  <c r="H40" i="24482"/>
  <c r="K40" i="24482" s="1"/>
  <c r="O40" i="24482"/>
  <c r="S40" i="24482"/>
  <c r="H41" i="24482"/>
  <c r="K41" i="24482" s="1"/>
  <c r="O41" i="24482"/>
  <c r="S41" i="24482"/>
  <c r="H42" i="24482"/>
  <c r="K42" i="24482" s="1"/>
  <c r="P42" i="24482" s="1"/>
  <c r="O42" i="24482"/>
  <c r="S42" i="24482"/>
  <c r="T42" i="24482"/>
  <c r="H43" i="24482"/>
  <c r="K43" i="24482" s="1"/>
  <c r="O43" i="24482"/>
  <c r="S43" i="24482"/>
  <c r="H44" i="24482"/>
  <c r="K44" i="24482" s="1"/>
  <c r="P44" i="24482" s="1"/>
  <c r="O44" i="24482"/>
  <c r="S44" i="24482"/>
  <c r="H45" i="24482"/>
  <c r="K45" i="24482" s="1"/>
  <c r="O45" i="24482"/>
  <c r="S45" i="24482"/>
  <c r="H46" i="24482"/>
  <c r="K46" i="24482" s="1"/>
  <c r="P46" i="24482" s="1"/>
  <c r="T46" i="24482" s="1"/>
  <c r="O46" i="24482"/>
  <c r="S46" i="24482"/>
  <c r="H47" i="24482"/>
  <c r="K47" i="24482" s="1"/>
  <c r="O47" i="24482"/>
  <c r="S47" i="24482"/>
  <c r="H48" i="24482"/>
  <c r="K48" i="24482" s="1"/>
  <c r="P48" i="24482" s="1"/>
  <c r="T48" i="24482" s="1"/>
  <c r="O48" i="24482"/>
  <c r="S48" i="24482"/>
  <c r="H49" i="24482"/>
  <c r="K49" i="24482" s="1"/>
  <c r="O49" i="24482"/>
  <c r="S49" i="24482"/>
  <c r="H50" i="24482"/>
  <c r="K50" i="24482" s="1"/>
  <c r="P50" i="24482" s="1"/>
  <c r="T50" i="24482" s="1"/>
  <c r="O50" i="24482"/>
  <c r="S50" i="24482"/>
  <c r="H51" i="24482"/>
  <c r="K51" i="24482" s="1"/>
  <c r="O51" i="24482"/>
  <c r="S51" i="24482"/>
  <c r="H52" i="24482"/>
  <c r="O52" i="24482"/>
  <c r="S52" i="24482"/>
  <c r="H53" i="24482"/>
  <c r="K53" i="24482" s="1"/>
  <c r="P53" i="24482" s="1"/>
  <c r="T53" i="24482" s="1"/>
  <c r="O53" i="24482"/>
  <c r="S53" i="24482"/>
  <c r="H54" i="24482"/>
  <c r="K54" i="24482"/>
  <c r="O54" i="24482"/>
  <c r="S54" i="24482"/>
  <c r="H55" i="24482"/>
  <c r="K55" i="24482" s="1"/>
  <c r="P55" i="24482" s="1"/>
  <c r="T55" i="24482" s="1"/>
  <c r="O55" i="24482"/>
  <c r="S55" i="24482"/>
  <c r="H56" i="24482"/>
  <c r="K56" i="24482" s="1"/>
  <c r="O56" i="24482"/>
  <c r="S56" i="24482"/>
  <c r="H57" i="24482"/>
  <c r="K57" i="24482" s="1"/>
  <c r="O57" i="24482"/>
  <c r="S57" i="24482"/>
  <c r="H58" i="24482"/>
  <c r="K58" i="24482" s="1"/>
  <c r="P58" i="24482" s="1"/>
  <c r="T58" i="24482" s="1"/>
  <c r="O58" i="24482"/>
  <c r="S58" i="24482"/>
  <c r="H59" i="24482"/>
  <c r="K59" i="24482" s="1"/>
  <c r="O59" i="24482"/>
  <c r="S59" i="24482"/>
  <c r="H60" i="24482"/>
  <c r="K60" i="24482" s="1"/>
  <c r="P60" i="24482" s="1"/>
  <c r="O60" i="24482"/>
  <c r="S60" i="24482"/>
  <c r="H61" i="24482"/>
  <c r="K61" i="24482" s="1"/>
  <c r="P61" i="24482" s="1"/>
  <c r="T61" i="24482" s="1"/>
  <c r="O61" i="24482"/>
  <c r="S61" i="24482"/>
  <c r="H62" i="24482"/>
  <c r="K62" i="24482"/>
  <c r="P62" i="24482" s="1"/>
  <c r="T62" i="24482" s="1"/>
  <c r="O62" i="24482"/>
  <c r="S62" i="24482"/>
  <c r="H63" i="24482"/>
  <c r="K63" i="24482" s="1"/>
  <c r="P63" i="24482" s="1"/>
  <c r="T63" i="24482" s="1"/>
  <c r="O63" i="24482"/>
  <c r="S63" i="24482"/>
  <c r="H64" i="24482"/>
  <c r="K64" i="24482" s="1"/>
  <c r="O64" i="24482"/>
  <c r="S64" i="24482"/>
  <c r="H65" i="24482"/>
  <c r="K65" i="24482" s="1"/>
  <c r="O65" i="24482"/>
  <c r="S65" i="24482"/>
  <c r="H66" i="24482"/>
  <c r="K66" i="24482" s="1"/>
  <c r="P66" i="24482" s="1"/>
  <c r="O66" i="24482"/>
  <c r="S66" i="24482"/>
  <c r="H67" i="24482"/>
  <c r="K67" i="24482" s="1"/>
  <c r="O67" i="24482"/>
  <c r="S67" i="24482"/>
  <c r="H68" i="24482"/>
  <c r="K68" i="24482" s="1"/>
  <c r="P68" i="24482" s="1"/>
  <c r="T68" i="24482" s="1"/>
  <c r="O68" i="24482"/>
  <c r="S68" i="24482"/>
  <c r="H69" i="24482"/>
  <c r="K69" i="24482" s="1"/>
  <c r="P69" i="24482" s="1"/>
  <c r="T69" i="24482" s="1"/>
  <c r="O69" i="24482"/>
  <c r="S69" i="24482"/>
  <c r="D70" i="24482"/>
  <c r="E70" i="24482"/>
  <c r="F70" i="24482"/>
  <c r="G70" i="24482"/>
  <c r="I70" i="24482"/>
  <c r="J70" i="24482"/>
  <c r="L70" i="24482"/>
  <c r="M70" i="24482"/>
  <c r="N70" i="24482"/>
  <c r="Q70" i="24482"/>
  <c r="R70" i="24482"/>
  <c r="H71" i="24482"/>
  <c r="K71" i="24482" s="1"/>
  <c r="O71" i="24482"/>
  <c r="P71" i="24482" s="1"/>
  <c r="S71" i="24482"/>
  <c r="H72" i="24482"/>
  <c r="K72" i="24482"/>
  <c r="O72" i="24482"/>
  <c r="P72" i="24482" s="1"/>
  <c r="S72" i="24482"/>
  <c r="H73" i="24482"/>
  <c r="K73" i="24482" s="1"/>
  <c r="O73" i="24482"/>
  <c r="S73" i="24482"/>
  <c r="H74" i="24482"/>
  <c r="K74" i="24482" s="1"/>
  <c r="O74" i="24482"/>
  <c r="S74" i="24482"/>
  <c r="H75" i="24482"/>
  <c r="K75" i="24482" s="1"/>
  <c r="P75" i="24482" s="1"/>
  <c r="O75" i="24482"/>
  <c r="S75" i="24482"/>
  <c r="H76" i="24482"/>
  <c r="K76" i="24482" s="1"/>
  <c r="O76" i="24482"/>
  <c r="P76" i="24482" s="1"/>
  <c r="S76" i="24482"/>
  <c r="H77" i="24482"/>
  <c r="K77" i="24482" s="1"/>
  <c r="P77" i="24482" s="1"/>
  <c r="O77" i="24482"/>
  <c r="S77" i="24482"/>
  <c r="H78" i="24482"/>
  <c r="K78" i="24482" s="1"/>
  <c r="O78" i="24482"/>
  <c r="S78" i="24482"/>
  <c r="H79" i="24482"/>
  <c r="K79" i="24482" s="1"/>
  <c r="O79" i="24482"/>
  <c r="S79" i="24482"/>
  <c r="H80" i="24482"/>
  <c r="K80" i="24482" s="1"/>
  <c r="O80" i="24482"/>
  <c r="S80" i="24482"/>
  <c r="H81" i="24482"/>
  <c r="K81" i="24482" s="1"/>
  <c r="P81" i="24482" s="1"/>
  <c r="O81" i="24482"/>
  <c r="S81" i="24482"/>
  <c r="H82" i="24482"/>
  <c r="K82" i="24482" s="1"/>
  <c r="O82" i="24482"/>
  <c r="S82" i="24482"/>
  <c r="H83" i="24482"/>
  <c r="K83" i="24482" s="1"/>
  <c r="P83" i="24482" s="1"/>
  <c r="O83" i="24482"/>
  <c r="S83" i="24482"/>
  <c r="H84" i="24482"/>
  <c r="K84" i="24482"/>
  <c r="O84" i="24482"/>
  <c r="S84" i="24482"/>
  <c r="H85" i="24482"/>
  <c r="K85" i="24482" s="1"/>
  <c r="P85" i="24482" s="1"/>
  <c r="O85" i="24482"/>
  <c r="S85" i="24482"/>
  <c r="H86" i="24482"/>
  <c r="K86" i="24482"/>
  <c r="O86" i="24482"/>
  <c r="S86" i="24482"/>
  <c r="H87" i="24482"/>
  <c r="K87" i="24482" s="1"/>
  <c r="O87" i="24482"/>
  <c r="P87" i="24482" s="1"/>
  <c r="S87" i="24482"/>
  <c r="H88" i="24482"/>
  <c r="K88" i="24482"/>
  <c r="O88" i="24482"/>
  <c r="S88" i="24482"/>
  <c r="H89" i="24482"/>
  <c r="K89" i="24482" s="1"/>
  <c r="O89" i="24482"/>
  <c r="S89" i="24482"/>
  <c r="H90" i="24482"/>
  <c r="K90" i="24482" s="1"/>
  <c r="O90" i="24482"/>
  <c r="S90" i="24482"/>
  <c r="H91" i="24482"/>
  <c r="K91" i="24482" s="1"/>
  <c r="O91" i="24482"/>
  <c r="P91" i="24482"/>
  <c r="S91" i="24482"/>
  <c r="H92" i="24482"/>
  <c r="K92" i="24482" s="1"/>
  <c r="O92" i="24482"/>
  <c r="S92" i="24482"/>
  <c r="H93" i="24482"/>
  <c r="K93" i="24482" s="1"/>
  <c r="P93" i="24482" s="1"/>
  <c r="O93" i="24482"/>
  <c r="S93" i="24482"/>
  <c r="H94" i="24482"/>
  <c r="K94" i="24482"/>
  <c r="O94" i="24482"/>
  <c r="S94" i="24482"/>
  <c r="H95" i="24482"/>
  <c r="K95" i="24482" s="1"/>
  <c r="P95" i="24482" s="1"/>
  <c r="O95" i="24482"/>
  <c r="S95" i="24482"/>
  <c r="H96" i="24482"/>
  <c r="K96" i="24482" s="1"/>
  <c r="O96" i="24482"/>
  <c r="S96" i="24482"/>
  <c r="H97" i="24482"/>
  <c r="K97" i="24482" s="1"/>
  <c r="P97" i="24482" s="1"/>
  <c r="O97" i="24482"/>
  <c r="S97" i="24482"/>
  <c r="H98" i="24482"/>
  <c r="K98" i="24482"/>
  <c r="O98" i="24482"/>
  <c r="S98" i="24482"/>
  <c r="H99" i="24482"/>
  <c r="K99" i="24482" s="1"/>
  <c r="P99" i="24482" s="1"/>
  <c r="O99" i="24482"/>
  <c r="S99" i="24482"/>
  <c r="H100" i="24482"/>
  <c r="K100" i="24482" s="1"/>
  <c r="O100" i="24482"/>
  <c r="S100" i="24482"/>
  <c r="H101" i="24482"/>
  <c r="K101" i="24482" s="1"/>
  <c r="P101" i="24482" s="1"/>
  <c r="O101" i="24482"/>
  <c r="S101" i="24482"/>
  <c r="H102" i="24482"/>
  <c r="K102" i="24482"/>
  <c r="O102" i="24482"/>
  <c r="S102" i="24482"/>
  <c r="H103" i="24482"/>
  <c r="K103" i="24482" s="1"/>
  <c r="O103" i="24482"/>
  <c r="P103" i="24482" s="1"/>
  <c r="S103" i="24482"/>
  <c r="H104" i="24482"/>
  <c r="K104" i="24482"/>
  <c r="O104" i="24482"/>
  <c r="P104" i="24482" s="1"/>
  <c r="T104" i="24482" s="1"/>
  <c r="S104" i="24482"/>
  <c r="H105" i="24482"/>
  <c r="K105" i="24482" s="1"/>
  <c r="O105" i="24482"/>
  <c r="S105" i="24482"/>
  <c r="H106" i="24482"/>
  <c r="K106" i="24482" s="1"/>
  <c r="O106" i="24482"/>
  <c r="S106" i="24482"/>
  <c r="H107" i="24482"/>
  <c r="K107" i="24482" s="1"/>
  <c r="P107" i="24482" s="1"/>
  <c r="O107" i="24482"/>
  <c r="S107" i="24482"/>
  <c r="H108" i="24482"/>
  <c r="K108" i="24482" s="1"/>
  <c r="O108" i="24482"/>
  <c r="S108" i="24482"/>
  <c r="H109" i="24482"/>
  <c r="K109" i="24482" s="1"/>
  <c r="P109" i="24482" s="1"/>
  <c r="O109" i="24482"/>
  <c r="S109" i="24482"/>
  <c r="H110" i="24482"/>
  <c r="K110" i="24482" s="1"/>
  <c r="O110" i="24482"/>
  <c r="S110" i="24482"/>
  <c r="H111" i="24482"/>
  <c r="K111" i="24482" s="1"/>
  <c r="O111" i="24482"/>
  <c r="S111" i="24482"/>
  <c r="H112" i="24482"/>
  <c r="K112" i="24482" s="1"/>
  <c r="O112" i="24482"/>
  <c r="S112" i="24482"/>
  <c r="H113" i="24482"/>
  <c r="K113" i="24482" s="1"/>
  <c r="P113" i="24482" s="1"/>
  <c r="O113" i="24482"/>
  <c r="S113" i="24482"/>
  <c r="H114" i="24482"/>
  <c r="K114" i="24482"/>
  <c r="O114" i="24482"/>
  <c r="S114" i="24482"/>
  <c r="H115" i="24482"/>
  <c r="K115" i="24482" s="1"/>
  <c r="P115" i="24482" s="1"/>
  <c r="O115" i="24482"/>
  <c r="S115" i="24482"/>
  <c r="H116" i="24482"/>
  <c r="K116" i="24482"/>
  <c r="O116" i="24482"/>
  <c r="S116" i="24482"/>
  <c r="H117" i="24482"/>
  <c r="K117" i="24482" s="1"/>
  <c r="O117" i="24482"/>
  <c r="S117" i="24482"/>
  <c r="H118" i="24482"/>
  <c r="K118" i="24482"/>
  <c r="O118" i="24482"/>
  <c r="S118" i="24482"/>
  <c r="H119" i="24482"/>
  <c r="K119" i="24482" s="1"/>
  <c r="O119" i="24482"/>
  <c r="P119" i="24482"/>
  <c r="S119" i="24482"/>
  <c r="H120" i="24482"/>
  <c r="K120" i="24482"/>
  <c r="O120" i="24482"/>
  <c r="P120" i="24482" s="1"/>
  <c r="T120" i="24482" s="1"/>
  <c r="S120" i="24482"/>
  <c r="H121" i="24482"/>
  <c r="K121" i="24482" s="1"/>
  <c r="O121" i="24482"/>
  <c r="S121" i="24482"/>
  <c r="H122" i="24482"/>
  <c r="K122" i="24482" s="1"/>
  <c r="O122" i="24482"/>
  <c r="S122" i="24482"/>
  <c r="H123" i="24482"/>
  <c r="K123" i="24482" s="1"/>
  <c r="O123" i="24482"/>
  <c r="P123" i="24482"/>
  <c r="S123" i="24482"/>
  <c r="H124" i="24482"/>
  <c r="K124" i="24482" s="1"/>
  <c r="O124" i="24482"/>
  <c r="S124" i="24482"/>
  <c r="H125" i="24482"/>
  <c r="K125" i="24482" s="1"/>
  <c r="P125" i="24482" s="1"/>
  <c r="O125" i="24482"/>
  <c r="S125" i="24482"/>
  <c r="H126" i="24482"/>
  <c r="K126" i="24482" s="1"/>
  <c r="O126" i="24482"/>
  <c r="S126" i="24482"/>
  <c r="H127" i="24482"/>
  <c r="K127" i="24482" s="1"/>
  <c r="P127" i="24482" s="1"/>
  <c r="O127" i="24482"/>
  <c r="S127" i="24482"/>
  <c r="H128" i="24482"/>
  <c r="K128" i="24482"/>
  <c r="O128" i="24482"/>
  <c r="S128" i="24482"/>
  <c r="H129" i="24482"/>
  <c r="K129" i="24482" s="1"/>
  <c r="P129" i="24482" s="1"/>
  <c r="O129" i="24482"/>
  <c r="S129" i="24482"/>
  <c r="H130" i="24482"/>
  <c r="K130" i="24482"/>
  <c r="O130" i="24482"/>
  <c r="S130" i="24482"/>
  <c r="H131" i="24482"/>
  <c r="K131" i="24482" s="1"/>
  <c r="P131" i="24482" s="1"/>
  <c r="O131" i="24482"/>
  <c r="S131" i="24482"/>
  <c r="H132" i="24482"/>
  <c r="K132" i="24482"/>
  <c r="O132" i="24482"/>
  <c r="P132" i="24482" s="1"/>
  <c r="T132" i="24482" s="1"/>
  <c r="S132" i="24482"/>
  <c r="H133" i="24482"/>
  <c r="K133" i="24482" s="1"/>
  <c r="O133" i="24482"/>
  <c r="S133" i="24482"/>
  <c r="H134" i="24482"/>
  <c r="K134" i="24482"/>
  <c r="O134" i="24482"/>
  <c r="S134" i="24482"/>
  <c r="H135" i="24482"/>
  <c r="K135" i="24482" s="1"/>
  <c r="O135" i="24482"/>
  <c r="P135" i="24482"/>
  <c r="S135" i="24482"/>
  <c r="H136" i="24482"/>
  <c r="K136" i="24482"/>
  <c r="O136" i="24482"/>
  <c r="P136" i="24482" s="1"/>
  <c r="S136" i="24482"/>
  <c r="H137" i="24482"/>
  <c r="K137" i="24482" s="1"/>
  <c r="O137" i="24482"/>
  <c r="S137" i="24482"/>
  <c r="H138" i="24482"/>
  <c r="K138" i="24482" s="1"/>
  <c r="O138" i="24482"/>
  <c r="S138" i="24482"/>
  <c r="H139" i="24482"/>
  <c r="K139" i="24482" s="1"/>
  <c r="O139" i="24482"/>
  <c r="P139" i="24482"/>
  <c r="S139" i="24482"/>
  <c r="H140" i="24482"/>
  <c r="K140" i="24482" s="1"/>
  <c r="O140" i="24482"/>
  <c r="S140" i="24482"/>
  <c r="H141" i="24482"/>
  <c r="K141" i="24482" s="1"/>
  <c r="P141" i="24482" s="1"/>
  <c r="O141" i="24482"/>
  <c r="S141" i="24482"/>
  <c r="H142" i="24482"/>
  <c r="K142" i="24482" s="1"/>
  <c r="O142" i="24482"/>
  <c r="S142" i="24482"/>
  <c r="H143" i="24482"/>
  <c r="K143" i="24482" s="1"/>
  <c r="P143" i="24482" s="1"/>
  <c r="O143" i="24482"/>
  <c r="S143" i="24482"/>
  <c r="H144" i="24482"/>
  <c r="K144" i="24482" s="1"/>
  <c r="O144" i="24482"/>
  <c r="S144" i="24482"/>
  <c r="H145" i="24482"/>
  <c r="K145" i="24482" s="1"/>
  <c r="O145" i="24482"/>
  <c r="S145" i="24482"/>
  <c r="H146" i="24482"/>
  <c r="K146" i="24482"/>
  <c r="O146" i="24482"/>
  <c r="S146" i="24482"/>
  <c r="H147" i="24482"/>
  <c r="K147" i="24482" s="1"/>
  <c r="P147" i="24482" s="1"/>
  <c r="O147" i="24482"/>
  <c r="S147" i="24482"/>
  <c r="H148" i="24482"/>
  <c r="K148" i="24482"/>
  <c r="O148" i="24482"/>
  <c r="S148" i="24482"/>
  <c r="H149" i="24482"/>
  <c r="K149" i="24482" s="1"/>
  <c r="P149" i="24482" s="1"/>
  <c r="O149" i="24482"/>
  <c r="S149" i="24482"/>
  <c r="H150" i="24482"/>
  <c r="K150" i="24482"/>
  <c r="O150" i="24482"/>
  <c r="S150" i="24482"/>
  <c r="H151" i="24482"/>
  <c r="K151" i="24482" s="1"/>
  <c r="O151" i="24482"/>
  <c r="P151" i="24482" s="1"/>
  <c r="S151" i="24482"/>
  <c r="H152" i="24482"/>
  <c r="K152" i="24482"/>
  <c r="O152" i="24482"/>
  <c r="P152" i="24482" s="1"/>
  <c r="T152" i="24482" s="1"/>
  <c r="S152" i="24482"/>
  <c r="H153" i="24482"/>
  <c r="K153" i="24482" s="1"/>
  <c r="O153" i="24482"/>
  <c r="S153" i="24482"/>
  <c r="H154" i="24482"/>
  <c r="K154" i="24482" s="1"/>
  <c r="O154" i="24482"/>
  <c r="S154" i="24482"/>
  <c r="H155" i="24482"/>
  <c r="K155" i="24482" s="1"/>
  <c r="O155" i="24482"/>
  <c r="P155" i="24482"/>
  <c r="S155" i="24482"/>
  <c r="H156" i="24482"/>
  <c r="K156" i="24482" s="1"/>
  <c r="O156" i="24482"/>
  <c r="P156" i="24482" s="1"/>
  <c r="T156" i="24482" s="1"/>
  <c r="S156" i="24482"/>
  <c r="H157" i="24482"/>
  <c r="K157" i="24482" s="1"/>
  <c r="P157" i="24482" s="1"/>
  <c r="O157" i="24482"/>
  <c r="S157" i="24482"/>
  <c r="H158" i="24482"/>
  <c r="K158" i="24482"/>
  <c r="O158" i="24482"/>
  <c r="S158" i="24482"/>
  <c r="H159" i="24482"/>
  <c r="K159" i="24482" s="1"/>
  <c r="P159" i="24482" s="1"/>
  <c r="O159" i="24482"/>
  <c r="S159" i="24482"/>
  <c r="H160" i="24482"/>
  <c r="K160" i="24482" s="1"/>
  <c r="O160" i="24482"/>
  <c r="S160" i="24482"/>
  <c r="H161" i="24482"/>
  <c r="K161" i="24482" s="1"/>
  <c r="P161" i="24482" s="1"/>
  <c r="O161" i="24482"/>
  <c r="S161" i="24482"/>
  <c r="H162" i="24482"/>
  <c r="K162" i="24482"/>
  <c r="O162" i="24482"/>
  <c r="S162" i="24482"/>
  <c r="H163" i="24482"/>
  <c r="K163" i="24482" s="1"/>
  <c r="O163" i="24482"/>
  <c r="S163" i="24482"/>
  <c r="H164" i="24482"/>
  <c r="K164" i="24482"/>
  <c r="O164" i="24482"/>
  <c r="P164" i="24482" s="1"/>
  <c r="T164" i="24482" s="1"/>
  <c r="S164" i="24482"/>
  <c r="H166" i="24482"/>
  <c r="K166" i="24482" s="1"/>
  <c r="P166" i="24482" s="1"/>
  <c r="O166" i="24482"/>
  <c r="S166" i="24482"/>
  <c r="H167" i="24482"/>
  <c r="K167" i="24482"/>
  <c r="O167" i="24482"/>
  <c r="S167" i="24482"/>
  <c r="H168" i="24482"/>
  <c r="K168" i="24482" s="1"/>
  <c r="O168" i="24482"/>
  <c r="P168" i="24482" s="1"/>
  <c r="S168" i="24482"/>
  <c r="H169" i="24482"/>
  <c r="K169" i="24482"/>
  <c r="O169" i="24482"/>
  <c r="P169" i="24482" s="1"/>
  <c r="S169" i="24482"/>
  <c r="H170" i="24482"/>
  <c r="K170" i="24482" s="1"/>
  <c r="O170" i="24482"/>
  <c r="S170" i="24482"/>
  <c r="H171" i="24482"/>
  <c r="K171" i="24482" s="1"/>
  <c r="O171" i="24482"/>
  <c r="S171" i="24482"/>
  <c r="H172" i="24482"/>
  <c r="K172" i="24482" s="1"/>
  <c r="O172" i="24482"/>
  <c r="P172" i="24482"/>
  <c r="S172" i="24482"/>
  <c r="H174" i="24482"/>
  <c r="K174" i="24482" s="1"/>
  <c r="O174" i="24482"/>
  <c r="P174" i="24482" s="1"/>
  <c r="T174" i="24482" s="1"/>
  <c r="S174" i="24482"/>
  <c r="H175" i="24482"/>
  <c r="K175" i="24482" s="1"/>
  <c r="P175" i="24482" s="1"/>
  <c r="O175" i="24482"/>
  <c r="S175" i="24482"/>
  <c r="H176" i="24482"/>
  <c r="K176" i="24482" s="1"/>
  <c r="O176" i="24482"/>
  <c r="S176" i="24482"/>
  <c r="H177" i="24482"/>
  <c r="K177" i="24482" s="1"/>
  <c r="P177" i="24482" s="1"/>
  <c r="O177" i="24482"/>
  <c r="S177" i="24482"/>
  <c r="H178" i="24482"/>
  <c r="K178" i="24482" s="1"/>
  <c r="O178" i="24482"/>
  <c r="S178" i="24482"/>
  <c r="H179" i="24482"/>
  <c r="K179" i="24482" s="1"/>
  <c r="P179" i="24482" s="1"/>
  <c r="O179" i="24482"/>
  <c r="S179" i="24482"/>
  <c r="H180" i="24482"/>
  <c r="K180" i="24482" s="1"/>
  <c r="O180" i="24482"/>
  <c r="S180" i="24482"/>
  <c r="H181" i="24482"/>
  <c r="K181" i="24482" s="1"/>
  <c r="O181" i="24482"/>
  <c r="P181" i="24482" s="1"/>
  <c r="S181" i="24482"/>
  <c r="H182" i="24482"/>
  <c r="K182" i="24482" s="1"/>
  <c r="O182" i="24482"/>
  <c r="S182" i="24482"/>
  <c r="H183" i="24482"/>
  <c r="K183" i="24482" s="1"/>
  <c r="P183" i="24482" s="1"/>
  <c r="O183" i="24482"/>
  <c r="S183" i="24482"/>
  <c r="H184" i="24482"/>
  <c r="K184" i="24482"/>
  <c r="O184" i="24482"/>
  <c r="S184" i="24482"/>
  <c r="H185" i="24482"/>
  <c r="K185" i="24482" s="1"/>
  <c r="O185" i="24482"/>
  <c r="P185" i="24482" s="1"/>
  <c r="S185" i="24482"/>
  <c r="H186" i="24482"/>
  <c r="K186" i="24482"/>
  <c r="O186" i="24482"/>
  <c r="S186" i="24482"/>
  <c r="H187" i="24482"/>
  <c r="K187" i="24482" s="1"/>
  <c r="O187" i="24482"/>
  <c r="S187" i="24482"/>
  <c r="H188" i="24482"/>
  <c r="K188" i="24482" s="1"/>
  <c r="O188" i="24482"/>
  <c r="S188" i="24482"/>
  <c r="H189" i="24482"/>
  <c r="K189" i="24482" s="1"/>
  <c r="O189" i="24482"/>
  <c r="P189" i="24482"/>
  <c r="S189" i="24482"/>
  <c r="H190" i="24482"/>
  <c r="K190" i="24482" s="1"/>
  <c r="O190" i="24482"/>
  <c r="P190" i="24482" s="1"/>
  <c r="T190" i="24482" s="1"/>
  <c r="S190" i="24482"/>
  <c r="H191" i="24482"/>
  <c r="K191" i="24482" s="1"/>
  <c r="P191" i="24482" s="1"/>
  <c r="O191" i="24482"/>
  <c r="S191" i="24482"/>
  <c r="H192" i="24482"/>
  <c r="K192" i="24482"/>
  <c r="O192" i="24482"/>
  <c r="S192" i="24482"/>
  <c r="H193" i="24482"/>
  <c r="K193" i="24482" s="1"/>
  <c r="P193" i="24482" s="1"/>
  <c r="O193" i="24482"/>
  <c r="S193" i="24482"/>
  <c r="H194" i="24482"/>
  <c r="K194" i="24482"/>
  <c r="O194" i="24482"/>
  <c r="S194" i="24482"/>
  <c r="H195" i="24482"/>
  <c r="K195" i="24482" s="1"/>
  <c r="P195" i="24482" s="1"/>
  <c r="O195" i="24482"/>
  <c r="S195" i="24482"/>
  <c r="H196" i="24482"/>
  <c r="K196" i="24482"/>
  <c r="O196" i="24482"/>
  <c r="S196" i="24482"/>
  <c r="H197" i="24482"/>
  <c r="K197" i="24482" s="1"/>
  <c r="O197" i="24482"/>
  <c r="S197" i="24482"/>
  <c r="H198" i="24482"/>
  <c r="K198" i="24482" s="1"/>
  <c r="O198" i="24482"/>
  <c r="S198" i="24482"/>
  <c r="H199" i="24482"/>
  <c r="K199" i="24482" s="1"/>
  <c r="O199" i="24482"/>
  <c r="S199" i="24482"/>
  <c r="H200" i="24482"/>
  <c r="K200" i="24482"/>
  <c r="P200" i="24482" s="1"/>
  <c r="O200" i="24482"/>
  <c r="S200" i="24482"/>
  <c r="H201" i="24482"/>
  <c r="K201" i="24482"/>
  <c r="O201" i="24482"/>
  <c r="S201" i="24482"/>
  <c r="H202" i="24482"/>
  <c r="K202" i="24482"/>
  <c r="O202" i="24482"/>
  <c r="P202" i="24482"/>
  <c r="T202" i="24482" s="1"/>
  <c r="S202" i="24482"/>
  <c r="H203" i="24482"/>
  <c r="K203" i="24482" s="1"/>
  <c r="O203" i="24482"/>
  <c r="S203" i="24482"/>
  <c r="H204" i="24482"/>
  <c r="K204" i="24482"/>
  <c r="O204" i="24482"/>
  <c r="S204" i="24482"/>
  <c r="H205" i="24482"/>
  <c r="K205" i="24482"/>
  <c r="O205" i="24482"/>
  <c r="S205" i="24482"/>
  <c r="H206" i="24482"/>
  <c r="K206" i="24482"/>
  <c r="O206" i="24482"/>
  <c r="P206" i="24482"/>
  <c r="S206" i="24482"/>
  <c r="T206" i="24482"/>
  <c r="H207" i="24482"/>
  <c r="K207" i="24482" s="1"/>
  <c r="P207" i="24482" s="1"/>
  <c r="T207" i="24482" s="1"/>
  <c r="O207" i="24482"/>
  <c r="S207" i="24482"/>
  <c r="H208" i="24482"/>
  <c r="K208" i="24482"/>
  <c r="O208" i="24482"/>
  <c r="S208" i="24482"/>
  <c r="H209" i="24482"/>
  <c r="K209" i="24482" s="1"/>
  <c r="P209" i="24482" s="1"/>
  <c r="T209" i="24482" s="1"/>
  <c r="O209" i="24482"/>
  <c r="S209" i="24482"/>
  <c r="H210" i="24482"/>
  <c r="K210" i="24482" s="1"/>
  <c r="O210" i="24482"/>
  <c r="S210" i="24482"/>
  <c r="H211" i="24482"/>
  <c r="K211" i="24482" s="1"/>
  <c r="P211" i="24482" s="1"/>
  <c r="T211" i="24482" s="1"/>
  <c r="O211" i="24482"/>
  <c r="S211" i="24482"/>
  <c r="H212" i="24482"/>
  <c r="K212" i="24482"/>
  <c r="P212" i="24482" s="1"/>
  <c r="O212" i="24482"/>
  <c r="S212" i="24482"/>
  <c r="H213" i="24482"/>
  <c r="K213" i="24482" s="1"/>
  <c r="O213" i="24482"/>
  <c r="S213" i="24482"/>
  <c r="H214" i="24482"/>
  <c r="K214" i="24482" s="1"/>
  <c r="O214" i="24482"/>
  <c r="S214" i="24482"/>
  <c r="H215" i="24482"/>
  <c r="K215" i="24482" s="1"/>
  <c r="O215" i="24482"/>
  <c r="S215" i="24482"/>
  <c r="H216" i="24482"/>
  <c r="K216" i="24482" s="1"/>
  <c r="P216" i="24482" s="1"/>
  <c r="O216" i="24482"/>
  <c r="S216" i="24482"/>
  <c r="H217" i="24482"/>
  <c r="K217" i="24482" s="1"/>
  <c r="P217" i="24482" s="1"/>
  <c r="O217" i="24482"/>
  <c r="S217" i="24482"/>
  <c r="H218" i="24482"/>
  <c r="K218" i="24482" s="1"/>
  <c r="P218" i="24482" s="1"/>
  <c r="T218" i="24482" s="1"/>
  <c r="O218" i="24482"/>
  <c r="S218" i="24482"/>
  <c r="H219" i="24482"/>
  <c r="K219" i="24482" s="1"/>
  <c r="P219" i="24482" s="1"/>
  <c r="T219" i="24482" s="1"/>
  <c r="O219" i="24482"/>
  <c r="S219" i="24482"/>
  <c r="H220" i="24482"/>
  <c r="K220" i="24482" s="1"/>
  <c r="P220" i="24482" s="1"/>
  <c r="O220" i="24482"/>
  <c r="S220" i="24482"/>
  <c r="H221" i="24482"/>
  <c r="K221" i="24482" s="1"/>
  <c r="P221" i="24482" s="1"/>
  <c r="T221" i="24482" s="1"/>
  <c r="O221" i="24482"/>
  <c r="S221" i="24482"/>
  <c r="H222" i="24482"/>
  <c r="K222" i="24482" s="1"/>
  <c r="O222" i="24482"/>
  <c r="S222" i="24482"/>
  <c r="H223" i="24482"/>
  <c r="K223" i="24482" s="1"/>
  <c r="O223" i="24482"/>
  <c r="S223" i="24482"/>
  <c r="H224" i="24482"/>
  <c r="K224" i="24482" s="1"/>
  <c r="O224" i="24482"/>
  <c r="S224" i="24482"/>
  <c r="H225" i="24482"/>
  <c r="K225" i="24482" s="1"/>
  <c r="P225" i="24482" s="1"/>
  <c r="T225" i="24482" s="1"/>
  <c r="O225" i="24482"/>
  <c r="S225" i="24482"/>
  <c r="H226" i="24482"/>
  <c r="K226" i="24482" s="1"/>
  <c r="O226" i="24482"/>
  <c r="S226" i="24482"/>
  <c r="H227" i="24482"/>
  <c r="K227" i="24482" s="1"/>
  <c r="O227" i="24482"/>
  <c r="S227" i="24482"/>
  <c r="H228" i="24482"/>
  <c r="K228" i="24482" s="1"/>
  <c r="O228" i="24482"/>
  <c r="S228" i="24482"/>
  <c r="H229" i="24482"/>
  <c r="K229" i="24482" s="1"/>
  <c r="O229" i="24482"/>
  <c r="S229" i="24482"/>
  <c r="H230" i="24482"/>
  <c r="K230" i="24482" s="1"/>
  <c r="O230" i="24482"/>
  <c r="S230" i="24482"/>
  <c r="H231" i="24482"/>
  <c r="K231" i="24482" s="1"/>
  <c r="P231" i="24482" s="1"/>
  <c r="O231" i="24482"/>
  <c r="S231" i="24482"/>
  <c r="H232" i="24482"/>
  <c r="K232" i="24482"/>
  <c r="P232" i="24482" s="1"/>
  <c r="T232" i="24482" s="1"/>
  <c r="O232" i="24482"/>
  <c r="S232" i="24482"/>
  <c r="H233" i="24482"/>
  <c r="K233" i="24482"/>
  <c r="P233" i="24482" s="1"/>
  <c r="O233" i="24482"/>
  <c r="S233" i="24482"/>
  <c r="H234" i="24482"/>
  <c r="K234" i="24482"/>
  <c r="P234" i="24482" s="1"/>
  <c r="T234" i="24482" s="1"/>
  <c r="O234" i="24482"/>
  <c r="S234" i="24482"/>
  <c r="H235" i="24482"/>
  <c r="K235" i="24482" s="1"/>
  <c r="P235" i="24482" s="1"/>
  <c r="O235" i="24482"/>
  <c r="S235" i="24482"/>
  <c r="D236" i="24482"/>
  <c r="E236" i="24482"/>
  <c r="F236" i="24482"/>
  <c r="G236" i="24482"/>
  <c r="I236" i="24482"/>
  <c r="J236" i="24482"/>
  <c r="L236" i="24482"/>
  <c r="M236" i="24482"/>
  <c r="N236" i="24482"/>
  <c r="Q236" i="24482"/>
  <c r="R236" i="24482"/>
  <c r="S236" i="24482" s="1"/>
  <c r="H237" i="24482"/>
  <c r="K237" i="24482" s="1"/>
  <c r="O237" i="24482"/>
  <c r="S237" i="24482"/>
  <c r="H238" i="24482"/>
  <c r="K238" i="24482" s="1"/>
  <c r="P238" i="24482" s="1"/>
  <c r="O238" i="24482"/>
  <c r="S238" i="24482"/>
  <c r="H239" i="24482"/>
  <c r="K239" i="24482" s="1"/>
  <c r="P239" i="24482" s="1"/>
  <c r="T239" i="24482" s="1"/>
  <c r="O239" i="24482"/>
  <c r="S239" i="24482"/>
  <c r="H240" i="24482"/>
  <c r="K240" i="24482" s="1"/>
  <c r="P240" i="24482" s="1"/>
  <c r="T240" i="24482" s="1"/>
  <c r="O240" i="24482"/>
  <c r="S240" i="24482"/>
  <c r="H241" i="24482"/>
  <c r="K241" i="24482" s="1"/>
  <c r="P241" i="24482" s="1"/>
  <c r="O241" i="24482"/>
  <c r="S241" i="24482"/>
  <c r="H242" i="24482"/>
  <c r="K242" i="24482" s="1"/>
  <c r="O242" i="24482"/>
  <c r="P242" i="24482" s="1"/>
  <c r="T242" i="24482" s="1"/>
  <c r="S242" i="24482"/>
  <c r="H243" i="24482"/>
  <c r="K243" i="24482"/>
  <c r="O243" i="24482"/>
  <c r="S243" i="24482"/>
  <c r="H244" i="24482"/>
  <c r="K244" i="24482" s="1"/>
  <c r="P244" i="24482" s="1"/>
  <c r="T244" i="24482" s="1"/>
  <c r="O244" i="24482"/>
  <c r="S244" i="24482"/>
  <c r="H245" i="24482"/>
  <c r="K245" i="24482"/>
  <c r="O245" i="24482"/>
  <c r="S245" i="24482"/>
  <c r="H246" i="24482"/>
  <c r="K246" i="24482" s="1"/>
  <c r="O246" i="24482"/>
  <c r="S246" i="24482"/>
  <c r="H247" i="24482"/>
  <c r="K247" i="24482" s="1"/>
  <c r="O247" i="24482"/>
  <c r="S247" i="24482"/>
  <c r="H248" i="24482"/>
  <c r="K248" i="24482" s="1"/>
  <c r="O248" i="24482"/>
  <c r="P248" i="24482"/>
  <c r="S248" i="24482"/>
  <c r="H249" i="24482"/>
  <c r="K249" i="24482" s="1"/>
  <c r="O249" i="24482"/>
  <c r="S249" i="24482"/>
  <c r="H250" i="24482"/>
  <c r="K250" i="24482" s="1"/>
  <c r="O250" i="24482"/>
  <c r="P250" i="24482"/>
  <c r="S250" i="24482"/>
  <c r="H251" i="24482"/>
  <c r="K251" i="24482"/>
  <c r="O251" i="24482"/>
  <c r="S251" i="24482"/>
  <c r="H252" i="24482"/>
  <c r="K252" i="24482" s="1"/>
  <c r="O252" i="24482"/>
  <c r="S252" i="24482"/>
  <c r="H253" i="24482"/>
  <c r="K253" i="24482" s="1"/>
  <c r="P253" i="24482" s="1"/>
  <c r="T253" i="24482" s="1"/>
  <c r="O253" i="24482"/>
  <c r="S253" i="24482"/>
  <c r="H254" i="24482"/>
  <c r="K254" i="24482" s="1"/>
  <c r="P254" i="24482" s="1"/>
  <c r="T254" i="24482" s="1"/>
  <c r="O254" i="24482"/>
  <c r="S254" i="24482"/>
  <c r="H255" i="24482"/>
  <c r="K255" i="24482"/>
  <c r="O255" i="24482"/>
  <c r="S255" i="24482"/>
  <c r="H256" i="24482"/>
  <c r="K256" i="24482" s="1"/>
  <c r="P256" i="24482" s="1"/>
  <c r="T256" i="24482" s="1"/>
  <c r="O256" i="24482"/>
  <c r="S256" i="24482"/>
  <c r="H257" i="24482"/>
  <c r="K257" i="24482" s="1"/>
  <c r="O257" i="24482"/>
  <c r="S257" i="24482"/>
  <c r="H258" i="24482"/>
  <c r="K258" i="24482" s="1"/>
  <c r="O258" i="24482"/>
  <c r="S258" i="24482"/>
  <c r="H259" i="24482"/>
  <c r="K259" i="24482"/>
  <c r="O259" i="24482"/>
  <c r="S259" i="24482"/>
  <c r="H260" i="24482"/>
  <c r="K260" i="24482" s="1"/>
  <c r="O260" i="24482"/>
  <c r="S260" i="24482"/>
  <c r="H261" i="24482"/>
  <c r="K261" i="24482" s="1"/>
  <c r="P261" i="24482" s="1"/>
  <c r="T261" i="24482" s="1"/>
  <c r="O261" i="24482"/>
  <c r="S261" i="24482"/>
  <c r="H262" i="24482"/>
  <c r="K262" i="24482" s="1"/>
  <c r="P262" i="24482" s="1"/>
  <c r="O262" i="24482"/>
  <c r="S262" i="24482"/>
  <c r="H263" i="24482"/>
  <c r="K263" i="24482" s="1"/>
  <c r="O263" i="24482"/>
  <c r="S263" i="24482"/>
  <c r="H264" i="24482"/>
  <c r="K264" i="24482" s="1"/>
  <c r="P264" i="24482" s="1"/>
  <c r="O264" i="24482"/>
  <c r="S264" i="24482"/>
  <c r="H265" i="24482"/>
  <c r="K265" i="24482" s="1"/>
  <c r="P265" i="24482" s="1"/>
  <c r="O265" i="24482"/>
  <c r="S265" i="24482"/>
  <c r="H266" i="24482"/>
  <c r="K266" i="24482" s="1"/>
  <c r="P266" i="24482" s="1"/>
  <c r="T266" i="24482" s="1"/>
  <c r="O266" i="24482"/>
  <c r="S266" i="24482"/>
  <c r="H267" i="24482"/>
  <c r="K267" i="24482" s="1"/>
  <c r="O267" i="24482"/>
  <c r="S267" i="24482"/>
  <c r="D268" i="24482"/>
  <c r="E268" i="24482"/>
  <c r="F268" i="24482"/>
  <c r="H268" i="24482" s="1"/>
  <c r="G268" i="24482"/>
  <c r="I268" i="24482"/>
  <c r="J268" i="24482"/>
  <c r="L268" i="24482"/>
  <c r="O268" i="24482" s="1"/>
  <c r="M268" i="24482"/>
  <c r="N268" i="24482"/>
  <c r="Q268" i="24482"/>
  <c r="R268" i="24482"/>
  <c r="H269" i="24482"/>
  <c r="K269" i="24482"/>
  <c r="P269" i="24482" s="1"/>
  <c r="T269" i="24482" s="1"/>
  <c r="O269" i="24482"/>
  <c r="S269" i="24482"/>
  <c r="H270" i="24482"/>
  <c r="O270" i="24482"/>
  <c r="S270" i="24482"/>
  <c r="H271" i="24482"/>
  <c r="K271" i="24482"/>
  <c r="O271" i="24482"/>
  <c r="S271" i="24482"/>
  <c r="H272" i="24482"/>
  <c r="K272" i="24482" s="1"/>
  <c r="P272" i="24482" s="1"/>
  <c r="T272" i="24482" s="1"/>
  <c r="O272" i="24482"/>
  <c r="S272" i="24482"/>
  <c r="H273" i="24482"/>
  <c r="K273" i="24482"/>
  <c r="O273" i="24482"/>
  <c r="P273" i="24482" s="1"/>
  <c r="T273" i="24482" s="1"/>
  <c r="S273" i="24482"/>
  <c r="H274" i="24482"/>
  <c r="K274" i="24482" s="1"/>
  <c r="O274" i="24482"/>
  <c r="S274" i="24482"/>
  <c r="H275" i="24482"/>
  <c r="K275" i="24482" s="1"/>
  <c r="O275" i="24482"/>
  <c r="S275" i="24482"/>
  <c r="H276" i="24482"/>
  <c r="K276" i="24482" s="1"/>
  <c r="P276" i="24482" s="1"/>
  <c r="T276" i="24482" s="1"/>
  <c r="O276" i="24482"/>
  <c r="S276" i="24482"/>
  <c r="H277" i="24482"/>
  <c r="K277" i="24482" s="1"/>
  <c r="P277" i="24482" s="1"/>
  <c r="T277" i="24482" s="1"/>
  <c r="O277" i="24482"/>
  <c r="S277" i="24482"/>
  <c r="H278" i="24482"/>
  <c r="K278" i="24482" s="1"/>
  <c r="P278" i="24482" s="1"/>
  <c r="O278" i="24482"/>
  <c r="S278" i="24482"/>
  <c r="D279" i="24482"/>
  <c r="E279" i="24482"/>
  <c r="F279" i="24482"/>
  <c r="G279" i="24482"/>
  <c r="I279" i="24482"/>
  <c r="J279" i="24482"/>
  <c r="L279" i="24482"/>
  <c r="M279" i="24482"/>
  <c r="N279" i="24482"/>
  <c r="Q279" i="24482"/>
  <c r="R279" i="24482"/>
  <c r="H280" i="24482"/>
  <c r="K280" i="24482" s="1"/>
  <c r="O280" i="24482"/>
  <c r="S280" i="24482"/>
  <c r="H281" i="24482"/>
  <c r="K281" i="24482" s="1"/>
  <c r="O281" i="24482"/>
  <c r="P281" i="24482" s="1"/>
  <c r="T281" i="24482" s="1"/>
  <c r="S281" i="24482"/>
  <c r="H282" i="24482"/>
  <c r="K282" i="24482"/>
  <c r="O282" i="24482"/>
  <c r="S282" i="24482"/>
  <c r="H283" i="24482"/>
  <c r="K283" i="24482" s="1"/>
  <c r="O283" i="24482"/>
  <c r="P283" i="24482" s="1"/>
  <c r="T283" i="24482" s="1"/>
  <c r="S283" i="24482"/>
  <c r="H284" i="24482"/>
  <c r="K284" i="24482"/>
  <c r="O284" i="24482"/>
  <c r="S284" i="24482"/>
  <c r="H285" i="24482"/>
  <c r="K285" i="24482" s="1"/>
  <c r="O285" i="24482"/>
  <c r="S285" i="24482"/>
  <c r="H286" i="24482"/>
  <c r="K286" i="24482" s="1"/>
  <c r="P286" i="24482" s="1"/>
  <c r="T286" i="24482" s="1"/>
  <c r="O286" i="24482"/>
  <c r="S286" i="24482"/>
  <c r="H287" i="24482"/>
  <c r="K287" i="24482" s="1"/>
  <c r="P287" i="24482" s="1"/>
  <c r="O287" i="24482"/>
  <c r="S287" i="24482"/>
  <c r="H288" i="24482"/>
  <c r="K288" i="24482" s="1"/>
  <c r="P288" i="24482" s="1"/>
  <c r="T288" i="24482" s="1"/>
  <c r="O288" i="24482"/>
  <c r="S288" i="24482"/>
  <c r="H289" i="24482"/>
  <c r="K289" i="24482" s="1"/>
  <c r="O289" i="24482"/>
  <c r="P289" i="24482"/>
  <c r="T289" i="24482" s="1"/>
  <c r="S289" i="24482"/>
  <c r="D290" i="24482"/>
  <c r="E290" i="24482"/>
  <c r="F290" i="24482"/>
  <c r="G290" i="24482"/>
  <c r="I290" i="24482"/>
  <c r="J290" i="24482"/>
  <c r="L290" i="24482"/>
  <c r="M290" i="24482"/>
  <c r="N290" i="24482"/>
  <c r="Q290" i="24482"/>
  <c r="R290" i="24482"/>
  <c r="H291" i="24482"/>
  <c r="K291" i="24482"/>
  <c r="P291" i="24482" s="1"/>
  <c r="O291" i="24482"/>
  <c r="S291" i="24482"/>
  <c r="H292" i="24482"/>
  <c r="K292" i="24482"/>
  <c r="O292" i="24482"/>
  <c r="S292" i="24482"/>
  <c r="H293" i="24482"/>
  <c r="K293" i="24482" s="1"/>
  <c r="P293" i="24482" s="1"/>
  <c r="T293" i="24482" s="1"/>
  <c r="O293" i="24482"/>
  <c r="S293" i="24482"/>
  <c r="H294" i="24482"/>
  <c r="K294" i="24482"/>
  <c r="P294" i="24482" s="1"/>
  <c r="T294" i="24482" s="1"/>
  <c r="O294" i="24482"/>
  <c r="S294" i="24482"/>
  <c r="H295" i="24482"/>
  <c r="K295" i="24482" s="1"/>
  <c r="P295" i="24482" s="1"/>
  <c r="T295" i="24482" s="1"/>
  <c r="O295" i="24482"/>
  <c r="S295" i="24482"/>
  <c r="H296" i="24482"/>
  <c r="K296" i="24482"/>
  <c r="O296" i="24482"/>
  <c r="P296" i="24482" s="1"/>
  <c r="T296" i="24482" s="1"/>
  <c r="S296" i="24482"/>
  <c r="H297" i="24482"/>
  <c r="K297" i="24482" s="1"/>
  <c r="O297" i="24482"/>
  <c r="S297" i="24482"/>
  <c r="H298" i="24482"/>
  <c r="K298" i="24482" s="1"/>
  <c r="O298" i="24482"/>
  <c r="P298" i="24482"/>
  <c r="T298" i="24482" s="1"/>
  <c r="S298" i="24482"/>
  <c r="H299" i="24482"/>
  <c r="K299" i="24482"/>
  <c r="P299" i="24482" s="1"/>
  <c r="T299" i="24482" s="1"/>
  <c r="O299" i="24482"/>
  <c r="S299" i="24482"/>
  <c r="H300" i="24482"/>
  <c r="K300" i="24482"/>
  <c r="O300" i="24482"/>
  <c r="S300" i="24482"/>
  <c r="H301" i="24482"/>
  <c r="K301" i="24482"/>
  <c r="P301" i="24482" s="1"/>
  <c r="T301" i="24482" s="1"/>
  <c r="O301" i="24482"/>
  <c r="S301" i="24482"/>
  <c r="H302" i="24482"/>
  <c r="K302" i="24482"/>
  <c r="P302" i="24482" s="1"/>
  <c r="T302" i="24482" s="1"/>
  <c r="O302" i="24482"/>
  <c r="S302" i="24482"/>
  <c r="H303" i="24482"/>
  <c r="K303" i="24482" s="1"/>
  <c r="O303" i="24482"/>
  <c r="S303" i="24482"/>
  <c r="H304" i="24482"/>
  <c r="K304" i="24482"/>
  <c r="O304" i="24482"/>
  <c r="P304" i="24482" s="1"/>
  <c r="T304" i="24482" s="1"/>
  <c r="S304" i="24482"/>
  <c r="H305" i="24482"/>
  <c r="K305" i="24482" s="1"/>
  <c r="O305" i="24482"/>
  <c r="S305" i="24482"/>
  <c r="H306" i="24482"/>
  <c r="K306" i="24482" s="1"/>
  <c r="O306" i="24482"/>
  <c r="S306" i="24482"/>
  <c r="H307" i="24482"/>
  <c r="K307" i="24482" s="1"/>
  <c r="O307" i="24482"/>
  <c r="S307" i="24482"/>
  <c r="H308" i="24482"/>
  <c r="K308" i="24482" s="1"/>
  <c r="P308" i="24482" s="1"/>
  <c r="T308" i="24482" s="1"/>
  <c r="O308" i="24482"/>
  <c r="S308" i="24482"/>
  <c r="H309" i="24482"/>
  <c r="K309" i="24482"/>
  <c r="O309" i="24482"/>
  <c r="S309" i="24482"/>
  <c r="H310" i="24482"/>
  <c r="K310" i="24482"/>
  <c r="P310" i="24482" s="1"/>
  <c r="T310" i="24482" s="1"/>
  <c r="O310" i="24482"/>
  <c r="S310" i="24482"/>
  <c r="H311" i="24482"/>
  <c r="K311" i="24482" s="1"/>
  <c r="O311" i="24482"/>
  <c r="S311" i="24482"/>
  <c r="H312" i="24482"/>
  <c r="K312" i="24482" s="1"/>
  <c r="O312" i="24482"/>
  <c r="P312" i="24482" s="1"/>
  <c r="S312" i="24482"/>
  <c r="H313" i="24482"/>
  <c r="K313" i="24482" s="1"/>
  <c r="P313" i="24482" s="1"/>
  <c r="O313" i="24482"/>
  <c r="S313" i="24482"/>
  <c r="H314" i="24482"/>
  <c r="K314" i="24482"/>
  <c r="O314" i="24482"/>
  <c r="P314" i="24482"/>
  <c r="S314" i="24482"/>
  <c r="H315" i="24482"/>
  <c r="K315" i="24482" s="1"/>
  <c r="P315" i="24482" s="1"/>
  <c r="T315" i="24482" s="1"/>
  <c r="O315" i="24482"/>
  <c r="S315" i="24482"/>
  <c r="H316" i="24482"/>
  <c r="K316" i="24482" s="1"/>
  <c r="O316" i="24482"/>
  <c r="P316" i="24482"/>
  <c r="T316" i="24482" s="1"/>
  <c r="S316" i="24482"/>
  <c r="H317" i="24482"/>
  <c r="K317" i="24482"/>
  <c r="P317" i="24482" s="1"/>
  <c r="T317" i="24482" s="1"/>
  <c r="O317" i="24482"/>
  <c r="S317" i="24482"/>
  <c r="H318" i="24482"/>
  <c r="K318" i="24482"/>
  <c r="O318" i="24482"/>
  <c r="S318" i="24482"/>
  <c r="H319" i="24482"/>
  <c r="K319" i="24482" s="1"/>
  <c r="O319" i="24482"/>
  <c r="S319" i="24482"/>
  <c r="H320" i="24482"/>
  <c r="K320" i="24482" s="1"/>
  <c r="O320" i="24482"/>
  <c r="P320" i="24482" s="1"/>
  <c r="S320" i="24482"/>
  <c r="H321" i="24482"/>
  <c r="K321" i="24482" s="1"/>
  <c r="P321" i="24482" s="1"/>
  <c r="O321" i="24482"/>
  <c r="S321" i="24482"/>
  <c r="H322" i="24482"/>
  <c r="K322" i="24482" s="1"/>
  <c r="O322" i="24482"/>
  <c r="S322" i="24482"/>
  <c r="H323" i="24482"/>
  <c r="K323" i="24482" s="1"/>
  <c r="P323" i="24482" s="1"/>
  <c r="O323" i="24482"/>
  <c r="S323" i="24482"/>
  <c r="H324" i="24482"/>
  <c r="K324" i="24482"/>
  <c r="P324" i="24482" s="1"/>
  <c r="T324" i="24482" s="1"/>
  <c r="O324" i="24482"/>
  <c r="S324" i="24482"/>
  <c r="H325" i="24482"/>
  <c r="K325" i="24482" s="1"/>
  <c r="O325" i="24482"/>
  <c r="S325" i="24482"/>
  <c r="H326" i="24482"/>
  <c r="K326" i="24482" s="1"/>
  <c r="O326" i="24482"/>
  <c r="S326" i="24482"/>
  <c r="H327" i="24482"/>
  <c r="K327" i="24482" s="1"/>
  <c r="P327" i="24482" s="1"/>
  <c r="O327" i="24482"/>
  <c r="S327" i="24482"/>
  <c r="H328" i="24482"/>
  <c r="K328" i="24482" s="1"/>
  <c r="O328" i="24482"/>
  <c r="S328" i="24482"/>
  <c r="H329" i="24482"/>
  <c r="K329" i="24482" s="1"/>
  <c r="P329" i="24482" s="1"/>
  <c r="T329" i="24482" s="1"/>
  <c r="O329" i="24482"/>
  <c r="S329" i="24482"/>
  <c r="H330" i="24482"/>
  <c r="K330" i="24482"/>
  <c r="P330" i="24482" s="1"/>
  <c r="O330" i="24482"/>
  <c r="S330" i="24482"/>
  <c r="H331" i="24482"/>
  <c r="K331" i="24482" s="1"/>
  <c r="P331" i="24482" s="1"/>
  <c r="T331" i="24482" s="1"/>
  <c r="O331" i="24482"/>
  <c r="S331" i="24482"/>
  <c r="H332" i="24482"/>
  <c r="K332" i="24482"/>
  <c r="P332" i="24482" s="1"/>
  <c r="O332" i="24482"/>
  <c r="S332" i="24482"/>
  <c r="H333" i="24482"/>
  <c r="K333" i="24482" s="1"/>
  <c r="P333" i="24482" s="1"/>
  <c r="T333" i="24482" s="1"/>
  <c r="O333" i="24482"/>
  <c r="S333" i="24482"/>
  <c r="H334" i="24482"/>
  <c r="K334" i="24482" s="1"/>
  <c r="P334" i="24482" s="1"/>
  <c r="O334" i="24482"/>
  <c r="S334" i="24482"/>
  <c r="H335" i="24482"/>
  <c r="K335" i="24482" s="1"/>
  <c r="P335" i="24482" s="1"/>
  <c r="T335" i="24482" s="1"/>
  <c r="O335" i="24482"/>
  <c r="S335" i="24482"/>
  <c r="H336" i="24482"/>
  <c r="K336" i="24482" s="1"/>
  <c r="O336" i="24482"/>
  <c r="S336" i="24482"/>
  <c r="H337" i="24482"/>
  <c r="K337" i="24482" s="1"/>
  <c r="O337" i="24482"/>
  <c r="S337" i="24482"/>
  <c r="H338" i="24482"/>
  <c r="K338" i="24482"/>
  <c r="O338" i="24482"/>
  <c r="S338" i="24482"/>
  <c r="D343" i="24482"/>
  <c r="E343" i="24482"/>
  <c r="F343" i="24482"/>
  <c r="G343" i="24482"/>
  <c r="I343" i="24482"/>
  <c r="J343" i="24482"/>
  <c r="L343" i="24482"/>
  <c r="M343" i="24482"/>
  <c r="N343" i="24482"/>
  <c r="Q343" i="24482"/>
  <c r="R343" i="24482"/>
  <c r="G344" i="24482"/>
  <c r="H7" i="24513"/>
  <c r="K7" i="24513" s="1"/>
  <c r="O7" i="24513"/>
  <c r="S7" i="24513"/>
  <c r="H8" i="24513"/>
  <c r="K8" i="24513" s="1"/>
  <c r="O8" i="24513"/>
  <c r="S8" i="24513"/>
  <c r="H9" i="24513"/>
  <c r="K9" i="24513" s="1"/>
  <c r="O9" i="24513"/>
  <c r="P9" i="24513"/>
  <c r="S9" i="24513"/>
  <c r="H10" i="24513"/>
  <c r="K10" i="24513"/>
  <c r="P10" i="24513" s="1"/>
  <c r="T10" i="24513" s="1"/>
  <c r="O10" i="24513"/>
  <c r="S10" i="24513"/>
  <c r="H11" i="24513"/>
  <c r="K11" i="24513" s="1"/>
  <c r="O11" i="24513"/>
  <c r="S11" i="24513"/>
  <c r="H12" i="24513"/>
  <c r="K12" i="24513" s="1"/>
  <c r="O12" i="24513"/>
  <c r="P12" i="24513" s="1"/>
  <c r="S12" i="24513"/>
  <c r="H13" i="24513"/>
  <c r="K13" i="24513" s="1"/>
  <c r="O13" i="24513"/>
  <c r="P13" i="24513" s="1"/>
  <c r="S13" i="24513"/>
  <c r="D14" i="24513"/>
  <c r="E14" i="24513"/>
  <c r="F14" i="24513"/>
  <c r="G14" i="24513"/>
  <c r="I14" i="24513"/>
  <c r="J14" i="24513"/>
  <c r="L14" i="24513"/>
  <c r="M14" i="24513"/>
  <c r="N14" i="24513"/>
  <c r="Q14" i="24513"/>
  <c r="R14" i="24513"/>
  <c r="H15" i="24513"/>
  <c r="K15" i="24513" s="1"/>
  <c r="O15" i="24513"/>
  <c r="S15" i="24513"/>
  <c r="H16" i="24513"/>
  <c r="K16" i="24513" s="1"/>
  <c r="O16" i="24513"/>
  <c r="S16" i="24513"/>
  <c r="H17" i="24513"/>
  <c r="K17" i="24513"/>
  <c r="O17" i="24513"/>
  <c r="P17" i="24513" s="1"/>
  <c r="S17" i="24513"/>
  <c r="H18" i="24513"/>
  <c r="K18" i="24513" s="1"/>
  <c r="O18" i="24513"/>
  <c r="S18" i="24513"/>
  <c r="H19" i="24513"/>
  <c r="K19" i="24513" s="1"/>
  <c r="O19" i="24513"/>
  <c r="P19" i="24513" s="1"/>
  <c r="S19" i="24513"/>
  <c r="H20" i="24513"/>
  <c r="K20" i="24513"/>
  <c r="O20" i="24513"/>
  <c r="S20" i="24513"/>
  <c r="H21" i="24513"/>
  <c r="K21" i="24513"/>
  <c r="O21" i="24513"/>
  <c r="P21" i="24513" s="1"/>
  <c r="S21" i="24513"/>
  <c r="H22" i="24513"/>
  <c r="K22" i="24513" s="1"/>
  <c r="O22" i="24513"/>
  <c r="S22" i="24513"/>
  <c r="H23" i="24513"/>
  <c r="K23" i="24513" s="1"/>
  <c r="O23" i="24513"/>
  <c r="P23" i="24513"/>
  <c r="S23" i="24513"/>
  <c r="T23" i="24513" s="1"/>
  <c r="H24" i="24513"/>
  <c r="K24" i="24513" s="1"/>
  <c r="O24" i="24513"/>
  <c r="P24" i="24513" s="1"/>
  <c r="S24" i="24513"/>
  <c r="H25" i="24513"/>
  <c r="K25" i="24513" s="1"/>
  <c r="O25" i="24513"/>
  <c r="S25" i="24513"/>
  <c r="H26" i="24513"/>
  <c r="K26" i="24513" s="1"/>
  <c r="O26" i="24513"/>
  <c r="S26" i="24513"/>
  <c r="H27" i="24513"/>
  <c r="K27" i="24513" s="1"/>
  <c r="O27" i="24513"/>
  <c r="P27" i="24513" s="1"/>
  <c r="T27" i="24513" s="1"/>
  <c r="S27" i="24513"/>
  <c r="H28" i="24513"/>
  <c r="K28" i="24513" s="1"/>
  <c r="O28" i="24513"/>
  <c r="S28" i="24513"/>
  <c r="H30" i="24513"/>
  <c r="K30" i="24513" s="1"/>
  <c r="O30" i="24513"/>
  <c r="S30" i="24513"/>
  <c r="D31" i="24513"/>
  <c r="E31" i="24513"/>
  <c r="F31" i="24513"/>
  <c r="G31" i="24513"/>
  <c r="I31" i="24513"/>
  <c r="J31" i="24513"/>
  <c r="L31" i="24513"/>
  <c r="M31" i="24513"/>
  <c r="N31" i="24513"/>
  <c r="Q31" i="24513"/>
  <c r="R31" i="24513"/>
  <c r="S31" i="24513" s="1"/>
  <c r="H32" i="24513"/>
  <c r="K32" i="24513"/>
  <c r="P32" i="24513" s="1"/>
  <c r="O32" i="24513"/>
  <c r="S32" i="24513"/>
  <c r="H33" i="24513"/>
  <c r="K33" i="24513" s="1"/>
  <c r="P33" i="24513" s="1"/>
  <c r="T33" i="24513" s="1"/>
  <c r="O33" i="24513"/>
  <c r="S33" i="24513"/>
  <c r="H34" i="24513"/>
  <c r="K34" i="24513" s="1"/>
  <c r="O34" i="24513"/>
  <c r="S34" i="24513"/>
  <c r="H35" i="24513"/>
  <c r="K35" i="24513"/>
  <c r="O35" i="24513"/>
  <c r="P35" i="24513" s="1"/>
  <c r="S35" i="24513"/>
  <c r="H36" i="24513"/>
  <c r="K36" i="24513"/>
  <c r="O36" i="24513"/>
  <c r="S36" i="24513"/>
  <c r="H37" i="24513"/>
  <c r="K37" i="24513" s="1"/>
  <c r="O37" i="24513"/>
  <c r="S37" i="24513"/>
  <c r="H38" i="24513"/>
  <c r="K38" i="24513" s="1"/>
  <c r="O38" i="24513"/>
  <c r="S38" i="24513"/>
  <c r="H39" i="24513"/>
  <c r="K39" i="24513"/>
  <c r="O39" i="24513"/>
  <c r="S39" i="24513"/>
  <c r="H40" i="24513"/>
  <c r="K40" i="24513" s="1"/>
  <c r="P40" i="24513" s="1"/>
  <c r="O40" i="24513"/>
  <c r="S40" i="24513"/>
  <c r="H41" i="24513"/>
  <c r="K41" i="24513" s="1"/>
  <c r="O41" i="24513"/>
  <c r="S41" i="24513"/>
  <c r="H42" i="24513"/>
  <c r="K42" i="24513" s="1"/>
  <c r="O42" i="24513"/>
  <c r="P42" i="24513" s="1"/>
  <c r="T42" i="24513" s="1"/>
  <c r="S42" i="24513"/>
  <c r="H43" i="24513"/>
  <c r="K43" i="24513" s="1"/>
  <c r="O43" i="24513"/>
  <c r="S43" i="24513"/>
  <c r="H44" i="24513"/>
  <c r="K44" i="24513" s="1"/>
  <c r="O44" i="24513"/>
  <c r="P44" i="24513" s="1"/>
  <c r="S44" i="24513"/>
  <c r="T44" i="24513" s="1"/>
  <c r="H45" i="24513"/>
  <c r="K45" i="24513" s="1"/>
  <c r="P45" i="24513" s="1"/>
  <c r="O45" i="24513"/>
  <c r="S45" i="24513"/>
  <c r="H46" i="24513"/>
  <c r="K46" i="24513" s="1"/>
  <c r="O46" i="24513"/>
  <c r="S46" i="24513"/>
  <c r="H47" i="24513"/>
  <c r="K47" i="24513" s="1"/>
  <c r="O47" i="24513"/>
  <c r="P47" i="24513" s="1"/>
  <c r="S47" i="24513"/>
  <c r="H48" i="24513"/>
  <c r="K48" i="24513"/>
  <c r="O48" i="24513"/>
  <c r="S48" i="24513"/>
  <c r="H49" i="24513"/>
  <c r="K49" i="24513" s="1"/>
  <c r="O49" i="24513"/>
  <c r="S49" i="24513"/>
  <c r="H50" i="24513"/>
  <c r="K50" i="24513" s="1"/>
  <c r="O50" i="24513"/>
  <c r="S50" i="24513"/>
  <c r="H51" i="24513"/>
  <c r="K51" i="24513" s="1"/>
  <c r="O51" i="24513"/>
  <c r="S51" i="24513"/>
  <c r="H52" i="24513"/>
  <c r="K52" i="24513"/>
  <c r="O52" i="24513"/>
  <c r="S52" i="24513"/>
  <c r="H53" i="24513"/>
  <c r="K53" i="24513" s="1"/>
  <c r="P53" i="24513" s="1"/>
  <c r="O53" i="24513"/>
  <c r="S53" i="24513"/>
  <c r="H54" i="24513"/>
  <c r="K54" i="24513" s="1"/>
  <c r="O54" i="24513"/>
  <c r="S54" i="24513"/>
  <c r="H55" i="24513"/>
  <c r="K55" i="24513" s="1"/>
  <c r="O55" i="24513"/>
  <c r="S55" i="24513"/>
  <c r="H56" i="24513"/>
  <c r="K56" i="24513" s="1"/>
  <c r="O56" i="24513"/>
  <c r="S56" i="24513"/>
  <c r="H57" i="24513"/>
  <c r="K57" i="24513" s="1"/>
  <c r="P57" i="24513" s="1"/>
  <c r="O57" i="24513"/>
  <c r="S57" i="24513"/>
  <c r="H58" i="24513"/>
  <c r="K58" i="24513" s="1"/>
  <c r="O58" i="24513"/>
  <c r="S58" i="24513"/>
  <c r="H59" i="24513"/>
  <c r="K59" i="24513" s="1"/>
  <c r="O59" i="24513"/>
  <c r="S59" i="24513"/>
  <c r="H60" i="24513"/>
  <c r="K60" i="24513" s="1"/>
  <c r="O60" i="24513"/>
  <c r="P60" i="24513" s="1"/>
  <c r="S60" i="24513"/>
  <c r="H61" i="24513"/>
  <c r="K61" i="24513" s="1"/>
  <c r="P61" i="24513" s="1"/>
  <c r="O61" i="24513"/>
  <c r="S61" i="24513"/>
  <c r="H62" i="24513"/>
  <c r="K62" i="24513" s="1"/>
  <c r="O62" i="24513"/>
  <c r="S62" i="24513"/>
  <c r="H63" i="24513"/>
  <c r="K63" i="24513" s="1"/>
  <c r="O63" i="24513"/>
  <c r="S63" i="24513"/>
  <c r="H64" i="24513"/>
  <c r="K64" i="24513"/>
  <c r="O64" i="24513"/>
  <c r="P64" i="24513" s="1"/>
  <c r="S64" i="24513"/>
  <c r="H65" i="24513"/>
  <c r="K65" i="24513" s="1"/>
  <c r="O65" i="24513"/>
  <c r="S65" i="24513"/>
  <c r="H66" i="24513"/>
  <c r="K66" i="24513" s="1"/>
  <c r="O66" i="24513"/>
  <c r="S66" i="24513"/>
  <c r="H67" i="24513"/>
  <c r="K67" i="24513" s="1"/>
  <c r="O67" i="24513"/>
  <c r="S67" i="24513"/>
  <c r="H68" i="24513"/>
  <c r="K68" i="24513"/>
  <c r="O68" i="24513"/>
  <c r="S68" i="24513"/>
  <c r="H69" i="24513"/>
  <c r="K69" i="24513" s="1"/>
  <c r="O69" i="24513"/>
  <c r="S69" i="24513"/>
  <c r="D70" i="24513"/>
  <c r="E70" i="24513"/>
  <c r="F70" i="24513"/>
  <c r="G70" i="24513"/>
  <c r="I70" i="24513"/>
  <c r="J70" i="24513"/>
  <c r="L70" i="24513"/>
  <c r="M70" i="24513"/>
  <c r="N70" i="24513"/>
  <c r="Q70" i="24513"/>
  <c r="R70" i="24513"/>
  <c r="H71" i="24513"/>
  <c r="K71" i="24513"/>
  <c r="O71" i="24513"/>
  <c r="P71" i="24513" s="1"/>
  <c r="S71" i="24513"/>
  <c r="H72" i="24513"/>
  <c r="K72" i="24513"/>
  <c r="O72" i="24513"/>
  <c r="S72" i="24513"/>
  <c r="H73" i="24513"/>
  <c r="K73" i="24513" s="1"/>
  <c r="P73" i="24513" s="1"/>
  <c r="T73" i="24513" s="1"/>
  <c r="O73" i="24513"/>
  <c r="S73" i="24513"/>
  <c r="H74" i="24513"/>
  <c r="K74" i="24513"/>
  <c r="O74" i="24513"/>
  <c r="P74" i="24513" s="1"/>
  <c r="S74" i="24513"/>
  <c r="H75" i="24513"/>
  <c r="K75" i="24513"/>
  <c r="O75" i="24513"/>
  <c r="S75" i="24513"/>
  <c r="H76" i="24513"/>
  <c r="K76" i="24513"/>
  <c r="O76" i="24513"/>
  <c r="S76" i="24513"/>
  <c r="H77" i="24513"/>
  <c r="K77" i="24513" s="1"/>
  <c r="P77" i="24513" s="1"/>
  <c r="T77" i="24513" s="1"/>
  <c r="O77" i="24513"/>
  <c r="S77" i="24513"/>
  <c r="H78" i="24513"/>
  <c r="K78" i="24513"/>
  <c r="O78" i="24513"/>
  <c r="P78" i="24513" s="1"/>
  <c r="S78" i="24513"/>
  <c r="H79" i="24513"/>
  <c r="K79" i="24513"/>
  <c r="O79" i="24513"/>
  <c r="S79" i="24513"/>
  <c r="H80" i="24513"/>
  <c r="K80" i="24513"/>
  <c r="O80" i="24513"/>
  <c r="P80" i="24513" s="1"/>
  <c r="T80" i="24513" s="1"/>
  <c r="S80" i="24513"/>
  <c r="H81" i="24513"/>
  <c r="K81" i="24513" s="1"/>
  <c r="O81" i="24513"/>
  <c r="S81" i="24513"/>
  <c r="H82" i="24513"/>
  <c r="K82" i="24513"/>
  <c r="O82" i="24513"/>
  <c r="P82" i="24513" s="1"/>
  <c r="S82" i="24513"/>
  <c r="H83" i="24513"/>
  <c r="K83" i="24513" s="1"/>
  <c r="O83" i="24513"/>
  <c r="S83" i="24513"/>
  <c r="H84" i="24513"/>
  <c r="K84" i="24513" s="1"/>
  <c r="O84" i="24513"/>
  <c r="S84" i="24513"/>
  <c r="H85" i="24513"/>
  <c r="K85" i="24513" s="1"/>
  <c r="P85" i="24513" s="1"/>
  <c r="O85" i="24513"/>
  <c r="S85" i="24513"/>
  <c r="H86" i="24513"/>
  <c r="K86" i="24513" s="1"/>
  <c r="O86" i="24513"/>
  <c r="S86" i="24513"/>
  <c r="H87" i="24513"/>
  <c r="K87" i="24513" s="1"/>
  <c r="O87" i="24513"/>
  <c r="S87" i="24513"/>
  <c r="H88" i="24513"/>
  <c r="K88" i="24513"/>
  <c r="O88" i="24513"/>
  <c r="S88" i="24513"/>
  <c r="H89" i="24513"/>
  <c r="K89" i="24513" s="1"/>
  <c r="P89" i="24513" s="1"/>
  <c r="O89" i="24513"/>
  <c r="S89" i="24513"/>
  <c r="T89" i="24513" s="1"/>
  <c r="H90" i="24513"/>
  <c r="K90" i="24513"/>
  <c r="O90" i="24513"/>
  <c r="P90" i="24513" s="1"/>
  <c r="T90" i="24513" s="1"/>
  <c r="S90" i="24513"/>
  <c r="H91" i="24513"/>
  <c r="K91" i="24513" s="1"/>
  <c r="O91" i="24513"/>
  <c r="S91" i="24513"/>
  <c r="H92" i="24513"/>
  <c r="K92" i="24513" s="1"/>
  <c r="O92" i="24513"/>
  <c r="P92" i="24513" s="1"/>
  <c r="S92" i="24513"/>
  <c r="H93" i="24513"/>
  <c r="K93" i="24513" s="1"/>
  <c r="P93" i="24513" s="1"/>
  <c r="O93" i="24513"/>
  <c r="S93" i="24513"/>
  <c r="H94" i="24513"/>
  <c r="K94" i="24513" s="1"/>
  <c r="O94" i="24513"/>
  <c r="S94" i="24513"/>
  <c r="H95" i="24513"/>
  <c r="K95" i="24513" s="1"/>
  <c r="P95" i="24513" s="1"/>
  <c r="O95" i="24513"/>
  <c r="S95" i="24513"/>
  <c r="H96" i="24513"/>
  <c r="K96" i="24513" s="1"/>
  <c r="O96" i="24513"/>
  <c r="S96" i="24513"/>
  <c r="H97" i="24513"/>
  <c r="K97" i="24513" s="1"/>
  <c r="O97" i="24513"/>
  <c r="S97" i="24513"/>
  <c r="H98" i="24513"/>
  <c r="K98" i="24513"/>
  <c r="O98" i="24513"/>
  <c r="S98" i="24513"/>
  <c r="H99" i="24513"/>
  <c r="K99" i="24513" s="1"/>
  <c r="O99" i="24513"/>
  <c r="S99" i="24513"/>
  <c r="H100" i="24513"/>
  <c r="K100" i="24513" s="1"/>
  <c r="O100" i="24513"/>
  <c r="P100" i="24513" s="1"/>
  <c r="S100" i="24513"/>
  <c r="H101" i="24513"/>
  <c r="K101" i="24513" s="1"/>
  <c r="P101" i="24513" s="1"/>
  <c r="O101" i="24513"/>
  <c r="S101" i="24513"/>
  <c r="H102" i="24513"/>
  <c r="K102" i="24513" s="1"/>
  <c r="O102" i="24513"/>
  <c r="S102" i="24513"/>
  <c r="H103" i="24513"/>
  <c r="K103" i="24513" s="1"/>
  <c r="O103" i="24513"/>
  <c r="S103" i="24513"/>
  <c r="D104" i="24513"/>
  <c r="E104" i="24513"/>
  <c r="F104" i="24513"/>
  <c r="G104" i="24513"/>
  <c r="I104" i="24513"/>
  <c r="J104" i="24513"/>
  <c r="L104" i="24513"/>
  <c r="M104" i="24513"/>
  <c r="N104" i="24513"/>
  <c r="Q104" i="24513"/>
  <c r="R104" i="24513"/>
  <c r="H105" i="24513"/>
  <c r="K105" i="24513" s="1"/>
  <c r="O105" i="24513"/>
  <c r="S105" i="24513"/>
  <c r="H106" i="24513"/>
  <c r="K106" i="24513" s="1"/>
  <c r="O106" i="24513"/>
  <c r="S106" i="24513"/>
  <c r="H107" i="24513"/>
  <c r="K107" i="24513" s="1"/>
  <c r="O107" i="24513"/>
  <c r="S107" i="24513"/>
  <c r="H108" i="24513"/>
  <c r="K108" i="24513" s="1"/>
  <c r="O108" i="24513"/>
  <c r="S108" i="24513"/>
  <c r="H109" i="24513"/>
  <c r="K109" i="24513" s="1"/>
  <c r="O109" i="24513"/>
  <c r="S109" i="24513"/>
  <c r="H110" i="24513"/>
  <c r="K110" i="24513" s="1"/>
  <c r="O110" i="24513"/>
  <c r="S110" i="24513"/>
  <c r="H111" i="24513"/>
  <c r="K111" i="24513" s="1"/>
  <c r="O111" i="24513"/>
  <c r="P111" i="24513" s="1"/>
  <c r="S111" i="24513"/>
  <c r="H112" i="24513"/>
  <c r="K112" i="24513" s="1"/>
  <c r="P112" i="24513" s="1"/>
  <c r="O112" i="24513"/>
  <c r="S112" i="24513"/>
  <c r="H113" i="24513"/>
  <c r="K113" i="24513" s="1"/>
  <c r="O113" i="24513"/>
  <c r="S113" i="24513"/>
  <c r="H114" i="24513"/>
  <c r="K114" i="24513" s="1"/>
  <c r="O114" i="24513"/>
  <c r="S114" i="24513"/>
  <c r="H115" i="24513"/>
  <c r="K115" i="24513"/>
  <c r="O115" i="24513"/>
  <c r="P115" i="24513" s="1"/>
  <c r="S115" i="24513"/>
  <c r="H116" i="24513"/>
  <c r="K116" i="24513" s="1"/>
  <c r="O116" i="24513"/>
  <c r="S116" i="24513"/>
  <c r="H117" i="24513"/>
  <c r="K117" i="24513" s="1"/>
  <c r="O117" i="24513"/>
  <c r="S117" i="24513"/>
  <c r="H118" i="24513"/>
  <c r="K118" i="24513" s="1"/>
  <c r="O118" i="24513"/>
  <c r="S118" i="24513"/>
  <c r="H119" i="24513"/>
  <c r="K119" i="24513" s="1"/>
  <c r="O119" i="24513"/>
  <c r="S119" i="24513"/>
  <c r="H120" i="24513"/>
  <c r="K120" i="24513" s="1"/>
  <c r="P120" i="24513" s="1"/>
  <c r="O120" i="24513"/>
  <c r="S120" i="24513"/>
  <c r="H121" i="24513"/>
  <c r="K121" i="24513" s="1"/>
  <c r="O121" i="24513"/>
  <c r="S121" i="24513"/>
  <c r="H122" i="24513"/>
  <c r="K122" i="24513" s="1"/>
  <c r="O122" i="24513"/>
  <c r="S122" i="24513"/>
  <c r="H123" i="24513"/>
  <c r="K123" i="24513"/>
  <c r="O123" i="24513"/>
  <c r="S123" i="24513"/>
  <c r="H124" i="24513"/>
  <c r="K124" i="24513" s="1"/>
  <c r="P124" i="24513" s="1"/>
  <c r="O124" i="24513"/>
  <c r="S124" i="24513"/>
  <c r="H125" i="24513"/>
  <c r="K125" i="24513" s="1"/>
  <c r="O125" i="24513"/>
  <c r="S125" i="24513"/>
  <c r="H126" i="24513"/>
  <c r="K126" i="24513" s="1"/>
  <c r="O126" i="24513"/>
  <c r="S126" i="24513"/>
  <c r="H127" i="24513"/>
  <c r="K127" i="24513" s="1"/>
  <c r="O127" i="24513"/>
  <c r="P127" i="24513" s="1"/>
  <c r="S127" i="24513"/>
  <c r="H128" i="24513"/>
  <c r="K128" i="24513" s="1"/>
  <c r="P128" i="24513" s="1"/>
  <c r="O128" i="24513"/>
  <c r="S128" i="24513"/>
  <c r="H129" i="24513"/>
  <c r="K129" i="24513" s="1"/>
  <c r="O129" i="24513"/>
  <c r="S129" i="24513"/>
  <c r="H130" i="24513"/>
  <c r="K130" i="24513" s="1"/>
  <c r="O130" i="24513"/>
  <c r="S130" i="24513"/>
  <c r="H131" i="24513"/>
  <c r="K131" i="24513"/>
  <c r="O131" i="24513"/>
  <c r="P131" i="24513" s="1"/>
  <c r="S131" i="24513"/>
  <c r="H132" i="24513"/>
  <c r="K132" i="24513" s="1"/>
  <c r="O132" i="24513"/>
  <c r="S132" i="24513"/>
  <c r="H133" i="24513"/>
  <c r="K133" i="24513" s="1"/>
  <c r="O133" i="24513"/>
  <c r="S133" i="24513"/>
  <c r="H134" i="24513"/>
  <c r="K134" i="24513" s="1"/>
  <c r="O134" i="24513"/>
  <c r="S134" i="24513"/>
  <c r="D135" i="24513"/>
  <c r="E135" i="24513"/>
  <c r="H135" i="24513" s="1"/>
  <c r="F135" i="24513"/>
  <c r="G135" i="24513"/>
  <c r="I135" i="24513"/>
  <c r="J135" i="24513"/>
  <c r="L135" i="24513"/>
  <c r="M135" i="24513"/>
  <c r="N135" i="24513"/>
  <c r="O135" i="24513" s="1"/>
  <c r="Q135" i="24513"/>
  <c r="R135" i="24513"/>
  <c r="H136" i="24513"/>
  <c r="K136" i="24513" s="1"/>
  <c r="O136" i="24513"/>
  <c r="S136" i="24513"/>
  <c r="H137" i="24513"/>
  <c r="K137" i="24513" s="1"/>
  <c r="O137" i="24513"/>
  <c r="S137" i="24513"/>
  <c r="H138" i="24513"/>
  <c r="K138" i="24513" s="1"/>
  <c r="P138" i="24513" s="1"/>
  <c r="O138" i="24513"/>
  <c r="S138" i="24513"/>
  <c r="H139" i="24513"/>
  <c r="K139" i="24513"/>
  <c r="P139" i="24513" s="1"/>
  <c r="O139" i="24513"/>
  <c r="S139" i="24513"/>
  <c r="H140" i="24513"/>
  <c r="K140" i="24513" s="1"/>
  <c r="O140" i="24513"/>
  <c r="S140" i="24513"/>
  <c r="H141" i="24513"/>
  <c r="K141" i="24513" s="1"/>
  <c r="O141" i="24513"/>
  <c r="P141" i="24513" s="1"/>
  <c r="T141" i="24513" s="1"/>
  <c r="S141" i="24513"/>
  <c r="H142" i="24513"/>
  <c r="K142" i="24513" s="1"/>
  <c r="O142" i="24513"/>
  <c r="P142" i="24513"/>
  <c r="S142" i="24513"/>
  <c r="H143" i="24513"/>
  <c r="K143" i="24513"/>
  <c r="O143" i="24513"/>
  <c r="S143" i="24513"/>
  <c r="H144" i="24513"/>
  <c r="K144" i="24513" s="1"/>
  <c r="O144" i="24513"/>
  <c r="S144" i="24513"/>
  <c r="H145" i="24513"/>
  <c r="K145" i="24513" s="1"/>
  <c r="O145" i="24513"/>
  <c r="P145" i="24513" s="1"/>
  <c r="T145" i="24513" s="1"/>
  <c r="S145" i="24513"/>
  <c r="H146" i="24513"/>
  <c r="K146" i="24513" s="1"/>
  <c r="P146" i="24513" s="1"/>
  <c r="O146" i="24513"/>
  <c r="S146" i="24513"/>
  <c r="H147" i="24513"/>
  <c r="K147" i="24513" s="1"/>
  <c r="O147" i="24513"/>
  <c r="S147" i="24513"/>
  <c r="H148" i="24513"/>
  <c r="K148" i="24513" s="1"/>
  <c r="P148" i="24513" s="1"/>
  <c r="O148" i="24513"/>
  <c r="S148" i="24513"/>
  <c r="H149" i="24513"/>
  <c r="K149" i="24513" s="1"/>
  <c r="O149" i="24513"/>
  <c r="S149" i="24513"/>
  <c r="H150" i="24513"/>
  <c r="K150" i="24513" s="1"/>
  <c r="P150" i="24513" s="1"/>
  <c r="O150" i="24513"/>
  <c r="S150" i="24513"/>
  <c r="H151" i="24513"/>
  <c r="K151" i="24513"/>
  <c r="O151" i="24513"/>
  <c r="S151" i="24513"/>
  <c r="H152" i="24513"/>
  <c r="K152" i="24513" s="1"/>
  <c r="O152" i="24513"/>
  <c r="S152" i="24513"/>
  <c r="H153" i="24513"/>
  <c r="K153" i="24513" s="1"/>
  <c r="O153" i="24513"/>
  <c r="S153" i="24513"/>
  <c r="H154" i="24513"/>
  <c r="K154" i="24513" s="1"/>
  <c r="P154" i="24513" s="1"/>
  <c r="O154" i="24513"/>
  <c r="S154" i="24513"/>
  <c r="H155" i="24513"/>
  <c r="K155" i="24513" s="1"/>
  <c r="O155" i="24513"/>
  <c r="S155" i="24513"/>
  <c r="H156" i="24513"/>
  <c r="K156" i="24513" s="1"/>
  <c r="P156" i="24513" s="1"/>
  <c r="O156" i="24513"/>
  <c r="S156" i="24513"/>
  <c r="H157" i="24513"/>
  <c r="K157" i="24513"/>
  <c r="O157" i="24513"/>
  <c r="S157" i="24513"/>
  <c r="H158" i="24513"/>
  <c r="K158" i="24513" s="1"/>
  <c r="P158" i="24513" s="1"/>
  <c r="O158" i="24513"/>
  <c r="S158" i="24513"/>
  <c r="H159" i="24513"/>
  <c r="K159" i="24513"/>
  <c r="O159" i="24513"/>
  <c r="P159" i="24513" s="1"/>
  <c r="T159" i="24513" s="1"/>
  <c r="S159" i="24513"/>
  <c r="H160" i="24513"/>
  <c r="K160" i="24513" s="1"/>
  <c r="O160" i="24513"/>
  <c r="S160" i="24513"/>
  <c r="H161" i="24513"/>
  <c r="K161" i="24513" s="1"/>
  <c r="O161" i="24513"/>
  <c r="P161" i="24513" s="1"/>
  <c r="S161" i="24513"/>
  <c r="H162" i="24513"/>
  <c r="K162" i="24513" s="1"/>
  <c r="P162" i="24513" s="1"/>
  <c r="O162" i="24513"/>
  <c r="S162" i="24513"/>
  <c r="H163" i="24513"/>
  <c r="K163" i="24513" s="1"/>
  <c r="O163" i="24513"/>
  <c r="S163" i="24513"/>
  <c r="H164" i="24513"/>
  <c r="K164" i="24513" s="1"/>
  <c r="O164" i="24513"/>
  <c r="S164" i="24513"/>
  <c r="H166" i="24513"/>
  <c r="K166" i="24513"/>
  <c r="O166" i="24513"/>
  <c r="S166" i="24513"/>
  <c r="H167" i="24513"/>
  <c r="K167" i="24513" s="1"/>
  <c r="O167" i="24513"/>
  <c r="S167" i="24513"/>
  <c r="H168" i="24513"/>
  <c r="K168" i="24513"/>
  <c r="O168" i="24513"/>
  <c r="P168" i="24513" s="1"/>
  <c r="T168" i="24513" s="1"/>
  <c r="S168" i="24513"/>
  <c r="H169" i="24513"/>
  <c r="K169" i="24513" s="1"/>
  <c r="O169" i="24513"/>
  <c r="S169" i="24513"/>
  <c r="H170" i="24513"/>
  <c r="K170" i="24513" s="1"/>
  <c r="O170" i="24513"/>
  <c r="P170" i="24513" s="1"/>
  <c r="T170" i="24513" s="1"/>
  <c r="S170" i="24513"/>
  <c r="H171" i="24513"/>
  <c r="K171" i="24513" s="1"/>
  <c r="P171" i="24513" s="1"/>
  <c r="O171" i="24513"/>
  <c r="S171" i="24513"/>
  <c r="H172" i="24513"/>
  <c r="K172" i="24513"/>
  <c r="O172" i="24513"/>
  <c r="S172" i="24513"/>
  <c r="H174" i="24513"/>
  <c r="K174" i="24513" s="1"/>
  <c r="P174" i="24513" s="1"/>
  <c r="O174" i="24513"/>
  <c r="S174" i="24513"/>
  <c r="H175" i="24513"/>
  <c r="K175" i="24513" s="1"/>
  <c r="O175" i="24513"/>
  <c r="S175" i="24513"/>
  <c r="H176" i="24513"/>
  <c r="K176" i="24513" s="1"/>
  <c r="O176" i="24513"/>
  <c r="S176" i="24513"/>
  <c r="H177" i="24513"/>
  <c r="K177" i="24513"/>
  <c r="O177" i="24513"/>
  <c r="S177" i="24513"/>
  <c r="H178" i="24513"/>
  <c r="K178" i="24513" s="1"/>
  <c r="O178" i="24513"/>
  <c r="S178" i="24513"/>
  <c r="H179" i="24513"/>
  <c r="K179" i="24513" s="1"/>
  <c r="O179" i="24513"/>
  <c r="P179" i="24513" s="1"/>
  <c r="T179" i="24513" s="1"/>
  <c r="S179" i="24513"/>
  <c r="H180" i="24513"/>
  <c r="K180" i="24513" s="1"/>
  <c r="P180" i="24513" s="1"/>
  <c r="O180" i="24513"/>
  <c r="S180" i="24513"/>
  <c r="H181" i="24513"/>
  <c r="K181" i="24513" s="1"/>
  <c r="O181" i="24513"/>
  <c r="S181" i="24513"/>
  <c r="H182" i="24513"/>
  <c r="K182" i="24513" s="1"/>
  <c r="P182" i="24513" s="1"/>
  <c r="O182" i="24513"/>
  <c r="S182" i="24513"/>
  <c r="H183" i="24513"/>
  <c r="K183" i="24513"/>
  <c r="O183" i="24513"/>
  <c r="S183" i="24513"/>
  <c r="H184" i="24513"/>
  <c r="K184" i="24513" s="1"/>
  <c r="O184" i="24513"/>
  <c r="S184" i="24513"/>
  <c r="H185" i="24513"/>
  <c r="K185" i="24513"/>
  <c r="O185" i="24513"/>
  <c r="P185" i="24513" s="1"/>
  <c r="T185" i="24513" s="1"/>
  <c r="S185" i="24513"/>
  <c r="H186" i="24513"/>
  <c r="K186" i="24513" s="1"/>
  <c r="O186" i="24513"/>
  <c r="S186" i="24513"/>
  <c r="H187" i="24513"/>
  <c r="K187" i="24513" s="1"/>
  <c r="O187" i="24513"/>
  <c r="S187" i="24513"/>
  <c r="H188" i="24513"/>
  <c r="K188" i="24513" s="1"/>
  <c r="P188" i="24513" s="1"/>
  <c r="O188" i="24513"/>
  <c r="S188" i="24513"/>
  <c r="H189" i="24513"/>
  <c r="K189" i="24513"/>
  <c r="O189" i="24513"/>
  <c r="S189" i="24513"/>
  <c r="D190" i="24513"/>
  <c r="E190" i="24513"/>
  <c r="F190" i="24513"/>
  <c r="G190" i="24513"/>
  <c r="H190" i="24513" s="1"/>
  <c r="I190" i="24513"/>
  <c r="J190" i="24513"/>
  <c r="L190" i="24513"/>
  <c r="O190" i="24513" s="1"/>
  <c r="M190" i="24513"/>
  <c r="N190" i="24513"/>
  <c r="Q190" i="24513"/>
  <c r="R190" i="24513"/>
  <c r="S190" i="24513" s="1"/>
  <c r="H191" i="24513"/>
  <c r="K191" i="24513" s="1"/>
  <c r="O191" i="24513"/>
  <c r="S191" i="24513"/>
  <c r="H192" i="24513"/>
  <c r="K192" i="24513" s="1"/>
  <c r="O192" i="24513"/>
  <c r="S192" i="24513"/>
  <c r="H193" i="24513"/>
  <c r="K193" i="24513" s="1"/>
  <c r="P193" i="24513" s="1"/>
  <c r="O193" i="24513"/>
  <c r="S193" i="24513"/>
  <c r="H194" i="24513"/>
  <c r="K194" i="24513" s="1"/>
  <c r="O194" i="24513"/>
  <c r="S194" i="24513"/>
  <c r="H195" i="24513"/>
  <c r="K195" i="24513" s="1"/>
  <c r="O195" i="24513"/>
  <c r="S195" i="24513"/>
  <c r="H196" i="24513"/>
  <c r="K196" i="24513" s="1"/>
  <c r="O196" i="24513"/>
  <c r="S196" i="24513"/>
  <c r="H197" i="24513"/>
  <c r="K197" i="24513" s="1"/>
  <c r="O197" i="24513"/>
  <c r="S197" i="24513"/>
  <c r="H198" i="24513"/>
  <c r="K198" i="24513"/>
  <c r="O198" i="24513"/>
  <c r="S198" i="24513"/>
  <c r="H199" i="24513"/>
  <c r="K199" i="24513" s="1"/>
  <c r="O199" i="24513"/>
  <c r="S199" i="24513"/>
  <c r="H200" i="24513"/>
  <c r="K200" i="24513" s="1"/>
  <c r="O200" i="24513"/>
  <c r="P200" i="24513" s="1"/>
  <c r="T200" i="24513" s="1"/>
  <c r="S200" i="24513"/>
  <c r="H201" i="24513"/>
  <c r="K201" i="24513" s="1"/>
  <c r="P201" i="24513" s="1"/>
  <c r="O201" i="24513"/>
  <c r="S201" i="24513"/>
  <c r="H202" i="24513"/>
  <c r="K202" i="24513"/>
  <c r="O202" i="24513"/>
  <c r="S202" i="24513"/>
  <c r="H203" i="24513"/>
  <c r="K203" i="24513" s="1"/>
  <c r="P203" i="24513" s="1"/>
  <c r="O203" i="24513"/>
  <c r="S203" i="24513"/>
  <c r="H204" i="24513"/>
  <c r="K204" i="24513"/>
  <c r="O204" i="24513"/>
  <c r="P204" i="24513" s="1"/>
  <c r="T204" i="24513" s="1"/>
  <c r="S204" i="24513"/>
  <c r="H205" i="24513"/>
  <c r="K205" i="24513" s="1"/>
  <c r="P205" i="24513" s="1"/>
  <c r="O205" i="24513"/>
  <c r="S205" i="24513"/>
  <c r="H206" i="24513"/>
  <c r="K206" i="24513"/>
  <c r="O206" i="24513"/>
  <c r="P206" i="24513" s="1"/>
  <c r="S206" i="24513"/>
  <c r="H207" i="24513"/>
  <c r="K207" i="24513" s="1"/>
  <c r="O207" i="24513"/>
  <c r="S207" i="24513"/>
  <c r="H208" i="24513"/>
  <c r="K208" i="24513" s="1"/>
  <c r="O208" i="24513"/>
  <c r="S208" i="24513"/>
  <c r="H209" i="24513"/>
  <c r="K209" i="24513" s="1"/>
  <c r="P209" i="24513" s="1"/>
  <c r="O209" i="24513"/>
  <c r="S209" i="24513"/>
  <c r="H210" i="24513"/>
  <c r="K210" i="24513" s="1"/>
  <c r="O210" i="24513"/>
  <c r="S210" i="24513"/>
  <c r="H211" i="24513"/>
  <c r="K211" i="24513" s="1"/>
  <c r="O211" i="24513"/>
  <c r="S211" i="24513"/>
  <c r="H212" i="24513"/>
  <c r="K212" i="24513" s="1"/>
  <c r="O212" i="24513"/>
  <c r="S212" i="24513"/>
  <c r="H213" i="24513"/>
  <c r="K213" i="24513" s="1"/>
  <c r="P213" i="24513" s="1"/>
  <c r="O213" i="24513"/>
  <c r="S213" i="24513"/>
  <c r="T213" i="24513" s="1"/>
  <c r="H214" i="24513"/>
  <c r="K214" i="24513"/>
  <c r="O214" i="24513"/>
  <c r="S214" i="24513"/>
  <c r="H215" i="24513"/>
  <c r="K215" i="24513" s="1"/>
  <c r="O215" i="24513"/>
  <c r="S215" i="24513"/>
  <c r="H216" i="24513"/>
  <c r="K216" i="24513" s="1"/>
  <c r="O216" i="24513"/>
  <c r="P216" i="24513" s="1"/>
  <c r="S216" i="24513"/>
  <c r="H217" i="24513"/>
  <c r="K217" i="24513" s="1"/>
  <c r="P217" i="24513" s="1"/>
  <c r="O217" i="24513"/>
  <c r="S217" i="24513"/>
  <c r="H218" i="24513"/>
  <c r="K218" i="24513" s="1"/>
  <c r="O218" i="24513"/>
  <c r="S218" i="24513"/>
  <c r="H219" i="24513"/>
  <c r="K219" i="24513" s="1"/>
  <c r="P219" i="24513" s="1"/>
  <c r="O219" i="24513"/>
  <c r="S219" i="24513"/>
  <c r="H220" i="24513"/>
  <c r="K220" i="24513" s="1"/>
  <c r="O220" i="24513"/>
  <c r="S220" i="24513"/>
  <c r="H221" i="24513"/>
  <c r="K221" i="24513" s="1"/>
  <c r="P221" i="24513" s="1"/>
  <c r="O221" i="24513"/>
  <c r="S221" i="24513"/>
  <c r="H222" i="24513"/>
  <c r="K222" i="24513"/>
  <c r="O222" i="24513"/>
  <c r="S222" i="24513"/>
  <c r="D223" i="24513"/>
  <c r="E223" i="24513"/>
  <c r="F223" i="24513"/>
  <c r="G223" i="24513"/>
  <c r="I223" i="24513"/>
  <c r="J223" i="24513"/>
  <c r="L223" i="24513"/>
  <c r="M223" i="24513"/>
  <c r="N223" i="24513"/>
  <c r="O223" i="24513"/>
  <c r="Q223" i="24513"/>
  <c r="R223" i="24513"/>
  <c r="S223" i="24513" s="1"/>
  <c r="H224" i="24513"/>
  <c r="K224" i="24513" s="1"/>
  <c r="O224" i="24513"/>
  <c r="S224" i="24513"/>
  <c r="H225" i="24513"/>
  <c r="K225" i="24513" s="1"/>
  <c r="O225" i="24513"/>
  <c r="S225" i="24513"/>
  <c r="H226" i="24513"/>
  <c r="K226" i="24513"/>
  <c r="O226" i="24513"/>
  <c r="S226" i="24513"/>
  <c r="H227" i="24513"/>
  <c r="K227" i="24513" s="1"/>
  <c r="O227" i="24513"/>
  <c r="S227" i="24513"/>
  <c r="H228" i="24513"/>
  <c r="K228" i="24513" s="1"/>
  <c r="O228" i="24513"/>
  <c r="P228" i="24513" s="1"/>
  <c r="S228" i="24513"/>
  <c r="H229" i="24513"/>
  <c r="K229" i="24513" s="1"/>
  <c r="P229" i="24513" s="1"/>
  <c r="O229" i="24513"/>
  <c r="S229" i="24513"/>
  <c r="H230" i="24513"/>
  <c r="K230" i="24513"/>
  <c r="O230" i="24513"/>
  <c r="S230" i="24513"/>
  <c r="H231" i="24513"/>
  <c r="K231" i="24513" s="1"/>
  <c r="P231" i="24513" s="1"/>
  <c r="O231" i="24513"/>
  <c r="S231" i="24513"/>
  <c r="H232" i="24513"/>
  <c r="K232" i="24513"/>
  <c r="O232" i="24513"/>
  <c r="P232" i="24513" s="1"/>
  <c r="T232" i="24513" s="1"/>
  <c r="S232" i="24513"/>
  <c r="H233" i="24513"/>
  <c r="K233" i="24513" s="1"/>
  <c r="O233" i="24513"/>
  <c r="S233" i="24513"/>
  <c r="H234" i="24513"/>
  <c r="K234" i="24513"/>
  <c r="O234" i="24513"/>
  <c r="P234" i="24513" s="1"/>
  <c r="S234" i="24513"/>
  <c r="H235" i="24513"/>
  <c r="K235" i="24513" s="1"/>
  <c r="O235" i="24513"/>
  <c r="S235" i="24513"/>
  <c r="D236" i="24513"/>
  <c r="E236" i="24513"/>
  <c r="F236" i="24513"/>
  <c r="G236" i="24513"/>
  <c r="H236" i="24513" s="1"/>
  <c r="I236" i="24513"/>
  <c r="J236" i="24513"/>
  <c r="L236" i="24513"/>
  <c r="M236" i="24513"/>
  <c r="N236" i="24513"/>
  <c r="Q236" i="24513"/>
  <c r="R236" i="24513"/>
  <c r="S236" i="24513" s="1"/>
  <c r="H237" i="24513"/>
  <c r="K237" i="24513"/>
  <c r="O237" i="24513"/>
  <c r="S237" i="24513"/>
  <c r="H238" i="24513"/>
  <c r="K238" i="24513" s="1"/>
  <c r="P238" i="24513" s="1"/>
  <c r="O238" i="24513"/>
  <c r="S238" i="24513"/>
  <c r="H239" i="24513"/>
  <c r="K239" i="24513"/>
  <c r="O239" i="24513"/>
  <c r="P239" i="24513" s="1"/>
  <c r="T239" i="24513" s="1"/>
  <c r="S239" i="24513"/>
  <c r="H240" i="24513"/>
  <c r="K240" i="24513" s="1"/>
  <c r="O240" i="24513"/>
  <c r="S240" i="24513"/>
  <c r="H241" i="24513"/>
  <c r="K241" i="24513"/>
  <c r="O241" i="24513"/>
  <c r="P241" i="24513" s="1"/>
  <c r="S241" i="24513"/>
  <c r="H242" i="24513"/>
  <c r="K242" i="24513" s="1"/>
  <c r="O242" i="24513"/>
  <c r="S242" i="24513"/>
  <c r="H243" i="24513"/>
  <c r="K243" i="24513" s="1"/>
  <c r="O243" i="24513"/>
  <c r="S243" i="24513"/>
  <c r="H244" i="24513"/>
  <c r="K244" i="24513" s="1"/>
  <c r="P244" i="24513" s="1"/>
  <c r="O244" i="24513"/>
  <c r="S244" i="24513"/>
  <c r="H245" i="24513"/>
  <c r="K245" i="24513"/>
  <c r="O245" i="24513"/>
  <c r="S245" i="24513"/>
  <c r="H246" i="24513"/>
  <c r="K246" i="24513" s="1"/>
  <c r="O246" i="24513"/>
  <c r="S246" i="24513"/>
  <c r="H247" i="24513"/>
  <c r="K247" i="24513"/>
  <c r="O247" i="24513"/>
  <c r="P247" i="24513" s="1"/>
  <c r="T247" i="24513" s="1"/>
  <c r="S247" i="24513"/>
  <c r="H248" i="24513"/>
  <c r="K248" i="24513" s="1"/>
  <c r="P248" i="24513" s="1"/>
  <c r="O248" i="24513"/>
  <c r="S248" i="24513"/>
  <c r="T248" i="24513" s="1"/>
  <c r="H249" i="24513"/>
  <c r="K249" i="24513"/>
  <c r="O249" i="24513"/>
  <c r="P249" i="24513" s="1"/>
  <c r="S249" i="24513"/>
  <c r="H250" i="24513"/>
  <c r="K250" i="24513" s="1"/>
  <c r="O250" i="24513"/>
  <c r="S250" i="24513"/>
  <c r="H251" i="24513"/>
  <c r="K251" i="24513" s="1"/>
  <c r="O251" i="24513"/>
  <c r="P251" i="24513" s="1"/>
  <c r="T251" i="24513" s="1"/>
  <c r="S251" i="24513"/>
  <c r="H252" i="24513"/>
  <c r="K252" i="24513" s="1"/>
  <c r="P252" i="24513" s="1"/>
  <c r="O252" i="24513"/>
  <c r="S252" i="24513"/>
  <c r="H253" i="24513"/>
  <c r="K253" i="24513" s="1"/>
  <c r="O253" i="24513"/>
  <c r="S253" i="24513"/>
  <c r="H254" i="24513"/>
  <c r="K254" i="24513" s="1"/>
  <c r="P254" i="24513" s="1"/>
  <c r="O254" i="24513"/>
  <c r="S254" i="24513"/>
  <c r="H255" i="24513"/>
  <c r="K255" i="24513" s="1"/>
  <c r="O255" i="24513"/>
  <c r="S255" i="24513"/>
  <c r="H256" i="24513"/>
  <c r="K256" i="24513" s="1"/>
  <c r="P256" i="24513" s="1"/>
  <c r="O256" i="24513"/>
  <c r="S256" i="24513"/>
  <c r="H257" i="24513"/>
  <c r="K257" i="24513"/>
  <c r="O257" i="24513"/>
  <c r="S257" i="24513"/>
  <c r="H258" i="24513"/>
  <c r="K258" i="24513" s="1"/>
  <c r="O258" i="24513"/>
  <c r="S258" i="24513"/>
  <c r="H259" i="24513"/>
  <c r="K259" i="24513" s="1"/>
  <c r="O259" i="24513"/>
  <c r="S259" i="24513"/>
  <c r="H260" i="24513"/>
  <c r="K260" i="24513" s="1"/>
  <c r="P260" i="24513" s="1"/>
  <c r="O260" i="24513"/>
  <c r="S260" i="24513"/>
  <c r="H261" i="24513"/>
  <c r="K261" i="24513" s="1"/>
  <c r="O261" i="24513"/>
  <c r="S261" i="24513"/>
  <c r="H262" i="24513"/>
  <c r="K262" i="24513" s="1"/>
  <c r="P262" i="24513" s="1"/>
  <c r="O262" i="24513"/>
  <c r="S262" i="24513"/>
  <c r="H263" i="24513"/>
  <c r="K263" i="24513"/>
  <c r="O263" i="24513"/>
  <c r="S263" i="24513"/>
  <c r="H264" i="24513"/>
  <c r="K264" i="24513" s="1"/>
  <c r="O264" i="24513"/>
  <c r="S264" i="24513"/>
  <c r="H265" i="24513"/>
  <c r="K265" i="24513"/>
  <c r="O265" i="24513"/>
  <c r="P265" i="24513" s="1"/>
  <c r="T265" i="24513" s="1"/>
  <c r="S265" i="24513"/>
  <c r="H266" i="24513"/>
  <c r="K266" i="24513" s="1"/>
  <c r="O266" i="24513"/>
  <c r="S266" i="24513"/>
  <c r="H267" i="24513"/>
  <c r="K267" i="24513" s="1"/>
  <c r="O267" i="24513"/>
  <c r="S267" i="24513"/>
  <c r="D268" i="24513"/>
  <c r="E268" i="24513"/>
  <c r="F268" i="24513"/>
  <c r="G268" i="24513"/>
  <c r="I268" i="24513"/>
  <c r="J268" i="24513"/>
  <c r="L268" i="24513"/>
  <c r="M268" i="24513"/>
  <c r="N268" i="24513"/>
  <c r="O268" i="24513" s="1"/>
  <c r="Q268" i="24513"/>
  <c r="R268" i="24513"/>
  <c r="S268" i="24513" s="1"/>
  <c r="H269" i="24513"/>
  <c r="K269" i="24513"/>
  <c r="O269" i="24513"/>
  <c r="S269" i="24513"/>
  <c r="H270" i="24513"/>
  <c r="K270" i="24513"/>
  <c r="O270" i="24513"/>
  <c r="P270" i="24513" s="1"/>
  <c r="S270" i="24513"/>
  <c r="H271" i="24513"/>
  <c r="K271" i="24513" s="1"/>
  <c r="O271" i="24513"/>
  <c r="S271" i="24513"/>
  <c r="H272" i="24513"/>
  <c r="K272" i="24513" s="1"/>
  <c r="P272" i="24513" s="1"/>
  <c r="T272" i="24513" s="1"/>
  <c r="O272" i="24513"/>
  <c r="S272" i="24513"/>
  <c r="H273" i="24513"/>
  <c r="K273" i="24513" s="1"/>
  <c r="O273" i="24513"/>
  <c r="S273" i="24513"/>
  <c r="H274" i="24513"/>
  <c r="K274" i="24513"/>
  <c r="P274" i="24513" s="1"/>
  <c r="O274" i="24513"/>
  <c r="S274" i="24513"/>
  <c r="H275" i="24513"/>
  <c r="K275" i="24513" s="1"/>
  <c r="O275" i="24513"/>
  <c r="P275" i="24513"/>
  <c r="S275" i="24513"/>
  <c r="T275" i="24513" s="1"/>
  <c r="H276" i="24513"/>
  <c r="K276" i="24513" s="1"/>
  <c r="P276" i="24513" s="1"/>
  <c r="T276" i="24513" s="1"/>
  <c r="O276" i="24513"/>
  <c r="S276" i="24513"/>
  <c r="H277" i="24513"/>
  <c r="K277" i="24513"/>
  <c r="O277" i="24513"/>
  <c r="P277" i="24513" s="1"/>
  <c r="S277" i="24513"/>
  <c r="H278" i="24513"/>
  <c r="K278" i="24513"/>
  <c r="P278" i="24513" s="1"/>
  <c r="O278" i="24513"/>
  <c r="S278" i="24513"/>
  <c r="D279" i="24513"/>
  <c r="E279" i="24513"/>
  <c r="F279" i="24513"/>
  <c r="G279" i="24513"/>
  <c r="I279" i="24513"/>
  <c r="J279" i="24513"/>
  <c r="L279" i="24513"/>
  <c r="O279" i="24513" s="1"/>
  <c r="M279" i="24513"/>
  <c r="N279" i="24513"/>
  <c r="Q279" i="24513"/>
  <c r="R279" i="24513"/>
  <c r="S279" i="24513" s="1"/>
  <c r="H280" i="24513"/>
  <c r="K280" i="24513"/>
  <c r="O280" i="24513"/>
  <c r="S280" i="24513"/>
  <c r="H281" i="24513"/>
  <c r="K281" i="24513" s="1"/>
  <c r="O281" i="24513"/>
  <c r="S281" i="24513"/>
  <c r="H282" i="24513"/>
  <c r="K282" i="24513"/>
  <c r="O282" i="24513"/>
  <c r="P282" i="24513" s="1"/>
  <c r="T282" i="24513" s="1"/>
  <c r="S282" i="24513"/>
  <c r="H283" i="24513"/>
  <c r="K283" i="24513" s="1"/>
  <c r="P283" i="24513" s="1"/>
  <c r="O283" i="24513"/>
  <c r="S283" i="24513"/>
  <c r="H284" i="24513"/>
  <c r="K284" i="24513"/>
  <c r="O284" i="24513"/>
  <c r="P284" i="24513" s="1"/>
  <c r="S284" i="24513"/>
  <c r="H285" i="24513"/>
  <c r="K285" i="24513" s="1"/>
  <c r="P285" i="24513" s="1"/>
  <c r="O285" i="24513"/>
  <c r="S285" i="24513"/>
  <c r="H286" i="24513"/>
  <c r="K286" i="24513"/>
  <c r="O286" i="24513"/>
  <c r="P286" i="24513" s="1"/>
  <c r="S286" i="24513"/>
  <c r="H287" i="24513"/>
  <c r="K287" i="24513" s="1"/>
  <c r="P287" i="24513" s="1"/>
  <c r="O287" i="24513"/>
  <c r="S287" i="24513"/>
  <c r="H288" i="24513"/>
  <c r="K288" i="24513"/>
  <c r="O288" i="24513"/>
  <c r="P288" i="24513" s="1"/>
  <c r="S288" i="24513"/>
  <c r="H289" i="24513"/>
  <c r="K289" i="24513" s="1"/>
  <c r="O289" i="24513"/>
  <c r="S289" i="24513"/>
  <c r="D290" i="24513"/>
  <c r="E290" i="24513"/>
  <c r="F290" i="24513"/>
  <c r="G290" i="24513"/>
  <c r="I290" i="24513"/>
  <c r="J290" i="24513"/>
  <c r="L290" i="24513"/>
  <c r="M290" i="24513"/>
  <c r="N290" i="24513"/>
  <c r="Q290" i="24513"/>
  <c r="R290" i="24513"/>
  <c r="S290" i="24513" s="1"/>
  <c r="H291" i="24513"/>
  <c r="K291" i="24513" s="1"/>
  <c r="O291" i="24513"/>
  <c r="S291" i="24513"/>
  <c r="H292" i="24513"/>
  <c r="K292" i="24513" s="1"/>
  <c r="O292" i="24513"/>
  <c r="S292" i="24513"/>
  <c r="H293" i="24513"/>
  <c r="K293" i="24513"/>
  <c r="O293" i="24513"/>
  <c r="P293" i="24513"/>
  <c r="S293" i="24513"/>
  <c r="T293" i="24513" s="1"/>
  <c r="H294" i="24513"/>
  <c r="K294" i="24513" s="1"/>
  <c r="P294" i="24513" s="1"/>
  <c r="O294" i="24513"/>
  <c r="S294" i="24513"/>
  <c r="T294" i="24513"/>
  <c r="H295" i="24513"/>
  <c r="K295" i="24513" s="1"/>
  <c r="P295" i="24513" s="1"/>
  <c r="O295" i="24513"/>
  <c r="S295" i="24513"/>
  <c r="H296" i="24513"/>
  <c r="K296" i="24513" s="1"/>
  <c r="O296" i="24513"/>
  <c r="S296" i="24513"/>
  <c r="H297" i="24513"/>
  <c r="K297" i="24513"/>
  <c r="O297" i="24513"/>
  <c r="P297" i="24513" s="1"/>
  <c r="S297" i="24513"/>
  <c r="H298" i="24513"/>
  <c r="K298" i="24513"/>
  <c r="O298" i="24513"/>
  <c r="P298" i="24513" s="1"/>
  <c r="S298" i="24513"/>
  <c r="T298" i="24513" s="1"/>
  <c r="H299" i="24513"/>
  <c r="K299" i="24513" s="1"/>
  <c r="P299" i="24513" s="1"/>
  <c r="T299" i="24513" s="1"/>
  <c r="O299" i="24513"/>
  <c r="S299" i="24513"/>
  <c r="H300" i="24513"/>
  <c r="K300" i="24513"/>
  <c r="O300" i="24513"/>
  <c r="S300" i="24513"/>
  <c r="H301" i="24513"/>
  <c r="K301" i="24513"/>
  <c r="O301" i="24513"/>
  <c r="S301" i="24513"/>
  <c r="H302" i="24513"/>
  <c r="K302" i="24513"/>
  <c r="O302" i="24513"/>
  <c r="P302" i="24513"/>
  <c r="S302" i="24513"/>
  <c r="H303" i="24513"/>
  <c r="K303" i="24513" s="1"/>
  <c r="O303" i="24513"/>
  <c r="S303" i="24513"/>
  <c r="H304" i="24513"/>
  <c r="K304" i="24513"/>
  <c r="O304" i="24513"/>
  <c r="S304" i="24513"/>
  <c r="H305" i="24513"/>
  <c r="K305" i="24513" s="1"/>
  <c r="O305" i="24513"/>
  <c r="P305" i="24513"/>
  <c r="S305" i="24513"/>
  <c r="T305" i="24513" s="1"/>
  <c r="H306" i="24513"/>
  <c r="K306" i="24513"/>
  <c r="O306" i="24513"/>
  <c r="S306" i="24513"/>
  <c r="H307" i="24513"/>
  <c r="K307" i="24513" s="1"/>
  <c r="O307" i="24513"/>
  <c r="S307" i="24513"/>
  <c r="H308" i="24513"/>
  <c r="K308" i="24513" s="1"/>
  <c r="O308" i="24513"/>
  <c r="S308" i="24513"/>
  <c r="H309" i="24513"/>
  <c r="K309" i="24513"/>
  <c r="P309" i="24513" s="1"/>
  <c r="O309" i="24513"/>
  <c r="S309" i="24513"/>
  <c r="H310" i="24513"/>
  <c r="K310" i="24513" s="1"/>
  <c r="P310" i="24513" s="1"/>
  <c r="O310" i="24513"/>
  <c r="S310" i="24513"/>
  <c r="T310" i="24513"/>
  <c r="H311" i="24513"/>
  <c r="K311" i="24513" s="1"/>
  <c r="P311" i="24513" s="1"/>
  <c r="T311" i="24513" s="1"/>
  <c r="O311" i="24513"/>
  <c r="S311" i="24513"/>
  <c r="H312" i="24513"/>
  <c r="K312" i="24513" s="1"/>
  <c r="O312" i="24513"/>
  <c r="S312" i="24513"/>
  <c r="H313" i="24513"/>
  <c r="K313" i="24513"/>
  <c r="O313" i="24513"/>
  <c r="P313" i="24513" s="1"/>
  <c r="S313" i="24513"/>
  <c r="H314" i="24513"/>
  <c r="K314" i="24513"/>
  <c r="O314" i="24513"/>
  <c r="P314" i="24513" s="1"/>
  <c r="S314" i="24513"/>
  <c r="T314" i="24513"/>
  <c r="H315" i="24513"/>
  <c r="K315" i="24513" s="1"/>
  <c r="P315" i="24513" s="1"/>
  <c r="T315" i="24513" s="1"/>
  <c r="O315" i="24513"/>
  <c r="S315" i="24513"/>
  <c r="H316" i="24513"/>
  <c r="K316" i="24513"/>
  <c r="O316" i="24513"/>
  <c r="S316" i="24513"/>
  <c r="H317" i="24513"/>
  <c r="K317" i="24513"/>
  <c r="O317" i="24513"/>
  <c r="S317" i="24513"/>
  <c r="H318" i="24513"/>
  <c r="K318" i="24513"/>
  <c r="O318" i="24513"/>
  <c r="P318" i="24513"/>
  <c r="S318" i="24513"/>
  <c r="T318" i="24513" s="1"/>
  <c r="H319" i="24513"/>
  <c r="K319" i="24513" s="1"/>
  <c r="O319" i="24513"/>
  <c r="S319" i="24513"/>
  <c r="H320" i="24513"/>
  <c r="K320" i="24513"/>
  <c r="O320" i="24513"/>
  <c r="S320" i="24513"/>
  <c r="H321" i="24513"/>
  <c r="K321" i="24513" s="1"/>
  <c r="P321" i="24513" s="1"/>
  <c r="O321" i="24513"/>
  <c r="S321" i="24513"/>
  <c r="H322" i="24513"/>
  <c r="K322" i="24513"/>
  <c r="O322" i="24513"/>
  <c r="S322" i="24513"/>
  <c r="H323" i="24513"/>
  <c r="K323" i="24513" s="1"/>
  <c r="O323" i="24513"/>
  <c r="S323" i="24513"/>
  <c r="H324" i="24513"/>
  <c r="K324" i="24513" s="1"/>
  <c r="O324" i="24513"/>
  <c r="S324" i="24513"/>
  <c r="H325" i="24513"/>
  <c r="K325" i="24513"/>
  <c r="O325" i="24513"/>
  <c r="P325" i="24513"/>
  <c r="S325" i="24513"/>
  <c r="H326" i="24513"/>
  <c r="K326" i="24513" s="1"/>
  <c r="P326" i="24513" s="1"/>
  <c r="O326" i="24513"/>
  <c r="S326" i="24513"/>
  <c r="T326" i="24513"/>
  <c r="H327" i="24513"/>
  <c r="K327" i="24513" s="1"/>
  <c r="O327" i="24513"/>
  <c r="S327" i="24513"/>
  <c r="H328" i="24513"/>
  <c r="K328" i="24513" s="1"/>
  <c r="O328" i="24513"/>
  <c r="S328" i="24513"/>
  <c r="H329" i="24513"/>
  <c r="K329" i="24513"/>
  <c r="O329" i="24513"/>
  <c r="P329" i="24513"/>
  <c r="S329" i="24513"/>
  <c r="H330" i="24513"/>
  <c r="K330" i="24513"/>
  <c r="O330" i="24513"/>
  <c r="P330" i="24513" s="1"/>
  <c r="S330" i="24513"/>
  <c r="T330" i="24513"/>
  <c r="H331" i="24513"/>
  <c r="K331" i="24513" s="1"/>
  <c r="P331" i="24513" s="1"/>
  <c r="T331" i="24513" s="1"/>
  <c r="O331" i="24513"/>
  <c r="S331" i="24513"/>
  <c r="H332" i="24513"/>
  <c r="K332" i="24513"/>
  <c r="O332" i="24513"/>
  <c r="S332" i="24513"/>
  <c r="H333" i="24513"/>
  <c r="K333" i="24513"/>
  <c r="O333" i="24513"/>
  <c r="P333" i="24513" s="1"/>
  <c r="S333" i="24513"/>
  <c r="H334" i="24513"/>
  <c r="K334" i="24513"/>
  <c r="O334" i="24513"/>
  <c r="P334" i="24513"/>
  <c r="S334" i="24513"/>
  <c r="T334" i="24513" s="1"/>
  <c r="H335" i="24513"/>
  <c r="K335" i="24513" s="1"/>
  <c r="O335" i="24513"/>
  <c r="S335" i="24513"/>
  <c r="H336" i="24513"/>
  <c r="K336" i="24513"/>
  <c r="O336" i="24513"/>
  <c r="S336" i="24513"/>
  <c r="H337" i="24513"/>
  <c r="K337" i="24513" s="1"/>
  <c r="O337" i="24513"/>
  <c r="P337" i="24513"/>
  <c r="S337" i="24513"/>
  <c r="T337" i="24513" s="1"/>
  <c r="H338" i="24513"/>
  <c r="K338" i="24513"/>
  <c r="O338" i="24513"/>
  <c r="S338" i="24513"/>
  <c r="D343" i="24513"/>
  <c r="E343" i="24513"/>
  <c r="F343" i="24513"/>
  <c r="G343" i="24513"/>
  <c r="H343" i="24513" s="1"/>
  <c r="K343" i="24513" s="1"/>
  <c r="I343" i="24513"/>
  <c r="J343" i="24513"/>
  <c r="L343" i="24513"/>
  <c r="M343" i="24513"/>
  <c r="N343" i="24513"/>
  <c r="Q343" i="24513"/>
  <c r="R343" i="24513"/>
  <c r="S343" i="24513" s="1"/>
  <c r="H7" i="24522"/>
  <c r="K7" i="24522"/>
  <c r="O7" i="24522"/>
  <c r="P7" i="24522" s="1"/>
  <c r="T7" i="24522" s="1"/>
  <c r="S7" i="24522"/>
  <c r="H8" i="24522"/>
  <c r="K8" i="24522" s="1"/>
  <c r="O8" i="24522"/>
  <c r="S8" i="24522"/>
  <c r="H9" i="24522"/>
  <c r="K9" i="24522" s="1"/>
  <c r="O9" i="24522"/>
  <c r="S9" i="24522"/>
  <c r="H10" i="24522"/>
  <c r="K10" i="24522"/>
  <c r="O10" i="24522"/>
  <c r="P10" i="24522" s="1"/>
  <c r="S10" i="24522"/>
  <c r="H11" i="24522"/>
  <c r="K11" i="24522" s="1"/>
  <c r="P11" i="24522" s="1"/>
  <c r="O11" i="24522"/>
  <c r="S11" i="24522"/>
  <c r="T11" i="24522" s="1"/>
  <c r="H12" i="24522"/>
  <c r="K12" i="24522" s="1"/>
  <c r="P12" i="24522" s="1"/>
  <c r="T12" i="24522" s="1"/>
  <c r="O12" i="24522"/>
  <c r="S12" i="24522"/>
  <c r="H13" i="24522"/>
  <c r="K13" i="24522" s="1"/>
  <c r="O13" i="24522"/>
  <c r="S13" i="24522"/>
  <c r="D14" i="24522"/>
  <c r="E14" i="24522"/>
  <c r="F14" i="24522"/>
  <c r="G14" i="24522"/>
  <c r="I14" i="24522"/>
  <c r="J14" i="24522"/>
  <c r="L14" i="24522"/>
  <c r="M14" i="24522"/>
  <c r="N14" i="24522"/>
  <c r="Q14" i="24522"/>
  <c r="R14" i="24522"/>
  <c r="H15" i="24522"/>
  <c r="O15" i="24522"/>
  <c r="S15" i="24522"/>
  <c r="H16" i="24522"/>
  <c r="K16" i="24522"/>
  <c r="O16" i="24522"/>
  <c r="P16" i="24522" s="1"/>
  <c r="T16" i="24522" s="1"/>
  <c r="S16" i="24522"/>
  <c r="H17" i="24522"/>
  <c r="K17" i="24522" s="1"/>
  <c r="P17" i="24522" s="1"/>
  <c r="O17" i="24522"/>
  <c r="S17" i="24522"/>
  <c r="H18" i="24522"/>
  <c r="K18" i="24522"/>
  <c r="O18" i="24522"/>
  <c r="P18" i="24522" s="1"/>
  <c r="S18" i="24522"/>
  <c r="H19" i="24522"/>
  <c r="K19" i="24522" s="1"/>
  <c r="O19" i="24522"/>
  <c r="S19" i="24522"/>
  <c r="H20" i="24522"/>
  <c r="K20" i="24522"/>
  <c r="O20" i="24522"/>
  <c r="P20" i="24522" s="1"/>
  <c r="S20" i="24522"/>
  <c r="H21" i="24522"/>
  <c r="K21" i="24522" s="1"/>
  <c r="P21" i="24522" s="1"/>
  <c r="O21" i="24522"/>
  <c r="S21" i="24522"/>
  <c r="H22" i="24522"/>
  <c r="K22" i="24522" s="1"/>
  <c r="O22" i="24522"/>
  <c r="S22" i="24522"/>
  <c r="H23" i="24522"/>
  <c r="K23" i="24522" s="1"/>
  <c r="O23" i="24522"/>
  <c r="S23" i="24522"/>
  <c r="H24" i="24522"/>
  <c r="K24" i="24522" s="1"/>
  <c r="O24" i="24522"/>
  <c r="S24" i="24522"/>
  <c r="H25" i="24522"/>
  <c r="K25" i="24522" s="1"/>
  <c r="O25" i="24522"/>
  <c r="S25" i="24522"/>
  <c r="H26" i="24522"/>
  <c r="K26" i="24522"/>
  <c r="O26" i="24522"/>
  <c r="S26" i="24522"/>
  <c r="H27" i="24522"/>
  <c r="K27" i="24522" s="1"/>
  <c r="O27" i="24522"/>
  <c r="S27" i="24522"/>
  <c r="H28" i="24522"/>
  <c r="K28" i="24522"/>
  <c r="O28" i="24522"/>
  <c r="P28" i="24522" s="1"/>
  <c r="T28" i="24522" s="1"/>
  <c r="S28" i="24522"/>
  <c r="H30" i="24522"/>
  <c r="K30" i="24522" s="1"/>
  <c r="O30" i="24522"/>
  <c r="S30" i="24522"/>
  <c r="D31" i="24522"/>
  <c r="E31" i="24522"/>
  <c r="F31" i="24522"/>
  <c r="G31" i="24522"/>
  <c r="I31" i="24522"/>
  <c r="J31" i="24522"/>
  <c r="L31" i="24522"/>
  <c r="M31" i="24522"/>
  <c r="N31" i="24522"/>
  <c r="Q31" i="24522"/>
  <c r="R31" i="24522"/>
  <c r="H32" i="24522"/>
  <c r="K32" i="24522" s="1"/>
  <c r="O32" i="24522"/>
  <c r="S32" i="24522"/>
  <c r="H33" i="24522"/>
  <c r="K33" i="24522"/>
  <c r="O33" i="24522"/>
  <c r="S33" i="24522"/>
  <c r="H34" i="24522"/>
  <c r="K34" i="24522"/>
  <c r="O34" i="24522"/>
  <c r="S34" i="24522"/>
  <c r="H35" i="24522"/>
  <c r="K35" i="24522" s="1"/>
  <c r="O35" i="24522"/>
  <c r="P35" i="24522" s="1"/>
  <c r="S35" i="24522"/>
  <c r="T35" i="24522" s="1"/>
  <c r="H36" i="24522"/>
  <c r="K36" i="24522" s="1"/>
  <c r="O36" i="24522"/>
  <c r="S36" i="24522"/>
  <c r="H37" i="24522"/>
  <c r="K37" i="24522" s="1"/>
  <c r="O37" i="24522"/>
  <c r="S37" i="24522"/>
  <c r="H38" i="24522"/>
  <c r="K38" i="24522" s="1"/>
  <c r="O38" i="24522"/>
  <c r="P38" i="24522"/>
  <c r="S38" i="24522"/>
  <c r="T38" i="24522" s="1"/>
  <c r="H39" i="24522"/>
  <c r="K39" i="24522" s="1"/>
  <c r="O39" i="24522"/>
  <c r="S39" i="24522"/>
  <c r="H40" i="24522"/>
  <c r="K40" i="24522" s="1"/>
  <c r="O40" i="24522"/>
  <c r="S40" i="24522"/>
  <c r="H41" i="24522"/>
  <c r="K41" i="24522"/>
  <c r="O41" i="24522"/>
  <c r="S41" i="24522"/>
  <c r="H42" i="24522"/>
  <c r="K42" i="24522"/>
  <c r="O42" i="24522"/>
  <c r="P42" i="24522"/>
  <c r="S42" i="24522"/>
  <c r="T42" i="24522" s="1"/>
  <c r="H43" i="24522"/>
  <c r="K43" i="24522" s="1"/>
  <c r="P43" i="24522" s="1"/>
  <c r="O43" i="24522"/>
  <c r="S43" i="24522"/>
  <c r="H44" i="24522"/>
  <c r="K44" i="24522" s="1"/>
  <c r="P44" i="24522" s="1"/>
  <c r="O44" i="24522"/>
  <c r="S44" i="24522"/>
  <c r="H45" i="24522"/>
  <c r="K45" i="24522" s="1"/>
  <c r="O45" i="24522"/>
  <c r="S45" i="24522"/>
  <c r="H46" i="24522"/>
  <c r="K46" i="24522" s="1"/>
  <c r="P46" i="24522" s="1"/>
  <c r="O46" i="24522"/>
  <c r="S46" i="24522"/>
  <c r="H47" i="24522"/>
  <c r="K47" i="24522"/>
  <c r="O47" i="24522"/>
  <c r="P47" i="24522"/>
  <c r="S47" i="24522"/>
  <c r="T47" i="24522"/>
  <c r="H48" i="24522"/>
  <c r="K48" i="24522" s="1"/>
  <c r="P48" i="24522" s="1"/>
  <c r="T48" i="24522" s="1"/>
  <c r="O48" i="24522"/>
  <c r="S48" i="24522"/>
  <c r="H49" i="24522"/>
  <c r="K49" i="24522"/>
  <c r="O49" i="24522"/>
  <c r="P49" i="24522" s="1"/>
  <c r="T49" i="24522" s="1"/>
  <c r="S49" i="24522"/>
  <c r="H50" i="24522"/>
  <c r="K50" i="24522"/>
  <c r="O50" i="24522"/>
  <c r="S50" i="24522"/>
  <c r="H51" i="24522"/>
  <c r="K51" i="24522" s="1"/>
  <c r="O51" i="24522"/>
  <c r="P51" i="24522" s="1"/>
  <c r="S51" i="24522"/>
  <c r="T51" i="24522" s="1"/>
  <c r="H52" i="24522"/>
  <c r="K52" i="24522" s="1"/>
  <c r="O52" i="24522"/>
  <c r="S52" i="24522"/>
  <c r="H53" i="24522"/>
  <c r="K53" i="24522" s="1"/>
  <c r="O53" i="24522"/>
  <c r="S53" i="24522"/>
  <c r="H54" i="24522"/>
  <c r="K54" i="24522" s="1"/>
  <c r="O54" i="24522"/>
  <c r="P54" i="24522"/>
  <c r="S54" i="24522"/>
  <c r="H55" i="24522"/>
  <c r="K55" i="24522" s="1"/>
  <c r="O55" i="24522"/>
  <c r="S55" i="24522"/>
  <c r="H56" i="24522"/>
  <c r="K56" i="24522" s="1"/>
  <c r="O56" i="24522"/>
  <c r="S56" i="24522"/>
  <c r="H57" i="24522"/>
  <c r="K57" i="24522" s="1"/>
  <c r="O57" i="24522"/>
  <c r="S57" i="24522"/>
  <c r="H58" i="24522"/>
  <c r="K58" i="24522"/>
  <c r="O58" i="24522"/>
  <c r="P58" i="24522"/>
  <c r="S58" i="24522"/>
  <c r="T58" i="24522" s="1"/>
  <c r="H59" i="24522"/>
  <c r="K59" i="24522" s="1"/>
  <c r="P59" i="24522" s="1"/>
  <c r="O59" i="24522"/>
  <c r="S59" i="24522"/>
  <c r="T59" i="24522" s="1"/>
  <c r="H60" i="24522"/>
  <c r="K60" i="24522" s="1"/>
  <c r="O60" i="24522"/>
  <c r="S60" i="24522"/>
  <c r="H61" i="24522"/>
  <c r="K61" i="24522" s="1"/>
  <c r="O61" i="24522"/>
  <c r="S61" i="24522"/>
  <c r="H62" i="24522"/>
  <c r="K62" i="24522" s="1"/>
  <c r="O62" i="24522"/>
  <c r="P62" i="24522"/>
  <c r="S62" i="24522"/>
  <c r="H63" i="24522"/>
  <c r="K63" i="24522"/>
  <c r="O63" i="24522"/>
  <c r="P63" i="24522"/>
  <c r="S63" i="24522"/>
  <c r="T63" i="24522"/>
  <c r="H64" i="24522"/>
  <c r="K64" i="24522" s="1"/>
  <c r="P64" i="24522" s="1"/>
  <c r="T64" i="24522" s="1"/>
  <c r="O64" i="24522"/>
  <c r="S64" i="24522"/>
  <c r="H65" i="24522"/>
  <c r="K65" i="24522"/>
  <c r="O65" i="24522"/>
  <c r="P65" i="24522" s="1"/>
  <c r="T65" i="24522" s="1"/>
  <c r="S65" i="24522"/>
  <c r="H66" i="24522"/>
  <c r="K66" i="24522"/>
  <c r="O66" i="24522"/>
  <c r="P66" i="24522" s="1"/>
  <c r="S66" i="24522"/>
  <c r="H67" i="24522"/>
  <c r="K67" i="24522" s="1"/>
  <c r="O67" i="24522"/>
  <c r="P67" i="24522" s="1"/>
  <c r="S67" i="24522"/>
  <c r="H68" i="24522"/>
  <c r="K68" i="24522" s="1"/>
  <c r="O68" i="24522"/>
  <c r="S68" i="24522"/>
  <c r="H69" i="24522"/>
  <c r="K69" i="24522" s="1"/>
  <c r="O69" i="24522"/>
  <c r="S69" i="24522"/>
  <c r="D70" i="24522"/>
  <c r="E70" i="24522"/>
  <c r="F70" i="24522"/>
  <c r="G70" i="24522"/>
  <c r="I70" i="24522"/>
  <c r="J70" i="24522"/>
  <c r="L70" i="24522"/>
  <c r="M70" i="24522"/>
  <c r="N70" i="24522"/>
  <c r="Q70" i="24522"/>
  <c r="R70" i="24522"/>
  <c r="H71" i="24522"/>
  <c r="K71" i="24522" s="1"/>
  <c r="P71" i="24522" s="1"/>
  <c r="T71" i="24522" s="1"/>
  <c r="O71" i="24522"/>
  <c r="S71" i="24522"/>
  <c r="H72" i="24522"/>
  <c r="K72" i="24522" s="1"/>
  <c r="O72" i="24522"/>
  <c r="S72" i="24522"/>
  <c r="H73" i="24522"/>
  <c r="K73" i="24522" s="1"/>
  <c r="O73" i="24522"/>
  <c r="S73" i="24522"/>
  <c r="H74" i="24522"/>
  <c r="K74" i="24522" s="1"/>
  <c r="P74" i="24522" s="1"/>
  <c r="O74" i="24522"/>
  <c r="S74" i="24522"/>
  <c r="H75" i="24522"/>
  <c r="K75" i="24522" s="1"/>
  <c r="O75" i="24522"/>
  <c r="S75" i="24522"/>
  <c r="H76" i="24522"/>
  <c r="K76" i="24522" s="1"/>
  <c r="O76" i="24522"/>
  <c r="S76" i="24522"/>
  <c r="H77" i="24522"/>
  <c r="K77" i="24522"/>
  <c r="P77" i="24522" s="1"/>
  <c r="O77" i="24522"/>
  <c r="S77" i="24522"/>
  <c r="H78" i="24522"/>
  <c r="K78" i="24522" s="1"/>
  <c r="P78" i="24522" s="1"/>
  <c r="T78" i="24522" s="1"/>
  <c r="O78" i="24522"/>
  <c r="S78" i="24522"/>
  <c r="H79" i="24522"/>
  <c r="K79" i="24522" s="1"/>
  <c r="O79" i="24522"/>
  <c r="S79" i="24522"/>
  <c r="H80" i="24522"/>
  <c r="K80" i="24522" s="1"/>
  <c r="O80" i="24522"/>
  <c r="S80" i="24522"/>
  <c r="H81" i="24522"/>
  <c r="K81" i="24522" s="1"/>
  <c r="P81" i="24522" s="1"/>
  <c r="O81" i="24522"/>
  <c r="S81" i="24522"/>
  <c r="H82" i="24522"/>
  <c r="K82" i="24522" s="1"/>
  <c r="O82" i="24522"/>
  <c r="S82" i="24522"/>
  <c r="H83" i="24522"/>
  <c r="K83" i="24522" s="1"/>
  <c r="O83" i="24522"/>
  <c r="S83" i="24522"/>
  <c r="H84" i="24522"/>
  <c r="K84" i="24522"/>
  <c r="O84" i="24522"/>
  <c r="S84" i="24522"/>
  <c r="H85" i="24522"/>
  <c r="K85" i="24522" s="1"/>
  <c r="O85" i="24522"/>
  <c r="S85" i="24522"/>
  <c r="H86" i="24522"/>
  <c r="K86" i="24522"/>
  <c r="O86" i="24522"/>
  <c r="P86" i="24522" s="1"/>
  <c r="T86" i="24522" s="1"/>
  <c r="S86" i="24522"/>
  <c r="H87" i="24522"/>
  <c r="K87" i="24522" s="1"/>
  <c r="P87" i="24522" s="1"/>
  <c r="O87" i="24522"/>
  <c r="S87" i="24522"/>
  <c r="H88" i="24522"/>
  <c r="K88" i="24522" s="1"/>
  <c r="O88" i="24522"/>
  <c r="P88" i="24522" s="1"/>
  <c r="S88" i="24522"/>
  <c r="H89" i="24522"/>
  <c r="K89" i="24522" s="1"/>
  <c r="P89" i="24522" s="1"/>
  <c r="O89" i="24522"/>
  <c r="S89" i="24522"/>
  <c r="H90" i="24522"/>
  <c r="K90" i="24522"/>
  <c r="O90" i="24522"/>
  <c r="S90" i="24522"/>
  <c r="H91" i="24522"/>
  <c r="K91" i="24522" s="1"/>
  <c r="O91" i="24522"/>
  <c r="S91" i="24522"/>
  <c r="H92" i="24522"/>
  <c r="K92" i="24522"/>
  <c r="O92" i="24522"/>
  <c r="P92" i="24522" s="1"/>
  <c r="T92" i="24522" s="1"/>
  <c r="S92" i="24522"/>
  <c r="H93" i="24522"/>
  <c r="K93" i="24522" s="1"/>
  <c r="O93" i="24522"/>
  <c r="S93" i="24522"/>
  <c r="H94" i="24522"/>
  <c r="K94" i="24522" s="1"/>
  <c r="O94" i="24522"/>
  <c r="S94" i="24522"/>
  <c r="H95" i="24522"/>
  <c r="K95" i="24522" s="1"/>
  <c r="P95" i="24522" s="1"/>
  <c r="O95" i="24522"/>
  <c r="S95" i="24522"/>
  <c r="H96" i="24522"/>
  <c r="K96" i="24522" s="1"/>
  <c r="O96" i="24522"/>
  <c r="S96" i="24522"/>
  <c r="H97" i="24522"/>
  <c r="K97" i="24522" s="1"/>
  <c r="P97" i="24522" s="1"/>
  <c r="O97" i="24522"/>
  <c r="S97" i="24522"/>
  <c r="H98" i="24522"/>
  <c r="K98" i="24522"/>
  <c r="O98" i="24522"/>
  <c r="S98" i="24522"/>
  <c r="H99" i="24522"/>
  <c r="K99" i="24522" s="1"/>
  <c r="O99" i="24522"/>
  <c r="S99" i="24522"/>
  <c r="H100" i="24522"/>
  <c r="K100" i="24522" s="1"/>
  <c r="O100" i="24522"/>
  <c r="P100" i="24522" s="1"/>
  <c r="T100" i="24522" s="1"/>
  <c r="S100" i="24522"/>
  <c r="H101" i="24522"/>
  <c r="K101" i="24522" s="1"/>
  <c r="O101" i="24522"/>
  <c r="S101" i="24522"/>
  <c r="H102" i="24522"/>
  <c r="K102" i="24522"/>
  <c r="O102" i="24522"/>
  <c r="S102" i="24522"/>
  <c r="H103" i="24522"/>
  <c r="K103" i="24522" s="1"/>
  <c r="P103" i="24522" s="1"/>
  <c r="O103" i="24522"/>
  <c r="S103" i="24522"/>
  <c r="H104" i="24522"/>
  <c r="K104" i="24522" s="1"/>
  <c r="O104" i="24522"/>
  <c r="S104" i="24522"/>
  <c r="H105" i="24522"/>
  <c r="K105" i="24522" s="1"/>
  <c r="P105" i="24522" s="1"/>
  <c r="O105" i="24522"/>
  <c r="S105" i="24522"/>
  <c r="H106" i="24522"/>
  <c r="K106" i="24522"/>
  <c r="O106" i="24522"/>
  <c r="S106" i="24522"/>
  <c r="H107" i="24522"/>
  <c r="K107" i="24522" s="1"/>
  <c r="O107" i="24522"/>
  <c r="S107" i="24522"/>
  <c r="H108" i="24522"/>
  <c r="K108" i="24522"/>
  <c r="O108" i="24522"/>
  <c r="P108" i="24522" s="1"/>
  <c r="T108" i="24522" s="1"/>
  <c r="S108" i="24522"/>
  <c r="H109" i="24522"/>
  <c r="K109" i="24522" s="1"/>
  <c r="P109" i="24522" s="1"/>
  <c r="O109" i="24522"/>
  <c r="S109" i="24522"/>
  <c r="T109" i="24522" s="1"/>
  <c r="H110" i="24522"/>
  <c r="K110" i="24522" s="1"/>
  <c r="O110" i="24522"/>
  <c r="S110" i="24522"/>
  <c r="H111" i="24522"/>
  <c r="K111" i="24522" s="1"/>
  <c r="P111" i="24522" s="1"/>
  <c r="O111" i="24522"/>
  <c r="S111" i="24522"/>
  <c r="H112" i="24522"/>
  <c r="K112" i="24522" s="1"/>
  <c r="O112" i="24522"/>
  <c r="S112" i="24522"/>
  <c r="H113" i="24522"/>
  <c r="K113" i="24522" s="1"/>
  <c r="O113" i="24522"/>
  <c r="S113" i="24522"/>
  <c r="H114" i="24522"/>
  <c r="K114" i="24522"/>
  <c r="O114" i="24522"/>
  <c r="S114" i="24522"/>
  <c r="H115" i="24522"/>
  <c r="K115" i="24522" s="1"/>
  <c r="O115" i="24522"/>
  <c r="S115" i="24522"/>
  <c r="H116" i="24522"/>
  <c r="K116" i="24522" s="1"/>
  <c r="O116" i="24522"/>
  <c r="S116" i="24522"/>
  <c r="H117" i="24522"/>
  <c r="K117" i="24522" s="1"/>
  <c r="O117" i="24522"/>
  <c r="S117" i="24522"/>
  <c r="H118" i="24522"/>
  <c r="K118" i="24522"/>
  <c r="O118" i="24522"/>
  <c r="S118" i="24522"/>
  <c r="H119" i="24522"/>
  <c r="K119" i="24522" s="1"/>
  <c r="P119" i="24522" s="1"/>
  <c r="O119" i="24522"/>
  <c r="S119" i="24522"/>
  <c r="H120" i="24522"/>
  <c r="K120" i="24522"/>
  <c r="O120" i="24522"/>
  <c r="P120" i="24522" s="1"/>
  <c r="T120" i="24522" s="1"/>
  <c r="S120" i="24522"/>
  <c r="H121" i="24522"/>
  <c r="K121" i="24522" s="1"/>
  <c r="P121" i="24522" s="1"/>
  <c r="O121" i="24522"/>
  <c r="S121" i="24522"/>
  <c r="H122" i="24522"/>
  <c r="K122" i="24522"/>
  <c r="O122" i="24522"/>
  <c r="P122" i="24522" s="1"/>
  <c r="S122" i="24522"/>
  <c r="H123" i="24522"/>
  <c r="K123" i="24522" s="1"/>
  <c r="O123" i="24522"/>
  <c r="S123" i="24522"/>
  <c r="H124" i="24522"/>
  <c r="K124" i="24522"/>
  <c r="O124" i="24522"/>
  <c r="P124" i="24522" s="1"/>
  <c r="S124" i="24522"/>
  <c r="H125" i="24522"/>
  <c r="K125" i="24522" s="1"/>
  <c r="P125" i="24522" s="1"/>
  <c r="O125" i="24522"/>
  <c r="S125" i="24522"/>
  <c r="H126" i="24522"/>
  <c r="K126" i="24522" s="1"/>
  <c r="O126" i="24522"/>
  <c r="S126" i="24522"/>
  <c r="H127" i="24522"/>
  <c r="K127" i="24522" s="1"/>
  <c r="O127" i="24522"/>
  <c r="S127" i="24522"/>
  <c r="H128" i="24522"/>
  <c r="K128" i="24522" s="1"/>
  <c r="O128" i="24522"/>
  <c r="S128" i="24522"/>
  <c r="H129" i="24522"/>
  <c r="K129" i="24522" s="1"/>
  <c r="O129" i="24522"/>
  <c r="S129" i="24522"/>
  <c r="H130" i="24522"/>
  <c r="K130" i="24522"/>
  <c r="O130" i="24522"/>
  <c r="S130" i="24522"/>
  <c r="H131" i="24522"/>
  <c r="K131" i="24522" s="1"/>
  <c r="O131" i="24522"/>
  <c r="S131" i="24522"/>
  <c r="H132" i="24522"/>
  <c r="K132" i="24522"/>
  <c r="O132" i="24522"/>
  <c r="P132" i="24522" s="1"/>
  <c r="T132" i="24522" s="1"/>
  <c r="S132" i="24522"/>
  <c r="H133" i="24522"/>
  <c r="K133" i="24522" s="1"/>
  <c r="O133" i="24522"/>
  <c r="S133" i="24522"/>
  <c r="H134" i="24522"/>
  <c r="K134" i="24522"/>
  <c r="O134" i="24522"/>
  <c r="P134" i="24522" s="1"/>
  <c r="S134" i="24522"/>
  <c r="H135" i="24522"/>
  <c r="K135" i="24522" s="1"/>
  <c r="P135" i="24522" s="1"/>
  <c r="O135" i="24522"/>
  <c r="S135" i="24522"/>
  <c r="H136" i="24522"/>
  <c r="K136" i="24522"/>
  <c r="O136" i="24522"/>
  <c r="P136" i="24522" s="1"/>
  <c r="S136" i="24522"/>
  <c r="H137" i="24522"/>
  <c r="K137" i="24522" s="1"/>
  <c r="P137" i="24522" s="1"/>
  <c r="O137" i="24522"/>
  <c r="S137" i="24522"/>
  <c r="H138" i="24522"/>
  <c r="K138" i="24522"/>
  <c r="O138" i="24522"/>
  <c r="P138" i="24522" s="1"/>
  <c r="S138" i="24522"/>
  <c r="H139" i="24522"/>
  <c r="K139" i="24522" s="1"/>
  <c r="O139" i="24522"/>
  <c r="S139" i="24522"/>
  <c r="H140" i="24522"/>
  <c r="K140" i="24522"/>
  <c r="O140" i="24522"/>
  <c r="P140" i="24522" s="1"/>
  <c r="S140" i="24522"/>
  <c r="H141" i="24522"/>
  <c r="K141" i="24522" s="1"/>
  <c r="O141" i="24522"/>
  <c r="S141" i="24522"/>
  <c r="H142" i="24522"/>
  <c r="K142" i="24522" s="1"/>
  <c r="O142" i="24522"/>
  <c r="S142" i="24522"/>
  <c r="H143" i="24522"/>
  <c r="K143" i="24522" s="1"/>
  <c r="O143" i="24522"/>
  <c r="S143" i="24522"/>
  <c r="H144" i="24522"/>
  <c r="K144" i="24522" s="1"/>
  <c r="O144" i="24522"/>
  <c r="S144" i="24522"/>
  <c r="H145" i="24522"/>
  <c r="K145" i="24522" s="1"/>
  <c r="P145" i="24522" s="1"/>
  <c r="O145" i="24522"/>
  <c r="S145" i="24522"/>
  <c r="H146" i="24522"/>
  <c r="K146" i="24522"/>
  <c r="O146" i="24522"/>
  <c r="S146" i="24522"/>
  <c r="H147" i="24522"/>
  <c r="K147" i="24522" s="1"/>
  <c r="O147" i="24522"/>
  <c r="S147" i="24522"/>
  <c r="H148" i="24522"/>
  <c r="K148" i="24522"/>
  <c r="O148" i="24522"/>
  <c r="P148" i="24522" s="1"/>
  <c r="T148" i="24522" s="1"/>
  <c r="S148" i="24522"/>
  <c r="H149" i="24522"/>
  <c r="K149" i="24522" s="1"/>
  <c r="O149" i="24522"/>
  <c r="S149" i="24522"/>
  <c r="H150" i="24522"/>
  <c r="K150" i="24522"/>
  <c r="O150" i="24522"/>
  <c r="P150" i="24522" s="1"/>
  <c r="S150" i="24522"/>
  <c r="H151" i="24522"/>
  <c r="K151" i="24522" s="1"/>
  <c r="P151" i="24522" s="1"/>
  <c r="O151" i="24522"/>
  <c r="S151" i="24522"/>
  <c r="H152" i="24522"/>
  <c r="K152" i="24522" s="1"/>
  <c r="O152" i="24522"/>
  <c r="P152" i="24522" s="1"/>
  <c r="T152" i="24522" s="1"/>
  <c r="S152" i="24522"/>
  <c r="H153" i="24522"/>
  <c r="K153" i="24522" s="1"/>
  <c r="P153" i="24522" s="1"/>
  <c r="O153" i="24522"/>
  <c r="S153" i="24522"/>
  <c r="H154" i="24522"/>
  <c r="K154" i="24522"/>
  <c r="O154" i="24522"/>
  <c r="S154" i="24522"/>
  <c r="H155" i="24522"/>
  <c r="K155" i="24522" s="1"/>
  <c r="O155" i="24522"/>
  <c r="S155" i="24522"/>
  <c r="H156" i="24522"/>
  <c r="K156" i="24522"/>
  <c r="O156" i="24522"/>
  <c r="P156" i="24522" s="1"/>
  <c r="T156" i="24522" s="1"/>
  <c r="S156" i="24522"/>
  <c r="H157" i="24522"/>
  <c r="K157" i="24522" s="1"/>
  <c r="P157" i="24522" s="1"/>
  <c r="O157" i="24522"/>
  <c r="S157" i="24522"/>
  <c r="T157" i="24522" s="1"/>
  <c r="H158" i="24522"/>
  <c r="K158" i="24522" s="1"/>
  <c r="O158" i="24522"/>
  <c r="S158" i="24522"/>
  <c r="H159" i="24522"/>
  <c r="K159" i="24522" s="1"/>
  <c r="P159" i="24522" s="1"/>
  <c r="O159" i="24522"/>
  <c r="S159" i="24522"/>
  <c r="H160" i="24522"/>
  <c r="K160" i="24522" s="1"/>
  <c r="O160" i="24522"/>
  <c r="S160" i="24522"/>
  <c r="H161" i="24522"/>
  <c r="K161" i="24522" s="1"/>
  <c r="P161" i="24522" s="1"/>
  <c r="O161" i="24522"/>
  <c r="S161" i="24522"/>
  <c r="H162" i="24522"/>
  <c r="K162" i="24522"/>
  <c r="O162" i="24522"/>
  <c r="S162" i="24522"/>
  <c r="H163" i="24522"/>
  <c r="K163" i="24522" s="1"/>
  <c r="O163" i="24522"/>
  <c r="S163" i="24522"/>
  <c r="H164" i="24522"/>
  <c r="K164" i="24522" s="1"/>
  <c r="O164" i="24522"/>
  <c r="S164" i="24522"/>
  <c r="H166" i="24522"/>
  <c r="K166" i="24522" s="1"/>
  <c r="O166" i="24522"/>
  <c r="S166" i="24522"/>
  <c r="H167" i="24522"/>
  <c r="K167" i="24522"/>
  <c r="O167" i="24522"/>
  <c r="S167" i="24522"/>
  <c r="H168" i="24522"/>
  <c r="K168" i="24522" s="1"/>
  <c r="P168" i="24522" s="1"/>
  <c r="O168" i="24522"/>
  <c r="S168" i="24522"/>
  <c r="H169" i="24522"/>
  <c r="K169" i="24522" s="1"/>
  <c r="O169" i="24522"/>
  <c r="S169" i="24522"/>
  <c r="H170" i="24522"/>
  <c r="K170" i="24522" s="1"/>
  <c r="P170" i="24522" s="1"/>
  <c r="O170" i="24522"/>
  <c r="S170" i="24522"/>
  <c r="H171" i="24522"/>
  <c r="K171" i="24522"/>
  <c r="O171" i="24522"/>
  <c r="S171" i="24522"/>
  <c r="H172" i="24522"/>
  <c r="K172" i="24522" s="1"/>
  <c r="O172" i="24522"/>
  <c r="S172" i="24522"/>
  <c r="H174" i="24522"/>
  <c r="K174" i="24522"/>
  <c r="O174" i="24522"/>
  <c r="P174" i="24522" s="1"/>
  <c r="T174" i="24522" s="1"/>
  <c r="S174" i="24522"/>
  <c r="H175" i="24522"/>
  <c r="K175" i="24522" s="1"/>
  <c r="P175" i="24522" s="1"/>
  <c r="O175" i="24522"/>
  <c r="S175" i="24522"/>
  <c r="T175" i="24522" s="1"/>
  <c r="H176" i="24522"/>
  <c r="K176" i="24522" s="1"/>
  <c r="O176" i="24522"/>
  <c r="S176" i="24522"/>
  <c r="H177" i="24522"/>
  <c r="K177" i="24522" s="1"/>
  <c r="P177" i="24522" s="1"/>
  <c r="O177" i="24522"/>
  <c r="S177" i="24522"/>
  <c r="H178" i="24522"/>
  <c r="K178" i="24522" s="1"/>
  <c r="O178" i="24522"/>
  <c r="S178" i="24522"/>
  <c r="H179" i="24522"/>
  <c r="K179" i="24522" s="1"/>
  <c r="P179" i="24522" s="1"/>
  <c r="O179" i="24522"/>
  <c r="S179" i="24522"/>
  <c r="H180" i="24522"/>
  <c r="K180" i="24522"/>
  <c r="O180" i="24522"/>
  <c r="S180" i="24522"/>
  <c r="H181" i="24522"/>
  <c r="K181" i="24522" s="1"/>
  <c r="O181" i="24522"/>
  <c r="S181" i="24522"/>
  <c r="H182" i="24522"/>
  <c r="K182" i="24522" s="1"/>
  <c r="O182" i="24522"/>
  <c r="S182" i="24522"/>
  <c r="H183" i="24522"/>
  <c r="K183" i="24522" s="1"/>
  <c r="O183" i="24522"/>
  <c r="S183" i="24522"/>
  <c r="H184" i="24522"/>
  <c r="K184" i="24522" s="1"/>
  <c r="O184" i="24522"/>
  <c r="S184" i="24522"/>
  <c r="H185" i="24522"/>
  <c r="K185" i="24522" s="1"/>
  <c r="P185" i="24522" s="1"/>
  <c r="O185" i="24522"/>
  <c r="S185" i="24522"/>
  <c r="H186" i="24522"/>
  <c r="K186" i="24522"/>
  <c r="O186" i="24522"/>
  <c r="S186" i="24522"/>
  <c r="H187" i="24522"/>
  <c r="K187" i="24522" s="1"/>
  <c r="P187" i="24522" s="1"/>
  <c r="O187" i="24522"/>
  <c r="S187" i="24522"/>
  <c r="H188" i="24522"/>
  <c r="K188" i="24522"/>
  <c r="O188" i="24522"/>
  <c r="P188" i="24522" s="1"/>
  <c r="T188" i="24522" s="1"/>
  <c r="S188" i="24522"/>
  <c r="H189" i="24522"/>
  <c r="K189" i="24522" s="1"/>
  <c r="O189" i="24522"/>
  <c r="S189" i="24522"/>
  <c r="H190" i="24522"/>
  <c r="K190" i="24522"/>
  <c r="O190" i="24522"/>
  <c r="P190" i="24522" s="1"/>
  <c r="S190" i="24522"/>
  <c r="H191" i="24522"/>
  <c r="K191" i="24522" s="1"/>
  <c r="P191" i="24522" s="1"/>
  <c r="O191" i="24522"/>
  <c r="S191" i="24522"/>
  <c r="H192" i="24522"/>
  <c r="K192" i="24522" s="1"/>
  <c r="O192" i="24522"/>
  <c r="S192" i="24522"/>
  <c r="H193" i="24522"/>
  <c r="K193" i="24522" s="1"/>
  <c r="O193" i="24522"/>
  <c r="S193" i="24522"/>
  <c r="H194" i="24522"/>
  <c r="K194" i="24522" s="1"/>
  <c r="O194" i="24522"/>
  <c r="S194" i="24522"/>
  <c r="H195" i="24522"/>
  <c r="K195" i="24522" s="1"/>
  <c r="O195" i="24522"/>
  <c r="S195" i="24522"/>
  <c r="H196" i="24522"/>
  <c r="K196" i="24522" s="1"/>
  <c r="O196" i="24522"/>
  <c r="S196" i="24522"/>
  <c r="H197" i="24522"/>
  <c r="K197" i="24522" s="1"/>
  <c r="O197" i="24522"/>
  <c r="S197" i="24522"/>
  <c r="H198" i="24522"/>
  <c r="K198" i="24522"/>
  <c r="O198" i="24522"/>
  <c r="S198" i="24522"/>
  <c r="H199" i="24522"/>
  <c r="K199" i="24522" s="1"/>
  <c r="O199" i="24522"/>
  <c r="S199" i="24522"/>
  <c r="H200" i="24522"/>
  <c r="K200" i="24522" s="1"/>
  <c r="O200" i="24522"/>
  <c r="S200" i="24522"/>
  <c r="H201" i="24522"/>
  <c r="K201" i="24522" s="1"/>
  <c r="P201" i="24522" s="1"/>
  <c r="O201" i="24522"/>
  <c r="S201" i="24522"/>
  <c r="H202" i="24522"/>
  <c r="K202" i="24522"/>
  <c r="O202" i="24522"/>
  <c r="S202" i="24522"/>
  <c r="H203" i="24522"/>
  <c r="K203" i="24522" s="1"/>
  <c r="P203" i="24522" s="1"/>
  <c r="O203" i="24522"/>
  <c r="S203" i="24522"/>
  <c r="H204" i="24522"/>
  <c r="K204" i="24522"/>
  <c r="O204" i="24522"/>
  <c r="P204" i="24522" s="1"/>
  <c r="T204" i="24522" s="1"/>
  <c r="S204" i="24522"/>
  <c r="H205" i="24522"/>
  <c r="K205" i="24522" s="1"/>
  <c r="P205" i="24522" s="1"/>
  <c r="O205" i="24522"/>
  <c r="S205" i="24522"/>
  <c r="H206" i="24522"/>
  <c r="K206" i="24522"/>
  <c r="O206" i="24522"/>
  <c r="P206" i="24522" s="1"/>
  <c r="S206" i="24522"/>
  <c r="H207" i="24522"/>
  <c r="K207" i="24522" s="1"/>
  <c r="O207" i="24522"/>
  <c r="S207" i="24522"/>
  <c r="H208" i="24522"/>
  <c r="K208" i="24522" s="1"/>
  <c r="O208" i="24522"/>
  <c r="S208" i="24522"/>
  <c r="H209" i="24522"/>
  <c r="K209" i="24522" s="1"/>
  <c r="O209" i="24522"/>
  <c r="S209" i="24522"/>
  <c r="H210" i="24522"/>
  <c r="K210" i="24522" s="1"/>
  <c r="O210" i="24522"/>
  <c r="S210" i="24522"/>
  <c r="H211" i="24522"/>
  <c r="K211" i="24522" s="1"/>
  <c r="P211" i="24522" s="1"/>
  <c r="O211" i="24522"/>
  <c r="S211" i="24522"/>
  <c r="H212" i="24522"/>
  <c r="K212" i="24522" s="1"/>
  <c r="O212" i="24522"/>
  <c r="S212" i="24522"/>
  <c r="H213" i="24522"/>
  <c r="K213" i="24522" s="1"/>
  <c r="O213" i="24522"/>
  <c r="S213" i="24522"/>
  <c r="H214" i="24522"/>
  <c r="K214" i="24522"/>
  <c r="O214" i="24522"/>
  <c r="S214" i="24522"/>
  <c r="H215" i="24522"/>
  <c r="K215" i="24522" s="1"/>
  <c r="O215" i="24522"/>
  <c r="S215" i="24522"/>
  <c r="H216" i="24522"/>
  <c r="K216" i="24522"/>
  <c r="O216" i="24522"/>
  <c r="P216" i="24522" s="1"/>
  <c r="T216" i="24522" s="1"/>
  <c r="S216" i="24522"/>
  <c r="H217" i="24522"/>
  <c r="K217" i="24522" s="1"/>
  <c r="P217" i="24522" s="1"/>
  <c r="O217" i="24522"/>
  <c r="S217" i="24522"/>
  <c r="H218" i="24522"/>
  <c r="K218" i="24522" s="1"/>
  <c r="O218" i="24522"/>
  <c r="P218" i="24522" s="1"/>
  <c r="S218" i="24522"/>
  <c r="H219" i="24522"/>
  <c r="K219" i="24522" s="1"/>
  <c r="P219" i="24522" s="1"/>
  <c r="O219" i="24522"/>
  <c r="S219" i="24522"/>
  <c r="H220" i="24522"/>
  <c r="K220" i="24522"/>
  <c r="O220" i="24522"/>
  <c r="S220" i="24522"/>
  <c r="H221" i="24522"/>
  <c r="K221" i="24522" s="1"/>
  <c r="O221" i="24522"/>
  <c r="S221" i="24522"/>
  <c r="H222" i="24522"/>
  <c r="K222" i="24522"/>
  <c r="O222" i="24522"/>
  <c r="P222" i="24522" s="1"/>
  <c r="T222" i="24522" s="1"/>
  <c r="S222" i="24522"/>
  <c r="H223" i="24522"/>
  <c r="K223" i="24522" s="1"/>
  <c r="O223" i="24522"/>
  <c r="S223" i="24522"/>
  <c r="H224" i="24522"/>
  <c r="K224" i="24522" s="1"/>
  <c r="O224" i="24522"/>
  <c r="S224" i="24522"/>
  <c r="H225" i="24522"/>
  <c r="K225" i="24522" s="1"/>
  <c r="P225" i="24522" s="1"/>
  <c r="O225" i="24522"/>
  <c r="S225" i="24522"/>
  <c r="H226" i="24522"/>
  <c r="K226" i="24522" s="1"/>
  <c r="O226" i="24522"/>
  <c r="S226" i="24522"/>
  <c r="H227" i="24522"/>
  <c r="K227" i="24522" s="1"/>
  <c r="P227" i="24522" s="1"/>
  <c r="O227" i="24522"/>
  <c r="S227" i="24522"/>
  <c r="H228" i="24522"/>
  <c r="K228" i="24522"/>
  <c r="O228" i="24522"/>
  <c r="S228" i="24522"/>
  <c r="H229" i="24522"/>
  <c r="K229" i="24522" s="1"/>
  <c r="O229" i="24522"/>
  <c r="S229" i="24522"/>
  <c r="H230" i="24522"/>
  <c r="K230" i="24522" s="1"/>
  <c r="O230" i="24522"/>
  <c r="P230" i="24522" s="1"/>
  <c r="T230" i="24522" s="1"/>
  <c r="S230" i="24522"/>
  <c r="H231" i="24522"/>
  <c r="K231" i="24522" s="1"/>
  <c r="O231" i="24522"/>
  <c r="S231" i="24522"/>
  <c r="H232" i="24522"/>
  <c r="K232" i="24522"/>
  <c r="O232" i="24522"/>
  <c r="S232" i="24522"/>
  <c r="H233" i="24522"/>
  <c r="K233" i="24522" s="1"/>
  <c r="P233" i="24522" s="1"/>
  <c r="O233" i="24522"/>
  <c r="S233" i="24522"/>
  <c r="H234" i="24522"/>
  <c r="K234" i="24522" s="1"/>
  <c r="O234" i="24522"/>
  <c r="S234" i="24522"/>
  <c r="H235" i="24522"/>
  <c r="K235" i="24522" s="1"/>
  <c r="P235" i="24522" s="1"/>
  <c r="O235" i="24522"/>
  <c r="S235" i="24522"/>
  <c r="H236" i="24522"/>
  <c r="K236" i="24522"/>
  <c r="O236" i="24522"/>
  <c r="S236" i="24522"/>
  <c r="H237" i="24522"/>
  <c r="K237" i="24522" s="1"/>
  <c r="O237" i="24522"/>
  <c r="S237" i="24522"/>
  <c r="H238" i="24522"/>
  <c r="K238" i="24522"/>
  <c r="O238" i="24522"/>
  <c r="P238" i="24522" s="1"/>
  <c r="T238" i="24522" s="1"/>
  <c r="S238" i="24522"/>
  <c r="H239" i="24522"/>
  <c r="K239" i="24522" s="1"/>
  <c r="P239" i="24522" s="1"/>
  <c r="O239" i="24522"/>
  <c r="S239" i="24522"/>
  <c r="T239" i="24522" s="1"/>
  <c r="H240" i="24522"/>
  <c r="K240" i="24522" s="1"/>
  <c r="O240" i="24522"/>
  <c r="S240" i="24522"/>
  <c r="H241" i="24522"/>
  <c r="K241" i="24522" s="1"/>
  <c r="P241" i="24522" s="1"/>
  <c r="O241" i="24522"/>
  <c r="S241" i="24522"/>
  <c r="H242" i="24522"/>
  <c r="K242" i="24522" s="1"/>
  <c r="O242" i="24522"/>
  <c r="S242" i="24522"/>
  <c r="H243" i="24522"/>
  <c r="K243" i="24522" s="1"/>
  <c r="O243" i="24522"/>
  <c r="S243" i="24522"/>
  <c r="H244" i="24522"/>
  <c r="K244" i="24522"/>
  <c r="O244" i="24522"/>
  <c r="S244" i="24522"/>
  <c r="H245" i="24522"/>
  <c r="K245" i="24522" s="1"/>
  <c r="O245" i="24522"/>
  <c r="S245" i="24522"/>
  <c r="H246" i="24522"/>
  <c r="K246" i="24522" s="1"/>
  <c r="O246" i="24522"/>
  <c r="S246" i="24522"/>
  <c r="H247" i="24522"/>
  <c r="K247" i="24522" s="1"/>
  <c r="O247" i="24522"/>
  <c r="S247" i="24522"/>
  <c r="H248" i="24522"/>
  <c r="K248" i="24522"/>
  <c r="O248" i="24522"/>
  <c r="S248" i="24522"/>
  <c r="H249" i="24522"/>
  <c r="K249" i="24522" s="1"/>
  <c r="P249" i="24522" s="1"/>
  <c r="O249" i="24522"/>
  <c r="S249" i="24522"/>
  <c r="H250" i="24522"/>
  <c r="K250" i="24522"/>
  <c r="O250" i="24522"/>
  <c r="P250" i="24522" s="1"/>
  <c r="T250" i="24522" s="1"/>
  <c r="S250" i="24522"/>
  <c r="H251" i="24522"/>
  <c r="K251" i="24522" s="1"/>
  <c r="P251" i="24522" s="1"/>
  <c r="O251" i="24522"/>
  <c r="S251" i="24522"/>
  <c r="H252" i="24522"/>
  <c r="K252" i="24522"/>
  <c r="O252" i="24522"/>
  <c r="P252" i="24522" s="1"/>
  <c r="S252" i="24522"/>
  <c r="H253" i="24522"/>
  <c r="K253" i="24522" s="1"/>
  <c r="O253" i="24522"/>
  <c r="S253" i="24522"/>
  <c r="H254" i="24522"/>
  <c r="K254" i="24522"/>
  <c r="O254" i="24522"/>
  <c r="P254" i="24522" s="1"/>
  <c r="S254" i="24522"/>
  <c r="H255" i="24522"/>
  <c r="K255" i="24522" s="1"/>
  <c r="P255" i="24522" s="1"/>
  <c r="O255" i="24522"/>
  <c r="S255" i="24522"/>
  <c r="H256" i="24522"/>
  <c r="K256" i="24522" s="1"/>
  <c r="O256" i="24522"/>
  <c r="S256" i="24522"/>
  <c r="H257" i="24522"/>
  <c r="K257" i="24522" s="1"/>
  <c r="O257" i="24522"/>
  <c r="S257" i="24522"/>
  <c r="H258" i="24522"/>
  <c r="K258" i="24522" s="1"/>
  <c r="O258" i="24522"/>
  <c r="S258" i="24522"/>
  <c r="H259" i="24522"/>
  <c r="K259" i="24522" s="1"/>
  <c r="O259" i="24522"/>
  <c r="S259" i="24522"/>
  <c r="H260" i="24522"/>
  <c r="K260" i="24522"/>
  <c r="O260" i="24522"/>
  <c r="S260" i="24522"/>
  <c r="H261" i="24522"/>
  <c r="K261" i="24522" s="1"/>
  <c r="O261" i="24522"/>
  <c r="S261" i="24522"/>
  <c r="H262" i="24522"/>
  <c r="K262" i="24522"/>
  <c r="O262" i="24522"/>
  <c r="P262" i="24522" s="1"/>
  <c r="T262" i="24522" s="1"/>
  <c r="S262" i="24522"/>
  <c r="H263" i="24522"/>
  <c r="K263" i="24522" s="1"/>
  <c r="O263" i="24522"/>
  <c r="S263" i="24522"/>
  <c r="H264" i="24522"/>
  <c r="K264" i="24522"/>
  <c r="O264" i="24522"/>
  <c r="P264" i="24522" s="1"/>
  <c r="S264" i="24522"/>
  <c r="H265" i="24522"/>
  <c r="K265" i="24522" s="1"/>
  <c r="P265" i="24522" s="1"/>
  <c r="O265" i="24522"/>
  <c r="S265" i="24522"/>
  <c r="H266" i="24522"/>
  <c r="K266" i="24522"/>
  <c r="O266" i="24522"/>
  <c r="P266" i="24522" s="1"/>
  <c r="S266" i="24522"/>
  <c r="H267" i="24522"/>
  <c r="K267" i="24522" s="1"/>
  <c r="P267" i="24522" s="1"/>
  <c r="O267" i="24522"/>
  <c r="S267" i="24522"/>
  <c r="D268" i="24522"/>
  <c r="E268" i="24522"/>
  <c r="F268" i="24522"/>
  <c r="G268" i="24522"/>
  <c r="I268" i="24522"/>
  <c r="I344" i="24522" s="1"/>
  <c r="J268" i="24522"/>
  <c r="L268" i="24522"/>
  <c r="M268" i="24522"/>
  <c r="N268" i="24522"/>
  <c r="O268" i="24522" s="1"/>
  <c r="Q268" i="24522"/>
  <c r="R268" i="24522"/>
  <c r="S268" i="24522" s="1"/>
  <c r="H269" i="24522"/>
  <c r="K269" i="24522" s="1"/>
  <c r="O269" i="24522"/>
  <c r="S269" i="24522"/>
  <c r="H270" i="24522"/>
  <c r="K270" i="24522" s="1"/>
  <c r="O270" i="24522"/>
  <c r="S270" i="24522"/>
  <c r="H271" i="24522"/>
  <c r="K271" i="24522"/>
  <c r="O271" i="24522"/>
  <c r="P271" i="24522"/>
  <c r="S271" i="24522"/>
  <c r="H272" i="24522"/>
  <c r="K272" i="24522"/>
  <c r="O272" i="24522"/>
  <c r="P272" i="24522"/>
  <c r="S272" i="24522"/>
  <c r="T272" i="24522"/>
  <c r="H273" i="24522"/>
  <c r="K273" i="24522" s="1"/>
  <c r="P273" i="24522" s="1"/>
  <c r="T273" i="24522" s="1"/>
  <c r="O273" i="24522"/>
  <c r="S273" i="24522"/>
  <c r="H274" i="24522"/>
  <c r="K274" i="24522"/>
  <c r="O274" i="24522"/>
  <c r="P274" i="24522" s="1"/>
  <c r="S274" i="24522"/>
  <c r="H275" i="24522"/>
  <c r="K275" i="24522"/>
  <c r="O275" i="24522"/>
  <c r="P275" i="24522" s="1"/>
  <c r="S275" i="24522"/>
  <c r="H276" i="24522"/>
  <c r="K276" i="24522" s="1"/>
  <c r="O276" i="24522"/>
  <c r="P276" i="24522" s="1"/>
  <c r="S276" i="24522"/>
  <c r="H277" i="24522"/>
  <c r="K277" i="24522" s="1"/>
  <c r="O277" i="24522"/>
  <c r="S277" i="24522"/>
  <c r="H278" i="24522"/>
  <c r="K278" i="24522" s="1"/>
  <c r="O278" i="24522"/>
  <c r="S278" i="24522"/>
  <c r="D279" i="24522"/>
  <c r="E279" i="24522"/>
  <c r="F279" i="24522"/>
  <c r="G279" i="24522"/>
  <c r="H279" i="24522"/>
  <c r="I279" i="24522"/>
  <c r="J279" i="24522"/>
  <c r="L279" i="24522"/>
  <c r="O279" i="24522" s="1"/>
  <c r="M279" i="24522"/>
  <c r="N279" i="24522"/>
  <c r="Q279" i="24522"/>
  <c r="S279" i="24522" s="1"/>
  <c r="R279" i="24522"/>
  <c r="H280" i="24522"/>
  <c r="K280" i="24522" s="1"/>
  <c r="O280" i="24522"/>
  <c r="S280" i="24522"/>
  <c r="H281" i="24522"/>
  <c r="K281" i="24522"/>
  <c r="O281" i="24522"/>
  <c r="P281" i="24522" s="1"/>
  <c r="T281" i="24522" s="1"/>
  <c r="S281" i="24522"/>
  <c r="H282" i="24522"/>
  <c r="K282" i="24522" s="1"/>
  <c r="P282" i="24522" s="1"/>
  <c r="O282" i="24522"/>
  <c r="S282" i="24522"/>
  <c r="T282" i="24522" s="1"/>
  <c r="H283" i="24522"/>
  <c r="K283" i="24522" s="1"/>
  <c r="O283" i="24522"/>
  <c r="S283" i="24522"/>
  <c r="H284" i="24522"/>
  <c r="K284" i="24522" s="1"/>
  <c r="P284" i="24522" s="1"/>
  <c r="O284" i="24522"/>
  <c r="S284" i="24522"/>
  <c r="H285" i="24522"/>
  <c r="K285" i="24522" s="1"/>
  <c r="O285" i="24522"/>
  <c r="S285" i="24522"/>
  <c r="H286" i="24522"/>
  <c r="K286" i="24522" s="1"/>
  <c r="P286" i="24522" s="1"/>
  <c r="O286" i="24522"/>
  <c r="S286" i="24522"/>
  <c r="H287" i="24522"/>
  <c r="K287" i="24522"/>
  <c r="O287" i="24522"/>
  <c r="S287" i="24522"/>
  <c r="H288" i="24522"/>
  <c r="K288" i="24522" s="1"/>
  <c r="O288" i="24522"/>
  <c r="S288" i="24522"/>
  <c r="H289" i="24522"/>
  <c r="K289" i="24522" s="1"/>
  <c r="O289" i="24522"/>
  <c r="S289" i="24522"/>
  <c r="D290" i="24522"/>
  <c r="E290" i="24522"/>
  <c r="F290" i="24522"/>
  <c r="G290" i="24522"/>
  <c r="H290" i="24522" s="1"/>
  <c r="I290" i="24522"/>
  <c r="J290" i="24522"/>
  <c r="L290" i="24522"/>
  <c r="M290" i="24522"/>
  <c r="N290" i="24522"/>
  <c r="N344" i="24522" s="1"/>
  <c r="Q290" i="24522"/>
  <c r="R290" i="24522"/>
  <c r="H291" i="24522"/>
  <c r="K291" i="24522" s="1"/>
  <c r="O291" i="24522"/>
  <c r="P291" i="24522"/>
  <c r="S291" i="24522"/>
  <c r="T291" i="24522"/>
  <c r="H292" i="24522"/>
  <c r="K292" i="24522" s="1"/>
  <c r="O292" i="24522"/>
  <c r="S292" i="24522"/>
  <c r="H293" i="24522"/>
  <c r="K293" i="24522"/>
  <c r="O293" i="24522"/>
  <c r="P293" i="24522" s="1"/>
  <c r="S293" i="24522"/>
  <c r="H294" i="24522"/>
  <c r="K294" i="24522" s="1"/>
  <c r="O294" i="24522"/>
  <c r="S294" i="24522"/>
  <c r="H295" i="24522"/>
  <c r="K295" i="24522"/>
  <c r="O295" i="24522"/>
  <c r="P295" i="24522"/>
  <c r="S295" i="24522"/>
  <c r="T295" i="24522" s="1"/>
  <c r="H296" i="24522"/>
  <c r="K296" i="24522" s="1"/>
  <c r="P296" i="24522" s="1"/>
  <c r="O296" i="24522"/>
  <c r="S296" i="24522"/>
  <c r="H297" i="24522"/>
  <c r="K297" i="24522"/>
  <c r="O297" i="24522"/>
  <c r="P297" i="24522" s="1"/>
  <c r="S297" i="24522"/>
  <c r="H298" i="24522"/>
  <c r="K298" i="24522" s="1"/>
  <c r="P298" i="24522" s="1"/>
  <c r="O298" i="24522"/>
  <c r="S298" i="24522"/>
  <c r="H299" i="24522"/>
  <c r="K299" i="24522" s="1"/>
  <c r="O299" i="24522"/>
  <c r="P299" i="24522"/>
  <c r="S299" i="24522"/>
  <c r="T299" i="24522" s="1"/>
  <c r="H300" i="24522"/>
  <c r="K300" i="24522" s="1"/>
  <c r="O300" i="24522"/>
  <c r="S300" i="24522"/>
  <c r="H301" i="24522"/>
  <c r="K301" i="24522" s="1"/>
  <c r="O301" i="24522"/>
  <c r="P301" i="24522" s="1"/>
  <c r="T301" i="24522" s="1"/>
  <c r="S301" i="24522"/>
  <c r="H302" i="24522"/>
  <c r="K302" i="24522"/>
  <c r="O302" i="24522"/>
  <c r="P302" i="24522" s="1"/>
  <c r="S302" i="24522"/>
  <c r="H303" i="24522"/>
  <c r="K303" i="24522"/>
  <c r="O303" i="24522"/>
  <c r="P303" i="24522" s="1"/>
  <c r="S303" i="24522"/>
  <c r="T303" i="24522"/>
  <c r="H304" i="24522"/>
  <c r="K304" i="24522" s="1"/>
  <c r="P304" i="24522" s="1"/>
  <c r="T304" i="24522" s="1"/>
  <c r="O304" i="24522"/>
  <c r="S304" i="24522"/>
  <c r="H305" i="24522"/>
  <c r="K305" i="24522" s="1"/>
  <c r="O305" i="24522"/>
  <c r="S305" i="24522"/>
  <c r="H306" i="24522"/>
  <c r="K306" i="24522"/>
  <c r="O306" i="24522"/>
  <c r="P306" i="24522" s="1"/>
  <c r="S306" i="24522"/>
  <c r="H307" i="24522"/>
  <c r="K307" i="24522" s="1"/>
  <c r="O307" i="24522"/>
  <c r="P307" i="24522"/>
  <c r="S307" i="24522"/>
  <c r="T307" i="24522"/>
  <c r="H308" i="24522"/>
  <c r="K308" i="24522" s="1"/>
  <c r="P308" i="24522" s="1"/>
  <c r="T308" i="24522" s="1"/>
  <c r="O308" i="24522"/>
  <c r="S308" i="24522"/>
  <c r="H309" i="24522"/>
  <c r="K309" i="24522"/>
  <c r="O309" i="24522"/>
  <c r="P309" i="24522" s="1"/>
  <c r="S309" i="24522"/>
  <c r="H310" i="24522"/>
  <c r="K310" i="24522"/>
  <c r="O310" i="24522"/>
  <c r="S310" i="24522"/>
  <c r="H311" i="24522"/>
  <c r="K311" i="24522"/>
  <c r="O311" i="24522"/>
  <c r="P311" i="24522"/>
  <c r="S311" i="24522"/>
  <c r="T311" i="24522"/>
  <c r="H312" i="24522"/>
  <c r="K312" i="24522" s="1"/>
  <c r="P312" i="24522" s="1"/>
  <c r="O312" i="24522"/>
  <c r="S312" i="24522"/>
  <c r="H313" i="24522"/>
  <c r="K313" i="24522" s="1"/>
  <c r="O313" i="24522"/>
  <c r="S313" i="24522"/>
  <c r="H314" i="24522"/>
  <c r="K314" i="24522" s="1"/>
  <c r="P314" i="24522" s="1"/>
  <c r="O314" i="24522"/>
  <c r="S314" i="24522"/>
  <c r="H315" i="24522"/>
  <c r="K315" i="24522"/>
  <c r="O315" i="24522"/>
  <c r="P315" i="24522"/>
  <c r="S315" i="24522"/>
  <c r="T315" i="24522" s="1"/>
  <c r="H316" i="24522"/>
  <c r="K316" i="24522" s="1"/>
  <c r="O316" i="24522"/>
  <c r="S316" i="24522"/>
  <c r="H317" i="24522"/>
  <c r="K317" i="24522"/>
  <c r="O317" i="24522"/>
  <c r="S317" i="24522"/>
  <c r="H318" i="24522"/>
  <c r="K318" i="24522"/>
  <c r="O318" i="24522"/>
  <c r="P318" i="24522"/>
  <c r="S318" i="24522"/>
  <c r="H319" i="24522"/>
  <c r="K319" i="24522" s="1"/>
  <c r="O319" i="24522"/>
  <c r="S319" i="24522"/>
  <c r="H320" i="24522"/>
  <c r="K320" i="24522" s="1"/>
  <c r="O320" i="24522"/>
  <c r="S320" i="24522"/>
  <c r="H321" i="24522"/>
  <c r="K321" i="24522" s="1"/>
  <c r="O321" i="24522"/>
  <c r="S321" i="24522"/>
  <c r="H322" i="24522"/>
  <c r="K322" i="24522"/>
  <c r="P322" i="24522" s="1"/>
  <c r="O322" i="24522"/>
  <c r="S322" i="24522"/>
  <c r="H323" i="24522"/>
  <c r="K323" i="24522" s="1"/>
  <c r="O323" i="24522"/>
  <c r="P323" i="24522"/>
  <c r="S323" i="24522"/>
  <c r="T323" i="24522"/>
  <c r="H324" i="24522"/>
  <c r="K324" i="24522" s="1"/>
  <c r="O324" i="24522"/>
  <c r="S324" i="24522"/>
  <c r="H325" i="24522"/>
  <c r="K325" i="24522"/>
  <c r="O325" i="24522"/>
  <c r="P325" i="24522" s="1"/>
  <c r="S325" i="24522"/>
  <c r="H326" i="24522"/>
  <c r="K326" i="24522" s="1"/>
  <c r="O326" i="24522"/>
  <c r="S326" i="24522"/>
  <c r="H327" i="24522"/>
  <c r="K327" i="24522"/>
  <c r="O327" i="24522"/>
  <c r="P327" i="24522" s="1"/>
  <c r="S327" i="24522"/>
  <c r="H328" i="24522"/>
  <c r="K328" i="24522" s="1"/>
  <c r="P328" i="24522" s="1"/>
  <c r="O328" i="24522"/>
  <c r="S328" i="24522"/>
  <c r="H329" i="24522"/>
  <c r="K329" i="24522" s="1"/>
  <c r="O329" i="24522"/>
  <c r="S329" i="24522"/>
  <c r="H330" i="24522"/>
  <c r="K330" i="24522" s="1"/>
  <c r="P330" i="24522" s="1"/>
  <c r="O330" i="24522"/>
  <c r="S330" i="24522"/>
  <c r="H331" i="24522"/>
  <c r="K331" i="24522"/>
  <c r="P331" i="24522" s="1"/>
  <c r="O331" i="24522"/>
  <c r="S331" i="24522"/>
  <c r="H332" i="24522"/>
  <c r="K332" i="24522" s="1"/>
  <c r="O332" i="24522"/>
  <c r="S332" i="24522"/>
  <c r="H333" i="24522"/>
  <c r="K333" i="24522"/>
  <c r="O333" i="24522"/>
  <c r="S333" i="24522"/>
  <c r="H334" i="24522"/>
  <c r="K334" i="24522"/>
  <c r="O334" i="24522"/>
  <c r="P334" i="24522" s="1"/>
  <c r="S334" i="24522"/>
  <c r="T334" i="24522" s="1"/>
  <c r="H335" i="24522"/>
  <c r="K335" i="24522"/>
  <c r="O335" i="24522"/>
  <c r="S335" i="24522"/>
  <c r="H336" i="24522"/>
  <c r="K336" i="24522" s="1"/>
  <c r="P336" i="24522" s="1"/>
  <c r="O336" i="24522"/>
  <c r="S336" i="24522"/>
  <c r="H337" i="24522"/>
  <c r="K337" i="24522" s="1"/>
  <c r="O337" i="24522"/>
  <c r="S337" i="24522"/>
  <c r="H338" i="24522"/>
  <c r="K338" i="24522" s="1"/>
  <c r="O338" i="24522"/>
  <c r="P338" i="24522" s="1"/>
  <c r="S338" i="24522"/>
  <c r="D343" i="24522"/>
  <c r="E343" i="24522"/>
  <c r="F343" i="24522"/>
  <c r="G343" i="24522"/>
  <c r="H343" i="24522" s="1"/>
  <c r="I343" i="24522"/>
  <c r="J343" i="24522"/>
  <c r="L343" i="24522"/>
  <c r="M343" i="24522"/>
  <c r="N343" i="24522"/>
  <c r="O343" i="24522" s="1"/>
  <c r="Q343" i="24522"/>
  <c r="R343" i="24522"/>
  <c r="S343" i="24522" s="1"/>
  <c r="F344" i="24522"/>
  <c r="H7" i="24523"/>
  <c r="K7" i="24523" s="1"/>
  <c r="P7" i="24523" s="1"/>
  <c r="O7" i="24523"/>
  <c r="S7" i="24523"/>
  <c r="H8" i="24523"/>
  <c r="K8" i="24523"/>
  <c r="P8" i="24523" s="1"/>
  <c r="T8" i="24523" s="1"/>
  <c r="O8" i="24523"/>
  <c r="S8" i="24523"/>
  <c r="H9" i="24523"/>
  <c r="K9" i="24523" s="1"/>
  <c r="O9" i="24523"/>
  <c r="S9" i="24523"/>
  <c r="H10" i="24523"/>
  <c r="K10" i="24523" s="1"/>
  <c r="O10" i="24523"/>
  <c r="S10" i="24523"/>
  <c r="H11" i="24523"/>
  <c r="K11" i="24523" s="1"/>
  <c r="P11" i="24523" s="1"/>
  <c r="O11" i="24523"/>
  <c r="S11" i="24523"/>
  <c r="T11" i="24523" s="1"/>
  <c r="H12" i="24523"/>
  <c r="K12" i="24523"/>
  <c r="O12" i="24523"/>
  <c r="S12" i="24523"/>
  <c r="H13" i="24523"/>
  <c r="K13" i="24523" s="1"/>
  <c r="O13" i="24523"/>
  <c r="S13" i="24523"/>
  <c r="D14" i="24523"/>
  <c r="E14" i="24523"/>
  <c r="F14" i="24523"/>
  <c r="G14" i="24523"/>
  <c r="I14" i="24523"/>
  <c r="J14" i="24523"/>
  <c r="L14" i="24523"/>
  <c r="M14" i="24523"/>
  <c r="N14" i="24523"/>
  <c r="Q14" i="24523"/>
  <c r="R14" i="24523"/>
  <c r="H15" i="24523"/>
  <c r="O15" i="24523"/>
  <c r="S15" i="24523"/>
  <c r="H16" i="24523"/>
  <c r="K16" i="24523" s="1"/>
  <c r="O16" i="24523"/>
  <c r="S16" i="24523"/>
  <c r="H17" i="24523"/>
  <c r="K17" i="24523"/>
  <c r="O17" i="24523"/>
  <c r="S17" i="24523"/>
  <c r="H18" i="24523"/>
  <c r="K18" i="24523" s="1"/>
  <c r="O18" i="24523"/>
  <c r="S18" i="24523"/>
  <c r="H19" i="24523"/>
  <c r="K19" i="24523" s="1"/>
  <c r="O19" i="24523"/>
  <c r="S19" i="24523"/>
  <c r="H20" i="24523"/>
  <c r="K20" i="24523" s="1"/>
  <c r="O20" i="24523"/>
  <c r="S20" i="24523"/>
  <c r="H21" i="24523"/>
  <c r="K21" i="24523"/>
  <c r="O21" i="24523"/>
  <c r="S21" i="24523"/>
  <c r="H22" i="24523"/>
  <c r="K22" i="24523" s="1"/>
  <c r="P22" i="24523" s="1"/>
  <c r="O22" i="24523"/>
  <c r="S22" i="24523"/>
  <c r="H23" i="24523"/>
  <c r="K23" i="24523"/>
  <c r="O23" i="24523"/>
  <c r="P23" i="24523" s="1"/>
  <c r="T23" i="24523" s="1"/>
  <c r="S23" i="24523"/>
  <c r="H24" i="24523"/>
  <c r="K24" i="24523" s="1"/>
  <c r="P24" i="24523" s="1"/>
  <c r="O24" i="24523"/>
  <c r="S24" i="24523"/>
  <c r="H25" i="24523"/>
  <c r="K25" i="24523"/>
  <c r="O25" i="24523"/>
  <c r="P25" i="24523" s="1"/>
  <c r="S25" i="24523"/>
  <c r="H26" i="24523"/>
  <c r="K26" i="24523" s="1"/>
  <c r="O26" i="24523"/>
  <c r="S26" i="24523"/>
  <c r="H27" i="24523"/>
  <c r="K27" i="24523"/>
  <c r="O27" i="24523"/>
  <c r="P27" i="24523" s="1"/>
  <c r="S27" i="24523"/>
  <c r="H28" i="24523"/>
  <c r="K28" i="24523" s="1"/>
  <c r="P28" i="24523" s="1"/>
  <c r="O28" i="24523"/>
  <c r="S28" i="24523"/>
  <c r="H30" i="24523"/>
  <c r="K30" i="24523" s="1"/>
  <c r="O30" i="24523"/>
  <c r="S30" i="24523"/>
  <c r="D31" i="24523"/>
  <c r="E31" i="24523"/>
  <c r="F31" i="24523"/>
  <c r="G31" i="24523"/>
  <c r="I31" i="24523"/>
  <c r="J31" i="24523"/>
  <c r="L31" i="24523"/>
  <c r="M31" i="24523"/>
  <c r="N31" i="24523"/>
  <c r="O31" i="24523"/>
  <c r="Q31" i="24523"/>
  <c r="R31" i="24523"/>
  <c r="S31" i="24523"/>
  <c r="H32" i="24523"/>
  <c r="K32" i="24523" s="1"/>
  <c r="O32" i="24523"/>
  <c r="P32" i="24523"/>
  <c r="S32" i="24523"/>
  <c r="H33" i="24523"/>
  <c r="K33" i="24523" s="1"/>
  <c r="P33" i="24523" s="1"/>
  <c r="O33" i="24523"/>
  <c r="S33" i="24523"/>
  <c r="H34" i="24523"/>
  <c r="K34" i="24523" s="1"/>
  <c r="O34" i="24523"/>
  <c r="S34" i="24523"/>
  <c r="H35" i="24523"/>
  <c r="K35" i="24523" s="1"/>
  <c r="P35" i="24523" s="1"/>
  <c r="O35" i="24523"/>
  <c r="S35" i="24523"/>
  <c r="H36" i="24523"/>
  <c r="K36" i="24523"/>
  <c r="O36" i="24523"/>
  <c r="P36" i="24523"/>
  <c r="S36" i="24523"/>
  <c r="H37" i="24523"/>
  <c r="K37" i="24523" s="1"/>
  <c r="P37" i="24523" s="1"/>
  <c r="O37" i="24523"/>
  <c r="S37" i="24523"/>
  <c r="H38" i="24523"/>
  <c r="K38" i="24523"/>
  <c r="O38" i="24523"/>
  <c r="S38" i="24523"/>
  <c r="H39" i="24523"/>
  <c r="K39" i="24523" s="1"/>
  <c r="P39" i="24523" s="1"/>
  <c r="O39" i="24523"/>
  <c r="S39" i="24523"/>
  <c r="H40" i="24523"/>
  <c r="K40" i="24523" s="1"/>
  <c r="O40" i="24523"/>
  <c r="P40" i="24523" s="1"/>
  <c r="T40" i="24523" s="1"/>
  <c r="S40" i="24523"/>
  <c r="H41" i="24523"/>
  <c r="K41" i="24523" s="1"/>
  <c r="P41" i="24523" s="1"/>
  <c r="O41" i="24523"/>
  <c r="S41" i="24523"/>
  <c r="H42" i="24523"/>
  <c r="K42" i="24523" s="1"/>
  <c r="O42" i="24523"/>
  <c r="S42" i="24523"/>
  <c r="H43" i="24523"/>
  <c r="K43" i="24523" s="1"/>
  <c r="P43" i="24523" s="1"/>
  <c r="O43" i="24523"/>
  <c r="S43" i="24523"/>
  <c r="H44" i="24523"/>
  <c r="K44" i="24523"/>
  <c r="P44" i="24523" s="1"/>
  <c r="T44" i="24523" s="1"/>
  <c r="O44" i="24523"/>
  <c r="S44" i="24523"/>
  <c r="H45" i="24523"/>
  <c r="K45" i="24523" s="1"/>
  <c r="P45" i="24523" s="1"/>
  <c r="O45" i="24523"/>
  <c r="S45" i="24523"/>
  <c r="H46" i="24523"/>
  <c r="K46" i="24523" s="1"/>
  <c r="O46" i="24523"/>
  <c r="S46" i="24523"/>
  <c r="H47" i="24523"/>
  <c r="K47" i="24523" s="1"/>
  <c r="P47" i="24523" s="1"/>
  <c r="O47" i="24523"/>
  <c r="S47" i="24523"/>
  <c r="H48" i="24523"/>
  <c r="K48" i="24523"/>
  <c r="O48" i="24523"/>
  <c r="S48" i="24523"/>
  <c r="H49" i="24523"/>
  <c r="K49" i="24523" s="1"/>
  <c r="P49" i="24523" s="1"/>
  <c r="O49" i="24523"/>
  <c r="S49" i="24523"/>
  <c r="H50" i="24523"/>
  <c r="K50" i="24523" s="1"/>
  <c r="O50" i="24523"/>
  <c r="S50" i="24523"/>
  <c r="H51" i="24523"/>
  <c r="K51" i="24523" s="1"/>
  <c r="P51" i="24523" s="1"/>
  <c r="O51" i="24523"/>
  <c r="S51" i="24523"/>
  <c r="H52" i="24523"/>
  <c r="K52" i="24523"/>
  <c r="P52" i="24523" s="1"/>
  <c r="T52" i="24523" s="1"/>
  <c r="O52" i="24523"/>
  <c r="S52" i="24523"/>
  <c r="H53" i="24523"/>
  <c r="K53" i="24523" s="1"/>
  <c r="P53" i="24523" s="1"/>
  <c r="O53" i="24523"/>
  <c r="S53" i="24523"/>
  <c r="H54" i="24523"/>
  <c r="K54" i="24523"/>
  <c r="O54" i="24523"/>
  <c r="S54" i="24523"/>
  <c r="H55" i="24523"/>
  <c r="K55" i="24523" s="1"/>
  <c r="P55" i="24523" s="1"/>
  <c r="O55" i="24523"/>
  <c r="S55" i="24523"/>
  <c r="H56" i="24523"/>
  <c r="K56" i="24523"/>
  <c r="O56" i="24523"/>
  <c r="P56" i="24523" s="1"/>
  <c r="T56" i="24523" s="1"/>
  <c r="S56" i="24523"/>
  <c r="H57" i="24523"/>
  <c r="K57" i="24523" s="1"/>
  <c r="P57" i="24523" s="1"/>
  <c r="O57" i="24523"/>
  <c r="S57" i="24523"/>
  <c r="H58" i="24523"/>
  <c r="K58" i="24523"/>
  <c r="O58" i="24523"/>
  <c r="P58" i="24523" s="1"/>
  <c r="T58" i="24523" s="1"/>
  <c r="S58" i="24523"/>
  <c r="H59" i="24523"/>
  <c r="K59" i="24523" s="1"/>
  <c r="P59" i="24523" s="1"/>
  <c r="O59" i="24523"/>
  <c r="S59" i="24523"/>
  <c r="H60" i="24523"/>
  <c r="K60" i="24523"/>
  <c r="O60" i="24523"/>
  <c r="P60" i="24523"/>
  <c r="T60" i="24523" s="1"/>
  <c r="S60" i="24523"/>
  <c r="H61" i="24523"/>
  <c r="K61" i="24523" s="1"/>
  <c r="P61" i="24523" s="1"/>
  <c r="O61" i="24523"/>
  <c r="S61" i="24523"/>
  <c r="H62" i="24523"/>
  <c r="K62" i="24523"/>
  <c r="O62" i="24523"/>
  <c r="P62" i="24523" s="1"/>
  <c r="S62" i="24523"/>
  <c r="H63" i="24523"/>
  <c r="K63" i="24523" s="1"/>
  <c r="P63" i="24523" s="1"/>
  <c r="O63" i="24523"/>
  <c r="S63" i="24523"/>
  <c r="H64" i="24523"/>
  <c r="K64" i="24523" s="1"/>
  <c r="O64" i="24523"/>
  <c r="P64" i="24523"/>
  <c r="S64" i="24523"/>
  <c r="H65" i="24523"/>
  <c r="K65" i="24523" s="1"/>
  <c r="P65" i="24523" s="1"/>
  <c r="O65" i="24523"/>
  <c r="S65" i="24523"/>
  <c r="H66" i="24523"/>
  <c r="K66" i="24523" s="1"/>
  <c r="O66" i="24523"/>
  <c r="P66" i="24523" s="1"/>
  <c r="S66" i="24523"/>
  <c r="H67" i="24523"/>
  <c r="K67" i="24523" s="1"/>
  <c r="P67" i="24523" s="1"/>
  <c r="O67" i="24523"/>
  <c r="S67" i="24523"/>
  <c r="H68" i="24523"/>
  <c r="K68" i="24523"/>
  <c r="O68" i="24523"/>
  <c r="P68" i="24523"/>
  <c r="S68" i="24523"/>
  <c r="H69" i="24523"/>
  <c r="K69" i="24523" s="1"/>
  <c r="P69" i="24523" s="1"/>
  <c r="O69" i="24523"/>
  <c r="S69" i="24523"/>
  <c r="D70" i="24523"/>
  <c r="E70" i="24523"/>
  <c r="F70" i="24523"/>
  <c r="G70" i="24523"/>
  <c r="H70" i="24523" s="1"/>
  <c r="I70" i="24523"/>
  <c r="J70" i="24523"/>
  <c r="L70" i="24523"/>
  <c r="M70" i="24523"/>
  <c r="N70" i="24523"/>
  <c r="O70" i="24523" s="1"/>
  <c r="Q70" i="24523"/>
  <c r="R70" i="24523"/>
  <c r="S70" i="24523"/>
  <c r="H71" i="24523"/>
  <c r="K71" i="24523" s="1"/>
  <c r="O71" i="24523"/>
  <c r="S71" i="24523"/>
  <c r="H72" i="24523"/>
  <c r="K72" i="24523" s="1"/>
  <c r="P72" i="24523" s="1"/>
  <c r="O72" i="24523"/>
  <c r="S72" i="24523"/>
  <c r="H73" i="24523"/>
  <c r="K73" i="24523"/>
  <c r="O73" i="24523"/>
  <c r="S73" i="24523"/>
  <c r="H74" i="24523"/>
  <c r="K74" i="24523" s="1"/>
  <c r="O74" i="24523"/>
  <c r="S74" i="24523"/>
  <c r="H75" i="24523"/>
  <c r="K75" i="24523" s="1"/>
  <c r="O75" i="24523"/>
  <c r="S75" i="24523"/>
  <c r="H76" i="24523"/>
  <c r="K76" i="24523" s="1"/>
  <c r="O76" i="24523"/>
  <c r="S76" i="24523"/>
  <c r="H77" i="24523"/>
  <c r="K77" i="24523"/>
  <c r="O77" i="24523"/>
  <c r="S77" i="24523"/>
  <c r="H78" i="24523"/>
  <c r="K78" i="24523" s="1"/>
  <c r="P78" i="24523" s="1"/>
  <c r="O78" i="24523"/>
  <c r="S78" i="24523"/>
  <c r="H79" i="24523"/>
  <c r="K79" i="24523" s="1"/>
  <c r="O79" i="24523"/>
  <c r="S79" i="24523"/>
  <c r="H80" i="24523"/>
  <c r="K80" i="24523" s="1"/>
  <c r="P80" i="24523" s="1"/>
  <c r="O80" i="24523"/>
  <c r="S80" i="24523"/>
  <c r="H81" i="24523"/>
  <c r="K81" i="24523"/>
  <c r="O81" i="24523"/>
  <c r="S81" i="24523"/>
  <c r="H82" i="24523"/>
  <c r="K82" i="24523" s="1"/>
  <c r="O82" i="24523"/>
  <c r="S82" i="24523"/>
  <c r="H83" i="24523"/>
  <c r="K83" i="24523"/>
  <c r="O83" i="24523"/>
  <c r="P83" i="24523" s="1"/>
  <c r="T83" i="24523" s="1"/>
  <c r="S83" i="24523"/>
  <c r="H84" i="24523"/>
  <c r="K84" i="24523" s="1"/>
  <c r="P84" i="24523" s="1"/>
  <c r="O84" i="24523"/>
  <c r="S84" i="24523"/>
  <c r="T84" i="24523" s="1"/>
  <c r="H85" i="24523"/>
  <c r="K85" i="24523" s="1"/>
  <c r="O85" i="24523"/>
  <c r="S85" i="24523"/>
  <c r="H86" i="24523"/>
  <c r="K86" i="24523" s="1"/>
  <c r="P86" i="24523" s="1"/>
  <c r="O86" i="24523"/>
  <c r="S86" i="24523"/>
  <c r="H87" i="24523"/>
  <c r="K87" i="24523" s="1"/>
  <c r="O87" i="24523"/>
  <c r="S87" i="24523"/>
  <c r="H88" i="24523"/>
  <c r="K88" i="24523" s="1"/>
  <c r="O88" i="24523"/>
  <c r="S88" i="24523"/>
  <c r="H89" i="24523"/>
  <c r="K89" i="24523"/>
  <c r="O89" i="24523"/>
  <c r="S89" i="24523"/>
  <c r="H90" i="24523"/>
  <c r="K90" i="24523" s="1"/>
  <c r="O90" i="24523"/>
  <c r="S90" i="24523"/>
  <c r="H91" i="24523"/>
  <c r="K91" i="24523" s="1"/>
  <c r="O91" i="24523"/>
  <c r="S91" i="24523"/>
  <c r="H92" i="24523"/>
  <c r="K92" i="24523" s="1"/>
  <c r="O92" i="24523"/>
  <c r="S92" i="24523"/>
  <c r="H93" i="24523"/>
  <c r="K93" i="24523"/>
  <c r="O93" i="24523"/>
  <c r="S93" i="24523"/>
  <c r="H94" i="24523"/>
  <c r="K94" i="24523" s="1"/>
  <c r="P94" i="24523" s="1"/>
  <c r="O94" i="24523"/>
  <c r="S94" i="24523"/>
  <c r="H95" i="24523"/>
  <c r="K95" i="24523"/>
  <c r="O95" i="24523"/>
  <c r="P95" i="24523" s="1"/>
  <c r="T95" i="24523" s="1"/>
  <c r="S95" i="24523"/>
  <c r="H96" i="24523"/>
  <c r="K96" i="24523" s="1"/>
  <c r="P96" i="24523" s="1"/>
  <c r="O96" i="24523"/>
  <c r="S96" i="24523"/>
  <c r="H97" i="24523"/>
  <c r="K97" i="24523"/>
  <c r="O97" i="24523"/>
  <c r="P97" i="24523" s="1"/>
  <c r="S97" i="24523"/>
  <c r="H98" i="24523"/>
  <c r="K98" i="24523" s="1"/>
  <c r="O98" i="24523"/>
  <c r="S98" i="24523"/>
  <c r="H99" i="24523"/>
  <c r="K99" i="24523"/>
  <c r="O99" i="24523"/>
  <c r="P99" i="24523" s="1"/>
  <c r="S99" i="24523"/>
  <c r="H100" i="24523"/>
  <c r="K100" i="24523" s="1"/>
  <c r="P100" i="24523" s="1"/>
  <c r="O100" i="24523"/>
  <c r="S100" i="24523"/>
  <c r="H101" i="24523"/>
  <c r="K101" i="24523" s="1"/>
  <c r="O101" i="24523"/>
  <c r="S101" i="24523"/>
  <c r="H102" i="24523"/>
  <c r="K102" i="24523" s="1"/>
  <c r="O102" i="24523"/>
  <c r="S102" i="24523"/>
  <c r="H103" i="24523"/>
  <c r="K103" i="24523" s="1"/>
  <c r="O103" i="24523"/>
  <c r="S103" i="24523"/>
  <c r="D104" i="24523"/>
  <c r="E104" i="24523"/>
  <c r="F104" i="24523"/>
  <c r="G104" i="24523"/>
  <c r="H104" i="24523" s="1"/>
  <c r="I104" i="24523"/>
  <c r="J104" i="24523"/>
  <c r="L104" i="24523"/>
  <c r="M104" i="24523"/>
  <c r="N104" i="24523"/>
  <c r="O104" i="24523"/>
  <c r="Q104" i="24523"/>
  <c r="R104" i="24523"/>
  <c r="S104" i="24523"/>
  <c r="H105" i="24523"/>
  <c r="K105" i="24523" s="1"/>
  <c r="O105" i="24523"/>
  <c r="S105" i="24523"/>
  <c r="H106" i="24523"/>
  <c r="K106" i="24523"/>
  <c r="P106" i="24523" s="1"/>
  <c r="O106" i="24523"/>
  <c r="S106" i="24523"/>
  <c r="T106" i="24523" s="1"/>
  <c r="H107" i="24523"/>
  <c r="K107" i="24523" s="1"/>
  <c r="P107" i="24523" s="1"/>
  <c r="T107" i="24523" s="1"/>
  <c r="O107" i="24523"/>
  <c r="S107" i="24523"/>
  <c r="H108" i="24523"/>
  <c r="K108" i="24523" s="1"/>
  <c r="P108" i="24523" s="1"/>
  <c r="T108" i="24523" s="1"/>
  <c r="O108" i="24523"/>
  <c r="S108" i="24523"/>
  <c r="H109" i="24523"/>
  <c r="K109" i="24523" s="1"/>
  <c r="O109" i="24523"/>
  <c r="S109" i="24523"/>
  <c r="H110" i="24523"/>
  <c r="K110" i="24523" s="1"/>
  <c r="O110" i="24523"/>
  <c r="S110" i="24523"/>
  <c r="H111" i="24523"/>
  <c r="K111" i="24523" s="1"/>
  <c r="O111" i="24523"/>
  <c r="P111" i="24523"/>
  <c r="T111" i="24523" s="1"/>
  <c r="S111" i="24523"/>
  <c r="H112" i="24523"/>
  <c r="K112" i="24523" s="1"/>
  <c r="P112" i="24523" s="1"/>
  <c r="O112" i="24523"/>
  <c r="S112" i="24523"/>
  <c r="H113" i="24523"/>
  <c r="K113" i="24523" s="1"/>
  <c r="O113" i="24523"/>
  <c r="S113" i="24523"/>
  <c r="H114" i="24523"/>
  <c r="K114" i="24523" s="1"/>
  <c r="P114" i="24523" s="1"/>
  <c r="O114" i="24523"/>
  <c r="S114" i="24523"/>
  <c r="H115" i="24523"/>
  <c r="K115" i="24523" s="1"/>
  <c r="O115" i="24523"/>
  <c r="P115" i="24523"/>
  <c r="T115" i="24523" s="1"/>
  <c r="S115" i="24523"/>
  <c r="H116" i="24523"/>
  <c r="K116" i="24523" s="1"/>
  <c r="P116" i="24523" s="1"/>
  <c r="T116" i="24523" s="1"/>
  <c r="O116" i="24523"/>
  <c r="S116" i="24523"/>
  <c r="H117" i="24523"/>
  <c r="K117" i="24523" s="1"/>
  <c r="O117" i="24523"/>
  <c r="S117" i="24523"/>
  <c r="H118" i="24523"/>
  <c r="K118" i="24523" s="1"/>
  <c r="P118" i="24523" s="1"/>
  <c r="O118" i="24523"/>
  <c r="S118" i="24523"/>
  <c r="H119" i="24523"/>
  <c r="K119" i="24523" s="1"/>
  <c r="O119" i="24523"/>
  <c r="P119" i="24523"/>
  <c r="S119" i="24523"/>
  <c r="H120" i="24523"/>
  <c r="K120" i="24523" s="1"/>
  <c r="P120" i="24523" s="1"/>
  <c r="T120" i="24523" s="1"/>
  <c r="O120" i="24523"/>
  <c r="S120" i="24523"/>
  <c r="H121" i="24523"/>
  <c r="K121" i="24523" s="1"/>
  <c r="O121" i="24523"/>
  <c r="S121" i="24523"/>
  <c r="H122" i="24523"/>
  <c r="K122" i="24523"/>
  <c r="O122" i="24523"/>
  <c r="S122" i="24523"/>
  <c r="H123" i="24523"/>
  <c r="K123" i="24523" s="1"/>
  <c r="P123" i="24523" s="1"/>
  <c r="T123" i="24523" s="1"/>
  <c r="O123" i="24523"/>
  <c r="S123" i="24523"/>
  <c r="H124" i="24523"/>
  <c r="K124" i="24523" s="1"/>
  <c r="O124" i="24523"/>
  <c r="S124" i="24523"/>
  <c r="H125" i="24523"/>
  <c r="K125" i="24523" s="1"/>
  <c r="O125" i="24523"/>
  <c r="S125" i="24523"/>
  <c r="H126" i="24523"/>
  <c r="K126" i="24523" s="1"/>
  <c r="O126" i="24523"/>
  <c r="S126" i="24523"/>
  <c r="H127" i="24523"/>
  <c r="K127" i="24523" s="1"/>
  <c r="O127" i="24523"/>
  <c r="P127" i="24523"/>
  <c r="T127" i="24523" s="1"/>
  <c r="S127" i="24523"/>
  <c r="H128" i="24523"/>
  <c r="K128" i="24523" s="1"/>
  <c r="P128" i="24523" s="1"/>
  <c r="O128" i="24523"/>
  <c r="S128" i="24523"/>
  <c r="H129" i="24523"/>
  <c r="K129" i="24523" s="1"/>
  <c r="O129" i="24523"/>
  <c r="S129" i="24523"/>
  <c r="H130" i="24523"/>
  <c r="K130" i="24523" s="1"/>
  <c r="P130" i="24523" s="1"/>
  <c r="O130" i="24523"/>
  <c r="S130" i="24523"/>
  <c r="H131" i="24523"/>
  <c r="K131" i="24523" s="1"/>
  <c r="O131" i="24523"/>
  <c r="P131" i="24523"/>
  <c r="S131" i="24523"/>
  <c r="H132" i="24523"/>
  <c r="K132" i="24523" s="1"/>
  <c r="P132" i="24523" s="1"/>
  <c r="T132" i="24523" s="1"/>
  <c r="O132" i="24523"/>
  <c r="S132" i="24523"/>
  <c r="H133" i="24523"/>
  <c r="K133" i="24523" s="1"/>
  <c r="O133" i="24523"/>
  <c r="S133" i="24523"/>
  <c r="H134" i="24523"/>
  <c r="K134" i="24523"/>
  <c r="O134" i="24523"/>
  <c r="S134" i="24523"/>
  <c r="D135" i="24523"/>
  <c r="E135" i="24523"/>
  <c r="F135" i="24523"/>
  <c r="G135" i="24523"/>
  <c r="H135" i="24523" s="1"/>
  <c r="I135" i="24523"/>
  <c r="J135" i="24523"/>
  <c r="L135" i="24523"/>
  <c r="M135" i="24523"/>
  <c r="N135" i="24523"/>
  <c r="Q135" i="24523"/>
  <c r="R135" i="24523"/>
  <c r="S135" i="24523" s="1"/>
  <c r="H136" i="24523"/>
  <c r="K136" i="24523"/>
  <c r="O136" i="24523"/>
  <c r="P136" i="24523" s="1"/>
  <c r="S136" i="24523"/>
  <c r="H137" i="24523"/>
  <c r="K137" i="24523" s="1"/>
  <c r="P137" i="24523" s="1"/>
  <c r="O137" i="24523"/>
  <c r="S137" i="24523"/>
  <c r="H138" i="24523"/>
  <c r="K138" i="24523"/>
  <c r="O138" i="24523"/>
  <c r="P138" i="24523" s="1"/>
  <c r="S138" i="24523"/>
  <c r="H139" i="24523"/>
  <c r="K139" i="24523" s="1"/>
  <c r="P139" i="24523" s="1"/>
  <c r="O139" i="24523"/>
  <c r="S139" i="24523"/>
  <c r="H140" i="24523"/>
  <c r="K140" i="24523"/>
  <c r="O140" i="24523"/>
  <c r="P140" i="24523" s="1"/>
  <c r="S140" i="24523"/>
  <c r="H141" i="24523"/>
  <c r="K141" i="24523" s="1"/>
  <c r="O141" i="24523"/>
  <c r="S141" i="24523"/>
  <c r="H142" i="24523"/>
  <c r="K142" i="24523"/>
  <c r="O142" i="24523"/>
  <c r="P142" i="24523" s="1"/>
  <c r="S142" i="24523"/>
  <c r="H143" i="24523"/>
  <c r="K143" i="24523" s="1"/>
  <c r="O143" i="24523"/>
  <c r="S143" i="24523"/>
  <c r="H144" i="24523"/>
  <c r="K144" i="24523" s="1"/>
  <c r="O144" i="24523"/>
  <c r="S144" i="24523"/>
  <c r="H145" i="24523"/>
  <c r="K145" i="24523" s="1"/>
  <c r="O145" i="24523"/>
  <c r="S145" i="24523"/>
  <c r="H146" i="24523"/>
  <c r="K146" i="24523" s="1"/>
  <c r="O146" i="24523"/>
  <c r="S146" i="24523"/>
  <c r="H147" i="24523"/>
  <c r="K147" i="24523" s="1"/>
  <c r="P147" i="24523" s="1"/>
  <c r="O147" i="24523"/>
  <c r="S147" i="24523"/>
  <c r="H148" i="24523"/>
  <c r="K148" i="24523"/>
  <c r="O148" i="24523"/>
  <c r="S148" i="24523"/>
  <c r="H149" i="24523"/>
  <c r="K149" i="24523" s="1"/>
  <c r="O149" i="24523"/>
  <c r="S149" i="24523"/>
  <c r="H150" i="24523"/>
  <c r="K150" i="24523"/>
  <c r="O150" i="24523"/>
  <c r="P150" i="24523" s="1"/>
  <c r="T150" i="24523" s="1"/>
  <c r="S150" i="24523"/>
  <c r="H151" i="24523"/>
  <c r="K151" i="24523" s="1"/>
  <c r="O151" i="24523"/>
  <c r="S151" i="24523"/>
  <c r="H152" i="24523"/>
  <c r="K152" i="24523"/>
  <c r="O152" i="24523"/>
  <c r="P152" i="24523" s="1"/>
  <c r="S152" i="24523"/>
  <c r="H153" i="24523"/>
  <c r="K153" i="24523" s="1"/>
  <c r="P153" i="24523" s="1"/>
  <c r="O153" i="24523"/>
  <c r="S153" i="24523"/>
  <c r="H154" i="24523"/>
  <c r="K154" i="24523" s="1"/>
  <c r="O154" i="24523"/>
  <c r="P154" i="24523" s="1"/>
  <c r="T154" i="24523" s="1"/>
  <c r="S154" i="24523"/>
  <c r="H155" i="24523"/>
  <c r="K155" i="24523" s="1"/>
  <c r="P155" i="24523" s="1"/>
  <c r="O155" i="24523"/>
  <c r="S155" i="24523"/>
  <c r="H156" i="24523"/>
  <c r="K156" i="24523"/>
  <c r="O156" i="24523"/>
  <c r="S156" i="24523"/>
  <c r="H157" i="24523"/>
  <c r="K157" i="24523" s="1"/>
  <c r="O157" i="24523"/>
  <c r="S157" i="24523"/>
  <c r="H158" i="24523"/>
  <c r="K158" i="24523"/>
  <c r="O158" i="24523"/>
  <c r="P158" i="24523" s="1"/>
  <c r="T158" i="24523" s="1"/>
  <c r="S158" i="24523"/>
  <c r="H159" i="24523"/>
  <c r="K159" i="24523" s="1"/>
  <c r="P159" i="24523" s="1"/>
  <c r="O159" i="24523"/>
  <c r="S159" i="24523"/>
  <c r="T159" i="24523" s="1"/>
  <c r="H160" i="24523"/>
  <c r="K160" i="24523" s="1"/>
  <c r="O160" i="24523"/>
  <c r="S160" i="24523"/>
  <c r="H161" i="24523"/>
  <c r="K161" i="24523" s="1"/>
  <c r="P161" i="24523" s="1"/>
  <c r="O161" i="24523"/>
  <c r="S161" i="24523"/>
  <c r="H162" i="24523"/>
  <c r="K162" i="24523" s="1"/>
  <c r="O162" i="24523"/>
  <c r="S162" i="24523"/>
  <c r="H163" i="24523"/>
  <c r="K163" i="24523" s="1"/>
  <c r="P163" i="24523" s="1"/>
  <c r="O163" i="24523"/>
  <c r="S163" i="24523"/>
  <c r="H164" i="24523"/>
  <c r="K164" i="24523"/>
  <c r="O164" i="24523"/>
  <c r="S164" i="24523"/>
  <c r="H165" i="24523"/>
  <c r="K165" i="24523" s="1"/>
  <c r="O165" i="24523"/>
  <c r="S165" i="24523"/>
  <c r="H166" i="24523"/>
  <c r="K166" i="24523" s="1"/>
  <c r="O166" i="24523"/>
  <c r="S166" i="24523"/>
  <c r="H167" i="24523"/>
  <c r="K167" i="24523" s="1"/>
  <c r="O167" i="24523"/>
  <c r="S167" i="24523"/>
  <c r="H168" i="24523"/>
  <c r="K168" i="24523"/>
  <c r="O168" i="24523"/>
  <c r="S168" i="24523"/>
  <c r="H169" i="24523"/>
  <c r="K169" i="24523" s="1"/>
  <c r="P169" i="24523" s="1"/>
  <c r="O169" i="24523"/>
  <c r="S169" i="24523"/>
  <c r="H170" i="24523"/>
  <c r="K170" i="24523" s="1"/>
  <c r="O170" i="24523"/>
  <c r="S170" i="24523"/>
  <c r="H171" i="24523"/>
  <c r="K171" i="24523" s="1"/>
  <c r="P171" i="24523" s="1"/>
  <c r="O171" i="24523"/>
  <c r="S171" i="24523"/>
  <c r="H172" i="24523"/>
  <c r="K172" i="24523"/>
  <c r="O172" i="24523"/>
  <c r="S172" i="24523"/>
  <c r="H173" i="24523"/>
  <c r="K173" i="24523" s="1"/>
  <c r="O173" i="24523"/>
  <c r="S173" i="24523"/>
  <c r="H174" i="24523"/>
  <c r="K174" i="24523"/>
  <c r="O174" i="24523"/>
  <c r="P174" i="24523" s="1"/>
  <c r="T174" i="24523" s="1"/>
  <c r="S174" i="24523"/>
  <c r="H175" i="24523"/>
  <c r="K175" i="24523" s="1"/>
  <c r="P175" i="24523" s="1"/>
  <c r="O175" i="24523"/>
  <c r="S175" i="24523"/>
  <c r="T175" i="24523" s="1"/>
  <c r="H176" i="24523"/>
  <c r="K176" i="24523" s="1"/>
  <c r="O176" i="24523"/>
  <c r="S176" i="24523"/>
  <c r="H177" i="24523"/>
  <c r="K177" i="24523" s="1"/>
  <c r="P177" i="24523" s="1"/>
  <c r="O177" i="24523"/>
  <c r="S177" i="24523"/>
  <c r="H178" i="24523"/>
  <c r="K178" i="24523" s="1"/>
  <c r="O178" i="24523"/>
  <c r="S178" i="24523"/>
  <c r="H179" i="24523"/>
  <c r="K179" i="24523" s="1"/>
  <c r="P179" i="24523" s="1"/>
  <c r="O179" i="24523"/>
  <c r="S179" i="24523"/>
  <c r="H180" i="24523"/>
  <c r="K180" i="24523"/>
  <c r="O180" i="24523"/>
  <c r="S180" i="24523"/>
  <c r="H181" i="24523"/>
  <c r="K181" i="24523" s="1"/>
  <c r="O181" i="24523"/>
  <c r="S181" i="24523"/>
  <c r="H182" i="24523"/>
  <c r="K182" i="24523" s="1"/>
  <c r="O182" i="24523"/>
  <c r="S182" i="24523"/>
  <c r="H183" i="24523"/>
  <c r="K183" i="24523" s="1"/>
  <c r="O183" i="24523"/>
  <c r="S183" i="24523"/>
  <c r="H184" i="24523"/>
  <c r="K184" i="24523" s="1"/>
  <c r="O184" i="24523"/>
  <c r="S184" i="24523"/>
  <c r="H185" i="24523"/>
  <c r="K185" i="24523" s="1"/>
  <c r="P185" i="24523" s="1"/>
  <c r="O185" i="24523"/>
  <c r="S185" i="24523"/>
  <c r="H186" i="24523"/>
  <c r="K186" i="24523"/>
  <c r="O186" i="24523"/>
  <c r="S186" i="24523"/>
  <c r="H187" i="24523"/>
  <c r="K187" i="24523" s="1"/>
  <c r="P187" i="24523" s="1"/>
  <c r="O187" i="24523"/>
  <c r="S187" i="24523"/>
  <c r="H188" i="24523"/>
  <c r="K188" i="24523"/>
  <c r="O188" i="24523"/>
  <c r="P188" i="24523" s="1"/>
  <c r="T188" i="24523" s="1"/>
  <c r="S188" i="24523"/>
  <c r="H189" i="24523"/>
  <c r="K189" i="24523" s="1"/>
  <c r="O189" i="24523"/>
  <c r="S189" i="24523"/>
  <c r="D190" i="24523"/>
  <c r="E190" i="24523"/>
  <c r="F190" i="24523"/>
  <c r="G190" i="24523"/>
  <c r="I190" i="24523"/>
  <c r="J190" i="24523"/>
  <c r="L190" i="24523"/>
  <c r="M190" i="24523"/>
  <c r="N190" i="24523"/>
  <c r="Q190" i="24523"/>
  <c r="R190" i="24523"/>
  <c r="S190" i="24523" s="1"/>
  <c r="H191" i="24523"/>
  <c r="K191" i="24523" s="1"/>
  <c r="P191" i="24523" s="1"/>
  <c r="T191" i="24523" s="1"/>
  <c r="O191" i="24523"/>
  <c r="S191" i="24523"/>
  <c r="H192" i="24523"/>
  <c r="K192" i="24523" s="1"/>
  <c r="O192" i="24523"/>
  <c r="S192" i="24523"/>
  <c r="H193" i="24523"/>
  <c r="K193" i="24523" s="1"/>
  <c r="P193" i="24523" s="1"/>
  <c r="O193" i="24523"/>
  <c r="S193" i="24523"/>
  <c r="H194" i="24523"/>
  <c r="K194" i="24523" s="1"/>
  <c r="P194" i="24523" s="1"/>
  <c r="T194" i="24523" s="1"/>
  <c r="O194" i="24523"/>
  <c r="S194" i="24523"/>
  <c r="H195" i="24523"/>
  <c r="K195" i="24523" s="1"/>
  <c r="O195" i="24523"/>
  <c r="S195" i="24523"/>
  <c r="H196" i="24523"/>
  <c r="K196" i="24523" s="1"/>
  <c r="O196" i="24523"/>
  <c r="S196" i="24523"/>
  <c r="H197" i="24523"/>
  <c r="K197" i="24523" s="1"/>
  <c r="O197" i="24523"/>
  <c r="S197" i="24523"/>
  <c r="H198" i="24523"/>
  <c r="K198" i="24523" s="1"/>
  <c r="P198" i="24523" s="1"/>
  <c r="T198" i="24523" s="1"/>
  <c r="O198" i="24523"/>
  <c r="S198" i="24523"/>
  <c r="H199" i="24523"/>
  <c r="K199" i="24523" s="1"/>
  <c r="O199" i="24523"/>
  <c r="S199" i="24523"/>
  <c r="H200" i="24523"/>
  <c r="K200" i="24523" s="1"/>
  <c r="O200" i="24523"/>
  <c r="S200" i="24523"/>
  <c r="H201" i="24523"/>
  <c r="K201" i="24523"/>
  <c r="P201" i="24523" s="1"/>
  <c r="O201" i="24523"/>
  <c r="S201" i="24523"/>
  <c r="H202" i="24523"/>
  <c r="K202" i="24523" s="1"/>
  <c r="P202" i="24523" s="1"/>
  <c r="O202" i="24523"/>
  <c r="S202" i="24523"/>
  <c r="H203" i="24523"/>
  <c r="K203" i="24523" s="1"/>
  <c r="P203" i="24523" s="1"/>
  <c r="T203" i="24523" s="1"/>
  <c r="O203" i="24523"/>
  <c r="S203" i="24523"/>
  <c r="H204" i="24523"/>
  <c r="K204" i="24523" s="1"/>
  <c r="O204" i="24523"/>
  <c r="S204" i="24523"/>
  <c r="H205" i="24523"/>
  <c r="K205" i="24523"/>
  <c r="O205" i="24523"/>
  <c r="S205" i="24523"/>
  <c r="H206" i="24523"/>
  <c r="K206" i="24523" s="1"/>
  <c r="P206" i="24523" s="1"/>
  <c r="T206" i="24523" s="1"/>
  <c r="O206" i="24523"/>
  <c r="S206" i="24523"/>
  <c r="H207" i="24523"/>
  <c r="K207" i="24523" s="1"/>
  <c r="O207" i="24523"/>
  <c r="S207" i="24523"/>
  <c r="H208" i="24523"/>
  <c r="K208" i="24523" s="1"/>
  <c r="O208" i="24523"/>
  <c r="S208" i="24523"/>
  <c r="H209" i="24523"/>
  <c r="K209" i="24523"/>
  <c r="P209" i="24523" s="1"/>
  <c r="O209" i="24523"/>
  <c r="S209" i="24523"/>
  <c r="H210" i="24523"/>
  <c r="K210" i="24523" s="1"/>
  <c r="P210" i="24523" s="1"/>
  <c r="T210" i="24523" s="1"/>
  <c r="O210" i="24523"/>
  <c r="S210" i="24523"/>
  <c r="H211" i="24523"/>
  <c r="K211" i="24523" s="1"/>
  <c r="P211" i="24523" s="1"/>
  <c r="T211" i="24523" s="1"/>
  <c r="O211" i="24523"/>
  <c r="S211" i="24523"/>
  <c r="H212" i="24523"/>
  <c r="K212" i="24523" s="1"/>
  <c r="O212" i="24523"/>
  <c r="S212" i="24523"/>
  <c r="H213" i="24523"/>
  <c r="K213" i="24523" s="1"/>
  <c r="P213" i="24523" s="1"/>
  <c r="O213" i="24523"/>
  <c r="S213" i="24523"/>
  <c r="H214" i="24523"/>
  <c r="K214" i="24523" s="1"/>
  <c r="P214" i="24523" s="1"/>
  <c r="O214" i="24523"/>
  <c r="S214" i="24523"/>
  <c r="H215" i="24523"/>
  <c r="K215" i="24523" s="1"/>
  <c r="O215" i="24523"/>
  <c r="S215" i="24523"/>
  <c r="H216" i="24523"/>
  <c r="K216" i="24523" s="1"/>
  <c r="O216" i="24523"/>
  <c r="S216" i="24523"/>
  <c r="H217" i="24523"/>
  <c r="K217" i="24523"/>
  <c r="O217" i="24523"/>
  <c r="S217" i="24523"/>
  <c r="H218" i="24523"/>
  <c r="K218" i="24523" s="1"/>
  <c r="P218" i="24523" s="1"/>
  <c r="T218" i="24523" s="1"/>
  <c r="O218" i="24523"/>
  <c r="S218" i="24523"/>
  <c r="H219" i="24523"/>
  <c r="K219" i="24523" s="1"/>
  <c r="P219" i="24523" s="1"/>
  <c r="O219" i="24523"/>
  <c r="S219" i="24523"/>
  <c r="H220" i="24523"/>
  <c r="K220" i="24523" s="1"/>
  <c r="O220" i="24523"/>
  <c r="S220" i="24523"/>
  <c r="H221" i="24523"/>
  <c r="K221" i="24523" s="1"/>
  <c r="P221" i="24523" s="1"/>
  <c r="O221" i="24523"/>
  <c r="S221" i="24523"/>
  <c r="H222" i="24523"/>
  <c r="K222" i="24523" s="1"/>
  <c r="P222" i="24523" s="1"/>
  <c r="O222" i="24523"/>
  <c r="S222" i="24523"/>
  <c r="D223" i="24523"/>
  <c r="D344" i="24523" s="1"/>
  <c r="E223" i="24523"/>
  <c r="F223" i="24523"/>
  <c r="G223" i="24523"/>
  <c r="I223" i="24523"/>
  <c r="J223" i="24523"/>
  <c r="L223" i="24523"/>
  <c r="M223" i="24523"/>
  <c r="N223" i="24523"/>
  <c r="Q223" i="24523"/>
  <c r="S223" i="24523" s="1"/>
  <c r="R223" i="24523"/>
  <c r="H224" i="24523"/>
  <c r="K224" i="24523" s="1"/>
  <c r="P224" i="24523" s="1"/>
  <c r="O224" i="24523"/>
  <c r="S224" i="24523"/>
  <c r="H225" i="24523"/>
  <c r="K225" i="24523"/>
  <c r="O225" i="24523"/>
  <c r="P225" i="24523" s="1"/>
  <c r="T225" i="24523" s="1"/>
  <c r="S225" i="24523"/>
  <c r="H226" i="24523"/>
  <c r="K226" i="24523" s="1"/>
  <c r="P226" i="24523" s="1"/>
  <c r="O226" i="24523"/>
  <c r="S226" i="24523"/>
  <c r="H227" i="24523"/>
  <c r="K227" i="24523"/>
  <c r="O227" i="24523"/>
  <c r="P227" i="24523" s="1"/>
  <c r="S227" i="24523"/>
  <c r="H228" i="24523"/>
  <c r="K228" i="24523" s="1"/>
  <c r="P228" i="24523" s="1"/>
  <c r="O228" i="24523"/>
  <c r="S228" i="24523"/>
  <c r="H229" i="24523"/>
  <c r="K229" i="24523"/>
  <c r="O229" i="24523"/>
  <c r="P229" i="24523" s="1"/>
  <c r="S229" i="24523"/>
  <c r="H230" i="24523"/>
  <c r="K230" i="24523" s="1"/>
  <c r="P230" i="24523" s="1"/>
  <c r="O230" i="24523"/>
  <c r="S230" i="24523"/>
  <c r="H231" i="24523"/>
  <c r="K231" i="24523" s="1"/>
  <c r="O231" i="24523"/>
  <c r="S231" i="24523"/>
  <c r="H232" i="24523"/>
  <c r="K232" i="24523" s="1"/>
  <c r="O232" i="24523"/>
  <c r="S232" i="24523"/>
  <c r="H233" i="24523"/>
  <c r="K233" i="24523" s="1"/>
  <c r="O233" i="24523"/>
  <c r="S233" i="24523"/>
  <c r="H234" i="24523"/>
  <c r="K234" i="24523" s="1"/>
  <c r="O234" i="24523"/>
  <c r="S234" i="24523"/>
  <c r="H235" i="24523"/>
  <c r="K235" i="24523"/>
  <c r="O235" i="24523"/>
  <c r="S235" i="24523"/>
  <c r="D236" i="24523"/>
  <c r="E236" i="24523"/>
  <c r="F236" i="24523"/>
  <c r="G236" i="24523"/>
  <c r="H236" i="24523"/>
  <c r="I236" i="24523"/>
  <c r="J236" i="24523"/>
  <c r="L236" i="24523"/>
  <c r="M236" i="24523"/>
  <c r="N236" i="24523"/>
  <c r="O236" i="24523"/>
  <c r="Q236" i="24523"/>
  <c r="R236" i="24523"/>
  <c r="S236" i="24523" s="1"/>
  <c r="H237" i="24523"/>
  <c r="K237" i="24523"/>
  <c r="O237" i="24523"/>
  <c r="P237" i="24523"/>
  <c r="T237" i="24523" s="1"/>
  <c r="S237" i="24523"/>
  <c r="H238" i="24523"/>
  <c r="K238" i="24523" s="1"/>
  <c r="O238" i="24523"/>
  <c r="S238" i="24523"/>
  <c r="H239" i="24523"/>
  <c r="K239" i="24523"/>
  <c r="O239" i="24523"/>
  <c r="P239" i="24523" s="1"/>
  <c r="S239" i="24523"/>
  <c r="H240" i="24523"/>
  <c r="K240" i="24523"/>
  <c r="O240" i="24523"/>
  <c r="S240" i="24523"/>
  <c r="H241" i="24523"/>
  <c r="K241" i="24523"/>
  <c r="O241" i="24523"/>
  <c r="P241" i="24523"/>
  <c r="T241" i="24523" s="1"/>
  <c r="S241" i="24523"/>
  <c r="H242" i="24523"/>
  <c r="K242" i="24523" s="1"/>
  <c r="O242" i="24523"/>
  <c r="S242" i="24523"/>
  <c r="H243" i="24523"/>
  <c r="K243" i="24523"/>
  <c r="O243" i="24523"/>
  <c r="P243" i="24523" s="1"/>
  <c r="S243" i="24523"/>
  <c r="H244" i="24523"/>
  <c r="K244" i="24523"/>
  <c r="O244" i="24523"/>
  <c r="S244" i="24523"/>
  <c r="H245" i="24523"/>
  <c r="K245" i="24523"/>
  <c r="O245" i="24523"/>
  <c r="P245" i="24523"/>
  <c r="T245" i="24523" s="1"/>
  <c r="S245" i="24523"/>
  <c r="H246" i="24523"/>
  <c r="K246" i="24523" s="1"/>
  <c r="O246" i="24523"/>
  <c r="S246" i="24523"/>
  <c r="H247" i="24523"/>
  <c r="K247" i="24523"/>
  <c r="O247" i="24523"/>
  <c r="P247" i="24523" s="1"/>
  <c r="S247" i="24523"/>
  <c r="H248" i="24523"/>
  <c r="K248" i="24523"/>
  <c r="O248" i="24523"/>
  <c r="S248" i="24523"/>
  <c r="H249" i="24523"/>
  <c r="K249" i="24523"/>
  <c r="O249" i="24523"/>
  <c r="P249" i="24523"/>
  <c r="T249" i="24523" s="1"/>
  <c r="S249" i="24523"/>
  <c r="H250" i="24523"/>
  <c r="K250" i="24523" s="1"/>
  <c r="O250" i="24523"/>
  <c r="S250" i="24523"/>
  <c r="H251" i="24523"/>
  <c r="K251" i="24523"/>
  <c r="O251" i="24523"/>
  <c r="P251" i="24523" s="1"/>
  <c r="S251" i="24523"/>
  <c r="H252" i="24523"/>
  <c r="K252" i="24523"/>
  <c r="O252" i="24523"/>
  <c r="S252" i="24523"/>
  <c r="H253" i="24523"/>
  <c r="K253" i="24523"/>
  <c r="O253" i="24523"/>
  <c r="P253" i="24523"/>
  <c r="T253" i="24523" s="1"/>
  <c r="S253" i="24523"/>
  <c r="H254" i="24523"/>
  <c r="K254" i="24523" s="1"/>
  <c r="O254" i="24523"/>
  <c r="S254" i="24523"/>
  <c r="H255" i="24523"/>
  <c r="K255" i="24523"/>
  <c r="O255" i="24523"/>
  <c r="P255" i="24523" s="1"/>
  <c r="S255" i="24523"/>
  <c r="H256" i="24523"/>
  <c r="K256" i="24523"/>
  <c r="O256" i="24523"/>
  <c r="S256" i="24523"/>
  <c r="H257" i="24523"/>
  <c r="K257" i="24523"/>
  <c r="O257" i="24523"/>
  <c r="P257" i="24523"/>
  <c r="T257" i="24523" s="1"/>
  <c r="S257" i="24523"/>
  <c r="H258" i="24523"/>
  <c r="K258" i="24523" s="1"/>
  <c r="O258" i="24523"/>
  <c r="S258" i="24523"/>
  <c r="H259" i="24523"/>
  <c r="K259" i="24523"/>
  <c r="O259" i="24523"/>
  <c r="P259" i="24523" s="1"/>
  <c r="S259" i="24523"/>
  <c r="H260" i="24523"/>
  <c r="K260" i="24523"/>
  <c r="O260" i="24523"/>
  <c r="S260" i="24523"/>
  <c r="H261" i="24523"/>
  <c r="K261" i="24523"/>
  <c r="O261" i="24523"/>
  <c r="P261" i="24523"/>
  <c r="T261" i="24523" s="1"/>
  <c r="S261" i="24523"/>
  <c r="H262" i="24523"/>
  <c r="K262" i="24523" s="1"/>
  <c r="O262" i="24523"/>
  <c r="S262" i="24523"/>
  <c r="H263" i="24523"/>
  <c r="K263" i="24523"/>
  <c r="O263" i="24523"/>
  <c r="P263" i="24523" s="1"/>
  <c r="S263" i="24523"/>
  <c r="H264" i="24523"/>
  <c r="K264" i="24523"/>
  <c r="O264" i="24523"/>
  <c r="S264" i="24523"/>
  <c r="H265" i="24523"/>
  <c r="K265" i="24523"/>
  <c r="O265" i="24523"/>
  <c r="P265" i="24523"/>
  <c r="T265" i="24523" s="1"/>
  <c r="S265" i="24523"/>
  <c r="H266" i="24523"/>
  <c r="K266" i="24523" s="1"/>
  <c r="O266" i="24523"/>
  <c r="S266" i="24523"/>
  <c r="H267" i="24523"/>
  <c r="K267" i="24523"/>
  <c r="O267" i="24523"/>
  <c r="P267" i="24523" s="1"/>
  <c r="S267" i="24523"/>
  <c r="D268" i="24523"/>
  <c r="E268" i="24523"/>
  <c r="F268" i="24523"/>
  <c r="G268" i="24523"/>
  <c r="H268" i="24523" s="1"/>
  <c r="K268" i="24523" s="1"/>
  <c r="P268" i="24523" s="1"/>
  <c r="T268" i="24523" s="1"/>
  <c r="I268" i="24523"/>
  <c r="J268" i="24523"/>
  <c r="L268" i="24523"/>
  <c r="M268" i="24523"/>
  <c r="O268" i="24523" s="1"/>
  <c r="N268" i="24523"/>
  <c r="Q268" i="24523"/>
  <c r="R268" i="24523"/>
  <c r="S268" i="24523"/>
  <c r="H269" i="24523"/>
  <c r="K269" i="24523" s="1"/>
  <c r="P269" i="24523" s="1"/>
  <c r="O269" i="24523"/>
  <c r="S269" i="24523"/>
  <c r="H270" i="24523"/>
  <c r="K270" i="24523"/>
  <c r="O270" i="24523"/>
  <c r="S270" i="24523"/>
  <c r="H271" i="24523"/>
  <c r="K271" i="24523" s="1"/>
  <c r="P271" i="24523" s="1"/>
  <c r="O271" i="24523"/>
  <c r="S271" i="24523"/>
  <c r="H272" i="24523"/>
  <c r="K272" i="24523" s="1"/>
  <c r="O272" i="24523"/>
  <c r="S272" i="24523"/>
  <c r="H273" i="24523"/>
  <c r="K273" i="24523" s="1"/>
  <c r="O273" i="24523"/>
  <c r="S273" i="24523"/>
  <c r="H274" i="24523"/>
  <c r="K274" i="24523"/>
  <c r="O274" i="24523"/>
  <c r="S274" i="24523"/>
  <c r="H275" i="24523"/>
  <c r="K275" i="24523" s="1"/>
  <c r="O275" i="24523"/>
  <c r="S275" i="24523"/>
  <c r="H276" i="24523"/>
  <c r="K276" i="24523" s="1"/>
  <c r="O276" i="24523"/>
  <c r="S276" i="24523"/>
  <c r="H277" i="24523"/>
  <c r="K277" i="24523" s="1"/>
  <c r="O277" i="24523"/>
  <c r="S277" i="24523"/>
  <c r="H278" i="24523"/>
  <c r="K278" i="24523"/>
  <c r="O278" i="24523"/>
  <c r="S278" i="24523"/>
  <c r="D279" i="24523"/>
  <c r="E279" i="24523"/>
  <c r="F279" i="24523"/>
  <c r="G279" i="24523"/>
  <c r="H279" i="24523"/>
  <c r="I279" i="24523"/>
  <c r="J279" i="24523"/>
  <c r="L279" i="24523"/>
  <c r="M279" i="24523"/>
  <c r="N279" i="24523"/>
  <c r="O279" i="24523"/>
  <c r="Q279" i="24523"/>
  <c r="R279" i="24523"/>
  <c r="S279" i="24523"/>
  <c r="H280" i="24523"/>
  <c r="K280" i="24523" s="1"/>
  <c r="P280" i="24523" s="1"/>
  <c r="T280" i="24523" s="1"/>
  <c r="O280" i="24523"/>
  <c r="S280" i="24523"/>
  <c r="H281" i="24523"/>
  <c r="K281" i="24523" s="1"/>
  <c r="O281" i="24523"/>
  <c r="S281" i="24523"/>
  <c r="H282" i="24523"/>
  <c r="K282" i="24523" s="1"/>
  <c r="O282" i="24523"/>
  <c r="S282" i="24523"/>
  <c r="H283" i="24523"/>
  <c r="K283" i="24523"/>
  <c r="P283" i="24523" s="1"/>
  <c r="O283" i="24523"/>
  <c r="S283" i="24523"/>
  <c r="H284" i="24523"/>
  <c r="K284" i="24523" s="1"/>
  <c r="P284" i="24523" s="1"/>
  <c r="T284" i="24523" s="1"/>
  <c r="O284" i="24523"/>
  <c r="S284" i="24523"/>
  <c r="H285" i="24523"/>
  <c r="K285" i="24523" s="1"/>
  <c r="O285" i="24523"/>
  <c r="S285" i="24523"/>
  <c r="H286" i="24523"/>
  <c r="K286" i="24523" s="1"/>
  <c r="O286" i="24523"/>
  <c r="S286" i="24523"/>
  <c r="H287" i="24523"/>
  <c r="K287" i="24523"/>
  <c r="P287" i="24523" s="1"/>
  <c r="O287" i="24523"/>
  <c r="S287" i="24523"/>
  <c r="H288" i="24523"/>
  <c r="K288" i="24523" s="1"/>
  <c r="O288" i="24523"/>
  <c r="P288" i="24523"/>
  <c r="S288" i="24523"/>
  <c r="H289" i="24523"/>
  <c r="K289" i="24523" s="1"/>
  <c r="O289" i="24523"/>
  <c r="S289" i="24523"/>
  <c r="D290" i="24523"/>
  <c r="E290" i="24523"/>
  <c r="F290" i="24523"/>
  <c r="G290" i="24523"/>
  <c r="I290" i="24523"/>
  <c r="J290" i="24523"/>
  <c r="L290" i="24523"/>
  <c r="M290" i="24523"/>
  <c r="N290" i="24523"/>
  <c r="Q290" i="24523"/>
  <c r="R290" i="24523"/>
  <c r="S290" i="24523"/>
  <c r="H291" i="24523"/>
  <c r="K291" i="24523" s="1"/>
  <c r="O291" i="24523"/>
  <c r="S291" i="24523"/>
  <c r="H292" i="24523"/>
  <c r="K292" i="24523" s="1"/>
  <c r="P292" i="24523" s="1"/>
  <c r="O292" i="24523"/>
  <c r="S292" i="24523"/>
  <c r="H293" i="24523"/>
  <c r="K293" i="24523"/>
  <c r="O293" i="24523"/>
  <c r="S293" i="24523"/>
  <c r="H294" i="24523"/>
  <c r="K294" i="24523" s="1"/>
  <c r="P294" i="24523" s="1"/>
  <c r="O294" i="24523"/>
  <c r="S294" i="24523"/>
  <c r="H295" i="24523"/>
  <c r="K295" i="24523" s="1"/>
  <c r="O295" i="24523"/>
  <c r="S295" i="24523"/>
  <c r="H296" i="24523"/>
  <c r="K296" i="24523" s="1"/>
  <c r="P296" i="24523" s="1"/>
  <c r="O296" i="24523"/>
  <c r="S296" i="24523"/>
  <c r="H297" i="24523"/>
  <c r="K297" i="24523"/>
  <c r="O297" i="24523"/>
  <c r="S297" i="24523"/>
  <c r="H298" i="24523"/>
  <c r="K298" i="24523" s="1"/>
  <c r="P298" i="24523" s="1"/>
  <c r="O298" i="24523"/>
  <c r="S298" i="24523"/>
  <c r="H299" i="24523"/>
  <c r="K299" i="24523"/>
  <c r="O299" i="24523"/>
  <c r="S299" i="24523"/>
  <c r="H300" i="24523"/>
  <c r="K300" i="24523" s="1"/>
  <c r="O300" i="24523"/>
  <c r="S300" i="24523"/>
  <c r="H301" i="24523"/>
  <c r="K301" i="24523"/>
  <c r="O301" i="24523"/>
  <c r="P301" i="24523" s="1"/>
  <c r="S301" i="24523"/>
  <c r="T301" i="24523" s="1"/>
  <c r="H302" i="24523"/>
  <c r="K302" i="24523" s="1"/>
  <c r="P302" i="24523" s="1"/>
  <c r="O302" i="24523"/>
  <c r="S302" i="24523"/>
  <c r="H303" i="24523"/>
  <c r="K303" i="24523"/>
  <c r="O303" i="24523"/>
  <c r="S303" i="24523"/>
  <c r="H304" i="24523"/>
  <c r="K304" i="24523" s="1"/>
  <c r="O304" i="24523"/>
  <c r="P304" i="24523" s="1"/>
  <c r="S304" i="24523"/>
  <c r="H305" i="24523"/>
  <c r="K305" i="24523" s="1"/>
  <c r="O305" i="24523"/>
  <c r="S305" i="24523"/>
  <c r="H306" i="24523"/>
  <c r="K306" i="24523" s="1"/>
  <c r="P306" i="24523" s="1"/>
  <c r="O306" i="24523"/>
  <c r="S306" i="24523"/>
  <c r="H307" i="24523"/>
  <c r="K307" i="24523" s="1"/>
  <c r="O307" i="24523"/>
  <c r="S307" i="24523"/>
  <c r="H308" i="24523"/>
  <c r="K308" i="24523" s="1"/>
  <c r="O308" i="24523"/>
  <c r="P308" i="24523" s="1"/>
  <c r="S308" i="24523"/>
  <c r="H309" i="24523"/>
  <c r="K309" i="24523" s="1"/>
  <c r="O309" i="24523"/>
  <c r="S309" i="24523"/>
  <c r="H310" i="24523"/>
  <c r="K310" i="24523" s="1"/>
  <c r="O310" i="24523"/>
  <c r="S310" i="24523"/>
  <c r="H311" i="24523"/>
  <c r="K311" i="24523" s="1"/>
  <c r="O311" i="24523"/>
  <c r="S311" i="24523"/>
  <c r="H312" i="24523"/>
  <c r="K312" i="24523" s="1"/>
  <c r="O312" i="24523"/>
  <c r="P312" i="24523" s="1"/>
  <c r="S312" i="24523"/>
  <c r="H313" i="24523"/>
  <c r="K313" i="24523"/>
  <c r="O313" i="24523"/>
  <c r="S313" i="24523"/>
  <c r="H314" i="24523"/>
  <c r="K314" i="24523" s="1"/>
  <c r="P314" i="24523" s="1"/>
  <c r="O314" i="24523"/>
  <c r="S314" i="24523"/>
  <c r="H315" i="24523"/>
  <c r="K315" i="24523"/>
  <c r="O315" i="24523"/>
  <c r="S315" i="24523"/>
  <c r="H316" i="24523"/>
  <c r="K316" i="24523" s="1"/>
  <c r="O316" i="24523"/>
  <c r="P316" i="24523" s="1"/>
  <c r="S316" i="24523"/>
  <c r="H317" i="24523"/>
  <c r="K317" i="24523"/>
  <c r="O317" i="24523"/>
  <c r="P317" i="24523" s="1"/>
  <c r="S317" i="24523"/>
  <c r="T317" i="24523" s="1"/>
  <c r="H318" i="24523"/>
  <c r="K318" i="24523" s="1"/>
  <c r="O318" i="24523"/>
  <c r="S318" i="24523"/>
  <c r="H319" i="24523"/>
  <c r="K319" i="24523"/>
  <c r="O319" i="24523"/>
  <c r="S319" i="24523"/>
  <c r="H320" i="24523"/>
  <c r="K320" i="24523" s="1"/>
  <c r="O320" i="24523"/>
  <c r="P320" i="24523" s="1"/>
  <c r="S320" i="24523"/>
  <c r="H321" i="24523"/>
  <c r="K321" i="24523" s="1"/>
  <c r="O321" i="24523"/>
  <c r="P321" i="24523" s="1"/>
  <c r="S321" i="24523"/>
  <c r="T321" i="24523" s="1"/>
  <c r="H322" i="24523"/>
  <c r="K322" i="24523" s="1"/>
  <c r="O322" i="24523"/>
  <c r="S322" i="24523"/>
  <c r="H323" i="24523"/>
  <c r="K323" i="24523"/>
  <c r="O323" i="24523"/>
  <c r="S323" i="24523"/>
  <c r="H324" i="24523"/>
  <c r="K324" i="24523" s="1"/>
  <c r="O324" i="24523"/>
  <c r="S324" i="24523"/>
  <c r="H325" i="24523"/>
  <c r="K325" i="24523" s="1"/>
  <c r="O325" i="24523"/>
  <c r="S325" i="24523"/>
  <c r="H326" i="24523"/>
  <c r="K326" i="24523" s="1"/>
  <c r="P326" i="24523" s="1"/>
  <c r="O326" i="24523"/>
  <c r="S326" i="24523"/>
  <c r="H327" i="24523"/>
  <c r="K327" i="24523" s="1"/>
  <c r="O327" i="24523"/>
  <c r="S327" i="24523"/>
  <c r="H328" i="24523"/>
  <c r="K328" i="24523" s="1"/>
  <c r="O328" i="24523"/>
  <c r="S328" i="24523"/>
  <c r="H329" i="24523"/>
  <c r="K329" i="24523"/>
  <c r="O329" i="24523"/>
  <c r="S329" i="24523"/>
  <c r="H330" i="24523"/>
  <c r="K330" i="24523" s="1"/>
  <c r="P330" i="24523" s="1"/>
  <c r="O330" i="24523"/>
  <c r="S330" i="24523"/>
  <c r="H331" i="24523"/>
  <c r="K331" i="24523"/>
  <c r="O331" i="24523"/>
  <c r="S331" i="24523"/>
  <c r="H332" i="24523"/>
  <c r="K332" i="24523" s="1"/>
  <c r="O332" i="24523"/>
  <c r="P332" i="24523" s="1"/>
  <c r="S332" i="24523"/>
  <c r="H333" i="24523"/>
  <c r="K333" i="24523"/>
  <c r="O333" i="24523"/>
  <c r="P333" i="24523" s="1"/>
  <c r="T333" i="24523" s="1"/>
  <c r="S333" i="24523"/>
  <c r="H334" i="24523"/>
  <c r="K334" i="24523" s="1"/>
  <c r="O334" i="24523"/>
  <c r="S334" i="24523"/>
  <c r="H335" i="24523"/>
  <c r="K335" i="24523"/>
  <c r="O335" i="24523"/>
  <c r="S335" i="24523"/>
  <c r="H336" i="24523"/>
  <c r="K336" i="24523" s="1"/>
  <c r="O336" i="24523"/>
  <c r="S336" i="24523"/>
  <c r="H337" i="24523"/>
  <c r="K337" i="24523" s="1"/>
  <c r="O337" i="24523"/>
  <c r="S337" i="24523"/>
  <c r="H338" i="24523"/>
  <c r="K338" i="24523" s="1"/>
  <c r="O338" i="24523"/>
  <c r="S338" i="24523"/>
  <c r="D343" i="24523"/>
  <c r="E343" i="24523"/>
  <c r="F343" i="24523"/>
  <c r="G343" i="24523"/>
  <c r="I343" i="24523"/>
  <c r="I344" i="24523" s="1"/>
  <c r="J343" i="24523"/>
  <c r="L343" i="24523"/>
  <c r="M343" i="24523"/>
  <c r="N343" i="24523"/>
  <c r="Q343" i="24523"/>
  <c r="R343" i="24523"/>
  <c r="H7" i="24519"/>
  <c r="O7" i="24519"/>
  <c r="S7" i="24519"/>
  <c r="H8" i="24519"/>
  <c r="K8" i="24519" s="1"/>
  <c r="O8" i="24519"/>
  <c r="S8" i="24519"/>
  <c r="H9" i="24519"/>
  <c r="K9" i="24519" s="1"/>
  <c r="P9" i="24519" s="1"/>
  <c r="O9" i="24519"/>
  <c r="S9" i="24519"/>
  <c r="H10" i="24519"/>
  <c r="K10" i="24519" s="1"/>
  <c r="O10" i="24519"/>
  <c r="S10" i="24519"/>
  <c r="H11" i="24519"/>
  <c r="K11" i="24519" s="1"/>
  <c r="O11" i="24519"/>
  <c r="S11" i="24519"/>
  <c r="H12" i="24519"/>
  <c r="K12" i="24519" s="1"/>
  <c r="O12" i="24519"/>
  <c r="S12" i="24519"/>
  <c r="H13" i="24519"/>
  <c r="K13" i="24519" s="1"/>
  <c r="O13" i="24519"/>
  <c r="P13" i="24519" s="1"/>
  <c r="S13" i="24519"/>
  <c r="D14" i="24519"/>
  <c r="E14" i="24519"/>
  <c r="F14" i="24519"/>
  <c r="G14" i="24519"/>
  <c r="I14" i="24519"/>
  <c r="J14" i="24519"/>
  <c r="L14" i="24519"/>
  <c r="M14" i="24519"/>
  <c r="N14" i="24519"/>
  <c r="Q14" i="24519"/>
  <c r="R14" i="24519"/>
  <c r="H15" i="24519"/>
  <c r="K15" i="24519"/>
  <c r="O15" i="24519"/>
  <c r="S15" i="24519"/>
  <c r="H16" i="24519"/>
  <c r="K16" i="24519" s="1"/>
  <c r="O16" i="24519"/>
  <c r="S16" i="24519"/>
  <c r="H17" i="24519"/>
  <c r="K17" i="24519" s="1"/>
  <c r="O17" i="24519"/>
  <c r="S17" i="24519"/>
  <c r="H18" i="24519"/>
  <c r="K18" i="24519" s="1"/>
  <c r="O18" i="24519"/>
  <c r="S18" i="24519"/>
  <c r="H19" i="24519"/>
  <c r="K19" i="24519"/>
  <c r="O19" i="24519"/>
  <c r="P19" i="24519"/>
  <c r="S19" i="24519"/>
  <c r="H20" i="24519"/>
  <c r="K20" i="24519"/>
  <c r="O20" i="24519"/>
  <c r="P20" i="24519"/>
  <c r="S20" i="24519"/>
  <c r="T20" i="24519"/>
  <c r="H21" i="24519"/>
  <c r="K21" i="24519" s="1"/>
  <c r="P21" i="24519" s="1"/>
  <c r="T21" i="24519" s="1"/>
  <c r="O21" i="24519"/>
  <c r="S21" i="24519"/>
  <c r="H22" i="24519"/>
  <c r="K22" i="24519"/>
  <c r="O22" i="24519"/>
  <c r="S22" i="24519"/>
  <c r="H23" i="24519"/>
  <c r="K23" i="24519"/>
  <c r="O23" i="24519"/>
  <c r="S23" i="24519"/>
  <c r="H24" i="24519"/>
  <c r="K24" i="24519" s="1"/>
  <c r="O24" i="24519"/>
  <c r="P24" i="24519"/>
  <c r="S24" i="24519"/>
  <c r="H25" i="24519"/>
  <c r="K25" i="24519" s="1"/>
  <c r="P25" i="24519" s="1"/>
  <c r="O25" i="24519"/>
  <c r="S25" i="24519"/>
  <c r="H26" i="24519"/>
  <c r="K26" i="24519" s="1"/>
  <c r="O26" i="24519"/>
  <c r="S26" i="24519"/>
  <c r="H27" i="24519"/>
  <c r="K27" i="24519" s="1"/>
  <c r="P27" i="24519" s="1"/>
  <c r="O27" i="24519"/>
  <c r="S27" i="24519"/>
  <c r="H28" i="24519"/>
  <c r="K28" i="24519"/>
  <c r="O28" i="24519"/>
  <c r="P28" i="24519"/>
  <c r="S28" i="24519"/>
  <c r="H30" i="24519"/>
  <c r="K30" i="24519" s="1"/>
  <c r="P30" i="24519" s="1"/>
  <c r="O30" i="24519"/>
  <c r="S30" i="24519"/>
  <c r="T30" i="24519"/>
  <c r="D31" i="24519"/>
  <c r="E31" i="24519"/>
  <c r="F31" i="24519"/>
  <c r="G31" i="24519"/>
  <c r="I31" i="24519"/>
  <c r="J31" i="24519"/>
  <c r="L31" i="24519"/>
  <c r="M31" i="24519"/>
  <c r="N31" i="24519"/>
  <c r="O31" i="24519" s="1"/>
  <c r="Q31" i="24519"/>
  <c r="R31" i="24519"/>
  <c r="S31" i="24519"/>
  <c r="H32" i="24519"/>
  <c r="K32" i="24519" s="1"/>
  <c r="O32" i="24519"/>
  <c r="S32" i="24519"/>
  <c r="H33" i="24519"/>
  <c r="K33" i="24519" s="1"/>
  <c r="O33" i="24519"/>
  <c r="P33" i="24519" s="1"/>
  <c r="S33" i="24519"/>
  <c r="H34" i="24519"/>
  <c r="K34" i="24519" s="1"/>
  <c r="O34" i="24519"/>
  <c r="S34" i="24519"/>
  <c r="H35" i="24519"/>
  <c r="K35" i="24519" s="1"/>
  <c r="P35" i="24519" s="1"/>
  <c r="O35" i="24519"/>
  <c r="S35" i="24519"/>
  <c r="H36" i="24519"/>
  <c r="K36" i="24519" s="1"/>
  <c r="O36" i="24519"/>
  <c r="S36" i="24519"/>
  <c r="H37" i="24519"/>
  <c r="K37" i="24519" s="1"/>
  <c r="O37" i="24519"/>
  <c r="P37" i="24519" s="1"/>
  <c r="S37" i="24519"/>
  <c r="H38" i="24519"/>
  <c r="K38" i="24519"/>
  <c r="O38" i="24519"/>
  <c r="S38" i="24519"/>
  <c r="H39" i="24519"/>
  <c r="K39" i="24519" s="1"/>
  <c r="O39" i="24519"/>
  <c r="S39" i="24519"/>
  <c r="H40" i="24519"/>
  <c r="K40" i="24519" s="1"/>
  <c r="O40" i="24519"/>
  <c r="S40" i="24519"/>
  <c r="H41" i="24519"/>
  <c r="K41" i="24519" s="1"/>
  <c r="O41" i="24519"/>
  <c r="P41" i="24519" s="1"/>
  <c r="S41" i="24519"/>
  <c r="H42" i="24519"/>
  <c r="K42" i="24519"/>
  <c r="O42" i="24519"/>
  <c r="S42" i="24519"/>
  <c r="H43" i="24519"/>
  <c r="K43" i="24519" s="1"/>
  <c r="O43" i="24519"/>
  <c r="S43" i="24519"/>
  <c r="H44" i="24519"/>
  <c r="K44" i="24519"/>
  <c r="O44" i="24519"/>
  <c r="S44" i="24519"/>
  <c r="H45" i="24519"/>
  <c r="K45" i="24519" s="1"/>
  <c r="O45" i="24519"/>
  <c r="P45" i="24519" s="1"/>
  <c r="S45" i="24519"/>
  <c r="H46" i="24519"/>
  <c r="K46" i="24519"/>
  <c r="O46" i="24519"/>
  <c r="P46" i="24519" s="1"/>
  <c r="S46" i="24519"/>
  <c r="T46" i="24519" s="1"/>
  <c r="H47" i="24519"/>
  <c r="K47" i="24519" s="1"/>
  <c r="O47" i="24519"/>
  <c r="S47" i="24519"/>
  <c r="H48" i="24519"/>
  <c r="K48" i="24519" s="1"/>
  <c r="O48" i="24519"/>
  <c r="S48" i="24519"/>
  <c r="H49" i="24519"/>
  <c r="K49" i="24519" s="1"/>
  <c r="O49" i="24519"/>
  <c r="S49" i="24519"/>
  <c r="H50" i="24519"/>
  <c r="K50" i="24519"/>
  <c r="O50" i="24519"/>
  <c r="S50" i="24519"/>
  <c r="H51" i="24519"/>
  <c r="K51" i="24519" s="1"/>
  <c r="P51" i="24519" s="1"/>
  <c r="O51" i="24519"/>
  <c r="S51" i="24519"/>
  <c r="H52" i="24519"/>
  <c r="K52" i="24519"/>
  <c r="O52" i="24519"/>
  <c r="S52" i="24519"/>
  <c r="H53" i="24519"/>
  <c r="K53" i="24519" s="1"/>
  <c r="O53" i="24519"/>
  <c r="S53" i="24519"/>
  <c r="H54" i="24519"/>
  <c r="K54" i="24519"/>
  <c r="O54" i="24519"/>
  <c r="P54" i="24519" s="1"/>
  <c r="S54" i="24519"/>
  <c r="T54" i="24519"/>
  <c r="H55" i="24519"/>
  <c r="K55" i="24519" s="1"/>
  <c r="P55" i="24519" s="1"/>
  <c r="O55" i="24519"/>
  <c r="S55" i="24519"/>
  <c r="H56" i="24519"/>
  <c r="K56" i="24519"/>
  <c r="O56" i="24519"/>
  <c r="S56" i="24519"/>
  <c r="H57" i="24519"/>
  <c r="K57" i="24519" s="1"/>
  <c r="O57" i="24519"/>
  <c r="P57" i="24519" s="1"/>
  <c r="S57" i="24519"/>
  <c r="H58" i="24519"/>
  <c r="K58" i="24519"/>
  <c r="O58" i="24519"/>
  <c r="P58" i="24519" s="1"/>
  <c r="S58" i="24519"/>
  <c r="T58" i="24519" s="1"/>
  <c r="H59" i="24519"/>
  <c r="K59" i="24519" s="1"/>
  <c r="O59" i="24519"/>
  <c r="S59" i="24519"/>
  <c r="H60" i="24519"/>
  <c r="K60" i="24519"/>
  <c r="O60" i="24519"/>
  <c r="S60" i="24519"/>
  <c r="H61" i="24519"/>
  <c r="K61" i="24519" s="1"/>
  <c r="O61" i="24519"/>
  <c r="P61" i="24519" s="1"/>
  <c r="S61" i="24519"/>
  <c r="H62" i="24519"/>
  <c r="K62" i="24519" s="1"/>
  <c r="O62" i="24519"/>
  <c r="S62" i="24519"/>
  <c r="H63" i="24519"/>
  <c r="K63" i="24519" s="1"/>
  <c r="O63" i="24519"/>
  <c r="S63" i="24519"/>
  <c r="H64" i="24519"/>
  <c r="K64" i="24519" s="1"/>
  <c r="O64" i="24519"/>
  <c r="S64" i="24519"/>
  <c r="H65" i="24519"/>
  <c r="K65" i="24519" s="1"/>
  <c r="O65" i="24519"/>
  <c r="P65" i="24519" s="1"/>
  <c r="S65" i="24519"/>
  <c r="H66" i="24519"/>
  <c r="K66" i="24519" s="1"/>
  <c r="O66" i="24519"/>
  <c r="S66" i="24519"/>
  <c r="H67" i="24519"/>
  <c r="K67" i="24519" s="1"/>
  <c r="O67" i="24519"/>
  <c r="P67" i="24519" s="1"/>
  <c r="S67" i="24519"/>
  <c r="H68" i="24519"/>
  <c r="K68" i="24519"/>
  <c r="O68" i="24519"/>
  <c r="S68" i="24519"/>
  <c r="H69" i="24519"/>
  <c r="K69" i="24519" s="1"/>
  <c r="O69" i="24519"/>
  <c r="P69" i="24519" s="1"/>
  <c r="S69" i="24519"/>
  <c r="D70" i="24519"/>
  <c r="E70" i="24519"/>
  <c r="F70" i="24519"/>
  <c r="G70" i="24519"/>
  <c r="I70" i="24519"/>
  <c r="J70" i="24519"/>
  <c r="L70" i="24519"/>
  <c r="M70" i="24519"/>
  <c r="N70" i="24519"/>
  <c r="O70" i="24519" s="1"/>
  <c r="Q70" i="24519"/>
  <c r="R70" i="24519"/>
  <c r="S70" i="24519" s="1"/>
  <c r="H71" i="24519"/>
  <c r="K71" i="24519" s="1"/>
  <c r="P71" i="24519" s="1"/>
  <c r="O71" i="24519"/>
  <c r="S71" i="24519"/>
  <c r="H72" i="24519"/>
  <c r="K72" i="24519" s="1"/>
  <c r="O72" i="24519"/>
  <c r="P72" i="24519"/>
  <c r="T72" i="24519" s="1"/>
  <c r="S72" i="24519"/>
  <c r="H73" i="24519"/>
  <c r="K73" i="24519" s="1"/>
  <c r="P73" i="24519" s="1"/>
  <c r="O73" i="24519"/>
  <c r="S73" i="24519"/>
  <c r="H74" i="24519"/>
  <c r="K74" i="24519" s="1"/>
  <c r="O74" i="24519"/>
  <c r="S74" i="24519"/>
  <c r="H75" i="24519"/>
  <c r="K75" i="24519" s="1"/>
  <c r="P75" i="24519" s="1"/>
  <c r="O75" i="24519"/>
  <c r="S75" i="24519"/>
  <c r="H76" i="24519"/>
  <c r="K76" i="24519"/>
  <c r="O76" i="24519"/>
  <c r="P76" i="24519"/>
  <c r="S76" i="24519"/>
  <c r="H77" i="24519"/>
  <c r="K77" i="24519" s="1"/>
  <c r="P77" i="24519" s="1"/>
  <c r="O77" i="24519"/>
  <c r="S77" i="24519"/>
  <c r="T77" i="24519" s="1"/>
  <c r="H78" i="24519"/>
  <c r="K78" i="24519"/>
  <c r="O78" i="24519"/>
  <c r="S78" i="24519"/>
  <c r="H79" i="24519"/>
  <c r="K79" i="24519" s="1"/>
  <c r="P79" i="24519" s="1"/>
  <c r="O79" i="24519"/>
  <c r="S79" i="24519"/>
  <c r="H80" i="24519"/>
  <c r="K80" i="24519" s="1"/>
  <c r="O80" i="24519"/>
  <c r="S80" i="24519"/>
  <c r="H81" i="24519"/>
  <c r="K81" i="24519" s="1"/>
  <c r="O81" i="24519"/>
  <c r="S81" i="24519"/>
  <c r="H82" i="24519"/>
  <c r="K82" i="24519"/>
  <c r="O82" i="24519"/>
  <c r="S82" i="24519"/>
  <c r="H83" i="24519"/>
  <c r="K83" i="24519" s="1"/>
  <c r="O83" i="24519"/>
  <c r="S83" i="24519"/>
  <c r="H84" i="24519"/>
  <c r="K84" i="24519" s="1"/>
  <c r="O84" i="24519"/>
  <c r="S84" i="24519"/>
  <c r="H85" i="24519"/>
  <c r="K85" i="24519" s="1"/>
  <c r="P85" i="24519" s="1"/>
  <c r="O85" i="24519"/>
  <c r="S85" i="24519"/>
  <c r="H86" i="24519"/>
  <c r="K86" i="24519"/>
  <c r="O86" i="24519"/>
  <c r="S86" i="24519"/>
  <c r="H87" i="24519"/>
  <c r="K87" i="24519" s="1"/>
  <c r="P87" i="24519" s="1"/>
  <c r="O87" i="24519"/>
  <c r="S87" i="24519"/>
  <c r="H88" i="24519"/>
  <c r="K88" i="24519"/>
  <c r="O88" i="24519"/>
  <c r="P88" i="24519" s="1"/>
  <c r="T88" i="24519" s="1"/>
  <c r="S88" i="24519"/>
  <c r="H89" i="24519"/>
  <c r="K89" i="24519" s="1"/>
  <c r="P89" i="24519" s="1"/>
  <c r="O89" i="24519"/>
  <c r="S89" i="24519"/>
  <c r="H90" i="24519"/>
  <c r="K90" i="24519"/>
  <c r="O90" i="24519"/>
  <c r="S90" i="24519"/>
  <c r="H91" i="24519"/>
  <c r="K91" i="24519" s="1"/>
  <c r="P91" i="24519" s="1"/>
  <c r="O91" i="24519"/>
  <c r="S91" i="24519"/>
  <c r="H92" i="24519"/>
  <c r="K92" i="24519"/>
  <c r="O92" i="24519"/>
  <c r="P92" i="24519" s="1"/>
  <c r="T92" i="24519" s="1"/>
  <c r="S92" i="24519"/>
  <c r="H93" i="24519"/>
  <c r="K93" i="24519" s="1"/>
  <c r="P93" i="24519" s="1"/>
  <c r="O93" i="24519"/>
  <c r="S93" i="24519"/>
  <c r="H94" i="24519"/>
  <c r="K94" i="24519"/>
  <c r="O94" i="24519"/>
  <c r="P94" i="24519" s="1"/>
  <c r="T94" i="24519" s="1"/>
  <c r="S94" i="24519"/>
  <c r="H95" i="24519"/>
  <c r="K95" i="24519" s="1"/>
  <c r="P95" i="24519" s="1"/>
  <c r="O95" i="24519"/>
  <c r="S95" i="24519"/>
  <c r="H96" i="24519"/>
  <c r="K96" i="24519"/>
  <c r="O96" i="24519"/>
  <c r="S96" i="24519"/>
  <c r="H97" i="24519"/>
  <c r="K97" i="24519" s="1"/>
  <c r="P97" i="24519" s="1"/>
  <c r="O97" i="24519"/>
  <c r="S97" i="24519"/>
  <c r="T97" i="24519" s="1"/>
  <c r="H98" i="24519"/>
  <c r="K98" i="24519"/>
  <c r="O98" i="24519"/>
  <c r="P98" i="24519" s="1"/>
  <c r="T98" i="24519" s="1"/>
  <c r="S98" i="24519"/>
  <c r="H99" i="24519"/>
  <c r="K99" i="24519"/>
  <c r="O99" i="24519"/>
  <c r="S99" i="24519"/>
  <c r="H100" i="24519"/>
  <c r="K100" i="24519" s="1"/>
  <c r="O100" i="24519"/>
  <c r="S100" i="24519"/>
  <c r="H101" i="24519"/>
  <c r="K101" i="24519" s="1"/>
  <c r="P101" i="24519" s="1"/>
  <c r="T101" i="24519" s="1"/>
  <c r="O101" i="24519"/>
  <c r="S101" i="24519"/>
  <c r="H102" i="24519"/>
  <c r="K102" i="24519"/>
  <c r="O102" i="24519"/>
  <c r="S102" i="24519"/>
  <c r="H103" i="24519"/>
  <c r="K103" i="24519" s="1"/>
  <c r="P103" i="24519" s="1"/>
  <c r="O103" i="24519"/>
  <c r="S103" i="24519"/>
  <c r="D104" i="24519"/>
  <c r="E104" i="24519"/>
  <c r="F104" i="24519"/>
  <c r="G104" i="24519"/>
  <c r="I104" i="24519"/>
  <c r="J104" i="24519"/>
  <c r="L104" i="24519"/>
  <c r="O104" i="24519" s="1"/>
  <c r="M104" i="24519"/>
  <c r="N104" i="24519"/>
  <c r="Q104" i="24519"/>
  <c r="R104" i="24519"/>
  <c r="S104" i="24519" s="1"/>
  <c r="H105" i="24519"/>
  <c r="K105" i="24519"/>
  <c r="O105" i="24519"/>
  <c r="S105" i="24519"/>
  <c r="H106" i="24519"/>
  <c r="K106" i="24519" s="1"/>
  <c r="O106" i="24519"/>
  <c r="P106" i="24519"/>
  <c r="S106" i="24519"/>
  <c r="H107" i="24519"/>
  <c r="K107" i="24519"/>
  <c r="O107" i="24519"/>
  <c r="S107" i="24519"/>
  <c r="H108" i="24519"/>
  <c r="K108" i="24519" s="1"/>
  <c r="O108" i="24519"/>
  <c r="P108" i="24519" s="1"/>
  <c r="S108" i="24519"/>
  <c r="H109" i="24519"/>
  <c r="K109" i="24519" s="1"/>
  <c r="O109" i="24519"/>
  <c r="S109" i="24519"/>
  <c r="H110" i="24519"/>
  <c r="K110" i="24519" s="1"/>
  <c r="P110" i="24519" s="1"/>
  <c r="O110" i="24519"/>
  <c r="S110" i="24519"/>
  <c r="H111" i="24519"/>
  <c r="K111" i="24519" s="1"/>
  <c r="O111" i="24519"/>
  <c r="S111" i="24519"/>
  <c r="H112" i="24519"/>
  <c r="K112" i="24519" s="1"/>
  <c r="O112" i="24519"/>
  <c r="S112" i="24519"/>
  <c r="H113" i="24519"/>
  <c r="K113" i="24519"/>
  <c r="O113" i="24519"/>
  <c r="P113" i="24519" s="1"/>
  <c r="S113" i="24519"/>
  <c r="T113" i="24519" s="1"/>
  <c r="H114" i="24519"/>
  <c r="K114" i="24519" s="1"/>
  <c r="O114" i="24519"/>
  <c r="P114" i="24519" s="1"/>
  <c r="S114" i="24519"/>
  <c r="H115" i="24519"/>
  <c r="K115" i="24519"/>
  <c r="O115" i="24519"/>
  <c r="S115" i="24519"/>
  <c r="H116" i="24519"/>
  <c r="K116" i="24519" s="1"/>
  <c r="O116" i="24519"/>
  <c r="S116" i="24519"/>
  <c r="H117" i="24519"/>
  <c r="K117" i="24519"/>
  <c r="O117" i="24519"/>
  <c r="S117" i="24519"/>
  <c r="H118" i="24519"/>
  <c r="K118" i="24519" s="1"/>
  <c r="O118" i="24519"/>
  <c r="S118" i="24519"/>
  <c r="H119" i="24519"/>
  <c r="K119" i="24519" s="1"/>
  <c r="O119" i="24519"/>
  <c r="S119" i="24519"/>
  <c r="H120" i="24519"/>
  <c r="K120" i="24519" s="1"/>
  <c r="O120" i="24519"/>
  <c r="P120" i="24519"/>
  <c r="S120" i="24519"/>
  <c r="T120" i="24519" s="1"/>
  <c r="H121" i="24519"/>
  <c r="K121" i="24519" s="1"/>
  <c r="O121" i="24519"/>
  <c r="S121" i="24519"/>
  <c r="H122" i="24519"/>
  <c r="K122" i="24519" s="1"/>
  <c r="O122" i="24519"/>
  <c r="P122" i="24519" s="1"/>
  <c r="S122" i="24519"/>
  <c r="H123" i="24519"/>
  <c r="K123" i="24519" s="1"/>
  <c r="O123" i="24519"/>
  <c r="S123" i="24519"/>
  <c r="H124" i="24519"/>
  <c r="K124" i="24519" s="1"/>
  <c r="O124" i="24519"/>
  <c r="S124" i="24519"/>
  <c r="H125" i="24519"/>
  <c r="K125" i="24519"/>
  <c r="O125" i="24519"/>
  <c r="S125" i="24519"/>
  <c r="H126" i="24519"/>
  <c r="K126" i="24519" s="1"/>
  <c r="O126" i="24519"/>
  <c r="S126" i="24519"/>
  <c r="H127" i="24519"/>
  <c r="K127" i="24519" s="1"/>
  <c r="O127" i="24519"/>
  <c r="S127" i="24519"/>
  <c r="H128" i="24519"/>
  <c r="K128" i="24519" s="1"/>
  <c r="O128" i="24519"/>
  <c r="P128" i="24519"/>
  <c r="S128" i="24519"/>
  <c r="T128" i="24519" s="1"/>
  <c r="H129" i="24519"/>
  <c r="K129" i="24519"/>
  <c r="O129" i="24519"/>
  <c r="S129" i="24519"/>
  <c r="H130" i="24519"/>
  <c r="K130" i="24519" s="1"/>
  <c r="O130" i="24519"/>
  <c r="P130" i="24519"/>
  <c r="S130" i="24519"/>
  <c r="H131" i="24519"/>
  <c r="K131" i="24519"/>
  <c r="O131" i="24519"/>
  <c r="S131" i="24519"/>
  <c r="H132" i="24519"/>
  <c r="K132" i="24519" s="1"/>
  <c r="O132" i="24519"/>
  <c r="S132" i="24519"/>
  <c r="H133" i="24519"/>
  <c r="K133" i="24519" s="1"/>
  <c r="O133" i="24519"/>
  <c r="S133" i="24519"/>
  <c r="H134" i="24519"/>
  <c r="K134" i="24519" s="1"/>
  <c r="P134" i="24519" s="1"/>
  <c r="O134" i="24519"/>
  <c r="S134" i="24519"/>
  <c r="D135" i="24519"/>
  <c r="E135" i="24519"/>
  <c r="H135" i="24519" s="1"/>
  <c r="F135" i="24519"/>
  <c r="G135" i="24519"/>
  <c r="I135" i="24519"/>
  <c r="J135" i="24519"/>
  <c r="L135" i="24519"/>
  <c r="M135" i="24519"/>
  <c r="N135" i="24519"/>
  <c r="O135" i="24519" s="1"/>
  <c r="Q135" i="24519"/>
  <c r="R135" i="24519"/>
  <c r="H136" i="24519"/>
  <c r="K136" i="24519" s="1"/>
  <c r="P136" i="24519" s="1"/>
  <c r="O136" i="24519"/>
  <c r="S136" i="24519"/>
  <c r="H137" i="24519"/>
  <c r="K137" i="24519" s="1"/>
  <c r="O137" i="24519"/>
  <c r="S137" i="24519"/>
  <c r="H138" i="24519"/>
  <c r="K138" i="24519" s="1"/>
  <c r="P138" i="24519" s="1"/>
  <c r="O138" i="24519"/>
  <c r="S138" i="24519"/>
  <c r="H139" i="24519"/>
  <c r="K139" i="24519" s="1"/>
  <c r="P139" i="24519" s="1"/>
  <c r="O139" i="24519"/>
  <c r="S139" i="24519"/>
  <c r="H140" i="24519"/>
  <c r="K140" i="24519" s="1"/>
  <c r="O140" i="24519"/>
  <c r="S140" i="24519"/>
  <c r="H141" i="24519"/>
  <c r="K141" i="24519" s="1"/>
  <c r="O141" i="24519"/>
  <c r="S141" i="24519"/>
  <c r="H142" i="24519"/>
  <c r="K142" i="24519"/>
  <c r="O142" i="24519"/>
  <c r="S142" i="24519"/>
  <c r="H143" i="24519"/>
  <c r="K143" i="24519" s="1"/>
  <c r="P143" i="24519" s="1"/>
  <c r="T143" i="24519" s="1"/>
  <c r="O143" i="24519"/>
  <c r="S143" i="24519"/>
  <c r="H144" i="24519"/>
  <c r="K144" i="24519" s="1"/>
  <c r="O144" i="24519"/>
  <c r="P144" i="24519"/>
  <c r="S144" i="24519"/>
  <c r="H145" i="24519"/>
  <c r="K145" i="24519" s="1"/>
  <c r="O145" i="24519"/>
  <c r="S145" i="24519"/>
  <c r="H146" i="24519"/>
  <c r="K146" i="24519" s="1"/>
  <c r="P146" i="24519" s="1"/>
  <c r="O146" i="24519"/>
  <c r="S146" i="24519"/>
  <c r="H147" i="24519"/>
  <c r="K147" i="24519" s="1"/>
  <c r="P147" i="24519" s="1"/>
  <c r="O147" i="24519"/>
  <c r="S147" i="24519"/>
  <c r="H148" i="24519"/>
  <c r="K148" i="24519" s="1"/>
  <c r="P148" i="24519" s="1"/>
  <c r="T148" i="24519" s="1"/>
  <c r="O148" i="24519"/>
  <c r="S148" i="24519"/>
  <c r="H149" i="24519"/>
  <c r="K149" i="24519" s="1"/>
  <c r="O149" i="24519"/>
  <c r="S149" i="24519"/>
  <c r="H150" i="24519"/>
  <c r="K150" i="24519" s="1"/>
  <c r="P150" i="24519" s="1"/>
  <c r="O150" i="24519"/>
  <c r="S150" i="24519"/>
  <c r="H151" i="24519"/>
  <c r="K151" i="24519" s="1"/>
  <c r="O151" i="24519"/>
  <c r="S151" i="24519"/>
  <c r="H152" i="24519"/>
  <c r="K152" i="24519" s="1"/>
  <c r="O152" i="24519"/>
  <c r="S152" i="24519"/>
  <c r="H153" i="24519"/>
  <c r="K153" i="24519" s="1"/>
  <c r="O153" i="24519"/>
  <c r="S153" i="24519"/>
  <c r="H154" i="24519"/>
  <c r="K154" i="24519"/>
  <c r="O154" i="24519"/>
  <c r="S154" i="24519"/>
  <c r="H155" i="24519"/>
  <c r="K155" i="24519" s="1"/>
  <c r="P155" i="24519" s="1"/>
  <c r="T155" i="24519" s="1"/>
  <c r="O155" i="24519"/>
  <c r="S155" i="24519"/>
  <c r="H156" i="24519"/>
  <c r="K156" i="24519" s="1"/>
  <c r="O156" i="24519"/>
  <c r="P156" i="24519"/>
  <c r="S156" i="24519"/>
  <c r="T156" i="24519" s="1"/>
  <c r="H157" i="24519"/>
  <c r="K157" i="24519" s="1"/>
  <c r="O157" i="24519"/>
  <c r="S157" i="24519"/>
  <c r="H158" i="24519"/>
  <c r="K158" i="24519"/>
  <c r="O158" i="24519"/>
  <c r="S158" i="24519"/>
  <c r="H159" i="24519"/>
  <c r="K159" i="24519" s="1"/>
  <c r="O159" i="24519"/>
  <c r="S159" i="24519"/>
  <c r="H160" i="24519"/>
  <c r="K160" i="24519" s="1"/>
  <c r="O160" i="24519"/>
  <c r="P160" i="24519" s="1"/>
  <c r="S160" i="24519"/>
  <c r="H161" i="24519"/>
  <c r="K161" i="24519" s="1"/>
  <c r="O161" i="24519"/>
  <c r="S161" i="24519"/>
  <c r="H162" i="24519"/>
  <c r="K162" i="24519" s="1"/>
  <c r="O162" i="24519"/>
  <c r="S162" i="24519"/>
  <c r="H163" i="24519"/>
  <c r="K163" i="24519"/>
  <c r="O163" i="24519"/>
  <c r="P163" i="24519" s="1"/>
  <c r="T163" i="24519" s="1"/>
  <c r="S163" i="24519"/>
  <c r="H164" i="24519"/>
  <c r="K164" i="24519" s="1"/>
  <c r="P164" i="24519" s="1"/>
  <c r="O164" i="24519"/>
  <c r="S164" i="24519"/>
  <c r="H165" i="24519"/>
  <c r="K165" i="24519" s="1"/>
  <c r="O165" i="24519"/>
  <c r="S165" i="24519"/>
  <c r="H166" i="24519"/>
  <c r="K166" i="24519"/>
  <c r="O166" i="24519"/>
  <c r="P166" i="24519"/>
  <c r="S166" i="24519"/>
  <c r="H167" i="24519"/>
  <c r="K167" i="24519" s="1"/>
  <c r="O167" i="24519"/>
  <c r="S167" i="24519"/>
  <c r="H168" i="24519"/>
  <c r="K168" i="24519" s="1"/>
  <c r="O168" i="24519"/>
  <c r="S168" i="24519"/>
  <c r="H169" i="24519"/>
  <c r="K169" i="24519"/>
  <c r="O169" i="24519"/>
  <c r="S169" i="24519"/>
  <c r="H170" i="24519"/>
  <c r="K170" i="24519"/>
  <c r="O170" i="24519"/>
  <c r="S170" i="24519"/>
  <c r="H171" i="24519"/>
  <c r="K171" i="24519"/>
  <c r="O171" i="24519"/>
  <c r="S171" i="24519"/>
  <c r="H172" i="24519"/>
  <c r="K172" i="24519" s="1"/>
  <c r="O172" i="24519"/>
  <c r="P172" i="24519"/>
  <c r="S172" i="24519"/>
  <c r="H173" i="24519"/>
  <c r="K173" i="24519"/>
  <c r="O173" i="24519"/>
  <c r="S173" i="24519"/>
  <c r="H174" i="24519"/>
  <c r="K174" i="24519"/>
  <c r="O174" i="24519"/>
  <c r="S174" i="24519"/>
  <c r="H175" i="24519"/>
  <c r="K175" i="24519"/>
  <c r="O175" i="24519"/>
  <c r="S175" i="24519"/>
  <c r="H176" i="24519"/>
  <c r="K176" i="24519" s="1"/>
  <c r="P176" i="24519" s="1"/>
  <c r="T176" i="24519" s="1"/>
  <c r="O176" i="24519"/>
  <c r="S176" i="24519"/>
  <c r="H177" i="24519"/>
  <c r="K177" i="24519" s="1"/>
  <c r="O177" i="24519"/>
  <c r="S177" i="24519"/>
  <c r="H178" i="24519"/>
  <c r="K178" i="24519" s="1"/>
  <c r="O178" i="24519"/>
  <c r="S178" i="24519"/>
  <c r="H179" i="24519"/>
  <c r="K179" i="24519" s="1"/>
  <c r="O179" i="24519"/>
  <c r="P179" i="24519" s="1"/>
  <c r="T179" i="24519" s="1"/>
  <c r="S179" i="24519"/>
  <c r="H180" i="24519"/>
  <c r="K180" i="24519" s="1"/>
  <c r="O180" i="24519"/>
  <c r="S180" i="24519"/>
  <c r="H181" i="24519"/>
  <c r="K181" i="24519"/>
  <c r="O181" i="24519"/>
  <c r="S181" i="24519"/>
  <c r="H182" i="24519"/>
  <c r="K182" i="24519" s="1"/>
  <c r="P182" i="24519" s="1"/>
  <c r="O182" i="24519"/>
  <c r="S182" i="24519"/>
  <c r="H183" i="24519"/>
  <c r="K183" i="24519" s="1"/>
  <c r="O183" i="24519"/>
  <c r="S183" i="24519"/>
  <c r="H184" i="24519"/>
  <c r="K184" i="24519" s="1"/>
  <c r="O184" i="24519"/>
  <c r="S184" i="24519"/>
  <c r="H185" i="24519"/>
  <c r="K185" i="24519"/>
  <c r="O185" i="24519"/>
  <c r="S185" i="24519"/>
  <c r="H186" i="24519"/>
  <c r="K186" i="24519"/>
  <c r="O186" i="24519"/>
  <c r="S186" i="24519"/>
  <c r="H187" i="24519"/>
  <c r="K187" i="24519"/>
  <c r="P187" i="24519" s="1"/>
  <c r="T187" i="24519" s="1"/>
  <c r="O187" i="24519"/>
  <c r="S187" i="24519"/>
  <c r="H188" i="24519"/>
  <c r="K188" i="24519" s="1"/>
  <c r="O188" i="24519"/>
  <c r="P188" i="24519"/>
  <c r="S188" i="24519"/>
  <c r="T188" i="24519" s="1"/>
  <c r="H189" i="24519"/>
  <c r="K189" i="24519"/>
  <c r="O189" i="24519"/>
  <c r="S189" i="24519"/>
  <c r="D190" i="24519"/>
  <c r="E190" i="24519"/>
  <c r="F190" i="24519"/>
  <c r="G190" i="24519"/>
  <c r="I190" i="24519"/>
  <c r="J190" i="24519"/>
  <c r="L190" i="24519"/>
  <c r="M190" i="24519"/>
  <c r="N190" i="24519"/>
  <c r="Q190" i="24519"/>
  <c r="R190" i="24519"/>
  <c r="H191" i="24519"/>
  <c r="K191" i="24519" s="1"/>
  <c r="P191" i="24519" s="1"/>
  <c r="O191" i="24519"/>
  <c r="S191" i="24519"/>
  <c r="H192" i="24519"/>
  <c r="K192" i="24519" s="1"/>
  <c r="O192" i="24519"/>
  <c r="S192" i="24519"/>
  <c r="H193" i="24519"/>
  <c r="K193" i="24519" s="1"/>
  <c r="O193" i="24519"/>
  <c r="P193" i="24519"/>
  <c r="S193" i="24519"/>
  <c r="H194" i="24519"/>
  <c r="K194" i="24519" s="1"/>
  <c r="O194" i="24519"/>
  <c r="S194" i="24519"/>
  <c r="H195" i="24519"/>
  <c r="K195" i="24519" s="1"/>
  <c r="O195" i="24519"/>
  <c r="P195" i="24519"/>
  <c r="S195" i="24519"/>
  <c r="H196" i="24519"/>
  <c r="K196" i="24519"/>
  <c r="O196" i="24519"/>
  <c r="S196" i="24519"/>
  <c r="H197" i="24519"/>
  <c r="K197" i="24519" s="1"/>
  <c r="O197" i="24519"/>
  <c r="P197" i="24519" s="1"/>
  <c r="S197" i="24519"/>
  <c r="H198" i="24519"/>
  <c r="K198" i="24519" s="1"/>
  <c r="O198" i="24519"/>
  <c r="S198" i="24519"/>
  <c r="H199" i="24519"/>
  <c r="K199" i="24519" s="1"/>
  <c r="O199" i="24519"/>
  <c r="S199" i="24519"/>
  <c r="H200" i="24519"/>
  <c r="K200" i="24519" s="1"/>
  <c r="O200" i="24519"/>
  <c r="S200" i="24519"/>
  <c r="H201" i="24519"/>
  <c r="K201" i="24519" s="1"/>
  <c r="O201" i="24519"/>
  <c r="S201" i="24519"/>
  <c r="H202" i="24519"/>
  <c r="K202" i="24519"/>
  <c r="O202" i="24519"/>
  <c r="P202" i="24519" s="1"/>
  <c r="S202" i="24519"/>
  <c r="T202" i="24519" s="1"/>
  <c r="H203" i="24519"/>
  <c r="K203" i="24519" s="1"/>
  <c r="O203" i="24519"/>
  <c r="P203" i="24519" s="1"/>
  <c r="S203" i="24519"/>
  <c r="H204" i="24519"/>
  <c r="K204" i="24519"/>
  <c r="O204" i="24519"/>
  <c r="P204" i="24519" s="1"/>
  <c r="S204" i="24519"/>
  <c r="T204" i="24519" s="1"/>
  <c r="H205" i="24519"/>
  <c r="K205" i="24519" s="1"/>
  <c r="O205" i="24519"/>
  <c r="S205" i="24519"/>
  <c r="H206" i="24519"/>
  <c r="K206" i="24519"/>
  <c r="O206" i="24519"/>
  <c r="S206" i="24519"/>
  <c r="H207" i="24519"/>
  <c r="K207" i="24519" s="1"/>
  <c r="O207" i="24519"/>
  <c r="S207" i="24519"/>
  <c r="H208" i="24519"/>
  <c r="K208" i="24519" s="1"/>
  <c r="O208" i="24519"/>
  <c r="S208" i="24519"/>
  <c r="H209" i="24519"/>
  <c r="K209" i="24519" s="1"/>
  <c r="O209" i="24519"/>
  <c r="P209" i="24519"/>
  <c r="S209" i="24519"/>
  <c r="T209" i="24519" s="1"/>
  <c r="H210" i="24519"/>
  <c r="K210" i="24519" s="1"/>
  <c r="O210" i="24519"/>
  <c r="S210" i="24519"/>
  <c r="H211" i="24519"/>
  <c r="K211" i="24519" s="1"/>
  <c r="O211" i="24519"/>
  <c r="P211" i="24519"/>
  <c r="S211" i="24519"/>
  <c r="H212" i="24519"/>
  <c r="K212" i="24519" s="1"/>
  <c r="O212" i="24519"/>
  <c r="S212" i="24519"/>
  <c r="H213" i="24519"/>
  <c r="K213" i="24519" s="1"/>
  <c r="O213" i="24519"/>
  <c r="P213" i="24519" s="1"/>
  <c r="S213" i="24519"/>
  <c r="H214" i="24519"/>
  <c r="K214" i="24519"/>
  <c r="O214" i="24519"/>
  <c r="S214" i="24519"/>
  <c r="H215" i="24519"/>
  <c r="K215" i="24519" s="1"/>
  <c r="O215" i="24519"/>
  <c r="P215" i="24519" s="1"/>
  <c r="S215" i="24519"/>
  <c r="H216" i="24519"/>
  <c r="K216" i="24519" s="1"/>
  <c r="O216" i="24519"/>
  <c r="S216" i="24519"/>
  <c r="H217" i="24519"/>
  <c r="K217" i="24519" s="1"/>
  <c r="O217" i="24519"/>
  <c r="P217" i="24519" s="1"/>
  <c r="S217" i="24519"/>
  <c r="H218" i="24519"/>
  <c r="K218" i="24519" s="1"/>
  <c r="O218" i="24519"/>
  <c r="P218" i="24519" s="1"/>
  <c r="S218" i="24519"/>
  <c r="T218" i="24519" s="1"/>
  <c r="H219" i="24519"/>
  <c r="K219" i="24519" s="1"/>
  <c r="O219" i="24519"/>
  <c r="P219" i="24519" s="1"/>
  <c r="S219" i="24519"/>
  <c r="H220" i="24519"/>
  <c r="K220" i="24519"/>
  <c r="O220" i="24519"/>
  <c r="S220" i="24519"/>
  <c r="H221" i="24519"/>
  <c r="K221" i="24519" s="1"/>
  <c r="O221" i="24519"/>
  <c r="S221" i="24519"/>
  <c r="H222" i="24519"/>
  <c r="K222" i="24519"/>
  <c r="O222" i="24519"/>
  <c r="S222" i="24519"/>
  <c r="D223" i="24519"/>
  <c r="E223" i="24519"/>
  <c r="F223" i="24519"/>
  <c r="H223" i="24519" s="1"/>
  <c r="K223" i="24519" s="1"/>
  <c r="G223" i="24519"/>
  <c r="I223" i="24519"/>
  <c r="J223" i="24519"/>
  <c r="L223" i="24519"/>
  <c r="M223" i="24519"/>
  <c r="N223" i="24519"/>
  <c r="Q223" i="24519"/>
  <c r="S223" i="24519" s="1"/>
  <c r="R223" i="24519"/>
  <c r="H224" i="24519"/>
  <c r="K224" i="24519" s="1"/>
  <c r="P224" i="24519" s="1"/>
  <c r="T224" i="24519" s="1"/>
  <c r="O224" i="24519"/>
  <c r="S224" i="24519"/>
  <c r="H225" i="24519"/>
  <c r="K225" i="24519" s="1"/>
  <c r="P225" i="24519" s="1"/>
  <c r="O225" i="24519"/>
  <c r="S225" i="24519"/>
  <c r="H226" i="24519"/>
  <c r="K226" i="24519"/>
  <c r="P226" i="24519" s="1"/>
  <c r="T226" i="24519" s="1"/>
  <c r="O226" i="24519"/>
  <c r="S226" i="24519"/>
  <c r="H227" i="24519"/>
  <c r="K227" i="24519"/>
  <c r="O227" i="24519"/>
  <c r="S227" i="24519"/>
  <c r="H228" i="24519"/>
  <c r="K228" i="24519" s="1"/>
  <c r="O228" i="24519"/>
  <c r="S228" i="24519"/>
  <c r="H229" i="24519"/>
  <c r="K229" i="24519"/>
  <c r="O229" i="24519"/>
  <c r="S229" i="24519"/>
  <c r="H230" i="24519"/>
  <c r="K230" i="24519" s="1"/>
  <c r="O230" i="24519"/>
  <c r="S230" i="24519"/>
  <c r="H231" i="24519"/>
  <c r="K231" i="24519"/>
  <c r="P231" i="24519" s="1"/>
  <c r="O231" i="24519"/>
  <c r="S231" i="24519"/>
  <c r="H232" i="24519"/>
  <c r="K232" i="24519" s="1"/>
  <c r="P232" i="24519" s="1"/>
  <c r="T232" i="24519" s="1"/>
  <c r="O232" i="24519"/>
  <c r="S232" i="24519"/>
  <c r="H233" i="24519"/>
  <c r="K233" i="24519"/>
  <c r="O233" i="24519"/>
  <c r="S233" i="24519"/>
  <c r="H234" i="24519"/>
  <c r="K234" i="24519" s="1"/>
  <c r="P234" i="24519" s="1"/>
  <c r="T234" i="24519" s="1"/>
  <c r="O234" i="24519"/>
  <c r="S234" i="24519"/>
  <c r="H235" i="24519"/>
  <c r="K235" i="24519"/>
  <c r="P235" i="24519" s="1"/>
  <c r="T235" i="24519" s="1"/>
  <c r="O235" i="24519"/>
  <c r="S235" i="24519"/>
  <c r="D236" i="24519"/>
  <c r="E236" i="24519"/>
  <c r="F236" i="24519"/>
  <c r="G236" i="24519"/>
  <c r="H236" i="24519" s="1"/>
  <c r="I236" i="24519"/>
  <c r="J236" i="24519"/>
  <c r="L236" i="24519"/>
  <c r="M236" i="24519"/>
  <c r="O236" i="24519" s="1"/>
  <c r="N236" i="24519"/>
  <c r="Q236" i="24519"/>
  <c r="R236" i="24519"/>
  <c r="H237" i="24519"/>
  <c r="K237" i="24519" s="1"/>
  <c r="O237" i="24519"/>
  <c r="S237" i="24519"/>
  <c r="H238" i="24519"/>
  <c r="K238" i="24519" s="1"/>
  <c r="O238" i="24519"/>
  <c r="P238" i="24519" s="1"/>
  <c r="S238" i="24519"/>
  <c r="H239" i="24519"/>
  <c r="K239" i="24519" s="1"/>
  <c r="O239" i="24519"/>
  <c r="S239" i="24519"/>
  <c r="H240" i="24519"/>
  <c r="K240" i="24519" s="1"/>
  <c r="O240" i="24519"/>
  <c r="P240" i="24519" s="1"/>
  <c r="S240" i="24519"/>
  <c r="H241" i="24519"/>
  <c r="K241" i="24519" s="1"/>
  <c r="O241" i="24519"/>
  <c r="S241" i="24519"/>
  <c r="H242" i="24519"/>
  <c r="K242" i="24519" s="1"/>
  <c r="O242" i="24519"/>
  <c r="P242" i="24519" s="1"/>
  <c r="S242" i="24519"/>
  <c r="H243" i="24519"/>
  <c r="K243" i="24519"/>
  <c r="O243" i="24519"/>
  <c r="S243" i="24519"/>
  <c r="H244" i="24519"/>
  <c r="K244" i="24519" s="1"/>
  <c r="O244" i="24519"/>
  <c r="S244" i="24519"/>
  <c r="H245" i="24519"/>
  <c r="K245" i="24519"/>
  <c r="O245" i="24519"/>
  <c r="S245" i="24519"/>
  <c r="H246" i="24519"/>
  <c r="K246" i="24519" s="1"/>
  <c r="O246" i="24519"/>
  <c r="S246" i="24519"/>
  <c r="H247" i="24519"/>
  <c r="K247" i="24519" s="1"/>
  <c r="O247" i="24519"/>
  <c r="S247" i="24519"/>
  <c r="H248" i="24519"/>
  <c r="K248" i="24519" s="1"/>
  <c r="O248" i="24519"/>
  <c r="S248" i="24519"/>
  <c r="H249" i="24519"/>
  <c r="K249" i="24519" s="1"/>
  <c r="O249" i="24519"/>
  <c r="S249" i="24519"/>
  <c r="H250" i="24519"/>
  <c r="K250" i="24519" s="1"/>
  <c r="P250" i="24519" s="1"/>
  <c r="O250" i="24519"/>
  <c r="S250" i="24519"/>
  <c r="H251" i="24519"/>
  <c r="K251" i="24519" s="1"/>
  <c r="O251" i="24519"/>
  <c r="S251" i="24519"/>
  <c r="H252" i="24519"/>
  <c r="K252" i="24519" s="1"/>
  <c r="O252" i="24519"/>
  <c r="P252" i="24519" s="1"/>
  <c r="S252" i="24519"/>
  <c r="H253" i="24519"/>
  <c r="K253" i="24519" s="1"/>
  <c r="O253" i="24519"/>
  <c r="S253" i="24519"/>
  <c r="H254" i="24519"/>
  <c r="K254" i="24519" s="1"/>
  <c r="O254" i="24519"/>
  <c r="P254" i="24519" s="1"/>
  <c r="S254" i="24519"/>
  <c r="H255" i="24519"/>
  <c r="K255" i="24519" s="1"/>
  <c r="O255" i="24519"/>
  <c r="S255" i="24519"/>
  <c r="H256" i="24519"/>
  <c r="K256" i="24519" s="1"/>
  <c r="P256" i="24519" s="1"/>
  <c r="O256" i="24519"/>
  <c r="S256" i="24519"/>
  <c r="T256" i="24519" s="1"/>
  <c r="H257" i="24519"/>
  <c r="K257" i="24519"/>
  <c r="O257" i="24519"/>
  <c r="P257" i="24519" s="1"/>
  <c r="S257" i="24519"/>
  <c r="H258" i="24519"/>
  <c r="K258" i="24519" s="1"/>
  <c r="P258" i="24519" s="1"/>
  <c r="O258" i="24519"/>
  <c r="S258" i="24519"/>
  <c r="H259" i="24519"/>
  <c r="K259" i="24519"/>
  <c r="O259" i="24519"/>
  <c r="P259" i="24519" s="1"/>
  <c r="S259" i="24519"/>
  <c r="T259" i="24519" s="1"/>
  <c r="H260" i="24519"/>
  <c r="K260" i="24519" s="1"/>
  <c r="O260" i="24519"/>
  <c r="S260" i="24519"/>
  <c r="H261" i="24519"/>
  <c r="K261" i="24519"/>
  <c r="O261" i="24519"/>
  <c r="S261" i="24519"/>
  <c r="H262" i="24519"/>
  <c r="K262" i="24519" s="1"/>
  <c r="P262" i="24519" s="1"/>
  <c r="O262" i="24519"/>
  <c r="S262" i="24519"/>
  <c r="H263" i="24519"/>
  <c r="K263" i="24519" s="1"/>
  <c r="O263" i="24519"/>
  <c r="S263" i="24519"/>
  <c r="H264" i="24519"/>
  <c r="K264" i="24519" s="1"/>
  <c r="O264" i="24519"/>
  <c r="P264" i="24519"/>
  <c r="S264" i="24519"/>
  <c r="H265" i="24519"/>
  <c r="K265" i="24519" s="1"/>
  <c r="O265" i="24519"/>
  <c r="S265" i="24519"/>
  <c r="H266" i="24519"/>
  <c r="K266" i="24519" s="1"/>
  <c r="O266" i="24519"/>
  <c r="P266" i="24519"/>
  <c r="S266" i="24519"/>
  <c r="H267" i="24519"/>
  <c r="K267" i="24519" s="1"/>
  <c r="O267" i="24519"/>
  <c r="S267" i="24519"/>
  <c r="D268" i="24519"/>
  <c r="E268" i="24519"/>
  <c r="F268" i="24519"/>
  <c r="G268" i="24519"/>
  <c r="H268" i="24519" s="1"/>
  <c r="K268" i="24519" s="1"/>
  <c r="I268" i="24519"/>
  <c r="J268" i="24519"/>
  <c r="L268" i="24519"/>
  <c r="M268" i="24519"/>
  <c r="N268" i="24519"/>
  <c r="Q268" i="24519"/>
  <c r="R268" i="24519"/>
  <c r="S268" i="24519" s="1"/>
  <c r="H269" i="24519"/>
  <c r="K269" i="24519"/>
  <c r="O269" i="24519"/>
  <c r="P269" i="24519" s="1"/>
  <c r="T269" i="24519" s="1"/>
  <c r="S269" i="24519"/>
  <c r="H270" i="24519"/>
  <c r="K270" i="24519"/>
  <c r="P270" i="24519" s="1"/>
  <c r="T270" i="24519" s="1"/>
  <c r="O270" i="24519"/>
  <c r="S270" i="24519"/>
  <c r="H271" i="24519"/>
  <c r="K271" i="24519"/>
  <c r="P271" i="24519" s="1"/>
  <c r="T271" i="24519" s="1"/>
  <c r="O271" i="24519"/>
  <c r="S271" i="24519"/>
  <c r="H272" i="24519"/>
  <c r="K272" i="24519" s="1"/>
  <c r="P272" i="24519" s="1"/>
  <c r="T272" i="24519" s="1"/>
  <c r="O272" i="24519"/>
  <c r="S272" i="24519"/>
  <c r="H273" i="24519"/>
  <c r="K273" i="24519"/>
  <c r="P273" i="24519" s="1"/>
  <c r="T273" i="24519" s="1"/>
  <c r="O273" i="24519"/>
  <c r="S273" i="24519"/>
  <c r="H274" i="24519"/>
  <c r="K274" i="24519" s="1"/>
  <c r="P274" i="24519" s="1"/>
  <c r="O274" i="24519"/>
  <c r="S274" i="24519"/>
  <c r="H275" i="24519"/>
  <c r="K275" i="24519"/>
  <c r="P275" i="24519" s="1"/>
  <c r="T275" i="24519" s="1"/>
  <c r="O275" i="24519"/>
  <c r="S275" i="24519"/>
  <c r="H276" i="24519"/>
  <c r="K276" i="24519"/>
  <c r="O276" i="24519"/>
  <c r="S276" i="24519"/>
  <c r="H277" i="24519"/>
  <c r="K277" i="24519" s="1"/>
  <c r="O277" i="24519"/>
  <c r="S277" i="24519"/>
  <c r="H278" i="24519"/>
  <c r="K278" i="24519"/>
  <c r="O278" i="24519"/>
  <c r="S278" i="24519"/>
  <c r="D279" i="24519"/>
  <c r="E279" i="24519"/>
  <c r="F279" i="24519"/>
  <c r="G279" i="24519"/>
  <c r="I279" i="24519"/>
  <c r="J279" i="24519"/>
  <c r="L279" i="24519"/>
  <c r="M279" i="24519"/>
  <c r="N279" i="24519"/>
  <c r="Q279" i="24519"/>
  <c r="R279" i="24519"/>
  <c r="H280" i="24519"/>
  <c r="K280" i="24519"/>
  <c r="O280" i="24519"/>
  <c r="P280" i="24519" s="1"/>
  <c r="S280" i="24519"/>
  <c r="H281" i="24519"/>
  <c r="K281" i="24519" s="1"/>
  <c r="O281" i="24519"/>
  <c r="P281" i="24519" s="1"/>
  <c r="S281" i="24519"/>
  <c r="H282" i="24519"/>
  <c r="K282" i="24519" s="1"/>
  <c r="O282" i="24519"/>
  <c r="S282" i="24519"/>
  <c r="H283" i="24519"/>
  <c r="K283" i="24519" s="1"/>
  <c r="O283" i="24519"/>
  <c r="P283" i="24519" s="1"/>
  <c r="S283" i="24519"/>
  <c r="H284" i="24519"/>
  <c r="K284" i="24519" s="1"/>
  <c r="O284" i="24519"/>
  <c r="S284" i="24519"/>
  <c r="H285" i="24519"/>
  <c r="K285" i="24519" s="1"/>
  <c r="O285" i="24519"/>
  <c r="P285" i="24519" s="1"/>
  <c r="S285" i="24519"/>
  <c r="H286" i="24519"/>
  <c r="K286" i="24519"/>
  <c r="O286" i="24519"/>
  <c r="S286" i="24519"/>
  <c r="H287" i="24519"/>
  <c r="K287" i="24519" s="1"/>
  <c r="O287" i="24519"/>
  <c r="P287" i="24519" s="1"/>
  <c r="S287" i="24519"/>
  <c r="H288" i="24519"/>
  <c r="K288" i="24519"/>
  <c r="O288" i="24519"/>
  <c r="S288" i="24519"/>
  <c r="H289" i="24519"/>
  <c r="K289" i="24519" s="1"/>
  <c r="O289" i="24519"/>
  <c r="P289" i="24519" s="1"/>
  <c r="S289" i="24519"/>
  <c r="D290" i="24519"/>
  <c r="E290" i="24519"/>
  <c r="F290" i="24519"/>
  <c r="G290" i="24519"/>
  <c r="I290" i="24519"/>
  <c r="J290" i="24519"/>
  <c r="L290" i="24519"/>
  <c r="M290" i="24519"/>
  <c r="N290" i="24519"/>
  <c r="Q290" i="24519"/>
  <c r="R290" i="24519"/>
  <c r="S290" i="24519" s="1"/>
  <c r="H291" i="24519"/>
  <c r="K291" i="24519" s="1"/>
  <c r="P291" i="24519" s="1"/>
  <c r="O291" i="24519"/>
  <c r="S291" i="24519"/>
  <c r="T291" i="24519" s="1"/>
  <c r="H292" i="24519"/>
  <c r="K292" i="24519" s="1"/>
  <c r="P292" i="24519" s="1"/>
  <c r="T292" i="24519" s="1"/>
  <c r="O292" i="24519"/>
  <c r="S292" i="24519"/>
  <c r="H293" i="24519"/>
  <c r="K293" i="24519" s="1"/>
  <c r="O293" i="24519"/>
  <c r="S293" i="24519"/>
  <c r="H294" i="24519"/>
  <c r="K294" i="24519"/>
  <c r="O294" i="24519"/>
  <c r="S294" i="24519"/>
  <c r="H295" i="24519"/>
  <c r="K295" i="24519" s="1"/>
  <c r="P295" i="24519" s="1"/>
  <c r="O295" i="24519"/>
  <c r="S295" i="24519"/>
  <c r="H296" i="24519"/>
  <c r="K296" i="24519"/>
  <c r="O296" i="24519"/>
  <c r="S296" i="24519"/>
  <c r="H297" i="24519"/>
  <c r="K297" i="24519" s="1"/>
  <c r="O297" i="24519"/>
  <c r="S297" i="24519"/>
  <c r="H298" i="24519"/>
  <c r="K298" i="24519"/>
  <c r="O298" i="24519"/>
  <c r="P298" i="24519" s="1"/>
  <c r="S298" i="24519"/>
  <c r="H299" i="24519"/>
  <c r="K299" i="24519" s="1"/>
  <c r="P299" i="24519" s="1"/>
  <c r="O299" i="24519"/>
  <c r="S299" i="24519"/>
  <c r="H300" i="24519"/>
  <c r="K300" i="24519"/>
  <c r="O300" i="24519"/>
  <c r="S300" i="24519"/>
  <c r="H301" i="24519"/>
  <c r="K301" i="24519" s="1"/>
  <c r="O301" i="24519"/>
  <c r="S301" i="24519"/>
  <c r="H302" i="24519"/>
  <c r="K302" i="24519" s="1"/>
  <c r="O302" i="24519"/>
  <c r="P302" i="24519" s="1"/>
  <c r="S302" i="24519"/>
  <c r="H303" i="24519"/>
  <c r="K303" i="24519" s="1"/>
  <c r="O303" i="24519"/>
  <c r="P303" i="24519"/>
  <c r="S303" i="24519"/>
  <c r="H304" i="24519"/>
  <c r="K304" i="24519" s="1"/>
  <c r="P304" i="24519" s="1"/>
  <c r="T304" i="24519" s="1"/>
  <c r="O304" i="24519"/>
  <c r="S304" i="24519"/>
  <c r="H305" i="24519"/>
  <c r="K305" i="24519" s="1"/>
  <c r="O305" i="24519"/>
  <c r="S305" i="24519"/>
  <c r="H306" i="24519"/>
  <c r="K306" i="24519"/>
  <c r="O306" i="24519"/>
  <c r="S306" i="24519"/>
  <c r="H307" i="24519"/>
  <c r="K307" i="24519" s="1"/>
  <c r="O307" i="24519"/>
  <c r="P307" i="24519"/>
  <c r="S307" i="24519"/>
  <c r="T307" i="24519" s="1"/>
  <c r="H308" i="24519"/>
  <c r="K308" i="24519"/>
  <c r="P308" i="24519" s="1"/>
  <c r="T308" i="24519" s="1"/>
  <c r="O308" i="24519"/>
  <c r="S308" i="24519"/>
  <c r="H309" i="24519"/>
  <c r="K309" i="24519" s="1"/>
  <c r="O309" i="24519"/>
  <c r="S309" i="24519"/>
  <c r="H310" i="24519"/>
  <c r="K310" i="24519" s="1"/>
  <c r="O310" i="24519"/>
  <c r="S310" i="24519"/>
  <c r="H311" i="24519"/>
  <c r="K311" i="24519" s="1"/>
  <c r="O311" i="24519"/>
  <c r="P311" i="24519"/>
  <c r="S311" i="24519"/>
  <c r="T311" i="24519" s="1"/>
  <c r="H312" i="24519"/>
  <c r="K312" i="24519" s="1"/>
  <c r="P312" i="24519" s="1"/>
  <c r="T312" i="24519" s="1"/>
  <c r="O312" i="24519"/>
  <c r="S312" i="24519"/>
  <c r="H313" i="24519"/>
  <c r="K313" i="24519" s="1"/>
  <c r="O313" i="24519"/>
  <c r="S313" i="24519"/>
  <c r="H314" i="24519"/>
  <c r="K314" i="24519"/>
  <c r="O314" i="24519"/>
  <c r="S314" i="24519"/>
  <c r="H315" i="24519"/>
  <c r="K315" i="24519" s="1"/>
  <c r="O315" i="24519"/>
  <c r="P315" i="24519"/>
  <c r="S315" i="24519"/>
  <c r="H316" i="24519"/>
  <c r="K316" i="24519"/>
  <c r="P316" i="24519" s="1"/>
  <c r="T316" i="24519" s="1"/>
  <c r="O316" i="24519"/>
  <c r="S316" i="24519"/>
  <c r="H317" i="24519"/>
  <c r="K317" i="24519" s="1"/>
  <c r="O317" i="24519"/>
  <c r="S317" i="24519"/>
  <c r="H318" i="24519"/>
  <c r="K318" i="24519"/>
  <c r="O318" i="24519"/>
  <c r="P318" i="24519" s="1"/>
  <c r="T318" i="24519" s="1"/>
  <c r="S318" i="24519"/>
  <c r="H319" i="24519"/>
  <c r="K319" i="24519" s="1"/>
  <c r="O319" i="24519"/>
  <c r="P319" i="24519"/>
  <c r="S319" i="24519"/>
  <c r="T319" i="24519" s="1"/>
  <c r="H320" i="24519"/>
  <c r="K320" i="24519"/>
  <c r="O320" i="24519"/>
  <c r="S320" i="24519"/>
  <c r="H321" i="24519"/>
  <c r="K321" i="24519" s="1"/>
  <c r="O321" i="24519"/>
  <c r="S321" i="24519"/>
  <c r="H322" i="24519"/>
  <c r="K322" i="24519" s="1"/>
  <c r="O322" i="24519"/>
  <c r="S322" i="24519"/>
  <c r="H323" i="24519"/>
  <c r="K323" i="24519" s="1"/>
  <c r="P323" i="24519" s="1"/>
  <c r="O323" i="24519"/>
  <c r="S323" i="24519"/>
  <c r="T323" i="24519" s="1"/>
  <c r="H324" i="24519"/>
  <c r="K324" i="24519"/>
  <c r="P324" i="24519" s="1"/>
  <c r="T324" i="24519" s="1"/>
  <c r="O324" i="24519"/>
  <c r="S324" i="24519"/>
  <c r="H325" i="24519"/>
  <c r="K325" i="24519" s="1"/>
  <c r="O325" i="24519"/>
  <c r="S325" i="24519"/>
  <c r="H326" i="24519"/>
  <c r="K326" i="24519" s="1"/>
  <c r="O326" i="24519"/>
  <c r="S326" i="24519"/>
  <c r="H327" i="24519"/>
  <c r="K327" i="24519" s="1"/>
  <c r="P327" i="24519" s="1"/>
  <c r="O327" i="24519"/>
  <c r="S327" i="24519"/>
  <c r="H328" i="24519"/>
  <c r="K328" i="24519"/>
  <c r="P328" i="24519" s="1"/>
  <c r="T328" i="24519" s="1"/>
  <c r="O328" i="24519"/>
  <c r="S328" i="24519"/>
  <c r="H329" i="24519"/>
  <c r="K329" i="24519" s="1"/>
  <c r="O329" i="24519"/>
  <c r="S329" i="24519"/>
  <c r="H330" i="24519"/>
  <c r="K330" i="24519"/>
  <c r="O330" i="24519"/>
  <c r="P330" i="24519" s="1"/>
  <c r="T330" i="24519" s="1"/>
  <c r="S330" i="24519"/>
  <c r="H331" i="24519"/>
  <c r="K331" i="24519" s="1"/>
  <c r="P331" i="24519" s="1"/>
  <c r="O331" i="24519"/>
  <c r="S331" i="24519"/>
  <c r="H332" i="24519"/>
  <c r="K332" i="24519"/>
  <c r="O332" i="24519"/>
  <c r="S332" i="24519"/>
  <c r="H333" i="24519"/>
  <c r="K333" i="24519" s="1"/>
  <c r="O333" i="24519"/>
  <c r="S333" i="24519"/>
  <c r="H334" i="24519"/>
  <c r="K334" i="24519" s="1"/>
  <c r="O334" i="24519"/>
  <c r="P334" i="24519" s="1"/>
  <c r="S334" i="24519"/>
  <c r="H335" i="24519"/>
  <c r="K335" i="24519" s="1"/>
  <c r="P335" i="24519" s="1"/>
  <c r="O335" i="24519"/>
  <c r="S335" i="24519"/>
  <c r="H336" i="24519"/>
  <c r="K336" i="24519" s="1"/>
  <c r="O336" i="24519"/>
  <c r="S336" i="24519"/>
  <c r="H337" i="24519"/>
  <c r="K337" i="24519" s="1"/>
  <c r="O337" i="24519"/>
  <c r="S337" i="24519"/>
  <c r="H338" i="24519"/>
  <c r="K338" i="24519"/>
  <c r="O338" i="24519"/>
  <c r="S338" i="24519"/>
  <c r="D343" i="24519"/>
  <c r="E343" i="24519"/>
  <c r="F343" i="24519"/>
  <c r="G343" i="24519"/>
  <c r="H343" i="24519" s="1"/>
  <c r="K343" i="24519" s="1"/>
  <c r="I343" i="24519"/>
  <c r="J343" i="24519"/>
  <c r="L343" i="24519"/>
  <c r="M343" i="24519"/>
  <c r="N343" i="24519"/>
  <c r="O343" i="24519" s="1"/>
  <c r="Q343" i="24519"/>
  <c r="R343" i="24519"/>
  <c r="S343" i="24519"/>
  <c r="H7" i="24520"/>
  <c r="K7" i="24520" s="1"/>
  <c r="P7" i="24520" s="1"/>
  <c r="P14" i="24520" s="1"/>
  <c r="O7" i="24520"/>
  <c r="O14" i="24520" s="1"/>
  <c r="S7" i="24520"/>
  <c r="H8" i="24520"/>
  <c r="K8" i="24520"/>
  <c r="O8" i="24520"/>
  <c r="S8" i="24520"/>
  <c r="H9" i="24520"/>
  <c r="K9" i="24520" s="1"/>
  <c r="O9" i="24520"/>
  <c r="P9" i="24520"/>
  <c r="T9" i="24520" s="1"/>
  <c r="S9" i="24520"/>
  <c r="H10" i="24520"/>
  <c r="K10" i="24520"/>
  <c r="O10" i="24520"/>
  <c r="S10" i="24520"/>
  <c r="H11" i="24520"/>
  <c r="K11" i="24520"/>
  <c r="O11" i="24520"/>
  <c r="P11" i="24520" s="1"/>
  <c r="T11" i="24520" s="1"/>
  <c r="S11" i="24520"/>
  <c r="H12" i="24520"/>
  <c r="K12" i="24520"/>
  <c r="P12" i="24520" s="1"/>
  <c r="T12" i="24520" s="1"/>
  <c r="O12" i="24520"/>
  <c r="S12" i="24520"/>
  <c r="H13" i="24520"/>
  <c r="K13" i="24520"/>
  <c r="O13" i="24520"/>
  <c r="P13" i="24520"/>
  <c r="S13" i="24520"/>
  <c r="D14" i="24520"/>
  <c r="E14" i="24520"/>
  <c r="F14" i="24520"/>
  <c r="G14" i="24520"/>
  <c r="H14" i="24520"/>
  <c r="I14" i="24520"/>
  <c r="J14" i="24520"/>
  <c r="K14" i="24520"/>
  <c r="L14" i="24520"/>
  <c r="M14" i="24520"/>
  <c r="N14" i="24520"/>
  <c r="Q14" i="24520"/>
  <c r="R14" i="24520"/>
  <c r="S14" i="24520"/>
  <c r="H15" i="24520"/>
  <c r="K15" i="24520" s="1"/>
  <c r="O15" i="24520"/>
  <c r="P15" i="24520" s="1"/>
  <c r="S15" i="24520"/>
  <c r="H16" i="24520"/>
  <c r="K16" i="24520" s="1"/>
  <c r="O16" i="24520"/>
  <c r="S16" i="24520"/>
  <c r="H17" i="24520"/>
  <c r="K17" i="24520" s="1"/>
  <c r="O17" i="24520"/>
  <c r="S17" i="24520"/>
  <c r="H18" i="24520"/>
  <c r="K18" i="24520" s="1"/>
  <c r="O18" i="24520"/>
  <c r="S18" i="24520"/>
  <c r="H19" i="24520"/>
  <c r="K19" i="24520"/>
  <c r="O19" i="24520"/>
  <c r="P19" i="24520"/>
  <c r="S19" i="24520"/>
  <c r="H20" i="24520"/>
  <c r="K20" i="24520"/>
  <c r="O20" i="24520"/>
  <c r="S20" i="24520"/>
  <c r="H21" i="24520"/>
  <c r="K21" i="24520" s="1"/>
  <c r="P21" i="24520" s="1"/>
  <c r="O21" i="24520"/>
  <c r="S21" i="24520"/>
  <c r="H22" i="24520"/>
  <c r="K22" i="24520" s="1"/>
  <c r="O22" i="24520"/>
  <c r="S22" i="24520"/>
  <c r="H23" i="24520"/>
  <c r="K23" i="24520" s="1"/>
  <c r="P23" i="24520" s="1"/>
  <c r="O23" i="24520"/>
  <c r="S23" i="24520"/>
  <c r="H24" i="24520"/>
  <c r="K24" i="24520"/>
  <c r="O24" i="24520"/>
  <c r="S24" i="24520"/>
  <c r="H25" i="24520"/>
  <c r="K25" i="24520" s="1"/>
  <c r="O25" i="24520"/>
  <c r="S25" i="24520"/>
  <c r="H26" i="24520"/>
  <c r="K26" i="24520" s="1"/>
  <c r="O26" i="24520"/>
  <c r="S26" i="24520"/>
  <c r="H27" i="24520"/>
  <c r="K27" i="24520"/>
  <c r="O27" i="24520"/>
  <c r="P27" i="24520"/>
  <c r="S27" i="24520"/>
  <c r="H28" i="24520"/>
  <c r="K28" i="24520"/>
  <c r="O28" i="24520"/>
  <c r="S28" i="24520"/>
  <c r="H29" i="24520"/>
  <c r="K29" i="24520" s="1"/>
  <c r="O29" i="24520"/>
  <c r="S29" i="24520"/>
  <c r="H30" i="24520"/>
  <c r="K30" i="24520" s="1"/>
  <c r="O30" i="24520"/>
  <c r="P30" i="24520"/>
  <c r="S30" i="24520"/>
  <c r="T30" i="24520" s="1"/>
  <c r="D31" i="24520"/>
  <c r="E31" i="24520"/>
  <c r="F31" i="24520"/>
  <c r="G31" i="24520"/>
  <c r="I31" i="24520"/>
  <c r="J31" i="24520"/>
  <c r="L31" i="24520"/>
  <c r="M31" i="24520"/>
  <c r="O31" i="24520" s="1"/>
  <c r="N31" i="24520"/>
  <c r="Q31" i="24520"/>
  <c r="R31" i="24520"/>
  <c r="H32" i="24520"/>
  <c r="K32" i="24520" s="1"/>
  <c r="P32" i="24520" s="1"/>
  <c r="O32" i="24520"/>
  <c r="S32" i="24520"/>
  <c r="H33" i="24520"/>
  <c r="K33" i="24520"/>
  <c r="O33" i="24520"/>
  <c r="S33" i="24520"/>
  <c r="H34" i="24520"/>
  <c r="K34" i="24520" s="1"/>
  <c r="P34" i="24520" s="1"/>
  <c r="O34" i="24520"/>
  <c r="S34" i="24520"/>
  <c r="H35" i="24520"/>
  <c r="K35" i="24520"/>
  <c r="O35" i="24520"/>
  <c r="P35" i="24520" s="1"/>
  <c r="T35" i="24520" s="1"/>
  <c r="S35" i="24520"/>
  <c r="H36" i="24520"/>
  <c r="K36" i="24520" s="1"/>
  <c r="P36" i="24520" s="1"/>
  <c r="O36" i="24520"/>
  <c r="S36" i="24520"/>
  <c r="H37" i="24520"/>
  <c r="K37" i="24520"/>
  <c r="O37" i="24520"/>
  <c r="P37" i="24520" s="1"/>
  <c r="S37" i="24520"/>
  <c r="H38" i="24520"/>
  <c r="K38" i="24520" s="1"/>
  <c r="O38" i="24520"/>
  <c r="S38" i="24520"/>
  <c r="H39" i="24520"/>
  <c r="K39" i="24520" s="1"/>
  <c r="O39" i="24520"/>
  <c r="S39" i="24520"/>
  <c r="H40" i="24520"/>
  <c r="K40" i="24520" s="1"/>
  <c r="O40" i="24520"/>
  <c r="S40" i="24520"/>
  <c r="H41" i="24520"/>
  <c r="K41" i="24520" s="1"/>
  <c r="O41" i="24520"/>
  <c r="S41" i="24520"/>
  <c r="H42" i="24520"/>
  <c r="K42" i="24520" s="1"/>
  <c r="P42" i="24520" s="1"/>
  <c r="O42" i="24520"/>
  <c r="S42" i="24520"/>
  <c r="H43" i="24520"/>
  <c r="K43" i="24520" s="1"/>
  <c r="O43" i="24520"/>
  <c r="S43" i="24520"/>
  <c r="H44" i="24520"/>
  <c r="K44" i="24520" s="1"/>
  <c r="O44" i="24520"/>
  <c r="S44" i="24520"/>
  <c r="H45" i="24520"/>
  <c r="K45" i="24520"/>
  <c r="O45" i="24520"/>
  <c r="S45" i="24520"/>
  <c r="H46" i="24520"/>
  <c r="K46" i="24520" s="1"/>
  <c r="O46" i="24520"/>
  <c r="S46" i="24520"/>
  <c r="H47" i="24520"/>
  <c r="K47" i="24520" s="1"/>
  <c r="O47" i="24520"/>
  <c r="S47" i="24520"/>
  <c r="H48" i="24520"/>
  <c r="K48" i="24520" s="1"/>
  <c r="P48" i="24520" s="1"/>
  <c r="O48" i="24520"/>
  <c r="S48" i="24520"/>
  <c r="H49" i="24520"/>
  <c r="K49" i="24520"/>
  <c r="O49" i="24520"/>
  <c r="S49" i="24520"/>
  <c r="H50" i="24520"/>
  <c r="K50" i="24520" s="1"/>
  <c r="O50" i="24520"/>
  <c r="S50" i="24520"/>
  <c r="H51" i="24520"/>
  <c r="K51" i="24520"/>
  <c r="O51" i="24520"/>
  <c r="P51" i="24520" s="1"/>
  <c r="T51" i="24520" s="1"/>
  <c r="S51" i="24520"/>
  <c r="H52" i="24520"/>
  <c r="K52" i="24520" s="1"/>
  <c r="P52" i="24520" s="1"/>
  <c r="O52" i="24520"/>
  <c r="S52" i="24520"/>
  <c r="H53" i="24520"/>
  <c r="K53" i="24520"/>
  <c r="O53" i="24520"/>
  <c r="P53" i="24520" s="1"/>
  <c r="S53" i="24520"/>
  <c r="H54" i="24520"/>
  <c r="K54" i="24520" s="1"/>
  <c r="O54" i="24520"/>
  <c r="S54" i="24520"/>
  <c r="H55" i="24520"/>
  <c r="K55" i="24520" s="1"/>
  <c r="O55" i="24520"/>
  <c r="S55" i="24520"/>
  <c r="H56" i="24520"/>
  <c r="K56" i="24520" s="1"/>
  <c r="O56" i="24520"/>
  <c r="S56" i="24520"/>
  <c r="H57" i="24520"/>
  <c r="K57" i="24520" s="1"/>
  <c r="O57" i="24520"/>
  <c r="S57" i="24520"/>
  <c r="H58" i="24520"/>
  <c r="K58" i="24520" s="1"/>
  <c r="O58" i="24520"/>
  <c r="S58" i="24520"/>
  <c r="H59" i="24520"/>
  <c r="K59" i="24520" s="1"/>
  <c r="O59" i="24520"/>
  <c r="S59" i="24520"/>
  <c r="H60" i="24520"/>
  <c r="K60" i="24520" s="1"/>
  <c r="O60" i="24520"/>
  <c r="S60" i="24520"/>
  <c r="H61" i="24520"/>
  <c r="K61" i="24520"/>
  <c r="O61" i="24520"/>
  <c r="S61" i="24520"/>
  <c r="H62" i="24520"/>
  <c r="K62" i="24520" s="1"/>
  <c r="O62" i="24520"/>
  <c r="S62" i="24520"/>
  <c r="H63" i="24520"/>
  <c r="K63" i="24520" s="1"/>
  <c r="O63" i="24520"/>
  <c r="S63" i="24520"/>
  <c r="H64" i="24520"/>
  <c r="K64" i="24520" s="1"/>
  <c r="P64" i="24520" s="1"/>
  <c r="O64" i="24520"/>
  <c r="S64" i="24520"/>
  <c r="H65" i="24520"/>
  <c r="K65" i="24520"/>
  <c r="O65" i="24520"/>
  <c r="S65" i="24520"/>
  <c r="H66" i="24520"/>
  <c r="K66" i="24520" s="1"/>
  <c r="P66" i="24520" s="1"/>
  <c r="O66" i="24520"/>
  <c r="S66" i="24520"/>
  <c r="H67" i="24520"/>
  <c r="K67" i="24520"/>
  <c r="O67" i="24520"/>
  <c r="P67" i="24520" s="1"/>
  <c r="T67" i="24520" s="1"/>
  <c r="S67" i="24520"/>
  <c r="H68" i="24520"/>
  <c r="K68" i="24520" s="1"/>
  <c r="P68" i="24520" s="1"/>
  <c r="O68" i="24520"/>
  <c r="S68" i="24520"/>
  <c r="H69" i="24520"/>
  <c r="K69" i="24520"/>
  <c r="O69" i="24520"/>
  <c r="P69" i="24520" s="1"/>
  <c r="S69" i="24520"/>
  <c r="D70" i="24520"/>
  <c r="E70" i="24520"/>
  <c r="F70" i="24520"/>
  <c r="G70" i="24520"/>
  <c r="I70" i="24520"/>
  <c r="J70" i="24520"/>
  <c r="L70" i="24520"/>
  <c r="M70" i="24520"/>
  <c r="N70" i="24520"/>
  <c r="Q70" i="24520"/>
  <c r="R70" i="24520"/>
  <c r="H71" i="24520"/>
  <c r="K71" i="24520" s="1"/>
  <c r="O71" i="24520"/>
  <c r="S71" i="24520"/>
  <c r="H72" i="24520"/>
  <c r="K72" i="24520"/>
  <c r="O72" i="24520"/>
  <c r="S72" i="24520"/>
  <c r="H73" i="24520"/>
  <c r="K73" i="24520"/>
  <c r="O73" i="24520"/>
  <c r="P73" i="24520" s="1"/>
  <c r="S73" i="24520"/>
  <c r="T73" i="24520" s="1"/>
  <c r="H74" i="24520"/>
  <c r="K74" i="24520"/>
  <c r="P74" i="24520" s="1"/>
  <c r="T74" i="24520" s="1"/>
  <c r="O74" i="24520"/>
  <c r="S74" i="24520"/>
  <c r="H75" i="24520"/>
  <c r="K75" i="24520" s="1"/>
  <c r="O75" i="24520"/>
  <c r="S75" i="24520"/>
  <c r="H76" i="24520"/>
  <c r="K76" i="24520"/>
  <c r="O76" i="24520"/>
  <c r="P76" i="24520" s="1"/>
  <c r="T76" i="24520" s="1"/>
  <c r="S76" i="24520"/>
  <c r="H77" i="24520"/>
  <c r="K77" i="24520"/>
  <c r="O77" i="24520"/>
  <c r="P77" i="24520" s="1"/>
  <c r="S77" i="24520"/>
  <c r="T77" i="24520" s="1"/>
  <c r="H78" i="24520"/>
  <c r="K78" i="24520"/>
  <c r="O78" i="24520"/>
  <c r="S78" i="24520"/>
  <c r="H79" i="24520"/>
  <c r="K79" i="24520" s="1"/>
  <c r="O79" i="24520"/>
  <c r="S79" i="24520"/>
  <c r="H80" i="24520"/>
  <c r="K80" i="24520"/>
  <c r="O80" i="24520"/>
  <c r="P80" i="24520" s="1"/>
  <c r="S80" i="24520"/>
  <c r="H81" i="24520"/>
  <c r="K81" i="24520"/>
  <c r="O81" i="24520"/>
  <c r="P81" i="24520" s="1"/>
  <c r="S81" i="24520"/>
  <c r="T81" i="24520" s="1"/>
  <c r="H82" i="24520"/>
  <c r="K82" i="24520"/>
  <c r="O82" i="24520"/>
  <c r="S82" i="24520"/>
  <c r="H83" i="24520"/>
  <c r="K83" i="24520" s="1"/>
  <c r="O83" i="24520"/>
  <c r="S83" i="24520"/>
  <c r="H84" i="24520"/>
  <c r="K84" i="24520"/>
  <c r="O84" i="24520"/>
  <c r="P84" i="24520" s="1"/>
  <c r="S84" i="24520"/>
  <c r="H85" i="24520"/>
  <c r="K85" i="24520"/>
  <c r="O85" i="24520"/>
  <c r="P85" i="24520" s="1"/>
  <c r="S85" i="24520"/>
  <c r="H86" i="24520"/>
  <c r="K86" i="24520"/>
  <c r="O86" i="24520"/>
  <c r="S86" i="24520"/>
  <c r="H87" i="24520"/>
  <c r="K87" i="24520" s="1"/>
  <c r="O87" i="24520"/>
  <c r="S87" i="24520"/>
  <c r="H88" i="24520"/>
  <c r="K88" i="24520"/>
  <c r="O88" i="24520"/>
  <c r="P88" i="24520" s="1"/>
  <c r="S88" i="24520"/>
  <c r="H89" i="24520"/>
  <c r="K89" i="24520"/>
  <c r="O89" i="24520"/>
  <c r="P89" i="24520" s="1"/>
  <c r="S89" i="24520"/>
  <c r="T89" i="24520" s="1"/>
  <c r="H90" i="24520"/>
  <c r="K90" i="24520"/>
  <c r="O90" i="24520"/>
  <c r="S90" i="24520"/>
  <c r="H91" i="24520"/>
  <c r="K91" i="24520" s="1"/>
  <c r="O91" i="24520"/>
  <c r="S91" i="24520"/>
  <c r="H92" i="24520"/>
  <c r="K92" i="24520" s="1"/>
  <c r="O92" i="24520"/>
  <c r="S92" i="24520"/>
  <c r="H93" i="24520"/>
  <c r="K93" i="24520"/>
  <c r="O93" i="24520"/>
  <c r="P93" i="24520" s="1"/>
  <c r="S93" i="24520"/>
  <c r="H94" i="24520"/>
  <c r="K94" i="24520" s="1"/>
  <c r="P94" i="24520" s="1"/>
  <c r="T94" i="24520" s="1"/>
  <c r="O94" i="24520"/>
  <c r="S94" i="24520"/>
  <c r="H95" i="24520"/>
  <c r="K95" i="24520" s="1"/>
  <c r="O95" i="24520"/>
  <c r="S95" i="24520"/>
  <c r="H96" i="24520"/>
  <c r="K96" i="24520"/>
  <c r="O96" i="24520"/>
  <c r="S96" i="24520"/>
  <c r="H97" i="24520"/>
  <c r="K97" i="24520"/>
  <c r="O97" i="24520"/>
  <c r="P97" i="24520" s="1"/>
  <c r="S97" i="24520"/>
  <c r="T97" i="24520" s="1"/>
  <c r="H98" i="24520"/>
  <c r="K98" i="24520"/>
  <c r="P98" i="24520" s="1"/>
  <c r="T98" i="24520" s="1"/>
  <c r="O98" i="24520"/>
  <c r="S98" i="24520"/>
  <c r="H99" i="24520"/>
  <c r="K99" i="24520" s="1"/>
  <c r="O99" i="24520"/>
  <c r="S99" i="24520"/>
  <c r="H100" i="24520"/>
  <c r="K100" i="24520" s="1"/>
  <c r="O100" i="24520"/>
  <c r="S100" i="24520"/>
  <c r="H101" i="24520"/>
  <c r="K101" i="24520"/>
  <c r="O101" i="24520"/>
  <c r="P101" i="24520" s="1"/>
  <c r="S101" i="24520"/>
  <c r="T101" i="24520" s="1"/>
  <c r="H102" i="24520"/>
  <c r="K102" i="24520" s="1"/>
  <c r="P102" i="24520" s="1"/>
  <c r="T102" i="24520" s="1"/>
  <c r="O102" i="24520"/>
  <c r="S102" i="24520"/>
  <c r="H103" i="24520"/>
  <c r="K103" i="24520" s="1"/>
  <c r="O103" i="24520"/>
  <c r="S103" i="24520"/>
  <c r="D104" i="24520"/>
  <c r="E104" i="24520"/>
  <c r="F104" i="24520"/>
  <c r="G104" i="24520"/>
  <c r="I104" i="24520"/>
  <c r="J104" i="24520"/>
  <c r="L104" i="24520"/>
  <c r="M104" i="24520"/>
  <c r="N104" i="24520"/>
  <c r="O104" i="24520" s="1"/>
  <c r="Q104" i="24520"/>
  <c r="S104" i="24520" s="1"/>
  <c r="R104" i="24520"/>
  <c r="H105" i="24520"/>
  <c r="K105" i="24520" s="1"/>
  <c r="P105" i="24520" s="1"/>
  <c r="O105" i="24520"/>
  <c r="S105" i="24520"/>
  <c r="H106" i="24520"/>
  <c r="K106" i="24520" s="1"/>
  <c r="O106" i="24520"/>
  <c r="P106" i="24520" s="1"/>
  <c r="S106" i="24520"/>
  <c r="H107" i="24520"/>
  <c r="K107" i="24520" s="1"/>
  <c r="P107" i="24520" s="1"/>
  <c r="O107" i="24520"/>
  <c r="S107" i="24520"/>
  <c r="H108" i="24520"/>
  <c r="K108" i="24520"/>
  <c r="O108" i="24520"/>
  <c r="S108" i="24520"/>
  <c r="H109" i="24520"/>
  <c r="K109" i="24520" s="1"/>
  <c r="O109" i="24520"/>
  <c r="S109" i="24520"/>
  <c r="H110" i="24520"/>
  <c r="K110" i="24520"/>
  <c r="O110" i="24520"/>
  <c r="P110" i="24520" s="1"/>
  <c r="T110" i="24520" s="1"/>
  <c r="S110" i="24520"/>
  <c r="H111" i="24520"/>
  <c r="K111" i="24520" s="1"/>
  <c r="O111" i="24520"/>
  <c r="S111" i="24520"/>
  <c r="H112" i="24520"/>
  <c r="K112" i="24520" s="1"/>
  <c r="O112" i="24520"/>
  <c r="S112" i="24520"/>
  <c r="H113" i="24520"/>
  <c r="K113" i="24520" s="1"/>
  <c r="P113" i="24520" s="1"/>
  <c r="O113" i="24520"/>
  <c r="S113" i="24520"/>
  <c r="T113" i="24520" s="1"/>
  <c r="H114" i="24520"/>
  <c r="K114" i="24520"/>
  <c r="O114" i="24520"/>
  <c r="S114" i="24520"/>
  <c r="H115" i="24520"/>
  <c r="K115" i="24520" s="1"/>
  <c r="O115" i="24520"/>
  <c r="S115" i="24520"/>
  <c r="H116" i="24520"/>
  <c r="K116" i="24520"/>
  <c r="O116" i="24520"/>
  <c r="P116" i="24520" s="1"/>
  <c r="T116" i="24520" s="1"/>
  <c r="S116" i="24520"/>
  <c r="H117" i="24520"/>
  <c r="K117" i="24520" s="1"/>
  <c r="O117" i="24520"/>
  <c r="S117" i="24520"/>
  <c r="H118" i="24520"/>
  <c r="K118" i="24520"/>
  <c r="O118" i="24520"/>
  <c r="P118" i="24520" s="1"/>
  <c r="S118" i="24520"/>
  <c r="H119" i="24520"/>
  <c r="K119" i="24520" s="1"/>
  <c r="O119" i="24520"/>
  <c r="S119" i="24520"/>
  <c r="H120" i="24520"/>
  <c r="K120" i="24520" s="1"/>
  <c r="O120" i="24520"/>
  <c r="P120" i="24520" s="1"/>
  <c r="S120" i="24520"/>
  <c r="H121" i="24520"/>
  <c r="K121" i="24520" s="1"/>
  <c r="P121" i="24520" s="1"/>
  <c r="O121" i="24520"/>
  <c r="S121" i="24520"/>
  <c r="H122" i="24520"/>
  <c r="K122" i="24520"/>
  <c r="O122" i="24520"/>
  <c r="S122" i="24520"/>
  <c r="H123" i="24520"/>
  <c r="K123" i="24520" s="1"/>
  <c r="O123" i="24520"/>
  <c r="S123" i="24520"/>
  <c r="H124" i="24520"/>
  <c r="K124" i="24520"/>
  <c r="O124" i="24520"/>
  <c r="P124" i="24520" s="1"/>
  <c r="T124" i="24520" s="1"/>
  <c r="S124" i="24520"/>
  <c r="H125" i="24520"/>
  <c r="K125" i="24520" s="1"/>
  <c r="O125" i="24520"/>
  <c r="S125" i="24520"/>
  <c r="H126" i="24520"/>
  <c r="K126" i="24520"/>
  <c r="O126" i="24520"/>
  <c r="P126" i="24520" s="1"/>
  <c r="S126" i="24520"/>
  <c r="H127" i="24520"/>
  <c r="K127" i="24520" s="1"/>
  <c r="O127" i="24520"/>
  <c r="S127" i="24520"/>
  <c r="H128" i="24520"/>
  <c r="K128" i="24520" s="1"/>
  <c r="O128" i="24520"/>
  <c r="S128" i="24520"/>
  <c r="H129" i="24520"/>
  <c r="K129" i="24520" s="1"/>
  <c r="O129" i="24520"/>
  <c r="S129" i="24520"/>
  <c r="H130" i="24520"/>
  <c r="K130" i="24520"/>
  <c r="O130" i="24520"/>
  <c r="S130" i="24520"/>
  <c r="H131" i="24520"/>
  <c r="K131" i="24520" s="1"/>
  <c r="P131" i="24520" s="1"/>
  <c r="O131" i="24520"/>
  <c r="S131" i="24520"/>
  <c r="H132" i="24520"/>
  <c r="K132" i="24520"/>
  <c r="O132" i="24520"/>
  <c r="P132" i="24520" s="1"/>
  <c r="T132" i="24520" s="1"/>
  <c r="S132" i="24520"/>
  <c r="H133" i="24520"/>
  <c r="K133" i="24520" s="1"/>
  <c r="O133" i="24520"/>
  <c r="S133" i="24520"/>
  <c r="H134" i="24520"/>
  <c r="K134" i="24520" s="1"/>
  <c r="O134" i="24520"/>
  <c r="P134" i="24520" s="1"/>
  <c r="S134" i="24520"/>
  <c r="D135" i="24520"/>
  <c r="E135" i="24520"/>
  <c r="F135" i="24520"/>
  <c r="H135" i="24520" s="1"/>
  <c r="G135" i="24520"/>
  <c r="I135" i="24520"/>
  <c r="J135" i="24520"/>
  <c r="L135" i="24520"/>
  <c r="O135" i="24520" s="1"/>
  <c r="M135" i="24520"/>
  <c r="N135" i="24520"/>
  <c r="Q135" i="24520"/>
  <c r="S135" i="24520" s="1"/>
  <c r="R135" i="24520"/>
  <c r="H136" i="24520"/>
  <c r="K136" i="24520" s="1"/>
  <c r="O136" i="24520"/>
  <c r="P136" i="24520" s="1"/>
  <c r="S136" i="24520"/>
  <c r="H137" i="24520"/>
  <c r="K137" i="24520"/>
  <c r="P137" i="24520" s="1"/>
  <c r="T137" i="24520" s="1"/>
  <c r="O137" i="24520"/>
  <c r="S137" i="24520"/>
  <c r="H138" i="24520"/>
  <c r="K138" i="24520" s="1"/>
  <c r="O138" i="24520"/>
  <c r="S138" i="24520"/>
  <c r="H139" i="24520"/>
  <c r="K139" i="24520"/>
  <c r="O139" i="24520"/>
  <c r="P139" i="24520" s="1"/>
  <c r="T139" i="24520" s="1"/>
  <c r="S139" i="24520"/>
  <c r="H140" i="24520"/>
  <c r="K140" i="24520" s="1"/>
  <c r="P140" i="24520" s="1"/>
  <c r="O140" i="24520"/>
  <c r="S140" i="24520"/>
  <c r="H141" i="24520"/>
  <c r="K141" i="24520"/>
  <c r="P141" i="24520" s="1"/>
  <c r="T141" i="24520" s="1"/>
  <c r="O141" i="24520"/>
  <c r="S141" i="24520"/>
  <c r="H142" i="24520"/>
  <c r="K142" i="24520" s="1"/>
  <c r="O142" i="24520"/>
  <c r="S142" i="24520"/>
  <c r="H143" i="24520"/>
  <c r="K143" i="24520"/>
  <c r="O143" i="24520"/>
  <c r="P143" i="24520" s="1"/>
  <c r="T143" i="24520" s="1"/>
  <c r="S143" i="24520"/>
  <c r="H144" i="24520"/>
  <c r="K144" i="24520" s="1"/>
  <c r="O144" i="24520"/>
  <c r="P144" i="24520" s="1"/>
  <c r="S144" i="24520"/>
  <c r="H145" i="24520"/>
  <c r="K145" i="24520"/>
  <c r="P145" i="24520" s="1"/>
  <c r="T145" i="24520" s="1"/>
  <c r="O145" i="24520"/>
  <c r="S145" i="24520"/>
  <c r="H146" i="24520"/>
  <c r="K146" i="24520" s="1"/>
  <c r="O146" i="24520"/>
  <c r="S146" i="24520"/>
  <c r="H147" i="24520"/>
  <c r="K147" i="24520"/>
  <c r="O147" i="24520"/>
  <c r="P147" i="24520" s="1"/>
  <c r="T147" i="24520" s="1"/>
  <c r="S147" i="24520"/>
  <c r="H148" i="24520"/>
  <c r="K148" i="24520" s="1"/>
  <c r="O148" i="24520"/>
  <c r="P148" i="24520"/>
  <c r="S148" i="24520"/>
  <c r="H149" i="24520"/>
  <c r="K149" i="24520"/>
  <c r="P149" i="24520" s="1"/>
  <c r="T149" i="24520" s="1"/>
  <c r="O149" i="24520"/>
  <c r="S149" i="24520"/>
  <c r="H150" i="24520"/>
  <c r="K150" i="24520" s="1"/>
  <c r="O150" i="24520"/>
  <c r="S150" i="24520"/>
  <c r="H151" i="24520"/>
  <c r="K151" i="24520"/>
  <c r="O151" i="24520"/>
  <c r="P151" i="24520" s="1"/>
  <c r="T151" i="24520" s="1"/>
  <c r="S151" i="24520"/>
  <c r="H152" i="24520"/>
  <c r="K152" i="24520" s="1"/>
  <c r="O152" i="24520"/>
  <c r="P152" i="24520"/>
  <c r="S152" i="24520"/>
  <c r="H153" i="24520"/>
  <c r="K153" i="24520"/>
  <c r="P153" i="24520" s="1"/>
  <c r="T153" i="24520" s="1"/>
  <c r="O153" i="24520"/>
  <c r="S153" i="24520"/>
  <c r="H154" i="24520"/>
  <c r="K154" i="24520" s="1"/>
  <c r="O154" i="24520"/>
  <c r="S154" i="24520"/>
  <c r="H155" i="24520"/>
  <c r="K155" i="24520"/>
  <c r="O155" i="24520"/>
  <c r="P155" i="24520" s="1"/>
  <c r="T155" i="24520" s="1"/>
  <c r="S155" i="24520"/>
  <c r="H156" i="24520"/>
  <c r="K156" i="24520" s="1"/>
  <c r="O156" i="24520"/>
  <c r="P156" i="24520"/>
  <c r="S156" i="24520"/>
  <c r="H157" i="24520"/>
  <c r="K157" i="24520"/>
  <c r="P157" i="24520" s="1"/>
  <c r="T157" i="24520" s="1"/>
  <c r="O157" i="24520"/>
  <c r="S157" i="24520"/>
  <c r="H158" i="24520"/>
  <c r="K158" i="24520" s="1"/>
  <c r="O158" i="24520"/>
  <c r="S158" i="24520"/>
  <c r="H159" i="24520"/>
  <c r="K159" i="24520"/>
  <c r="O159" i="24520"/>
  <c r="P159" i="24520" s="1"/>
  <c r="T159" i="24520" s="1"/>
  <c r="S159" i="24520"/>
  <c r="H160" i="24520"/>
  <c r="K160" i="24520" s="1"/>
  <c r="O160" i="24520"/>
  <c r="P160" i="24520"/>
  <c r="S160" i="24520"/>
  <c r="H161" i="24520"/>
  <c r="K161" i="24520"/>
  <c r="P161" i="24520" s="1"/>
  <c r="T161" i="24520" s="1"/>
  <c r="O161" i="24520"/>
  <c r="S161" i="24520"/>
  <c r="H162" i="24520"/>
  <c r="K162" i="24520" s="1"/>
  <c r="O162" i="24520"/>
  <c r="S162" i="24520"/>
  <c r="H163" i="24520"/>
  <c r="K163" i="24520"/>
  <c r="O163" i="24520"/>
  <c r="P163" i="24520" s="1"/>
  <c r="T163" i="24520" s="1"/>
  <c r="S163" i="24520"/>
  <c r="H164" i="24520"/>
  <c r="K164" i="24520" s="1"/>
  <c r="O164" i="24520"/>
  <c r="P164" i="24520"/>
  <c r="S164" i="24520"/>
  <c r="H165" i="24520"/>
  <c r="K165" i="24520"/>
  <c r="P165" i="24520" s="1"/>
  <c r="T165" i="24520" s="1"/>
  <c r="O165" i="24520"/>
  <c r="S165" i="24520"/>
  <c r="H166" i="24520"/>
  <c r="K166" i="24520" s="1"/>
  <c r="O166" i="24520"/>
  <c r="S166" i="24520"/>
  <c r="H167" i="24520"/>
  <c r="K167" i="24520"/>
  <c r="O167" i="24520"/>
  <c r="P167" i="24520" s="1"/>
  <c r="T167" i="24520" s="1"/>
  <c r="S167" i="24520"/>
  <c r="H168" i="24520"/>
  <c r="K168" i="24520" s="1"/>
  <c r="O168" i="24520"/>
  <c r="P168" i="24520" s="1"/>
  <c r="S168" i="24520"/>
  <c r="H169" i="24520"/>
  <c r="K169" i="24520"/>
  <c r="P169" i="24520" s="1"/>
  <c r="T169" i="24520" s="1"/>
  <c r="O169" i="24520"/>
  <c r="S169" i="24520"/>
  <c r="H170" i="24520"/>
  <c r="K170" i="24520" s="1"/>
  <c r="O170" i="24520"/>
  <c r="S170" i="24520"/>
  <c r="H171" i="24520"/>
  <c r="K171" i="24520"/>
  <c r="O171" i="24520"/>
  <c r="P171" i="24520" s="1"/>
  <c r="T171" i="24520" s="1"/>
  <c r="S171" i="24520"/>
  <c r="H172" i="24520"/>
  <c r="K172" i="24520" s="1"/>
  <c r="P172" i="24520" s="1"/>
  <c r="O172" i="24520"/>
  <c r="S172" i="24520"/>
  <c r="H173" i="24520"/>
  <c r="K173" i="24520"/>
  <c r="P173" i="24520" s="1"/>
  <c r="T173" i="24520" s="1"/>
  <c r="O173" i="24520"/>
  <c r="S173" i="24520"/>
  <c r="H174" i="24520"/>
  <c r="K174" i="24520" s="1"/>
  <c r="O174" i="24520"/>
  <c r="S174" i="24520"/>
  <c r="H175" i="24520"/>
  <c r="K175" i="24520"/>
  <c r="O175" i="24520"/>
  <c r="P175" i="24520" s="1"/>
  <c r="T175" i="24520" s="1"/>
  <c r="S175" i="24520"/>
  <c r="H176" i="24520"/>
  <c r="K176" i="24520" s="1"/>
  <c r="O176" i="24520"/>
  <c r="P176" i="24520" s="1"/>
  <c r="S176" i="24520"/>
  <c r="H177" i="24520"/>
  <c r="K177" i="24520"/>
  <c r="P177" i="24520" s="1"/>
  <c r="T177" i="24520" s="1"/>
  <c r="O177" i="24520"/>
  <c r="S177" i="24520"/>
  <c r="H178" i="24520"/>
  <c r="K178" i="24520" s="1"/>
  <c r="O178" i="24520"/>
  <c r="S178" i="24520"/>
  <c r="H179" i="24520"/>
  <c r="K179" i="24520"/>
  <c r="O179" i="24520"/>
  <c r="P179" i="24520" s="1"/>
  <c r="T179" i="24520" s="1"/>
  <c r="S179" i="24520"/>
  <c r="H180" i="24520"/>
  <c r="K180" i="24520" s="1"/>
  <c r="O180" i="24520"/>
  <c r="P180" i="24520"/>
  <c r="S180" i="24520"/>
  <c r="H181" i="24520"/>
  <c r="K181" i="24520"/>
  <c r="P181" i="24520" s="1"/>
  <c r="T181" i="24520" s="1"/>
  <c r="O181" i="24520"/>
  <c r="S181" i="24520"/>
  <c r="H182" i="24520"/>
  <c r="K182" i="24520" s="1"/>
  <c r="O182" i="24520"/>
  <c r="S182" i="24520"/>
  <c r="H183" i="24520"/>
  <c r="K183" i="24520"/>
  <c r="O183" i="24520"/>
  <c r="P183" i="24520" s="1"/>
  <c r="T183" i="24520" s="1"/>
  <c r="S183" i="24520"/>
  <c r="H184" i="24520"/>
  <c r="K184" i="24520" s="1"/>
  <c r="O184" i="24520"/>
  <c r="P184" i="24520"/>
  <c r="S184" i="24520"/>
  <c r="H185" i="24520"/>
  <c r="K185" i="24520"/>
  <c r="P185" i="24520" s="1"/>
  <c r="T185" i="24520" s="1"/>
  <c r="O185" i="24520"/>
  <c r="S185" i="24520"/>
  <c r="H186" i="24520"/>
  <c r="K186" i="24520" s="1"/>
  <c r="O186" i="24520"/>
  <c r="S186" i="24520"/>
  <c r="H187" i="24520"/>
  <c r="K187" i="24520"/>
  <c r="O187" i="24520"/>
  <c r="P187" i="24520" s="1"/>
  <c r="T187" i="24520" s="1"/>
  <c r="S187" i="24520"/>
  <c r="H188" i="24520"/>
  <c r="K188" i="24520" s="1"/>
  <c r="O188" i="24520"/>
  <c r="P188" i="24520"/>
  <c r="S188" i="24520"/>
  <c r="H189" i="24520"/>
  <c r="K189" i="24520"/>
  <c r="P189" i="24520" s="1"/>
  <c r="T189" i="24520" s="1"/>
  <c r="O189" i="24520"/>
  <c r="S189" i="24520"/>
  <c r="D190" i="24520"/>
  <c r="E190" i="24520"/>
  <c r="F190" i="24520"/>
  <c r="G190" i="24520"/>
  <c r="I190" i="24520"/>
  <c r="J190" i="24520"/>
  <c r="L190" i="24520"/>
  <c r="M190" i="24520"/>
  <c r="N190" i="24520"/>
  <c r="O190" i="24520"/>
  <c r="Q190" i="24520"/>
  <c r="S190" i="24520" s="1"/>
  <c r="R190" i="24520"/>
  <c r="H191" i="24520"/>
  <c r="K191" i="24520" s="1"/>
  <c r="O191" i="24520"/>
  <c r="S191" i="24520"/>
  <c r="H192" i="24520"/>
  <c r="K192" i="24520" s="1"/>
  <c r="O192" i="24520"/>
  <c r="S192" i="24520"/>
  <c r="H193" i="24520"/>
  <c r="K193" i="24520"/>
  <c r="O193" i="24520"/>
  <c r="S193" i="24520"/>
  <c r="H194" i="24520"/>
  <c r="K194" i="24520" s="1"/>
  <c r="P194" i="24520" s="1"/>
  <c r="O194" i="24520"/>
  <c r="S194" i="24520"/>
  <c r="H195" i="24520"/>
  <c r="K195" i="24520"/>
  <c r="O195" i="24520"/>
  <c r="P195" i="24520" s="1"/>
  <c r="T195" i="24520" s="1"/>
  <c r="S195" i="24520"/>
  <c r="H196" i="24520"/>
  <c r="K196" i="24520" s="1"/>
  <c r="O196" i="24520"/>
  <c r="S196" i="24520"/>
  <c r="H197" i="24520"/>
  <c r="K197" i="24520" s="1"/>
  <c r="O197" i="24520"/>
  <c r="S197" i="24520"/>
  <c r="H198" i="24520"/>
  <c r="K198" i="24520" s="1"/>
  <c r="P198" i="24520" s="1"/>
  <c r="O198" i="24520"/>
  <c r="S198" i="24520"/>
  <c r="H199" i="24520"/>
  <c r="K199" i="24520" s="1"/>
  <c r="O199" i="24520"/>
  <c r="S199" i="24520"/>
  <c r="H200" i="24520"/>
  <c r="K200" i="24520" s="1"/>
  <c r="O200" i="24520"/>
  <c r="S200" i="24520"/>
  <c r="H201" i="24520"/>
  <c r="K201" i="24520"/>
  <c r="O201" i="24520"/>
  <c r="S201" i="24520"/>
  <c r="H202" i="24520"/>
  <c r="K202" i="24520" s="1"/>
  <c r="O202" i="24520"/>
  <c r="S202" i="24520"/>
  <c r="H203" i="24520"/>
  <c r="K203" i="24520" s="1"/>
  <c r="O203" i="24520"/>
  <c r="S203" i="24520"/>
  <c r="H204" i="24520"/>
  <c r="K204" i="24520" s="1"/>
  <c r="O204" i="24520"/>
  <c r="S204" i="24520"/>
  <c r="H205" i="24520"/>
  <c r="K205" i="24520"/>
  <c r="O205" i="24520"/>
  <c r="S205" i="24520"/>
  <c r="H206" i="24520"/>
  <c r="K206" i="24520" s="1"/>
  <c r="P206" i="24520" s="1"/>
  <c r="O206" i="24520"/>
  <c r="S206" i="24520"/>
  <c r="H207" i="24520"/>
  <c r="K207" i="24520"/>
  <c r="O207" i="24520"/>
  <c r="P207" i="24520" s="1"/>
  <c r="T207" i="24520" s="1"/>
  <c r="S207" i="24520"/>
  <c r="H208" i="24520"/>
  <c r="K208" i="24520" s="1"/>
  <c r="P208" i="24520" s="1"/>
  <c r="O208" i="24520"/>
  <c r="S208" i="24520"/>
  <c r="H209" i="24520"/>
  <c r="K209" i="24520"/>
  <c r="O209" i="24520"/>
  <c r="P209" i="24520" s="1"/>
  <c r="S209" i="24520"/>
  <c r="H210" i="24520"/>
  <c r="K210" i="24520" s="1"/>
  <c r="O210" i="24520"/>
  <c r="S210" i="24520"/>
  <c r="H211" i="24520"/>
  <c r="K211" i="24520"/>
  <c r="O211" i="24520"/>
  <c r="P211" i="24520" s="1"/>
  <c r="S211" i="24520"/>
  <c r="H212" i="24520"/>
  <c r="K212" i="24520" s="1"/>
  <c r="P212" i="24520" s="1"/>
  <c r="O212" i="24520"/>
  <c r="S212" i="24520"/>
  <c r="H213" i="24520"/>
  <c r="K213" i="24520" s="1"/>
  <c r="O213" i="24520"/>
  <c r="S213" i="24520"/>
  <c r="H214" i="24520"/>
  <c r="K214" i="24520" s="1"/>
  <c r="O214" i="24520"/>
  <c r="S214" i="24520"/>
  <c r="H215" i="24520"/>
  <c r="K215" i="24520"/>
  <c r="O215" i="24520"/>
  <c r="S215" i="24520"/>
  <c r="H216" i="24520"/>
  <c r="K216" i="24520" s="1"/>
  <c r="O216" i="24520"/>
  <c r="S216" i="24520"/>
  <c r="H217" i="24520"/>
  <c r="K217" i="24520" s="1"/>
  <c r="O217" i="24520"/>
  <c r="S217" i="24520"/>
  <c r="H218" i="24520"/>
  <c r="K218" i="24520" s="1"/>
  <c r="O218" i="24520"/>
  <c r="S218" i="24520"/>
  <c r="H219" i="24520"/>
  <c r="K219" i="24520"/>
  <c r="O219" i="24520"/>
  <c r="S219" i="24520"/>
  <c r="H220" i="24520"/>
  <c r="K220" i="24520" s="1"/>
  <c r="O220" i="24520"/>
  <c r="S220" i="24520"/>
  <c r="H221" i="24520"/>
  <c r="K221" i="24520"/>
  <c r="O221" i="24520"/>
  <c r="P221" i="24520" s="1"/>
  <c r="T221" i="24520" s="1"/>
  <c r="S221" i="24520"/>
  <c r="H222" i="24520"/>
  <c r="K222" i="24520" s="1"/>
  <c r="P222" i="24520" s="1"/>
  <c r="O222" i="24520"/>
  <c r="S222" i="24520"/>
  <c r="D223" i="24520"/>
  <c r="E223" i="24520"/>
  <c r="F223" i="24520"/>
  <c r="G223" i="24520"/>
  <c r="I223" i="24520"/>
  <c r="J223" i="24520"/>
  <c r="L223" i="24520"/>
  <c r="M223" i="24520"/>
  <c r="N223" i="24520"/>
  <c r="O223" i="24520" s="1"/>
  <c r="Q223" i="24520"/>
  <c r="R223" i="24520"/>
  <c r="S223" i="24520" s="1"/>
  <c r="H224" i="24520"/>
  <c r="K224" i="24520" s="1"/>
  <c r="P224" i="24520" s="1"/>
  <c r="T224" i="24520" s="1"/>
  <c r="O224" i="24520"/>
  <c r="S224" i="24520"/>
  <c r="H225" i="24520"/>
  <c r="K225" i="24520" s="1"/>
  <c r="O225" i="24520"/>
  <c r="S225" i="24520"/>
  <c r="H226" i="24520"/>
  <c r="K226" i="24520"/>
  <c r="O226" i="24520"/>
  <c r="S226" i="24520"/>
  <c r="H227" i="24520"/>
  <c r="K227" i="24520"/>
  <c r="O227" i="24520"/>
  <c r="P227" i="24520" s="1"/>
  <c r="S227" i="24520"/>
  <c r="H228" i="24520"/>
  <c r="K228" i="24520" s="1"/>
  <c r="P228" i="24520" s="1"/>
  <c r="T228" i="24520" s="1"/>
  <c r="O228" i="24520"/>
  <c r="S228" i="24520"/>
  <c r="H229" i="24520"/>
  <c r="K229" i="24520" s="1"/>
  <c r="O229" i="24520"/>
  <c r="S229" i="24520"/>
  <c r="H230" i="24520"/>
  <c r="K230" i="24520"/>
  <c r="O230" i="24520"/>
  <c r="S230" i="24520"/>
  <c r="H231" i="24520"/>
  <c r="K231" i="24520"/>
  <c r="O231" i="24520"/>
  <c r="P231" i="24520"/>
  <c r="S231" i="24520"/>
  <c r="H232" i="24520"/>
  <c r="K232" i="24520" s="1"/>
  <c r="P232" i="24520" s="1"/>
  <c r="T232" i="24520" s="1"/>
  <c r="O232" i="24520"/>
  <c r="S232" i="24520"/>
  <c r="H233" i="24520"/>
  <c r="K233" i="24520" s="1"/>
  <c r="O233" i="24520"/>
  <c r="S233" i="24520"/>
  <c r="H234" i="24520"/>
  <c r="K234" i="24520" s="1"/>
  <c r="O234" i="24520"/>
  <c r="S234" i="24520"/>
  <c r="H235" i="24520"/>
  <c r="K235" i="24520"/>
  <c r="O235" i="24520"/>
  <c r="P235" i="24520" s="1"/>
  <c r="S235" i="24520"/>
  <c r="D236" i="24520"/>
  <c r="E236" i="24520"/>
  <c r="F236" i="24520"/>
  <c r="G236" i="24520"/>
  <c r="I236" i="24520"/>
  <c r="J236" i="24520"/>
  <c r="L236" i="24520"/>
  <c r="M236" i="24520"/>
  <c r="O236" i="24520" s="1"/>
  <c r="N236" i="24520"/>
  <c r="Q236" i="24520"/>
  <c r="R236" i="24520"/>
  <c r="S236" i="24520" s="1"/>
  <c r="H237" i="24520"/>
  <c r="K237" i="24520" s="1"/>
  <c r="O237" i="24520"/>
  <c r="S237" i="24520"/>
  <c r="H238" i="24520"/>
  <c r="K238" i="24520"/>
  <c r="O238" i="24520"/>
  <c r="S238" i="24520"/>
  <c r="H239" i="24520"/>
  <c r="K239" i="24520" s="1"/>
  <c r="P239" i="24520" s="1"/>
  <c r="O239" i="24520"/>
  <c r="S239" i="24520"/>
  <c r="H240" i="24520"/>
  <c r="K240" i="24520" s="1"/>
  <c r="O240" i="24520"/>
  <c r="S240" i="24520"/>
  <c r="H241" i="24520"/>
  <c r="K241" i="24520" s="1"/>
  <c r="O241" i="24520"/>
  <c r="S241" i="24520"/>
  <c r="H242" i="24520"/>
  <c r="K242" i="24520"/>
  <c r="O242" i="24520"/>
  <c r="S242" i="24520"/>
  <c r="H243" i="24520"/>
  <c r="K243" i="24520" s="1"/>
  <c r="P243" i="24520" s="1"/>
  <c r="O243" i="24520"/>
  <c r="S243" i="24520"/>
  <c r="H244" i="24520"/>
  <c r="K244" i="24520"/>
  <c r="O244" i="24520"/>
  <c r="P244" i="24520" s="1"/>
  <c r="T244" i="24520" s="1"/>
  <c r="S244" i="24520"/>
  <c r="H245" i="24520"/>
  <c r="K245" i="24520" s="1"/>
  <c r="P245" i="24520" s="1"/>
  <c r="O245" i="24520"/>
  <c r="S245" i="24520"/>
  <c r="H246" i="24520"/>
  <c r="K246" i="24520" s="1"/>
  <c r="O246" i="24520"/>
  <c r="S246" i="24520"/>
  <c r="H247" i="24520"/>
  <c r="K247" i="24520" s="1"/>
  <c r="P247" i="24520" s="1"/>
  <c r="O247" i="24520"/>
  <c r="S247" i="24520"/>
  <c r="H248" i="24520"/>
  <c r="K248" i="24520" s="1"/>
  <c r="O248" i="24520"/>
  <c r="S248" i="24520"/>
  <c r="H249" i="24520"/>
  <c r="K249" i="24520" s="1"/>
  <c r="O249" i="24520"/>
  <c r="S249" i="24520"/>
  <c r="H250" i="24520"/>
  <c r="K250" i="24520"/>
  <c r="O250" i="24520"/>
  <c r="S250" i="24520"/>
  <c r="H251" i="24520"/>
  <c r="K251" i="24520" s="1"/>
  <c r="O251" i="24520"/>
  <c r="S251" i="24520"/>
  <c r="H252" i="24520"/>
  <c r="K252" i="24520" s="1"/>
  <c r="O252" i="24520"/>
  <c r="S252" i="24520"/>
  <c r="H253" i="24520"/>
  <c r="K253" i="24520" s="1"/>
  <c r="O253" i="24520"/>
  <c r="S253" i="24520"/>
  <c r="H254" i="24520"/>
  <c r="K254" i="24520"/>
  <c r="O254" i="24520"/>
  <c r="S254" i="24520"/>
  <c r="H255" i="24520"/>
  <c r="K255" i="24520" s="1"/>
  <c r="P255" i="24520" s="1"/>
  <c r="O255" i="24520"/>
  <c r="S255" i="24520"/>
  <c r="H256" i="24520"/>
  <c r="K256" i="24520"/>
  <c r="O256" i="24520"/>
  <c r="P256" i="24520" s="1"/>
  <c r="T256" i="24520" s="1"/>
  <c r="S256" i="24520"/>
  <c r="H257" i="24520"/>
  <c r="K257" i="24520" s="1"/>
  <c r="P257" i="24520" s="1"/>
  <c r="O257" i="24520"/>
  <c r="S257" i="24520"/>
  <c r="H258" i="24520"/>
  <c r="K258" i="24520"/>
  <c r="O258" i="24520"/>
  <c r="P258" i="24520" s="1"/>
  <c r="S258" i="24520"/>
  <c r="H259" i="24520"/>
  <c r="K259" i="24520" s="1"/>
  <c r="O259" i="24520"/>
  <c r="S259" i="24520"/>
  <c r="H260" i="24520"/>
  <c r="K260" i="24520"/>
  <c r="O260" i="24520"/>
  <c r="P260" i="24520" s="1"/>
  <c r="S260" i="24520"/>
  <c r="H261" i="24520"/>
  <c r="K261" i="24520" s="1"/>
  <c r="P261" i="24520" s="1"/>
  <c r="O261" i="24520"/>
  <c r="S261" i="24520"/>
  <c r="H262" i="24520"/>
  <c r="K262" i="24520" s="1"/>
  <c r="O262" i="24520"/>
  <c r="S262" i="24520"/>
  <c r="H263" i="24520"/>
  <c r="K263" i="24520" s="1"/>
  <c r="O263" i="24520"/>
  <c r="S263" i="24520"/>
  <c r="H264" i="24520"/>
  <c r="K264" i="24520"/>
  <c r="O264" i="24520"/>
  <c r="S264" i="24520"/>
  <c r="H265" i="24520"/>
  <c r="K265" i="24520" s="1"/>
  <c r="O265" i="24520"/>
  <c r="S265" i="24520"/>
  <c r="H266" i="24520"/>
  <c r="K266" i="24520" s="1"/>
  <c r="O266" i="24520"/>
  <c r="S266" i="24520"/>
  <c r="H267" i="24520"/>
  <c r="K267" i="24520" s="1"/>
  <c r="O267" i="24520"/>
  <c r="S267" i="24520"/>
  <c r="D268" i="24520"/>
  <c r="E268" i="24520"/>
  <c r="F268" i="24520"/>
  <c r="G268" i="24520"/>
  <c r="I268" i="24520"/>
  <c r="J268" i="24520"/>
  <c r="L268" i="24520"/>
  <c r="M268" i="24520"/>
  <c r="N268" i="24520"/>
  <c r="O268" i="24520" s="1"/>
  <c r="Q268" i="24520"/>
  <c r="R268" i="24520"/>
  <c r="H269" i="24520"/>
  <c r="K269" i="24520" s="1"/>
  <c r="O269" i="24520"/>
  <c r="S269" i="24520"/>
  <c r="H270" i="24520"/>
  <c r="K270" i="24520"/>
  <c r="O270" i="24520"/>
  <c r="P270" i="24520"/>
  <c r="S270" i="24520"/>
  <c r="H271" i="24520"/>
  <c r="K271" i="24520"/>
  <c r="O271" i="24520"/>
  <c r="S271" i="24520"/>
  <c r="H272" i="24520"/>
  <c r="K272" i="24520" s="1"/>
  <c r="O272" i="24520"/>
  <c r="S272" i="24520"/>
  <c r="H273" i="24520"/>
  <c r="K273" i="24520" s="1"/>
  <c r="O273" i="24520"/>
  <c r="S273" i="24520"/>
  <c r="H274" i="24520"/>
  <c r="K274" i="24520" s="1"/>
  <c r="O274" i="24520"/>
  <c r="P274" i="24520"/>
  <c r="S274" i="24520"/>
  <c r="T274" i="24520" s="1"/>
  <c r="H275" i="24520"/>
  <c r="K275" i="24520"/>
  <c r="O275" i="24520"/>
  <c r="S275" i="24520"/>
  <c r="H276" i="24520"/>
  <c r="K276" i="24520" s="1"/>
  <c r="O276" i="24520"/>
  <c r="S276" i="24520"/>
  <c r="H277" i="24520"/>
  <c r="K277" i="24520" s="1"/>
  <c r="O277" i="24520"/>
  <c r="S277" i="24520"/>
  <c r="H278" i="24520"/>
  <c r="K278" i="24520"/>
  <c r="O278" i="24520"/>
  <c r="P278" i="24520"/>
  <c r="S278" i="24520"/>
  <c r="T278" i="24520" s="1"/>
  <c r="D279" i="24520"/>
  <c r="E279" i="24520"/>
  <c r="F279" i="24520"/>
  <c r="G279" i="24520"/>
  <c r="I279" i="24520"/>
  <c r="J279" i="24520"/>
  <c r="L279" i="24520"/>
  <c r="M279" i="24520"/>
  <c r="N279" i="24520"/>
  <c r="Q279" i="24520"/>
  <c r="R279" i="24520"/>
  <c r="S279" i="24520" s="1"/>
  <c r="H280" i="24520"/>
  <c r="K280" i="24520" s="1"/>
  <c r="O280" i="24520"/>
  <c r="S280" i="24520"/>
  <c r="H281" i="24520"/>
  <c r="K281" i="24520"/>
  <c r="O281" i="24520"/>
  <c r="S281" i="24520"/>
  <c r="H282" i="24520"/>
  <c r="K282" i="24520" s="1"/>
  <c r="P282" i="24520" s="1"/>
  <c r="O282" i="24520"/>
  <c r="S282" i="24520"/>
  <c r="H283" i="24520"/>
  <c r="K283" i="24520"/>
  <c r="O283" i="24520"/>
  <c r="P283" i="24520" s="1"/>
  <c r="T283" i="24520" s="1"/>
  <c r="S283" i="24520"/>
  <c r="H284" i="24520"/>
  <c r="K284" i="24520" s="1"/>
  <c r="O284" i="24520"/>
  <c r="S284" i="24520"/>
  <c r="H285" i="24520"/>
  <c r="K285" i="24520" s="1"/>
  <c r="O285" i="24520"/>
  <c r="P285" i="24520" s="1"/>
  <c r="S285" i="24520"/>
  <c r="H286" i="24520"/>
  <c r="K286" i="24520" s="1"/>
  <c r="O286" i="24520"/>
  <c r="S286" i="24520"/>
  <c r="H287" i="24520"/>
  <c r="K287" i="24520"/>
  <c r="O287" i="24520"/>
  <c r="S287" i="24520"/>
  <c r="H288" i="24520"/>
  <c r="K288" i="24520" s="1"/>
  <c r="P288" i="24520" s="1"/>
  <c r="O288" i="24520"/>
  <c r="S288" i="24520"/>
  <c r="H289" i="24520"/>
  <c r="K289" i="24520" s="1"/>
  <c r="O289" i="24520"/>
  <c r="S289" i="24520"/>
  <c r="D290" i="24520"/>
  <c r="E290" i="24520"/>
  <c r="F290" i="24520"/>
  <c r="G290" i="24520"/>
  <c r="H290" i="24520"/>
  <c r="K290" i="24520" s="1"/>
  <c r="I290" i="24520"/>
  <c r="J290" i="24520"/>
  <c r="L290" i="24520"/>
  <c r="M290" i="24520"/>
  <c r="N290" i="24520"/>
  <c r="Q290" i="24520"/>
  <c r="R290" i="24520"/>
  <c r="S290" i="24520"/>
  <c r="H291" i="24520"/>
  <c r="K291" i="24520" s="1"/>
  <c r="O291" i="24520"/>
  <c r="S291" i="24520"/>
  <c r="H292" i="24520"/>
  <c r="K292" i="24520"/>
  <c r="O292" i="24520"/>
  <c r="S292" i="24520"/>
  <c r="H293" i="24520"/>
  <c r="K293" i="24520" s="1"/>
  <c r="O293" i="24520"/>
  <c r="P293" i="24520" s="1"/>
  <c r="S293" i="24520"/>
  <c r="H294" i="24520"/>
  <c r="K294" i="24520" s="1"/>
  <c r="P294" i="24520" s="1"/>
  <c r="O294" i="24520"/>
  <c r="S294" i="24520"/>
  <c r="H295" i="24520"/>
  <c r="K295" i="24520" s="1"/>
  <c r="P295" i="24520" s="1"/>
  <c r="T295" i="24520" s="1"/>
  <c r="O295" i="24520"/>
  <c r="S295" i="24520"/>
  <c r="H296" i="24520"/>
  <c r="K296" i="24520"/>
  <c r="O296" i="24520"/>
  <c r="S296" i="24520"/>
  <c r="H297" i="24520"/>
  <c r="K297" i="24520"/>
  <c r="P297" i="24520" s="1"/>
  <c r="O297" i="24520"/>
  <c r="S297" i="24520"/>
  <c r="H298" i="24520"/>
  <c r="K298" i="24520" s="1"/>
  <c r="P298" i="24520" s="1"/>
  <c r="T298" i="24520" s="1"/>
  <c r="O298" i="24520"/>
  <c r="S298" i="24520"/>
  <c r="H299" i="24520"/>
  <c r="K299" i="24520" s="1"/>
  <c r="O299" i="24520"/>
  <c r="S299" i="24520"/>
  <c r="H300" i="24520"/>
  <c r="K300" i="24520" s="1"/>
  <c r="O300" i="24520"/>
  <c r="S300" i="24520"/>
  <c r="H301" i="24520"/>
  <c r="K301" i="24520"/>
  <c r="O301" i="24520"/>
  <c r="S301" i="24520"/>
  <c r="H302" i="24520"/>
  <c r="K302" i="24520" s="1"/>
  <c r="P302" i="24520" s="1"/>
  <c r="O302" i="24520"/>
  <c r="S302" i="24520"/>
  <c r="H303" i="24520"/>
  <c r="K303" i="24520" s="1"/>
  <c r="P303" i="24520" s="1"/>
  <c r="T303" i="24520" s="1"/>
  <c r="O303" i="24520"/>
  <c r="S303" i="24520"/>
  <c r="H304" i="24520"/>
  <c r="K304" i="24520"/>
  <c r="O304" i="24520"/>
  <c r="S304" i="24520"/>
  <c r="H305" i="24520"/>
  <c r="K305" i="24520"/>
  <c r="P305" i="24520" s="1"/>
  <c r="O305" i="24520"/>
  <c r="S305" i="24520"/>
  <c r="H306" i="24520"/>
  <c r="K306" i="24520" s="1"/>
  <c r="P306" i="24520" s="1"/>
  <c r="O306" i="24520"/>
  <c r="S306" i="24520"/>
  <c r="H307" i="24520"/>
  <c r="K307" i="24520" s="1"/>
  <c r="O307" i="24520"/>
  <c r="S307" i="24520"/>
  <c r="H308" i="24520"/>
  <c r="K308" i="24520" s="1"/>
  <c r="O308" i="24520"/>
  <c r="S308" i="24520"/>
  <c r="H309" i="24520"/>
  <c r="K309" i="24520"/>
  <c r="O309" i="24520"/>
  <c r="P309" i="24520"/>
  <c r="S309" i="24520"/>
  <c r="H310" i="24520"/>
  <c r="K310" i="24520" s="1"/>
  <c r="P310" i="24520" s="1"/>
  <c r="T310" i="24520" s="1"/>
  <c r="O310" i="24520"/>
  <c r="S310" i="24520"/>
  <c r="H311" i="24520"/>
  <c r="K311" i="24520" s="1"/>
  <c r="O311" i="24520"/>
  <c r="S311" i="24520"/>
  <c r="H312" i="24520"/>
  <c r="K312" i="24520" s="1"/>
  <c r="O312" i="24520"/>
  <c r="S312" i="24520"/>
  <c r="H313" i="24520"/>
  <c r="K313" i="24520"/>
  <c r="O313" i="24520"/>
  <c r="P313" i="24520"/>
  <c r="S313" i="24520"/>
  <c r="T313" i="24520" s="1"/>
  <c r="H314" i="24520"/>
  <c r="K314" i="24520" s="1"/>
  <c r="P314" i="24520" s="1"/>
  <c r="T314" i="24520" s="1"/>
  <c r="O314" i="24520"/>
  <c r="S314" i="24520"/>
  <c r="H315" i="24520"/>
  <c r="K315" i="24520" s="1"/>
  <c r="O315" i="24520"/>
  <c r="S315" i="24520"/>
  <c r="H316" i="24520"/>
  <c r="K316" i="24520"/>
  <c r="O316" i="24520"/>
  <c r="S316" i="24520"/>
  <c r="H317" i="24520"/>
  <c r="K317" i="24520" s="1"/>
  <c r="O317" i="24520"/>
  <c r="P317" i="24520"/>
  <c r="S317" i="24520"/>
  <c r="T317" i="24520" s="1"/>
  <c r="H318" i="24520"/>
  <c r="K318" i="24520" s="1"/>
  <c r="P318" i="24520" s="1"/>
  <c r="T318" i="24520" s="1"/>
  <c r="O318" i="24520"/>
  <c r="S318" i="24520"/>
  <c r="H319" i="24520"/>
  <c r="K319" i="24520" s="1"/>
  <c r="P319" i="24520" s="1"/>
  <c r="O319" i="24520"/>
  <c r="S319" i="24520"/>
  <c r="H320" i="24520"/>
  <c r="K320" i="24520"/>
  <c r="O320" i="24520"/>
  <c r="S320" i="24520"/>
  <c r="H321" i="24520"/>
  <c r="K321" i="24520"/>
  <c r="O321" i="24520"/>
  <c r="P321" i="24520"/>
  <c r="S321" i="24520"/>
  <c r="T321" i="24520" s="1"/>
  <c r="H322" i="24520"/>
  <c r="K322" i="24520" s="1"/>
  <c r="P322" i="24520" s="1"/>
  <c r="O322" i="24520"/>
  <c r="S322" i="24520"/>
  <c r="H323" i="24520"/>
  <c r="K323" i="24520" s="1"/>
  <c r="O323" i="24520"/>
  <c r="S323" i="24520"/>
  <c r="H324" i="24520"/>
  <c r="K324" i="24520"/>
  <c r="O324" i="24520"/>
  <c r="S324" i="24520"/>
  <c r="H325" i="24520"/>
  <c r="K325" i="24520" s="1"/>
  <c r="O325" i="24520"/>
  <c r="S325" i="24520"/>
  <c r="H326" i="24520"/>
  <c r="K326" i="24520" s="1"/>
  <c r="P326" i="24520" s="1"/>
  <c r="O326" i="24520"/>
  <c r="S326" i="24520"/>
  <c r="H327" i="24520"/>
  <c r="K327" i="24520" s="1"/>
  <c r="P327" i="24520" s="1"/>
  <c r="T327" i="24520" s="1"/>
  <c r="O327" i="24520"/>
  <c r="S327" i="24520"/>
  <c r="H328" i="24520"/>
  <c r="K328" i="24520"/>
  <c r="O328" i="24520"/>
  <c r="S328" i="24520"/>
  <c r="H329" i="24520"/>
  <c r="K329" i="24520"/>
  <c r="P329" i="24520" s="1"/>
  <c r="O329" i="24520"/>
  <c r="S329" i="24520"/>
  <c r="H330" i="24520"/>
  <c r="K330" i="24520" s="1"/>
  <c r="P330" i="24520" s="1"/>
  <c r="O330" i="24520"/>
  <c r="S330" i="24520"/>
  <c r="H331" i="24520"/>
  <c r="K331" i="24520" s="1"/>
  <c r="O331" i="24520"/>
  <c r="S331" i="24520"/>
  <c r="H332" i="24520"/>
  <c r="K332" i="24520" s="1"/>
  <c r="O332" i="24520"/>
  <c r="S332" i="24520"/>
  <c r="H333" i="24520"/>
  <c r="K333" i="24520" s="1"/>
  <c r="O333" i="24520"/>
  <c r="S333" i="24520"/>
  <c r="H334" i="24520"/>
  <c r="K334" i="24520" s="1"/>
  <c r="P334" i="24520" s="1"/>
  <c r="O334" i="24520"/>
  <c r="S334" i="24520"/>
  <c r="H335" i="24520"/>
  <c r="K335" i="24520" s="1"/>
  <c r="O335" i="24520"/>
  <c r="S335" i="24520"/>
  <c r="H336" i="24520"/>
  <c r="K336" i="24520"/>
  <c r="O336" i="24520"/>
  <c r="S336" i="24520"/>
  <c r="H337" i="24520"/>
  <c r="K337" i="24520" s="1"/>
  <c r="O337" i="24520"/>
  <c r="S337" i="24520"/>
  <c r="H338" i="24520"/>
  <c r="K338" i="24520" s="1"/>
  <c r="P338" i="24520" s="1"/>
  <c r="O338" i="24520"/>
  <c r="S338" i="24520"/>
  <c r="D343" i="24520"/>
  <c r="D344" i="24520" s="1"/>
  <c r="E343" i="24520"/>
  <c r="F343" i="24520"/>
  <c r="G343" i="24520"/>
  <c r="I343" i="24520"/>
  <c r="J343" i="24520"/>
  <c r="L343" i="24520"/>
  <c r="M343" i="24520"/>
  <c r="N343" i="24520"/>
  <c r="O343" i="24520" s="1"/>
  <c r="Q343" i="24520"/>
  <c r="R343" i="24520"/>
  <c r="H7" i="24521"/>
  <c r="H14" i="24521" s="1"/>
  <c r="K7" i="24521"/>
  <c r="O7" i="24521"/>
  <c r="O14" i="24521" s="1"/>
  <c r="S7" i="24521"/>
  <c r="S14" i="24521" s="1"/>
  <c r="H8" i="24521"/>
  <c r="K8" i="24521" s="1"/>
  <c r="O8" i="24521"/>
  <c r="S8" i="24521"/>
  <c r="H9" i="24521"/>
  <c r="K9" i="24521"/>
  <c r="O9" i="24521"/>
  <c r="P9" i="24521" s="1"/>
  <c r="S9" i="24521"/>
  <c r="H10" i="24521"/>
  <c r="K10" i="24521" s="1"/>
  <c r="P10" i="24521" s="1"/>
  <c r="O10" i="24521"/>
  <c r="S10" i="24521"/>
  <c r="H11" i="24521"/>
  <c r="K11" i="24521"/>
  <c r="O11" i="24521"/>
  <c r="S11" i="24521"/>
  <c r="H12" i="24521"/>
  <c r="K12" i="24521" s="1"/>
  <c r="O12" i="24521"/>
  <c r="S12" i="24521"/>
  <c r="H13" i="24521"/>
  <c r="K13" i="24521" s="1"/>
  <c r="O13" i="24521"/>
  <c r="S13" i="24521"/>
  <c r="D14" i="24521"/>
  <c r="E14" i="24521"/>
  <c r="F14" i="24521"/>
  <c r="G14" i="24521"/>
  <c r="I14" i="24521"/>
  <c r="J14" i="24521"/>
  <c r="L14" i="24521"/>
  <c r="M14" i="24521"/>
  <c r="N14" i="24521"/>
  <c r="Q14" i="24521"/>
  <c r="R14" i="24521"/>
  <c r="H15" i="24521"/>
  <c r="K15" i="24521"/>
  <c r="O15" i="24521"/>
  <c r="S15" i="24521"/>
  <c r="H16" i="24521"/>
  <c r="K16" i="24521" s="1"/>
  <c r="O16" i="24521"/>
  <c r="S16" i="24521"/>
  <c r="H17" i="24521"/>
  <c r="K17" i="24521" s="1"/>
  <c r="O17" i="24521"/>
  <c r="S17" i="24521"/>
  <c r="H18" i="24521"/>
  <c r="K18" i="24521" s="1"/>
  <c r="O18" i="24521"/>
  <c r="S18" i="24521"/>
  <c r="H19" i="24521"/>
  <c r="K19" i="24521"/>
  <c r="P19" i="24521" s="1"/>
  <c r="O19" i="24521"/>
  <c r="S19" i="24521"/>
  <c r="H20" i="24521"/>
  <c r="K20" i="24521" s="1"/>
  <c r="O20" i="24521"/>
  <c r="S20" i="24521"/>
  <c r="H21" i="24521"/>
  <c r="K21" i="24521" s="1"/>
  <c r="O21" i="24521"/>
  <c r="S21" i="24521"/>
  <c r="H22" i="24521"/>
  <c r="K22" i="24521" s="1"/>
  <c r="P22" i="24521" s="1"/>
  <c r="T22" i="24521" s="1"/>
  <c r="O22" i="24521"/>
  <c r="S22" i="24521"/>
  <c r="H23" i="24521"/>
  <c r="K23" i="24521"/>
  <c r="P23" i="24521" s="1"/>
  <c r="T23" i="24521" s="1"/>
  <c r="O23" i="24521"/>
  <c r="S23" i="24521"/>
  <c r="H24" i="24521"/>
  <c r="K24" i="24521" s="1"/>
  <c r="P24" i="24521" s="1"/>
  <c r="T24" i="24521" s="1"/>
  <c r="O24" i="24521"/>
  <c r="S24" i="24521"/>
  <c r="H25" i="24521"/>
  <c r="K25" i="24521"/>
  <c r="O25" i="24521"/>
  <c r="P25" i="24521" s="1"/>
  <c r="T25" i="24521" s="1"/>
  <c r="S25" i="24521"/>
  <c r="H26" i="24521"/>
  <c r="K26" i="24521" s="1"/>
  <c r="O26" i="24521"/>
  <c r="S26" i="24521"/>
  <c r="H27" i="24521"/>
  <c r="K27" i="24521"/>
  <c r="O27" i="24521"/>
  <c r="P27" i="24521" s="1"/>
  <c r="S27" i="24521"/>
  <c r="H28" i="24521"/>
  <c r="K28" i="24521" s="1"/>
  <c r="O28" i="24521"/>
  <c r="S28" i="24521"/>
  <c r="H29" i="24521"/>
  <c r="K29" i="24521" s="1"/>
  <c r="O29" i="24521"/>
  <c r="S29" i="24521"/>
  <c r="H30" i="24521"/>
  <c r="K30" i="24521"/>
  <c r="O30" i="24521"/>
  <c r="S30" i="24521"/>
  <c r="D31" i="24521"/>
  <c r="E31" i="24521"/>
  <c r="F31" i="24521"/>
  <c r="G31" i="24521"/>
  <c r="I31" i="24521"/>
  <c r="J31" i="24521"/>
  <c r="L31" i="24521"/>
  <c r="O31" i="24521" s="1"/>
  <c r="M31" i="24521"/>
  <c r="N31" i="24521"/>
  <c r="Q31" i="24521"/>
  <c r="R31" i="24521"/>
  <c r="H32" i="24521"/>
  <c r="K32" i="24521"/>
  <c r="O32" i="24521"/>
  <c r="P32" i="24521"/>
  <c r="T32" i="24521" s="1"/>
  <c r="S32" i="24521"/>
  <c r="H33" i="24521"/>
  <c r="K33" i="24521"/>
  <c r="O33" i="24521"/>
  <c r="S33" i="24521"/>
  <c r="H34" i="24521"/>
  <c r="K34" i="24521" s="1"/>
  <c r="P34" i="24521" s="1"/>
  <c r="T34" i="24521" s="1"/>
  <c r="O34" i="24521"/>
  <c r="S34" i="24521"/>
  <c r="H35" i="24521"/>
  <c r="K35" i="24521" s="1"/>
  <c r="P35" i="24521" s="1"/>
  <c r="T35" i="24521" s="1"/>
  <c r="O35" i="24521"/>
  <c r="S35" i="24521"/>
  <c r="H36" i="24521"/>
  <c r="K36" i="24521" s="1"/>
  <c r="O36" i="24521"/>
  <c r="S36" i="24521"/>
  <c r="H38" i="24521"/>
  <c r="K38" i="24521"/>
  <c r="O38" i="24521"/>
  <c r="S38" i="24521"/>
  <c r="H39" i="24521"/>
  <c r="K39" i="24521" s="1"/>
  <c r="O39" i="24521"/>
  <c r="S39" i="24521"/>
  <c r="H40" i="24521"/>
  <c r="K40" i="24521" s="1"/>
  <c r="P40" i="24521" s="1"/>
  <c r="T40" i="24521" s="1"/>
  <c r="O40" i="24521"/>
  <c r="S40" i="24521"/>
  <c r="H41" i="24521"/>
  <c r="K41" i="24521"/>
  <c r="O41" i="24521"/>
  <c r="P41" i="24521"/>
  <c r="T41" i="24521" s="1"/>
  <c r="S41" i="24521"/>
  <c r="H42" i="24521"/>
  <c r="K42" i="24521"/>
  <c r="O42" i="24521"/>
  <c r="S42" i="24521"/>
  <c r="H45" i="24521"/>
  <c r="K45" i="24521" s="1"/>
  <c r="P45" i="24521" s="1"/>
  <c r="T45" i="24521" s="1"/>
  <c r="O45" i="24521"/>
  <c r="S45" i="24521"/>
  <c r="H47" i="24521"/>
  <c r="K47" i="24521" s="1"/>
  <c r="P47" i="24521" s="1"/>
  <c r="T47" i="24521" s="1"/>
  <c r="O47" i="24521"/>
  <c r="S47" i="24521"/>
  <c r="H48" i="24521"/>
  <c r="K48" i="24521" s="1"/>
  <c r="P48" i="24521" s="1"/>
  <c r="T48" i="24521" s="1"/>
  <c r="O48" i="24521"/>
  <c r="S48" i="24521"/>
  <c r="H49" i="24521"/>
  <c r="K49" i="24521"/>
  <c r="O49" i="24521"/>
  <c r="S49" i="24521"/>
  <c r="H50" i="24521"/>
  <c r="K50" i="24521" s="1"/>
  <c r="P50" i="24521" s="1"/>
  <c r="T50" i="24521" s="1"/>
  <c r="O50" i="24521"/>
  <c r="S50" i="24521"/>
  <c r="H51" i="24521"/>
  <c r="K51" i="24521" s="1"/>
  <c r="P51" i="24521" s="1"/>
  <c r="T51" i="24521" s="1"/>
  <c r="O51" i="24521"/>
  <c r="S51" i="24521"/>
  <c r="H52" i="24521"/>
  <c r="K52" i="24521"/>
  <c r="P52" i="24521" s="1"/>
  <c r="T52" i="24521" s="1"/>
  <c r="O52" i="24521"/>
  <c r="S52" i="24521"/>
  <c r="H53" i="24521"/>
  <c r="K53" i="24521"/>
  <c r="O53" i="24521"/>
  <c r="S53" i="24521"/>
  <c r="H54" i="24521"/>
  <c r="K54" i="24521" s="1"/>
  <c r="O54" i="24521"/>
  <c r="S54" i="24521"/>
  <c r="H55" i="24521"/>
  <c r="K55" i="24521" s="1"/>
  <c r="P55" i="24521" s="1"/>
  <c r="T55" i="24521" s="1"/>
  <c r="O55" i="24521"/>
  <c r="S55" i="24521"/>
  <c r="H56" i="24521"/>
  <c r="K56" i="24521"/>
  <c r="O56" i="24521"/>
  <c r="P56" i="24521"/>
  <c r="T56" i="24521" s="1"/>
  <c r="S56" i="24521"/>
  <c r="H57" i="24521"/>
  <c r="K57" i="24521"/>
  <c r="O57" i="24521"/>
  <c r="S57" i="24521"/>
  <c r="H58" i="24521"/>
  <c r="K58" i="24521" s="1"/>
  <c r="O58" i="24521"/>
  <c r="S58" i="24521"/>
  <c r="H59" i="24521"/>
  <c r="K59" i="24521" s="1"/>
  <c r="P59" i="24521" s="1"/>
  <c r="T59" i="24521" s="1"/>
  <c r="O59" i="24521"/>
  <c r="S59" i="24521"/>
  <c r="H60" i="24521"/>
  <c r="K60" i="24521"/>
  <c r="O60" i="24521"/>
  <c r="P60" i="24521"/>
  <c r="T60" i="24521" s="1"/>
  <c r="S60" i="24521"/>
  <c r="H61" i="24521"/>
  <c r="K61" i="24521"/>
  <c r="O61" i="24521"/>
  <c r="S61" i="24521"/>
  <c r="H62" i="24521"/>
  <c r="K62" i="24521" s="1"/>
  <c r="O62" i="24521"/>
  <c r="S62" i="24521"/>
  <c r="H63" i="24521"/>
  <c r="K63" i="24521" s="1"/>
  <c r="P63" i="24521" s="1"/>
  <c r="T63" i="24521" s="1"/>
  <c r="O63" i="24521"/>
  <c r="S63" i="24521"/>
  <c r="H64" i="24521"/>
  <c r="K64" i="24521" s="1"/>
  <c r="O64" i="24521"/>
  <c r="P64" i="24521"/>
  <c r="T64" i="24521" s="1"/>
  <c r="S64" i="24521"/>
  <c r="H65" i="24521"/>
  <c r="K65" i="24521"/>
  <c r="O65" i="24521"/>
  <c r="S65" i="24521"/>
  <c r="H66" i="24521"/>
  <c r="K66" i="24521" s="1"/>
  <c r="O66" i="24521"/>
  <c r="S66" i="24521"/>
  <c r="H67" i="24521"/>
  <c r="K67" i="24521" s="1"/>
  <c r="P67" i="24521" s="1"/>
  <c r="T67" i="24521" s="1"/>
  <c r="O67" i="24521"/>
  <c r="S67" i="24521"/>
  <c r="H68" i="24521"/>
  <c r="K68" i="24521"/>
  <c r="O68" i="24521"/>
  <c r="P68" i="24521"/>
  <c r="T68" i="24521" s="1"/>
  <c r="S68" i="24521"/>
  <c r="O69" i="24521"/>
  <c r="P69" i="24521"/>
  <c r="T69" i="24521" s="1"/>
  <c r="S69" i="24521"/>
  <c r="D70" i="24521"/>
  <c r="E70" i="24521"/>
  <c r="F70" i="24521"/>
  <c r="G70" i="24521"/>
  <c r="I70" i="24521"/>
  <c r="J70" i="24521"/>
  <c r="L70" i="24521"/>
  <c r="M70" i="24521"/>
  <c r="N70" i="24521"/>
  <c r="Q70" i="24521"/>
  <c r="S70" i="24521" s="1"/>
  <c r="R70" i="24521"/>
  <c r="H71" i="24521"/>
  <c r="K71" i="24521" s="1"/>
  <c r="O71" i="24521"/>
  <c r="S71" i="24521"/>
  <c r="H72" i="24521"/>
  <c r="K72" i="24521"/>
  <c r="P72" i="24521" s="1"/>
  <c r="T72" i="24521" s="1"/>
  <c r="O72" i="24521"/>
  <c r="S72" i="24521"/>
  <c r="H73" i="24521"/>
  <c r="K73" i="24521" s="1"/>
  <c r="O73" i="24521"/>
  <c r="S73" i="24521"/>
  <c r="H74" i="24521"/>
  <c r="K74" i="24521"/>
  <c r="O74" i="24521"/>
  <c r="P74" i="24521" s="1"/>
  <c r="T74" i="24521" s="1"/>
  <c r="S74" i="24521"/>
  <c r="H75" i="24521"/>
  <c r="K75" i="24521" s="1"/>
  <c r="P75" i="24521" s="1"/>
  <c r="O75" i="24521"/>
  <c r="S75" i="24521"/>
  <c r="H76" i="24521"/>
  <c r="K76" i="24521" s="1"/>
  <c r="P76" i="24521" s="1"/>
  <c r="O76" i="24521"/>
  <c r="S76" i="24521"/>
  <c r="H77" i="24521"/>
  <c r="K77" i="24521" s="1"/>
  <c r="P77" i="24521" s="1"/>
  <c r="T77" i="24521" s="1"/>
  <c r="O77" i="24521"/>
  <c r="S77" i="24521"/>
  <c r="H78" i="24521"/>
  <c r="K78" i="24521"/>
  <c r="O78" i="24521"/>
  <c r="S78" i="24521"/>
  <c r="H79" i="24521"/>
  <c r="K79" i="24521" s="1"/>
  <c r="O79" i="24521"/>
  <c r="S79" i="24521"/>
  <c r="H80" i="24521"/>
  <c r="K80" i="24521" s="1"/>
  <c r="P80" i="24521" s="1"/>
  <c r="T80" i="24521" s="1"/>
  <c r="O80" i="24521"/>
  <c r="S80" i="24521"/>
  <c r="H81" i="24521"/>
  <c r="K81" i="24521" s="1"/>
  <c r="O81" i="24521"/>
  <c r="S81" i="24521"/>
  <c r="H82" i="24521"/>
  <c r="K82" i="24521"/>
  <c r="O82" i="24521"/>
  <c r="S82" i="24521"/>
  <c r="H83" i="24521"/>
  <c r="K83" i="24521" s="1"/>
  <c r="O83" i="24521"/>
  <c r="S83" i="24521"/>
  <c r="H84" i="24521"/>
  <c r="K84" i="24521" s="1"/>
  <c r="O84" i="24521"/>
  <c r="S84" i="24521"/>
  <c r="H85" i="24521"/>
  <c r="K85" i="24521" s="1"/>
  <c r="P85" i="24521" s="1"/>
  <c r="T85" i="24521" s="1"/>
  <c r="O85" i="24521"/>
  <c r="S85" i="24521"/>
  <c r="H86" i="24521"/>
  <c r="K86" i="24521"/>
  <c r="O86" i="24521"/>
  <c r="S86" i="24521"/>
  <c r="H88" i="24521"/>
  <c r="K88" i="24521" s="1"/>
  <c r="O88" i="24521"/>
  <c r="S88" i="24521"/>
  <c r="H89" i="24521"/>
  <c r="K89" i="24521"/>
  <c r="O89" i="24521"/>
  <c r="S89" i="24521"/>
  <c r="H90" i="24521"/>
  <c r="K90" i="24521" s="1"/>
  <c r="P90" i="24521" s="1"/>
  <c r="O90" i="24521"/>
  <c r="S90" i="24521"/>
  <c r="H91" i="24521"/>
  <c r="K91" i="24521"/>
  <c r="O91" i="24521"/>
  <c r="P91" i="24521" s="1"/>
  <c r="S91" i="24521"/>
  <c r="H92" i="24521"/>
  <c r="K92" i="24521" s="1"/>
  <c r="O92" i="24521"/>
  <c r="S92" i="24521"/>
  <c r="H93" i="24521"/>
  <c r="K93" i="24521" s="1"/>
  <c r="P93" i="24521" s="1"/>
  <c r="O93" i="24521"/>
  <c r="S93" i="24521"/>
  <c r="H94" i="24521"/>
  <c r="K94" i="24521" s="1"/>
  <c r="O94" i="24521"/>
  <c r="S94" i="24521"/>
  <c r="H95" i="24521"/>
  <c r="K95" i="24521" s="1"/>
  <c r="O95" i="24521"/>
  <c r="S95" i="24521"/>
  <c r="H96" i="24521"/>
  <c r="K96" i="24521" s="1"/>
  <c r="O96" i="24521"/>
  <c r="S96" i="24521"/>
  <c r="H97" i="24521"/>
  <c r="K97" i="24521"/>
  <c r="P97" i="24521" s="1"/>
  <c r="T97" i="24521" s="1"/>
  <c r="O97" i="24521"/>
  <c r="S97" i="24521"/>
  <c r="H99" i="24521"/>
  <c r="K99" i="24521" s="1"/>
  <c r="O99" i="24521"/>
  <c r="S99" i="24521"/>
  <c r="H100" i="24521"/>
  <c r="K100" i="24521" s="1"/>
  <c r="O100" i="24521"/>
  <c r="P100" i="24521" s="1"/>
  <c r="T100" i="24521" s="1"/>
  <c r="S100" i="24521"/>
  <c r="H101" i="24521"/>
  <c r="K101" i="24521" s="1"/>
  <c r="O101" i="24521"/>
  <c r="S101" i="24521"/>
  <c r="H102" i="24521"/>
  <c r="K102" i="24521"/>
  <c r="P102" i="24521" s="1"/>
  <c r="O102" i="24521"/>
  <c r="S102" i="24521"/>
  <c r="H103" i="24521"/>
  <c r="K103" i="24521" s="1"/>
  <c r="P103" i="24521" s="1"/>
  <c r="T103" i="24521" s="1"/>
  <c r="O103" i="24521"/>
  <c r="S103" i="24521"/>
  <c r="D104" i="24521"/>
  <c r="E104" i="24521"/>
  <c r="F104" i="24521"/>
  <c r="H104" i="24521" s="1"/>
  <c r="G104" i="24521"/>
  <c r="I104" i="24521"/>
  <c r="J104" i="24521"/>
  <c r="L104" i="24521"/>
  <c r="M104" i="24521"/>
  <c r="N104" i="24521"/>
  <c r="O104" i="24521" s="1"/>
  <c r="Q104" i="24521"/>
  <c r="R104" i="24521"/>
  <c r="S104" i="24521" s="1"/>
  <c r="H105" i="24521"/>
  <c r="K105" i="24521"/>
  <c r="P105" i="24521" s="1"/>
  <c r="T105" i="24521" s="1"/>
  <c r="O105" i="24521"/>
  <c r="S105" i="24521"/>
  <c r="H106" i="24521"/>
  <c r="K106" i="24521" s="1"/>
  <c r="O106" i="24521"/>
  <c r="S106" i="24521"/>
  <c r="H107" i="24521"/>
  <c r="K107" i="24521" s="1"/>
  <c r="O107" i="24521"/>
  <c r="S107" i="24521"/>
  <c r="H108" i="24521"/>
  <c r="K108" i="24521"/>
  <c r="O108" i="24521"/>
  <c r="P108" i="24521"/>
  <c r="T108" i="24521" s="1"/>
  <c r="S108" i="24521"/>
  <c r="H109" i="24521"/>
  <c r="K109" i="24521"/>
  <c r="P109" i="24521" s="1"/>
  <c r="T109" i="24521" s="1"/>
  <c r="O109" i="24521"/>
  <c r="S109" i="24521"/>
  <c r="H110" i="24521"/>
  <c r="K110" i="24521" s="1"/>
  <c r="O110" i="24521"/>
  <c r="S110" i="24521"/>
  <c r="H111" i="24521"/>
  <c r="K111" i="24521" s="1"/>
  <c r="O111" i="24521"/>
  <c r="S111" i="24521"/>
  <c r="H112" i="24521"/>
  <c r="K112" i="24521"/>
  <c r="O112" i="24521"/>
  <c r="P112" i="24521" s="1"/>
  <c r="T112" i="24521" s="1"/>
  <c r="S112" i="24521"/>
  <c r="H113" i="24521"/>
  <c r="K113" i="24521"/>
  <c r="P113" i="24521" s="1"/>
  <c r="T113" i="24521" s="1"/>
  <c r="O113" i="24521"/>
  <c r="S113" i="24521"/>
  <c r="H114" i="24521"/>
  <c r="K114" i="24521" s="1"/>
  <c r="O114" i="24521"/>
  <c r="S114" i="24521"/>
  <c r="H115" i="24521"/>
  <c r="K115" i="24521" s="1"/>
  <c r="P115" i="24521" s="1"/>
  <c r="T115" i="24521" s="1"/>
  <c r="O115" i="24521"/>
  <c r="S115" i="24521"/>
  <c r="H116" i="24521"/>
  <c r="K116" i="24521"/>
  <c r="O116" i="24521"/>
  <c r="P116" i="24521"/>
  <c r="T116" i="24521" s="1"/>
  <c r="S116" i="24521"/>
  <c r="H117" i="24521"/>
  <c r="K117" i="24521"/>
  <c r="P117" i="24521" s="1"/>
  <c r="T117" i="24521" s="1"/>
  <c r="O117" i="24521"/>
  <c r="S117" i="24521"/>
  <c r="H118" i="24521"/>
  <c r="K118" i="24521" s="1"/>
  <c r="O118" i="24521"/>
  <c r="S118" i="24521"/>
  <c r="H119" i="24521"/>
  <c r="K119" i="24521" s="1"/>
  <c r="O119" i="24521"/>
  <c r="S119" i="24521"/>
  <c r="H120" i="24521"/>
  <c r="K120" i="24521"/>
  <c r="O120" i="24521"/>
  <c r="P120" i="24521"/>
  <c r="S120" i="24521"/>
  <c r="H121" i="24521"/>
  <c r="K121" i="24521"/>
  <c r="P121" i="24521" s="1"/>
  <c r="T121" i="24521" s="1"/>
  <c r="O121" i="24521"/>
  <c r="S121" i="24521"/>
  <c r="H122" i="24521"/>
  <c r="K122" i="24521" s="1"/>
  <c r="O122" i="24521"/>
  <c r="S122" i="24521"/>
  <c r="H123" i="24521"/>
  <c r="K123" i="24521" s="1"/>
  <c r="P123" i="24521" s="1"/>
  <c r="T123" i="24521" s="1"/>
  <c r="O123" i="24521"/>
  <c r="S123" i="24521"/>
  <c r="H124" i="24521"/>
  <c r="K124" i="24521"/>
  <c r="O124" i="24521"/>
  <c r="P124" i="24521"/>
  <c r="S124" i="24521"/>
  <c r="H125" i="24521"/>
  <c r="K125" i="24521"/>
  <c r="P125" i="24521" s="1"/>
  <c r="T125" i="24521" s="1"/>
  <c r="O125" i="24521"/>
  <c r="S125" i="24521"/>
  <c r="H126" i="24521"/>
  <c r="K126" i="24521" s="1"/>
  <c r="O126" i="24521"/>
  <c r="S126" i="24521"/>
  <c r="H127" i="24521"/>
  <c r="K127" i="24521" s="1"/>
  <c r="O127" i="24521"/>
  <c r="S127" i="24521"/>
  <c r="H128" i="24521"/>
  <c r="K128" i="24521" s="1"/>
  <c r="O128" i="24521"/>
  <c r="S128" i="24521"/>
  <c r="H129" i="24521"/>
  <c r="K129" i="24521"/>
  <c r="P129" i="24521" s="1"/>
  <c r="O129" i="24521"/>
  <c r="S129" i="24521"/>
  <c r="H130" i="24521"/>
  <c r="K130" i="24521" s="1"/>
  <c r="P130" i="24521" s="1"/>
  <c r="T130" i="24521" s="1"/>
  <c r="O130" i="24521"/>
  <c r="S130" i="24521"/>
  <c r="H131" i="24521"/>
  <c r="K131" i="24521"/>
  <c r="O131" i="24521"/>
  <c r="S131" i="24521"/>
  <c r="H132" i="24521"/>
  <c r="K132" i="24521" s="1"/>
  <c r="P132" i="24521" s="1"/>
  <c r="T132" i="24521" s="1"/>
  <c r="O132" i="24521"/>
  <c r="S132" i="24521"/>
  <c r="H133" i="24521"/>
  <c r="K133" i="24521"/>
  <c r="O133" i="24521"/>
  <c r="S133" i="24521"/>
  <c r="H134" i="24521"/>
  <c r="K134" i="24521" s="1"/>
  <c r="O134" i="24521"/>
  <c r="S134" i="24521"/>
  <c r="D135" i="24521"/>
  <c r="E135" i="24521"/>
  <c r="F135" i="24521"/>
  <c r="G135" i="24521"/>
  <c r="I135" i="24521"/>
  <c r="J135" i="24521"/>
  <c r="L135" i="24521"/>
  <c r="M135" i="24521"/>
  <c r="N135" i="24521"/>
  <c r="Q135" i="24521"/>
  <c r="R135" i="24521"/>
  <c r="S135" i="24521" s="1"/>
  <c r="H136" i="24521"/>
  <c r="K136" i="24521" s="1"/>
  <c r="O136" i="24521"/>
  <c r="S136" i="24521"/>
  <c r="H137" i="24521"/>
  <c r="K137" i="24521" s="1"/>
  <c r="P137" i="24521" s="1"/>
  <c r="T137" i="24521" s="1"/>
  <c r="O137" i="24521"/>
  <c r="S137" i="24521"/>
  <c r="H138" i="24521"/>
  <c r="K138" i="24521" s="1"/>
  <c r="O138" i="24521"/>
  <c r="S138" i="24521"/>
  <c r="H139" i="24521"/>
  <c r="K139" i="24521"/>
  <c r="O139" i="24521"/>
  <c r="S139" i="24521"/>
  <c r="H140" i="24521"/>
  <c r="K140" i="24521" s="1"/>
  <c r="O140" i="24521"/>
  <c r="S140" i="24521"/>
  <c r="H141" i="24521"/>
  <c r="K141" i="24521" s="1"/>
  <c r="O141" i="24521"/>
  <c r="S141" i="24521"/>
  <c r="H142" i="24521"/>
  <c r="K142" i="24521" s="1"/>
  <c r="O142" i="24521"/>
  <c r="S142" i="24521"/>
  <c r="H143" i="24521"/>
  <c r="K143" i="24521"/>
  <c r="O143" i="24521"/>
  <c r="S143" i="24521"/>
  <c r="H144" i="24521"/>
  <c r="K144" i="24521" s="1"/>
  <c r="P144" i="24521" s="1"/>
  <c r="T144" i="24521" s="1"/>
  <c r="O144" i="24521"/>
  <c r="S144" i="24521"/>
  <c r="H145" i="24521"/>
  <c r="K145" i="24521" s="1"/>
  <c r="P145" i="24521" s="1"/>
  <c r="T145" i="24521" s="1"/>
  <c r="O145" i="24521"/>
  <c r="S145" i="24521"/>
  <c r="H146" i="24521"/>
  <c r="K146" i="24521" s="1"/>
  <c r="P146" i="24521" s="1"/>
  <c r="T146" i="24521" s="1"/>
  <c r="O146" i="24521"/>
  <c r="S146" i="24521"/>
  <c r="H147" i="24521"/>
  <c r="K147" i="24521"/>
  <c r="O147" i="24521"/>
  <c r="S147" i="24521"/>
  <c r="H148" i="24521"/>
  <c r="K148" i="24521" s="1"/>
  <c r="O148" i="24521"/>
  <c r="S148" i="24521"/>
  <c r="H149" i="24521"/>
  <c r="K149" i="24521"/>
  <c r="O149" i="24521"/>
  <c r="S149" i="24521"/>
  <c r="H150" i="24521"/>
  <c r="K150" i="24521" s="1"/>
  <c r="P150" i="24521" s="1"/>
  <c r="O150" i="24521"/>
  <c r="S150" i="24521"/>
  <c r="H151" i="24521"/>
  <c r="K151" i="24521" s="1"/>
  <c r="O151" i="24521"/>
  <c r="P151" i="24521" s="1"/>
  <c r="T151" i="24521" s="1"/>
  <c r="S151" i="24521"/>
  <c r="H152" i="24521"/>
  <c r="K152" i="24521" s="1"/>
  <c r="P152" i="24521" s="1"/>
  <c r="O152" i="24521"/>
  <c r="S152" i="24521"/>
  <c r="H153" i="24521"/>
  <c r="K153" i="24521"/>
  <c r="P153" i="24521" s="1"/>
  <c r="O153" i="24521"/>
  <c r="S153" i="24521"/>
  <c r="H154" i="24521"/>
  <c r="K154" i="24521" s="1"/>
  <c r="O154" i="24521"/>
  <c r="S154" i="24521"/>
  <c r="H155" i="24521"/>
  <c r="K155" i="24521" s="1"/>
  <c r="O155" i="24521"/>
  <c r="P155" i="24521" s="1"/>
  <c r="T155" i="24521" s="1"/>
  <c r="S155" i="24521"/>
  <c r="H156" i="24521"/>
  <c r="K156" i="24521" s="1"/>
  <c r="O156" i="24521"/>
  <c r="S156" i="24521"/>
  <c r="H157" i="24521"/>
  <c r="K157" i="24521" s="1"/>
  <c r="P157" i="24521" s="1"/>
  <c r="T157" i="24521" s="1"/>
  <c r="O157" i="24521"/>
  <c r="S157" i="24521"/>
  <c r="H158" i="24521"/>
  <c r="K158" i="24521" s="1"/>
  <c r="O158" i="24521"/>
  <c r="S158" i="24521"/>
  <c r="H159" i="24521"/>
  <c r="K159" i="24521"/>
  <c r="O159" i="24521"/>
  <c r="S159" i="24521"/>
  <c r="H160" i="24521"/>
  <c r="K160" i="24521" s="1"/>
  <c r="P160" i="24521" s="1"/>
  <c r="O160" i="24521"/>
  <c r="S160" i="24521"/>
  <c r="H161" i="24521"/>
  <c r="K161" i="24521" s="1"/>
  <c r="P161" i="24521" s="1"/>
  <c r="T161" i="24521" s="1"/>
  <c r="O161" i="24521"/>
  <c r="S161" i="24521"/>
  <c r="H162" i="24521"/>
  <c r="K162" i="24521" s="1"/>
  <c r="O162" i="24521"/>
  <c r="S162" i="24521"/>
  <c r="H163" i="24521"/>
  <c r="K163" i="24521"/>
  <c r="O163" i="24521"/>
  <c r="S163" i="24521"/>
  <c r="H164" i="24521"/>
  <c r="K164" i="24521" s="1"/>
  <c r="P164" i="24521" s="1"/>
  <c r="O164" i="24521"/>
  <c r="S164" i="24521"/>
  <c r="H165" i="24521"/>
  <c r="K165" i="24521"/>
  <c r="O165" i="24521"/>
  <c r="P165" i="24521" s="1"/>
  <c r="T165" i="24521" s="1"/>
  <c r="S165" i="24521"/>
  <c r="H166" i="24521"/>
  <c r="K166" i="24521" s="1"/>
  <c r="P166" i="24521" s="1"/>
  <c r="T166" i="24521" s="1"/>
  <c r="O166" i="24521"/>
  <c r="S166" i="24521"/>
  <c r="H167" i="24521"/>
  <c r="K167" i="24521" s="1"/>
  <c r="O167" i="24521"/>
  <c r="S167" i="24521"/>
  <c r="H168" i="24521"/>
  <c r="K168" i="24521" s="1"/>
  <c r="P168" i="24521" s="1"/>
  <c r="T168" i="24521" s="1"/>
  <c r="O168" i="24521"/>
  <c r="S168" i="24521"/>
  <c r="H169" i="24521"/>
  <c r="K169" i="24521" s="1"/>
  <c r="P169" i="24521" s="1"/>
  <c r="T169" i="24521" s="1"/>
  <c r="O169" i="24521"/>
  <c r="S169" i="24521"/>
  <c r="H170" i="24521"/>
  <c r="K170" i="24521" s="1"/>
  <c r="O170" i="24521"/>
  <c r="S170" i="24521"/>
  <c r="H171" i="24521"/>
  <c r="K171" i="24521"/>
  <c r="O171" i="24521"/>
  <c r="S171" i="24521"/>
  <c r="H172" i="24521"/>
  <c r="K172" i="24521" s="1"/>
  <c r="O172" i="24521"/>
  <c r="S172" i="24521"/>
  <c r="H173" i="24521"/>
  <c r="K173" i="24521" s="1"/>
  <c r="P173" i="24521" s="1"/>
  <c r="T173" i="24521" s="1"/>
  <c r="O173" i="24521"/>
  <c r="S173" i="24521"/>
  <c r="H174" i="24521"/>
  <c r="K174" i="24521" s="1"/>
  <c r="O174" i="24521"/>
  <c r="S174" i="24521"/>
  <c r="H175" i="24521"/>
  <c r="K175" i="24521"/>
  <c r="O175" i="24521"/>
  <c r="S175" i="24521"/>
  <c r="H176" i="24521"/>
  <c r="K176" i="24521" s="1"/>
  <c r="P176" i="24521" s="1"/>
  <c r="T176" i="24521" s="1"/>
  <c r="O176" i="24521"/>
  <c r="S176" i="24521"/>
  <c r="H177" i="24521"/>
  <c r="K177" i="24521"/>
  <c r="O177" i="24521"/>
  <c r="S177" i="24521"/>
  <c r="H178" i="24521"/>
  <c r="K178" i="24521" s="1"/>
  <c r="P178" i="24521" s="1"/>
  <c r="T178" i="24521" s="1"/>
  <c r="O178" i="24521"/>
  <c r="S178" i="24521"/>
  <c r="H179" i="24521"/>
  <c r="K179" i="24521"/>
  <c r="O179" i="24521"/>
  <c r="P179" i="24521" s="1"/>
  <c r="S179" i="24521"/>
  <c r="H180" i="24521"/>
  <c r="K180" i="24521" s="1"/>
  <c r="O180" i="24521"/>
  <c r="S180" i="24521"/>
  <c r="H181" i="24521"/>
  <c r="K181" i="24521"/>
  <c r="O181" i="24521"/>
  <c r="S181" i="24521"/>
  <c r="H182" i="24521"/>
  <c r="K182" i="24521" s="1"/>
  <c r="P182" i="24521" s="1"/>
  <c r="T182" i="24521" s="1"/>
  <c r="O182" i="24521"/>
  <c r="S182" i="24521"/>
  <c r="H183" i="24521"/>
  <c r="K183" i="24521" s="1"/>
  <c r="O183" i="24521"/>
  <c r="P183" i="24521" s="1"/>
  <c r="T183" i="24521" s="1"/>
  <c r="S183" i="24521"/>
  <c r="H184" i="24521"/>
  <c r="K184" i="24521" s="1"/>
  <c r="O184" i="24521"/>
  <c r="S184" i="24521"/>
  <c r="H185" i="24521"/>
  <c r="K185" i="24521"/>
  <c r="P185" i="24521" s="1"/>
  <c r="O185" i="24521"/>
  <c r="S185" i="24521"/>
  <c r="H186" i="24521"/>
  <c r="K186" i="24521" s="1"/>
  <c r="O186" i="24521"/>
  <c r="S186" i="24521"/>
  <c r="H187" i="24521"/>
  <c r="K187" i="24521" s="1"/>
  <c r="O187" i="24521"/>
  <c r="S187" i="24521"/>
  <c r="H188" i="24521"/>
  <c r="K188" i="24521" s="1"/>
  <c r="P188" i="24521" s="1"/>
  <c r="O188" i="24521"/>
  <c r="S188" i="24521"/>
  <c r="H189" i="24521"/>
  <c r="K189" i="24521"/>
  <c r="P189" i="24521" s="1"/>
  <c r="T189" i="24521" s="1"/>
  <c r="O189" i="24521"/>
  <c r="S189" i="24521"/>
  <c r="D190" i="24521"/>
  <c r="E190" i="24521"/>
  <c r="F190" i="24521"/>
  <c r="G190" i="24521"/>
  <c r="H190" i="24521"/>
  <c r="I190" i="24521"/>
  <c r="K190" i="24521" s="1"/>
  <c r="J190" i="24521"/>
  <c r="L190" i="24521"/>
  <c r="M190" i="24521"/>
  <c r="N190" i="24521"/>
  <c r="Q190" i="24521"/>
  <c r="R190" i="24521"/>
  <c r="H191" i="24521"/>
  <c r="K191" i="24521"/>
  <c r="P191" i="24521" s="1"/>
  <c r="T191" i="24521" s="1"/>
  <c r="O191" i="24521"/>
  <c r="S191" i="24521"/>
  <c r="H192" i="24521"/>
  <c r="K192" i="24521" s="1"/>
  <c r="O192" i="24521"/>
  <c r="S192" i="24521"/>
  <c r="H193" i="24521"/>
  <c r="K193" i="24521" s="1"/>
  <c r="O193" i="24521"/>
  <c r="S193" i="24521"/>
  <c r="H194" i="24521"/>
  <c r="K194" i="24521"/>
  <c r="P194" i="24521" s="1"/>
  <c r="O194" i="24521"/>
  <c r="S194" i="24521"/>
  <c r="H195" i="24521"/>
  <c r="K195" i="24521"/>
  <c r="P195" i="24521" s="1"/>
  <c r="T195" i="24521" s="1"/>
  <c r="O195" i="24521"/>
  <c r="S195" i="24521"/>
  <c r="H196" i="24521"/>
  <c r="K196" i="24521" s="1"/>
  <c r="O196" i="24521"/>
  <c r="S196" i="24521"/>
  <c r="H197" i="24521"/>
  <c r="K197" i="24521" s="1"/>
  <c r="O197" i="24521"/>
  <c r="S197" i="24521"/>
  <c r="H198" i="24521"/>
  <c r="K198" i="24521"/>
  <c r="P198" i="24521" s="1"/>
  <c r="O198" i="24521"/>
  <c r="S198" i="24521"/>
  <c r="H199" i="24521"/>
  <c r="K199" i="24521"/>
  <c r="O199" i="24521"/>
  <c r="P199" i="24521"/>
  <c r="T199" i="24521" s="1"/>
  <c r="S199" i="24521"/>
  <c r="H200" i="24521"/>
  <c r="K200" i="24521" s="1"/>
  <c r="P200" i="24521" s="1"/>
  <c r="O200" i="24521"/>
  <c r="S200" i="24521"/>
  <c r="H201" i="24521"/>
  <c r="K201" i="24521" s="1"/>
  <c r="O201" i="24521"/>
  <c r="S201" i="24521"/>
  <c r="H202" i="24521"/>
  <c r="K202" i="24521"/>
  <c r="P202" i="24521" s="1"/>
  <c r="O202" i="24521"/>
  <c r="S202" i="24521"/>
  <c r="H203" i="24521"/>
  <c r="K203" i="24521"/>
  <c r="O203" i="24521"/>
  <c r="P203" i="24521"/>
  <c r="T203" i="24521" s="1"/>
  <c r="S203" i="24521"/>
  <c r="H204" i="24521"/>
  <c r="K204" i="24521" s="1"/>
  <c r="O204" i="24521"/>
  <c r="S204" i="24521"/>
  <c r="H205" i="24521"/>
  <c r="K205" i="24521" s="1"/>
  <c r="O205" i="24521"/>
  <c r="S205" i="24521"/>
  <c r="H206" i="24521"/>
  <c r="K206" i="24521"/>
  <c r="P206" i="24521" s="1"/>
  <c r="T206" i="24521" s="1"/>
  <c r="O206" i="24521"/>
  <c r="S206" i="24521"/>
  <c r="H207" i="24521"/>
  <c r="K207" i="24521" s="1"/>
  <c r="O207" i="24521"/>
  <c r="S207" i="24521"/>
  <c r="H208" i="24521"/>
  <c r="K208" i="24521" s="1"/>
  <c r="O208" i="24521"/>
  <c r="S208" i="24521"/>
  <c r="H209" i="24521"/>
  <c r="K209" i="24521" s="1"/>
  <c r="O209" i="24521"/>
  <c r="S209" i="24521"/>
  <c r="H210" i="24521"/>
  <c r="K210" i="24521"/>
  <c r="P210" i="24521" s="1"/>
  <c r="T210" i="24521" s="1"/>
  <c r="O210" i="24521"/>
  <c r="S210" i="24521"/>
  <c r="H211" i="24521"/>
  <c r="K211" i="24521" s="1"/>
  <c r="P211" i="24521" s="1"/>
  <c r="T211" i="24521" s="1"/>
  <c r="O211" i="24521"/>
  <c r="S211" i="24521"/>
  <c r="H212" i="24521"/>
  <c r="K212" i="24521"/>
  <c r="O212" i="24521"/>
  <c r="S212" i="24521"/>
  <c r="H213" i="24521"/>
  <c r="K213" i="24521" s="1"/>
  <c r="O213" i="24521"/>
  <c r="S213" i="24521"/>
  <c r="H214" i="24521"/>
  <c r="K214" i="24521" s="1"/>
  <c r="P214" i="24521" s="1"/>
  <c r="T214" i="24521" s="1"/>
  <c r="O214" i="24521"/>
  <c r="S214" i="24521"/>
  <c r="H215" i="24521"/>
  <c r="K215" i="24521" s="1"/>
  <c r="O215" i="24521"/>
  <c r="S215" i="24521"/>
  <c r="H216" i="24521"/>
  <c r="K216" i="24521"/>
  <c r="P216" i="24521" s="1"/>
  <c r="O216" i="24521"/>
  <c r="S216" i="24521"/>
  <c r="H217" i="24521"/>
  <c r="K217" i="24521" s="1"/>
  <c r="O217" i="24521"/>
  <c r="S217" i="24521"/>
  <c r="H218" i="24521"/>
  <c r="K218" i="24521" s="1"/>
  <c r="O218" i="24521"/>
  <c r="S218" i="24521"/>
  <c r="H219" i="24521"/>
  <c r="K219" i="24521" s="1"/>
  <c r="O219" i="24521"/>
  <c r="S219" i="24521"/>
  <c r="H220" i="24521"/>
  <c r="K220" i="24521"/>
  <c r="P220" i="24521" s="1"/>
  <c r="T220" i="24521" s="1"/>
  <c r="O220" i="24521"/>
  <c r="S220" i="24521"/>
  <c r="H221" i="24521"/>
  <c r="K221" i="24521" s="1"/>
  <c r="P221" i="24521" s="1"/>
  <c r="O221" i="24521"/>
  <c r="S221" i="24521"/>
  <c r="H222" i="24521"/>
  <c r="K222" i="24521" s="1"/>
  <c r="O222" i="24521"/>
  <c r="S222" i="24521"/>
  <c r="D223" i="24521"/>
  <c r="E223" i="24521"/>
  <c r="F223" i="24521"/>
  <c r="G223" i="24521"/>
  <c r="I223" i="24521"/>
  <c r="J223" i="24521"/>
  <c r="L223" i="24521"/>
  <c r="M223" i="24521"/>
  <c r="N223" i="24521"/>
  <c r="O223" i="24521" s="1"/>
  <c r="Q223" i="24521"/>
  <c r="R223" i="24521"/>
  <c r="S223" i="24521"/>
  <c r="H224" i="24521"/>
  <c r="K224" i="24521"/>
  <c r="P224" i="24521" s="1"/>
  <c r="O224" i="24521"/>
  <c r="S224" i="24521"/>
  <c r="H225" i="24521"/>
  <c r="K225" i="24521" s="1"/>
  <c r="O225" i="24521"/>
  <c r="S225" i="24521"/>
  <c r="H226" i="24521"/>
  <c r="K226" i="24521" s="1"/>
  <c r="O226" i="24521"/>
  <c r="P226" i="24521" s="1"/>
  <c r="T226" i="24521" s="1"/>
  <c r="S226" i="24521"/>
  <c r="H227" i="24521"/>
  <c r="K227" i="24521" s="1"/>
  <c r="O227" i="24521"/>
  <c r="S227" i="24521"/>
  <c r="H228" i="24521"/>
  <c r="K228" i="24521" s="1"/>
  <c r="P228" i="24521" s="1"/>
  <c r="T228" i="24521" s="1"/>
  <c r="O228" i="24521"/>
  <c r="S228" i="24521"/>
  <c r="H229" i="24521"/>
  <c r="K229" i="24521" s="1"/>
  <c r="O229" i="24521"/>
  <c r="S229" i="24521"/>
  <c r="H230" i="24521"/>
  <c r="K230" i="24521"/>
  <c r="O230" i="24521"/>
  <c r="S230" i="24521"/>
  <c r="H231" i="24521"/>
  <c r="K231" i="24521" s="1"/>
  <c r="P231" i="24521" s="1"/>
  <c r="O231" i="24521"/>
  <c r="S231" i="24521"/>
  <c r="H232" i="24521"/>
  <c r="K232" i="24521" s="1"/>
  <c r="P232" i="24521" s="1"/>
  <c r="T232" i="24521" s="1"/>
  <c r="O232" i="24521"/>
  <c r="S232" i="24521"/>
  <c r="H233" i="24521"/>
  <c r="K233" i="24521" s="1"/>
  <c r="O233" i="24521"/>
  <c r="S233" i="24521"/>
  <c r="H234" i="24521"/>
  <c r="K234" i="24521"/>
  <c r="O234" i="24521"/>
  <c r="S234" i="24521"/>
  <c r="H235" i="24521"/>
  <c r="K235" i="24521" s="1"/>
  <c r="P235" i="24521" s="1"/>
  <c r="O235" i="24521"/>
  <c r="S235" i="24521"/>
  <c r="D236" i="24521"/>
  <c r="E236" i="24521"/>
  <c r="F236" i="24521"/>
  <c r="G236" i="24521"/>
  <c r="I236" i="24521"/>
  <c r="J236" i="24521"/>
  <c r="L236" i="24521"/>
  <c r="M236" i="24521"/>
  <c r="N236" i="24521"/>
  <c r="Q236" i="24521"/>
  <c r="R236" i="24521"/>
  <c r="S236" i="24521" s="1"/>
  <c r="H237" i="24521"/>
  <c r="K237" i="24521"/>
  <c r="P237" i="24521" s="1"/>
  <c r="T237" i="24521" s="1"/>
  <c r="O237" i="24521"/>
  <c r="S237" i="24521"/>
  <c r="H238" i="24521"/>
  <c r="K238" i="24521" s="1"/>
  <c r="P238" i="24521" s="1"/>
  <c r="O238" i="24521"/>
  <c r="S238" i="24521"/>
  <c r="H239" i="24521"/>
  <c r="K239" i="24521" s="1"/>
  <c r="O239" i="24521"/>
  <c r="S239" i="24521"/>
  <c r="H240" i="24521"/>
  <c r="K240" i="24521" s="1"/>
  <c r="O240" i="24521"/>
  <c r="S240" i="24521"/>
  <c r="H241" i="24521"/>
  <c r="K241" i="24521"/>
  <c r="O241" i="24521"/>
  <c r="S241" i="24521"/>
  <c r="H242" i="24521"/>
  <c r="K242" i="24521" s="1"/>
  <c r="P242" i="24521" s="1"/>
  <c r="O242" i="24521"/>
  <c r="S242" i="24521"/>
  <c r="T242" i="24521" s="1"/>
  <c r="H243" i="24521"/>
  <c r="K243" i="24521"/>
  <c r="O243" i="24521"/>
  <c r="P243" i="24521" s="1"/>
  <c r="T243" i="24521" s="1"/>
  <c r="S243" i="24521"/>
  <c r="H244" i="24521"/>
  <c r="K244" i="24521" s="1"/>
  <c r="P244" i="24521" s="1"/>
  <c r="T244" i="24521" s="1"/>
  <c r="O244" i="24521"/>
  <c r="S244" i="24521"/>
  <c r="H245" i="24521"/>
  <c r="K245" i="24521" s="1"/>
  <c r="O245" i="24521"/>
  <c r="S245" i="24521"/>
  <c r="H246" i="24521"/>
  <c r="K246" i="24521" s="1"/>
  <c r="P246" i="24521" s="1"/>
  <c r="T246" i="24521" s="1"/>
  <c r="O246" i="24521"/>
  <c r="S246" i="24521"/>
  <c r="H247" i="24521"/>
  <c r="K247" i="24521"/>
  <c r="P247" i="24521" s="1"/>
  <c r="O247" i="24521"/>
  <c r="S247" i="24521"/>
  <c r="H248" i="24521"/>
  <c r="K248" i="24521" s="1"/>
  <c r="O248" i="24521"/>
  <c r="S248" i="24521"/>
  <c r="H249" i="24521"/>
  <c r="K249" i="24521" s="1"/>
  <c r="P249" i="24521" s="1"/>
  <c r="T249" i="24521" s="1"/>
  <c r="O249" i="24521"/>
  <c r="S249" i="24521"/>
  <c r="H250" i="24521"/>
  <c r="K250" i="24521" s="1"/>
  <c r="O250" i="24521"/>
  <c r="S250" i="24521"/>
  <c r="H251" i="24521"/>
  <c r="K251" i="24521" s="1"/>
  <c r="O251" i="24521"/>
  <c r="S251" i="24521"/>
  <c r="H252" i="24521"/>
  <c r="K252" i="24521" s="1"/>
  <c r="O252" i="24521"/>
  <c r="S252" i="24521"/>
  <c r="H253" i="24521"/>
  <c r="K253" i="24521"/>
  <c r="P253" i="24521" s="1"/>
  <c r="T253" i="24521" s="1"/>
  <c r="O253" i="24521"/>
  <c r="S253" i="24521"/>
  <c r="H254" i="24521"/>
  <c r="K254" i="24521" s="1"/>
  <c r="P254" i="24521" s="1"/>
  <c r="O254" i="24521"/>
  <c r="S254" i="24521"/>
  <c r="H255" i="24521"/>
  <c r="K255" i="24521"/>
  <c r="O255" i="24521"/>
  <c r="S255" i="24521"/>
  <c r="H256" i="24521"/>
  <c r="K256" i="24521" s="1"/>
  <c r="O256" i="24521"/>
  <c r="S256" i="24521"/>
  <c r="H257" i="24521"/>
  <c r="K257" i="24521"/>
  <c r="O257" i="24521"/>
  <c r="S257" i="24521"/>
  <c r="H258" i="24521"/>
  <c r="K258" i="24521" s="1"/>
  <c r="P258" i="24521" s="1"/>
  <c r="O258" i="24521"/>
  <c r="S258" i="24521"/>
  <c r="H259" i="24521"/>
  <c r="K259" i="24521"/>
  <c r="O259" i="24521"/>
  <c r="P259" i="24521" s="1"/>
  <c r="S259" i="24521"/>
  <c r="H260" i="24521"/>
  <c r="K260" i="24521" s="1"/>
  <c r="P260" i="24521" s="1"/>
  <c r="O260" i="24521"/>
  <c r="S260" i="24521"/>
  <c r="H261" i="24521"/>
  <c r="K261" i="24521" s="1"/>
  <c r="O261" i="24521"/>
  <c r="S261" i="24521"/>
  <c r="H262" i="24521"/>
  <c r="K262" i="24521" s="1"/>
  <c r="O262" i="24521"/>
  <c r="S262" i="24521"/>
  <c r="H263" i="24521"/>
  <c r="K263" i="24521"/>
  <c r="P263" i="24521" s="1"/>
  <c r="O263" i="24521"/>
  <c r="S263" i="24521"/>
  <c r="H264" i="24521"/>
  <c r="K264" i="24521" s="1"/>
  <c r="O264" i="24521"/>
  <c r="S264" i="24521"/>
  <c r="H265" i="24521"/>
  <c r="K265" i="24521" s="1"/>
  <c r="P265" i="24521" s="1"/>
  <c r="T265" i="24521" s="1"/>
  <c r="O265" i="24521"/>
  <c r="S265" i="24521"/>
  <c r="H266" i="24521"/>
  <c r="K266" i="24521" s="1"/>
  <c r="O266" i="24521"/>
  <c r="S266" i="24521"/>
  <c r="H267" i="24521"/>
  <c r="K267" i="24521"/>
  <c r="O267" i="24521"/>
  <c r="S267" i="24521"/>
  <c r="D268" i="24521"/>
  <c r="E268" i="24521"/>
  <c r="F268" i="24521"/>
  <c r="G268" i="24521"/>
  <c r="H268" i="24521" s="1"/>
  <c r="I268" i="24521"/>
  <c r="J268" i="24521"/>
  <c r="L268" i="24521"/>
  <c r="M268" i="24521"/>
  <c r="N268" i="24521"/>
  <c r="O268" i="24521"/>
  <c r="Q268" i="24521"/>
  <c r="R268" i="24521"/>
  <c r="S268" i="24521"/>
  <c r="H269" i="24521"/>
  <c r="K269" i="24521" s="1"/>
  <c r="O269" i="24521"/>
  <c r="P269" i="24521" s="1"/>
  <c r="T269" i="24521" s="1"/>
  <c r="S269" i="24521"/>
  <c r="H270" i="24521"/>
  <c r="K270" i="24521" s="1"/>
  <c r="P270" i="24521" s="1"/>
  <c r="O270" i="24521"/>
  <c r="S270" i="24521"/>
  <c r="H271" i="24521"/>
  <c r="K271" i="24521"/>
  <c r="P271" i="24521" s="1"/>
  <c r="O271" i="24521"/>
  <c r="S271" i="24521"/>
  <c r="H272" i="24521"/>
  <c r="K272" i="24521" s="1"/>
  <c r="O272" i="24521"/>
  <c r="S272" i="24521"/>
  <c r="H273" i="24521"/>
  <c r="K273" i="24521"/>
  <c r="O273" i="24521"/>
  <c r="P273" i="24521" s="1"/>
  <c r="T273" i="24521" s="1"/>
  <c r="S273" i="24521"/>
  <c r="H274" i="24521"/>
  <c r="K274" i="24521" s="1"/>
  <c r="P274" i="24521" s="1"/>
  <c r="T274" i="24521" s="1"/>
  <c r="O274" i="24521"/>
  <c r="S274" i="24521"/>
  <c r="H275" i="24521"/>
  <c r="K275" i="24521"/>
  <c r="O275" i="24521"/>
  <c r="P275" i="24521" s="1"/>
  <c r="S275" i="24521"/>
  <c r="H276" i="24521"/>
  <c r="K276" i="24521" s="1"/>
  <c r="O276" i="24521"/>
  <c r="S276" i="24521"/>
  <c r="H277" i="24521"/>
  <c r="K277" i="24521" s="1"/>
  <c r="O277" i="24521"/>
  <c r="S277" i="24521"/>
  <c r="H278" i="24521"/>
  <c r="K278" i="24521" s="1"/>
  <c r="P278" i="24521" s="1"/>
  <c r="O278" i="24521"/>
  <c r="S278" i="24521"/>
  <c r="T278" i="24521" s="1"/>
  <c r="D279" i="24521"/>
  <c r="E279" i="24521"/>
  <c r="F279" i="24521"/>
  <c r="G279" i="24521"/>
  <c r="H279" i="24521" s="1"/>
  <c r="I279" i="24521"/>
  <c r="J279" i="24521"/>
  <c r="L279" i="24521"/>
  <c r="M279" i="24521"/>
  <c r="N279" i="24521"/>
  <c r="Q279" i="24521"/>
  <c r="R279" i="24521"/>
  <c r="H280" i="24521"/>
  <c r="K280" i="24521"/>
  <c r="O280" i="24521"/>
  <c r="S280" i="24521"/>
  <c r="H281" i="24521"/>
  <c r="K281" i="24521" s="1"/>
  <c r="P281" i="24521" s="1"/>
  <c r="O281" i="24521"/>
  <c r="S281" i="24521"/>
  <c r="H282" i="24521"/>
  <c r="K282" i="24521"/>
  <c r="O282" i="24521"/>
  <c r="P282" i="24521" s="1"/>
  <c r="S282" i="24521"/>
  <c r="H283" i="24521"/>
  <c r="K283" i="24521" s="1"/>
  <c r="O283" i="24521"/>
  <c r="S283" i="24521"/>
  <c r="H284" i="24521"/>
  <c r="K284" i="24521" s="1"/>
  <c r="P284" i="24521" s="1"/>
  <c r="T284" i="24521" s="1"/>
  <c r="O284" i="24521"/>
  <c r="S284" i="24521"/>
  <c r="H285" i="24521"/>
  <c r="K285" i="24521" s="1"/>
  <c r="P285" i="24521" s="1"/>
  <c r="O285" i="24521"/>
  <c r="S285" i="24521"/>
  <c r="H286" i="24521"/>
  <c r="K286" i="24521"/>
  <c r="P286" i="24521" s="1"/>
  <c r="O286" i="24521"/>
  <c r="S286" i="24521"/>
  <c r="H287" i="24521"/>
  <c r="K287" i="24521" s="1"/>
  <c r="O287" i="24521"/>
  <c r="S287" i="24521"/>
  <c r="H288" i="24521"/>
  <c r="K288" i="24521" s="1"/>
  <c r="P288" i="24521" s="1"/>
  <c r="T288" i="24521" s="1"/>
  <c r="O288" i="24521"/>
  <c r="S288" i="24521"/>
  <c r="H289" i="24521"/>
  <c r="K289" i="24521" s="1"/>
  <c r="O289" i="24521"/>
  <c r="S289" i="24521"/>
  <c r="D290" i="24521"/>
  <c r="E290" i="24521"/>
  <c r="F290" i="24521"/>
  <c r="G290" i="24521"/>
  <c r="I290" i="24521"/>
  <c r="J290" i="24521"/>
  <c r="L290" i="24521"/>
  <c r="M290" i="24521"/>
  <c r="N290" i="24521"/>
  <c r="Q290" i="24521"/>
  <c r="R290" i="24521"/>
  <c r="H291" i="24521"/>
  <c r="K291" i="24521" s="1"/>
  <c r="O291" i="24521"/>
  <c r="S291" i="24521"/>
  <c r="H292" i="24521"/>
  <c r="K292" i="24521"/>
  <c r="O292" i="24521"/>
  <c r="S292" i="24521"/>
  <c r="H293" i="24521"/>
  <c r="K293" i="24521" s="1"/>
  <c r="O293" i="24521"/>
  <c r="S293" i="24521"/>
  <c r="H294" i="24521"/>
  <c r="K294" i="24521"/>
  <c r="O294" i="24521"/>
  <c r="S294" i="24521"/>
  <c r="H295" i="24521"/>
  <c r="K295" i="24521" s="1"/>
  <c r="P295" i="24521" s="1"/>
  <c r="T295" i="24521" s="1"/>
  <c r="O295" i="24521"/>
  <c r="S295" i="24521"/>
  <c r="H296" i="24521"/>
  <c r="K296" i="24521" s="1"/>
  <c r="O296" i="24521"/>
  <c r="S296" i="24521"/>
  <c r="H297" i="24521"/>
  <c r="K297" i="24521" s="1"/>
  <c r="O297" i="24521"/>
  <c r="S297" i="24521"/>
  <c r="H298" i="24521"/>
  <c r="K298" i="24521"/>
  <c r="P298" i="24521" s="1"/>
  <c r="O298" i="24521"/>
  <c r="S298" i="24521"/>
  <c r="H299" i="24521"/>
  <c r="K299" i="24521" s="1"/>
  <c r="P299" i="24521" s="1"/>
  <c r="O299" i="24521"/>
  <c r="S299" i="24521"/>
  <c r="H300" i="24521"/>
  <c r="K300" i="24521"/>
  <c r="O300" i="24521"/>
  <c r="P300" i="24521" s="1"/>
  <c r="T300" i="24521" s="1"/>
  <c r="S300" i="24521"/>
  <c r="H301" i="24521"/>
  <c r="K301" i="24521" s="1"/>
  <c r="O301" i="24521"/>
  <c r="S301" i="24521"/>
  <c r="H302" i="24521"/>
  <c r="K302" i="24521" s="1"/>
  <c r="O302" i="24521"/>
  <c r="S302" i="24521"/>
  <c r="H303" i="24521"/>
  <c r="K303" i="24521" s="1"/>
  <c r="P303" i="24521" s="1"/>
  <c r="O303" i="24521"/>
  <c r="S303" i="24521"/>
  <c r="H304" i="24521"/>
  <c r="K304" i="24521"/>
  <c r="O304" i="24521"/>
  <c r="S304" i="24521"/>
  <c r="H305" i="24521"/>
  <c r="K305" i="24521" s="1"/>
  <c r="O305" i="24521"/>
  <c r="S305" i="24521"/>
  <c r="H306" i="24521"/>
  <c r="K306" i="24521" s="1"/>
  <c r="O306" i="24521"/>
  <c r="S306" i="24521"/>
  <c r="H307" i="24521"/>
  <c r="K307" i="24521" s="1"/>
  <c r="O307" i="24521"/>
  <c r="S307" i="24521"/>
  <c r="H308" i="24521"/>
  <c r="K308" i="24521" s="1"/>
  <c r="O308" i="24521"/>
  <c r="S308" i="24521"/>
  <c r="H309" i="24521"/>
  <c r="K309" i="24521" s="1"/>
  <c r="O309" i="24521"/>
  <c r="S309" i="24521"/>
  <c r="H310" i="24521"/>
  <c r="K310" i="24521"/>
  <c r="P310" i="24521" s="1"/>
  <c r="T310" i="24521" s="1"/>
  <c r="O310" i="24521"/>
  <c r="S310" i="24521"/>
  <c r="H311" i="24521"/>
  <c r="K311" i="24521" s="1"/>
  <c r="P311" i="24521" s="1"/>
  <c r="O311" i="24521"/>
  <c r="S311" i="24521"/>
  <c r="H312" i="24521"/>
  <c r="K312" i="24521" s="1"/>
  <c r="O312" i="24521"/>
  <c r="S312" i="24521"/>
  <c r="H313" i="24521"/>
  <c r="K313" i="24521" s="1"/>
  <c r="O313" i="24521"/>
  <c r="S313" i="24521"/>
  <c r="H314" i="24521"/>
  <c r="K314" i="24521"/>
  <c r="O314" i="24521"/>
  <c r="S314" i="24521"/>
  <c r="H315" i="24521"/>
  <c r="K315" i="24521" s="1"/>
  <c r="P315" i="24521" s="1"/>
  <c r="O315" i="24521"/>
  <c r="S315" i="24521"/>
  <c r="T315" i="24521" s="1"/>
  <c r="H316" i="24521"/>
  <c r="K316" i="24521"/>
  <c r="O316" i="24521"/>
  <c r="P316" i="24521" s="1"/>
  <c r="T316" i="24521" s="1"/>
  <c r="S316" i="24521"/>
  <c r="H317" i="24521"/>
  <c r="K317" i="24521" s="1"/>
  <c r="P317" i="24521" s="1"/>
  <c r="T317" i="24521" s="1"/>
  <c r="O317" i="24521"/>
  <c r="S317" i="24521"/>
  <c r="H318" i="24521"/>
  <c r="K318" i="24521" s="1"/>
  <c r="O318" i="24521"/>
  <c r="S318" i="24521"/>
  <c r="H319" i="24521"/>
  <c r="K319" i="24521" s="1"/>
  <c r="P319" i="24521" s="1"/>
  <c r="O319" i="24521"/>
  <c r="S319" i="24521"/>
  <c r="H320" i="24521"/>
  <c r="K320" i="24521"/>
  <c r="O320" i="24521"/>
  <c r="S320" i="24521"/>
  <c r="H321" i="24521"/>
  <c r="K321" i="24521" s="1"/>
  <c r="O321" i="24521"/>
  <c r="S321" i="24521"/>
  <c r="H322" i="24521"/>
  <c r="K322" i="24521" s="1"/>
  <c r="O322" i="24521"/>
  <c r="S322" i="24521"/>
  <c r="H323" i="24521"/>
  <c r="K323" i="24521" s="1"/>
  <c r="O323" i="24521"/>
  <c r="S323" i="24521"/>
  <c r="H324" i="24521"/>
  <c r="K324" i="24521" s="1"/>
  <c r="O324" i="24521"/>
  <c r="S324" i="24521"/>
  <c r="H325" i="24521"/>
  <c r="K325" i="24521" s="1"/>
  <c r="O325" i="24521"/>
  <c r="S325" i="24521"/>
  <c r="H326" i="24521"/>
  <c r="K326" i="24521"/>
  <c r="O326" i="24521"/>
  <c r="S326" i="24521"/>
  <c r="H327" i="24521"/>
  <c r="K327" i="24521" s="1"/>
  <c r="P327" i="24521" s="1"/>
  <c r="O327" i="24521"/>
  <c r="S327" i="24521"/>
  <c r="H328" i="24521"/>
  <c r="K328" i="24521"/>
  <c r="O328" i="24521"/>
  <c r="P328" i="24521" s="1"/>
  <c r="T328" i="24521" s="1"/>
  <c r="S328" i="24521"/>
  <c r="H329" i="24521"/>
  <c r="K329" i="24521" s="1"/>
  <c r="O329" i="24521"/>
  <c r="S329" i="24521"/>
  <c r="H330" i="24521"/>
  <c r="K330" i="24521"/>
  <c r="O330" i="24521"/>
  <c r="P330" i="24521" s="1"/>
  <c r="S330" i="24521"/>
  <c r="H331" i="24521"/>
  <c r="K331" i="24521" s="1"/>
  <c r="P331" i="24521" s="1"/>
  <c r="O331" i="24521"/>
  <c r="S331" i="24521"/>
  <c r="T331" i="24521" s="1"/>
  <c r="H332" i="24521"/>
  <c r="K332" i="24521"/>
  <c r="O332" i="24521"/>
  <c r="P332" i="24521" s="1"/>
  <c r="S332" i="24521"/>
  <c r="H333" i="24521"/>
  <c r="K333" i="24521" s="1"/>
  <c r="P333" i="24521" s="1"/>
  <c r="T333" i="24521" s="1"/>
  <c r="O333" i="24521"/>
  <c r="S333" i="24521"/>
  <c r="H334" i="24521"/>
  <c r="K334" i="24521" s="1"/>
  <c r="O334" i="24521"/>
  <c r="S334" i="24521"/>
  <c r="H335" i="24521"/>
  <c r="K335" i="24521" s="1"/>
  <c r="O335" i="24521"/>
  <c r="S335" i="24521"/>
  <c r="H336" i="24521"/>
  <c r="K336" i="24521"/>
  <c r="O336" i="24521"/>
  <c r="S336" i="24521"/>
  <c r="H337" i="24521"/>
  <c r="K337" i="24521" s="1"/>
  <c r="O337" i="24521"/>
  <c r="S337" i="24521"/>
  <c r="H338" i="24521"/>
  <c r="K338" i="24521" s="1"/>
  <c r="P338" i="24521" s="1"/>
  <c r="T338" i="24521" s="1"/>
  <c r="O338" i="24521"/>
  <c r="S338" i="24521"/>
  <c r="D343" i="24521"/>
  <c r="E343" i="24521"/>
  <c r="F343" i="24521"/>
  <c r="G343" i="24521"/>
  <c r="H343" i="24521"/>
  <c r="I343" i="24521"/>
  <c r="J343" i="24521"/>
  <c r="L343" i="24521"/>
  <c r="M343" i="24521"/>
  <c r="N343" i="24521"/>
  <c r="Q343" i="24521"/>
  <c r="R343" i="24521"/>
  <c r="G344" i="24521"/>
  <c r="H7" i="24524"/>
  <c r="K7" i="24524"/>
  <c r="K14" i="24524" s="1"/>
  <c r="O7" i="24524"/>
  <c r="O14" i="24524" s="1"/>
  <c r="S7" i="24524"/>
  <c r="H8" i="24524"/>
  <c r="K8" i="24524" s="1"/>
  <c r="O8" i="24524"/>
  <c r="S8" i="24524"/>
  <c r="H9" i="24524"/>
  <c r="K9" i="24524" s="1"/>
  <c r="O9" i="24524"/>
  <c r="P9" i="24524" s="1"/>
  <c r="T9" i="24524" s="1"/>
  <c r="S9" i="24524"/>
  <c r="H10" i="24524"/>
  <c r="K10" i="24524" s="1"/>
  <c r="P10" i="24524" s="1"/>
  <c r="O10" i="24524"/>
  <c r="S10" i="24524"/>
  <c r="T10" i="24524" s="1"/>
  <c r="H11" i="24524"/>
  <c r="K11" i="24524"/>
  <c r="O11" i="24524"/>
  <c r="S11" i="24524"/>
  <c r="H12" i="24524"/>
  <c r="K12" i="24524" s="1"/>
  <c r="O12" i="24524"/>
  <c r="S12" i="24524"/>
  <c r="H13" i="24524"/>
  <c r="K13" i="24524"/>
  <c r="O13" i="24524"/>
  <c r="P13" i="24524" s="1"/>
  <c r="T13" i="24524" s="1"/>
  <c r="S13" i="24524"/>
  <c r="D14" i="24524"/>
  <c r="E14" i="24524"/>
  <c r="F14" i="24524"/>
  <c r="G14" i="24524"/>
  <c r="H14" i="24524"/>
  <c r="I14" i="24524"/>
  <c r="J14" i="24524"/>
  <c r="L14" i="24524"/>
  <c r="M14" i="24524"/>
  <c r="N14" i="24524"/>
  <c r="Q14" i="24524"/>
  <c r="R14" i="24524"/>
  <c r="S14" i="24524"/>
  <c r="H15" i="24524"/>
  <c r="O15" i="24524"/>
  <c r="S15" i="24524"/>
  <c r="H16" i="24524"/>
  <c r="K16" i="24524"/>
  <c r="O16" i="24524"/>
  <c r="S16" i="24524"/>
  <c r="H17" i="24524"/>
  <c r="K17" i="24524" s="1"/>
  <c r="O17" i="24524"/>
  <c r="S17" i="24524"/>
  <c r="H18" i="24524"/>
  <c r="K18" i="24524" s="1"/>
  <c r="O18" i="24524"/>
  <c r="S18" i="24524"/>
  <c r="H19" i="24524"/>
  <c r="K19" i="24524" s="1"/>
  <c r="P19" i="24524" s="1"/>
  <c r="O19" i="24524"/>
  <c r="S19" i="24524"/>
  <c r="H20" i="24524"/>
  <c r="K20" i="24524"/>
  <c r="P20" i="24524" s="1"/>
  <c r="O20" i="24524"/>
  <c r="S20" i="24524"/>
  <c r="H21" i="24524"/>
  <c r="K21" i="24524" s="1"/>
  <c r="O21" i="24524"/>
  <c r="S21" i="24524"/>
  <c r="H22" i="24524"/>
  <c r="K22" i="24524" s="1"/>
  <c r="O22" i="24524"/>
  <c r="S22" i="24524"/>
  <c r="H23" i="24524"/>
  <c r="K23" i="24524" s="1"/>
  <c r="O23" i="24524"/>
  <c r="S23" i="24524"/>
  <c r="H24" i="24524"/>
  <c r="K24" i="24524" s="1"/>
  <c r="P24" i="24524" s="1"/>
  <c r="T24" i="24524" s="1"/>
  <c r="O24" i="24524"/>
  <c r="S24" i="24524"/>
  <c r="H25" i="24524"/>
  <c r="K25" i="24524" s="1"/>
  <c r="O25" i="24524"/>
  <c r="S25" i="24524"/>
  <c r="H26" i="24524"/>
  <c r="K26" i="24524"/>
  <c r="O26" i="24524"/>
  <c r="S26" i="24524"/>
  <c r="H27" i="24524"/>
  <c r="K27" i="24524" s="1"/>
  <c r="P27" i="24524" s="1"/>
  <c r="O27" i="24524"/>
  <c r="S27" i="24524"/>
  <c r="H28" i="24524"/>
  <c r="K28" i="24524" s="1"/>
  <c r="P28" i="24524" s="1"/>
  <c r="T28" i="24524" s="1"/>
  <c r="O28" i="24524"/>
  <c r="S28" i="24524"/>
  <c r="H29" i="24524"/>
  <c r="K29" i="24524" s="1"/>
  <c r="O29" i="24524"/>
  <c r="S29" i="24524"/>
  <c r="H30" i="24524"/>
  <c r="K30" i="24524" s="1"/>
  <c r="O30" i="24524"/>
  <c r="S30" i="24524"/>
  <c r="D31" i="24524"/>
  <c r="E31" i="24524"/>
  <c r="F31" i="24524"/>
  <c r="G31" i="24524"/>
  <c r="I31" i="24524"/>
  <c r="J31" i="24524"/>
  <c r="L31" i="24524"/>
  <c r="M31" i="24524"/>
  <c r="N31" i="24524"/>
  <c r="Q31" i="24524"/>
  <c r="R31" i="24524"/>
  <c r="H32" i="24524"/>
  <c r="K32" i="24524" s="1"/>
  <c r="P32" i="24524" s="1"/>
  <c r="T32" i="24524" s="1"/>
  <c r="O32" i="24524"/>
  <c r="S32" i="24524"/>
  <c r="H33" i="24524"/>
  <c r="K33" i="24524" s="1"/>
  <c r="P33" i="24524" s="1"/>
  <c r="T33" i="24524" s="1"/>
  <c r="O33" i="24524"/>
  <c r="S33" i="24524"/>
  <c r="H34" i="24524"/>
  <c r="K34" i="24524" s="1"/>
  <c r="O34" i="24524"/>
  <c r="S34" i="24524"/>
  <c r="H35" i="24524"/>
  <c r="K35" i="24524"/>
  <c r="O35" i="24524"/>
  <c r="S35" i="24524"/>
  <c r="H36" i="24524"/>
  <c r="K36" i="24524" s="1"/>
  <c r="P36" i="24524" s="1"/>
  <c r="T36" i="24524" s="1"/>
  <c r="O36" i="24524"/>
  <c r="S36" i="24524"/>
  <c r="H37" i="24524"/>
  <c r="K37" i="24524"/>
  <c r="O37" i="24524"/>
  <c r="S37" i="24524"/>
  <c r="H38" i="24524"/>
  <c r="K38" i="24524" s="1"/>
  <c r="P38" i="24524" s="1"/>
  <c r="T38" i="24524" s="1"/>
  <c r="O38" i="24524"/>
  <c r="S38" i="24524"/>
  <c r="H39" i="24524"/>
  <c r="K39" i="24524" s="1"/>
  <c r="O39" i="24524"/>
  <c r="P39" i="24524" s="1"/>
  <c r="T39" i="24524" s="1"/>
  <c r="S39" i="24524"/>
  <c r="H40" i="24524"/>
  <c r="K40" i="24524" s="1"/>
  <c r="P40" i="24524" s="1"/>
  <c r="T40" i="24524" s="1"/>
  <c r="O40" i="24524"/>
  <c r="S40" i="24524"/>
  <c r="H41" i="24524"/>
  <c r="K41" i="24524"/>
  <c r="P41" i="24524" s="1"/>
  <c r="T41" i="24524" s="1"/>
  <c r="O41" i="24524"/>
  <c r="S41" i="24524"/>
  <c r="H42" i="24524"/>
  <c r="K42" i="24524" s="1"/>
  <c r="O42" i="24524"/>
  <c r="S42" i="24524"/>
  <c r="H43" i="24524"/>
  <c r="K43" i="24524" s="1"/>
  <c r="O43" i="24524"/>
  <c r="S43" i="24524"/>
  <c r="H44" i="24524"/>
  <c r="K44" i="24524" s="1"/>
  <c r="O44" i="24524"/>
  <c r="S44" i="24524"/>
  <c r="H45" i="24524"/>
  <c r="K45" i="24524" s="1"/>
  <c r="P45" i="24524" s="1"/>
  <c r="T45" i="24524" s="1"/>
  <c r="O45" i="24524"/>
  <c r="S45" i="24524"/>
  <c r="H46" i="24524"/>
  <c r="K46" i="24524" s="1"/>
  <c r="O46" i="24524"/>
  <c r="S46" i="24524"/>
  <c r="H47" i="24524"/>
  <c r="K47" i="24524"/>
  <c r="O47" i="24524"/>
  <c r="S47" i="24524"/>
  <c r="H48" i="24524"/>
  <c r="K48" i="24524" s="1"/>
  <c r="P48" i="24524" s="1"/>
  <c r="T48" i="24524" s="1"/>
  <c r="O48" i="24524"/>
  <c r="S48" i="24524"/>
  <c r="H49" i="24524"/>
  <c r="K49" i="24524"/>
  <c r="O49" i="24524"/>
  <c r="S49" i="24524"/>
  <c r="H50" i="24524"/>
  <c r="K50" i="24524" s="1"/>
  <c r="O50" i="24524"/>
  <c r="S50" i="24524"/>
  <c r="H51" i="24524"/>
  <c r="K51" i="24524"/>
  <c r="O51" i="24524"/>
  <c r="P51" i="24524" s="1"/>
  <c r="T51" i="24524" s="1"/>
  <c r="S51" i="24524"/>
  <c r="H52" i="24524"/>
  <c r="K52" i="24524" s="1"/>
  <c r="P52" i="24524" s="1"/>
  <c r="T52" i="24524" s="1"/>
  <c r="O52" i="24524"/>
  <c r="S52" i="24524"/>
  <c r="H53" i="24524"/>
  <c r="K53" i="24524"/>
  <c r="O53" i="24524"/>
  <c r="S53" i="24524"/>
  <c r="H54" i="24524"/>
  <c r="K54" i="24524" s="1"/>
  <c r="P54" i="24524" s="1"/>
  <c r="T54" i="24524" s="1"/>
  <c r="O54" i="24524"/>
  <c r="S54" i="24524"/>
  <c r="H55" i="24524"/>
  <c r="K55" i="24524" s="1"/>
  <c r="O55" i="24524"/>
  <c r="P55" i="24524" s="1"/>
  <c r="T55" i="24524" s="1"/>
  <c r="S55" i="24524"/>
  <c r="H56" i="24524"/>
  <c r="K56" i="24524" s="1"/>
  <c r="O56" i="24524"/>
  <c r="S56" i="24524"/>
  <c r="H57" i="24524"/>
  <c r="K57" i="24524"/>
  <c r="P57" i="24524" s="1"/>
  <c r="T57" i="24524" s="1"/>
  <c r="O57" i="24524"/>
  <c r="S57" i="24524"/>
  <c r="H58" i="24524"/>
  <c r="K58" i="24524" s="1"/>
  <c r="O58" i="24524"/>
  <c r="S58" i="24524"/>
  <c r="H59" i="24524"/>
  <c r="K59" i="24524" s="1"/>
  <c r="O59" i="24524"/>
  <c r="S59" i="24524"/>
  <c r="H60" i="24524"/>
  <c r="K60" i="24524" s="1"/>
  <c r="O60" i="24524"/>
  <c r="S60" i="24524"/>
  <c r="H61" i="24524"/>
  <c r="K61" i="24524"/>
  <c r="P61" i="24524" s="1"/>
  <c r="T61" i="24524" s="1"/>
  <c r="O61" i="24524"/>
  <c r="S61" i="24524"/>
  <c r="H62" i="24524"/>
  <c r="K62" i="24524" s="1"/>
  <c r="O62" i="24524"/>
  <c r="S62" i="24524"/>
  <c r="H63" i="24524"/>
  <c r="K63" i="24524"/>
  <c r="O63" i="24524"/>
  <c r="P63" i="24524" s="1"/>
  <c r="T63" i="24524" s="1"/>
  <c r="S63" i="24524"/>
  <c r="H64" i="24524"/>
  <c r="K64" i="24524" s="1"/>
  <c r="P64" i="24524" s="1"/>
  <c r="T64" i="24524" s="1"/>
  <c r="O64" i="24524"/>
  <c r="S64" i="24524"/>
  <c r="H65" i="24524"/>
  <c r="K65" i="24524"/>
  <c r="O65" i="24524"/>
  <c r="S65" i="24524"/>
  <c r="H66" i="24524"/>
  <c r="K66" i="24524" s="1"/>
  <c r="O66" i="24524"/>
  <c r="S66" i="24524"/>
  <c r="H67" i="24524"/>
  <c r="K67" i="24524"/>
  <c r="O67" i="24524"/>
  <c r="P67" i="24524" s="1"/>
  <c r="T67" i="24524" s="1"/>
  <c r="S67" i="24524"/>
  <c r="H68" i="24524"/>
  <c r="K68" i="24524" s="1"/>
  <c r="P68" i="24524" s="1"/>
  <c r="T68" i="24524" s="1"/>
  <c r="O68" i="24524"/>
  <c r="S68" i="24524"/>
  <c r="O69" i="24524"/>
  <c r="P69" i="24524"/>
  <c r="T69" i="24524" s="1"/>
  <c r="S69" i="24524"/>
  <c r="D70" i="24524"/>
  <c r="E70" i="24524"/>
  <c r="F70" i="24524"/>
  <c r="G70" i="24524"/>
  <c r="I70" i="24524"/>
  <c r="J70" i="24524"/>
  <c r="L70" i="24524"/>
  <c r="M70" i="24524"/>
  <c r="N70" i="24524"/>
  <c r="O70" i="24524" s="1"/>
  <c r="Q70" i="24524"/>
  <c r="R70" i="24524"/>
  <c r="S70" i="24524" s="1"/>
  <c r="H71" i="24524"/>
  <c r="K71" i="24524"/>
  <c r="P71" i="24524" s="1"/>
  <c r="O71" i="24524"/>
  <c r="S71" i="24524"/>
  <c r="H72" i="24524"/>
  <c r="K72" i="24524" s="1"/>
  <c r="O72" i="24524"/>
  <c r="S72" i="24524"/>
  <c r="H73" i="24524"/>
  <c r="K73" i="24524" s="1"/>
  <c r="O73" i="24524"/>
  <c r="S73" i="24524"/>
  <c r="H74" i="24524"/>
  <c r="K74" i="24524" s="1"/>
  <c r="P74" i="24524" s="1"/>
  <c r="O74" i="24524"/>
  <c r="S74" i="24524"/>
  <c r="H75" i="24524"/>
  <c r="K75" i="24524"/>
  <c r="P75" i="24524" s="1"/>
  <c r="O75" i="24524"/>
  <c r="S75" i="24524"/>
  <c r="H76" i="24524"/>
  <c r="K76" i="24524" s="1"/>
  <c r="O76" i="24524"/>
  <c r="S76" i="24524"/>
  <c r="H77" i="24524"/>
  <c r="K77" i="24524"/>
  <c r="O77" i="24524"/>
  <c r="S77" i="24524"/>
  <c r="H78" i="24524"/>
  <c r="K78" i="24524" s="1"/>
  <c r="P78" i="24524" s="1"/>
  <c r="T78" i="24524" s="1"/>
  <c r="O78" i="24524"/>
  <c r="S78" i="24524"/>
  <c r="H79" i="24524"/>
  <c r="K79" i="24524"/>
  <c r="O79" i="24524"/>
  <c r="S79" i="24524"/>
  <c r="H80" i="24524"/>
  <c r="K80" i="24524" s="1"/>
  <c r="O80" i="24524"/>
  <c r="S80" i="24524"/>
  <c r="H81" i="24524"/>
  <c r="K81" i="24524" s="1"/>
  <c r="P81" i="24524" s="1"/>
  <c r="T81" i="24524" s="1"/>
  <c r="O81" i="24524"/>
  <c r="S81" i="24524"/>
  <c r="H82" i="24524"/>
  <c r="K82" i="24524" s="1"/>
  <c r="P82" i="24524" s="1"/>
  <c r="O82" i="24524"/>
  <c r="S82" i="24524"/>
  <c r="H83" i="24524"/>
  <c r="K83" i="24524"/>
  <c r="P83" i="24524" s="1"/>
  <c r="O83" i="24524"/>
  <c r="S83" i="24524"/>
  <c r="H84" i="24524"/>
  <c r="K84" i="24524" s="1"/>
  <c r="O84" i="24524"/>
  <c r="S84" i="24524"/>
  <c r="H85" i="24524"/>
  <c r="K85" i="24524" s="1"/>
  <c r="P85" i="24524" s="1"/>
  <c r="T85" i="24524" s="1"/>
  <c r="O85" i="24524"/>
  <c r="S85" i="24524"/>
  <c r="H86" i="24524"/>
  <c r="K86" i="24524" s="1"/>
  <c r="O86" i="24524"/>
  <c r="S86" i="24524"/>
  <c r="H87" i="24524"/>
  <c r="K87" i="24524"/>
  <c r="P87" i="24524" s="1"/>
  <c r="T87" i="24524" s="1"/>
  <c r="O87" i="24524"/>
  <c r="S87" i="24524"/>
  <c r="H88" i="24524"/>
  <c r="K88" i="24524" s="1"/>
  <c r="P88" i="24524" s="1"/>
  <c r="O88" i="24524"/>
  <c r="S88" i="24524"/>
  <c r="H89" i="24524"/>
  <c r="K89" i="24524" s="1"/>
  <c r="O89" i="24524"/>
  <c r="S89" i="24524"/>
  <c r="H90" i="24524"/>
  <c r="K90" i="24524" s="1"/>
  <c r="P90" i="24524" s="1"/>
  <c r="T90" i="24524" s="1"/>
  <c r="O90" i="24524"/>
  <c r="S90" i="24524"/>
  <c r="H91" i="24524"/>
  <c r="K91" i="24524"/>
  <c r="P91" i="24524" s="1"/>
  <c r="O91" i="24524"/>
  <c r="S91" i="24524"/>
  <c r="H92" i="24524"/>
  <c r="K92" i="24524" s="1"/>
  <c r="O92" i="24524"/>
  <c r="S92" i="24524"/>
  <c r="H93" i="24524"/>
  <c r="K93" i="24524" s="1"/>
  <c r="P93" i="24524" s="1"/>
  <c r="T93" i="24524" s="1"/>
  <c r="O93" i="24524"/>
  <c r="S93" i="24524"/>
  <c r="H94" i="24524"/>
  <c r="K94" i="24524" s="1"/>
  <c r="P94" i="24524" s="1"/>
  <c r="O94" i="24524"/>
  <c r="S94" i="24524"/>
  <c r="H95" i="24524"/>
  <c r="K95" i="24524"/>
  <c r="P95" i="24524" s="1"/>
  <c r="O95" i="24524"/>
  <c r="S95" i="24524"/>
  <c r="H96" i="24524"/>
  <c r="K96" i="24524" s="1"/>
  <c r="O96" i="24524"/>
  <c r="S96" i="24524"/>
  <c r="H97" i="24524"/>
  <c r="K97" i="24524" s="1"/>
  <c r="P97" i="24524" s="1"/>
  <c r="T97" i="24524" s="1"/>
  <c r="O97" i="24524"/>
  <c r="S97" i="24524"/>
  <c r="H98" i="24524"/>
  <c r="K98" i="24524" s="1"/>
  <c r="P98" i="24524" s="1"/>
  <c r="O98" i="24524"/>
  <c r="S98" i="24524"/>
  <c r="H99" i="24524"/>
  <c r="K99" i="24524"/>
  <c r="P99" i="24524" s="1"/>
  <c r="T99" i="24524" s="1"/>
  <c r="O99" i="24524"/>
  <c r="S99" i="24524"/>
  <c r="H100" i="24524"/>
  <c r="K100" i="24524" s="1"/>
  <c r="O100" i="24524"/>
  <c r="S100" i="24524"/>
  <c r="H101" i="24524"/>
  <c r="K101" i="24524" s="1"/>
  <c r="O101" i="24524"/>
  <c r="S101" i="24524"/>
  <c r="H102" i="24524"/>
  <c r="K102" i="24524" s="1"/>
  <c r="O102" i="24524"/>
  <c r="S102" i="24524"/>
  <c r="H103" i="24524"/>
  <c r="K103" i="24524"/>
  <c r="P103" i="24524" s="1"/>
  <c r="O103" i="24524"/>
  <c r="S103" i="24524"/>
  <c r="D104" i="24524"/>
  <c r="E104" i="24524"/>
  <c r="F104" i="24524"/>
  <c r="G104" i="24524"/>
  <c r="I104" i="24524"/>
  <c r="J104" i="24524"/>
  <c r="L104" i="24524"/>
  <c r="M104" i="24524"/>
  <c r="N104" i="24524"/>
  <c r="O104" i="24524" s="1"/>
  <c r="Q104" i="24524"/>
  <c r="R104" i="24524"/>
  <c r="H105" i="24524"/>
  <c r="K105" i="24524" s="1"/>
  <c r="O105" i="24524"/>
  <c r="P105" i="24524" s="1"/>
  <c r="S105" i="24524"/>
  <c r="H106" i="24524"/>
  <c r="K106" i="24524" s="1"/>
  <c r="O106" i="24524"/>
  <c r="S106" i="24524"/>
  <c r="H107" i="24524"/>
  <c r="K107" i="24524"/>
  <c r="P107" i="24524" s="1"/>
  <c r="O107" i="24524"/>
  <c r="S107" i="24524"/>
  <c r="H108" i="24524"/>
  <c r="K108" i="24524" s="1"/>
  <c r="O108" i="24524"/>
  <c r="S108" i="24524"/>
  <c r="H109" i="24524"/>
  <c r="K109" i="24524" s="1"/>
  <c r="O109" i="24524"/>
  <c r="P109" i="24524" s="1"/>
  <c r="T109" i="24524" s="1"/>
  <c r="S109" i="24524"/>
  <c r="H110" i="24524"/>
  <c r="K110" i="24524" s="1"/>
  <c r="O110" i="24524"/>
  <c r="S110" i="24524"/>
  <c r="H111" i="24524"/>
  <c r="K111" i="24524"/>
  <c r="P111" i="24524" s="1"/>
  <c r="T111" i="24524" s="1"/>
  <c r="O111" i="24524"/>
  <c r="S111" i="24524"/>
  <c r="H112" i="24524"/>
  <c r="K112" i="24524" s="1"/>
  <c r="O112" i="24524"/>
  <c r="S112" i="24524"/>
  <c r="H113" i="24524"/>
  <c r="K113" i="24524"/>
  <c r="O113" i="24524"/>
  <c r="P113" i="24524" s="1"/>
  <c r="T113" i="24524" s="1"/>
  <c r="S113" i="24524"/>
  <c r="H114" i="24524"/>
  <c r="K114" i="24524" s="1"/>
  <c r="P114" i="24524" s="1"/>
  <c r="O114" i="24524"/>
  <c r="S114" i="24524"/>
  <c r="H115" i="24524"/>
  <c r="K115" i="24524"/>
  <c r="O115" i="24524"/>
  <c r="S115" i="24524"/>
  <c r="H116" i="24524"/>
  <c r="K116" i="24524" s="1"/>
  <c r="O116" i="24524"/>
  <c r="S116" i="24524"/>
  <c r="H117" i="24524"/>
  <c r="K117" i="24524"/>
  <c r="O117" i="24524"/>
  <c r="P117" i="24524" s="1"/>
  <c r="S117" i="24524"/>
  <c r="H118" i="24524"/>
  <c r="K118" i="24524" s="1"/>
  <c r="P118" i="24524" s="1"/>
  <c r="T118" i="24524" s="1"/>
  <c r="O118" i="24524"/>
  <c r="S118" i="24524"/>
  <c r="H119" i="24524"/>
  <c r="K119" i="24524"/>
  <c r="O119" i="24524"/>
  <c r="S119" i="24524"/>
  <c r="H120" i="24524"/>
  <c r="K120" i="24524" s="1"/>
  <c r="O120" i="24524"/>
  <c r="S120" i="24524"/>
  <c r="H121" i="24524"/>
  <c r="K121" i="24524" s="1"/>
  <c r="O121" i="24524"/>
  <c r="S121" i="24524"/>
  <c r="H122" i="24524"/>
  <c r="K122" i="24524" s="1"/>
  <c r="O122" i="24524"/>
  <c r="S122" i="24524"/>
  <c r="H123" i="24524"/>
  <c r="K123" i="24524"/>
  <c r="P123" i="24524" s="1"/>
  <c r="O123" i="24524"/>
  <c r="S123" i="24524"/>
  <c r="H124" i="24524"/>
  <c r="K124" i="24524" s="1"/>
  <c r="O124" i="24524"/>
  <c r="S124" i="24524"/>
  <c r="H125" i="24524"/>
  <c r="K125" i="24524" s="1"/>
  <c r="O125" i="24524"/>
  <c r="P125" i="24524" s="1"/>
  <c r="T125" i="24524" s="1"/>
  <c r="S125" i="24524"/>
  <c r="H126" i="24524"/>
  <c r="K126" i="24524" s="1"/>
  <c r="P126" i="24524" s="1"/>
  <c r="O126" i="24524"/>
  <c r="S126" i="24524"/>
  <c r="H127" i="24524"/>
  <c r="K127" i="24524"/>
  <c r="P127" i="24524" s="1"/>
  <c r="O127" i="24524"/>
  <c r="S127" i="24524"/>
  <c r="H128" i="24524"/>
  <c r="K128" i="24524" s="1"/>
  <c r="O128" i="24524"/>
  <c r="S128" i="24524"/>
  <c r="H129" i="24524"/>
  <c r="K129" i="24524"/>
  <c r="O129" i="24524"/>
  <c r="P129" i="24524" s="1"/>
  <c r="T129" i="24524" s="1"/>
  <c r="S129" i="24524"/>
  <c r="H130" i="24524"/>
  <c r="K130" i="24524" s="1"/>
  <c r="P130" i="24524" s="1"/>
  <c r="T130" i="24524" s="1"/>
  <c r="O130" i="24524"/>
  <c r="S130" i="24524"/>
  <c r="H131" i="24524"/>
  <c r="K131" i="24524"/>
  <c r="O131" i="24524"/>
  <c r="S131" i="24524"/>
  <c r="H132" i="24524"/>
  <c r="K132" i="24524" s="1"/>
  <c r="O132" i="24524"/>
  <c r="S132" i="24524"/>
  <c r="H133" i="24524"/>
  <c r="K133" i="24524" s="1"/>
  <c r="O133" i="24524"/>
  <c r="S133" i="24524"/>
  <c r="H134" i="24524"/>
  <c r="K134" i="24524" s="1"/>
  <c r="O134" i="24524"/>
  <c r="S134" i="24524"/>
  <c r="D135" i="24524"/>
  <c r="E135" i="24524"/>
  <c r="F135" i="24524"/>
  <c r="G135" i="24524"/>
  <c r="H135" i="24524" s="1"/>
  <c r="I135" i="24524"/>
  <c r="J135" i="24524"/>
  <c r="L135" i="24524"/>
  <c r="M135" i="24524"/>
  <c r="N135" i="24524"/>
  <c r="Q135" i="24524"/>
  <c r="R135" i="24524"/>
  <c r="H136" i="24524"/>
  <c r="K136" i="24524"/>
  <c r="O136" i="24524"/>
  <c r="S136" i="24524"/>
  <c r="H137" i="24524"/>
  <c r="K137" i="24524" s="1"/>
  <c r="P137" i="24524" s="1"/>
  <c r="T137" i="24524" s="1"/>
  <c r="O137" i="24524"/>
  <c r="S137" i="24524"/>
  <c r="H138" i="24524"/>
  <c r="K138" i="24524"/>
  <c r="O138" i="24524"/>
  <c r="S138" i="24524"/>
  <c r="H139" i="24524"/>
  <c r="K139" i="24524" s="1"/>
  <c r="O139" i="24524"/>
  <c r="S139" i="24524"/>
  <c r="H140" i="24524"/>
  <c r="K140" i="24524" s="1"/>
  <c r="P140" i="24524" s="1"/>
  <c r="T140" i="24524" s="1"/>
  <c r="O140" i="24524"/>
  <c r="S140" i="24524"/>
  <c r="H141" i="24524"/>
  <c r="K141" i="24524" s="1"/>
  <c r="O141" i="24524"/>
  <c r="S141" i="24524"/>
  <c r="H142" i="24524"/>
  <c r="K142" i="24524"/>
  <c r="P142" i="24524" s="1"/>
  <c r="O142" i="24524"/>
  <c r="S142" i="24524"/>
  <c r="H143" i="24524"/>
  <c r="K143" i="24524" s="1"/>
  <c r="O143" i="24524"/>
  <c r="S143" i="24524"/>
  <c r="H144" i="24524"/>
  <c r="K144" i="24524" s="1"/>
  <c r="P144" i="24524" s="1"/>
  <c r="T144" i="24524" s="1"/>
  <c r="O144" i="24524"/>
  <c r="S144" i="24524"/>
  <c r="H145" i="24524"/>
  <c r="K145" i="24524" s="1"/>
  <c r="O145" i="24524"/>
  <c r="S145" i="24524"/>
  <c r="H146" i="24524"/>
  <c r="K146" i="24524"/>
  <c r="P146" i="24524" s="1"/>
  <c r="T146" i="24524" s="1"/>
  <c r="O146" i="24524"/>
  <c r="S146" i="24524"/>
  <c r="H147" i="24524"/>
  <c r="K147" i="24524" s="1"/>
  <c r="P147" i="24524" s="1"/>
  <c r="O147" i="24524"/>
  <c r="S147" i="24524"/>
  <c r="H148" i="24524"/>
  <c r="K148" i="24524"/>
  <c r="O148" i="24524"/>
  <c r="S148" i="24524"/>
  <c r="H149" i="24524"/>
  <c r="K149" i="24524" s="1"/>
  <c r="O149" i="24524"/>
  <c r="S149" i="24524"/>
  <c r="H150" i="24524"/>
  <c r="K150" i="24524"/>
  <c r="O150" i="24524"/>
  <c r="S150" i="24524"/>
  <c r="H151" i="24524"/>
  <c r="K151" i="24524" s="1"/>
  <c r="O151" i="24524"/>
  <c r="S151" i="24524"/>
  <c r="H152" i="24524"/>
  <c r="K152" i="24524"/>
  <c r="O152" i="24524"/>
  <c r="S152" i="24524"/>
  <c r="H153" i="24524"/>
  <c r="K153" i="24524" s="1"/>
  <c r="P153" i="24524" s="1"/>
  <c r="T153" i="24524" s="1"/>
  <c r="O153" i="24524"/>
  <c r="S153" i="24524"/>
  <c r="H154" i="24524"/>
  <c r="K154" i="24524" s="1"/>
  <c r="P154" i="24524" s="1"/>
  <c r="T154" i="24524" s="1"/>
  <c r="O154" i="24524"/>
  <c r="S154" i="24524"/>
  <c r="H155" i="24524"/>
  <c r="K155" i="24524" s="1"/>
  <c r="O155" i="24524"/>
  <c r="S155" i="24524"/>
  <c r="H156" i="24524"/>
  <c r="K156" i="24524"/>
  <c r="P156" i="24524" s="1"/>
  <c r="O156" i="24524"/>
  <c r="S156" i="24524"/>
  <c r="H157" i="24524"/>
  <c r="K157" i="24524" s="1"/>
  <c r="O157" i="24524"/>
  <c r="S157" i="24524"/>
  <c r="H158" i="24524"/>
  <c r="K158" i="24524"/>
  <c r="O158" i="24524"/>
  <c r="S158" i="24524"/>
  <c r="H159" i="24524"/>
  <c r="K159" i="24524" s="1"/>
  <c r="O159" i="24524"/>
  <c r="S159" i="24524"/>
  <c r="H160" i="24524"/>
  <c r="K160" i="24524" s="1"/>
  <c r="O160" i="24524"/>
  <c r="S160" i="24524"/>
  <c r="H161" i="24524"/>
  <c r="K161" i="24524" s="1"/>
  <c r="P161" i="24524" s="1"/>
  <c r="O161" i="24524"/>
  <c r="S161" i="24524"/>
  <c r="H162" i="24524"/>
  <c r="K162" i="24524"/>
  <c r="P162" i="24524" s="1"/>
  <c r="O162" i="24524"/>
  <c r="S162" i="24524"/>
  <c r="H163" i="24524"/>
  <c r="K163" i="24524" s="1"/>
  <c r="O163" i="24524"/>
  <c r="S163" i="24524"/>
  <c r="H164" i="24524"/>
  <c r="K164" i="24524"/>
  <c r="O164" i="24524"/>
  <c r="S164" i="24524"/>
  <c r="H165" i="24524"/>
  <c r="K165" i="24524" s="1"/>
  <c r="P165" i="24524" s="1"/>
  <c r="O165" i="24524"/>
  <c r="S165" i="24524"/>
  <c r="H166" i="24524"/>
  <c r="K166" i="24524"/>
  <c r="O166" i="24524"/>
  <c r="S166" i="24524"/>
  <c r="H167" i="24524"/>
  <c r="K167" i="24524" s="1"/>
  <c r="O167" i="24524"/>
  <c r="S167" i="24524"/>
  <c r="H168" i="24524"/>
  <c r="K168" i="24524" s="1"/>
  <c r="P168" i="24524" s="1"/>
  <c r="T168" i="24524" s="1"/>
  <c r="O168" i="24524"/>
  <c r="S168" i="24524"/>
  <c r="H169" i="24524"/>
  <c r="K169" i="24524" s="1"/>
  <c r="P169" i="24524" s="1"/>
  <c r="O169" i="24524"/>
  <c r="S169" i="24524"/>
  <c r="H170" i="24524"/>
  <c r="K170" i="24524"/>
  <c r="P170" i="24524" s="1"/>
  <c r="O170" i="24524"/>
  <c r="S170" i="24524"/>
  <c r="H171" i="24524"/>
  <c r="K171" i="24524" s="1"/>
  <c r="O171" i="24524"/>
  <c r="S171" i="24524"/>
  <c r="H172" i="24524"/>
  <c r="K172" i="24524" s="1"/>
  <c r="P172" i="24524" s="1"/>
  <c r="T172" i="24524" s="1"/>
  <c r="O172" i="24524"/>
  <c r="S172" i="24524"/>
  <c r="H173" i="24524"/>
  <c r="K173" i="24524" s="1"/>
  <c r="O173" i="24524"/>
  <c r="S173" i="24524"/>
  <c r="H174" i="24524"/>
  <c r="K174" i="24524"/>
  <c r="P174" i="24524" s="1"/>
  <c r="T174" i="24524" s="1"/>
  <c r="O174" i="24524"/>
  <c r="S174" i="24524"/>
  <c r="H175" i="24524"/>
  <c r="K175" i="24524" s="1"/>
  <c r="O175" i="24524"/>
  <c r="S175" i="24524"/>
  <c r="H176" i="24524"/>
  <c r="K176" i="24524" s="1"/>
  <c r="O176" i="24524"/>
  <c r="S176" i="24524"/>
  <c r="H177" i="24524"/>
  <c r="K177" i="24524" s="1"/>
  <c r="O177" i="24524"/>
  <c r="S177" i="24524"/>
  <c r="H178" i="24524"/>
  <c r="K178" i="24524"/>
  <c r="P178" i="24524" s="1"/>
  <c r="O178" i="24524"/>
  <c r="S178" i="24524"/>
  <c r="H179" i="24524"/>
  <c r="K179" i="24524" s="1"/>
  <c r="P179" i="24524" s="1"/>
  <c r="T179" i="24524" s="1"/>
  <c r="O179" i="24524"/>
  <c r="S179" i="24524"/>
  <c r="H180" i="24524"/>
  <c r="K180" i="24524"/>
  <c r="O180" i="24524"/>
  <c r="S180" i="24524"/>
  <c r="H181" i="24524"/>
  <c r="K181" i="24524" s="1"/>
  <c r="O181" i="24524"/>
  <c r="S181" i="24524"/>
  <c r="H182" i="24524"/>
  <c r="K182" i="24524" s="1"/>
  <c r="P182" i="24524" s="1"/>
  <c r="T182" i="24524" s="1"/>
  <c r="O182" i="24524"/>
  <c r="S182" i="24524"/>
  <c r="H183" i="24524"/>
  <c r="K183" i="24524" s="1"/>
  <c r="O183" i="24524"/>
  <c r="S183" i="24524"/>
  <c r="H184" i="24524"/>
  <c r="K184" i="24524"/>
  <c r="P184" i="24524" s="1"/>
  <c r="O184" i="24524"/>
  <c r="S184" i="24524"/>
  <c r="H185" i="24524"/>
  <c r="K185" i="24524" s="1"/>
  <c r="O185" i="24524"/>
  <c r="S185" i="24524"/>
  <c r="H186" i="24524"/>
  <c r="K186" i="24524" s="1"/>
  <c r="P186" i="24524" s="1"/>
  <c r="T186" i="24524" s="1"/>
  <c r="O186" i="24524"/>
  <c r="S186" i="24524"/>
  <c r="H187" i="24524"/>
  <c r="K187" i="24524" s="1"/>
  <c r="O187" i="24524"/>
  <c r="S187" i="24524"/>
  <c r="H188" i="24524"/>
  <c r="K188" i="24524"/>
  <c r="P188" i="24524" s="1"/>
  <c r="T188" i="24524" s="1"/>
  <c r="O188" i="24524"/>
  <c r="S188" i="24524"/>
  <c r="H189" i="24524"/>
  <c r="K189" i="24524" s="1"/>
  <c r="O189" i="24524"/>
  <c r="S189" i="24524"/>
  <c r="D190" i="24524"/>
  <c r="E190" i="24524"/>
  <c r="F190" i="24524"/>
  <c r="H190" i="24524" s="1"/>
  <c r="G190" i="24524"/>
  <c r="I190" i="24524"/>
  <c r="J190" i="24524"/>
  <c r="L190" i="24524"/>
  <c r="M190" i="24524"/>
  <c r="N190" i="24524"/>
  <c r="O190" i="24524" s="1"/>
  <c r="Q190" i="24524"/>
  <c r="R190" i="24524"/>
  <c r="S190" i="24524" s="1"/>
  <c r="H191" i="24524"/>
  <c r="K191" i="24524" s="1"/>
  <c r="O191" i="24524"/>
  <c r="S191" i="24524"/>
  <c r="H192" i="24524"/>
  <c r="K192" i="24524"/>
  <c r="O192" i="24524"/>
  <c r="P192" i="24524" s="1"/>
  <c r="S192" i="24524"/>
  <c r="H193" i="24524"/>
  <c r="K193" i="24524" s="1"/>
  <c r="P193" i="24524" s="1"/>
  <c r="T193" i="24524" s="1"/>
  <c r="O193" i="24524"/>
  <c r="S193" i="24524"/>
  <c r="H194" i="24524"/>
  <c r="K194" i="24524"/>
  <c r="O194" i="24524"/>
  <c r="S194" i="24524"/>
  <c r="H195" i="24524"/>
  <c r="K195" i="24524" s="1"/>
  <c r="O195" i="24524"/>
  <c r="S195" i="24524"/>
  <c r="H196" i="24524"/>
  <c r="K196" i="24524" s="1"/>
  <c r="O196" i="24524"/>
  <c r="S196" i="24524"/>
  <c r="H197" i="24524"/>
  <c r="K197" i="24524" s="1"/>
  <c r="O197" i="24524"/>
  <c r="S197" i="24524"/>
  <c r="H198" i="24524"/>
  <c r="K198" i="24524"/>
  <c r="P198" i="24524" s="1"/>
  <c r="O198" i="24524"/>
  <c r="S198" i="24524"/>
  <c r="H199" i="24524"/>
  <c r="K199" i="24524" s="1"/>
  <c r="O199" i="24524"/>
  <c r="S199" i="24524"/>
  <c r="H200" i="24524"/>
  <c r="K200" i="24524" s="1"/>
  <c r="O200" i="24524"/>
  <c r="S200" i="24524"/>
  <c r="H201" i="24524"/>
  <c r="K201" i="24524" s="1"/>
  <c r="O201" i="24524"/>
  <c r="S201" i="24524"/>
  <c r="H202" i="24524"/>
  <c r="K202" i="24524"/>
  <c r="P202" i="24524" s="1"/>
  <c r="T202" i="24524" s="1"/>
  <c r="O202" i="24524"/>
  <c r="S202" i="24524"/>
  <c r="H203" i="24524"/>
  <c r="K203" i="24524" s="1"/>
  <c r="O203" i="24524"/>
  <c r="S203" i="24524"/>
  <c r="H204" i="24524"/>
  <c r="K204" i="24524"/>
  <c r="O204" i="24524"/>
  <c r="P204" i="24524" s="1"/>
  <c r="T204" i="24524" s="1"/>
  <c r="S204" i="24524"/>
  <c r="H205" i="24524"/>
  <c r="K205" i="24524" s="1"/>
  <c r="P205" i="24524" s="1"/>
  <c r="O205" i="24524"/>
  <c r="S205" i="24524"/>
  <c r="H206" i="24524"/>
  <c r="K206" i="24524"/>
  <c r="O206" i="24524"/>
  <c r="S206" i="24524"/>
  <c r="H207" i="24524"/>
  <c r="K207" i="24524" s="1"/>
  <c r="O207" i="24524"/>
  <c r="S207" i="24524"/>
  <c r="H208" i="24524"/>
  <c r="K208" i="24524"/>
  <c r="O208" i="24524"/>
  <c r="P208" i="24524" s="1"/>
  <c r="S208" i="24524"/>
  <c r="H209" i="24524"/>
  <c r="K209" i="24524" s="1"/>
  <c r="P209" i="24524" s="1"/>
  <c r="T209" i="24524" s="1"/>
  <c r="O209" i="24524"/>
  <c r="S209" i="24524"/>
  <c r="H210" i="24524"/>
  <c r="K210" i="24524"/>
  <c r="O210" i="24524"/>
  <c r="S210" i="24524"/>
  <c r="H211" i="24524"/>
  <c r="K211" i="24524" s="1"/>
  <c r="O211" i="24524"/>
  <c r="S211" i="24524"/>
  <c r="H212" i="24524"/>
  <c r="K212" i="24524" s="1"/>
  <c r="O212" i="24524"/>
  <c r="S212" i="24524"/>
  <c r="H213" i="24524"/>
  <c r="K213" i="24524" s="1"/>
  <c r="O213" i="24524"/>
  <c r="S213" i="24524"/>
  <c r="H214" i="24524"/>
  <c r="K214" i="24524"/>
  <c r="P214" i="24524" s="1"/>
  <c r="O214" i="24524"/>
  <c r="S214" i="24524"/>
  <c r="H215" i="24524"/>
  <c r="K215" i="24524" s="1"/>
  <c r="O215" i="24524"/>
  <c r="S215" i="24524"/>
  <c r="H216" i="24524"/>
  <c r="K216" i="24524" s="1"/>
  <c r="O216" i="24524"/>
  <c r="S216" i="24524"/>
  <c r="H217" i="24524"/>
  <c r="K217" i="24524" s="1"/>
  <c r="O217" i="24524"/>
  <c r="S217" i="24524"/>
  <c r="H218" i="24524"/>
  <c r="K218" i="24524"/>
  <c r="P218" i="24524" s="1"/>
  <c r="T218" i="24524" s="1"/>
  <c r="O218" i="24524"/>
  <c r="S218" i="24524"/>
  <c r="H219" i="24524"/>
  <c r="K219" i="24524" s="1"/>
  <c r="O219" i="24524"/>
  <c r="S219" i="24524"/>
  <c r="H220" i="24524"/>
  <c r="K220" i="24524"/>
  <c r="O220" i="24524"/>
  <c r="P220" i="24524" s="1"/>
  <c r="T220" i="24524" s="1"/>
  <c r="S220" i="24524"/>
  <c r="H221" i="24524"/>
  <c r="K221" i="24524" s="1"/>
  <c r="P221" i="24524" s="1"/>
  <c r="O221" i="24524"/>
  <c r="S221" i="24524"/>
  <c r="H222" i="24524"/>
  <c r="K222" i="24524"/>
  <c r="O222" i="24524"/>
  <c r="S222" i="24524"/>
  <c r="D223" i="24524"/>
  <c r="E223" i="24524"/>
  <c r="F223" i="24524"/>
  <c r="G223" i="24524"/>
  <c r="H223" i="24524"/>
  <c r="I223" i="24524"/>
  <c r="J223" i="24524"/>
  <c r="L223" i="24524"/>
  <c r="M223" i="24524"/>
  <c r="N223" i="24524"/>
  <c r="Q223" i="24524"/>
  <c r="R223" i="24524"/>
  <c r="H224" i="24524"/>
  <c r="K224" i="24524" s="1"/>
  <c r="O224" i="24524"/>
  <c r="S224" i="24524"/>
  <c r="H225" i="24524"/>
  <c r="K225" i="24524" s="1"/>
  <c r="P225" i="24524" s="1"/>
  <c r="T225" i="24524" s="1"/>
  <c r="O225" i="24524"/>
  <c r="S225" i="24524"/>
  <c r="H226" i="24524"/>
  <c r="K226" i="24524" s="1"/>
  <c r="O226" i="24524"/>
  <c r="S226" i="24524"/>
  <c r="H227" i="24524"/>
  <c r="K227" i="24524"/>
  <c r="P227" i="24524" s="1"/>
  <c r="T227" i="24524" s="1"/>
  <c r="O227" i="24524"/>
  <c r="S227" i="24524"/>
  <c r="H228" i="24524"/>
  <c r="K228" i="24524" s="1"/>
  <c r="O228" i="24524"/>
  <c r="S228" i="24524"/>
  <c r="H229" i="24524"/>
  <c r="K229" i="24524"/>
  <c r="O229" i="24524"/>
  <c r="S229" i="24524"/>
  <c r="H230" i="24524"/>
  <c r="K230" i="24524" s="1"/>
  <c r="P230" i="24524" s="1"/>
  <c r="O230" i="24524"/>
  <c r="S230" i="24524"/>
  <c r="H231" i="24524"/>
  <c r="K231" i="24524"/>
  <c r="O231" i="24524"/>
  <c r="S231" i="24524"/>
  <c r="H232" i="24524"/>
  <c r="K232" i="24524" s="1"/>
  <c r="O232" i="24524"/>
  <c r="S232" i="24524"/>
  <c r="H233" i="24524"/>
  <c r="K233" i="24524"/>
  <c r="O233" i="24524"/>
  <c r="S233" i="24524"/>
  <c r="H234" i="24524"/>
  <c r="K234" i="24524" s="1"/>
  <c r="P234" i="24524" s="1"/>
  <c r="T234" i="24524" s="1"/>
  <c r="O234" i="24524"/>
  <c r="S234" i="24524"/>
  <c r="H235" i="24524"/>
  <c r="K235" i="24524"/>
  <c r="O235" i="24524"/>
  <c r="S235" i="24524"/>
  <c r="D236" i="24524"/>
  <c r="E236" i="24524"/>
  <c r="F236" i="24524"/>
  <c r="G236" i="24524"/>
  <c r="I236" i="24524"/>
  <c r="J236" i="24524"/>
  <c r="L236" i="24524"/>
  <c r="M236" i="24524"/>
  <c r="N236" i="24524"/>
  <c r="O236" i="24524"/>
  <c r="S236" i="24524"/>
  <c r="H237" i="24524"/>
  <c r="K237" i="24524" s="1"/>
  <c r="P237" i="24524" s="1"/>
  <c r="O237" i="24524"/>
  <c r="S237" i="24524"/>
  <c r="H238" i="24524"/>
  <c r="K238" i="24524"/>
  <c r="O238" i="24524"/>
  <c r="P238" i="24524" s="1"/>
  <c r="S238" i="24524"/>
  <c r="H239" i="24524"/>
  <c r="K239" i="24524" s="1"/>
  <c r="O239" i="24524"/>
  <c r="S239" i="24524"/>
  <c r="H240" i="24524"/>
  <c r="K240" i="24524"/>
  <c r="O240" i="24524"/>
  <c r="S240" i="24524"/>
  <c r="H241" i="24524"/>
  <c r="K241" i="24524" s="1"/>
  <c r="P241" i="24524" s="1"/>
  <c r="T241" i="24524" s="1"/>
  <c r="O241" i="24524"/>
  <c r="S241" i="24524"/>
  <c r="H242" i="24524"/>
  <c r="K242" i="24524"/>
  <c r="O242" i="24524"/>
  <c r="P242" i="24524" s="1"/>
  <c r="S242" i="24524"/>
  <c r="H243" i="24524"/>
  <c r="K243" i="24524" s="1"/>
  <c r="O243" i="24524"/>
  <c r="S243" i="24524"/>
  <c r="H244" i="24524"/>
  <c r="K244" i="24524" s="1"/>
  <c r="P244" i="24524" s="1"/>
  <c r="T244" i="24524" s="1"/>
  <c r="O244" i="24524"/>
  <c r="S244" i="24524"/>
  <c r="H245" i="24524"/>
  <c r="K245" i="24524" s="1"/>
  <c r="O245" i="24524"/>
  <c r="S245" i="24524"/>
  <c r="H246" i="24524"/>
  <c r="K246" i="24524"/>
  <c r="O246" i="24524"/>
  <c r="S246" i="24524"/>
  <c r="H247" i="24524"/>
  <c r="K247" i="24524" s="1"/>
  <c r="O247" i="24524"/>
  <c r="S247" i="24524"/>
  <c r="H248" i="24524"/>
  <c r="K248" i="24524" s="1"/>
  <c r="P248" i="24524" s="1"/>
  <c r="T248" i="24524" s="1"/>
  <c r="O248" i="24524"/>
  <c r="S248" i="24524"/>
  <c r="H249" i="24524"/>
  <c r="K249" i="24524" s="1"/>
  <c r="O249" i="24524"/>
  <c r="S249" i="24524"/>
  <c r="H250" i="24524"/>
  <c r="K250" i="24524"/>
  <c r="O250" i="24524"/>
  <c r="S250" i="24524"/>
  <c r="H251" i="24524"/>
  <c r="K251" i="24524" s="1"/>
  <c r="O251" i="24524"/>
  <c r="S251" i="24524"/>
  <c r="H252" i="24524"/>
  <c r="K252" i="24524"/>
  <c r="O252" i="24524"/>
  <c r="S252" i="24524"/>
  <c r="H253" i="24524"/>
  <c r="K253" i="24524" s="1"/>
  <c r="P253" i="24524" s="1"/>
  <c r="O253" i="24524"/>
  <c r="S253" i="24524"/>
  <c r="H254" i="24524"/>
  <c r="K254" i="24524"/>
  <c r="O254" i="24524"/>
  <c r="P254" i="24524" s="1"/>
  <c r="S254" i="24524"/>
  <c r="H255" i="24524"/>
  <c r="K255" i="24524" s="1"/>
  <c r="O255" i="24524"/>
  <c r="S255" i="24524"/>
  <c r="H256" i="24524"/>
  <c r="K256" i="24524"/>
  <c r="O256" i="24524"/>
  <c r="S256" i="24524"/>
  <c r="H257" i="24524"/>
  <c r="K257" i="24524" s="1"/>
  <c r="P257" i="24524" s="1"/>
  <c r="T257" i="24524" s="1"/>
  <c r="O257" i="24524"/>
  <c r="S257" i="24524"/>
  <c r="H258" i="24524"/>
  <c r="K258" i="24524"/>
  <c r="O258" i="24524"/>
  <c r="P258" i="24524" s="1"/>
  <c r="S258" i="24524"/>
  <c r="H259" i="24524"/>
  <c r="K259" i="24524" s="1"/>
  <c r="O259" i="24524"/>
  <c r="S259" i="24524"/>
  <c r="H260" i="24524"/>
  <c r="K260" i="24524" s="1"/>
  <c r="P260" i="24524" s="1"/>
  <c r="T260" i="24524" s="1"/>
  <c r="O260" i="24524"/>
  <c r="S260" i="24524"/>
  <c r="H261" i="24524"/>
  <c r="K261" i="24524" s="1"/>
  <c r="O261" i="24524"/>
  <c r="S261" i="24524"/>
  <c r="H262" i="24524"/>
  <c r="K262" i="24524"/>
  <c r="O262" i="24524"/>
  <c r="S262" i="24524"/>
  <c r="H263" i="24524"/>
  <c r="K263" i="24524" s="1"/>
  <c r="O263" i="24524"/>
  <c r="S263" i="24524"/>
  <c r="H264" i="24524"/>
  <c r="K264" i="24524" s="1"/>
  <c r="P264" i="24524" s="1"/>
  <c r="T264" i="24524" s="1"/>
  <c r="O264" i="24524"/>
  <c r="S264" i="24524"/>
  <c r="H265" i="24524"/>
  <c r="K265" i="24524" s="1"/>
  <c r="O265" i="24524"/>
  <c r="S265" i="24524"/>
  <c r="H266" i="24524"/>
  <c r="K266" i="24524"/>
  <c r="O266" i="24524"/>
  <c r="S266" i="24524"/>
  <c r="H267" i="24524"/>
  <c r="K267" i="24524" s="1"/>
  <c r="O267" i="24524"/>
  <c r="S267" i="24524"/>
  <c r="D268" i="24524"/>
  <c r="E268" i="24524"/>
  <c r="F268" i="24524"/>
  <c r="F344" i="24524" s="1"/>
  <c r="G268" i="24524"/>
  <c r="I268" i="24524"/>
  <c r="J268" i="24524"/>
  <c r="L268" i="24524"/>
  <c r="M268" i="24524"/>
  <c r="N268" i="24524"/>
  <c r="O268" i="24524" s="1"/>
  <c r="Q268" i="24524"/>
  <c r="R268" i="24524"/>
  <c r="S268" i="24524" s="1"/>
  <c r="H269" i="24524"/>
  <c r="K269" i="24524"/>
  <c r="P269" i="24524" s="1"/>
  <c r="O269" i="24524"/>
  <c r="S269" i="24524"/>
  <c r="H270" i="24524"/>
  <c r="K270" i="24524" s="1"/>
  <c r="O270" i="24524"/>
  <c r="S270" i="24524"/>
  <c r="H271" i="24524"/>
  <c r="K271" i="24524" s="1"/>
  <c r="P271" i="24524" s="1"/>
  <c r="T271" i="24524" s="1"/>
  <c r="O271" i="24524"/>
  <c r="S271" i="24524"/>
  <c r="H272" i="24524"/>
  <c r="K272" i="24524" s="1"/>
  <c r="O272" i="24524"/>
  <c r="S272" i="24524"/>
  <c r="H273" i="24524"/>
  <c r="K273" i="24524"/>
  <c r="P273" i="24524" s="1"/>
  <c r="T273" i="24524" s="1"/>
  <c r="O273" i="24524"/>
  <c r="S273" i="24524"/>
  <c r="H274" i="24524"/>
  <c r="K274" i="24524" s="1"/>
  <c r="O274" i="24524"/>
  <c r="S274" i="24524"/>
  <c r="H275" i="24524"/>
  <c r="K275" i="24524"/>
  <c r="O275" i="24524"/>
  <c r="S275" i="24524"/>
  <c r="H276" i="24524"/>
  <c r="K276" i="24524" s="1"/>
  <c r="P276" i="24524" s="1"/>
  <c r="O276" i="24524"/>
  <c r="S276" i="24524"/>
  <c r="H277" i="24524"/>
  <c r="K277" i="24524"/>
  <c r="O277" i="24524"/>
  <c r="S277" i="24524"/>
  <c r="H278" i="24524"/>
  <c r="K278" i="24524" s="1"/>
  <c r="O278" i="24524"/>
  <c r="S278" i="24524"/>
  <c r="D279" i="24524"/>
  <c r="E279" i="24524"/>
  <c r="F279" i="24524"/>
  <c r="G279" i="24524"/>
  <c r="I279" i="24524"/>
  <c r="I344" i="24524" s="1"/>
  <c r="J279" i="24524"/>
  <c r="L279" i="24524"/>
  <c r="M279" i="24524"/>
  <c r="N279" i="24524"/>
  <c r="O279" i="24524" s="1"/>
  <c r="Q279" i="24524"/>
  <c r="R279" i="24524"/>
  <c r="S279" i="24524" s="1"/>
  <c r="H280" i="24524"/>
  <c r="K280" i="24524" s="1"/>
  <c r="O280" i="24524"/>
  <c r="S280" i="24524"/>
  <c r="H281" i="24524"/>
  <c r="K281" i="24524" s="1"/>
  <c r="O281" i="24524"/>
  <c r="S281" i="24524"/>
  <c r="H282" i="24524"/>
  <c r="K282" i="24524" s="1"/>
  <c r="O282" i="24524"/>
  <c r="S282" i="24524"/>
  <c r="H283" i="24524"/>
  <c r="K283" i="24524"/>
  <c r="O283" i="24524"/>
  <c r="S283" i="24524"/>
  <c r="H284" i="24524"/>
  <c r="K284" i="24524" s="1"/>
  <c r="O284" i="24524"/>
  <c r="S284" i="24524"/>
  <c r="H285" i="24524"/>
  <c r="K285" i="24524" s="1"/>
  <c r="O285" i="24524"/>
  <c r="S285" i="24524"/>
  <c r="H286" i="24524"/>
  <c r="K286" i="24524" s="1"/>
  <c r="O286" i="24524"/>
  <c r="S286" i="24524"/>
  <c r="H287" i="24524"/>
  <c r="K287" i="24524"/>
  <c r="O287" i="24524"/>
  <c r="S287" i="24524"/>
  <c r="H288" i="24524"/>
  <c r="K288" i="24524" s="1"/>
  <c r="O288" i="24524"/>
  <c r="S288" i="24524"/>
  <c r="H289" i="24524"/>
  <c r="K289" i="24524"/>
  <c r="O289" i="24524"/>
  <c r="P289" i="24524" s="1"/>
  <c r="T289" i="24524" s="1"/>
  <c r="S289" i="24524"/>
  <c r="D290" i="24524"/>
  <c r="E290" i="24524"/>
  <c r="F290" i="24524"/>
  <c r="G290" i="24524"/>
  <c r="H290" i="24524"/>
  <c r="I290" i="24524"/>
  <c r="J290" i="24524"/>
  <c r="J344" i="24524" s="1"/>
  <c r="L290" i="24524"/>
  <c r="M290" i="24524"/>
  <c r="O290" i="24524" s="1"/>
  <c r="N290" i="24524"/>
  <c r="Q290" i="24524"/>
  <c r="R290" i="24524"/>
  <c r="H291" i="24524"/>
  <c r="K291" i="24524" s="1"/>
  <c r="O291" i="24524"/>
  <c r="S291" i="24524"/>
  <c r="H292" i="24524"/>
  <c r="K292" i="24524"/>
  <c r="P292" i="24524" s="1"/>
  <c r="O292" i="24524"/>
  <c r="S292" i="24524"/>
  <c r="H293" i="24524"/>
  <c r="K293" i="24524" s="1"/>
  <c r="O293" i="24524"/>
  <c r="S293" i="24524"/>
  <c r="H294" i="24524"/>
  <c r="K294" i="24524" s="1"/>
  <c r="P294" i="24524" s="1"/>
  <c r="T294" i="24524" s="1"/>
  <c r="O294" i="24524"/>
  <c r="S294" i="24524"/>
  <c r="H295" i="24524"/>
  <c r="K295" i="24524" s="1"/>
  <c r="O295" i="24524"/>
  <c r="S295" i="24524"/>
  <c r="H296" i="24524"/>
  <c r="K296" i="24524"/>
  <c r="P296" i="24524" s="1"/>
  <c r="T296" i="24524" s="1"/>
  <c r="O296" i="24524"/>
  <c r="S296" i="24524"/>
  <c r="H297" i="24524"/>
  <c r="K297" i="24524" s="1"/>
  <c r="O297" i="24524"/>
  <c r="S297" i="24524"/>
  <c r="H298" i="24524"/>
  <c r="K298" i="24524"/>
  <c r="O298" i="24524"/>
  <c r="S298" i="24524"/>
  <c r="H299" i="24524"/>
  <c r="K299" i="24524" s="1"/>
  <c r="P299" i="24524" s="1"/>
  <c r="O299" i="24524"/>
  <c r="S299" i="24524"/>
  <c r="H300" i="24524"/>
  <c r="K300" i="24524"/>
  <c r="O300" i="24524"/>
  <c r="S300" i="24524"/>
  <c r="H301" i="24524"/>
  <c r="K301" i="24524" s="1"/>
  <c r="O301" i="24524"/>
  <c r="S301" i="24524"/>
  <c r="H302" i="24524"/>
  <c r="K302" i="24524"/>
  <c r="O302" i="24524"/>
  <c r="S302" i="24524"/>
  <c r="H303" i="24524"/>
  <c r="K303" i="24524" s="1"/>
  <c r="P303" i="24524" s="1"/>
  <c r="T303" i="24524" s="1"/>
  <c r="O303" i="24524"/>
  <c r="S303" i="24524"/>
  <c r="H304" i="24524"/>
  <c r="K304" i="24524"/>
  <c r="O304" i="24524"/>
  <c r="S304" i="24524"/>
  <c r="H305" i="24524"/>
  <c r="K305" i="24524" s="1"/>
  <c r="O305" i="24524"/>
  <c r="S305" i="24524"/>
  <c r="H306" i="24524"/>
  <c r="K306" i="24524" s="1"/>
  <c r="P306" i="24524" s="1"/>
  <c r="T306" i="24524" s="1"/>
  <c r="O306" i="24524"/>
  <c r="S306" i="24524"/>
  <c r="H307" i="24524"/>
  <c r="K307" i="24524" s="1"/>
  <c r="O307" i="24524"/>
  <c r="S307" i="24524"/>
  <c r="H308" i="24524"/>
  <c r="K308" i="24524"/>
  <c r="P308" i="24524" s="1"/>
  <c r="O308" i="24524"/>
  <c r="S308" i="24524"/>
  <c r="H309" i="24524"/>
  <c r="K309" i="24524" s="1"/>
  <c r="O309" i="24524"/>
  <c r="S309" i="24524"/>
  <c r="H310" i="24524"/>
  <c r="K310" i="24524" s="1"/>
  <c r="P310" i="24524" s="1"/>
  <c r="T310" i="24524" s="1"/>
  <c r="O310" i="24524"/>
  <c r="S310" i="24524"/>
  <c r="H311" i="24524"/>
  <c r="K311" i="24524" s="1"/>
  <c r="O311" i="24524"/>
  <c r="S311" i="24524"/>
  <c r="H312" i="24524"/>
  <c r="K312" i="24524"/>
  <c r="P312" i="24524" s="1"/>
  <c r="T312" i="24524" s="1"/>
  <c r="O312" i="24524"/>
  <c r="S312" i="24524"/>
  <c r="H313" i="24524"/>
  <c r="K313" i="24524" s="1"/>
  <c r="O313" i="24524"/>
  <c r="S313" i="24524"/>
  <c r="H314" i="24524"/>
  <c r="K314" i="24524"/>
  <c r="O314" i="24524"/>
  <c r="S314" i="24524"/>
  <c r="H315" i="24524"/>
  <c r="K315" i="24524" s="1"/>
  <c r="P315" i="24524" s="1"/>
  <c r="O315" i="24524"/>
  <c r="S315" i="24524"/>
  <c r="H316" i="24524"/>
  <c r="K316" i="24524"/>
  <c r="O316" i="24524"/>
  <c r="S316" i="24524"/>
  <c r="H317" i="24524"/>
  <c r="K317" i="24524" s="1"/>
  <c r="O317" i="24524"/>
  <c r="S317" i="24524"/>
  <c r="H318" i="24524"/>
  <c r="K318" i="24524"/>
  <c r="O318" i="24524"/>
  <c r="S318" i="24524"/>
  <c r="H319" i="24524"/>
  <c r="K319" i="24524" s="1"/>
  <c r="P319" i="24524" s="1"/>
  <c r="T319" i="24524" s="1"/>
  <c r="O319" i="24524"/>
  <c r="S319" i="24524"/>
  <c r="H320" i="24524"/>
  <c r="K320" i="24524"/>
  <c r="O320" i="24524"/>
  <c r="S320" i="24524"/>
  <c r="H321" i="24524"/>
  <c r="K321" i="24524" s="1"/>
  <c r="O321" i="24524"/>
  <c r="S321" i="24524"/>
  <c r="H322" i="24524"/>
  <c r="K322" i="24524" s="1"/>
  <c r="P322" i="24524" s="1"/>
  <c r="T322" i="24524" s="1"/>
  <c r="O322" i="24524"/>
  <c r="S322" i="24524"/>
  <c r="H323" i="24524"/>
  <c r="K323" i="24524" s="1"/>
  <c r="O323" i="24524"/>
  <c r="S323" i="24524"/>
  <c r="H324" i="24524"/>
  <c r="K324" i="24524"/>
  <c r="P324" i="24524" s="1"/>
  <c r="O324" i="24524"/>
  <c r="S324" i="24524"/>
  <c r="H325" i="24524"/>
  <c r="K325" i="24524" s="1"/>
  <c r="O325" i="24524"/>
  <c r="S325" i="24524"/>
  <c r="H326" i="24524"/>
  <c r="K326" i="24524" s="1"/>
  <c r="P326" i="24524" s="1"/>
  <c r="T326" i="24524" s="1"/>
  <c r="O326" i="24524"/>
  <c r="S326" i="24524"/>
  <c r="H327" i="24524"/>
  <c r="K327" i="24524" s="1"/>
  <c r="O327" i="24524"/>
  <c r="S327" i="24524"/>
  <c r="H328" i="24524"/>
  <c r="K328" i="24524"/>
  <c r="P328" i="24524" s="1"/>
  <c r="T328" i="24524" s="1"/>
  <c r="O328" i="24524"/>
  <c r="S328" i="24524"/>
  <c r="H329" i="24524"/>
  <c r="K329" i="24524" s="1"/>
  <c r="O329" i="24524"/>
  <c r="S329" i="24524"/>
  <c r="H330" i="24524"/>
  <c r="K330" i="24524"/>
  <c r="O330" i="24524"/>
  <c r="S330" i="24524"/>
  <c r="H331" i="24524"/>
  <c r="K331" i="24524" s="1"/>
  <c r="P331" i="24524" s="1"/>
  <c r="O331" i="24524"/>
  <c r="S331" i="24524"/>
  <c r="H332" i="24524"/>
  <c r="K332" i="24524"/>
  <c r="O332" i="24524"/>
  <c r="S332" i="24524"/>
  <c r="H333" i="24524"/>
  <c r="K333" i="24524" s="1"/>
  <c r="O333" i="24524"/>
  <c r="S333" i="24524"/>
  <c r="H334" i="24524"/>
  <c r="K334" i="24524"/>
  <c r="O334" i="24524"/>
  <c r="S334" i="24524"/>
  <c r="H335" i="24524"/>
  <c r="K335" i="24524" s="1"/>
  <c r="O335" i="24524"/>
  <c r="S335" i="24524"/>
  <c r="H336" i="24524"/>
  <c r="K336" i="24524"/>
  <c r="O336" i="24524"/>
  <c r="S336" i="24524"/>
  <c r="H337" i="24524"/>
  <c r="K337" i="24524" s="1"/>
  <c r="P337" i="24524" s="1"/>
  <c r="T337" i="24524" s="1"/>
  <c r="O337" i="24524"/>
  <c r="S337" i="24524"/>
  <c r="H338" i="24524"/>
  <c r="K338" i="24524"/>
  <c r="O338" i="24524"/>
  <c r="S338" i="24524"/>
  <c r="D343" i="24524"/>
  <c r="D344" i="24524" s="1"/>
  <c r="E343" i="24524"/>
  <c r="F343" i="24524"/>
  <c r="G343" i="24524"/>
  <c r="I343" i="24524"/>
  <c r="J343" i="24524"/>
  <c r="L343" i="24524"/>
  <c r="M343" i="24524"/>
  <c r="O343" i="24524" s="1"/>
  <c r="N343" i="24524"/>
  <c r="Q343" i="24524"/>
  <c r="R343" i="24524"/>
  <c r="R344" i="24524" s="1"/>
  <c r="S343" i="24524"/>
  <c r="N344" i="24524"/>
  <c r="H7" i="24525"/>
  <c r="K7" i="24525" s="1"/>
  <c r="K14" i="24525" s="1"/>
  <c r="O7" i="24525"/>
  <c r="S7" i="24525"/>
  <c r="S14" i="24525" s="1"/>
  <c r="H8" i="24525"/>
  <c r="K8" i="24525" s="1"/>
  <c r="O8" i="24525"/>
  <c r="S8" i="24525"/>
  <c r="H9" i="24525"/>
  <c r="K9" i="24525"/>
  <c r="O9" i="24525"/>
  <c r="S9" i="24525"/>
  <c r="H10" i="24525"/>
  <c r="K10" i="24525" s="1"/>
  <c r="O10" i="24525"/>
  <c r="S10" i="24525"/>
  <c r="H11" i="24525"/>
  <c r="K11" i="24525" s="1"/>
  <c r="O11" i="24525"/>
  <c r="S11" i="24525"/>
  <c r="H12" i="24525"/>
  <c r="K12" i="24525" s="1"/>
  <c r="O12" i="24525"/>
  <c r="P12" i="24525"/>
  <c r="S12" i="24525"/>
  <c r="T12" i="24525" s="1"/>
  <c r="H13" i="24525"/>
  <c r="K13" i="24525"/>
  <c r="O13" i="24525"/>
  <c r="S13" i="24525"/>
  <c r="D14" i="24525"/>
  <c r="E14" i="24525"/>
  <c r="F14" i="24525"/>
  <c r="G14" i="24525"/>
  <c r="I14" i="24525"/>
  <c r="J14" i="24525"/>
  <c r="L14" i="24525"/>
  <c r="M14" i="24525"/>
  <c r="N14" i="24525"/>
  <c r="O14" i="24525"/>
  <c r="Q14" i="24525"/>
  <c r="R14" i="24525"/>
  <c r="H15" i="24525"/>
  <c r="K15" i="24525"/>
  <c r="O15" i="24525"/>
  <c r="P15" i="24525" s="1"/>
  <c r="S15" i="24525"/>
  <c r="H16" i="24525"/>
  <c r="P16" i="24525"/>
  <c r="H17" i="24525"/>
  <c r="K17" i="24525" s="1"/>
  <c r="O17" i="24525"/>
  <c r="S17" i="24525"/>
  <c r="H18" i="24525"/>
  <c r="P18" i="24525"/>
  <c r="H19" i="24525"/>
  <c r="P19" i="24525"/>
  <c r="H20" i="24525"/>
  <c r="K20" i="24525" s="1"/>
  <c r="P20" i="24525" s="1"/>
  <c r="O20" i="24525"/>
  <c r="S20" i="24525"/>
  <c r="H21" i="24525"/>
  <c r="K21" i="24525"/>
  <c r="O21" i="24525"/>
  <c r="S21" i="24525"/>
  <c r="H22" i="24525"/>
  <c r="K22" i="24525" s="1"/>
  <c r="O22" i="24525"/>
  <c r="S22" i="24525"/>
  <c r="H23" i="24525"/>
  <c r="P23" i="24525"/>
  <c r="H24" i="24525"/>
  <c r="K24" i="24525" s="1"/>
  <c r="O24" i="24525"/>
  <c r="S24" i="24525"/>
  <c r="H25" i="24525"/>
  <c r="P25" i="24525"/>
  <c r="H26" i="24525"/>
  <c r="K26" i="24525" s="1"/>
  <c r="O26" i="24525"/>
  <c r="S26" i="24525"/>
  <c r="H27" i="24525"/>
  <c r="K27" i="24525"/>
  <c r="O27" i="24525"/>
  <c r="P27" i="24525" s="1"/>
  <c r="T27" i="24525" s="1"/>
  <c r="S27" i="24525"/>
  <c r="H28" i="24525"/>
  <c r="P28" i="24525"/>
  <c r="H29" i="24525"/>
  <c r="K29" i="24525"/>
  <c r="O29" i="24525"/>
  <c r="S29" i="24525"/>
  <c r="H30" i="24525"/>
  <c r="P30" i="24525"/>
  <c r="D31" i="24525"/>
  <c r="E31" i="24525"/>
  <c r="F31" i="24525"/>
  <c r="G31" i="24525"/>
  <c r="I31" i="24525"/>
  <c r="J31" i="24525"/>
  <c r="L31" i="24525"/>
  <c r="M31" i="24525"/>
  <c r="N31" i="24525"/>
  <c r="Q31" i="24525"/>
  <c r="R31" i="24525"/>
  <c r="H32" i="24525"/>
  <c r="P32" i="24525"/>
  <c r="H33" i="24525"/>
  <c r="P33" i="24525"/>
  <c r="H34" i="24525"/>
  <c r="P34" i="24525"/>
  <c r="H35" i="24525"/>
  <c r="P35" i="24525"/>
  <c r="H36" i="24525"/>
  <c r="P36" i="24525"/>
  <c r="H37" i="24525"/>
  <c r="K37" i="24525"/>
  <c r="P37" i="24525" s="1"/>
  <c r="T37" i="24525" s="1"/>
  <c r="O37" i="24525"/>
  <c r="S37" i="24525"/>
  <c r="H38" i="24525"/>
  <c r="P38" i="24525"/>
  <c r="H39" i="24525"/>
  <c r="P39" i="24525"/>
  <c r="H40" i="24525"/>
  <c r="P40" i="24525"/>
  <c r="H41" i="24525"/>
  <c r="P41" i="24525"/>
  <c r="H42" i="24525"/>
  <c r="P42" i="24525"/>
  <c r="H43" i="24525"/>
  <c r="P43" i="24525"/>
  <c r="H44" i="24525"/>
  <c r="P44" i="24525"/>
  <c r="H45" i="24525"/>
  <c r="P45" i="24525"/>
  <c r="H46" i="24525"/>
  <c r="K46" i="24525" s="1"/>
  <c r="O46" i="24525"/>
  <c r="S46" i="24525"/>
  <c r="H47" i="24525"/>
  <c r="P47" i="24525"/>
  <c r="H48" i="24525"/>
  <c r="P48" i="24525"/>
  <c r="H49" i="24525"/>
  <c r="P49" i="24525"/>
  <c r="H50" i="24525"/>
  <c r="P50" i="24525"/>
  <c r="H51" i="24525"/>
  <c r="P51" i="24525"/>
  <c r="H52" i="24525"/>
  <c r="P52" i="24525"/>
  <c r="H53" i="24525"/>
  <c r="P53" i="24525"/>
  <c r="H54" i="24525"/>
  <c r="P54" i="24525"/>
  <c r="H55" i="24525"/>
  <c r="P55" i="24525"/>
  <c r="H56" i="24525"/>
  <c r="P56" i="24525"/>
  <c r="H57" i="24525"/>
  <c r="P57" i="24525"/>
  <c r="H60" i="24525"/>
  <c r="P60" i="24525"/>
  <c r="H62" i="24525"/>
  <c r="K62" i="24525"/>
  <c r="O62" i="24525"/>
  <c r="S62" i="24525"/>
  <c r="H63" i="24525"/>
  <c r="P63" i="24525"/>
  <c r="H64" i="24525"/>
  <c r="P64" i="24525"/>
  <c r="H65" i="24525"/>
  <c r="P65" i="24525"/>
  <c r="H66" i="24525"/>
  <c r="P66" i="24525"/>
  <c r="H67" i="24525"/>
  <c r="P67" i="24525"/>
  <c r="H68" i="24525"/>
  <c r="P68" i="24525"/>
  <c r="H69" i="24525"/>
  <c r="P69" i="24525"/>
  <c r="D70" i="24525"/>
  <c r="E70" i="24525"/>
  <c r="F70" i="24525"/>
  <c r="G70" i="24525"/>
  <c r="I70" i="24525"/>
  <c r="J70" i="24525"/>
  <c r="L70" i="24525"/>
  <c r="M70" i="24525"/>
  <c r="N70" i="24525"/>
  <c r="Q70" i="24525"/>
  <c r="R70" i="24525"/>
  <c r="H71" i="24525"/>
  <c r="K71" i="24525" s="1"/>
  <c r="O71" i="24525"/>
  <c r="S71" i="24525"/>
  <c r="H77" i="24525"/>
  <c r="K77" i="24525"/>
  <c r="O77" i="24525"/>
  <c r="S77" i="24525"/>
  <c r="H90" i="24525"/>
  <c r="K90" i="24525" s="1"/>
  <c r="O90" i="24525"/>
  <c r="S90" i="24525"/>
  <c r="H92" i="24525"/>
  <c r="P92" i="24525"/>
  <c r="D104" i="24525"/>
  <c r="E104" i="24525"/>
  <c r="F104" i="24525"/>
  <c r="G104" i="24525"/>
  <c r="H104" i="24525"/>
  <c r="I104" i="24525"/>
  <c r="J104" i="24525"/>
  <c r="L104" i="24525"/>
  <c r="M104" i="24525"/>
  <c r="O104" i="24525" s="1"/>
  <c r="N104" i="24525"/>
  <c r="Q104" i="24525"/>
  <c r="S104" i="24525" s="1"/>
  <c r="R104" i="24525"/>
  <c r="D135" i="24525"/>
  <c r="E135" i="24525"/>
  <c r="F135" i="24525"/>
  <c r="G135" i="24525"/>
  <c r="H135" i="24525" s="1"/>
  <c r="I135" i="24525"/>
  <c r="K135" i="24525" s="1"/>
  <c r="J135" i="24525"/>
  <c r="L135" i="24525"/>
  <c r="M135" i="24525"/>
  <c r="N135" i="24525"/>
  <c r="O135" i="24525"/>
  <c r="Q135" i="24525"/>
  <c r="R135" i="24525"/>
  <c r="S135" i="24525" s="1"/>
  <c r="H136" i="24525"/>
  <c r="P136" i="24525"/>
  <c r="H137" i="24525"/>
  <c r="P137" i="24525"/>
  <c r="H138" i="24525"/>
  <c r="P138" i="24525"/>
  <c r="H139" i="24525"/>
  <c r="P139" i="24525"/>
  <c r="H140" i="24525"/>
  <c r="P140" i="24525"/>
  <c r="H141" i="24525"/>
  <c r="P141" i="24525"/>
  <c r="H142" i="24525"/>
  <c r="P142" i="24525"/>
  <c r="H143" i="24525"/>
  <c r="P143" i="24525"/>
  <c r="H144" i="24525"/>
  <c r="P144" i="24525"/>
  <c r="H145" i="24525"/>
  <c r="P145" i="24525"/>
  <c r="H146" i="24525"/>
  <c r="P146" i="24525"/>
  <c r="H147" i="24525"/>
  <c r="P147" i="24525"/>
  <c r="H148" i="24525"/>
  <c r="P148" i="24525"/>
  <c r="H149" i="24525"/>
  <c r="P149" i="24525"/>
  <c r="H150" i="24525"/>
  <c r="P150" i="24525"/>
  <c r="H151" i="24525"/>
  <c r="P151" i="24525"/>
  <c r="H152" i="24525"/>
  <c r="P152" i="24525"/>
  <c r="H153" i="24525"/>
  <c r="P153" i="24525"/>
  <c r="H154" i="24525"/>
  <c r="P154" i="24525"/>
  <c r="H155" i="24525"/>
  <c r="P155" i="24525"/>
  <c r="H156" i="24525"/>
  <c r="P156" i="24525"/>
  <c r="H157" i="24525"/>
  <c r="P157" i="24525"/>
  <c r="H158" i="24525"/>
  <c r="P158" i="24525"/>
  <c r="H159" i="24525"/>
  <c r="P159" i="24525"/>
  <c r="H160" i="24525"/>
  <c r="P160" i="24525"/>
  <c r="H161" i="24525"/>
  <c r="P161" i="24525"/>
  <c r="H162" i="24525"/>
  <c r="P162" i="24525"/>
  <c r="H163" i="24525"/>
  <c r="P163" i="24525"/>
  <c r="H164" i="24525"/>
  <c r="P164" i="24525"/>
  <c r="H166" i="24525"/>
  <c r="P166" i="24525"/>
  <c r="H167" i="24525"/>
  <c r="P167" i="24525"/>
  <c r="H168" i="24525"/>
  <c r="P168" i="24525"/>
  <c r="H169" i="24525"/>
  <c r="P169" i="24525"/>
  <c r="H170" i="24525"/>
  <c r="P170" i="24525"/>
  <c r="H171" i="24525"/>
  <c r="P171" i="24525"/>
  <c r="H172" i="24525"/>
  <c r="P172" i="24525"/>
  <c r="H174" i="24525"/>
  <c r="P174" i="24525"/>
  <c r="H175" i="24525"/>
  <c r="P175" i="24525"/>
  <c r="H176" i="24525"/>
  <c r="P176" i="24525"/>
  <c r="H177" i="24525"/>
  <c r="P177" i="24525"/>
  <c r="H178" i="24525"/>
  <c r="P178" i="24525"/>
  <c r="H179" i="24525"/>
  <c r="P179" i="24525"/>
  <c r="H180" i="24525"/>
  <c r="P180" i="24525"/>
  <c r="H181" i="24525"/>
  <c r="P181" i="24525"/>
  <c r="H182" i="24525"/>
  <c r="P182" i="24525"/>
  <c r="H183" i="24525"/>
  <c r="P183" i="24525"/>
  <c r="H186" i="24525"/>
  <c r="P186" i="24525"/>
  <c r="H189" i="24525"/>
  <c r="P189" i="24525"/>
  <c r="D190" i="24525"/>
  <c r="E190" i="24525"/>
  <c r="F190" i="24525"/>
  <c r="G190" i="24525"/>
  <c r="I190" i="24525"/>
  <c r="J190" i="24525"/>
  <c r="L190" i="24525"/>
  <c r="M190" i="24525"/>
  <c r="N190" i="24525"/>
  <c r="Q190" i="24525"/>
  <c r="R190" i="24525"/>
  <c r="S190" i="24525" s="1"/>
  <c r="H191" i="24525"/>
  <c r="P191" i="24525"/>
  <c r="T191" i="24525" s="1"/>
  <c r="H192" i="24525"/>
  <c r="P192" i="24525"/>
  <c r="T192" i="24525" s="1"/>
  <c r="H193" i="24525"/>
  <c r="P193" i="24525"/>
  <c r="T193" i="24525"/>
  <c r="H194" i="24525"/>
  <c r="P194" i="24525"/>
  <c r="T194" i="24525" s="1"/>
  <c r="H195" i="24525"/>
  <c r="P195" i="24525"/>
  <c r="T195" i="24525" s="1"/>
  <c r="H196" i="24525"/>
  <c r="P196" i="24525"/>
  <c r="T196" i="24525" s="1"/>
  <c r="H197" i="24525"/>
  <c r="P197" i="24525"/>
  <c r="T197" i="24525"/>
  <c r="H198" i="24525"/>
  <c r="P198" i="24525"/>
  <c r="T198" i="24525" s="1"/>
  <c r="H199" i="24525"/>
  <c r="P199" i="24525"/>
  <c r="T199" i="24525" s="1"/>
  <c r="H200" i="24525"/>
  <c r="P200" i="24525"/>
  <c r="T200" i="24525"/>
  <c r="H201" i="24525"/>
  <c r="P201" i="24525"/>
  <c r="T201" i="24525"/>
  <c r="H202" i="24525"/>
  <c r="P202" i="24525"/>
  <c r="T202" i="24525" s="1"/>
  <c r="H203" i="24525"/>
  <c r="P203" i="24525"/>
  <c r="T203" i="24525" s="1"/>
  <c r="H204" i="24525"/>
  <c r="P204" i="24525"/>
  <c r="T204" i="24525"/>
  <c r="H205" i="24525"/>
  <c r="P205" i="24525"/>
  <c r="T205" i="24525"/>
  <c r="H206" i="24525"/>
  <c r="P206" i="24525"/>
  <c r="T206" i="24525" s="1"/>
  <c r="H207" i="24525"/>
  <c r="P207" i="24525"/>
  <c r="T207" i="24525" s="1"/>
  <c r="H208" i="24525"/>
  <c r="P208" i="24525"/>
  <c r="T208" i="24525" s="1"/>
  <c r="H209" i="24525"/>
  <c r="P209" i="24525"/>
  <c r="T209" i="24525"/>
  <c r="T210" i="24525"/>
  <c r="H211" i="24525"/>
  <c r="P211" i="24525"/>
  <c r="T211" i="24525"/>
  <c r="H212" i="24525"/>
  <c r="P212" i="24525"/>
  <c r="T212" i="24525" s="1"/>
  <c r="H213" i="24525"/>
  <c r="P213" i="24525"/>
  <c r="T213" i="24525" s="1"/>
  <c r="H214" i="24525"/>
  <c r="P214" i="24525"/>
  <c r="T214" i="24525"/>
  <c r="H215" i="24525"/>
  <c r="P215" i="24525"/>
  <c r="T215" i="24525"/>
  <c r="H216" i="24525"/>
  <c r="P216" i="24525"/>
  <c r="T216" i="24525" s="1"/>
  <c r="H217" i="24525"/>
  <c r="P217" i="24525"/>
  <c r="T217" i="24525" s="1"/>
  <c r="H218" i="24525"/>
  <c r="P218" i="24525"/>
  <c r="T218" i="24525" s="1"/>
  <c r="H219" i="24525"/>
  <c r="P219" i="24525"/>
  <c r="T219" i="24525"/>
  <c r="H220" i="24525"/>
  <c r="P220" i="24525"/>
  <c r="T220" i="24525" s="1"/>
  <c r="H221" i="24525"/>
  <c r="P221" i="24525"/>
  <c r="T221" i="24525" s="1"/>
  <c r="H222" i="24525"/>
  <c r="P222" i="24525"/>
  <c r="T222" i="24525" s="1"/>
  <c r="D223" i="24525"/>
  <c r="E223" i="24525"/>
  <c r="F223" i="24525"/>
  <c r="G223" i="24525"/>
  <c r="H223" i="24525" s="1"/>
  <c r="I223" i="24525"/>
  <c r="K223" i="24525" s="1"/>
  <c r="J223" i="24525"/>
  <c r="L223" i="24525"/>
  <c r="M223" i="24525"/>
  <c r="N223" i="24525"/>
  <c r="O223" i="24525"/>
  <c r="Q223" i="24525"/>
  <c r="R223" i="24525"/>
  <c r="S223" i="24525" s="1"/>
  <c r="H224" i="24525"/>
  <c r="P224" i="24525"/>
  <c r="T224" i="24525"/>
  <c r="H225" i="24525"/>
  <c r="P225" i="24525"/>
  <c r="T225" i="24525"/>
  <c r="H226" i="24525"/>
  <c r="P226" i="24525"/>
  <c r="T226" i="24525" s="1"/>
  <c r="H227" i="24525"/>
  <c r="P227" i="24525"/>
  <c r="T227" i="24525" s="1"/>
  <c r="H228" i="24525"/>
  <c r="P228" i="24525"/>
  <c r="T228" i="24525"/>
  <c r="H229" i="24525"/>
  <c r="P229" i="24525"/>
  <c r="T229" i="24525" s="1"/>
  <c r="H230" i="24525"/>
  <c r="P230" i="24525"/>
  <c r="T230" i="24525" s="1"/>
  <c r="H231" i="24525"/>
  <c r="P231" i="24525"/>
  <c r="T231" i="24525" s="1"/>
  <c r="H232" i="24525"/>
  <c r="P232" i="24525"/>
  <c r="T232" i="24525"/>
  <c r="H233" i="24525"/>
  <c r="P233" i="24525"/>
  <c r="T233" i="24525" s="1"/>
  <c r="H234" i="24525"/>
  <c r="P234" i="24525"/>
  <c r="T234" i="24525" s="1"/>
  <c r="H235" i="24525"/>
  <c r="P235" i="24525"/>
  <c r="T235" i="24525" s="1"/>
  <c r="D236" i="24525"/>
  <c r="E236" i="24525"/>
  <c r="F236" i="24525"/>
  <c r="G236" i="24525"/>
  <c r="I236" i="24525"/>
  <c r="J236" i="24525"/>
  <c r="K236" i="24525"/>
  <c r="L236" i="24525"/>
  <c r="M236" i="24525"/>
  <c r="N236" i="24525"/>
  <c r="O236" i="24525"/>
  <c r="Q236" i="24525"/>
  <c r="R236" i="24525"/>
  <c r="S236" i="24525"/>
  <c r="H237" i="24525"/>
  <c r="P237" i="24525"/>
  <c r="T237" i="24525" s="1"/>
  <c r="H238" i="24525"/>
  <c r="P238" i="24525"/>
  <c r="T238" i="24525"/>
  <c r="H239" i="24525"/>
  <c r="P239" i="24525"/>
  <c r="T239" i="24525"/>
  <c r="H240" i="24525"/>
  <c r="P240" i="24525"/>
  <c r="T240" i="24525" s="1"/>
  <c r="H241" i="24525"/>
  <c r="K241" i="24525" s="1"/>
  <c r="P241" i="24525" s="1"/>
  <c r="T241" i="24525" s="1"/>
  <c r="O241" i="24525"/>
  <c r="S241" i="24525"/>
  <c r="H242" i="24525"/>
  <c r="P242" i="24525"/>
  <c r="T242" i="24525"/>
  <c r="H243" i="24525"/>
  <c r="P243" i="24525"/>
  <c r="T243" i="24525" s="1"/>
  <c r="H244" i="24525"/>
  <c r="P244" i="24525"/>
  <c r="T244" i="24525" s="1"/>
  <c r="H245" i="24525"/>
  <c r="P245" i="24525"/>
  <c r="T245" i="24525"/>
  <c r="H246" i="24525"/>
  <c r="P246" i="24525"/>
  <c r="T246" i="24525" s="1"/>
  <c r="H247" i="24525"/>
  <c r="P247" i="24525"/>
  <c r="T247" i="24525" s="1"/>
  <c r="H248" i="24525"/>
  <c r="P248" i="24525"/>
  <c r="T248" i="24525" s="1"/>
  <c r="H249" i="24525"/>
  <c r="P249" i="24525"/>
  <c r="T249" i="24525"/>
  <c r="H250" i="24525"/>
  <c r="P250" i="24525"/>
  <c r="T250" i="24525" s="1"/>
  <c r="H251" i="24525"/>
  <c r="P251" i="24525"/>
  <c r="T251" i="24525" s="1"/>
  <c r="H252" i="24525"/>
  <c r="K252" i="24525"/>
  <c r="O252" i="24525"/>
  <c r="S252" i="24525"/>
  <c r="H253" i="24525"/>
  <c r="P253" i="24525"/>
  <c r="T253" i="24525"/>
  <c r="H254" i="24525"/>
  <c r="P254" i="24525"/>
  <c r="T254" i="24525" s="1"/>
  <c r="H255" i="24525"/>
  <c r="P255" i="24525"/>
  <c r="T255" i="24525" s="1"/>
  <c r="H256" i="24525"/>
  <c r="P256" i="24525"/>
  <c r="T256" i="24525"/>
  <c r="H257" i="24525"/>
  <c r="K257" i="24525" s="1"/>
  <c r="O257" i="24525"/>
  <c r="P257" i="24525"/>
  <c r="S257" i="24525"/>
  <c r="T257" i="24525" s="1"/>
  <c r="H258" i="24525"/>
  <c r="P258" i="24525"/>
  <c r="T258" i="24525" s="1"/>
  <c r="H259" i="24525"/>
  <c r="P259" i="24525"/>
  <c r="T259" i="24525"/>
  <c r="H260" i="24525"/>
  <c r="K260" i="24525" s="1"/>
  <c r="O260" i="24525"/>
  <c r="P260" i="24525"/>
  <c r="S260" i="24525"/>
  <c r="H261" i="24525"/>
  <c r="P261" i="24525"/>
  <c r="T261" i="24525" s="1"/>
  <c r="H262" i="24525"/>
  <c r="P262" i="24525"/>
  <c r="T262" i="24525"/>
  <c r="H263" i="24525"/>
  <c r="K263" i="24525" s="1"/>
  <c r="O263" i="24525"/>
  <c r="S263" i="24525"/>
  <c r="H264" i="24525"/>
  <c r="P264" i="24525"/>
  <c r="T264" i="24525" s="1"/>
  <c r="H265" i="24525"/>
  <c r="P265" i="24525"/>
  <c r="T265" i="24525"/>
  <c r="H266" i="24525"/>
  <c r="P266" i="24525"/>
  <c r="T266" i="24525" s="1"/>
  <c r="H267" i="24525"/>
  <c r="K267" i="24525" s="1"/>
  <c r="P267" i="24525" s="1"/>
  <c r="O267" i="24525"/>
  <c r="S267" i="24525"/>
  <c r="D268" i="24525"/>
  <c r="E268" i="24525"/>
  <c r="F268" i="24525"/>
  <c r="F344" i="24525" s="1"/>
  <c r="G268" i="24525"/>
  <c r="G344" i="24525" s="1"/>
  <c r="I268" i="24525"/>
  <c r="J268" i="24525"/>
  <c r="L268" i="24525"/>
  <c r="M268" i="24525"/>
  <c r="N268" i="24525"/>
  <c r="O268" i="24525" s="1"/>
  <c r="Q268" i="24525"/>
  <c r="R268" i="24525"/>
  <c r="S268" i="24525" s="1"/>
  <c r="H269" i="24525"/>
  <c r="P269" i="24525"/>
  <c r="T269" i="24525" s="1"/>
  <c r="H270" i="24525"/>
  <c r="P270" i="24525"/>
  <c r="T270" i="24525"/>
  <c r="H271" i="24525"/>
  <c r="P271" i="24525"/>
  <c r="T271" i="24525"/>
  <c r="H272" i="24525"/>
  <c r="P272" i="24525"/>
  <c r="T272" i="24525" s="1"/>
  <c r="H273" i="24525"/>
  <c r="K273" i="24525" s="1"/>
  <c r="P273" i="24525" s="1"/>
  <c r="T273" i="24525" s="1"/>
  <c r="O273" i="24525"/>
  <c r="S273" i="24525"/>
  <c r="H274" i="24525"/>
  <c r="P274" i="24525"/>
  <c r="T274" i="24525"/>
  <c r="H275" i="24525"/>
  <c r="P275" i="24525"/>
  <c r="T275" i="24525" s="1"/>
  <c r="H276" i="24525"/>
  <c r="P276" i="24525"/>
  <c r="T276" i="24525" s="1"/>
  <c r="H277" i="24525"/>
  <c r="P277" i="24525"/>
  <c r="T277" i="24525"/>
  <c r="H278" i="24525"/>
  <c r="K278" i="24525" s="1"/>
  <c r="P278" i="24525" s="1"/>
  <c r="O278" i="24525"/>
  <c r="S278" i="24525"/>
  <c r="D279" i="24525"/>
  <c r="E279" i="24525"/>
  <c r="F279" i="24525"/>
  <c r="G279" i="24525"/>
  <c r="I279" i="24525"/>
  <c r="I344" i="24525" s="1"/>
  <c r="J279" i="24525"/>
  <c r="L279" i="24525"/>
  <c r="M279" i="24525"/>
  <c r="N279" i="24525"/>
  <c r="O279" i="24525" s="1"/>
  <c r="Q279" i="24525"/>
  <c r="R279" i="24525"/>
  <c r="S279" i="24525" s="1"/>
  <c r="H280" i="24525"/>
  <c r="P280" i="24525"/>
  <c r="T280" i="24525" s="1"/>
  <c r="H281" i="24525"/>
  <c r="K281" i="24525"/>
  <c r="O281" i="24525"/>
  <c r="S281" i="24525"/>
  <c r="H282" i="24525"/>
  <c r="K282" i="24525" s="1"/>
  <c r="O282" i="24525"/>
  <c r="S282" i="24525"/>
  <c r="H283" i="24525"/>
  <c r="K283" i="24525" s="1"/>
  <c r="O283" i="24525"/>
  <c r="S283" i="24525"/>
  <c r="H284" i="24525"/>
  <c r="P284" i="24525"/>
  <c r="T284" i="24525"/>
  <c r="H285" i="24525"/>
  <c r="K285" i="24525" s="1"/>
  <c r="P285" i="24525" s="1"/>
  <c r="O285" i="24525"/>
  <c r="S285" i="24525"/>
  <c r="H286" i="24525"/>
  <c r="P286" i="24525"/>
  <c r="T286" i="24525"/>
  <c r="H287" i="24525"/>
  <c r="P287" i="24525"/>
  <c r="T287" i="24525"/>
  <c r="H288" i="24525"/>
  <c r="K288" i="24525" s="1"/>
  <c r="O288" i="24525"/>
  <c r="S288" i="24525"/>
  <c r="H289" i="24525"/>
  <c r="K289" i="24525"/>
  <c r="O289" i="24525"/>
  <c r="P289" i="24525" s="1"/>
  <c r="S289" i="24525"/>
  <c r="D290" i="24525"/>
  <c r="E290" i="24525"/>
  <c r="F290" i="24525"/>
  <c r="G290" i="24525"/>
  <c r="H290" i="24525"/>
  <c r="I290" i="24525"/>
  <c r="J290" i="24525"/>
  <c r="L290" i="24525"/>
  <c r="M290" i="24525"/>
  <c r="M344" i="24525" s="1"/>
  <c r="N290" i="24525"/>
  <c r="Q290" i="24525"/>
  <c r="S290" i="24525" s="1"/>
  <c r="R290" i="24525"/>
  <c r="H291" i="24525"/>
  <c r="P291" i="24525"/>
  <c r="H292" i="24525"/>
  <c r="P292" i="24525"/>
  <c r="H293" i="24525"/>
  <c r="P293" i="24525"/>
  <c r="H294" i="24525"/>
  <c r="P294" i="24525"/>
  <c r="H295" i="24525"/>
  <c r="P295" i="24525"/>
  <c r="H296" i="24525"/>
  <c r="P296" i="24525"/>
  <c r="H297" i="24525"/>
  <c r="P297" i="24525"/>
  <c r="H298" i="24525"/>
  <c r="P298" i="24525"/>
  <c r="H299" i="24525"/>
  <c r="P299" i="24525"/>
  <c r="H300" i="24525"/>
  <c r="P300" i="24525"/>
  <c r="H301" i="24525"/>
  <c r="P301" i="24525"/>
  <c r="H302" i="24525"/>
  <c r="P302" i="24525"/>
  <c r="H303" i="24525"/>
  <c r="P303" i="24525"/>
  <c r="H304" i="24525"/>
  <c r="P304" i="24525"/>
  <c r="H305" i="24525"/>
  <c r="P305" i="24525"/>
  <c r="H306" i="24525"/>
  <c r="P306" i="24525"/>
  <c r="H307" i="24525"/>
  <c r="P307" i="24525"/>
  <c r="H308" i="24525"/>
  <c r="P308" i="24525"/>
  <c r="H309" i="24525"/>
  <c r="P309" i="24525"/>
  <c r="H310" i="24525"/>
  <c r="P310" i="24525"/>
  <c r="H311" i="24525"/>
  <c r="K311" i="24525" s="1"/>
  <c r="O311" i="24525"/>
  <c r="P311" i="24525"/>
  <c r="S311" i="24525"/>
  <c r="H312" i="24525"/>
  <c r="K312" i="24525" s="1"/>
  <c r="O312" i="24525"/>
  <c r="S312" i="24525"/>
  <c r="H313" i="24525"/>
  <c r="P313" i="24525"/>
  <c r="H314" i="24525"/>
  <c r="K314" i="24525"/>
  <c r="O314" i="24525"/>
  <c r="S314" i="24525"/>
  <c r="H315" i="24525"/>
  <c r="K315" i="24525" s="1"/>
  <c r="O315" i="24525"/>
  <c r="P315" i="24525"/>
  <c r="S315" i="24525"/>
  <c r="H316" i="24525"/>
  <c r="P316" i="24525"/>
  <c r="H317" i="24525"/>
  <c r="P317" i="24525"/>
  <c r="H318" i="24525"/>
  <c r="P318" i="24525"/>
  <c r="H319" i="24525"/>
  <c r="K319" i="24525" s="1"/>
  <c r="O319" i="24525"/>
  <c r="S319" i="24525"/>
  <c r="H320" i="24525"/>
  <c r="P320" i="24525"/>
  <c r="H321" i="24525"/>
  <c r="K321" i="24525" s="1"/>
  <c r="O321" i="24525"/>
  <c r="P321" i="24525" s="1"/>
  <c r="T321" i="24525" s="1"/>
  <c r="S321" i="24525"/>
  <c r="H322" i="24525"/>
  <c r="K322" i="24525"/>
  <c r="O322" i="24525"/>
  <c r="S322" i="24525"/>
  <c r="H323" i="24525"/>
  <c r="P323" i="24525"/>
  <c r="H324" i="24525"/>
  <c r="K324" i="24525"/>
  <c r="O324" i="24525"/>
  <c r="S324" i="24525"/>
  <c r="H325" i="24525"/>
  <c r="K325" i="24525" s="1"/>
  <c r="P325" i="24525" s="1"/>
  <c r="T325" i="24525" s="1"/>
  <c r="O325" i="24525"/>
  <c r="S325" i="24525"/>
  <c r="H326" i="24525"/>
  <c r="K326" i="24525"/>
  <c r="O326" i="24525"/>
  <c r="S326" i="24525"/>
  <c r="H327" i="24525"/>
  <c r="K327" i="24525" s="1"/>
  <c r="P327" i="24525" s="1"/>
  <c r="T327" i="24525" s="1"/>
  <c r="O327" i="24525"/>
  <c r="S327" i="24525"/>
  <c r="H328" i="24525"/>
  <c r="K328" i="24525"/>
  <c r="O328" i="24525"/>
  <c r="S328" i="24525"/>
  <c r="H329" i="24525"/>
  <c r="P329" i="24525"/>
  <c r="H330" i="24525"/>
  <c r="K330" i="24525" s="1"/>
  <c r="O330" i="24525"/>
  <c r="S330" i="24525"/>
  <c r="H331" i="24525"/>
  <c r="K331" i="24525" s="1"/>
  <c r="O331" i="24525"/>
  <c r="S331" i="24525"/>
  <c r="H332" i="24525"/>
  <c r="P332" i="24525"/>
  <c r="H333" i="24525"/>
  <c r="P333" i="24525"/>
  <c r="H334" i="24525"/>
  <c r="P334" i="24525"/>
  <c r="H335" i="24525"/>
  <c r="K335" i="24525" s="1"/>
  <c r="P335" i="24525" s="1"/>
  <c r="T335" i="24525" s="1"/>
  <c r="O335" i="24525"/>
  <c r="S335" i="24525"/>
  <c r="H336" i="24525"/>
  <c r="P336" i="24525"/>
  <c r="H337" i="24525"/>
  <c r="P337" i="24525"/>
  <c r="H338" i="24525"/>
  <c r="P338" i="24525"/>
  <c r="D343" i="24525"/>
  <c r="E343" i="24525"/>
  <c r="F343" i="24525"/>
  <c r="G343" i="24525"/>
  <c r="H343" i="24525"/>
  <c r="I343" i="24525"/>
  <c r="J343" i="24525"/>
  <c r="L343" i="24525"/>
  <c r="M343" i="24525"/>
  <c r="N343" i="24525"/>
  <c r="O343" i="24525" s="1"/>
  <c r="Q343" i="24525"/>
  <c r="R343" i="24525"/>
  <c r="S343" i="24525"/>
  <c r="N344" i="24525"/>
  <c r="D37" i="24526"/>
  <c r="E37" i="24526"/>
  <c r="F37" i="24526"/>
  <c r="G37" i="24526"/>
  <c r="H37" i="24526"/>
  <c r="I37" i="24526"/>
  <c r="J37" i="24526"/>
  <c r="K37" i="24526"/>
  <c r="L37" i="24526"/>
  <c r="M37" i="24526"/>
  <c r="N37" i="24526"/>
  <c r="O37" i="24526"/>
  <c r="P37" i="24526"/>
  <c r="Q37" i="24526"/>
  <c r="R37" i="24526"/>
  <c r="S37" i="24526"/>
  <c r="T37" i="24526"/>
  <c r="D54" i="24526"/>
  <c r="E54" i="24526"/>
  <c r="F54" i="24526"/>
  <c r="G54" i="24526"/>
  <c r="H54" i="24526"/>
  <c r="I54" i="24526"/>
  <c r="J54" i="24526"/>
  <c r="L54" i="24526"/>
  <c r="M54" i="24526"/>
  <c r="O54" i="24526" s="1"/>
  <c r="N54" i="24526"/>
  <c r="Q54" i="24526"/>
  <c r="R54" i="24526"/>
  <c r="D93" i="24526"/>
  <c r="E93" i="24526"/>
  <c r="F93" i="24526"/>
  <c r="F367" i="24526" s="1"/>
  <c r="G93" i="24526"/>
  <c r="I93" i="24526"/>
  <c r="J93" i="24526"/>
  <c r="L93" i="24526"/>
  <c r="M93" i="24526"/>
  <c r="N93" i="24526"/>
  <c r="O93" i="24526" s="1"/>
  <c r="Q93" i="24526"/>
  <c r="R93" i="24526"/>
  <c r="S93" i="24526" s="1"/>
  <c r="D127" i="24526"/>
  <c r="E127" i="24526"/>
  <c r="F127" i="24526"/>
  <c r="G127" i="24526"/>
  <c r="I127" i="24526"/>
  <c r="J127" i="24526"/>
  <c r="L127" i="24526"/>
  <c r="M127" i="24526"/>
  <c r="N127" i="24526"/>
  <c r="O127" i="24526" s="1"/>
  <c r="Q127" i="24526"/>
  <c r="R127" i="24526"/>
  <c r="S127" i="24526"/>
  <c r="D158" i="24526"/>
  <c r="E158" i="24526"/>
  <c r="F158" i="24526"/>
  <c r="G158" i="24526"/>
  <c r="I158" i="24526"/>
  <c r="J158" i="24526"/>
  <c r="L158" i="24526"/>
  <c r="M158" i="24526"/>
  <c r="N158" i="24526"/>
  <c r="Q158" i="24526"/>
  <c r="R158" i="24526"/>
  <c r="D213" i="24526"/>
  <c r="E213" i="24526"/>
  <c r="F213" i="24526"/>
  <c r="G213" i="24526"/>
  <c r="I213" i="24526"/>
  <c r="J213" i="24526"/>
  <c r="L213" i="24526"/>
  <c r="M213" i="24526"/>
  <c r="N213" i="24526"/>
  <c r="Q213" i="24526"/>
  <c r="R213" i="24526"/>
  <c r="S213" i="24526" s="1"/>
  <c r="D246" i="24526"/>
  <c r="E246" i="24526"/>
  <c r="F246" i="24526"/>
  <c r="G246" i="24526"/>
  <c r="H246" i="24526" s="1"/>
  <c r="I246" i="24526"/>
  <c r="J246" i="24526"/>
  <c r="L246" i="24526"/>
  <c r="M246" i="24526"/>
  <c r="N246" i="24526"/>
  <c r="Q246" i="24526"/>
  <c r="R246" i="24526"/>
  <c r="D259" i="24526"/>
  <c r="E259" i="24526"/>
  <c r="F259" i="24526"/>
  <c r="G259" i="24526"/>
  <c r="H259" i="24526"/>
  <c r="I259" i="24526"/>
  <c r="J259" i="24526"/>
  <c r="K259" i="24526"/>
  <c r="L259" i="24526"/>
  <c r="M259" i="24526"/>
  <c r="N259" i="24526"/>
  <c r="O259" i="24526"/>
  <c r="P259" i="24526"/>
  <c r="Q259" i="24526"/>
  <c r="R259" i="24526"/>
  <c r="S259" i="24526"/>
  <c r="T259" i="24526"/>
  <c r="D291" i="24526"/>
  <c r="E291" i="24526"/>
  <c r="F291" i="24526"/>
  <c r="G291" i="24526"/>
  <c r="H291" i="24526" s="1"/>
  <c r="I291" i="24526"/>
  <c r="J291" i="24526"/>
  <c r="L291" i="24526"/>
  <c r="M291" i="24526"/>
  <c r="N291" i="24526"/>
  <c r="Q291" i="24526"/>
  <c r="R291" i="24526"/>
  <c r="D302" i="24526"/>
  <c r="E302" i="24526"/>
  <c r="F302" i="24526"/>
  <c r="G302" i="24526"/>
  <c r="H302" i="24526" s="1"/>
  <c r="I302" i="24526"/>
  <c r="I367" i="24526" s="1"/>
  <c r="J302" i="24526"/>
  <c r="L302" i="24526"/>
  <c r="M302" i="24526"/>
  <c r="N302" i="24526"/>
  <c r="O302" i="24526" s="1"/>
  <c r="Q302" i="24526"/>
  <c r="R302" i="24526"/>
  <c r="D313" i="24526"/>
  <c r="E313" i="24526"/>
  <c r="F313" i="24526"/>
  <c r="G313" i="24526"/>
  <c r="I313" i="24526"/>
  <c r="J313" i="24526"/>
  <c r="L313" i="24526"/>
  <c r="M313" i="24526"/>
  <c r="N313" i="24526"/>
  <c r="O313" i="24526" s="1"/>
  <c r="Q313" i="24526"/>
  <c r="S313" i="24526" s="1"/>
  <c r="R313" i="24526"/>
  <c r="D366" i="24526"/>
  <c r="E366" i="24526"/>
  <c r="F366" i="24526"/>
  <c r="G366" i="24526"/>
  <c r="I366" i="24526"/>
  <c r="J366" i="24526"/>
  <c r="L366" i="24526"/>
  <c r="M366" i="24526"/>
  <c r="N366" i="24526"/>
  <c r="Q366" i="24526"/>
  <c r="R366" i="24526"/>
  <c r="S366" i="24526"/>
  <c r="D11" i="24527"/>
  <c r="E11" i="24527"/>
  <c r="F11" i="24527"/>
  <c r="G11" i="24527"/>
  <c r="H11" i="24527"/>
  <c r="I11" i="24527"/>
  <c r="J11" i="24527"/>
  <c r="K11" i="24527"/>
  <c r="L11" i="24527"/>
  <c r="M11" i="24527"/>
  <c r="N11" i="24527"/>
  <c r="O11" i="24527"/>
  <c r="P11" i="24527"/>
  <c r="Q11" i="24527"/>
  <c r="R11" i="24527"/>
  <c r="S11" i="24527"/>
  <c r="T11" i="24527"/>
  <c r="D17" i="24527"/>
  <c r="E17" i="24527"/>
  <c r="F17" i="24527"/>
  <c r="G17" i="24527"/>
  <c r="H17" i="24527"/>
  <c r="I17" i="24527"/>
  <c r="J17" i="24527"/>
  <c r="K17" i="24527"/>
  <c r="L17" i="24527"/>
  <c r="M17" i="24527"/>
  <c r="N17" i="24527"/>
  <c r="O17" i="24527"/>
  <c r="P17" i="24527"/>
  <c r="Q17" i="24527"/>
  <c r="R17" i="24527"/>
  <c r="S17" i="24527"/>
  <c r="T17" i="24527"/>
  <c r="D27" i="24527"/>
  <c r="E27" i="24527"/>
  <c r="F27" i="24527"/>
  <c r="G27" i="24527"/>
  <c r="H27" i="24527"/>
  <c r="I27" i="24527"/>
  <c r="J27" i="24527"/>
  <c r="K27" i="24527"/>
  <c r="L27" i="24527"/>
  <c r="M27" i="24527"/>
  <c r="N27" i="24527"/>
  <c r="O27" i="24527"/>
  <c r="P27" i="24527"/>
  <c r="Q27" i="24527"/>
  <c r="R27" i="24527"/>
  <c r="S27" i="24527"/>
  <c r="T27" i="24527"/>
  <c r="D37" i="24527"/>
  <c r="E37" i="24527"/>
  <c r="F37" i="24527"/>
  <c r="G37" i="24527"/>
  <c r="H37" i="24527"/>
  <c r="I37" i="24527"/>
  <c r="J37" i="24527"/>
  <c r="K37" i="24527"/>
  <c r="L37" i="24527"/>
  <c r="M37" i="24527"/>
  <c r="N37" i="24527"/>
  <c r="O37" i="24527"/>
  <c r="P37" i="24527"/>
  <c r="Q37" i="24527"/>
  <c r="R37" i="24527"/>
  <c r="S37" i="24527"/>
  <c r="T37" i="24527"/>
  <c r="D54" i="24527"/>
  <c r="E54" i="24527"/>
  <c r="F54" i="24527"/>
  <c r="G54" i="24527"/>
  <c r="H54" i="24527"/>
  <c r="I54" i="24527"/>
  <c r="J54" i="24527"/>
  <c r="L54" i="24527"/>
  <c r="M54" i="24527"/>
  <c r="N54" i="24527"/>
  <c r="O54" i="24527" s="1"/>
  <c r="Q54" i="24527"/>
  <c r="R54" i="24527"/>
  <c r="S54" i="24527" s="1"/>
  <c r="D93" i="24527"/>
  <c r="E93" i="24527"/>
  <c r="F93" i="24527"/>
  <c r="G93" i="24527"/>
  <c r="H93" i="24527" s="1"/>
  <c r="I93" i="24527"/>
  <c r="J93" i="24527"/>
  <c r="L93" i="24527"/>
  <c r="M93" i="24527"/>
  <c r="N93" i="24527"/>
  <c r="O93" i="24527" s="1"/>
  <c r="Q93" i="24527"/>
  <c r="R93" i="24527"/>
  <c r="S93" i="24527"/>
  <c r="D127" i="24527"/>
  <c r="E127" i="24527"/>
  <c r="F127" i="24527"/>
  <c r="G127" i="24527"/>
  <c r="I127" i="24527"/>
  <c r="J127" i="24527"/>
  <c r="L127" i="24527"/>
  <c r="M127" i="24527"/>
  <c r="N127" i="24527"/>
  <c r="O127" i="24527"/>
  <c r="Q127" i="24527"/>
  <c r="R127" i="24527"/>
  <c r="S127" i="24527" s="1"/>
  <c r="D158" i="24527"/>
  <c r="E158" i="24527"/>
  <c r="F158" i="24527"/>
  <c r="G158" i="24527"/>
  <c r="I158" i="24527"/>
  <c r="J158" i="24527"/>
  <c r="L158" i="24527"/>
  <c r="M158" i="24527"/>
  <c r="N158" i="24527"/>
  <c r="Q158" i="24527"/>
  <c r="R158" i="24527"/>
  <c r="S158" i="24527"/>
  <c r="D213" i="24527"/>
  <c r="E213" i="24527"/>
  <c r="F213" i="24527"/>
  <c r="G213" i="24527"/>
  <c r="I213" i="24527"/>
  <c r="J213" i="24527"/>
  <c r="L213" i="24527"/>
  <c r="M213" i="24527"/>
  <c r="N213" i="24527"/>
  <c r="O213" i="24527" s="1"/>
  <c r="Q213" i="24527"/>
  <c r="R213" i="24527"/>
  <c r="S213" i="24527"/>
  <c r="D246" i="24527"/>
  <c r="E246" i="24527"/>
  <c r="F246" i="24527"/>
  <c r="G246" i="24527"/>
  <c r="I246" i="24527"/>
  <c r="J246" i="24527"/>
  <c r="L246" i="24527"/>
  <c r="M246" i="24527"/>
  <c r="N246" i="24527"/>
  <c r="O246" i="24527" s="1"/>
  <c r="Q246" i="24527"/>
  <c r="R246" i="24527"/>
  <c r="S246" i="24527" s="1"/>
  <c r="D259" i="24527"/>
  <c r="E259" i="24527"/>
  <c r="F259" i="24527"/>
  <c r="G259" i="24527"/>
  <c r="H259" i="24527"/>
  <c r="I259" i="24527"/>
  <c r="J259" i="24527"/>
  <c r="K259" i="24527"/>
  <c r="L259" i="24527"/>
  <c r="M259" i="24527"/>
  <c r="N259" i="24527"/>
  <c r="O259" i="24527"/>
  <c r="P259" i="24527"/>
  <c r="Q259" i="24527"/>
  <c r="R259" i="24527"/>
  <c r="S259" i="24527"/>
  <c r="T259" i="24527"/>
  <c r="D291" i="24527"/>
  <c r="E291" i="24527"/>
  <c r="F291" i="24527"/>
  <c r="G291" i="24527"/>
  <c r="H291" i="24527"/>
  <c r="I291" i="24527"/>
  <c r="J291" i="24527"/>
  <c r="K291" i="24527" s="1"/>
  <c r="L291" i="24527"/>
  <c r="M291" i="24527"/>
  <c r="N291" i="24527"/>
  <c r="O291" i="24527" s="1"/>
  <c r="Q291" i="24527"/>
  <c r="R291" i="24527"/>
  <c r="S291" i="24527" s="1"/>
  <c r="D302" i="24527"/>
  <c r="E302" i="24527"/>
  <c r="F302" i="24527"/>
  <c r="G302" i="24527"/>
  <c r="I302" i="24527"/>
  <c r="J302" i="24527"/>
  <c r="L302" i="24527"/>
  <c r="M302" i="24527"/>
  <c r="N302" i="24527"/>
  <c r="O302" i="24527"/>
  <c r="Q302" i="24527"/>
  <c r="S302" i="24527" s="1"/>
  <c r="R302" i="24527"/>
  <c r="D313" i="24527"/>
  <c r="E313" i="24527"/>
  <c r="F313" i="24527"/>
  <c r="G313" i="24527"/>
  <c r="I313" i="24527"/>
  <c r="J313" i="24527"/>
  <c r="L313" i="24527"/>
  <c r="M313" i="24527"/>
  <c r="N313" i="24527"/>
  <c r="Q313" i="24527"/>
  <c r="R313" i="24527"/>
  <c r="S313" i="24527" s="1"/>
  <c r="D366" i="24527"/>
  <c r="D367" i="24527" s="1"/>
  <c r="E366" i="24527"/>
  <c r="F366" i="24527"/>
  <c r="G366" i="24527"/>
  <c r="I366" i="24527"/>
  <c r="J366" i="24527"/>
  <c r="L366" i="24527"/>
  <c r="L367" i="24527" s="1"/>
  <c r="M366" i="24527"/>
  <c r="N366" i="24527"/>
  <c r="Q366" i="24527"/>
  <c r="R366" i="24527"/>
  <c r="D11" i="24528"/>
  <c r="E11" i="24528"/>
  <c r="F11" i="24528"/>
  <c r="G11" i="24528"/>
  <c r="H11" i="24528"/>
  <c r="I11" i="24528"/>
  <c r="J11" i="24528"/>
  <c r="K11" i="24528"/>
  <c r="L11" i="24528"/>
  <c r="M11" i="24528"/>
  <c r="N11" i="24528"/>
  <c r="O11" i="24528"/>
  <c r="P11" i="24528"/>
  <c r="Q11" i="24528"/>
  <c r="R11" i="24528"/>
  <c r="S11" i="24528"/>
  <c r="T11" i="24528"/>
  <c r="D19" i="24528"/>
  <c r="E19" i="24528"/>
  <c r="F19" i="24528"/>
  <c r="G19" i="24528"/>
  <c r="H19" i="24528"/>
  <c r="I19" i="24528"/>
  <c r="J19" i="24528"/>
  <c r="K19" i="24528"/>
  <c r="L19" i="24528"/>
  <c r="M19" i="24528"/>
  <c r="N19" i="24528"/>
  <c r="O19" i="24528"/>
  <c r="P19" i="24528"/>
  <c r="Q19" i="24528"/>
  <c r="R19" i="24528"/>
  <c r="S19" i="24528"/>
  <c r="T19" i="24528"/>
  <c r="D29" i="24528"/>
  <c r="E29" i="24528"/>
  <c r="F29" i="24528"/>
  <c r="G29" i="24528"/>
  <c r="H29" i="24528"/>
  <c r="I29" i="24528"/>
  <c r="J29" i="24528"/>
  <c r="K29" i="24528"/>
  <c r="L29" i="24528"/>
  <c r="M29" i="24528"/>
  <c r="N29" i="24528"/>
  <c r="O29" i="24528"/>
  <c r="P29" i="24528"/>
  <c r="Q29" i="24528"/>
  <c r="R29" i="24528"/>
  <c r="S29" i="24528"/>
  <c r="T29" i="24528"/>
  <c r="D39" i="24528"/>
  <c r="E39" i="24528"/>
  <c r="F39" i="24528"/>
  <c r="G39" i="24528"/>
  <c r="H39" i="24528"/>
  <c r="I39" i="24528"/>
  <c r="J39" i="24528"/>
  <c r="K39" i="24528"/>
  <c r="L39" i="24528"/>
  <c r="M39" i="24528"/>
  <c r="N39" i="24528"/>
  <c r="O39" i="24528"/>
  <c r="P39" i="24528"/>
  <c r="Q39" i="24528"/>
  <c r="R39" i="24528"/>
  <c r="S39" i="24528"/>
  <c r="T39" i="24528"/>
  <c r="D56" i="24528"/>
  <c r="E56" i="24528"/>
  <c r="F56" i="24528"/>
  <c r="G56" i="24528"/>
  <c r="H56" i="24528"/>
  <c r="I56" i="24528"/>
  <c r="J56" i="24528"/>
  <c r="K56" i="24528"/>
  <c r="L56" i="24528"/>
  <c r="M56" i="24528"/>
  <c r="N56" i="24528"/>
  <c r="O56" i="24528"/>
  <c r="P56" i="24528"/>
  <c r="Q56" i="24528"/>
  <c r="R56" i="24528"/>
  <c r="S56" i="24528"/>
  <c r="T56" i="24528"/>
  <c r="D95" i="24528"/>
  <c r="E95" i="24528"/>
  <c r="F95" i="24528"/>
  <c r="G95" i="24528"/>
  <c r="H95" i="24528"/>
  <c r="I95" i="24528"/>
  <c r="J95" i="24528"/>
  <c r="K95" i="24528"/>
  <c r="L95" i="24528"/>
  <c r="M95" i="24528"/>
  <c r="N95" i="24528"/>
  <c r="O95" i="24528"/>
  <c r="P95" i="24528"/>
  <c r="Q95" i="24528"/>
  <c r="R95" i="24528"/>
  <c r="S95" i="24528"/>
  <c r="T95" i="24528"/>
  <c r="D129" i="24528"/>
  <c r="E129" i="24528"/>
  <c r="F129" i="24528"/>
  <c r="G129" i="24528"/>
  <c r="H129" i="24528"/>
  <c r="I129" i="24528"/>
  <c r="J129" i="24528"/>
  <c r="K129" i="24528"/>
  <c r="L129" i="24528"/>
  <c r="M129" i="24528"/>
  <c r="N129" i="24528"/>
  <c r="O129" i="24528"/>
  <c r="P129" i="24528"/>
  <c r="Q129" i="24528"/>
  <c r="R129" i="24528"/>
  <c r="S129" i="24528"/>
  <c r="T129" i="24528"/>
  <c r="D160" i="24528"/>
  <c r="E160" i="24528"/>
  <c r="F160" i="24528"/>
  <c r="G160" i="24528"/>
  <c r="H160" i="24528"/>
  <c r="I160" i="24528"/>
  <c r="J160" i="24528"/>
  <c r="K160" i="24528"/>
  <c r="L160" i="24528"/>
  <c r="M160" i="24528"/>
  <c r="N160" i="24528"/>
  <c r="O160" i="24528"/>
  <c r="P160" i="24528"/>
  <c r="Q160" i="24528"/>
  <c r="R160" i="24528"/>
  <c r="S160" i="24528"/>
  <c r="T160" i="24528"/>
  <c r="D215" i="24528"/>
  <c r="E215" i="24528"/>
  <c r="F215" i="24528"/>
  <c r="G215" i="24528"/>
  <c r="H215" i="24528"/>
  <c r="I215" i="24528"/>
  <c r="J215" i="24528"/>
  <c r="K215" i="24528"/>
  <c r="L215" i="24528"/>
  <c r="M215" i="24528"/>
  <c r="N215" i="24528"/>
  <c r="O215" i="24528"/>
  <c r="P215" i="24528"/>
  <c r="Q215" i="24528"/>
  <c r="R215" i="24528"/>
  <c r="S215" i="24528"/>
  <c r="T215" i="24528"/>
  <c r="D248" i="24528"/>
  <c r="E248" i="24528"/>
  <c r="F248" i="24528"/>
  <c r="G248" i="24528"/>
  <c r="H248" i="24528"/>
  <c r="I248" i="24528"/>
  <c r="J248" i="24528"/>
  <c r="K248" i="24528"/>
  <c r="L248" i="24528"/>
  <c r="M248" i="24528"/>
  <c r="N248" i="24528"/>
  <c r="O248" i="24528"/>
  <c r="P248" i="24528"/>
  <c r="Q248" i="24528"/>
  <c r="R248" i="24528"/>
  <c r="S248" i="24528"/>
  <c r="T248" i="24528"/>
  <c r="D261" i="24528"/>
  <c r="E261" i="24528"/>
  <c r="F261" i="24528"/>
  <c r="G261" i="24528"/>
  <c r="H261" i="24528"/>
  <c r="I261" i="24528"/>
  <c r="J261" i="24528"/>
  <c r="K261" i="24528"/>
  <c r="L261" i="24528"/>
  <c r="M261" i="24528"/>
  <c r="N261" i="24528"/>
  <c r="O261" i="24528"/>
  <c r="P261" i="24528"/>
  <c r="Q261" i="24528"/>
  <c r="R261" i="24528"/>
  <c r="S261" i="24528"/>
  <c r="T261" i="24528"/>
  <c r="D293" i="24528"/>
  <c r="E293" i="24528"/>
  <c r="F293" i="24528"/>
  <c r="G293" i="24528"/>
  <c r="H293" i="24528"/>
  <c r="I293" i="24528"/>
  <c r="J293" i="24528"/>
  <c r="K293" i="24528"/>
  <c r="L293" i="24528"/>
  <c r="M293" i="24528"/>
  <c r="N293" i="24528"/>
  <c r="O293" i="24528"/>
  <c r="P293" i="24528"/>
  <c r="Q293" i="24528"/>
  <c r="R293" i="24528"/>
  <c r="S293" i="24528"/>
  <c r="T293" i="24528"/>
  <c r="D304" i="24528"/>
  <c r="E304" i="24528"/>
  <c r="F304" i="24528"/>
  <c r="G304" i="24528"/>
  <c r="H304" i="24528"/>
  <c r="I304" i="24528"/>
  <c r="J304" i="24528"/>
  <c r="K304" i="24528"/>
  <c r="L304" i="24528"/>
  <c r="M304" i="24528"/>
  <c r="N304" i="24528"/>
  <c r="O304" i="24528"/>
  <c r="P304" i="24528"/>
  <c r="Q304" i="24528"/>
  <c r="R304" i="24528"/>
  <c r="S304" i="24528"/>
  <c r="T304" i="24528"/>
  <c r="D315" i="24528"/>
  <c r="D369" i="24528" s="1"/>
  <c r="E315" i="24528"/>
  <c r="F315" i="24528"/>
  <c r="G315" i="24528"/>
  <c r="H315" i="24528"/>
  <c r="I315" i="24528"/>
  <c r="J315" i="24528"/>
  <c r="K315" i="24528"/>
  <c r="L315" i="24528"/>
  <c r="L369" i="24528" s="1"/>
  <c r="M315" i="24528"/>
  <c r="N315" i="24528"/>
  <c r="O315" i="24528"/>
  <c r="P315" i="24528"/>
  <c r="Q315" i="24528"/>
  <c r="R315" i="24528"/>
  <c r="S315" i="24528"/>
  <c r="T315" i="24528"/>
  <c r="T369" i="24528" s="1"/>
  <c r="D368" i="24528"/>
  <c r="E368" i="24528"/>
  <c r="F368" i="24528"/>
  <c r="G368" i="24528"/>
  <c r="H368" i="24528"/>
  <c r="I368" i="24528"/>
  <c r="J368" i="24528"/>
  <c r="K368" i="24528"/>
  <c r="L368" i="24528"/>
  <c r="M368" i="24528"/>
  <c r="N368" i="24528"/>
  <c r="O368" i="24528"/>
  <c r="P368" i="24528"/>
  <c r="Q368" i="24528"/>
  <c r="R368" i="24528"/>
  <c r="S368" i="24528"/>
  <c r="T368" i="24528"/>
  <c r="D11" i="24529"/>
  <c r="E11" i="24529"/>
  <c r="F11" i="24529"/>
  <c r="G11" i="24529"/>
  <c r="H11" i="24529"/>
  <c r="I11" i="24529"/>
  <c r="J11" i="24529"/>
  <c r="K11" i="24529"/>
  <c r="L11" i="24529"/>
  <c r="M11" i="24529"/>
  <c r="N11" i="24529"/>
  <c r="O11" i="24529"/>
  <c r="P11" i="24529"/>
  <c r="Q11" i="24529"/>
  <c r="R11" i="24529"/>
  <c r="S11" i="24529"/>
  <c r="T11" i="24529"/>
  <c r="D19" i="24529"/>
  <c r="E19" i="24529"/>
  <c r="F19" i="24529"/>
  <c r="G19" i="24529"/>
  <c r="H19" i="24529"/>
  <c r="I19" i="24529"/>
  <c r="J19" i="24529"/>
  <c r="K19" i="24529"/>
  <c r="L19" i="24529"/>
  <c r="M19" i="24529"/>
  <c r="N19" i="24529"/>
  <c r="O19" i="24529"/>
  <c r="P19" i="24529"/>
  <c r="Q19" i="24529"/>
  <c r="R19" i="24529"/>
  <c r="S19" i="24529"/>
  <c r="T19" i="24529"/>
  <c r="D29" i="24529"/>
  <c r="E29" i="24529"/>
  <c r="F29" i="24529"/>
  <c r="G29" i="24529"/>
  <c r="H29" i="24529"/>
  <c r="I29" i="24529"/>
  <c r="J29" i="24529"/>
  <c r="K29" i="24529"/>
  <c r="L29" i="24529"/>
  <c r="M29" i="24529"/>
  <c r="N29" i="24529"/>
  <c r="O29" i="24529"/>
  <c r="P29" i="24529"/>
  <c r="Q29" i="24529"/>
  <c r="R29" i="24529"/>
  <c r="S29" i="24529"/>
  <c r="T29" i="24529"/>
  <c r="D39" i="24529"/>
  <c r="E39" i="24529"/>
  <c r="F39" i="24529"/>
  <c r="G39" i="24529"/>
  <c r="H39" i="24529"/>
  <c r="I39" i="24529"/>
  <c r="J39" i="24529"/>
  <c r="K39" i="24529"/>
  <c r="L39" i="24529"/>
  <c r="M39" i="24529"/>
  <c r="N39" i="24529"/>
  <c r="O39" i="24529"/>
  <c r="P39" i="24529"/>
  <c r="Q39" i="24529"/>
  <c r="R39" i="24529"/>
  <c r="S39" i="24529"/>
  <c r="T39" i="24529"/>
  <c r="D56" i="24529"/>
  <c r="E56" i="24529"/>
  <c r="F56" i="24529"/>
  <c r="G56" i="24529"/>
  <c r="H56" i="24529"/>
  <c r="I56" i="24529"/>
  <c r="J56" i="24529"/>
  <c r="K56" i="24529"/>
  <c r="L56" i="24529"/>
  <c r="M56" i="24529"/>
  <c r="N56" i="24529"/>
  <c r="O56" i="24529"/>
  <c r="Q56" i="24529"/>
  <c r="R56" i="24529"/>
  <c r="S56" i="24529"/>
  <c r="D95" i="24529"/>
  <c r="E95" i="24529"/>
  <c r="F95" i="24529"/>
  <c r="H95" i="24529" s="1"/>
  <c r="G95" i="24529"/>
  <c r="I95" i="24529"/>
  <c r="J95" i="24529"/>
  <c r="L95" i="24529"/>
  <c r="M95" i="24529"/>
  <c r="N95" i="24529"/>
  <c r="O95" i="24529" s="1"/>
  <c r="Q95" i="24529"/>
  <c r="R95" i="24529"/>
  <c r="S95" i="24529" s="1"/>
  <c r="D129" i="24529"/>
  <c r="E129" i="24529"/>
  <c r="F129" i="24529"/>
  <c r="G129" i="24529"/>
  <c r="H129" i="24529" s="1"/>
  <c r="I129" i="24529"/>
  <c r="J129" i="24529"/>
  <c r="L129" i="24529"/>
  <c r="M129" i="24529"/>
  <c r="O129" i="24529" s="1"/>
  <c r="N129" i="24529"/>
  <c r="Q129" i="24529"/>
  <c r="R129" i="24529"/>
  <c r="S129" i="24529" s="1"/>
  <c r="D160" i="24529"/>
  <c r="E160" i="24529"/>
  <c r="F160" i="24529"/>
  <c r="H160" i="24529" s="1"/>
  <c r="K160" i="24529" s="1"/>
  <c r="G160" i="24529"/>
  <c r="I160" i="24529"/>
  <c r="J160" i="24529"/>
  <c r="L160" i="24529"/>
  <c r="M160" i="24529"/>
  <c r="N160" i="24529"/>
  <c r="O160" i="24529" s="1"/>
  <c r="Q160" i="24529"/>
  <c r="R160" i="24529"/>
  <c r="S160" i="24529" s="1"/>
  <c r="D182" i="24529"/>
  <c r="E182" i="24529"/>
  <c r="F182" i="24529"/>
  <c r="G182" i="24529"/>
  <c r="H182" i="24529"/>
  <c r="I182" i="24529"/>
  <c r="J182" i="24529"/>
  <c r="K182" i="24529"/>
  <c r="L182" i="24529"/>
  <c r="M182" i="24529"/>
  <c r="N182" i="24529"/>
  <c r="O182" i="24529"/>
  <c r="P182" i="24529"/>
  <c r="Q182" i="24529"/>
  <c r="R182" i="24529"/>
  <c r="S182" i="24529"/>
  <c r="T182" i="24529"/>
  <c r="D216" i="24529"/>
  <c r="E216" i="24529"/>
  <c r="F216" i="24529"/>
  <c r="G216" i="24529"/>
  <c r="H216" i="24529" s="1"/>
  <c r="I216" i="24529"/>
  <c r="J216" i="24529"/>
  <c r="L216" i="24529"/>
  <c r="M216" i="24529"/>
  <c r="N216" i="24529"/>
  <c r="O216" i="24529" s="1"/>
  <c r="Q216" i="24529"/>
  <c r="R216" i="24529"/>
  <c r="D249" i="24529"/>
  <c r="E249" i="24529"/>
  <c r="F249" i="24529"/>
  <c r="G249" i="24529"/>
  <c r="H249" i="24529"/>
  <c r="I249" i="24529"/>
  <c r="J249" i="24529"/>
  <c r="L249" i="24529"/>
  <c r="M249" i="24529"/>
  <c r="N249" i="24529"/>
  <c r="Q249" i="24529"/>
  <c r="S249" i="24529" s="1"/>
  <c r="R249" i="24529"/>
  <c r="D262" i="24529"/>
  <c r="E262" i="24529"/>
  <c r="F262" i="24529"/>
  <c r="G262" i="24529"/>
  <c r="H262" i="24529"/>
  <c r="I262" i="24529"/>
  <c r="J262" i="24529"/>
  <c r="K262" i="24529"/>
  <c r="L262" i="24529"/>
  <c r="M262" i="24529"/>
  <c r="N262" i="24529"/>
  <c r="O262" i="24529"/>
  <c r="P262" i="24529"/>
  <c r="Q262" i="24529"/>
  <c r="R262" i="24529"/>
  <c r="S262" i="24529"/>
  <c r="T262" i="24529"/>
  <c r="D294" i="24529"/>
  <c r="E294" i="24529"/>
  <c r="F294" i="24529"/>
  <c r="G294" i="24529"/>
  <c r="I294" i="24529"/>
  <c r="J294" i="24529"/>
  <c r="L294" i="24529"/>
  <c r="M294" i="24529"/>
  <c r="N294" i="24529"/>
  <c r="O294" i="24529"/>
  <c r="Q294" i="24529"/>
  <c r="R294" i="24529"/>
  <c r="S294" i="24529" s="1"/>
  <c r="D305" i="24529"/>
  <c r="E305" i="24529"/>
  <c r="F305" i="24529"/>
  <c r="G305" i="24529"/>
  <c r="I305" i="24529"/>
  <c r="J305" i="24529"/>
  <c r="L305" i="24529"/>
  <c r="M305" i="24529"/>
  <c r="N305" i="24529"/>
  <c r="Q305" i="24529"/>
  <c r="R305" i="24529"/>
  <c r="S305" i="24529" s="1"/>
  <c r="D316" i="24529"/>
  <c r="E316" i="24529"/>
  <c r="F316" i="24529"/>
  <c r="G316" i="24529"/>
  <c r="H316" i="24529" s="1"/>
  <c r="I316" i="24529"/>
  <c r="J316" i="24529"/>
  <c r="L316" i="24529"/>
  <c r="M316" i="24529"/>
  <c r="N316" i="24529"/>
  <c r="Q316" i="24529"/>
  <c r="R316" i="24529"/>
  <c r="D369" i="24529"/>
  <c r="D370" i="24529" s="1"/>
  <c r="E369" i="24529"/>
  <c r="F369" i="24529"/>
  <c r="G369" i="24529"/>
  <c r="H369" i="24529"/>
  <c r="I369" i="24529"/>
  <c r="J369" i="24529"/>
  <c r="K369" i="24529"/>
  <c r="L369" i="24529"/>
  <c r="L370" i="24529" s="1"/>
  <c r="M369" i="24529"/>
  <c r="N369" i="24529"/>
  <c r="Q369" i="24529"/>
  <c r="R369" i="24529"/>
  <c r="S369" i="24529"/>
  <c r="H7" i="24530"/>
  <c r="P7" i="24530"/>
  <c r="H8" i="24530"/>
  <c r="P8" i="24530"/>
  <c r="H9" i="24530"/>
  <c r="P9" i="24530"/>
  <c r="H10" i="24530"/>
  <c r="P10" i="24530"/>
  <c r="D11" i="24530"/>
  <c r="E11" i="24530"/>
  <c r="F11" i="24530"/>
  <c r="G11" i="24530"/>
  <c r="I11" i="24530"/>
  <c r="J11" i="24530"/>
  <c r="K11" i="24530"/>
  <c r="L11" i="24530"/>
  <c r="M11" i="24530"/>
  <c r="N11" i="24530"/>
  <c r="O11" i="24530"/>
  <c r="P11" i="24530" s="1"/>
  <c r="Q11" i="24530"/>
  <c r="R11" i="24530"/>
  <c r="S11" i="24530"/>
  <c r="T11" i="24530"/>
  <c r="H12" i="24530"/>
  <c r="P12" i="24530"/>
  <c r="H13" i="24530"/>
  <c r="P13" i="24530"/>
  <c r="H14" i="24530"/>
  <c r="P14" i="24530"/>
  <c r="H15" i="24530"/>
  <c r="P15" i="24530"/>
  <c r="H16" i="24530"/>
  <c r="P16" i="24530"/>
  <c r="H17" i="24530"/>
  <c r="P17" i="24530"/>
  <c r="H18" i="24530"/>
  <c r="P18" i="24530"/>
  <c r="D19" i="24530"/>
  <c r="E19" i="24530"/>
  <c r="F19" i="24530"/>
  <c r="G19" i="24530"/>
  <c r="I19" i="24530"/>
  <c r="J19" i="24530"/>
  <c r="K19" i="24530"/>
  <c r="L19" i="24530"/>
  <c r="M19" i="24530"/>
  <c r="N19" i="24530"/>
  <c r="O19" i="24530"/>
  <c r="P19" i="24530" s="1"/>
  <c r="Q19" i="24530"/>
  <c r="R19" i="24530"/>
  <c r="S19" i="24530"/>
  <c r="T19" i="24530"/>
  <c r="H20" i="24530"/>
  <c r="P20" i="24530"/>
  <c r="H21" i="24530"/>
  <c r="P21" i="24530"/>
  <c r="H22" i="24530"/>
  <c r="P22" i="24530"/>
  <c r="H23" i="24530"/>
  <c r="P23" i="24530"/>
  <c r="H24" i="24530"/>
  <c r="P24" i="24530"/>
  <c r="H25" i="24530"/>
  <c r="P25" i="24530"/>
  <c r="H26" i="24530"/>
  <c r="P26" i="24530"/>
  <c r="H27" i="24530"/>
  <c r="P27" i="24530"/>
  <c r="H28" i="24530"/>
  <c r="P28" i="24530"/>
  <c r="D29" i="24530"/>
  <c r="E29" i="24530"/>
  <c r="H29" i="24530" s="1"/>
  <c r="F29" i="24530"/>
  <c r="G29" i="24530"/>
  <c r="I29" i="24530"/>
  <c r="J29" i="24530"/>
  <c r="K29" i="24530"/>
  <c r="L29" i="24530"/>
  <c r="M29" i="24530"/>
  <c r="N29" i="24530"/>
  <c r="O29" i="24530"/>
  <c r="P29" i="24530" s="1"/>
  <c r="Q29" i="24530"/>
  <c r="R29" i="24530"/>
  <c r="S29" i="24530"/>
  <c r="T29" i="24530"/>
  <c r="H30" i="24530"/>
  <c r="P30" i="24530"/>
  <c r="H31" i="24530"/>
  <c r="P31" i="24530"/>
  <c r="H32" i="24530"/>
  <c r="P32" i="24530"/>
  <c r="H33" i="24530"/>
  <c r="P33" i="24530"/>
  <c r="H34" i="24530"/>
  <c r="P34" i="24530"/>
  <c r="H35" i="24530"/>
  <c r="P35" i="24530"/>
  <c r="H36" i="24530"/>
  <c r="P36" i="24530"/>
  <c r="H37" i="24530"/>
  <c r="P37" i="24530"/>
  <c r="H38" i="24530"/>
  <c r="P38" i="24530"/>
  <c r="D39" i="24530"/>
  <c r="E39" i="24530"/>
  <c r="F39" i="24530"/>
  <c r="G39" i="24530"/>
  <c r="I39" i="24530"/>
  <c r="J39" i="24530"/>
  <c r="K39" i="24530"/>
  <c r="L39" i="24530"/>
  <c r="M39" i="24530"/>
  <c r="N39" i="24530"/>
  <c r="O39" i="24530"/>
  <c r="Q39" i="24530"/>
  <c r="R39" i="24530"/>
  <c r="S39" i="24530"/>
  <c r="T39" i="24530"/>
  <c r="H40" i="24530"/>
  <c r="P40" i="24530"/>
  <c r="H41" i="24530"/>
  <c r="P41" i="24530"/>
  <c r="H42" i="24530"/>
  <c r="P42" i="24530"/>
  <c r="H43" i="24530"/>
  <c r="P43" i="24530"/>
  <c r="H44" i="24530"/>
  <c r="P44" i="24530"/>
  <c r="H45" i="24530"/>
  <c r="P45" i="24530"/>
  <c r="H46" i="24530"/>
  <c r="P46" i="24530"/>
  <c r="H47" i="24530"/>
  <c r="P47" i="24530"/>
  <c r="H48" i="24530"/>
  <c r="P48" i="24530"/>
  <c r="H49" i="24530"/>
  <c r="P49" i="24530"/>
  <c r="H50" i="24530"/>
  <c r="P50" i="24530"/>
  <c r="H51" i="24530"/>
  <c r="P51" i="24530"/>
  <c r="H52" i="24530"/>
  <c r="P52" i="24530"/>
  <c r="H53" i="24530"/>
  <c r="P53" i="24530"/>
  <c r="H54" i="24530"/>
  <c r="P54" i="24530"/>
  <c r="H55" i="24530"/>
  <c r="P55" i="24530"/>
  <c r="D56" i="24530"/>
  <c r="E56" i="24530"/>
  <c r="H56" i="24530" s="1"/>
  <c r="K56" i="24530" s="1"/>
  <c r="F56" i="24530"/>
  <c r="G56" i="24530"/>
  <c r="I56" i="24530"/>
  <c r="J56" i="24530"/>
  <c r="L56" i="24530"/>
  <c r="M56" i="24530"/>
  <c r="N56" i="24530"/>
  <c r="Q56" i="24530"/>
  <c r="R56" i="24530"/>
  <c r="S56" i="24530"/>
  <c r="H57" i="24530"/>
  <c r="P57" i="24530"/>
  <c r="H58" i="24530"/>
  <c r="P58" i="24530"/>
  <c r="H59" i="24530"/>
  <c r="P59" i="24530"/>
  <c r="H60" i="24530"/>
  <c r="P60" i="24530"/>
  <c r="H61" i="24530"/>
  <c r="P61" i="24530"/>
  <c r="H62" i="24530"/>
  <c r="P62" i="24530"/>
  <c r="H63" i="24530"/>
  <c r="P63" i="24530"/>
  <c r="H64" i="24530"/>
  <c r="P64" i="24530"/>
  <c r="H65" i="24530"/>
  <c r="P65" i="24530"/>
  <c r="H66" i="24530"/>
  <c r="P66" i="24530"/>
  <c r="H67" i="24530"/>
  <c r="P67" i="24530"/>
  <c r="H68" i="24530"/>
  <c r="P68" i="24530"/>
  <c r="H69" i="24530"/>
  <c r="P69" i="24530"/>
  <c r="H70" i="24530"/>
  <c r="P70" i="24530"/>
  <c r="H71" i="24530"/>
  <c r="P71" i="24530"/>
  <c r="H72" i="24530"/>
  <c r="P72" i="24530"/>
  <c r="H73" i="24530"/>
  <c r="P73" i="24530"/>
  <c r="H74" i="24530"/>
  <c r="P74" i="24530"/>
  <c r="H75" i="24530"/>
  <c r="P75" i="24530"/>
  <c r="H76" i="24530"/>
  <c r="P76" i="24530"/>
  <c r="H77" i="24530"/>
  <c r="P77" i="24530"/>
  <c r="H78" i="24530"/>
  <c r="P78" i="24530"/>
  <c r="H79" i="24530"/>
  <c r="P79" i="24530"/>
  <c r="H80" i="24530"/>
  <c r="P80" i="24530"/>
  <c r="H81" i="24530"/>
  <c r="P81" i="24530"/>
  <c r="H82" i="24530"/>
  <c r="P82" i="24530"/>
  <c r="H83" i="24530"/>
  <c r="P83" i="24530"/>
  <c r="H84" i="24530"/>
  <c r="P84" i="24530"/>
  <c r="H85" i="24530"/>
  <c r="P85" i="24530"/>
  <c r="H86" i="24530"/>
  <c r="P86" i="24530"/>
  <c r="H87" i="24530"/>
  <c r="P87" i="24530"/>
  <c r="H88" i="24530"/>
  <c r="P88" i="24530"/>
  <c r="H89" i="24530"/>
  <c r="P89" i="24530"/>
  <c r="H90" i="24530"/>
  <c r="P90" i="24530"/>
  <c r="H91" i="24530"/>
  <c r="P91" i="24530"/>
  <c r="H92" i="24530"/>
  <c r="P92" i="24530"/>
  <c r="H93" i="24530"/>
  <c r="P93" i="24530"/>
  <c r="H94" i="24530"/>
  <c r="P94" i="24530"/>
  <c r="D95" i="24530"/>
  <c r="E95" i="24530"/>
  <c r="F95" i="24530"/>
  <c r="G95" i="24530"/>
  <c r="I95" i="24530"/>
  <c r="J95" i="24530"/>
  <c r="K95" i="24530"/>
  <c r="L95" i="24530"/>
  <c r="M95" i="24530"/>
  <c r="N95" i="24530"/>
  <c r="O95" i="24530"/>
  <c r="Q95" i="24530"/>
  <c r="R95" i="24530"/>
  <c r="S95" i="24530"/>
  <c r="T95" i="24530"/>
  <c r="H96" i="24530"/>
  <c r="P96" i="24530"/>
  <c r="H97" i="24530"/>
  <c r="P97" i="24530"/>
  <c r="H98" i="24530"/>
  <c r="P98" i="24530"/>
  <c r="H99" i="24530"/>
  <c r="P99" i="24530"/>
  <c r="H100" i="24530"/>
  <c r="P100" i="24530"/>
  <c r="H101" i="24530"/>
  <c r="P101" i="24530"/>
  <c r="H102" i="24530"/>
  <c r="P102" i="24530"/>
  <c r="H103" i="24530"/>
  <c r="P103" i="24530"/>
  <c r="H104" i="24530"/>
  <c r="P104" i="24530"/>
  <c r="H105" i="24530"/>
  <c r="P105" i="24530"/>
  <c r="H106" i="24530"/>
  <c r="P106" i="24530"/>
  <c r="H107" i="24530"/>
  <c r="P107" i="24530"/>
  <c r="H108" i="24530"/>
  <c r="P108" i="24530"/>
  <c r="H109" i="24530"/>
  <c r="P109" i="24530"/>
  <c r="H110" i="24530"/>
  <c r="P110" i="24530"/>
  <c r="H111" i="24530"/>
  <c r="P111" i="24530"/>
  <c r="H112" i="24530"/>
  <c r="P112" i="24530"/>
  <c r="H113" i="24530"/>
  <c r="P113" i="24530"/>
  <c r="H114" i="24530"/>
  <c r="P114" i="24530"/>
  <c r="H115" i="24530"/>
  <c r="P115" i="24530"/>
  <c r="H116" i="24530"/>
  <c r="P116" i="24530"/>
  <c r="H117" i="24530"/>
  <c r="P117" i="24530"/>
  <c r="H118" i="24530"/>
  <c r="P118" i="24530"/>
  <c r="H119" i="24530"/>
  <c r="P119" i="24530"/>
  <c r="H120" i="24530"/>
  <c r="P120" i="24530"/>
  <c r="H121" i="24530"/>
  <c r="P121" i="24530"/>
  <c r="H122" i="24530"/>
  <c r="P122" i="24530"/>
  <c r="H123" i="24530"/>
  <c r="P123" i="24530"/>
  <c r="H124" i="24530"/>
  <c r="P124" i="24530"/>
  <c r="H125" i="24530"/>
  <c r="P125" i="24530"/>
  <c r="H126" i="24530"/>
  <c r="P126" i="24530"/>
  <c r="H127" i="24530"/>
  <c r="P127" i="24530"/>
  <c r="H128" i="24530"/>
  <c r="P128" i="24530"/>
  <c r="D129" i="24530"/>
  <c r="E129" i="24530"/>
  <c r="F129" i="24530"/>
  <c r="G129" i="24530"/>
  <c r="H129" i="24530"/>
  <c r="I129" i="24530"/>
  <c r="J129" i="24530"/>
  <c r="L129" i="24530"/>
  <c r="M129" i="24530"/>
  <c r="N129" i="24530"/>
  <c r="Q129" i="24530"/>
  <c r="R129" i="24530"/>
  <c r="S129" i="24530"/>
  <c r="H130" i="24530"/>
  <c r="P130" i="24530"/>
  <c r="H131" i="24530"/>
  <c r="P131" i="24530"/>
  <c r="H132" i="24530"/>
  <c r="P132" i="24530"/>
  <c r="H133" i="24530"/>
  <c r="P133" i="24530"/>
  <c r="H134" i="24530"/>
  <c r="P134" i="24530"/>
  <c r="H135" i="24530"/>
  <c r="P135" i="24530"/>
  <c r="H136" i="24530"/>
  <c r="P136" i="24530"/>
  <c r="H137" i="24530"/>
  <c r="P137" i="24530"/>
  <c r="H138" i="24530"/>
  <c r="P138" i="24530"/>
  <c r="H139" i="24530"/>
  <c r="P139" i="24530"/>
  <c r="H140" i="24530"/>
  <c r="P140" i="24530"/>
  <c r="H141" i="24530"/>
  <c r="P141" i="24530"/>
  <c r="H142" i="24530"/>
  <c r="P142" i="24530"/>
  <c r="H143" i="24530"/>
  <c r="P143" i="24530"/>
  <c r="H144" i="24530"/>
  <c r="P144" i="24530"/>
  <c r="H145" i="24530"/>
  <c r="P145" i="24530"/>
  <c r="H146" i="24530"/>
  <c r="P146" i="24530"/>
  <c r="H147" i="24530"/>
  <c r="P147" i="24530"/>
  <c r="H148" i="24530"/>
  <c r="P148" i="24530"/>
  <c r="H149" i="24530"/>
  <c r="P149" i="24530"/>
  <c r="H150" i="24530"/>
  <c r="P150" i="24530"/>
  <c r="H151" i="24530"/>
  <c r="P151" i="24530"/>
  <c r="H152" i="24530"/>
  <c r="P152" i="24530"/>
  <c r="H153" i="24530"/>
  <c r="P153" i="24530"/>
  <c r="H154" i="24530"/>
  <c r="P154" i="24530"/>
  <c r="H155" i="24530"/>
  <c r="P155" i="24530"/>
  <c r="H156" i="24530"/>
  <c r="P156" i="24530"/>
  <c r="H157" i="24530"/>
  <c r="P157" i="24530"/>
  <c r="H158" i="24530"/>
  <c r="P158" i="24530"/>
  <c r="H159" i="24530"/>
  <c r="P159" i="24530"/>
  <c r="D160" i="24530"/>
  <c r="E160" i="24530"/>
  <c r="F160" i="24530"/>
  <c r="G160" i="24530"/>
  <c r="I160" i="24530"/>
  <c r="J160" i="24530"/>
  <c r="L160" i="24530"/>
  <c r="M160" i="24530"/>
  <c r="N160" i="24530"/>
  <c r="O160" i="24530"/>
  <c r="Q160" i="24530"/>
  <c r="R160" i="24530"/>
  <c r="S160" i="24530"/>
  <c r="H161" i="24530"/>
  <c r="P161" i="24530"/>
  <c r="H162" i="24530"/>
  <c r="P162" i="24530"/>
  <c r="H163" i="24530"/>
  <c r="P163" i="24530"/>
  <c r="H164" i="24530"/>
  <c r="P164" i="24530"/>
  <c r="H165" i="24530"/>
  <c r="P165" i="24530"/>
  <c r="H166" i="24530"/>
  <c r="P166" i="24530"/>
  <c r="H167" i="24530"/>
  <c r="P167" i="24530"/>
  <c r="H168" i="24530"/>
  <c r="P168" i="24530"/>
  <c r="H169" i="24530"/>
  <c r="P169" i="24530"/>
  <c r="H170" i="24530"/>
  <c r="P170" i="24530"/>
  <c r="H171" i="24530"/>
  <c r="P171" i="24530"/>
  <c r="H172" i="24530"/>
  <c r="P172" i="24530"/>
  <c r="H173" i="24530"/>
  <c r="P173" i="24530"/>
  <c r="H174" i="24530"/>
  <c r="P174" i="24530"/>
  <c r="H175" i="24530"/>
  <c r="P175" i="24530"/>
  <c r="H176" i="24530"/>
  <c r="P176" i="24530"/>
  <c r="H177" i="24530"/>
  <c r="P177" i="24530"/>
  <c r="H178" i="24530"/>
  <c r="P178" i="24530"/>
  <c r="H179" i="24530"/>
  <c r="P179" i="24530"/>
  <c r="H180" i="24530"/>
  <c r="P180" i="24530"/>
  <c r="H181" i="24530"/>
  <c r="P181" i="24530"/>
  <c r="D182" i="24530"/>
  <c r="E182" i="24530"/>
  <c r="F182" i="24530"/>
  <c r="G182" i="24530"/>
  <c r="H182" i="24530"/>
  <c r="I182" i="24530"/>
  <c r="J182" i="24530"/>
  <c r="K182" i="24530"/>
  <c r="L182" i="24530"/>
  <c r="M182" i="24530"/>
  <c r="N182" i="24530"/>
  <c r="O182" i="24530"/>
  <c r="Q182" i="24530"/>
  <c r="R182" i="24530"/>
  <c r="S182" i="24530"/>
  <c r="T182" i="24530"/>
  <c r="H183" i="24530"/>
  <c r="P183" i="24530"/>
  <c r="H184" i="24530"/>
  <c r="P184" i="24530"/>
  <c r="H185" i="24530"/>
  <c r="P185" i="24530"/>
  <c r="H186" i="24530"/>
  <c r="P186" i="24530"/>
  <c r="H187" i="24530"/>
  <c r="P187" i="24530"/>
  <c r="H188" i="24530"/>
  <c r="P188" i="24530"/>
  <c r="H189" i="24530"/>
  <c r="P189" i="24530"/>
  <c r="H190" i="24530"/>
  <c r="P190" i="24530"/>
  <c r="H191" i="24530"/>
  <c r="P191" i="24530"/>
  <c r="H192" i="24530"/>
  <c r="P192" i="24530"/>
  <c r="H193" i="24530"/>
  <c r="P193" i="24530"/>
  <c r="H194" i="24530"/>
  <c r="P194" i="24530"/>
  <c r="H195" i="24530"/>
  <c r="P195" i="24530"/>
  <c r="H196" i="24530"/>
  <c r="P196" i="24530"/>
  <c r="H197" i="24530"/>
  <c r="P197" i="24530"/>
  <c r="H198" i="24530"/>
  <c r="P198" i="24530"/>
  <c r="H199" i="24530"/>
  <c r="P199" i="24530"/>
  <c r="H200" i="24530"/>
  <c r="P200" i="24530"/>
  <c r="H201" i="24530"/>
  <c r="P201" i="24530"/>
  <c r="H202" i="24530"/>
  <c r="P202" i="24530"/>
  <c r="H203" i="24530"/>
  <c r="P203" i="24530"/>
  <c r="H204" i="24530"/>
  <c r="P204" i="24530"/>
  <c r="H205" i="24530"/>
  <c r="P205" i="24530"/>
  <c r="H206" i="24530"/>
  <c r="P206" i="24530"/>
  <c r="H207" i="24530"/>
  <c r="P207" i="24530"/>
  <c r="H208" i="24530"/>
  <c r="P208" i="24530"/>
  <c r="H209" i="24530"/>
  <c r="P209" i="24530"/>
  <c r="H210" i="24530"/>
  <c r="P210" i="24530"/>
  <c r="H211" i="24530"/>
  <c r="P211" i="24530"/>
  <c r="H212" i="24530"/>
  <c r="P212" i="24530"/>
  <c r="H213" i="24530"/>
  <c r="P213" i="24530"/>
  <c r="H214" i="24530"/>
  <c r="P214" i="24530"/>
  <c r="H215" i="24530"/>
  <c r="P215" i="24530"/>
  <c r="D216" i="24530"/>
  <c r="E216" i="24530"/>
  <c r="F216" i="24530"/>
  <c r="G216" i="24530"/>
  <c r="H216" i="24530"/>
  <c r="I216" i="24530"/>
  <c r="J216" i="24530"/>
  <c r="L216" i="24530"/>
  <c r="M216" i="24530"/>
  <c r="N216" i="24530"/>
  <c r="O216" i="24530" s="1"/>
  <c r="Q216" i="24530"/>
  <c r="R216" i="24530"/>
  <c r="S216" i="24530" s="1"/>
  <c r="H217" i="24530"/>
  <c r="P217" i="24530"/>
  <c r="H218" i="24530"/>
  <c r="P218" i="24530"/>
  <c r="H219" i="24530"/>
  <c r="P219" i="24530"/>
  <c r="H220" i="24530"/>
  <c r="P220" i="24530"/>
  <c r="H221" i="24530"/>
  <c r="P221" i="24530"/>
  <c r="H222" i="24530"/>
  <c r="P222" i="24530"/>
  <c r="H223" i="24530"/>
  <c r="P223" i="24530"/>
  <c r="H224" i="24530"/>
  <c r="P224" i="24530"/>
  <c r="H225" i="24530"/>
  <c r="P225" i="24530"/>
  <c r="H226" i="24530"/>
  <c r="P226" i="24530"/>
  <c r="H227" i="24530"/>
  <c r="P227" i="24530"/>
  <c r="H228" i="24530"/>
  <c r="P228" i="24530"/>
  <c r="H229" i="24530"/>
  <c r="P229" i="24530"/>
  <c r="H230" i="24530"/>
  <c r="P230" i="24530"/>
  <c r="H231" i="24530"/>
  <c r="P231" i="24530"/>
  <c r="H232" i="24530"/>
  <c r="P232" i="24530"/>
  <c r="H233" i="24530"/>
  <c r="P233" i="24530"/>
  <c r="H234" i="24530"/>
  <c r="P234" i="24530"/>
  <c r="H235" i="24530"/>
  <c r="P235" i="24530"/>
  <c r="H236" i="24530"/>
  <c r="P236" i="24530"/>
  <c r="H237" i="24530"/>
  <c r="P237" i="24530"/>
  <c r="H238" i="24530"/>
  <c r="P238" i="24530"/>
  <c r="H239" i="24530"/>
  <c r="P239" i="24530"/>
  <c r="H240" i="24530"/>
  <c r="P240" i="24530"/>
  <c r="H241" i="24530"/>
  <c r="P241" i="24530"/>
  <c r="H242" i="24530"/>
  <c r="P242" i="24530"/>
  <c r="H243" i="24530"/>
  <c r="P243" i="24530"/>
  <c r="H244" i="24530"/>
  <c r="P244" i="24530"/>
  <c r="H245" i="24530"/>
  <c r="P245" i="24530"/>
  <c r="H246" i="24530"/>
  <c r="P246" i="24530"/>
  <c r="H247" i="24530"/>
  <c r="P247" i="24530"/>
  <c r="H248" i="24530"/>
  <c r="P248" i="24530"/>
  <c r="D249" i="24530"/>
  <c r="E249" i="24530"/>
  <c r="F249" i="24530"/>
  <c r="G249" i="24530"/>
  <c r="H249" i="24530"/>
  <c r="I249" i="24530"/>
  <c r="J249" i="24530"/>
  <c r="L249" i="24530"/>
  <c r="M249" i="24530"/>
  <c r="N249" i="24530"/>
  <c r="Q249" i="24530"/>
  <c r="R249" i="24530"/>
  <c r="H250" i="24530"/>
  <c r="P250" i="24530"/>
  <c r="H251" i="24530"/>
  <c r="P251" i="24530"/>
  <c r="H252" i="24530"/>
  <c r="P252" i="24530"/>
  <c r="H253" i="24530"/>
  <c r="P253" i="24530"/>
  <c r="H254" i="24530"/>
  <c r="P254" i="24530"/>
  <c r="H255" i="24530"/>
  <c r="P255" i="24530"/>
  <c r="H256" i="24530"/>
  <c r="P256" i="24530"/>
  <c r="H257" i="24530"/>
  <c r="P257" i="24530"/>
  <c r="H258" i="24530"/>
  <c r="P258" i="24530"/>
  <c r="H259" i="24530"/>
  <c r="P259" i="24530"/>
  <c r="H260" i="24530"/>
  <c r="P260" i="24530"/>
  <c r="H261" i="24530"/>
  <c r="P261" i="24530"/>
  <c r="D262" i="24530"/>
  <c r="E262" i="24530"/>
  <c r="F262" i="24530"/>
  <c r="G262" i="24530"/>
  <c r="I262" i="24530"/>
  <c r="J262" i="24530"/>
  <c r="K262" i="24530"/>
  <c r="L262" i="24530"/>
  <c r="M262" i="24530"/>
  <c r="N262" i="24530"/>
  <c r="O262" i="24530"/>
  <c r="P262" i="24530" s="1"/>
  <c r="Q262" i="24530"/>
  <c r="R262" i="24530"/>
  <c r="S262" i="24530"/>
  <c r="T262" i="24530"/>
  <c r="H263" i="24530"/>
  <c r="P263" i="24530"/>
  <c r="H264" i="24530"/>
  <c r="P264" i="24530"/>
  <c r="H265" i="24530"/>
  <c r="P265" i="24530"/>
  <c r="H266" i="24530"/>
  <c r="P266" i="24530"/>
  <c r="H267" i="24530"/>
  <c r="P267" i="24530"/>
  <c r="H268" i="24530"/>
  <c r="P268" i="24530"/>
  <c r="H269" i="24530"/>
  <c r="P269" i="24530"/>
  <c r="H270" i="24530"/>
  <c r="P270" i="24530"/>
  <c r="H271" i="24530"/>
  <c r="P271" i="24530"/>
  <c r="H272" i="24530"/>
  <c r="P272" i="24530"/>
  <c r="H273" i="24530"/>
  <c r="P273" i="24530"/>
  <c r="H274" i="24530"/>
  <c r="P274" i="24530"/>
  <c r="H275" i="24530"/>
  <c r="P275" i="24530"/>
  <c r="H276" i="24530"/>
  <c r="P276" i="24530"/>
  <c r="H277" i="24530"/>
  <c r="P277" i="24530"/>
  <c r="H278" i="24530"/>
  <c r="P278" i="24530"/>
  <c r="H279" i="24530"/>
  <c r="P279" i="24530"/>
  <c r="H280" i="24530"/>
  <c r="P280" i="24530"/>
  <c r="H281" i="24530"/>
  <c r="P281" i="24530"/>
  <c r="H282" i="24530"/>
  <c r="P282" i="24530"/>
  <c r="H283" i="24530"/>
  <c r="P283" i="24530"/>
  <c r="H284" i="24530"/>
  <c r="P284" i="24530"/>
  <c r="H285" i="24530"/>
  <c r="P285" i="24530"/>
  <c r="H286" i="24530"/>
  <c r="P286" i="24530"/>
  <c r="H287" i="24530"/>
  <c r="P287" i="24530"/>
  <c r="H288" i="24530"/>
  <c r="P288" i="24530"/>
  <c r="H289" i="24530"/>
  <c r="P289" i="24530"/>
  <c r="H290" i="24530"/>
  <c r="P290" i="24530"/>
  <c r="H291" i="24530"/>
  <c r="P291" i="24530"/>
  <c r="H292" i="24530"/>
  <c r="P292" i="24530"/>
  <c r="H293" i="24530"/>
  <c r="P293" i="24530"/>
  <c r="D294" i="24530"/>
  <c r="E294" i="24530"/>
  <c r="F294" i="24530"/>
  <c r="G294" i="24530"/>
  <c r="H294" i="24530"/>
  <c r="I294" i="24530"/>
  <c r="J294" i="24530"/>
  <c r="K294" i="24530" s="1"/>
  <c r="L294" i="24530"/>
  <c r="O294" i="24530" s="1"/>
  <c r="M294" i="24530"/>
  <c r="N294" i="24530"/>
  <c r="Q294" i="24530"/>
  <c r="R294" i="24530"/>
  <c r="S294" i="24530" s="1"/>
  <c r="H295" i="24530"/>
  <c r="P295" i="24530"/>
  <c r="H296" i="24530"/>
  <c r="P296" i="24530"/>
  <c r="H297" i="24530"/>
  <c r="P297" i="24530"/>
  <c r="H298" i="24530"/>
  <c r="P298" i="24530"/>
  <c r="H299" i="24530"/>
  <c r="P299" i="24530"/>
  <c r="H300" i="24530"/>
  <c r="P300" i="24530"/>
  <c r="H301" i="24530"/>
  <c r="P301" i="24530"/>
  <c r="H302" i="24530"/>
  <c r="P302" i="24530"/>
  <c r="H303" i="24530"/>
  <c r="P303" i="24530"/>
  <c r="H304" i="24530"/>
  <c r="P304" i="24530"/>
  <c r="D305" i="24530"/>
  <c r="E305" i="24530"/>
  <c r="F305" i="24530"/>
  <c r="G305" i="24530"/>
  <c r="H305" i="24530" s="1"/>
  <c r="I305" i="24530"/>
  <c r="J305" i="24530"/>
  <c r="L305" i="24530"/>
  <c r="M305" i="24530"/>
  <c r="O305" i="24530" s="1"/>
  <c r="N305" i="24530"/>
  <c r="Q305" i="24530"/>
  <c r="R305" i="24530"/>
  <c r="S305" i="24530"/>
  <c r="H306" i="24530"/>
  <c r="P306" i="24530"/>
  <c r="H307" i="24530"/>
  <c r="P307" i="24530"/>
  <c r="H308" i="24530"/>
  <c r="P308" i="24530"/>
  <c r="H309" i="24530"/>
  <c r="P309" i="24530"/>
  <c r="H310" i="24530"/>
  <c r="P310" i="24530"/>
  <c r="H311" i="24530"/>
  <c r="P311" i="24530"/>
  <c r="H312" i="24530"/>
  <c r="P312" i="24530"/>
  <c r="H313" i="24530"/>
  <c r="P313" i="24530"/>
  <c r="H314" i="24530"/>
  <c r="P314" i="24530"/>
  <c r="H315" i="24530"/>
  <c r="P315" i="24530"/>
  <c r="D316" i="24530"/>
  <c r="E316" i="24530"/>
  <c r="F316" i="24530"/>
  <c r="G316" i="24530"/>
  <c r="I316" i="24530"/>
  <c r="J316" i="24530"/>
  <c r="L316" i="24530"/>
  <c r="L370" i="24530" s="1"/>
  <c r="M316" i="24530"/>
  <c r="N316" i="24530"/>
  <c r="Q316" i="24530"/>
  <c r="R316" i="24530"/>
  <c r="S316" i="24530" s="1"/>
  <c r="H317" i="24530"/>
  <c r="P317" i="24530"/>
  <c r="H318" i="24530"/>
  <c r="P318" i="24530"/>
  <c r="H319" i="24530"/>
  <c r="P319" i="24530"/>
  <c r="H320" i="24530"/>
  <c r="P320" i="24530"/>
  <c r="H321" i="24530"/>
  <c r="P321" i="24530"/>
  <c r="H322" i="24530"/>
  <c r="P322" i="24530"/>
  <c r="H323" i="24530"/>
  <c r="P323" i="24530"/>
  <c r="H324" i="24530"/>
  <c r="P324" i="24530"/>
  <c r="H325" i="24530"/>
  <c r="P325" i="24530"/>
  <c r="H326" i="24530"/>
  <c r="P326" i="24530"/>
  <c r="H327" i="24530"/>
  <c r="P327" i="24530"/>
  <c r="H328" i="24530"/>
  <c r="P328" i="24530"/>
  <c r="H329" i="24530"/>
  <c r="P329" i="24530"/>
  <c r="H330" i="24530"/>
  <c r="P330" i="24530"/>
  <c r="H331" i="24530"/>
  <c r="P331" i="24530"/>
  <c r="H332" i="24530"/>
  <c r="P332" i="24530"/>
  <c r="H333" i="24530"/>
  <c r="P333" i="24530"/>
  <c r="H334" i="24530"/>
  <c r="P334" i="24530"/>
  <c r="H335" i="24530"/>
  <c r="P335" i="24530"/>
  <c r="H336" i="24530"/>
  <c r="P336" i="24530"/>
  <c r="H337" i="24530"/>
  <c r="P337" i="24530"/>
  <c r="H338" i="24530"/>
  <c r="P338" i="24530"/>
  <c r="H339" i="24530"/>
  <c r="P339" i="24530"/>
  <c r="H340" i="24530"/>
  <c r="P340" i="24530"/>
  <c r="H341" i="24530"/>
  <c r="P341" i="24530"/>
  <c r="H342" i="24530"/>
  <c r="P342" i="24530"/>
  <c r="H343" i="24530"/>
  <c r="P343" i="24530"/>
  <c r="H344" i="24530"/>
  <c r="P344" i="24530"/>
  <c r="H345" i="24530"/>
  <c r="P345" i="24530"/>
  <c r="H346" i="24530"/>
  <c r="P346" i="24530"/>
  <c r="H347" i="24530"/>
  <c r="P347" i="24530"/>
  <c r="H348" i="24530"/>
  <c r="P348" i="24530"/>
  <c r="H349" i="24530"/>
  <c r="P349" i="24530"/>
  <c r="H350" i="24530"/>
  <c r="P350" i="24530"/>
  <c r="H351" i="24530"/>
  <c r="P351" i="24530"/>
  <c r="H352" i="24530"/>
  <c r="P352" i="24530"/>
  <c r="H353" i="24530"/>
  <c r="P353" i="24530"/>
  <c r="H354" i="24530"/>
  <c r="P354" i="24530"/>
  <c r="H355" i="24530"/>
  <c r="P355" i="24530"/>
  <c r="H356" i="24530"/>
  <c r="P356" i="24530"/>
  <c r="H357" i="24530"/>
  <c r="P357" i="24530"/>
  <c r="H358" i="24530"/>
  <c r="P358" i="24530"/>
  <c r="H359" i="24530"/>
  <c r="P359" i="24530"/>
  <c r="H360" i="24530"/>
  <c r="P360" i="24530"/>
  <c r="H361" i="24530"/>
  <c r="P361" i="24530"/>
  <c r="H362" i="24530"/>
  <c r="P362" i="24530"/>
  <c r="H363" i="24530"/>
  <c r="P363" i="24530"/>
  <c r="H364" i="24530"/>
  <c r="P364" i="24530"/>
  <c r="D369" i="24530"/>
  <c r="E369" i="24530"/>
  <c r="F369" i="24530"/>
  <c r="G369" i="24530"/>
  <c r="G370" i="24530" s="1"/>
  <c r="I369" i="24530"/>
  <c r="J369" i="24530"/>
  <c r="L369" i="24530"/>
  <c r="M369" i="24530"/>
  <c r="N369" i="24530"/>
  <c r="O369" i="24530" s="1"/>
  <c r="Q369" i="24530"/>
  <c r="R369" i="24530"/>
  <c r="D370" i="24530"/>
  <c r="H7" i="24531"/>
  <c r="O7" i="24531"/>
  <c r="P7" i="24531" s="1"/>
  <c r="S7" i="24531"/>
  <c r="H8" i="24531"/>
  <c r="O8" i="24531"/>
  <c r="P8" i="24531"/>
  <c r="S8" i="24531"/>
  <c r="S11" i="24531" s="1"/>
  <c r="H9" i="24531"/>
  <c r="O9" i="24531"/>
  <c r="P9" i="24531" s="1"/>
  <c r="T9" i="24531" s="1"/>
  <c r="S9" i="24531"/>
  <c r="H10" i="24531"/>
  <c r="O10" i="24531"/>
  <c r="P10" i="24531" s="1"/>
  <c r="S10" i="24531"/>
  <c r="D11" i="24531"/>
  <c r="E11" i="24531"/>
  <c r="F11" i="24531"/>
  <c r="G11" i="24531"/>
  <c r="I11" i="24531"/>
  <c r="J11" i="24531"/>
  <c r="K11" i="24531"/>
  <c r="L11" i="24531"/>
  <c r="O11" i="24531" s="1"/>
  <c r="P11" i="24531" s="1"/>
  <c r="T11" i="24531" s="1"/>
  <c r="M11" i="24531"/>
  <c r="N11" i="24531"/>
  <c r="Q11" i="24531"/>
  <c r="R11" i="24531"/>
  <c r="H12" i="24531"/>
  <c r="P12" i="24531"/>
  <c r="H13" i="24531"/>
  <c r="P13" i="24531"/>
  <c r="H15" i="24531"/>
  <c r="P15" i="24531"/>
  <c r="H16" i="24531"/>
  <c r="P16" i="24531"/>
  <c r="H18" i="24531"/>
  <c r="P18" i="24531"/>
  <c r="D19" i="24531"/>
  <c r="E19" i="24531"/>
  <c r="H19" i="24531" s="1"/>
  <c r="F19" i="24531"/>
  <c r="G19" i="24531"/>
  <c r="I19" i="24531"/>
  <c r="J19" i="24531"/>
  <c r="K19" i="24531"/>
  <c r="L19" i="24531"/>
  <c r="M19" i="24531"/>
  <c r="N19" i="24531"/>
  <c r="O19" i="24531"/>
  <c r="P19" i="24531" s="1"/>
  <c r="Q19" i="24531"/>
  <c r="R19" i="24531"/>
  <c r="S19" i="24531"/>
  <c r="T19" i="24531"/>
  <c r="H20" i="24531"/>
  <c r="P20" i="24531"/>
  <c r="H21" i="24531"/>
  <c r="P21" i="24531"/>
  <c r="H22" i="24531"/>
  <c r="P22" i="24531"/>
  <c r="H23" i="24531"/>
  <c r="P23" i="24531"/>
  <c r="H25" i="24531"/>
  <c r="P25" i="24531"/>
  <c r="H26" i="24531"/>
  <c r="P26" i="24531"/>
  <c r="H27" i="24531"/>
  <c r="P27" i="24531"/>
  <c r="H28" i="24531"/>
  <c r="P28" i="24531"/>
  <c r="D29" i="24531"/>
  <c r="E29" i="24531"/>
  <c r="F29" i="24531"/>
  <c r="G29" i="24531"/>
  <c r="I29" i="24531"/>
  <c r="J29" i="24531"/>
  <c r="K29" i="24531"/>
  <c r="L29" i="24531"/>
  <c r="M29" i="24531"/>
  <c r="N29" i="24531"/>
  <c r="O29" i="24531"/>
  <c r="Q29" i="24531"/>
  <c r="R29" i="24531"/>
  <c r="S29" i="24531"/>
  <c r="T29" i="24531"/>
  <c r="H31" i="24531"/>
  <c r="P31" i="24531"/>
  <c r="H33" i="24531"/>
  <c r="P33" i="24531"/>
  <c r="H34" i="24531"/>
  <c r="P34" i="24531"/>
  <c r="H36" i="24531"/>
  <c r="P36" i="24531"/>
  <c r="H38" i="24531"/>
  <c r="P38" i="24531"/>
  <c r="D39" i="24531"/>
  <c r="E39" i="24531"/>
  <c r="F39" i="24531"/>
  <c r="G39" i="24531"/>
  <c r="H39" i="24531"/>
  <c r="I39" i="24531"/>
  <c r="J39" i="24531"/>
  <c r="K39" i="24531"/>
  <c r="P39" i="24531" s="1"/>
  <c r="L39" i="24531"/>
  <c r="M39" i="24531"/>
  <c r="N39" i="24531"/>
  <c r="O39" i="24531"/>
  <c r="Q39" i="24531"/>
  <c r="R39" i="24531"/>
  <c r="S39" i="24531"/>
  <c r="T39" i="24531"/>
  <c r="H40" i="24531"/>
  <c r="P40" i="24531"/>
  <c r="H42" i="24531"/>
  <c r="P42" i="24531"/>
  <c r="H44" i="24531"/>
  <c r="P44" i="24531"/>
  <c r="H49" i="24531"/>
  <c r="P49" i="24531"/>
  <c r="H54" i="24531"/>
  <c r="P54" i="24531"/>
  <c r="D56" i="24531"/>
  <c r="E56" i="24531"/>
  <c r="F56" i="24531"/>
  <c r="G56" i="24531"/>
  <c r="I56" i="24531"/>
  <c r="J56" i="24531"/>
  <c r="L56" i="24531"/>
  <c r="M56" i="24531"/>
  <c r="N56" i="24531"/>
  <c r="O56" i="24531" s="1"/>
  <c r="Q56" i="24531"/>
  <c r="R56" i="24531"/>
  <c r="H71" i="24531"/>
  <c r="P71" i="24531"/>
  <c r="H83" i="24531"/>
  <c r="P83" i="24531"/>
  <c r="D95" i="24531"/>
  <c r="E95" i="24531"/>
  <c r="F95" i="24531"/>
  <c r="G95" i="24531"/>
  <c r="H95" i="24531"/>
  <c r="I95" i="24531"/>
  <c r="J95" i="24531"/>
  <c r="K95" i="24531"/>
  <c r="L95" i="24531"/>
  <c r="M95" i="24531"/>
  <c r="N95" i="24531"/>
  <c r="O95" i="24531"/>
  <c r="P95" i="24531"/>
  <c r="Q95" i="24531"/>
  <c r="R95" i="24531"/>
  <c r="S95" i="24531"/>
  <c r="T95" i="24531"/>
  <c r="H116" i="24531"/>
  <c r="P116" i="24531"/>
  <c r="D129" i="24531"/>
  <c r="E129" i="24531"/>
  <c r="F129" i="24531"/>
  <c r="G129" i="24531"/>
  <c r="I129" i="24531"/>
  <c r="J129" i="24531"/>
  <c r="L129" i="24531"/>
  <c r="M129" i="24531"/>
  <c r="N129" i="24531"/>
  <c r="O129" i="24531" s="1"/>
  <c r="Q129" i="24531"/>
  <c r="R129" i="24531"/>
  <c r="D160" i="24531"/>
  <c r="E160" i="24531"/>
  <c r="F160" i="24531"/>
  <c r="G160" i="24531"/>
  <c r="H160" i="24531"/>
  <c r="I160" i="24531"/>
  <c r="J160" i="24531"/>
  <c r="L160" i="24531"/>
  <c r="M160" i="24531"/>
  <c r="N160" i="24531"/>
  <c r="Q160" i="24531"/>
  <c r="R160" i="24531"/>
  <c r="S160" i="24531"/>
  <c r="D182" i="24531"/>
  <c r="E182" i="24531"/>
  <c r="F182" i="24531"/>
  <c r="G182" i="24531"/>
  <c r="I182" i="24531"/>
  <c r="J182" i="24531"/>
  <c r="K182" i="24531"/>
  <c r="L182" i="24531"/>
  <c r="M182" i="24531"/>
  <c r="N182" i="24531"/>
  <c r="O182" i="24531"/>
  <c r="P182" i="24531" s="1"/>
  <c r="Q182" i="24531"/>
  <c r="R182" i="24531"/>
  <c r="S182" i="24531"/>
  <c r="T182" i="24531"/>
  <c r="D216" i="24531"/>
  <c r="E216" i="24531"/>
  <c r="F216" i="24531"/>
  <c r="G216" i="24531"/>
  <c r="I216" i="24531"/>
  <c r="J216" i="24531"/>
  <c r="L216" i="24531"/>
  <c r="M216" i="24531"/>
  <c r="N216" i="24531"/>
  <c r="O216" i="24531" s="1"/>
  <c r="Q216" i="24531"/>
  <c r="R216" i="24531"/>
  <c r="S216" i="24531" s="1"/>
  <c r="D249" i="24531"/>
  <c r="E249" i="24531"/>
  <c r="F249" i="24531"/>
  <c r="G249" i="24531"/>
  <c r="I249" i="24531"/>
  <c r="J249" i="24531"/>
  <c r="L249" i="24531"/>
  <c r="M249" i="24531"/>
  <c r="N249" i="24531"/>
  <c r="O249" i="24531" s="1"/>
  <c r="Q249" i="24531"/>
  <c r="R249" i="24531"/>
  <c r="S249" i="24531" s="1"/>
  <c r="D262" i="24531"/>
  <c r="E262" i="24531"/>
  <c r="F262" i="24531"/>
  <c r="G262" i="24531"/>
  <c r="H262" i="24531"/>
  <c r="I262" i="24531"/>
  <c r="J262" i="24531"/>
  <c r="K262" i="24531"/>
  <c r="L262" i="24531"/>
  <c r="M262" i="24531"/>
  <c r="N262" i="24531"/>
  <c r="O262" i="24531"/>
  <c r="P262" i="24531"/>
  <c r="Q262" i="24531"/>
  <c r="R262" i="24531"/>
  <c r="S262" i="24531"/>
  <c r="T262" i="24531"/>
  <c r="H265" i="24531"/>
  <c r="P265" i="24531"/>
  <c r="H266" i="24531"/>
  <c r="P266" i="24531"/>
  <c r="H267" i="24531"/>
  <c r="P267" i="24531"/>
  <c r="H292" i="24531"/>
  <c r="P292" i="24531"/>
  <c r="D294" i="24531"/>
  <c r="E294" i="24531"/>
  <c r="F294" i="24531"/>
  <c r="G294" i="24531"/>
  <c r="I294" i="24531"/>
  <c r="J294" i="24531"/>
  <c r="L294" i="24531"/>
  <c r="M294" i="24531"/>
  <c r="N294" i="24531"/>
  <c r="O294" i="24531"/>
  <c r="Q294" i="24531"/>
  <c r="Q370" i="24531" s="1"/>
  <c r="R294" i="24531"/>
  <c r="S294" i="24531"/>
  <c r="H298" i="24531"/>
  <c r="P298" i="24531"/>
  <c r="H299" i="24531"/>
  <c r="P299" i="24531"/>
  <c r="H303" i="24531"/>
  <c r="P303" i="24531"/>
  <c r="H304" i="24531"/>
  <c r="P304" i="24531"/>
  <c r="D305" i="24531"/>
  <c r="E305" i="24531"/>
  <c r="F305" i="24531"/>
  <c r="G305" i="24531"/>
  <c r="I305" i="24531"/>
  <c r="J305" i="24531"/>
  <c r="L305" i="24531"/>
  <c r="M305" i="24531"/>
  <c r="N305" i="24531"/>
  <c r="Q305" i="24531"/>
  <c r="R305" i="24531"/>
  <c r="H307" i="24531"/>
  <c r="P307" i="24531"/>
  <c r="H308" i="24531"/>
  <c r="P308" i="24531"/>
  <c r="H312" i="24531"/>
  <c r="P312" i="24531"/>
  <c r="H315" i="24531"/>
  <c r="P315" i="24531"/>
  <c r="D316" i="24531"/>
  <c r="E316" i="24531"/>
  <c r="F316" i="24531"/>
  <c r="G316" i="24531"/>
  <c r="I316" i="24531"/>
  <c r="J316" i="24531"/>
  <c r="L316" i="24531"/>
  <c r="M316" i="24531"/>
  <c r="N316" i="24531"/>
  <c r="O316" i="24531" s="1"/>
  <c r="Q316" i="24531"/>
  <c r="R316" i="24531"/>
  <c r="S316" i="24531" s="1"/>
  <c r="H337" i="24531"/>
  <c r="P337" i="24531"/>
  <c r="H338" i="24531"/>
  <c r="P338" i="24531"/>
  <c r="H340" i="24531"/>
  <c r="P340" i="24531"/>
  <c r="H341" i="24531"/>
  <c r="P341" i="24531"/>
  <c r="H345" i="24531"/>
  <c r="P345" i="24531"/>
  <c r="H347" i="24531"/>
  <c r="P347" i="24531"/>
  <c r="H348" i="24531"/>
  <c r="P348" i="24531"/>
  <c r="H350" i="24531"/>
  <c r="P350" i="24531"/>
  <c r="H351" i="24531"/>
  <c r="P351" i="24531"/>
  <c r="H352" i="24531"/>
  <c r="P352" i="24531"/>
  <c r="H354" i="24531"/>
  <c r="P354" i="24531"/>
  <c r="H356" i="24531"/>
  <c r="P356" i="24531"/>
  <c r="H357" i="24531"/>
  <c r="P357" i="24531"/>
  <c r="H359" i="24531"/>
  <c r="P359" i="24531"/>
  <c r="H361" i="24531"/>
  <c r="P361" i="24531"/>
  <c r="H362" i="24531"/>
  <c r="P362" i="24531"/>
  <c r="H364" i="24531"/>
  <c r="P364" i="24531"/>
  <c r="D369" i="24531"/>
  <c r="E369" i="24531"/>
  <c r="F369" i="24531"/>
  <c r="G369" i="24531"/>
  <c r="I369" i="24531"/>
  <c r="I370" i="24531" s="1"/>
  <c r="J369" i="24531"/>
  <c r="L369" i="24531"/>
  <c r="M369" i="24531"/>
  <c r="N369" i="24531"/>
  <c r="Q369" i="24531"/>
  <c r="R369" i="24531"/>
  <c r="D11" i="24532"/>
  <c r="E11" i="24532"/>
  <c r="H11" i="24532" s="1"/>
  <c r="F11" i="24532"/>
  <c r="G11" i="24532"/>
  <c r="I11" i="24532"/>
  <c r="J11" i="24532"/>
  <c r="K11" i="24532"/>
  <c r="L11" i="24532"/>
  <c r="M11" i="24532"/>
  <c r="N11" i="24532"/>
  <c r="Q11" i="24532"/>
  <c r="R11" i="24532"/>
  <c r="S11" i="24532"/>
  <c r="D19" i="24532"/>
  <c r="E19" i="24532"/>
  <c r="F19" i="24532"/>
  <c r="G19" i="24532"/>
  <c r="I19" i="24532"/>
  <c r="J19" i="24532"/>
  <c r="K19" i="24532"/>
  <c r="L19" i="24532"/>
  <c r="M19" i="24532"/>
  <c r="N19" i="24532"/>
  <c r="O19" i="24532"/>
  <c r="P19" i="24532" s="1"/>
  <c r="Q19" i="24532"/>
  <c r="R19" i="24532"/>
  <c r="S19" i="24532"/>
  <c r="T19" i="24532"/>
  <c r="D29" i="24532"/>
  <c r="E29" i="24532"/>
  <c r="F29" i="24532"/>
  <c r="G29" i="24532"/>
  <c r="I29" i="24532"/>
  <c r="J29" i="24532"/>
  <c r="K29" i="24532"/>
  <c r="L29" i="24532"/>
  <c r="M29" i="24532"/>
  <c r="N29" i="24532"/>
  <c r="O29" i="24532"/>
  <c r="P29" i="24532" s="1"/>
  <c r="Q29" i="24532"/>
  <c r="R29" i="24532"/>
  <c r="S29" i="24532"/>
  <c r="T29" i="24532"/>
  <c r="D39" i="24532"/>
  <c r="E39" i="24532"/>
  <c r="F39" i="24532"/>
  <c r="G39" i="24532"/>
  <c r="I39" i="24532"/>
  <c r="J39" i="24532"/>
  <c r="K39" i="24532"/>
  <c r="P39" i="24532" s="1"/>
  <c r="L39" i="24532"/>
  <c r="M39" i="24532"/>
  <c r="N39" i="24532"/>
  <c r="O39" i="24532"/>
  <c r="Q39" i="24532"/>
  <c r="R39" i="24532"/>
  <c r="S39" i="24532"/>
  <c r="T39" i="24532"/>
  <c r="O47" i="24532"/>
  <c r="P47" i="24532" s="1"/>
  <c r="S47" i="24532"/>
  <c r="O53" i="24532"/>
  <c r="P53" i="24532" s="1"/>
  <c r="T53" i="24532" s="1"/>
  <c r="O55" i="24532"/>
  <c r="P55" i="24532"/>
  <c r="T55" i="24532" s="1"/>
  <c r="D56" i="24532"/>
  <c r="E56" i="24532"/>
  <c r="F56" i="24532"/>
  <c r="H56" i="24532" s="1"/>
  <c r="G56" i="24532"/>
  <c r="I56" i="24532"/>
  <c r="J56" i="24532"/>
  <c r="L56" i="24532"/>
  <c r="M56" i="24532"/>
  <c r="N56" i="24532"/>
  <c r="O56" i="24532" s="1"/>
  <c r="Q56" i="24532"/>
  <c r="R56" i="24532"/>
  <c r="S56" i="24532" s="1"/>
  <c r="D95" i="24532"/>
  <c r="E95" i="24532"/>
  <c r="F95" i="24532"/>
  <c r="G95" i="24532"/>
  <c r="I95" i="24532"/>
  <c r="J95" i="24532"/>
  <c r="K95" i="24532"/>
  <c r="P95" i="24532" s="1"/>
  <c r="L95" i="24532"/>
  <c r="M95" i="24532"/>
  <c r="N95" i="24532"/>
  <c r="O95" i="24532"/>
  <c r="Q95" i="24532"/>
  <c r="R95" i="24532"/>
  <c r="S95" i="24532"/>
  <c r="T95" i="24532"/>
  <c r="O101" i="24532"/>
  <c r="P101" i="24532" s="1"/>
  <c r="D129" i="24532"/>
  <c r="E129" i="24532"/>
  <c r="F129" i="24532"/>
  <c r="G129" i="24532"/>
  <c r="I129" i="24532"/>
  <c r="J129" i="24532"/>
  <c r="L129" i="24532"/>
  <c r="M129" i="24532"/>
  <c r="N129" i="24532"/>
  <c r="Q129" i="24532"/>
  <c r="R129" i="24532"/>
  <c r="S129" i="24532" s="1"/>
  <c r="D160" i="24532"/>
  <c r="E160" i="24532"/>
  <c r="F160" i="24532"/>
  <c r="G160" i="24532"/>
  <c r="I160" i="24532"/>
  <c r="J160" i="24532"/>
  <c r="L160" i="24532"/>
  <c r="M160" i="24532"/>
  <c r="N160" i="24532"/>
  <c r="O160" i="24532" s="1"/>
  <c r="Q160" i="24532"/>
  <c r="R160" i="24532"/>
  <c r="D182" i="24532"/>
  <c r="D370" i="24532" s="1"/>
  <c r="E182" i="24532"/>
  <c r="F182" i="24532"/>
  <c r="G182" i="24532"/>
  <c r="H182" i="24532"/>
  <c r="I182" i="24532"/>
  <c r="J182" i="24532"/>
  <c r="K182" i="24532"/>
  <c r="P182" i="24532" s="1"/>
  <c r="L182" i="24532"/>
  <c r="M182" i="24532"/>
  <c r="N182" i="24532"/>
  <c r="O182" i="24532"/>
  <c r="Q182" i="24532"/>
  <c r="R182" i="24532"/>
  <c r="S182" i="24532"/>
  <c r="T182" i="24532"/>
  <c r="D216" i="24532"/>
  <c r="E216" i="24532"/>
  <c r="F216" i="24532"/>
  <c r="G216" i="24532"/>
  <c r="I216" i="24532"/>
  <c r="J216" i="24532"/>
  <c r="L216" i="24532"/>
  <c r="M216" i="24532"/>
  <c r="O216" i="24532" s="1"/>
  <c r="N216" i="24532"/>
  <c r="Q216" i="24532"/>
  <c r="R216" i="24532"/>
  <c r="S216" i="24532"/>
  <c r="D249" i="24532"/>
  <c r="E249" i="24532"/>
  <c r="F249" i="24532"/>
  <c r="G249" i="24532"/>
  <c r="I249" i="24532"/>
  <c r="J249" i="24532"/>
  <c r="L249" i="24532"/>
  <c r="M249" i="24532"/>
  <c r="N249" i="24532"/>
  <c r="O249" i="24532" s="1"/>
  <c r="Q249" i="24532"/>
  <c r="R249" i="24532"/>
  <c r="S249" i="24532" s="1"/>
  <c r="D262" i="24532"/>
  <c r="E262" i="24532"/>
  <c r="F262" i="24532"/>
  <c r="G262" i="24532"/>
  <c r="I262" i="24532"/>
  <c r="J262" i="24532"/>
  <c r="K262" i="24532"/>
  <c r="P262" i="24532" s="1"/>
  <c r="L262" i="24532"/>
  <c r="M262" i="24532"/>
  <c r="N262" i="24532"/>
  <c r="O262" i="24532"/>
  <c r="Q262" i="24532"/>
  <c r="R262" i="24532"/>
  <c r="S262" i="24532"/>
  <c r="T262" i="24532"/>
  <c r="D294" i="24532"/>
  <c r="E294" i="24532"/>
  <c r="F294" i="24532"/>
  <c r="G294" i="24532"/>
  <c r="H294" i="24532"/>
  <c r="I294" i="24532"/>
  <c r="J294" i="24532"/>
  <c r="L294" i="24532"/>
  <c r="O294" i="24532" s="1"/>
  <c r="M294" i="24532"/>
  <c r="N294" i="24532"/>
  <c r="Q294" i="24532"/>
  <c r="R294" i="24532"/>
  <c r="S294" i="24532" s="1"/>
  <c r="D305" i="24532"/>
  <c r="E305" i="24532"/>
  <c r="F305" i="24532"/>
  <c r="G305" i="24532"/>
  <c r="I305" i="24532"/>
  <c r="J305" i="24532"/>
  <c r="L305" i="24532"/>
  <c r="M305" i="24532"/>
  <c r="N305" i="24532"/>
  <c r="O305" i="24532"/>
  <c r="Q305" i="24532"/>
  <c r="R305" i="24532"/>
  <c r="S305" i="24532" s="1"/>
  <c r="D316" i="24532"/>
  <c r="E316" i="24532"/>
  <c r="F316" i="24532"/>
  <c r="G316" i="24532"/>
  <c r="I316" i="24532"/>
  <c r="J316" i="24532"/>
  <c r="L316" i="24532"/>
  <c r="L370" i="24532" s="1"/>
  <c r="M316" i="24532"/>
  <c r="N316" i="24532"/>
  <c r="Q316" i="24532"/>
  <c r="R316" i="24532"/>
  <c r="S316" i="24532" s="1"/>
  <c r="D369" i="24532"/>
  <c r="E369" i="24532"/>
  <c r="F369" i="24532"/>
  <c r="G369" i="24532"/>
  <c r="H369" i="24532"/>
  <c r="I369" i="24532"/>
  <c r="J369" i="24532"/>
  <c r="K369" i="24532"/>
  <c r="L369" i="24532"/>
  <c r="M369" i="24532"/>
  <c r="N369" i="24532"/>
  <c r="O369" i="24532"/>
  <c r="P369" i="24532"/>
  <c r="Q369" i="24532"/>
  <c r="R369" i="24532"/>
  <c r="S369" i="24532"/>
  <c r="T369" i="24532"/>
  <c r="H7" i="24533"/>
  <c r="K7" i="24533" s="1"/>
  <c r="O7" i="24533"/>
  <c r="S7" i="24533"/>
  <c r="H8" i="24533"/>
  <c r="K8" i="24533" s="1"/>
  <c r="O8" i="24533"/>
  <c r="S8" i="24533"/>
  <c r="S11" i="24533" s="1"/>
  <c r="H9" i="24533"/>
  <c r="K9" i="24533" s="1"/>
  <c r="P9" i="24533" s="1"/>
  <c r="O9" i="24533"/>
  <c r="S9" i="24533"/>
  <c r="H10" i="24533"/>
  <c r="K10" i="24533"/>
  <c r="O10" i="24533"/>
  <c r="S10" i="24533"/>
  <c r="D11" i="24533"/>
  <c r="E11" i="24533"/>
  <c r="F11" i="24533"/>
  <c r="G11" i="24533"/>
  <c r="I11" i="24533"/>
  <c r="J11" i="24533"/>
  <c r="L11" i="24533"/>
  <c r="M11" i="24533"/>
  <c r="N11" i="24533"/>
  <c r="Q11" i="24533"/>
  <c r="R11" i="24533"/>
  <c r="D19" i="24533"/>
  <c r="E19" i="24533"/>
  <c r="F19" i="24533"/>
  <c r="G19" i="24533"/>
  <c r="I19" i="24533"/>
  <c r="J19" i="24533"/>
  <c r="L19" i="24533"/>
  <c r="M19" i="24533"/>
  <c r="N19" i="24533"/>
  <c r="Q19" i="24533"/>
  <c r="R19" i="24533"/>
  <c r="H20" i="24533"/>
  <c r="P20" i="24533" s="1"/>
  <c r="K20" i="24533"/>
  <c r="O20" i="24533"/>
  <c r="S20" i="24533"/>
  <c r="H21" i="24533"/>
  <c r="K21" i="24533"/>
  <c r="O21" i="24533"/>
  <c r="S21" i="24533"/>
  <c r="S29" i="24533" s="1"/>
  <c r="H22" i="24533"/>
  <c r="P22" i="24533" s="1"/>
  <c r="K22" i="24533"/>
  <c r="O22" i="24533"/>
  <c r="S22" i="24533"/>
  <c r="H23" i="24533"/>
  <c r="K23" i="24533"/>
  <c r="O23" i="24533"/>
  <c r="S23" i="24533"/>
  <c r="H24" i="24533"/>
  <c r="K24" i="24533"/>
  <c r="P24" i="24533" s="1"/>
  <c r="T24" i="24533" s="1"/>
  <c r="O24" i="24533"/>
  <c r="S24" i="24533"/>
  <c r="H25" i="24533"/>
  <c r="K25" i="24533"/>
  <c r="O25" i="24533"/>
  <c r="S25" i="24533"/>
  <c r="H26" i="24533"/>
  <c r="P26" i="24533" s="1"/>
  <c r="K26" i="24533"/>
  <c r="O26" i="24533"/>
  <c r="S26" i="24533"/>
  <c r="H27" i="24533"/>
  <c r="K27" i="24533"/>
  <c r="O27" i="24533"/>
  <c r="S27" i="24533"/>
  <c r="H28" i="24533"/>
  <c r="P28" i="24533" s="1"/>
  <c r="K28" i="24533"/>
  <c r="O28" i="24533"/>
  <c r="S28" i="24533"/>
  <c r="D29" i="24533"/>
  <c r="E29" i="24533"/>
  <c r="F29" i="24533"/>
  <c r="G29" i="24533"/>
  <c r="I29" i="24533"/>
  <c r="J29" i="24533"/>
  <c r="L29" i="24533"/>
  <c r="M29" i="24533"/>
  <c r="N29" i="24533"/>
  <c r="Q29" i="24533"/>
  <c r="R29" i="24533"/>
  <c r="H30" i="24533"/>
  <c r="K30" i="24533"/>
  <c r="O30" i="24533"/>
  <c r="S30" i="24533"/>
  <c r="H31" i="24533"/>
  <c r="K31" i="24533"/>
  <c r="O31" i="24533"/>
  <c r="S31" i="24533"/>
  <c r="H32" i="24533"/>
  <c r="K32" i="24533"/>
  <c r="O32" i="24533"/>
  <c r="S32" i="24533"/>
  <c r="H33" i="24533"/>
  <c r="K33" i="24533"/>
  <c r="O33" i="24533"/>
  <c r="S33" i="24533"/>
  <c r="H34" i="24533"/>
  <c r="K34" i="24533"/>
  <c r="O34" i="24533"/>
  <c r="S34" i="24533"/>
  <c r="H35" i="24533"/>
  <c r="K35" i="24533"/>
  <c r="O35" i="24533"/>
  <c r="S35" i="24533"/>
  <c r="H36" i="24533"/>
  <c r="K36" i="24533"/>
  <c r="O36" i="24533"/>
  <c r="S36" i="24533"/>
  <c r="H37" i="24533"/>
  <c r="K37" i="24533"/>
  <c r="O37" i="24533"/>
  <c r="S37" i="24533"/>
  <c r="H38" i="24533"/>
  <c r="K38" i="24533"/>
  <c r="O38" i="24533"/>
  <c r="S38" i="24533"/>
  <c r="D39" i="24533"/>
  <c r="E39" i="24533"/>
  <c r="F39" i="24533"/>
  <c r="G39" i="24533"/>
  <c r="I39" i="24533"/>
  <c r="J39" i="24533"/>
  <c r="L39" i="24533"/>
  <c r="M39" i="24533"/>
  <c r="N39" i="24533"/>
  <c r="Q39" i="24533"/>
  <c r="R39" i="24533"/>
  <c r="H40" i="24533"/>
  <c r="K40" i="24533"/>
  <c r="P40" i="24533" s="1"/>
  <c r="O40" i="24533"/>
  <c r="S40" i="24533"/>
  <c r="H41" i="24533"/>
  <c r="K41" i="24533"/>
  <c r="O41" i="24533"/>
  <c r="P41" i="24533"/>
  <c r="T41" i="24533" s="1"/>
  <c r="S41" i="24533"/>
  <c r="H42" i="24533"/>
  <c r="K42" i="24533"/>
  <c r="O42" i="24533"/>
  <c r="S42" i="24533"/>
  <c r="H43" i="24533"/>
  <c r="K43" i="24533"/>
  <c r="O43" i="24533"/>
  <c r="S43" i="24533"/>
  <c r="H44" i="24533"/>
  <c r="K44" i="24533"/>
  <c r="O44" i="24533"/>
  <c r="S44" i="24533"/>
  <c r="H45" i="24533"/>
  <c r="K45" i="24533"/>
  <c r="O45" i="24533"/>
  <c r="S45" i="24533"/>
  <c r="H46" i="24533"/>
  <c r="K46" i="24533"/>
  <c r="O46" i="24533"/>
  <c r="S46" i="24533"/>
  <c r="H47" i="24533"/>
  <c r="K47" i="24533"/>
  <c r="O47" i="24533"/>
  <c r="S47" i="24533"/>
  <c r="H48" i="24533"/>
  <c r="K48" i="24533"/>
  <c r="O48" i="24533"/>
  <c r="S48" i="24533"/>
  <c r="H49" i="24533"/>
  <c r="P49" i="24533" s="1"/>
  <c r="K49" i="24533"/>
  <c r="O49" i="24533"/>
  <c r="S49" i="24533"/>
  <c r="H50" i="24533"/>
  <c r="K50" i="24533"/>
  <c r="O50" i="24533"/>
  <c r="S50" i="24533"/>
  <c r="H51" i="24533"/>
  <c r="P51" i="24533" s="1"/>
  <c r="K51" i="24533"/>
  <c r="O51" i="24533"/>
  <c r="S51" i="24533"/>
  <c r="H52" i="24533"/>
  <c r="K52" i="24533"/>
  <c r="O52" i="24533"/>
  <c r="S52" i="24533"/>
  <c r="H53" i="24533"/>
  <c r="P53" i="24533" s="1"/>
  <c r="K53" i="24533"/>
  <c r="O53" i="24533"/>
  <c r="S53" i="24533"/>
  <c r="H54" i="24533"/>
  <c r="K54" i="24533"/>
  <c r="O54" i="24533"/>
  <c r="S54" i="24533"/>
  <c r="H55" i="24533"/>
  <c r="P55" i="24533" s="1"/>
  <c r="K55" i="24533"/>
  <c r="O55" i="24533"/>
  <c r="S55" i="24533"/>
  <c r="D56" i="24533"/>
  <c r="E56" i="24533"/>
  <c r="F56" i="24533"/>
  <c r="G56" i="24533"/>
  <c r="I56" i="24533"/>
  <c r="J56" i="24533"/>
  <c r="L56" i="24533"/>
  <c r="M56" i="24533"/>
  <c r="N56" i="24533"/>
  <c r="Q56" i="24533"/>
  <c r="R56" i="24533"/>
  <c r="D95" i="24533"/>
  <c r="E95" i="24533"/>
  <c r="F95" i="24533"/>
  <c r="G95" i="24533"/>
  <c r="I95" i="24533"/>
  <c r="J95" i="24533"/>
  <c r="L95" i="24533"/>
  <c r="M95" i="24533"/>
  <c r="N95" i="24533"/>
  <c r="Q95" i="24533"/>
  <c r="R95" i="24533"/>
  <c r="H96" i="24533"/>
  <c r="K96" i="24533"/>
  <c r="O96" i="24533"/>
  <c r="S96" i="24533"/>
  <c r="H97" i="24533"/>
  <c r="K97" i="24533"/>
  <c r="O97" i="24533"/>
  <c r="S97" i="24533"/>
  <c r="H98" i="24533"/>
  <c r="K98" i="24533"/>
  <c r="O98" i="24533"/>
  <c r="S98" i="24533"/>
  <c r="H99" i="24533"/>
  <c r="K99" i="24533"/>
  <c r="O99" i="24533"/>
  <c r="S99" i="24533"/>
  <c r="H100" i="24533"/>
  <c r="K100" i="24533"/>
  <c r="O100" i="24533"/>
  <c r="S100" i="24533"/>
  <c r="H101" i="24533"/>
  <c r="K101" i="24533"/>
  <c r="O101" i="24533"/>
  <c r="S101" i="24533"/>
  <c r="H102" i="24533"/>
  <c r="K102" i="24533"/>
  <c r="O102" i="24533"/>
  <c r="S102" i="24533"/>
  <c r="H103" i="24533"/>
  <c r="K103" i="24533"/>
  <c r="O103" i="24533"/>
  <c r="S103" i="24533"/>
  <c r="H104" i="24533"/>
  <c r="K104" i="24533"/>
  <c r="O104" i="24533"/>
  <c r="S104" i="24533"/>
  <c r="H105" i="24533"/>
  <c r="K105" i="24533"/>
  <c r="O105" i="24533"/>
  <c r="S105" i="24533"/>
  <c r="H106" i="24533"/>
  <c r="K106" i="24533"/>
  <c r="O106" i="24533"/>
  <c r="S106" i="24533"/>
  <c r="H107" i="24533"/>
  <c r="K107" i="24533"/>
  <c r="O107" i="24533"/>
  <c r="S107" i="24533"/>
  <c r="H108" i="24533"/>
  <c r="K108" i="24533"/>
  <c r="O108" i="24533"/>
  <c r="S108" i="24533"/>
  <c r="H109" i="24533"/>
  <c r="K109" i="24533"/>
  <c r="O109" i="24533"/>
  <c r="S109" i="24533"/>
  <c r="H110" i="24533"/>
  <c r="K110" i="24533"/>
  <c r="O110" i="24533"/>
  <c r="S110" i="24533"/>
  <c r="H111" i="24533"/>
  <c r="K111" i="24533"/>
  <c r="O111" i="24533"/>
  <c r="S111" i="24533"/>
  <c r="H112" i="24533"/>
  <c r="K112" i="24533"/>
  <c r="O112" i="24533"/>
  <c r="S112" i="24533"/>
  <c r="H113" i="24533"/>
  <c r="K113" i="24533"/>
  <c r="O113" i="24533"/>
  <c r="S113" i="24533"/>
  <c r="H114" i="24533"/>
  <c r="K114" i="24533"/>
  <c r="O114" i="24533"/>
  <c r="S114" i="24533"/>
  <c r="H115" i="24533"/>
  <c r="K115" i="24533"/>
  <c r="O115" i="24533"/>
  <c r="S115" i="24533"/>
  <c r="H116" i="24533"/>
  <c r="K116" i="24533"/>
  <c r="O116" i="24533"/>
  <c r="S116" i="24533"/>
  <c r="H117" i="24533"/>
  <c r="K117" i="24533"/>
  <c r="O117" i="24533"/>
  <c r="S117" i="24533"/>
  <c r="H118" i="24533"/>
  <c r="K118" i="24533"/>
  <c r="O118" i="24533"/>
  <c r="S118" i="24533"/>
  <c r="H119" i="24533"/>
  <c r="K119" i="24533"/>
  <c r="O119" i="24533"/>
  <c r="S119" i="24533"/>
  <c r="H120" i="24533"/>
  <c r="K120" i="24533"/>
  <c r="O120" i="24533"/>
  <c r="S120" i="24533"/>
  <c r="H121" i="24533"/>
  <c r="K121" i="24533"/>
  <c r="O121" i="24533"/>
  <c r="S121" i="24533"/>
  <c r="H122" i="24533"/>
  <c r="K122" i="24533"/>
  <c r="O122" i="24533"/>
  <c r="S122" i="24533"/>
  <c r="H123" i="24533"/>
  <c r="K123" i="24533"/>
  <c r="O123" i="24533"/>
  <c r="S123" i="24533"/>
  <c r="H124" i="24533"/>
  <c r="K124" i="24533"/>
  <c r="O124" i="24533"/>
  <c r="S124" i="24533"/>
  <c r="H125" i="24533"/>
  <c r="K125" i="24533"/>
  <c r="O125" i="24533"/>
  <c r="S125" i="24533"/>
  <c r="H126" i="24533"/>
  <c r="K126" i="24533"/>
  <c r="O126" i="24533"/>
  <c r="S126" i="24533"/>
  <c r="H127" i="24533"/>
  <c r="K127" i="24533"/>
  <c r="O127" i="24533"/>
  <c r="S127" i="24533"/>
  <c r="H128" i="24533"/>
  <c r="K128" i="24533"/>
  <c r="O128" i="24533"/>
  <c r="S128" i="24533"/>
  <c r="D129" i="24533"/>
  <c r="E129" i="24533"/>
  <c r="F129" i="24533"/>
  <c r="G129" i="24533"/>
  <c r="I129" i="24533"/>
  <c r="J129" i="24533"/>
  <c r="L129" i="24533"/>
  <c r="M129" i="24533"/>
  <c r="N129" i="24533"/>
  <c r="Q129" i="24533"/>
  <c r="R129" i="24533"/>
  <c r="H130" i="24533"/>
  <c r="K130" i="24533"/>
  <c r="O130" i="24533"/>
  <c r="S130" i="24533"/>
  <c r="H131" i="24533"/>
  <c r="K131" i="24533"/>
  <c r="O131" i="24533"/>
  <c r="S131" i="24533"/>
  <c r="H132" i="24533"/>
  <c r="K132" i="24533"/>
  <c r="O132" i="24533"/>
  <c r="S132" i="24533"/>
  <c r="H133" i="24533"/>
  <c r="K133" i="24533"/>
  <c r="O133" i="24533"/>
  <c r="S133" i="24533"/>
  <c r="H134" i="24533"/>
  <c r="K134" i="24533"/>
  <c r="O134" i="24533"/>
  <c r="S134" i="24533"/>
  <c r="H135" i="24533"/>
  <c r="K135" i="24533"/>
  <c r="O135" i="24533"/>
  <c r="S135" i="24533"/>
  <c r="H136" i="24533"/>
  <c r="K136" i="24533"/>
  <c r="O136" i="24533"/>
  <c r="S136" i="24533"/>
  <c r="H137" i="24533"/>
  <c r="K137" i="24533"/>
  <c r="O137" i="24533"/>
  <c r="S137" i="24533"/>
  <c r="H138" i="24533"/>
  <c r="K138" i="24533"/>
  <c r="O138" i="24533"/>
  <c r="S138" i="24533"/>
  <c r="H139" i="24533"/>
  <c r="K139" i="24533"/>
  <c r="O139" i="24533"/>
  <c r="S139" i="24533"/>
  <c r="H140" i="24533"/>
  <c r="K140" i="24533"/>
  <c r="O140" i="24533"/>
  <c r="S140" i="24533"/>
  <c r="H141" i="24533"/>
  <c r="K141" i="24533"/>
  <c r="O141" i="24533"/>
  <c r="S141" i="24533"/>
  <c r="H142" i="24533"/>
  <c r="K142" i="24533"/>
  <c r="O142" i="24533"/>
  <c r="S142" i="24533"/>
  <c r="H143" i="24533"/>
  <c r="K143" i="24533"/>
  <c r="O143" i="24533"/>
  <c r="S143" i="24533"/>
  <c r="H144" i="24533"/>
  <c r="K144" i="24533"/>
  <c r="O144" i="24533"/>
  <c r="S144" i="24533"/>
  <c r="H145" i="24533"/>
  <c r="K145" i="24533"/>
  <c r="O145" i="24533"/>
  <c r="S145" i="24533"/>
  <c r="H146" i="24533"/>
  <c r="K146" i="24533"/>
  <c r="O146" i="24533"/>
  <c r="S146" i="24533"/>
  <c r="H147" i="24533"/>
  <c r="K147" i="24533"/>
  <c r="O147" i="24533"/>
  <c r="S147" i="24533"/>
  <c r="H148" i="24533"/>
  <c r="K148" i="24533"/>
  <c r="O148" i="24533"/>
  <c r="S148" i="24533"/>
  <c r="H149" i="24533"/>
  <c r="K149" i="24533"/>
  <c r="O149" i="24533"/>
  <c r="S149" i="24533"/>
  <c r="H150" i="24533"/>
  <c r="K150" i="24533"/>
  <c r="O150" i="24533"/>
  <c r="S150" i="24533"/>
  <c r="H151" i="24533"/>
  <c r="K151" i="24533"/>
  <c r="O151" i="24533"/>
  <c r="S151" i="24533"/>
  <c r="H152" i="24533"/>
  <c r="K152" i="24533"/>
  <c r="O152" i="24533"/>
  <c r="S152" i="24533"/>
  <c r="H153" i="24533"/>
  <c r="K153" i="24533"/>
  <c r="O153" i="24533"/>
  <c r="S153" i="24533"/>
  <c r="H154" i="24533"/>
  <c r="K154" i="24533"/>
  <c r="O154" i="24533"/>
  <c r="S154" i="24533"/>
  <c r="H155" i="24533"/>
  <c r="K155" i="24533"/>
  <c r="O155" i="24533"/>
  <c r="S155" i="24533"/>
  <c r="H156" i="24533"/>
  <c r="K156" i="24533"/>
  <c r="O156" i="24533"/>
  <c r="S156" i="24533"/>
  <c r="H157" i="24533"/>
  <c r="K157" i="24533"/>
  <c r="O157" i="24533"/>
  <c r="S157" i="24533"/>
  <c r="H158" i="24533"/>
  <c r="K158" i="24533"/>
  <c r="O158" i="24533"/>
  <c r="S158" i="24533"/>
  <c r="H159" i="24533"/>
  <c r="K159" i="24533"/>
  <c r="O159" i="24533"/>
  <c r="S159" i="24533"/>
  <c r="D160" i="24533"/>
  <c r="E160" i="24533"/>
  <c r="F160" i="24533"/>
  <c r="G160" i="24533"/>
  <c r="I160" i="24533"/>
  <c r="J160" i="24533"/>
  <c r="L160" i="24533"/>
  <c r="M160" i="24533"/>
  <c r="N160" i="24533"/>
  <c r="Q160" i="24533"/>
  <c r="R160" i="24533"/>
  <c r="S160" i="24533" s="1"/>
  <c r="H161" i="24533"/>
  <c r="K161" i="24533"/>
  <c r="O161" i="24533"/>
  <c r="S161" i="24533"/>
  <c r="H162" i="24533"/>
  <c r="K162" i="24533"/>
  <c r="O162" i="24533"/>
  <c r="S162" i="24533"/>
  <c r="H163" i="24533"/>
  <c r="P163" i="24533" s="1"/>
  <c r="K163" i="24533"/>
  <c r="O163" i="24533"/>
  <c r="S163" i="24533"/>
  <c r="H164" i="24533"/>
  <c r="K164" i="24533"/>
  <c r="O164" i="24533"/>
  <c r="S164" i="24533"/>
  <c r="H165" i="24533"/>
  <c r="K165" i="24533"/>
  <c r="O165" i="24533"/>
  <c r="S165" i="24533"/>
  <c r="H166" i="24533"/>
  <c r="K166" i="24533"/>
  <c r="O166" i="24533"/>
  <c r="S166" i="24533"/>
  <c r="H167" i="24533"/>
  <c r="P167" i="24533" s="1"/>
  <c r="K167" i="24533"/>
  <c r="O167" i="24533"/>
  <c r="S167" i="24533"/>
  <c r="H168" i="24533"/>
  <c r="K168" i="24533"/>
  <c r="O168" i="24533"/>
  <c r="P168" i="24533"/>
  <c r="T168" i="24533" s="1"/>
  <c r="S168" i="24533"/>
  <c r="H169" i="24533"/>
  <c r="K169" i="24533"/>
  <c r="P169" i="24533" s="1"/>
  <c r="O169" i="24533"/>
  <c r="S169" i="24533"/>
  <c r="H170" i="24533"/>
  <c r="K170" i="24533"/>
  <c r="O170" i="24533"/>
  <c r="S170" i="24533"/>
  <c r="H171" i="24533"/>
  <c r="K171" i="24533"/>
  <c r="O171" i="24533"/>
  <c r="S171" i="24533"/>
  <c r="H172" i="24533"/>
  <c r="P172" i="24533" s="1"/>
  <c r="T172" i="24533" s="1"/>
  <c r="K172" i="24533"/>
  <c r="O172" i="24533"/>
  <c r="S172" i="24533"/>
  <c r="H173" i="24533"/>
  <c r="K173" i="24533"/>
  <c r="O173" i="24533"/>
  <c r="P173" i="24533"/>
  <c r="T173" i="24533" s="1"/>
  <c r="S173" i="24533"/>
  <c r="H174" i="24533"/>
  <c r="K174" i="24533"/>
  <c r="O174" i="24533"/>
  <c r="S174" i="24533"/>
  <c r="H175" i="24533"/>
  <c r="K175" i="24533"/>
  <c r="O175" i="24533"/>
  <c r="P175" i="24533"/>
  <c r="S175" i="24533"/>
  <c r="H176" i="24533"/>
  <c r="K176" i="24533"/>
  <c r="O176" i="24533"/>
  <c r="P176" i="24533"/>
  <c r="T176" i="24533" s="1"/>
  <c r="S176" i="24533"/>
  <c r="H177" i="24533"/>
  <c r="P177" i="24533" s="1"/>
  <c r="T177" i="24533" s="1"/>
  <c r="K177" i="24533"/>
  <c r="O177" i="24533"/>
  <c r="S177" i="24533"/>
  <c r="H178" i="24533"/>
  <c r="K178" i="24533"/>
  <c r="O178" i="24533"/>
  <c r="S178" i="24533"/>
  <c r="H179" i="24533"/>
  <c r="P179" i="24533" s="1"/>
  <c r="K179" i="24533"/>
  <c r="O179" i="24533"/>
  <c r="S179" i="24533"/>
  <c r="H180" i="24533"/>
  <c r="K180" i="24533"/>
  <c r="O180" i="24533"/>
  <c r="S180" i="24533"/>
  <c r="H181" i="24533"/>
  <c r="K181" i="24533"/>
  <c r="O181" i="24533"/>
  <c r="P181" i="24533"/>
  <c r="S181" i="24533"/>
  <c r="D182" i="24533"/>
  <c r="E182" i="24533"/>
  <c r="F182" i="24533"/>
  <c r="G182" i="24533"/>
  <c r="I182" i="24533"/>
  <c r="J182" i="24533"/>
  <c r="L182" i="24533"/>
  <c r="M182" i="24533"/>
  <c r="N182" i="24533"/>
  <c r="Q182" i="24533"/>
  <c r="R182" i="24533"/>
  <c r="H183" i="24533"/>
  <c r="K183" i="24533" s="1"/>
  <c r="O183" i="24533"/>
  <c r="S183" i="24533"/>
  <c r="H184" i="24533"/>
  <c r="K184" i="24533" s="1"/>
  <c r="O184" i="24533"/>
  <c r="S184" i="24533"/>
  <c r="H185" i="24533"/>
  <c r="K185" i="24533" s="1"/>
  <c r="O185" i="24533"/>
  <c r="P185" i="24533" s="1"/>
  <c r="S185" i="24533"/>
  <c r="H186" i="24533"/>
  <c r="K186" i="24533" s="1"/>
  <c r="O186" i="24533"/>
  <c r="S186" i="24533"/>
  <c r="H187" i="24533"/>
  <c r="K187" i="24533" s="1"/>
  <c r="O187" i="24533"/>
  <c r="S187" i="24533"/>
  <c r="H188" i="24533"/>
  <c r="K188" i="24533" s="1"/>
  <c r="O188" i="24533"/>
  <c r="S188" i="24533"/>
  <c r="H189" i="24533"/>
  <c r="K189" i="24533" s="1"/>
  <c r="O189" i="24533"/>
  <c r="P189" i="24533" s="1"/>
  <c r="S189" i="24533"/>
  <c r="H190" i="24533"/>
  <c r="K190" i="24533" s="1"/>
  <c r="O190" i="24533"/>
  <c r="P190" i="24533" s="1"/>
  <c r="S190" i="24533"/>
  <c r="T190" i="24533" s="1"/>
  <c r="H191" i="24533"/>
  <c r="K191" i="24533" s="1"/>
  <c r="O191" i="24533"/>
  <c r="P191" i="24533" s="1"/>
  <c r="S191" i="24533"/>
  <c r="H192" i="24533"/>
  <c r="K192" i="24533" s="1"/>
  <c r="O192" i="24533"/>
  <c r="S192" i="24533"/>
  <c r="H193" i="24533"/>
  <c r="K193" i="24533" s="1"/>
  <c r="O193" i="24533"/>
  <c r="P193" i="24533" s="1"/>
  <c r="S193" i="24533"/>
  <c r="H194" i="24533"/>
  <c r="K194" i="24533" s="1"/>
  <c r="O194" i="24533"/>
  <c r="S194" i="24533"/>
  <c r="H195" i="24533"/>
  <c r="K195" i="24533" s="1"/>
  <c r="O195" i="24533"/>
  <c r="S195" i="24533"/>
  <c r="H196" i="24533"/>
  <c r="K196" i="24533" s="1"/>
  <c r="O196" i="24533"/>
  <c r="S196" i="24533"/>
  <c r="H197" i="24533"/>
  <c r="K197" i="24533" s="1"/>
  <c r="O197" i="24533"/>
  <c r="P197" i="24533" s="1"/>
  <c r="S197" i="24533"/>
  <c r="H198" i="24533"/>
  <c r="K198" i="24533" s="1"/>
  <c r="O198" i="24533"/>
  <c r="P198" i="24533" s="1"/>
  <c r="S198" i="24533"/>
  <c r="T198" i="24533" s="1"/>
  <c r="H199" i="24533"/>
  <c r="K199" i="24533" s="1"/>
  <c r="O199" i="24533"/>
  <c r="P199" i="24533" s="1"/>
  <c r="S199" i="24533"/>
  <c r="H200" i="24533"/>
  <c r="K200" i="24533" s="1"/>
  <c r="O200" i="24533"/>
  <c r="S200" i="24533"/>
  <c r="H201" i="24533"/>
  <c r="K201" i="24533" s="1"/>
  <c r="O201" i="24533"/>
  <c r="P201" i="24533" s="1"/>
  <c r="S201" i="24533"/>
  <c r="H202" i="24533"/>
  <c r="K202" i="24533" s="1"/>
  <c r="O202" i="24533"/>
  <c r="S202" i="24533"/>
  <c r="H203" i="24533"/>
  <c r="K203" i="24533" s="1"/>
  <c r="O203" i="24533"/>
  <c r="S203" i="24533"/>
  <c r="H204" i="24533"/>
  <c r="K204" i="24533" s="1"/>
  <c r="O204" i="24533"/>
  <c r="S204" i="24533"/>
  <c r="H205" i="24533"/>
  <c r="K205" i="24533" s="1"/>
  <c r="O205" i="24533"/>
  <c r="P205" i="24533" s="1"/>
  <c r="S205" i="24533"/>
  <c r="H206" i="24533"/>
  <c r="K206" i="24533" s="1"/>
  <c r="O206" i="24533"/>
  <c r="P206" i="24533" s="1"/>
  <c r="S206" i="24533"/>
  <c r="T206" i="24533" s="1"/>
  <c r="H207" i="24533"/>
  <c r="K207" i="24533" s="1"/>
  <c r="O207" i="24533"/>
  <c r="P207" i="24533" s="1"/>
  <c r="S207" i="24533"/>
  <c r="H208" i="24533"/>
  <c r="K208" i="24533" s="1"/>
  <c r="O208" i="24533"/>
  <c r="S208" i="24533"/>
  <c r="H209" i="24533"/>
  <c r="K209" i="24533" s="1"/>
  <c r="O209" i="24533"/>
  <c r="P209" i="24533" s="1"/>
  <c r="S209" i="24533"/>
  <c r="H210" i="24533"/>
  <c r="K210" i="24533" s="1"/>
  <c r="O210" i="24533"/>
  <c r="S210" i="24533"/>
  <c r="H211" i="24533"/>
  <c r="K211" i="24533" s="1"/>
  <c r="O211" i="24533"/>
  <c r="S211" i="24533"/>
  <c r="H212" i="24533"/>
  <c r="K212" i="24533" s="1"/>
  <c r="O212" i="24533"/>
  <c r="S212" i="24533"/>
  <c r="H213" i="24533"/>
  <c r="K213" i="24533" s="1"/>
  <c r="O213" i="24533"/>
  <c r="P213" i="24533" s="1"/>
  <c r="S213" i="24533"/>
  <c r="H214" i="24533"/>
  <c r="K214" i="24533" s="1"/>
  <c r="O214" i="24533"/>
  <c r="P214" i="24533" s="1"/>
  <c r="S214" i="24533"/>
  <c r="T214" i="24533" s="1"/>
  <c r="H215" i="24533"/>
  <c r="K215" i="24533" s="1"/>
  <c r="O215" i="24533"/>
  <c r="P215" i="24533" s="1"/>
  <c r="S215" i="24533"/>
  <c r="D216" i="24533"/>
  <c r="E216" i="24533"/>
  <c r="F216" i="24533"/>
  <c r="G216" i="24533"/>
  <c r="I216" i="24533"/>
  <c r="J216" i="24533"/>
  <c r="L216" i="24533"/>
  <c r="M216" i="24533"/>
  <c r="N216" i="24533"/>
  <c r="Q216" i="24533"/>
  <c r="R216" i="24533"/>
  <c r="S216" i="24533" s="1"/>
  <c r="H217" i="24533"/>
  <c r="K217" i="24533"/>
  <c r="O217" i="24533"/>
  <c r="S217" i="24533"/>
  <c r="H218" i="24533"/>
  <c r="K218" i="24533" s="1"/>
  <c r="P218" i="24533" s="1"/>
  <c r="O218" i="24533"/>
  <c r="S218" i="24533"/>
  <c r="H219" i="24533"/>
  <c r="K219" i="24533" s="1"/>
  <c r="O219" i="24533"/>
  <c r="S219" i="24533"/>
  <c r="H220" i="24533"/>
  <c r="K220" i="24533"/>
  <c r="O220" i="24533"/>
  <c r="P220" i="24533"/>
  <c r="S220" i="24533"/>
  <c r="T220" i="24533" s="1"/>
  <c r="H221" i="24533"/>
  <c r="K221" i="24533" s="1"/>
  <c r="P221" i="24533" s="1"/>
  <c r="T221" i="24533" s="1"/>
  <c r="O221" i="24533"/>
  <c r="S221" i="24533"/>
  <c r="H222" i="24533"/>
  <c r="K222" i="24533"/>
  <c r="O222" i="24533"/>
  <c r="P222" i="24533" s="1"/>
  <c r="S222" i="24533"/>
  <c r="H223" i="24533"/>
  <c r="K223" i="24533" s="1"/>
  <c r="O223" i="24533"/>
  <c r="P223" i="24533" s="1"/>
  <c r="T223" i="24533" s="1"/>
  <c r="S223" i="24533"/>
  <c r="H224" i="24533"/>
  <c r="K224" i="24533"/>
  <c r="O224" i="24533"/>
  <c r="P224" i="24533" s="1"/>
  <c r="S224" i="24533"/>
  <c r="T224" i="24533" s="1"/>
  <c r="H225" i="24533"/>
  <c r="K225" i="24533"/>
  <c r="O225" i="24533"/>
  <c r="S225" i="24533"/>
  <c r="H226" i="24533"/>
  <c r="K226" i="24533" s="1"/>
  <c r="O226" i="24533"/>
  <c r="S226" i="24533"/>
  <c r="H227" i="24533"/>
  <c r="K227" i="24533" s="1"/>
  <c r="O227" i="24533"/>
  <c r="P227" i="24533" s="1"/>
  <c r="S227" i="24533"/>
  <c r="H228" i="24533"/>
  <c r="K228" i="24533" s="1"/>
  <c r="O228" i="24533"/>
  <c r="S228" i="24533"/>
  <c r="H229" i="24533"/>
  <c r="K229" i="24533"/>
  <c r="O229" i="24533"/>
  <c r="S229" i="24533"/>
  <c r="H230" i="24533"/>
  <c r="K230" i="24533" s="1"/>
  <c r="O230" i="24533"/>
  <c r="S230" i="24533"/>
  <c r="H231" i="24533"/>
  <c r="K231" i="24533" s="1"/>
  <c r="P231" i="24533" s="1"/>
  <c r="T231" i="24533" s="1"/>
  <c r="O231" i="24533"/>
  <c r="S231" i="24533"/>
  <c r="H232" i="24533"/>
  <c r="K232" i="24533" s="1"/>
  <c r="O232" i="24533"/>
  <c r="P232" i="24533" s="1"/>
  <c r="T232" i="24533" s="1"/>
  <c r="S232" i="24533"/>
  <c r="H233" i="24533"/>
  <c r="K233" i="24533"/>
  <c r="O233" i="24533"/>
  <c r="S233" i="24533"/>
  <c r="H234" i="24533"/>
  <c r="K234" i="24533" s="1"/>
  <c r="P234" i="24533" s="1"/>
  <c r="T234" i="24533" s="1"/>
  <c r="O234" i="24533"/>
  <c r="S234" i="24533"/>
  <c r="H235" i="24533"/>
  <c r="K235" i="24533" s="1"/>
  <c r="O235" i="24533"/>
  <c r="S235" i="24533"/>
  <c r="H236" i="24533"/>
  <c r="K236" i="24533" s="1"/>
  <c r="O236" i="24533"/>
  <c r="S236" i="24533"/>
  <c r="H237" i="24533"/>
  <c r="K237" i="24533"/>
  <c r="O237" i="24533"/>
  <c r="S237" i="24533"/>
  <c r="H238" i="24533"/>
  <c r="K238" i="24533" s="1"/>
  <c r="O238" i="24533"/>
  <c r="S238" i="24533"/>
  <c r="H239" i="24533"/>
  <c r="K239" i="24533"/>
  <c r="O239" i="24533"/>
  <c r="S239" i="24533"/>
  <c r="H240" i="24533"/>
  <c r="K240" i="24533" s="1"/>
  <c r="O240" i="24533"/>
  <c r="P240" i="24533" s="1"/>
  <c r="T240" i="24533" s="1"/>
  <c r="S240" i="24533"/>
  <c r="H241" i="24533"/>
  <c r="K241" i="24533"/>
  <c r="O241" i="24533"/>
  <c r="S241" i="24533"/>
  <c r="H242" i="24533"/>
  <c r="K242" i="24533"/>
  <c r="P242" i="24533" s="1"/>
  <c r="T242" i="24533" s="1"/>
  <c r="O242" i="24533"/>
  <c r="S242" i="24533"/>
  <c r="H243" i="24533"/>
  <c r="K243" i="24533"/>
  <c r="O243" i="24533"/>
  <c r="P243" i="24533"/>
  <c r="S243" i="24533"/>
  <c r="H244" i="24533"/>
  <c r="K244" i="24533" s="1"/>
  <c r="P244" i="24533" s="1"/>
  <c r="T244" i="24533" s="1"/>
  <c r="O244" i="24533"/>
  <c r="S244" i="24533"/>
  <c r="H245" i="24533"/>
  <c r="K245" i="24533" s="1"/>
  <c r="O245" i="24533"/>
  <c r="S245" i="24533"/>
  <c r="H246" i="24533"/>
  <c r="K246" i="24533" s="1"/>
  <c r="O246" i="24533"/>
  <c r="S246" i="24533"/>
  <c r="H247" i="24533"/>
  <c r="K247" i="24533"/>
  <c r="O247" i="24533"/>
  <c r="P247" i="24533"/>
  <c r="T247" i="24533" s="1"/>
  <c r="S247" i="24533"/>
  <c r="H248" i="24533"/>
  <c r="K248" i="24533" s="1"/>
  <c r="P248" i="24533" s="1"/>
  <c r="T248" i="24533" s="1"/>
  <c r="O248" i="24533"/>
  <c r="S248" i="24533"/>
  <c r="D249" i="24533"/>
  <c r="E249" i="24533"/>
  <c r="F249" i="24533"/>
  <c r="G249" i="24533"/>
  <c r="I249" i="24533"/>
  <c r="J249" i="24533"/>
  <c r="L249" i="24533"/>
  <c r="M249" i="24533"/>
  <c r="N249" i="24533"/>
  <c r="O249" i="24533" s="1"/>
  <c r="Q249" i="24533"/>
  <c r="S249" i="24533" s="1"/>
  <c r="R249" i="24533"/>
  <c r="H250" i="24533"/>
  <c r="K250" i="24533" s="1"/>
  <c r="O250" i="24533"/>
  <c r="S250" i="24533"/>
  <c r="H251" i="24533"/>
  <c r="K251" i="24533" s="1"/>
  <c r="O251" i="24533"/>
  <c r="S251" i="24533"/>
  <c r="H252" i="24533"/>
  <c r="K252" i="24533" s="1"/>
  <c r="O252" i="24533"/>
  <c r="S252" i="24533"/>
  <c r="H253" i="24533"/>
  <c r="K253" i="24533" s="1"/>
  <c r="O253" i="24533"/>
  <c r="S253" i="24533"/>
  <c r="H254" i="24533"/>
  <c r="K254" i="24533" s="1"/>
  <c r="O254" i="24533"/>
  <c r="P254" i="24533" s="1"/>
  <c r="S254" i="24533"/>
  <c r="H255" i="24533"/>
  <c r="K255" i="24533" s="1"/>
  <c r="O255" i="24533"/>
  <c r="S255" i="24533"/>
  <c r="H256" i="24533"/>
  <c r="K256" i="24533" s="1"/>
  <c r="O256" i="24533"/>
  <c r="P256" i="24533" s="1"/>
  <c r="S256" i="24533"/>
  <c r="H257" i="24533"/>
  <c r="K257" i="24533" s="1"/>
  <c r="O257" i="24533"/>
  <c r="S257" i="24533"/>
  <c r="H258" i="24533"/>
  <c r="K258" i="24533" s="1"/>
  <c r="O258" i="24533"/>
  <c r="P258" i="24533" s="1"/>
  <c r="S258" i="24533"/>
  <c r="H259" i="24533"/>
  <c r="K259" i="24533" s="1"/>
  <c r="O259" i="24533"/>
  <c r="S259" i="24533"/>
  <c r="H260" i="24533"/>
  <c r="K260" i="24533" s="1"/>
  <c r="O260" i="24533"/>
  <c r="S260" i="24533"/>
  <c r="H261" i="24533"/>
  <c r="K261" i="24533" s="1"/>
  <c r="O261" i="24533"/>
  <c r="S261" i="24533"/>
  <c r="D262" i="24533"/>
  <c r="E262" i="24533"/>
  <c r="F262" i="24533"/>
  <c r="G262" i="24533"/>
  <c r="I262" i="24533"/>
  <c r="J262" i="24533"/>
  <c r="L262" i="24533"/>
  <c r="M262" i="24533"/>
  <c r="N262" i="24533"/>
  <c r="Q262" i="24533"/>
  <c r="R262" i="24533"/>
  <c r="H263" i="24533"/>
  <c r="K263" i="24533" s="1"/>
  <c r="O263" i="24533"/>
  <c r="S263" i="24533"/>
  <c r="H264" i="24533"/>
  <c r="K264" i="24533"/>
  <c r="O264" i="24533"/>
  <c r="S264" i="24533"/>
  <c r="H265" i="24533"/>
  <c r="K265" i="24533" s="1"/>
  <c r="O265" i="24533"/>
  <c r="S265" i="24533"/>
  <c r="H266" i="24533"/>
  <c r="K266" i="24533"/>
  <c r="O266" i="24533"/>
  <c r="P266" i="24533" s="1"/>
  <c r="T266" i="24533" s="1"/>
  <c r="S266" i="24533"/>
  <c r="H267" i="24533"/>
  <c r="K267" i="24533" s="1"/>
  <c r="O267" i="24533"/>
  <c r="S267" i="24533"/>
  <c r="H268" i="24533"/>
  <c r="K268" i="24533"/>
  <c r="O268" i="24533"/>
  <c r="P268" i="24533" s="1"/>
  <c r="T268" i="24533" s="1"/>
  <c r="S268" i="24533"/>
  <c r="H269" i="24533"/>
  <c r="K269" i="24533" s="1"/>
  <c r="O269" i="24533"/>
  <c r="S269" i="24533"/>
  <c r="H270" i="24533"/>
  <c r="K270" i="24533" s="1"/>
  <c r="P270" i="24533" s="1"/>
  <c r="T270" i="24533" s="1"/>
  <c r="O270" i="24533"/>
  <c r="S270" i="24533"/>
  <c r="H271" i="24533"/>
  <c r="K271" i="24533" s="1"/>
  <c r="O271" i="24533"/>
  <c r="S271" i="24533"/>
  <c r="H272" i="24533"/>
  <c r="K272" i="24533" s="1"/>
  <c r="O272" i="24533"/>
  <c r="S272" i="24533"/>
  <c r="H273" i="24533"/>
  <c r="K273" i="24533"/>
  <c r="P273" i="24533" s="1"/>
  <c r="O273" i="24533"/>
  <c r="S273" i="24533"/>
  <c r="H274" i="24533"/>
  <c r="K274" i="24533" s="1"/>
  <c r="P274" i="24533" s="1"/>
  <c r="O274" i="24533"/>
  <c r="S274" i="24533"/>
  <c r="T274" i="24533" s="1"/>
  <c r="H275" i="24533"/>
  <c r="K275" i="24533" s="1"/>
  <c r="O275" i="24533"/>
  <c r="S275" i="24533"/>
  <c r="H276" i="24533"/>
  <c r="K276" i="24533" s="1"/>
  <c r="O276" i="24533"/>
  <c r="S276" i="24533"/>
  <c r="H277" i="24533"/>
  <c r="K277" i="24533" s="1"/>
  <c r="O277" i="24533"/>
  <c r="S277" i="24533"/>
  <c r="H278" i="24533"/>
  <c r="K278" i="24533" s="1"/>
  <c r="P278" i="24533" s="1"/>
  <c r="O278" i="24533"/>
  <c r="S278" i="24533"/>
  <c r="T278" i="24533" s="1"/>
  <c r="H279" i="24533"/>
  <c r="K279" i="24533" s="1"/>
  <c r="O279" i="24533"/>
  <c r="S279" i="24533"/>
  <c r="H280" i="24533"/>
  <c r="K280" i="24533" s="1"/>
  <c r="O280" i="24533"/>
  <c r="S280" i="24533"/>
  <c r="H281" i="24533"/>
  <c r="K281" i="24533" s="1"/>
  <c r="O281" i="24533"/>
  <c r="S281" i="24533"/>
  <c r="H282" i="24533"/>
  <c r="K282" i="24533" s="1"/>
  <c r="P282" i="24533" s="1"/>
  <c r="T282" i="24533" s="1"/>
  <c r="O282" i="24533"/>
  <c r="S282" i="24533"/>
  <c r="H283" i="24533"/>
  <c r="K283" i="24533" s="1"/>
  <c r="O283" i="24533"/>
  <c r="S283" i="24533"/>
  <c r="H284" i="24533"/>
  <c r="K284" i="24533" s="1"/>
  <c r="O284" i="24533"/>
  <c r="S284" i="24533"/>
  <c r="H285" i="24533"/>
  <c r="K285" i="24533" s="1"/>
  <c r="P285" i="24533" s="1"/>
  <c r="O285" i="24533"/>
  <c r="S285" i="24533"/>
  <c r="H286" i="24533"/>
  <c r="K286" i="24533" s="1"/>
  <c r="P286" i="24533" s="1"/>
  <c r="T286" i="24533" s="1"/>
  <c r="O286" i="24533"/>
  <c r="S286" i="24533"/>
  <c r="H287" i="24533"/>
  <c r="K287" i="24533" s="1"/>
  <c r="O287" i="24533"/>
  <c r="S287" i="24533"/>
  <c r="H288" i="24533"/>
  <c r="K288" i="24533" s="1"/>
  <c r="O288" i="24533"/>
  <c r="S288" i="24533"/>
  <c r="H289" i="24533"/>
  <c r="K289" i="24533"/>
  <c r="O289" i="24533"/>
  <c r="P289" i="24533"/>
  <c r="S289" i="24533"/>
  <c r="H290" i="24533"/>
  <c r="K290" i="24533"/>
  <c r="O290" i="24533"/>
  <c r="P290" i="24533" s="1"/>
  <c r="T290" i="24533" s="1"/>
  <c r="S290" i="24533"/>
  <c r="H291" i="24533"/>
  <c r="K291" i="24533" s="1"/>
  <c r="O291" i="24533"/>
  <c r="S291" i="24533"/>
  <c r="H292" i="24533"/>
  <c r="K292" i="24533" s="1"/>
  <c r="O292" i="24533"/>
  <c r="S292" i="24533"/>
  <c r="H293" i="24533"/>
  <c r="K293" i="24533"/>
  <c r="O293" i="24533"/>
  <c r="P293" i="24533" s="1"/>
  <c r="S293" i="24533"/>
  <c r="D294" i="24533"/>
  <c r="E294" i="24533"/>
  <c r="F294" i="24533"/>
  <c r="G294" i="24533"/>
  <c r="I294" i="24533"/>
  <c r="J294" i="24533"/>
  <c r="L294" i="24533"/>
  <c r="M294" i="24533"/>
  <c r="N294" i="24533"/>
  <c r="O294" i="24533"/>
  <c r="Q294" i="24533"/>
  <c r="R294" i="24533"/>
  <c r="S294" i="24533" s="1"/>
  <c r="H295" i="24533"/>
  <c r="K295" i="24533" s="1"/>
  <c r="O295" i="24533"/>
  <c r="P295" i="24533" s="1"/>
  <c r="S295" i="24533"/>
  <c r="H296" i="24533"/>
  <c r="K296" i="24533" s="1"/>
  <c r="O296" i="24533"/>
  <c r="S296" i="24533"/>
  <c r="H297" i="24533"/>
  <c r="K297" i="24533" s="1"/>
  <c r="O297" i="24533"/>
  <c r="S297" i="24533"/>
  <c r="H298" i="24533"/>
  <c r="K298" i="24533" s="1"/>
  <c r="O298" i="24533"/>
  <c r="P298" i="24533" s="1"/>
  <c r="S298" i="24533"/>
  <c r="H299" i="24533"/>
  <c r="K299" i="24533" s="1"/>
  <c r="O299" i="24533"/>
  <c r="S299" i="24533"/>
  <c r="H300" i="24533"/>
  <c r="K300" i="24533"/>
  <c r="O300" i="24533"/>
  <c r="S300" i="24533"/>
  <c r="H301" i="24533"/>
  <c r="K301" i="24533" s="1"/>
  <c r="O301" i="24533"/>
  <c r="S301" i="24533"/>
  <c r="H302" i="24533"/>
  <c r="K302" i="24533" s="1"/>
  <c r="O302" i="24533"/>
  <c r="S302" i="24533"/>
  <c r="H303" i="24533"/>
  <c r="K303" i="24533" s="1"/>
  <c r="O303" i="24533"/>
  <c r="P303" i="24533" s="1"/>
  <c r="S303" i="24533"/>
  <c r="H304" i="24533"/>
  <c r="K304" i="24533" s="1"/>
  <c r="O304" i="24533"/>
  <c r="S304" i="24533"/>
  <c r="D305" i="24533"/>
  <c r="E305" i="24533"/>
  <c r="F305" i="24533"/>
  <c r="G305" i="24533"/>
  <c r="H305" i="24533"/>
  <c r="I305" i="24533"/>
  <c r="J305" i="24533"/>
  <c r="L305" i="24533"/>
  <c r="M305" i="24533"/>
  <c r="N305" i="24533"/>
  <c r="Q305" i="24533"/>
  <c r="R305" i="24533"/>
  <c r="H306" i="24533"/>
  <c r="K306" i="24533" s="1"/>
  <c r="O306" i="24533"/>
  <c r="S306" i="24533"/>
  <c r="H307" i="24533"/>
  <c r="K307" i="24533" s="1"/>
  <c r="O307" i="24533"/>
  <c r="S307" i="24533"/>
  <c r="H308" i="24533"/>
  <c r="K308" i="24533"/>
  <c r="P308" i="24533" s="1"/>
  <c r="O308" i="24533"/>
  <c r="S308" i="24533"/>
  <c r="H309" i="24533"/>
  <c r="K309" i="24533" s="1"/>
  <c r="O309" i="24533"/>
  <c r="S309" i="24533"/>
  <c r="H310" i="24533"/>
  <c r="K310" i="24533" s="1"/>
  <c r="O310" i="24533"/>
  <c r="S310" i="24533"/>
  <c r="H311" i="24533"/>
  <c r="K311" i="24533" s="1"/>
  <c r="O311" i="24533"/>
  <c r="S311" i="24533"/>
  <c r="H312" i="24533"/>
  <c r="K312" i="24533"/>
  <c r="O312" i="24533"/>
  <c r="P312" i="24533" s="1"/>
  <c r="S312" i="24533"/>
  <c r="H313" i="24533"/>
  <c r="K313" i="24533" s="1"/>
  <c r="P313" i="24533" s="1"/>
  <c r="O313" i="24533"/>
  <c r="S313" i="24533"/>
  <c r="H314" i="24533"/>
  <c r="K314" i="24533" s="1"/>
  <c r="O314" i="24533"/>
  <c r="S314" i="24533"/>
  <c r="H315" i="24533"/>
  <c r="K315" i="24533"/>
  <c r="O315" i="24533"/>
  <c r="P315" i="24533" s="1"/>
  <c r="S315" i="24533"/>
  <c r="D316" i="24533"/>
  <c r="E316" i="24533"/>
  <c r="F316" i="24533"/>
  <c r="G316" i="24533"/>
  <c r="I316" i="24533"/>
  <c r="J316" i="24533"/>
  <c r="L316" i="24533"/>
  <c r="M316" i="24533"/>
  <c r="N316" i="24533"/>
  <c r="O316" i="24533"/>
  <c r="Q316" i="24533"/>
  <c r="R316" i="24533"/>
  <c r="S316" i="24533" s="1"/>
  <c r="H317" i="24533"/>
  <c r="K317" i="24533" s="1"/>
  <c r="O317" i="24533"/>
  <c r="S317" i="24533"/>
  <c r="H318" i="24533"/>
  <c r="K318" i="24533"/>
  <c r="O318" i="24533"/>
  <c r="S318" i="24533"/>
  <c r="H319" i="24533"/>
  <c r="K319" i="24533"/>
  <c r="O319" i="24533"/>
  <c r="P319" i="24533" s="1"/>
  <c r="S319" i="24533"/>
  <c r="H320" i="24533"/>
  <c r="K320" i="24533" s="1"/>
  <c r="O320" i="24533"/>
  <c r="S320" i="24533"/>
  <c r="H321" i="24533"/>
  <c r="K321" i="24533" s="1"/>
  <c r="O321" i="24533"/>
  <c r="P321" i="24533" s="1"/>
  <c r="S321" i="24533"/>
  <c r="H322" i="24533"/>
  <c r="K322" i="24533" s="1"/>
  <c r="O322" i="24533"/>
  <c r="S322" i="24533"/>
  <c r="H323" i="24533"/>
  <c r="K323" i="24533" s="1"/>
  <c r="O323" i="24533"/>
  <c r="S323" i="24533"/>
  <c r="H324" i="24533"/>
  <c r="K324" i="24533" s="1"/>
  <c r="O324" i="24533"/>
  <c r="S324" i="24533"/>
  <c r="H325" i="24533"/>
  <c r="K325" i="24533" s="1"/>
  <c r="O325" i="24533"/>
  <c r="S325" i="24533"/>
  <c r="H326" i="24533"/>
  <c r="K326" i="24533" s="1"/>
  <c r="O326" i="24533"/>
  <c r="S326" i="24533"/>
  <c r="H327" i="24533"/>
  <c r="K327" i="24533" s="1"/>
  <c r="P327" i="24533" s="1"/>
  <c r="O327" i="24533"/>
  <c r="S327" i="24533"/>
  <c r="H328" i="24533"/>
  <c r="K328" i="24533" s="1"/>
  <c r="O328" i="24533"/>
  <c r="S328" i="24533"/>
  <c r="H329" i="24533"/>
  <c r="K329" i="24533" s="1"/>
  <c r="O329" i="24533"/>
  <c r="S329" i="24533"/>
  <c r="H330" i="24533"/>
  <c r="K330" i="24533" s="1"/>
  <c r="O330" i="24533"/>
  <c r="S330" i="24533"/>
  <c r="H331" i="24533"/>
  <c r="K331" i="24533" s="1"/>
  <c r="O331" i="24533"/>
  <c r="S331" i="24533"/>
  <c r="H332" i="24533"/>
  <c r="K332" i="24533" s="1"/>
  <c r="O332" i="24533"/>
  <c r="S332" i="24533"/>
  <c r="H333" i="24533"/>
  <c r="K333" i="24533" s="1"/>
  <c r="O333" i="24533"/>
  <c r="S333" i="24533"/>
  <c r="H334" i="24533"/>
  <c r="K334" i="24533" s="1"/>
  <c r="O334" i="24533"/>
  <c r="S334" i="24533"/>
  <c r="H335" i="24533"/>
  <c r="K335" i="24533" s="1"/>
  <c r="O335" i="24533"/>
  <c r="S335" i="24533"/>
  <c r="H336" i="24533"/>
  <c r="K336" i="24533" s="1"/>
  <c r="O336" i="24533"/>
  <c r="S336" i="24533"/>
  <c r="H337" i="24533"/>
  <c r="K337" i="24533" s="1"/>
  <c r="O337" i="24533"/>
  <c r="P337" i="24533" s="1"/>
  <c r="T337" i="24533" s="1"/>
  <c r="S337" i="24533"/>
  <c r="H338" i="24533"/>
  <c r="K338" i="24533" s="1"/>
  <c r="O338" i="24533"/>
  <c r="S338" i="24533"/>
  <c r="H339" i="24533"/>
  <c r="K339" i="24533" s="1"/>
  <c r="O339" i="24533"/>
  <c r="S339" i="24533"/>
  <c r="H340" i="24533"/>
  <c r="K340" i="24533" s="1"/>
  <c r="O340" i="24533"/>
  <c r="S340" i="24533"/>
  <c r="H341" i="24533"/>
  <c r="K341" i="24533" s="1"/>
  <c r="O341" i="24533"/>
  <c r="S341" i="24533"/>
  <c r="H342" i="24533"/>
  <c r="K342" i="24533"/>
  <c r="O342" i="24533"/>
  <c r="S342" i="24533"/>
  <c r="H343" i="24533"/>
  <c r="K343" i="24533" s="1"/>
  <c r="O343" i="24533"/>
  <c r="S343" i="24533"/>
  <c r="H344" i="24533"/>
  <c r="K344" i="24533" s="1"/>
  <c r="P344" i="24533" s="1"/>
  <c r="O344" i="24533"/>
  <c r="S344" i="24533"/>
  <c r="H345" i="24533"/>
  <c r="K345" i="24533" s="1"/>
  <c r="O345" i="24533"/>
  <c r="S345" i="24533"/>
  <c r="H346" i="24533"/>
  <c r="K346" i="24533" s="1"/>
  <c r="O346" i="24533"/>
  <c r="S346" i="24533"/>
  <c r="H347" i="24533"/>
  <c r="K347" i="24533" s="1"/>
  <c r="O347" i="24533"/>
  <c r="S347" i="24533"/>
  <c r="H348" i="24533"/>
  <c r="K348" i="24533" s="1"/>
  <c r="O348" i="24533"/>
  <c r="S348" i="24533"/>
  <c r="H349" i="24533"/>
  <c r="K349" i="24533" s="1"/>
  <c r="O349" i="24533"/>
  <c r="S349" i="24533"/>
  <c r="H350" i="24533"/>
  <c r="K350" i="24533"/>
  <c r="O350" i="24533"/>
  <c r="S350" i="24533"/>
  <c r="H351" i="24533"/>
  <c r="K351" i="24533" s="1"/>
  <c r="O351" i="24533"/>
  <c r="P351" i="24533" s="1"/>
  <c r="S351" i="24533"/>
  <c r="H352" i="24533"/>
  <c r="K352" i="24533" s="1"/>
  <c r="O352" i="24533"/>
  <c r="S352" i="24533"/>
  <c r="H353" i="24533"/>
  <c r="K353" i="24533" s="1"/>
  <c r="O353" i="24533"/>
  <c r="S353" i="24533"/>
  <c r="H354" i="24533"/>
  <c r="K354" i="24533" s="1"/>
  <c r="O354" i="24533"/>
  <c r="S354" i="24533"/>
  <c r="H355" i="24533"/>
  <c r="K355" i="24533" s="1"/>
  <c r="O355" i="24533"/>
  <c r="S355" i="24533"/>
  <c r="H356" i="24533"/>
  <c r="K356" i="24533" s="1"/>
  <c r="O356" i="24533"/>
  <c r="S356" i="24533"/>
  <c r="H357" i="24533"/>
  <c r="K357" i="24533" s="1"/>
  <c r="O357" i="24533"/>
  <c r="S357" i="24533"/>
  <c r="H358" i="24533"/>
  <c r="K358" i="24533" s="1"/>
  <c r="O358" i="24533"/>
  <c r="S358" i="24533"/>
  <c r="H359" i="24533"/>
  <c r="K359" i="24533"/>
  <c r="O359" i="24533"/>
  <c r="P359" i="24533" s="1"/>
  <c r="S359" i="24533"/>
  <c r="H360" i="24533"/>
  <c r="K360" i="24533" s="1"/>
  <c r="O360" i="24533"/>
  <c r="S360" i="24533"/>
  <c r="H361" i="24533"/>
  <c r="K361" i="24533" s="1"/>
  <c r="O361" i="24533"/>
  <c r="P361" i="24533" s="1"/>
  <c r="S361" i="24533"/>
  <c r="H362" i="24533"/>
  <c r="K362" i="24533"/>
  <c r="O362" i="24533"/>
  <c r="S362" i="24533"/>
  <c r="H363" i="24533"/>
  <c r="K363" i="24533" s="1"/>
  <c r="O363" i="24533"/>
  <c r="P363" i="24533" s="1"/>
  <c r="S363" i="24533"/>
  <c r="H364" i="24533"/>
  <c r="K364" i="24533" s="1"/>
  <c r="O364" i="24533"/>
  <c r="S364" i="24533"/>
  <c r="H365" i="24533"/>
  <c r="K365" i="24533" s="1"/>
  <c r="O365" i="24533"/>
  <c r="S365" i="24533"/>
  <c r="H366" i="24533"/>
  <c r="K366" i="24533"/>
  <c r="O366" i="24533"/>
  <c r="P366" i="24533" s="1"/>
  <c r="S366" i="24533"/>
  <c r="H367" i="24533"/>
  <c r="K367" i="24533" s="1"/>
  <c r="O367" i="24533"/>
  <c r="S367" i="24533"/>
  <c r="H368" i="24533"/>
  <c r="K368" i="24533" s="1"/>
  <c r="O368" i="24533"/>
  <c r="S368" i="24533"/>
  <c r="P13" i="24533" l="1"/>
  <c r="T13" i="24533" s="1"/>
  <c r="P18" i="24533"/>
  <c r="T18" i="24533" s="1"/>
  <c r="T14" i="24533"/>
  <c r="P17" i="24533"/>
  <c r="T17" i="24533" s="1"/>
  <c r="P21" i="24533"/>
  <c r="T21" i="24533" s="1"/>
  <c r="T28" i="24533"/>
  <c r="T26" i="24533"/>
  <c r="O29" i="24533"/>
  <c r="K39" i="24533"/>
  <c r="P45" i="24533"/>
  <c r="T45" i="24533" s="1"/>
  <c r="P43" i="24533"/>
  <c r="T43" i="24533" s="1"/>
  <c r="P47" i="24533"/>
  <c r="T47" i="24533" s="1"/>
  <c r="P92" i="24533"/>
  <c r="T92" i="24533" s="1"/>
  <c r="P62" i="24533"/>
  <c r="T62" i="24533" s="1"/>
  <c r="P78" i="24533"/>
  <c r="P64" i="24533"/>
  <c r="T64" i="24533" s="1"/>
  <c r="P71" i="24533"/>
  <c r="T71" i="24533" s="1"/>
  <c r="P60" i="24533"/>
  <c r="T60" i="24533" s="1"/>
  <c r="P69" i="24533"/>
  <c r="T69" i="24533" s="1"/>
  <c r="P119" i="24533"/>
  <c r="P117" i="24533"/>
  <c r="P115" i="24533"/>
  <c r="O160" i="24533"/>
  <c r="H160" i="24533"/>
  <c r="P161" i="24533"/>
  <c r="S182" i="24533"/>
  <c r="P180" i="24533"/>
  <c r="T180" i="24533" s="1"/>
  <c r="T181" i="24533"/>
  <c r="O182" i="24533"/>
  <c r="T169" i="24533"/>
  <c r="P164" i="24533"/>
  <c r="T164" i="24533" s="1"/>
  <c r="P171" i="24533"/>
  <c r="T171" i="24533" s="1"/>
  <c r="I370" i="24533"/>
  <c r="P183" i="24533"/>
  <c r="P226" i="24533"/>
  <c r="P246" i="24533"/>
  <c r="P233" i="24533"/>
  <c r="T222" i="24533"/>
  <c r="T243" i="24533"/>
  <c r="P238" i="24533"/>
  <c r="T238" i="24533" s="1"/>
  <c r="P230" i="24533"/>
  <c r="T230" i="24533" s="1"/>
  <c r="P235" i="24533"/>
  <c r="T235" i="24533" s="1"/>
  <c r="P236" i="24533"/>
  <c r="T236" i="24533" s="1"/>
  <c r="T228" i="24533"/>
  <c r="T227" i="24533"/>
  <c r="P245" i="24533"/>
  <c r="T245" i="24533" s="1"/>
  <c r="P239" i="24533"/>
  <c r="T239" i="24533" s="1"/>
  <c r="P225" i="24533"/>
  <c r="T225" i="24533" s="1"/>
  <c r="P228" i="24533"/>
  <c r="P219" i="24533"/>
  <c r="T219" i="24533" s="1"/>
  <c r="H262" i="24533"/>
  <c r="T251" i="24533"/>
  <c r="P259" i="24533"/>
  <c r="T259" i="24533" s="1"/>
  <c r="T256" i="24533"/>
  <c r="P251" i="24533"/>
  <c r="P250" i="24533"/>
  <c r="M370" i="24533"/>
  <c r="P260" i="24533"/>
  <c r="P252" i="24533"/>
  <c r="T273" i="24533"/>
  <c r="P277" i="24533"/>
  <c r="T277" i="24533" s="1"/>
  <c r="P269" i="24533"/>
  <c r="T289" i="24533"/>
  <c r="P264" i="24533"/>
  <c r="T264" i="24533" s="1"/>
  <c r="J370" i="24533"/>
  <c r="P284" i="24533"/>
  <c r="T284" i="24533" s="1"/>
  <c r="L370" i="24533"/>
  <c r="P280" i="24533"/>
  <c r="P265" i="24533"/>
  <c r="T298" i="24533"/>
  <c r="P299" i="24533"/>
  <c r="O305" i="24533"/>
  <c r="K305" i="24533"/>
  <c r="P304" i="24533"/>
  <c r="T304" i="24533" s="1"/>
  <c r="R370" i="24533"/>
  <c r="H316" i="24533"/>
  <c r="K316" i="24533" s="1"/>
  <c r="E370" i="24533"/>
  <c r="N370" i="24533"/>
  <c r="G370" i="24533"/>
  <c r="F370" i="24533"/>
  <c r="P316" i="24533"/>
  <c r="T316" i="24533" s="1"/>
  <c r="P314" i="24533"/>
  <c r="T314" i="24533" s="1"/>
  <c r="Q370" i="24533"/>
  <c r="T313" i="24533"/>
  <c r="P343" i="24533"/>
  <c r="P367" i="24533"/>
  <c r="T359" i="24533"/>
  <c r="T366" i="24533"/>
  <c r="P347" i="24533"/>
  <c r="T347" i="24533" s="1"/>
  <c r="P335" i="24533"/>
  <c r="T327" i="24533"/>
  <c r="P322" i="24533"/>
  <c r="T322" i="24533" s="1"/>
  <c r="P329" i="24533"/>
  <c r="P339" i="24533"/>
  <c r="T339" i="24533" s="1"/>
  <c r="P334" i="24533"/>
  <c r="T334" i="24533" s="1"/>
  <c r="P320" i="24533"/>
  <c r="T320" i="24533" s="1"/>
  <c r="P345" i="24533"/>
  <c r="P355" i="24533"/>
  <c r="T355" i="24533" s="1"/>
  <c r="P323" i="24533"/>
  <c r="T323" i="24533" s="1"/>
  <c r="T361" i="24533"/>
  <c r="P352" i="24533"/>
  <c r="T352" i="24533" s="1"/>
  <c r="P362" i="24533"/>
  <c r="T362" i="24533" s="1"/>
  <c r="P353" i="24533"/>
  <c r="T353" i="24533" s="1"/>
  <c r="P330" i="24533"/>
  <c r="T330" i="24533" s="1"/>
  <c r="P354" i="24533"/>
  <c r="T354" i="24533" s="1"/>
  <c r="T329" i="24533"/>
  <c r="T351" i="24533"/>
  <c r="P331" i="24533"/>
  <c r="T319" i="24533"/>
  <c r="T326" i="24533"/>
  <c r="T308" i="24533"/>
  <c r="P358" i="24533"/>
  <c r="T358" i="24533" s="1"/>
  <c r="P326" i="24533"/>
  <c r="T299" i="24533"/>
  <c r="O11" i="24533"/>
  <c r="P8" i="24533"/>
  <c r="H11" i="24533"/>
  <c r="P309" i="24533"/>
  <c r="T309" i="24533" s="1"/>
  <c r="P337" i="24520"/>
  <c r="T337" i="24520" s="1"/>
  <c r="T17" i="24519"/>
  <c r="P343" i="24524"/>
  <c r="P223" i="24521"/>
  <c r="P281" i="24533"/>
  <c r="G370" i="24532"/>
  <c r="G370" i="24529"/>
  <c r="P356" i="24533"/>
  <c r="T356" i="24533" s="1"/>
  <c r="P237" i="24533"/>
  <c r="T237" i="24533" s="1"/>
  <c r="T167" i="24533"/>
  <c r="T55" i="24533"/>
  <c r="P52" i="24533"/>
  <c r="T52" i="24533" s="1"/>
  <c r="H39" i="24533"/>
  <c r="O39" i="24533"/>
  <c r="P39" i="24533" s="1"/>
  <c r="H249" i="24532"/>
  <c r="K249" i="24532" s="1"/>
  <c r="H216" i="24531"/>
  <c r="K216" i="24531" s="1"/>
  <c r="P216" i="24531" s="1"/>
  <c r="T216" i="24531" s="1"/>
  <c r="H129" i="24531"/>
  <c r="F370" i="24530"/>
  <c r="K316" i="24530"/>
  <c r="O249" i="24530"/>
  <c r="P263" i="24525"/>
  <c r="P330" i="24524"/>
  <c r="T330" i="24524" s="1"/>
  <c r="P321" i="24524"/>
  <c r="T321" i="24524" s="1"/>
  <c r="P252" i="24524"/>
  <c r="T252" i="24524" s="1"/>
  <c r="P243" i="24524"/>
  <c r="T243" i="24524" s="1"/>
  <c r="P181" i="24524"/>
  <c r="T181" i="24524" s="1"/>
  <c r="P160" i="24524"/>
  <c r="T160" i="24524" s="1"/>
  <c r="P120" i="24524"/>
  <c r="T120" i="24524" s="1"/>
  <c r="P73" i="24524"/>
  <c r="T73" i="24524" s="1"/>
  <c r="P42" i="24524"/>
  <c r="T42" i="24524" s="1"/>
  <c r="P30" i="24524"/>
  <c r="T30" i="24524" s="1"/>
  <c r="T330" i="24521"/>
  <c r="P302" i="24521"/>
  <c r="T302" i="24521" s="1"/>
  <c r="P248" i="24521"/>
  <c r="T248" i="24521" s="1"/>
  <c r="T179" i="24521"/>
  <c r="P156" i="24521"/>
  <c r="T156" i="24521" s="1"/>
  <c r="P109" i="24520"/>
  <c r="P78" i="24520"/>
  <c r="T78" i="24520" s="1"/>
  <c r="T62" i="24520"/>
  <c r="P296" i="24519"/>
  <c r="T296" i="24519" s="1"/>
  <c r="P118" i="24519"/>
  <c r="T118" i="24519" s="1"/>
  <c r="P15" i="24519"/>
  <c r="T15" i="24519" s="1"/>
  <c r="T227" i="24523"/>
  <c r="T62" i="24523"/>
  <c r="T25" i="24523"/>
  <c r="T18" i="24523"/>
  <c r="T297" i="24522"/>
  <c r="P209" i="24522"/>
  <c r="T199" i="24522"/>
  <c r="P91" i="24522"/>
  <c r="T18" i="24522"/>
  <c r="P323" i="24513"/>
  <c r="T323" i="24513" s="1"/>
  <c r="P240" i="24513"/>
  <c r="T240" i="24513" s="1"/>
  <c r="T228" i="24513"/>
  <c r="T206" i="24513"/>
  <c r="T312" i="24482"/>
  <c r="P292" i="24482"/>
  <c r="T292" i="24482" s="1"/>
  <c r="P205" i="24482"/>
  <c r="T205" i="24482" s="1"/>
  <c r="P201" i="24482"/>
  <c r="T201" i="24482" s="1"/>
  <c r="P47" i="24482"/>
  <c r="T47" i="24482" s="1"/>
  <c r="K290" i="24484"/>
  <c r="P280" i="24484"/>
  <c r="T280" i="24484" s="1"/>
  <c r="T290" i="24484" s="1"/>
  <c r="T275" i="24484"/>
  <c r="P254" i="24484"/>
  <c r="T254" i="24484" s="1"/>
  <c r="P48" i="24484"/>
  <c r="T48" i="24484" s="1"/>
  <c r="T345" i="24533"/>
  <c r="T285" i="24533"/>
  <c r="T269" i="24533"/>
  <c r="K182" i="24533"/>
  <c r="P158" i="24533"/>
  <c r="T158" i="24533" s="1"/>
  <c r="P154" i="24533"/>
  <c r="T154" i="24533" s="1"/>
  <c r="P150" i="24533"/>
  <c r="T150" i="24533" s="1"/>
  <c r="P142" i="24533"/>
  <c r="T142" i="24533" s="1"/>
  <c r="P136" i="24533"/>
  <c r="T136" i="24533" s="1"/>
  <c r="P130" i="24533"/>
  <c r="T130" i="24533" s="1"/>
  <c r="T20" i="24533"/>
  <c r="H160" i="24532"/>
  <c r="K160" i="24532" s="1"/>
  <c r="P160" i="24532" s="1"/>
  <c r="T160" i="24532" s="1"/>
  <c r="H294" i="24531"/>
  <c r="K294" i="24531" s="1"/>
  <c r="H262" i="24530"/>
  <c r="K129" i="24530"/>
  <c r="P129" i="24530" s="1"/>
  <c r="T129" i="24530" s="1"/>
  <c r="H11" i="24530"/>
  <c r="S316" i="24529"/>
  <c r="Q369" i="24528"/>
  <c r="J369" i="24528"/>
  <c r="P331" i="24525"/>
  <c r="T331" i="24525" s="1"/>
  <c r="T289" i="24525"/>
  <c r="T15" i="24525"/>
  <c r="P8" i="24525"/>
  <c r="P332" i="24524"/>
  <c r="T332" i="24524" s="1"/>
  <c r="P282" i="24524"/>
  <c r="T282" i="24524" s="1"/>
  <c r="P277" i="24524"/>
  <c r="T277" i="24524" s="1"/>
  <c r="P261" i="24524"/>
  <c r="T261" i="24524" s="1"/>
  <c r="P245" i="24524"/>
  <c r="T245" i="24524" s="1"/>
  <c r="P231" i="24524"/>
  <c r="T231" i="24524" s="1"/>
  <c r="P176" i="24524"/>
  <c r="T176" i="24524" s="1"/>
  <c r="T162" i="24524"/>
  <c r="T117" i="24524"/>
  <c r="P101" i="24524"/>
  <c r="T101" i="24524" s="1"/>
  <c r="T82" i="24524"/>
  <c r="T75" i="24524"/>
  <c r="T332" i="24521"/>
  <c r="T325" i="24521"/>
  <c r="P262" i="24521"/>
  <c r="T262" i="24521" s="1"/>
  <c r="P7" i="24521"/>
  <c r="T322" i="24520"/>
  <c r="P263" i="24520"/>
  <c r="T263" i="24520" s="1"/>
  <c r="P249" i="24520"/>
  <c r="T249" i="24520" s="1"/>
  <c r="P111" i="24520"/>
  <c r="P142" i="24519"/>
  <c r="T142" i="24519" s="1"/>
  <c r="P17" i="24519"/>
  <c r="O223" i="24523"/>
  <c r="P134" i="24523"/>
  <c r="T134" i="24523" s="1"/>
  <c r="P16" i="24523"/>
  <c r="T252" i="24522"/>
  <c r="P243" i="24522"/>
  <c r="T243" i="24522" s="1"/>
  <c r="T218" i="24522"/>
  <c r="P139" i="24522"/>
  <c r="P113" i="24522"/>
  <c r="T88" i="24522"/>
  <c r="P327" i="24513"/>
  <c r="T327" i="24513" s="1"/>
  <c r="S70" i="24513"/>
  <c r="T70" i="24513" s="1"/>
  <c r="R344" i="24513"/>
  <c r="T24" i="24513"/>
  <c r="T278" i="24482"/>
  <c r="P17" i="24483"/>
  <c r="T17" i="24483" s="1"/>
  <c r="H14" i="24483"/>
  <c r="L344" i="24488"/>
  <c r="K7" i="24489"/>
  <c r="P7" i="24489" s="1"/>
  <c r="O14" i="24489" s="1"/>
  <c r="H14" i="24489"/>
  <c r="H268" i="24490"/>
  <c r="K237" i="24490"/>
  <c r="K268" i="24490" s="1"/>
  <c r="P191" i="24500"/>
  <c r="R191" i="24500" s="1"/>
  <c r="K223" i="24500"/>
  <c r="P364" i="24533"/>
  <c r="T364" i="24533" s="1"/>
  <c r="P287" i="24533"/>
  <c r="T287" i="24533" s="1"/>
  <c r="P229" i="24533"/>
  <c r="T229" i="24533" s="1"/>
  <c r="P165" i="24533"/>
  <c r="T165" i="24533" s="1"/>
  <c r="T51" i="24533"/>
  <c r="P35" i="24533"/>
  <c r="T35" i="24533" s="1"/>
  <c r="P31" i="24533"/>
  <c r="T31" i="24533" s="1"/>
  <c r="H19" i="24532"/>
  <c r="K160" i="24531"/>
  <c r="H56" i="24531"/>
  <c r="K56" i="24531" s="1"/>
  <c r="P56" i="24531" s="1"/>
  <c r="T56" i="24531" s="1"/>
  <c r="K249" i="24530"/>
  <c r="S302" i="24526"/>
  <c r="K343" i="24525"/>
  <c r="P343" i="24525" s="1"/>
  <c r="T343" i="24525" s="1"/>
  <c r="K104" i="24525"/>
  <c r="P104" i="24525" s="1"/>
  <c r="T104" i="24525" s="1"/>
  <c r="P334" i="24524"/>
  <c r="T334" i="24524" s="1"/>
  <c r="P309" i="24524"/>
  <c r="T309" i="24524" s="1"/>
  <c r="P302" i="24524"/>
  <c r="T302" i="24524" s="1"/>
  <c r="P263" i="24524"/>
  <c r="T263" i="24524" s="1"/>
  <c r="P256" i="24524"/>
  <c r="T256" i="24524" s="1"/>
  <c r="T242" i="24524"/>
  <c r="P185" i="24524"/>
  <c r="T185" i="24524" s="1"/>
  <c r="P171" i="24524"/>
  <c r="T171" i="24524" s="1"/>
  <c r="P143" i="24524"/>
  <c r="T143" i="24524" s="1"/>
  <c r="P136" i="24524"/>
  <c r="T136" i="24524" s="1"/>
  <c r="P122" i="24524"/>
  <c r="T122" i="24524" s="1"/>
  <c r="P84" i="24524"/>
  <c r="T84" i="24524" s="1"/>
  <c r="P65" i="24524"/>
  <c r="T65" i="24524" s="1"/>
  <c r="P53" i="24524"/>
  <c r="T53" i="24524" s="1"/>
  <c r="P337" i="24521"/>
  <c r="T337" i="24521" s="1"/>
  <c r="P318" i="24521"/>
  <c r="T318" i="24521" s="1"/>
  <c r="T299" i="24521"/>
  <c r="T275" i="24521"/>
  <c r="T266" i="24521"/>
  <c r="P250" i="24521"/>
  <c r="T250" i="24521" s="1"/>
  <c r="P217" i="24521"/>
  <c r="T217" i="24521" s="1"/>
  <c r="P136" i="24521"/>
  <c r="T136" i="24521" s="1"/>
  <c r="P94" i="24521"/>
  <c r="T76" i="24521"/>
  <c r="T338" i="24520"/>
  <c r="P311" i="24520"/>
  <c r="T311" i="24520" s="1"/>
  <c r="H223" i="24520"/>
  <c r="K223" i="24520" s="1"/>
  <c r="P223" i="24520" s="1"/>
  <c r="T223" i="24520" s="1"/>
  <c r="P214" i="24520"/>
  <c r="T214" i="24520" s="1"/>
  <c r="P190" i="24520"/>
  <c r="P125" i="24520"/>
  <c r="T125" i="24520" s="1"/>
  <c r="P86" i="24520"/>
  <c r="T86" i="24520" s="1"/>
  <c r="P10" i="24520"/>
  <c r="T10" i="24520" s="1"/>
  <c r="Q344" i="24523"/>
  <c r="P264" i="24523"/>
  <c r="T264" i="24523" s="1"/>
  <c r="P258" i="24523"/>
  <c r="T258" i="24523" s="1"/>
  <c r="P250" i="24523"/>
  <c r="T250" i="24523" s="1"/>
  <c r="P242" i="24523"/>
  <c r="T242" i="24523" s="1"/>
  <c r="T222" i="24523"/>
  <c r="T138" i="24523"/>
  <c r="T131" i="24523"/>
  <c r="T126" i="24523"/>
  <c r="T32" i="24523"/>
  <c r="P257" i="24522"/>
  <c r="T257" i="24522" s="1"/>
  <c r="T247" i="24522"/>
  <c r="P141" i="24522"/>
  <c r="T124" i="24522"/>
  <c r="K290" i="24513"/>
  <c r="O14" i="24513"/>
  <c r="T118" i="24483"/>
  <c r="P280" i="24495"/>
  <c r="P368" i="24533"/>
  <c r="T368" i="24533" s="1"/>
  <c r="P241" i="24533"/>
  <c r="T241" i="24533" s="1"/>
  <c r="H216" i="24533"/>
  <c r="K216" i="24533" s="1"/>
  <c r="P170" i="24533"/>
  <c r="T170" i="24533" s="1"/>
  <c r="T163" i="24533"/>
  <c r="T49" i="24533"/>
  <c r="S39" i="24533"/>
  <c r="D370" i="24531"/>
  <c r="O316" i="24529"/>
  <c r="O369" i="24528"/>
  <c r="P328" i="24525"/>
  <c r="T328" i="24525" s="1"/>
  <c r="P319" i="24525"/>
  <c r="T319" i="24525" s="1"/>
  <c r="R344" i="24525"/>
  <c r="T236" i="24525"/>
  <c r="P320" i="24524"/>
  <c r="T320" i="24524" s="1"/>
  <c r="P311" i="24524"/>
  <c r="T311" i="24524" s="1"/>
  <c r="S290" i="24524"/>
  <c r="P272" i="24524"/>
  <c r="T272" i="24524" s="1"/>
  <c r="P235" i="24524"/>
  <c r="T235" i="24524" s="1"/>
  <c r="P210" i="24524"/>
  <c r="T210" i="24524" s="1"/>
  <c r="P201" i="24524"/>
  <c r="T201" i="24524" s="1"/>
  <c r="P196" i="24524"/>
  <c r="T196" i="24524" s="1"/>
  <c r="P187" i="24524"/>
  <c r="T187" i="24524" s="1"/>
  <c r="P180" i="24524"/>
  <c r="T180" i="24524" s="1"/>
  <c r="P159" i="24524"/>
  <c r="T159" i="24524" s="1"/>
  <c r="P138" i="24524"/>
  <c r="T138" i="24524" s="1"/>
  <c r="P133" i="24524"/>
  <c r="T133" i="24524" s="1"/>
  <c r="P124" i="24524"/>
  <c r="T124" i="24524" s="1"/>
  <c r="P110" i="24524"/>
  <c r="T110" i="24524" s="1"/>
  <c r="T91" i="24524"/>
  <c r="P8" i="24524"/>
  <c r="P301" i="24521"/>
  <c r="T301" i="24521" s="1"/>
  <c r="P296" i="24521"/>
  <c r="T296" i="24521" s="1"/>
  <c r="P277" i="24521"/>
  <c r="T277" i="24521" s="1"/>
  <c r="T247" i="24521"/>
  <c r="P212" i="24521"/>
  <c r="T212" i="24521" s="1"/>
  <c r="T150" i="24521"/>
  <c r="P133" i="24521"/>
  <c r="T133" i="24521" s="1"/>
  <c r="P107" i="24521"/>
  <c r="T107" i="24521" s="1"/>
  <c r="T102" i="24521"/>
  <c r="N344" i="24520"/>
  <c r="T285" i="24520"/>
  <c r="T134" i="24520"/>
  <c r="P322" i="24519"/>
  <c r="T322" i="24519" s="1"/>
  <c r="P59" i="24519"/>
  <c r="T59" i="24519" s="1"/>
  <c r="P39" i="24519"/>
  <c r="T140" i="24523"/>
  <c r="T97" i="24523"/>
  <c r="P88" i="24523"/>
  <c r="T66" i="24523"/>
  <c r="T327" i="24522"/>
  <c r="T276" i="24522"/>
  <c r="O70" i="24513"/>
  <c r="N344" i="24513"/>
  <c r="T136" i="24482"/>
  <c r="T181" i="24483"/>
  <c r="T128" i="24483"/>
  <c r="P85" i="24483"/>
  <c r="T85" i="24483" s="1"/>
  <c r="H70" i="24483"/>
  <c r="P288" i="24533"/>
  <c r="T288" i="24533" s="1"/>
  <c r="P350" i="24533"/>
  <c r="T350" i="24533" s="1"/>
  <c r="P348" i="24533"/>
  <c r="T348" i="24533" s="1"/>
  <c r="T343" i="24533"/>
  <c r="P318" i="24533"/>
  <c r="T318" i="24533" s="1"/>
  <c r="T312" i="24533"/>
  <c r="P307" i="24533"/>
  <c r="T307" i="24533" s="1"/>
  <c r="P300" i="24533"/>
  <c r="T300" i="24533" s="1"/>
  <c r="P279" i="24533"/>
  <c r="T279" i="24533" s="1"/>
  <c r="P263" i="24533"/>
  <c r="T263" i="24533" s="1"/>
  <c r="P174" i="24533"/>
  <c r="T174" i="24533" s="1"/>
  <c r="P166" i="24533"/>
  <c r="T166" i="24533" s="1"/>
  <c r="P116" i="24533"/>
  <c r="T116" i="24533" s="1"/>
  <c r="O56" i="24533"/>
  <c r="P54" i="24533"/>
  <c r="T54" i="24533" s="1"/>
  <c r="P38" i="24533"/>
  <c r="T38" i="24533" s="1"/>
  <c r="P36" i="24533"/>
  <c r="T36" i="24533" s="1"/>
  <c r="P34" i="24533"/>
  <c r="T34" i="24533" s="1"/>
  <c r="P32" i="24533"/>
  <c r="T32" i="24533" s="1"/>
  <c r="P30" i="24533"/>
  <c r="T30" i="24533" s="1"/>
  <c r="P23" i="24533"/>
  <c r="T23" i="24533" s="1"/>
  <c r="K29" i="24533"/>
  <c r="P29" i="24533" s="1"/>
  <c r="T47" i="24532"/>
  <c r="O369" i="24531"/>
  <c r="O305" i="24531"/>
  <c r="H249" i="24531"/>
  <c r="K249" i="24531" s="1"/>
  <c r="P249" i="24531" s="1"/>
  <c r="T249" i="24531" s="1"/>
  <c r="H182" i="24531"/>
  <c r="H11" i="24531"/>
  <c r="I370" i="24530"/>
  <c r="P182" i="24530"/>
  <c r="O56" i="24530"/>
  <c r="P56" i="24530" s="1"/>
  <c r="T56" i="24530" s="1"/>
  <c r="H39" i="24530"/>
  <c r="O249" i="24529"/>
  <c r="P249" i="24529" s="1"/>
  <c r="T249" i="24529" s="1"/>
  <c r="H366" i="24527"/>
  <c r="H302" i="24527"/>
  <c r="K302" i="24527" s="1"/>
  <c r="K54" i="24527"/>
  <c r="H313" i="24526"/>
  <c r="K313" i="24526" s="1"/>
  <c r="O291" i="24526"/>
  <c r="K246" i="24526"/>
  <c r="O213" i="24526"/>
  <c r="S158" i="24526"/>
  <c r="H93" i="24526"/>
  <c r="K93" i="24526" s="1"/>
  <c r="P93" i="24526" s="1"/>
  <c r="T93" i="24526" s="1"/>
  <c r="P288" i="24525"/>
  <c r="K279" i="24525"/>
  <c r="P77" i="24525"/>
  <c r="T77" i="24525" s="1"/>
  <c r="O31" i="24525"/>
  <c r="P22" i="24525"/>
  <c r="H14" i="24525"/>
  <c r="P335" i="24524"/>
  <c r="T335" i="24524" s="1"/>
  <c r="P333" i="24524"/>
  <c r="T333" i="24524" s="1"/>
  <c r="P317" i="24524"/>
  <c r="T317" i="24524" s="1"/>
  <c r="P301" i="24524"/>
  <c r="T301" i="24524" s="1"/>
  <c r="P287" i="24524"/>
  <c r="T287" i="24524" s="1"/>
  <c r="K279" i="24524"/>
  <c r="P279" i="24524" s="1"/>
  <c r="T279" i="24524" s="1"/>
  <c r="P278" i="24524"/>
  <c r="H268" i="24524"/>
  <c r="P266" i="24524"/>
  <c r="T266" i="24524" s="1"/>
  <c r="P255" i="24524"/>
  <c r="T255" i="24524" s="1"/>
  <c r="P250" i="24524"/>
  <c r="T250" i="24524" s="1"/>
  <c r="P239" i="24524"/>
  <c r="T239" i="24524" s="1"/>
  <c r="P232" i="24524"/>
  <c r="T232" i="24524" s="1"/>
  <c r="O223" i="24524"/>
  <c r="P223" i="24524" s="1"/>
  <c r="P207" i="24524"/>
  <c r="T207" i="24524" s="1"/>
  <c r="P191" i="24524"/>
  <c r="T191" i="24524" s="1"/>
  <c r="P177" i="24524"/>
  <c r="T177" i="24524" s="1"/>
  <c r="P163" i="24524"/>
  <c r="T163" i="24524" s="1"/>
  <c r="P158" i="24524"/>
  <c r="T158" i="24524" s="1"/>
  <c r="P149" i="24524"/>
  <c r="T149" i="24524" s="1"/>
  <c r="T123" i="24524"/>
  <c r="P102" i="24524"/>
  <c r="T102" i="24524" s="1"/>
  <c r="T71" i="24524"/>
  <c r="P59" i="24524"/>
  <c r="T59" i="24524" s="1"/>
  <c r="P47" i="24524"/>
  <c r="T47" i="24524" s="1"/>
  <c r="P35" i="24524"/>
  <c r="T35" i="24524" s="1"/>
  <c r="P21" i="24524"/>
  <c r="T21" i="24524" s="1"/>
  <c r="P16" i="24524"/>
  <c r="T16" i="24524" s="1"/>
  <c r="P326" i="24521"/>
  <c r="T326" i="24521" s="1"/>
  <c r="P314" i="24521"/>
  <c r="T314" i="24521" s="1"/>
  <c r="P305" i="24521"/>
  <c r="T305" i="24521" s="1"/>
  <c r="P291" i="24521"/>
  <c r="T291" i="24521" s="1"/>
  <c r="T258" i="24521"/>
  <c r="P241" i="24521"/>
  <c r="T241" i="24521" s="1"/>
  <c r="H236" i="24521"/>
  <c r="P234" i="24521"/>
  <c r="T234" i="24521" s="1"/>
  <c r="P225" i="24521"/>
  <c r="T225" i="24521" s="1"/>
  <c r="P218" i="24521"/>
  <c r="T218" i="24521" s="1"/>
  <c r="P204" i="24521"/>
  <c r="T204" i="24521" s="1"/>
  <c r="T202" i="24521"/>
  <c r="P180" i="24521"/>
  <c r="T180" i="24521" s="1"/>
  <c r="P175" i="24521"/>
  <c r="T175" i="24521" s="1"/>
  <c r="P163" i="24521"/>
  <c r="T163" i="24521" s="1"/>
  <c r="P154" i="24521"/>
  <c r="T154" i="24521" s="1"/>
  <c r="P149" i="24521"/>
  <c r="T149" i="24521" s="1"/>
  <c r="P119" i="24521"/>
  <c r="T119" i="24521" s="1"/>
  <c r="P26" i="24521"/>
  <c r="P21" i="24521"/>
  <c r="T21" i="24521" s="1"/>
  <c r="P335" i="24520"/>
  <c r="T335" i="24520" s="1"/>
  <c r="T330" i="24520"/>
  <c r="P325" i="24520"/>
  <c r="T325" i="24520" s="1"/>
  <c r="T309" i="24520"/>
  <c r="T293" i="24520"/>
  <c r="T270" i="24520"/>
  <c r="S268" i="24520"/>
  <c r="P259" i="24520"/>
  <c r="T259" i="24520" s="1"/>
  <c r="P254" i="24520"/>
  <c r="T254" i="24520" s="1"/>
  <c r="P242" i="24520"/>
  <c r="T242" i="24520" s="1"/>
  <c r="P193" i="24520"/>
  <c r="T193" i="24520" s="1"/>
  <c r="H104" i="24520"/>
  <c r="K104" i="24520" s="1"/>
  <c r="P104" i="24520" s="1"/>
  <c r="T104" i="24520" s="1"/>
  <c r="T93" i="24520"/>
  <c r="P72" i="24520"/>
  <c r="T72" i="24520" s="1"/>
  <c r="P65" i="24520"/>
  <c r="T65" i="24520" s="1"/>
  <c r="P56" i="24520"/>
  <c r="T56" i="24520" s="1"/>
  <c r="T53" i="24520"/>
  <c r="P294" i="24519"/>
  <c r="T294" i="24519" s="1"/>
  <c r="T280" i="24519"/>
  <c r="J344" i="24519"/>
  <c r="P278" i="24519"/>
  <c r="T278" i="24519" s="1"/>
  <c r="T257" i="24519"/>
  <c r="P233" i="24519"/>
  <c r="T233" i="24519" s="1"/>
  <c r="P205" i="24519"/>
  <c r="T193" i="24519"/>
  <c r="P180" i="24519"/>
  <c r="T180" i="24519" s="1"/>
  <c r="T140" i="24519"/>
  <c r="P116" i="24519"/>
  <c r="H104" i="24519"/>
  <c r="K104" i="24519" s="1"/>
  <c r="P104" i="24519" s="1"/>
  <c r="T104" i="24519" s="1"/>
  <c r="P102" i="24519"/>
  <c r="T102" i="24519" s="1"/>
  <c r="H70" i="24519"/>
  <c r="T65" i="24519"/>
  <c r="P23" i="24519"/>
  <c r="P11" i="24519"/>
  <c r="K236" i="24523"/>
  <c r="P236" i="24523" s="1"/>
  <c r="T236" i="24523" s="1"/>
  <c r="P166" i="24523"/>
  <c r="T166" i="24523" s="1"/>
  <c r="P54" i="24523"/>
  <c r="T54" i="24523" s="1"/>
  <c r="P26" i="24523"/>
  <c r="P21" i="24523"/>
  <c r="T21" i="24523" s="1"/>
  <c r="P335" i="24522"/>
  <c r="T335" i="24522" s="1"/>
  <c r="P333" i="24522"/>
  <c r="T333" i="24522" s="1"/>
  <c r="P292" i="24522"/>
  <c r="T292" i="24522" s="1"/>
  <c r="O290" i="24522"/>
  <c r="P278" i="24522"/>
  <c r="T278" i="24522" s="1"/>
  <c r="P214" i="24522"/>
  <c r="T214" i="24522" s="1"/>
  <c r="P207" i="24522"/>
  <c r="T207" i="24522" s="1"/>
  <c r="P202" i="24522"/>
  <c r="T202" i="24522" s="1"/>
  <c r="P193" i="24522"/>
  <c r="T190" i="24522"/>
  <c r="T183" i="24522"/>
  <c r="P164" i="24522"/>
  <c r="T164" i="24522" s="1"/>
  <c r="P84" i="24522"/>
  <c r="T84" i="24522" s="1"/>
  <c r="P75" i="24522"/>
  <c r="T75" i="24522" s="1"/>
  <c r="T67" i="24522"/>
  <c r="T54" i="24522"/>
  <c r="T43" i="24522"/>
  <c r="P34" i="24522"/>
  <c r="T34" i="24522" s="1"/>
  <c r="P19" i="24522"/>
  <c r="S31" i="24522"/>
  <c r="T325" i="24513"/>
  <c r="P317" i="24513"/>
  <c r="T317" i="24513" s="1"/>
  <c r="P307" i="24513"/>
  <c r="T307" i="24513" s="1"/>
  <c r="T302" i="24513"/>
  <c r="O236" i="24513"/>
  <c r="O344" i="24513" s="1"/>
  <c r="T233" i="24513"/>
  <c r="P226" i="24513"/>
  <c r="T226" i="24513" s="1"/>
  <c r="P214" i="24513"/>
  <c r="T214" i="24513" s="1"/>
  <c r="P195" i="24513"/>
  <c r="P192" i="24513"/>
  <c r="T192" i="24513" s="1"/>
  <c r="N344" i="24482"/>
  <c r="J344" i="24482"/>
  <c r="P267" i="24482"/>
  <c r="T267" i="24482" s="1"/>
  <c r="P197" i="24482"/>
  <c r="P45" i="24482"/>
  <c r="T45" i="24482" s="1"/>
  <c r="Q344" i="24483"/>
  <c r="E344" i="24483"/>
  <c r="P256" i="24483"/>
  <c r="T256" i="24483" s="1"/>
  <c r="P232" i="24483"/>
  <c r="T232" i="24483" s="1"/>
  <c r="T225" i="24483"/>
  <c r="L344" i="24483"/>
  <c r="S290" i="24484"/>
  <c r="H268" i="24484"/>
  <c r="T257" i="24484"/>
  <c r="P247" i="24484"/>
  <c r="T247" i="24484" s="1"/>
  <c r="O268" i="24484"/>
  <c r="K236" i="24484"/>
  <c r="T235" i="24484"/>
  <c r="T197" i="24484"/>
  <c r="S223" i="24484"/>
  <c r="P39" i="24484"/>
  <c r="T39" i="24484" s="1"/>
  <c r="P34" i="24484"/>
  <c r="T34" i="24484" s="1"/>
  <c r="T11" i="24484"/>
  <c r="D344" i="24487"/>
  <c r="P160" i="24529"/>
  <c r="T160" i="24529" s="1"/>
  <c r="Q367" i="24526"/>
  <c r="T111" i="24520"/>
  <c r="T329" i="24523"/>
  <c r="T223" i="24522"/>
  <c r="O343" i="24482"/>
  <c r="P291" i="24533"/>
  <c r="T291" i="24533" s="1"/>
  <c r="P275" i="24533"/>
  <c r="T275" i="24533" s="1"/>
  <c r="T246" i="24533"/>
  <c r="T175" i="24533"/>
  <c r="P102" i="24533"/>
  <c r="T102" i="24533" s="1"/>
  <c r="P50" i="24533"/>
  <c r="T50" i="24533" s="1"/>
  <c r="T22" i="24533"/>
  <c r="H19" i="24533"/>
  <c r="S129" i="24531"/>
  <c r="T129" i="24531" s="1"/>
  <c r="T8" i="24531"/>
  <c r="R370" i="24529"/>
  <c r="T56" i="24529"/>
  <c r="E367" i="24527"/>
  <c r="P252" i="24525"/>
  <c r="T252" i="24525" s="1"/>
  <c r="P314" i="24524"/>
  <c r="T314" i="24524" s="1"/>
  <c r="K290" i="24524"/>
  <c r="P290" i="24524" s="1"/>
  <c r="T290" i="24524" s="1"/>
  <c r="P280" i="24524"/>
  <c r="T280" i="24524" s="1"/>
  <c r="T254" i="24524"/>
  <c r="T238" i="24524"/>
  <c r="P211" i="24524"/>
  <c r="T211" i="24524" s="1"/>
  <c r="P139" i="24524"/>
  <c r="T139" i="24524" s="1"/>
  <c r="P106" i="24524"/>
  <c r="T106" i="24524" s="1"/>
  <c r="P49" i="24524"/>
  <c r="T49" i="24524" s="1"/>
  <c r="P37" i="24524"/>
  <c r="T37" i="24524" s="1"/>
  <c r="P18" i="24524"/>
  <c r="T18" i="24524" s="1"/>
  <c r="P227" i="24521"/>
  <c r="T227" i="24521" s="1"/>
  <c r="P193" i="24521"/>
  <c r="T193" i="24521" s="1"/>
  <c r="P177" i="24521"/>
  <c r="T177" i="24521" s="1"/>
  <c r="P127" i="24521"/>
  <c r="T127" i="24521" s="1"/>
  <c r="T120" i="24521"/>
  <c r="P84" i="24521"/>
  <c r="T84" i="24521" s="1"/>
  <c r="P54" i="24521"/>
  <c r="T54" i="24521" s="1"/>
  <c r="T118" i="24520"/>
  <c r="O70" i="24520"/>
  <c r="T298" i="24519"/>
  <c r="P207" i="24519"/>
  <c r="P140" i="24519"/>
  <c r="P195" i="24523"/>
  <c r="T195" i="24523" s="1"/>
  <c r="T76" i="24523"/>
  <c r="K268" i="24522"/>
  <c r="P268" i="24522" s="1"/>
  <c r="T268" i="24522" s="1"/>
  <c r="P221" i="24522"/>
  <c r="T206" i="24522"/>
  <c r="P195" i="24522"/>
  <c r="T141" i="24522"/>
  <c r="P79" i="24522"/>
  <c r="T79" i="24522" s="1"/>
  <c r="T249" i="24513"/>
  <c r="P233" i="24513"/>
  <c r="T216" i="24513"/>
  <c r="P197" i="24513"/>
  <c r="T197" i="24513" s="1"/>
  <c r="T314" i="24482"/>
  <c r="P303" i="24482"/>
  <c r="T303" i="24482" s="1"/>
  <c r="P214" i="24482"/>
  <c r="T214" i="24482" s="1"/>
  <c r="P203" i="24482"/>
  <c r="T203" i="24482" s="1"/>
  <c r="P199" i="24482"/>
  <c r="T199" i="24482" s="1"/>
  <c r="T72" i="24482"/>
  <c r="D344" i="24482"/>
  <c r="H31" i="24483"/>
  <c r="P273" i="24484"/>
  <c r="T273" i="24484" s="1"/>
  <c r="N344" i="24488"/>
  <c r="O31" i="24489"/>
  <c r="P174" i="24490"/>
  <c r="R174" i="24490" s="1"/>
  <c r="P296" i="24492"/>
  <c r="R296" i="24492" s="1"/>
  <c r="P328" i="24533"/>
  <c r="T328" i="24533" s="1"/>
  <c r="T280" i="24533"/>
  <c r="P178" i="24533"/>
  <c r="T178" i="24533" s="1"/>
  <c r="P156" i="24533"/>
  <c r="T156" i="24533" s="1"/>
  <c r="P148" i="24533"/>
  <c r="T148" i="24533" s="1"/>
  <c r="P144" i="24533"/>
  <c r="T144" i="24533" s="1"/>
  <c r="P138" i="24533"/>
  <c r="T138" i="24533" s="1"/>
  <c r="P132" i="24533"/>
  <c r="T132" i="24533" s="1"/>
  <c r="T53" i="24533"/>
  <c r="M370" i="24532"/>
  <c r="H305" i="24532"/>
  <c r="K305" i="24532" s="1"/>
  <c r="P305" i="24532" s="1"/>
  <c r="T305" i="24532" s="1"/>
  <c r="Q370" i="24530"/>
  <c r="E370" i="24529"/>
  <c r="I369" i="24528"/>
  <c r="H158" i="24527"/>
  <c r="K158" i="24527" s="1"/>
  <c r="T311" i="24525"/>
  <c r="P223" i="24525"/>
  <c r="T223" i="24525" s="1"/>
  <c r="P135" i="24525"/>
  <c r="P24" i="24525"/>
  <c r="T24" i="24525" s="1"/>
  <c r="P307" i="24524"/>
  <c r="T307" i="24524" s="1"/>
  <c r="P291" i="24524"/>
  <c r="T291" i="24524" s="1"/>
  <c r="T286" i="24524"/>
  <c r="H279" i="24524"/>
  <c r="P222" i="24524"/>
  <c r="T222" i="24524" s="1"/>
  <c r="P213" i="24524"/>
  <c r="T213" i="24524" s="1"/>
  <c r="P206" i="24524"/>
  <c r="T206" i="24524" s="1"/>
  <c r="P197" i="24524"/>
  <c r="T197" i="24524" s="1"/>
  <c r="P155" i="24524"/>
  <c r="T155" i="24524" s="1"/>
  <c r="P148" i="24524"/>
  <c r="T148" i="24524" s="1"/>
  <c r="P108" i="24524"/>
  <c r="T108" i="24524" s="1"/>
  <c r="T94" i="24524"/>
  <c r="P335" i="24521"/>
  <c r="J344" i="24521"/>
  <c r="P257" i="24521"/>
  <c r="T257" i="24521" s="1"/>
  <c r="P197" i="24521"/>
  <c r="T197" i="24521" s="1"/>
  <c r="P184" i="24521"/>
  <c r="T184" i="24521" s="1"/>
  <c r="P170" i="24521"/>
  <c r="T170" i="24521" s="1"/>
  <c r="T124" i="24521"/>
  <c r="P58" i="24521"/>
  <c r="T58" i="24521" s="1"/>
  <c r="T260" i="24520"/>
  <c r="T209" i="24520"/>
  <c r="T106" i="24520"/>
  <c r="P82" i="24520"/>
  <c r="T82" i="24520" s="1"/>
  <c r="T147" i="24519"/>
  <c r="T76" i="24519"/>
  <c r="P310" i="24523"/>
  <c r="T310" i="24523" s="1"/>
  <c r="T229" i="24523"/>
  <c r="P217" i="24523"/>
  <c r="P141" i="24523"/>
  <c r="P110" i="24523"/>
  <c r="T110" i="24523" s="1"/>
  <c r="T64" i="24523"/>
  <c r="T27" i="24523"/>
  <c r="T264" i="24522"/>
  <c r="T122" i="24522"/>
  <c r="P93" i="24522"/>
  <c r="F344" i="24513"/>
  <c r="T12" i="24513"/>
  <c r="P326" i="24482"/>
  <c r="T326" i="24482" s="1"/>
  <c r="P99" i="24484"/>
  <c r="T99" i="24484" s="1"/>
  <c r="S104" i="24484"/>
  <c r="O104" i="24484"/>
  <c r="T50" i="24484"/>
  <c r="T43" i="24484"/>
  <c r="P271" i="24533"/>
  <c r="T271" i="24533" s="1"/>
  <c r="H95" i="24533"/>
  <c r="P46" i="24533"/>
  <c r="T46" i="24533" s="1"/>
  <c r="P37" i="24533"/>
  <c r="T37" i="24533" s="1"/>
  <c r="H29" i="24533"/>
  <c r="P10" i="24533"/>
  <c r="T10" i="24533" s="1"/>
  <c r="E370" i="24531"/>
  <c r="S56" i="24531"/>
  <c r="M367" i="24527"/>
  <c r="H313" i="24527"/>
  <c r="K313" i="24527" s="1"/>
  <c r="P313" i="24527" s="1"/>
  <c r="T313" i="24527" s="1"/>
  <c r="R367" i="24526"/>
  <c r="L367" i="24526"/>
  <c r="P325" i="24524"/>
  <c r="T325" i="24524" s="1"/>
  <c r="P318" i="24524"/>
  <c r="T318" i="24524" s="1"/>
  <c r="P293" i="24524"/>
  <c r="T293" i="24524" s="1"/>
  <c r="P284" i="24524"/>
  <c r="P270" i="24524"/>
  <c r="T270" i="24524" s="1"/>
  <c r="P247" i="24524"/>
  <c r="T247" i="24524" s="1"/>
  <c r="P240" i="24524"/>
  <c r="T240" i="24524" s="1"/>
  <c r="P224" i="24524"/>
  <c r="T224" i="24524" s="1"/>
  <c r="P215" i="24524"/>
  <c r="T215" i="24524" s="1"/>
  <c r="P199" i="24524"/>
  <c r="T199" i="24524" s="1"/>
  <c r="T178" i="24524"/>
  <c r="P164" i="24524"/>
  <c r="T164" i="24524" s="1"/>
  <c r="T105" i="24524"/>
  <c r="P89" i="24524"/>
  <c r="T89" i="24524" s="1"/>
  <c r="P58" i="24524"/>
  <c r="T58" i="24524" s="1"/>
  <c r="P44" i="24524"/>
  <c r="T44" i="24524" s="1"/>
  <c r="S343" i="24521"/>
  <c r="P323" i="24521"/>
  <c r="T323" i="24521" s="1"/>
  <c r="P287" i="24521"/>
  <c r="P280" i="24521"/>
  <c r="T280" i="24521" s="1"/>
  <c r="P264" i="24521"/>
  <c r="T264" i="24521" s="1"/>
  <c r="T238" i="24521"/>
  <c r="T160" i="24521"/>
  <c r="P141" i="24521"/>
  <c r="T141" i="24521" s="1"/>
  <c r="P89" i="24521"/>
  <c r="T89" i="24521" s="1"/>
  <c r="P62" i="24521"/>
  <c r="T62" i="24521" s="1"/>
  <c r="T88" i="24520"/>
  <c r="P8" i="24520"/>
  <c r="T8" i="24520" s="1"/>
  <c r="D344" i="24519"/>
  <c r="P154" i="24519"/>
  <c r="P266" i="24523"/>
  <c r="T266" i="24523" s="1"/>
  <c r="P260" i="24523"/>
  <c r="P256" i="24523"/>
  <c r="P252" i="24523"/>
  <c r="T252" i="24523" s="1"/>
  <c r="P246" i="24523"/>
  <c r="T246" i="24523" s="1"/>
  <c r="P240" i="24523"/>
  <c r="P124" i="24523"/>
  <c r="T124" i="24523" s="1"/>
  <c r="P269" i="24522"/>
  <c r="T269" i="24522" s="1"/>
  <c r="T254" i="24522"/>
  <c r="T117" i="24522"/>
  <c r="T284" i="24513"/>
  <c r="P108" i="24484"/>
  <c r="P101" i="24484"/>
  <c r="T101" i="24484" s="1"/>
  <c r="T220" i="24485"/>
  <c r="K283" i="24490"/>
  <c r="P283" i="24490" s="1"/>
  <c r="R283" i="24490" s="1"/>
  <c r="H290" i="24490"/>
  <c r="T363" i="24533"/>
  <c r="P338" i="24533"/>
  <c r="T338" i="24533" s="1"/>
  <c r="T331" i="24533"/>
  <c r="P306" i="24533"/>
  <c r="T306" i="24533" s="1"/>
  <c r="H294" i="24533"/>
  <c r="K294" i="24533" s="1"/>
  <c r="P294" i="24533" s="1"/>
  <c r="T294" i="24533" s="1"/>
  <c r="T281" i="24533"/>
  <c r="T179" i="24533"/>
  <c r="H29" i="24532"/>
  <c r="M370" i="24530"/>
  <c r="K305" i="24530"/>
  <c r="P305" i="24530" s="1"/>
  <c r="T305" i="24530" s="1"/>
  <c r="H160" i="24530"/>
  <c r="K160" i="24530" s="1"/>
  <c r="S54" i="24526"/>
  <c r="P326" i="24525"/>
  <c r="T326" i="24525" s="1"/>
  <c r="P71" i="24525"/>
  <c r="P17" i="24525"/>
  <c r="T17" i="24525" s="1"/>
  <c r="P7" i="24525"/>
  <c r="P14" i="24525" s="1"/>
  <c r="P338" i="24524"/>
  <c r="T338" i="24524" s="1"/>
  <c r="P304" i="24524"/>
  <c r="T304" i="24524" s="1"/>
  <c r="P286" i="24524"/>
  <c r="P281" i="24524"/>
  <c r="T281" i="24524" s="1"/>
  <c r="P249" i="24524"/>
  <c r="T249" i="24524" s="1"/>
  <c r="P217" i="24524"/>
  <c r="T217" i="24524" s="1"/>
  <c r="P194" i="24524"/>
  <c r="T194" i="24524" s="1"/>
  <c r="P152" i="24524"/>
  <c r="T152" i="24524" s="1"/>
  <c r="T98" i="24524"/>
  <c r="P79" i="24524"/>
  <c r="T79" i="24524" s="1"/>
  <c r="P17" i="24524"/>
  <c r="E344" i="24521"/>
  <c r="P306" i="24521"/>
  <c r="T306" i="24521" s="1"/>
  <c r="P294" i="24521"/>
  <c r="T294" i="24521" s="1"/>
  <c r="P17" i="24521"/>
  <c r="T17" i="24521" s="1"/>
  <c r="K14" i="24521"/>
  <c r="P333" i="24520"/>
  <c r="T333" i="24520" s="1"/>
  <c r="P216" i="24520"/>
  <c r="P90" i="24520"/>
  <c r="T90" i="24520" s="1"/>
  <c r="P40" i="24520"/>
  <c r="T302" i="24519"/>
  <c r="F344" i="24519"/>
  <c r="T80" i="24519"/>
  <c r="T152" i="24523"/>
  <c r="K104" i="24523"/>
  <c r="P104" i="24523" s="1"/>
  <c r="T104" i="24523" s="1"/>
  <c r="T68" i="24523"/>
  <c r="P319" i="24522"/>
  <c r="T319" i="24522" s="1"/>
  <c r="T150" i="24522"/>
  <c r="T138" i="24522"/>
  <c r="P73" i="24522"/>
  <c r="T73" i="24522" s="1"/>
  <c r="H70" i="24522"/>
  <c r="T74" i="24513"/>
  <c r="P255" i="24482"/>
  <c r="T255" i="24482" s="1"/>
  <c r="T24" i="24483"/>
  <c r="O14" i="24483"/>
  <c r="P147" i="24487"/>
  <c r="R147" i="24487" s="1"/>
  <c r="T367" i="24533"/>
  <c r="P342" i="24533"/>
  <c r="T342" i="24533" s="1"/>
  <c r="P340" i="24533"/>
  <c r="T340" i="24533" s="1"/>
  <c r="T335" i="24533"/>
  <c r="P311" i="24533"/>
  <c r="T311" i="24533" s="1"/>
  <c r="S305" i="24533"/>
  <c r="P301" i="24533"/>
  <c r="T301" i="24533" s="1"/>
  <c r="P283" i="24533"/>
  <c r="T283" i="24533" s="1"/>
  <c r="P267" i="24533"/>
  <c r="T267" i="24533" s="1"/>
  <c r="H182" i="24533"/>
  <c r="P143" i="24533"/>
  <c r="T143" i="24533" s="1"/>
  <c r="P135" i="24533"/>
  <c r="T135" i="24533" s="1"/>
  <c r="S56" i="24533"/>
  <c r="P44" i="24533"/>
  <c r="T44" i="24533" s="1"/>
  <c r="P42" i="24533"/>
  <c r="T42" i="24533" s="1"/>
  <c r="P27" i="24533"/>
  <c r="T27" i="24533" s="1"/>
  <c r="T9" i="24533"/>
  <c r="H316" i="24532"/>
  <c r="K316" i="24532" s="1"/>
  <c r="P316" i="24532" s="1"/>
  <c r="T316" i="24532" s="1"/>
  <c r="H129" i="24532"/>
  <c r="K129" i="24532" s="1"/>
  <c r="K56" i="24532"/>
  <c r="P56" i="24532" s="1"/>
  <c r="T56" i="24532" s="1"/>
  <c r="H39" i="24532"/>
  <c r="S369" i="24531"/>
  <c r="S370" i="24531" s="1"/>
  <c r="F370" i="24531"/>
  <c r="M370" i="24531"/>
  <c r="S305" i="24531"/>
  <c r="H29" i="24531"/>
  <c r="T7" i="24531"/>
  <c r="H316" i="24530"/>
  <c r="S249" i="24530"/>
  <c r="O129" i="24530"/>
  <c r="P95" i="24530"/>
  <c r="O313" i="24527"/>
  <c r="H213" i="24527"/>
  <c r="K213" i="24527" s="1"/>
  <c r="N367" i="24526"/>
  <c r="D367" i="24526"/>
  <c r="S291" i="24526"/>
  <c r="O246" i="24526"/>
  <c r="P246" i="24526" s="1"/>
  <c r="H213" i="24526"/>
  <c r="K213" i="24526" s="1"/>
  <c r="P213" i="24526" s="1"/>
  <c r="T213" i="24526" s="1"/>
  <c r="T288" i="24525"/>
  <c r="P90" i="24525"/>
  <c r="T90" i="24525" s="1"/>
  <c r="P46" i="24525"/>
  <c r="T46" i="24525" s="1"/>
  <c r="S31" i="24525"/>
  <c r="P26" i="24525"/>
  <c r="T26" i="24525" s="1"/>
  <c r="P13" i="24525"/>
  <c r="T13" i="24525" s="1"/>
  <c r="H343" i="24524"/>
  <c r="K343" i="24524" s="1"/>
  <c r="P329" i="24524"/>
  <c r="T329" i="24524" s="1"/>
  <c r="P313" i="24524"/>
  <c r="T313" i="24524" s="1"/>
  <c r="P297" i="24524"/>
  <c r="T297" i="24524" s="1"/>
  <c r="E344" i="24524"/>
  <c r="P288" i="24524"/>
  <c r="P283" i="24524"/>
  <c r="T283" i="24524" s="1"/>
  <c r="P274" i="24524"/>
  <c r="T274" i="24524" s="1"/>
  <c r="P267" i="24524"/>
  <c r="P262" i="24524"/>
  <c r="T262" i="24524" s="1"/>
  <c r="P251" i="24524"/>
  <c r="T251" i="24524" s="1"/>
  <c r="P246" i="24524"/>
  <c r="T246" i="24524" s="1"/>
  <c r="P228" i="24524"/>
  <c r="T228" i="24524" s="1"/>
  <c r="S223" i="24524"/>
  <c r="P219" i="24524"/>
  <c r="T219" i="24524" s="1"/>
  <c r="P203" i="24524"/>
  <c r="T203" i="24524" s="1"/>
  <c r="P189" i="24524"/>
  <c r="T189" i="24524" s="1"/>
  <c r="P175" i="24524"/>
  <c r="T175" i="24524" s="1"/>
  <c r="P145" i="24524"/>
  <c r="T145" i="24524" s="1"/>
  <c r="S135" i="24524"/>
  <c r="P121" i="24524"/>
  <c r="T121" i="24524" s="1"/>
  <c r="T107" i="24524"/>
  <c r="S104" i="24524"/>
  <c r="H104" i="24524"/>
  <c r="K104" i="24524" s="1"/>
  <c r="P104" i="24524" s="1"/>
  <c r="P100" i="24524"/>
  <c r="T100" i="24524" s="1"/>
  <c r="P86" i="24524"/>
  <c r="T86" i="24524" s="1"/>
  <c r="P60" i="24524"/>
  <c r="T60" i="24524" s="1"/>
  <c r="P43" i="24524"/>
  <c r="T43" i="24524" s="1"/>
  <c r="P26" i="24524"/>
  <c r="T26" i="24524" s="1"/>
  <c r="T12" i="24524"/>
  <c r="M344" i="24521"/>
  <c r="D344" i="24521"/>
  <c r="P334" i="24521"/>
  <c r="T334" i="24521" s="1"/>
  <c r="P322" i="24521"/>
  <c r="T322" i="24521" s="1"/>
  <c r="K290" i="24521"/>
  <c r="P289" i="24521"/>
  <c r="T289" i="24521" s="1"/>
  <c r="R344" i="24521"/>
  <c r="F344" i="24521"/>
  <c r="T272" i="24521"/>
  <c r="P266" i="24521"/>
  <c r="P261" i="24521"/>
  <c r="T261" i="24521" s="1"/>
  <c r="T254" i="24521"/>
  <c r="T235" i="24521"/>
  <c r="P230" i="24521"/>
  <c r="T230" i="24521" s="1"/>
  <c r="H223" i="24521"/>
  <c r="K223" i="24521" s="1"/>
  <c r="P219" i="24521"/>
  <c r="T219" i="24521" s="1"/>
  <c r="P207" i="24521"/>
  <c r="T207" i="24521" s="1"/>
  <c r="P196" i="24521"/>
  <c r="T196" i="24521" s="1"/>
  <c r="T194" i="24521"/>
  <c r="T164" i="24521"/>
  <c r="P159" i="24521"/>
  <c r="T159" i="24521" s="1"/>
  <c r="P147" i="24521"/>
  <c r="T147" i="24521" s="1"/>
  <c r="P138" i="24521"/>
  <c r="T138" i="24521" s="1"/>
  <c r="P111" i="24521"/>
  <c r="T111" i="24521" s="1"/>
  <c r="P96" i="24521"/>
  <c r="T96" i="24521" s="1"/>
  <c r="H31" i="24521"/>
  <c r="K31" i="24521" s="1"/>
  <c r="P31" i="24521" s="1"/>
  <c r="T31" i="24521" s="1"/>
  <c r="P13" i="24521"/>
  <c r="T13" i="24521" s="1"/>
  <c r="R344" i="24520"/>
  <c r="S344" i="24520" s="1"/>
  <c r="S343" i="24520"/>
  <c r="H343" i="24520"/>
  <c r="K343" i="24520" s="1"/>
  <c r="P343" i="24520" s="1"/>
  <c r="T343" i="24520" s="1"/>
  <c r="T326" i="24520"/>
  <c r="P301" i="24520"/>
  <c r="P299" i="24520"/>
  <c r="T299" i="24520" s="1"/>
  <c r="O290" i="24520"/>
  <c r="P238" i="24520"/>
  <c r="T238" i="24520" s="1"/>
  <c r="T231" i="24520"/>
  <c r="P96" i="24520"/>
  <c r="T96" i="24520" s="1"/>
  <c r="T85" i="24520"/>
  <c r="S70" i="24520"/>
  <c r="P61" i="24520"/>
  <c r="T61" i="24520" s="1"/>
  <c r="P54" i="24520"/>
  <c r="P49" i="24520"/>
  <c r="T49" i="24520" s="1"/>
  <c r="P336" i="24519"/>
  <c r="T336" i="24519" s="1"/>
  <c r="T315" i="24519"/>
  <c r="H290" i="24519"/>
  <c r="O279" i="24519"/>
  <c r="P279" i="24519" s="1"/>
  <c r="T279" i="24519" s="1"/>
  <c r="P248" i="24519"/>
  <c r="T248" i="24519" s="1"/>
  <c r="P243" i="24519"/>
  <c r="P229" i="24519"/>
  <c r="T229" i="24519" s="1"/>
  <c r="P178" i="24519"/>
  <c r="P175" i="24519"/>
  <c r="T175" i="24519" s="1"/>
  <c r="P158" i="24519"/>
  <c r="T158" i="24519" s="1"/>
  <c r="P112" i="24519"/>
  <c r="P107" i="24519"/>
  <c r="T107" i="24519" s="1"/>
  <c r="P105" i="24519"/>
  <c r="T105" i="24519" s="1"/>
  <c r="P96" i="24519"/>
  <c r="T96" i="24519" s="1"/>
  <c r="P80" i="24519"/>
  <c r="P50" i="24519"/>
  <c r="T50" i="24519" s="1"/>
  <c r="T28" i="24519"/>
  <c r="P297" i="24523"/>
  <c r="T297" i="24523" s="1"/>
  <c r="P281" i="24523"/>
  <c r="T281" i="24523" s="1"/>
  <c r="P186" i="24523"/>
  <c r="T186" i="24523" s="1"/>
  <c r="T181" i="24523"/>
  <c r="P157" i="24523"/>
  <c r="P145" i="24523"/>
  <c r="T142" i="24523"/>
  <c r="P126" i="24523"/>
  <c r="P102" i="24523"/>
  <c r="T102" i="24523" s="1"/>
  <c r="T99" i="24523"/>
  <c r="P75" i="24523"/>
  <c r="T75" i="24523" s="1"/>
  <c r="P48" i="24523"/>
  <c r="T48" i="24523" s="1"/>
  <c r="T36" i="24523"/>
  <c r="P34" i="24523"/>
  <c r="T34" i="24523" s="1"/>
  <c r="P12" i="24523"/>
  <c r="T12" i="24523" s="1"/>
  <c r="T338" i="24522"/>
  <c r="T331" i="24522"/>
  <c r="T325" i="24522"/>
  <c r="P317" i="24522"/>
  <c r="T317" i="24522" s="1"/>
  <c r="T309" i="24522"/>
  <c r="S290" i="24522"/>
  <c r="T274" i="24522"/>
  <c r="Q344" i="24522"/>
  <c r="H268" i="24522"/>
  <c r="P259" i="24522"/>
  <c r="P198" i="24522"/>
  <c r="T198" i="24522" s="1"/>
  <c r="P186" i="24522"/>
  <c r="T186" i="24522" s="1"/>
  <c r="T181" i="24522"/>
  <c r="P155" i="24522"/>
  <c r="T155" i="24522" s="1"/>
  <c r="P143" i="24522"/>
  <c r="T140" i="24522"/>
  <c r="T133" i="24522"/>
  <c r="P129" i="24522"/>
  <c r="T77" i="24522"/>
  <c r="P50" i="24522"/>
  <c r="T50" i="24522" s="1"/>
  <c r="P40" i="24522"/>
  <c r="T40" i="24522" s="1"/>
  <c r="O343" i="24513"/>
  <c r="P343" i="24513" s="1"/>
  <c r="T343" i="24513" s="1"/>
  <c r="T309" i="24513"/>
  <c r="P301" i="24513"/>
  <c r="P291" i="24513"/>
  <c r="T291" i="24513" s="1"/>
  <c r="T288" i="24513"/>
  <c r="K135" i="24513"/>
  <c r="J344" i="24513"/>
  <c r="P103" i="24513"/>
  <c r="T103" i="24513" s="1"/>
  <c r="T100" i="24513"/>
  <c r="T78" i="24513"/>
  <c r="P76" i="24513"/>
  <c r="T76" i="24513" s="1"/>
  <c r="P26" i="24513"/>
  <c r="T265" i="24482"/>
  <c r="L344" i="24482"/>
  <c r="S279" i="24483"/>
  <c r="S344" i="24483" s="1"/>
  <c r="P233" i="24483"/>
  <c r="T233" i="24483" s="1"/>
  <c r="P198" i="24483"/>
  <c r="T198" i="24483" s="1"/>
  <c r="P193" i="24483"/>
  <c r="T193" i="24483" s="1"/>
  <c r="P133" i="24483"/>
  <c r="T133" i="24483" s="1"/>
  <c r="O279" i="24484"/>
  <c r="P269" i="24484"/>
  <c r="T269" i="24484" s="1"/>
  <c r="P157" i="24484"/>
  <c r="T157" i="24484" s="1"/>
  <c r="P152" i="24484"/>
  <c r="T152" i="24484" s="1"/>
  <c r="T127" i="24484"/>
  <c r="Q344" i="24485"/>
  <c r="E344" i="24485"/>
  <c r="P25" i="24485"/>
  <c r="P310" i="24486"/>
  <c r="T277" i="24486"/>
  <c r="P249" i="24487"/>
  <c r="R249" i="24487" s="1"/>
  <c r="P224" i="24487"/>
  <c r="H223" i="24487"/>
  <c r="P86" i="24487"/>
  <c r="R86" i="24487" s="1"/>
  <c r="T10" i="24519"/>
  <c r="T93" i="24522"/>
  <c r="P324" i="24533"/>
  <c r="T324" i="24533" s="1"/>
  <c r="Q367" i="24527"/>
  <c r="P291" i="24527"/>
  <c r="T291" i="24527" s="1"/>
  <c r="H246" i="24527"/>
  <c r="K246" i="24527" s="1"/>
  <c r="P246" i="24527" s="1"/>
  <c r="T246" i="24527" s="1"/>
  <c r="P314" i="24525"/>
  <c r="T314" i="24525" s="1"/>
  <c r="P62" i="24525"/>
  <c r="T62" i="24525" s="1"/>
  <c r="L344" i="24524"/>
  <c r="P305" i="24524"/>
  <c r="T305" i="24524" s="1"/>
  <c r="P298" i="24524"/>
  <c r="T298" i="24524" s="1"/>
  <c r="P275" i="24524"/>
  <c r="T275" i="24524" s="1"/>
  <c r="P259" i="24524"/>
  <c r="T259" i="24524" s="1"/>
  <c r="P229" i="24524"/>
  <c r="T229" i="24524" s="1"/>
  <c r="P195" i="24524"/>
  <c r="T195" i="24524" s="1"/>
  <c r="P23" i="24524"/>
  <c r="T23" i="24524" s="1"/>
  <c r="P321" i="24521"/>
  <c r="P307" i="24521"/>
  <c r="T307" i="24521" s="1"/>
  <c r="P255" i="24521"/>
  <c r="T255" i="24521" s="1"/>
  <c r="P79" i="24521"/>
  <c r="T79" i="24521" s="1"/>
  <c r="P307" i="24520"/>
  <c r="T307" i="24520" s="1"/>
  <c r="T258" i="24520"/>
  <c r="T80" i="24520"/>
  <c r="T69" i="24520"/>
  <c r="P58" i="24520"/>
  <c r="P215" i="24523"/>
  <c r="T215" i="24523" s="1"/>
  <c r="P205" i="24523"/>
  <c r="T205" i="24523" s="1"/>
  <c r="P122" i="24523"/>
  <c r="T122" i="24523" s="1"/>
  <c r="P360" i="24533"/>
  <c r="T360" i="24533" s="1"/>
  <c r="P310" i="24533"/>
  <c r="T310" i="24533" s="1"/>
  <c r="P297" i="24533"/>
  <c r="H249" i="24533"/>
  <c r="K249" i="24533" s="1"/>
  <c r="P249" i="24533" s="1"/>
  <c r="T249" i="24533" s="1"/>
  <c r="T226" i="24533"/>
  <c r="P217" i="24533"/>
  <c r="T217" i="24533" s="1"/>
  <c r="P152" i="24533"/>
  <c r="T152" i="24533" s="1"/>
  <c r="P146" i="24533"/>
  <c r="T146" i="24533" s="1"/>
  <c r="P140" i="24533"/>
  <c r="T140" i="24533" s="1"/>
  <c r="P134" i="24533"/>
  <c r="T134" i="24533" s="1"/>
  <c r="E370" i="24532"/>
  <c r="S160" i="24532"/>
  <c r="S370" i="24532" s="1"/>
  <c r="O11" i="24532"/>
  <c r="P11" i="24532" s="1"/>
  <c r="T11" i="24532" s="1"/>
  <c r="E370" i="24530"/>
  <c r="R369" i="24528"/>
  <c r="P54" i="24527"/>
  <c r="T54" i="24527" s="1"/>
  <c r="S246" i="24526"/>
  <c r="T246" i="24526" s="1"/>
  <c r="H279" i="24525"/>
  <c r="P323" i="24524"/>
  <c r="T323" i="24524" s="1"/>
  <c r="P316" i="24524"/>
  <c r="T316" i="24524" s="1"/>
  <c r="P300" i="24524"/>
  <c r="T300" i="24524" s="1"/>
  <c r="K223" i="24524"/>
  <c r="T208" i="24524"/>
  <c r="T192" i="24524"/>
  <c r="P183" i="24524"/>
  <c r="T183" i="24524" s="1"/>
  <c r="T169" i="24524"/>
  <c r="P141" i="24524"/>
  <c r="T141" i="24524" s="1"/>
  <c r="P134" i="24524"/>
  <c r="T134" i="24524" s="1"/>
  <c r="T127" i="24524"/>
  <c r="P115" i="24524"/>
  <c r="T115" i="24524" s="1"/>
  <c r="P56" i="24524"/>
  <c r="T56" i="24524" s="1"/>
  <c r="T20" i="24524"/>
  <c r="T285" i="24521"/>
  <c r="T271" i="24521"/>
  <c r="T259" i="24521"/>
  <c r="T224" i="24521"/>
  <c r="T153" i="24521"/>
  <c r="T129" i="24521"/>
  <c r="T9" i="24521"/>
  <c r="M344" i="24520"/>
  <c r="P272" i="24520"/>
  <c r="T272" i="24520" s="1"/>
  <c r="P200" i="24520"/>
  <c r="T200" i="24520" s="1"/>
  <c r="P123" i="24520"/>
  <c r="T84" i="24520"/>
  <c r="P332" i="24519"/>
  <c r="T332" i="24519" s="1"/>
  <c r="P152" i="24519"/>
  <c r="T152" i="24519" s="1"/>
  <c r="T144" i="24519"/>
  <c r="T293" i="24523"/>
  <c r="P232" i="24523"/>
  <c r="T136" i="24523"/>
  <c r="T119" i="24523"/>
  <c r="T293" i="24522"/>
  <c r="P223" i="24522"/>
  <c r="T134" i="24522"/>
  <c r="P94" i="24492"/>
  <c r="R94" i="24492" s="1"/>
  <c r="O135" i="24493"/>
  <c r="K74" i="24500"/>
  <c r="P74" i="24500" s="1"/>
  <c r="R74" i="24500" s="1"/>
  <c r="H104" i="24500"/>
  <c r="P332" i="24533"/>
  <c r="T332" i="24533" s="1"/>
  <c r="T315" i="24533"/>
  <c r="P48" i="24533"/>
  <c r="T48" i="24533" s="1"/>
  <c r="P33" i="24533"/>
  <c r="T33" i="24533" s="1"/>
  <c r="T8" i="24533"/>
  <c r="K294" i="24532"/>
  <c r="T10" i="24531"/>
  <c r="H19" i="24530"/>
  <c r="K249" i="24529"/>
  <c r="K93" i="24527"/>
  <c r="P93" i="24527" s="1"/>
  <c r="T93" i="24527" s="1"/>
  <c r="P282" i="24525"/>
  <c r="T282" i="24525" s="1"/>
  <c r="P10" i="24525"/>
  <c r="P336" i="24524"/>
  <c r="T336" i="24524" s="1"/>
  <c r="T288" i="24524"/>
  <c r="Q344" i="24524"/>
  <c r="T267" i="24524"/>
  <c r="T258" i="24524"/>
  <c r="P233" i="24524"/>
  <c r="T233" i="24524" s="1"/>
  <c r="P157" i="24524"/>
  <c r="T157" i="24524" s="1"/>
  <c r="P150" i="24524"/>
  <c r="T150" i="24524" s="1"/>
  <c r="T103" i="24524"/>
  <c r="P77" i="24524"/>
  <c r="T77" i="24524" s="1"/>
  <c r="H31" i="24524"/>
  <c r="T282" i="24521"/>
  <c r="K268" i="24521"/>
  <c r="P268" i="24521" s="1"/>
  <c r="T268" i="24521" s="1"/>
  <c r="P245" i="24521"/>
  <c r="T245" i="24521" s="1"/>
  <c r="T231" i="24521"/>
  <c r="P222" i="24521"/>
  <c r="T222" i="24521" s="1"/>
  <c r="P201" i="24521"/>
  <c r="T201" i="24521" s="1"/>
  <c r="P131" i="24521"/>
  <c r="T131" i="24521" s="1"/>
  <c r="T91" i="24521"/>
  <c r="T211" i="24520"/>
  <c r="T120" i="24520"/>
  <c r="T15" i="24520"/>
  <c r="T334" i="24519"/>
  <c r="P300" i="24519"/>
  <c r="T300" i="24519" s="1"/>
  <c r="T24" i="24519"/>
  <c r="G344" i="24523"/>
  <c r="P262" i="24523"/>
  <c r="T262" i="24523" s="1"/>
  <c r="P254" i="24523"/>
  <c r="T254" i="24523" s="1"/>
  <c r="P248" i="24523"/>
  <c r="T248" i="24523" s="1"/>
  <c r="P244" i="24523"/>
  <c r="T244" i="24523" s="1"/>
  <c r="P238" i="24523"/>
  <c r="T238" i="24523" s="1"/>
  <c r="P197" i="24523"/>
  <c r="T197" i="24523" s="1"/>
  <c r="P143" i="24523"/>
  <c r="T143" i="24523" s="1"/>
  <c r="T266" i="24522"/>
  <c r="T136" i="24522"/>
  <c r="P127" i="24522"/>
  <c r="T127" i="24522" s="1"/>
  <c r="P56" i="24522"/>
  <c r="T56" i="24522" s="1"/>
  <c r="P289" i="24513"/>
  <c r="P81" i="24513"/>
  <c r="P48" i="24483"/>
  <c r="T48" i="24483" s="1"/>
  <c r="P34" i="24487"/>
  <c r="R34" i="24487" s="1"/>
  <c r="P19" i="24487"/>
  <c r="R19" i="24487" s="1"/>
  <c r="P275" i="24488"/>
  <c r="R275" i="24488" s="1"/>
  <c r="P278" i="24500"/>
  <c r="R278" i="24500" s="1"/>
  <c r="P251" i="24500"/>
  <c r="R251" i="24500" s="1"/>
  <c r="P336" i="24533"/>
  <c r="T336" i="24533" s="1"/>
  <c r="T321" i="24533"/>
  <c r="P296" i="24533"/>
  <c r="T296" i="24533" s="1"/>
  <c r="P292" i="24533"/>
  <c r="T292" i="24533" s="1"/>
  <c r="P276" i="24533"/>
  <c r="T276" i="24533" s="1"/>
  <c r="T265" i="24533"/>
  <c r="T218" i="24533"/>
  <c r="F370" i="24532"/>
  <c r="G370" i="24531"/>
  <c r="P160" i="24530"/>
  <c r="T160" i="24530" s="1"/>
  <c r="H305" i="24529"/>
  <c r="K305" i="24529" s="1"/>
  <c r="P56" i="24529"/>
  <c r="G369" i="24528"/>
  <c r="E367" i="24526"/>
  <c r="P324" i="24525"/>
  <c r="T324" i="24525" s="1"/>
  <c r="T315" i="24525"/>
  <c r="P327" i="24524"/>
  <c r="T327" i="24524" s="1"/>
  <c r="P295" i="24524"/>
  <c r="T295" i="24524" s="1"/>
  <c r="P265" i="24524"/>
  <c r="T265" i="24524" s="1"/>
  <c r="P226" i="24524"/>
  <c r="T226" i="24524" s="1"/>
  <c r="P212" i="24524"/>
  <c r="T212" i="24524" s="1"/>
  <c r="P173" i="24524"/>
  <c r="T173" i="24524" s="1"/>
  <c r="P166" i="24524"/>
  <c r="T166" i="24524" s="1"/>
  <c r="P131" i="24524"/>
  <c r="T131" i="24524" s="1"/>
  <c r="P119" i="24524"/>
  <c r="T119" i="24524" s="1"/>
  <c r="P72" i="24524"/>
  <c r="T72" i="24524" s="1"/>
  <c r="P22" i="24524"/>
  <c r="T22" i="24524" s="1"/>
  <c r="P205" i="24521"/>
  <c r="T205" i="24521" s="1"/>
  <c r="P192" i="24521"/>
  <c r="T192" i="24521" s="1"/>
  <c r="T188" i="24521"/>
  <c r="H135" i="24521"/>
  <c r="P71" i="24521"/>
  <c r="T71" i="24521" s="1"/>
  <c r="P36" i="24521"/>
  <c r="T36" i="24521" s="1"/>
  <c r="P11" i="24521"/>
  <c r="T11" i="24521" s="1"/>
  <c r="P331" i="24520"/>
  <c r="T331" i="24520" s="1"/>
  <c r="T227" i="24520"/>
  <c r="P92" i="24520"/>
  <c r="T92" i="24520" s="1"/>
  <c r="P47" i="24520"/>
  <c r="T47" i="24520" s="1"/>
  <c r="T37" i="24520"/>
  <c r="P17" i="24520"/>
  <c r="T13" i="24520"/>
  <c r="P320" i="24519"/>
  <c r="T320" i="24519" s="1"/>
  <c r="T225" i="24519"/>
  <c r="T160" i="24519"/>
  <c r="T288" i="24523"/>
  <c r="K70" i="24523"/>
  <c r="P70" i="24523" s="1"/>
  <c r="T70" i="24523" s="1"/>
  <c r="P313" i="24522"/>
  <c r="T313" i="24522" s="1"/>
  <c r="P60" i="24522"/>
  <c r="T60" i="24522" s="1"/>
  <c r="T286" i="24513"/>
  <c r="P176" i="24513"/>
  <c r="T176" i="24513" s="1"/>
  <c r="P72" i="24513"/>
  <c r="T72" i="24513" s="1"/>
  <c r="T19" i="24513"/>
  <c r="T250" i="24482"/>
  <c r="P130" i="24484"/>
  <c r="T130" i="24484" s="1"/>
  <c r="T305" i="24486"/>
  <c r="P172" i="24486"/>
  <c r="T172" i="24486" s="1"/>
  <c r="P346" i="24533"/>
  <c r="T346" i="24533" s="1"/>
  <c r="T344" i="24533"/>
  <c r="T293" i="24533"/>
  <c r="P272" i="24533"/>
  <c r="T272" i="24533" s="1"/>
  <c r="T233" i="24533"/>
  <c r="O216" i="24533"/>
  <c r="T161" i="24533"/>
  <c r="P159" i="24533"/>
  <c r="T159" i="24533" s="1"/>
  <c r="P157" i="24533"/>
  <c r="T157" i="24533" s="1"/>
  <c r="P155" i="24533"/>
  <c r="T155" i="24533" s="1"/>
  <c r="P153" i="24533"/>
  <c r="T153" i="24533" s="1"/>
  <c r="P151" i="24533"/>
  <c r="T151" i="24533" s="1"/>
  <c r="P149" i="24533"/>
  <c r="T149" i="24533" s="1"/>
  <c r="P147" i="24533"/>
  <c r="T147" i="24533" s="1"/>
  <c r="P145" i="24533"/>
  <c r="T145" i="24533" s="1"/>
  <c r="P141" i="24533"/>
  <c r="T141" i="24533" s="1"/>
  <c r="P139" i="24533"/>
  <c r="T139" i="24533" s="1"/>
  <c r="P137" i="24533"/>
  <c r="T137" i="24533" s="1"/>
  <c r="P133" i="24533"/>
  <c r="T133" i="24533" s="1"/>
  <c r="P131" i="24533"/>
  <c r="T131" i="24533" s="1"/>
  <c r="H56" i="24533"/>
  <c r="K56" i="24533" s="1"/>
  <c r="P56" i="24533" s="1"/>
  <c r="T40" i="24533"/>
  <c r="P25" i="24533"/>
  <c r="T25" i="24533" s="1"/>
  <c r="Q370" i="24532"/>
  <c r="I370" i="24532"/>
  <c r="O316" i="24532"/>
  <c r="H262" i="24532"/>
  <c r="H216" i="24532"/>
  <c r="K216" i="24532" s="1"/>
  <c r="P216" i="24532" s="1"/>
  <c r="T216" i="24532" s="1"/>
  <c r="O129" i="24532"/>
  <c r="O370" i="24532" s="1"/>
  <c r="H95" i="24532"/>
  <c r="L370" i="24531"/>
  <c r="H305" i="24531"/>
  <c r="K305" i="24531" s="1"/>
  <c r="O160" i="24531"/>
  <c r="K129" i="24531"/>
  <c r="P29" i="24531"/>
  <c r="O316" i="24530"/>
  <c r="P316" i="24530" s="1"/>
  <c r="T316" i="24530" s="1"/>
  <c r="K216" i="24530"/>
  <c r="H95" i="24530"/>
  <c r="P39" i="24530"/>
  <c r="O369" i="24529"/>
  <c r="F370" i="24529"/>
  <c r="O305" i="24529"/>
  <c r="J370" i="24529"/>
  <c r="M369" i="24528"/>
  <c r="E369" i="24528"/>
  <c r="N369" i="24528"/>
  <c r="F369" i="24528"/>
  <c r="P369" i="24528"/>
  <c r="H369" i="24528"/>
  <c r="S369" i="24528"/>
  <c r="K369" i="24528"/>
  <c r="I367" i="24527"/>
  <c r="M367" i="24526"/>
  <c r="P283" i="24525"/>
  <c r="T283" i="24525" s="1"/>
  <c r="O190" i="24525"/>
  <c r="Q344" i="24525"/>
  <c r="T20" i="24525"/>
  <c r="P11" i="24525"/>
  <c r="T11" i="24525" s="1"/>
  <c r="T331" i="24524"/>
  <c r="T324" i="24524"/>
  <c r="T315" i="24524"/>
  <c r="T308" i="24524"/>
  <c r="T299" i="24524"/>
  <c r="T292" i="24524"/>
  <c r="P285" i="24524"/>
  <c r="T285" i="24524" s="1"/>
  <c r="T276" i="24524"/>
  <c r="T269" i="24524"/>
  <c r="T253" i="24524"/>
  <c r="T237" i="24524"/>
  <c r="H236" i="24524"/>
  <c r="K236" i="24524" s="1"/>
  <c r="P236" i="24524" s="1"/>
  <c r="T236" i="24524" s="1"/>
  <c r="T230" i="24524"/>
  <c r="T221" i="24524"/>
  <c r="P216" i="24524"/>
  <c r="T216" i="24524" s="1"/>
  <c r="T214" i="24524"/>
  <c r="T205" i="24524"/>
  <c r="P200" i="24524"/>
  <c r="T200" i="24524" s="1"/>
  <c r="T198" i="24524"/>
  <c r="T184" i="24524"/>
  <c r="T170" i="24524"/>
  <c r="T165" i="24524"/>
  <c r="T161" i="24524"/>
  <c r="T156" i="24524"/>
  <c r="T147" i="24524"/>
  <c r="T142" i="24524"/>
  <c r="T126" i="24524"/>
  <c r="T114" i="24524"/>
  <c r="T95" i="24524"/>
  <c r="T88" i="24524"/>
  <c r="T83" i="24524"/>
  <c r="T74" i="24524"/>
  <c r="O31" i="24524"/>
  <c r="T19" i="24524"/>
  <c r="P312" i="24521"/>
  <c r="T312" i="24521" s="1"/>
  <c r="T303" i="24521"/>
  <c r="T298" i="24521"/>
  <c r="T286" i="24521"/>
  <c r="T270" i="24521"/>
  <c r="T263" i="24521"/>
  <c r="P239" i="24521"/>
  <c r="T239" i="24521" s="1"/>
  <c r="T216" i="24521"/>
  <c r="T200" i="24521"/>
  <c r="T198" i="24521"/>
  <c r="O190" i="24521"/>
  <c r="P187" i="24521"/>
  <c r="T187" i="24521" s="1"/>
  <c r="T185" i="24521"/>
  <c r="T152" i="24521"/>
  <c r="T93" i="24521"/>
  <c r="T75" i="24521"/>
  <c r="T19" i="24521"/>
  <c r="T10" i="24521"/>
  <c r="F344" i="24520"/>
  <c r="T294" i="24520"/>
  <c r="H268" i="24520"/>
  <c r="K268" i="24520" s="1"/>
  <c r="P268" i="24520" s="1"/>
  <c r="T268" i="24520" s="1"/>
  <c r="P266" i="24520"/>
  <c r="T266" i="24520" s="1"/>
  <c r="T261" i="24520"/>
  <c r="P252" i="24520"/>
  <c r="T252" i="24520" s="1"/>
  <c r="T247" i="24520"/>
  <c r="P240" i="24520"/>
  <c r="T240" i="24520" s="1"/>
  <c r="T235" i="24520"/>
  <c r="P100" i="24520"/>
  <c r="T100" i="24520" s="1"/>
  <c r="P63" i="24520"/>
  <c r="T63" i="24520" s="1"/>
  <c r="T44" i="24520"/>
  <c r="T21" i="24520"/>
  <c r="P326" i="24519"/>
  <c r="T326" i="24519" s="1"/>
  <c r="O290" i="24519"/>
  <c r="T285" i="24519"/>
  <c r="T274" i="24519"/>
  <c r="T231" i="24519"/>
  <c r="P100" i="24519"/>
  <c r="T100" i="24519" s="1"/>
  <c r="T13" i="24519"/>
  <c r="P50" i="24523"/>
  <c r="T50" i="24523" s="1"/>
  <c r="T28" i="24523"/>
  <c r="P19" i="24523"/>
  <c r="T19" i="24523" s="1"/>
  <c r="S14" i="24523"/>
  <c r="P329" i="24522"/>
  <c r="T329" i="24522" s="1"/>
  <c r="P294" i="24522"/>
  <c r="T294" i="24522" s="1"/>
  <c r="P200" i="24522"/>
  <c r="T200" i="24522" s="1"/>
  <c r="T44" i="24522"/>
  <c r="T21" i="24522"/>
  <c r="T321" i="24513"/>
  <c r="T295" i="24513"/>
  <c r="T332" i="24482"/>
  <c r="F344" i="24483"/>
  <c r="K272" i="24483"/>
  <c r="P272" i="24483" s="1"/>
  <c r="T272" i="24483" s="1"/>
  <c r="H279" i="24483"/>
  <c r="T215" i="24484"/>
  <c r="T210" i="24484"/>
  <c r="T149" i="24484"/>
  <c r="O290" i="24486"/>
  <c r="T38" i="24486"/>
  <c r="P132" i="24524"/>
  <c r="T132" i="24524" s="1"/>
  <c r="P116" i="24524"/>
  <c r="T116" i="24524" s="1"/>
  <c r="P96" i="24524"/>
  <c r="T96" i="24524" s="1"/>
  <c r="P80" i="24524"/>
  <c r="T80" i="24524" s="1"/>
  <c r="H70" i="24524"/>
  <c r="P66" i="24524"/>
  <c r="T66" i="24524" s="1"/>
  <c r="P50" i="24524"/>
  <c r="T50" i="24524" s="1"/>
  <c r="P34" i="24524"/>
  <c r="T34" i="24524" s="1"/>
  <c r="S31" i="24524"/>
  <c r="T17" i="24524"/>
  <c r="P11" i="24524"/>
  <c r="T11" i="24524" s="1"/>
  <c r="K343" i="24521"/>
  <c r="P329" i="24521"/>
  <c r="T329" i="24521" s="1"/>
  <c r="P324" i="24521"/>
  <c r="T324" i="24521" s="1"/>
  <c r="P313" i="24521"/>
  <c r="T313" i="24521" s="1"/>
  <c r="P308" i="24521"/>
  <c r="T308" i="24521" s="1"/>
  <c r="P297" i="24521"/>
  <c r="T297" i="24521" s="1"/>
  <c r="P292" i="24521"/>
  <c r="T292" i="24521" s="1"/>
  <c r="O290" i="24521"/>
  <c r="T287" i="24521"/>
  <c r="P283" i="24521"/>
  <c r="P276" i="24521"/>
  <c r="T276" i="24521" s="1"/>
  <c r="P267" i="24521"/>
  <c r="T267" i="24521" s="1"/>
  <c r="T260" i="24521"/>
  <c r="P256" i="24521"/>
  <c r="T256" i="24521" s="1"/>
  <c r="P251" i="24521"/>
  <c r="T251" i="24521" s="1"/>
  <c r="P240" i="24521"/>
  <c r="T240" i="24521" s="1"/>
  <c r="P233" i="24521"/>
  <c r="T233" i="24521" s="1"/>
  <c r="P213" i="24521"/>
  <c r="T213" i="24521" s="1"/>
  <c r="P208" i="24521"/>
  <c r="T208" i="24521" s="1"/>
  <c r="P171" i="24521"/>
  <c r="T171" i="24521" s="1"/>
  <c r="P162" i="24521"/>
  <c r="T162" i="24521" s="1"/>
  <c r="P148" i="24521"/>
  <c r="T148" i="24521" s="1"/>
  <c r="P143" i="24521"/>
  <c r="T143" i="24521" s="1"/>
  <c r="P134" i="24521"/>
  <c r="T134" i="24521" s="1"/>
  <c r="T94" i="24521"/>
  <c r="P92" i="24521"/>
  <c r="P86" i="24521"/>
  <c r="T86" i="24521" s="1"/>
  <c r="O70" i="24521"/>
  <c r="P39" i="24521"/>
  <c r="T39" i="24521" s="1"/>
  <c r="T27" i="24521"/>
  <c r="P16" i="24521"/>
  <c r="T16" i="24521" s="1"/>
  <c r="P323" i="24520"/>
  <c r="T323" i="24520" s="1"/>
  <c r="T305" i="24520"/>
  <c r="P291" i="24520"/>
  <c r="T291" i="24520" s="1"/>
  <c r="P280" i="24520"/>
  <c r="T280" i="24520" s="1"/>
  <c r="P250" i="24520"/>
  <c r="T250" i="24520" s="1"/>
  <c r="T245" i="24520"/>
  <c r="P241" i="24520"/>
  <c r="H236" i="24520"/>
  <c r="K236" i="24520" s="1"/>
  <c r="P236" i="24520" s="1"/>
  <c r="T236" i="24520" s="1"/>
  <c r="P234" i="24520"/>
  <c r="T234" i="24520" s="1"/>
  <c r="P230" i="24520"/>
  <c r="T230" i="24520" s="1"/>
  <c r="P226" i="24520"/>
  <c r="T226" i="24520" s="1"/>
  <c r="P219" i="24520"/>
  <c r="T219" i="24520" s="1"/>
  <c r="P210" i="24520"/>
  <c r="P205" i="24520"/>
  <c r="T205" i="24520" s="1"/>
  <c r="T198" i="24520"/>
  <c r="P196" i="24520"/>
  <c r="T196" i="24520" s="1"/>
  <c r="P191" i="24520"/>
  <c r="T191" i="24520" s="1"/>
  <c r="P129" i="24520"/>
  <c r="T129" i="24520" s="1"/>
  <c r="T126" i="24520"/>
  <c r="T119" i="24520"/>
  <c r="P115" i="24520"/>
  <c r="T115" i="24520" s="1"/>
  <c r="H70" i="24520"/>
  <c r="K70" i="24520" s="1"/>
  <c r="P70" i="24520" s="1"/>
  <c r="T70" i="24520" s="1"/>
  <c r="P59" i="24520"/>
  <c r="T59" i="24520" s="1"/>
  <c r="T54" i="24520"/>
  <c r="P50" i="24520"/>
  <c r="T50" i="24520" s="1"/>
  <c r="P45" i="24520"/>
  <c r="T45" i="24520" s="1"/>
  <c r="T40" i="24520"/>
  <c r="P38" i="24520"/>
  <c r="T38" i="24520" s="1"/>
  <c r="P33" i="24520"/>
  <c r="T33" i="24520" s="1"/>
  <c r="T335" i="24519"/>
  <c r="P314" i="24519"/>
  <c r="T314" i="24519" s="1"/>
  <c r="T303" i="24519"/>
  <c r="P246" i="24519"/>
  <c r="T246" i="24519" s="1"/>
  <c r="T243" i="24519"/>
  <c r="P241" i="24519"/>
  <c r="S236" i="24519"/>
  <c r="P201" i="24519"/>
  <c r="P196" i="24519"/>
  <c r="T196" i="24519" s="1"/>
  <c r="P189" i="24519"/>
  <c r="T189" i="24519" s="1"/>
  <c r="P185" i="24519"/>
  <c r="T185" i="24519" s="1"/>
  <c r="P174" i="24519"/>
  <c r="P170" i="24519"/>
  <c r="P168" i="24519"/>
  <c r="T168" i="24519" s="1"/>
  <c r="P124" i="24519"/>
  <c r="P42" i="24519"/>
  <c r="T42" i="24519" s="1"/>
  <c r="T11" i="24519"/>
  <c r="P338" i="24523"/>
  <c r="P329" i="24523"/>
  <c r="P293" i="24523"/>
  <c r="P289" i="24523"/>
  <c r="T289" i="24523" s="1"/>
  <c r="K279" i="24523"/>
  <c r="P279" i="24523" s="1"/>
  <c r="P278" i="24523"/>
  <c r="T267" i="24523"/>
  <c r="T263" i="24523"/>
  <c r="T259" i="24523"/>
  <c r="T255" i="24523"/>
  <c r="T251" i="24523"/>
  <c r="T247" i="24523"/>
  <c r="T243" i="24523"/>
  <c r="T239" i="24523"/>
  <c r="T230" i="24523"/>
  <c r="P199" i="24523"/>
  <c r="T199" i="24523" s="1"/>
  <c r="P189" i="24523"/>
  <c r="P184" i="24523"/>
  <c r="T184" i="24523" s="1"/>
  <c r="P172" i="24523"/>
  <c r="T172" i="24523" s="1"/>
  <c r="T118" i="24523"/>
  <c r="P98" i="24523"/>
  <c r="T98" i="24523" s="1"/>
  <c r="P93" i="24523"/>
  <c r="T93" i="24523" s="1"/>
  <c r="P81" i="24523"/>
  <c r="T81" i="24523" s="1"/>
  <c r="T74" i="24523"/>
  <c r="P46" i="24523"/>
  <c r="T46" i="24523" s="1"/>
  <c r="K15" i="24523"/>
  <c r="H31" i="24523"/>
  <c r="K31" i="24523" s="1"/>
  <c r="P31" i="24523" s="1"/>
  <c r="T31" i="24523" s="1"/>
  <c r="P10" i="24523"/>
  <c r="T10" i="24523" s="1"/>
  <c r="O14" i="24523"/>
  <c r="P324" i="24522"/>
  <c r="T324" i="24522" s="1"/>
  <c r="P320" i="24522"/>
  <c r="T320" i="24522" s="1"/>
  <c r="P310" i="24522"/>
  <c r="T298" i="24522"/>
  <c r="G344" i="24522"/>
  <c r="P253" i="24522"/>
  <c r="T253" i="24522" s="1"/>
  <c r="P248" i="24522"/>
  <c r="T248" i="24522" s="1"/>
  <c r="P236" i="24522"/>
  <c r="T236" i="24522" s="1"/>
  <c r="T229" i="24522"/>
  <c r="P189" i="24522"/>
  <c r="T189" i="24522" s="1"/>
  <c r="P184" i="24522"/>
  <c r="T184" i="24522" s="1"/>
  <c r="P171" i="24522"/>
  <c r="T171" i="24522" s="1"/>
  <c r="T163" i="24522"/>
  <c r="P123" i="24522"/>
  <c r="T123" i="24522" s="1"/>
  <c r="P118" i="24522"/>
  <c r="T118" i="24522" s="1"/>
  <c r="P106" i="24522"/>
  <c r="T106" i="24522" s="1"/>
  <c r="T99" i="24522"/>
  <c r="T30" i="24522"/>
  <c r="P25" i="24522"/>
  <c r="S14" i="24522"/>
  <c r="T289" i="24513"/>
  <c r="P280" i="24513"/>
  <c r="T280" i="24513" s="1"/>
  <c r="P263" i="24513"/>
  <c r="T263" i="24513" s="1"/>
  <c r="P184" i="24513"/>
  <c r="P157" i="24513"/>
  <c r="T157" i="24513" s="1"/>
  <c r="S135" i="24513"/>
  <c r="P97" i="24513"/>
  <c r="P8" i="24513"/>
  <c r="T8" i="24513" s="1"/>
  <c r="P337" i="24482"/>
  <c r="T337" i="24482" s="1"/>
  <c r="P325" i="24482"/>
  <c r="T325" i="24482" s="1"/>
  <c r="P258" i="24482"/>
  <c r="T258" i="24482" s="1"/>
  <c r="P251" i="24482"/>
  <c r="T251" i="24482" s="1"/>
  <c r="P249" i="24482"/>
  <c r="T249" i="24482" s="1"/>
  <c r="P223" i="24482"/>
  <c r="P163" i="24482"/>
  <c r="P145" i="24482"/>
  <c r="P133" i="24482"/>
  <c r="P117" i="24482"/>
  <c r="P88" i="24482"/>
  <c r="T88" i="24482" s="1"/>
  <c r="M344" i="24482"/>
  <c r="T19" i="24482"/>
  <c r="P12" i="24482"/>
  <c r="T12" i="24482" s="1"/>
  <c r="K7" i="24482"/>
  <c r="H14" i="24482"/>
  <c r="P213" i="24483"/>
  <c r="T213" i="24483" s="1"/>
  <c r="P154" i="24483"/>
  <c r="T154" i="24483" s="1"/>
  <c r="P149" i="24483"/>
  <c r="T149" i="24483" s="1"/>
  <c r="P144" i="24483"/>
  <c r="T144" i="24483" s="1"/>
  <c r="P126" i="24483"/>
  <c r="T126" i="24483" s="1"/>
  <c r="P107" i="24483"/>
  <c r="T107" i="24483" s="1"/>
  <c r="O104" i="24483"/>
  <c r="Q344" i="24484"/>
  <c r="E344" i="24484"/>
  <c r="P317" i="24484"/>
  <c r="T317" i="24484" s="1"/>
  <c r="J344" i="24484"/>
  <c r="P289" i="24484"/>
  <c r="T289" i="24484" s="1"/>
  <c r="N344" i="24484"/>
  <c r="P27" i="24484"/>
  <c r="T27" i="24484" s="1"/>
  <c r="P335" i="24485"/>
  <c r="T335" i="24485" s="1"/>
  <c r="P122" i="24485"/>
  <c r="P142" i="24486"/>
  <c r="T142" i="24486" s="1"/>
  <c r="T113" i="24486"/>
  <c r="P111" i="24486"/>
  <c r="T111" i="24486" s="1"/>
  <c r="P232" i="24487"/>
  <c r="R232" i="24487" s="1"/>
  <c r="P244" i="24488"/>
  <c r="R244" i="24488" s="1"/>
  <c r="P216" i="24488"/>
  <c r="R216" i="24488" s="1"/>
  <c r="P134" i="24488"/>
  <c r="R134" i="24488" s="1"/>
  <c r="P305" i="24489"/>
  <c r="R305" i="24489" s="1"/>
  <c r="P167" i="24524"/>
  <c r="T167" i="24524" s="1"/>
  <c r="P151" i="24524"/>
  <c r="T151" i="24524" s="1"/>
  <c r="O135" i="24524"/>
  <c r="P128" i="24524"/>
  <c r="T128" i="24524" s="1"/>
  <c r="P112" i="24524"/>
  <c r="T112" i="24524" s="1"/>
  <c r="P92" i="24524"/>
  <c r="T92" i="24524" s="1"/>
  <c r="P76" i="24524"/>
  <c r="T76" i="24524" s="1"/>
  <c r="P62" i="24524"/>
  <c r="T62" i="24524" s="1"/>
  <c r="P46" i="24524"/>
  <c r="T46" i="24524" s="1"/>
  <c r="P25" i="24524"/>
  <c r="T25" i="24524" s="1"/>
  <c r="P12" i="24524"/>
  <c r="L344" i="24521"/>
  <c r="P336" i="24521"/>
  <c r="T336" i="24521" s="1"/>
  <c r="P325" i="24521"/>
  <c r="P320" i="24521"/>
  <c r="T320" i="24521" s="1"/>
  <c r="P309" i="24521"/>
  <c r="T309" i="24521" s="1"/>
  <c r="P304" i="24521"/>
  <c r="T304" i="24521" s="1"/>
  <c r="P293" i="24521"/>
  <c r="T293" i="24521" s="1"/>
  <c r="S290" i="24521"/>
  <c r="H290" i="24521"/>
  <c r="N344" i="24521"/>
  <c r="P272" i="24521"/>
  <c r="P252" i="24521"/>
  <c r="T252" i="24521" s="1"/>
  <c r="O236" i="24521"/>
  <c r="P229" i="24521"/>
  <c r="T229" i="24521" s="1"/>
  <c r="P209" i="24521"/>
  <c r="T209" i="24521" s="1"/>
  <c r="S190" i="24521"/>
  <c r="P186" i="24521"/>
  <c r="T186" i="24521" s="1"/>
  <c r="P181" i="24521"/>
  <c r="T181" i="24521" s="1"/>
  <c r="P172" i="24521"/>
  <c r="T172" i="24521" s="1"/>
  <c r="P167" i="24521"/>
  <c r="T167" i="24521" s="1"/>
  <c r="P139" i="24521"/>
  <c r="T139" i="24521" s="1"/>
  <c r="T92" i="24521"/>
  <c r="P88" i="24521"/>
  <c r="T88" i="24521" s="1"/>
  <c r="P82" i="24521"/>
  <c r="T82" i="24521" s="1"/>
  <c r="P73" i="24521"/>
  <c r="T73" i="24521" s="1"/>
  <c r="H70" i="24521"/>
  <c r="K70" i="24521" s="1"/>
  <c r="P70" i="24521" s="1"/>
  <c r="T70" i="24521" s="1"/>
  <c r="P66" i="24521"/>
  <c r="T66" i="24521" s="1"/>
  <c r="P30" i="24521"/>
  <c r="T30" i="24521" s="1"/>
  <c r="P28" i="24521"/>
  <c r="T28" i="24521" s="1"/>
  <c r="T334" i="24520"/>
  <c r="T329" i="24520"/>
  <c r="P315" i="24520"/>
  <c r="T315" i="24520" s="1"/>
  <c r="T302" i="24520"/>
  <c r="T297" i="24520"/>
  <c r="P287" i="24520"/>
  <c r="T287" i="24520" s="1"/>
  <c r="P276" i="24520"/>
  <c r="T276" i="24520" s="1"/>
  <c r="P265" i="24520"/>
  <c r="P201" i="24520"/>
  <c r="T201" i="24520" s="1"/>
  <c r="P192" i="24520"/>
  <c r="P186" i="24520"/>
  <c r="T186" i="24520" s="1"/>
  <c r="P182" i="24520"/>
  <c r="T182" i="24520" s="1"/>
  <c r="P178" i="24520"/>
  <c r="T178" i="24520" s="1"/>
  <c r="P174" i="24520"/>
  <c r="T174" i="24520" s="1"/>
  <c r="P170" i="24520"/>
  <c r="T170" i="24520" s="1"/>
  <c r="P166" i="24520"/>
  <c r="T166" i="24520" s="1"/>
  <c r="P162" i="24520"/>
  <c r="T162" i="24520" s="1"/>
  <c r="P158" i="24520"/>
  <c r="T158" i="24520" s="1"/>
  <c r="P154" i="24520"/>
  <c r="T154" i="24520" s="1"/>
  <c r="P150" i="24520"/>
  <c r="T150" i="24520" s="1"/>
  <c r="P146" i="24520"/>
  <c r="T146" i="24520" s="1"/>
  <c r="P142" i="24520"/>
  <c r="T142" i="24520" s="1"/>
  <c r="P138" i="24520"/>
  <c r="T138" i="24520" s="1"/>
  <c r="K135" i="24520"/>
  <c r="P135" i="24520" s="1"/>
  <c r="T135" i="24520" s="1"/>
  <c r="P127" i="24520"/>
  <c r="T127" i="24520" s="1"/>
  <c r="P122" i="24520"/>
  <c r="T122" i="24520" s="1"/>
  <c r="P108" i="24520"/>
  <c r="T108" i="24520" s="1"/>
  <c r="S31" i="24520"/>
  <c r="P25" i="24520"/>
  <c r="T25" i="24520" s="1"/>
  <c r="T16" i="24520"/>
  <c r="P338" i="24519"/>
  <c r="T338" i="24519" s="1"/>
  <c r="T327" i="24519"/>
  <c r="P306" i="24519"/>
  <c r="T306" i="24519" s="1"/>
  <c r="T295" i="24519"/>
  <c r="O268" i="24519"/>
  <c r="P220" i="24519"/>
  <c r="T220" i="24519" s="1"/>
  <c r="T172" i="24519"/>
  <c r="P162" i="24519"/>
  <c r="T139" i="24519"/>
  <c r="P131" i="24519"/>
  <c r="T131" i="24519" s="1"/>
  <c r="P129" i="24519"/>
  <c r="T129" i="24519" s="1"/>
  <c r="P115" i="24519"/>
  <c r="T115" i="24519" s="1"/>
  <c r="P99" i="24519"/>
  <c r="P82" i="24519"/>
  <c r="T82" i="24519" s="1"/>
  <c r="P78" i="24519"/>
  <c r="T78" i="24519" s="1"/>
  <c r="P63" i="24519"/>
  <c r="T63" i="24519" s="1"/>
  <c r="T9" i="24519"/>
  <c r="O14" i="24519"/>
  <c r="M344" i="24523"/>
  <c r="P336" i="24523"/>
  <c r="P334" i="24523"/>
  <c r="P300" i="24523"/>
  <c r="T300" i="24523" s="1"/>
  <c r="P285" i="24523"/>
  <c r="T285" i="24523" s="1"/>
  <c r="P274" i="24523"/>
  <c r="T274" i="24523" s="1"/>
  <c r="P234" i="24523"/>
  <c r="P207" i="24523"/>
  <c r="T207" i="24523" s="1"/>
  <c r="T202" i="24523"/>
  <c r="P173" i="24523"/>
  <c r="P168" i="24523"/>
  <c r="T168" i="24523" s="1"/>
  <c r="P156" i="24523"/>
  <c r="T156" i="24523" s="1"/>
  <c r="T130" i="24523"/>
  <c r="T114" i="24523"/>
  <c r="P82" i="24523"/>
  <c r="P77" i="24523"/>
  <c r="T77" i="24523" s="1"/>
  <c r="P38" i="24523"/>
  <c r="T38" i="24523" s="1"/>
  <c r="T330" i="24522"/>
  <c r="T322" i="24522"/>
  <c r="T318" i="24522"/>
  <c r="P280" i="24522"/>
  <c r="T280" i="24522" s="1"/>
  <c r="P237" i="24522"/>
  <c r="P232" i="24522"/>
  <c r="T232" i="24522" s="1"/>
  <c r="P220" i="24522"/>
  <c r="T220" i="24522" s="1"/>
  <c r="P172" i="24522"/>
  <c r="P167" i="24522"/>
  <c r="T167" i="24522" s="1"/>
  <c r="P154" i="24522"/>
  <c r="T154" i="24522" s="1"/>
  <c r="T147" i="24522"/>
  <c r="P107" i="24522"/>
  <c r="P102" i="24522"/>
  <c r="T102" i="24522" s="1"/>
  <c r="P90" i="24522"/>
  <c r="T90" i="24522" s="1"/>
  <c r="T74" i="24522"/>
  <c r="P23" i="24522"/>
  <c r="T20" i="24522"/>
  <c r="H14" i="24522"/>
  <c r="H344" i="24522" s="1"/>
  <c r="P338" i="24513"/>
  <c r="T338" i="24513" s="1"/>
  <c r="P336" i="24513"/>
  <c r="T336" i="24513" s="1"/>
  <c r="P332" i="24513"/>
  <c r="T332" i="24513" s="1"/>
  <c r="P322" i="24513"/>
  <c r="T322" i="24513" s="1"/>
  <c r="P320" i="24513"/>
  <c r="T320" i="24513" s="1"/>
  <c r="P316" i="24513"/>
  <c r="T316" i="24513" s="1"/>
  <c r="P306" i="24513"/>
  <c r="T306" i="24513" s="1"/>
  <c r="P304" i="24513"/>
  <c r="T304" i="24513" s="1"/>
  <c r="P300" i="24513"/>
  <c r="T300" i="24513" s="1"/>
  <c r="G344" i="24513"/>
  <c r="P264" i="24513"/>
  <c r="T264" i="24513" s="1"/>
  <c r="P259" i="24513"/>
  <c r="T259" i="24513" s="1"/>
  <c r="P153" i="24513"/>
  <c r="T153" i="24513" s="1"/>
  <c r="P143" i="24513"/>
  <c r="T143" i="24513" s="1"/>
  <c r="P118" i="24513"/>
  <c r="T115" i="24513"/>
  <c r="P113" i="24513"/>
  <c r="T113" i="24513" s="1"/>
  <c r="P108" i="24513"/>
  <c r="T108" i="24513" s="1"/>
  <c r="T92" i="24513"/>
  <c r="T82" i="24513"/>
  <c r="P318" i="24482"/>
  <c r="T318" i="24482" s="1"/>
  <c r="P10" i="24482"/>
  <c r="P310" i="24483"/>
  <c r="T310" i="24483" s="1"/>
  <c r="T283" i="24483"/>
  <c r="H104" i="24483"/>
  <c r="T92" i="24483"/>
  <c r="P69" i="24483"/>
  <c r="T69" i="24483" s="1"/>
  <c r="T62" i="24483"/>
  <c r="T59" i="24483"/>
  <c r="T186" i="24484"/>
  <c r="T179" i="24484"/>
  <c r="T154" i="24484"/>
  <c r="P55" i="24484"/>
  <c r="I344" i="24485"/>
  <c r="K110" i="24485"/>
  <c r="P110" i="24485" s="1"/>
  <c r="H135" i="24485"/>
  <c r="P105" i="24485"/>
  <c r="P135" i="24485" s="1"/>
  <c r="T135" i="24485" s="1"/>
  <c r="I344" i="24486"/>
  <c r="T313" i="24486"/>
  <c r="P49" i="24486"/>
  <c r="T49" i="24486" s="1"/>
  <c r="O31" i="24486"/>
  <c r="P103" i="24487"/>
  <c r="R103" i="24487" s="1"/>
  <c r="P100" i="24488"/>
  <c r="R100" i="24488" s="1"/>
  <c r="P257" i="24489"/>
  <c r="R257" i="24489" s="1"/>
  <c r="P48" i="24489"/>
  <c r="R48" i="24489" s="1"/>
  <c r="T319" i="24520"/>
  <c r="T306" i="24520"/>
  <c r="T301" i="24520"/>
  <c r="J344" i="24520"/>
  <c r="P289" i="24520"/>
  <c r="T289" i="24520" s="1"/>
  <c r="I344" i="24520"/>
  <c r="P217" i="24520"/>
  <c r="T217" i="24520" s="1"/>
  <c r="T212" i="24520"/>
  <c r="P203" i="24520"/>
  <c r="T203" i="24520" s="1"/>
  <c r="P43" i="24520"/>
  <c r="T43" i="24520" s="1"/>
  <c r="T331" i="24519"/>
  <c r="P310" i="24519"/>
  <c r="T310" i="24519" s="1"/>
  <c r="T299" i="24519"/>
  <c r="P277" i="24519"/>
  <c r="T277" i="24519" s="1"/>
  <c r="T241" i="24519"/>
  <c r="K236" i="24519"/>
  <c r="P230" i="24519"/>
  <c r="T230" i="24519" s="1"/>
  <c r="P228" i="24519"/>
  <c r="T228" i="24519" s="1"/>
  <c r="L344" i="24519"/>
  <c r="T164" i="24519"/>
  <c r="P159" i="24519"/>
  <c r="T159" i="24519" s="1"/>
  <c r="T136" i="24519"/>
  <c r="P84" i="24519"/>
  <c r="T84" i="24519" s="1"/>
  <c r="P16" i="24519"/>
  <c r="T16" i="24519" s="1"/>
  <c r="K7" i="24519"/>
  <c r="P7" i="24519" s="1"/>
  <c r="T7" i="24519" s="1"/>
  <c r="T14" i="24519" s="1"/>
  <c r="H14" i="24519"/>
  <c r="L344" i="24523"/>
  <c r="P325" i="24523"/>
  <c r="T325" i="24523" s="1"/>
  <c r="T278" i="24523"/>
  <c r="H223" i="24523"/>
  <c r="K223" i="24523" s="1"/>
  <c r="T219" i="24523"/>
  <c r="T214" i="24523"/>
  <c r="P182" i="24523"/>
  <c r="T182" i="24523" s="1"/>
  <c r="P170" i="24523"/>
  <c r="T170" i="24523" s="1"/>
  <c r="O135" i="24523"/>
  <c r="T128" i="24523"/>
  <c r="T112" i="24523"/>
  <c r="T100" i="24523"/>
  <c r="P91" i="24523"/>
  <c r="T91" i="24523" s="1"/>
  <c r="P79" i="24523"/>
  <c r="T79" i="24523" s="1"/>
  <c r="P42" i="24523"/>
  <c r="T42" i="24523" s="1"/>
  <c r="T336" i="24522"/>
  <c r="P326" i="24522"/>
  <c r="T314" i="24522"/>
  <c r="T306" i="24522"/>
  <c r="T302" i="24522"/>
  <c r="K290" i="24522"/>
  <c r="P289" i="24522"/>
  <c r="T289" i="24522" s="1"/>
  <c r="K279" i="24522"/>
  <c r="P279" i="24522" s="1"/>
  <c r="T279" i="24522" s="1"/>
  <c r="T255" i="24522"/>
  <c r="P246" i="24522"/>
  <c r="T246" i="24522" s="1"/>
  <c r="P234" i="24522"/>
  <c r="T234" i="24522" s="1"/>
  <c r="T191" i="24522"/>
  <c r="P182" i="24522"/>
  <c r="T182" i="24522" s="1"/>
  <c r="P169" i="24522"/>
  <c r="T169" i="24522" s="1"/>
  <c r="T125" i="24522"/>
  <c r="P116" i="24522"/>
  <c r="T116" i="24522" s="1"/>
  <c r="P104" i="24522"/>
  <c r="T104" i="24522" s="1"/>
  <c r="P69" i="24522"/>
  <c r="T69" i="24522" s="1"/>
  <c r="P55" i="24522"/>
  <c r="T55" i="24522" s="1"/>
  <c r="P53" i="24522"/>
  <c r="T53" i="24522" s="1"/>
  <c r="P39" i="24522"/>
  <c r="T39" i="24522" s="1"/>
  <c r="P37" i="24522"/>
  <c r="T37" i="24522" s="1"/>
  <c r="O70" i="24522"/>
  <c r="T27" i="24522"/>
  <c r="T10" i="24522"/>
  <c r="T256" i="24513"/>
  <c r="I344" i="24513"/>
  <c r="K190" i="24513"/>
  <c r="T150" i="24513"/>
  <c r="T120" i="24513"/>
  <c r="F344" i="24482"/>
  <c r="T330" i="24482"/>
  <c r="T323" i="24482"/>
  <c r="T216" i="24482"/>
  <c r="P100" i="24482"/>
  <c r="T100" i="24482" s="1"/>
  <c r="O14" i="24482"/>
  <c r="S104" i="24483"/>
  <c r="S343" i="24484"/>
  <c r="T251" i="24484"/>
  <c r="H223" i="24484"/>
  <c r="T86" i="24484"/>
  <c r="T74" i="24484"/>
  <c r="T211" i="24485"/>
  <c r="T148" i="24486"/>
  <c r="T71" i="24486"/>
  <c r="L344" i="24487"/>
  <c r="K191" i="24488"/>
  <c r="P191" i="24488" s="1"/>
  <c r="H223" i="24488"/>
  <c r="P140" i="24521"/>
  <c r="T140" i="24521" s="1"/>
  <c r="P126" i="24521"/>
  <c r="T126" i="24521" s="1"/>
  <c r="P122" i="24521"/>
  <c r="T122" i="24521" s="1"/>
  <c r="P118" i="24521"/>
  <c r="T118" i="24521" s="1"/>
  <c r="P114" i="24521"/>
  <c r="T114" i="24521" s="1"/>
  <c r="P110" i="24521"/>
  <c r="T110" i="24521" s="1"/>
  <c r="P106" i="24521"/>
  <c r="T106" i="24521" s="1"/>
  <c r="P99" i="24521"/>
  <c r="T99" i="24521" s="1"/>
  <c r="P81" i="24521"/>
  <c r="T81" i="24521" s="1"/>
  <c r="P65" i="24521"/>
  <c r="T65" i="24521" s="1"/>
  <c r="P61" i="24521"/>
  <c r="T61" i="24521" s="1"/>
  <c r="P57" i="24521"/>
  <c r="T57" i="24521" s="1"/>
  <c r="P53" i="24521"/>
  <c r="T53" i="24521" s="1"/>
  <c r="P49" i="24521"/>
  <c r="T49" i="24521" s="1"/>
  <c r="P42" i="24521"/>
  <c r="T42" i="24521" s="1"/>
  <c r="P38" i="24521"/>
  <c r="T38" i="24521" s="1"/>
  <c r="P33" i="24521"/>
  <c r="T33" i="24521" s="1"/>
  <c r="S31" i="24521"/>
  <c r="P18" i="24521"/>
  <c r="T18" i="24521" s="1"/>
  <c r="L344" i="24520"/>
  <c r="T288" i="24520"/>
  <c r="P284" i="24520"/>
  <c r="Q344" i="24520"/>
  <c r="E344" i="24520"/>
  <c r="P277" i="24520"/>
  <c r="T277" i="24520" s="1"/>
  <c r="P275" i="24520"/>
  <c r="T275" i="24520" s="1"/>
  <c r="P273" i="24520"/>
  <c r="T273" i="24520" s="1"/>
  <c r="P271" i="24520"/>
  <c r="T271" i="24520" s="1"/>
  <c r="P269" i="24520"/>
  <c r="T269" i="24520" s="1"/>
  <c r="P267" i="24520"/>
  <c r="T267" i="24520" s="1"/>
  <c r="P262" i="24520"/>
  <c r="T262" i="24520" s="1"/>
  <c r="P251" i="24520"/>
  <c r="P246" i="24520"/>
  <c r="T246" i="24520" s="1"/>
  <c r="P233" i="24520"/>
  <c r="T233" i="24520" s="1"/>
  <c r="P229" i="24520"/>
  <c r="T229" i="24520" s="1"/>
  <c r="P225" i="24520"/>
  <c r="T225" i="24520" s="1"/>
  <c r="P218" i="24520"/>
  <c r="P213" i="24520"/>
  <c r="T213" i="24520" s="1"/>
  <c r="P202" i="24520"/>
  <c r="P197" i="24520"/>
  <c r="T197" i="24520" s="1"/>
  <c r="P133" i="24520"/>
  <c r="T133" i="24520" s="1"/>
  <c r="P128" i="24520"/>
  <c r="T128" i="24520" s="1"/>
  <c r="P117" i="24520"/>
  <c r="P112" i="24520"/>
  <c r="T112" i="24520" s="1"/>
  <c r="P103" i="24520"/>
  <c r="T103" i="24520" s="1"/>
  <c r="P99" i="24520"/>
  <c r="T99" i="24520" s="1"/>
  <c r="P95" i="24520"/>
  <c r="T95" i="24520" s="1"/>
  <c r="P91" i="24520"/>
  <c r="T91" i="24520" s="1"/>
  <c r="P87" i="24520"/>
  <c r="T87" i="24520" s="1"/>
  <c r="P83" i="24520"/>
  <c r="T83" i="24520" s="1"/>
  <c r="P79" i="24520"/>
  <c r="T79" i="24520" s="1"/>
  <c r="P75" i="24520"/>
  <c r="T75" i="24520" s="1"/>
  <c r="P71" i="24520"/>
  <c r="T71" i="24520" s="1"/>
  <c r="P60" i="24520"/>
  <c r="T60" i="24520" s="1"/>
  <c r="P55" i="24520"/>
  <c r="T55" i="24520" s="1"/>
  <c r="P44" i="24520"/>
  <c r="P39" i="24520"/>
  <c r="T39" i="24520" s="1"/>
  <c r="P28" i="24520"/>
  <c r="T28" i="24520" s="1"/>
  <c r="P26" i="24520"/>
  <c r="T26" i="24520" s="1"/>
  <c r="P24" i="24520"/>
  <c r="T24" i="24520" s="1"/>
  <c r="P22" i="24520"/>
  <c r="T22" i="24520" s="1"/>
  <c r="P20" i="24520"/>
  <c r="T20" i="24520" s="1"/>
  <c r="P18" i="24520"/>
  <c r="T18" i="24520" s="1"/>
  <c r="P16" i="24520"/>
  <c r="P276" i="24519"/>
  <c r="T276" i="24519" s="1"/>
  <c r="P267" i="24519"/>
  <c r="T267" i="24519" s="1"/>
  <c r="T240" i="24519"/>
  <c r="P227" i="24519"/>
  <c r="T227" i="24519" s="1"/>
  <c r="T217" i="24519"/>
  <c r="S190" i="24519"/>
  <c r="T190" i="24519" s="1"/>
  <c r="H190" i="24519"/>
  <c r="K190" i="24519" s="1"/>
  <c r="P186" i="24519"/>
  <c r="T186" i="24519" s="1"/>
  <c r="P184" i="24519"/>
  <c r="T184" i="24519" s="1"/>
  <c r="P126" i="24519"/>
  <c r="P43" i="24519"/>
  <c r="T23" i="24519"/>
  <c r="P18" i="24519"/>
  <c r="T18" i="24519" s="1"/>
  <c r="P10" i="24519"/>
  <c r="F344" i="24523"/>
  <c r="P337" i="24523"/>
  <c r="T337" i="24523" s="1"/>
  <c r="P318" i="24523"/>
  <c r="P305" i="24523"/>
  <c r="T305" i="24523" s="1"/>
  <c r="P286" i="24523"/>
  <c r="T286" i="24523" s="1"/>
  <c r="P282" i="24523"/>
  <c r="T282" i="24523" s="1"/>
  <c r="P275" i="24523"/>
  <c r="P273" i="24523"/>
  <c r="P231" i="24523"/>
  <c r="T231" i="24523" s="1"/>
  <c r="H190" i="24523"/>
  <c r="K190" i="24523" s="1"/>
  <c r="P181" i="24523"/>
  <c r="P176" i="24523"/>
  <c r="T176" i="24523" s="1"/>
  <c r="P165" i="24523"/>
  <c r="T165" i="24523" s="1"/>
  <c r="P160" i="24523"/>
  <c r="T160" i="24523" s="1"/>
  <c r="P149" i="24523"/>
  <c r="T149" i="24523" s="1"/>
  <c r="P144" i="24523"/>
  <c r="T144" i="24523" s="1"/>
  <c r="P133" i="24523"/>
  <c r="T133" i="24523" s="1"/>
  <c r="P129" i="24523"/>
  <c r="T129" i="24523" s="1"/>
  <c r="P125" i="24523"/>
  <c r="T125" i="24523" s="1"/>
  <c r="P121" i="24523"/>
  <c r="T121" i="24523" s="1"/>
  <c r="P117" i="24523"/>
  <c r="T117" i="24523" s="1"/>
  <c r="P113" i="24523"/>
  <c r="T113" i="24523" s="1"/>
  <c r="P109" i="24523"/>
  <c r="T109" i="24523" s="1"/>
  <c r="P105" i="24523"/>
  <c r="T105" i="24523" s="1"/>
  <c r="P101" i="24523"/>
  <c r="T101" i="24523" s="1"/>
  <c r="P90" i="24523"/>
  <c r="T90" i="24523" s="1"/>
  <c r="P85" i="24523"/>
  <c r="T85" i="24523" s="1"/>
  <c r="P74" i="24523"/>
  <c r="P30" i="24523"/>
  <c r="T30" i="24523" s="1"/>
  <c r="P18" i="24523"/>
  <c r="P332" i="24522"/>
  <c r="T332" i="24522" s="1"/>
  <c r="P316" i="24522"/>
  <c r="T316" i="24522" s="1"/>
  <c r="P300" i="24522"/>
  <c r="T300" i="24522" s="1"/>
  <c r="P288" i="24522"/>
  <c r="T288" i="24522" s="1"/>
  <c r="P283" i="24522"/>
  <c r="T283" i="24522" s="1"/>
  <c r="T275" i="24522"/>
  <c r="P270" i="24522"/>
  <c r="T270" i="24522" s="1"/>
  <c r="D344" i="24522"/>
  <c r="P261" i="24522"/>
  <c r="T261" i="24522" s="1"/>
  <c r="P256" i="24522"/>
  <c r="T256" i="24522" s="1"/>
  <c r="P245" i="24522"/>
  <c r="T245" i="24522" s="1"/>
  <c r="P240" i="24522"/>
  <c r="T240" i="24522" s="1"/>
  <c r="P229" i="24522"/>
  <c r="P224" i="24522"/>
  <c r="T224" i="24522" s="1"/>
  <c r="P213" i="24522"/>
  <c r="T213" i="24522" s="1"/>
  <c r="P208" i="24522"/>
  <c r="T208" i="24522" s="1"/>
  <c r="P197" i="24522"/>
  <c r="T197" i="24522" s="1"/>
  <c r="P192" i="24522"/>
  <c r="T192" i="24522" s="1"/>
  <c r="P181" i="24522"/>
  <c r="P176" i="24522"/>
  <c r="T176" i="24522" s="1"/>
  <c r="P163" i="24522"/>
  <c r="P158" i="24522"/>
  <c r="T158" i="24522" s="1"/>
  <c r="P147" i="24522"/>
  <c r="P142" i="24522"/>
  <c r="T142" i="24522" s="1"/>
  <c r="P131" i="24522"/>
  <c r="T131" i="24522" s="1"/>
  <c r="P126" i="24522"/>
  <c r="T126" i="24522" s="1"/>
  <c r="P115" i="24522"/>
  <c r="T115" i="24522" s="1"/>
  <c r="P110" i="24522"/>
  <c r="T110" i="24522" s="1"/>
  <c r="P99" i="24522"/>
  <c r="P94" i="24522"/>
  <c r="T94" i="24522" s="1"/>
  <c r="P83" i="24522"/>
  <c r="T83" i="24522" s="1"/>
  <c r="T66" i="24522"/>
  <c r="P61" i="24522"/>
  <c r="T61" i="24522" s="1"/>
  <c r="P45" i="24522"/>
  <c r="T45" i="24522" s="1"/>
  <c r="S70" i="24522"/>
  <c r="P27" i="24522"/>
  <c r="P22" i="24522"/>
  <c r="T22" i="24522" s="1"/>
  <c r="P13" i="24522"/>
  <c r="T13" i="24522" s="1"/>
  <c r="T333" i="24513"/>
  <c r="P328" i="24513"/>
  <c r="T328" i="24513" s="1"/>
  <c r="P312" i="24513"/>
  <c r="T312" i="24513" s="1"/>
  <c r="T301" i="24513"/>
  <c r="P296" i="24513"/>
  <c r="T296" i="24513" s="1"/>
  <c r="T277" i="24513"/>
  <c r="P271" i="24513"/>
  <c r="T271" i="24513" s="1"/>
  <c r="T241" i="24513"/>
  <c r="T234" i="24513"/>
  <c r="P225" i="24513"/>
  <c r="P190" i="24513"/>
  <c r="T190" i="24513" s="1"/>
  <c r="D344" i="24513"/>
  <c r="P175" i="24513"/>
  <c r="T175" i="24513" s="1"/>
  <c r="P164" i="24513"/>
  <c r="T161" i="24513"/>
  <c r="K70" i="24513"/>
  <c r="P69" i="24513"/>
  <c r="T69" i="24513" s="1"/>
  <c r="P336" i="24482"/>
  <c r="T336" i="24482" s="1"/>
  <c r="T334" i="24482"/>
  <c r="T320" i="24482"/>
  <c r="P309" i="24482"/>
  <c r="T309" i="24482" s="1"/>
  <c r="P307" i="24482"/>
  <c r="T307" i="24482" s="1"/>
  <c r="P300" i="24482"/>
  <c r="T300" i="24482" s="1"/>
  <c r="T287" i="24482"/>
  <c r="T262" i="24482"/>
  <c r="P257" i="24482"/>
  <c r="T257" i="24482" s="1"/>
  <c r="P227" i="24482"/>
  <c r="T227" i="24482" s="1"/>
  <c r="T220" i="24482"/>
  <c r="P210" i="24482"/>
  <c r="T210" i="24482" s="1"/>
  <c r="P198" i="24482"/>
  <c r="T198" i="24482" s="1"/>
  <c r="T169" i="24482"/>
  <c r="P79" i="24482"/>
  <c r="T79" i="24482" s="1"/>
  <c r="T76" i="24482"/>
  <c r="P64" i="24482"/>
  <c r="T64" i="24482" s="1"/>
  <c r="H70" i="24482"/>
  <c r="T16" i="24482"/>
  <c r="T307" i="24483"/>
  <c r="T304" i="24483"/>
  <c r="P263" i="24483"/>
  <c r="T263" i="24483" s="1"/>
  <c r="T258" i="24483"/>
  <c r="T251" i="24483"/>
  <c r="T248" i="24483"/>
  <c r="S223" i="24483"/>
  <c r="T185" i="24483"/>
  <c r="P140" i="24483"/>
  <c r="T140" i="24483" s="1"/>
  <c r="P81" i="24483"/>
  <c r="T81" i="24483" s="1"/>
  <c r="P64" i="24483"/>
  <c r="T64" i="24483" s="1"/>
  <c r="P42" i="24483"/>
  <c r="T42" i="24483" s="1"/>
  <c r="T37" i="24483"/>
  <c r="P12" i="24483"/>
  <c r="P333" i="24484"/>
  <c r="T333" i="24484" s="1"/>
  <c r="T321" i="24484"/>
  <c r="T318" i="24484"/>
  <c r="P316" i="24484"/>
  <c r="T316" i="24484" s="1"/>
  <c r="P285" i="24484"/>
  <c r="T285" i="24484" s="1"/>
  <c r="P249" i="24484"/>
  <c r="T249" i="24484" s="1"/>
  <c r="T222" i="24484"/>
  <c r="T217" i="24484"/>
  <c r="T195" i="24484"/>
  <c r="P172" i="24484"/>
  <c r="T172" i="24484" s="1"/>
  <c r="P124" i="24484"/>
  <c r="T112" i="24484"/>
  <c r="T109" i="24484"/>
  <c r="T83" i="24484"/>
  <c r="T104" i="24484" s="1"/>
  <c r="T336" i="24485"/>
  <c r="T329" i="24485"/>
  <c r="P327" i="24485"/>
  <c r="T327" i="24485" s="1"/>
  <c r="P315" i="24485"/>
  <c r="T315" i="24485" s="1"/>
  <c r="T248" i="24485"/>
  <c r="T238" i="24485"/>
  <c r="T235" i="24485"/>
  <c r="P163" i="24485"/>
  <c r="T163" i="24485" s="1"/>
  <c r="P144" i="24485"/>
  <c r="P92" i="24485"/>
  <c r="T92" i="24485" s="1"/>
  <c r="P73" i="24485"/>
  <c r="T73" i="24485" s="1"/>
  <c r="P322" i="24486"/>
  <c r="T322" i="24486" s="1"/>
  <c r="P254" i="24486"/>
  <c r="T254" i="24486" s="1"/>
  <c r="P139" i="24486"/>
  <c r="T139" i="24486" s="1"/>
  <c r="O268" i="24487"/>
  <c r="P160" i="24487"/>
  <c r="R160" i="24487" s="1"/>
  <c r="P330" i="24488"/>
  <c r="R330" i="24488" s="1"/>
  <c r="P308" i="24488"/>
  <c r="R308" i="24488" s="1"/>
  <c r="P239" i="24488"/>
  <c r="R239" i="24488" s="1"/>
  <c r="P200" i="24488"/>
  <c r="R200" i="24488" s="1"/>
  <c r="O223" i="24488"/>
  <c r="P72" i="24488"/>
  <c r="R72" i="24488" s="1"/>
  <c r="K13" i="24488"/>
  <c r="K14" i="24488" s="1"/>
  <c r="H14" i="24488"/>
  <c r="P97" i="24489"/>
  <c r="R97" i="24489" s="1"/>
  <c r="H343" i="24490"/>
  <c r="P270" i="24490"/>
  <c r="R270" i="24490" s="1"/>
  <c r="O343" i="24491"/>
  <c r="N344" i="24491"/>
  <c r="O190" i="24491"/>
  <c r="P136" i="24491"/>
  <c r="R136" i="24491" s="1"/>
  <c r="P243" i="24492"/>
  <c r="R243" i="24492" s="1"/>
  <c r="H190" i="24492"/>
  <c r="P244" i="24493"/>
  <c r="R244" i="24493" s="1"/>
  <c r="P215" i="24521"/>
  <c r="T215" i="24521" s="1"/>
  <c r="P174" i="24521"/>
  <c r="T174" i="24521" s="1"/>
  <c r="P158" i="24521"/>
  <c r="T158" i="24521" s="1"/>
  <c r="P142" i="24521"/>
  <c r="T142" i="24521" s="1"/>
  <c r="O135" i="24521"/>
  <c r="P128" i="24521"/>
  <c r="T128" i="24521" s="1"/>
  <c r="P101" i="24521"/>
  <c r="T101" i="24521" s="1"/>
  <c r="P95" i="24521"/>
  <c r="T95" i="24521" s="1"/>
  <c r="P83" i="24521"/>
  <c r="T83" i="24521" s="1"/>
  <c r="P78" i="24521"/>
  <c r="T78" i="24521" s="1"/>
  <c r="P20" i="24521"/>
  <c r="T20" i="24521" s="1"/>
  <c r="P15" i="24521"/>
  <c r="T15" i="24521" s="1"/>
  <c r="P12" i="24521"/>
  <c r="T12" i="24521" s="1"/>
  <c r="P8" i="24521"/>
  <c r="T8" i="24521" s="1"/>
  <c r="P336" i="24520"/>
  <c r="T336" i="24520" s="1"/>
  <c r="P332" i="24520"/>
  <c r="T332" i="24520" s="1"/>
  <c r="P328" i="24520"/>
  <c r="T328" i="24520" s="1"/>
  <c r="P324" i="24520"/>
  <c r="T324" i="24520" s="1"/>
  <c r="P320" i="24520"/>
  <c r="T320" i="24520" s="1"/>
  <c r="P316" i="24520"/>
  <c r="T316" i="24520" s="1"/>
  <c r="P312" i="24520"/>
  <c r="T312" i="24520" s="1"/>
  <c r="P308" i="24520"/>
  <c r="T308" i="24520" s="1"/>
  <c r="P304" i="24520"/>
  <c r="T304" i="24520" s="1"/>
  <c r="P300" i="24520"/>
  <c r="T300" i="24520" s="1"/>
  <c r="P296" i="24520"/>
  <c r="T296" i="24520" s="1"/>
  <c r="P292" i="24520"/>
  <c r="T292" i="24520" s="1"/>
  <c r="P286" i="24520"/>
  <c r="T286" i="24520" s="1"/>
  <c r="P281" i="24520"/>
  <c r="T281" i="24520" s="1"/>
  <c r="P264" i="24520"/>
  <c r="T264" i="24520" s="1"/>
  <c r="P253" i="24520"/>
  <c r="T253" i="24520" s="1"/>
  <c r="P248" i="24520"/>
  <c r="T248" i="24520" s="1"/>
  <c r="P237" i="24520"/>
  <c r="T237" i="24520" s="1"/>
  <c r="P220" i="24520"/>
  <c r="T220" i="24520" s="1"/>
  <c r="P215" i="24520"/>
  <c r="T215" i="24520" s="1"/>
  <c r="P204" i="24520"/>
  <c r="T204" i="24520" s="1"/>
  <c r="P199" i="24520"/>
  <c r="T199" i="24520" s="1"/>
  <c r="H190" i="24520"/>
  <c r="K190" i="24520" s="1"/>
  <c r="T188" i="24520"/>
  <c r="T184" i="24520"/>
  <c r="T180" i="24520"/>
  <c r="T176" i="24520"/>
  <c r="T172" i="24520"/>
  <c r="T168" i="24520"/>
  <c r="T164" i="24520"/>
  <c r="T160" i="24520"/>
  <c r="T156" i="24520"/>
  <c r="T152" i="24520"/>
  <c r="T148" i="24520"/>
  <c r="T144" i="24520"/>
  <c r="T140" i="24520"/>
  <c r="T136" i="24520"/>
  <c r="P130" i="24520"/>
  <c r="T130" i="24520" s="1"/>
  <c r="P119" i="24520"/>
  <c r="P114" i="24520"/>
  <c r="T114" i="24520" s="1"/>
  <c r="P62" i="24520"/>
  <c r="P57" i="24520"/>
  <c r="T57" i="24520" s="1"/>
  <c r="P46" i="24520"/>
  <c r="T46" i="24520" s="1"/>
  <c r="P41" i="24520"/>
  <c r="T41" i="24520" s="1"/>
  <c r="P337" i="24519"/>
  <c r="T337" i="24519" s="1"/>
  <c r="P333" i="24519"/>
  <c r="T333" i="24519" s="1"/>
  <c r="P329" i="24519"/>
  <c r="T329" i="24519" s="1"/>
  <c r="P325" i="24519"/>
  <c r="T325" i="24519" s="1"/>
  <c r="P321" i="24519"/>
  <c r="T321" i="24519" s="1"/>
  <c r="P317" i="24519"/>
  <c r="T317" i="24519" s="1"/>
  <c r="P313" i="24519"/>
  <c r="T313" i="24519" s="1"/>
  <c r="P309" i="24519"/>
  <c r="T309" i="24519" s="1"/>
  <c r="P305" i="24519"/>
  <c r="T305" i="24519" s="1"/>
  <c r="P301" i="24519"/>
  <c r="T301" i="24519" s="1"/>
  <c r="P297" i="24519"/>
  <c r="T297" i="24519" s="1"/>
  <c r="P293" i="24519"/>
  <c r="T293" i="24519" s="1"/>
  <c r="T288" i="24519"/>
  <c r="T286" i="24519"/>
  <c r="H279" i="24519"/>
  <c r="K279" i="24519" s="1"/>
  <c r="P260" i="24519"/>
  <c r="P251" i="24519"/>
  <c r="T251" i="24519" s="1"/>
  <c r="T201" i="24519"/>
  <c r="P199" i="24519"/>
  <c r="P167" i="24519"/>
  <c r="T167" i="24519" s="1"/>
  <c r="P151" i="24519"/>
  <c r="T151" i="24519" s="1"/>
  <c r="P149" i="24519"/>
  <c r="T149" i="24519" s="1"/>
  <c r="P132" i="24519"/>
  <c r="P123" i="24519"/>
  <c r="T123" i="24519" s="1"/>
  <c r="P121" i="24519"/>
  <c r="T121" i="24519" s="1"/>
  <c r="T112" i="24519"/>
  <c r="T93" i="24519"/>
  <c r="T89" i="24519"/>
  <c r="P83" i="24519"/>
  <c r="P81" i="24519"/>
  <c r="T81" i="24519" s="1"/>
  <c r="P49" i="24519"/>
  <c r="P47" i="24519"/>
  <c r="T47" i="24519" s="1"/>
  <c r="P34" i="24519"/>
  <c r="T34" i="24519" s="1"/>
  <c r="P324" i="24523"/>
  <c r="P322" i="24523"/>
  <c r="P309" i="24523"/>
  <c r="T309" i="24523" s="1"/>
  <c r="P277" i="24523"/>
  <c r="P233" i="24523"/>
  <c r="T233" i="24523" s="1"/>
  <c r="P220" i="24523"/>
  <c r="T220" i="24523" s="1"/>
  <c r="P216" i="24523"/>
  <c r="T216" i="24523" s="1"/>
  <c r="P212" i="24523"/>
  <c r="T212" i="24523" s="1"/>
  <c r="P208" i="24523"/>
  <c r="T208" i="24523" s="1"/>
  <c r="P204" i="24523"/>
  <c r="T204" i="24523" s="1"/>
  <c r="P200" i="24523"/>
  <c r="T200" i="24523" s="1"/>
  <c r="P196" i="24523"/>
  <c r="T196" i="24523" s="1"/>
  <c r="P192" i="24523"/>
  <c r="T192" i="24523" s="1"/>
  <c r="O190" i="24523"/>
  <c r="P183" i="24523"/>
  <c r="T183" i="24523" s="1"/>
  <c r="P178" i="24523"/>
  <c r="T178" i="24523" s="1"/>
  <c r="P167" i="24523"/>
  <c r="T167" i="24523" s="1"/>
  <c r="P162" i="24523"/>
  <c r="T162" i="24523" s="1"/>
  <c r="P151" i="24523"/>
  <c r="T151" i="24523" s="1"/>
  <c r="P146" i="24523"/>
  <c r="T146" i="24523" s="1"/>
  <c r="P103" i="24523"/>
  <c r="T103" i="24523" s="1"/>
  <c r="P92" i="24523"/>
  <c r="T92" i="24523" s="1"/>
  <c r="P87" i="24523"/>
  <c r="T87" i="24523" s="1"/>
  <c r="P76" i="24523"/>
  <c r="P71" i="24523"/>
  <c r="T71" i="24523" s="1"/>
  <c r="P20" i="24523"/>
  <c r="T20" i="24523" s="1"/>
  <c r="P15" i="24523"/>
  <c r="T15" i="24523" s="1"/>
  <c r="P13" i="24523"/>
  <c r="T13" i="24523" s="1"/>
  <c r="P337" i="24522"/>
  <c r="T337" i="24522" s="1"/>
  <c r="T326" i="24522"/>
  <c r="P321" i="24522"/>
  <c r="T321" i="24522" s="1"/>
  <c r="T310" i="24522"/>
  <c r="P305" i="24522"/>
  <c r="T305" i="24522" s="1"/>
  <c r="P285" i="24522"/>
  <c r="T285" i="24522" s="1"/>
  <c r="P277" i="24522"/>
  <c r="T277" i="24522" s="1"/>
  <c r="M344" i="24522"/>
  <c r="P263" i="24522"/>
  <c r="T263" i="24522" s="1"/>
  <c r="P258" i="24522"/>
  <c r="T258" i="24522" s="1"/>
  <c r="P247" i="24522"/>
  <c r="P242" i="24522"/>
  <c r="T242" i="24522" s="1"/>
  <c r="P231" i="24522"/>
  <c r="T231" i="24522" s="1"/>
  <c r="P226" i="24522"/>
  <c r="T226" i="24522" s="1"/>
  <c r="P215" i="24522"/>
  <c r="T215" i="24522" s="1"/>
  <c r="P210" i="24522"/>
  <c r="T210" i="24522" s="1"/>
  <c r="P199" i="24522"/>
  <c r="P194" i="24522"/>
  <c r="T194" i="24522" s="1"/>
  <c r="P183" i="24522"/>
  <c r="P178" i="24522"/>
  <c r="T178" i="24522" s="1"/>
  <c r="P166" i="24522"/>
  <c r="T166" i="24522" s="1"/>
  <c r="P160" i="24522"/>
  <c r="T160" i="24522" s="1"/>
  <c r="P149" i="24522"/>
  <c r="T149" i="24522" s="1"/>
  <c r="P144" i="24522"/>
  <c r="T144" i="24522" s="1"/>
  <c r="P133" i="24522"/>
  <c r="P128" i="24522"/>
  <c r="T128" i="24522" s="1"/>
  <c r="P117" i="24522"/>
  <c r="P112" i="24522"/>
  <c r="T112" i="24522" s="1"/>
  <c r="P101" i="24522"/>
  <c r="T101" i="24522" s="1"/>
  <c r="P96" i="24522"/>
  <c r="T96" i="24522" s="1"/>
  <c r="P85" i="24522"/>
  <c r="T85" i="24522" s="1"/>
  <c r="P80" i="24522"/>
  <c r="T80" i="24522" s="1"/>
  <c r="P76" i="24522"/>
  <c r="T76" i="24522" s="1"/>
  <c r="P72" i="24522"/>
  <c r="T72" i="24522" s="1"/>
  <c r="P68" i="24522"/>
  <c r="T68" i="24522" s="1"/>
  <c r="P52" i="24522"/>
  <c r="T52" i="24522" s="1"/>
  <c r="P36" i="24522"/>
  <c r="T36" i="24522" s="1"/>
  <c r="P30" i="24522"/>
  <c r="P24" i="24522"/>
  <c r="T24" i="24522" s="1"/>
  <c r="O31" i="24522"/>
  <c r="P335" i="24513"/>
  <c r="T335" i="24513" s="1"/>
  <c r="P319" i="24513"/>
  <c r="T319" i="24513" s="1"/>
  <c r="P303" i="24513"/>
  <c r="T303" i="24513" s="1"/>
  <c r="H290" i="24513"/>
  <c r="P281" i="24513"/>
  <c r="T281" i="24513" s="1"/>
  <c r="P269" i="24513"/>
  <c r="T269" i="24513" s="1"/>
  <c r="P267" i="24513"/>
  <c r="T267" i="24513" s="1"/>
  <c r="P255" i="24513"/>
  <c r="T255" i="24513" s="1"/>
  <c r="P246" i="24513"/>
  <c r="P220" i="24513"/>
  <c r="T220" i="24513" s="1"/>
  <c r="P211" i="24513"/>
  <c r="P208" i="24513"/>
  <c r="T208" i="24513" s="1"/>
  <c r="P187" i="24513"/>
  <c r="T187" i="24513" s="1"/>
  <c r="P177" i="24513"/>
  <c r="T177" i="24513" s="1"/>
  <c r="P167" i="24513"/>
  <c r="T167" i="24513" s="1"/>
  <c r="P151" i="24513"/>
  <c r="T151" i="24513" s="1"/>
  <c r="P137" i="24513"/>
  <c r="T137" i="24513" s="1"/>
  <c r="P109" i="24513"/>
  <c r="T109" i="24513" s="1"/>
  <c r="O104" i="24513"/>
  <c r="P96" i="24513"/>
  <c r="T96" i="24513" s="1"/>
  <c r="P87" i="24513"/>
  <c r="P84" i="24513"/>
  <c r="T84" i="24513" s="1"/>
  <c r="P75" i="24513"/>
  <c r="T75" i="24513" s="1"/>
  <c r="T53" i="24513"/>
  <c r="P51" i="24513"/>
  <c r="T48" i="24513"/>
  <c r="P46" i="24513"/>
  <c r="T46" i="24513" s="1"/>
  <c r="P41" i="24513"/>
  <c r="P36" i="24513"/>
  <c r="T36" i="24513" s="1"/>
  <c r="H31" i="24513"/>
  <c r="P338" i="24482"/>
  <c r="T338" i="24482" s="1"/>
  <c r="P284" i="24482"/>
  <c r="T284" i="24482" s="1"/>
  <c r="P275" i="24482"/>
  <c r="T275" i="24482" s="1"/>
  <c r="P245" i="24482"/>
  <c r="T245" i="24482" s="1"/>
  <c r="T235" i="24482"/>
  <c r="P229" i="24482"/>
  <c r="T229" i="24482" s="1"/>
  <c r="P186" i="24482"/>
  <c r="T186" i="24482" s="1"/>
  <c r="P111" i="24482"/>
  <c r="T111" i="24482" s="1"/>
  <c r="P108" i="24482"/>
  <c r="T108" i="24482" s="1"/>
  <c r="P92" i="24482"/>
  <c r="T92" i="24482" s="1"/>
  <c r="P54" i="24482"/>
  <c r="T54" i="24482" s="1"/>
  <c r="T21" i="24482"/>
  <c r="T309" i="24483"/>
  <c r="P280" i="24483"/>
  <c r="I344" i="24483"/>
  <c r="P275" i="24483"/>
  <c r="T275" i="24483" s="1"/>
  <c r="P214" i="24483"/>
  <c r="T214" i="24483" s="1"/>
  <c r="P209" i="24483"/>
  <c r="T209" i="24483" s="1"/>
  <c r="T202" i="24483"/>
  <c r="T199" i="24483"/>
  <c r="P132" i="24483"/>
  <c r="T132" i="24483" s="1"/>
  <c r="P123" i="24483"/>
  <c r="T123" i="24483" s="1"/>
  <c r="P91" i="24483"/>
  <c r="T91" i="24483" s="1"/>
  <c r="P51" i="24483"/>
  <c r="T51" i="24483" s="1"/>
  <c r="O70" i="24483"/>
  <c r="P26" i="24483"/>
  <c r="T26" i="24483" s="1"/>
  <c r="P21" i="24483"/>
  <c r="T21" i="24483" s="1"/>
  <c r="T9" i="24483"/>
  <c r="I344" i="24484"/>
  <c r="P328" i="24484"/>
  <c r="T328" i="24484" s="1"/>
  <c r="P263" i="24484"/>
  <c r="T263" i="24484" s="1"/>
  <c r="P244" i="24484"/>
  <c r="T244" i="24484" s="1"/>
  <c r="T229" i="24484"/>
  <c r="T207" i="24484"/>
  <c r="T202" i="24484"/>
  <c r="T175" i="24484"/>
  <c r="P156" i="24484"/>
  <c r="T156" i="24484" s="1"/>
  <c r="H190" i="24484"/>
  <c r="P133" i="24484"/>
  <c r="T133" i="24484" s="1"/>
  <c r="P119" i="24484"/>
  <c r="T119" i="24484" s="1"/>
  <c r="P98" i="24484"/>
  <c r="T98" i="24484" s="1"/>
  <c r="T85" i="24484"/>
  <c r="P76" i="24484"/>
  <c r="T76" i="24484" s="1"/>
  <c r="P64" i="24484"/>
  <c r="T64" i="24484" s="1"/>
  <c r="P54" i="24484"/>
  <c r="T54" i="24484" s="1"/>
  <c r="P45" i="24484"/>
  <c r="P23" i="24484"/>
  <c r="T23" i="24484" s="1"/>
  <c r="P243" i="24485"/>
  <c r="T243" i="24485" s="1"/>
  <c r="P34" i="24485"/>
  <c r="T34" i="24485" s="1"/>
  <c r="Q344" i="24486"/>
  <c r="P233" i="24486"/>
  <c r="T233" i="24486" s="1"/>
  <c r="S190" i="24486"/>
  <c r="P181" i="24486"/>
  <c r="T181" i="24486" s="1"/>
  <c r="P147" i="24486"/>
  <c r="T147" i="24486" s="1"/>
  <c r="P84" i="24486"/>
  <c r="T84" i="24486" s="1"/>
  <c r="P220" i="24487"/>
  <c r="R220" i="24487" s="1"/>
  <c r="P129" i="24487"/>
  <c r="R129" i="24487" s="1"/>
  <c r="P333" i="24488"/>
  <c r="R333" i="24488" s="1"/>
  <c r="O279" i="24488"/>
  <c r="P270" i="24488"/>
  <c r="R270" i="24488" s="1"/>
  <c r="P245" i="24488"/>
  <c r="R245" i="24488" s="1"/>
  <c r="P162" i="24488"/>
  <c r="R162" i="24488" s="1"/>
  <c r="O223" i="24489"/>
  <c r="O190" i="24489"/>
  <c r="T27" i="24520"/>
  <c r="T23" i="24520"/>
  <c r="T19" i="24520"/>
  <c r="P288" i="24519"/>
  <c r="P286" i="24519"/>
  <c r="S279" i="24519"/>
  <c r="T264" i="24519"/>
  <c r="P244" i="24519"/>
  <c r="P221" i="24519"/>
  <c r="P212" i="24519"/>
  <c r="T212" i="24519" s="1"/>
  <c r="O190" i="24519"/>
  <c r="P190" i="24519" s="1"/>
  <c r="P183" i="24519"/>
  <c r="T183" i="24519" s="1"/>
  <c r="P181" i="24519"/>
  <c r="T181" i="24519" s="1"/>
  <c r="P173" i="24519"/>
  <c r="T173" i="24519" s="1"/>
  <c r="P171" i="24519"/>
  <c r="T171" i="24519" s="1"/>
  <c r="P169" i="24519"/>
  <c r="T169" i="24519" s="1"/>
  <c r="P157" i="24519"/>
  <c r="T157" i="24519" s="1"/>
  <c r="P153" i="24519"/>
  <c r="T153" i="24519" s="1"/>
  <c r="T85" i="24519"/>
  <c r="T73" i="24519"/>
  <c r="P68" i="24519"/>
  <c r="T68" i="24519" s="1"/>
  <c r="P66" i="24519"/>
  <c r="T66" i="24519" s="1"/>
  <c r="P53" i="24519"/>
  <c r="P38" i="24519"/>
  <c r="T38" i="24519" s="1"/>
  <c r="T25" i="24519"/>
  <c r="O343" i="24523"/>
  <c r="P328" i="24523"/>
  <c r="P313" i="24523"/>
  <c r="T313" i="24523" s="1"/>
  <c r="O290" i="24523"/>
  <c r="P290" i="24523" s="1"/>
  <c r="T290" i="24523" s="1"/>
  <c r="P270" i="24523"/>
  <c r="T270" i="24523" s="1"/>
  <c r="T260" i="24523"/>
  <c r="T256" i="24523"/>
  <c r="T240" i="24523"/>
  <c r="P235" i="24523"/>
  <c r="T235" i="24523" s="1"/>
  <c r="T228" i="24523"/>
  <c r="T189" i="24523"/>
  <c r="P180" i="24523"/>
  <c r="T180" i="24523" s="1"/>
  <c r="T173" i="24523"/>
  <c r="P164" i="24523"/>
  <c r="T164" i="24523" s="1"/>
  <c r="T157" i="24523"/>
  <c r="P148" i="24523"/>
  <c r="T148" i="24523" s="1"/>
  <c r="T141" i="24523"/>
  <c r="P89" i="24523"/>
  <c r="T89" i="24523" s="1"/>
  <c r="T82" i="24523"/>
  <c r="P73" i="24523"/>
  <c r="T73" i="24523" s="1"/>
  <c r="T69" i="24523"/>
  <c r="T65" i="24523"/>
  <c r="T61" i="24523"/>
  <c r="T57" i="24523"/>
  <c r="T53" i="24523"/>
  <c r="T49" i="24523"/>
  <c r="T45" i="24523"/>
  <c r="T41" i="24523"/>
  <c r="T37" i="24523"/>
  <c r="T33" i="24523"/>
  <c r="T26" i="24523"/>
  <c r="P17" i="24523"/>
  <c r="T17" i="24523" s="1"/>
  <c r="H14" i="24523"/>
  <c r="T328" i="24522"/>
  <c r="T312" i="24522"/>
  <c r="T296" i="24522"/>
  <c r="P287" i="24522"/>
  <c r="T287" i="24522" s="1"/>
  <c r="T271" i="24522"/>
  <c r="L344" i="24522"/>
  <c r="P260" i="24522"/>
  <c r="T260" i="24522" s="1"/>
  <c r="P244" i="24522"/>
  <c r="T244" i="24522" s="1"/>
  <c r="T237" i="24522"/>
  <c r="P228" i="24522"/>
  <c r="T228" i="24522" s="1"/>
  <c r="T221" i="24522"/>
  <c r="P212" i="24522"/>
  <c r="T212" i="24522" s="1"/>
  <c r="T205" i="24522"/>
  <c r="P196" i="24522"/>
  <c r="T196" i="24522" s="1"/>
  <c r="P180" i="24522"/>
  <c r="T180" i="24522" s="1"/>
  <c r="T172" i="24522"/>
  <c r="P162" i="24522"/>
  <c r="T162" i="24522" s="1"/>
  <c r="P146" i="24522"/>
  <c r="T146" i="24522" s="1"/>
  <c r="T139" i="24522"/>
  <c r="P130" i="24522"/>
  <c r="T130" i="24522" s="1"/>
  <c r="P114" i="24522"/>
  <c r="T114" i="24522" s="1"/>
  <c r="T107" i="24522"/>
  <c r="P98" i="24522"/>
  <c r="T98" i="24522" s="1"/>
  <c r="T91" i="24522"/>
  <c r="P82" i="24522"/>
  <c r="T82" i="24522" s="1"/>
  <c r="T62" i="24522"/>
  <c r="P57" i="24522"/>
  <c r="T57" i="24522" s="1"/>
  <c r="T46" i="24522"/>
  <c r="P41" i="24522"/>
  <c r="T41" i="24522" s="1"/>
  <c r="P26" i="24522"/>
  <c r="T26" i="24522" s="1"/>
  <c r="T19" i="24522"/>
  <c r="H31" i="24522"/>
  <c r="O14" i="24522"/>
  <c r="T329" i="24513"/>
  <c r="P324" i="24513"/>
  <c r="T324" i="24513" s="1"/>
  <c r="T313" i="24513"/>
  <c r="P308" i="24513"/>
  <c r="T308" i="24513" s="1"/>
  <c r="T297" i="24513"/>
  <c r="P292" i="24513"/>
  <c r="T292" i="24513" s="1"/>
  <c r="O290" i="24513"/>
  <c r="P290" i="24513" s="1"/>
  <c r="T290" i="24513" s="1"/>
  <c r="T287" i="24513"/>
  <c r="T274" i="24513"/>
  <c r="P257" i="24513"/>
  <c r="T257" i="24513" s="1"/>
  <c r="P243" i="24513"/>
  <c r="T243" i="24513" s="1"/>
  <c r="P224" i="24513"/>
  <c r="T224" i="24513" s="1"/>
  <c r="P222" i="24513"/>
  <c r="T222" i="24513" s="1"/>
  <c r="P198" i="24513"/>
  <c r="T198" i="24513" s="1"/>
  <c r="T184" i="24513"/>
  <c r="T139" i="24513"/>
  <c r="P114" i="24513"/>
  <c r="T111" i="24513"/>
  <c r="P98" i="24513"/>
  <c r="T98" i="24513" s="1"/>
  <c r="P79" i="24513"/>
  <c r="H70" i="24513"/>
  <c r="P68" i="24513"/>
  <c r="P48" i="24513"/>
  <c r="P20" i="24513"/>
  <c r="T20" i="24513" s="1"/>
  <c r="P306" i="24482"/>
  <c r="T306" i="24482" s="1"/>
  <c r="K268" i="24482"/>
  <c r="P268" i="24482" s="1"/>
  <c r="T238" i="24482"/>
  <c r="T233" i="24482"/>
  <c r="T231" i="24482"/>
  <c r="T217" i="24482"/>
  <c r="T212" i="24482"/>
  <c r="T200" i="24482"/>
  <c r="P140" i="24482"/>
  <c r="T140" i="24482" s="1"/>
  <c r="P124" i="24482"/>
  <c r="T124" i="24482" s="1"/>
  <c r="T66" i="24482"/>
  <c r="P329" i="24483"/>
  <c r="T329" i="24483" s="1"/>
  <c r="P324" i="24483"/>
  <c r="T324" i="24483" s="1"/>
  <c r="P262" i="24483"/>
  <c r="T262" i="24483" s="1"/>
  <c r="P168" i="24483"/>
  <c r="T168" i="24483" s="1"/>
  <c r="P147" i="24483"/>
  <c r="T147" i="24483" s="1"/>
  <c r="P139" i="24483"/>
  <c r="T139" i="24483" s="1"/>
  <c r="H190" i="24483"/>
  <c r="P110" i="24483"/>
  <c r="T110" i="24483" s="1"/>
  <c r="S135" i="24483"/>
  <c r="P88" i="24483"/>
  <c r="T88" i="24483" s="1"/>
  <c r="P80" i="24483"/>
  <c r="T80" i="24483" s="1"/>
  <c r="T73" i="24483"/>
  <c r="P41" i="24483"/>
  <c r="T41" i="24483" s="1"/>
  <c r="S14" i="24483"/>
  <c r="T281" i="24484"/>
  <c r="T258" i="24484"/>
  <c r="T241" i="24484"/>
  <c r="T219" i="24484"/>
  <c r="T214" i="24484"/>
  <c r="P66" i="24484"/>
  <c r="T66" i="24484" s="1"/>
  <c r="T59" i="24484"/>
  <c r="T198" i="24485"/>
  <c r="T162" i="24485"/>
  <c r="T280" i="24486"/>
  <c r="F344" i="24487"/>
  <c r="P91" i="24487"/>
  <c r="R91" i="24487" s="1"/>
  <c r="T278" i="24513"/>
  <c r="P273" i="24513"/>
  <c r="T273" i="24513" s="1"/>
  <c r="P266" i="24513"/>
  <c r="T266" i="24513" s="1"/>
  <c r="P261" i="24513"/>
  <c r="T261" i="24513" s="1"/>
  <c r="T254" i="24513"/>
  <c r="P250" i="24513"/>
  <c r="P245" i="24513"/>
  <c r="T245" i="24513" s="1"/>
  <c r="T238" i="24513"/>
  <c r="Q344" i="24513"/>
  <c r="T231" i="24513"/>
  <c r="P227" i="24513"/>
  <c r="T227" i="24513" s="1"/>
  <c r="P218" i="24513"/>
  <c r="T218" i="24513" s="1"/>
  <c r="T211" i="24513"/>
  <c r="P207" i="24513"/>
  <c r="P202" i="24513"/>
  <c r="T202" i="24513" s="1"/>
  <c r="T195" i="24513"/>
  <c r="P191" i="24513"/>
  <c r="P189" i="24513"/>
  <c r="T189" i="24513" s="1"/>
  <c r="T182" i="24513"/>
  <c r="P178" i="24513"/>
  <c r="P172" i="24513"/>
  <c r="T172" i="24513" s="1"/>
  <c r="T164" i="24513"/>
  <c r="P160" i="24513"/>
  <c r="T160" i="24513" s="1"/>
  <c r="P155" i="24513"/>
  <c r="T155" i="24513" s="1"/>
  <c r="T148" i="24513"/>
  <c r="P144" i="24513"/>
  <c r="T144" i="24513" s="1"/>
  <c r="P140" i="24513"/>
  <c r="T140" i="24513" s="1"/>
  <c r="P136" i="24513"/>
  <c r="T136" i="24513" s="1"/>
  <c r="P133" i="24513"/>
  <c r="T133" i="24513" s="1"/>
  <c r="P123" i="24513"/>
  <c r="T118" i="24513"/>
  <c r="P116" i="24513"/>
  <c r="T116" i="24513" s="1"/>
  <c r="P106" i="24513"/>
  <c r="T106" i="24513" s="1"/>
  <c r="P99" i="24513"/>
  <c r="P94" i="24513"/>
  <c r="T94" i="24513" s="1"/>
  <c r="T87" i="24513"/>
  <c r="P83" i="24513"/>
  <c r="T83" i="24513" s="1"/>
  <c r="T68" i="24513"/>
  <c r="P66" i="24513"/>
  <c r="T66" i="24513" s="1"/>
  <c r="P56" i="24513"/>
  <c r="T56" i="24513" s="1"/>
  <c r="T51" i="24513"/>
  <c r="P49" i="24513"/>
  <c r="T41" i="24513"/>
  <c r="P39" i="24513"/>
  <c r="P37" i="24513"/>
  <c r="T37" i="24513" s="1"/>
  <c r="K31" i="24513"/>
  <c r="P30" i="24513"/>
  <c r="T26" i="24513"/>
  <c r="P15" i="24513"/>
  <c r="T15" i="24513" s="1"/>
  <c r="P11" i="24513"/>
  <c r="T11" i="24513" s="1"/>
  <c r="P328" i="24482"/>
  <c r="T328" i="24482" s="1"/>
  <c r="P322" i="24482"/>
  <c r="T322" i="24482" s="1"/>
  <c r="P285" i="24482"/>
  <c r="T285" i="24482" s="1"/>
  <c r="P274" i="24482"/>
  <c r="T274" i="24482" s="1"/>
  <c r="P260" i="24482"/>
  <c r="T260" i="24482" s="1"/>
  <c r="O236" i="24482"/>
  <c r="T223" i="24482"/>
  <c r="P215" i="24482"/>
  <c r="T215" i="24482" s="1"/>
  <c r="P213" i="24482"/>
  <c r="T213" i="24482" s="1"/>
  <c r="P194" i="24482"/>
  <c r="T194" i="24482" s="1"/>
  <c r="P170" i="24482"/>
  <c r="T170" i="24482" s="1"/>
  <c r="P160" i="24482"/>
  <c r="T160" i="24482" s="1"/>
  <c r="P137" i="24482"/>
  <c r="P128" i="24482"/>
  <c r="T128" i="24482" s="1"/>
  <c r="P105" i="24482"/>
  <c r="T105" i="24482" s="1"/>
  <c r="P96" i="24482"/>
  <c r="T96" i="24482" s="1"/>
  <c r="P73" i="24482"/>
  <c r="P59" i="24482"/>
  <c r="T59" i="24482" s="1"/>
  <c r="P57" i="24482"/>
  <c r="T57" i="24482" s="1"/>
  <c r="P43" i="24482"/>
  <c r="T43" i="24482" s="1"/>
  <c r="P41" i="24482"/>
  <c r="T41" i="24482" s="1"/>
  <c r="P36" i="24482"/>
  <c r="T36" i="24482" s="1"/>
  <c r="P17" i="24482"/>
  <c r="T17" i="24482" s="1"/>
  <c r="P334" i="24483"/>
  <c r="T334" i="24483" s="1"/>
  <c r="P327" i="24483"/>
  <c r="T327" i="24483" s="1"/>
  <c r="P302" i="24483"/>
  <c r="T302" i="24483" s="1"/>
  <c r="P295" i="24483"/>
  <c r="T295" i="24483" s="1"/>
  <c r="P286" i="24483"/>
  <c r="T286" i="24483" s="1"/>
  <c r="R344" i="24483"/>
  <c r="P277" i="24483"/>
  <c r="T277" i="24483" s="1"/>
  <c r="P265" i="24483"/>
  <c r="T265" i="24483" s="1"/>
  <c r="P260" i="24483"/>
  <c r="T260" i="24483" s="1"/>
  <c r="P249" i="24483"/>
  <c r="T249" i="24483" s="1"/>
  <c r="P244" i="24483"/>
  <c r="T244" i="24483" s="1"/>
  <c r="S268" i="24483"/>
  <c r="K236" i="24483"/>
  <c r="P236" i="24483" s="1"/>
  <c r="T236" i="24483" s="1"/>
  <c r="P235" i="24483"/>
  <c r="T235" i="24483" s="1"/>
  <c r="P230" i="24483"/>
  <c r="T230" i="24483" s="1"/>
  <c r="P216" i="24483"/>
  <c r="T216" i="24483" s="1"/>
  <c r="P211" i="24483"/>
  <c r="T211" i="24483" s="1"/>
  <c r="P200" i="24483"/>
  <c r="T200" i="24483" s="1"/>
  <c r="P195" i="24483"/>
  <c r="T195" i="24483" s="1"/>
  <c r="G344" i="24483"/>
  <c r="P186" i="24483"/>
  <c r="T186" i="24483" s="1"/>
  <c r="P176" i="24483"/>
  <c r="T176" i="24483" s="1"/>
  <c r="P170" i="24483"/>
  <c r="T170" i="24483" s="1"/>
  <c r="P159" i="24483"/>
  <c r="T159" i="24483" s="1"/>
  <c r="P152" i="24483"/>
  <c r="T152" i="24483" s="1"/>
  <c r="P142" i="24483"/>
  <c r="T142" i="24483" s="1"/>
  <c r="S190" i="24483"/>
  <c r="P130" i="24483"/>
  <c r="T130" i="24483" s="1"/>
  <c r="H135" i="24483"/>
  <c r="P114" i="24483"/>
  <c r="T114" i="24483" s="1"/>
  <c r="P100" i="24483"/>
  <c r="T100" i="24483" s="1"/>
  <c r="P93" i="24483"/>
  <c r="T93" i="24483" s="1"/>
  <c r="P83" i="24483"/>
  <c r="T83" i="24483" s="1"/>
  <c r="P78" i="24483"/>
  <c r="T78" i="24483" s="1"/>
  <c r="P60" i="24483"/>
  <c r="T60" i="24483" s="1"/>
  <c r="P55" i="24483"/>
  <c r="T55" i="24483" s="1"/>
  <c r="P44" i="24483"/>
  <c r="T44" i="24483" s="1"/>
  <c r="P39" i="24483"/>
  <c r="T39" i="24483" s="1"/>
  <c r="S70" i="24483"/>
  <c r="P30" i="24483"/>
  <c r="T30" i="24483" s="1"/>
  <c r="P19" i="24483"/>
  <c r="T19" i="24483" s="1"/>
  <c r="T12" i="24483"/>
  <c r="P335" i="24484"/>
  <c r="T335" i="24484" s="1"/>
  <c r="P330" i="24484"/>
  <c r="T330" i="24484" s="1"/>
  <c r="P319" i="24484"/>
  <c r="T319" i="24484" s="1"/>
  <c r="P314" i="24484"/>
  <c r="T314" i="24484" s="1"/>
  <c r="P301" i="24484"/>
  <c r="T301" i="24484" s="1"/>
  <c r="O343" i="24484"/>
  <c r="P276" i="24484"/>
  <c r="T276" i="24484" s="1"/>
  <c r="P256" i="24484"/>
  <c r="T256" i="24484" s="1"/>
  <c r="P240" i="24484"/>
  <c r="T240" i="24484" s="1"/>
  <c r="P233" i="24484"/>
  <c r="T233" i="24484" s="1"/>
  <c r="P230" i="24484"/>
  <c r="T230" i="24484" s="1"/>
  <c r="P169" i="24484"/>
  <c r="T169" i="24484" s="1"/>
  <c r="P161" i="24484"/>
  <c r="T161" i="24484" s="1"/>
  <c r="P159" i="24484"/>
  <c r="T159" i="24484" s="1"/>
  <c r="P138" i="24484"/>
  <c r="T138" i="24484" s="1"/>
  <c r="P126" i="24484"/>
  <c r="P121" i="24484"/>
  <c r="T121" i="24484" s="1"/>
  <c r="P110" i="24484"/>
  <c r="T110" i="24484" s="1"/>
  <c r="P94" i="24484"/>
  <c r="T94" i="24484" s="1"/>
  <c r="P92" i="24484"/>
  <c r="T92" i="24484" s="1"/>
  <c r="P57" i="24484"/>
  <c r="T57" i="24484" s="1"/>
  <c r="P41" i="24484"/>
  <c r="T41" i="24484" s="1"/>
  <c r="K31" i="24484"/>
  <c r="P9" i="24484"/>
  <c r="T9" i="24484" s="1"/>
  <c r="G344" i="24485"/>
  <c r="P337" i="24485"/>
  <c r="T337" i="24485" s="1"/>
  <c r="P294" i="24485"/>
  <c r="P253" i="24485"/>
  <c r="T228" i="24485"/>
  <c r="P221" i="24485"/>
  <c r="T221" i="24485" s="1"/>
  <c r="P198" i="24485"/>
  <c r="P171" i="24485"/>
  <c r="P166" i="24485"/>
  <c r="T166" i="24485" s="1"/>
  <c r="P117" i="24485"/>
  <c r="T117" i="24485" s="1"/>
  <c r="P83" i="24485"/>
  <c r="T83" i="24485" s="1"/>
  <c r="P78" i="24485"/>
  <c r="T78" i="24485" s="1"/>
  <c r="P64" i="24485"/>
  <c r="T64" i="24485" s="1"/>
  <c r="T28" i="24485"/>
  <c r="P18" i="24485"/>
  <c r="T18" i="24485" s="1"/>
  <c r="P9" i="24485"/>
  <c r="P314" i="24486"/>
  <c r="T314" i="24486" s="1"/>
  <c r="P278" i="24486"/>
  <c r="T278" i="24486" s="1"/>
  <c r="T265" i="24486"/>
  <c r="P231" i="24486"/>
  <c r="T231" i="24486" s="1"/>
  <c r="P216" i="24486"/>
  <c r="P74" i="24486"/>
  <c r="T74" i="24486" s="1"/>
  <c r="P197" i="24487"/>
  <c r="R197" i="24487" s="1"/>
  <c r="P181" i="24487"/>
  <c r="R181" i="24487" s="1"/>
  <c r="P167" i="24487"/>
  <c r="R167" i="24487" s="1"/>
  <c r="H190" i="24487"/>
  <c r="P126" i="24487"/>
  <c r="R126" i="24487" s="1"/>
  <c r="P100" i="24487"/>
  <c r="R100" i="24487" s="1"/>
  <c r="P97" i="24487"/>
  <c r="R97" i="24487" s="1"/>
  <c r="P76" i="24487"/>
  <c r="R76" i="24487" s="1"/>
  <c r="H104" i="24487"/>
  <c r="P66" i="24487"/>
  <c r="R66" i="24487" s="1"/>
  <c r="P59" i="24487"/>
  <c r="R59" i="24487" s="1"/>
  <c r="P41" i="24487"/>
  <c r="R41" i="24487" s="1"/>
  <c r="P318" i="24488"/>
  <c r="R318" i="24488" s="1"/>
  <c r="P311" i="24488"/>
  <c r="R311" i="24488" s="1"/>
  <c r="P252" i="24488"/>
  <c r="R252" i="24488" s="1"/>
  <c r="P222" i="24488"/>
  <c r="R222" i="24488" s="1"/>
  <c r="P187" i="24488"/>
  <c r="R187" i="24488" s="1"/>
  <c r="P125" i="24488"/>
  <c r="R125" i="24488" s="1"/>
  <c r="P101" i="24488"/>
  <c r="R101" i="24488" s="1"/>
  <c r="P88" i="24488"/>
  <c r="R88" i="24488" s="1"/>
  <c r="P75" i="24488"/>
  <c r="R75" i="24488" s="1"/>
  <c r="P336" i="24489"/>
  <c r="R336" i="24489" s="1"/>
  <c r="P265" i="24489"/>
  <c r="R265" i="24489" s="1"/>
  <c r="P189" i="24489"/>
  <c r="R189" i="24489" s="1"/>
  <c r="P186" i="24489"/>
  <c r="R186" i="24489" s="1"/>
  <c r="P172" i="24489"/>
  <c r="R172" i="24489" s="1"/>
  <c r="P169" i="24489"/>
  <c r="R169" i="24489" s="1"/>
  <c r="P155" i="24489"/>
  <c r="R155" i="24489" s="1"/>
  <c r="P152" i="24489"/>
  <c r="R152" i="24489" s="1"/>
  <c r="P139" i="24489"/>
  <c r="R139" i="24489" s="1"/>
  <c r="P136" i="24489"/>
  <c r="P130" i="24489"/>
  <c r="R130" i="24489" s="1"/>
  <c r="P39" i="24489"/>
  <c r="R39" i="24489" s="1"/>
  <c r="P249" i="24490"/>
  <c r="R249" i="24490" s="1"/>
  <c r="E344" i="24491"/>
  <c r="K243" i="24491"/>
  <c r="P243" i="24491" s="1"/>
  <c r="R243" i="24491" s="1"/>
  <c r="H268" i="24491"/>
  <c r="P214" i="24491"/>
  <c r="R214" i="24491" s="1"/>
  <c r="P59" i="24491"/>
  <c r="R59" i="24491" s="1"/>
  <c r="P125" i="24493"/>
  <c r="R125" i="24493" s="1"/>
  <c r="K77" i="24496"/>
  <c r="P77" i="24496" s="1"/>
  <c r="R77" i="24496" s="1"/>
  <c r="H104" i="24496"/>
  <c r="P56" i="24482"/>
  <c r="T56" i="24482" s="1"/>
  <c r="P40" i="24482"/>
  <c r="T40" i="24482" s="1"/>
  <c r="P35" i="24482"/>
  <c r="T35" i="24482" s="1"/>
  <c r="P30" i="24482"/>
  <c r="T30" i="24482" s="1"/>
  <c r="P20" i="24482"/>
  <c r="T20" i="24482" s="1"/>
  <c r="P338" i="24483"/>
  <c r="P331" i="24483"/>
  <c r="T331" i="24483" s="1"/>
  <c r="P306" i="24483"/>
  <c r="T306" i="24483" s="1"/>
  <c r="P299" i="24483"/>
  <c r="T299" i="24483" s="1"/>
  <c r="P289" i="24483"/>
  <c r="T289" i="24483" s="1"/>
  <c r="P287" i="24483"/>
  <c r="T287" i="24483" s="1"/>
  <c r="M344" i="24483"/>
  <c r="P271" i="24483"/>
  <c r="T271" i="24483" s="1"/>
  <c r="P266" i="24483"/>
  <c r="T266" i="24483" s="1"/>
  <c r="P255" i="24483"/>
  <c r="T255" i="24483" s="1"/>
  <c r="P250" i="24483"/>
  <c r="T250" i="24483" s="1"/>
  <c r="P239" i="24483"/>
  <c r="T239" i="24483" s="1"/>
  <c r="P224" i="24483"/>
  <c r="T224" i="24483" s="1"/>
  <c r="P222" i="24483"/>
  <c r="T222" i="24483" s="1"/>
  <c r="P217" i="24483"/>
  <c r="T217" i="24483" s="1"/>
  <c r="P206" i="24483"/>
  <c r="T206" i="24483" s="1"/>
  <c r="P201" i="24483"/>
  <c r="T201" i="24483" s="1"/>
  <c r="P163" i="24483"/>
  <c r="T163" i="24483" s="1"/>
  <c r="P156" i="24483"/>
  <c r="T156" i="24483" s="1"/>
  <c r="P125" i="24483"/>
  <c r="T125" i="24483" s="1"/>
  <c r="P120" i="24483"/>
  <c r="T120" i="24483" s="1"/>
  <c r="P109" i="24483"/>
  <c r="T109" i="24483" s="1"/>
  <c r="P97" i="24483"/>
  <c r="T97" i="24483" s="1"/>
  <c r="P72" i="24483"/>
  <c r="T72" i="24483" s="1"/>
  <c r="P66" i="24483"/>
  <c r="T66" i="24483" s="1"/>
  <c r="P61" i="24483"/>
  <c r="T61" i="24483" s="1"/>
  <c r="P50" i="24483"/>
  <c r="T50" i="24483" s="1"/>
  <c r="P45" i="24483"/>
  <c r="T45" i="24483" s="1"/>
  <c r="P34" i="24483"/>
  <c r="T34" i="24483" s="1"/>
  <c r="M344" i="24484"/>
  <c r="P325" i="24484"/>
  <c r="T325" i="24484" s="1"/>
  <c r="P309" i="24484"/>
  <c r="T309" i="24484" s="1"/>
  <c r="P307" i="24484"/>
  <c r="T307" i="24484" s="1"/>
  <c r="P305" i="24484"/>
  <c r="T305" i="24484" s="1"/>
  <c r="P300" i="24484"/>
  <c r="T300" i="24484" s="1"/>
  <c r="P270" i="24484"/>
  <c r="T270" i="24484" s="1"/>
  <c r="P262" i="24484"/>
  <c r="T262" i="24484" s="1"/>
  <c r="P255" i="24484"/>
  <c r="T255" i="24484" s="1"/>
  <c r="P246" i="24484"/>
  <c r="T246" i="24484" s="1"/>
  <c r="P239" i="24484"/>
  <c r="T239" i="24484" s="1"/>
  <c r="T234" i="24484"/>
  <c r="P232" i="24484"/>
  <c r="T232" i="24484" s="1"/>
  <c r="P225" i="24484"/>
  <c r="T225" i="24484" s="1"/>
  <c r="P188" i="24484"/>
  <c r="T188" i="24484" s="1"/>
  <c r="T185" i="24484"/>
  <c r="P174" i="24484"/>
  <c r="T174" i="24484" s="1"/>
  <c r="P144" i="24484"/>
  <c r="T144" i="24484" s="1"/>
  <c r="T139" i="24484"/>
  <c r="P137" i="24484"/>
  <c r="T137" i="24484" s="1"/>
  <c r="P132" i="24484"/>
  <c r="P116" i="24484"/>
  <c r="P103" i="24484"/>
  <c r="T103" i="24484" s="1"/>
  <c r="H104" i="24484"/>
  <c r="P97" i="24484"/>
  <c r="T97" i="24484" s="1"/>
  <c r="P91" i="24484"/>
  <c r="T91" i="24484" s="1"/>
  <c r="K104" i="24484"/>
  <c r="P63" i="24484"/>
  <c r="P58" i="24484"/>
  <c r="T58" i="24484" s="1"/>
  <c r="P56" i="24484"/>
  <c r="T56" i="24484" s="1"/>
  <c r="P47" i="24484"/>
  <c r="T47" i="24484" s="1"/>
  <c r="P42" i="24484"/>
  <c r="T42" i="24484" s="1"/>
  <c r="P40" i="24484"/>
  <c r="T40" i="24484" s="1"/>
  <c r="P22" i="24484"/>
  <c r="T22" i="24484" s="1"/>
  <c r="P10" i="24484"/>
  <c r="T10" i="24484" s="1"/>
  <c r="N344" i="24485"/>
  <c r="P334" i="24485"/>
  <c r="T334" i="24485" s="1"/>
  <c r="P310" i="24485"/>
  <c r="T310" i="24485" s="1"/>
  <c r="T271" i="24485"/>
  <c r="P262" i="24485"/>
  <c r="T262" i="24485" s="1"/>
  <c r="P252" i="24485"/>
  <c r="T252" i="24485" s="1"/>
  <c r="T240" i="24485"/>
  <c r="O268" i="24485"/>
  <c r="P215" i="24485"/>
  <c r="T215" i="24485" s="1"/>
  <c r="P197" i="24485"/>
  <c r="S190" i="24485"/>
  <c r="P188" i="24485"/>
  <c r="T188" i="24485" s="1"/>
  <c r="T183" i="24485"/>
  <c r="P133" i="24485"/>
  <c r="T133" i="24485" s="1"/>
  <c r="P99" i="24485"/>
  <c r="T94" i="24485"/>
  <c r="P56" i="24485"/>
  <c r="T56" i="24485" s="1"/>
  <c r="T42" i="24485"/>
  <c r="P33" i="24485"/>
  <c r="T33" i="24485" s="1"/>
  <c r="P20" i="24485"/>
  <c r="T20" i="24485" s="1"/>
  <c r="P326" i="24486"/>
  <c r="T326" i="24486" s="1"/>
  <c r="T321" i="24486"/>
  <c r="K294" i="24486"/>
  <c r="P294" i="24486" s="1"/>
  <c r="H343" i="24486"/>
  <c r="P282" i="24486"/>
  <c r="P275" i="24486"/>
  <c r="T226" i="24486"/>
  <c r="P215" i="24486"/>
  <c r="T215" i="24486" s="1"/>
  <c r="P167" i="24486"/>
  <c r="T167" i="24486" s="1"/>
  <c r="T162" i="24486"/>
  <c r="P152" i="24486"/>
  <c r="P148" i="24486"/>
  <c r="P98" i="24486"/>
  <c r="T98" i="24486" s="1"/>
  <c r="T80" i="24486"/>
  <c r="T75" i="24486"/>
  <c r="P51" i="24486"/>
  <c r="P42" i="24486"/>
  <c r="T42" i="24486" s="1"/>
  <c r="P23" i="24486"/>
  <c r="T23" i="24486" s="1"/>
  <c r="P21" i="24486"/>
  <c r="T21" i="24486" s="1"/>
  <c r="G344" i="24486"/>
  <c r="P309" i="24487"/>
  <c r="R309" i="24487" s="1"/>
  <c r="P297" i="24487"/>
  <c r="R297" i="24487" s="1"/>
  <c r="P209" i="24487"/>
  <c r="R209" i="24487" s="1"/>
  <c r="M344" i="24487"/>
  <c r="P183" i="24487"/>
  <c r="R183" i="24487" s="1"/>
  <c r="P180" i="24487"/>
  <c r="R180" i="24487" s="1"/>
  <c r="P152" i="24487"/>
  <c r="R152" i="24487" s="1"/>
  <c r="P112" i="24487"/>
  <c r="R112" i="24487" s="1"/>
  <c r="O135" i="24487"/>
  <c r="P96" i="24487"/>
  <c r="R96" i="24487" s="1"/>
  <c r="P30" i="24487"/>
  <c r="R30" i="24487" s="1"/>
  <c r="O343" i="24488"/>
  <c r="P227" i="24488"/>
  <c r="R227" i="24488" s="1"/>
  <c r="G344" i="24488"/>
  <c r="P203" i="24488"/>
  <c r="R203" i="24488" s="1"/>
  <c r="P180" i="24488"/>
  <c r="R180" i="24488" s="1"/>
  <c r="P146" i="24488"/>
  <c r="R146" i="24488" s="1"/>
  <c r="P117" i="24488"/>
  <c r="R117" i="24488" s="1"/>
  <c r="P314" i="24489"/>
  <c r="R314" i="24489" s="1"/>
  <c r="P274" i="24489"/>
  <c r="R274" i="24489" s="1"/>
  <c r="P267" i="24489"/>
  <c r="R267" i="24489" s="1"/>
  <c r="H268" i="24489"/>
  <c r="K237" i="24489"/>
  <c r="P237" i="24489" s="1"/>
  <c r="P224" i="24489"/>
  <c r="P217" i="24489"/>
  <c r="R217" i="24489" s="1"/>
  <c r="P117" i="24489"/>
  <c r="R117" i="24489" s="1"/>
  <c r="P329" i="24490"/>
  <c r="R329" i="24490" s="1"/>
  <c r="P322" i="24490"/>
  <c r="R322" i="24490" s="1"/>
  <c r="I344" i="24490"/>
  <c r="P257" i="24490"/>
  <c r="R257" i="24490" s="1"/>
  <c r="Q344" i="24492"/>
  <c r="H279" i="24513"/>
  <c r="T270" i="24513"/>
  <c r="T262" i="24513"/>
  <c r="P258" i="24513"/>
  <c r="T258" i="24513" s="1"/>
  <c r="P253" i="24513"/>
  <c r="T253" i="24513" s="1"/>
  <c r="T246" i="24513"/>
  <c r="P242" i="24513"/>
  <c r="P237" i="24513"/>
  <c r="T237" i="24513" s="1"/>
  <c r="K236" i="24513"/>
  <c r="P235" i="24513"/>
  <c r="T235" i="24513" s="1"/>
  <c r="P230" i="24513"/>
  <c r="T230" i="24513" s="1"/>
  <c r="T219" i="24513"/>
  <c r="P215" i="24513"/>
  <c r="P210" i="24513"/>
  <c r="T210" i="24513" s="1"/>
  <c r="T203" i="24513"/>
  <c r="P199" i="24513"/>
  <c r="P194" i="24513"/>
  <c r="T194" i="24513" s="1"/>
  <c r="P186" i="24513"/>
  <c r="P181" i="24513"/>
  <c r="T181" i="24513" s="1"/>
  <c r="T174" i="24513"/>
  <c r="P169" i="24513"/>
  <c r="P163" i="24513"/>
  <c r="T163" i="24513" s="1"/>
  <c r="T156" i="24513"/>
  <c r="P152" i="24513"/>
  <c r="P147" i="24513"/>
  <c r="T147" i="24513" s="1"/>
  <c r="M344" i="24513"/>
  <c r="T134" i="24513"/>
  <c r="P132" i="24513"/>
  <c r="T132" i="24513" s="1"/>
  <c r="T124" i="24513"/>
  <c r="P122" i="24513"/>
  <c r="T119" i="24513"/>
  <c r="P117" i="24513"/>
  <c r="T117" i="24513" s="1"/>
  <c r="P107" i="24513"/>
  <c r="H104" i="24513"/>
  <c r="P102" i="24513"/>
  <c r="T102" i="24513" s="1"/>
  <c r="T95" i="24513"/>
  <c r="P91" i="24513"/>
  <c r="P86" i="24513"/>
  <c r="T86" i="24513" s="1"/>
  <c r="T79" i="24513"/>
  <c r="T71" i="24513"/>
  <c r="T67" i="24513"/>
  <c r="P65" i="24513"/>
  <c r="T57" i="24513"/>
  <c r="P55" i="24513"/>
  <c r="P50" i="24513"/>
  <c r="T50" i="24513" s="1"/>
  <c r="P38" i="24513"/>
  <c r="T38" i="24513" s="1"/>
  <c r="P25" i="24513"/>
  <c r="P319" i="24482"/>
  <c r="T319" i="24482" s="1"/>
  <c r="P311" i="24482"/>
  <c r="T311" i="24482" s="1"/>
  <c r="P305" i="24482"/>
  <c r="T305" i="24482" s="1"/>
  <c r="P297" i="24482"/>
  <c r="T297" i="24482" s="1"/>
  <c r="H343" i="24482"/>
  <c r="S279" i="24482"/>
  <c r="P252" i="24482"/>
  <c r="T252" i="24482" s="1"/>
  <c r="P246" i="24482"/>
  <c r="T246" i="24482" s="1"/>
  <c r="P237" i="24482"/>
  <c r="T237" i="24482" s="1"/>
  <c r="P226" i="24482"/>
  <c r="T226" i="24482" s="1"/>
  <c r="P222" i="24482"/>
  <c r="T222" i="24482" s="1"/>
  <c r="P187" i="24482"/>
  <c r="P178" i="24482"/>
  <c r="T178" i="24482" s="1"/>
  <c r="P153" i="24482"/>
  <c r="T153" i="24482" s="1"/>
  <c r="P144" i="24482"/>
  <c r="T144" i="24482" s="1"/>
  <c r="P121" i="24482"/>
  <c r="P112" i="24482"/>
  <c r="T112" i="24482" s="1"/>
  <c r="P89" i="24482"/>
  <c r="T89" i="24482" s="1"/>
  <c r="P80" i="24482"/>
  <c r="T80" i="24482" s="1"/>
  <c r="P67" i="24482"/>
  <c r="T67" i="24482" s="1"/>
  <c r="P65" i="24482"/>
  <c r="T65" i="24482" s="1"/>
  <c r="P51" i="24482"/>
  <c r="T51" i="24482" s="1"/>
  <c r="P49" i="24482"/>
  <c r="T49" i="24482" s="1"/>
  <c r="P24" i="24482"/>
  <c r="T24" i="24482" s="1"/>
  <c r="P318" i="24483"/>
  <c r="T318" i="24483" s="1"/>
  <c r="P311" i="24483"/>
  <c r="T311" i="24483" s="1"/>
  <c r="P276" i="24483"/>
  <c r="T276" i="24483" s="1"/>
  <c r="P257" i="24483"/>
  <c r="T257" i="24483" s="1"/>
  <c r="P252" i="24483"/>
  <c r="T252" i="24483" s="1"/>
  <c r="P241" i="24483"/>
  <c r="T241" i="24483" s="1"/>
  <c r="P229" i="24483"/>
  <c r="T229" i="24483" s="1"/>
  <c r="P219" i="24483"/>
  <c r="T219" i="24483" s="1"/>
  <c r="P208" i="24483"/>
  <c r="T208" i="24483" s="1"/>
  <c r="P203" i="24483"/>
  <c r="T203" i="24483" s="1"/>
  <c r="H223" i="24483"/>
  <c r="P187" i="24483"/>
  <c r="T187" i="24483" s="1"/>
  <c r="P177" i="24483"/>
  <c r="T177" i="24483" s="1"/>
  <c r="P169" i="24483"/>
  <c r="T169" i="24483" s="1"/>
  <c r="P158" i="24483"/>
  <c r="T158" i="24483" s="1"/>
  <c r="P153" i="24483"/>
  <c r="T153" i="24483" s="1"/>
  <c r="P143" i="24483"/>
  <c r="T143" i="24483" s="1"/>
  <c r="P127" i="24483"/>
  <c r="T127" i="24483" s="1"/>
  <c r="P122" i="24483"/>
  <c r="T122" i="24483" s="1"/>
  <c r="P111" i="24483"/>
  <c r="T111" i="24483" s="1"/>
  <c r="O135" i="24483"/>
  <c r="P99" i="24483"/>
  <c r="T99" i="24483" s="1"/>
  <c r="P94" i="24483"/>
  <c r="T94" i="24483" s="1"/>
  <c r="P84" i="24483"/>
  <c r="T84" i="24483" s="1"/>
  <c r="P77" i="24483"/>
  <c r="T77" i="24483" s="1"/>
  <c r="P68" i="24483"/>
  <c r="T68" i="24483" s="1"/>
  <c r="P63" i="24483"/>
  <c r="T63" i="24483" s="1"/>
  <c r="P52" i="24483"/>
  <c r="T52" i="24483" s="1"/>
  <c r="P47" i="24483"/>
  <c r="T47" i="24483" s="1"/>
  <c r="P36" i="24483"/>
  <c r="T36" i="24483" s="1"/>
  <c r="P20" i="24483"/>
  <c r="T20" i="24483" s="1"/>
  <c r="S31" i="24483"/>
  <c r="P11" i="24483"/>
  <c r="T11" i="24483" s="1"/>
  <c r="L344" i="24484"/>
  <c r="P338" i="24484"/>
  <c r="T338" i="24484" s="1"/>
  <c r="P327" i="24484"/>
  <c r="T327" i="24484" s="1"/>
  <c r="P322" i="24484"/>
  <c r="T322" i="24484" s="1"/>
  <c r="P311" i="24484"/>
  <c r="T311" i="24484" s="1"/>
  <c r="P297" i="24484"/>
  <c r="T297" i="24484" s="1"/>
  <c r="G344" i="24484"/>
  <c r="P277" i="24484"/>
  <c r="T277" i="24484" s="1"/>
  <c r="P264" i="24484"/>
  <c r="T264" i="24484" s="1"/>
  <c r="P248" i="24484"/>
  <c r="T248" i="24484" s="1"/>
  <c r="S236" i="24484"/>
  <c r="P227" i="24484"/>
  <c r="T227" i="24484" s="1"/>
  <c r="P220" i="24484"/>
  <c r="T220" i="24484" s="1"/>
  <c r="P216" i="24484"/>
  <c r="T216" i="24484" s="1"/>
  <c r="P212" i="24484"/>
  <c r="T212" i="24484" s="1"/>
  <c r="P208" i="24484"/>
  <c r="T208" i="24484" s="1"/>
  <c r="P204" i="24484"/>
  <c r="T204" i="24484" s="1"/>
  <c r="P200" i="24484"/>
  <c r="T200" i="24484" s="1"/>
  <c r="P196" i="24484"/>
  <c r="T196" i="24484" s="1"/>
  <c r="P192" i="24484"/>
  <c r="T192" i="24484" s="1"/>
  <c r="P153" i="24484"/>
  <c r="T153" i="24484" s="1"/>
  <c r="P146" i="24484"/>
  <c r="T146" i="24484" s="1"/>
  <c r="P134" i="24484"/>
  <c r="P129" i="24484"/>
  <c r="T129" i="24484" s="1"/>
  <c r="P118" i="24484"/>
  <c r="T118" i="24484" s="1"/>
  <c r="P113" i="24484"/>
  <c r="T113" i="24484" s="1"/>
  <c r="P65" i="24484"/>
  <c r="T65" i="24484" s="1"/>
  <c r="P49" i="24484"/>
  <c r="T49" i="24484" s="1"/>
  <c r="P24" i="24484"/>
  <c r="T24" i="24484" s="1"/>
  <c r="P12" i="24484"/>
  <c r="T12" i="24484" s="1"/>
  <c r="P336" i="24485"/>
  <c r="T321" i="24485"/>
  <c r="P319" i="24485"/>
  <c r="T319" i="24485" s="1"/>
  <c r="T307" i="24485"/>
  <c r="P297" i="24485"/>
  <c r="T297" i="24485" s="1"/>
  <c r="H268" i="24485"/>
  <c r="P237" i="24485"/>
  <c r="P268" i="24485" s="1"/>
  <c r="T268" i="24485" s="1"/>
  <c r="P230" i="24485"/>
  <c r="T219" i="24485"/>
  <c r="P217" i="24485"/>
  <c r="T217" i="24485" s="1"/>
  <c r="T180" i="24485"/>
  <c r="P147" i="24485"/>
  <c r="T147" i="24485" s="1"/>
  <c r="P128" i="24485"/>
  <c r="T128" i="24485" s="1"/>
  <c r="P106" i="24485"/>
  <c r="T103" i="24485"/>
  <c r="P47" i="24485"/>
  <c r="T47" i="24485" s="1"/>
  <c r="P35" i="24485"/>
  <c r="T19" i="24485"/>
  <c r="P330" i="24486"/>
  <c r="P298" i="24486"/>
  <c r="T298" i="24486" s="1"/>
  <c r="P262" i="24486"/>
  <c r="T262" i="24486" s="1"/>
  <c r="T257" i="24486"/>
  <c r="P255" i="24486"/>
  <c r="T255" i="24486" s="1"/>
  <c r="T206" i="24486"/>
  <c r="P160" i="24486"/>
  <c r="P156" i="24486"/>
  <c r="T156" i="24486" s="1"/>
  <c r="T149" i="24486"/>
  <c r="P137" i="24486"/>
  <c r="T137" i="24486" s="1"/>
  <c r="T50" i="24486"/>
  <c r="P27" i="24486"/>
  <c r="P332" i="24487"/>
  <c r="R332" i="24487" s="1"/>
  <c r="P326" i="24487"/>
  <c r="R326" i="24487" s="1"/>
  <c r="H279" i="24487"/>
  <c r="P265" i="24487"/>
  <c r="R265" i="24487" s="1"/>
  <c r="P255" i="24487"/>
  <c r="R255" i="24487" s="1"/>
  <c r="O223" i="24487"/>
  <c r="P186" i="24487"/>
  <c r="R186" i="24487" s="1"/>
  <c r="P168" i="24487"/>
  <c r="R168" i="24487" s="1"/>
  <c r="P164" i="24487"/>
  <c r="R164" i="24487" s="1"/>
  <c r="P115" i="24487"/>
  <c r="R115" i="24487" s="1"/>
  <c r="P40" i="24487"/>
  <c r="R40" i="24487" s="1"/>
  <c r="P317" i="24488"/>
  <c r="R317" i="24488" s="1"/>
  <c r="P313" i="24488"/>
  <c r="R313" i="24488" s="1"/>
  <c r="P257" i="24488"/>
  <c r="R257" i="24488" s="1"/>
  <c r="P234" i="24488"/>
  <c r="R234" i="24488" s="1"/>
  <c r="P199" i="24488"/>
  <c r="R199" i="24488" s="1"/>
  <c r="P103" i="24488"/>
  <c r="R103" i="24488" s="1"/>
  <c r="P66" i="24488"/>
  <c r="R66" i="24488" s="1"/>
  <c r="J344" i="24488"/>
  <c r="P25" i="24488"/>
  <c r="R25" i="24488" s="1"/>
  <c r="P230" i="24489"/>
  <c r="R230" i="24489" s="1"/>
  <c r="P120" i="24489"/>
  <c r="R120" i="24489" s="1"/>
  <c r="P107" i="24489"/>
  <c r="R107" i="24489" s="1"/>
  <c r="H70" i="24489"/>
  <c r="P27" i="24489"/>
  <c r="R27" i="24489" s="1"/>
  <c r="P332" i="24490"/>
  <c r="R332" i="24490" s="1"/>
  <c r="O343" i="24490"/>
  <c r="P148" i="24493"/>
  <c r="R148" i="24493" s="1"/>
  <c r="T225" i="24513"/>
  <c r="H223" i="24513"/>
  <c r="K223" i="24513" s="1"/>
  <c r="T221" i="24513"/>
  <c r="P212" i="24513"/>
  <c r="T212" i="24513" s="1"/>
  <c r="T205" i="24513"/>
  <c r="P196" i="24513"/>
  <c r="T196" i="24513" s="1"/>
  <c r="P183" i="24513"/>
  <c r="T183" i="24513" s="1"/>
  <c r="P166" i="24513"/>
  <c r="T166" i="24513" s="1"/>
  <c r="T158" i="24513"/>
  <c r="P149" i="24513"/>
  <c r="T149" i="24513" s="1"/>
  <c r="T142" i="24513"/>
  <c r="T138" i="24513"/>
  <c r="P134" i="24513"/>
  <c r="T131" i="24513"/>
  <c r="P129" i="24513"/>
  <c r="T129" i="24513" s="1"/>
  <c r="P119" i="24513"/>
  <c r="T114" i="24513"/>
  <c r="S104" i="24513"/>
  <c r="T97" i="24513"/>
  <c r="P88" i="24513"/>
  <c r="T88" i="24513" s="1"/>
  <c r="T81" i="24513"/>
  <c r="P67" i="24513"/>
  <c r="T64" i="24513"/>
  <c r="P62" i="24513"/>
  <c r="T62" i="24513" s="1"/>
  <c r="P52" i="24513"/>
  <c r="T52" i="24513" s="1"/>
  <c r="T47" i="24513"/>
  <c r="T35" i="24513"/>
  <c r="O31" i="24513"/>
  <c r="P31" i="24513" s="1"/>
  <c r="T31" i="24513" s="1"/>
  <c r="P18" i="24513"/>
  <c r="T18" i="24513" s="1"/>
  <c r="T13" i="24513"/>
  <c r="T9" i="24513"/>
  <c r="T327" i="24482"/>
  <c r="T321" i="24482"/>
  <c r="T313" i="24482"/>
  <c r="E344" i="24482"/>
  <c r="S268" i="24482"/>
  <c r="T268" i="24482" s="1"/>
  <c r="T241" i="24482"/>
  <c r="P230" i="24482"/>
  <c r="T230" i="24482" s="1"/>
  <c r="P182" i="24482"/>
  <c r="T182" i="24482" s="1"/>
  <c r="P148" i="24482"/>
  <c r="T148" i="24482" s="1"/>
  <c r="P116" i="24482"/>
  <c r="T116" i="24482" s="1"/>
  <c r="P84" i="24482"/>
  <c r="T84" i="24482" s="1"/>
  <c r="T60" i="24482"/>
  <c r="T44" i="24482"/>
  <c r="T37" i="24482"/>
  <c r="P28" i="24482"/>
  <c r="T28" i="24482" s="1"/>
  <c r="S31" i="24482"/>
  <c r="P330" i="24483"/>
  <c r="T330" i="24483" s="1"/>
  <c r="T323" i="24483"/>
  <c r="P313" i="24483"/>
  <c r="T313" i="24483" s="1"/>
  <c r="P308" i="24483"/>
  <c r="T308" i="24483" s="1"/>
  <c r="P298" i="24483"/>
  <c r="T298" i="24483" s="1"/>
  <c r="T291" i="24483"/>
  <c r="J344" i="24483"/>
  <c r="P278" i="24483"/>
  <c r="T278" i="24483" s="1"/>
  <c r="P273" i="24483"/>
  <c r="T273" i="24483" s="1"/>
  <c r="T259" i="24483"/>
  <c r="P254" i="24483"/>
  <c r="T254" i="24483" s="1"/>
  <c r="T243" i="24483"/>
  <c r="P238" i="24483"/>
  <c r="T238" i="24483" s="1"/>
  <c r="O236" i="24483"/>
  <c r="P231" i="24483"/>
  <c r="T231" i="24483" s="1"/>
  <c r="P226" i="24483"/>
  <c r="T226" i="24483" s="1"/>
  <c r="P221" i="24483"/>
  <c r="T221" i="24483" s="1"/>
  <c r="T210" i="24483"/>
  <c r="P205" i="24483"/>
  <c r="T205" i="24483" s="1"/>
  <c r="T194" i="24483"/>
  <c r="P189" i="24483"/>
  <c r="T189" i="24483" s="1"/>
  <c r="T182" i="24483"/>
  <c r="P171" i="24483"/>
  <c r="T171" i="24483" s="1"/>
  <c r="P166" i="24483"/>
  <c r="T166" i="24483" s="1"/>
  <c r="P155" i="24483"/>
  <c r="T155" i="24483" s="1"/>
  <c r="T148" i="24483"/>
  <c r="O190" i="24483"/>
  <c r="T129" i="24483"/>
  <c r="P124" i="24483"/>
  <c r="T124" i="24483" s="1"/>
  <c r="T113" i="24483"/>
  <c r="P108" i="24483"/>
  <c r="T108" i="24483" s="1"/>
  <c r="P96" i="24483"/>
  <c r="T96" i="24483" s="1"/>
  <c r="T89" i="24483"/>
  <c r="P79" i="24483"/>
  <c r="T79" i="24483" s="1"/>
  <c r="P74" i="24483"/>
  <c r="T74" i="24483" s="1"/>
  <c r="P65" i="24483"/>
  <c r="T65" i="24483" s="1"/>
  <c r="T54" i="24483"/>
  <c r="P49" i="24483"/>
  <c r="T49" i="24483" s="1"/>
  <c r="T38" i="24483"/>
  <c r="P33" i="24483"/>
  <c r="T33" i="24483" s="1"/>
  <c r="T25" i="24483"/>
  <c r="T329" i="24484"/>
  <c r="T313" i="24484"/>
  <c r="T308" i="24484"/>
  <c r="T302" i="24484"/>
  <c r="H279" i="24484"/>
  <c r="S279" i="24484"/>
  <c r="T266" i="24484"/>
  <c r="T250" i="24484"/>
  <c r="T170" i="24484"/>
  <c r="T162" i="24484"/>
  <c r="T148" i="24484"/>
  <c r="P141" i="24484"/>
  <c r="T141" i="24484" s="1"/>
  <c r="T120" i="24484"/>
  <c r="P62" i="24484"/>
  <c r="T62" i="24484" s="1"/>
  <c r="P46" i="24484"/>
  <c r="T46" i="24484" s="1"/>
  <c r="T26" i="24484"/>
  <c r="H31" i="24484"/>
  <c r="T331" i="24485"/>
  <c r="T328" i="24485"/>
  <c r="T283" i="24485"/>
  <c r="P278" i="24485"/>
  <c r="T278" i="24485" s="1"/>
  <c r="T273" i="24485"/>
  <c r="T264" i="24485"/>
  <c r="T254" i="24485"/>
  <c r="S236" i="24485"/>
  <c r="T204" i="24485"/>
  <c r="P187" i="24485"/>
  <c r="T187" i="24485" s="1"/>
  <c r="P149" i="24485"/>
  <c r="T149" i="24485" s="1"/>
  <c r="T125" i="24485"/>
  <c r="P98" i="24485"/>
  <c r="T98" i="24485" s="1"/>
  <c r="T93" i="24485"/>
  <c r="T58" i="24485"/>
  <c r="O70" i="24485"/>
  <c r="T329" i="24486"/>
  <c r="O343" i="24486"/>
  <c r="T266" i="24486"/>
  <c r="T232" i="24486"/>
  <c r="T166" i="24486"/>
  <c r="T109" i="24486"/>
  <c r="T79" i="24486"/>
  <c r="P20" i="24486"/>
  <c r="T20" i="24486" s="1"/>
  <c r="P16" i="24486"/>
  <c r="T16" i="24486" s="1"/>
  <c r="H135" i="24487"/>
  <c r="N344" i="24487"/>
  <c r="K7" i="24487"/>
  <c r="P7" i="24487" s="1"/>
  <c r="R7" i="24487" s="1"/>
  <c r="H14" i="24487"/>
  <c r="P283" i="24488"/>
  <c r="R283" i="24488" s="1"/>
  <c r="P213" i="24488"/>
  <c r="R213" i="24488" s="1"/>
  <c r="L344" i="24489"/>
  <c r="J344" i="24490"/>
  <c r="K38" i="24490"/>
  <c r="P38" i="24490" s="1"/>
  <c r="R38" i="24490" s="1"/>
  <c r="H70" i="24490"/>
  <c r="J344" i="24485"/>
  <c r="P338" i="24485"/>
  <c r="T338" i="24485" s="1"/>
  <c r="P333" i="24485"/>
  <c r="T333" i="24485" s="1"/>
  <c r="T326" i="24485"/>
  <c r="P322" i="24485"/>
  <c r="T322" i="24485" s="1"/>
  <c r="P317" i="24485"/>
  <c r="T317" i="24485" s="1"/>
  <c r="P306" i="24485"/>
  <c r="P301" i="24485"/>
  <c r="T301" i="24485" s="1"/>
  <c r="T294" i="24485"/>
  <c r="P282" i="24485"/>
  <c r="T282" i="24485" s="1"/>
  <c r="K290" i="24485"/>
  <c r="P271" i="24485"/>
  <c r="S268" i="24485"/>
  <c r="P255" i="24485"/>
  <c r="P239" i="24485"/>
  <c r="P226" i="24485"/>
  <c r="T226" i="24485" s="1"/>
  <c r="T212" i="24485"/>
  <c r="P203" i="24485"/>
  <c r="T203" i="24485" s="1"/>
  <c r="P201" i="24485"/>
  <c r="P174" i="24485"/>
  <c r="T174" i="24485" s="1"/>
  <c r="P156" i="24485"/>
  <c r="T156" i="24485" s="1"/>
  <c r="P140" i="24485"/>
  <c r="T140" i="24485" s="1"/>
  <c r="P124" i="24485"/>
  <c r="T124" i="24485" s="1"/>
  <c r="P108" i="24485"/>
  <c r="T108" i="24485" s="1"/>
  <c r="P101" i="24485"/>
  <c r="T101" i="24485" s="1"/>
  <c r="P85" i="24485"/>
  <c r="T85" i="24485" s="1"/>
  <c r="P39" i="24485"/>
  <c r="T39" i="24485" s="1"/>
  <c r="P27" i="24485"/>
  <c r="T27" i="24485" s="1"/>
  <c r="P22" i="24485"/>
  <c r="T22" i="24485" s="1"/>
  <c r="P13" i="24485"/>
  <c r="P287" i="24486"/>
  <c r="T287" i="24486" s="1"/>
  <c r="T275" i="24486"/>
  <c r="P220" i="24486"/>
  <c r="T207" i="24486"/>
  <c r="P203" i="24486"/>
  <c r="T203" i="24486" s="1"/>
  <c r="P199" i="24486"/>
  <c r="T199" i="24486" s="1"/>
  <c r="P188" i="24486"/>
  <c r="T188" i="24486" s="1"/>
  <c r="T176" i="24486"/>
  <c r="P162" i="24486"/>
  <c r="P154" i="24486"/>
  <c r="T154" i="24486" s="1"/>
  <c r="P128" i="24486"/>
  <c r="P92" i="24486"/>
  <c r="T92" i="24486" s="1"/>
  <c r="P88" i="24486"/>
  <c r="T88" i="24486" s="1"/>
  <c r="P63" i="24486"/>
  <c r="P57" i="24486"/>
  <c r="P30" i="24486"/>
  <c r="T30" i="24486" s="1"/>
  <c r="P25" i="24486"/>
  <c r="T25" i="24486" s="1"/>
  <c r="P10" i="24486"/>
  <c r="T10" i="24486" s="1"/>
  <c r="P317" i="24487"/>
  <c r="R317" i="24487" s="1"/>
  <c r="P312" i="24487"/>
  <c r="R312" i="24487" s="1"/>
  <c r="P287" i="24487"/>
  <c r="R287" i="24487" s="1"/>
  <c r="P233" i="24487"/>
  <c r="R233" i="24487" s="1"/>
  <c r="P225" i="24487"/>
  <c r="R225" i="24487" s="1"/>
  <c r="P216" i="24487"/>
  <c r="R216" i="24487" s="1"/>
  <c r="P211" i="24487"/>
  <c r="R211" i="24487" s="1"/>
  <c r="P201" i="24487"/>
  <c r="R201" i="24487" s="1"/>
  <c r="P198" i="24487"/>
  <c r="R198" i="24487" s="1"/>
  <c r="P177" i="24487"/>
  <c r="R177" i="24487" s="1"/>
  <c r="P171" i="24487"/>
  <c r="R171" i="24487" s="1"/>
  <c r="P161" i="24487"/>
  <c r="R161" i="24487" s="1"/>
  <c r="P158" i="24487"/>
  <c r="R158" i="24487" s="1"/>
  <c r="P143" i="24487"/>
  <c r="R143" i="24487" s="1"/>
  <c r="P138" i="24487"/>
  <c r="R138" i="24487" s="1"/>
  <c r="P69" i="24487"/>
  <c r="R69" i="24487" s="1"/>
  <c r="P63" i="24487"/>
  <c r="R63" i="24487" s="1"/>
  <c r="P60" i="24487"/>
  <c r="R60" i="24487" s="1"/>
  <c r="P53" i="24487"/>
  <c r="R53" i="24487" s="1"/>
  <c r="P47" i="24487"/>
  <c r="R47" i="24487" s="1"/>
  <c r="P44" i="24487"/>
  <c r="R44" i="24487" s="1"/>
  <c r="P37" i="24487"/>
  <c r="R37" i="24487" s="1"/>
  <c r="P26" i="24487"/>
  <c r="R26" i="24487" s="1"/>
  <c r="P20" i="24487"/>
  <c r="R20" i="24487" s="1"/>
  <c r="P17" i="24487"/>
  <c r="R17" i="24487" s="1"/>
  <c r="P11" i="24487"/>
  <c r="R11" i="24487" s="1"/>
  <c r="D344" i="24488"/>
  <c r="P321" i="24488"/>
  <c r="R321" i="24488" s="1"/>
  <c r="P314" i="24488"/>
  <c r="R314" i="24488" s="1"/>
  <c r="P299" i="24488"/>
  <c r="R299" i="24488" s="1"/>
  <c r="P287" i="24488"/>
  <c r="R287" i="24488" s="1"/>
  <c r="P278" i="24488"/>
  <c r="R278" i="24488" s="1"/>
  <c r="P266" i="24488"/>
  <c r="R266" i="24488" s="1"/>
  <c r="P263" i="24488"/>
  <c r="R263" i="24488" s="1"/>
  <c r="P230" i="24488"/>
  <c r="R230" i="24488" s="1"/>
  <c r="I344" i="24488"/>
  <c r="P209" i="24488"/>
  <c r="R209" i="24488" s="1"/>
  <c r="P206" i="24488"/>
  <c r="R206" i="24488" s="1"/>
  <c r="P182" i="24488"/>
  <c r="R182" i="24488" s="1"/>
  <c r="P174" i="24488"/>
  <c r="R174" i="24488" s="1"/>
  <c r="P164" i="24488"/>
  <c r="R164" i="24488" s="1"/>
  <c r="P156" i="24488"/>
  <c r="R156" i="24488" s="1"/>
  <c r="P148" i="24488"/>
  <c r="R148" i="24488" s="1"/>
  <c r="P140" i="24488"/>
  <c r="R140" i="24488" s="1"/>
  <c r="P107" i="24488"/>
  <c r="R107" i="24488" s="1"/>
  <c r="P76" i="24488"/>
  <c r="R76" i="24488" s="1"/>
  <c r="P62" i="24488"/>
  <c r="R62" i="24488" s="1"/>
  <c r="P44" i="24488"/>
  <c r="R44" i="24488" s="1"/>
  <c r="P41" i="24488"/>
  <c r="R41" i="24488" s="1"/>
  <c r="P34" i="24488"/>
  <c r="R34" i="24488" s="1"/>
  <c r="P26" i="24488"/>
  <c r="R26" i="24488" s="1"/>
  <c r="P17" i="24488"/>
  <c r="R17" i="24488" s="1"/>
  <c r="P288" i="24489"/>
  <c r="R288" i="24489" s="1"/>
  <c r="P275" i="24489"/>
  <c r="R275" i="24489" s="1"/>
  <c r="P251" i="24489"/>
  <c r="R251" i="24489" s="1"/>
  <c r="P242" i="24489"/>
  <c r="R242" i="24489" s="1"/>
  <c r="H236" i="24489"/>
  <c r="P211" i="24489"/>
  <c r="R211" i="24489" s="1"/>
  <c r="P200" i="24489"/>
  <c r="R200" i="24489" s="1"/>
  <c r="P174" i="24489"/>
  <c r="R174" i="24489" s="1"/>
  <c r="P156" i="24489"/>
  <c r="R156" i="24489" s="1"/>
  <c r="P140" i="24489"/>
  <c r="R140" i="24489" s="1"/>
  <c r="P131" i="24489"/>
  <c r="R131" i="24489" s="1"/>
  <c r="P122" i="24489"/>
  <c r="R122" i="24489" s="1"/>
  <c r="P63" i="24489"/>
  <c r="R63" i="24489" s="1"/>
  <c r="P40" i="24489"/>
  <c r="R40" i="24489" s="1"/>
  <c r="P23" i="24489"/>
  <c r="R23" i="24489" s="1"/>
  <c r="P333" i="24490"/>
  <c r="R333" i="24490" s="1"/>
  <c r="P316" i="24490"/>
  <c r="R316" i="24490" s="1"/>
  <c r="P306" i="24490"/>
  <c r="R306" i="24490" s="1"/>
  <c r="P280" i="24490"/>
  <c r="R280" i="24490" s="1"/>
  <c r="R290" i="24490" s="1"/>
  <c r="H279" i="24490"/>
  <c r="K271" i="24490"/>
  <c r="P271" i="24490" s="1"/>
  <c r="R271" i="24490" s="1"/>
  <c r="P205" i="24490"/>
  <c r="R205" i="24490" s="1"/>
  <c r="P177" i="24490"/>
  <c r="R177" i="24490" s="1"/>
  <c r="K136" i="24490"/>
  <c r="H190" i="24490"/>
  <c r="P112" i="24490"/>
  <c r="R112" i="24490" s="1"/>
  <c r="D344" i="24491"/>
  <c r="P329" i="24491"/>
  <c r="R329" i="24491" s="1"/>
  <c r="H236" i="24491"/>
  <c r="P276" i="24492"/>
  <c r="R276" i="24492" s="1"/>
  <c r="P253" i="24492"/>
  <c r="R253" i="24492" s="1"/>
  <c r="P183" i="24492"/>
  <c r="R183" i="24492" s="1"/>
  <c r="P159" i="24492"/>
  <c r="R159" i="24492" s="1"/>
  <c r="P169" i="24494"/>
  <c r="R169" i="24494" s="1"/>
  <c r="P139" i="24494"/>
  <c r="R139" i="24494" s="1"/>
  <c r="P136" i="24494"/>
  <c r="R136" i="24494" s="1"/>
  <c r="P67" i="24496"/>
  <c r="R67" i="24496" s="1"/>
  <c r="P20" i="24484"/>
  <c r="T20" i="24484" s="1"/>
  <c r="P11" i="24484"/>
  <c r="F344" i="24485"/>
  <c r="T332" i="24485"/>
  <c r="P328" i="24485"/>
  <c r="T316" i="24485"/>
  <c r="P312" i="24485"/>
  <c r="T312" i="24485" s="1"/>
  <c r="T300" i="24485"/>
  <c r="P296" i="24485"/>
  <c r="T296" i="24485" s="1"/>
  <c r="P277" i="24485"/>
  <c r="M344" i="24485"/>
  <c r="P261" i="24485"/>
  <c r="T261" i="24485" s="1"/>
  <c r="P245" i="24485"/>
  <c r="T245" i="24485" s="1"/>
  <c r="P232" i="24485"/>
  <c r="T232" i="24485" s="1"/>
  <c r="P227" i="24485"/>
  <c r="T227" i="24485" s="1"/>
  <c r="P225" i="24485"/>
  <c r="T225" i="24485" s="1"/>
  <c r="P216" i="24485"/>
  <c r="T216" i="24485" s="1"/>
  <c r="P214" i="24485"/>
  <c r="P189" i="24485"/>
  <c r="T189" i="24485" s="1"/>
  <c r="P180" i="24485"/>
  <c r="P175" i="24485"/>
  <c r="T175" i="24485" s="1"/>
  <c r="P172" i="24485"/>
  <c r="T172" i="24485" s="1"/>
  <c r="P162" i="24485"/>
  <c r="P157" i="24485"/>
  <c r="T157" i="24485" s="1"/>
  <c r="P155" i="24485"/>
  <c r="T155" i="24485" s="1"/>
  <c r="P146" i="24485"/>
  <c r="T146" i="24485" s="1"/>
  <c r="P141" i="24485"/>
  <c r="T141" i="24485" s="1"/>
  <c r="P139" i="24485"/>
  <c r="T139" i="24485" s="1"/>
  <c r="P130" i="24485"/>
  <c r="T130" i="24485" s="1"/>
  <c r="P123" i="24485"/>
  <c r="T123" i="24485" s="1"/>
  <c r="P114" i="24485"/>
  <c r="P107" i="24485"/>
  <c r="T107" i="24485" s="1"/>
  <c r="P102" i="24485"/>
  <c r="T102" i="24485" s="1"/>
  <c r="P100" i="24485"/>
  <c r="T100" i="24485" s="1"/>
  <c r="T95" i="24485"/>
  <c r="P91" i="24485"/>
  <c r="P86" i="24485"/>
  <c r="T86" i="24485" s="1"/>
  <c r="P84" i="24485"/>
  <c r="T84" i="24485" s="1"/>
  <c r="T79" i="24485"/>
  <c r="P75" i="24485"/>
  <c r="T75" i="24485" s="1"/>
  <c r="P68" i="24485"/>
  <c r="T68" i="24485" s="1"/>
  <c r="P51" i="24485"/>
  <c r="P38" i="24485"/>
  <c r="T38" i="24485" s="1"/>
  <c r="P36" i="24485"/>
  <c r="T36" i="24485" s="1"/>
  <c r="P17" i="24485"/>
  <c r="T17" i="24485" s="1"/>
  <c r="P10" i="24485"/>
  <c r="T10" i="24485" s="1"/>
  <c r="P337" i="24486"/>
  <c r="T337" i="24486" s="1"/>
  <c r="P335" i="24486"/>
  <c r="T335" i="24486" s="1"/>
  <c r="P333" i="24486"/>
  <c r="T333" i="24486" s="1"/>
  <c r="P331" i="24486"/>
  <c r="T331" i="24486" s="1"/>
  <c r="P329" i="24486"/>
  <c r="P327" i="24486"/>
  <c r="T327" i="24486" s="1"/>
  <c r="P325" i="24486"/>
  <c r="T325" i="24486" s="1"/>
  <c r="P323" i="24486"/>
  <c r="T323" i="24486" s="1"/>
  <c r="P321" i="24486"/>
  <c r="P319" i="24486"/>
  <c r="T319" i="24486" s="1"/>
  <c r="P317" i="24486"/>
  <c r="T317" i="24486" s="1"/>
  <c r="P315" i="24486"/>
  <c r="T315" i="24486" s="1"/>
  <c r="P313" i="24486"/>
  <c r="P311" i="24486"/>
  <c r="T311" i="24486" s="1"/>
  <c r="P309" i="24486"/>
  <c r="T309" i="24486" s="1"/>
  <c r="P307" i="24486"/>
  <c r="T307" i="24486" s="1"/>
  <c r="P305" i="24486"/>
  <c r="P303" i="24486"/>
  <c r="T303" i="24486" s="1"/>
  <c r="P301" i="24486"/>
  <c r="T301" i="24486" s="1"/>
  <c r="P299" i="24486"/>
  <c r="T299" i="24486" s="1"/>
  <c r="P297" i="24486"/>
  <c r="T297" i="24486" s="1"/>
  <c r="P295" i="24486"/>
  <c r="T295" i="24486" s="1"/>
  <c r="P293" i="24486"/>
  <c r="T293" i="24486" s="1"/>
  <c r="P286" i="24486"/>
  <c r="S279" i="24486"/>
  <c r="P277" i="24486"/>
  <c r="P272" i="24486"/>
  <c r="T272" i="24486" s="1"/>
  <c r="P270" i="24486"/>
  <c r="T270" i="24486" s="1"/>
  <c r="O236" i="24486"/>
  <c r="P227" i="24486"/>
  <c r="T227" i="24486" s="1"/>
  <c r="H223" i="24486"/>
  <c r="P198" i="24486"/>
  <c r="T198" i="24486" s="1"/>
  <c r="P178" i="24486"/>
  <c r="P174" i="24486"/>
  <c r="T174" i="24486" s="1"/>
  <c r="P169" i="24486"/>
  <c r="T169" i="24486" s="1"/>
  <c r="P144" i="24486"/>
  <c r="P140" i="24486"/>
  <c r="T140" i="24486" s="1"/>
  <c r="P127" i="24486"/>
  <c r="T127" i="24486" s="1"/>
  <c r="P75" i="24486"/>
  <c r="P73" i="24486"/>
  <c r="T73" i="24486" s="1"/>
  <c r="P71" i="24486"/>
  <c r="P56" i="24486"/>
  <c r="T56" i="24486" s="1"/>
  <c r="P54" i="24486"/>
  <c r="T54" i="24486" s="1"/>
  <c r="P50" i="24486"/>
  <c r="T9" i="24486"/>
  <c r="P316" i="24487"/>
  <c r="R316" i="24487" s="1"/>
  <c r="P275" i="24487"/>
  <c r="R275" i="24487" s="1"/>
  <c r="P267" i="24487"/>
  <c r="R267" i="24487" s="1"/>
  <c r="P259" i="24487"/>
  <c r="R259" i="24487" s="1"/>
  <c r="P251" i="24487"/>
  <c r="R251" i="24487" s="1"/>
  <c r="P243" i="24487"/>
  <c r="R243" i="24487" s="1"/>
  <c r="P221" i="24487"/>
  <c r="R221" i="24487" s="1"/>
  <c r="P182" i="24487"/>
  <c r="R182" i="24487" s="1"/>
  <c r="P148" i="24487"/>
  <c r="R148" i="24487" s="1"/>
  <c r="O190" i="24487"/>
  <c r="I344" i="24487"/>
  <c r="P131" i="24487"/>
  <c r="R131" i="24487" s="1"/>
  <c r="P128" i="24487"/>
  <c r="R128" i="24487" s="1"/>
  <c r="P122" i="24487"/>
  <c r="R122" i="24487" s="1"/>
  <c r="P119" i="24487"/>
  <c r="R119" i="24487" s="1"/>
  <c r="P113" i="24487"/>
  <c r="R113" i="24487" s="1"/>
  <c r="P108" i="24487"/>
  <c r="R108" i="24487" s="1"/>
  <c r="P102" i="24487"/>
  <c r="R102" i="24487" s="1"/>
  <c r="P93" i="24487"/>
  <c r="R93" i="24487" s="1"/>
  <c r="P90" i="24487"/>
  <c r="R90" i="24487" s="1"/>
  <c r="P84" i="24487"/>
  <c r="R84" i="24487" s="1"/>
  <c r="P81" i="24487"/>
  <c r="R81" i="24487" s="1"/>
  <c r="P78" i="24487"/>
  <c r="R78" i="24487" s="1"/>
  <c r="P71" i="24487"/>
  <c r="P337" i="24488"/>
  <c r="R337" i="24488" s="1"/>
  <c r="P326" i="24488"/>
  <c r="R326" i="24488" s="1"/>
  <c r="P310" i="24488"/>
  <c r="R310" i="24488" s="1"/>
  <c r="P301" i="24488"/>
  <c r="R301" i="24488" s="1"/>
  <c r="P295" i="24488"/>
  <c r="R295" i="24488" s="1"/>
  <c r="P271" i="24488"/>
  <c r="R271" i="24488" s="1"/>
  <c r="P250" i="24488"/>
  <c r="R250" i="24488" s="1"/>
  <c r="P247" i="24488"/>
  <c r="R247" i="24488" s="1"/>
  <c r="P232" i="24488"/>
  <c r="R232" i="24488" s="1"/>
  <c r="Q344" i="24488"/>
  <c r="P193" i="24488"/>
  <c r="R193" i="24488" s="1"/>
  <c r="P178" i="24488"/>
  <c r="R178" i="24488" s="1"/>
  <c r="P176" i="24488"/>
  <c r="R176" i="24488" s="1"/>
  <c r="P169" i="24488"/>
  <c r="R169" i="24488" s="1"/>
  <c r="P167" i="24488"/>
  <c r="R167" i="24488" s="1"/>
  <c r="P160" i="24488"/>
  <c r="R160" i="24488" s="1"/>
  <c r="P158" i="24488"/>
  <c r="R158" i="24488" s="1"/>
  <c r="P152" i="24488"/>
  <c r="R152" i="24488" s="1"/>
  <c r="P150" i="24488"/>
  <c r="R150" i="24488" s="1"/>
  <c r="P144" i="24488"/>
  <c r="R144" i="24488" s="1"/>
  <c r="P142" i="24488"/>
  <c r="R142" i="24488" s="1"/>
  <c r="P136" i="24488"/>
  <c r="R136" i="24488" s="1"/>
  <c r="P115" i="24488"/>
  <c r="R115" i="24488" s="1"/>
  <c r="P112" i="24488"/>
  <c r="R112" i="24488" s="1"/>
  <c r="P81" i="24488"/>
  <c r="R81" i="24488" s="1"/>
  <c r="P61" i="24488"/>
  <c r="R61" i="24488" s="1"/>
  <c r="P52" i="24488"/>
  <c r="R52" i="24488" s="1"/>
  <c r="P33" i="24488"/>
  <c r="R33" i="24488" s="1"/>
  <c r="P19" i="24488"/>
  <c r="R19" i="24488" s="1"/>
  <c r="P307" i="24489"/>
  <c r="R307" i="24489" s="1"/>
  <c r="P260" i="24489"/>
  <c r="R260" i="24489" s="1"/>
  <c r="P235" i="24489"/>
  <c r="R235" i="24489" s="1"/>
  <c r="P220" i="24489"/>
  <c r="R220" i="24489" s="1"/>
  <c r="P202" i="24489"/>
  <c r="R202" i="24489" s="1"/>
  <c r="P127" i="24489"/>
  <c r="R127" i="24489" s="1"/>
  <c r="P101" i="24489"/>
  <c r="R101" i="24489" s="1"/>
  <c r="P59" i="24489"/>
  <c r="R59" i="24489" s="1"/>
  <c r="P50" i="24489"/>
  <c r="R50" i="24489" s="1"/>
  <c r="P25" i="24489"/>
  <c r="R25" i="24489" s="1"/>
  <c r="H31" i="24489"/>
  <c r="K15" i="24489"/>
  <c r="P15" i="24489" s="1"/>
  <c r="R15" i="24489" s="1"/>
  <c r="R31" i="24489" s="1"/>
  <c r="M344" i="24490"/>
  <c r="P325" i="24490"/>
  <c r="R325" i="24490" s="1"/>
  <c r="P308" i="24490"/>
  <c r="R308" i="24490" s="1"/>
  <c r="P298" i="24490"/>
  <c r="R298" i="24490" s="1"/>
  <c r="P276" i="24490"/>
  <c r="R276" i="24490" s="1"/>
  <c r="P233" i="24490"/>
  <c r="R233" i="24490" s="1"/>
  <c r="P145" i="24490"/>
  <c r="R145" i="24490" s="1"/>
  <c r="P142" i="24490"/>
  <c r="R142" i="24490" s="1"/>
  <c r="P121" i="24490"/>
  <c r="R121" i="24490" s="1"/>
  <c r="P90" i="24490"/>
  <c r="R90" i="24490" s="1"/>
  <c r="P84" i="24490"/>
  <c r="R84" i="24490" s="1"/>
  <c r="P71" i="24490"/>
  <c r="R71" i="24490" s="1"/>
  <c r="P55" i="24490"/>
  <c r="R55" i="24490" s="1"/>
  <c r="P52" i="24490"/>
  <c r="R52" i="24490" s="1"/>
  <c r="J344" i="24491"/>
  <c r="O279" i="24491"/>
  <c r="P250" i="24491"/>
  <c r="R250" i="24491" s="1"/>
  <c r="P36" i="24491"/>
  <c r="R36" i="24491" s="1"/>
  <c r="O236" i="24492"/>
  <c r="P328" i="24493"/>
  <c r="R328" i="24493" s="1"/>
  <c r="P247" i="24493"/>
  <c r="R247" i="24493" s="1"/>
  <c r="P174" i="24493"/>
  <c r="R174" i="24493" s="1"/>
  <c r="P256" i="24494"/>
  <c r="R256" i="24494" s="1"/>
  <c r="J344" i="24498"/>
  <c r="P13" i="24484"/>
  <c r="T13" i="24484" s="1"/>
  <c r="P8" i="24484"/>
  <c r="T8" i="24484" s="1"/>
  <c r="P330" i="24485"/>
  <c r="T330" i="24485" s="1"/>
  <c r="P325" i="24485"/>
  <c r="T325" i="24485" s="1"/>
  <c r="T318" i="24485"/>
  <c r="P314" i="24485"/>
  <c r="P309" i="24485"/>
  <c r="T309" i="24485" s="1"/>
  <c r="T302" i="24485"/>
  <c r="P298" i="24485"/>
  <c r="T298" i="24485" s="1"/>
  <c r="P293" i="24485"/>
  <c r="T293" i="24485" s="1"/>
  <c r="D344" i="24485"/>
  <c r="P274" i="24485"/>
  <c r="T274" i="24485" s="1"/>
  <c r="P234" i="24485"/>
  <c r="T234" i="24485" s="1"/>
  <c r="P220" i="24485"/>
  <c r="P218" i="24485"/>
  <c r="T195" i="24485"/>
  <c r="O223" i="24485"/>
  <c r="P182" i="24485"/>
  <c r="T182" i="24485" s="1"/>
  <c r="P164" i="24485"/>
  <c r="T164" i="24485" s="1"/>
  <c r="P148" i="24485"/>
  <c r="T148" i="24485" s="1"/>
  <c r="P132" i="24485"/>
  <c r="P116" i="24485"/>
  <c r="S104" i="24485"/>
  <c r="P93" i="24485"/>
  <c r="P77" i="24485"/>
  <c r="T77" i="24485" s="1"/>
  <c r="P55" i="24485"/>
  <c r="S31" i="24485"/>
  <c r="P19" i="24485"/>
  <c r="M344" i="24486"/>
  <c r="D344" i="24486"/>
  <c r="P263" i="24486"/>
  <c r="T258" i="24486"/>
  <c r="P256" i="24486"/>
  <c r="T256" i="24486" s="1"/>
  <c r="P247" i="24486"/>
  <c r="T242" i="24486"/>
  <c r="P240" i="24486"/>
  <c r="T240" i="24486" s="1"/>
  <c r="S223" i="24486"/>
  <c r="P217" i="24486"/>
  <c r="P212" i="24486"/>
  <c r="T184" i="24486"/>
  <c r="P180" i="24486"/>
  <c r="T180" i="24486" s="1"/>
  <c r="P171" i="24486"/>
  <c r="T171" i="24486" s="1"/>
  <c r="T158" i="24486"/>
  <c r="T150" i="24486"/>
  <c r="P146" i="24486"/>
  <c r="T146" i="24486" s="1"/>
  <c r="P138" i="24486"/>
  <c r="T138" i="24486" s="1"/>
  <c r="S135" i="24486"/>
  <c r="P106" i="24486"/>
  <c r="T106" i="24486" s="1"/>
  <c r="P83" i="24486"/>
  <c r="T83" i="24486" s="1"/>
  <c r="P79" i="24486"/>
  <c r="P77" i="24486"/>
  <c r="T77" i="24486" s="1"/>
  <c r="T19" i="24486"/>
  <c r="S31" i="24486"/>
  <c r="P333" i="24487"/>
  <c r="R333" i="24487" s="1"/>
  <c r="P328" i="24487"/>
  <c r="R328" i="24487" s="1"/>
  <c r="P301" i="24487"/>
  <c r="R301" i="24487" s="1"/>
  <c r="P283" i="24487"/>
  <c r="R283" i="24487" s="1"/>
  <c r="P229" i="24487"/>
  <c r="R229" i="24487" s="1"/>
  <c r="O236" i="24487"/>
  <c r="P218" i="24487"/>
  <c r="R218" i="24487" s="1"/>
  <c r="P215" i="24487"/>
  <c r="R215" i="24487" s="1"/>
  <c r="P199" i="24487"/>
  <c r="R199" i="24487" s="1"/>
  <c r="P194" i="24487"/>
  <c r="R194" i="24487" s="1"/>
  <c r="P188" i="24487"/>
  <c r="R188" i="24487" s="1"/>
  <c r="P179" i="24487"/>
  <c r="R179" i="24487" s="1"/>
  <c r="P176" i="24487"/>
  <c r="R176" i="24487" s="1"/>
  <c r="P159" i="24487"/>
  <c r="R159" i="24487" s="1"/>
  <c r="P154" i="24487"/>
  <c r="R154" i="24487" s="1"/>
  <c r="P145" i="24487"/>
  <c r="R145" i="24487" s="1"/>
  <c r="P142" i="24487"/>
  <c r="R142" i="24487" s="1"/>
  <c r="P68" i="24487"/>
  <c r="R68" i="24487" s="1"/>
  <c r="P61" i="24487"/>
  <c r="R61" i="24487" s="1"/>
  <c r="P55" i="24487"/>
  <c r="R55" i="24487" s="1"/>
  <c r="P52" i="24487"/>
  <c r="R52" i="24487" s="1"/>
  <c r="P45" i="24487"/>
  <c r="R45" i="24487" s="1"/>
  <c r="P39" i="24487"/>
  <c r="R39" i="24487" s="1"/>
  <c r="P36" i="24487"/>
  <c r="R36" i="24487" s="1"/>
  <c r="P28" i="24487"/>
  <c r="R28" i="24487" s="1"/>
  <c r="P25" i="24487"/>
  <c r="R25" i="24487" s="1"/>
  <c r="P18" i="24487"/>
  <c r="R18" i="24487" s="1"/>
  <c r="P12" i="24487"/>
  <c r="R12" i="24487" s="1"/>
  <c r="P329" i="24488"/>
  <c r="R329" i="24488" s="1"/>
  <c r="P323" i="24488"/>
  <c r="R323" i="24488" s="1"/>
  <c r="P316" i="24488"/>
  <c r="R316" i="24488" s="1"/>
  <c r="P306" i="24488"/>
  <c r="R306" i="24488" s="1"/>
  <c r="P280" i="24488"/>
  <c r="P240" i="24488"/>
  <c r="R240" i="24488" s="1"/>
  <c r="E344" i="24488"/>
  <c r="P220" i="24488"/>
  <c r="R220" i="24488" s="1"/>
  <c r="M344" i="24488"/>
  <c r="P124" i="24488"/>
  <c r="R124" i="24488" s="1"/>
  <c r="P121" i="24488"/>
  <c r="R121" i="24488" s="1"/>
  <c r="P109" i="24488"/>
  <c r="R109" i="24488" s="1"/>
  <c r="P96" i="24488"/>
  <c r="R96" i="24488" s="1"/>
  <c r="P93" i="24488"/>
  <c r="R93" i="24488" s="1"/>
  <c r="P80" i="24488"/>
  <c r="R80" i="24488" s="1"/>
  <c r="P28" i="24488"/>
  <c r="R28" i="24488" s="1"/>
  <c r="P12" i="24488"/>
  <c r="R12" i="24488" s="1"/>
  <c r="P8" i="24488"/>
  <c r="R8" i="24488" s="1"/>
  <c r="P333" i="24489"/>
  <c r="R333" i="24489" s="1"/>
  <c r="P324" i="24489"/>
  <c r="R324" i="24489" s="1"/>
  <c r="P313" i="24489"/>
  <c r="R313" i="24489" s="1"/>
  <c r="P304" i="24489"/>
  <c r="R304" i="24489" s="1"/>
  <c r="P286" i="24489"/>
  <c r="R286" i="24489" s="1"/>
  <c r="P280" i="24489"/>
  <c r="R280" i="24489" s="1"/>
  <c r="P273" i="24489"/>
  <c r="R273" i="24489" s="1"/>
  <c r="P253" i="24489"/>
  <c r="R253" i="24489" s="1"/>
  <c r="O268" i="24489"/>
  <c r="P232" i="24489"/>
  <c r="R232" i="24489" s="1"/>
  <c r="P213" i="24489"/>
  <c r="R213" i="24489" s="1"/>
  <c r="P195" i="24489"/>
  <c r="R195" i="24489" s="1"/>
  <c r="P182" i="24489"/>
  <c r="R182" i="24489" s="1"/>
  <c r="P164" i="24489"/>
  <c r="R164" i="24489" s="1"/>
  <c r="P148" i="24489"/>
  <c r="R148" i="24489" s="1"/>
  <c r="P115" i="24489"/>
  <c r="R115" i="24489" s="1"/>
  <c r="H104" i="24489"/>
  <c r="K73" i="24489"/>
  <c r="P73" i="24489" s="1"/>
  <c r="R73" i="24489" s="1"/>
  <c r="P56" i="24489"/>
  <c r="R56" i="24489" s="1"/>
  <c r="P47" i="24489"/>
  <c r="R47" i="24489" s="1"/>
  <c r="P18" i="24489"/>
  <c r="R18" i="24489" s="1"/>
  <c r="P8" i="24489"/>
  <c r="R8" i="24489" s="1"/>
  <c r="P338" i="24490"/>
  <c r="R338" i="24490" s="1"/>
  <c r="P318" i="24490"/>
  <c r="R318" i="24490" s="1"/>
  <c r="P301" i="24490"/>
  <c r="R301" i="24490" s="1"/>
  <c r="P288" i="24490"/>
  <c r="R288" i="24490" s="1"/>
  <c r="L344" i="24490"/>
  <c r="P278" i="24490"/>
  <c r="R278" i="24490" s="1"/>
  <c r="O236" i="24490"/>
  <c r="P155" i="24490"/>
  <c r="R155" i="24490" s="1"/>
  <c r="P271" i="24491"/>
  <c r="R271" i="24491" s="1"/>
  <c r="P124" i="24491"/>
  <c r="R124" i="24491" s="1"/>
  <c r="P325" i="24492"/>
  <c r="R325" i="24492" s="1"/>
  <c r="P122" i="24492"/>
  <c r="R122" i="24492" s="1"/>
  <c r="P111" i="24492"/>
  <c r="R111" i="24492" s="1"/>
  <c r="P39" i="24492"/>
  <c r="R39" i="24492" s="1"/>
  <c r="P334" i="24493"/>
  <c r="R334" i="24493" s="1"/>
  <c r="P273" i="24493"/>
  <c r="R273" i="24493" s="1"/>
  <c r="T320" i="24485"/>
  <c r="T304" i="24485"/>
  <c r="H290" i="24485"/>
  <c r="O236" i="24485"/>
  <c r="P236" i="24485" s="1"/>
  <c r="T236" i="24485" s="1"/>
  <c r="P231" i="24485"/>
  <c r="T231" i="24485" s="1"/>
  <c r="T199" i="24485"/>
  <c r="P179" i="24485"/>
  <c r="T179" i="24485" s="1"/>
  <c r="T171" i="24485"/>
  <c r="P161" i="24485"/>
  <c r="T161" i="24485" s="1"/>
  <c r="T154" i="24485"/>
  <c r="P145" i="24485"/>
  <c r="T145" i="24485" s="1"/>
  <c r="T138" i="24485"/>
  <c r="P90" i="24485"/>
  <c r="T90" i="24485" s="1"/>
  <c r="P74" i="24485"/>
  <c r="T74" i="24485" s="1"/>
  <c r="T25" i="24485"/>
  <c r="T11" i="24485"/>
  <c r="O14" i="24485"/>
  <c r="T338" i="24486"/>
  <c r="T334" i="24486"/>
  <c r="T330" i="24486"/>
  <c r="T318" i="24486"/>
  <c r="T310" i="24486"/>
  <c r="T306" i="24486"/>
  <c r="T302" i="24486"/>
  <c r="T294" i="24486"/>
  <c r="S290" i="24486"/>
  <c r="P276" i="24486"/>
  <c r="T276" i="24486" s="1"/>
  <c r="T103" i="24486"/>
  <c r="T51" i="24486"/>
  <c r="T27" i="24486"/>
  <c r="J344" i="24486"/>
  <c r="O279" i="24487"/>
  <c r="H268" i="24487"/>
  <c r="P121" i="24487"/>
  <c r="R121" i="24487" s="1"/>
  <c r="P83" i="24487"/>
  <c r="R83" i="24487" s="1"/>
  <c r="O70" i="24487"/>
  <c r="H31" i="24487"/>
  <c r="P331" i="24488"/>
  <c r="R331" i="24488" s="1"/>
  <c r="P300" i="24488"/>
  <c r="R300" i="24488" s="1"/>
  <c r="O268" i="24488"/>
  <c r="J344" i="24489"/>
  <c r="H190" i="24489"/>
  <c r="O70" i="24489"/>
  <c r="H223" i="24490"/>
  <c r="F344" i="24490"/>
  <c r="H135" i="24492"/>
  <c r="O268" i="24495"/>
  <c r="H236" i="24498"/>
  <c r="P99" i="24488"/>
  <c r="R99" i="24488" s="1"/>
  <c r="P90" i="24488"/>
  <c r="R90" i="24488" s="1"/>
  <c r="P42" i="24488"/>
  <c r="R42" i="24488" s="1"/>
  <c r="P7" i="24488"/>
  <c r="R7" i="24488" s="1"/>
  <c r="P337" i="24489"/>
  <c r="R337" i="24489" s="1"/>
  <c r="P309" i="24489"/>
  <c r="R309" i="24489" s="1"/>
  <c r="G344" i="24489"/>
  <c r="P229" i="24489"/>
  <c r="R229" i="24489" s="1"/>
  <c r="O236" i="24489"/>
  <c r="P132" i="24489"/>
  <c r="R132" i="24489" s="1"/>
  <c r="P124" i="24489"/>
  <c r="R124" i="24489" s="1"/>
  <c r="P116" i="24489"/>
  <c r="R116" i="24489" s="1"/>
  <c r="H135" i="24489"/>
  <c r="O135" i="24489"/>
  <c r="P68" i="24489"/>
  <c r="R68" i="24489" s="1"/>
  <c r="P60" i="24489"/>
  <c r="R60" i="24489" s="1"/>
  <c r="P52" i="24489"/>
  <c r="R52" i="24489" s="1"/>
  <c r="P44" i="24489"/>
  <c r="R44" i="24489" s="1"/>
  <c r="P36" i="24489"/>
  <c r="R36" i="24489" s="1"/>
  <c r="D344" i="24490"/>
  <c r="P272" i="24490"/>
  <c r="R272" i="24490" s="1"/>
  <c r="O279" i="24490"/>
  <c r="P219" i="24490"/>
  <c r="R219" i="24490" s="1"/>
  <c r="P201" i="24490"/>
  <c r="R201" i="24490" s="1"/>
  <c r="P176" i="24490"/>
  <c r="R176" i="24490" s="1"/>
  <c r="P120" i="24490"/>
  <c r="R120" i="24490" s="1"/>
  <c r="P67" i="24490"/>
  <c r="R67" i="24490" s="1"/>
  <c r="P43" i="24490"/>
  <c r="R43" i="24490" s="1"/>
  <c r="P328" i="24491"/>
  <c r="R328" i="24491" s="1"/>
  <c r="O290" i="24491"/>
  <c r="O223" i="24491"/>
  <c r="P160" i="24491"/>
  <c r="R160" i="24491" s="1"/>
  <c r="P81" i="24491"/>
  <c r="R81" i="24491" s="1"/>
  <c r="P35" i="24491"/>
  <c r="R35" i="24491" s="1"/>
  <c r="P20" i="24491"/>
  <c r="R20" i="24491" s="1"/>
  <c r="P311" i="24492"/>
  <c r="R311" i="24492" s="1"/>
  <c r="P304" i="24492"/>
  <c r="R304" i="24492" s="1"/>
  <c r="P284" i="24492"/>
  <c r="R284" i="24492" s="1"/>
  <c r="P228" i="24492"/>
  <c r="R228" i="24492" s="1"/>
  <c r="P215" i="24492"/>
  <c r="R215" i="24492" s="1"/>
  <c r="P171" i="24492"/>
  <c r="R171" i="24492" s="1"/>
  <c r="P151" i="24492"/>
  <c r="R151" i="24492" s="1"/>
  <c r="P130" i="24492"/>
  <c r="R130" i="24492" s="1"/>
  <c r="P83" i="24492"/>
  <c r="R83" i="24492" s="1"/>
  <c r="P57" i="24492"/>
  <c r="R57" i="24492" s="1"/>
  <c r="P44" i="24492"/>
  <c r="R44" i="24492" s="1"/>
  <c r="P41" i="24492"/>
  <c r="R41" i="24492" s="1"/>
  <c r="O31" i="24492"/>
  <c r="P304" i="24493"/>
  <c r="R304" i="24493" s="1"/>
  <c r="P294" i="24493"/>
  <c r="R294" i="24493" s="1"/>
  <c r="H279" i="24493"/>
  <c r="P255" i="24493"/>
  <c r="R255" i="24493" s="1"/>
  <c r="P249" i="24493"/>
  <c r="R249" i="24493" s="1"/>
  <c r="P239" i="24493"/>
  <c r="R239" i="24493" s="1"/>
  <c r="P232" i="24493"/>
  <c r="R232" i="24493" s="1"/>
  <c r="P229" i="24493"/>
  <c r="R229" i="24493" s="1"/>
  <c r="P158" i="24493"/>
  <c r="R158" i="24493" s="1"/>
  <c r="P81" i="24493"/>
  <c r="R81" i="24493" s="1"/>
  <c r="P264" i="24494"/>
  <c r="R264" i="24494" s="1"/>
  <c r="P255" i="24494"/>
  <c r="R255" i="24494" s="1"/>
  <c r="P218" i="24494"/>
  <c r="R218" i="24494" s="1"/>
  <c r="P189" i="24494"/>
  <c r="R189" i="24494" s="1"/>
  <c r="P51" i="24494"/>
  <c r="R51" i="24494" s="1"/>
  <c r="O70" i="24497"/>
  <c r="L344" i="24498"/>
  <c r="P12" i="24504"/>
  <c r="R12" i="24504" s="1"/>
  <c r="P98" i="24488"/>
  <c r="R98" i="24488" s="1"/>
  <c r="P95" i="24488"/>
  <c r="R95" i="24488" s="1"/>
  <c r="P58" i="24488"/>
  <c r="R58" i="24488" s="1"/>
  <c r="P45" i="24488"/>
  <c r="R45" i="24488" s="1"/>
  <c r="O31" i="24488"/>
  <c r="D344" i="24489"/>
  <c r="P329" i="24489"/>
  <c r="R329" i="24489" s="1"/>
  <c r="P321" i="24489"/>
  <c r="R321" i="24489" s="1"/>
  <c r="P293" i="24489"/>
  <c r="R293" i="24489" s="1"/>
  <c r="P247" i="24489"/>
  <c r="R247" i="24489" s="1"/>
  <c r="P102" i="24489"/>
  <c r="R102" i="24489" s="1"/>
  <c r="P94" i="24489"/>
  <c r="R94" i="24489" s="1"/>
  <c r="P86" i="24489"/>
  <c r="R86" i="24489" s="1"/>
  <c r="P78" i="24489"/>
  <c r="R78" i="24489" s="1"/>
  <c r="Q344" i="24490"/>
  <c r="P266" i="24490"/>
  <c r="R266" i="24490" s="1"/>
  <c r="P258" i="24490"/>
  <c r="R258" i="24490" s="1"/>
  <c r="P250" i="24490"/>
  <c r="R250" i="24490" s="1"/>
  <c r="P242" i="24490"/>
  <c r="R242" i="24490" s="1"/>
  <c r="O268" i="24490"/>
  <c r="P226" i="24490"/>
  <c r="R226" i="24490" s="1"/>
  <c r="P218" i="24490"/>
  <c r="R218" i="24490" s="1"/>
  <c r="P175" i="24490"/>
  <c r="R175" i="24490" s="1"/>
  <c r="P143" i="24490"/>
  <c r="R143" i="24490" s="1"/>
  <c r="P98" i="24490"/>
  <c r="R98" i="24490" s="1"/>
  <c r="P53" i="24490"/>
  <c r="R53" i="24490" s="1"/>
  <c r="P46" i="24490"/>
  <c r="R46" i="24490" s="1"/>
  <c r="P20" i="24490"/>
  <c r="R20" i="24490" s="1"/>
  <c r="P293" i="24491"/>
  <c r="R293" i="24491" s="1"/>
  <c r="M344" i="24491"/>
  <c r="P237" i="24491"/>
  <c r="R237" i="24491" s="1"/>
  <c r="P200" i="24491"/>
  <c r="R200" i="24491" s="1"/>
  <c r="P118" i="24491"/>
  <c r="R118" i="24491" s="1"/>
  <c r="P60" i="24491"/>
  <c r="R60" i="24491" s="1"/>
  <c r="P50" i="24491"/>
  <c r="R50" i="24491" s="1"/>
  <c r="P25" i="24491"/>
  <c r="R25" i="24491" s="1"/>
  <c r="J344" i="24492"/>
  <c r="P332" i="24492"/>
  <c r="R332" i="24492" s="1"/>
  <c r="P310" i="24492"/>
  <c r="R310" i="24492" s="1"/>
  <c r="P307" i="24492"/>
  <c r="R307" i="24492" s="1"/>
  <c r="P297" i="24492"/>
  <c r="R297" i="24492" s="1"/>
  <c r="P277" i="24492"/>
  <c r="R277" i="24492" s="1"/>
  <c r="P254" i="24492"/>
  <c r="R254" i="24492" s="1"/>
  <c r="P211" i="24492"/>
  <c r="R211" i="24492" s="1"/>
  <c r="P200" i="24492"/>
  <c r="R200" i="24492" s="1"/>
  <c r="H223" i="24492"/>
  <c r="P160" i="24492"/>
  <c r="R160" i="24492" s="1"/>
  <c r="O190" i="24492"/>
  <c r="P129" i="24492"/>
  <c r="R129" i="24492" s="1"/>
  <c r="P79" i="24492"/>
  <c r="R79" i="24492" s="1"/>
  <c r="P63" i="24492"/>
  <c r="R63" i="24492" s="1"/>
  <c r="P30" i="24492"/>
  <c r="R30" i="24492" s="1"/>
  <c r="P245" i="24493"/>
  <c r="R245" i="24493" s="1"/>
  <c r="P34" i="24493"/>
  <c r="R34" i="24493" s="1"/>
  <c r="L344" i="24494"/>
  <c r="P192" i="24494"/>
  <c r="R192" i="24494" s="1"/>
  <c r="O14" i="24494"/>
  <c r="P204" i="24495"/>
  <c r="R204" i="24495" s="1"/>
  <c r="O290" i="24496"/>
  <c r="H223" i="24499"/>
  <c r="P134" i="24499"/>
  <c r="R134" i="24499" s="1"/>
  <c r="P91" i="24488"/>
  <c r="R91" i="24488" s="1"/>
  <c r="P68" i="24488"/>
  <c r="R68" i="24488" s="1"/>
  <c r="P49" i="24488"/>
  <c r="R49" i="24488" s="1"/>
  <c r="P325" i="24489"/>
  <c r="R325" i="24489" s="1"/>
  <c r="P297" i="24489"/>
  <c r="R297" i="24489" s="1"/>
  <c r="P243" i="24489"/>
  <c r="R243" i="24489" s="1"/>
  <c r="E344" i="24489"/>
  <c r="P98" i="24489"/>
  <c r="R98" i="24489" s="1"/>
  <c r="P90" i="24489"/>
  <c r="R90" i="24489" s="1"/>
  <c r="P82" i="24489"/>
  <c r="R82" i="24489" s="1"/>
  <c r="P74" i="24489"/>
  <c r="R74" i="24489" s="1"/>
  <c r="O104" i="24489"/>
  <c r="P262" i="24490"/>
  <c r="R262" i="24490" s="1"/>
  <c r="P254" i="24490"/>
  <c r="R254" i="24490" s="1"/>
  <c r="P246" i="24490"/>
  <c r="R246" i="24490" s="1"/>
  <c r="P238" i="24490"/>
  <c r="R238" i="24490" s="1"/>
  <c r="P192" i="24490"/>
  <c r="R192" i="24490" s="1"/>
  <c r="P167" i="24490"/>
  <c r="R167" i="24490" s="1"/>
  <c r="P96" i="24490"/>
  <c r="R96" i="24490" s="1"/>
  <c r="P44" i="24490"/>
  <c r="R44" i="24490" s="1"/>
  <c r="P325" i="24491"/>
  <c r="R325" i="24491" s="1"/>
  <c r="P312" i="24491"/>
  <c r="R312" i="24491" s="1"/>
  <c r="P288" i="24491"/>
  <c r="R288" i="24491" s="1"/>
  <c r="P253" i="24491"/>
  <c r="R253" i="24491" s="1"/>
  <c r="O236" i="24491"/>
  <c r="P217" i="24491"/>
  <c r="R217" i="24491" s="1"/>
  <c r="P113" i="24491"/>
  <c r="R113" i="24491" s="1"/>
  <c r="P85" i="24491"/>
  <c r="R85" i="24491" s="1"/>
  <c r="P27" i="24491"/>
  <c r="R27" i="24491" s="1"/>
  <c r="P24" i="24491"/>
  <c r="R24" i="24491" s="1"/>
  <c r="R31" i="24491" s="1"/>
  <c r="E344" i="24492"/>
  <c r="P305" i="24492"/>
  <c r="R305" i="24492" s="1"/>
  <c r="P288" i="24492"/>
  <c r="R288" i="24492" s="1"/>
  <c r="P222" i="24492"/>
  <c r="R222" i="24492" s="1"/>
  <c r="P205" i="24492"/>
  <c r="R205" i="24492" s="1"/>
  <c r="P189" i="24492"/>
  <c r="R189" i="24492" s="1"/>
  <c r="P148" i="24492"/>
  <c r="R148" i="24492" s="1"/>
  <c r="P121" i="24492"/>
  <c r="R121" i="24492" s="1"/>
  <c r="P77" i="24492"/>
  <c r="R77" i="24492" s="1"/>
  <c r="O104" i="24492"/>
  <c r="P9" i="24492"/>
  <c r="R9" i="24492" s="1"/>
  <c r="R14" i="24492" s="1"/>
  <c r="Q344" i="24493"/>
  <c r="P336" i="24493"/>
  <c r="R336" i="24493" s="1"/>
  <c r="P282" i="24493"/>
  <c r="R282" i="24493" s="1"/>
  <c r="P276" i="24493"/>
  <c r="R276" i="24493" s="1"/>
  <c r="P154" i="24493"/>
  <c r="R154" i="24493" s="1"/>
  <c r="P151" i="24493"/>
  <c r="R151" i="24493" s="1"/>
  <c r="P110" i="24493"/>
  <c r="R110" i="24493" s="1"/>
  <c r="P94" i="24493"/>
  <c r="R94" i="24493" s="1"/>
  <c r="P78" i="24493"/>
  <c r="R78" i="24493" s="1"/>
  <c r="P18" i="24493"/>
  <c r="R18" i="24493" s="1"/>
  <c r="Q344" i="24494"/>
  <c r="P249" i="24494"/>
  <c r="R249" i="24494" s="1"/>
  <c r="P211" i="24494"/>
  <c r="R211" i="24494" s="1"/>
  <c r="P186" i="24494"/>
  <c r="R186" i="24494" s="1"/>
  <c r="P128" i="24494"/>
  <c r="R128" i="24494" s="1"/>
  <c r="P101" i="24494"/>
  <c r="R101" i="24494" s="1"/>
  <c r="P333" i="24495"/>
  <c r="R333" i="24495" s="1"/>
  <c r="P297" i="24495"/>
  <c r="R297" i="24495" s="1"/>
  <c r="P287" i="24495"/>
  <c r="R287" i="24495" s="1"/>
  <c r="P228" i="24495"/>
  <c r="R228" i="24495" s="1"/>
  <c r="P186" i="24495"/>
  <c r="R186" i="24495" s="1"/>
  <c r="P303" i="24496"/>
  <c r="R303" i="24496" s="1"/>
  <c r="P13" i="24497"/>
  <c r="R13" i="24497" s="1"/>
  <c r="N344" i="24498"/>
  <c r="D344" i="24498"/>
  <c r="R199" i="24498"/>
  <c r="O223" i="24490"/>
  <c r="K14" i="24490"/>
  <c r="O104" i="24491"/>
  <c r="N344" i="24492"/>
  <c r="D344" i="24492"/>
  <c r="G344" i="24492"/>
  <c r="O290" i="24492"/>
  <c r="H236" i="24492"/>
  <c r="D344" i="24493"/>
  <c r="G344" i="24493"/>
  <c r="N344" i="24494"/>
  <c r="D344" i="24494"/>
  <c r="H14" i="24496"/>
  <c r="H14" i="24498"/>
  <c r="K9" i="24498"/>
  <c r="H236" i="24490"/>
  <c r="P208" i="24490"/>
  <c r="R208" i="24490" s="1"/>
  <c r="G344" i="24490"/>
  <c r="P68" i="24490"/>
  <c r="R68" i="24490" s="1"/>
  <c r="P62" i="24490"/>
  <c r="R62" i="24490" s="1"/>
  <c r="P34" i="24490"/>
  <c r="R34" i="24490" s="1"/>
  <c r="P23" i="24490"/>
  <c r="R23" i="24490" s="1"/>
  <c r="P10" i="24490"/>
  <c r="R10" i="24490" s="1"/>
  <c r="P326" i="24491"/>
  <c r="R326" i="24491" s="1"/>
  <c r="P310" i="24491"/>
  <c r="R310" i="24491" s="1"/>
  <c r="P294" i="24491"/>
  <c r="R294" i="24491" s="1"/>
  <c r="P284" i="24491"/>
  <c r="R284" i="24491" s="1"/>
  <c r="P278" i="24491"/>
  <c r="R278" i="24491" s="1"/>
  <c r="P272" i="24491"/>
  <c r="R272" i="24491" s="1"/>
  <c r="P262" i="24491"/>
  <c r="R262" i="24491" s="1"/>
  <c r="P246" i="24491"/>
  <c r="R246" i="24491" s="1"/>
  <c r="P227" i="24491"/>
  <c r="R227" i="24491" s="1"/>
  <c r="P209" i="24491"/>
  <c r="R209" i="24491" s="1"/>
  <c r="P193" i="24491"/>
  <c r="R193" i="24491" s="1"/>
  <c r="P187" i="24491"/>
  <c r="R187" i="24491" s="1"/>
  <c r="P170" i="24491"/>
  <c r="R170" i="24491" s="1"/>
  <c r="P153" i="24491"/>
  <c r="R153" i="24491" s="1"/>
  <c r="P125" i="24491"/>
  <c r="R125" i="24491" s="1"/>
  <c r="P119" i="24491"/>
  <c r="R119" i="24491" s="1"/>
  <c r="P109" i="24491"/>
  <c r="R109" i="24491" s="1"/>
  <c r="P103" i="24491"/>
  <c r="R103" i="24491" s="1"/>
  <c r="P97" i="24491"/>
  <c r="R97" i="24491" s="1"/>
  <c r="P69" i="24491"/>
  <c r="R69" i="24491" s="1"/>
  <c r="P66" i="24491"/>
  <c r="R66" i="24491" s="1"/>
  <c r="P41" i="24491"/>
  <c r="R41" i="24491" s="1"/>
  <c r="L344" i="24492"/>
  <c r="P333" i="24492"/>
  <c r="R333" i="24492" s="1"/>
  <c r="P285" i="24492"/>
  <c r="R285" i="24492" s="1"/>
  <c r="P271" i="24492"/>
  <c r="R271" i="24492" s="1"/>
  <c r="P265" i="24492"/>
  <c r="R265" i="24492" s="1"/>
  <c r="P251" i="24492"/>
  <c r="R251" i="24492" s="1"/>
  <c r="P231" i="24492"/>
  <c r="R231" i="24492" s="1"/>
  <c r="P208" i="24492"/>
  <c r="R208" i="24492" s="1"/>
  <c r="P194" i="24492"/>
  <c r="R194" i="24492" s="1"/>
  <c r="P186" i="24492"/>
  <c r="R186" i="24492" s="1"/>
  <c r="P162" i="24492"/>
  <c r="R162" i="24492" s="1"/>
  <c r="P133" i="24492"/>
  <c r="R133" i="24492" s="1"/>
  <c r="P115" i="24492"/>
  <c r="R115" i="24492" s="1"/>
  <c r="P97" i="24492"/>
  <c r="R97" i="24492" s="1"/>
  <c r="P74" i="24492"/>
  <c r="R74" i="24492" s="1"/>
  <c r="P62" i="24492"/>
  <c r="R62" i="24492" s="1"/>
  <c r="P53" i="24492"/>
  <c r="R53" i="24492" s="1"/>
  <c r="P318" i="24493"/>
  <c r="R318" i="24493" s="1"/>
  <c r="P305" i="24493"/>
  <c r="R305" i="24493" s="1"/>
  <c r="P297" i="24493"/>
  <c r="R297" i="24493" s="1"/>
  <c r="N344" i="24493"/>
  <c r="P263" i="24493"/>
  <c r="R263" i="24493" s="1"/>
  <c r="P260" i="24493"/>
  <c r="R260" i="24493" s="1"/>
  <c r="P233" i="24493"/>
  <c r="R233" i="24493" s="1"/>
  <c r="H236" i="24493"/>
  <c r="P209" i="24493"/>
  <c r="R209" i="24493" s="1"/>
  <c r="P178" i="24493"/>
  <c r="R178" i="24493" s="1"/>
  <c r="P164" i="24493"/>
  <c r="R164" i="24493" s="1"/>
  <c r="P140" i="24493"/>
  <c r="R140" i="24493" s="1"/>
  <c r="P75" i="24493"/>
  <c r="R75" i="24493" s="1"/>
  <c r="P66" i="24493"/>
  <c r="R66" i="24493" s="1"/>
  <c r="P60" i="24493"/>
  <c r="R60" i="24493" s="1"/>
  <c r="M344" i="24494"/>
  <c r="P327" i="24494"/>
  <c r="R327" i="24494" s="1"/>
  <c r="P258" i="24494"/>
  <c r="R258" i="24494" s="1"/>
  <c r="P226" i="24494"/>
  <c r="R226" i="24494" s="1"/>
  <c r="P204" i="24494"/>
  <c r="R204" i="24494" s="1"/>
  <c r="P172" i="24494"/>
  <c r="R172" i="24494" s="1"/>
  <c r="P151" i="24494"/>
  <c r="R151" i="24494" s="1"/>
  <c r="P148" i="24494"/>
  <c r="R148" i="24494" s="1"/>
  <c r="H190" i="24494"/>
  <c r="P112" i="24494"/>
  <c r="R112" i="24494" s="1"/>
  <c r="P39" i="24494"/>
  <c r="R39" i="24494" s="1"/>
  <c r="P260" i="24495"/>
  <c r="R260" i="24495" s="1"/>
  <c r="P221" i="24495"/>
  <c r="R221" i="24495" s="1"/>
  <c r="P284" i="24496"/>
  <c r="R284" i="24496" s="1"/>
  <c r="P281" i="24496"/>
  <c r="R281" i="24496" s="1"/>
  <c r="P114" i="24490"/>
  <c r="R114" i="24490" s="1"/>
  <c r="O135" i="24490"/>
  <c r="P106" i="24490"/>
  <c r="R106" i="24490" s="1"/>
  <c r="P103" i="24490"/>
  <c r="R103" i="24490" s="1"/>
  <c r="P88" i="24490"/>
  <c r="R88" i="24490" s="1"/>
  <c r="P79" i="24490"/>
  <c r="R79" i="24490" s="1"/>
  <c r="P73" i="24490"/>
  <c r="R73" i="24490" s="1"/>
  <c r="P48" i="24490"/>
  <c r="R48" i="24490" s="1"/>
  <c r="P28" i="24490"/>
  <c r="R28" i="24490" s="1"/>
  <c r="P18" i="24490"/>
  <c r="R18" i="24490" s="1"/>
  <c r="P12" i="24490"/>
  <c r="R12" i="24490" s="1"/>
  <c r="I344" i="24491"/>
  <c r="P337" i="24491"/>
  <c r="R337" i="24491" s="1"/>
  <c r="P331" i="24491"/>
  <c r="R331" i="24491" s="1"/>
  <c r="P321" i="24491"/>
  <c r="R321" i="24491" s="1"/>
  <c r="P315" i="24491"/>
  <c r="R315" i="24491" s="1"/>
  <c r="P305" i="24491"/>
  <c r="R305" i="24491" s="1"/>
  <c r="P299" i="24491"/>
  <c r="R299" i="24491" s="1"/>
  <c r="P274" i="24491"/>
  <c r="R274" i="24491" s="1"/>
  <c r="P264" i="24491"/>
  <c r="R264" i="24491" s="1"/>
  <c r="P258" i="24491"/>
  <c r="R258" i="24491" s="1"/>
  <c r="P248" i="24491"/>
  <c r="R248" i="24491" s="1"/>
  <c r="P242" i="24491"/>
  <c r="R242" i="24491" s="1"/>
  <c r="O268" i="24491"/>
  <c r="P232" i="24491"/>
  <c r="R232" i="24491" s="1"/>
  <c r="P229" i="24491"/>
  <c r="R229" i="24491" s="1"/>
  <c r="P222" i="24491"/>
  <c r="R222" i="24491" s="1"/>
  <c r="P212" i="24491"/>
  <c r="R212" i="24491" s="1"/>
  <c r="P205" i="24491"/>
  <c r="R205" i="24491" s="1"/>
  <c r="P195" i="24491"/>
  <c r="R195" i="24491" s="1"/>
  <c r="P189" i="24491"/>
  <c r="R189" i="24491" s="1"/>
  <c r="P183" i="24491"/>
  <c r="R183" i="24491" s="1"/>
  <c r="P172" i="24491"/>
  <c r="R172" i="24491" s="1"/>
  <c r="P166" i="24491"/>
  <c r="R166" i="24491" s="1"/>
  <c r="P155" i="24491"/>
  <c r="R155" i="24491" s="1"/>
  <c r="P149" i="24491"/>
  <c r="R149" i="24491" s="1"/>
  <c r="P139" i="24491"/>
  <c r="R139" i="24491" s="1"/>
  <c r="P121" i="24491"/>
  <c r="R121" i="24491" s="1"/>
  <c r="P99" i="24491"/>
  <c r="R99" i="24491" s="1"/>
  <c r="P89" i="24491"/>
  <c r="R89" i="24491" s="1"/>
  <c r="P86" i="24491"/>
  <c r="R86" i="24491" s="1"/>
  <c r="P74" i="24491"/>
  <c r="R74" i="24491" s="1"/>
  <c r="P71" i="24491"/>
  <c r="R71" i="24491" s="1"/>
  <c r="P64" i="24491"/>
  <c r="R64" i="24491" s="1"/>
  <c r="P46" i="24491"/>
  <c r="R46" i="24491" s="1"/>
  <c r="P18" i="24491"/>
  <c r="R18" i="24491" s="1"/>
  <c r="P12" i="24491"/>
  <c r="R12" i="24491" s="1"/>
  <c r="P329" i="24492"/>
  <c r="R329" i="24492" s="1"/>
  <c r="P321" i="24492"/>
  <c r="R321" i="24492" s="1"/>
  <c r="P301" i="24492"/>
  <c r="R301" i="24492" s="1"/>
  <c r="P258" i="24492"/>
  <c r="R258" i="24492" s="1"/>
  <c r="P247" i="24492"/>
  <c r="R247" i="24492" s="1"/>
  <c r="P227" i="24492"/>
  <c r="R227" i="24492" s="1"/>
  <c r="P219" i="24492"/>
  <c r="R219" i="24492" s="1"/>
  <c r="P204" i="24492"/>
  <c r="R204" i="24492" s="1"/>
  <c r="P182" i="24492"/>
  <c r="R182" i="24492" s="1"/>
  <c r="P138" i="24492"/>
  <c r="R138" i="24492" s="1"/>
  <c r="P123" i="24492"/>
  <c r="R123" i="24492" s="1"/>
  <c r="P117" i="24492"/>
  <c r="R117" i="24492" s="1"/>
  <c r="P108" i="24492"/>
  <c r="R108" i="24492" s="1"/>
  <c r="P102" i="24492"/>
  <c r="R102" i="24492" s="1"/>
  <c r="P90" i="24492"/>
  <c r="R90" i="24492" s="1"/>
  <c r="P87" i="24492"/>
  <c r="R87" i="24492" s="1"/>
  <c r="P67" i="24492"/>
  <c r="R67" i="24492" s="1"/>
  <c r="P58" i="24492"/>
  <c r="R58" i="24492" s="1"/>
  <c r="P52" i="24492"/>
  <c r="R52" i="24492" s="1"/>
  <c r="P43" i="24492"/>
  <c r="R43" i="24492" s="1"/>
  <c r="P37" i="24492"/>
  <c r="R37" i="24492" s="1"/>
  <c r="O70" i="24492"/>
  <c r="P27" i="24492"/>
  <c r="R27" i="24492" s="1"/>
  <c r="P25" i="24492"/>
  <c r="R25" i="24492" s="1"/>
  <c r="P19" i="24492"/>
  <c r="R19" i="24492" s="1"/>
  <c r="P17" i="24492"/>
  <c r="R17" i="24492" s="1"/>
  <c r="I344" i="24493"/>
  <c r="P324" i="24493"/>
  <c r="R324" i="24493" s="1"/>
  <c r="P317" i="24493"/>
  <c r="R317" i="24493" s="1"/>
  <c r="P309" i="24493"/>
  <c r="R309" i="24493" s="1"/>
  <c r="P301" i="24493"/>
  <c r="R301" i="24493" s="1"/>
  <c r="P292" i="24493"/>
  <c r="R292" i="24493" s="1"/>
  <c r="P286" i="24493"/>
  <c r="R286" i="24493" s="1"/>
  <c r="P267" i="24493"/>
  <c r="R267" i="24493" s="1"/>
  <c r="P259" i="24493"/>
  <c r="R259" i="24493" s="1"/>
  <c r="P251" i="24493"/>
  <c r="R251" i="24493" s="1"/>
  <c r="P246" i="24493"/>
  <c r="R246" i="24493" s="1"/>
  <c r="P238" i="24493"/>
  <c r="R238" i="24493" s="1"/>
  <c r="P194" i="24493"/>
  <c r="R194" i="24493" s="1"/>
  <c r="P177" i="24493"/>
  <c r="R177" i="24493" s="1"/>
  <c r="P142" i="24493"/>
  <c r="R142" i="24493" s="1"/>
  <c r="P136" i="24493"/>
  <c r="R136" i="24493" s="1"/>
  <c r="P102" i="24493"/>
  <c r="R102" i="24493" s="1"/>
  <c r="P99" i="24493"/>
  <c r="R99" i="24493" s="1"/>
  <c r="P91" i="24493"/>
  <c r="R91" i="24493" s="1"/>
  <c r="P65" i="24493"/>
  <c r="R65" i="24493" s="1"/>
  <c r="P52" i="24493"/>
  <c r="R52" i="24493" s="1"/>
  <c r="P26" i="24493"/>
  <c r="R26" i="24493" s="1"/>
  <c r="P16" i="24493"/>
  <c r="R16" i="24493" s="1"/>
  <c r="P334" i="24494"/>
  <c r="R334" i="24494" s="1"/>
  <c r="P329" i="24494"/>
  <c r="R329" i="24494" s="1"/>
  <c r="O290" i="24494"/>
  <c r="P206" i="24494"/>
  <c r="R206" i="24494" s="1"/>
  <c r="P200" i="24494"/>
  <c r="R200" i="24494" s="1"/>
  <c r="P184" i="24494"/>
  <c r="R184" i="24494" s="1"/>
  <c r="P147" i="24494"/>
  <c r="R147" i="24494" s="1"/>
  <c r="P121" i="24494"/>
  <c r="R121" i="24494" s="1"/>
  <c r="P111" i="24494"/>
  <c r="R111" i="24494" s="1"/>
  <c r="P89" i="24494"/>
  <c r="R89" i="24494" s="1"/>
  <c r="P23" i="24494"/>
  <c r="R23" i="24494" s="1"/>
  <c r="P180" i="24495"/>
  <c r="R180" i="24495" s="1"/>
  <c r="N344" i="24496"/>
  <c r="P323" i="24496"/>
  <c r="R323" i="24496" s="1"/>
  <c r="H279" i="24496"/>
  <c r="K270" i="24496"/>
  <c r="H31" i="24496"/>
  <c r="H190" i="24498"/>
  <c r="K140" i="24498"/>
  <c r="P140" i="24498" s="1"/>
  <c r="R140" i="24498" s="1"/>
  <c r="P28" i="24498"/>
  <c r="R28" i="24498" s="1"/>
  <c r="O31" i="24498"/>
  <c r="O190" i="24499"/>
  <c r="P228" i="24490"/>
  <c r="R228" i="24490" s="1"/>
  <c r="P213" i="24490"/>
  <c r="R213" i="24490" s="1"/>
  <c r="P206" i="24490"/>
  <c r="R206" i="24490" s="1"/>
  <c r="P169" i="24490"/>
  <c r="R169" i="24490" s="1"/>
  <c r="P166" i="24490"/>
  <c r="R166" i="24490" s="1"/>
  <c r="P146" i="24490"/>
  <c r="R146" i="24490" s="1"/>
  <c r="P140" i="24490"/>
  <c r="R140" i="24490" s="1"/>
  <c r="P82" i="24490"/>
  <c r="R82" i="24490" s="1"/>
  <c r="P76" i="24490"/>
  <c r="R76" i="24490" s="1"/>
  <c r="P66" i="24490"/>
  <c r="R66" i="24490" s="1"/>
  <c r="P51" i="24490"/>
  <c r="R51" i="24490" s="1"/>
  <c r="P42" i="24490"/>
  <c r="R42" i="24490" s="1"/>
  <c r="P36" i="24490"/>
  <c r="R36" i="24490" s="1"/>
  <c r="P8" i="24490"/>
  <c r="R8" i="24490" s="1"/>
  <c r="G344" i="24491"/>
  <c r="P334" i="24491"/>
  <c r="R334" i="24491" s="1"/>
  <c r="P318" i="24491"/>
  <c r="R318" i="24491" s="1"/>
  <c r="P302" i="24491"/>
  <c r="R302" i="24491" s="1"/>
  <c r="P286" i="24491"/>
  <c r="R286" i="24491" s="1"/>
  <c r="P254" i="24491"/>
  <c r="R254" i="24491" s="1"/>
  <c r="P238" i="24491"/>
  <c r="R238" i="24491" s="1"/>
  <c r="R268" i="24491" s="1"/>
  <c r="P235" i="24491"/>
  <c r="R235" i="24491" s="1"/>
  <c r="P218" i="24491"/>
  <c r="R218" i="24491" s="1"/>
  <c r="P201" i="24491"/>
  <c r="R201" i="24491" s="1"/>
  <c r="P179" i="24491"/>
  <c r="R179" i="24491" s="1"/>
  <c r="P161" i="24491"/>
  <c r="R161" i="24491" s="1"/>
  <c r="P145" i="24491"/>
  <c r="R145" i="24491" s="1"/>
  <c r="P133" i="24491"/>
  <c r="R133" i="24491" s="1"/>
  <c r="P127" i="24491"/>
  <c r="R127" i="24491" s="1"/>
  <c r="P117" i="24491"/>
  <c r="R117" i="24491" s="1"/>
  <c r="P111" i="24491"/>
  <c r="R111" i="24491" s="1"/>
  <c r="O135" i="24491"/>
  <c r="P95" i="24491"/>
  <c r="R95" i="24491" s="1"/>
  <c r="P80" i="24491"/>
  <c r="R80" i="24491" s="1"/>
  <c r="P77" i="24491"/>
  <c r="R77" i="24491" s="1"/>
  <c r="P58" i="24491"/>
  <c r="R58" i="24491" s="1"/>
  <c r="P49" i="24491"/>
  <c r="R49" i="24491" s="1"/>
  <c r="P43" i="24491"/>
  <c r="R43" i="24491" s="1"/>
  <c r="P37" i="24491"/>
  <c r="R37" i="24491" s="1"/>
  <c r="P34" i="24491"/>
  <c r="R34" i="24491" s="1"/>
  <c r="F344" i="24492"/>
  <c r="P337" i="24492"/>
  <c r="R337" i="24492" s="1"/>
  <c r="P315" i="24492"/>
  <c r="R315" i="24492" s="1"/>
  <c r="P289" i="24492"/>
  <c r="R289" i="24492" s="1"/>
  <c r="I344" i="24492"/>
  <c r="P255" i="24492"/>
  <c r="R255" i="24492" s="1"/>
  <c r="P241" i="24492"/>
  <c r="R241" i="24492" s="1"/>
  <c r="P235" i="24492"/>
  <c r="R235" i="24492" s="1"/>
  <c r="P213" i="24492"/>
  <c r="R213" i="24492" s="1"/>
  <c r="P176" i="24492"/>
  <c r="R176" i="24492" s="1"/>
  <c r="P172" i="24492"/>
  <c r="R172" i="24492" s="1"/>
  <c r="P169" i="24492"/>
  <c r="R169" i="24492" s="1"/>
  <c r="P158" i="24492"/>
  <c r="R158" i="24492" s="1"/>
  <c r="P155" i="24492"/>
  <c r="R155" i="24492" s="1"/>
  <c r="P152" i="24492"/>
  <c r="R152" i="24492" s="1"/>
  <c r="P141" i="24492"/>
  <c r="R141" i="24492" s="1"/>
  <c r="P120" i="24492"/>
  <c r="R120" i="24492" s="1"/>
  <c r="P113" i="24492"/>
  <c r="R113" i="24492" s="1"/>
  <c r="P105" i="24492"/>
  <c r="P55" i="24492"/>
  <c r="R55" i="24492" s="1"/>
  <c r="P45" i="24492"/>
  <c r="R45" i="24492" s="1"/>
  <c r="P22" i="24492"/>
  <c r="R22" i="24492" s="1"/>
  <c r="O268" i="24493"/>
  <c r="P243" i="24493"/>
  <c r="R243" i="24493" s="1"/>
  <c r="P231" i="24493"/>
  <c r="R231" i="24493" s="1"/>
  <c r="P218" i="24493"/>
  <c r="R218" i="24493" s="1"/>
  <c r="P188" i="24493"/>
  <c r="R188" i="24493" s="1"/>
  <c r="P172" i="24493"/>
  <c r="R172" i="24493" s="1"/>
  <c r="P160" i="24493"/>
  <c r="R160" i="24493" s="1"/>
  <c r="P157" i="24493"/>
  <c r="R157" i="24493" s="1"/>
  <c r="P133" i="24493"/>
  <c r="R133" i="24493" s="1"/>
  <c r="P128" i="24493"/>
  <c r="R128" i="24493" s="1"/>
  <c r="P108" i="24493"/>
  <c r="R108" i="24493" s="1"/>
  <c r="P88" i="24493"/>
  <c r="R88" i="24493" s="1"/>
  <c r="P79" i="24493"/>
  <c r="R79" i="24493" s="1"/>
  <c r="P49" i="24493"/>
  <c r="R49" i="24493" s="1"/>
  <c r="P36" i="24493"/>
  <c r="R36" i="24493" s="1"/>
  <c r="P33" i="24493"/>
  <c r="R33" i="24493" s="1"/>
  <c r="P19" i="24493"/>
  <c r="R19" i="24493" s="1"/>
  <c r="P325" i="24494"/>
  <c r="R325" i="24494" s="1"/>
  <c r="P298" i="24494"/>
  <c r="R298" i="24494" s="1"/>
  <c r="P291" i="24494"/>
  <c r="R291" i="24494" s="1"/>
  <c r="P277" i="24494"/>
  <c r="R277" i="24494" s="1"/>
  <c r="P260" i="24494"/>
  <c r="R260" i="24494" s="1"/>
  <c r="P244" i="24494"/>
  <c r="R244" i="24494" s="1"/>
  <c r="P170" i="24494"/>
  <c r="R170" i="24494" s="1"/>
  <c r="P167" i="24494"/>
  <c r="R167" i="24494" s="1"/>
  <c r="P155" i="24494"/>
  <c r="R155" i="24494" s="1"/>
  <c r="P134" i="24494"/>
  <c r="R134" i="24494" s="1"/>
  <c r="P9" i="24494"/>
  <c r="R9" i="24494" s="1"/>
  <c r="P150" i="24495"/>
  <c r="R150" i="24495" s="1"/>
  <c r="P144" i="24495"/>
  <c r="R144" i="24495" s="1"/>
  <c r="P126" i="24495"/>
  <c r="R126" i="24495" s="1"/>
  <c r="H104" i="24495"/>
  <c r="P332" i="24496"/>
  <c r="R332" i="24496" s="1"/>
  <c r="P239" i="24496"/>
  <c r="R239" i="24496" s="1"/>
  <c r="Q190" i="24497"/>
  <c r="P102" i="24498"/>
  <c r="R102" i="24498" s="1"/>
  <c r="K237" i="24499"/>
  <c r="P237" i="24499" s="1"/>
  <c r="R237" i="24499" s="1"/>
  <c r="H268" i="24499"/>
  <c r="P160" i="24499"/>
  <c r="R160" i="24499" s="1"/>
  <c r="P157" i="24499"/>
  <c r="R157" i="24499" s="1"/>
  <c r="P142" i="24499"/>
  <c r="R142" i="24499" s="1"/>
  <c r="O31" i="24490"/>
  <c r="Q344" i="24491"/>
  <c r="O223" i="24492"/>
  <c r="P42" i="24492"/>
  <c r="R42" i="24492" s="1"/>
  <c r="F344" i="24493"/>
  <c r="O290" i="24493"/>
  <c r="P122" i="24493"/>
  <c r="R122" i="24493" s="1"/>
  <c r="I344" i="24494"/>
  <c r="K268" i="24497"/>
  <c r="F344" i="24499"/>
  <c r="O14" i="24499"/>
  <c r="P206" i="24493"/>
  <c r="R206" i="24493" s="1"/>
  <c r="P185" i="24493"/>
  <c r="R185" i="24493" s="1"/>
  <c r="P175" i="24493"/>
  <c r="R175" i="24493" s="1"/>
  <c r="P149" i="24493"/>
  <c r="R149" i="24493" s="1"/>
  <c r="P95" i="24493"/>
  <c r="R95" i="24493" s="1"/>
  <c r="O104" i="24493"/>
  <c r="P56" i="24493"/>
  <c r="R56" i="24493" s="1"/>
  <c r="P305" i="24494"/>
  <c r="R305" i="24494" s="1"/>
  <c r="P302" i="24494"/>
  <c r="R302" i="24494" s="1"/>
  <c r="P296" i="24494"/>
  <c r="R296" i="24494" s="1"/>
  <c r="P252" i="24494"/>
  <c r="R252" i="24494" s="1"/>
  <c r="P247" i="24494"/>
  <c r="R247" i="24494" s="1"/>
  <c r="P239" i="24494"/>
  <c r="R239" i="24494" s="1"/>
  <c r="P233" i="24494"/>
  <c r="R233" i="24494" s="1"/>
  <c r="P193" i="24494"/>
  <c r="R193" i="24494" s="1"/>
  <c r="P163" i="24494"/>
  <c r="R163" i="24494" s="1"/>
  <c r="P145" i="24494"/>
  <c r="R145" i="24494" s="1"/>
  <c r="P119" i="24494"/>
  <c r="R119" i="24494" s="1"/>
  <c r="P113" i="24494"/>
  <c r="R113" i="24494" s="1"/>
  <c r="P92" i="24494"/>
  <c r="R92" i="24494" s="1"/>
  <c r="P76" i="24494"/>
  <c r="R76" i="24494" s="1"/>
  <c r="R104" i="24494" s="1"/>
  <c r="P47" i="24494"/>
  <c r="R47" i="24494" s="1"/>
  <c r="P37" i="24494"/>
  <c r="R37" i="24494" s="1"/>
  <c r="M344" i="24495"/>
  <c r="P303" i="24495"/>
  <c r="R303" i="24495" s="1"/>
  <c r="P254" i="24495"/>
  <c r="R254" i="24495" s="1"/>
  <c r="P245" i="24495"/>
  <c r="R245" i="24495" s="1"/>
  <c r="P237" i="24495"/>
  <c r="D344" i="24495"/>
  <c r="P196" i="24495"/>
  <c r="R196" i="24495" s="1"/>
  <c r="P157" i="24495"/>
  <c r="R157" i="24495" s="1"/>
  <c r="P108" i="24495"/>
  <c r="R108" i="24495" s="1"/>
  <c r="P102" i="24495"/>
  <c r="R102" i="24495" s="1"/>
  <c r="P82" i="24495"/>
  <c r="R82" i="24495" s="1"/>
  <c r="P36" i="24495"/>
  <c r="R36" i="24495" s="1"/>
  <c r="P33" i="24495"/>
  <c r="R33" i="24495" s="1"/>
  <c r="P26" i="24495"/>
  <c r="R26" i="24495" s="1"/>
  <c r="P336" i="24496"/>
  <c r="R336" i="24496" s="1"/>
  <c r="P314" i="24496"/>
  <c r="R314" i="24496" s="1"/>
  <c r="P267" i="24496"/>
  <c r="R267" i="24496" s="1"/>
  <c r="P255" i="24496"/>
  <c r="R255" i="24496" s="1"/>
  <c r="P252" i="24496"/>
  <c r="R252" i="24496" s="1"/>
  <c r="P62" i="24496"/>
  <c r="R62" i="24496" s="1"/>
  <c r="P52" i="24496"/>
  <c r="R52" i="24496" s="1"/>
  <c r="P43" i="24496"/>
  <c r="R43" i="24496" s="1"/>
  <c r="P21" i="24496"/>
  <c r="R21" i="24496" s="1"/>
  <c r="P12" i="24496"/>
  <c r="R12" i="24496" s="1"/>
  <c r="P9" i="24496"/>
  <c r="R9" i="24496" s="1"/>
  <c r="P330" i="24497"/>
  <c r="R330" i="24497" s="1"/>
  <c r="P324" i="24497"/>
  <c r="R324" i="24497" s="1"/>
  <c r="P321" i="24497"/>
  <c r="R321" i="24497" s="1"/>
  <c r="P283" i="24497"/>
  <c r="R283" i="24497" s="1"/>
  <c r="P265" i="24497"/>
  <c r="R265" i="24497" s="1"/>
  <c r="P202" i="24497"/>
  <c r="R202" i="24497" s="1"/>
  <c r="P153" i="24497"/>
  <c r="R153" i="24497" s="1"/>
  <c r="P302" i="24498"/>
  <c r="R302" i="24498" s="1"/>
  <c r="P263" i="24498"/>
  <c r="R263" i="24498" s="1"/>
  <c r="P66" i="24498"/>
  <c r="R66" i="24498" s="1"/>
  <c r="P63" i="24498"/>
  <c r="R63" i="24498" s="1"/>
  <c r="H31" i="24498"/>
  <c r="K15" i="24498"/>
  <c r="K31" i="24498" s="1"/>
  <c r="P275" i="24499"/>
  <c r="R275" i="24499" s="1"/>
  <c r="P64" i="24499"/>
  <c r="R64" i="24499" s="1"/>
  <c r="P175" i="24494"/>
  <c r="R175" i="24494" s="1"/>
  <c r="P141" i="24494"/>
  <c r="R141" i="24494" s="1"/>
  <c r="P97" i="24494"/>
  <c r="R97" i="24494" s="1"/>
  <c r="P94" i="24494"/>
  <c r="R94" i="24494" s="1"/>
  <c r="P90" i="24494"/>
  <c r="R90" i="24494" s="1"/>
  <c r="P81" i="24494"/>
  <c r="R81" i="24494" s="1"/>
  <c r="P78" i="24494"/>
  <c r="R78" i="24494" s="1"/>
  <c r="P74" i="24494"/>
  <c r="R74" i="24494" s="1"/>
  <c r="P65" i="24494"/>
  <c r="R65" i="24494" s="1"/>
  <c r="P62" i="24494"/>
  <c r="R62" i="24494" s="1"/>
  <c r="P27" i="24494"/>
  <c r="R27" i="24494" s="1"/>
  <c r="P19" i="24494"/>
  <c r="R19" i="24494" s="1"/>
  <c r="I344" i="24495"/>
  <c r="P337" i="24495"/>
  <c r="R337" i="24495" s="1"/>
  <c r="P329" i="24495"/>
  <c r="R329" i="24495" s="1"/>
  <c r="P326" i="24495"/>
  <c r="R326" i="24495" s="1"/>
  <c r="P318" i="24495"/>
  <c r="R318" i="24495" s="1"/>
  <c r="P306" i="24495"/>
  <c r="R306" i="24495" s="1"/>
  <c r="P292" i="24495"/>
  <c r="R292" i="24495" s="1"/>
  <c r="P276" i="24495"/>
  <c r="R276" i="24495" s="1"/>
  <c r="P267" i="24495"/>
  <c r="R267" i="24495" s="1"/>
  <c r="P256" i="24495"/>
  <c r="R256" i="24495" s="1"/>
  <c r="P250" i="24495"/>
  <c r="R250" i="24495" s="1"/>
  <c r="P241" i="24495"/>
  <c r="R241" i="24495" s="1"/>
  <c r="P239" i="24495"/>
  <c r="R239" i="24495" s="1"/>
  <c r="P201" i="24495"/>
  <c r="R201" i="24495" s="1"/>
  <c r="P172" i="24495"/>
  <c r="R172" i="24495" s="1"/>
  <c r="P159" i="24495"/>
  <c r="R159" i="24495" s="1"/>
  <c r="P122" i="24495"/>
  <c r="R122" i="24495" s="1"/>
  <c r="P110" i="24495"/>
  <c r="R110" i="24495" s="1"/>
  <c r="P101" i="24495"/>
  <c r="R101" i="24495" s="1"/>
  <c r="P98" i="24495"/>
  <c r="R98" i="24495" s="1"/>
  <c r="P95" i="24495"/>
  <c r="R95" i="24495" s="1"/>
  <c r="P75" i="24495"/>
  <c r="R75" i="24495" s="1"/>
  <c r="P338" i="24496"/>
  <c r="R338" i="24496" s="1"/>
  <c r="P335" i="24496"/>
  <c r="R335" i="24496" s="1"/>
  <c r="P316" i="24496"/>
  <c r="R316" i="24496" s="1"/>
  <c r="P307" i="24496"/>
  <c r="R307" i="24496" s="1"/>
  <c r="F344" i="24496"/>
  <c r="P287" i="24496"/>
  <c r="R287" i="24496" s="1"/>
  <c r="P275" i="24496"/>
  <c r="R275" i="24496" s="1"/>
  <c r="P225" i="24496"/>
  <c r="R225" i="24496" s="1"/>
  <c r="P199" i="24496"/>
  <c r="R199" i="24496" s="1"/>
  <c r="P110" i="24496"/>
  <c r="R110" i="24496" s="1"/>
  <c r="P64" i="24496"/>
  <c r="R64" i="24496" s="1"/>
  <c r="P61" i="24496"/>
  <c r="R61" i="24496" s="1"/>
  <c r="P48" i="24496"/>
  <c r="R48" i="24496" s="1"/>
  <c r="P23" i="24496"/>
  <c r="R23" i="24496" s="1"/>
  <c r="P20" i="24496"/>
  <c r="R20" i="24496" s="1"/>
  <c r="P338" i="24497"/>
  <c r="R338" i="24497" s="1"/>
  <c r="P332" i="24497"/>
  <c r="R332" i="24497" s="1"/>
  <c r="P329" i="24497"/>
  <c r="R329" i="24497" s="1"/>
  <c r="P294" i="24497"/>
  <c r="R294" i="24497" s="1"/>
  <c r="H290" i="24497"/>
  <c r="P195" i="24497"/>
  <c r="R195" i="24497" s="1"/>
  <c r="P186" i="24497"/>
  <c r="R186" i="24497" s="1"/>
  <c r="P142" i="24497"/>
  <c r="R142" i="24497" s="1"/>
  <c r="R139" i="24497"/>
  <c r="P62" i="24497"/>
  <c r="R62" i="24497" s="1"/>
  <c r="P249" i="24498"/>
  <c r="R249" i="24498" s="1"/>
  <c r="P238" i="24498"/>
  <c r="R238" i="24498" s="1"/>
  <c r="P50" i="24498"/>
  <c r="R50" i="24498" s="1"/>
  <c r="P295" i="24499"/>
  <c r="R295" i="24499" s="1"/>
  <c r="O70" i="24500"/>
  <c r="P192" i="24493"/>
  <c r="R192" i="24493" s="1"/>
  <c r="P155" i="24493"/>
  <c r="R155" i="24493" s="1"/>
  <c r="P147" i="24493"/>
  <c r="R147" i="24493" s="1"/>
  <c r="P119" i="24493"/>
  <c r="R119" i="24493" s="1"/>
  <c r="P111" i="24493"/>
  <c r="R111" i="24493" s="1"/>
  <c r="P58" i="24493"/>
  <c r="R58" i="24493" s="1"/>
  <c r="P46" i="24493"/>
  <c r="R46" i="24493" s="1"/>
  <c r="P17" i="24493"/>
  <c r="R17" i="24493" s="1"/>
  <c r="P13" i="24493"/>
  <c r="R13" i="24493" s="1"/>
  <c r="E344" i="24494"/>
  <c r="P326" i="24494"/>
  <c r="R326" i="24494" s="1"/>
  <c r="P318" i="24494"/>
  <c r="R318" i="24494" s="1"/>
  <c r="P254" i="24494"/>
  <c r="R254" i="24494" s="1"/>
  <c r="P231" i="24494"/>
  <c r="R231" i="24494" s="1"/>
  <c r="P213" i="24494"/>
  <c r="R213" i="24494" s="1"/>
  <c r="P205" i="24494"/>
  <c r="R205" i="24494" s="1"/>
  <c r="P171" i="24494"/>
  <c r="R171" i="24494" s="1"/>
  <c r="P158" i="24494"/>
  <c r="R158" i="24494" s="1"/>
  <c r="P154" i="24494"/>
  <c r="R154" i="24494" s="1"/>
  <c r="P132" i="24494"/>
  <c r="R132" i="24494" s="1"/>
  <c r="P100" i="24494"/>
  <c r="R100" i="24494" s="1"/>
  <c r="P84" i="24494"/>
  <c r="R84" i="24494" s="1"/>
  <c r="P49" i="24494"/>
  <c r="R49" i="24494" s="1"/>
  <c r="P311" i="24495"/>
  <c r="R311" i="24495" s="1"/>
  <c r="O343" i="24495"/>
  <c r="P273" i="24495"/>
  <c r="R273" i="24495" s="1"/>
  <c r="P247" i="24495"/>
  <c r="R247" i="24495" s="1"/>
  <c r="P220" i="24495"/>
  <c r="R220" i="24495" s="1"/>
  <c r="P218" i="24495"/>
  <c r="R218" i="24495" s="1"/>
  <c r="P148" i="24495"/>
  <c r="R148" i="24495" s="1"/>
  <c r="J344" i="24496"/>
  <c r="P328" i="24496"/>
  <c r="R328" i="24496" s="1"/>
  <c r="P322" i="24496"/>
  <c r="R322" i="24496" s="1"/>
  <c r="P319" i="24496"/>
  <c r="R319" i="24496" s="1"/>
  <c r="P299" i="24496"/>
  <c r="R299" i="24496" s="1"/>
  <c r="I344" i="24496"/>
  <c r="P228" i="24496"/>
  <c r="R228" i="24496" s="1"/>
  <c r="P220" i="24496"/>
  <c r="R220" i="24496" s="1"/>
  <c r="P214" i="24496"/>
  <c r="R214" i="24496" s="1"/>
  <c r="P175" i="24496"/>
  <c r="P137" i="24496"/>
  <c r="R137" i="24496" s="1"/>
  <c r="P133" i="24496"/>
  <c r="R133" i="24496" s="1"/>
  <c r="P96" i="24496"/>
  <c r="R96" i="24496" s="1"/>
  <c r="P85" i="24496"/>
  <c r="R85" i="24496" s="1"/>
  <c r="P45" i="24496"/>
  <c r="R45" i="24496" s="1"/>
  <c r="J344" i="24497"/>
  <c r="P319" i="24497"/>
  <c r="R319" i="24497" s="1"/>
  <c r="P297" i="24497"/>
  <c r="R297" i="24497" s="1"/>
  <c r="H343" i="24497"/>
  <c r="K291" i="24497"/>
  <c r="P291" i="24497" s="1"/>
  <c r="P260" i="24497"/>
  <c r="R260" i="24497" s="1"/>
  <c r="K136" i="24497"/>
  <c r="P136" i="24497" s="1"/>
  <c r="R136" i="24497" s="1"/>
  <c r="H190" i="24497"/>
  <c r="P7" i="24498"/>
  <c r="P256" i="24499"/>
  <c r="R256" i="24499" s="1"/>
  <c r="P238" i="24499"/>
  <c r="R238" i="24499" s="1"/>
  <c r="P298" i="24500"/>
  <c r="R298" i="24500" s="1"/>
  <c r="O343" i="24500"/>
  <c r="P57" i="24493"/>
  <c r="R57" i="24493" s="1"/>
  <c r="O70" i="24493"/>
  <c r="P32" i="24493"/>
  <c r="P294" i="24495"/>
  <c r="R294" i="24495" s="1"/>
  <c r="O236" i="24496"/>
  <c r="P322" i="24495"/>
  <c r="R322" i="24495" s="1"/>
  <c r="P314" i="24495"/>
  <c r="R314" i="24495" s="1"/>
  <c r="P259" i="24495"/>
  <c r="R259" i="24495" s="1"/>
  <c r="P233" i="24495"/>
  <c r="R233" i="24495" s="1"/>
  <c r="P214" i="24495"/>
  <c r="R214" i="24495" s="1"/>
  <c r="P187" i="24495"/>
  <c r="R187" i="24495" s="1"/>
  <c r="P78" i="24495"/>
  <c r="R78" i="24495" s="1"/>
  <c r="O104" i="24495"/>
  <c r="M344" i="24496"/>
  <c r="P333" i="24496"/>
  <c r="R333" i="24496" s="1"/>
  <c r="P300" i="24496"/>
  <c r="R300" i="24496" s="1"/>
  <c r="P278" i="24496"/>
  <c r="R278" i="24496" s="1"/>
  <c r="P264" i="24496"/>
  <c r="R264" i="24496" s="1"/>
  <c r="P242" i="24496"/>
  <c r="R242" i="24496" s="1"/>
  <c r="P193" i="24496"/>
  <c r="R193" i="24496" s="1"/>
  <c r="P177" i="24496"/>
  <c r="R177" i="24496" s="1"/>
  <c r="P167" i="24496"/>
  <c r="R167" i="24496" s="1"/>
  <c r="P89" i="24496"/>
  <c r="R89" i="24496" s="1"/>
  <c r="P53" i="24496"/>
  <c r="R53" i="24496" s="1"/>
  <c r="I344" i="24497"/>
  <c r="P288" i="24497"/>
  <c r="R288" i="24497" s="1"/>
  <c r="P276" i="24497"/>
  <c r="R276" i="24497" s="1"/>
  <c r="O279" i="24497"/>
  <c r="P257" i="24497"/>
  <c r="R257" i="24497" s="1"/>
  <c r="P217" i="24497"/>
  <c r="R217" i="24497" s="1"/>
  <c r="P199" i="24497"/>
  <c r="R199" i="24497" s="1"/>
  <c r="P178" i="24497"/>
  <c r="R178" i="24497" s="1"/>
  <c r="R151" i="24497"/>
  <c r="P145" i="24497"/>
  <c r="R145" i="24497" s="1"/>
  <c r="P129" i="24497"/>
  <c r="R129" i="24497" s="1"/>
  <c r="P48" i="24497"/>
  <c r="R48" i="24497" s="1"/>
  <c r="P20" i="24497"/>
  <c r="R20" i="24497" s="1"/>
  <c r="P314" i="24498"/>
  <c r="R314" i="24498" s="1"/>
  <c r="P296" i="24498"/>
  <c r="R296" i="24498" s="1"/>
  <c r="P289" i="24498"/>
  <c r="R289" i="24498" s="1"/>
  <c r="P278" i="24498"/>
  <c r="R278" i="24498" s="1"/>
  <c r="P266" i="24498"/>
  <c r="R266" i="24498" s="1"/>
  <c r="P246" i="24498"/>
  <c r="R246" i="24498" s="1"/>
  <c r="P239" i="24498"/>
  <c r="R239" i="24498" s="1"/>
  <c r="O236" i="24498"/>
  <c r="P193" i="24498"/>
  <c r="R193" i="24498" s="1"/>
  <c r="R187" i="24498"/>
  <c r="P117" i="24498"/>
  <c r="R117" i="24498" s="1"/>
  <c r="P41" i="24498"/>
  <c r="R41" i="24498" s="1"/>
  <c r="P22" i="24498"/>
  <c r="R22" i="24498" s="1"/>
  <c r="I344" i="24499"/>
  <c r="P292" i="24499"/>
  <c r="R292" i="24499" s="1"/>
  <c r="O279" i="24499"/>
  <c r="P101" i="24499"/>
  <c r="R101" i="24499" s="1"/>
  <c r="P47" i="24499"/>
  <c r="R47" i="24499" s="1"/>
  <c r="F344" i="24500"/>
  <c r="O279" i="24500"/>
  <c r="P335" i="24501"/>
  <c r="R335" i="24501" s="1"/>
  <c r="P99" i="24495"/>
  <c r="R99" i="24495" s="1"/>
  <c r="P91" i="24495"/>
  <c r="R91" i="24495" s="1"/>
  <c r="P84" i="24495"/>
  <c r="R84" i="24495" s="1"/>
  <c r="P74" i="24495"/>
  <c r="R74" i="24495" s="1"/>
  <c r="P71" i="24495"/>
  <c r="R71" i="24495" s="1"/>
  <c r="P61" i="24495"/>
  <c r="R61" i="24495" s="1"/>
  <c r="P58" i="24495"/>
  <c r="R58" i="24495" s="1"/>
  <c r="P54" i="24495"/>
  <c r="R54" i="24495" s="1"/>
  <c r="P44" i="24495"/>
  <c r="R44" i="24495" s="1"/>
  <c r="P41" i="24495"/>
  <c r="R41" i="24495" s="1"/>
  <c r="P38" i="24495"/>
  <c r="R38" i="24495" s="1"/>
  <c r="P24" i="24495"/>
  <c r="R24" i="24495" s="1"/>
  <c r="P21" i="24495"/>
  <c r="R21" i="24495" s="1"/>
  <c r="O31" i="24495"/>
  <c r="P10" i="24495"/>
  <c r="R10" i="24495" s="1"/>
  <c r="P7" i="24495"/>
  <c r="R7" i="24495" s="1"/>
  <c r="H290" i="24496"/>
  <c r="P274" i="24496"/>
  <c r="R274" i="24496" s="1"/>
  <c r="P271" i="24496"/>
  <c r="R271" i="24496" s="1"/>
  <c r="E344" i="24496"/>
  <c r="P260" i="24496"/>
  <c r="R260" i="24496" s="1"/>
  <c r="P249" i="24496"/>
  <c r="R249" i="24496" s="1"/>
  <c r="P238" i="24496"/>
  <c r="R238" i="24496" s="1"/>
  <c r="P235" i="24496"/>
  <c r="R235" i="24496" s="1"/>
  <c r="P219" i="24496"/>
  <c r="R219" i="24496" s="1"/>
  <c r="P216" i="24496"/>
  <c r="R216" i="24496" s="1"/>
  <c r="P207" i="24496"/>
  <c r="R207" i="24496" s="1"/>
  <c r="P200" i="24496"/>
  <c r="R200" i="24496" s="1"/>
  <c r="P186" i="24496"/>
  <c r="R186" i="24496" s="1"/>
  <c r="P146" i="24496"/>
  <c r="R146" i="24496" s="1"/>
  <c r="P138" i="24496"/>
  <c r="R138" i="24496" s="1"/>
  <c r="H135" i="24496"/>
  <c r="P100" i="24496"/>
  <c r="R100" i="24496" s="1"/>
  <c r="P88" i="24496"/>
  <c r="R88" i="24496" s="1"/>
  <c r="P81" i="24496"/>
  <c r="R81" i="24496" s="1"/>
  <c r="P76" i="24496"/>
  <c r="R76" i="24496" s="1"/>
  <c r="P25" i="24496"/>
  <c r="R25" i="24496" s="1"/>
  <c r="P17" i="24496"/>
  <c r="R17" i="24496" s="1"/>
  <c r="Q344" i="24497"/>
  <c r="E344" i="24497"/>
  <c r="P331" i="24497"/>
  <c r="R331" i="24497" s="1"/>
  <c r="P323" i="24497"/>
  <c r="R323" i="24497" s="1"/>
  <c r="P315" i="24497"/>
  <c r="R315" i="24497" s="1"/>
  <c r="P307" i="24497"/>
  <c r="R307" i="24497" s="1"/>
  <c r="P298" i="24497"/>
  <c r="R298" i="24497" s="1"/>
  <c r="P284" i="24497"/>
  <c r="R284" i="24497" s="1"/>
  <c r="P278" i="24497"/>
  <c r="R278" i="24497" s="1"/>
  <c r="P253" i="24497"/>
  <c r="R253" i="24497" s="1"/>
  <c r="H223" i="24497"/>
  <c r="K192" i="24497"/>
  <c r="P192" i="24497" s="1"/>
  <c r="R192" i="24497" s="1"/>
  <c r="P174" i="24497"/>
  <c r="R174" i="24497" s="1"/>
  <c r="P138" i="24497"/>
  <c r="R138" i="24497" s="1"/>
  <c r="P108" i="24497"/>
  <c r="R108" i="24497" s="1"/>
  <c r="P30" i="24497"/>
  <c r="R30" i="24497" s="1"/>
  <c r="P313" i="24498"/>
  <c r="R313" i="24498" s="1"/>
  <c r="P277" i="24498"/>
  <c r="R277" i="24498" s="1"/>
  <c r="P261" i="24498"/>
  <c r="R261" i="24498" s="1"/>
  <c r="P258" i="24498"/>
  <c r="R258" i="24498" s="1"/>
  <c r="P215" i="24498"/>
  <c r="R215" i="24498" s="1"/>
  <c r="P204" i="24498"/>
  <c r="R204" i="24498" s="1"/>
  <c r="P166" i="24498"/>
  <c r="R166" i="24498" s="1"/>
  <c r="R130" i="24498"/>
  <c r="H135" i="24498"/>
  <c r="K107" i="24498"/>
  <c r="P107" i="24498" s="1"/>
  <c r="R107" i="24498" s="1"/>
  <c r="P75" i="24498"/>
  <c r="R75" i="24498" s="1"/>
  <c r="P40" i="24498"/>
  <c r="R40" i="24498" s="1"/>
  <c r="E344" i="24499"/>
  <c r="P327" i="24499"/>
  <c r="R327" i="24499" s="1"/>
  <c r="P309" i="24499"/>
  <c r="R309" i="24499" s="1"/>
  <c r="P254" i="24499"/>
  <c r="R254" i="24499" s="1"/>
  <c r="P240" i="24499"/>
  <c r="R240" i="24499" s="1"/>
  <c r="P199" i="24499"/>
  <c r="R199" i="24499" s="1"/>
  <c r="P144" i="24499"/>
  <c r="R144" i="24499" s="1"/>
  <c r="P311" i="24500"/>
  <c r="R311" i="24500" s="1"/>
  <c r="P63" i="24500"/>
  <c r="R63" i="24500" s="1"/>
  <c r="L344" i="24495"/>
  <c r="P209" i="24495"/>
  <c r="R209" i="24495" s="1"/>
  <c r="P18" i="24495"/>
  <c r="R18" i="24495" s="1"/>
  <c r="P288" i="24496"/>
  <c r="R288" i="24496" s="1"/>
  <c r="P246" i="24496"/>
  <c r="R246" i="24496" s="1"/>
  <c r="P232" i="24496"/>
  <c r="R232" i="24496" s="1"/>
  <c r="Q190" i="24496"/>
  <c r="P153" i="24496"/>
  <c r="R153" i="24496" s="1"/>
  <c r="P143" i="24496"/>
  <c r="R143" i="24496" s="1"/>
  <c r="P127" i="24496"/>
  <c r="R127" i="24496" s="1"/>
  <c r="P119" i="24496"/>
  <c r="R119" i="24496" s="1"/>
  <c r="P68" i="24496"/>
  <c r="R68" i="24496" s="1"/>
  <c r="P58" i="24496"/>
  <c r="R58" i="24496" s="1"/>
  <c r="N344" i="24497"/>
  <c r="D344" i="24497"/>
  <c r="P281" i="24497"/>
  <c r="R281" i="24497" s="1"/>
  <c r="P274" i="24497"/>
  <c r="R274" i="24497" s="1"/>
  <c r="H279" i="24497"/>
  <c r="P247" i="24497"/>
  <c r="R247" i="24497" s="1"/>
  <c r="P244" i="24497"/>
  <c r="R244" i="24497" s="1"/>
  <c r="P140" i="24497"/>
  <c r="R140" i="24497" s="1"/>
  <c r="P88" i="24497"/>
  <c r="R88" i="24497" s="1"/>
  <c r="P43" i="24497"/>
  <c r="R43" i="24497" s="1"/>
  <c r="P323" i="24498"/>
  <c r="R323" i="24498" s="1"/>
  <c r="P316" i="24498"/>
  <c r="R316" i="24498" s="1"/>
  <c r="F344" i="24498"/>
  <c r="H290" i="24498"/>
  <c r="K280" i="24498"/>
  <c r="P280" i="24498" s="1"/>
  <c r="R280" i="24498" s="1"/>
  <c r="P264" i="24498"/>
  <c r="R264" i="24498" s="1"/>
  <c r="P149" i="24498"/>
  <c r="R149" i="24498" s="1"/>
  <c r="P122" i="24498"/>
  <c r="R122" i="24498" s="1"/>
  <c r="P119" i="24498"/>
  <c r="R119" i="24498" s="1"/>
  <c r="P103" i="24498"/>
  <c r="R103" i="24498" s="1"/>
  <c r="O70" i="24498"/>
  <c r="D344" i="24499"/>
  <c r="P202" i="24499"/>
  <c r="R202" i="24499" s="1"/>
  <c r="P69" i="24499"/>
  <c r="R69" i="24499" s="1"/>
  <c r="P52" i="24499"/>
  <c r="R52" i="24499" s="1"/>
  <c r="R199" i="24500"/>
  <c r="G344" i="24496"/>
  <c r="M344" i="24497"/>
  <c r="O343" i="24497"/>
  <c r="O290" i="24497"/>
  <c r="K7" i="24497"/>
  <c r="P7" i="24497" s="1"/>
  <c r="R7" i="24497" s="1"/>
  <c r="H14" i="24497"/>
  <c r="R206" i="24498"/>
  <c r="M344" i="24499"/>
  <c r="E344" i="24502"/>
  <c r="H268" i="24497"/>
  <c r="O236" i="24497"/>
  <c r="P226" i="24497"/>
  <c r="R226" i="24497" s="1"/>
  <c r="P214" i="24497"/>
  <c r="R214" i="24497" s="1"/>
  <c r="P184" i="24497"/>
  <c r="R184" i="24497" s="1"/>
  <c r="P146" i="24497"/>
  <c r="R146" i="24497" s="1"/>
  <c r="O104" i="24497"/>
  <c r="P40" i="24497"/>
  <c r="R40" i="24497" s="1"/>
  <c r="P17" i="24497"/>
  <c r="R17" i="24497" s="1"/>
  <c r="P11" i="24497"/>
  <c r="R11" i="24497" s="1"/>
  <c r="M344" i="24498"/>
  <c r="P320" i="24498"/>
  <c r="R320" i="24498" s="1"/>
  <c r="P317" i="24498"/>
  <c r="R317" i="24498" s="1"/>
  <c r="P303" i="24498"/>
  <c r="R303" i="24498" s="1"/>
  <c r="P300" i="24498"/>
  <c r="R300" i="24498" s="1"/>
  <c r="O279" i="24498"/>
  <c r="P250" i="24498"/>
  <c r="R250" i="24498" s="1"/>
  <c r="P247" i="24498"/>
  <c r="R247" i="24498" s="1"/>
  <c r="P216" i="24498"/>
  <c r="R216" i="24498" s="1"/>
  <c r="P213" i="24498"/>
  <c r="R213" i="24498" s="1"/>
  <c r="P183" i="24498"/>
  <c r="R183" i="24498" s="1"/>
  <c r="P138" i="24498"/>
  <c r="R138" i="24498" s="1"/>
  <c r="P17" i="24498"/>
  <c r="R17" i="24498" s="1"/>
  <c r="P336" i="24499"/>
  <c r="R336" i="24499" s="1"/>
  <c r="P328" i="24499"/>
  <c r="R328" i="24499" s="1"/>
  <c r="P299" i="24499"/>
  <c r="R299" i="24499" s="1"/>
  <c r="P269" i="24499"/>
  <c r="P260" i="24499"/>
  <c r="R260" i="24499" s="1"/>
  <c r="P244" i="24499"/>
  <c r="R244" i="24499" s="1"/>
  <c r="P219" i="24499"/>
  <c r="R219" i="24499" s="1"/>
  <c r="P215" i="24499"/>
  <c r="R215" i="24499" s="1"/>
  <c r="P161" i="24499"/>
  <c r="R161" i="24499" s="1"/>
  <c r="P116" i="24499"/>
  <c r="R116" i="24499" s="1"/>
  <c r="P88" i="24499"/>
  <c r="R88" i="24499" s="1"/>
  <c r="P72" i="24499"/>
  <c r="R72" i="24499" s="1"/>
  <c r="P17" i="24499"/>
  <c r="R17" i="24499" s="1"/>
  <c r="P97" i="24500"/>
  <c r="R97" i="24500" s="1"/>
  <c r="O236" i="24501"/>
  <c r="P24" i="24501"/>
  <c r="R24" i="24501" s="1"/>
  <c r="K108" i="24504"/>
  <c r="P108" i="24504" s="1"/>
  <c r="R108" i="24504" s="1"/>
  <c r="H135" i="24504"/>
  <c r="P249" i="24497"/>
  <c r="R249" i="24497" s="1"/>
  <c r="P241" i="24497"/>
  <c r="R241" i="24497" s="1"/>
  <c r="P230" i="24497"/>
  <c r="R230" i="24497" s="1"/>
  <c r="P209" i="24497"/>
  <c r="R209" i="24497" s="1"/>
  <c r="P206" i="24497"/>
  <c r="R206" i="24497" s="1"/>
  <c r="R196" i="24497"/>
  <c r="P164" i="24497"/>
  <c r="R164" i="24497" s="1"/>
  <c r="P150" i="24497"/>
  <c r="R150" i="24497" s="1"/>
  <c r="P125" i="24497"/>
  <c r="R125" i="24497" s="1"/>
  <c r="P112" i="24497"/>
  <c r="R112" i="24497" s="1"/>
  <c r="P107" i="24497"/>
  <c r="R107" i="24497" s="1"/>
  <c r="P86" i="24497"/>
  <c r="R86" i="24497" s="1"/>
  <c r="P83" i="24497"/>
  <c r="R83" i="24497" s="1"/>
  <c r="P69" i="24497"/>
  <c r="R69" i="24497" s="1"/>
  <c r="P60" i="24497"/>
  <c r="R60" i="24497" s="1"/>
  <c r="P36" i="24497"/>
  <c r="R36" i="24497" s="1"/>
  <c r="I344" i="24498"/>
  <c r="P331" i="24498"/>
  <c r="R331" i="24498" s="1"/>
  <c r="P328" i="24498"/>
  <c r="R328" i="24498" s="1"/>
  <c r="P322" i="24498"/>
  <c r="R322" i="24498" s="1"/>
  <c r="P306" i="24498"/>
  <c r="R306" i="24498" s="1"/>
  <c r="P285" i="24498"/>
  <c r="R285" i="24498" s="1"/>
  <c r="P254" i="24498"/>
  <c r="R254" i="24498" s="1"/>
  <c r="P243" i="24498"/>
  <c r="R243" i="24498" s="1"/>
  <c r="P240" i="24498"/>
  <c r="R240" i="24498" s="1"/>
  <c r="P208" i="24498"/>
  <c r="R208" i="24498" s="1"/>
  <c r="P203" i="24498"/>
  <c r="R203" i="24498" s="1"/>
  <c r="P189" i="24498"/>
  <c r="R189" i="24498" s="1"/>
  <c r="P158" i="24498"/>
  <c r="R158" i="24498" s="1"/>
  <c r="P145" i="24498"/>
  <c r="R145" i="24498" s="1"/>
  <c r="P139" i="24498"/>
  <c r="R139" i="24498" s="1"/>
  <c r="P128" i="24498"/>
  <c r="R128" i="24498" s="1"/>
  <c r="P125" i="24498"/>
  <c r="R125" i="24498" s="1"/>
  <c r="P121" i="24498"/>
  <c r="R121" i="24498" s="1"/>
  <c r="P113" i="24498"/>
  <c r="R113" i="24498" s="1"/>
  <c r="P108" i="24498"/>
  <c r="R108" i="24498" s="1"/>
  <c r="P92" i="24498"/>
  <c r="R92" i="24498" s="1"/>
  <c r="P87" i="24498"/>
  <c r="R87" i="24498" s="1"/>
  <c r="P68" i="24498"/>
  <c r="R68" i="24498" s="1"/>
  <c r="P60" i="24498"/>
  <c r="R60" i="24498" s="1"/>
  <c r="P24" i="24498"/>
  <c r="R24" i="24498" s="1"/>
  <c r="P13" i="24498"/>
  <c r="R13" i="24498" s="1"/>
  <c r="G344" i="24499"/>
  <c r="P319" i="24499"/>
  <c r="R319" i="24499" s="1"/>
  <c r="P301" i="24499"/>
  <c r="R301" i="24499" s="1"/>
  <c r="P271" i="24499"/>
  <c r="R271" i="24499" s="1"/>
  <c r="P262" i="24499"/>
  <c r="R262" i="24499" s="1"/>
  <c r="P246" i="24499"/>
  <c r="R246" i="24499" s="1"/>
  <c r="P233" i="24499"/>
  <c r="R233" i="24499" s="1"/>
  <c r="O236" i="24499"/>
  <c r="P214" i="24499"/>
  <c r="R214" i="24499" s="1"/>
  <c r="P211" i="24499"/>
  <c r="R211" i="24499" s="1"/>
  <c r="P207" i="24499"/>
  <c r="R207" i="24499" s="1"/>
  <c r="P193" i="24499"/>
  <c r="R193" i="24499" s="1"/>
  <c r="P183" i="24499"/>
  <c r="R183" i="24499" s="1"/>
  <c r="P163" i="24499"/>
  <c r="R163" i="24499" s="1"/>
  <c r="P118" i="24499"/>
  <c r="R118" i="24499" s="1"/>
  <c r="P103" i="24499"/>
  <c r="R103" i="24499" s="1"/>
  <c r="P87" i="24499"/>
  <c r="R87" i="24499" s="1"/>
  <c r="P56" i="24499"/>
  <c r="R56" i="24499" s="1"/>
  <c r="G344" i="24500"/>
  <c r="P337" i="24500"/>
  <c r="R337" i="24500" s="1"/>
  <c r="P328" i="24500"/>
  <c r="R328" i="24500" s="1"/>
  <c r="P265" i="24500"/>
  <c r="R265" i="24500" s="1"/>
  <c r="P231" i="24500"/>
  <c r="R231" i="24500" s="1"/>
  <c r="O190" i="24500"/>
  <c r="M344" i="24501"/>
  <c r="P238" i="24501"/>
  <c r="R238" i="24501" s="1"/>
  <c r="O268" i="24497"/>
  <c r="P203" i="24497"/>
  <c r="R203" i="24497" s="1"/>
  <c r="P180" i="24497"/>
  <c r="R180" i="24497" s="1"/>
  <c r="P144" i="24497"/>
  <c r="R144" i="24497" s="1"/>
  <c r="P133" i="24497"/>
  <c r="R133" i="24497" s="1"/>
  <c r="P121" i="24497"/>
  <c r="R121" i="24497" s="1"/>
  <c r="P103" i="24497"/>
  <c r="R103" i="24497" s="1"/>
  <c r="P100" i="24497"/>
  <c r="R100" i="24497" s="1"/>
  <c r="P75" i="24497"/>
  <c r="R75" i="24497" s="1"/>
  <c r="P72" i="24497"/>
  <c r="R72" i="24497" s="1"/>
  <c r="P66" i="24497"/>
  <c r="R66" i="24497" s="1"/>
  <c r="P57" i="24497"/>
  <c r="R57" i="24497" s="1"/>
  <c r="P25" i="24497"/>
  <c r="R25" i="24497" s="1"/>
  <c r="P22" i="24497"/>
  <c r="R22" i="24497" s="1"/>
  <c r="O31" i="24497"/>
  <c r="P337" i="24498"/>
  <c r="R337" i="24498" s="1"/>
  <c r="P312" i="24498"/>
  <c r="R312" i="24498" s="1"/>
  <c r="P309" i="24498"/>
  <c r="R309" i="24498" s="1"/>
  <c r="P295" i="24498"/>
  <c r="R295" i="24498" s="1"/>
  <c r="P292" i="24498"/>
  <c r="R292" i="24498" s="1"/>
  <c r="P288" i="24498"/>
  <c r="R288" i="24498" s="1"/>
  <c r="P274" i="24498"/>
  <c r="R274" i="24498" s="1"/>
  <c r="P265" i="24498"/>
  <c r="R265" i="24498" s="1"/>
  <c r="O268" i="24498"/>
  <c r="P167" i="24498"/>
  <c r="R167" i="24498" s="1"/>
  <c r="P163" i="24498"/>
  <c r="R163" i="24498" s="1"/>
  <c r="P142" i="24498"/>
  <c r="R142" i="24498" s="1"/>
  <c r="P136" i="24498"/>
  <c r="P43" i="24498"/>
  <c r="R43" i="24498" s="1"/>
  <c r="P18" i="24498"/>
  <c r="R18" i="24498" s="1"/>
  <c r="P332" i="24499"/>
  <c r="R332" i="24499" s="1"/>
  <c r="P324" i="24499"/>
  <c r="R324" i="24499" s="1"/>
  <c r="P307" i="24499"/>
  <c r="R307" i="24499" s="1"/>
  <c r="P288" i="24499"/>
  <c r="R288" i="24499" s="1"/>
  <c r="P252" i="24499"/>
  <c r="R252" i="24499" s="1"/>
  <c r="P217" i="24499"/>
  <c r="R217" i="24499" s="1"/>
  <c r="P177" i="24499"/>
  <c r="R177" i="24499" s="1"/>
  <c r="P152" i="24499"/>
  <c r="R152" i="24499" s="1"/>
  <c r="P127" i="24499"/>
  <c r="R127" i="24499" s="1"/>
  <c r="P40" i="24499"/>
  <c r="R40" i="24499" s="1"/>
  <c r="P28" i="24499"/>
  <c r="R28" i="24499" s="1"/>
  <c r="P331" i="24500"/>
  <c r="R331" i="24500" s="1"/>
  <c r="H343" i="24500"/>
  <c r="P276" i="24500"/>
  <c r="R276" i="24500" s="1"/>
  <c r="P148" i="24500"/>
  <c r="R148" i="24500" s="1"/>
  <c r="P124" i="24501"/>
  <c r="R124" i="24501" s="1"/>
  <c r="P114" i="24501"/>
  <c r="R114" i="24501" s="1"/>
  <c r="O135" i="24501"/>
  <c r="G344" i="24498"/>
  <c r="O290" i="24498"/>
  <c r="O223" i="24498"/>
  <c r="R157" i="24498"/>
  <c r="P147" i="24498"/>
  <c r="R147" i="24498" s="1"/>
  <c r="P99" i="24498"/>
  <c r="R99" i="24498" s="1"/>
  <c r="P37" i="24498"/>
  <c r="R37" i="24498" s="1"/>
  <c r="Q344" i="24499"/>
  <c r="H14" i="24499"/>
  <c r="K8" i="24499"/>
  <c r="P8" i="24499" s="1"/>
  <c r="R8" i="24499" s="1"/>
  <c r="N344" i="24500"/>
  <c r="H135" i="24500"/>
  <c r="K105" i="24500"/>
  <c r="K32" i="24500"/>
  <c r="P32" i="24500" s="1"/>
  <c r="H70" i="24500"/>
  <c r="P186" i="24499"/>
  <c r="R186" i="24499" s="1"/>
  <c r="P148" i="24499"/>
  <c r="R148" i="24499" s="1"/>
  <c r="P145" i="24499"/>
  <c r="R145" i="24499" s="1"/>
  <c r="O135" i="24499"/>
  <c r="P107" i="24499"/>
  <c r="R107" i="24499" s="1"/>
  <c r="P322" i="24500"/>
  <c r="R322" i="24500" s="1"/>
  <c r="P285" i="24500"/>
  <c r="R285" i="24500" s="1"/>
  <c r="P253" i="24500"/>
  <c r="R253" i="24500" s="1"/>
  <c r="P212" i="24500"/>
  <c r="R212" i="24500" s="1"/>
  <c r="P185" i="24500"/>
  <c r="R185" i="24500" s="1"/>
  <c r="P177" i="24500"/>
  <c r="R177" i="24500" s="1"/>
  <c r="P174" i="24500"/>
  <c r="R174" i="24500" s="1"/>
  <c r="P157" i="24500"/>
  <c r="R157" i="24500" s="1"/>
  <c r="P151" i="24500"/>
  <c r="R151" i="24500" s="1"/>
  <c r="P145" i="24500"/>
  <c r="R145" i="24500" s="1"/>
  <c r="P142" i="24500"/>
  <c r="R142" i="24500" s="1"/>
  <c r="P115" i="24500"/>
  <c r="R115" i="24500" s="1"/>
  <c r="P106" i="24500"/>
  <c r="R106" i="24500" s="1"/>
  <c r="P103" i="24500"/>
  <c r="R103" i="24500" s="1"/>
  <c r="P81" i="24500"/>
  <c r="R81" i="24500" s="1"/>
  <c r="P66" i="24500"/>
  <c r="R66" i="24500" s="1"/>
  <c r="P59" i="24500"/>
  <c r="R59" i="24500" s="1"/>
  <c r="P40" i="24500"/>
  <c r="R40" i="24500" s="1"/>
  <c r="P28" i="24500"/>
  <c r="R28" i="24500" s="1"/>
  <c r="P338" i="24501"/>
  <c r="R338" i="24501" s="1"/>
  <c r="P331" i="24501"/>
  <c r="R331" i="24501" s="1"/>
  <c r="P325" i="24501"/>
  <c r="R325" i="24501" s="1"/>
  <c r="P270" i="24501"/>
  <c r="R270" i="24501" s="1"/>
  <c r="P149" i="24501"/>
  <c r="R149" i="24501" s="1"/>
  <c r="P146" i="24501"/>
  <c r="R146" i="24501" s="1"/>
  <c r="P243" i="24502"/>
  <c r="R243" i="24502" s="1"/>
  <c r="P147" i="24499"/>
  <c r="R147" i="24499" s="1"/>
  <c r="P122" i="24499"/>
  <c r="R122" i="24499" s="1"/>
  <c r="P119" i="24499"/>
  <c r="R119" i="24499" s="1"/>
  <c r="P93" i="24499"/>
  <c r="R93" i="24499" s="1"/>
  <c r="P90" i="24499"/>
  <c r="R90" i="24499" s="1"/>
  <c r="P77" i="24499"/>
  <c r="R77" i="24499" s="1"/>
  <c r="P74" i="24499"/>
  <c r="R74" i="24499" s="1"/>
  <c r="P203" i="24500"/>
  <c r="R203" i="24500" s="1"/>
  <c r="P184" i="24500"/>
  <c r="R184" i="24500" s="1"/>
  <c r="P179" i="24500"/>
  <c r="R179" i="24500" s="1"/>
  <c r="P162" i="24500"/>
  <c r="R162" i="24500" s="1"/>
  <c r="P150" i="24500"/>
  <c r="R150" i="24500" s="1"/>
  <c r="P147" i="24500"/>
  <c r="R147" i="24500" s="1"/>
  <c r="P99" i="24500"/>
  <c r="R99" i="24500" s="1"/>
  <c r="P90" i="24500"/>
  <c r="R90" i="24500" s="1"/>
  <c r="P71" i="24500"/>
  <c r="P62" i="24500"/>
  <c r="R62" i="24500" s="1"/>
  <c r="P334" i="24501"/>
  <c r="R334" i="24501" s="1"/>
  <c r="H290" i="24501"/>
  <c r="P237" i="24501"/>
  <c r="R237" i="24501" s="1"/>
  <c r="P219" i="24501"/>
  <c r="R219" i="24501" s="1"/>
  <c r="P174" i="24501"/>
  <c r="R174" i="24501" s="1"/>
  <c r="P170" i="24501"/>
  <c r="R170" i="24501" s="1"/>
  <c r="N344" i="24502"/>
  <c r="D344" i="24502"/>
  <c r="P336" i="24502"/>
  <c r="R336" i="24502" s="1"/>
  <c r="P82" i="24504"/>
  <c r="R82" i="24504" s="1"/>
  <c r="O104" i="24504"/>
  <c r="P52" i="24504"/>
  <c r="R52" i="24504" s="1"/>
  <c r="P284" i="24499"/>
  <c r="R284" i="24499" s="1"/>
  <c r="H236" i="24499"/>
  <c r="P218" i="24499"/>
  <c r="R218" i="24499" s="1"/>
  <c r="O223" i="24499"/>
  <c r="P188" i="24499"/>
  <c r="R188" i="24499" s="1"/>
  <c r="P121" i="24499"/>
  <c r="R121" i="24499" s="1"/>
  <c r="P92" i="24499"/>
  <c r="R92" i="24499" s="1"/>
  <c r="P76" i="24499"/>
  <c r="R76" i="24499" s="1"/>
  <c r="P63" i="24499"/>
  <c r="R63" i="24499" s="1"/>
  <c r="P60" i="24499"/>
  <c r="R60" i="24499" s="1"/>
  <c r="P46" i="24499"/>
  <c r="R46" i="24499" s="1"/>
  <c r="P43" i="24499"/>
  <c r="R43" i="24499" s="1"/>
  <c r="P330" i="24500"/>
  <c r="R330" i="24500" s="1"/>
  <c r="P314" i="24500"/>
  <c r="R314" i="24500" s="1"/>
  <c r="P294" i="24500"/>
  <c r="R294" i="24500" s="1"/>
  <c r="P244" i="24500"/>
  <c r="R244" i="24500" s="1"/>
  <c r="P95" i="24500"/>
  <c r="R95" i="24500" s="1"/>
  <c r="P89" i="24500"/>
  <c r="R89" i="24500" s="1"/>
  <c r="P86" i="24500"/>
  <c r="R86" i="24500" s="1"/>
  <c r="H14" i="24500"/>
  <c r="F344" i="24501"/>
  <c r="P333" i="24501"/>
  <c r="R333" i="24501" s="1"/>
  <c r="P296" i="24501"/>
  <c r="R296" i="24501" s="1"/>
  <c r="P242" i="24501"/>
  <c r="R242" i="24501" s="1"/>
  <c r="P198" i="24501"/>
  <c r="R198" i="24501" s="1"/>
  <c r="P75" i="24501"/>
  <c r="R75" i="24501" s="1"/>
  <c r="P322" i="24502"/>
  <c r="R322" i="24502" s="1"/>
  <c r="P99" i="24502"/>
  <c r="R99" i="24502" s="1"/>
  <c r="L344" i="24500"/>
  <c r="R216" i="24500"/>
  <c r="H31" i="24501"/>
  <c r="K15" i="24501"/>
  <c r="P21" i="24502"/>
  <c r="R21" i="24502" s="1"/>
  <c r="K14" i="24502"/>
  <c r="H279" i="24504"/>
  <c r="K269" i="24504"/>
  <c r="P269" i="24504" s="1"/>
  <c r="H268" i="24500"/>
  <c r="P226" i="24500"/>
  <c r="R226" i="24500" s="1"/>
  <c r="P100" i="24500"/>
  <c r="R100" i="24500" s="1"/>
  <c r="P84" i="24500"/>
  <c r="R84" i="24500" s="1"/>
  <c r="P53" i="24500"/>
  <c r="R53" i="24500" s="1"/>
  <c r="P42" i="24500"/>
  <c r="R42" i="24500" s="1"/>
  <c r="P12" i="24500"/>
  <c r="R12" i="24500" s="1"/>
  <c r="P326" i="24501"/>
  <c r="R326" i="24501" s="1"/>
  <c r="P304" i="24501"/>
  <c r="R304" i="24501" s="1"/>
  <c r="P284" i="24501"/>
  <c r="R284" i="24501" s="1"/>
  <c r="P277" i="24501"/>
  <c r="R277" i="24501" s="1"/>
  <c r="P248" i="24501"/>
  <c r="R248" i="24501" s="1"/>
  <c r="P234" i="24501"/>
  <c r="R234" i="24501" s="1"/>
  <c r="P228" i="24501"/>
  <c r="R228" i="24501" s="1"/>
  <c r="P209" i="24501"/>
  <c r="R209" i="24501" s="1"/>
  <c r="P201" i="24501"/>
  <c r="R201" i="24501" s="1"/>
  <c r="P132" i="24501"/>
  <c r="R132" i="24501" s="1"/>
  <c r="P85" i="24501"/>
  <c r="R85" i="24501" s="1"/>
  <c r="P45" i="24501"/>
  <c r="R45" i="24501" s="1"/>
  <c r="P20" i="24501"/>
  <c r="R20" i="24501" s="1"/>
  <c r="P11" i="24501"/>
  <c r="R11" i="24501" s="1"/>
  <c r="H14" i="24501"/>
  <c r="M344" i="24502"/>
  <c r="P313" i="24502"/>
  <c r="R313" i="24502" s="1"/>
  <c r="P303" i="24502"/>
  <c r="R303" i="24502" s="1"/>
  <c r="P247" i="24502"/>
  <c r="R247" i="24502" s="1"/>
  <c r="P198" i="24502"/>
  <c r="R198" i="24502" s="1"/>
  <c r="P89" i="24502"/>
  <c r="R89" i="24502" s="1"/>
  <c r="P57" i="24502"/>
  <c r="R57" i="24502" s="1"/>
  <c r="P36" i="24502"/>
  <c r="R36" i="24502" s="1"/>
  <c r="P48" i="24503"/>
  <c r="R48" i="24503" s="1"/>
  <c r="P17" i="24503"/>
  <c r="R17" i="24503" s="1"/>
  <c r="J344" i="24504"/>
  <c r="Q223" i="24500"/>
  <c r="Q344" i="24500" s="1"/>
  <c r="P132" i="24500"/>
  <c r="R132" i="24500" s="1"/>
  <c r="P129" i="24500"/>
  <c r="R129" i="24500" s="1"/>
  <c r="P49" i="24500"/>
  <c r="R49" i="24500" s="1"/>
  <c r="P44" i="24500"/>
  <c r="R44" i="24500" s="1"/>
  <c r="P36" i="24500"/>
  <c r="R36" i="24500" s="1"/>
  <c r="P30" i="24500"/>
  <c r="R30" i="24500" s="1"/>
  <c r="H31" i="24500"/>
  <c r="P312" i="24501"/>
  <c r="R312" i="24501" s="1"/>
  <c r="O343" i="24501"/>
  <c r="P286" i="24501"/>
  <c r="R286" i="24501" s="1"/>
  <c r="P276" i="24501"/>
  <c r="R276" i="24501" s="1"/>
  <c r="P230" i="24501"/>
  <c r="R230" i="24501" s="1"/>
  <c r="P192" i="24501"/>
  <c r="R192" i="24501" s="1"/>
  <c r="P113" i="24501"/>
  <c r="R113" i="24501" s="1"/>
  <c r="P110" i="24501"/>
  <c r="R110" i="24501" s="1"/>
  <c r="P105" i="24501"/>
  <c r="R105" i="24501" s="1"/>
  <c r="P101" i="24501"/>
  <c r="R101" i="24501" s="1"/>
  <c r="P98" i="24501"/>
  <c r="R98" i="24501" s="1"/>
  <c r="P62" i="24501"/>
  <c r="R62" i="24501" s="1"/>
  <c r="P59" i="24501"/>
  <c r="R59" i="24501" s="1"/>
  <c r="P56" i="24501"/>
  <c r="R56" i="24501" s="1"/>
  <c r="P29" i="24501"/>
  <c r="R29" i="24501" s="1"/>
  <c r="I344" i="24502"/>
  <c r="P224" i="24502"/>
  <c r="R224" i="24502" s="1"/>
  <c r="P213" i="24502"/>
  <c r="R213" i="24502" s="1"/>
  <c r="P197" i="24502"/>
  <c r="R197" i="24502" s="1"/>
  <c r="P119" i="24502"/>
  <c r="R119" i="24502" s="1"/>
  <c r="Q135" i="24502"/>
  <c r="P73" i="24502"/>
  <c r="R73" i="24502" s="1"/>
  <c r="P28" i="24502"/>
  <c r="R28" i="24502" s="1"/>
  <c r="P293" i="24503"/>
  <c r="R293" i="24503" s="1"/>
  <c r="P235" i="24503"/>
  <c r="R235" i="24503" s="1"/>
  <c r="P194" i="24500"/>
  <c r="R194" i="24500" s="1"/>
  <c r="P167" i="24500"/>
  <c r="R167" i="24500" s="1"/>
  <c r="P160" i="24500"/>
  <c r="R160" i="24500" s="1"/>
  <c r="P126" i="24500"/>
  <c r="R126" i="24500" s="1"/>
  <c r="P8" i="24500"/>
  <c r="R8" i="24500" s="1"/>
  <c r="I344" i="24501"/>
  <c r="P337" i="24501"/>
  <c r="R337" i="24501" s="1"/>
  <c r="P322" i="24501"/>
  <c r="R322" i="24501" s="1"/>
  <c r="P293" i="24501"/>
  <c r="R293" i="24501" s="1"/>
  <c r="P263" i="24501"/>
  <c r="R263" i="24501" s="1"/>
  <c r="P175" i="24501"/>
  <c r="R175" i="24501" s="1"/>
  <c r="P121" i="24501"/>
  <c r="R121" i="24501" s="1"/>
  <c r="O104" i="24501"/>
  <c r="P35" i="24501"/>
  <c r="R35" i="24501" s="1"/>
  <c r="P16" i="24501"/>
  <c r="R16" i="24501" s="1"/>
  <c r="P331" i="24502"/>
  <c r="R331" i="24502" s="1"/>
  <c r="P301" i="24502"/>
  <c r="R301" i="24502" s="1"/>
  <c r="P288" i="24502"/>
  <c r="R288" i="24502" s="1"/>
  <c r="P278" i="24502"/>
  <c r="R278" i="24502" s="1"/>
  <c r="P205" i="24502"/>
  <c r="R205" i="24502" s="1"/>
  <c r="P148" i="24502"/>
  <c r="R148" i="24502" s="1"/>
  <c r="R145" i="24502"/>
  <c r="P110" i="24502"/>
  <c r="R110" i="24502" s="1"/>
  <c r="P266" i="24503"/>
  <c r="R266" i="24503" s="1"/>
  <c r="P74" i="24503"/>
  <c r="R74" i="24503" s="1"/>
  <c r="P161" i="24504"/>
  <c r="R161" i="24504" s="1"/>
  <c r="P153" i="24504"/>
  <c r="R153" i="24504" s="1"/>
  <c r="G344" i="24501"/>
  <c r="D344" i="24501"/>
  <c r="G344" i="24502"/>
  <c r="P287" i="24502"/>
  <c r="R287" i="24502" s="1"/>
  <c r="P254" i="24504"/>
  <c r="R254" i="24504" s="1"/>
  <c r="O268" i="24501"/>
  <c r="P255" i="24501"/>
  <c r="R255" i="24501" s="1"/>
  <c r="P243" i="24501"/>
  <c r="R243" i="24501" s="1"/>
  <c r="P140" i="24501"/>
  <c r="R140" i="24501" s="1"/>
  <c r="P137" i="24501"/>
  <c r="R137" i="24501" s="1"/>
  <c r="P89" i="24501"/>
  <c r="R89" i="24501" s="1"/>
  <c r="O70" i="24501"/>
  <c r="P8" i="24501"/>
  <c r="R8" i="24501" s="1"/>
  <c r="P328" i="24502"/>
  <c r="R328" i="24502" s="1"/>
  <c r="P310" i="24502"/>
  <c r="R310" i="24502" s="1"/>
  <c r="P295" i="24502"/>
  <c r="R295" i="24502" s="1"/>
  <c r="P292" i="24502"/>
  <c r="R292" i="24502" s="1"/>
  <c r="P254" i="24502"/>
  <c r="R254" i="24502" s="1"/>
  <c r="O223" i="24502"/>
  <c r="Q223" i="24502"/>
  <c r="P183" i="24502"/>
  <c r="R183" i="24502" s="1"/>
  <c r="P43" i="24502"/>
  <c r="R43" i="24502" s="1"/>
  <c r="P326" i="24503"/>
  <c r="R326" i="24503" s="1"/>
  <c r="F344" i="24503"/>
  <c r="P275" i="24503"/>
  <c r="R275" i="24503" s="1"/>
  <c r="P205" i="24503"/>
  <c r="R205" i="24503" s="1"/>
  <c r="P148" i="24503"/>
  <c r="R148" i="24503" s="1"/>
  <c r="P98" i="24503"/>
  <c r="R98" i="24503" s="1"/>
  <c r="I344" i="24504"/>
  <c r="P311" i="24504"/>
  <c r="R311" i="24504" s="1"/>
  <c r="P200" i="24504"/>
  <c r="R200" i="24504" s="1"/>
  <c r="P88" i="24504"/>
  <c r="R88" i="24504" s="1"/>
  <c r="P74" i="24504"/>
  <c r="R74" i="24504" s="1"/>
  <c r="P60" i="24504"/>
  <c r="R60" i="24504" s="1"/>
  <c r="P269" i="24502"/>
  <c r="R269" i="24502" s="1"/>
  <c r="P253" i="24502"/>
  <c r="R253" i="24502" s="1"/>
  <c r="P250" i="24502"/>
  <c r="R250" i="24502" s="1"/>
  <c r="P229" i="24502"/>
  <c r="R229" i="24502" s="1"/>
  <c r="P191" i="24502"/>
  <c r="P163" i="24502"/>
  <c r="R163" i="24502" s="1"/>
  <c r="P138" i="24502"/>
  <c r="R138" i="24502" s="1"/>
  <c r="P98" i="24502"/>
  <c r="R98" i="24502" s="1"/>
  <c r="P42" i="24502"/>
  <c r="R42" i="24502" s="1"/>
  <c r="P11" i="24502"/>
  <c r="R11" i="24502" s="1"/>
  <c r="H14" i="24502"/>
  <c r="Q344" i="24503"/>
  <c r="E344" i="24503"/>
  <c r="P274" i="24503"/>
  <c r="R274" i="24503" s="1"/>
  <c r="P254" i="24503"/>
  <c r="R254" i="24503" s="1"/>
  <c r="P247" i="24503"/>
  <c r="R247" i="24503" s="1"/>
  <c r="P168" i="24503"/>
  <c r="R168" i="24503" s="1"/>
  <c r="R160" i="24503"/>
  <c r="P154" i="24503"/>
  <c r="R154" i="24503" s="1"/>
  <c r="P114" i="24503"/>
  <c r="R114" i="24503" s="1"/>
  <c r="P62" i="24503"/>
  <c r="R62" i="24503" s="1"/>
  <c r="P168" i="24504"/>
  <c r="R168" i="24504" s="1"/>
  <c r="P115" i="24504"/>
  <c r="R115" i="24504" s="1"/>
  <c r="P102" i="24504"/>
  <c r="R102" i="24504" s="1"/>
  <c r="P91" i="24504"/>
  <c r="R91" i="24504" s="1"/>
  <c r="P77" i="24504"/>
  <c r="R77" i="24504" s="1"/>
  <c r="P259" i="24501"/>
  <c r="R259" i="24501" s="1"/>
  <c r="P249" i="24501"/>
  <c r="R249" i="24501" s="1"/>
  <c r="P212" i="24501"/>
  <c r="R212" i="24501" s="1"/>
  <c r="P208" i="24501"/>
  <c r="R208" i="24501" s="1"/>
  <c r="O223" i="24501"/>
  <c r="P188" i="24501"/>
  <c r="R188" i="24501" s="1"/>
  <c r="P176" i="24501"/>
  <c r="R176" i="24501" s="1"/>
  <c r="P172" i="24501"/>
  <c r="R172" i="24501" s="1"/>
  <c r="P164" i="24501"/>
  <c r="R164" i="24501" s="1"/>
  <c r="P151" i="24501"/>
  <c r="R151" i="24501" s="1"/>
  <c r="O190" i="24501"/>
  <c r="H190" i="24501"/>
  <c r="P79" i="24501"/>
  <c r="R79" i="24501" s="1"/>
  <c r="P47" i="24501"/>
  <c r="R47" i="24501" s="1"/>
  <c r="P36" i="24501"/>
  <c r="R36" i="24501" s="1"/>
  <c r="P10" i="24501"/>
  <c r="R10" i="24501" s="1"/>
  <c r="L344" i="24502"/>
  <c r="P335" i="24502"/>
  <c r="R335" i="24502" s="1"/>
  <c r="P326" i="24502"/>
  <c r="R326" i="24502" s="1"/>
  <c r="P312" i="24502"/>
  <c r="R312" i="24502" s="1"/>
  <c r="P302" i="24502"/>
  <c r="R302" i="24502" s="1"/>
  <c r="P293" i="24502"/>
  <c r="R293" i="24502" s="1"/>
  <c r="P277" i="24502"/>
  <c r="R277" i="24502" s="1"/>
  <c r="P252" i="24502"/>
  <c r="R252" i="24502" s="1"/>
  <c r="P249" i="24502"/>
  <c r="R249" i="24502" s="1"/>
  <c r="P228" i="24502"/>
  <c r="R228" i="24502" s="1"/>
  <c r="P214" i="24502"/>
  <c r="R214" i="24502" s="1"/>
  <c r="P157" i="24502"/>
  <c r="R157" i="24502" s="1"/>
  <c r="P153" i="24502"/>
  <c r="R153" i="24502" s="1"/>
  <c r="P137" i="24502"/>
  <c r="R137" i="24502" s="1"/>
  <c r="P61" i="24502"/>
  <c r="R61" i="24502" s="1"/>
  <c r="P19" i="24502"/>
  <c r="R19" i="24502" s="1"/>
  <c r="P316" i="24503"/>
  <c r="R316" i="24503" s="1"/>
  <c r="P260" i="24503"/>
  <c r="R260" i="24503" s="1"/>
  <c r="P250" i="24503"/>
  <c r="R250" i="24503" s="1"/>
  <c r="P174" i="24503"/>
  <c r="R174" i="24503" s="1"/>
  <c r="P127" i="24503"/>
  <c r="R127" i="24503" s="1"/>
  <c r="P77" i="24503"/>
  <c r="R77" i="24503" s="1"/>
  <c r="P36" i="24503"/>
  <c r="R36" i="24503" s="1"/>
  <c r="P278" i="24504"/>
  <c r="R278" i="24504" s="1"/>
  <c r="P274" i="24504"/>
  <c r="R274" i="24504" s="1"/>
  <c r="O279" i="24504"/>
  <c r="P114" i="24504"/>
  <c r="R114" i="24504" s="1"/>
  <c r="P76" i="24504"/>
  <c r="R76" i="24504" s="1"/>
  <c r="P28" i="24504"/>
  <c r="R28" i="24504" s="1"/>
  <c r="P200" i="24501"/>
  <c r="R200" i="24501" s="1"/>
  <c r="H223" i="24501"/>
  <c r="P161" i="24501"/>
  <c r="R161" i="24501" s="1"/>
  <c r="P148" i="24501"/>
  <c r="R148" i="24501" s="1"/>
  <c r="P66" i="24501"/>
  <c r="R66" i="24501" s="1"/>
  <c r="P58" i="24501"/>
  <c r="R58" i="24501" s="1"/>
  <c r="P44" i="24501"/>
  <c r="R44" i="24501" s="1"/>
  <c r="P12" i="24501"/>
  <c r="R12" i="24501" s="1"/>
  <c r="P332" i="24502"/>
  <c r="R332" i="24502" s="1"/>
  <c r="P314" i="24502"/>
  <c r="R314" i="24502" s="1"/>
  <c r="P299" i="24502"/>
  <c r="R299" i="24502" s="1"/>
  <c r="P283" i="24502"/>
  <c r="R283" i="24502" s="1"/>
  <c r="P262" i="24502"/>
  <c r="R262" i="24502" s="1"/>
  <c r="P255" i="24502"/>
  <c r="R255" i="24502" s="1"/>
  <c r="P217" i="24502"/>
  <c r="R217" i="24502" s="1"/>
  <c r="P204" i="24502"/>
  <c r="R204" i="24502" s="1"/>
  <c r="P199" i="24502"/>
  <c r="R199" i="24502" s="1"/>
  <c r="P172" i="24502"/>
  <c r="R172" i="24502" s="1"/>
  <c r="P149" i="24502"/>
  <c r="R149" i="24502" s="1"/>
  <c r="P134" i="24502"/>
  <c r="R134" i="24502" s="1"/>
  <c r="P68" i="24502"/>
  <c r="R68" i="24502" s="1"/>
  <c r="P38" i="24502"/>
  <c r="R38" i="24502" s="1"/>
  <c r="P35" i="24502"/>
  <c r="R35" i="24502" s="1"/>
  <c r="P327" i="24503"/>
  <c r="R327" i="24503" s="1"/>
  <c r="P292" i="24503"/>
  <c r="R292" i="24503" s="1"/>
  <c r="O279" i="24503"/>
  <c r="P263" i="24503"/>
  <c r="R263" i="24503" s="1"/>
  <c r="Q223" i="24503"/>
  <c r="P188" i="24503"/>
  <c r="R188" i="24503" s="1"/>
  <c r="P185" i="24503"/>
  <c r="R185" i="24503" s="1"/>
  <c r="R180" i="24503"/>
  <c r="P170" i="24503"/>
  <c r="R170" i="24503" s="1"/>
  <c r="P42" i="24503"/>
  <c r="R42" i="24503" s="1"/>
  <c r="K15" i="24503"/>
  <c r="P15" i="24503" s="1"/>
  <c r="R15" i="24503" s="1"/>
  <c r="H31" i="24503"/>
  <c r="M344" i="24504"/>
  <c r="P284" i="24504"/>
  <c r="R284" i="24504" s="1"/>
  <c r="O290" i="24504"/>
  <c r="P270" i="24504"/>
  <c r="R270" i="24504" s="1"/>
  <c r="P241" i="24504"/>
  <c r="R241" i="24504" s="1"/>
  <c r="P238" i="24504"/>
  <c r="R238" i="24504" s="1"/>
  <c r="R268" i="24504" s="1"/>
  <c r="O268" i="24504"/>
  <c r="P235" i="24504"/>
  <c r="R235" i="24504" s="1"/>
  <c r="P187" i="24504"/>
  <c r="R187" i="24504" s="1"/>
  <c r="P42" i="24504"/>
  <c r="R42" i="24504" s="1"/>
  <c r="P251" i="24502"/>
  <c r="R251" i="24502" s="1"/>
  <c r="P215" i="24502"/>
  <c r="R215" i="24502" s="1"/>
  <c r="L344" i="24503"/>
  <c r="P296" i="24503"/>
  <c r="R296" i="24503" s="1"/>
  <c r="P276" i="24503"/>
  <c r="R276" i="24503" s="1"/>
  <c r="P273" i="24503"/>
  <c r="R273" i="24503" s="1"/>
  <c r="P261" i="24503"/>
  <c r="R261" i="24503" s="1"/>
  <c r="P206" i="24503"/>
  <c r="R206" i="24503" s="1"/>
  <c r="R186" i="24503"/>
  <c r="P84" i="24503"/>
  <c r="R84" i="24503" s="1"/>
  <c r="P68" i="24503"/>
  <c r="R68" i="24503" s="1"/>
  <c r="P63" i="24503"/>
  <c r="R63" i="24503" s="1"/>
  <c r="P39" i="24503"/>
  <c r="R39" i="24503" s="1"/>
  <c r="G344" i="24504"/>
  <c r="P337" i="24504"/>
  <c r="R337" i="24504" s="1"/>
  <c r="P275" i="24504"/>
  <c r="R275" i="24504" s="1"/>
  <c r="P265" i="24504"/>
  <c r="R265" i="24504" s="1"/>
  <c r="P258" i="24504"/>
  <c r="R258" i="24504" s="1"/>
  <c r="P89" i="24533"/>
  <c r="P80" i="24502"/>
  <c r="R80" i="24502" s="1"/>
  <c r="P71" i="24502"/>
  <c r="R71" i="24502" s="1"/>
  <c r="P16" i="24502"/>
  <c r="R16" i="24502" s="1"/>
  <c r="P329" i="24503"/>
  <c r="R329" i="24503" s="1"/>
  <c r="P231" i="24503"/>
  <c r="R231" i="24503" s="1"/>
  <c r="P163" i="24503"/>
  <c r="R163" i="24503" s="1"/>
  <c r="P124" i="24503"/>
  <c r="R124" i="24503" s="1"/>
  <c r="P116" i="24503"/>
  <c r="R116" i="24503" s="1"/>
  <c r="P95" i="24503"/>
  <c r="R95" i="24503" s="1"/>
  <c r="P82" i="24503"/>
  <c r="R82" i="24503" s="1"/>
  <c r="P332" i="24504"/>
  <c r="R332" i="24504" s="1"/>
  <c r="P329" i="24504"/>
  <c r="R329" i="24504" s="1"/>
  <c r="P296" i="24504"/>
  <c r="R296" i="24504" s="1"/>
  <c r="P277" i="24504"/>
  <c r="R277" i="24504" s="1"/>
  <c r="O236" i="24504"/>
  <c r="P220" i="24504"/>
  <c r="R220" i="24504" s="1"/>
  <c r="P193" i="24504"/>
  <c r="R193" i="24504" s="1"/>
  <c r="P175" i="24504"/>
  <c r="R175" i="24504" s="1"/>
  <c r="P157" i="24504"/>
  <c r="R157" i="24504" s="1"/>
  <c r="P140" i="24504"/>
  <c r="R140" i="24504" s="1"/>
  <c r="P129" i="24504"/>
  <c r="R129" i="24504" s="1"/>
  <c r="P122" i="24504"/>
  <c r="R122" i="24504" s="1"/>
  <c r="P24" i="24504"/>
  <c r="R24" i="24504" s="1"/>
  <c r="P63" i="24533"/>
  <c r="T63" i="24533" s="1"/>
  <c r="P224" i="24503"/>
  <c r="R224" i="24503" s="1"/>
  <c r="P214" i="24503"/>
  <c r="R214" i="24503" s="1"/>
  <c r="P200" i="24503"/>
  <c r="R200" i="24503" s="1"/>
  <c r="R187" i="24503"/>
  <c r="R167" i="24503"/>
  <c r="P129" i="24503"/>
  <c r="R129" i="24503" s="1"/>
  <c r="H104" i="24503"/>
  <c r="L344" i="24504"/>
  <c r="P15" i="24533"/>
  <c r="T15" i="24533" s="1"/>
  <c r="P16" i="24533"/>
  <c r="T16" i="24533" s="1"/>
  <c r="P273" i="24502"/>
  <c r="R273" i="24502" s="1"/>
  <c r="P267" i="24502"/>
  <c r="R267" i="24502" s="1"/>
  <c r="P235" i="24502"/>
  <c r="R235" i="24502" s="1"/>
  <c r="P209" i="24502"/>
  <c r="R209" i="24502" s="1"/>
  <c r="P193" i="24502"/>
  <c r="R193" i="24502" s="1"/>
  <c r="P162" i="24502"/>
  <c r="R162" i="24502" s="1"/>
  <c r="P151" i="24502"/>
  <c r="R151" i="24502" s="1"/>
  <c r="P124" i="24502"/>
  <c r="R124" i="24502" s="1"/>
  <c r="P108" i="24502"/>
  <c r="R108" i="24502" s="1"/>
  <c r="P100" i="24502"/>
  <c r="R100" i="24502" s="1"/>
  <c r="P82" i="24502"/>
  <c r="R82" i="24502" s="1"/>
  <c r="P64" i="24502"/>
  <c r="R64" i="24502" s="1"/>
  <c r="P47" i="24502"/>
  <c r="R47" i="24502" s="1"/>
  <c r="M344" i="24503"/>
  <c r="P336" i="24503"/>
  <c r="R336" i="24503" s="1"/>
  <c r="P331" i="24503"/>
  <c r="R331" i="24503" s="1"/>
  <c r="P323" i="24503"/>
  <c r="R323" i="24503" s="1"/>
  <c r="P308" i="24503"/>
  <c r="R308" i="24503" s="1"/>
  <c r="P294" i="24503"/>
  <c r="R294" i="24503" s="1"/>
  <c r="P288" i="24503"/>
  <c r="R288" i="24503" s="1"/>
  <c r="P270" i="24503"/>
  <c r="R270" i="24503" s="1"/>
  <c r="P265" i="24503"/>
  <c r="R265" i="24503" s="1"/>
  <c r="P249" i="24503"/>
  <c r="R249" i="24503" s="1"/>
  <c r="P219" i="24503"/>
  <c r="R219" i="24503" s="1"/>
  <c r="P189" i="24503"/>
  <c r="R189" i="24503" s="1"/>
  <c r="P152" i="24503"/>
  <c r="R152" i="24503" s="1"/>
  <c r="P140" i="24503"/>
  <c r="R140" i="24503" s="1"/>
  <c r="P137" i="24503"/>
  <c r="R137" i="24503" s="1"/>
  <c r="P115" i="24503"/>
  <c r="R115" i="24503" s="1"/>
  <c r="H135" i="24503"/>
  <c r="P100" i="24503"/>
  <c r="R100" i="24503" s="1"/>
  <c r="P56" i="24503"/>
  <c r="R56" i="24503" s="1"/>
  <c r="P37" i="24503"/>
  <c r="R37" i="24503" s="1"/>
  <c r="P334" i="24504"/>
  <c r="R334" i="24504" s="1"/>
  <c r="P309" i="24504"/>
  <c r="R309" i="24504" s="1"/>
  <c r="P301" i="24504"/>
  <c r="R301" i="24504" s="1"/>
  <c r="O343" i="24504"/>
  <c r="P289" i="24504"/>
  <c r="R289" i="24504" s="1"/>
  <c r="P229" i="24504"/>
  <c r="R229" i="24504" s="1"/>
  <c r="P201" i="24504"/>
  <c r="R201" i="24504" s="1"/>
  <c r="P169" i="24504"/>
  <c r="R169" i="24504" s="1"/>
  <c r="P149" i="24504"/>
  <c r="R149" i="24504" s="1"/>
  <c r="P97" i="24504"/>
  <c r="R97" i="24504" s="1"/>
  <c r="P90" i="24504"/>
  <c r="R90" i="24504" s="1"/>
  <c r="P68" i="24504"/>
  <c r="R68" i="24504" s="1"/>
  <c r="P16" i="24504"/>
  <c r="R16" i="24504" s="1"/>
  <c r="O14" i="24504"/>
  <c r="R145" i="24503"/>
  <c r="R136" i="24503"/>
  <c r="P35" i="24503"/>
  <c r="R35" i="24503" s="1"/>
  <c r="H70" i="24503"/>
  <c r="P7" i="24503"/>
  <c r="P282" i="24504"/>
  <c r="R282" i="24504" s="1"/>
  <c r="F344" i="24504"/>
  <c r="P234" i="24504"/>
  <c r="R234" i="24504" s="1"/>
  <c r="P75" i="24533"/>
  <c r="T75" i="24533" s="1"/>
  <c r="P83" i="24533"/>
  <c r="T83" i="24533" s="1"/>
  <c r="P93" i="24533"/>
  <c r="T93" i="24533" s="1"/>
  <c r="P248" i="24503"/>
  <c r="R248" i="24503" s="1"/>
  <c r="P212" i="24503"/>
  <c r="R212" i="24503" s="1"/>
  <c r="P208" i="24503"/>
  <c r="R208" i="24503" s="1"/>
  <c r="P196" i="24503"/>
  <c r="R196" i="24503" s="1"/>
  <c r="P169" i="24503"/>
  <c r="R169" i="24503" s="1"/>
  <c r="P157" i="24503"/>
  <c r="R157" i="24503" s="1"/>
  <c r="P72" i="24503"/>
  <c r="R72" i="24503" s="1"/>
  <c r="P51" i="24503"/>
  <c r="R51" i="24503" s="1"/>
  <c r="P27" i="24503"/>
  <c r="R27" i="24503" s="1"/>
  <c r="N344" i="24504"/>
  <c r="D344" i="24504"/>
  <c r="P299" i="24504"/>
  <c r="R299" i="24504" s="1"/>
  <c r="P294" i="24504"/>
  <c r="R294" i="24504" s="1"/>
  <c r="P291" i="24504"/>
  <c r="P257" i="24504"/>
  <c r="R257" i="24504" s="1"/>
  <c r="P227" i="24504"/>
  <c r="R227" i="24504" s="1"/>
  <c r="P162" i="24504"/>
  <c r="R162" i="24504" s="1"/>
  <c r="P128" i="24504"/>
  <c r="R128" i="24504" s="1"/>
  <c r="P124" i="24504"/>
  <c r="R124" i="24504" s="1"/>
  <c r="P85" i="24504"/>
  <c r="R85" i="24504" s="1"/>
  <c r="P51" i="24504"/>
  <c r="R51" i="24504" s="1"/>
  <c r="P30" i="24504"/>
  <c r="R30" i="24504" s="1"/>
  <c r="P12" i="24533"/>
  <c r="T12" i="24533" s="1"/>
  <c r="P227" i="24503"/>
  <c r="R227" i="24503" s="1"/>
  <c r="P172" i="24503"/>
  <c r="R172" i="24503" s="1"/>
  <c r="P139" i="24503"/>
  <c r="R139" i="24503" s="1"/>
  <c r="O190" i="24503"/>
  <c r="P133" i="24503"/>
  <c r="R133" i="24503" s="1"/>
  <c r="P122" i="24503"/>
  <c r="R122" i="24503" s="1"/>
  <c r="P102" i="24503"/>
  <c r="R102" i="24503" s="1"/>
  <c r="P92" i="24503"/>
  <c r="R92" i="24503" s="1"/>
  <c r="P73" i="24503"/>
  <c r="R73" i="24503" s="1"/>
  <c r="P41" i="24503"/>
  <c r="R41" i="24503" s="1"/>
  <c r="K33" i="24503"/>
  <c r="P33" i="24503" s="1"/>
  <c r="R33" i="24503" s="1"/>
  <c r="P28" i="24503"/>
  <c r="R28" i="24503" s="1"/>
  <c r="P313" i="24504"/>
  <c r="R313" i="24504" s="1"/>
  <c r="P303" i="24504"/>
  <c r="R303" i="24504" s="1"/>
  <c r="P285" i="24504"/>
  <c r="R285" i="24504" s="1"/>
  <c r="P261" i="24504"/>
  <c r="R261" i="24504" s="1"/>
  <c r="P231" i="24504"/>
  <c r="R231" i="24504" s="1"/>
  <c r="P215" i="24504"/>
  <c r="R215" i="24504" s="1"/>
  <c r="P183" i="24504"/>
  <c r="R183" i="24504" s="1"/>
  <c r="P145" i="24504"/>
  <c r="R145" i="24504" s="1"/>
  <c r="P96" i="24504"/>
  <c r="R96" i="24504" s="1"/>
  <c r="P20" i="24504"/>
  <c r="R20" i="24504" s="1"/>
  <c r="P7" i="24504"/>
  <c r="P211" i="24533"/>
  <c r="P203" i="24533"/>
  <c r="P195" i="24533"/>
  <c r="T195" i="24533" s="1"/>
  <c r="P187" i="24533"/>
  <c r="T187" i="24533" s="1"/>
  <c r="S344" i="24525"/>
  <c r="P357" i="24533"/>
  <c r="T357" i="24533" s="1"/>
  <c r="P325" i="24533"/>
  <c r="T325" i="24533" s="1"/>
  <c r="T303" i="24533"/>
  <c r="P261" i="24533"/>
  <c r="T261" i="24533" s="1"/>
  <c r="T258" i="24533"/>
  <c r="P253" i="24533"/>
  <c r="T253" i="24533" s="1"/>
  <c r="T250" i="24533"/>
  <c r="T213" i="24533"/>
  <c r="P208" i="24533"/>
  <c r="T208" i="24533" s="1"/>
  <c r="T205" i="24533"/>
  <c r="P200" i="24533"/>
  <c r="T200" i="24533" s="1"/>
  <c r="T197" i="24533"/>
  <c r="P192" i="24533"/>
  <c r="T192" i="24533" s="1"/>
  <c r="T189" i="24533"/>
  <c r="P184" i="24533"/>
  <c r="T184" i="24533" s="1"/>
  <c r="K160" i="24533"/>
  <c r="P160" i="24533" s="1"/>
  <c r="T160" i="24533" s="1"/>
  <c r="P369" i="24529"/>
  <c r="O370" i="24529"/>
  <c r="P365" i="24533"/>
  <c r="T365" i="24533" s="1"/>
  <c r="P333" i="24533"/>
  <c r="T333" i="24533" s="1"/>
  <c r="T295" i="24533"/>
  <c r="T260" i="24533"/>
  <c r="P255" i="24533"/>
  <c r="T255" i="24533" s="1"/>
  <c r="T252" i="24533"/>
  <c r="K262" i="24533"/>
  <c r="T215" i="24533"/>
  <c r="P210" i="24533"/>
  <c r="T210" i="24533" s="1"/>
  <c r="T207" i="24533"/>
  <c r="P202" i="24533"/>
  <c r="T202" i="24533" s="1"/>
  <c r="T199" i="24533"/>
  <c r="P194" i="24533"/>
  <c r="T194" i="24533" s="1"/>
  <c r="T191" i="24533"/>
  <c r="P186" i="24533"/>
  <c r="T186" i="24533" s="1"/>
  <c r="T183" i="24533"/>
  <c r="O370" i="24531"/>
  <c r="K316" i="24529"/>
  <c r="P316" i="24529" s="1"/>
  <c r="T316" i="24529" s="1"/>
  <c r="P213" i="24527"/>
  <c r="T213" i="24527" s="1"/>
  <c r="T297" i="24533"/>
  <c r="P7" i="24533"/>
  <c r="T7" i="24533" s="1"/>
  <c r="K11" i="24533"/>
  <c r="P294" i="24532"/>
  <c r="T294" i="24532" s="1"/>
  <c r="P294" i="24530"/>
  <c r="T294" i="24530" s="1"/>
  <c r="P305" i="24533"/>
  <c r="P341" i="24533"/>
  <c r="T341" i="24533" s="1"/>
  <c r="P302" i="24533"/>
  <c r="T302" i="24533" s="1"/>
  <c r="P257" i="24533"/>
  <c r="T257" i="24533" s="1"/>
  <c r="T254" i="24533"/>
  <c r="P212" i="24533"/>
  <c r="T212" i="24533" s="1"/>
  <c r="T209" i="24533"/>
  <c r="P204" i="24533"/>
  <c r="T204" i="24533" s="1"/>
  <c r="T201" i="24533"/>
  <c r="P196" i="24533"/>
  <c r="T196" i="24533" s="1"/>
  <c r="T193" i="24533"/>
  <c r="P188" i="24533"/>
  <c r="T188" i="24533" s="1"/>
  <c r="T185" i="24533"/>
  <c r="P249" i="24530"/>
  <c r="T249" i="24530" s="1"/>
  <c r="K129" i="24529"/>
  <c r="P129" i="24529" s="1"/>
  <c r="T129" i="24529" s="1"/>
  <c r="P302" i="24527"/>
  <c r="T302" i="24527" s="1"/>
  <c r="P313" i="24526"/>
  <c r="T313" i="24526" s="1"/>
  <c r="P129" i="24531"/>
  <c r="P349" i="24533"/>
  <c r="T349" i="24533" s="1"/>
  <c r="P317" i="24533"/>
  <c r="T211" i="24533"/>
  <c r="T203" i="24533"/>
  <c r="P294" i="24531"/>
  <c r="T294" i="24531" s="1"/>
  <c r="P216" i="24530"/>
  <c r="T216" i="24530" s="1"/>
  <c r="K95" i="24529"/>
  <c r="P95" i="24529" s="1"/>
  <c r="T95" i="24529" s="1"/>
  <c r="O262" i="24533"/>
  <c r="T117" i="24533"/>
  <c r="H316" i="24531"/>
  <c r="K316" i="24531" s="1"/>
  <c r="P316" i="24531" s="1"/>
  <c r="T316" i="24531" s="1"/>
  <c r="H369" i="24530"/>
  <c r="H370" i="24530" s="1"/>
  <c r="N370" i="24529"/>
  <c r="G367" i="24527"/>
  <c r="O158" i="24527"/>
  <c r="H158" i="24526"/>
  <c r="K158" i="24526" s="1"/>
  <c r="L344" i="24525"/>
  <c r="D344" i="24525"/>
  <c r="P330" i="24525"/>
  <c r="T330" i="24525" s="1"/>
  <c r="P322" i="24525"/>
  <c r="T322" i="24525" s="1"/>
  <c r="P312" i="24525"/>
  <c r="T312" i="24525" s="1"/>
  <c r="O70" i="24525"/>
  <c r="H31" i="24525"/>
  <c r="K31" i="24525" s="1"/>
  <c r="P31" i="24525" s="1"/>
  <c r="T31" i="24525" s="1"/>
  <c r="P21" i="24525"/>
  <c r="T21" i="24525" s="1"/>
  <c r="T10" i="24525"/>
  <c r="P290" i="24521"/>
  <c r="T290" i="24521" s="1"/>
  <c r="T255" i="24520"/>
  <c r="T239" i="24520"/>
  <c r="T222" i="24520"/>
  <c r="T206" i="24520"/>
  <c r="T190" i="24520"/>
  <c r="T121" i="24520"/>
  <c r="T105" i="24520"/>
  <c r="T64" i="24520"/>
  <c r="T48" i="24520"/>
  <c r="T32" i="24520"/>
  <c r="P162" i="24533"/>
  <c r="T162" i="24533" s="1"/>
  <c r="N370" i="24532"/>
  <c r="N370" i="24530"/>
  <c r="M370" i="24529"/>
  <c r="N367" i="24527"/>
  <c r="F367" i="24527"/>
  <c r="O366" i="24527"/>
  <c r="J367" i="24526"/>
  <c r="H366" i="24526"/>
  <c r="G367" i="24526"/>
  <c r="O158" i="24526"/>
  <c r="P158" i="24526" s="1"/>
  <c r="T158" i="24526" s="1"/>
  <c r="T285" i="24525"/>
  <c r="P279" i="24525"/>
  <c r="T279" i="24525" s="1"/>
  <c r="T8" i="24525"/>
  <c r="T278" i="24524"/>
  <c r="K268" i="24524"/>
  <c r="P268" i="24524" s="1"/>
  <c r="T268" i="24524" s="1"/>
  <c r="T223" i="24524"/>
  <c r="K190" i="24524"/>
  <c r="K135" i="24524"/>
  <c r="H344" i="24521"/>
  <c r="T335" i="24521"/>
  <c r="T319" i="24521"/>
  <c r="K236" i="24521"/>
  <c r="P236" i="24521" s="1"/>
  <c r="T236" i="24521" s="1"/>
  <c r="T223" i="24521"/>
  <c r="T257" i="24520"/>
  <c r="T241" i="24520"/>
  <c r="T208" i="24520"/>
  <c r="T192" i="24520"/>
  <c r="T123" i="24520"/>
  <c r="T107" i="24520"/>
  <c r="T66" i="24520"/>
  <c r="T34" i="24520"/>
  <c r="P343" i="24519"/>
  <c r="T343" i="24519" s="1"/>
  <c r="P101" i="24533"/>
  <c r="T101" i="24533" s="1"/>
  <c r="P99" i="24533"/>
  <c r="R370" i="24531"/>
  <c r="J370" i="24531"/>
  <c r="H294" i="24529"/>
  <c r="K294" i="24529" s="1"/>
  <c r="P294" i="24529" s="1"/>
  <c r="T294" i="24529" s="1"/>
  <c r="S216" i="24529"/>
  <c r="K216" i="24529"/>
  <c r="P216" i="24529" s="1"/>
  <c r="O366" i="24526"/>
  <c r="K54" i="24526"/>
  <c r="P54" i="24526" s="1"/>
  <c r="T54" i="24526" s="1"/>
  <c r="E344" i="24525"/>
  <c r="H344" i="24525" s="1"/>
  <c r="P281" i="24525"/>
  <c r="T281" i="24525" s="1"/>
  <c r="T278" i="24525"/>
  <c r="T267" i="24525"/>
  <c r="H236" i="24525"/>
  <c r="H190" i="24525"/>
  <c r="K190" i="24525" s="1"/>
  <c r="P190" i="24525" s="1"/>
  <c r="T190" i="24525" s="1"/>
  <c r="S344" i="24524"/>
  <c r="T8" i="24524"/>
  <c r="T321" i="24521"/>
  <c r="T221" i="24521"/>
  <c r="P190" i="24521"/>
  <c r="K104" i="24521"/>
  <c r="T90" i="24521"/>
  <c r="T26" i="24521"/>
  <c r="T243" i="24520"/>
  <c r="T210" i="24520"/>
  <c r="T194" i="24520"/>
  <c r="T109" i="24520"/>
  <c r="T68" i="24520"/>
  <c r="T52" i="24520"/>
  <c r="T36" i="24520"/>
  <c r="P290" i="24520"/>
  <c r="T290" i="24520" s="1"/>
  <c r="S262" i="24533"/>
  <c r="P104" i="24533"/>
  <c r="T104" i="24533" s="1"/>
  <c r="K291" i="24526"/>
  <c r="P236" i="24525"/>
  <c r="T190" i="24524"/>
  <c r="K135" i="24521"/>
  <c r="P135" i="24521" s="1"/>
  <c r="T135" i="24521" s="1"/>
  <c r="T7" i="24521"/>
  <c r="T14" i="24521" s="1"/>
  <c r="P14" i="24521"/>
  <c r="R370" i="24532"/>
  <c r="J370" i="24532"/>
  <c r="H369" i="24531"/>
  <c r="K369" i="24531" s="1"/>
  <c r="R370" i="24530"/>
  <c r="J370" i="24530"/>
  <c r="S369" i="24530"/>
  <c r="Q370" i="24529"/>
  <c r="I370" i="24529"/>
  <c r="R367" i="24527"/>
  <c r="J367" i="24527"/>
  <c r="S366" i="24527"/>
  <c r="K366" i="24527"/>
  <c r="J344" i="24525"/>
  <c r="T263" i="24525"/>
  <c r="T71" i="24525"/>
  <c r="T22" i="24525"/>
  <c r="T7" i="24525"/>
  <c r="T14" i="24525" s="1"/>
  <c r="T284" i="24524"/>
  <c r="K31" i="24524"/>
  <c r="T27" i="24524"/>
  <c r="T327" i="24521"/>
  <c r="T311" i="24521"/>
  <c r="T281" i="24521"/>
  <c r="T282" i="24520"/>
  <c r="T265" i="24520"/>
  <c r="T216" i="24520"/>
  <c r="T131" i="24520"/>
  <c r="T58" i="24520"/>
  <c r="T42" i="24520"/>
  <c r="P268" i="24519"/>
  <c r="T268" i="24519" s="1"/>
  <c r="P98" i="24533"/>
  <c r="T98" i="24533" s="1"/>
  <c r="N370" i="24531"/>
  <c r="H127" i="24527"/>
  <c r="K127" i="24527" s="1"/>
  <c r="P127" i="24527" s="1"/>
  <c r="T127" i="24527" s="1"/>
  <c r="H127" i="24526"/>
  <c r="K127" i="24526" s="1"/>
  <c r="K290" i="24525"/>
  <c r="H268" i="24525"/>
  <c r="K268" i="24525" s="1"/>
  <c r="P268" i="24525" s="1"/>
  <c r="T268" i="24525" s="1"/>
  <c r="T260" i="24525"/>
  <c r="T135" i="24525"/>
  <c r="S70" i="24525"/>
  <c r="H70" i="24525"/>
  <c r="K70" i="24525" s="1"/>
  <c r="P9" i="24525"/>
  <c r="T9" i="24525" s="1"/>
  <c r="T343" i="24524"/>
  <c r="P190" i="24524"/>
  <c r="P135" i="24524"/>
  <c r="T135" i="24524" s="1"/>
  <c r="K70" i="24524"/>
  <c r="P70" i="24524" s="1"/>
  <c r="T70" i="24524" s="1"/>
  <c r="T283" i="24521"/>
  <c r="T284" i="24520"/>
  <c r="T251" i="24520"/>
  <c r="T218" i="24520"/>
  <c r="T202" i="24520"/>
  <c r="T117" i="24520"/>
  <c r="K302" i="24526"/>
  <c r="P302" i="24526" s="1"/>
  <c r="T302" i="24526" s="1"/>
  <c r="P127" i="24526"/>
  <c r="T127" i="24526" s="1"/>
  <c r="T190" i="24521"/>
  <c r="P104" i="24521"/>
  <c r="T104" i="24521" s="1"/>
  <c r="K15" i="24524"/>
  <c r="P15" i="24524" s="1"/>
  <c r="T15" i="24524" s="1"/>
  <c r="Q344" i="24521"/>
  <c r="S344" i="24521" s="1"/>
  <c r="I344" i="24521"/>
  <c r="T7" i="24520"/>
  <c r="T14" i="24520" s="1"/>
  <c r="R344" i="24519"/>
  <c r="Q344" i="24519"/>
  <c r="I344" i="24519"/>
  <c r="T281" i="24519"/>
  <c r="P263" i="24519"/>
  <c r="T263" i="24519" s="1"/>
  <c r="T252" i="24519"/>
  <c r="P247" i="24519"/>
  <c r="T247" i="24519" s="1"/>
  <c r="T213" i="24519"/>
  <c r="P208" i="24519"/>
  <c r="T208" i="24519" s="1"/>
  <c r="T197" i="24519"/>
  <c r="P192" i="24519"/>
  <c r="T192" i="24519" s="1"/>
  <c r="P165" i="24519"/>
  <c r="T165" i="24519" s="1"/>
  <c r="T154" i="24519"/>
  <c r="P137" i="24519"/>
  <c r="T137" i="24519" s="1"/>
  <c r="S135" i="24519"/>
  <c r="T124" i="24519"/>
  <c r="P119" i="24519"/>
  <c r="T119" i="24519" s="1"/>
  <c r="T108" i="24519"/>
  <c r="P86" i="24519"/>
  <c r="T86" i="24519" s="1"/>
  <c r="T79" i="24519"/>
  <c r="T69" i="24519"/>
  <c r="P64" i="24519"/>
  <c r="T64" i="24519" s="1"/>
  <c r="H31" i="24519"/>
  <c r="K31" i="24519" s="1"/>
  <c r="K14" i="24519"/>
  <c r="T287" i="24523"/>
  <c r="T283" i="24523"/>
  <c r="T279" i="24523"/>
  <c r="T224" i="24523"/>
  <c r="T185" i="24523"/>
  <c r="T169" i="24523"/>
  <c r="T153" i="24523"/>
  <c r="T137" i="24523"/>
  <c r="T94" i="24523"/>
  <c r="T78" i="24523"/>
  <c r="T67" i="24523"/>
  <c r="T63" i="24523"/>
  <c r="T59" i="24523"/>
  <c r="T55" i="24523"/>
  <c r="T51" i="24523"/>
  <c r="T47" i="24523"/>
  <c r="T43" i="24523"/>
  <c r="T39" i="24523"/>
  <c r="T35" i="24523"/>
  <c r="T22" i="24523"/>
  <c r="T265" i="24522"/>
  <c r="T249" i="24522"/>
  <c r="T233" i="24522"/>
  <c r="T217" i="24522"/>
  <c r="T201" i="24522"/>
  <c r="T185" i="24522"/>
  <c r="T168" i="24522"/>
  <c r="T151" i="24522"/>
  <c r="T135" i="24522"/>
  <c r="T119" i="24522"/>
  <c r="T103" i="24522"/>
  <c r="T87" i="24522"/>
  <c r="S344" i="24522"/>
  <c r="T283" i="24513"/>
  <c r="P279" i="24513"/>
  <c r="T250" i="24513"/>
  <c r="T207" i="24513"/>
  <c r="T191" i="24513"/>
  <c r="T178" i="24513"/>
  <c r="T126" i="24513"/>
  <c r="T99" i="24513"/>
  <c r="T49" i="24513"/>
  <c r="T30" i="24513"/>
  <c r="P7" i="24524"/>
  <c r="O279" i="24521"/>
  <c r="G344" i="24519"/>
  <c r="T266" i="24519"/>
  <c r="P261" i="24519"/>
  <c r="T261" i="24519" s="1"/>
  <c r="T250" i="24519"/>
  <c r="P245" i="24519"/>
  <c r="T245" i="24519" s="1"/>
  <c r="P222" i="24519"/>
  <c r="T222" i="24519" s="1"/>
  <c r="T211" i="24519"/>
  <c r="P206" i="24519"/>
  <c r="T206" i="24519" s="1"/>
  <c r="T195" i="24519"/>
  <c r="P177" i="24519"/>
  <c r="T177" i="24519" s="1"/>
  <c r="T166" i="24519"/>
  <c r="P145" i="24519"/>
  <c r="T145" i="24519" s="1"/>
  <c r="P133" i="24519"/>
  <c r="T133" i="24519" s="1"/>
  <c r="T122" i="24519"/>
  <c r="P117" i="24519"/>
  <c r="T117" i="24519" s="1"/>
  <c r="T106" i="24519"/>
  <c r="T99" i="24519"/>
  <c r="P74" i="24519"/>
  <c r="T74" i="24519" s="1"/>
  <c r="K70" i="24519"/>
  <c r="P70" i="24519" s="1"/>
  <c r="T70" i="24519" s="1"/>
  <c r="T67" i="24519"/>
  <c r="P62" i="24519"/>
  <c r="T62" i="24519" s="1"/>
  <c r="P60" i="24519"/>
  <c r="T60" i="24519" s="1"/>
  <c r="P56" i="24519"/>
  <c r="T56" i="24519" s="1"/>
  <c r="P52" i="24519"/>
  <c r="T52" i="24519" s="1"/>
  <c r="P48" i="24519"/>
  <c r="T48" i="24519" s="1"/>
  <c r="P44" i="24519"/>
  <c r="T44" i="24519" s="1"/>
  <c r="P40" i="24519"/>
  <c r="T40" i="24519" s="1"/>
  <c r="P36" i="24519"/>
  <c r="T36" i="24519" s="1"/>
  <c r="P32" i="24519"/>
  <c r="T32" i="24519" s="1"/>
  <c r="P26" i="24519"/>
  <c r="T26" i="24519" s="1"/>
  <c r="T19" i="24519"/>
  <c r="S343" i="24523"/>
  <c r="R344" i="24523"/>
  <c r="S344" i="24523" s="1"/>
  <c r="P335" i="24523"/>
  <c r="T335" i="24523" s="1"/>
  <c r="P331" i="24523"/>
  <c r="T331" i="24523" s="1"/>
  <c r="P327" i="24523"/>
  <c r="T327" i="24523" s="1"/>
  <c r="P323" i="24523"/>
  <c r="T323" i="24523" s="1"/>
  <c r="P319" i="24523"/>
  <c r="T319" i="24523" s="1"/>
  <c r="P315" i="24523"/>
  <c r="T315" i="24523" s="1"/>
  <c r="P311" i="24523"/>
  <c r="T311" i="24523" s="1"/>
  <c r="P307" i="24523"/>
  <c r="T307" i="24523" s="1"/>
  <c r="P303" i="24523"/>
  <c r="T303" i="24523" s="1"/>
  <c r="P299" i="24523"/>
  <c r="T299" i="24523" s="1"/>
  <c r="P295" i="24523"/>
  <c r="T295" i="24523" s="1"/>
  <c r="P291" i="24523"/>
  <c r="T291" i="24523" s="1"/>
  <c r="P276" i="24523"/>
  <c r="T276" i="24523" s="1"/>
  <c r="P272" i="24523"/>
  <c r="T272" i="24523" s="1"/>
  <c r="T226" i="24523"/>
  <c r="T187" i="24523"/>
  <c r="T171" i="24523"/>
  <c r="T155" i="24523"/>
  <c r="T139" i="24523"/>
  <c r="T96" i="24523"/>
  <c r="T80" i="24523"/>
  <c r="T24" i="24523"/>
  <c r="P9" i="24523"/>
  <c r="T9" i="24523" s="1"/>
  <c r="K14" i="24523"/>
  <c r="P14" i="24523"/>
  <c r="T267" i="24522"/>
  <c r="T251" i="24522"/>
  <c r="T235" i="24522"/>
  <c r="T219" i="24522"/>
  <c r="T203" i="24522"/>
  <c r="T187" i="24522"/>
  <c r="T170" i="24522"/>
  <c r="T153" i="24522"/>
  <c r="T137" i="24522"/>
  <c r="T121" i="24522"/>
  <c r="T105" i="24522"/>
  <c r="T89" i="24522"/>
  <c r="T17" i="24522"/>
  <c r="T285" i="24513"/>
  <c r="T252" i="24513"/>
  <c r="T236" i="24513"/>
  <c r="T229" i="24513"/>
  <c r="P223" i="24513"/>
  <c r="T223" i="24513" s="1"/>
  <c r="T209" i="24513"/>
  <c r="T193" i="24513"/>
  <c r="T180" i="24513"/>
  <c r="T162" i="24513"/>
  <c r="T146" i="24513"/>
  <c r="T128" i="24513"/>
  <c r="P126" i="24513"/>
  <c r="T123" i="24513"/>
  <c r="P121" i="24513"/>
  <c r="T121" i="24513" s="1"/>
  <c r="T101" i="24513"/>
  <c r="T85" i="24513"/>
  <c r="T61" i="24513"/>
  <c r="P59" i="24513"/>
  <c r="T59" i="24513" s="1"/>
  <c r="P54" i="24513"/>
  <c r="T54" i="24513" s="1"/>
  <c r="T39" i="24513"/>
  <c r="T32" i="24513"/>
  <c r="P22" i="24513"/>
  <c r="T22" i="24513" s="1"/>
  <c r="T178" i="24519"/>
  <c r="T146" i="24519"/>
  <c r="T138" i="24519"/>
  <c r="T87" i="24519"/>
  <c r="H343" i="24523"/>
  <c r="K343" i="24523" s="1"/>
  <c r="P343" i="24523" s="1"/>
  <c r="E344" i="24523"/>
  <c r="H344" i="24523" s="1"/>
  <c r="K14" i="24513"/>
  <c r="P7" i="24513"/>
  <c r="O290" i="24525"/>
  <c r="O343" i="24521"/>
  <c r="H279" i="24520"/>
  <c r="K279" i="24520" s="1"/>
  <c r="H31" i="24520"/>
  <c r="K31" i="24520" s="1"/>
  <c r="P31" i="24520" s="1"/>
  <c r="T31" i="24520" s="1"/>
  <c r="N344" i="24519"/>
  <c r="E344" i="24519"/>
  <c r="T262" i="24519"/>
  <c r="P236" i="24519"/>
  <c r="T236" i="24519" s="1"/>
  <c r="O223" i="24519"/>
  <c r="P223" i="24519" s="1"/>
  <c r="T223" i="24519" s="1"/>
  <c r="T207" i="24519"/>
  <c r="T191" i="24519"/>
  <c r="T134" i="24519"/>
  <c r="T75" i="24519"/>
  <c r="T27" i="24519"/>
  <c r="P12" i="24519"/>
  <c r="T12" i="24519" s="1"/>
  <c r="P8" i="24519"/>
  <c r="T8" i="24519" s="1"/>
  <c r="O344" i="24523"/>
  <c r="P32" i="24522"/>
  <c r="K70" i="24522"/>
  <c r="P236" i="24513"/>
  <c r="T135" i="24513"/>
  <c r="O279" i="24520"/>
  <c r="O344" i="24520" s="1"/>
  <c r="T17" i="24520"/>
  <c r="M344" i="24519"/>
  <c r="T289" i="24519"/>
  <c r="P284" i="24519"/>
  <c r="T284" i="24519" s="1"/>
  <c r="T260" i="24519"/>
  <c r="P255" i="24519"/>
  <c r="T255" i="24519" s="1"/>
  <c r="T244" i="24519"/>
  <c r="P239" i="24519"/>
  <c r="T239" i="24519" s="1"/>
  <c r="T221" i="24519"/>
  <c r="P216" i="24519"/>
  <c r="T216" i="24519" s="1"/>
  <c r="T205" i="24519"/>
  <c r="P200" i="24519"/>
  <c r="T200" i="24519" s="1"/>
  <c r="T170" i="24519"/>
  <c r="T132" i="24519"/>
  <c r="P127" i="24519"/>
  <c r="T127" i="24519" s="1"/>
  <c r="T116" i="24519"/>
  <c r="P111" i="24519"/>
  <c r="T111" i="24519" s="1"/>
  <c r="T95" i="24519"/>
  <c r="T61" i="24519"/>
  <c r="T57" i="24519"/>
  <c r="T55" i="24519"/>
  <c r="T53" i="24519"/>
  <c r="T51" i="24519"/>
  <c r="T49" i="24519"/>
  <c r="T45" i="24519"/>
  <c r="T43" i="24519"/>
  <c r="T41" i="24519"/>
  <c r="T39" i="24519"/>
  <c r="T37" i="24519"/>
  <c r="T35" i="24519"/>
  <c r="T33" i="24519"/>
  <c r="P22" i="24519"/>
  <c r="T22" i="24519" s="1"/>
  <c r="T338" i="24523"/>
  <c r="T336" i="24523"/>
  <c r="T334" i="24523"/>
  <c r="T332" i="24523"/>
  <c r="T330" i="24523"/>
  <c r="T328" i="24523"/>
  <c r="T326" i="24523"/>
  <c r="T324" i="24523"/>
  <c r="T322" i="24523"/>
  <c r="T320" i="24523"/>
  <c r="T318" i="24523"/>
  <c r="T316" i="24523"/>
  <c r="T314" i="24523"/>
  <c r="T312" i="24523"/>
  <c r="T308" i="24523"/>
  <c r="T306" i="24523"/>
  <c r="T304" i="24523"/>
  <c r="T302" i="24523"/>
  <c r="T298" i="24523"/>
  <c r="T296" i="24523"/>
  <c r="T294" i="24523"/>
  <c r="T292" i="24523"/>
  <c r="H290" i="24523"/>
  <c r="K290" i="24523" s="1"/>
  <c r="T277" i="24523"/>
  <c r="T275" i="24523"/>
  <c r="T273" i="24523"/>
  <c r="T271" i="24523"/>
  <c r="T269" i="24523"/>
  <c r="T232" i="24523"/>
  <c r="T221" i="24523"/>
  <c r="T217" i="24523"/>
  <c r="T213" i="24523"/>
  <c r="T209" i="24523"/>
  <c r="T201" i="24523"/>
  <c r="T193" i="24523"/>
  <c r="T177" i="24523"/>
  <c r="T161" i="24523"/>
  <c r="T145" i="24523"/>
  <c r="T86" i="24523"/>
  <c r="T284" i="24522"/>
  <c r="T241" i="24522"/>
  <c r="T225" i="24522"/>
  <c r="T209" i="24522"/>
  <c r="T193" i="24522"/>
  <c r="T177" i="24522"/>
  <c r="T159" i="24522"/>
  <c r="T143" i="24522"/>
  <c r="T111" i="24522"/>
  <c r="T95" i="24522"/>
  <c r="T23" i="24522"/>
  <c r="K279" i="24513"/>
  <c r="T242" i="24513"/>
  <c r="T215" i="24513"/>
  <c r="T199" i="24513"/>
  <c r="T186" i="24513"/>
  <c r="T169" i="24513"/>
  <c r="T152" i="24513"/>
  <c r="P130" i="24513"/>
  <c r="T130" i="24513" s="1"/>
  <c r="T127" i="24513"/>
  <c r="P125" i="24513"/>
  <c r="T125" i="24513" s="1"/>
  <c r="K104" i="24513"/>
  <c r="P104" i="24513" s="1"/>
  <c r="T91" i="24513"/>
  <c r="T65" i="24513"/>
  <c r="P63" i="24513"/>
  <c r="T63" i="24513" s="1"/>
  <c r="T60" i="24513"/>
  <c r="P58" i="24513"/>
  <c r="T58" i="24513" s="1"/>
  <c r="P34" i="24513"/>
  <c r="T34" i="24513" s="1"/>
  <c r="G344" i="24524"/>
  <c r="H344" i="24524" s="1"/>
  <c r="K344" i="24524" s="1"/>
  <c r="S279" i="24521"/>
  <c r="K279" i="24521"/>
  <c r="G344" i="24520"/>
  <c r="H344" i="24520" s="1"/>
  <c r="K344" i="24520" s="1"/>
  <c r="K290" i="24519"/>
  <c r="P290" i="24519" s="1"/>
  <c r="T290" i="24519" s="1"/>
  <c r="T287" i="24519"/>
  <c r="P282" i="24519"/>
  <c r="T282" i="24519" s="1"/>
  <c r="T258" i="24519"/>
  <c r="P253" i="24519"/>
  <c r="T253" i="24519" s="1"/>
  <c r="T242" i="24519"/>
  <c r="P237" i="24519"/>
  <c r="T237" i="24519" s="1"/>
  <c r="T219" i="24519"/>
  <c r="P214" i="24519"/>
  <c r="T214" i="24519" s="1"/>
  <c r="T203" i="24519"/>
  <c r="P198" i="24519"/>
  <c r="T198" i="24519" s="1"/>
  <c r="T182" i="24519"/>
  <c r="P161" i="24519"/>
  <c r="T161" i="24519" s="1"/>
  <c r="T150" i="24519"/>
  <c r="P141" i="24519"/>
  <c r="T141" i="24519" s="1"/>
  <c r="K135" i="24519"/>
  <c r="P135" i="24519" s="1"/>
  <c r="T130" i="24519"/>
  <c r="P125" i="24519"/>
  <c r="T125" i="24519" s="1"/>
  <c r="T114" i="24519"/>
  <c r="P109" i="24519"/>
  <c r="T109" i="24519" s="1"/>
  <c r="P90" i="24519"/>
  <c r="T90" i="24519" s="1"/>
  <c r="T83" i="24519"/>
  <c r="T234" i="24523"/>
  <c r="T179" i="24523"/>
  <c r="T163" i="24523"/>
  <c r="T147" i="24523"/>
  <c r="K135" i="24523"/>
  <c r="T88" i="24523"/>
  <c r="T72" i="24523"/>
  <c r="T16" i="24523"/>
  <c r="K343" i="24522"/>
  <c r="P343" i="24522" s="1"/>
  <c r="T343" i="24522" s="1"/>
  <c r="T286" i="24522"/>
  <c r="T259" i="24522"/>
  <c r="T227" i="24522"/>
  <c r="T211" i="24522"/>
  <c r="T195" i="24522"/>
  <c r="T179" i="24522"/>
  <c r="T161" i="24522"/>
  <c r="T145" i="24522"/>
  <c r="T129" i="24522"/>
  <c r="T113" i="24522"/>
  <c r="T97" i="24522"/>
  <c r="T81" i="24522"/>
  <c r="T25" i="24522"/>
  <c r="T260" i="24513"/>
  <c r="T244" i="24513"/>
  <c r="T217" i="24513"/>
  <c r="T201" i="24513"/>
  <c r="T188" i="24513"/>
  <c r="T171" i="24513"/>
  <c r="T154" i="24513"/>
  <c r="P135" i="24513"/>
  <c r="T122" i="24513"/>
  <c r="T112" i="24513"/>
  <c r="P110" i="24513"/>
  <c r="T110" i="24513" s="1"/>
  <c r="T107" i="24513"/>
  <c r="P105" i="24513"/>
  <c r="T105" i="24513" s="1"/>
  <c r="T93" i="24513"/>
  <c r="P70" i="24513"/>
  <c r="T55" i="24513"/>
  <c r="T45" i="24513"/>
  <c r="P43" i="24513"/>
  <c r="T43" i="24513" s="1"/>
  <c r="T40" i="24513"/>
  <c r="T291" i="24482"/>
  <c r="P280" i="24482"/>
  <c r="K290" i="24482"/>
  <c r="T162" i="24519"/>
  <c r="T103" i="24519"/>
  <c r="T71" i="24519"/>
  <c r="S14" i="24519"/>
  <c r="J344" i="24523"/>
  <c r="T279" i="24513"/>
  <c r="M344" i="24524"/>
  <c r="T283" i="24519"/>
  <c r="P265" i="24519"/>
  <c r="T265" i="24519" s="1"/>
  <c r="T254" i="24519"/>
  <c r="P249" i="24519"/>
  <c r="T249" i="24519" s="1"/>
  <c r="T238" i="24519"/>
  <c r="T215" i="24519"/>
  <c r="P210" i="24519"/>
  <c r="T210" i="24519" s="1"/>
  <c r="T199" i="24519"/>
  <c r="P194" i="24519"/>
  <c r="T194" i="24519" s="1"/>
  <c r="T174" i="24519"/>
  <c r="T126" i="24519"/>
  <c r="T110" i="24519"/>
  <c r="T91" i="24519"/>
  <c r="P31" i="24519"/>
  <c r="T31" i="24519" s="1"/>
  <c r="P8" i="24522"/>
  <c r="K14" i="24522"/>
  <c r="N344" i="24523"/>
  <c r="E344" i="24513"/>
  <c r="T21" i="24513"/>
  <c r="H14" i="24513"/>
  <c r="S343" i="24482"/>
  <c r="P271" i="24482"/>
  <c r="T271" i="24482" s="1"/>
  <c r="P208" i="24482"/>
  <c r="T208" i="24482" s="1"/>
  <c r="P196" i="24482"/>
  <c r="T196" i="24482" s="1"/>
  <c r="P192" i="24482"/>
  <c r="T192" i="24482" s="1"/>
  <c r="P188" i="24482"/>
  <c r="T188" i="24482" s="1"/>
  <c r="P184" i="24482"/>
  <c r="T184" i="24482" s="1"/>
  <c r="P180" i="24482"/>
  <c r="T180" i="24482" s="1"/>
  <c r="P176" i="24482"/>
  <c r="T176" i="24482" s="1"/>
  <c r="P171" i="24482"/>
  <c r="T171" i="24482" s="1"/>
  <c r="P167" i="24482"/>
  <c r="T167" i="24482" s="1"/>
  <c r="P162" i="24482"/>
  <c r="T162" i="24482" s="1"/>
  <c r="P158" i="24482"/>
  <c r="T158" i="24482" s="1"/>
  <c r="P154" i="24482"/>
  <c r="T154" i="24482" s="1"/>
  <c r="P150" i="24482"/>
  <c r="T150" i="24482" s="1"/>
  <c r="P146" i="24482"/>
  <c r="T146" i="24482" s="1"/>
  <c r="P142" i="24482"/>
  <c r="T142" i="24482" s="1"/>
  <c r="P138" i="24482"/>
  <c r="T138" i="24482" s="1"/>
  <c r="P134" i="24482"/>
  <c r="T134" i="24482" s="1"/>
  <c r="P130" i="24482"/>
  <c r="T130" i="24482" s="1"/>
  <c r="P126" i="24482"/>
  <c r="T126" i="24482" s="1"/>
  <c r="P122" i="24482"/>
  <c r="T122" i="24482" s="1"/>
  <c r="P118" i="24482"/>
  <c r="T118" i="24482" s="1"/>
  <c r="P114" i="24482"/>
  <c r="T114" i="24482" s="1"/>
  <c r="P110" i="24482"/>
  <c r="T110" i="24482" s="1"/>
  <c r="P106" i="24482"/>
  <c r="T106" i="24482" s="1"/>
  <c r="P102" i="24482"/>
  <c r="T102" i="24482" s="1"/>
  <c r="P98" i="24482"/>
  <c r="T98" i="24482" s="1"/>
  <c r="P94" i="24482"/>
  <c r="T94" i="24482" s="1"/>
  <c r="P90" i="24482"/>
  <c r="T90" i="24482" s="1"/>
  <c r="P86" i="24482"/>
  <c r="T86" i="24482" s="1"/>
  <c r="P82" i="24482"/>
  <c r="T82" i="24482" s="1"/>
  <c r="P78" i="24482"/>
  <c r="T78" i="24482" s="1"/>
  <c r="P74" i="24482"/>
  <c r="T74" i="24482" s="1"/>
  <c r="S70" i="24482"/>
  <c r="P13" i="24482"/>
  <c r="T10" i="24482"/>
  <c r="P8" i="24482"/>
  <c r="T8" i="24482" s="1"/>
  <c r="T338" i="24483"/>
  <c r="P321" i="24483"/>
  <c r="T321" i="24483" s="1"/>
  <c r="P316" i="24483"/>
  <c r="T316" i="24483" s="1"/>
  <c r="T191" i="24483"/>
  <c r="P184" i="24483"/>
  <c r="T184" i="24483" s="1"/>
  <c r="P179" i="24483"/>
  <c r="T179" i="24483" s="1"/>
  <c r="P150" i="24483"/>
  <c r="T150" i="24483" s="1"/>
  <c r="P145" i="24483"/>
  <c r="T145" i="24483" s="1"/>
  <c r="T7" i="24523"/>
  <c r="R344" i="24522"/>
  <c r="J344" i="24522"/>
  <c r="P33" i="24522"/>
  <c r="T33" i="24522" s="1"/>
  <c r="P9" i="24522"/>
  <c r="T9" i="24522" s="1"/>
  <c r="L344" i="24513"/>
  <c r="H268" i="24513"/>
  <c r="K268" i="24513" s="1"/>
  <c r="P268" i="24513" s="1"/>
  <c r="T268" i="24513" s="1"/>
  <c r="R344" i="24482"/>
  <c r="O279" i="24482"/>
  <c r="P263" i="24482"/>
  <c r="T263" i="24482" s="1"/>
  <c r="P247" i="24482"/>
  <c r="T247" i="24482" s="1"/>
  <c r="H236" i="24482"/>
  <c r="K236" i="24482" s="1"/>
  <c r="P236" i="24482" s="1"/>
  <c r="T236" i="24482" s="1"/>
  <c r="P228" i="24482"/>
  <c r="T228" i="24482" s="1"/>
  <c r="K52" i="24482"/>
  <c r="P52" i="24482" s="1"/>
  <c r="T52" i="24482" s="1"/>
  <c r="O70" i="24482"/>
  <c r="K31" i="24482"/>
  <c r="P333" i="24483"/>
  <c r="T333" i="24483" s="1"/>
  <c r="P328" i="24483"/>
  <c r="T328" i="24483" s="1"/>
  <c r="P301" i="24483"/>
  <c r="T301" i="24483" s="1"/>
  <c r="P296" i="24483"/>
  <c r="T296" i="24483" s="1"/>
  <c r="P270" i="24483"/>
  <c r="T270" i="24483" s="1"/>
  <c r="P162" i="24483"/>
  <c r="T162" i="24483" s="1"/>
  <c r="P157" i="24483"/>
  <c r="T157" i="24483" s="1"/>
  <c r="P103" i="24483"/>
  <c r="T103" i="24483" s="1"/>
  <c r="P98" i="24483"/>
  <c r="T98" i="24483" s="1"/>
  <c r="T10" i="24483"/>
  <c r="P238" i="24484"/>
  <c r="T238" i="24484" s="1"/>
  <c r="K268" i="24484"/>
  <c r="P32" i="24482"/>
  <c r="K70" i="24482"/>
  <c r="K104" i="24483"/>
  <c r="P8" i="24483"/>
  <c r="T8" i="24483" s="1"/>
  <c r="K14" i="24483"/>
  <c r="T25" i="24513"/>
  <c r="K343" i="24482"/>
  <c r="S290" i="24482"/>
  <c r="T264" i="24482"/>
  <c r="P259" i="24482"/>
  <c r="T259" i="24482" s="1"/>
  <c r="T248" i="24482"/>
  <c r="P243" i="24482"/>
  <c r="T243" i="24482" s="1"/>
  <c r="P204" i="24482"/>
  <c r="T204" i="24482" s="1"/>
  <c r="T197" i="24482"/>
  <c r="T193" i="24482"/>
  <c r="T189" i="24482"/>
  <c r="T185" i="24482"/>
  <c r="T181" i="24482"/>
  <c r="T177" i="24482"/>
  <c r="T172" i="24482"/>
  <c r="T168" i="24482"/>
  <c r="T163" i="24482"/>
  <c r="T159" i="24482"/>
  <c r="T155" i="24482"/>
  <c r="T151" i="24482"/>
  <c r="T147" i="24482"/>
  <c r="T143" i="24482"/>
  <c r="T139" i="24482"/>
  <c r="T135" i="24482"/>
  <c r="T131" i="24482"/>
  <c r="T127" i="24482"/>
  <c r="T123" i="24482"/>
  <c r="T119" i="24482"/>
  <c r="T115" i="24482"/>
  <c r="T107" i="24482"/>
  <c r="T103" i="24482"/>
  <c r="T99" i="24482"/>
  <c r="T95" i="24482"/>
  <c r="T91" i="24482"/>
  <c r="T87" i="24482"/>
  <c r="T83" i="24482"/>
  <c r="T75" i="24482"/>
  <c r="T71" i="24482"/>
  <c r="P105" i="24483"/>
  <c r="K15" i="24522"/>
  <c r="P16" i="24513"/>
  <c r="T16" i="24513" s="1"/>
  <c r="P282" i="24482"/>
  <c r="T282" i="24482" s="1"/>
  <c r="O290" i="24482"/>
  <c r="P224" i="24482"/>
  <c r="T224" i="24482" s="1"/>
  <c r="T195" i="24482"/>
  <c r="T191" i="24482"/>
  <c r="T187" i="24482"/>
  <c r="T183" i="24482"/>
  <c r="T179" i="24482"/>
  <c r="T175" i="24482"/>
  <c r="T166" i="24482"/>
  <c r="T161" i="24482"/>
  <c r="T157" i="24482"/>
  <c r="T149" i="24482"/>
  <c r="T145" i="24482"/>
  <c r="T141" i="24482"/>
  <c r="T137" i="24482"/>
  <c r="T133" i="24482"/>
  <c r="T129" i="24482"/>
  <c r="T125" i="24482"/>
  <c r="T121" i="24482"/>
  <c r="T117" i="24482"/>
  <c r="T113" i="24482"/>
  <c r="T109" i="24482"/>
  <c r="T101" i="24482"/>
  <c r="T97" i="24482"/>
  <c r="T93" i="24482"/>
  <c r="T85" i="24482"/>
  <c r="T81" i="24482"/>
  <c r="T77" i="24482"/>
  <c r="T73" i="24482"/>
  <c r="T9" i="24482"/>
  <c r="P7" i="24482"/>
  <c r="K14" i="24482"/>
  <c r="P337" i="24483"/>
  <c r="T337" i="24483" s="1"/>
  <c r="P332" i="24483"/>
  <c r="T332" i="24483" s="1"/>
  <c r="T322" i="24483"/>
  <c r="P305" i="24483"/>
  <c r="T305" i="24483" s="1"/>
  <c r="P300" i="24483"/>
  <c r="T300" i="24483" s="1"/>
  <c r="P274" i="24483"/>
  <c r="T274" i="24483" s="1"/>
  <c r="O279" i="24483"/>
  <c r="K268" i="24483"/>
  <c r="P237" i="24483"/>
  <c r="P227" i="24483"/>
  <c r="T227" i="24483" s="1"/>
  <c r="P167" i="24483"/>
  <c r="T167" i="24483" s="1"/>
  <c r="P161" i="24483"/>
  <c r="T161" i="24483" s="1"/>
  <c r="P102" i="24483"/>
  <c r="T102" i="24483" s="1"/>
  <c r="P75" i="24483"/>
  <c r="T75" i="24483" s="1"/>
  <c r="P32" i="24483"/>
  <c r="K70" i="24483"/>
  <c r="T7" i="24483"/>
  <c r="P14" i="24483"/>
  <c r="T237" i="24484"/>
  <c r="T268" i="24484" s="1"/>
  <c r="P28" i="24513"/>
  <c r="T28" i="24513" s="1"/>
  <c r="T17" i="24513"/>
  <c r="S14" i="24513"/>
  <c r="S344" i="24513" s="1"/>
  <c r="H290" i="24482"/>
  <c r="K270" i="24482"/>
  <c r="H279" i="24482"/>
  <c r="I344" i="24482"/>
  <c r="T11" i="24482"/>
  <c r="P9" i="24482"/>
  <c r="P317" i="24483"/>
  <c r="T317" i="24483" s="1"/>
  <c r="P312" i="24483"/>
  <c r="T312" i="24483" s="1"/>
  <c r="P234" i="24483"/>
  <c r="T234" i="24483" s="1"/>
  <c r="P180" i="24483"/>
  <c r="T180" i="24483" s="1"/>
  <c r="P175" i="24483"/>
  <c r="T175" i="24483" s="1"/>
  <c r="P146" i="24483"/>
  <c r="T146" i="24483" s="1"/>
  <c r="P141" i="24483"/>
  <c r="T141" i="24483" s="1"/>
  <c r="P87" i="24483"/>
  <c r="T87" i="24483" s="1"/>
  <c r="P82" i="24483"/>
  <c r="T82" i="24483" s="1"/>
  <c r="P23" i="24483"/>
  <c r="T23" i="24483" s="1"/>
  <c r="P18" i="24483"/>
  <c r="T18" i="24483" s="1"/>
  <c r="P295" i="24484"/>
  <c r="T295" i="24484" s="1"/>
  <c r="K343" i="24484"/>
  <c r="E344" i="24522"/>
  <c r="T280" i="24483"/>
  <c r="P136" i="24483"/>
  <c r="Q344" i="24482"/>
  <c r="P33" i="24482"/>
  <c r="T33" i="24482" s="1"/>
  <c r="T15" i="24482"/>
  <c r="T13" i="24482"/>
  <c r="T326" i="24483"/>
  <c r="T294" i="24483"/>
  <c r="H31" i="24482"/>
  <c r="H344" i="24482" s="1"/>
  <c r="S14" i="24482"/>
  <c r="P269" i="24483"/>
  <c r="H268" i="24483"/>
  <c r="O31" i="24483"/>
  <c r="O223" i="24484"/>
  <c r="S190" i="24484"/>
  <c r="T132" i="24484"/>
  <c r="T116" i="24484"/>
  <c r="T69" i="24484"/>
  <c r="T53" i="24484"/>
  <c r="T37" i="24484"/>
  <c r="O70" i="24484"/>
  <c r="S14" i="24484"/>
  <c r="T306" i="24485"/>
  <c r="H279" i="24485"/>
  <c r="T275" i="24485"/>
  <c r="T230" i="24485"/>
  <c r="S223" i="24485"/>
  <c r="T176" i="24485"/>
  <c r="T158" i="24485"/>
  <c r="T142" i="24485"/>
  <c r="T89" i="24485"/>
  <c r="T30" i="24485"/>
  <c r="K343" i="24486"/>
  <c r="P291" i="24486"/>
  <c r="T288" i="24486"/>
  <c r="O279" i="24486"/>
  <c r="T67" i="24486"/>
  <c r="O31" i="24482"/>
  <c r="K282" i="24483"/>
  <c r="O268" i="24483"/>
  <c r="K192" i="24483"/>
  <c r="K119" i="24483"/>
  <c r="P119" i="24483" s="1"/>
  <c r="T119" i="24483" s="1"/>
  <c r="O236" i="24484"/>
  <c r="P236" i="24484" s="1"/>
  <c r="T236" i="24484" s="1"/>
  <c r="O190" i="24484"/>
  <c r="T134" i="24484"/>
  <c r="S135" i="24484"/>
  <c r="T55" i="24484"/>
  <c r="T32" i="24484"/>
  <c r="P16" i="24484"/>
  <c r="T16" i="24484" s="1"/>
  <c r="T324" i="24485"/>
  <c r="T308" i="24485"/>
  <c r="T277" i="24485"/>
  <c r="T178" i="24485"/>
  <c r="T160" i="24485"/>
  <c r="T144" i="24485"/>
  <c r="T91" i="24485"/>
  <c r="P71" i="24485"/>
  <c r="K104" i="24485"/>
  <c r="T217" i="24486"/>
  <c r="T200" i="24486"/>
  <c r="T178" i="24486"/>
  <c r="T144" i="24486"/>
  <c r="P32" i="24486"/>
  <c r="P138" i="24483"/>
  <c r="T138" i="24483" s="1"/>
  <c r="K137" i="24483"/>
  <c r="P137" i="24483" s="1"/>
  <c r="T137" i="24483" s="1"/>
  <c r="P71" i="24483"/>
  <c r="K272" i="24484"/>
  <c r="P272" i="24484" s="1"/>
  <c r="T272" i="24484" s="1"/>
  <c r="T279" i="24484" s="1"/>
  <c r="K191" i="24484"/>
  <c r="K136" i="24484"/>
  <c r="K14" i="24484"/>
  <c r="P7" i="24484"/>
  <c r="O279" i="24485"/>
  <c r="P270" i="24485"/>
  <c r="T270" i="24485" s="1"/>
  <c r="P137" i="24485"/>
  <c r="T137" i="24485" s="1"/>
  <c r="O190" i="24485"/>
  <c r="S70" i="24485"/>
  <c r="T336" i="24486"/>
  <c r="T332" i="24486"/>
  <c r="T328" i="24486"/>
  <c r="T324" i="24486"/>
  <c r="T320" i="24486"/>
  <c r="T316" i="24486"/>
  <c r="T312" i="24486"/>
  <c r="T308" i="24486"/>
  <c r="T304" i="24486"/>
  <c r="T300" i="24486"/>
  <c r="T296" i="24486"/>
  <c r="T292" i="24486"/>
  <c r="P281" i="24486"/>
  <c r="T281" i="24486" s="1"/>
  <c r="K290" i="24486"/>
  <c r="P236" i="24486"/>
  <c r="T236" i="24486" s="1"/>
  <c r="P17" i="24486"/>
  <c r="T17" i="24486" s="1"/>
  <c r="K31" i="24486"/>
  <c r="K106" i="24484"/>
  <c r="H135" i="24484"/>
  <c r="H343" i="24485"/>
  <c r="K292" i="24485"/>
  <c r="T288" i="24485"/>
  <c r="T284" i="24485"/>
  <c r="T222" i="24485"/>
  <c r="T218" i="24485"/>
  <c r="T214" i="24485"/>
  <c r="T209" i="24485"/>
  <c r="T205" i="24485"/>
  <c r="T201" i="24485"/>
  <c r="T197" i="24485"/>
  <c r="T193" i="24485"/>
  <c r="P32" i="24485"/>
  <c r="K70" i="24485"/>
  <c r="K31" i="24485"/>
  <c r="P15" i="24485"/>
  <c r="T269" i="24486"/>
  <c r="K190" i="24486"/>
  <c r="P136" i="24486"/>
  <c r="K268" i="24487"/>
  <c r="P239" i="24487"/>
  <c r="R239" i="24487" s="1"/>
  <c r="K135" i="24487"/>
  <c r="P291" i="24488"/>
  <c r="K343" i="24488"/>
  <c r="K15" i="24483"/>
  <c r="K31" i="24483" s="1"/>
  <c r="H290" i="24484"/>
  <c r="K279" i="24484"/>
  <c r="T124" i="24484"/>
  <c r="T108" i="24484"/>
  <c r="T61" i="24484"/>
  <c r="T45" i="24484"/>
  <c r="T314" i="24485"/>
  <c r="P280" i="24485"/>
  <c r="P290" i="24485" s="1"/>
  <c r="T290" i="24485" s="1"/>
  <c r="T267" i="24485"/>
  <c r="T265" i="24485"/>
  <c r="T263" i="24485"/>
  <c r="T259" i="24485"/>
  <c r="T257" i="24485"/>
  <c r="T255" i="24485"/>
  <c r="T253" i="24485"/>
  <c r="T251" i="24485"/>
  <c r="T249" i="24485"/>
  <c r="T247" i="24485"/>
  <c r="T241" i="24485"/>
  <c r="T239" i="24485"/>
  <c r="T237" i="24485"/>
  <c r="T184" i="24485"/>
  <c r="T167" i="24485"/>
  <c r="T150" i="24485"/>
  <c r="T134" i="24485"/>
  <c r="T132" i="24485"/>
  <c r="T126" i="24485"/>
  <c r="T122" i="24485"/>
  <c r="T120" i="24485"/>
  <c r="T118" i="24485"/>
  <c r="T116" i="24485"/>
  <c r="T114" i="24485"/>
  <c r="T112" i="24485"/>
  <c r="T110" i="24485"/>
  <c r="T106" i="24485"/>
  <c r="T97" i="24485"/>
  <c r="T81" i="24485"/>
  <c r="O104" i="24485"/>
  <c r="T21" i="24485"/>
  <c r="P12" i="24485"/>
  <c r="T12" i="24485" s="1"/>
  <c r="P8" i="24485"/>
  <c r="T8" i="24485" s="1"/>
  <c r="T216" i="24486"/>
  <c r="T208" i="24486"/>
  <c r="T122" i="24486"/>
  <c r="T91" i="24486"/>
  <c r="T87" i="24486"/>
  <c r="T35" i="24486"/>
  <c r="F344" i="24486"/>
  <c r="P343" i="24483"/>
  <c r="P281" i="24483"/>
  <c r="T281" i="24483" s="1"/>
  <c r="O223" i="24483"/>
  <c r="P106" i="24483"/>
  <c r="T106" i="24483" s="1"/>
  <c r="T126" i="24484"/>
  <c r="O135" i="24484"/>
  <c r="P105" i="24484"/>
  <c r="T63" i="24484"/>
  <c r="S343" i="24485"/>
  <c r="R344" i="24485"/>
  <c r="O343" i="24485"/>
  <c r="L344" i="24485"/>
  <c r="T224" i="24485"/>
  <c r="P191" i="24485"/>
  <c r="P223" i="24485" s="1"/>
  <c r="K223" i="24485"/>
  <c r="T186" i="24485"/>
  <c r="T169" i="24485"/>
  <c r="T152" i="24485"/>
  <c r="T99" i="24485"/>
  <c r="T69" i="24485"/>
  <c r="T67" i="24485"/>
  <c r="T65" i="24485"/>
  <c r="T63" i="24485"/>
  <c r="T61" i="24485"/>
  <c r="T59" i="24485"/>
  <c r="T57" i="24485"/>
  <c r="T55" i="24485"/>
  <c r="T53" i="24485"/>
  <c r="T51" i="24485"/>
  <c r="T49" i="24485"/>
  <c r="T45" i="24485"/>
  <c r="T43" i="24485"/>
  <c r="T41" i="24485"/>
  <c r="T37" i="24485"/>
  <c r="T35" i="24485"/>
  <c r="T23" i="24485"/>
  <c r="T289" i="24486"/>
  <c r="T273" i="24486"/>
  <c r="P269" i="24486"/>
  <c r="T186" i="24486"/>
  <c r="T160" i="24486"/>
  <c r="T152" i="24486"/>
  <c r="E344" i="24486"/>
  <c r="K112" i="24486"/>
  <c r="P112" i="24486" s="1"/>
  <c r="T112" i="24486" s="1"/>
  <c r="H135" i="24486"/>
  <c r="T99" i="24486"/>
  <c r="T95" i="24486"/>
  <c r="R344" i="24486"/>
  <c r="N344" i="24486"/>
  <c r="H343" i="24484"/>
  <c r="K33" i="24484"/>
  <c r="H70" i="24484"/>
  <c r="T15" i="24484"/>
  <c r="T291" i="24485"/>
  <c r="O31" i="24485"/>
  <c r="H279" i="24486"/>
  <c r="K271" i="24486"/>
  <c r="P271" i="24486" s="1"/>
  <c r="T271" i="24486" s="1"/>
  <c r="O190" i="24486"/>
  <c r="P145" i="24486"/>
  <c r="T145" i="24486" s="1"/>
  <c r="P291" i="24484"/>
  <c r="P278" i="24484"/>
  <c r="T278" i="24484" s="1"/>
  <c r="T226" i="24484"/>
  <c r="T181" i="24484"/>
  <c r="P176" i="24484"/>
  <c r="T176" i="24484" s="1"/>
  <c r="T163" i="24484"/>
  <c r="P158" i="24484"/>
  <c r="T158" i="24484" s="1"/>
  <c r="T147" i="24484"/>
  <c r="P142" i="24484"/>
  <c r="T142" i="24484" s="1"/>
  <c r="P123" i="24484"/>
  <c r="T123" i="24484" s="1"/>
  <c r="T114" i="24484"/>
  <c r="P107" i="24484"/>
  <c r="T107" i="24484" s="1"/>
  <c r="T67" i="24484"/>
  <c r="P60" i="24484"/>
  <c r="T60" i="24484" s="1"/>
  <c r="T51" i="24484"/>
  <c r="P44" i="24484"/>
  <c r="T44" i="24484" s="1"/>
  <c r="T35" i="24484"/>
  <c r="P269" i="24485"/>
  <c r="P279" i="24485" s="1"/>
  <c r="T279" i="24485" s="1"/>
  <c r="K279" i="24485"/>
  <c r="K268" i="24485"/>
  <c r="H190" i="24485"/>
  <c r="K136" i="24485"/>
  <c r="T105" i="24485"/>
  <c r="T71" i="24485"/>
  <c r="T13" i="24485"/>
  <c r="T9" i="24485"/>
  <c r="K104" i="24486"/>
  <c r="O104" i="24486"/>
  <c r="P76" i="24486"/>
  <c r="T76" i="24486" s="1"/>
  <c r="T263" i="24486"/>
  <c r="P260" i="24486"/>
  <c r="T260" i="24486" s="1"/>
  <c r="T247" i="24486"/>
  <c r="P244" i="24486"/>
  <c r="T244" i="24486" s="1"/>
  <c r="K268" i="24486"/>
  <c r="T222" i="24486"/>
  <c r="P219" i="24486"/>
  <c r="T219" i="24486" s="1"/>
  <c r="T205" i="24486"/>
  <c r="P202" i="24486"/>
  <c r="T202" i="24486" s="1"/>
  <c r="T128" i="24486"/>
  <c r="P125" i="24486"/>
  <c r="T125" i="24486" s="1"/>
  <c r="T57" i="24486"/>
  <c r="T41" i="24486"/>
  <c r="R237" i="24487"/>
  <c r="R136" i="24487"/>
  <c r="R15" i="24487"/>
  <c r="P31" i="24487"/>
  <c r="R280" i="24488"/>
  <c r="H14" i="24484"/>
  <c r="H31" i="24485"/>
  <c r="S14" i="24485"/>
  <c r="K7" i="24485"/>
  <c r="H290" i="24486"/>
  <c r="S268" i="24486"/>
  <c r="H268" i="24486"/>
  <c r="T261" i="24486"/>
  <c r="T245" i="24486"/>
  <c r="T220" i="24486"/>
  <c r="P200" i="24486"/>
  <c r="O223" i="24486"/>
  <c r="T126" i="24486"/>
  <c r="P123" i="24486"/>
  <c r="T123" i="24486" s="1"/>
  <c r="T110" i="24486"/>
  <c r="P107" i="24486"/>
  <c r="T107" i="24486" s="1"/>
  <c r="O135" i="24486"/>
  <c r="P68" i="24486"/>
  <c r="T68" i="24486" s="1"/>
  <c r="T55" i="24486"/>
  <c r="P52" i="24486"/>
  <c r="T52" i="24486" s="1"/>
  <c r="T39" i="24486"/>
  <c r="P36" i="24486"/>
  <c r="T36" i="24486" s="1"/>
  <c r="S70" i="24486"/>
  <c r="T15" i="24486"/>
  <c r="T13" i="24486"/>
  <c r="P8" i="24486"/>
  <c r="T8" i="24486" s="1"/>
  <c r="P295" i="24487"/>
  <c r="R295" i="24487" s="1"/>
  <c r="E344" i="24487"/>
  <c r="P246" i="24488"/>
  <c r="R246" i="24488" s="1"/>
  <c r="K268" i="24488"/>
  <c r="O14" i="24484"/>
  <c r="T259" i="24486"/>
  <c r="T243" i="24486"/>
  <c r="T218" i="24486"/>
  <c r="T201" i="24486"/>
  <c r="K223" i="24486"/>
  <c r="T124" i="24486"/>
  <c r="T108" i="24486"/>
  <c r="P105" i="24486"/>
  <c r="T69" i="24486"/>
  <c r="T53" i="24486"/>
  <c r="T37" i="24486"/>
  <c r="O70" i="24486"/>
  <c r="T11" i="24486"/>
  <c r="H290" i="24487"/>
  <c r="P193" i="24487"/>
  <c r="R193" i="24487" s="1"/>
  <c r="K223" i="24487"/>
  <c r="Q344" i="24487"/>
  <c r="P32" i="24487"/>
  <c r="K70" i="24487"/>
  <c r="H223" i="24485"/>
  <c r="H70" i="24485"/>
  <c r="T286" i="24486"/>
  <c r="P283" i="24486"/>
  <c r="T283" i="24486" s="1"/>
  <c r="P252" i="24486"/>
  <c r="T252" i="24486" s="1"/>
  <c r="T239" i="24486"/>
  <c r="T214" i="24486"/>
  <c r="P211" i="24486"/>
  <c r="T211" i="24486" s="1"/>
  <c r="T197" i="24486"/>
  <c r="P194" i="24486"/>
  <c r="T194" i="24486" s="1"/>
  <c r="P133" i="24486"/>
  <c r="T133" i="24486" s="1"/>
  <c r="T120" i="24486"/>
  <c r="P117" i="24486"/>
  <c r="T117" i="24486" s="1"/>
  <c r="T65" i="24486"/>
  <c r="P62" i="24486"/>
  <c r="T62" i="24486" s="1"/>
  <c r="P46" i="24486"/>
  <c r="T46" i="24486" s="1"/>
  <c r="P31" i="24486"/>
  <c r="S14" i="24486"/>
  <c r="P331" i="24487"/>
  <c r="R331" i="24487" s="1"/>
  <c r="P315" i="24487"/>
  <c r="R315" i="24487" s="1"/>
  <c r="P299" i="24487"/>
  <c r="R299" i="24487" s="1"/>
  <c r="P281" i="24487"/>
  <c r="R281" i="24487" s="1"/>
  <c r="K135" i="24485"/>
  <c r="H104" i="24485"/>
  <c r="T284" i="24486"/>
  <c r="T253" i="24486"/>
  <c r="T212" i="24486"/>
  <c r="T195" i="24486"/>
  <c r="P192" i="24486"/>
  <c r="H190" i="24486"/>
  <c r="T134" i="24486"/>
  <c r="P131" i="24486"/>
  <c r="T131" i="24486" s="1"/>
  <c r="T118" i="24486"/>
  <c r="P115" i="24486"/>
  <c r="T115" i="24486" s="1"/>
  <c r="T63" i="24486"/>
  <c r="P60" i="24486"/>
  <c r="T60" i="24486" s="1"/>
  <c r="T47" i="24486"/>
  <c r="P44" i="24486"/>
  <c r="T44" i="24486" s="1"/>
  <c r="H31" i="24486"/>
  <c r="O343" i="24487"/>
  <c r="R191" i="24488"/>
  <c r="K190" i="24488"/>
  <c r="T282" i="24486"/>
  <c r="T267" i="24486"/>
  <c r="T251" i="24486"/>
  <c r="P237" i="24486"/>
  <c r="T237" i="24486" s="1"/>
  <c r="T209" i="24486"/>
  <c r="T193" i="24486"/>
  <c r="T132" i="24486"/>
  <c r="T116" i="24486"/>
  <c r="H104" i="24486"/>
  <c r="T61" i="24486"/>
  <c r="T45" i="24486"/>
  <c r="O14" i="24486"/>
  <c r="K343" i="24487"/>
  <c r="R224" i="24487"/>
  <c r="R236" i="24487" s="1"/>
  <c r="P236" i="24487"/>
  <c r="R191" i="24487"/>
  <c r="P16" i="24487"/>
  <c r="R16" i="24487" s="1"/>
  <c r="K31" i="24487"/>
  <c r="P269" i="24488"/>
  <c r="K279" i="24488"/>
  <c r="O268" i="24486"/>
  <c r="T114" i="24486"/>
  <c r="T59" i="24486"/>
  <c r="T43" i="24486"/>
  <c r="H70" i="24486"/>
  <c r="K33" i="24486"/>
  <c r="P33" i="24486" s="1"/>
  <c r="T33" i="24486" s="1"/>
  <c r="P12" i="24486"/>
  <c r="T12" i="24486" s="1"/>
  <c r="H14" i="24486"/>
  <c r="K7" i="24486"/>
  <c r="H343" i="24487"/>
  <c r="O290" i="24487"/>
  <c r="R71" i="24487"/>
  <c r="P291" i="24487"/>
  <c r="R280" i="24487"/>
  <c r="O104" i="24487"/>
  <c r="P13" i="24487"/>
  <c r="R13" i="24487" s="1"/>
  <c r="O290" i="24488"/>
  <c r="O190" i="24488"/>
  <c r="H190" i="24488"/>
  <c r="P127" i="24488"/>
  <c r="R127" i="24488" s="1"/>
  <c r="P119" i="24488"/>
  <c r="R119" i="24488" s="1"/>
  <c r="P111" i="24488"/>
  <c r="R111" i="24488" s="1"/>
  <c r="O135" i="24488"/>
  <c r="P89" i="24488"/>
  <c r="R89" i="24488" s="1"/>
  <c r="O70" i="24488"/>
  <c r="P331" i="24489"/>
  <c r="R331" i="24489" s="1"/>
  <c r="P299" i="24489"/>
  <c r="R299" i="24489" s="1"/>
  <c r="H343" i="24489"/>
  <c r="K104" i="24489"/>
  <c r="R291" i="24490"/>
  <c r="P343" i="24490"/>
  <c r="K137" i="24487"/>
  <c r="P137" i="24487" s="1"/>
  <c r="R137" i="24487" s="1"/>
  <c r="P105" i="24487"/>
  <c r="O31" i="24487"/>
  <c r="P8" i="24487"/>
  <c r="R8" i="24487" s="1"/>
  <c r="H279" i="24488"/>
  <c r="P237" i="24488"/>
  <c r="K135" i="24488"/>
  <c r="O343" i="24489"/>
  <c r="R237" i="24489"/>
  <c r="M344" i="24489"/>
  <c r="P290" i="24490"/>
  <c r="H236" i="24487"/>
  <c r="O236" i="24488"/>
  <c r="R291" i="24489"/>
  <c r="P227" i="24490"/>
  <c r="R227" i="24490" s="1"/>
  <c r="K236" i="24490"/>
  <c r="K290" i="24487"/>
  <c r="H70" i="24487"/>
  <c r="H344" i="24487" s="1"/>
  <c r="H343" i="24488"/>
  <c r="P336" i="24488"/>
  <c r="R336" i="24488" s="1"/>
  <c r="P272" i="24488"/>
  <c r="R272" i="24488" s="1"/>
  <c r="P254" i="24488"/>
  <c r="R254" i="24488" s="1"/>
  <c r="P224" i="24488"/>
  <c r="K236" i="24488"/>
  <c r="K223" i="24488"/>
  <c r="P197" i="24488"/>
  <c r="R197" i="24488" s="1"/>
  <c r="P63" i="24488"/>
  <c r="R63" i="24488" s="1"/>
  <c r="P43" i="24488"/>
  <c r="R43" i="24488" s="1"/>
  <c r="H70" i="24488"/>
  <c r="P24" i="24488"/>
  <c r="R24" i="24488" s="1"/>
  <c r="P335" i="24489"/>
  <c r="R335" i="24489" s="1"/>
  <c r="P303" i="24489"/>
  <c r="R303" i="24489" s="1"/>
  <c r="P285" i="24489"/>
  <c r="R285" i="24489" s="1"/>
  <c r="H290" i="24489"/>
  <c r="O290" i="24489"/>
  <c r="I344" i="24489"/>
  <c r="P249" i="24489"/>
  <c r="R249" i="24489" s="1"/>
  <c r="K223" i="24489"/>
  <c r="K223" i="24490"/>
  <c r="K269" i="24487"/>
  <c r="P106" i="24487"/>
  <c r="R106" i="24487" s="1"/>
  <c r="K290" i="24488"/>
  <c r="H268" i="24488"/>
  <c r="P73" i="24488"/>
  <c r="R73" i="24488" s="1"/>
  <c r="K70" i="24488"/>
  <c r="P67" i="24488"/>
  <c r="R67" i="24488" s="1"/>
  <c r="H31" i="24488"/>
  <c r="P315" i="24489"/>
  <c r="R315" i="24489" s="1"/>
  <c r="P241" i="24489"/>
  <c r="R241" i="24489" s="1"/>
  <c r="K73" i="24487"/>
  <c r="P73" i="24487" s="1"/>
  <c r="R73" i="24487" s="1"/>
  <c r="H236" i="24488"/>
  <c r="P196" i="24488"/>
  <c r="R196" i="24488" s="1"/>
  <c r="H135" i="24488"/>
  <c r="K71" i="24488"/>
  <c r="H104" i="24488"/>
  <c r="F344" i="24489"/>
  <c r="R136" i="24489"/>
  <c r="P190" i="24489"/>
  <c r="P136" i="24490"/>
  <c r="K190" i="24490"/>
  <c r="Q344" i="24489"/>
  <c r="O279" i="24489"/>
  <c r="P238" i="24489"/>
  <c r="R238" i="24489" s="1"/>
  <c r="K268" i="24489"/>
  <c r="K236" i="24487"/>
  <c r="P304" i="24488"/>
  <c r="R304" i="24488" s="1"/>
  <c r="H290" i="24488"/>
  <c r="P282" i="24488"/>
  <c r="R282" i="24488" s="1"/>
  <c r="P238" i="24488"/>
  <c r="R238" i="24488" s="1"/>
  <c r="P214" i="24488"/>
  <c r="R214" i="24488" s="1"/>
  <c r="P183" i="24488"/>
  <c r="R183" i="24488" s="1"/>
  <c r="P179" i="24488"/>
  <c r="R179" i="24488" s="1"/>
  <c r="P175" i="24488"/>
  <c r="R175" i="24488" s="1"/>
  <c r="P170" i="24488"/>
  <c r="R170" i="24488" s="1"/>
  <c r="P166" i="24488"/>
  <c r="R166" i="24488" s="1"/>
  <c r="P161" i="24488"/>
  <c r="R161" i="24488" s="1"/>
  <c r="P157" i="24488"/>
  <c r="R157" i="24488" s="1"/>
  <c r="P153" i="24488"/>
  <c r="R153" i="24488" s="1"/>
  <c r="P149" i="24488"/>
  <c r="R149" i="24488" s="1"/>
  <c r="P145" i="24488"/>
  <c r="R145" i="24488" s="1"/>
  <c r="P141" i="24488"/>
  <c r="R141" i="24488" s="1"/>
  <c r="P137" i="24488"/>
  <c r="R137" i="24488" s="1"/>
  <c r="P105" i="24488"/>
  <c r="P85" i="24488"/>
  <c r="R85" i="24488" s="1"/>
  <c r="P51" i="24488"/>
  <c r="R51" i="24488" s="1"/>
  <c r="P35" i="24488"/>
  <c r="R35" i="24488" s="1"/>
  <c r="K31" i="24488"/>
  <c r="P16" i="24488"/>
  <c r="P9" i="24488"/>
  <c r="R9" i="24488" s="1"/>
  <c r="P319" i="24489"/>
  <c r="R319" i="24489" s="1"/>
  <c r="P289" i="24489"/>
  <c r="R289" i="24489" s="1"/>
  <c r="N344" i="24489"/>
  <c r="P271" i="24489"/>
  <c r="R271" i="24489" s="1"/>
  <c r="H279" i="24489"/>
  <c r="P236" i="24489"/>
  <c r="R224" i="24489"/>
  <c r="K343" i="24489"/>
  <c r="K283" i="24489"/>
  <c r="P283" i="24489" s="1"/>
  <c r="R283" i="24489" s="1"/>
  <c r="P281" i="24489"/>
  <c r="R281" i="24489" s="1"/>
  <c r="K269" i="24489"/>
  <c r="K225" i="24489"/>
  <c r="P225" i="24489" s="1"/>
  <c r="R225" i="24489" s="1"/>
  <c r="P192" i="24489"/>
  <c r="R192" i="24489" s="1"/>
  <c r="K190" i="24489"/>
  <c r="K138" i="24489"/>
  <c r="P138" i="24489" s="1"/>
  <c r="R138" i="24489" s="1"/>
  <c r="K108" i="24489"/>
  <c r="P108" i="24489" s="1"/>
  <c r="R108" i="24489" s="1"/>
  <c r="P106" i="24489"/>
  <c r="R106" i="24489" s="1"/>
  <c r="R71" i="24489"/>
  <c r="K32" i="24489"/>
  <c r="R269" i="24490"/>
  <c r="P191" i="24490"/>
  <c r="P138" i="24490"/>
  <c r="R138" i="24490" s="1"/>
  <c r="P134" i="24490"/>
  <c r="R134" i="24490" s="1"/>
  <c r="P125" i="24490"/>
  <c r="R125" i="24490" s="1"/>
  <c r="P116" i="24490"/>
  <c r="R116" i="24490" s="1"/>
  <c r="P109" i="24490"/>
  <c r="R109" i="24490" s="1"/>
  <c r="P102" i="24490"/>
  <c r="R102" i="24490" s="1"/>
  <c r="O70" i="24490"/>
  <c r="K31" i="24490"/>
  <c r="P15" i="24490"/>
  <c r="K279" i="24491"/>
  <c r="P270" i="24491"/>
  <c r="R270" i="24491" s="1"/>
  <c r="H223" i="24489"/>
  <c r="K31" i="24489"/>
  <c r="P32" i="24490"/>
  <c r="K70" i="24490"/>
  <c r="K14" i="24489"/>
  <c r="P196" i="24490"/>
  <c r="R196" i="24490" s="1"/>
  <c r="P154" i="24490"/>
  <c r="R154" i="24490" s="1"/>
  <c r="P152" i="24490"/>
  <c r="R152" i="24490" s="1"/>
  <c r="P148" i="24490"/>
  <c r="R148" i="24490" s="1"/>
  <c r="P118" i="24490"/>
  <c r="R118" i="24490" s="1"/>
  <c r="P78" i="24490"/>
  <c r="R78" i="24490" s="1"/>
  <c r="R269" i="24491"/>
  <c r="R279" i="24491" s="1"/>
  <c r="K223" i="24491"/>
  <c r="P191" i="24491"/>
  <c r="P33" i="24491"/>
  <c r="R33" i="24491" s="1"/>
  <c r="K70" i="24491"/>
  <c r="K343" i="24490"/>
  <c r="P237" i="24490"/>
  <c r="P221" i="24490"/>
  <c r="R221" i="24490" s="1"/>
  <c r="P182" i="24490"/>
  <c r="R182" i="24490" s="1"/>
  <c r="P180" i="24490"/>
  <c r="R180" i="24490" s="1"/>
  <c r="P162" i="24490"/>
  <c r="R162" i="24490" s="1"/>
  <c r="P160" i="24490"/>
  <c r="R160" i="24490" s="1"/>
  <c r="P156" i="24490"/>
  <c r="R156" i="24490" s="1"/>
  <c r="P108" i="24490"/>
  <c r="R108" i="24490" s="1"/>
  <c r="P40" i="24490"/>
  <c r="R40" i="24490" s="1"/>
  <c r="K343" i="24491"/>
  <c r="P291" i="24491"/>
  <c r="K268" i="24491"/>
  <c r="P224" i="24491"/>
  <c r="R32" i="24491"/>
  <c r="P70" i="24491"/>
  <c r="R105" i="24489"/>
  <c r="K292" i="24490"/>
  <c r="P292" i="24490" s="1"/>
  <c r="R292" i="24490" s="1"/>
  <c r="P171" i="24490"/>
  <c r="R171" i="24490" s="1"/>
  <c r="P164" i="24490"/>
  <c r="R164" i="24490" s="1"/>
  <c r="P124" i="24490"/>
  <c r="R124" i="24490" s="1"/>
  <c r="P117" i="24490"/>
  <c r="R117" i="24490" s="1"/>
  <c r="H135" i="24490"/>
  <c r="P86" i="24490"/>
  <c r="R86" i="24490" s="1"/>
  <c r="R104" i="24490" s="1"/>
  <c r="O104" i="24490"/>
  <c r="K190" i="24491"/>
  <c r="P137" i="24491"/>
  <c r="R137" i="24491" s="1"/>
  <c r="R190" i="24491" s="1"/>
  <c r="K104" i="24491"/>
  <c r="P72" i="24491"/>
  <c r="R72" i="24491" s="1"/>
  <c r="P126" i="24490"/>
  <c r="R126" i="24490" s="1"/>
  <c r="P110" i="24490"/>
  <c r="R110" i="24490" s="1"/>
  <c r="R105" i="24490"/>
  <c r="P94" i="24490"/>
  <c r="R94" i="24490" s="1"/>
  <c r="P235" i="24490"/>
  <c r="R235" i="24490" s="1"/>
  <c r="O190" i="24490"/>
  <c r="K135" i="24490"/>
  <c r="P132" i="24490"/>
  <c r="R132" i="24490" s="1"/>
  <c r="P130" i="24490"/>
  <c r="R130" i="24490" s="1"/>
  <c r="H104" i="24490"/>
  <c r="P56" i="24490"/>
  <c r="R56" i="24490" s="1"/>
  <c r="K290" i="24491"/>
  <c r="P280" i="24491"/>
  <c r="P105" i="24491"/>
  <c r="K135" i="24491"/>
  <c r="H31" i="24490"/>
  <c r="H223" i="24491"/>
  <c r="P303" i="24492"/>
  <c r="R303" i="24492" s="1"/>
  <c r="P293" i="24492"/>
  <c r="R293" i="24492" s="1"/>
  <c r="H290" i="24492"/>
  <c r="P273" i="24492"/>
  <c r="R105" i="24492"/>
  <c r="H14" i="24490"/>
  <c r="H290" i="24491"/>
  <c r="K31" i="24491"/>
  <c r="H14" i="24491"/>
  <c r="K7" i="24491"/>
  <c r="H343" i="24492"/>
  <c r="H279" i="24492"/>
  <c r="H343" i="24491"/>
  <c r="H279" i="24491"/>
  <c r="K226" i="24491"/>
  <c r="P226" i="24491" s="1"/>
  <c r="R226" i="24491" s="1"/>
  <c r="H190" i="24491"/>
  <c r="H104" i="24491"/>
  <c r="P13" i="24491"/>
  <c r="R13" i="24491" s="1"/>
  <c r="P9" i="24491"/>
  <c r="R9" i="24491" s="1"/>
  <c r="P335" i="24492"/>
  <c r="R335" i="24492" s="1"/>
  <c r="P287" i="24492"/>
  <c r="R287" i="24492" s="1"/>
  <c r="P267" i="24492"/>
  <c r="R267" i="24492" s="1"/>
  <c r="R192" i="24492"/>
  <c r="O268" i="24492"/>
  <c r="K104" i="24490"/>
  <c r="H31" i="24491"/>
  <c r="O31" i="24491"/>
  <c r="P327" i="24492"/>
  <c r="R327" i="24492" s="1"/>
  <c r="P281" i="24492"/>
  <c r="R281" i="24492" s="1"/>
  <c r="K290" i="24492"/>
  <c r="K279" i="24492"/>
  <c r="P261" i="24492"/>
  <c r="R261" i="24492" s="1"/>
  <c r="H268" i="24492"/>
  <c r="P136" i="24492"/>
  <c r="P7" i="24490"/>
  <c r="H135" i="24491"/>
  <c r="H70" i="24491"/>
  <c r="O279" i="24492"/>
  <c r="K223" i="24492"/>
  <c r="K104" i="24492"/>
  <c r="P71" i="24492"/>
  <c r="O70" i="24491"/>
  <c r="P319" i="24492"/>
  <c r="R319" i="24492" s="1"/>
  <c r="P309" i="24492"/>
  <c r="R309" i="24492" s="1"/>
  <c r="P291" i="24492"/>
  <c r="K343" i="24492"/>
  <c r="K31" i="24492"/>
  <c r="O343" i="24492"/>
  <c r="K70" i="24492"/>
  <c r="P32" i="24492"/>
  <c r="H104" i="24492"/>
  <c r="M344" i="24493"/>
  <c r="K293" i="24493"/>
  <c r="H343" i="24493"/>
  <c r="O279" i="24493"/>
  <c r="K38" i="24493"/>
  <c r="P38" i="24493" s="1"/>
  <c r="R38" i="24493" s="1"/>
  <c r="H70" i="24493"/>
  <c r="K224" i="24496"/>
  <c r="H236" i="24496"/>
  <c r="K225" i="24492"/>
  <c r="K180" i="24492"/>
  <c r="P180" i="24492" s="1"/>
  <c r="R180" i="24492" s="1"/>
  <c r="P73" i="24492"/>
  <c r="R73" i="24492" s="1"/>
  <c r="P315" i="24493"/>
  <c r="R315" i="24493" s="1"/>
  <c r="K269" i="24493"/>
  <c r="P257" i="24493"/>
  <c r="R257" i="24493" s="1"/>
  <c r="P250" i="24493"/>
  <c r="R250" i="24493" s="1"/>
  <c r="P214" i="24493"/>
  <c r="R214" i="24493" s="1"/>
  <c r="P171" i="24493"/>
  <c r="R171" i="24493" s="1"/>
  <c r="P137" i="24493"/>
  <c r="R137" i="24493" s="1"/>
  <c r="P116" i="24493"/>
  <c r="R116" i="24493" s="1"/>
  <c r="K105" i="24493"/>
  <c r="H135" i="24493"/>
  <c r="K269" i="24494"/>
  <c r="P269" i="24494" s="1"/>
  <c r="H279" i="24494"/>
  <c r="O190" i="24494"/>
  <c r="R191" i="24495"/>
  <c r="R32" i="24495"/>
  <c r="O14" i="24492"/>
  <c r="H290" i="24493"/>
  <c r="K280" i="24493"/>
  <c r="O236" i="24493"/>
  <c r="P224" i="24493"/>
  <c r="K236" i="24493"/>
  <c r="O223" i="24493"/>
  <c r="R32" i="24493"/>
  <c r="K237" i="24492"/>
  <c r="R224" i="24492"/>
  <c r="K114" i="24492"/>
  <c r="P114" i="24492" s="1"/>
  <c r="R114" i="24492" s="1"/>
  <c r="J344" i="24493"/>
  <c r="P323" i="24493"/>
  <c r="R323" i="24493" s="1"/>
  <c r="P308" i="24493"/>
  <c r="R308" i="24493" s="1"/>
  <c r="P266" i="24493"/>
  <c r="R266" i="24493" s="1"/>
  <c r="P235" i="24493"/>
  <c r="R235" i="24493" s="1"/>
  <c r="P228" i="24493"/>
  <c r="R228" i="24493" s="1"/>
  <c r="P205" i="24493"/>
  <c r="R205" i="24493" s="1"/>
  <c r="H223" i="24493"/>
  <c r="K191" i="24493"/>
  <c r="P162" i="24493"/>
  <c r="R162" i="24493" s="1"/>
  <c r="K70" i="24493"/>
  <c r="O279" i="24494"/>
  <c r="P238" i="24494"/>
  <c r="R238" i="24494" s="1"/>
  <c r="K268" i="24494"/>
  <c r="O135" i="24492"/>
  <c r="H70" i="24492"/>
  <c r="R31" i="24492"/>
  <c r="K14" i="24492"/>
  <c r="O343" i="24493"/>
  <c r="K139" i="24493"/>
  <c r="H190" i="24493"/>
  <c r="P89" i="24492"/>
  <c r="R89" i="24492" s="1"/>
  <c r="P21" i="24492"/>
  <c r="R21" i="24492" s="1"/>
  <c r="H14" i="24492"/>
  <c r="P331" i="24493"/>
  <c r="R331" i="24493" s="1"/>
  <c r="P291" i="24493"/>
  <c r="P272" i="24493"/>
  <c r="R272" i="24493" s="1"/>
  <c r="P197" i="24493"/>
  <c r="R197" i="24493" s="1"/>
  <c r="P153" i="24493"/>
  <c r="R153" i="24493" s="1"/>
  <c r="O190" i="24493"/>
  <c r="P131" i="24493"/>
  <c r="R131" i="24493" s="1"/>
  <c r="P100" i="24493"/>
  <c r="R100" i="24493" s="1"/>
  <c r="P89" i="24493"/>
  <c r="R89" i="24493" s="1"/>
  <c r="P24" i="24493"/>
  <c r="R24" i="24493" s="1"/>
  <c r="O343" i="24494"/>
  <c r="P276" i="24494"/>
  <c r="R276" i="24494" s="1"/>
  <c r="P198" i="24494"/>
  <c r="R198" i="24494" s="1"/>
  <c r="O223" i="24494"/>
  <c r="H31" i="24492"/>
  <c r="P316" i="24493"/>
  <c r="R316" i="24493" s="1"/>
  <c r="P307" i="24493"/>
  <c r="R307" i="24493" s="1"/>
  <c r="P265" i="24493"/>
  <c r="R265" i="24493" s="1"/>
  <c r="P258" i="24493"/>
  <c r="R258" i="24493" s="1"/>
  <c r="P227" i="24493"/>
  <c r="R227" i="24493" s="1"/>
  <c r="P103" i="24493"/>
  <c r="R103" i="24493" s="1"/>
  <c r="P320" i="24494"/>
  <c r="R320" i="24494" s="1"/>
  <c r="K70" i="24494"/>
  <c r="P32" i="24494"/>
  <c r="P81" i="24492"/>
  <c r="R81" i="24492" s="1"/>
  <c r="E344" i="24493"/>
  <c r="P300" i="24493"/>
  <c r="R300" i="24493" s="1"/>
  <c r="P285" i="24493"/>
  <c r="R285" i="24493" s="1"/>
  <c r="P241" i="24493"/>
  <c r="R241" i="24493" s="1"/>
  <c r="H268" i="24493"/>
  <c r="P222" i="24493"/>
  <c r="R222" i="24493" s="1"/>
  <c r="P180" i="24493"/>
  <c r="R180" i="24493" s="1"/>
  <c r="P145" i="24493"/>
  <c r="R145" i="24493" s="1"/>
  <c r="P114" i="24493"/>
  <c r="R114" i="24493" s="1"/>
  <c r="K71" i="24493"/>
  <c r="H104" i="24493"/>
  <c r="K31" i="24493"/>
  <c r="P15" i="24493"/>
  <c r="P10" i="24493"/>
  <c r="R10" i="24493" s="1"/>
  <c r="H343" i="24494"/>
  <c r="P333" i="24494"/>
  <c r="R333" i="24494" s="1"/>
  <c r="P324" i="24494"/>
  <c r="R324" i="24494" s="1"/>
  <c r="P317" i="24494"/>
  <c r="R317" i="24494" s="1"/>
  <c r="P295" i="24494"/>
  <c r="R295" i="24494" s="1"/>
  <c r="F344" i="24494"/>
  <c r="P273" i="24494"/>
  <c r="R273" i="24494" s="1"/>
  <c r="H268" i="24494"/>
  <c r="O268" i="24494"/>
  <c r="P209" i="24494"/>
  <c r="R209" i="24494" s="1"/>
  <c r="P160" i="24494"/>
  <c r="R160" i="24494" s="1"/>
  <c r="P93" i="24493"/>
  <c r="R93" i="24493" s="1"/>
  <c r="P21" i="24493"/>
  <c r="R21" i="24493" s="1"/>
  <c r="G344" i="24494"/>
  <c r="K290" i="24494"/>
  <c r="P280" i="24494"/>
  <c r="P259" i="24494"/>
  <c r="R259" i="24494" s="1"/>
  <c r="P237" i="24494"/>
  <c r="P203" i="24494"/>
  <c r="R203" i="24494" s="1"/>
  <c r="P183" i="24494"/>
  <c r="R183" i="24494" s="1"/>
  <c r="P136" i="24495"/>
  <c r="P275" i="24494"/>
  <c r="R275" i="24494" s="1"/>
  <c r="K279" i="24494"/>
  <c r="K225" i="24494"/>
  <c r="H236" i="24494"/>
  <c r="P137" i="24494"/>
  <c r="K190" i="24494"/>
  <c r="P85" i="24493"/>
  <c r="R85" i="24493" s="1"/>
  <c r="P83" i="24493"/>
  <c r="R83" i="24493" s="1"/>
  <c r="P63" i="24493"/>
  <c r="R63" i="24493" s="1"/>
  <c r="P61" i="24493"/>
  <c r="R61" i="24493" s="1"/>
  <c r="P332" i="24494"/>
  <c r="R332" i="24494" s="1"/>
  <c r="P261" i="24494"/>
  <c r="R261" i="24494" s="1"/>
  <c r="P251" i="24494"/>
  <c r="R251" i="24494" s="1"/>
  <c r="P229" i="24494"/>
  <c r="R229" i="24494" s="1"/>
  <c r="R224" i="24494"/>
  <c r="P126" i="24494"/>
  <c r="R126" i="24494" s="1"/>
  <c r="K237" i="24493"/>
  <c r="P115" i="24493"/>
  <c r="R115" i="24493" s="1"/>
  <c r="P30" i="24493"/>
  <c r="R30" i="24493" s="1"/>
  <c r="O31" i="24493"/>
  <c r="P311" i="24494"/>
  <c r="R311" i="24494" s="1"/>
  <c r="P301" i="24494"/>
  <c r="R301" i="24494" s="1"/>
  <c r="P289" i="24494"/>
  <c r="R289" i="24494" s="1"/>
  <c r="O236" i="24494"/>
  <c r="P216" i="24494"/>
  <c r="R216" i="24494" s="1"/>
  <c r="P207" i="24494"/>
  <c r="R207" i="24494" s="1"/>
  <c r="P108" i="24494"/>
  <c r="R108" i="24494" s="1"/>
  <c r="O135" i="24494"/>
  <c r="P18" i="24494"/>
  <c r="K31" i="24494"/>
  <c r="K14" i="24493"/>
  <c r="P7" i="24493"/>
  <c r="K343" i="24494"/>
  <c r="H223" i="24494"/>
  <c r="H104" i="24494"/>
  <c r="P107" i="24493"/>
  <c r="R107" i="24493" s="1"/>
  <c r="H31" i="24493"/>
  <c r="P22" i="24493"/>
  <c r="R22" i="24493" s="1"/>
  <c r="H14" i="24493"/>
  <c r="J344" i="24494"/>
  <c r="P303" i="24494"/>
  <c r="R303" i="24494" s="1"/>
  <c r="P293" i="24494"/>
  <c r="P281" i="24494"/>
  <c r="R281" i="24494" s="1"/>
  <c r="P191" i="24494"/>
  <c r="K223" i="24494"/>
  <c r="P152" i="24494"/>
  <c r="R152" i="24494" s="1"/>
  <c r="H135" i="24494"/>
  <c r="P105" i="24494"/>
  <c r="K135" i="24494"/>
  <c r="O31" i="24494"/>
  <c r="P20" i="24494"/>
  <c r="R20" i="24494" s="1"/>
  <c r="H290" i="24494"/>
  <c r="H70" i="24494"/>
  <c r="P36" i="24494"/>
  <c r="R36" i="24494" s="1"/>
  <c r="H31" i="24494"/>
  <c r="K343" i="24495"/>
  <c r="H290" i="24495"/>
  <c r="P227" i="24495"/>
  <c r="R227" i="24495" s="1"/>
  <c r="K225" i="24495"/>
  <c r="P225" i="24495" s="1"/>
  <c r="R225" i="24495" s="1"/>
  <c r="H236" i="24495"/>
  <c r="P203" i="24495"/>
  <c r="R203" i="24495" s="1"/>
  <c r="P170" i="24495"/>
  <c r="R170" i="24495" s="1"/>
  <c r="P143" i="24495"/>
  <c r="R143" i="24495" s="1"/>
  <c r="O190" i="24495"/>
  <c r="H135" i="24495"/>
  <c r="P120" i="24495"/>
  <c r="R120" i="24495" s="1"/>
  <c r="P67" i="24495"/>
  <c r="R67" i="24495" s="1"/>
  <c r="P7" i="24494"/>
  <c r="K14" i="24494"/>
  <c r="R291" i="24495"/>
  <c r="R237" i="24495"/>
  <c r="R15" i="24495"/>
  <c r="K343" i="24496"/>
  <c r="P291" i="24496"/>
  <c r="R191" i="24496"/>
  <c r="P179" i="24494"/>
  <c r="R179" i="24494" s="1"/>
  <c r="P144" i="24494"/>
  <c r="R144" i="24494" s="1"/>
  <c r="P117" i="24494"/>
  <c r="R117" i="24494" s="1"/>
  <c r="P44" i="24494"/>
  <c r="R44" i="24494" s="1"/>
  <c r="H14" i="24494"/>
  <c r="H343" i="24495"/>
  <c r="P281" i="24495"/>
  <c r="R281" i="24495" s="1"/>
  <c r="P249" i="24495"/>
  <c r="R249" i="24495" s="1"/>
  <c r="H268" i="24495"/>
  <c r="P224" i="24495"/>
  <c r="K236" i="24495"/>
  <c r="P195" i="24495"/>
  <c r="R195" i="24495" s="1"/>
  <c r="P161" i="24495"/>
  <c r="R161" i="24495" s="1"/>
  <c r="P112" i="24495"/>
  <c r="R112" i="24495" s="1"/>
  <c r="P34" i="24495"/>
  <c r="R34" i="24495" s="1"/>
  <c r="P317" i="24496"/>
  <c r="R317" i="24496" s="1"/>
  <c r="P268" i="24496"/>
  <c r="R237" i="24496"/>
  <c r="O223" i="24496"/>
  <c r="P48" i="24494"/>
  <c r="R48" i="24494" s="1"/>
  <c r="P17" i="24494"/>
  <c r="R17" i="24494" s="1"/>
  <c r="Q344" i="24495"/>
  <c r="P328" i="24495"/>
  <c r="R328" i="24495" s="1"/>
  <c r="P312" i="24495"/>
  <c r="R312" i="24495" s="1"/>
  <c r="P295" i="24495"/>
  <c r="R295" i="24495" s="1"/>
  <c r="P265" i="24495"/>
  <c r="R265" i="24495" s="1"/>
  <c r="P231" i="24495"/>
  <c r="R231" i="24495" s="1"/>
  <c r="O236" i="24495"/>
  <c r="H223" i="24495"/>
  <c r="P207" i="24495"/>
  <c r="R207" i="24495" s="1"/>
  <c r="P175" i="24495"/>
  <c r="R175" i="24495" s="1"/>
  <c r="P147" i="24495"/>
  <c r="R147" i="24495" s="1"/>
  <c r="P125" i="24495"/>
  <c r="R125" i="24495" s="1"/>
  <c r="P72" i="24495"/>
  <c r="R72" i="24495" s="1"/>
  <c r="P297" i="24496"/>
  <c r="R297" i="24496" s="1"/>
  <c r="H268" i="24496"/>
  <c r="P221" i="24496"/>
  <c r="R221" i="24496" s="1"/>
  <c r="K104" i="24494"/>
  <c r="F344" i="24495"/>
  <c r="R280" i="24495"/>
  <c r="K268" i="24495"/>
  <c r="P192" i="24495"/>
  <c r="R192" i="24495" s="1"/>
  <c r="K223" i="24495"/>
  <c r="H343" i="24496"/>
  <c r="O104" i="24494"/>
  <c r="P57" i="24494"/>
  <c r="R57" i="24494" s="1"/>
  <c r="P25" i="24494"/>
  <c r="R25" i="24494" s="1"/>
  <c r="P10" i="24494"/>
  <c r="R10" i="24494" s="1"/>
  <c r="N344" i="24495"/>
  <c r="E344" i="24495"/>
  <c r="P332" i="24495"/>
  <c r="R332" i="24495" s="1"/>
  <c r="P316" i="24495"/>
  <c r="R316" i="24495" s="1"/>
  <c r="P299" i="24495"/>
  <c r="R299" i="24495" s="1"/>
  <c r="O290" i="24495"/>
  <c r="P271" i="24495"/>
  <c r="R271" i="24495" s="1"/>
  <c r="O279" i="24495"/>
  <c r="P253" i="24495"/>
  <c r="R253" i="24495" s="1"/>
  <c r="P199" i="24495"/>
  <c r="R199" i="24495" s="1"/>
  <c r="P166" i="24495"/>
  <c r="R166" i="24495" s="1"/>
  <c r="P139" i="24495"/>
  <c r="R139" i="24495" s="1"/>
  <c r="K137" i="24495"/>
  <c r="P137" i="24495" s="1"/>
  <c r="R137" i="24495" s="1"/>
  <c r="H190" i="24495"/>
  <c r="P116" i="24495"/>
  <c r="R116" i="24495" s="1"/>
  <c r="O70" i="24495"/>
  <c r="O279" i="24496"/>
  <c r="P32" i="24496"/>
  <c r="H279" i="24495"/>
  <c r="K269" i="24495"/>
  <c r="O223" i="24495"/>
  <c r="O135" i="24495"/>
  <c r="K14" i="24495"/>
  <c r="Q344" i="24496"/>
  <c r="P283" i="24496"/>
  <c r="R283" i="24496" s="1"/>
  <c r="K290" i="24496"/>
  <c r="O190" i="24496"/>
  <c r="O135" i="24496"/>
  <c r="K31" i="24495"/>
  <c r="H14" i="24495"/>
  <c r="P180" i="24496"/>
  <c r="R180" i="24496" s="1"/>
  <c r="P155" i="24496"/>
  <c r="R155" i="24496" s="1"/>
  <c r="P129" i="24496"/>
  <c r="R129" i="24496" s="1"/>
  <c r="P113" i="24496"/>
  <c r="R113" i="24496" s="1"/>
  <c r="O104" i="24496"/>
  <c r="D344" i="24496"/>
  <c r="O268" i="24496"/>
  <c r="K135" i="24495"/>
  <c r="K104" i="24495"/>
  <c r="P68" i="24495"/>
  <c r="R68" i="24495" s="1"/>
  <c r="P35" i="24495"/>
  <c r="R35" i="24495" s="1"/>
  <c r="P16" i="24495"/>
  <c r="R16" i="24495" s="1"/>
  <c r="L344" i="24496"/>
  <c r="P331" i="24496"/>
  <c r="R331" i="24496" s="1"/>
  <c r="P298" i="24496"/>
  <c r="R298" i="24496" s="1"/>
  <c r="P280" i="24496"/>
  <c r="K279" i="24496"/>
  <c r="R175" i="24496"/>
  <c r="P172" i="24496"/>
  <c r="R172" i="24496" s="1"/>
  <c r="P117" i="24496"/>
  <c r="R117" i="24496" s="1"/>
  <c r="P63" i="24496"/>
  <c r="R63" i="24496" s="1"/>
  <c r="P56" i="24496"/>
  <c r="R56" i="24496" s="1"/>
  <c r="K290" i="24495"/>
  <c r="K70" i="24495"/>
  <c r="P64" i="24495"/>
  <c r="R64" i="24495" s="1"/>
  <c r="H31" i="24495"/>
  <c r="P327" i="24496"/>
  <c r="R327" i="24496" s="1"/>
  <c r="P294" i="24496"/>
  <c r="R294" i="24496" s="1"/>
  <c r="O343" i="24496"/>
  <c r="P206" i="24496"/>
  <c r="R206" i="24496" s="1"/>
  <c r="P192" i="24496"/>
  <c r="R192" i="24496" s="1"/>
  <c r="P166" i="24496"/>
  <c r="R166" i="24496" s="1"/>
  <c r="P103" i="24496"/>
  <c r="R103" i="24496" s="1"/>
  <c r="P87" i="24496"/>
  <c r="R87" i="24496" s="1"/>
  <c r="P35" i="24496"/>
  <c r="R35" i="24496" s="1"/>
  <c r="H70" i="24496"/>
  <c r="K33" i="24496"/>
  <c r="P33" i="24496" s="1"/>
  <c r="R33" i="24496" s="1"/>
  <c r="O31" i="24496"/>
  <c r="P234" i="24496"/>
  <c r="R234" i="24496" s="1"/>
  <c r="P226" i="24496"/>
  <c r="R226" i="24496" s="1"/>
  <c r="K223" i="24496"/>
  <c r="P211" i="24496"/>
  <c r="R211" i="24496" s="1"/>
  <c r="P196" i="24496"/>
  <c r="R196" i="24496" s="1"/>
  <c r="H223" i="24496"/>
  <c r="P159" i="24496"/>
  <c r="R159" i="24496" s="1"/>
  <c r="P148" i="24496"/>
  <c r="R148" i="24496" s="1"/>
  <c r="K135" i="24496"/>
  <c r="P132" i="24496"/>
  <c r="R132" i="24496" s="1"/>
  <c r="P121" i="24496"/>
  <c r="R121" i="24496" s="1"/>
  <c r="P105" i="24496"/>
  <c r="P75" i="24496"/>
  <c r="R75" i="24496" s="1"/>
  <c r="P47" i="24496"/>
  <c r="R47" i="24496" s="1"/>
  <c r="K31" i="24496"/>
  <c r="K236" i="24497"/>
  <c r="H70" i="24495"/>
  <c r="P51" i="24495"/>
  <c r="R51" i="24495" s="1"/>
  <c r="P315" i="24496"/>
  <c r="R315" i="24496" s="1"/>
  <c r="P270" i="24496"/>
  <c r="K268" i="24496"/>
  <c r="P142" i="24496"/>
  <c r="R142" i="24496" s="1"/>
  <c r="K136" i="24496"/>
  <c r="H190" i="24496"/>
  <c r="P109" i="24496"/>
  <c r="R109" i="24496" s="1"/>
  <c r="P69" i="24496"/>
  <c r="R69" i="24496" s="1"/>
  <c r="P39" i="24496"/>
  <c r="R39" i="24496" s="1"/>
  <c r="O70" i="24496"/>
  <c r="R291" i="24497"/>
  <c r="R280" i="24497"/>
  <c r="R290" i="24497" s="1"/>
  <c r="P86" i="24495"/>
  <c r="R86" i="24495" s="1"/>
  <c r="P47" i="24495"/>
  <c r="R47" i="24495" s="1"/>
  <c r="P28" i="24495"/>
  <c r="R28" i="24495" s="1"/>
  <c r="P13" i="24495"/>
  <c r="R13" i="24495" s="1"/>
  <c r="P311" i="24496"/>
  <c r="R311" i="24496" s="1"/>
  <c r="P176" i="24496"/>
  <c r="R176" i="24496" s="1"/>
  <c r="P169" i="24496"/>
  <c r="R169" i="24496" s="1"/>
  <c r="P151" i="24496"/>
  <c r="R151" i="24496" s="1"/>
  <c r="P125" i="24496"/>
  <c r="R125" i="24496" s="1"/>
  <c r="P95" i="24496"/>
  <c r="R95" i="24496" s="1"/>
  <c r="P79" i="24496"/>
  <c r="R79" i="24496" s="1"/>
  <c r="P51" i="24496"/>
  <c r="R51" i="24496" s="1"/>
  <c r="P28" i="24496"/>
  <c r="R28" i="24496" s="1"/>
  <c r="P71" i="24496"/>
  <c r="P16" i="24496"/>
  <c r="K7" i="24496"/>
  <c r="K343" i="24497"/>
  <c r="K282" i="24497"/>
  <c r="P282" i="24497" s="1"/>
  <c r="R282" i="24497" s="1"/>
  <c r="R269" i="24497"/>
  <c r="P208" i="24497"/>
  <c r="R208" i="24497" s="1"/>
  <c r="K223" i="24497"/>
  <c r="P191" i="24497"/>
  <c r="P149" i="24497"/>
  <c r="R149" i="24497" s="1"/>
  <c r="H135" i="24497"/>
  <c r="K105" i="24497"/>
  <c r="P93" i="24497"/>
  <c r="R93" i="24497" s="1"/>
  <c r="R269" i="24498"/>
  <c r="K71" i="24497"/>
  <c r="H104" i="24497"/>
  <c r="K190" i="24498"/>
  <c r="P197" i="24497"/>
  <c r="R197" i="24497" s="1"/>
  <c r="O190" i="24497"/>
  <c r="P119" i="24497"/>
  <c r="R119" i="24497" s="1"/>
  <c r="P85" i="24497"/>
  <c r="R85" i="24497" s="1"/>
  <c r="P27" i="24497"/>
  <c r="R27" i="24497" s="1"/>
  <c r="P19" i="24497"/>
  <c r="R19" i="24497" s="1"/>
  <c r="P8" i="24497"/>
  <c r="R8" i="24497" s="1"/>
  <c r="O343" i="24498"/>
  <c r="P282" i="24498"/>
  <c r="R282" i="24498" s="1"/>
  <c r="K290" i="24498"/>
  <c r="K279" i="24497"/>
  <c r="P237" i="24497"/>
  <c r="P224" i="24497"/>
  <c r="P218" i="24497"/>
  <c r="R218" i="24497" s="1"/>
  <c r="P179" i="24497"/>
  <c r="R179" i="24497" s="1"/>
  <c r="P160" i="24497"/>
  <c r="R160" i="24497" s="1"/>
  <c r="P131" i="24497"/>
  <c r="R131" i="24497" s="1"/>
  <c r="P97" i="24497"/>
  <c r="R97" i="24497" s="1"/>
  <c r="P63" i="24497"/>
  <c r="R63" i="24497" s="1"/>
  <c r="P54" i="24497"/>
  <c r="R54" i="24497" s="1"/>
  <c r="P46" i="24497"/>
  <c r="R46" i="24497" s="1"/>
  <c r="P38" i="24497"/>
  <c r="R38" i="24497" s="1"/>
  <c r="P271" i="24498"/>
  <c r="R271" i="24498" s="1"/>
  <c r="K279" i="24498"/>
  <c r="R136" i="24498"/>
  <c r="P201" i="24497"/>
  <c r="R201" i="24497" s="1"/>
  <c r="P111" i="24497"/>
  <c r="R111" i="24497" s="1"/>
  <c r="O135" i="24497"/>
  <c r="P77" i="24497"/>
  <c r="R77" i="24497" s="1"/>
  <c r="K31" i="24497"/>
  <c r="H31" i="24497"/>
  <c r="P330" i="24498"/>
  <c r="R330" i="24498" s="1"/>
  <c r="P237" i="24498"/>
  <c r="K268" i="24498"/>
  <c r="H343" i="24498"/>
  <c r="P101" i="24497"/>
  <c r="R101" i="24497" s="1"/>
  <c r="P67" i="24497"/>
  <c r="R67" i="24497" s="1"/>
  <c r="K32" i="24497"/>
  <c r="H70" i="24497"/>
  <c r="P23" i="24497"/>
  <c r="R23" i="24497" s="1"/>
  <c r="P15" i="24497"/>
  <c r="P12" i="24497"/>
  <c r="R12" i="24497" s="1"/>
  <c r="P338" i="24498"/>
  <c r="R338" i="24498" s="1"/>
  <c r="O223" i="24497"/>
  <c r="P189" i="24497"/>
  <c r="R189" i="24497" s="1"/>
  <c r="P176" i="24497"/>
  <c r="R176" i="24497" s="1"/>
  <c r="P163" i="24497"/>
  <c r="R163" i="24497" s="1"/>
  <c r="P157" i="24497"/>
  <c r="R157" i="24497" s="1"/>
  <c r="P143" i="24497"/>
  <c r="R143" i="24497" s="1"/>
  <c r="P128" i="24497"/>
  <c r="R128" i="24497" s="1"/>
  <c r="P115" i="24497"/>
  <c r="R115" i="24497" s="1"/>
  <c r="P81" i="24497"/>
  <c r="R81" i="24497" s="1"/>
  <c r="P59" i="24497"/>
  <c r="R59" i="24497" s="1"/>
  <c r="P50" i="24497"/>
  <c r="R50" i="24497" s="1"/>
  <c r="P42" i="24497"/>
  <c r="R42" i="24497" s="1"/>
  <c r="P34" i="24497"/>
  <c r="R34" i="24497" s="1"/>
  <c r="K223" i="24498"/>
  <c r="P191" i="24498"/>
  <c r="P253" i="24498"/>
  <c r="R253" i="24498" s="1"/>
  <c r="P227" i="24498"/>
  <c r="R227" i="24498" s="1"/>
  <c r="H223" i="24498"/>
  <c r="P221" i="24498"/>
  <c r="R221" i="24498" s="1"/>
  <c r="P201" i="24498"/>
  <c r="R201" i="24498" s="1"/>
  <c r="O190" i="24498"/>
  <c r="P180" i="24498"/>
  <c r="R180" i="24498" s="1"/>
  <c r="P176" i="24498"/>
  <c r="R176" i="24498" s="1"/>
  <c r="P171" i="24498"/>
  <c r="R171" i="24498" s="1"/>
  <c r="P81" i="24498"/>
  <c r="R81" i="24498" s="1"/>
  <c r="P42" i="24498"/>
  <c r="R42" i="24498" s="1"/>
  <c r="L344" i="24499"/>
  <c r="P338" i="24499"/>
  <c r="R338" i="24499" s="1"/>
  <c r="P326" i="24499"/>
  <c r="R326" i="24499" s="1"/>
  <c r="P293" i="24499"/>
  <c r="R293" i="24499" s="1"/>
  <c r="H343" i="24499"/>
  <c r="K291" i="24499"/>
  <c r="K279" i="24499"/>
  <c r="P306" i="24500"/>
  <c r="R306" i="24500" s="1"/>
  <c r="K343" i="24500"/>
  <c r="K291" i="24498"/>
  <c r="H279" i="24498"/>
  <c r="Q190" i="24498"/>
  <c r="P106" i="24498"/>
  <c r="R106" i="24498" s="1"/>
  <c r="P85" i="24498"/>
  <c r="R85" i="24498" s="1"/>
  <c r="P46" i="24498"/>
  <c r="R46" i="24498" s="1"/>
  <c r="P8" i="24498"/>
  <c r="R8" i="24498" s="1"/>
  <c r="O290" i="24499"/>
  <c r="P269" i="24500"/>
  <c r="K279" i="24500"/>
  <c r="H290" i="24499"/>
  <c r="K280" i="24499"/>
  <c r="K190" i="24499"/>
  <c r="P106" i="24499"/>
  <c r="K135" i="24499"/>
  <c r="R237" i="24500"/>
  <c r="P241" i="24498"/>
  <c r="R241" i="24498" s="1"/>
  <c r="P114" i="24498"/>
  <c r="R114" i="24498" s="1"/>
  <c r="P54" i="24498"/>
  <c r="R54" i="24498" s="1"/>
  <c r="P19" i="24498"/>
  <c r="R19" i="24498" s="1"/>
  <c r="P12" i="24498"/>
  <c r="R12" i="24498" s="1"/>
  <c r="R7" i="24498"/>
  <c r="P330" i="24499"/>
  <c r="R330" i="24499" s="1"/>
  <c r="P297" i="24499"/>
  <c r="R297" i="24499" s="1"/>
  <c r="O343" i="24499"/>
  <c r="P272" i="24499"/>
  <c r="R272" i="24499" s="1"/>
  <c r="O268" i="24499"/>
  <c r="R7" i="24499"/>
  <c r="P155" i="24498"/>
  <c r="R155" i="24498" s="1"/>
  <c r="O135" i="24498"/>
  <c r="P59" i="24498"/>
  <c r="R59" i="24498" s="1"/>
  <c r="P310" i="24499"/>
  <c r="R310" i="24499" s="1"/>
  <c r="H268" i="24498"/>
  <c r="K224" i="24498"/>
  <c r="K135" i="24498"/>
  <c r="P322" i="24499"/>
  <c r="R322" i="24499" s="1"/>
  <c r="P286" i="24499"/>
  <c r="R286" i="24499" s="1"/>
  <c r="R269" i="24499"/>
  <c r="P12" i="24499"/>
  <c r="R12" i="24499" s="1"/>
  <c r="O104" i="24498"/>
  <c r="H279" i="24499"/>
  <c r="R224" i="24499"/>
  <c r="R236" i="24499" s="1"/>
  <c r="P236" i="24499"/>
  <c r="K31" i="24499"/>
  <c r="P15" i="24499"/>
  <c r="P257" i="24498"/>
  <c r="R257" i="24498" s="1"/>
  <c r="P231" i="24498"/>
  <c r="R231" i="24498" s="1"/>
  <c r="Q223" i="24498"/>
  <c r="Q344" i="24498" s="1"/>
  <c r="P194" i="24498"/>
  <c r="R194" i="24498" s="1"/>
  <c r="P186" i="24498"/>
  <c r="R186" i="24498" s="1"/>
  <c r="P159" i="24498"/>
  <c r="R159" i="24498" s="1"/>
  <c r="P137" i="24498"/>
  <c r="R137" i="24498" s="1"/>
  <c r="P135" i="24498"/>
  <c r="P100" i="24498"/>
  <c r="R100" i="24498" s="1"/>
  <c r="P77" i="24498"/>
  <c r="R77" i="24498" s="1"/>
  <c r="H104" i="24498"/>
  <c r="K71" i="24498"/>
  <c r="P38" i="24498"/>
  <c r="R38" i="24498" s="1"/>
  <c r="H70" i="24498"/>
  <c r="K32" i="24498"/>
  <c r="P314" i="24499"/>
  <c r="R314" i="24499" s="1"/>
  <c r="P266" i="24499"/>
  <c r="R266" i="24499" s="1"/>
  <c r="K236" i="24499"/>
  <c r="O104" i="24499"/>
  <c r="P272" i="24500"/>
  <c r="R272" i="24500" s="1"/>
  <c r="O268" i="24500"/>
  <c r="P262" i="24500"/>
  <c r="R262" i="24500" s="1"/>
  <c r="K243" i="24500"/>
  <c r="P243" i="24500" s="1"/>
  <c r="R243" i="24500" s="1"/>
  <c r="P202" i="24500"/>
  <c r="R202" i="24500" s="1"/>
  <c r="K104" i="24499"/>
  <c r="O290" i="24500"/>
  <c r="H236" i="24500"/>
  <c r="P174" i="24499"/>
  <c r="R174" i="24499" s="1"/>
  <c r="P139" i="24499"/>
  <c r="R139" i="24499" s="1"/>
  <c r="H135" i="24499"/>
  <c r="P130" i="24499"/>
  <c r="R130" i="24499" s="1"/>
  <c r="P114" i="24499"/>
  <c r="R114" i="24499" s="1"/>
  <c r="H104" i="24499"/>
  <c r="P84" i="24499"/>
  <c r="R84" i="24499" s="1"/>
  <c r="P53" i="24499"/>
  <c r="R53" i="24499" s="1"/>
  <c r="O70" i="24499"/>
  <c r="P22" i="24499"/>
  <c r="R22" i="24499" s="1"/>
  <c r="P286" i="24500"/>
  <c r="R286" i="24500" s="1"/>
  <c r="H290" i="24500"/>
  <c r="K280" i="24500"/>
  <c r="P238" i="24500"/>
  <c r="R238" i="24500" s="1"/>
  <c r="O236" i="24500"/>
  <c r="P211" i="24500"/>
  <c r="R211" i="24500" s="1"/>
  <c r="P197" i="24500"/>
  <c r="P137" i="24500"/>
  <c r="R137" i="24500" s="1"/>
  <c r="K190" i="24500"/>
  <c r="P239" i="24499"/>
  <c r="R239" i="24499" s="1"/>
  <c r="P198" i="24499"/>
  <c r="R198" i="24499" s="1"/>
  <c r="P126" i="24499"/>
  <c r="R126" i="24499" s="1"/>
  <c r="P110" i="24499"/>
  <c r="R110" i="24499" s="1"/>
  <c r="P80" i="24499"/>
  <c r="R80" i="24499" s="1"/>
  <c r="H70" i="24499"/>
  <c r="P49" i="24499"/>
  <c r="R49" i="24499" s="1"/>
  <c r="K70" i="24499"/>
  <c r="P18" i="24499"/>
  <c r="R18" i="24499" s="1"/>
  <c r="O31" i="24499"/>
  <c r="P338" i="24500"/>
  <c r="R338" i="24500" s="1"/>
  <c r="P242" i="24500"/>
  <c r="R242" i="24500" s="1"/>
  <c r="P224" i="24500"/>
  <c r="K236" i="24500"/>
  <c r="K191" i="24499"/>
  <c r="P292" i="24500"/>
  <c r="R292" i="24500" s="1"/>
  <c r="K268" i="24500"/>
  <c r="P246" i="24500"/>
  <c r="R246" i="24500" s="1"/>
  <c r="H223" i="24500"/>
  <c r="P221" i="24500"/>
  <c r="R221" i="24500" s="1"/>
  <c r="P215" i="24500"/>
  <c r="R215" i="24500" s="1"/>
  <c r="O223" i="24500"/>
  <c r="H31" i="24499"/>
  <c r="H279" i="24500"/>
  <c r="R136" i="24500"/>
  <c r="R15" i="24500"/>
  <c r="P206" i="24499"/>
  <c r="R206" i="24499" s="1"/>
  <c r="P100" i="24499"/>
  <c r="R100" i="24499" s="1"/>
  <c r="P37" i="24499"/>
  <c r="R37" i="24499" s="1"/>
  <c r="P300" i="24500"/>
  <c r="R300" i="24500" s="1"/>
  <c r="P254" i="24500"/>
  <c r="R254" i="24500" s="1"/>
  <c r="K104" i="24500"/>
  <c r="R71" i="24500"/>
  <c r="H190" i="24499"/>
  <c r="P164" i="24499"/>
  <c r="R164" i="24499" s="1"/>
  <c r="P151" i="24499"/>
  <c r="R151" i="24499" s="1"/>
  <c r="P136" i="24499"/>
  <c r="P96" i="24499"/>
  <c r="R96" i="24499" s="1"/>
  <c r="P71" i="24499"/>
  <c r="P66" i="24499"/>
  <c r="R66" i="24499" s="1"/>
  <c r="P33" i="24499"/>
  <c r="P333" i="24500"/>
  <c r="R333" i="24500" s="1"/>
  <c r="P329" i="24500"/>
  <c r="R329" i="24500" s="1"/>
  <c r="P325" i="24500"/>
  <c r="R325" i="24500" s="1"/>
  <c r="P321" i="24500"/>
  <c r="R321" i="24500" s="1"/>
  <c r="P317" i="24500"/>
  <c r="R317" i="24500" s="1"/>
  <c r="P313" i="24500"/>
  <c r="R313" i="24500" s="1"/>
  <c r="P309" i="24500"/>
  <c r="R309" i="24500" s="1"/>
  <c r="P304" i="24500"/>
  <c r="R304" i="24500" s="1"/>
  <c r="P258" i="24500"/>
  <c r="R258" i="24500" s="1"/>
  <c r="P232" i="24500"/>
  <c r="R232" i="24500" s="1"/>
  <c r="P198" i="24500"/>
  <c r="R198" i="24500" s="1"/>
  <c r="H190" i="24500"/>
  <c r="P35" i="24500"/>
  <c r="R35" i="24500" s="1"/>
  <c r="O31" i="24500"/>
  <c r="P24" i="24500"/>
  <c r="R24" i="24500" s="1"/>
  <c r="K7" i="24500"/>
  <c r="J344" i="24501"/>
  <c r="P308" i="24501"/>
  <c r="R308" i="24501" s="1"/>
  <c r="P298" i="24501"/>
  <c r="R298" i="24501" s="1"/>
  <c r="P265" i="24501"/>
  <c r="R265" i="24501" s="1"/>
  <c r="H268" i="24501"/>
  <c r="P224" i="24501"/>
  <c r="K236" i="24501"/>
  <c r="K135" i="24500"/>
  <c r="K290" i="24501"/>
  <c r="P281" i="24501"/>
  <c r="P158" i="24500"/>
  <c r="R158" i="24500" s="1"/>
  <c r="P144" i="24500"/>
  <c r="R144" i="24500" s="1"/>
  <c r="P124" i="24500"/>
  <c r="R124" i="24500" s="1"/>
  <c r="P116" i="24500"/>
  <c r="R116" i="24500" s="1"/>
  <c r="P98" i="24500"/>
  <c r="R98" i="24500" s="1"/>
  <c r="P43" i="24500"/>
  <c r="R43" i="24500" s="1"/>
  <c r="P316" i="24501"/>
  <c r="R316" i="24501" s="1"/>
  <c r="P285" i="24501"/>
  <c r="R285" i="24501" s="1"/>
  <c r="P257" i="24501"/>
  <c r="R257" i="24501" s="1"/>
  <c r="P218" i="24500"/>
  <c r="R218" i="24500" s="1"/>
  <c r="P140" i="24500"/>
  <c r="R140" i="24500" s="1"/>
  <c r="P112" i="24500"/>
  <c r="R112" i="24500" s="1"/>
  <c r="P94" i="24500"/>
  <c r="R94" i="24500" s="1"/>
  <c r="P47" i="24500"/>
  <c r="R47" i="24500" s="1"/>
  <c r="P320" i="24501"/>
  <c r="R320" i="24501" s="1"/>
  <c r="P289" i="24501"/>
  <c r="R289" i="24501" s="1"/>
  <c r="O279" i="24501"/>
  <c r="P118" i="24501"/>
  <c r="R118" i="24501" s="1"/>
  <c r="K135" i="24501"/>
  <c r="O135" i="24500"/>
  <c r="P64" i="24500"/>
  <c r="R64" i="24500" s="1"/>
  <c r="P56" i="24500"/>
  <c r="R56" i="24500" s="1"/>
  <c r="K21" i="24500"/>
  <c r="P21" i="24500" s="1"/>
  <c r="R21" i="24500" s="1"/>
  <c r="P10" i="24500"/>
  <c r="R10" i="24500" s="1"/>
  <c r="N344" i="24501"/>
  <c r="P324" i="24501"/>
  <c r="R324" i="24501" s="1"/>
  <c r="P291" i="24501"/>
  <c r="O290" i="24501"/>
  <c r="P271" i="24501"/>
  <c r="R271" i="24501" s="1"/>
  <c r="H279" i="24501"/>
  <c r="K269" i="24501"/>
  <c r="H343" i="24501"/>
  <c r="P176" i="24500"/>
  <c r="R176" i="24500" s="1"/>
  <c r="P82" i="24500"/>
  <c r="R82" i="24500" s="1"/>
  <c r="P16" i="24500"/>
  <c r="R16" i="24500" s="1"/>
  <c r="P332" i="24501"/>
  <c r="R332" i="24501" s="1"/>
  <c r="P299" i="24501"/>
  <c r="R299" i="24501" s="1"/>
  <c r="P275" i="24501"/>
  <c r="R275" i="24501" s="1"/>
  <c r="P206" i="24500"/>
  <c r="R206" i="24500" s="1"/>
  <c r="P189" i="24500"/>
  <c r="R189" i="24500" s="1"/>
  <c r="P171" i="24500"/>
  <c r="R171" i="24500" s="1"/>
  <c r="P154" i="24500"/>
  <c r="R154" i="24500" s="1"/>
  <c r="P105" i="24500"/>
  <c r="P78" i="24500"/>
  <c r="R78" i="24500" s="1"/>
  <c r="P20" i="24500"/>
  <c r="R20" i="24500" s="1"/>
  <c r="O14" i="24500"/>
  <c r="K343" i="24501"/>
  <c r="P336" i="24501"/>
  <c r="R336" i="24501" s="1"/>
  <c r="P303" i="24501"/>
  <c r="R303" i="24501" s="1"/>
  <c r="P253" i="24501"/>
  <c r="R253" i="24501" s="1"/>
  <c r="H236" i="24501"/>
  <c r="K191" i="24501"/>
  <c r="K190" i="24501"/>
  <c r="H135" i="24501"/>
  <c r="P50" i="24501"/>
  <c r="R50" i="24501" s="1"/>
  <c r="P14" i="24501"/>
  <c r="H343" i="24502"/>
  <c r="R191" i="24502"/>
  <c r="P231" i="24501"/>
  <c r="R231" i="24501" s="1"/>
  <c r="P207" i="24501"/>
  <c r="R207" i="24501" s="1"/>
  <c r="P189" i="24501"/>
  <c r="R189" i="24501" s="1"/>
  <c r="P171" i="24501"/>
  <c r="R171" i="24501" s="1"/>
  <c r="R136" i="24501"/>
  <c r="P97" i="24501"/>
  <c r="R97" i="24501" s="1"/>
  <c r="P67" i="24501"/>
  <c r="R67" i="24501" s="1"/>
  <c r="O290" i="24502"/>
  <c r="K279" i="24502"/>
  <c r="P270" i="24502"/>
  <c r="P251" i="24501"/>
  <c r="R251" i="24501" s="1"/>
  <c r="P239" i="24501"/>
  <c r="R239" i="24501" s="1"/>
  <c r="P227" i="24501"/>
  <c r="R227" i="24501" s="1"/>
  <c r="P203" i="24501"/>
  <c r="R203" i="24501" s="1"/>
  <c r="P194" i="24501"/>
  <c r="R194" i="24501" s="1"/>
  <c r="P185" i="24501"/>
  <c r="R185" i="24501" s="1"/>
  <c r="P167" i="24501"/>
  <c r="R167" i="24501" s="1"/>
  <c r="P153" i="24501"/>
  <c r="R153" i="24501" s="1"/>
  <c r="P93" i="24501"/>
  <c r="R93" i="24501" s="1"/>
  <c r="P42" i="24501"/>
  <c r="R42" i="24501" s="1"/>
  <c r="O31" i="24501"/>
  <c r="P18" i="24501"/>
  <c r="R18" i="24501" s="1"/>
  <c r="K281" i="24502"/>
  <c r="H290" i="24502"/>
  <c r="P81" i="24501"/>
  <c r="R81" i="24501" s="1"/>
  <c r="P73" i="24501"/>
  <c r="R73" i="24501" s="1"/>
  <c r="O343" i="24502"/>
  <c r="O268" i="24502"/>
  <c r="K71" i="24501"/>
  <c r="H104" i="24501"/>
  <c r="K31" i="24501"/>
  <c r="P15" i="24501"/>
  <c r="R14" i="24501"/>
  <c r="R280" i="24502"/>
  <c r="P225" i="24502"/>
  <c r="R225" i="24502" s="1"/>
  <c r="K236" i="24502"/>
  <c r="R202" i="24501"/>
  <c r="Q223" i="24501"/>
  <c r="Q344" i="24501" s="1"/>
  <c r="P160" i="24501"/>
  <c r="R160" i="24501" s="1"/>
  <c r="P147" i="24501"/>
  <c r="R147" i="24501" s="1"/>
  <c r="P127" i="24501"/>
  <c r="R127" i="24501" s="1"/>
  <c r="P111" i="24501"/>
  <c r="R111" i="24501" s="1"/>
  <c r="P34" i="24501"/>
  <c r="R34" i="24501" s="1"/>
  <c r="H70" i="24501"/>
  <c r="O14" i="24501"/>
  <c r="H279" i="24502"/>
  <c r="R141" i="24502"/>
  <c r="P220" i="24501"/>
  <c r="R220" i="24501" s="1"/>
  <c r="P143" i="24501"/>
  <c r="R143" i="24501" s="1"/>
  <c r="P134" i="24501"/>
  <c r="R134" i="24501" s="1"/>
  <c r="P122" i="24501"/>
  <c r="R122" i="24501" s="1"/>
  <c r="P107" i="24501"/>
  <c r="R107" i="24501" s="1"/>
  <c r="K14" i="24501"/>
  <c r="H268" i="24502"/>
  <c r="K32" i="24501"/>
  <c r="K223" i="24502"/>
  <c r="P201" i="24502"/>
  <c r="R201" i="24502" s="1"/>
  <c r="P159" i="24502"/>
  <c r="R159" i="24502" s="1"/>
  <c r="Q190" i="24502"/>
  <c r="Q344" i="24502" s="1"/>
  <c r="P115" i="24502"/>
  <c r="R115" i="24502" s="1"/>
  <c r="P112" i="24502"/>
  <c r="R112" i="24502" s="1"/>
  <c r="P76" i="24502"/>
  <c r="R76" i="24502" s="1"/>
  <c r="P53" i="24502"/>
  <c r="R53" i="24502" s="1"/>
  <c r="R33" i="24502"/>
  <c r="H31" i="24502"/>
  <c r="K237" i="24502"/>
  <c r="H135" i="24502"/>
  <c r="O104" i="24502"/>
  <c r="P12" i="24502"/>
  <c r="R12" i="24502" s="1"/>
  <c r="H290" i="24503"/>
  <c r="P244" i="24503"/>
  <c r="R244" i="24503" s="1"/>
  <c r="O279" i="24502"/>
  <c r="P231" i="24502"/>
  <c r="R231" i="24502" s="1"/>
  <c r="H223" i="24502"/>
  <c r="P216" i="24502"/>
  <c r="R216" i="24502" s="1"/>
  <c r="H190" i="24502"/>
  <c r="P158" i="24502"/>
  <c r="R158" i="24502" s="1"/>
  <c r="P147" i="24502"/>
  <c r="R147" i="24502" s="1"/>
  <c r="P105" i="24502"/>
  <c r="K135" i="24502"/>
  <c r="K78" i="24502"/>
  <c r="P78" i="24502" s="1"/>
  <c r="R78" i="24502" s="1"/>
  <c r="H104" i="24502"/>
  <c r="P75" i="24502"/>
  <c r="R75" i="24502" s="1"/>
  <c r="H70" i="24502"/>
  <c r="P52" i="24502"/>
  <c r="R52" i="24502" s="1"/>
  <c r="H236" i="24502"/>
  <c r="P207" i="24502"/>
  <c r="R207" i="24502" s="1"/>
  <c r="P186" i="24502"/>
  <c r="R186" i="24502" s="1"/>
  <c r="P180" i="24502"/>
  <c r="R180" i="24502" s="1"/>
  <c r="P58" i="24502"/>
  <c r="R58" i="24502" s="1"/>
  <c r="P37" i="24502"/>
  <c r="R37" i="24502" s="1"/>
  <c r="K70" i="24502"/>
  <c r="O31" i="24502"/>
  <c r="K291" i="24503"/>
  <c r="H343" i="24503"/>
  <c r="K291" i="24502"/>
  <c r="O236" i="24502"/>
  <c r="P171" i="24502"/>
  <c r="R171" i="24502" s="1"/>
  <c r="P131" i="24502"/>
  <c r="R131" i="24502" s="1"/>
  <c r="P103" i="24502"/>
  <c r="R103" i="24502" s="1"/>
  <c r="P62" i="24502"/>
  <c r="R62" i="24502" s="1"/>
  <c r="P15" i="24502"/>
  <c r="K31" i="24502"/>
  <c r="P167" i="24502"/>
  <c r="R167" i="24502" s="1"/>
  <c r="O190" i="24502"/>
  <c r="P88" i="24502"/>
  <c r="R88" i="24502" s="1"/>
  <c r="P27" i="24502"/>
  <c r="R27" i="24502" s="1"/>
  <c r="P334" i="24503"/>
  <c r="R334" i="24503" s="1"/>
  <c r="P301" i="24503"/>
  <c r="R301" i="24503" s="1"/>
  <c r="P280" i="24503"/>
  <c r="O290" i="24503"/>
  <c r="P269" i="24503"/>
  <c r="K245" i="24503"/>
  <c r="P245" i="24503" s="1"/>
  <c r="R245" i="24503" s="1"/>
  <c r="H268" i="24503"/>
  <c r="K190" i="24502"/>
  <c r="P338" i="24503"/>
  <c r="R338" i="24503" s="1"/>
  <c r="P306" i="24503"/>
  <c r="R306" i="24503" s="1"/>
  <c r="O343" i="24503"/>
  <c r="P283" i="24503"/>
  <c r="R283" i="24503" s="1"/>
  <c r="P191" i="24503"/>
  <c r="K223" i="24503"/>
  <c r="P314" i="24503"/>
  <c r="R314" i="24503" s="1"/>
  <c r="K271" i="24503"/>
  <c r="P271" i="24503" s="1"/>
  <c r="R271" i="24503" s="1"/>
  <c r="H279" i="24503"/>
  <c r="P128" i="24502"/>
  <c r="R128" i="24502" s="1"/>
  <c r="P109" i="24502"/>
  <c r="R109" i="24502" s="1"/>
  <c r="O135" i="24502"/>
  <c r="P72" i="24502"/>
  <c r="R72" i="24502" s="1"/>
  <c r="P41" i="24502"/>
  <c r="R41" i="24502" s="1"/>
  <c r="G344" i="24503"/>
  <c r="P318" i="24503"/>
  <c r="R318" i="24503" s="1"/>
  <c r="K290" i="24503"/>
  <c r="P45" i="24502"/>
  <c r="R45" i="24502" s="1"/>
  <c r="O70" i="24502"/>
  <c r="P8" i="24502"/>
  <c r="R8" i="24502" s="1"/>
  <c r="P322" i="24503"/>
  <c r="R322" i="24503" s="1"/>
  <c r="K236" i="24503"/>
  <c r="P330" i="24503"/>
  <c r="R330" i="24503" s="1"/>
  <c r="P297" i="24503"/>
  <c r="R297" i="24503" s="1"/>
  <c r="P8" i="24503"/>
  <c r="R8" i="24503" s="1"/>
  <c r="K14" i="24503"/>
  <c r="K190" i="24503"/>
  <c r="P121" i="24503"/>
  <c r="R121" i="24503" s="1"/>
  <c r="P91" i="24503"/>
  <c r="R91" i="24503" s="1"/>
  <c r="P61" i="24503"/>
  <c r="R61" i="24503" s="1"/>
  <c r="O70" i="24503"/>
  <c r="P30" i="24503"/>
  <c r="R30" i="24503" s="1"/>
  <c r="O31" i="24503"/>
  <c r="P273" i="24504"/>
  <c r="R273" i="24504" s="1"/>
  <c r="H223" i="24503"/>
  <c r="K106" i="24503"/>
  <c r="K76" i="24503"/>
  <c r="P76" i="24503" s="1"/>
  <c r="R76" i="24503" s="1"/>
  <c r="K70" i="24503"/>
  <c r="P32" i="24503"/>
  <c r="R291" i="24504"/>
  <c r="O104" i="24503"/>
  <c r="P255" i="24503"/>
  <c r="R255" i="24503" s="1"/>
  <c r="O236" i="24503"/>
  <c r="P225" i="24503"/>
  <c r="R225" i="24503" s="1"/>
  <c r="P215" i="24503"/>
  <c r="R215" i="24503" s="1"/>
  <c r="P199" i="24503"/>
  <c r="R199" i="24503" s="1"/>
  <c r="H190" i="24503"/>
  <c r="P134" i="24503"/>
  <c r="R134" i="24503" s="1"/>
  <c r="O135" i="24503"/>
  <c r="P103" i="24503"/>
  <c r="R103" i="24503" s="1"/>
  <c r="P71" i="24503"/>
  <c r="P40" i="24503"/>
  <c r="R40" i="24503" s="1"/>
  <c r="R7" i="24503"/>
  <c r="P228" i="24503"/>
  <c r="R228" i="24503" s="1"/>
  <c r="H236" i="24503"/>
  <c r="P149" i="24503"/>
  <c r="R149" i="24503" s="1"/>
  <c r="P105" i="24503"/>
  <c r="P75" i="24503"/>
  <c r="R75" i="24503" s="1"/>
  <c r="P44" i="24503"/>
  <c r="R44" i="24503" s="1"/>
  <c r="P11" i="24503"/>
  <c r="R11" i="24503" s="1"/>
  <c r="H14" i="24503"/>
  <c r="P247" i="24504"/>
  <c r="R247" i="24504" s="1"/>
  <c r="K268" i="24504"/>
  <c r="P239" i="24503"/>
  <c r="R239" i="24503" s="1"/>
  <c r="P193" i="24503"/>
  <c r="R193" i="24503" s="1"/>
  <c r="O223" i="24503"/>
  <c r="P183" i="24503"/>
  <c r="R183" i="24503" s="1"/>
  <c r="P159" i="24503"/>
  <c r="R159" i="24503" s="1"/>
  <c r="P117" i="24503"/>
  <c r="R117" i="24503" s="1"/>
  <c r="P87" i="24503"/>
  <c r="R87" i="24503" s="1"/>
  <c r="P57" i="24503"/>
  <c r="R57" i="24503" s="1"/>
  <c r="P25" i="24503"/>
  <c r="R25" i="24503" s="1"/>
  <c r="H343" i="24504"/>
  <c r="P280" i="24504"/>
  <c r="K290" i="24504"/>
  <c r="K236" i="24504"/>
  <c r="R269" i="24504"/>
  <c r="R279" i="24504" s="1"/>
  <c r="P228" i="24504"/>
  <c r="R228" i="24504" s="1"/>
  <c r="H236" i="24504"/>
  <c r="P191" i="24504"/>
  <c r="K223" i="24504"/>
  <c r="P103" i="24504"/>
  <c r="R103" i="24504" s="1"/>
  <c r="K322" i="24504"/>
  <c r="P322" i="24504" s="1"/>
  <c r="R322" i="24504" s="1"/>
  <c r="H290" i="24504"/>
  <c r="P224" i="24504"/>
  <c r="P105" i="24504"/>
  <c r="P54" i="24504"/>
  <c r="R54" i="24504" s="1"/>
  <c r="K70" i="24504"/>
  <c r="P174" i="24504"/>
  <c r="R174" i="24504" s="1"/>
  <c r="H190" i="24504"/>
  <c r="O135" i="24504"/>
  <c r="P314" i="24504"/>
  <c r="R314" i="24504" s="1"/>
  <c r="P283" i="24504"/>
  <c r="R283" i="24504" s="1"/>
  <c r="P239" i="24504"/>
  <c r="R239" i="24504" s="1"/>
  <c r="R136" i="24504"/>
  <c r="P196" i="24504"/>
  <c r="R196" i="24504" s="1"/>
  <c r="P176" i="24504"/>
  <c r="R176" i="24504" s="1"/>
  <c r="P172" i="24504"/>
  <c r="R172" i="24504" s="1"/>
  <c r="P139" i="24504"/>
  <c r="R139" i="24504" s="1"/>
  <c r="O190" i="24504"/>
  <c r="P117" i="24504"/>
  <c r="R117" i="24504" s="1"/>
  <c r="H268" i="24504"/>
  <c r="H223" i="24504"/>
  <c r="K190" i="24504"/>
  <c r="R15" i="24504"/>
  <c r="R31" i="24504" s="1"/>
  <c r="P141" i="24504"/>
  <c r="R141" i="24504" s="1"/>
  <c r="P138" i="24504"/>
  <c r="R138" i="24504" s="1"/>
  <c r="P330" i="24504"/>
  <c r="R330" i="24504" s="1"/>
  <c r="P297" i="24504"/>
  <c r="R297" i="24504" s="1"/>
  <c r="P255" i="24504"/>
  <c r="R255" i="24504" s="1"/>
  <c r="P225" i="24504"/>
  <c r="R225" i="24504" s="1"/>
  <c r="P206" i="24504"/>
  <c r="R206" i="24504" s="1"/>
  <c r="O223" i="24504"/>
  <c r="O344" i="24504" s="1"/>
  <c r="P155" i="24504"/>
  <c r="R155" i="24504" s="1"/>
  <c r="P116" i="24504"/>
  <c r="R116" i="24504" s="1"/>
  <c r="H104" i="24504"/>
  <c r="H70" i="24504"/>
  <c r="P64" i="24504"/>
  <c r="R64" i="24504" s="1"/>
  <c r="P59" i="24504"/>
  <c r="R59" i="24504" s="1"/>
  <c r="P53" i="24504"/>
  <c r="R53" i="24504" s="1"/>
  <c r="K14" i="24504"/>
  <c r="P166" i="24504"/>
  <c r="R166" i="24504" s="1"/>
  <c r="P134" i="24504"/>
  <c r="R134" i="24504" s="1"/>
  <c r="P126" i="24504"/>
  <c r="R126" i="24504" s="1"/>
  <c r="P78" i="24504"/>
  <c r="R78" i="24504" s="1"/>
  <c r="O70" i="24504"/>
  <c r="O31" i="24504"/>
  <c r="K31" i="24504"/>
  <c r="P71" i="24504"/>
  <c r="K104" i="24504"/>
  <c r="P185" i="24504"/>
  <c r="R185" i="24504" s="1"/>
  <c r="P148" i="24504"/>
  <c r="R148" i="24504" s="1"/>
  <c r="P125" i="24504"/>
  <c r="R125" i="24504" s="1"/>
  <c r="P95" i="24504"/>
  <c r="R95" i="24504" s="1"/>
  <c r="P86" i="24504"/>
  <c r="R86" i="24504" s="1"/>
  <c r="P29" i="24504"/>
  <c r="R29" i="24504" s="1"/>
  <c r="R7" i="24504"/>
  <c r="H31" i="24504"/>
  <c r="P73" i="24533"/>
  <c r="T73" i="24533" s="1"/>
  <c r="P67" i="24533"/>
  <c r="T67" i="24533" s="1"/>
  <c r="P8" i="24504"/>
  <c r="R8" i="24504" s="1"/>
  <c r="P66" i="24533"/>
  <c r="T66" i="24533" s="1"/>
  <c r="P68" i="24533"/>
  <c r="T68" i="24533" s="1"/>
  <c r="P76" i="24533"/>
  <c r="T76" i="24533" s="1"/>
  <c r="P84" i="24533"/>
  <c r="T84" i="24533" s="1"/>
  <c r="H14" i="24504"/>
  <c r="P91" i="24533"/>
  <c r="T91" i="24533" s="1"/>
  <c r="P70" i="24533"/>
  <c r="T70" i="24533" s="1"/>
  <c r="P94" i="24533"/>
  <c r="T94" i="24533" s="1"/>
  <c r="P87" i="24533"/>
  <c r="T87" i="24533" s="1"/>
  <c r="P58" i="24533"/>
  <c r="T58" i="24533" s="1"/>
  <c r="P74" i="24533"/>
  <c r="T74" i="24533" s="1"/>
  <c r="P82" i="24533"/>
  <c r="T82" i="24533" s="1"/>
  <c r="T78" i="24533"/>
  <c r="P81" i="24533"/>
  <c r="T81" i="24533" s="1"/>
  <c r="P79" i="24533"/>
  <c r="T79" i="24533" s="1"/>
  <c r="P77" i="24533"/>
  <c r="T77" i="24533" s="1"/>
  <c r="P80" i="24533"/>
  <c r="T80" i="24533" s="1"/>
  <c r="T89" i="24533"/>
  <c r="P86" i="24533"/>
  <c r="T86" i="24533" s="1"/>
  <c r="P88" i="24533"/>
  <c r="T88" i="24533" s="1"/>
  <c r="P85" i="24533"/>
  <c r="T85" i="24533" s="1"/>
  <c r="P72" i="24533"/>
  <c r="T72" i="24533" s="1"/>
  <c r="S95" i="24533"/>
  <c r="P57" i="24533"/>
  <c r="T57" i="24533" s="1"/>
  <c r="P59" i="24533"/>
  <c r="T59" i="24533" s="1"/>
  <c r="P61" i="24533"/>
  <c r="T61" i="24533" s="1"/>
  <c r="O95" i="24533"/>
  <c r="P65" i="24533"/>
  <c r="T65" i="24533" s="1"/>
  <c r="P90" i="24533"/>
  <c r="T90" i="24533" s="1"/>
  <c r="K95" i="24533"/>
  <c r="D370" i="24533"/>
  <c r="P118" i="24533"/>
  <c r="T118" i="24533" s="1"/>
  <c r="P113" i="24533"/>
  <c r="T113" i="24533" s="1"/>
  <c r="P121" i="24533"/>
  <c r="T121" i="24533" s="1"/>
  <c r="P122" i="24533"/>
  <c r="T122" i="24533" s="1"/>
  <c r="T119" i="24533"/>
  <c r="T115" i="24533"/>
  <c r="P120" i="24533"/>
  <c r="T120" i="24533" s="1"/>
  <c r="P114" i="24533"/>
  <c r="T114" i="24533" s="1"/>
  <c r="P123" i="24533"/>
  <c r="T123" i="24533" s="1"/>
  <c r="P124" i="24533"/>
  <c r="T124" i="24533" s="1"/>
  <c r="H129" i="24533"/>
  <c r="K129" i="24533" s="1"/>
  <c r="P128" i="24533"/>
  <c r="T128" i="24533" s="1"/>
  <c r="P125" i="24533"/>
  <c r="T125" i="24533" s="1"/>
  <c r="P126" i="24533"/>
  <c r="T126" i="24533" s="1"/>
  <c r="P127" i="24533"/>
  <c r="T127" i="24533" s="1"/>
  <c r="P106" i="24533"/>
  <c r="T106" i="24533" s="1"/>
  <c r="P103" i="24533"/>
  <c r="T103" i="24533" s="1"/>
  <c r="P96" i="24533"/>
  <c r="T96" i="24533" s="1"/>
  <c r="P110" i="24533"/>
  <c r="T110" i="24533" s="1"/>
  <c r="P111" i="24533"/>
  <c r="T111" i="24533" s="1"/>
  <c r="P100" i="24533"/>
  <c r="T100" i="24533" s="1"/>
  <c r="S129" i="24533"/>
  <c r="P105" i="24533"/>
  <c r="T105" i="24533" s="1"/>
  <c r="P97" i="24533"/>
  <c r="T97" i="24533" s="1"/>
  <c r="O129" i="24533"/>
  <c r="P112" i="24533"/>
  <c r="T112" i="24533" s="1"/>
  <c r="P107" i="24533"/>
  <c r="T107" i="24533" s="1"/>
  <c r="P109" i="24533"/>
  <c r="T109" i="24533" s="1"/>
  <c r="P108" i="24533"/>
  <c r="T108" i="24533" s="1"/>
  <c r="T99" i="24533"/>
  <c r="T39" i="24533" l="1"/>
  <c r="T56" i="24533"/>
  <c r="P182" i="24533"/>
  <c r="H370" i="24533"/>
  <c r="O370" i="24533"/>
  <c r="P262" i="24533"/>
  <c r="S370" i="24533"/>
  <c r="K370" i="24533"/>
  <c r="T305" i="24533"/>
  <c r="K370" i="24532"/>
  <c r="T104" i="24524"/>
  <c r="T31" i="24485"/>
  <c r="P305" i="24531"/>
  <c r="T305" i="24531" s="1"/>
  <c r="O344" i="24501"/>
  <c r="O344" i="24500"/>
  <c r="P104" i="24487"/>
  <c r="O344" i="24484"/>
  <c r="R268" i="24499"/>
  <c r="H344" i="24500"/>
  <c r="K190" i="24497"/>
  <c r="R290" i="24495"/>
  <c r="P104" i="24494"/>
  <c r="R223" i="24492"/>
  <c r="P13" i="24488"/>
  <c r="R13" i="24488" s="1"/>
  <c r="R14" i="24488" s="1"/>
  <c r="R223" i="24487"/>
  <c r="K135" i="24486"/>
  <c r="P290" i="24486"/>
  <c r="T290" i="24486" s="1"/>
  <c r="T14" i="24523"/>
  <c r="K369" i="24530"/>
  <c r="K370" i="24530" s="1"/>
  <c r="P158" i="24527"/>
  <c r="T158" i="24527" s="1"/>
  <c r="P190" i="24523"/>
  <c r="T190" i="24523" s="1"/>
  <c r="P290" i="24522"/>
  <c r="T290" i="24522" s="1"/>
  <c r="R190" i="24502"/>
  <c r="P15" i="24498"/>
  <c r="K290" i="24497"/>
  <c r="P290" i="24497"/>
  <c r="K104" i="24496"/>
  <c r="P223" i="24492"/>
  <c r="P190" i="24491"/>
  <c r="P135" i="24490"/>
  <c r="R135" i="24489"/>
  <c r="K279" i="24490"/>
  <c r="K190" i="24487"/>
  <c r="P279" i="24490"/>
  <c r="P223" i="24487"/>
  <c r="S344" i="24486"/>
  <c r="R290" i="24488"/>
  <c r="P290" i="24484"/>
  <c r="T31" i="24484"/>
  <c r="S344" i="24484"/>
  <c r="P216" i="24533"/>
  <c r="T216" i="24533" s="1"/>
  <c r="H370" i="24532"/>
  <c r="P129" i="24532"/>
  <c r="T129" i="24532" s="1"/>
  <c r="K104" i="24503"/>
  <c r="P343" i="24497"/>
  <c r="H344" i="24489"/>
  <c r="R223" i="24489"/>
  <c r="R70" i="24488"/>
  <c r="P31" i="24524"/>
  <c r="T31" i="24524" s="1"/>
  <c r="T182" i="24533"/>
  <c r="P9" i="24498"/>
  <c r="K14" i="24498"/>
  <c r="P104" i="24489"/>
  <c r="R14" i="24502"/>
  <c r="K190" i="24492"/>
  <c r="P223" i="24489"/>
  <c r="R7" i="24489"/>
  <c r="R14" i="24489" s="1"/>
  <c r="H344" i="24483"/>
  <c r="P31" i="24482"/>
  <c r="T104" i="24513"/>
  <c r="T216" i="24529"/>
  <c r="P223" i="24523"/>
  <c r="T223" i="24523" s="1"/>
  <c r="K31" i="24503"/>
  <c r="K279" i="24504"/>
  <c r="P14" i="24502"/>
  <c r="R343" i="24500"/>
  <c r="K70" i="24500"/>
  <c r="K14" i="24499"/>
  <c r="K14" i="24497"/>
  <c r="K70" i="24496"/>
  <c r="R104" i="24491"/>
  <c r="R236" i="24490"/>
  <c r="R190" i="24487"/>
  <c r="H344" i="24484"/>
  <c r="P31" i="24485"/>
  <c r="P104" i="24485"/>
  <c r="T104" i="24485" s="1"/>
  <c r="T31" i="24482"/>
  <c r="P343" i="24482"/>
  <c r="P135" i="24523"/>
  <c r="T135" i="24523" s="1"/>
  <c r="O344" i="24524"/>
  <c r="P160" i="24531"/>
  <c r="T160" i="24531" s="1"/>
  <c r="R70" i="24504"/>
  <c r="H344" i="24497"/>
  <c r="R135" i="24495"/>
  <c r="P31" i="24491"/>
  <c r="R290" i="24492"/>
  <c r="H344" i="24490"/>
  <c r="R279" i="24490"/>
  <c r="R290" i="24487"/>
  <c r="P104" i="24484"/>
  <c r="S367" i="24526"/>
  <c r="O344" i="24522"/>
  <c r="R268" i="24503"/>
  <c r="R135" i="24501"/>
  <c r="R135" i="24498"/>
  <c r="R343" i="24497"/>
  <c r="P31" i="24492"/>
  <c r="P14" i="24489"/>
  <c r="P31" i="24489"/>
  <c r="K104" i="24487"/>
  <c r="S344" i="24482"/>
  <c r="P279" i="24497"/>
  <c r="P305" i="24529"/>
  <c r="T305" i="24529" s="1"/>
  <c r="K135" i="24504"/>
  <c r="R190" i="24503"/>
  <c r="P236" i="24502"/>
  <c r="R236" i="24502"/>
  <c r="K268" i="24499"/>
  <c r="R190" i="24497"/>
  <c r="P279" i="24498"/>
  <c r="R279" i="24497"/>
  <c r="R104" i="24495"/>
  <c r="R268" i="24496"/>
  <c r="P290" i="24492"/>
  <c r="P14" i="24492"/>
  <c r="K290" i="24490"/>
  <c r="K344" i="24490" s="1"/>
  <c r="P268" i="24491"/>
  <c r="R104" i="24489"/>
  <c r="O344" i="24487"/>
  <c r="R104" i="24487"/>
  <c r="P223" i="24486"/>
  <c r="T223" i="24486" s="1"/>
  <c r="R268" i="24487"/>
  <c r="P14" i="24484"/>
  <c r="K279" i="24483"/>
  <c r="O344" i="24483"/>
  <c r="P14" i="24482"/>
  <c r="T343" i="24482"/>
  <c r="K344" i="24521"/>
  <c r="P291" i="24526"/>
  <c r="T291" i="24526" s="1"/>
  <c r="O370" i="24530"/>
  <c r="H370" i="24531"/>
  <c r="K370" i="24531"/>
  <c r="P369" i="24531"/>
  <c r="T369" i="24531" s="1"/>
  <c r="T370" i="24531" s="1"/>
  <c r="P14" i="24504"/>
  <c r="R105" i="24504"/>
  <c r="P135" i="24504"/>
  <c r="R135" i="24504" s="1"/>
  <c r="R14" i="24503"/>
  <c r="P190" i="24503"/>
  <c r="P343" i="24504"/>
  <c r="O344" i="24502"/>
  <c r="R190" i="24501"/>
  <c r="R291" i="24501"/>
  <c r="R343" i="24501" s="1"/>
  <c r="P343" i="24501"/>
  <c r="P135" i="24501"/>
  <c r="K14" i="24500"/>
  <c r="P7" i="24500"/>
  <c r="R33" i="24499"/>
  <c r="R70" i="24499" s="1"/>
  <c r="P70" i="24499"/>
  <c r="R190" i="24500"/>
  <c r="R224" i="24500"/>
  <c r="R236" i="24500" s="1"/>
  <c r="P236" i="24500"/>
  <c r="R197" i="24500"/>
  <c r="R223" i="24500" s="1"/>
  <c r="P223" i="24500"/>
  <c r="K343" i="24499"/>
  <c r="P291" i="24499"/>
  <c r="P32" i="24497"/>
  <c r="K70" i="24497"/>
  <c r="R279" i="24498"/>
  <c r="R14" i="24497"/>
  <c r="R268" i="24495"/>
  <c r="R293" i="24494"/>
  <c r="R343" i="24494" s="1"/>
  <c r="P343" i="24494"/>
  <c r="R137" i="24494"/>
  <c r="R190" i="24494" s="1"/>
  <c r="P190" i="24494"/>
  <c r="O344" i="24494"/>
  <c r="P139" i="24493"/>
  <c r="K190" i="24493"/>
  <c r="R223" i="24495"/>
  <c r="P225" i="24492"/>
  <c r="K236" i="24492"/>
  <c r="R291" i="24492"/>
  <c r="R343" i="24492" s="1"/>
  <c r="P343" i="24492"/>
  <c r="H344" i="24492"/>
  <c r="R273" i="24492"/>
  <c r="R279" i="24492" s="1"/>
  <c r="P279" i="24492"/>
  <c r="R191" i="24490"/>
  <c r="R223" i="24490" s="1"/>
  <c r="P223" i="24490"/>
  <c r="R236" i="24489"/>
  <c r="R16" i="24488"/>
  <c r="R31" i="24488" s="1"/>
  <c r="P31" i="24488"/>
  <c r="K135" i="24489"/>
  <c r="R190" i="24489"/>
  <c r="P290" i="24489"/>
  <c r="P190" i="24488"/>
  <c r="P279" i="24488"/>
  <c r="R269" i="24488"/>
  <c r="R279" i="24488" s="1"/>
  <c r="R223" i="24488"/>
  <c r="P7" i="24485"/>
  <c r="K14" i="24485"/>
  <c r="R31" i="24487"/>
  <c r="P31" i="24484"/>
  <c r="T192" i="24486"/>
  <c r="S344" i="24485"/>
  <c r="H344" i="24485"/>
  <c r="P70" i="24486"/>
  <c r="T32" i="24486"/>
  <c r="T70" i="24486" s="1"/>
  <c r="T15" i="24485"/>
  <c r="P268" i="24484"/>
  <c r="T32" i="24482"/>
  <c r="T70" i="24482" s="1"/>
  <c r="P70" i="24482"/>
  <c r="T7" i="24513"/>
  <c r="T14" i="24513" s="1"/>
  <c r="P14" i="24513"/>
  <c r="P344" i="24513" s="1"/>
  <c r="S344" i="24519"/>
  <c r="P249" i="24532"/>
  <c r="T249" i="24532" s="1"/>
  <c r="T370" i="24532" s="1"/>
  <c r="R14" i="24504"/>
  <c r="R343" i="24504"/>
  <c r="R280" i="24503"/>
  <c r="R290" i="24503" s="1"/>
  <c r="P290" i="24503"/>
  <c r="K343" i="24502"/>
  <c r="P291" i="24502"/>
  <c r="P237" i="24502"/>
  <c r="K268" i="24502"/>
  <c r="R15" i="24501"/>
  <c r="R31" i="24501" s="1"/>
  <c r="P31" i="24501"/>
  <c r="R32" i="24500"/>
  <c r="R70" i="24500" s="1"/>
  <c r="P70" i="24500"/>
  <c r="K104" i="24498"/>
  <c r="P71" i="24498"/>
  <c r="P14" i="24499"/>
  <c r="P268" i="24500"/>
  <c r="P279" i="24500"/>
  <c r="R269" i="24500"/>
  <c r="R279" i="24500" s="1"/>
  <c r="H344" i="24499"/>
  <c r="R191" i="24498"/>
  <c r="R223" i="24498" s="1"/>
  <c r="P223" i="24498"/>
  <c r="P223" i="24496"/>
  <c r="P343" i="24495"/>
  <c r="P237" i="24493"/>
  <c r="K268" i="24493"/>
  <c r="R237" i="24494"/>
  <c r="R268" i="24494" s="1"/>
  <c r="P268" i="24494"/>
  <c r="R291" i="24493"/>
  <c r="P237" i="24492"/>
  <c r="K268" i="24492"/>
  <c r="K290" i="24493"/>
  <c r="P280" i="24493"/>
  <c r="P7" i="24491"/>
  <c r="K14" i="24491"/>
  <c r="P135" i="24491"/>
  <c r="R105" i="24491"/>
  <c r="R135" i="24491" s="1"/>
  <c r="P268" i="24490"/>
  <c r="R237" i="24490"/>
  <c r="R268" i="24490" s="1"/>
  <c r="P279" i="24491"/>
  <c r="P236" i="24490"/>
  <c r="R290" i="24489"/>
  <c r="R190" i="24488"/>
  <c r="P14" i="24487"/>
  <c r="P290" i="24487"/>
  <c r="P223" i="24488"/>
  <c r="P70" i="24487"/>
  <c r="R32" i="24487"/>
  <c r="R70" i="24487" s="1"/>
  <c r="P190" i="24486"/>
  <c r="T190" i="24486" s="1"/>
  <c r="P136" i="24484"/>
  <c r="K190" i="24484"/>
  <c r="T136" i="24486"/>
  <c r="P192" i="24483"/>
  <c r="K223" i="24483"/>
  <c r="K190" i="24483"/>
  <c r="T344" i="24513"/>
  <c r="T135" i="24519"/>
  <c r="K344" i="24525"/>
  <c r="S370" i="24529"/>
  <c r="H367" i="24527"/>
  <c r="P370" i="24529"/>
  <c r="T369" i="24529"/>
  <c r="T262" i="24533"/>
  <c r="H370" i="24529"/>
  <c r="R71" i="24504"/>
  <c r="R104" i="24504" s="1"/>
  <c r="P104" i="24504"/>
  <c r="P70" i="24504"/>
  <c r="P236" i="24504"/>
  <c r="R224" i="24504"/>
  <c r="R236" i="24504" s="1"/>
  <c r="P268" i="24504"/>
  <c r="R105" i="24503"/>
  <c r="R32" i="24503"/>
  <c r="R70" i="24503" s="1"/>
  <c r="P70" i="24503"/>
  <c r="R236" i="24503"/>
  <c r="P31" i="24502"/>
  <c r="R15" i="24502"/>
  <c r="R31" i="24502" s="1"/>
  <c r="H344" i="24503"/>
  <c r="P135" i="24502"/>
  <c r="R105" i="24502"/>
  <c r="R135" i="24502" s="1"/>
  <c r="K268" i="24503"/>
  <c r="R224" i="24501"/>
  <c r="R236" i="24501" s="1"/>
  <c r="P236" i="24501"/>
  <c r="R71" i="24499"/>
  <c r="R104" i="24499" s="1"/>
  <c r="P104" i="24499"/>
  <c r="R104" i="24500"/>
  <c r="R14" i="24499"/>
  <c r="R268" i="24500"/>
  <c r="R270" i="24496"/>
  <c r="R279" i="24496" s="1"/>
  <c r="P279" i="24496"/>
  <c r="R105" i="24496"/>
  <c r="R135" i="24496" s="1"/>
  <c r="P135" i="24496"/>
  <c r="P104" i="24495"/>
  <c r="P135" i="24495"/>
  <c r="H344" i="24495"/>
  <c r="R223" i="24496"/>
  <c r="R343" i="24495"/>
  <c r="R105" i="24494"/>
  <c r="R135" i="24494" s="1"/>
  <c r="P135" i="24494"/>
  <c r="R7" i="24493"/>
  <c r="R14" i="24493" s="1"/>
  <c r="O14" i="24493"/>
  <c r="O344" i="24493" s="1"/>
  <c r="P14" i="24493"/>
  <c r="P225" i="24494"/>
  <c r="K236" i="24494"/>
  <c r="K344" i="24494" s="1"/>
  <c r="H344" i="24494"/>
  <c r="R32" i="24494"/>
  <c r="R70" i="24494" s="1"/>
  <c r="P70" i="24494"/>
  <c r="K236" i="24496"/>
  <c r="P224" i="24496"/>
  <c r="P70" i="24492"/>
  <c r="R32" i="24492"/>
  <c r="R70" i="24492" s="1"/>
  <c r="R280" i="24491"/>
  <c r="R290" i="24491" s="1"/>
  <c r="P290" i="24491"/>
  <c r="P343" i="24489"/>
  <c r="O344" i="24489"/>
  <c r="R14" i="24487"/>
  <c r="K279" i="24486"/>
  <c r="T32" i="24485"/>
  <c r="P70" i="24485"/>
  <c r="T70" i="24485" s="1"/>
  <c r="K223" i="24484"/>
  <c r="P191" i="24484"/>
  <c r="P190" i="24483"/>
  <c r="T136" i="24483"/>
  <c r="T190" i="24483" s="1"/>
  <c r="K31" i="24522"/>
  <c r="K344" i="24522" s="1"/>
  <c r="P15" i="24522"/>
  <c r="T8" i="24522"/>
  <c r="T14" i="24522" s="1"/>
  <c r="P14" i="24522"/>
  <c r="P344" i="24520"/>
  <c r="T344" i="24520" s="1"/>
  <c r="K344" i="24513"/>
  <c r="O344" i="24519"/>
  <c r="S370" i="24530"/>
  <c r="P31" i="24504"/>
  <c r="R71" i="24503"/>
  <c r="R104" i="24503" s="1"/>
  <c r="P104" i="24503"/>
  <c r="R191" i="24503"/>
  <c r="R223" i="24503" s="1"/>
  <c r="P223" i="24503"/>
  <c r="P236" i="24503"/>
  <c r="K343" i="24503"/>
  <c r="P291" i="24503"/>
  <c r="P70" i="24502"/>
  <c r="R270" i="24502"/>
  <c r="R279" i="24502" s="1"/>
  <c r="P279" i="24502"/>
  <c r="H344" i="24501"/>
  <c r="P104" i="24500"/>
  <c r="K236" i="24498"/>
  <c r="P224" i="24498"/>
  <c r="O14" i="24498"/>
  <c r="O344" i="24498" s="1"/>
  <c r="P291" i="24498"/>
  <c r="K343" i="24498"/>
  <c r="P290" i="24498"/>
  <c r="H344" i="24498"/>
  <c r="P190" i="24497"/>
  <c r="P105" i="24497"/>
  <c r="K135" i="24497"/>
  <c r="P290" i="24495"/>
  <c r="P343" i="24496"/>
  <c r="R291" i="24496"/>
  <c r="R343" i="24496" s="1"/>
  <c r="P290" i="24494"/>
  <c r="R280" i="24494"/>
  <c r="R290" i="24494" s="1"/>
  <c r="P70" i="24493"/>
  <c r="R269" i="24494"/>
  <c r="R279" i="24494" s="1"/>
  <c r="P279" i="24494"/>
  <c r="R70" i="24491"/>
  <c r="H344" i="24488"/>
  <c r="K279" i="24487"/>
  <c r="K344" i="24487" s="1"/>
  <c r="P269" i="24487"/>
  <c r="R343" i="24489"/>
  <c r="R237" i="24488"/>
  <c r="R268" i="24488" s="1"/>
  <c r="P268" i="24488"/>
  <c r="R343" i="24490"/>
  <c r="O344" i="24486"/>
  <c r="P268" i="24486"/>
  <c r="T31" i="24486"/>
  <c r="P190" i="24487"/>
  <c r="P279" i="24484"/>
  <c r="K70" i="24484"/>
  <c r="P33" i="24484"/>
  <c r="P279" i="24486"/>
  <c r="T279" i="24486" s="1"/>
  <c r="T105" i="24484"/>
  <c r="T191" i="24485"/>
  <c r="P106" i="24484"/>
  <c r="T106" i="24484" s="1"/>
  <c r="K135" i="24484"/>
  <c r="P282" i="24483"/>
  <c r="T282" i="24483" s="1"/>
  <c r="K290" i="24483"/>
  <c r="T269" i="24483"/>
  <c r="T279" i="24483" s="1"/>
  <c r="P279" i="24483"/>
  <c r="T290" i="24483"/>
  <c r="P270" i="24482"/>
  <c r="K279" i="24482"/>
  <c r="K344" i="24482" s="1"/>
  <c r="T14" i="24483"/>
  <c r="T237" i="24483"/>
  <c r="T268" i="24483" s="1"/>
  <c r="P268" i="24483"/>
  <c r="K344" i="24523"/>
  <c r="P344" i="24523" s="1"/>
  <c r="T344" i="24523" s="1"/>
  <c r="K367" i="24527"/>
  <c r="H367" i="24526"/>
  <c r="P370" i="24532"/>
  <c r="K104" i="24502"/>
  <c r="R70" i="24502"/>
  <c r="K104" i="24501"/>
  <c r="P71" i="24501"/>
  <c r="P191" i="24501"/>
  <c r="K223" i="24501"/>
  <c r="P190" i="24501"/>
  <c r="P269" i="24501"/>
  <c r="K279" i="24501"/>
  <c r="K344" i="24501" s="1"/>
  <c r="P190" i="24499"/>
  <c r="R136" i="24499"/>
  <c r="R190" i="24499" s="1"/>
  <c r="P343" i="24500"/>
  <c r="K290" i="24500"/>
  <c r="P280" i="24500"/>
  <c r="R106" i="24499"/>
  <c r="R135" i="24499" s="1"/>
  <c r="P135" i="24499"/>
  <c r="R290" i="24498"/>
  <c r="K14" i="24496"/>
  <c r="P7" i="24496"/>
  <c r="K279" i="24495"/>
  <c r="P269" i="24495"/>
  <c r="P14" i="24494"/>
  <c r="R7" i="24494"/>
  <c r="R14" i="24494" s="1"/>
  <c r="R15" i="24493"/>
  <c r="R31" i="24493" s="1"/>
  <c r="P31" i="24493"/>
  <c r="R70" i="24493"/>
  <c r="P269" i="24493"/>
  <c r="K279" i="24493"/>
  <c r="O344" i="24492"/>
  <c r="R7" i="24490"/>
  <c r="R14" i="24490" s="1"/>
  <c r="O14" i="24490"/>
  <c r="O344" i="24490" s="1"/>
  <c r="P14" i="24490"/>
  <c r="R135" i="24490"/>
  <c r="K236" i="24491"/>
  <c r="K344" i="24491" s="1"/>
  <c r="K236" i="24489"/>
  <c r="P32" i="24489"/>
  <c r="K70" i="24489"/>
  <c r="P269" i="24489"/>
  <c r="K279" i="24489"/>
  <c r="P71" i="24488"/>
  <c r="K104" i="24488"/>
  <c r="K344" i="24488" s="1"/>
  <c r="P70" i="24488"/>
  <c r="P268" i="24489"/>
  <c r="T105" i="24486"/>
  <c r="P135" i="24486"/>
  <c r="T135" i="24486" s="1"/>
  <c r="P290" i="24488"/>
  <c r="P268" i="24487"/>
  <c r="T269" i="24485"/>
  <c r="T343" i="24483"/>
  <c r="T280" i="24485"/>
  <c r="P104" i="24483"/>
  <c r="T71" i="24483"/>
  <c r="T104" i="24483" s="1"/>
  <c r="O344" i="24482"/>
  <c r="P290" i="24483"/>
  <c r="K135" i="24483"/>
  <c r="P290" i="24482"/>
  <c r="T280" i="24482"/>
  <c r="T290" i="24482" s="1"/>
  <c r="H344" i="24519"/>
  <c r="S367" i="24527"/>
  <c r="T317" i="24533"/>
  <c r="K370" i="24529"/>
  <c r="P290" i="24504"/>
  <c r="R280" i="24504"/>
  <c r="R290" i="24504" s="1"/>
  <c r="P106" i="24503"/>
  <c r="R106" i="24503" s="1"/>
  <c r="K135" i="24503"/>
  <c r="R31" i="24503"/>
  <c r="O344" i="24503"/>
  <c r="P32" i="24501"/>
  <c r="K70" i="24501"/>
  <c r="P223" i="24502"/>
  <c r="P31" i="24500"/>
  <c r="K223" i="24499"/>
  <c r="P191" i="24499"/>
  <c r="P31" i="24499"/>
  <c r="R15" i="24499"/>
  <c r="R31" i="24499" s="1"/>
  <c r="R15" i="24498"/>
  <c r="R31" i="24498" s="1"/>
  <c r="P31" i="24498"/>
  <c r="R15" i="24497"/>
  <c r="R31" i="24497" s="1"/>
  <c r="P31" i="24497"/>
  <c r="P268" i="24498"/>
  <c r="R237" i="24498"/>
  <c r="R268" i="24498" s="1"/>
  <c r="P190" i="24498"/>
  <c r="R224" i="24497"/>
  <c r="R236" i="24497" s="1"/>
  <c r="P236" i="24497"/>
  <c r="R16" i="24496"/>
  <c r="R31" i="24496" s="1"/>
  <c r="P31" i="24496"/>
  <c r="P290" i="24496"/>
  <c r="R280" i="24496"/>
  <c r="R290" i="24496" s="1"/>
  <c r="P14" i="24495"/>
  <c r="P31" i="24495"/>
  <c r="R18" i="24494"/>
  <c r="R31" i="24494" s="1"/>
  <c r="P31" i="24494"/>
  <c r="K190" i="24495"/>
  <c r="K223" i="24493"/>
  <c r="P191" i="24493"/>
  <c r="R70" i="24495"/>
  <c r="P105" i="24493"/>
  <c r="K135" i="24493"/>
  <c r="R71" i="24492"/>
  <c r="R104" i="24492" s="1"/>
  <c r="P104" i="24492"/>
  <c r="P236" i="24491"/>
  <c r="R224" i="24491"/>
  <c r="R236" i="24491" s="1"/>
  <c r="P135" i="24488"/>
  <c r="R105" i="24488"/>
  <c r="R135" i="24488" s="1"/>
  <c r="R268" i="24489"/>
  <c r="P135" i="24489"/>
  <c r="K190" i="24485"/>
  <c r="P136" i="24485"/>
  <c r="P343" i="24484"/>
  <c r="T291" i="24484"/>
  <c r="T343" i="24484" s="1"/>
  <c r="R291" i="24488"/>
  <c r="R343" i="24488" s="1"/>
  <c r="P343" i="24488"/>
  <c r="T291" i="24486"/>
  <c r="P343" i="24486"/>
  <c r="T343" i="24486" s="1"/>
  <c r="T32" i="24483"/>
  <c r="T70" i="24483" s="1"/>
  <c r="P70" i="24483"/>
  <c r="P135" i="24483"/>
  <c r="T105" i="24483"/>
  <c r="T135" i="24483" s="1"/>
  <c r="T343" i="24523"/>
  <c r="P279" i="24521"/>
  <c r="T279" i="24521" s="1"/>
  <c r="K366" i="24526"/>
  <c r="K367" i="24526" s="1"/>
  <c r="P190" i="24504"/>
  <c r="H344" i="24504"/>
  <c r="K343" i="24504"/>
  <c r="K344" i="24504" s="1"/>
  <c r="P279" i="24504"/>
  <c r="P31" i="24503"/>
  <c r="K279" i="24503"/>
  <c r="P104" i="24502"/>
  <c r="P281" i="24502"/>
  <c r="K290" i="24502"/>
  <c r="R223" i="24502"/>
  <c r="R268" i="24501"/>
  <c r="R281" i="24501"/>
  <c r="R290" i="24501" s="1"/>
  <c r="P290" i="24501"/>
  <c r="R31" i="24500"/>
  <c r="K31" i="24500"/>
  <c r="K70" i="24498"/>
  <c r="P32" i="24498"/>
  <c r="P279" i="24499"/>
  <c r="O344" i="24499"/>
  <c r="K290" i="24499"/>
  <c r="P280" i="24499"/>
  <c r="P268" i="24499"/>
  <c r="R190" i="24498"/>
  <c r="P268" i="24497"/>
  <c r="R237" i="24497"/>
  <c r="R268" i="24497" s="1"/>
  <c r="P71" i="24497"/>
  <c r="K104" i="24497"/>
  <c r="R191" i="24497"/>
  <c r="R223" i="24497" s="1"/>
  <c r="P223" i="24497"/>
  <c r="R71" i="24496"/>
  <c r="R104" i="24496" s="1"/>
  <c r="P104" i="24496"/>
  <c r="P14" i="24497"/>
  <c r="H344" i="24496"/>
  <c r="R14" i="24495"/>
  <c r="R224" i="24495"/>
  <c r="R236" i="24495" s="1"/>
  <c r="P236" i="24495"/>
  <c r="R31" i="24495"/>
  <c r="R191" i="24494"/>
  <c r="R223" i="24494" s="1"/>
  <c r="P223" i="24494"/>
  <c r="R136" i="24495"/>
  <c r="R190" i="24495" s="1"/>
  <c r="P190" i="24495"/>
  <c r="P70" i="24495"/>
  <c r="H344" i="24493"/>
  <c r="R136" i="24492"/>
  <c r="R190" i="24492" s="1"/>
  <c r="P190" i="24492"/>
  <c r="H344" i="24491"/>
  <c r="R135" i="24492"/>
  <c r="R32" i="24490"/>
  <c r="R70" i="24490" s="1"/>
  <c r="P70" i="24490"/>
  <c r="R136" i="24490"/>
  <c r="R190" i="24490" s="1"/>
  <c r="P190" i="24490"/>
  <c r="P236" i="24488"/>
  <c r="R224" i="24488"/>
  <c r="R236" i="24488" s="1"/>
  <c r="K290" i="24489"/>
  <c r="R291" i="24487"/>
  <c r="R343" i="24487" s="1"/>
  <c r="P343" i="24487"/>
  <c r="K14" i="24486"/>
  <c r="P7" i="24486"/>
  <c r="T268" i="24486"/>
  <c r="O344" i="24485"/>
  <c r="T223" i="24485"/>
  <c r="P15" i="24483"/>
  <c r="T7" i="24482"/>
  <c r="T14" i="24482" s="1"/>
  <c r="P344" i="24524"/>
  <c r="T344" i="24524" s="1"/>
  <c r="P279" i="24520"/>
  <c r="T279" i="24520" s="1"/>
  <c r="T32" i="24522"/>
  <c r="T70" i="24522" s="1"/>
  <c r="P70" i="24522"/>
  <c r="P343" i="24521"/>
  <c r="T343" i="24521" s="1"/>
  <c r="O344" i="24521"/>
  <c r="P344" i="24521" s="1"/>
  <c r="T344" i="24521" s="1"/>
  <c r="T7" i="24524"/>
  <c r="T14" i="24524" s="1"/>
  <c r="P14" i="24524"/>
  <c r="K344" i="24519"/>
  <c r="P366" i="24527"/>
  <c r="P367" i="24527" s="1"/>
  <c r="O367" i="24527"/>
  <c r="P370" i="24531"/>
  <c r="R190" i="24504"/>
  <c r="R191" i="24504"/>
  <c r="R223" i="24504" s="1"/>
  <c r="P223" i="24504"/>
  <c r="P14" i="24503"/>
  <c r="P268" i="24503"/>
  <c r="P279" i="24503"/>
  <c r="R269" i="24503"/>
  <c r="R279" i="24503" s="1"/>
  <c r="R104" i="24502"/>
  <c r="P190" i="24502"/>
  <c r="H344" i="24502"/>
  <c r="P268" i="24501"/>
  <c r="R105" i="24500"/>
  <c r="R135" i="24500" s="1"/>
  <c r="P135" i="24500"/>
  <c r="P190" i="24500"/>
  <c r="R279" i="24499"/>
  <c r="K190" i="24496"/>
  <c r="K344" i="24496" s="1"/>
  <c r="P136" i="24496"/>
  <c r="O14" i="24497"/>
  <c r="O344" i="24497" s="1"/>
  <c r="P70" i="24496"/>
  <c r="R32" i="24496"/>
  <c r="R70" i="24496" s="1"/>
  <c r="O14" i="24495"/>
  <c r="O344" i="24495" s="1"/>
  <c r="P268" i="24495"/>
  <c r="P71" i="24493"/>
  <c r="K104" i="24493"/>
  <c r="K135" i="24492"/>
  <c r="R224" i="24493"/>
  <c r="R236" i="24493" s="1"/>
  <c r="P236" i="24493"/>
  <c r="P223" i="24495"/>
  <c r="P293" i="24493"/>
  <c r="R293" i="24493" s="1"/>
  <c r="K343" i="24493"/>
  <c r="K344" i="24492"/>
  <c r="P135" i="24492"/>
  <c r="P104" i="24491"/>
  <c r="R291" i="24491"/>
  <c r="R343" i="24491" s="1"/>
  <c r="P343" i="24491"/>
  <c r="R191" i="24491"/>
  <c r="R223" i="24491" s="1"/>
  <c r="P223" i="24491"/>
  <c r="P104" i="24490"/>
  <c r="R15" i="24490"/>
  <c r="R31" i="24490" s="1"/>
  <c r="P31" i="24490"/>
  <c r="P135" i="24487"/>
  <c r="R105" i="24487"/>
  <c r="R135" i="24487" s="1"/>
  <c r="H344" i="24486"/>
  <c r="P104" i="24486"/>
  <c r="T104" i="24486" s="1"/>
  <c r="K343" i="24485"/>
  <c r="K344" i="24485" s="1"/>
  <c r="P292" i="24485"/>
  <c r="K70" i="24486"/>
  <c r="T7" i="24484"/>
  <c r="T14" i="24484" s="1"/>
  <c r="H344" i="24513"/>
  <c r="O344" i="24525"/>
  <c r="P344" i="24525" s="1"/>
  <c r="T344" i="24525" s="1"/>
  <c r="P290" i="24525"/>
  <c r="T290" i="24525" s="1"/>
  <c r="P14" i="24519"/>
  <c r="P366" i="24526"/>
  <c r="O367" i="24526"/>
  <c r="P70" i="24525"/>
  <c r="T70" i="24525" s="1"/>
  <c r="T95" i="24533"/>
  <c r="P95" i="24533"/>
  <c r="P129" i="24533"/>
  <c r="T129" i="24533" s="1"/>
  <c r="P370" i="24533" l="1"/>
  <c r="K344" i="24489"/>
  <c r="K344" i="24486"/>
  <c r="P135" i="24484"/>
  <c r="P344" i="24484" s="1"/>
  <c r="R9" i="24498"/>
  <c r="R14" i="24498" s="1"/>
  <c r="P14" i="24498"/>
  <c r="K344" i="24500"/>
  <c r="K344" i="24497"/>
  <c r="K344" i="24493"/>
  <c r="T370" i="24529"/>
  <c r="T366" i="24527"/>
  <c r="T367" i="24527" s="1"/>
  <c r="P369" i="24530"/>
  <c r="T135" i="24484"/>
  <c r="P14" i="24488"/>
  <c r="K344" i="24495"/>
  <c r="K344" i="24483"/>
  <c r="O14" i="24488"/>
  <c r="O344" i="24488" s="1"/>
  <c r="K344" i="24484"/>
  <c r="P367" i="24526"/>
  <c r="T366" i="24526"/>
  <c r="T367" i="24526" s="1"/>
  <c r="P190" i="24496"/>
  <c r="R136" i="24496"/>
  <c r="R190" i="24496" s="1"/>
  <c r="P31" i="24483"/>
  <c r="T15" i="24483"/>
  <c r="T31" i="24483" s="1"/>
  <c r="R7" i="24496"/>
  <c r="R14" i="24496" s="1"/>
  <c r="O14" i="24496"/>
  <c r="O344" i="24496" s="1"/>
  <c r="P14" i="24496"/>
  <c r="P104" i="24501"/>
  <c r="R71" i="24501"/>
  <c r="R104" i="24501" s="1"/>
  <c r="P223" i="24484"/>
  <c r="T191" i="24484"/>
  <c r="T223" i="24484" s="1"/>
  <c r="T344" i="24484" s="1"/>
  <c r="T192" i="24483"/>
  <c r="T223" i="24483" s="1"/>
  <c r="P223" i="24483"/>
  <c r="P344" i="24483" s="1"/>
  <c r="P268" i="24492"/>
  <c r="R237" i="24492"/>
  <c r="R268" i="24492" s="1"/>
  <c r="P104" i="24493"/>
  <c r="R71" i="24493"/>
  <c r="R104" i="24493" s="1"/>
  <c r="P290" i="24499"/>
  <c r="R280" i="24499"/>
  <c r="R290" i="24499" s="1"/>
  <c r="R105" i="24493"/>
  <c r="R135" i="24493" s="1"/>
  <c r="P135" i="24493"/>
  <c r="P223" i="24499"/>
  <c r="R191" i="24499"/>
  <c r="R223" i="24499" s="1"/>
  <c r="P104" i="24488"/>
  <c r="R71" i="24488"/>
  <c r="R104" i="24488" s="1"/>
  <c r="R344" i="24488" s="1"/>
  <c r="P344" i="24490"/>
  <c r="T33" i="24484"/>
  <c r="P70" i="24484"/>
  <c r="T70" i="24484" s="1"/>
  <c r="K344" i="24498"/>
  <c r="R291" i="24498"/>
  <c r="R343" i="24498" s="1"/>
  <c r="P343" i="24498"/>
  <c r="R225" i="24494"/>
  <c r="R236" i="24494" s="1"/>
  <c r="R344" i="24494" s="1"/>
  <c r="P236" i="24494"/>
  <c r="P135" i="24503"/>
  <c r="P343" i="24493"/>
  <c r="R237" i="24502"/>
  <c r="R268" i="24502" s="1"/>
  <c r="P268" i="24502"/>
  <c r="R225" i="24492"/>
  <c r="R236" i="24492" s="1"/>
  <c r="P236" i="24492"/>
  <c r="P344" i="24494"/>
  <c r="P70" i="24497"/>
  <c r="R32" i="24497"/>
  <c r="R70" i="24497" s="1"/>
  <c r="R191" i="24493"/>
  <c r="R223" i="24493" s="1"/>
  <c r="P223" i="24493"/>
  <c r="P279" i="24489"/>
  <c r="R269" i="24489"/>
  <c r="R279" i="24489" s="1"/>
  <c r="R344" i="24490"/>
  <c r="R135" i="24503"/>
  <c r="T136" i="24484"/>
  <c r="T190" i="24484" s="1"/>
  <c r="P190" i="24484"/>
  <c r="R343" i="24493"/>
  <c r="P104" i="24498"/>
  <c r="R71" i="24498"/>
  <c r="R104" i="24498" s="1"/>
  <c r="P343" i="24502"/>
  <c r="R291" i="24502"/>
  <c r="R343" i="24502" s="1"/>
  <c r="P14" i="24485"/>
  <c r="T7" i="24485"/>
  <c r="T14" i="24485" s="1"/>
  <c r="P343" i="24499"/>
  <c r="P344" i="24499" s="1"/>
  <c r="R291" i="24499"/>
  <c r="R343" i="24499" s="1"/>
  <c r="R344" i="24499" s="1"/>
  <c r="P344" i="24504"/>
  <c r="P14" i="24486"/>
  <c r="P344" i="24486" s="1"/>
  <c r="T7" i="24486"/>
  <c r="T14" i="24486" s="1"/>
  <c r="T344" i="24486" s="1"/>
  <c r="P104" i="24497"/>
  <c r="R71" i="24497"/>
  <c r="R104" i="24497" s="1"/>
  <c r="P279" i="24501"/>
  <c r="R269" i="24501"/>
  <c r="R279" i="24501" s="1"/>
  <c r="R344" i="24501" s="1"/>
  <c r="P236" i="24498"/>
  <c r="R224" i="24498"/>
  <c r="R236" i="24498" s="1"/>
  <c r="R291" i="24503"/>
  <c r="R343" i="24503" s="1"/>
  <c r="P343" i="24503"/>
  <c r="P344" i="24503" s="1"/>
  <c r="P31" i="24522"/>
  <c r="P344" i="24522" s="1"/>
  <c r="T15" i="24522"/>
  <c r="T31" i="24522" s="1"/>
  <c r="T344" i="24522" s="1"/>
  <c r="R224" i="24496"/>
  <c r="R236" i="24496" s="1"/>
  <c r="P236" i="24496"/>
  <c r="P344" i="24496" s="1"/>
  <c r="R7" i="24491"/>
  <c r="R14" i="24491" s="1"/>
  <c r="R344" i="24491" s="1"/>
  <c r="O14" i="24491"/>
  <c r="O344" i="24491" s="1"/>
  <c r="P14" i="24491"/>
  <c r="K344" i="24502"/>
  <c r="K344" i="24499"/>
  <c r="P14" i="24500"/>
  <c r="R7" i="24500"/>
  <c r="R14" i="24500" s="1"/>
  <c r="P70" i="24498"/>
  <c r="R32" i="24498"/>
  <c r="R70" i="24498" s="1"/>
  <c r="P70" i="24489"/>
  <c r="R32" i="24489"/>
  <c r="R70" i="24489" s="1"/>
  <c r="R344" i="24489" s="1"/>
  <c r="T270" i="24482"/>
  <c r="T279" i="24482" s="1"/>
  <c r="T344" i="24482" s="1"/>
  <c r="P279" i="24482"/>
  <c r="P344" i="24482" s="1"/>
  <c r="P279" i="24487"/>
  <c r="P344" i="24487" s="1"/>
  <c r="R269" i="24487"/>
  <c r="R279" i="24487" s="1"/>
  <c r="R344" i="24487" s="1"/>
  <c r="P135" i="24497"/>
  <c r="P344" i="24497" s="1"/>
  <c r="R105" i="24497"/>
  <c r="R135" i="24497" s="1"/>
  <c r="R344" i="24497" s="1"/>
  <c r="K344" i="24503"/>
  <c r="R280" i="24493"/>
  <c r="R290" i="24493" s="1"/>
  <c r="P290" i="24493"/>
  <c r="P344" i="24488"/>
  <c r="R281" i="24502"/>
  <c r="R290" i="24502" s="1"/>
  <c r="P290" i="24502"/>
  <c r="P190" i="24485"/>
  <c r="T190" i="24485" s="1"/>
  <c r="T136" i="24485"/>
  <c r="P70" i="24501"/>
  <c r="R32" i="24501"/>
  <c r="R70" i="24501" s="1"/>
  <c r="P279" i="24493"/>
  <c r="R269" i="24493"/>
  <c r="R279" i="24493" s="1"/>
  <c r="P279" i="24495"/>
  <c r="P344" i="24495" s="1"/>
  <c r="R269" i="24495"/>
  <c r="R279" i="24495" s="1"/>
  <c r="R344" i="24495" s="1"/>
  <c r="P290" i="24500"/>
  <c r="P344" i="24500" s="1"/>
  <c r="R280" i="24500"/>
  <c r="R290" i="24500" s="1"/>
  <c r="R139" i="24493"/>
  <c r="R190" i="24493" s="1"/>
  <c r="P190" i="24493"/>
  <c r="P344" i="24491"/>
  <c r="P343" i="24485"/>
  <c r="T292" i="24485"/>
  <c r="T344" i="24483"/>
  <c r="R191" i="24501"/>
  <c r="R223" i="24501" s="1"/>
  <c r="P223" i="24501"/>
  <c r="P344" i="24519"/>
  <c r="T344" i="24519" s="1"/>
  <c r="P268" i="24493"/>
  <c r="R237" i="24493"/>
  <c r="R268" i="24493" s="1"/>
  <c r="R344" i="24504"/>
  <c r="P344" i="24492"/>
  <c r="R344" i="24496" l="1"/>
  <c r="P344" i="24501"/>
  <c r="R344" i="24500"/>
  <c r="P344" i="24489"/>
  <c r="R344" i="24503"/>
  <c r="R344" i="24492"/>
  <c r="P370" i="24530"/>
  <c r="T369" i="24530"/>
  <c r="T370" i="24530" s="1"/>
  <c r="P344" i="24493"/>
  <c r="R344" i="24502"/>
  <c r="P344" i="24502"/>
  <c r="P344" i="24485"/>
  <c r="T343" i="24485"/>
  <c r="T344" i="24485" s="1"/>
  <c r="R344" i="24493"/>
  <c r="P344" i="24498"/>
  <c r="R344" i="24498"/>
</calcChain>
</file>

<file path=xl/sharedStrings.xml><?xml version="1.0" encoding="utf-8"?>
<sst xmlns="http://schemas.openxmlformats.org/spreadsheetml/2006/main" count="17757" uniqueCount="578">
  <si>
    <t>TOTAL</t>
  </si>
  <si>
    <t>III</t>
  </si>
  <si>
    <t>IV</t>
  </si>
  <si>
    <t>V</t>
  </si>
  <si>
    <t>RM</t>
  </si>
  <si>
    <t>VI</t>
  </si>
  <si>
    <t>VII</t>
  </si>
  <si>
    <t>VIII</t>
  </si>
  <si>
    <t>IX</t>
  </si>
  <si>
    <t>X</t>
  </si>
  <si>
    <t>XI</t>
  </si>
  <si>
    <t>XII</t>
  </si>
  <si>
    <t>EUCALIPTO</t>
  </si>
  <si>
    <t>ARBOLADO</t>
  </si>
  <si>
    <t>MATORRAL</t>
  </si>
  <si>
    <t>PASTIZAL</t>
  </si>
  <si>
    <t>AGRICOLA</t>
  </si>
  <si>
    <t>DESECHOS</t>
  </si>
  <si>
    <t>ILLAPEL</t>
  </si>
  <si>
    <t>LA SERENA</t>
  </si>
  <si>
    <t>LOS VILOS</t>
  </si>
  <si>
    <t>OVALLE</t>
  </si>
  <si>
    <t>PAIGUANO</t>
  </si>
  <si>
    <t>ALGARROBO</t>
  </si>
  <si>
    <t>CABILDO</t>
  </si>
  <si>
    <t>CALERA</t>
  </si>
  <si>
    <t>CARTAGENA</t>
  </si>
  <si>
    <t>CASABLANCA</t>
  </si>
  <si>
    <t>CONCON</t>
  </si>
  <si>
    <t>EL QUISCO</t>
  </si>
  <si>
    <t>EL TABO</t>
  </si>
  <si>
    <t>HIJUELAS</t>
  </si>
  <si>
    <t>LA CRUZ</t>
  </si>
  <si>
    <t>LA LIGUA</t>
  </si>
  <si>
    <t>LIMACHE</t>
  </si>
  <si>
    <t>NOGALES</t>
  </si>
  <si>
    <t>OLMUE</t>
  </si>
  <si>
    <t>PAPUDO</t>
  </si>
  <si>
    <t>PETORCA</t>
  </si>
  <si>
    <t>PUCHUNCAVI</t>
  </si>
  <si>
    <t>QUILPUE</t>
  </si>
  <si>
    <t>QUILLOTA</t>
  </si>
  <si>
    <t>QUINTERO</t>
  </si>
  <si>
    <t>RINCONADA</t>
  </si>
  <si>
    <t>SAN ANTONIO</t>
  </si>
  <si>
    <t>SANTO DOMINGO</t>
  </si>
  <si>
    <t>VALPARAISO</t>
  </si>
  <si>
    <t>VILLA ALEMANA</t>
  </si>
  <si>
    <t>VINA DEL MAR</t>
  </si>
  <si>
    <t>ZAPALLAR</t>
  </si>
  <si>
    <t>CODEGUA</t>
  </si>
  <si>
    <t>COINCO</t>
  </si>
  <si>
    <t>COLTAUCO</t>
  </si>
  <si>
    <t>CHEPICA</t>
  </si>
  <si>
    <t>CHIMBARONGO</t>
  </si>
  <si>
    <t>DONIHUE</t>
  </si>
  <si>
    <t>GRANEROS</t>
  </si>
  <si>
    <t>LA ESTRELLA</t>
  </si>
  <si>
    <t>LAS CABRAS</t>
  </si>
  <si>
    <t>LITUECHE</t>
  </si>
  <si>
    <t>LOLOL</t>
  </si>
  <si>
    <t>MACHALI</t>
  </si>
  <si>
    <t>MALLOA</t>
  </si>
  <si>
    <t>MARCHIHUE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</si>
  <si>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</si>
  <si>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</si>
  <si>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</si>
  <si>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</si>
  <si>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</si>
  <si>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</si>
  <si>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</si>
  <si>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</si>
  <si>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</si>
  <si>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</si>
  <si>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</si>
  <si>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</si>
  <si>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</si>
  <si>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</si>
  <si>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</si>
  <si>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REQUINOA</t>
  </si>
  <si>
    <t>SAN FERNANDO</t>
  </si>
  <si>
    <t>SANTA CRUZ</t>
  </si>
  <si>
    <t>CAUQUENES</t>
  </si>
  <si>
    <t>COLBUN</t>
  </si>
  <si>
    <t>CONSTITUCION</t>
  </si>
  <si>
    <t>CUREPTO</t>
  </si>
  <si>
    <t>CURICO</t>
  </si>
  <si>
    <t>CHANCO</t>
  </si>
  <si>
    <t>EMPEDRADO</t>
  </si>
  <si>
    <t>HUALANE</t>
  </si>
  <si>
    <t>LICANTEN</t>
  </si>
  <si>
    <t>LINARES</t>
  </si>
  <si>
    <t>LONGAVI</t>
  </si>
  <si>
    <t>MAULE</t>
  </si>
  <si>
    <t>MOLINA</t>
  </si>
  <si>
    <t>PARRAL</t>
  </si>
  <si>
    <t>PELARCO</t>
  </si>
  <si>
    <t>PELLUHUE</t>
  </si>
  <si>
    <t>PENCAHUE</t>
  </si>
  <si>
    <t>RETIRO</t>
  </si>
  <si>
    <t>RIO CLARO</t>
  </si>
  <si>
    <t>ROMERAL</t>
  </si>
  <si>
    <t>SAGRADA FAMILIA</t>
  </si>
  <si>
    <t>SAN CLEMENTE</t>
  </si>
  <si>
    <t>SAN JAVIER</t>
  </si>
  <si>
    <t>TALCA</t>
  </si>
  <si>
    <t>TENO</t>
  </si>
  <si>
    <t>VICHUQUEN</t>
  </si>
  <si>
    <t>VILLA ALEGRE</t>
  </si>
  <si>
    <t>YERBAS BUENAS</t>
  </si>
  <si>
    <t>ANTUCO</t>
  </si>
  <si>
    <t>ARAUCO</t>
  </si>
  <si>
    <t>BULNES</t>
  </si>
  <si>
    <t>CABRERO</t>
  </si>
  <si>
    <t>CANETE</t>
  </si>
  <si>
    <t>COBQUECURA</t>
  </si>
  <si>
    <t>COELEMU</t>
  </si>
  <si>
    <t>COIHUECO</t>
  </si>
  <si>
    <t>CONCEPCION</t>
  </si>
  <si>
    <t>CONTULMO</t>
  </si>
  <si>
    <t>CORONEL</t>
  </si>
  <si>
    <t>CURANILAHUE</t>
  </si>
  <si>
    <t>CHIGUAYANTE</t>
  </si>
  <si>
    <t>CHILLAN</t>
  </si>
  <si>
    <t>CHILLAN VIEJO</t>
  </si>
  <si>
    <t>EL CARMEN</t>
  </si>
  <si>
    <t>FLORIDA</t>
  </si>
  <si>
    <t>HUALQUI</t>
  </si>
  <si>
    <t>LAJA</t>
  </si>
  <si>
    <t>LEBU</t>
  </si>
  <si>
    <t>LOS ALAMOS</t>
  </si>
  <si>
    <t>LOS ANGELES</t>
  </si>
  <si>
    <t>LOTA</t>
  </si>
  <si>
    <t>MULCHEN</t>
  </si>
  <si>
    <t>NACIMIENTO</t>
  </si>
  <si>
    <t>NEGRETE</t>
  </si>
  <si>
    <t>NINHUE</t>
  </si>
  <si>
    <t>NIQUEN</t>
  </si>
  <si>
    <t>PEMUCO</t>
  </si>
  <si>
    <t>PENCO</t>
  </si>
  <si>
    <t>PINTO</t>
  </si>
  <si>
    <t>PORTEZUELO</t>
  </si>
  <si>
    <t>QUILACO</t>
  </si>
  <si>
    <t>QUILLECO</t>
  </si>
  <si>
    <t>QUILLON</t>
  </si>
  <si>
    <t>QUIRIHUE</t>
  </si>
  <si>
    <t>RANQUIL</t>
  </si>
  <si>
    <t>SAN CARLOS</t>
  </si>
  <si>
    <t>SAN FABIAN</t>
  </si>
  <si>
    <t>SAN IGNACIO</t>
  </si>
  <si>
    <t>SAN NICOLAS</t>
  </si>
  <si>
    <t>SAN PEDRO DE LA PAZ</t>
  </si>
  <si>
    <t>SAN ROSENDO</t>
  </si>
  <si>
    <t>SANTA BARBARA</t>
  </si>
  <si>
    <t>SANTA JUANA</t>
  </si>
  <si>
    <t>TALCAHUANO</t>
  </si>
  <si>
    <t>TIRUA</t>
  </si>
  <si>
    <t>TOME</t>
  </si>
  <si>
    <t>TREGUACO</t>
  </si>
  <si>
    <t>TUCAPEL</t>
  </si>
  <si>
    <t>YUMBEL</t>
  </si>
  <si>
    <t>YUNGAY</t>
  </si>
  <si>
    <t>ANGOL</t>
  </si>
  <si>
    <t>CARAHUE</t>
  </si>
  <si>
    <t>COLLIPULLI</t>
  </si>
  <si>
    <t>CUNCO</t>
  </si>
  <si>
    <t>CURARREHUE</t>
  </si>
  <si>
    <t>CHOL CHOL</t>
  </si>
  <si>
    <t>ERCILLA</t>
  </si>
  <si>
    <t>FREIRE</t>
  </si>
  <si>
    <t>GALVARINO</t>
  </si>
  <si>
    <t>GORBEA</t>
  </si>
  <si>
    <t>LAUTARO</t>
  </si>
  <si>
    <t>LONCOCHE</t>
  </si>
  <si>
    <t>LONQUIMAY</t>
  </si>
  <si>
    <t>LOS SAUCES</t>
  </si>
  <si>
    <t>LUMACO</t>
  </si>
  <si>
    <t>MELIPEUCO</t>
  </si>
  <si>
    <t>NUEVA IMPERIAL</t>
  </si>
  <si>
    <t>PADRE LAS CASAS</t>
  </si>
  <si>
    <t>PERQUENCO</t>
  </si>
  <si>
    <t>PITRUFQUEN</t>
  </si>
  <si>
    <t>PUCON</t>
  </si>
  <si>
    <t>PUREN</t>
  </si>
  <si>
    <t>RENAICO</t>
  </si>
  <si>
    <t>SAAVEDRA</t>
  </si>
  <si>
    <t>TEMUCO</t>
  </si>
  <si>
    <t>TOLTEN</t>
  </si>
  <si>
    <t>TRAIGUEN</t>
  </si>
  <si>
    <t>VICTORIA</t>
  </si>
  <si>
    <t>VILCUN</t>
  </si>
  <si>
    <t>VILLARRICA</t>
  </si>
  <si>
    <t>ANCUD</t>
  </si>
  <si>
    <t>CALBUCO</t>
  </si>
  <si>
    <t>CASTRO</t>
  </si>
  <si>
    <t>CORRAL</t>
  </si>
  <si>
    <t>CHAITEN</t>
  </si>
  <si>
    <t>CHONCHI</t>
  </si>
  <si>
    <t>DALCAHUE</t>
  </si>
  <si>
    <t>FRESIA</t>
  </si>
  <si>
    <t>LA UNION</t>
  </si>
  <si>
    <t>LAGO RANCO</t>
  </si>
  <si>
    <t>LOS LAGOS</t>
  </si>
  <si>
    <t>LLANQUIHUE</t>
  </si>
  <si>
    <t>MAFIL</t>
  </si>
  <si>
    <t>MARIQUINA</t>
  </si>
  <si>
    <t>MAULLIN</t>
  </si>
  <si>
    <t>OSORNO</t>
  </si>
  <si>
    <t>PAILLACO</t>
  </si>
  <si>
    <t>PALENA</t>
  </si>
  <si>
    <t>PUERTO MONTT</t>
  </si>
  <si>
    <t>PUERTO OCTAY</t>
  </si>
  <si>
    <t>PUERTO VARAS</t>
  </si>
  <si>
    <t>PURRANQUE</t>
  </si>
  <si>
    <t>PUYEHUE</t>
  </si>
  <si>
    <t>RIO BUENO</t>
  </si>
  <si>
    <t>RIO NEGRO</t>
  </si>
  <si>
    <t>SAN JUAN DE LA COSTA</t>
  </si>
  <si>
    <t>SAN PABLO</t>
  </si>
  <si>
    <t>VALDIVIA</t>
  </si>
  <si>
    <t>AYSEN</t>
  </si>
  <si>
    <t>COCHRANE</t>
  </si>
  <si>
    <t>COYHAIQUE</t>
  </si>
  <si>
    <t>CHILE CHICO</t>
  </si>
  <si>
    <t>RIO IBANEZ</t>
  </si>
  <si>
    <t>PORVENIR</t>
  </si>
  <si>
    <t>PUNTA ARENAS</t>
  </si>
  <si>
    <t>TORRES DEL PAYNE</t>
  </si>
  <si>
    <t>ALHUE</t>
  </si>
  <si>
    <t>BUIN</t>
  </si>
  <si>
    <t>CALERA DE TANGO</t>
  </si>
  <si>
    <t>CERRILLOS</t>
  </si>
  <si>
    <t>CERRO NAVIA</t>
  </si>
  <si>
    <t>COLINA</t>
  </si>
  <si>
    <t>CURACAVI</t>
  </si>
  <si>
    <t>EL MONTE</t>
  </si>
  <si>
    <t>HUECHURABA</t>
  </si>
  <si>
    <t>ISLA DE MAIPO</t>
  </si>
  <si>
    <t>LA FLORIDA</t>
  </si>
  <si>
    <t>LAMPA</t>
  </si>
  <si>
    <t>LAS CONDES</t>
  </si>
  <si>
    <t>LO BARNECHEA</t>
  </si>
  <si>
    <t>MAIPU</t>
  </si>
  <si>
    <t>MARIA PINTO</t>
  </si>
  <si>
    <t>MELIPILLA</t>
  </si>
  <si>
    <t>PADRE HURTADO</t>
  </si>
  <si>
    <t>PAINE</t>
  </si>
  <si>
    <t>PENAFLOR</t>
  </si>
  <si>
    <t>PENALOLEN</t>
  </si>
  <si>
    <t>PIRQUE</t>
  </si>
  <si>
    <t>PROVIDENCIA</t>
  </si>
  <si>
    <t>PUDAHUEL</t>
  </si>
  <si>
    <t>PUENTE ALTO</t>
  </si>
  <si>
    <t>QUILICURA</t>
  </si>
  <si>
    <t>RECOLETA</t>
  </si>
  <si>
    <t>RENCA</t>
  </si>
  <si>
    <t>SAN BERNARDO</t>
  </si>
  <si>
    <t>SAN JOSE DE MAIPO</t>
  </si>
  <si>
    <t>SAN PEDRO</t>
  </si>
  <si>
    <t>TALAGANTE</t>
  </si>
  <si>
    <t>TILTIL</t>
  </si>
  <si>
    <t>VITACURA</t>
  </si>
  <si>
    <t>TEMPORADA 2005 - 2006</t>
  </si>
  <si>
    <t>TIERRA AMARILLA</t>
  </si>
  <si>
    <t>VALLENAR</t>
  </si>
  <si>
    <t>COQUIMBO</t>
  </si>
  <si>
    <t>RIO HURTADO</t>
  </si>
  <si>
    <t>SALAMANCA</t>
  </si>
  <si>
    <t>VICUNA</t>
  </si>
  <si>
    <t>LLAILLAY</t>
  </si>
  <si>
    <t>PANQUEHUE</t>
  </si>
  <si>
    <t>PUTAENDO</t>
  </si>
  <si>
    <t>RAUCO</t>
  </si>
  <si>
    <t>COCHAMO</t>
  </si>
  <si>
    <t>FRUTILLAR</t>
  </si>
  <si>
    <t>LANCO</t>
  </si>
  <si>
    <t>LOS MUERMOS</t>
  </si>
  <si>
    <t>PANGUIPULLI</t>
  </si>
  <si>
    <t>QUEILEN</t>
  </si>
  <si>
    <t>QUELLON</t>
  </si>
  <si>
    <t>QUEMCHI</t>
  </si>
  <si>
    <t>CISNES</t>
  </si>
  <si>
    <t>LAGO VERDE</t>
  </si>
  <si>
    <t>OHIGGINS</t>
  </si>
  <si>
    <t>TORTEL</t>
  </si>
  <si>
    <t>LAGUNA BLANCA</t>
  </si>
  <si>
    <t>NAVARINO</t>
  </si>
  <si>
    <t>PRIMAVERA</t>
  </si>
  <si>
    <t>TORRES DEL PAINE</t>
  </si>
  <si>
    <t>EL BOSQUE</t>
  </si>
  <si>
    <t>LA REINA</t>
  </si>
  <si>
    <t>TEMPORADA 2004 - 2005</t>
  </si>
  <si>
    <t>SAN FELIPE</t>
  </si>
  <si>
    <t>SAN RAFAEL</t>
  </si>
  <si>
    <t>CURACAUTIN</t>
  </si>
  <si>
    <t>FUTALEUFU</t>
  </si>
  <si>
    <t>TEMPORADA 2003 - 2004</t>
  </si>
  <si>
    <t>ALTO DEL CARMEN</t>
  </si>
  <si>
    <t>FREIRINA</t>
  </si>
  <si>
    <t>ANDACOLLO</t>
  </si>
  <si>
    <t>CANELA</t>
  </si>
  <si>
    <t>CON CON</t>
  </si>
  <si>
    <t xml:space="preserve">PAPUDO </t>
  </si>
  <si>
    <t>VIÑA DEL MAR</t>
  </si>
  <si>
    <t>TEODORO SCHMIDT</t>
  </si>
  <si>
    <t>FUTRONO</t>
  </si>
  <si>
    <t>HUALAIHUE</t>
  </si>
  <si>
    <t>TEMPORADA 2002 - 2003</t>
  </si>
  <si>
    <t>COPIAPO</t>
  </si>
  <si>
    <t>PUNITAQUI</t>
  </si>
  <si>
    <t>LOS ANDES</t>
  </si>
  <si>
    <t>RESUMEN NACIONAL DE OCURRENCIA POR COMUNAS</t>
  </si>
  <si>
    <t>TEMPORADA 2001 - 2002</t>
  </si>
  <si>
    <t>REGION</t>
  </si>
  <si>
    <t>COMUNA</t>
  </si>
  <si>
    <t>SUPERFICIE TOTAL</t>
  </si>
  <si>
    <t>VEGETACIÓN NATURAL</t>
  </si>
  <si>
    <t>CATEMU</t>
  </si>
  <si>
    <t>CON-CON</t>
  </si>
  <si>
    <t>SAN VICENTE TAGUA TAGUA</t>
  </si>
  <si>
    <t>DOÑIHUE</t>
  </si>
  <si>
    <t>MARCHIGUE</t>
  </si>
  <si>
    <t>NINQUEN</t>
  </si>
  <si>
    <t xml:space="preserve">CONCEPCION </t>
  </si>
  <si>
    <t>CAÑETE</t>
  </si>
  <si>
    <t>ENTRE LAGOS</t>
  </si>
  <si>
    <t>PUQUELDON</t>
  </si>
  <si>
    <t xml:space="preserve">AISEN </t>
  </si>
  <si>
    <t>GUAYTECAS</t>
  </si>
  <si>
    <t>RIO IBAÑEZ</t>
  </si>
  <si>
    <t>O'HIGGINS</t>
  </si>
  <si>
    <t>RIO VERDE</t>
  </si>
  <si>
    <t>SAN GREGORIO</t>
  </si>
  <si>
    <t>TIMAUKEL</t>
  </si>
  <si>
    <t>TIL-TIL</t>
  </si>
  <si>
    <t>PEÑAFLOR</t>
  </si>
  <si>
    <t>PEÑALOLEN</t>
  </si>
  <si>
    <t>TOTAL NACIONAL</t>
  </si>
  <si>
    <t>TEMPORADA 2000 - 2001</t>
  </si>
  <si>
    <t>VICUÑA</t>
  </si>
  <si>
    <t>PAIHUANO</t>
  </si>
  <si>
    <t>MONTE PATRIA</t>
  </si>
  <si>
    <t>MINCHA</t>
  </si>
  <si>
    <t>JUAN FERNANDEZ</t>
  </si>
  <si>
    <t>LO PRADO</t>
  </si>
  <si>
    <t>TEMPORADA 1999 - 2000</t>
  </si>
  <si>
    <t>LO ESPEJO</t>
  </si>
  <si>
    <t>LA PINTANA</t>
  </si>
  <si>
    <t>TEMPORADA 1998 - 1999</t>
  </si>
  <si>
    <t>COMBARBALA</t>
  </si>
  <si>
    <t>SAN ESTEBAN</t>
  </si>
  <si>
    <t>TEMPORADA 1997 - 1998</t>
  </si>
  <si>
    <t>MACUL</t>
  </si>
  <si>
    <t>TEMPORADA 1996 - 1997</t>
  </si>
  <si>
    <t>CURACO DE VELEZ</t>
  </si>
  <si>
    <t>TEMPORADA 1995 - 1996</t>
  </si>
  <si>
    <t>TEMPORADA 1994 - 1995</t>
  </si>
  <si>
    <t>PUCHUNCAVÍ</t>
  </si>
  <si>
    <t>AISEN</t>
  </si>
  <si>
    <t>CISNE</t>
  </si>
  <si>
    <t>TEMPORADA 1993 - 1994</t>
  </si>
  <si>
    <t>CONCHALI</t>
  </si>
  <si>
    <t>TEMPORADA 1992 - 1993</t>
  </si>
  <si>
    <t>ISLA DE PASCUA</t>
  </si>
  <si>
    <t>TEMPORADA 1991 - 1992</t>
  </si>
  <si>
    <t>CURACAUTÍN</t>
  </si>
  <si>
    <t>PUCÓN</t>
  </si>
  <si>
    <t>SANTIAGO</t>
  </si>
  <si>
    <t>INDEPENDENCIA</t>
  </si>
  <si>
    <t>ESTACIÓN CENTRAL</t>
  </si>
  <si>
    <t>PEDRO AGUIRRE CERDA</t>
  </si>
  <si>
    <t>TEMPORADA 1990 - 1991</t>
  </si>
  <si>
    <t>SANTA MARÍA</t>
  </si>
  <si>
    <t>NUÑOA</t>
  </si>
  <si>
    <t>TEMPORADA 1989 - 1990</t>
  </si>
  <si>
    <t>QUELLÓN</t>
  </si>
  <si>
    <t>QUINTA NORMAL</t>
  </si>
  <si>
    <t>TEMPORADA 1988 - 1989</t>
  </si>
  <si>
    <t>COMBARBALÁ</t>
  </si>
  <si>
    <t>TIL - TIL</t>
  </si>
  <si>
    <t>TEMPORADA 1987 - 1988</t>
  </si>
  <si>
    <t xml:space="preserve">PALENA </t>
  </si>
  <si>
    <t>TEMPORADA 1986 - 1987</t>
  </si>
  <si>
    <t>QUILEN</t>
  </si>
  <si>
    <t>O´HIGGINS</t>
  </si>
  <si>
    <t>TEMPORADA 1985 - 1986</t>
  </si>
  <si>
    <t>QUINCHAO</t>
  </si>
  <si>
    <t>TEMPORADA 1984 - 1985</t>
  </si>
  <si>
    <t>LLAY-LLAY</t>
  </si>
  <si>
    <t>LA CALERA</t>
  </si>
  <si>
    <t>LA GRANJA</t>
  </si>
  <si>
    <t>ÑUÑOA</t>
  </si>
  <si>
    <t>PERIODO 2006 - 2007</t>
  </si>
  <si>
    <t xml:space="preserve">NUMERO INCENDIOS </t>
  </si>
  <si>
    <t xml:space="preserve">TOTAL  FORESTAL </t>
  </si>
  <si>
    <t>TOTAL OTRAS SUPERFICIES</t>
  </si>
  <si>
    <t>TOTAL SUPERFICIE AFECTADA</t>
  </si>
  <si>
    <t>NUMERO INCENDIOS</t>
  </si>
  <si>
    <t>PINO INSIGNE    0- 10 AÑOS</t>
  </si>
  <si>
    <t>PINO INSIGNE    11- 17 AÑOS</t>
  </si>
  <si>
    <t>PINO INSIGNE      18 O MAS</t>
  </si>
  <si>
    <t>TOTAL PINO INSIGNE</t>
  </si>
  <si>
    <t>OTROS DAÑOS</t>
  </si>
  <si>
    <t>TORAL OTRAS SUPERFICIES</t>
  </si>
  <si>
    <t>PERIODO 2007 - 2008</t>
  </si>
  <si>
    <t>PERIODO 2008 - 2009</t>
  </si>
  <si>
    <t>XIV</t>
  </si>
  <si>
    <t>PUERTO NATALES</t>
  </si>
  <si>
    <t>PERIODO 2009 - 2010</t>
  </si>
  <si>
    <t>CALLE LARGA</t>
  </si>
  <si>
    <t>ALTO BIO BIO</t>
  </si>
  <si>
    <t>HUALPEN</t>
  </si>
  <si>
    <t>LA UNIÓN</t>
  </si>
  <si>
    <t>RÍO BUENO</t>
  </si>
  <si>
    <t>CALDERA</t>
  </si>
  <si>
    <t>HUASCO</t>
  </si>
  <si>
    <t>PROVINCIA</t>
  </si>
  <si>
    <t>LA HIGUERA</t>
  </si>
  <si>
    <t>ELQUI</t>
  </si>
  <si>
    <t>LIMARI</t>
  </si>
  <si>
    <t>CHOAPA</t>
  </si>
  <si>
    <t>ZAPALLA</t>
  </si>
  <si>
    <t>SANTA MARIA</t>
  </si>
  <si>
    <t>CACHAPOAL</t>
  </si>
  <si>
    <t>COLCHAGUA</t>
  </si>
  <si>
    <t>CARDENAL CARO</t>
  </si>
  <si>
    <t>ÑUBLE</t>
  </si>
  <si>
    <t>BIO-BIO</t>
  </si>
  <si>
    <t>MALLECO</t>
  </si>
  <si>
    <t>CAUTIN</t>
  </si>
  <si>
    <t>CHOLCHOL</t>
  </si>
  <si>
    <t>RANCO</t>
  </si>
  <si>
    <t>CHILOE</t>
  </si>
  <si>
    <t>GENERAL CARRERA</t>
  </si>
  <si>
    <t>CAPITAN PRAT</t>
  </si>
  <si>
    <t>O`HIGGINS</t>
  </si>
  <si>
    <t>MAGALLANES</t>
  </si>
  <si>
    <t>ULTIMA ESPERANZA</t>
  </si>
  <si>
    <t>TIERRA DEL FUEGO</t>
  </si>
  <si>
    <t xml:space="preserve">ANTARTICA CHILENA </t>
  </si>
  <si>
    <t>CHACABUCO</t>
  </si>
  <si>
    <t>CORDILLERA</t>
  </si>
  <si>
    <t>MAIPO</t>
  </si>
  <si>
    <t>CHOL-CHOL</t>
  </si>
  <si>
    <t>PIO HURTADO</t>
  </si>
  <si>
    <t>CHUIGUAYANTE</t>
  </si>
  <si>
    <t>CHOL.CHOL</t>
  </si>
  <si>
    <t>ALTO DE CARMEN</t>
  </si>
  <si>
    <t>CERRILLO</t>
  </si>
  <si>
    <t>QUINTA DE TICOCO</t>
  </si>
  <si>
    <t>QUIMCHAO</t>
  </si>
  <si>
    <t xml:space="preserve">LO ESPEJO </t>
  </si>
  <si>
    <t>ESTACION CENTRAL</t>
  </si>
  <si>
    <t>ÑUÑUOA</t>
  </si>
  <si>
    <t>Nota:</t>
  </si>
  <si>
    <t>VII Región Comuna San Rafael se crea en 1995 a partir de Comuna de Pelarco Talca y Río Claro</t>
  </si>
  <si>
    <t>VIII Región Comuna San Pedro de la Paz se crea 1995 a partir de Comuna Concepción</t>
  </si>
  <si>
    <t>VIII Región Comuna Chillan Viejo se crea 1995 a partir de Comuna Chillan</t>
  </si>
  <si>
    <t>VIII Región Comuna Chiguayante se crea 1996 a partir de Comuna Concepción</t>
  </si>
  <si>
    <t>VIII Región Comuna Hualpen se crea 2004 a partir de Comuna Talcahuano</t>
  </si>
  <si>
    <t>X Región Comuna Entre Lagos en 1988 cambia a Comuna Puyehue</t>
  </si>
  <si>
    <t>IV Región Comuna Mincha en 1988 cambia a Comuna de Canela</t>
  </si>
  <si>
    <t>LLAYLLAY</t>
  </si>
  <si>
    <t>JUAN FERNADEZ</t>
  </si>
  <si>
    <t>PEYUHUE</t>
  </si>
  <si>
    <t>LLAY LLAY</t>
  </si>
  <si>
    <t>LAHIGUERA</t>
  </si>
  <si>
    <t>JUAN FERDANDEZ</t>
  </si>
  <si>
    <t xml:space="preserve">SAN FELIPE </t>
  </si>
  <si>
    <t>CURACAUTIIN</t>
  </si>
  <si>
    <t>PEDRO AGUIRRE  CERDA</t>
  </si>
  <si>
    <t xml:space="preserve">PUTAENDO </t>
  </si>
  <si>
    <t>VILVUN</t>
  </si>
  <si>
    <t>VIII Región Comuna Alto Bio-Bio se crea 2004 a partir de Comuna Santa Barbara</t>
  </si>
  <si>
    <t>V Región Comuna Con-Con se crea 1995 a partir de Comuna Viña del Mar</t>
  </si>
  <si>
    <t>IX Región Comuna Padre las Casas se crea 1995 a partir Comuna Temuco</t>
  </si>
  <si>
    <t>IX Región Comuna Chol-Chol se crea 2004 a partir Comuna Nueva Imperial</t>
  </si>
  <si>
    <t>Región Metropolitana Comuna Padre Hurtado se crea en 1994 a partir de Comuna Peñaflor</t>
  </si>
  <si>
    <t>ALTO BIO-BIO</t>
  </si>
  <si>
    <t>PLANTACIONES FORESTALES</t>
  </si>
  <si>
    <t>OTRAS SP.</t>
  </si>
  <si>
    <t>2008-2009</t>
  </si>
  <si>
    <t>2007-2008</t>
  </si>
  <si>
    <t>2009-2010</t>
  </si>
  <si>
    <t>2006-2007</t>
  </si>
  <si>
    <t>2005-2006</t>
  </si>
  <si>
    <t>2004-2005</t>
  </si>
  <si>
    <t>2003-2004</t>
  </si>
  <si>
    <t>2002-2003</t>
  </si>
  <si>
    <t>2001-2002</t>
  </si>
  <si>
    <t>2000-2001</t>
  </si>
  <si>
    <t>1999-2000</t>
  </si>
  <si>
    <t>1998-1999</t>
  </si>
  <si>
    <t>1997-1998</t>
  </si>
  <si>
    <t>1996-1997</t>
  </si>
  <si>
    <t>1995-1996</t>
  </si>
  <si>
    <t>1994-1995</t>
  </si>
  <si>
    <t>1993-1994</t>
  </si>
  <si>
    <t>1992-1993</t>
  </si>
  <si>
    <t>1991-1992</t>
  </si>
  <si>
    <t>1990-1991</t>
  </si>
  <si>
    <t>1989-1990</t>
  </si>
  <si>
    <t>1988-1989</t>
  </si>
  <si>
    <t>1987-1988</t>
  </si>
  <si>
    <t>1986-1987</t>
  </si>
  <si>
    <t>1985-1986</t>
  </si>
  <si>
    <t>1984-1985</t>
  </si>
  <si>
    <t>2010-2011</t>
  </si>
  <si>
    <t>PERIODO 2010 - 2011</t>
  </si>
  <si>
    <t>PERIODO 2011 - 2012</t>
  </si>
  <si>
    <t>2011-2012</t>
  </si>
  <si>
    <t>PERIODO 2012 - 2013</t>
  </si>
  <si>
    <t>2012-2013</t>
  </si>
  <si>
    <t>CORPORACION NACIONAL FORESTAL</t>
  </si>
  <si>
    <t>GERENCIA MANEJO DEL FUEGO</t>
  </si>
  <si>
    <t>Estadísticas-Julio 2013</t>
  </si>
  <si>
    <t xml:space="preserve">TOTAL </t>
  </si>
  <si>
    <t>PERIODO 2013 - 2014</t>
  </si>
  <si>
    <t>2013-2014</t>
  </si>
  <si>
    <t>V Región Provincia de Marga Marga se crea a partir de 2 comunas de la Provincia de Valparaíso (Quilpué, Villa Alemana) y Quillota (Limache, Olmué).</t>
  </si>
  <si>
    <t>PERIODO 2014 - 2015</t>
  </si>
  <si>
    <t>2014-2015</t>
  </si>
  <si>
    <t>PERIODO 2015 - 2016</t>
  </si>
  <si>
    <t>2015-2016</t>
  </si>
  <si>
    <t>XV</t>
  </si>
  <si>
    <t>ARICA</t>
  </si>
  <si>
    <t>CAMARONES</t>
  </si>
  <si>
    <t>PUTRE</t>
  </si>
  <si>
    <t>GENERAL LAGOS</t>
  </si>
  <si>
    <t>PARINACOTA</t>
  </si>
  <si>
    <t>I</t>
  </si>
  <si>
    <t>IQUIQUE</t>
  </si>
  <si>
    <t>ALTO HOSPICIO</t>
  </si>
  <si>
    <t>TAMARUGAL</t>
  </si>
  <si>
    <t>COLCHANE</t>
  </si>
  <si>
    <t>HUARA</t>
  </si>
  <si>
    <t>PICA</t>
  </si>
  <si>
    <t>II</t>
  </si>
  <si>
    <t>ANTOFAGASTA</t>
  </si>
  <si>
    <t>MEJILLONES</t>
  </si>
  <si>
    <t>SIERRA GORDA</t>
  </si>
  <si>
    <t>TALTAL</t>
  </si>
  <si>
    <t>EL LOA</t>
  </si>
  <si>
    <t>CALAMA</t>
  </si>
  <si>
    <t>OLLAGUE</t>
  </si>
  <si>
    <t>SAN PEDRO DE ATACAMA</t>
  </si>
  <si>
    <t>TOCOPILLA</t>
  </si>
  <si>
    <t>MARIA ELENA</t>
  </si>
  <si>
    <t>COPIAPÓ</t>
  </si>
  <si>
    <t>CHAÑARAL</t>
  </si>
  <si>
    <t>DIEGO DE ALMAGRO</t>
  </si>
  <si>
    <t>PERIODO 2016 - 2017</t>
  </si>
  <si>
    <t>2016-2017</t>
  </si>
  <si>
    <t>PERIODO 2017 - 2018</t>
  </si>
  <si>
    <t>2017-2018</t>
  </si>
  <si>
    <t>PERIODO 2018 - 2019</t>
  </si>
  <si>
    <t>2018-2019</t>
  </si>
  <si>
    <t>POZO ALMONTE</t>
  </si>
  <si>
    <t>CAMIÑA</t>
  </si>
  <si>
    <t>GERENCIA PROTECCION CONTRA INCENDIOS FORESTALES</t>
  </si>
  <si>
    <t>XVI</t>
  </si>
  <si>
    <t>DIGUILLIN</t>
  </si>
  <si>
    <t>ITATA</t>
  </si>
  <si>
    <t>PUNILLA</t>
  </si>
  <si>
    <t>XVI Región del Ñuble se crea a partir de la la privincia del Ñuble, región del Biobío en 2018.</t>
  </si>
  <si>
    <t>2019-2020</t>
  </si>
  <si>
    <t>MARGA MARGA</t>
  </si>
  <si>
    <t>PERIODO 2019 - 2020</t>
  </si>
  <si>
    <t>2020-2021</t>
  </si>
  <si>
    <t>PERIODO 2020 - 2021</t>
  </si>
  <si>
    <t>SAN MIGUEL</t>
  </si>
  <si>
    <t>2021-2022</t>
  </si>
  <si>
    <t>PERIODO 2021 - 2022</t>
  </si>
  <si>
    <t>LA CISTERNA</t>
  </si>
  <si>
    <t>SAN JOAQUIN</t>
  </si>
  <si>
    <t>SAN RAMON</t>
  </si>
  <si>
    <t>PERIODO 2022 - 2023</t>
  </si>
  <si>
    <t>2022-2023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</si>
</sst>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3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color indexed="63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EB9C"/>
      </patternFill>
    </fill>
    <fill>
      <patternFill patternType="solid">
        <fgColor theme="9" tint="0.59999389629810485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indexed="64"/>
      </top>
      <bottom/>
      <diagonal/>
    </border>
    <border>
      <left style="thin">
        <color rgb="FF7F7F7F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indexed="64"/>
      </bottom>
      <diagonal/>
    </border>
    <border>
      <left style="thin">
        <color rgb="FF7F7F7F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7F7F7F"/>
      </right>
      <top style="thin">
        <color indexed="64"/>
      </top>
      <bottom style="thin">
        <color indexed="64"/>
      </bottom>
      <diagonal/>
    </border>
    <border>
      <left/>
      <right style="thin">
        <color rgb="FF7F7F7F"/>
      </right>
      <top/>
      <bottom style="thin">
        <color indexed="64"/>
      </bottom>
      <diagonal/>
    </border>
    <border>
      <left style="thin">
        <color rgb="FF7F7F7F"/>
      </left>
      <right style="thin">
        <color indexed="64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indexed="64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/>
      <diagonal/>
    </border>
    <border>
      <left/>
      <right style="thin">
        <color rgb="FF7F7F7F"/>
      </right>
      <top style="thin">
        <color indexed="64"/>
      </top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/>
      <diagonal/>
    </border>
    <border>
      <left style="thin">
        <color indexed="64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/>
      <bottom/>
      <diagonal/>
    </border>
  </borders>
  <cellStyleXfs count="4">
    <xf numFmtId="0" fontId="0" fillId="0" borderId="0"/>
    <xf numFmtId="0" fontId="9" fillId="3" borderId="0" applyNumberFormat="0" applyBorder="0" applyAlignment="0" applyProtection="0"/>
    <xf numFmtId="0" fontId="10" fillId="4" borderId="32" applyNumberFormat="0" applyAlignment="0" applyProtection="0"/>
    <xf numFmtId="0" fontId="11" fillId="5" borderId="0" applyNumberFormat="0" applyBorder="0" applyAlignment="0" applyProtection="0"/>
  </cellStyleXfs>
  <cellXfs count="298">
    <xf numFmtId="0" fontId="0" fillId="0" borderId="0" xfId="0"/>
    <xf numFmtId="0" fontId="2" fillId="0" borderId="0" xfId="0" applyFont="1" applyAlignment="1">
      <alignment horizontal="center"/>
    </xf>
    <xf numFmtId="3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3" fontId="0" fillId="0" borderId="0" xfId="0" applyNumberFormat="1" applyFill="1" applyBorder="1"/>
    <xf numFmtId="164" fontId="0" fillId="0" borderId="0" xfId="0" applyNumberFormat="1" applyBorder="1"/>
    <xf numFmtId="0" fontId="0" fillId="0" borderId="0" xfId="0" applyBorder="1"/>
    <xf numFmtId="4" fontId="0" fillId="0" borderId="0" xfId="0" applyNumberFormat="1" applyBorder="1"/>
    <xf numFmtId="4" fontId="0" fillId="0" borderId="0" xfId="0" applyNumberFormat="1"/>
    <xf numFmtId="0" fontId="2" fillId="0" borderId="0" xfId="0" applyFont="1" applyAlignment="1">
      <alignment horizontal="centerContinuous"/>
    </xf>
    <xf numFmtId="3" fontId="2" fillId="0" borderId="0" xfId="0" applyNumberFormat="1" applyFont="1" applyAlignment="1">
      <alignment horizontal="centerContinuous"/>
    </xf>
    <xf numFmtId="4" fontId="2" fillId="0" borderId="0" xfId="0" applyNumberFormat="1" applyFont="1" applyAlignment="1">
      <alignment horizontal="centerContinuous"/>
    </xf>
    <xf numFmtId="4" fontId="0" fillId="0" borderId="1" xfId="0" applyNumberFormat="1" applyBorder="1"/>
    <xf numFmtId="164" fontId="0" fillId="0" borderId="0" xfId="0" applyNumberFormat="1"/>
    <xf numFmtId="4" fontId="0" fillId="0" borderId="0" xfId="0" applyNumberFormat="1" applyFill="1" applyBorder="1"/>
    <xf numFmtId="4" fontId="0" fillId="0" borderId="2" xfId="0" applyNumberFormat="1" applyBorder="1"/>
    <xf numFmtId="0" fontId="0" fillId="0" borderId="0" xfId="0" applyFill="1"/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/>
    </xf>
    <xf numFmtId="4" fontId="0" fillId="0" borderId="0" xfId="0" applyNumberFormat="1" applyFill="1"/>
    <xf numFmtId="3" fontId="0" fillId="0" borderId="0" xfId="0" applyNumberFormat="1" applyFill="1"/>
    <xf numFmtId="4" fontId="4" fillId="0" borderId="1" xfId="0" applyNumberFormat="1" applyFont="1" applyBorder="1"/>
    <xf numFmtId="4" fontId="0" fillId="0" borderId="1" xfId="0" applyNumberFormat="1" applyFill="1" applyBorder="1"/>
    <xf numFmtId="4" fontId="0" fillId="0" borderId="2" xfId="0" applyNumberFormat="1" applyFill="1" applyBorder="1"/>
    <xf numFmtId="0" fontId="0" fillId="0" borderId="1" xfId="0" applyFill="1" applyBorder="1"/>
    <xf numFmtId="3" fontId="2" fillId="0" borderId="0" xfId="0" applyNumberFormat="1" applyFont="1" applyFill="1" applyAlignment="1">
      <alignment horizontal="center"/>
    </xf>
    <xf numFmtId="3" fontId="0" fillId="0" borderId="0" xfId="0" applyNumberFormat="1" applyBorder="1"/>
    <xf numFmtId="0" fontId="7" fillId="0" borderId="0" xfId="0" applyFont="1" applyAlignment="1">
      <alignment horizontal="left"/>
    </xf>
    <xf numFmtId="4" fontId="3" fillId="0" borderId="1" xfId="0" applyNumberFormat="1" applyFont="1" applyFill="1" applyBorder="1" applyAlignment="1">
      <alignment horizontal="right"/>
    </xf>
    <xf numFmtId="4" fontId="0" fillId="0" borderId="1" xfId="0" applyNumberFormat="1" applyBorder="1" applyAlignment="1">
      <alignment horizontal="right"/>
    </xf>
    <xf numFmtId="4" fontId="3" fillId="0" borderId="2" xfId="0" applyNumberFormat="1" applyFont="1" applyFill="1" applyBorder="1" applyAlignment="1">
      <alignment horizontal="right"/>
    </xf>
    <xf numFmtId="0" fontId="3" fillId="0" borderId="0" xfId="0" applyFont="1"/>
    <xf numFmtId="3" fontId="0" fillId="0" borderId="1" xfId="0" applyNumberFormat="1" applyBorder="1"/>
    <xf numFmtId="0" fontId="0" fillId="0" borderId="0" xfId="0" applyBorder="1" applyAlignment="1">
      <alignment horizontal="center"/>
    </xf>
    <xf numFmtId="4" fontId="0" fillId="2" borderId="1" xfId="0" applyNumberFormat="1" applyFill="1" applyBorder="1"/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4" fontId="0" fillId="0" borderId="3" xfId="0" applyNumberFormat="1" applyBorder="1"/>
    <xf numFmtId="0" fontId="8" fillId="0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3" fontId="7" fillId="0" borderId="0" xfId="0" applyNumberFormat="1" applyFont="1"/>
    <xf numFmtId="4" fontId="10" fillId="4" borderId="33" xfId="2" applyNumberFormat="1" applyBorder="1" applyAlignment="1">
      <alignment horizontal="center" wrapText="1"/>
    </xf>
    <xf numFmtId="4" fontId="10" fillId="4" borderId="33" xfId="2" applyNumberFormat="1" applyBorder="1" applyAlignment="1">
      <alignment horizontal="center" vertical="center"/>
    </xf>
    <xf numFmtId="4" fontId="10" fillId="4" borderId="33" xfId="2" applyNumberFormat="1" applyBorder="1" applyAlignment="1">
      <alignment horizontal="center" vertical="center" wrapText="1"/>
    </xf>
    <xf numFmtId="0" fontId="3" fillId="0" borderId="3" xfId="0" applyFont="1" applyBorder="1"/>
    <xf numFmtId="3" fontId="3" fillId="0" borderId="3" xfId="0" applyNumberFormat="1" applyFont="1" applyFill="1" applyBorder="1" applyAlignment="1">
      <alignment horizontal="right"/>
    </xf>
    <xf numFmtId="4" fontId="3" fillId="0" borderId="3" xfId="0" applyNumberFormat="1" applyFont="1" applyFill="1" applyBorder="1" applyAlignment="1">
      <alignment horizontal="right"/>
    </xf>
    <xf numFmtId="0" fontId="3" fillId="0" borderId="1" xfId="0" applyFont="1" applyBorder="1"/>
    <xf numFmtId="3" fontId="3" fillId="0" borderId="1" xfId="0" applyNumberFormat="1" applyFont="1" applyFill="1" applyBorder="1" applyAlignment="1">
      <alignment horizontal="right"/>
    </xf>
    <xf numFmtId="0" fontId="3" fillId="0" borderId="2" xfId="0" applyFont="1" applyFill="1" applyBorder="1"/>
    <xf numFmtId="3" fontId="3" fillId="0" borderId="2" xfId="0" applyNumberFormat="1" applyFont="1" applyFill="1" applyBorder="1" applyAlignment="1">
      <alignment horizontal="right"/>
    </xf>
    <xf numFmtId="3" fontId="10" fillId="4" borderId="34" xfId="2" applyNumberFormat="1" applyBorder="1"/>
    <xf numFmtId="4" fontId="10" fillId="4" borderId="34" xfId="2" applyNumberFormat="1" applyBorder="1"/>
    <xf numFmtId="4" fontId="10" fillId="4" borderId="35" xfId="2" applyNumberFormat="1" applyBorder="1"/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4" fillId="0" borderId="3" xfId="0" applyFont="1" applyBorder="1"/>
    <xf numFmtId="3" fontId="0" fillId="0" borderId="3" xfId="0" applyNumberFormat="1" applyBorder="1"/>
    <xf numFmtId="0" fontId="4" fillId="0" borderId="1" xfId="0" applyFont="1" applyBorder="1"/>
    <xf numFmtId="0" fontId="4" fillId="2" borderId="1" xfId="0" applyFont="1" applyFill="1" applyBorder="1"/>
    <xf numFmtId="3" fontId="0" fillId="2" borderId="1" xfId="0" applyNumberFormat="1" applyFill="1" applyBorder="1"/>
    <xf numFmtId="4" fontId="3" fillId="2" borderId="1" xfId="0" applyNumberFormat="1" applyFont="1" applyFill="1" applyBorder="1" applyAlignment="1">
      <alignment horizontal="right"/>
    </xf>
    <xf numFmtId="0" fontId="4" fillId="0" borderId="7" xfId="0" applyFont="1" applyBorder="1"/>
    <xf numFmtId="3" fontId="0" fillId="0" borderId="7" xfId="0" applyNumberFormat="1" applyBorder="1"/>
    <xf numFmtId="4" fontId="0" fillId="0" borderId="7" xfId="0" applyNumberFormat="1" applyBorder="1"/>
    <xf numFmtId="4" fontId="3" fillId="0" borderId="7" xfId="0" applyNumberFormat="1" applyFont="1" applyFill="1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6" fillId="0" borderId="3" xfId="0" applyFont="1" applyBorder="1"/>
    <xf numFmtId="3" fontId="6" fillId="0" borderId="3" xfId="0" applyNumberFormat="1" applyFont="1" applyBorder="1"/>
    <xf numFmtId="4" fontId="4" fillId="0" borderId="3" xfId="0" applyNumberFormat="1" applyFont="1" applyBorder="1"/>
    <xf numFmtId="0" fontId="6" fillId="0" borderId="1" xfId="0" applyFont="1" applyBorder="1"/>
    <xf numFmtId="3" fontId="6" fillId="0" borderId="1" xfId="0" applyNumberFormat="1" applyFont="1" applyBorder="1"/>
    <xf numFmtId="0" fontId="6" fillId="2" borderId="1" xfId="0" applyFont="1" applyFill="1" applyBorder="1"/>
    <xf numFmtId="3" fontId="6" fillId="2" borderId="1" xfId="0" applyNumberFormat="1" applyFont="1" applyFill="1" applyBorder="1"/>
    <xf numFmtId="4" fontId="4" fillId="2" borderId="1" xfId="0" applyNumberFormat="1" applyFont="1" applyFill="1" applyBorder="1"/>
    <xf numFmtId="0" fontId="6" fillId="0" borderId="7" xfId="0" applyFont="1" applyBorder="1"/>
    <xf numFmtId="0" fontId="6" fillId="0" borderId="2" xfId="0" applyFont="1" applyBorder="1"/>
    <xf numFmtId="3" fontId="6" fillId="0" borderId="2" xfId="0" applyNumberFormat="1" applyFont="1" applyBorder="1"/>
    <xf numFmtId="4" fontId="4" fillId="0" borderId="2" xfId="0" applyNumberFormat="1" applyFont="1" applyBorder="1"/>
    <xf numFmtId="0" fontId="0" fillId="0" borderId="8" xfId="0" applyBorder="1" applyAlignment="1">
      <alignment horizontal="center"/>
    </xf>
    <xf numFmtId="3" fontId="0" fillId="0" borderId="2" xfId="0" applyNumberFormat="1" applyBorder="1"/>
    <xf numFmtId="0" fontId="0" fillId="0" borderId="9" xfId="0" applyBorder="1" applyAlignment="1">
      <alignment horizontal="center"/>
    </xf>
    <xf numFmtId="0" fontId="6" fillId="2" borderId="7" xfId="0" applyFont="1" applyFill="1" applyBorder="1"/>
    <xf numFmtId="3" fontId="0" fillId="2" borderId="7" xfId="0" applyNumberFormat="1" applyFill="1" applyBorder="1"/>
    <xf numFmtId="4" fontId="0" fillId="2" borderId="7" xfId="0" applyNumberFormat="1" applyFill="1" applyBorder="1"/>
    <xf numFmtId="4" fontId="3" fillId="2" borderId="7" xfId="0" applyNumberFormat="1" applyFont="1" applyFill="1" applyBorder="1" applyAlignment="1">
      <alignment horizontal="right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" xfId="0" applyBorder="1"/>
    <xf numFmtId="4" fontId="0" fillId="0" borderId="3" xfId="0" applyNumberFormat="1" applyBorder="1" applyAlignment="1">
      <alignment horizontal="right"/>
    </xf>
    <xf numFmtId="0" fontId="0" fillId="0" borderId="1" xfId="0" applyBorder="1"/>
    <xf numFmtId="0" fontId="0" fillId="0" borderId="7" xfId="0" applyBorder="1"/>
    <xf numFmtId="3" fontId="3" fillId="0" borderId="7" xfId="0" applyNumberFormat="1" applyFont="1" applyFill="1" applyBorder="1" applyAlignment="1">
      <alignment horizontal="right"/>
    </xf>
    <xf numFmtId="4" fontId="0" fillId="0" borderId="7" xfId="0" applyNumberFormat="1" applyBorder="1" applyAlignment="1">
      <alignment horizontal="right"/>
    </xf>
    <xf numFmtId="0" fontId="3" fillId="0" borderId="10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3" fontId="10" fillId="4" borderId="34" xfId="2" applyNumberFormat="1" applyBorder="1" applyAlignment="1">
      <alignment horizontal="right"/>
    </xf>
    <xf numFmtId="4" fontId="10" fillId="4" borderId="34" xfId="2" applyNumberFormat="1" applyBorder="1" applyAlignment="1">
      <alignment horizontal="right"/>
    </xf>
    <xf numFmtId="4" fontId="10" fillId="4" borderId="35" xfId="2" applyNumberFormat="1" applyBorder="1" applyAlignment="1">
      <alignment horizontal="right"/>
    </xf>
    <xf numFmtId="3" fontId="0" fillId="0" borderId="3" xfId="0" applyNumberFormat="1" applyBorder="1" applyAlignment="1">
      <alignment horizontal="right"/>
    </xf>
    <xf numFmtId="3" fontId="0" fillId="0" borderId="1" xfId="0" applyNumberFormat="1" applyBorder="1" applyAlignment="1">
      <alignment horizontal="right"/>
    </xf>
    <xf numFmtId="0" fontId="0" fillId="0" borderId="2" xfId="0" applyBorder="1"/>
    <xf numFmtId="3" fontId="0" fillId="0" borderId="2" xfId="0" applyNumberFormat="1" applyBorder="1" applyAlignment="1">
      <alignment horizontal="right"/>
    </xf>
    <xf numFmtId="4" fontId="0" fillId="0" borderId="2" xfId="0" applyNumberFormat="1" applyBorder="1" applyAlignment="1">
      <alignment horizontal="right"/>
    </xf>
    <xf numFmtId="4" fontId="0" fillId="2" borderId="1" xfId="0" applyNumberFormat="1" applyFill="1" applyBorder="1" applyAlignment="1">
      <alignment horizontal="right"/>
    </xf>
    <xf numFmtId="3" fontId="10" fillId="4" borderId="36" xfId="2" applyNumberFormat="1" applyBorder="1"/>
    <xf numFmtId="4" fontId="10" fillId="4" borderId="36" xfId="2" applyNumberFormat="1" applyBorder="1"/>
    <xf numFmtId="4" fontId="10" fillId="4" borderId="37" xfId="2" applyNumberFormat="1" applyBorder="1"/>
    <xf numFmtId="4" fontId="10" fillId="4" borderId="38" xfId="2" applyNumberFormat="1" applyBorder="1" applyAlignment="1">
      <alignment horizontal="centerContinuous"/>
    </xf>
    <xf numFmtId="4" fontId="10" fillId="4" borderId="32" xfId="2" applyNumberFormat="1" applyBorder="1" applyAlignment="1">
      <alignment horizontal="centerContinuous"/>
    </xf>
    <xf numFmtId="0" fontId="0" fillId="0" borderId="11" xfId="0" applyFill="1" applyBorder="1" applyAlignment="1">
      <alignment horizontal="center"/>
    </xf>
    <xf numFmtId="0" fontId="0" fillId="0" borderId="4" xfId="0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5" fillId="0" borderId="9" xfId="0" applyFont="1" applyFill="1" applyBorder="1" applyAlignment="1">
      <alignment horizontal="center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3" fillId="0" borderId="4" xfId="0" applyFont="1" applyFill="1" applyBorder="1" applyAlignment="1">
      <alignment horizontal="left" vertical="top"/>
    </xf>
    <xf numFmtId="0" fontId="3" fillId="0" borderId="5" xfId="0" applyFont="1" applyFill="1" applyBorder="1" applyAlignment="1">
      <alignment horizontal="left" vertical="top"/>
    </xf>
    <xf numFmtId="0" fontId="5" fillId="0" borderId="9" xfId="0" applyFont="1" applyFill="1" applyBorder="1" applyAlignment="1">
      <alignment horizontal="left" vertical="top"/>
    </xf>
    <xf numFmtId="0" fontId="3" fillId="0" borderId="2" xfId="0" applyFont="1" applyFill="1" applyBorder="1" applyAlignment="1">
      <alignment horizontal="left" vertical="top"/>
    </xf>
    <xf numFmtId="0" fontId="5" fillId="0" borderId="5" xfId="0" applyFont="1" applyFill="1" applyBorder="1" applyAlignment="1">
      <alignment horizontal="left" vertical="top"/>
    </xf>
    <xf numFmtId="0" fontId="5" fillId="0" borderId="6" xfId="0" applyFont="1" applyFill="1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5" xfId="0" applyBorder="1" applyAlignment="1">
      <alignment horizontal="left" vertical="top"/>
    </xf>
    <xf numFmtId="0" fontId="0" fillId="0" borderId="9" xfId="0" applyFill="1" applyBorder="1" applyAlignment="1">
      <alignment horizontal="left" vertical="top"/>
    </xf>
    <xf numFmtId="0" fontId="3" fillId="0" borderId="9" xfId="0" applyFont="1" applyFill="1" applyBorder="1" applyAlignment="1">
      <alignment horizontal="left" vertical="top"/>
    </xf>
    <xf numFmtId="0" fontId="3" fillId="0" borderId="6" xfId="0" applyFont="1" applyFill="1" applyBorder="1" applyAlignment="1">
      <alignment horizontal="left" vertical="top"/>
    </xf>
    <xf numFmtId="0" fontId="0" fillId="0" borderId="4" xfId="0" applyBorder="1" applyAlignment="1">
      <alignment horizontal="left"/>
    </xf>
    <xf numFmtId="0" fontId="3" fillId="0" borderId="4" xfId="0" applyFont="1" applyFill="1" applyBorder="1" applyAlignment="1">
      <alignment horizontal="left"/>
    </xf>
    <xf numFmtId="0" fontId="3" fillId="0" borderId="5" xfId="0" applyFont="1" applyFill="1" applyBorder="1" applyAlignment="1">
      <alignment horizontal="left"/>
    </xf>
    <xf numFmtId="0" fontId="0" fillId="0" borderId="11" xfId="0" applyBorder="1" applyAlignment="1">
      <alignment horizontal="left"/>
    </xf>
    <xf numFmtId="0" fontId="5" fillId="0" borderId="5" xfId="0" applyFont="1" applyFill="1" applyBorder="1" applyAlignment="1">
      <alignment horizontal="left"/>
    </xf>
    <xf numFmtId="0" fontId="5" fillId="0" borderId="6" xfId="0" applyFont="1" applyFill="1" applyBorder="1" applyAlignment="1">
      <alignment horizontal="left"/>
    </xf>
    <xf numFmtId="0" fontId="0" fillId="0" borderId="10" xfId="0" applyBorder="1" applyAlignment="1">
      <alignment horizontal="left"/>
    </xf>
    <xf numFmtId="0" fontId="3" fillId="0" borderId="10" xfId="0" applyFont="1" applyFill="1" applyBorder="1" applyAlignment="1">
      <alignment horizontal="left"/>
    </xf>
    <xf numFmtId="4" fontId="10" fillId="4" borderId="39" xfId="2" applyNumberFormat="1" applyBorder="1" applyAlignment="1">
      <alignment horizontal="center" wrapText="1"/>
    </xf>
    <xf numFmtId="4" fontId="10" fillId="4" borderId="39" xfId="2" applyNumberFormat="1" applyBorder="1" applyAlignment="1">
      <alignment horizontal="center" vertical="center"/>
    </xf>
    <xf numFmtId="4" fontId="10" fillId="4" borderId="39" xfId="2" applyNumberFormat="1" applyBorder="1" applyAlignment="1">
      <alignment horizontal="center" vertical="center" wrapText="1"/>
    </xf>
    <xf numFmtId="0" fontId="10" fillId="4" borderId="39" xfId="2" applyBorder="1" applyAlignment="1">
      <alignment horizontal="center" vertical="center"/>
    </xf>
    <xf numFmtId="3" fontId="0" fillId="0" borderId="3" xfId="0" applyNumberFormat="1" applyFill="1" applyBorder="1"/>
    <xf numFmtId="4" fontId="0" fillId="0" borderId="3" xfId="0" applyNumberFormat="1" applyFill="1" applyBorder="1"/>
    <xf numFmtId="0" fontId="3" fillId="0" borderId="1" xfId="0" applyFont="1" applyFill="1" applyBorder="1"/>
    <xf numFmtId="3" fontId="0" fillId="0" borderId="7" xfId="0" applyNumberFormat="1" applyFill="1" applyBorder="1"/>
    <xf numFmtId="4" fontId="0" fillId="0" borderId="7" xfId="0" applyNumberFormat="1" applyFill="1" applyBorder="1"/>
    <xf numFmtId="0" fontId="3" fillId="0" borderId="5" xfId="0" applyFont="1" applyBorder="1" applyAlignment="1">
      <alignment horizontal="center"/>
    </xf>
    <xf numFmtId="0" fontId="3" fillId="0" borderId="2" xfId="0" applyFont="1" applyBorder="1"/>
    <xf numFmtId="3" fontId="0" fillId="0" borderId="2" xfId="0" applyNumberFormat="1" applyFill="1" applyBorder="1"/>
    <xf numFmtId="0" fontId="0" fillId="0" borderId="3" xfId="0" applyFill="1" applyBorder="1"/>
    <xf numFmtId="3" fontId="0" fillId="0" borderId="1" xfId="0" applyNumberFormat="1" applyFill="1" applyBorder="1"/>
    <xf numFmtId="0" fontId="0" fillId="2" borderId="1" xfId="0" applyFill="1" applyBorder="1"/>
    <xf numFmtId="0" fontId="0" fillId="0" borderId="7" xfId="0" applyFill="1" applyBorder="1"/>
    <xf numFmtId="0" fontId="0" fillId="0" borderId="2" xfId="0" applyFill="1" applyBorder="1"/>
    <xf numFmtId="0" fontId="0" fillId="0" borderId="4" xfId="0" applyFill="1" applyBorder="1" applyAlignment="1">
      <alignment horizontal="left"/>
    </xf>
    <xf numFmtId="0" fontId="0" fillId="0" borderId="5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left"/>
    </xf>
    <xf numFmtId="0" fontId="0" fillId="0" borderId="11" xfId="0" applyFill="1" applyBorder="1" applyAlignment="1">
      <alignment horizontal="left"/>
    </xf>
    <xf numFmtId="3" fontId="10" fillId="4" borderId="40" xfId="2" applyNumberFormat="1" applyBorder="1"/>
    <xf numFmtId="4" fontId="10" fillId="4" borderId="40" xfId="2" applyNumberFormat="1" applyBorder="1"/>
    <xf numFmtId="4" fontId="10" fillId="4" borderId="41" xfId="2" applyNumberFormat="1" applyBorder="1"/>
    <xf numFmtId="0" fontId="10" fillId="4" borderId="39" xfId="2" applyBorder="1" applyAlignment="1">
      <alignment horizontal="center" vertical="center"/>
    </xf>
    <xf numFmtId="0" fontId="10" fillId="4" borderId="39" xfId="2" applyBorder="1" applyAlignment="1">
      <alignment horizontal="center" vertical="center"/>
    </xf>
    <xf numFmtId="0" fontId="0" fillId="0" borderId="3" xfId="0" applyNumberFormat="1" applyBorder="1" applyProtection="1">
      <protection locked="0"/>
    </xf>
    <xf numFmtId="4" fontId="0" fillId="0" borderId="3" xfId="0" applyNumberFormat="1" applyBorder="1" applyProtection="1">
      <protection locked="0"/>
    </xf>
    <xf numFmtId="0" fontId="0" fillId="0" borderId="1" xfId="0" applyNumberFormat="1" applyBorder="1" applyProtection="1">
      <protection locked="0"/>
    </xf>
    <xf numFmtId="4" fontId="0" fillId="0" borderId="1" xfId="0" applyNumberFormat="1" applyBorder="1" applyProtection="1">
      <protection locked="0"/>
    </xf>
    <xf numFmtId="0" fontId="0" fillId="0" borderId="7" xfId="0" applyNumberFormat="1" applyBorder="1" applyProtection="1">
      <protection locked="0"/>
    </xf>
    <xf numFmtId="4" fontId="0" fillId="0" borderId="7" xfId="0" applyNumberFormat="1" applyBorder="1" applyProtection="1">
      <protection locked="0"/>
    </xf>
    <xf numFmtId="0" fontId="10" fillId="4" borderId="39" xfId="2" applyBorder="1" applyAlignment="1">
      <alignment horizontal="center" vertical="center"/>
    </xf>
    <xf numFmtId="0" fontId="10" fillId="4" borderId="16" xfId="2" applyBorder="1" applyAlignment="1">
      <alignment horizontal="center"/>
    </xf>
    <xf numFmtId="0" fontId="10" fillId="4" borderId="17" xfId="2" applyBorder="1" applyAlignment="1">
      <alignment horizontal="center"/>
    </xf>
    <xf numFmtId="0" fontId="10" fillId="4" borderId="42" xfId="2" applyBorder="1" applyAlignment="1">
      <alignment horizontal="center"/>
    </xf>
    <xf numFmtId="0" fontId="1" fillId="0" borderId="11" xfId="0" applyFont="1" applyFill="1" applyBorder="1" applyAlignment="1">
      <alignment horizontal="left"/>
    </xf>
    <xf numFmtId="0" fontId="1" fillId="0" borderId="4" xfId="0" applyFont="1" applyFill="1" applyBorder="1" applyAlignment="1">
      <alignment horizontal="center"/>
    </xf>
    <xf numFmtId="0" fontId="1" fillId="0" borderId="3" xfId="0" applyFont="1" applyBorder="1"/>
    <xf numFmtId="0" fontId="1" fillId="0" borderId="1" xfId="0" applyFont="1" applyBorder="1"/>
    <xf numFmtId="0" fontId="1" fillId="0" borderId="1" xfId="0" applyFont="1" applyFill="1" applyBorder="1"/>
    <xf numFmtId="0" fontId="5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0" fillId="0" borderId="9" xfId="0" applyNumberFormat="1" applyBorder="1" applyProtection="1">
      <protection locked="0"/>
    </xf>
    <xf numFmtId="4" fontId="0" fillId="0" borderId="9" xfId="0" applyNumberFormat="1" applyBorder="1" applyProtection="1">
      <protection locked="0"/>
    </xf>
    <xf numFmtId="0" fontId="0" fillId="0" borderId="18" xfId="0" applyBorder="1" applyProtection="1">
      <protection locked="0"/>
    </xf>
    <xf numFmtId="0" fontId="0" fillId="0" borderId="0" xfId="0" applyProtection="1">
      <protection locked="0"/>
    </xf>
    <xf numFmtId="0" fontId="0" fillId="0" borderId="19" xfId="0" applyBorder="1" applyProtection="1"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0" xfId="0" applyBorder="1" applyProtection="1">
      <protection locked="0"/>
    </xf>
    <xf numFmtId="0" fontId="0" fillId="0" borderId="21" xfId="0" applyBorder="1" applyProtection="1">
      <protection locked="0"/>
    </xf>
    <xf numFmtId="0" fontId="0" fillId="0" borderId="22" xfId="0" applyBorder="1" applyProtection="1">
      <protection locked="0"/>
    </xf>
    <xf numFmtId="0" fontId="0" fillId="0" borderId="23" xfId="0" applyBorder="1" applyAlignment="1" applyProtection="1">
      <alignment horizontal="center"/>
      <protection locked="0"/>
    </xf>
    <xf numFmtId="3" fontId="0" fillId="0" borderId="11" xfId="0" applyNumberFormat="1" applyFill="1" applyBorder="1" applyAlignment="1">
      <alignment horizontal="center"/>
    </xf>
    <xf numFmtId="4" fontId="0" fillId="0" borderId="20" xfId="0" applyNumberFormat="1" applyBorder="1" applyProtection="1">
      <protection locked="0"/>
    </xf>
    <xf numFmtId="4" fontId="0" fillId="0" borderId="24" xfId="0" applyNumberFormat="1" applyBorder="1" applyProtection="1">
      <protection locked="0"/>
    </xf>
    <xf numFmtId="4" fontId="0" fillId="0" borderId="21" xfId="0" applyNumberFormat="1" applyBorder="1" applyProtection="1">
      <protection locked="0"/>
    </xf>
    <xf numFmtId="4" fontId="0" fillId="0" borderId="25" xfId="0" applyNumberFormat="1" applyBorder="1" applyProtection="1">
      <protection locked="0"/>
    </xf>
    <xf numFmtId="4" fontId="0" fillId="0" borderId="22" xfId="0" applyNumberFormat="1" applyBorder="1" applyProtection="1">
      <protection locked="0"/>
    </xf>
    <xf numFmtId="4" fontId="0" fillId="0" borderId="26" xfId="0" applyNumberFormat="1" applyBorder="1" applyProtection="1">
      <protection locked="0"/>
    </xf>
    <xf numFmtId="1" fontId="0" fillId="0" borderId="20" xfId="0" applyNumberFormat="1" applyBorder="1" applyProtection="1">
      <protection locked="0"/>
    </xf>
    <xf numFmtId="1" fontId="0" fillId="0" borderId="21" xfId="0" applyNumberFormat="1" applyBorder="1" applyProtection="1">
      <protection locked="0"/>
    </xf>
    <xf numFmtId="1" fontId="0" fillId="0" borderId="22" xfId="0" applyNumberFormat="1" applyBorder="1" applyProtection="1">
      <protection locked="0"/>
    </xf>
    <xf numFmtId="0" fontId="10" fillId="4" borderId="39" xfId="2" applyBorder="1" applyAlignment="1">
      <alignment horizontal="center" vertical="center"/>
    </xf>
    <xf numFmtId="0" fontId="10" fillId="4" borderId="39" xfId="2" applyBorder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10" fillId="4" borderId="39" xfId="2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11" xfId="0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4" fontId="1" fillId="0" borderId="3" xfId="0" applyNumberFormat="1" applyFont="1" applyFill="1" applyBorder="1"/>
    <xf numFmtId="4" fontId="12" fillId="0" borderId="3" xfId="1" applyNumberFormat="1" applyFont="1" applyFill="1" applyBorder="1"/>
    <xf numFmtId="4" fontId="1" fillId="0" borderId="1" xfId="0" applyNumberFormat="1" applyFont="1" applyFill="1" applyBorder="1"/>
    <xf numFmtId="4" fontId="12" fillId="0" borderId="1" xfId="1" applyNumberFormat="1" applyFont="1" applyFill="1" applyBorder="1"/>
    <xf numFmtId="4" fontId="11" fillId="0" borderId="0" xfId="3" applyNumberFormat="1" applyFill="1"/>
    <xf numFmtId="0" fontId="10" fillId="4" borderId="39" xfId="2" applyBorder="1" applyAlignment="1">
      <alignment horizontal="center" vertical="center"/>
    </xf>
    <xf numFmtId="0" fontId="10" fillId="4" borderId="16" xfId="2" applyBorder="1" applyAlignment="1">
      <alignment horizontal="center"/>
    </xf>
    <xf numFmtId="0" fontId="10" fillId="4" borderId="17" xfId="2" applyBorder="1" applyAlignment="1">
      <alignment horizontal="center"/>
    </xf>
    <xf numFmtId="0" fontId="10" fillId="4" borderId="42" xfId="2" applyBorder="1" applyAlignment="1">
      <alignment horizontal="center"/>
    </xf>
    <xf numFmtId="0" fontId="0" fillId="0" borderId="2" xfId="0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10" fillId="4" borderId="12" xfId="2" applyBorder="1" applyAlignment="1">
      <alignment horizontal="center"/>
    </xf>
    <xf numFmtId="0" fontId="10" fillId="4" borderId="30" xfId="2" applyBorder="1" applyAlignment="1">
      <alignment horizontal="center"/>
    </xf>
    <xf numFmtId="0" fontId="10" fillId="4" borderId="43" xfId="2" applyBorder="1" applyAlignment="1">
      <alignment horizontal="center"/>
    </xf>
    <xf numFmtId="0" fontId="0" fillId="0" borderId="27" xfId="0" applyBorder="1" applyAlignment="1" applyProtection="1">
      <alignment horizontal="center" vertical="top"/>
      <protection locked="0"/>
    </xf>
    <xf numFmtId="0" fontId="0" fillId="0" borderId="28" xfId="0" applyBorder="1" applyAlignment="1" applyProtection="1">
      <alignment horizontal="center" vertical="top"/>
      <protection locked="0"/>
    </xf>
    <xf numFmtId="0" fontId="0" fillId="0" borderId="29" xfId="0" applyBorder="1" applyAlignment="1" applyProtection="1">
      <alignment horizontal="center" vertical="top"/>
      <protection locked="0"/>
    </xf>
    <xf numFmtId="0" fontId="2" fillId="0" borderId="0" xfId="0" applyFont="1" applyFill="1" applyAlignment="1">
      <alignment horizontal="center"/>
    </xf>
    <xf numFmtId="0" fontId="10" fillId="4" borderId="50" xfId="2" applyBorder="1" applyAlignment="1">
      <alignment horizontal="center" vertical="center"/>
    </xf>
    <xf numFmtId="0" fontId="10" fillId="4" borderId="51" xfId="2" applyBorder="1" applyAlignment="1">
      <alignment horizontal="center" vertical="center"/>
    </xf>
    <xf numFmtId="0" fontId="10" fillId="4" borderId="52" xfId="2" applyBorder="1" applyAlignment="1">
      <alignment horizontal="center" vertical="center"/>
    </xf>
    <xf numFmtId="0" fontId="10" fillId="4" borderId="38" xfId="2" applyBorder="1" applyAlignment="1">
      <alignment horizontal="center" vertical="center"/>
    </xf>
    <xf numFmtId="0" fontId="10" fillId="4" borderId="32" xfId="2" applyBorder="1" applyAlignment="1">
      <alignment horizontal="center" vertical="center"/>
    </xf>
    <xf numFmtId="0" fontId="10" fillId="4" borderId="39" xfId="2" applyBorder="1" applyAlignment="1">
      <alignment horizontal="center" vertical="center"/>
    </xf>
    <xf numFmtId="3" fontId="10" fillId="4" borderId="38" xfId="2" applyNumberFormat="1" applyBorder="1" applyAlignment="1">
      <alignment horizontal="center" vertical="center" wrapText="1"/>
    </xf>
    <xf numFmtId="3" fontId="10" fillId="4" borderId="32" xfId="2" applyNumberFormat="1" applyBorder="1" applyAlignment="1">
      <alignment horizontal="center" vertical="center" wrapText="1"/>
    </xf>
    <xf numFmtId="3" fontId="10" fillId="4" borderId="39" xfId="2" applyNumberFormat="1" applyBorder="1" applyAlignment="1">
      <alignment horizontal="center" vertical="center" wrapText="1"/>
    </xf>
    <xf numFmtId="4" fontId="10" fillId="4" borderId="53" xfId="2" applyNumberFormat="1" applyBorder="1" applyAlignment="1">
      <alignment horizontal="center" vertical="center"/>
    </xf>
    <xf numFmtId="4" fontId="10" fillId="4" borderId="54" xfId="2" applyNumberFormat="1" applyBorder="1" applyAlignment="1">
      <alignment horizontal="center" vertical="center"/>
    </xf>
    <xf numFmtId="4" fontId="10" fillId="4" borderId="55" xfId="2" applyNumberFormat="1" applyBorder="1" applyAlignment="1">
      <alignment horizontal="center" vertical="center"/>
    </xf>
    <xf numFmtId="0" fontId="10" fillId="4" borderId="56" xfId="2" applyBorder="1" applyAlignment="1">
      <alignment horizontal="center" vertical="center"/>
    </xf>
    <xf numFmtId="0" fontId="10" fillId="4" borderId="57" xfId="2" applyBorder="1" applyAlignment="1">
      <alignment horizontal="center" vertical="center"/>
    </xf>
    <xf numFmtId="0" fontId="10" fillId="4" borderId="58" xfId="2" applyBorder="1" applyAlignment="1">
      <alignment horizontal="center" vertical="center"/>
    </xf>
    <xf numFmtId="0" fontId="10" fillId="4" borderId="59" xfId="2" applyBorder="1" applyAlignment="1">
      <alignment horizontal="center" vertical="center"/>
    </xf>
    <xf numFmtId="0" fontId="10" fillId="4" borderId="38" xfId="2" applyBorder="1" applyAlignment="1">
      <alignment horizontal="center" vertical="center" wrapText="1"/>
    </xf>
    <xf numFmtId="0" fontId="10" fillId="4" borderId="32" xfId="2" applyBorder="1" applyAlignment="1">
      <alignment horizontal="center" vertical="center" wrapText="1"/>
    </xf>
    <xf numFmtId="0" fontId="10" fillId="4" borderId="39" xfId="2" applyBorder="1" applyAlignment="1">
      <alignment horizontal="center" vertical="center" wrapText="1"/>
    </xf>
    <xf numFmtId="4" fontId="10" fillId="4" borderId="44" xfId="2" applyNumberFormat="1" applyBorder="1" applyAlignment="1">
      <alignment horizontal="center" vertical="center" wrapText="1"/>
    </xf>
    <xf numFmtId="4" fontId="10" fillId="4" borderId="45" xfId="2" applyNumberFormat="1" applyBorder="1" applyAlignment="1">
      <alignment horizontal="center" vertical="center" wrapText="1"/>
    </xf>
    <xf numFmtId="4" fontId="10" fillId="4" borderId="46" xfId="2" applyNumberFormat="1" applyBorder="1" applyAlignment="1">
      <alignment horizontal="center" vertical="center" wrapText="1"/>
    </xf>
    <xf numFmtId="4" fontId="10" fillId="4" borderId="32" xfId="2" applyNumberFormat="1" applyBorder="1" applyAlignment="1">
      <alignment horizontal="center" vertical="center"/>
    </xf>
    <xf numFmtId="4" fontId="10" fillId="4" borderId="47" xfId="2" applyNumberFormat="1" applyBorder="1" applyAlignment="1">
      <alignment horizontal="center" vertical="center"/>
    </xf>
    <xf numFmtId="4" fontId="10" fillId="4" borderId="48" xfId="2" applyNumberFormat="1" applyBorder="1" applyAlignment="1">
      <alignment horizontal="center" vertical="center"/>
    </xf>
    <xf numFmtId="4" fontId="10" fillId="4" borderId="49" xfId="2" applyNumberFormat="1" applyBorder="1" applyAlignment="1">
      <alignment horizontal="center" vertical="center"/>
    </xf>
    <xf numFmtId="4" fontId="10" fillId="4" borderId="47" xfId="2" applyNumberFormat="1" applyBorder="1" applyAlignment="1">
      <alignment horizontal="center"/>
    </xf>
    <xf numFmtId="4" fontId="10" fillId="4" borderId="48" xfId="2" applyNumberFormat="1" applyBorder="1" applyAlignment="1">
      <alignment horizontal="center"/>
    </xf>
    <xf numFmtId="4" fontId="10" fillId="4" borderId="49" xfId="2" applyNumberFormat="1" applyBorder="1" applyAlignment="1">
      <alignment horizontal="center"/>
    </xf>
    <xf numFmtId="4" fontId="10" fillId="4" borderId="53" xfId="2" applyNumberFormat="1" applyBorder="1" applyAlignment="1">
      <alignment horizontal="center"/>
    </xf>
    <xf numFmtId="4" fontId="10" fillId="4" borderId="54" xfId="2" applyNumberFormat="1" applyBorder="1" applyAlignment="1">
      <alignment horizontal="center"/>
    </xf>
    <xf numFmtId="4" fontId="10" fillId="4" borderId="55" xfId="2" applyNumberFormat="1" applyBorder="1" applyAlignment="1">
      <alignment horizontal="center"/>
    </xf>
    <xf numFmtId="4" fontId="10" fillId="4" borderId="32" xfId="2" applyNumberFormat="1" applyBorder="1" applyAlignment="1">
      <alignment horizontal="center"/>
    </xf>
    <xf numFmtId="0" fontId="2" fillId="0" borderId="0" xfId="0" applyFont="1" applyAlignment="1">
      <alignment horizontal="center"/>
    </xf>
    <xf numFmtId="0" fontId="10" fillId="4" borderId="33" xfId="2" applyBorder="1" applyAlignment="1">
      <alignment horizontal="center" vertical="center"/>
    </xf>
    <xf numFmtId="0" fontId="10" fillId="4" borderId="61" xfId="2" applyBorder="1" applyAlignment="1">
      <alignment horizontal="center" vertical="center"/>
    </xf>
    <xf numFmtId="3" fontId="10" fillId="4" borderId="33" xfId="2" applyNumberFormat="1" applyBorder="1" applyAlignment="1">
      <alignment horizontal="center" vertical="center" wrapText="1"/>
    </xf>
    <xf numFmtId="0" fontId="10" fillId="4" borderId="36" xfId="2" applyBorder="1" applyAlignment="1">
      <alignment horizontal="center" vertical="center"/>
    </xf>
    <xf numFmtId="0" fontId="10" fillId="4" borderId="62" xfId="2" applyBorder="1" applyAlignment="1">
      <alignment horizontal="center" vertical="center"/>
    </xf>
    <xf numFmtId="0" fontId="10" fillId="4" borderId="40" xfId="2" applyBorder="1" applyAlignment="1">
      <alignment horizontal="center" vertical="center"/>
    </xf>
    <xf numFmtId="4" fontId="10" fillId="4" borderId="38" xfId="2" applyNumberFormat="1" applyBorder="1" applyAlignment="1">
      <alignment horizontal="center" vertical="center" wrapText="1"/>
    </xf>
    <xf numFmtId="4" fontId="10" fillId="4" borderId="32" xfId="2" applyNumberFormat="1" applyBorder="1" applyAlignment="1">
      <alignment horizontal="center" vertical="center" wrapText="1"/>
    </xf>
    <xf numFmtId="4" fontId="10" fillId="4" borderId="33" xfId="2" applyNumberFormat="1" applyBorder="1" applyAlignment="1">
      <alignment horizontal="center" vertical="center" wrapText="1"/>
    </xf>
    <xf numFmtId="4" fontId="10" fillId="4" borderId="60" xfId="2" applyNumberFormat="1" applyBorder="1" applyAlignment="1">
      <alignment horizontal="center" vertical="center" wrapText="1"/>
    </xf>
    <xf numFmtId="0" fontId="0" fillId="0" borderId="4" xfId="0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10" fillId="4" borderId="10" xfId="2" applyBorder="1" applyAlignment="1">
      <alignment horizontal="center"/>
    </xf>
    <xf numFmtId="0" fontId="10" fillId="4" borderId="31" xfId="2" applyBorder="1" applyAlignment="1">
      <alignment horizontal="center"/>
    </xf>
    <xf numFmtId="0" fontId="10" fillId="4" borderId="57" xfId="2" applyBorder="1" applyAlignment="1">
      <alignment horizontal="center"/>
    </xf>
    <xf numFmtId="0" fontId="0" fillId="6" borderId="1" xfId="0" applyNumberFormat="1" applyFill="1" applyBorder="1" applyProtection="1">
      <protection locked="0"/>
    </xf>
    <xf numFmtId="4" fontId="0" fillId="6" borderId="1" xfId="0" applyNumberFormat="1" applyFill="1" applyBorder="1" applyProtection="1">
      <protection locked="0"/>
    </xf>
    <xf numFmtId="0" fontId="0" fillId="6" borderId="1" xfId="0" applyFill="1" applyBorder="1"/>
  </cellXfs>
  <cellStyles count="4">
    <cellStyle name="Buena" xfId="1" builtinId="26"/>
    <cellStyle name="Cálculo" xfId="2" builtinId="22"/>
    <cellStyle name="Neutral" xfId="3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86"/>
  <sheetViews>
    <sheetView showGridLines="0" tabSelected="1" topLeftCell="B1" zoomScale="75" zoomScaleNormal="75" workbookViewId="0">
      <selection activeCell="B3" sqref="B3"/>
    </sheetView>
  </sheetViews>
  <sheetFormatPr baseColWidth="10" defaultRowHeight="12.75" x14ac:dyDescent="0.2"/>
  <cols>
    <col min="2" max="2" width="24.28515625" customWidth="1"/>
    <col min="3" max="3" width="27.42578125" bestFit="1" customWidth="1"/>
    <col min="4" max="4" width="14" customWidth="1"/>
    <col min="8" max="8" width="15.5703125" customWidth="1"/>
    <col min="9" max="9" width="13.5703125" customWidth="1"/>
    <col min="11" max="11" width="12.85546875" customWidth="1"/>
    <col min="12" max="13" width="13.42578125" customWidth="1"/>
    <col min="14" max="14" width="13.5703125" customWidth="1"/>
    <col min="15" max="15" width="13.42578125" customWidth="1"/>
    <col min="16" max="16" width="15.140625" customWidth="1"/>
    <col min="18" max="18" width="14.42578125" customWidth="1"/>
    <col min="19" max="19" width="14.7109375" customWidth="1"/>
    <col min="20" max="20" width="15.28515625" customWidth="1"/>
  </cols>
  <sheetData>
    <row r="1" spans="1:21" ht="15.75" x14ac:dyDescent="0.25">
      <c r="A1" s="243" t="s">
        <v>311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</row>
    <row r="2" spans="1:21" ht="15.75" x14ac:dyDescent="0.25">
      <c r="A2" s="243" t="s">
        <v>576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</row>
    <row r="3" spans="1:21" ht="15.75" x14ac:dyDescent="0.25">
      <c r="A3" s="40" t="s">
        <v>577</v>
      </c>
      <c r="B3" s="219" t="s">
        <v>577</v>
      </c>
      <c r="C3" s="20"/>
      <c r="D3" s="27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1" ht="15" x14ac:dyDescent="0.2">
      <c r="A4" s="244" t="s">
        <v>313</v>
      </c>
      <c r="B4" s="247" t="s">
        <v>416</v>
      </c>
      <c r="C4" s="247" t="s">
        <v>314</v>
      </c>
      <c r="D4" s="250" t="s">
        <v>393</v>
      </c>
      <c r="E4" s="253" t="s">
        <v>315</v>
      </c>
      <c r="F4" s="254"/>
      <c r="G4" s="254"/>
      <c r="H4" s="254"/>
      <c r="I4" s="254"/>
      <c r="J4" s="254"/>
      <c r="K4" s="254"/>
      <c r="L4" s="254"/>
      <c r="M4" s="254"/>
      <c r="N4" s="254"/>
      <c r="O4" s="255"/>
      <c r="P4" s="250" t="s">
        <v>394</v>
      </c>
      <c r="Q4" s="256" t="s">
        <v>402</v>
      </c>
      <c r="R4" s="257"/>
      <c r="S4" s="260" t="s">
        <v>395</v>
      </c>
      <c r="T4" s="263" t="s">
        <v>396</v>
      </c>
    </row>
    <row r="5" spans="1:21" ht="15" x14ac:dyDescent="0.2">
      <c r="A5" s="245"/>
      <c r="B5" s="248"/>
      <c r="C5" s="248"/>
      <c r="D5" s="251"/>
      <c r="E5" s="266" t="s">
        <v>479</v>
      </c>
      <c r="F5" s="266"/>
      <c r="G5" s="266"/>
      <c r="H5" s="266"/>
      <c r="I5" s="266"/>
      <c r="J5" s="266"/>
      <c r="K5" s="266"/>
      <c r="L5" s="267" t="s">
        <v>316</v>
      </c>
      <c r="M5" s="268"/>
      <c r="N5" s="268"/>
      <c r="O5" s="269"/>
      <c r="P5" s="251"/>
      <c r="Q5" s="258"/>
      <c r="R5" s="259"/>
      <c r="S5" s="261"/>
      <c r="T5" s="264"/>
    </row>
    <row r="6" spans="1:21" ht="60" x14ac:dyDescent="0.2">
      <c r="A6" s="246"/>
      <c r="B6" s="249"/>
      <c r="C6" s="249"/>
      <c r="D6" s="252"/>
      <c r="E6" s="151" t="s">
        <v>398</v>
      </c>
      <c r="F6" s="151" t="s">
        <v>399</v>
      </c>
      <c r="G6" s="151" t="s">
        <v>400</v>
      </c>
      <c r="H6" s="151" t="s">
        <v>401</v>
      </c>
      <c r="I6" s="150" t="s">
        <v>12</v>
      </c>
      <c r="J6" s="151" t="s">
        <v>480</v>
      </c>
      <c r="K6" s="150" t="s">
        <v>0</v>
      </c>
      <c r="L6" s="150" t="s">
        <v>13</v>
      </c>
      <c r="M6" s="150" t="s">
        <v>14</v>
      </c>
      <c r="N6" s="150" t="s">
        <v>15</v>
      </c>
      <c r="O6" s="150" t="s">
        <v>0</v>
      </c>
      <c r="P6" s="252"/>
      <c r="Q6" s="229" t="s">
        <v>16</v>
      </c>
      <c r="R6" s="151" t="s">
        <v>17</v>
      </c>
      <c r="S6" s="262"/>
      <c r="T6" s="265"/>
    </row>
    <row r="7" spans="1:21" x14ac:dyDescent="0.2">
      <c r="A7" s="188" t="s">
        <v>524</v>
      </c>
      <c r="B7" s="189" t="s">
        <v>525</v>
      </c>
      <c r="C7" s="190" t="s">
        <v>525</v>
      </c>
      <c r="D7" s="153">
        <v>2</v>
      </c>
      <c r="E7" s="14"/>
      <c r="F7" s="14"/>
      <c r="G7" s="14"/>
      <c r="H7" s="181">
        <f>SUM(E7:G7)</f>
        <v>0</v>
      </c>
      <c r="I7" s="14"/>
      <c r="J7" s="14"/>
      <c r="K7" s="181">
        <f>SUM(H7:J7)</f>
        <v>0</v>
      </c>
      <c r="L7" s="14">
        <v>2</v>
      </c>
      <c r="M7" s="14">
        <v>1.8</v>
      </c>
      <c r="N7" s="14"/>
      <c r="O7" s="181">
        <f>SUM(L7:N7)</f>
        <v>3.8</v>
      </c>
      <c r="P7" s="181">
        <f>SUM(O7+K7)</f>
        <v>3.8</v>
      </c>
      <c r="Q7" s="14"/>
      <c r="R7" s="14"/>
      <c r="S7" s="181">
        <f>SUM(Q7:R7)</f>
        <v>0</v>
      </c>
      <c r="T7" s="181">
        <f>SUM(S7+P7)</f>
        <v>3.8</v>
      </c>
    </row>
    <row r="8" spans="1:21" x14ac:dyDescent="0.2">
      <c r="A8" s="103"/>
      <c r="B8" s="57"/>
      <c r="C8" s="191" t="s">
        <v>526</v>
      </c>
      <c r="D8" s="50">
        <v>1</v>
      </c>
      <c r="E8" s="14"/>
      <c r="F8" s="14"/>
      <c r="G8" s="14"/>
      <c r="H8" s="181">
        <f>SUM(E8:G8)</f>
        <v>0</v>
      </c>
      <c r="I8" s="14"/>
      <c r="J8" s="14"/>
      <c r="K8" s="181">
        <f>SUM(H8:J8)</f>
        <v>0</v>
      </c>
      <c r="L8" s="14"/>
      <c r="M8" s="14"/>
      <c r="N8" s="14">
        <v>37</v>
      </c>
      <c r="O8" s="181">
        <f>SUM(L8:N8)</f>
        <v>37</v>
      </c>
      <c r="P8" s="181">
        <f>SUM(O8+K8)</f>
        <v>37</v>
      </c>
      <c r="Q8" s="14"/>
      <c r="R8" s="14"/>
      <c r="S8" s="181">
        <f>SUM(Q8:R8)</f>
        <v>0</v>
      </c>
      <c r="T8" s="181">
        <f>SUM(S8+P8)</f>
        <v>37</v>
      </c>
    </row>
    <row r="9" spans="1:21" ht="14.25" x14ac:dyDescent="0.2">
      <c r="A9" s="102"/>
      <c r="B9" s="194" t="s">
        <v>529</v>
      </c>
      <c r="C9" s="191" t="s">
        <v>527</v>
      </c>
      <c r="D9" s="50">
        <v>2</v>
      </c>
      <c r="E9" s="14"/>
      <c r="F9" s="14"/>
      <c r="G9" s="14"/>
      <c r="H9" s="181">
        <f>SUM(E9:G9)</f>
        <v>0</v>
      </c>
      <c r="I9" s="14"/>
      <c r="J9" s="14"/>
      <c r="K9" s="181">
        <f>SUM(H9:J9)</f>
        <v>0</v>
      </c>
      <c r="L9" s="14">
        <v>1</v>
      </c>
      <c r="M9" s="14">
        <v>4.8</v>
      </c>
      <c r="N9" s="14">
        <v>0.8</v>
      </c>
      <c r="O9" s="181">
        <f>SUM(L9:N9)</f>
        <v>6.6</v>
      </c>
      <c r="P9" s="181">
        <f>SUM(O9+K9)</f>
        <v>6.6</v>
      </c>
      <c r="Q9" s="14"/>
      <c r="R9" s="14"/>
      <c r="S9" s="181">
        <f>SUM(Q9:R9)</f>
        <v>0</v>
      </c>
      <c r="T9" s="181">
        <f>SUM(S9+P9)</f>
        <v>6.6</v>
      </c>
    </row>
    <row r="10" spans="1:21" ht="14.25" x14ac:dyDescent="0.2">
      <c r="A10" s="102"/>
      <c r="B10" s="57"/>
      <c r="C10" s="192" t="s">
        <v>528</v>
      </c>
      <c r="D10" s="50"/>
      <c r="E10" s="14"/>
      <c r="F10" s="14"/>
      <c r="G10" s="14"/>
      <c r="H10" s="181">
        <f>SUM(E10:G10)</f>
        <v>0</v>
      </c>
      <c r="I10" s="14"/>
      <c r="J10" s="14"/>
      <c r="K10" s="181">
        <f>SUM(H10:J10)</f>
        <v>0</v>
      </c>
      <c r="L10" s="14"/>
      <c r="M10" s="14"/>
      <c r="N10" s="14"/>
      <c r="O10" s="181">
        <f>SUM(L10:N10)</f>
        <v>0</v>
      </c>
      <c r="P10" s="181">
        <f>SUM(O10+K10)</f>
        <v>0</v>
      </c>
      <c r="Q10" s="14"/>
      <c r="R10" s="14"/>
      <c r="S10" s="181">
        <f>SUM(Q10:R10)</f>
        <v>0</v>
      </c>
      <c r="T10" s="181">
        <f>SUM(S10+P10)</f>
        <v>0</v>
      </c>
    </row>
    <row r="11" spans="1:21" ht="15" x14ac:dyDescent="0.25">
      <c r="A11" s="230" t="s">
        <v>0</v>
      </c>
      <c r="B11" s="231"/>
      <c r="C11" s="232" t="s">
        <v>0</v>
      </c>
      <c r="D11" s="53">
        <f>SUM(D7:D10)</f>
        <v>5</v>
      </c>
      <c r="E11" s="54">
        <f>SUM(E7:E10)</f>
        <v>0</v>
      </c>
      <c r="F11" s="54">
        <f t="shared" ref="F11:S11" si="0">SUM(F7:F10)</f>
        <v>0</v>
      </c>
      <c r="G11" s="54">
        <f t="shared" si="0"/>
        <v>0</v>
      </c>
      <c r="H11" s="54">
        <f>SUM(E11:G11)</f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3</v>
      </c>
      <c r="M11" s="54">
        <f t="shared" si="0"/>
        <v>6.6</v>
      </c>
      <c r="N11" s="54">
        <f>SUM(N7:N10)</f>
        <v>37.799999999999997</v>
      </c>
      <c r="O11" s="54">
        <f>SUM(L11:N11)</f>
        <v>47.4</v>
      </c>
      <c r="P11" s="54">
        <f>O11+K11</f>
        <v>47.4</v>
      </c>
      <c r="Q11" s="54">
        <f t="shared" si="0"/>
        <v>0</v>
      </c>
      <c r="R11" s="54">
        <f t="shared" si="0"/>
        <v>0</v>
      </c>
      <c r="S11" s="54">
        <f t="shared" si="0"/>
        <v>0</v>
      </c>
      <c r="T11" s="54">
        <f>P11+S11</f>
        <v>47.4</v>
      </c>
      <c r="U11" s="10"/>
    </row>
    <row r="12" spans="1:21" x14ac:dyDescent="0.2">
      <c r="A12" s="188" t="s">
        <v>530</v>
      </c>
      <c r="B12" s="189" t="s">
        <v>531</v>
      </c>
      <c r="C12" s="190" t="s">
        <v>531</v>
      </c>
      <c r="D12" s="180"/>
      <c r="E12" s="181"/>
      <c r="F12" s="181"/>
      <c r="G12" s="181"/>
      <c r="H12" s="181">
        <f t="shared" ref="H12:H18" si="1">SUM(E12:G12)</f>
        <v>0</v>
      </c>
      <c r="I12" s="181"/>
      <c r="J12" s="181"/>
      <c r="K12" s="181">
        <f t="shared" ref="K12:K18" si="2">SUM(I12:J12)</f>
        <v>0</v>
      </c>
      <c r="L12" s="181"/>
      <c r="M12" s="181"/>
      <c r="N12" s="181"/>
      <c r="O12" s="181">
        <f t="shared" ref="O12:O18" si="3">SUM(L12:N12)</f>
        <v>0</v>
      </c>
      <c r="P12" s="181">
        <f t="shared" ref="P12:P18" si="4">SUM(H12+K12+O12)</f>
        <v>0</v>
      </c>
      <c r="Q12" s="181"/>
      <c r="R12" s="181"/>
      <c r="S12" s="181">
        <f t="shared" ref="S12:S18" si="5">SUM(Q12:R12)</f>
        <v>0</v>
      </c>
      <c r="T12" s="181">
        <f t="shared" ref="T12:T18" si="6">SUM(P12+S12)</f>
        <v>0</v>
      </c>
    </row>
    <row r="13" spans="1:21" x14ac:dyDescent="0.2">
      <c r="A13" s="103"/>
      <c r="B13" s="57"/>
      <c r="C13" s="191" t="s">
        <v>532</v>
      </c>
      <c r="D13" s="180"/>
      <c r="E13" s="181"/>
      <c r="F13" s="181"/>
      <c r="G13" s="181"/>
      <c r="H13" s="181">
        <f t="shared" si="1"/>
        <v>0</v>
      </c>
      <c r="I13" s="181"/>
      <c r="J13" s="181"/>
      <c r="K13" s="181">
        <f t="shared" si="2"/>
        <v>0</v>
      </c>
      <c r="L13" s="181"/>
      <c r="M13" s="181"/>
      <c r="N13" s="181"/>
      <c r="O13" s="181">
        <f t="shared" si="3"/>
        <v>0</v>
      </c>
      <c r="P13" s="181">
        <f t="shared" si="4"/>
        <v>0</v>
      </c>
      <c r="Q13" s="181"/>
      <c r="R13" s="181"/>
      <c r="S13" s="181">
        <f t="shared" si="5"/>
        <v>0</v>
      </c>
      <c r="T13" s="181">
        <f t="shared" si="6"/>
        <v>0</v>
      </c>
    </row>
    <row r="14" spans="1:21" ht="14.25" x14ac:dyDescent="0.2">
      <c r="A14" s="102"/>
      <c r="B14" s="193" t="s">
        <v>533</v>
      </c>
      <c r="C14" s="195" t="s">
        <v>557</v>
      </c>
      <c r="D14" s="180"/>
      <c r="E14" s="181"/>
      <c r="F14" s="181"/>
      <c r="G14" s="181"/>
      <c r="H14" s="181">
        <f t="shared" si="1"/>
        <v>0</v>
      </c>
      <c r="I14" s="181"/>
      <c r="J14" s="181"/>
      <c r="K14" s="181">
        <f t="shared" si="2"/>
        <v>0</v>
      </c>
      <c r="L14" s="181"/>
      <c r="M14" s="181"/>
      <c r="N14" s="181"/>
      <c r="O14" s="181">
        <f t="shared" si="3"/>
        <v>0</v>
      </c>
      <c r="P14" s="181">
        <f t="shared" si="4"/>
        <v>0</v>
      </c>
      <c r="Q14" s="181"/>
      <c r="R14" s="181"/>
      <c r="S14" s="181">
        <f t="shared" si="5"/>
        <v>0</v>
      </c>
      <c r="T14" s="181">
        <f t="shared" si="6"/>
        <v>0</v>
      </c>
    </row>
    <row r="15" spans="1:21" ht="14.25" x14ac:dyDescent="0.2">
      <c r="A15" s="102"/>
      <c r="B15" s="58"/>
      <c r="C15" s="191" t="s">
        <v>558</v>
      </c>
      <c r="D15" s="180"/>
      <c r="E15" s="181"/>
      <c r="F15" s="181"/>
      <c r="G15" s="181"/>
      <c r="H15" s="181">
        <f t="shared" si="1"/>
        <v>0</v>
      </c>
      <c r="I15" s="181"/>
      <c r="J15" s="181"/>
      <c r="K15" s="181">
        <f t="shared" si="2"/>
        <v>0</v>
      </c>
      <c r="L15" s="181"/>
      <c r="M15" s="181"/>
      <c r="N15" s="181"/>
      <c r="O15" s="181">
        <f t="shared" si="3"/>
        <v>0</v>
      </c>
      <c r="P15" s="181">
        <f t="shared" si="4"/>
        <v>0</v>
      </c>
      <c r="Q15" s="181"/>
      <c r="R15" s="181"/>
      <c r="S15" s="181">
        <f t="shared" si="5"/>
        <v>0</v>
      </c>
      <c r="T15" s="181">
        <f t="shared" si="6"/>
        <v>0</v>
      </c>
    </row>
    <row r="16" spans="1:21" ht="14.25" x14ac:dyDescent="0.2">
      <c r="A16" s="102"/>
      <c r="B16" s="58"/>
      <c r="C16" s="191" t="s">
        <v>534</v>
      </c>
      <c r="D16" s="180">
        <v>2</v>
      </c>
      <c r="E16" s="181"/>
      <c r="F16" s="181"/>
      <c r="G16" s="181"/>
      <c r="H16" s="181">
        <f t="shared" si="1"/>
        <v>0</v>
      </c>
      <c r="I16" s="181"/>
      <c r="J16" s="181"/>
      <c r="K16" s="181">
        <f t="shared" si="2"/>
        <v>0</v>
      </c>
      <c r="L16" s="181"/>
      <c r="M16" s="181">
        <v>1.33</v>
      </c>
      <c r="N16" s="181">
        <v>0.5</v>
      </c>
      <c r="O16" s="181">
        <f t="shared" si="3"/>
        <v>1.83</v>
      </c>
      <c r="P16" s="181">
        <f t="shared" si="4"/>
        <v>1.83</v>
      </c>
      <c r="Q16" s="181"/>
      <c r="R16" s="181"/>
      <c r="S16" s="181">
        <f t="shared" si="5"/>
        <v>0</v>
      </c>
      <c r="T16" s="181">
        <f t="shared" si="6"/>
        <v>1.83</v>
      </c>
    </row>
    <row r="17" spans="1:20" ht="14.25" x14ac:dyDescent="0.2">
      <c r="A17" s="102"/>
      <c r="B17" s="57"/>
      <c r="C17" s="192" t="s">
        <v>535</v>
      </c>
      <c r="D17" s="180">
        <v>1</v>
      </c>
      <c r="E17" s="181"/>
      <c r="F17" s="181"/>
      <c r="G17" s="181"/>
      <c r="H17" s="181">
        <f t="shared" si="1"/>
        <v>0</v>
      </c>
      <c r="I17" s="181"/>
      <c r="J17" s="181"/>
      <c r="K17" s="181">
        <f t="shared" si="2"/>
        <v>0</v>
      </c>
      <c r="L17" s="181">
        <v>0</v>
      </c>
      <c r="M17" s="181">
        <v>23</v>
      </c>
      <c r="N17" s="181">
        <v>23.7</v>
      </c>
      <c r="O17" s="181">
        <f t="shared" si="3"/>
        <v>46.7</v>
      </c>
      <c r="P17" s="181">
        <f t="shared" si="4"/>
        <v>46.7</v>
      </c>
      <c r="Q17" s="181"/>
      <c r="R17" s="181"/>
      <c r="S17" s="181">
        <f t="shared" si="5"/>
        <v>0</v>
      </c>
      <c r="T17" s="181">
        <f t="shared" si="6"/>
        <v>46.7</v>
      </c>
    </row>
    <row r="18" spans="1:20" ht="14.25" x14ac:dyDescent="0.2">
      <c r="A18" s="102"/>
      <c r="B18" s="58"/>
      <c r="C18" s="192" t="s">
        <v>536</v>
      </c>
      <c r="D18" s="180">
        <v>2</v>
      </c>
      <c r="E18" s="181"/>
      <c r="F18" s="181"/>
      <c r="G18" s="181"/>
      <c r="H18" s="181">
        <f t="shared" si="1"/>
        <v>0</v>
      </c>
      <c r="I18" s="181"/>
      <c r="J18" s="181"/>
      <c r="K18" s="181">
        <f t="shared" si="2"/>
        <v>0</v>
      </c>
      <c r="L18" s="181">
        <v>3.0000000000000001E-3</v>
      </c>
      <c r="M18" s="181">
        <v>0</v>
      </c>
      <c r="N18" s="181">
        <v>1.3000000000000001E-2</v>
      </c>
      <c r="O18" s="181">
        <f t="shared" si="3"/>
        <v>1.6E-2</v>
      </c>
      <c r="P18" s="181">
        <f t="shared" si="4"/>
        <v>1.6E-2</v>
      </c>
      <c r="Q18" s="181"/>
      <c r="R18" s="181"/>
      <c r="S18" s="181">
        <f t="shared" si="5"/>
        <v>0</v>
      </c>
      <c r="T18" s="181">
        <f t="shared" si="6"/>
        <v>1.6E-2</v>
      </c>
    </row>
    <row r="19" spans="1:20" ht="15" x14ac:dyDescent="0.25">
      <c r="A19" s="230" t="s">
        <v>0</v>
      </c>
      <c r="B19" s="231"/>
      <c r="C19" s="232" t="s">
        <v>0</v>
      </c>
      <c r="D19" s="53">
        <f>SUM(D12:D18)</f>
        <v>5</v>
      </c>
      <c r="E19" s="54">
        <f>SUM(E12:E18)</f>
        <v>0</v>
      </c>
      <c r="F19" s="54">
        <f>SUM(F12:F18)</f>
        <v>0</v>
      </c>
      <c r="G19" s="54">
        <f>SUM(G12:G18)</f>
        <v>0</v>
      </c>
      <c r="H19" s="54">
        <f>SUM(E19:G19)</f>
        <v>0</v>
      </c>
      <c r="I19" s="54">
        <f t="shared" ref="I19:O19" si="7">SUM(I12:I18)</f>
        <v>0</v>
      </c>
      <c r="J19" s="54">
        <f t="shared" si="7"/>
        <v>0</v>
      </c>
      <c r="K19" s="54">
        <f t="shared" si="7"/>
        <v>0</v>
      </c>
      <c r="L19" s="54">
        <f t="shared" si="7"/>
        <v>3.0000000000000001E-3</v>
      </c>
      <c r="M19" s="54">
        <f t="shared" si="7"/>
        <v>24.33</v>
      </c>
      <c r="N19" s="54">
        <f t="shared" si="7"/>
        <v>24.213000000000001</v>
      </c>
      <c r="O19" s="54">
        <f t="shared" si="7"/>
        <v>48.545999999999999</v>
      </c>
      <c r="P19" s="54">
        <f>O19+K19</f>
        <v>48.545999999999999</v>
      </c>
      <c r="Q19" s="54">
        <f>SUM(Q12:Q18)</f>
        <v>0</v>
      </c>
      <c r="R19" s="54">
        <f>SUM(R12:R18)</f>
        <v>0</v>
      </c>
      <c r="S19" s="54">
        <f>SUM(S12:S18)</f>
        <v>0</v>
      </c>
      <c r="T19" s="54">
        <f>SUM(T12:T18)</f>
        <v>48.545999999999999</v>
      </c>
    </row>
    <row r="20" spans="1:20" x14ac:dyDescent="0.2">
      <c r="A20" s="188" t="s">
        <v>537</v>
      </c>
      <c r="B20" s="189" t="s">
        <v>538</v>
      </c>
      <c r="C20" s="190" t="s">
        <v>538</v>
      </c>
      <c r="D20" s="180"/>
      <c r="E20" s="181"/>
      <c r="F20" s="181"/>
      <c r="G20" s="181"/>
      <c r="H20" s="181">
        <f>SUM(E20:G20)</f>
        <v>0</v>
      </c>
      <c r="I20" s="181"/>
      <c r="J20" s="181"/>
      <c r="K20" s="181">
        <f>SUM(I20:J20)</f>
        <v>0</v>
      </c>
      <c r="L20" s="181"/>
      <c r="M20" s="181"/>
      <c r="N20" s="181"/>
      <c r="O20" s="181">
        <f>SUM(L20:N20)</f>
        <v>0</v>
      </c>
      <c r="P20" s="181">
        <f>SUM(H20+K20+O20)</f>
        <v>0</v>
      </c>
      <c r="Q20" s="181"/>
      <c r="R20" s="181"/>
      <c r="S20" s="181">
        <f>SUM(Q20:R20)</f>
        <v>0</v>
      </c>
      <c r="T20" s="181">
        <f>SUM(P20+S20)</f>
        <v>0</v>
      </c>
    </row>
    <row r="21" spans="1:20" x14ac:dyDescent="0.2">
      <c r="A21" s="103"/>
      <c r="B21" s="57"/>
      <c r="C21" s="191" t="s">
        <v>539</v>
      </c>
      <c r="D21" s="180"/>
      <c r="E21" s="181"/>
      <c r="F21" s="181"/>
      <c r="G21" s="181"/>
      <c r="H21" s="181">
        <f t="shared" ref="H21:H28" si="8">SUM(E21:G21)</f>
        <v>0</v>
      </c>
      <c r="I21" s="181"/>
      <c r="J21" s="181"/>
      <c r="K21" s="181">
        <f t="shared" ref="K21:K28" si="9">SUM(I21:J21)</f>
        <v>0</v>
      </c>
      <c r="L21" s="181"/>
      <c r="M21" s="181"/>
      <c r="N21" s="181"/>
      <c r="O21" s="181">
        <f t="shared" ref="O21:O28" si="10">SUM(L21:N21)</f>
        <v>0</v>
      </c>
      <c r="P21" s="181">
        <f t="shared" ref="P21:P84" si="11">SUM(H21+K21+O21)</f>
        <v>0</v>
      </c>
      <c r="Q21" s="181"/>
      <c r="R21" s="181"/>
      <c r="S21" s="181">
        <f t="shared" ref="S21:S84" si="12">SUM(Q21:R21)</f>
        <v>0</v>
      </c>
      <c r="T21" s="181">
        <f t="shared" ref="T21:T84" si="13">SUM(P21+S21)</f>
        <v>0</v>
      </c>
    </row>
    <row r="22" spans="1:20" ht="14.25" x14ac:dyDescent="0.2">
      <c r="A22" s="102"/>
      <c r="B22" s="58"/>
      <c r="C22" s="191" t="s">
        <v>540</v>
      </c>
      <c r="D22" s="180"/>
      <c r="E22" s="181"/>
      <c r="F22" s="181"/>
      <c r="G22" s="181"/>
      <c r="H22" s="181">
        <f t="shared" si="8"/>
        <v>0</v>
      </c>
      <c r="I22" s="181"/>
      <c r="J22" s="181"/>
      <c r="K22" s="181">
        <f t="shared" si="9"/>
        <v>0</v>
      </c>
      <c r="L22" s="181"/>
      <c r="M22" s="181"/>
      <c r="N22" s="181"/>
      <c r="O22" s="181">
        <f t="shared" si="10"/>
        <v>0</v>
      </c>
      <c r="P22" s="181">
        <f t="shared" si="11"/>
        <v>0</v>
      </c>
      <c r="Q22" s="181"/>
      <c r="R22" s="181"/>
      <c r="S22" s="181">
        <f t="shared" si="12"/>
        <v>0</v>
      </c>
      <c r="T22" s="181">
        <f t="shared" si="13"/>
        <v>0</v>
      </c>
    </row>
    <row r="23" spans="1:20" ht="14.25" x14ac:dyDescent="0.2">
      <c r="A23" s="102"/>
      <c r="B23" s="57"/>
      <c r="C23" s="192" t="s">
        <v>541</v>
      </c>
      <c r="D23" s="180"/>
      <c r="E23" s="181"/>
      <c r="F23" s="181"/>
      <c r="G23" s="181"/>
      <c r="H23" s="181">
        <f t="shared" si="8"/>
        <v>0</v>
      </c>
      <c r="I23" s="181"/>
      <c r="J23" s="181"/>
      <c r="K23" s="181">
        <f t="shared" si="9"/>
        <v>0</v>
      </c>
      <c r="L23" s="181"/>
      <c r="M23" s="181"/>
      <c r="N23" s="181"/>
      <c r="O23" s="181">
        <f t="shared" si="10"/>
        <v>0</v>
      </c>
      <c r="P23" s="181">
        <f t="shared" si="11"/>
        <v>0</v>
      </c>
      <c r="Q23" s="181"/>
      <c r="R23" s="181"/>
      <c r="S23" s="181">
        <f t="shared" si="12"/>
        <v>0</v>
      </c>
      <c r="T23" s="181">
        <f t="shared" si="13"/>
        <v>0</v>
      </c>
    </row>
    <row r="24" spans="1:20" ht="14.25" x14ac:dyDescent="0.2">
      <c r="A24" s="102"/>
      <c r="B24" s="193" t="s">
        <v>542</v>
      </c>
      <c r="C24" s="192" t="s">
        <v>543</v>
      </c>
      <c r="D24" s="180">
        <v>7</v>
      </c>
      <c r="E24" s="181"/>
      <c r="F24" s="181"/>
      <c r="G24" s="181"/>
      <c r="H24" s="181">
        <f t="shared" si="8"/>
        <v>0</v>
      </c>
      <c r="I24" s="181"/>
      <c r="J24" s="181"/>
      <c r="K24" s="181">
        <f t="shared" si="9"/>
        <v>0</v>
      </c>
      <c r="L24" s="181"/>
      <c r="M24" s="181">
        <v>3.1949999999999998</v>
      </c>
      <c r="N24" s="181">
        <v>17.164999999999999</v>
      </c>
      <c r="O24" s="181">
        <f t="shared" si="10"/>
        <v>20.36</v>
      </c>
      <c r="P24" s="181">
        <f t="shared" si="11"/>
        <v>20.36</v>
      </c>
      <c r="Q24" s="181"/>
      <c r="R24" s="181"/>
      <c r="S24" s="181">
        <f t="shared" si="12"/>
        <v>0</v>
      </c>
      <c r="T24" s="181">
        <f t="shared" si="13"/>
        <v>20.36</v>
      </c>
    </row>
    <row r="25" spans="1:20" ht="14.25" x14ac:dyDescent="0.2">
      <c r="A25" s="102"/>
      <c r="B25" s="58"/>
      <c r="C25" s="192" t="s">
        <v>544</v>
      </c>
      <c r="D25" s="180"/>
      <c r="E25" s="181"/>
      <c r="F25" s="181"/>
      <c r="G25" s="181"/>
      <c r="H25" s="181">
        <f t="shared" si="8"/>
        <v>0</v>
      </c>
      <c r="I25" s="181"/>
      <c r="J25" s="181"/>
      <c r="K25" s="181">
        <f t="shared" si="9"/>
        <v>0</v>
      </c>
      <c r="L25" s="181"/>
      <c r="M25" s="181"/>
      <c r="N25" s="181"/>
      <c r="O25" s="181">
        <f t="shared" si="10"/>
        <v>0</v>
      </c>
      <c r="P25" s="181">
        <f t="shared" si="11"/>
        <v>0</v>
      </c>
      <c r="Q25" s="181"/>
      <c r="R25" s="181"/>
      <c r="S25" s="181">
        <f t="shared" si="12"/>
        <v>0</v>
      </c>
      <c r="T25" s="181">
        <f t="shared" si="13"/>
        <v>0</v>
      </c>
    </row>
    <row r="26" spans="1:20" ht="14.25" x14ac:dyDescent="0.2">
      <c r="A26" s="102"/>
      <c r="B26" s="58"/>
      <c r="C26" s="192" t="s">
        <v>545</v>
      </c>
      <c r="D26" s="180"/>
      <c r="E26" s="181"/>
      <c r="F26" s="181"/>
      <c r="G26" s="181"/>
      <c r="H26" s="181">
        <f t="shared" si="8"/>
        <v>0</v>
      </c>
      <c r="I26" s="181"/>
      <c r="J26" s="181"/>
      <c r="K26" s="181">
        <f t="shared" si="9"/>
        <v>0</v>
      </c>
      <c r="L26" s="181"/>
      <c r="M26" s="181"/>
      <c r="N26" s="181"/>
      <c r="O26" s="181">
        <f t="shared" si="10"/>
        <v>0</v>
      </c>
      <c r="P26" s="181">
        <f t="shared" si="11"/>
        <v>0</v>
      </c>
      <c r="Q26" s="181"/>
      <c r="R26" s="181"/>
      <c r="S26" s="181">
        <f t="shared" si="12"/>
        <v>0</v>
      </c>
      <c r="T26" s="181">
        <f t="shared" si="13"/>
        <v>0</v>
      </c>
    </row>
    <row r="27" spans="1:20" ht="14.25" x14ac:dyDescent="0.2">
      <c r="A27" s="102"/>
      <c r="B27" s="193" t="s">
        <v>546</v>
      </c>
      <c r="C27" s="192" t="s">
        <v>546</v>
      </c>
      <c r="D27" s="180"/>
      <c r="E27" s="181"/>
      <c r="F27" s="181"/>
      <c r="G27" s="181"/>
      <c r="H27" s="181">
        <f t="shared" si="8"/>
        <v>0</v>
      </c>
      <c r="I27" s="181"/>
      <c r="J27" s="181"/>
      <c r="K27" s="181">
        <f t="shared" si="9"/>
        <v>0</v>
      </c>
      <c r="L27" s="181"/>
      <c r="M27" s="181"/>
      <c r="N27" s="181"/>
      <c r="O27" s="181">
        <f t="shared" si="10"/>
        <v>0</v>
      </c>
      <c r="P27" s="181">
        <f t="shared" si="11"/>
        <v>0</v>
      </c>
      <c r="Q27" s="181"/>
      <c r="R27" s="181"/>
      <c r="S27" s="181">
        <f t="shared" si="12"/>
        <v>0</v>
      </c>
      <c r="T27" s="181">
        <f t="shared" si="13"/>
        <v>0</v>
      </c>
    </row>
    <row r="28" spans="1:20" ht="14.25" x14ac:dyDescent="0.2">
      <c r="A28" s="102"/>
      <c r="B28" s="58"/>
      <c r="C28" s="192" t="s">
        <v>547</v>
      </c>
      <c r="D28" s="180"/>
      <c r="E28" s="181"/>
      <c r="F28" s="181"/>
      <c r="G28" s="181"/>
      <c r="H28" s="181">
        <f t="shared" si="8"/>
        <v>0</v>
      </c>
      <c r="I28" s="181"/>
      <c r="J28" s="181"/>
      <c r="K28" s="181">
        <f t="shared" si="9"/>
        <v>0</v>
      </c>
      <c r="L28" s="181"/>
      <c r="M28" s="181"/>
      <c r="N28" s="181"/>
      <c r="O28" s="181">
        <f t="shared" si="10"/>
        <v>0</v>
      </c>
      <c r="P28" s="181">
        <f t="shared" si="11"/>
        <v>0</v>
      </c>
      <c r="Q28" s="181"/>
      <c r="R28" s="181"/>
      <c r="S28" s="181">
        <f t="shared" si="12"/>
        <v>0</v>
      </c>
      <c r="T28" s="181">
        <f t="shared" si="13"/>
        <v>0</v>
      </c>
    </row>
    <row r="29" spans="1:20" ht="15" x14ac:dyDescent="0.25">
      <c r="A29" s="230" t="s">
        <v>0</v>
      </c>
      <c r="B29" s="231"/>
      <c r="C29" s="232" t="s">
        <v>0</v>
      </c>
      <c r="D29" s="53">
        <f>SUM(D20:D28)</f>
        <v>7</v>
      </c>
      <c r="E29" s="54">
        <f>SUM(E20:E28)</f>
        <v>0</v>
      </c>
      <c r="F29" s="54">
        <f t="shared" ref="F29:T29" si="14">SUM(F20:F28)</f>
        <v>0</v>
      </c>
      <c r="G29" s="54">
        <f t="shared" si="14"/>
        <v>0</v>
      </c>
      <c r="H29" s="54">
        <f>SUM(E29:G29)</f>
        <v>0</v>
      </c>
      <c r="I29" s="54">
        <f t="shared" si="14"/>
        <v>0</v>
      </c>
      <c r="J29" s="54">
        <f t="shared" si="14"/>
        <v>0</v>
      </c>
      <c r="K29" s="54">
        <f t="shared" si="14"/>
        <v>0</v>
      </c>
      <c r="L29" s="54">
        <f t="shared" si="14"/>
        <v>0</v>
      </c>
      <c r="M29" s="54">
        <f t="shared" si="14"/>
        <v>3.1949999999999998</v>
      </c>
      <c r="N29" s="54">
        <f t="shared" si="14"/>
        <v>17.164999999999999</v>
      </c>
      <c r="O29" s="54">
        <f t="shared" si="14"/>
        <v>20.36</v>
      </c>
      <c r="P29" s="54">
        <f>O29+K29</f>
        <v>20.36</v>
      </c>
      <c r="Q29" s="54">
        <f t="shared" si="14"/>
        <v>0</v>
      </c>
      <c r="R29" s="54">
        <f t="shared" si="14"/>
        <v>0</v>
      </c>
      <c r="S29" s="54">
        <f t="shared" si="14"/>
        <v>0</v>
      </c>
      <c r="T29" s="54">
        <f>SUM(T20:T28)</f>
        <v>20.36</v>
      </c>
    </row>
    <row r="30" spans="1:20" x14ac:dyDescent="0.2">
      <c r="A30" s="188" t="s">
        <v>1</v>
      </c>
      <c r="B30" s="189" t="s">
        <v>548</v>
      </c>
      <c r="C30" s="190" t="s">
        <v>548</v>
      </c>
      <c r="D30" s="180">
        <v>5</v>
      </c>
      <c r="E30" s="181"/>
      <c r="F30" s="181"/>
      <c r="G30" s="181"/>
      <c r="H30" s="181">
        <f>SUM(E30:G30)</f>
        <v>0</v>
      </c>
      <c r="I30" s="181"/>
      <c r="J30" s="181"/>
      <c r="K30" s="181">
        <f>SUM(I30:J30)</f>
        <v>0</v>
      </c>
      <c r="L30" s="181">
        <v>0.94</v>
      </c>
      <c r="M30" s="181">
        <v>1.1400000000000001</v>
      </c>
      <c r="N30" s="181">
        <v>1.17</v>
      </c>
      <c r="O30" s="181">
        <f>SUM(L30:N30)</f>
        <v>3.25</v>
      </c>
      <c r="P30" s="181">
        <f t="shared" si="11"/>
        <v>3.25</v>
      </c>
      <c r="Q30" s="181">
        <v>1.5</v>
      </c>
      <c r="R30" s="181"/>
      <c r="S30" s="181">
        <f t="shared" si="12"/>
        <v>1.5</v>
      </c>
      <c r="T30" s="181">
        <f t="shared" si="13"/>
        <v>4.75</v>
      </c>
    </row>
    <row r="31" spans="1:20" x14ac:dyDescent="0.2">
      <c r="A31" s="103"/>
      <c r="B31" s="57"/>
      <c r="C31" s="191" t="s">
        <v>414</v>
      </c>
      <c r="D31" s="180"/>
      <c r="E31" s="181"/>
      <c r="F31" s="181"/>
      <c r="G31" s="181"/>
      <c r="H31" s="181">
        <f t="shared" ref="H31:H94" si="15">SUM(E31:G31)</f>
        <v>0</v>
      </c>
      <c r="I31" s="181"/>
      <c r="J31" s="181"/>
      <c r="K31" s="181">
        <f t="shared" ref="K31:K94" si="16">SUM(I31:J31)</f>
        <v>0</v>
      </c>
      <c r="L31" s="181"/>
      <c r="M31" s="181"/>
      <c r="N31" s="181"/>
      <c r="O31" s="181">
        <f t="shared" ref="O31:O52" si="17">SUM(L31:N31)</f>
        <v>0</v>
      </c>
      <c r="P31" s="181">
        <f t="shared" si="11"/>
        <v>0</v>
      </c>
      <c r="Q31" s="181"/>
      <c r="R31" s="181"/>
      <c r="S31" s="181">
        <f t="shared" si="12"/>
        <v>0</v>
      </c>
      <c r="T31" s="181">
        <f t="shared" si="13"/>
        <v>0</v>
      </c>
    </row>
    <row r="32" spans="1:20" ht="14.25" x14ac:dyDescent="0.2">
      <c r="A32" s="102"/>
      <c r="B32" s="58"/>
      <c r="C32" s="191" t="s">
        <v>263</v>
      </c>
      <c r="D32" s="180">
        <v>7</v>
      </c>
      <c r="E32" s="181"/>
      <c r="F32" s="181"/>
      <c r="G32" s="181"/>
      <c r="H32" s="181">
        <f t="shared" si="15"/>
        <v>0</v>
      </c>
      <c r="I32" s="181"/>
      <c r="J32" s="181"/>
      <c r="K32" s="181">
        <f t="shared" si="16"/>
        <v>0</v>
      </c>
      <c r="L32" s="181">
        <v>1.34</v>
      </c>
      <c r="M32" s="181">
        <v>1.7800000000000002</v>
      </c>
      <c r="N32" s="181">
        <v>1</v>
      </c>
      <c r="O32" s="181">
        <f t="shared" si="17"/>
        <v>4.12</v>
      </c>
      <c r="P32" s="181">
        <f t="shared" si="11"/>
        <v>4.12</v>
      </c>
      <c r="Q32" s="181"/>
      <c r="R32" s="181"/>
      <c r="S32" s="181">
        <f t="shared" si="12"/>
        <v>0</v>
      </c>
      <c r="T32" s="181">
        <f t="shared" si="13"/>
        <v>4.12</v>
      </c>
    </row>
    <row r="33" spans="1:20" ht="14.25" x14ac:dyDescent="0.2">
      <c r="A33" s="102"/>
      <c r="B33" s="194" t="s">
        <v>549</v>
      </c>
      <c r="C33" s="192" t="s">
        <v>549</v>
      </c>
      <c r="D33" s="180"/>
      <c r="E33" s="181"/>
      <c r="F33" s="181"/>
      <c r="G33" s="181"/>
      <c r="H33" s="181">
        <f t="shared" si="15"/>
        <v>0</v>
      </c>
      <c r="I33" s="181"/>
      <c r="J33" s="181"/>
      <c r="K33" s="181">
        <f t="shared" si="16"/>
        <v>0</v>
      </c>
      <c r="L33" s="181"/>
      <c r="M33" s="181"/>
      <c r="N33" s="181"/>
      <c r="O33" s="181">
        <f t="shared" si="17"/>
        <v>0</v>
      </c>
      <c r="P33" s="181">
        <f t="shared" si="11"/>
        <v>0</v>
      </c>
      <c r="Q33" s="181"/>
      <c r="R33" s="181"/>
      <c r="S33" s="181">
        <f t="shared" si="12"/>
        <v>0</v>
      </c>
      <c r="T33" s="181">
        <f t="shared" si="13"/>
        <v>0</v>
      </c>
    </row>
    <row r="34" spans="1:20" ht="14.25" x14ac:dyDescent="0.2">
      <c r="A34" s="102"/>
      <c r="B34" s="58"/>
      <c r="C34" s="192" t="s">
        <v>550</v>
      </c>
      <c r="D34" s="180"/>
      <c r="E34" s="181"/>
      <c r="F34" s="181"/>
      <c r="G34" s="181"/>
      <c r="H34" s="181">
        <f t="shared" si="15"/>
        <v>0</v>
      </c>
      <c r="I34" s="181"/>
      <c r="J34" s="181"/>
      <c r="K34" s="181">
        <f t="shared" si="16"/>
        <v>0</v>
      </c>
      <c r="L34" s="181"/>
      <c r="M34" s="181"/>
      <c r="N34" s="181"/>
      <c r="O34" s="181">
        <f t="shared" si="17"/>
        <v>0</v>
      </c>
      <c r="P34" s="181">
        <f t="shared" si="11"/>
        <v>0</v>
      </c>
      <c r="Q34" s="181"/>
      <c r="R34" s="181"/>
      <c r="S34" s="181">
        <f t="shared" si="12"/>
        <v>0</v>
      </c>
      <c r="T34" s="181">
        <f t="shared" si="13"/>
        <v>0</v>
      </c>
    </row>
    <row r="35" spans="1:20" ht="14.25" x14ac:dyDescent="0.2">
      <c r="A35" s="102"/>
      <c r="B35" s="193" t="s">
        <v>415</v>
      </c>
      <c r="C35" s="192" t="s">
        <v>264</v>
      </c>
      <c r="D35" s="180">
        <v>4</v>
      </c>
      <c r="E35" s="181"/>
      <c r="F35" s="181"/>
      <c r="G35" s="181"/>
      <c r="H35" s="181">
        <f t="shared" si="15"/>
        <v>0</v>
      </c>
      <c r="I35" s="181">
        <v>3</v>
      </c>
      <c r="J35" s="181"/>
      <c r="K35" s="181">
        <f t="shared" si="16"/>
        <v>3</v>
      </c>
      <c r="L35" s="181"/>
      <c r="M35" s="181">
        <v>2.1</v>
      </c>
      <c r="N35" s="181">
        <v>0.12</v>
      </c>
      <c r="O35" s="181">
        <f t="shared" si="17"/>
        <v>2.2200000000000002</v>
      </c>
      <c r="P35" s="181">
        <f t="shared" si="11"/>
        <v>5.2200000000000006</v>
      </c>
      <c r="Q35" s="181"/>
      <c r="R35" s="181"/>
      <c r="S35" s="181">
        <f t="shared" si="12"/>
        <v>0</v>
      </c>
      <c r="T35" s="181">
        <f t="shared" si="13"/>
        <v>5.2200000000000006</v>
      </c>
    </row>
    <row r="36" spans="1:20" ht="14.25" x14ac:dyDescent="0.2">
      <c r="A36" s="102"/>
      <c r="B36" s="58"/>
      <c r="C36" s="192" t="s">
        <v>297</v>
      </c>
      <c r="D36" s="180"/>
      <c r="E36" s="181"/>
      <c r="F36" s="181"/>
      <c r="G36" s="181"/>
      <c r="H36" s="181">
        <f t="shared" si="15"/>
        <v>0</v>
      </c>
      <c r="I36" s="181"/>
      <c r="J36" s="181"/>
      <c r="K36" s="181">
        <f t="shared" si="16"/>
        <v>0</v>
      </c>
      <c r="L36" s="181"/>
      <c r="M36" s="181"/>
      <c r="N36" s="181"/>
      <c r="O36" s="181">
        <f t="shared" si="17"/>
        <v>0</v>
      </c>
      <c r="P36" s="181">
        <f t="shared" si="11"/>
        <v>0</v>
      </c>
      <c r="Q36" s="181"/>
      <c r="R36" s="181"/>
      <c r="S36" s="181">
        <f t="shared" si="12"/>
        <v>0</v>
      </c>
      <c r="T36" s="181">
        <f t="shared" si="13"/>
        <v>0</v>
      </c>
    </row>
    <row r="37" spans="1:20" ht="14.25" x14ac:dyDescent="0.2">
      <c r="A37" s="102"/>
      <c r="B37" s="58"/>
      <c r="C37" s="192" t="s">
        <v>298</v>
      </c>
      <c r="D37" s="180"/>
      <c r="E37" s="181"/>
      <c r="F37" s="181"/>
      <c r="G37" s="181"/>
      <c r="H37" s="181">
        <f t="shared" si="15"/>
        <v>0</v>
      </c>
      <c r="I37" s="181"/>
      <c r="J37" s="181"/>
      <c r="K37" s="181">
        <f t="shared" si="16"/>
        <v>0</v>
      </c>
      <c r="L37" s="181"/>
      <c r="M37" s="181"/>
      <c r="N37" s="181"/>
      <c r="O37" s="181">
        <f t="shared" si="17"/>
        <v>0</v>
      </c>
      <c r="P37" s="181">
        <f t="shared" si="11"/>
        <v>0</v>
      </c>
      <c r="Q37" s="181"/>
      <c r="R37" s="181"/>
      <c r="S37" s="181">
        <f t="shared" si="12"/>
        <v>0</v>
      </c>
      <c r="T37" s="181">
        <f t="shared" si="13"/>
        <v>0</v>
      </c>
    </row>
    <row r="38" spans="1:20" ht="14.25" x14ac:dyDescent="0.2">
      <c r="A38" s="102"/>
      <c r="B38" s="58"/>
      <c r="C38" s="192" t="s">
        <v>415</v>
      </c>
      <c r="D38" s="180"/>
      <c r="E38" s="181"/>
      <c r="F38" s="181"/>
      <c r="G38" s="181"/>
      <c r="H38" s="181">
        <f t="shared" si="15"/>
        <v>0</v>
      </c>
      <c r="I38" s="181"/>
      <c r="J38" s="181"/>
      <c r="K38" s="181">
        <f t="shared" si="16"/>
        <v>0</v>
      </c>
      <c r="L38" s="181"/>
      <c r="M38" s="181"/>
      <c r="N38" s="181"/>
      <c r="O38" s="181">
        <f t="shared" si="17"/>
        <v>0</v>
      </c>
      <c r="P38" s="181">
        <f t="shared" si="11"/>
        <v>0</v>
      </c>
      <c r="Q38" s="181"/>
      <c r="R38" s="181"/>
      <c r="S38" s="181">
        <f t="shared" si="12"/>
        <v>0</v>
      </c>
      <c r="T38" s="181">
        <f t="shared" si="13"/>
        <v>0</v>
      </c>
    </row>
    <row r="39" spans="1:20" ht="15" x14ac:dyDescent="0.25">
      <c r="A39" s="230" t="s">
        <v>0</v>
      </c>
      <c r="B39" s="231"/>
      <c r="C39" s="232" t="s">
        <v>0</v>
      </c>
      <c r="D39" s="53">
        <f>SUM(D30:D38)</f>
        <v>16</v>
      </c>
      <c r="E39" s="54">
        <f>SUM(E30:E38)</f>
        <v>0</v>
      </c>
      <c r="F39" s="54">
        <f t="shared" ref="F39:T39" si="18">SUM(F30:F38)</f>
        <v>0</v>
      </c>
      <c r="G39" s="54">
        <f t="shared" si="18"/>
        <v>0</v>
      </c>
      <c r="H39" s="54">
        <f>SUM(E39:G39)</f>
        <v>0</v>
      </c>
      <c r="I39" s="54">
        <f t="shared" si="18"/>
        <v>3</v>
      </c>
      <c r="J39" s="54">
        <f t="shared" si="18"/>
        <v>0</v>
      </c>
      <c r="K39" s="54">
        <f t="shared" si="18"/>
        <v>3</v>
      </c>
      <c r="L39" s="54">
        <f t="shared" si="18"/>
        <v>2.2800000000000002</v>
      </c>
      <c r="M39" s="54">
        <f t="shared" si="18"/>
        <v>5.0200000000000005</v>
      </c>
      <c r="N39" s="54">
        <f t="shared" si="18"/>
        <v>2.29</v>
      </c>
      <c r="O39" s="54">
        <f t="shared" si="18"/>
        <v>9.59</v>
      </c>
      <c r="P39" s="54">
        <f>O39+K39</f>
        <v>12.59</v>
      </c>
      <c r="Q39" s="54">
        <f t="shared" si="18"/>
        <v>1.5</v>
      </c>
      <c r="R39" s="54">
        <f t="shared" si="18"/>
        <v>0</v>
      </c>
      <c r="S39" s="54">
        <f t="shared" si="18"/>
        <v>1.5</v>
      </c>
      <c r="T39" s="54">
        <f t="shared" si="18"/>
        <v>14.090000000000002</v>
      </c>
    </row>
    <row r="40" spans="1:20" x14ac:dyDescent="0.2">
      <c r="A40" s="172" t="s">
        <v>2</v>
      </c>
      <c r="B40" s="70" t="s">
        <v>418</v>
      </c>
      <c r="C40" s="161" t="s">
        <v>299</v>
      </c>
      <c r="D40" s="180"/>
      <c r="E40" s="181"/>
      <c r="F40" s="181"/>
      <c r="G40" s="181"/>
      <c r="H40" s="181">
        <f t="shared" si="15"/>
        <v>0</v>
      </c>
      <c r="I40" s="181"/>
      <c r="J40" s="181"/>
      <c r="K40" s="181">
        <f t="shared" si="16"/>
        <v>0</v>
      </c>
      <c r="L40" s="181"/>
      <c r="M40" s="181"/>
      <c r="N40" s="181"/>
      <c r="O40" s="181">
        <f>SUM(L40:N40)</f>
        <v>0</v>
      </c>
      <c r="P40" s="181">
        <f t="shared" si="11"/>
        <v>0</v>
      </c>
      <c r="Q40" s="181"/>
      <c r="R40" s="181"/>
      <c r="S40" s="181">
        <f t="shared" si="12"/>
        <v>0</v>
      </c>
      <c r="T40" s="181">
        <f t="shared" si="13"/>
        <v>0</v>
      </c>
    </row>
    <row r="41" spans="1:20" x14ac:dyDescent="0.2">
      <c r="A41" s="119"/>
      <c r="B41" s="71"/>
      <c r="C41" s="26" t="s">
        <v>265</v>
      </c>
      <c r="D41" s="180">
        <v>3</v>
      </c>
      <c r="E41" s="181"/>
      <c r="F41" s="181"/>
      <c r="G41" s="181"/>
      <c r="H41" s="181">
        <f t="shared" si="15"/>
        <v>0</v>
      </c>
      <c r="I41" s="181"/>
      <c r="J41" s="181"/>
      <c r="K41" s="181">
        <f t="shared" si="16"/>
        <v>0</v>
      </c>
      <c r="L41" s="181"/>
      <c r="M41" s="181"/>
      <c r="N41" s="181">
        <v>0.78</v>
      </c>
      <c r="O41" s="181">
        <f>SUM(L41:N41)</f>
        <v>0.78</v>
      </c>
      <c r="P41" s="181">
        <f t="shared" si="11"/>
        <v>0.78</v>
      </c>
      <c r="Q41" s="181"/>
      <c r="R41" s="181"/>
      <c r="S41" s="181">
        <f t="shared" si="12"/>
        <v>0</v>
      </c>
      <c r="T41" s="181">
        <f t="shared" si="13"/>
        <v>0.78</v>
      </c>
    </row>
    <row r="42" spans="1:20" x14ac:dyDescent="0.2">
      <c r="A42" s="119"/>
      <c r="B42" s="71"/>
      <c r="C42" s="26" t="s">
        <v>417</v>
      </c>
      <c r="D42" s="180"/>
      <c r="E42" s="181"/>
      <c r="F42" s="181"/>
      <c r="G42" s="181"/>
      <c r="H42" s="181">
        <f t="shared" si="15"/>
        <v>0</v>
      </c>
      <c r="I42" s="181"/>
      <c r="J42" s="181"/>
      <c r="K42" s="181">
        <f t="shared" si="16"/>
        <v>0</v>
      </c>
      <c r="L42" s="181"/>
      <c r="M42" s="181"/>
      <c r="N42" s="181"/>
      <c r="O42" s="181">
        <f>SUM(L42:N42)</f>
        <v>0</v>
      </c>
      <c r="P42" s="181">
        <f t="shared" si="11"/>
        <v>0</v>
      </c>
      <c r="Q42" s="181"/>
      <c r="R42" s="181"/>
      <c r="S42" s="181">
        <f t="shared" si="12"/>
        <v>0</v>
      </c>
      <c r="T42" s="181">
        <f t="shared" si="13"/>
        <v>0</v>
      </c>
    </row>
    <row r="43" spans="1:20" x14ac:dyDescent="0.2">
      <c r="A43" s="119"/>
      <c r="B43" s="71"/>
      <c r="C43" s="26" t="s">
        <v>19</v>
      </c>
      <c r="D43" s="180">
        <v>7</v>
      </c>
      <c r="E43" s="181"/>
      <c r="F43" s="181"/>
      <c r="G43" s="181"/>
      <c r="H43" s="181">
        <f t="shared" si="15"/>
        <v>0</v>
      </c>
      <c r="I43" s="181">
        <v>0.16</v>
      </c>
      <c r="J43" s="181"/>
      <c r="K43" s="181">
        <f t="shared" si="16"/>
        <v>0.16</v>
      </c>
      <c r="L43" s="181">
        <v>4.3</v>
      </c>
      <c r="M43" s="181">
        <v>2.27</v>
      </c>
      <c r="N43" s="181">
        <v>0.88</v>
      </c>
      <c r="O43" s="181">
        <f>SUM(L43:N43)</f>
        <v>7.45</v>
      </c>
      <c r="P43" s="181">
        <f t="shared" si="11"/>
        <v>7.61</v>
      </c>
      <c r="Q43" s="181"/>
      <c r="R43" s="181">
        <v>0.15000000000000002</v>
      </c>
      <c r="S43" s="181">
        <f t="shared" si="12"/>
        <v>0.15000000000000002</v>
      </c>
      <c r="T43" s="181">
        <f t="shared" si="13"/>
        <v>7.7600000000000007</v>
      </c>
    </row>
    <row r="44" spans="1:20" x14ac:dyDescent="0.2">
      <c r="A44" s="119"/>
      <c r="B44" s="71"/>
      <c r="C44" s="26" t="s">
        <v>340</v>
      </c>
      <c r="D44" s="180">
        <v>1</v>
      </c>
      <c r="E44" s="181"/>
      <c r="F44" s="181"/>
      <c r="G44" s="181"/>
      <c r="H44" s="181">
        <f t="shared" si="15"/>
        <v>0</v>
      </c>
      <c r="I44" s="181">
        <v>0.54</v>
      </c>
      <c r="J44" s="181"/>
      <c r="K44" s="181">
        <f t="shared" si="16"/>
        <v>0.54</v>
      </c>
      <c r="L44" s="181"/>
      <c r="M44" s="181">
        <v>0.56000000000000005</v>
      </c>
      <c r="N44" s="181"/>
      <c r="O44" s="181">
        <f t="shared" si="17"/>
        <v>0.56000000000000005</v>
      </c>
      <c r="P44" s="181">
        <f t="shared" si="11"/>
        <v>1.1000000000000001</v>
      </c>
      <c r="Q44" s="181"/>
      <c r="R44" s="181"/>
      <c r="S44" s="181">
        <f t="shared" si="12"/>
        <v>0</v>
      </c>
      <c r="T44" s="181">
        <f t="shared" si="13"/>
        <v>1.1000000000000001</v>
      </c>
    </row>
    <row r="45" spans="1:20" x14ac:dyDescent="0.2">
      <c r="A45" s="119"/>
      <c r="B45" s="87"/>
      <c r="C45" s="26" t="s">
        <v>268</v>
      </c>
      <c r="D45" s="180">
        <v>1</v>
      </c>
      <c r="E45" s="181"/>
      <c r="F45" s="181"/>
      <c r="G45" s="181"/>
      <c r="H45" s="181">
        <f t="shared" si="15"/>
        <v>0</v>
      </c>
      <c r="I45" s="181"/>
      <c r="J45" s="181"/>
      <c r="K45" s="181">
        <f t="shared" si="16"/>
        <v>0</v>
      </c>
      <c r="L45" s="181">
        <v>0.1</v>
      </c>
      <c r="M45" s="181"/>
      <c r="N45" s="181"/>
      <c r="O45" s="181">
        <f t="shared" si="17"/>
        <v>0.1</v>
      </c>
      <c r="P45" s="181">
        <f t="shared" si="11"/>
        <v>0.1</v>
      </c>
      <c r="Q45" s="181"/>
      <c r="R45" s="181"/>
      <c r="S45" s="181">
        <f t="shared" si="12"/>
        <v>0</v>
      </c>
      <c r="T45" s="181">
        <f t="shared" si="13"/>
        <v>0.1</v>
      </c>
    </row>
    <row r="46" spans="1:20" x14ac:dyDescent="0.2">
      <c r="A46" s="119"/>
      <c r="B46" s="71" t="s">
        <v>419</v>
      </c>
      <c r="C46" s="26" t="s">
        <v>349</v>
      </c>
      <c r="D46" s="180"/>
      <c r="E46" s="181"/>
      <c r="F46" s="181"/>
      <c r="G46" s="181"/>
      <c r="H46" s="181">
        <f t="shared" si="15"/>
        <v>0</v>
      </c>
      <c r="I46" s="181"/>
      <c r="J46" s="181"/>
      <c r="K46" s="181">
        <f t="shared" si="16"/>
        <v>0</v>
      </c>
      <c r="L46" s="181"/>
      <c r="M46" s="181"/>
      <c r="N46" s="181"/>
      <c r="O46" s="181">
        <f t="shared" si="17"/>
        <v>0</v>
      </c>
      <c r="P46" s="181">
        <f t="shared" si="11"/>
        <v>0</v>
      </c>
      <c r="Q46" s="181"/>
      <c r="R46" s="181"/>
      <c r="S46" s="181">
        <f t="shared" si="12"/>
        <v>0</v>
      </c>
      <c r="T46" s="181">
        <f t="shared" si="13"/>
        <v>0</v>
      </c>
    </row>
    <row r="47" spans="1:20" x14ac:dyDescent="0.2">
      <c r="A47" s="119"/>
      <c r="B47" s="71"/>
      <c r="C47" s="26" t="s">
        <v>341</v>
      </c>
      <c r="D47" s="180">
        <v>6</v>
      </c>
      <c r="E47" s="181"/>
      <c r="F47" s="181"/>
      <c r="G47" s="181"/>
      <c r="H47" s="181">
        <f t="shared" si="15"/>
        <v>0</v>
      </c>
      <c r="I47" s="181">
        <v>0</v>
      </c>
      <c r="J47" s="181"/>
      <c r="K47" s="181">
        <f t="shared" si="16"/>
        <v>0</v>
      </c>
      <c r="L47" s="181">
        <v>23.37</v>
      </c>
      <c r="M47" s="181">
        <v>34.56</v>
      </c>
      <c r="N47" s="181">
        <v>30.849999999999998</v>
      </c>
      <c r="O47" s="181">
        <f>SUM(L47:N47)</f>
        <v>88.78</v>
      </c>
      <c r="P47" s="181">
        <f t="shared" si="11"/>
        <v>88.78</v>
      </c>
      <c r="Q47" s="181">
        <v>12.3</v>
      </c>
      <c r="R47" s="181">
        <v>0</v>
      </c>
      <c r="S47" s="181">
        <f t="shared" si="12"/>
        <v>12.3</v>
      </c>
      <c r="T47" s="181">
        <f t="shared" si="13"/>
        <v>101.08</v>
      </c>
    </row>
    <row r="48" spans="1:20" x14ac:dyDescent="0.2">
      <c r="A48" s="119"/>
      <c r="B48" s="71"/>
      <c r="C48" s="26" t="s">
        <v>21</v>
      </c>
      <c r="D48" s="180">
        <v>17</v>
      </c>
      <c r="E48" s="181"/>
      <c r="F48" s="181"/>
      <c r="G48" s="181"/>
      <c r="H48" s="181">
        <f t="shared" si="15"/>
        <v>0</v>
      </c>
      <c r="I48" s="181">
        <v>8</v>
      </c>
      <c r="J48" s="181"/>
      <c r="K48" s="181">
        <f t="shared" si="16"/>
        <v>8</v>
      </c>
      <c r="L48" s="181">
        <v>1.4200000000000004</v>
      </c>
      <c r="M48" s="181">
        <v>6.1499999999999995</v>
      </c>
      <c r="N48" s="181">
        <v>1.52</v>
      </c>
      <c r="O48" s="181">
        <f>SUM(L48:N48)</f>
        <v>9.09</v>
      </c>
      <c r="P48" s="181">
        <f t="shared" si="11"/>
        <v>17.09</v>
      </c>
      <c r="Q48" s="181">
        <v>0</v>
      </c>
      <c r="R48" s="181">
        <v>0.15</v>
      </c>
      <c r="S48" s="181">
        <f t="shared" si="12"/>
        <v>0.15</v>
      </c>
      <c r="T48" s="181">
        <f t="shared" si="13"/>
        <v>17.239999999999998</v>
      </c>
    </row>
    <row r="49" spans="1:20" x14ac:dyDescent="0.2">
      <c r="A49" s="119"/>
      <c r="B49" s="71"/>
      <c r="C49" s="26" t="s">
        <v>309</v>
      </c>
      <c r="D49" s="180"/>
      <c r="E49" s="181"/>
      <c r="F49" s="181"/>
      <c r="G49" s="181"/>
      <c r="H49" s="181">
        <f t="shared" si="15"/>
        <v>0</v>
      </c>
      <c r="I49" s="181"/>
      <c r="J49" s="181"/>
      <c r="K49" s="181">
        <f t="shared" si="16"/>
        <v>0</v>
      </c>
      <c r="L49" s="181"/>
      <c r="M49" s="181"/>
      <c r="N49" s="181"/>
      <c r="O49" s="181">
        <f t="shared" si="17"/>
        <v>0</v>
      </c>
      <c r="P49" s="181">
        <f t="shared" si="11"/>
        <v>0</v>
      </c>
      <c r="Q49" s="181"/>
      <c r="R49" s="181"/>
      <c r="S49" s="181">
        <f t="shared" si="12"/>
        <v>0</v>
      </c>
      <c r="T49" s="181">
        <f t="shared" si="13"/>
        <v>0</v>
      </c>
    </row>
    <row r="50" spans="1:20" x14ac:dyDescent="0.2">
      <c r="A50" s="119"/>
      <c r="B50" s="87"/>
      <c r="C50" s="26" t="s">
        <v>266</v>
      </c>
      <c r="D50" s="180">
        <v>3</v>
      </c>
      <c r="E50" s="181"/>
      <c r="F50" s="181"/>
      <c r="G50" s="181"/>
      <c r="H50" s="181">
        <f t="shared" si="15"/>
        <v>0</v>
      </c>
      <c r="I50" s="181"/>
      <c r="J50" s="181"/>
      <c r="K50" s="181">
        <f t="shared" si="16"/>
        <v>0</v>
      </c>
      <c r="L50" s="181">
        <v>0.02</v>
      </c>
      <c r="M50" s="181">
        <v>5.13</v>
      </c>
      <c r="N50" s="181">
        <v>3.3899999999999997</v>
      </c>
      <c r="O50" s="181">
        <f t="shared" si="17"/>
        <v>8.5399999999999991</v>
      </c>
      <c r="P50" s="181">
        <f t="shared" si="11"/>
        <v>8.5399999999999991</v>
      </c>
      <c r="Q50" s="181"/>
      <c r="R50" s="181"/>
      <c r="S50" s="181">
        <f t="shared" si="12"/>
        <v>0</v>
      </c>
      <c r="T50" s="181">
        <f t="shared" si="13"/>
        <v>8.5399999999999991</v>
      </c>
    </row>
    <row r="51" spans="1:20" x14ac:dyDescent="0.2">
      <c r="A51" s="119"/>
      <c r="B51" s="71" t="s">
        <v>420</v>
      </c>
      <c r="C51" s="26" t="s">
        <v>300</v>
      </c>
      <c r="D51" s="180"/>
      <c r="E51" s="181"/>
      <c r="F51" s="181"/>
      <c r="G51" s="181"/>
      <c r="H51" s="181">
        <f t="shared" si="15"/>
        <v>0</v>
      </c>
      <c r="I51" s="181"/>
      <c r="J51" s="181"/>
      <c r="K51" s="181">
        <f t="shared" si="16"/>
        <v>0</v>
      </c>
      <c r="L51" s="181"/>
      <c r="M51" s="181"/>
      <c r="N51" s="181"/>
      <c r="O51" s="181">
        <f t="shared" si="17"/>
        <v>0</v>
      </c>
      <c r="P51" s="181">
        <f t="shared" si="11"/>
        <v>0</v>
      </c>
      <c r="Q51" s="181"/>
      <c r="R51" s="181"/>
      <c r="S51" s="181">
        <f t="shared" si="12"/>
        <v>0</v>
      </c>
      <c r="T51" s="181">
        <f t="shared" si="13"/>
        <v>0</v>
      </c>
    </row>
    <row r="52" spans="1:20" x14ac:dyDescent="0.2">
      <c r="A52" s="119"/>
      <c r="B52" s="71"/>
      <c r="C52" s="26" t="s">
        <v>18</v>
      </c>
      <c r="D52" s="180">
        <v>4</v>
      </c>
      <c r="E52" s="181"/>
      <c r="F52" s="181"/>
      <c r="G52" s="181"/>
      <c r="H52" s="181">
        <f t="shared" si="15"/>
        <v>0</v>
      </c>
      <c r="I52" s="181">
        <v>0</v>
      </c>
      <c r="J52" s="181"/>
      <c r="K52" s="181">
        <f t="shared" si="16"/>
        <v>0</v>
      </c>
      <c r="L52" s="181">
        <v>1.98</v>
      </c>
      <c r="M52" s="181">
        <v>1.96</v>
      </c>
      <c r="N52" s="181">
        <v>5.9899999999999993</v>
      </c>
      <c r="O52" s="181">
        <f t="shared" si="17"/>
        <v>9.93</v>
      </c>
      <c r="P52" s="181">
        <f t="shared" si="11"/>
        <v>9.93</v>
      </c>
      <c r="Q52" s="181"/>
      <c r="R52" s="181"/>
      <c r="S52" s="181">
        <f t="shared" si="12"/>
        <v>0</v>
      </c>
      <c r="T52" s="181">
        <f t="shared" si="13"/>
        <v>9.93</v>
      </c>
    </row>
    <row r="53" spans="1:20" x14ac:dyDescent="0.2">
      <c r="A53" s="119"/>
      <c r="B53" s="71"/>
      <c r="C53" s="26" t="s">
        <v>20</v>
      </c>
      <c r="D53" s="180">
        <v>8</v>
      </c>
      <c r="E53" s="181"/>
      <c r="F53" s="181"/>
      <c r="G53" s="181"/>
      <c r="H53" s="181">
        <f t="shared" si="15"/>
        <v>0</v>
      </c>
      <c r="I53" s="181">
        <v>2.5000000000000001E-2</v>
      </c>
      <c r="J53" s="181"/>
      <c r="K53" s="181">
        <f t="shared" si="16"/>
        <v>2.5000000000000001E-2</v>
      </c>
      <c r="L53" s="181">
        <v>9.5000000000000001E-2</v>
      </c>
      <c r="M53" s="181">
        <v>0.23500000000000004</v>
      </c>
      <c r="N53" s="181">
        <v>0.23500000000000004</v>
      </c>
      <c r="O53" s="181">
        <f>SUM(L53:N53)</f>
        <v>0.56500000000000017</v>
      </c>
      <c r="P53" s="181">
        <f t="shared" si="11"/>
        <v>0.59000000000000019</v>
      </c>
      <c r="Q53" s="181"/>
      <c r="R53" s="181"/>
      <c r="S53" s="181">
        <f t="shared" si="12"/>
        <v>0</v>
      </c>
      <c r="T53" s="181">
        <f t="shared" si="13"/>
        <v>0.59000000000000019</v>
      </c>
    </row>
    <row r="54" spans="1:20" x14ac:dyDescent="0.2">
      <c r="A54" s="119"/>
      <c r="B54" s="71"/>
      <c r="C54" s="297" t="s">
        <v>342</v>
      </c>
      <c r="D54" s="295"/>
      <c r="E54" s="296"/>
      <c r="F54" s="296"/>
      <c r="G54" s="296"/>
      <c r="H54" s="296">
        <f t="shared" si="15"/>
        <v>0</v>
      </c>
      <c r="I54" s="296"/>
      <c r="J54" s="296"/>
      <c r="K54" s="296">
        <f t="shared" si="16"/>
        <v>0</v>
      </c>
      <c r="L54" s="296"/>
      <c r="M54" s="296"/>
      <c r="N54" s="296"/>
      <c r="O54" s="296">
        <f>SUM(L54:N54)</f>
        <v>0</v>
      </c>
      <c r="P54" s="296">
        <f t="shared" si="11"/>
        <v>0</v>
      </c>
      <c r="Q54" s="296"/>
      <c r="R54" s="296"/>
      <c r="S54" s="296">
        <f t="shared" si="12"/>
        <v>0</v>
      </c>
      <c r="T54" s="296">
        <f t="shared" si="13"/>
        <v>0</v>
      </c>
    </row>
    <row r="55" spans="1:20" x14ac:dyDescent="0.2">
      <c r="A55" s="119"/>
      <c r="B55" s="71"/>
      <c r="C55" s="165" t="s">
        <v>267</v>
      </c>
      <c r="D55" s="180">
        <v>3</v>
      </c>
      <c r="E55" s="181"/>
      <c r="F55" s="181"/>
      <c r="G55" s="181"/>
      <c r="H55" s="181">
        <f t="shared" si="15"/>
        <v>0</v>
      </c>
      <c r="I55" s="181">
        <v>0.05</v>
      </c>
      <c r="J55" s="181"/>
      <c r="K55" s="181">
        <f t="shared" si="16"/>
        <v>0.05</v>
      </c>
      <c r="L55" s="181">
        <v>0.3</v>
      </c>
      <c r="M55" s="181">
        <v>0.5</v>
      </c>
      <c r="N55" s="181">
        <v>2.5499999999999998</v>
      </c>
      <c r="O55" s="181">
        <f>SUM(L55:N55)</f>
        <v>3.3499999999999996</v>
      </c>
      <c r="P55" s="181">
        <f t="shared" si="11"/>
        <v>3.3999999999999995</v>
      </c>
      <c r="Q55" s="181"/>
      <c r="R55" s="181"/>
      <c r="S55" s="181">
        <f t="shared" si="12"/>
        <v>0</v>
      </c>
      <c r="T55" s="181">
        <f t="shared" si="13"/>
        <v>3.3999999999999995</v>
      </c>
    </row>
    <row r="56" spans="1:20" ht="15" x14ac:dyDescent="0.25">
      <c r="A56" s="230" t="s">
        <v>0</v>
      </c>
      <c r="B56" s="231"/>
      <c r="C56" s="232" t="s">
        <v>0</v>
      </c>
      <c r="D56" s="53">
        <f t="shared" ref="D56:J56" si="19">SUM(D40:D55)</f>
        <v>53</v>
      </c>
      <c r="E56" s="54">
        <f t="shared" si="19"/>
        <v>0</v>
      </c>
      <c r="F56" s="54">
        <f t="shared" si="19"/>
        <v>0</v>
      </c>
      <c r="G56" s="54">
        <f t="shared" si="19"/>
        <v>0</v>
      </c>
      <c r="H56" s="54">
        <f>SUM(E56:G56)</f>
        <v>0</v>
      </c>
      <c r="I56" s="54">
        <f t="shared" si="19"/>
        <v>8.7750000000000004</v>
      </c>
      <c r="J56" s="54">
        <f t="shared" si="19"/>
        <v>0</v>
      </c>
      <c r="K56" s="54">
        <f>+J56+I56+H56</f>
        <v>8.7750000000000004</v>
      </c>
      <c r="L56" s="54">
        <f>SUM(L40:L55)</f>
        <v>31.585000000000001</v>
      </c>
      <c r="M56" s="54">
        <f>SUM(M40:M55)</f>
        <v>51.365000000000002</v>
      </c>
      <c r="N56" s="54">
        <f>SUM(N40:N55)</f>
        <v>46.195</v>
      </c>
      <c r="O56" s="54">
        <f>+N56+M56+L56</f>
        <v>129.14500000000001</v>
      </c>
      <c r="P56" s="54">
        <f>O56+K56</f>
        <v>137.92000000000002</v>
      </c>
      <c r="Q56" s="54">
        <f>SUM(Q40:Q55)</f>
        <v>12.3</v>
      </c>
      <c r="R56" s="54">
        <f>SUM(R40:R55)</f>
        <v>0.30000000000000004</v>
      </c>
      <c r="S56" s="54">
        <f>+R56+Q56</f>
        <v>12.600000000000001</v>
      </c>
      <c r="T56" s="55">
        <f>+S56+P56</f>
        <v>150.52000000000001</v>
      </c>
    </row>
    <row r="57" spans="1:20" x14ac:dyDescent="0.2">
      <c r="A57" s="172" t="s">
        <v>3</v>
      </c>
      <c r="B57" s="70" t="s">
        <v>38</v>
      </c>
      <c r="C57" s="161" t="s">
        <v>24</v>
      </c>
      <c r="D57" s="180">
        <v>1</v>
      </c>
      <c r="E57" s="181"/>
      <c r="F57" s="181"/>
      <c r="G57" s="181"/>
      <c r="H57" s="181">
        <f t="shared" si="15"/>
        <v>0</v>
      </c>
      <c r="I57" s="181">
        <v>0</v>
      </c>
      <c r="J57" s="181"/>
      <c r="K57" s="181">
        <f t="shared" si="16"/>
        <v>0</v>
      </c>
      <c r="L57" s="181">
        <v>0</v>
      </c>
      <c r="M57" s="181">
        <v>0</v>
      </c>
      <c r="N57" s="181">
        <v>0.01</v>
      </c>
      <c r="O57" s="181">
        <f t="shared" ref="O57:O94" si="20">SUM(L57:N57)</f>
        <v>0.01</v>
      </c>
      <c r="P57" s="181">
        <f t="shared" si="11"/>
        <v>0.01</v>
      </c>
      <c r="Q57" s="181"/>
      <c r="R57" s="181">
        <v>0</v>
      </c>
      <c r="S57" s="181">
        <f t="shared" si="12"/>
        <v>0</v>
      </c>
      <c r="T57" s="181">
        <f t="shared" si="13"/>
        <v>0.01</v>
      </c>
    </row>
    <row r="58" spans="1:20" x14ac:dyDescent="0.2">
      <c r="A58" s="119"/>
      <c r="B58" s="71"/>
      <c r="C58" s="26" t="s">
        <v>33</v>
      </c>
      <c r="D58" s="180">
        <v>7</v>
      </c>
      <c r="E58" s="181"/>
      <c r="F58" s="181"/>
      <c r="G58" s="181"/>
      <c r="H58" s="181">
        <f t="shared" si="15"/>
        <v>0</v>
      </c>
      <c r="I58" s="181">
        <v>0.01</v>
      </c>
      <c r="J58" s="181"/>
      <c r="K58" s="181">
        <f t="shared" si="16"/>
        <v>0.01</v>
      </c>
      <c r="L58" s="181">
        <v>0</v>
      </c>
      <c r="M58" s="181">
        <v>0</v>
      </c>
      <c r="N58" s="181">
        <v>1.9300000000000002</v>
      </c>
      <c r="O58" s="181">
        <f t="shared" si="20"/>
        <v>1.9300000000000002</v>
      </c>
      <c r="P58" s="181">
        <f t="shared" si="11"/>
        <v>1.9400000000000002</v>
      </c>
      <c r="Q58" s="181"/>
      <c r="R58" s="181">
        <v>0.02</v>
      </c>
      <c r="S58" s="181">
        <f t="shared" si="12"/>
        <v>0.02</v>
      </c>
      <c r="T58" s="181">
        <f t="shared" si="13"/>
        <v>1.9600000000000002</v>
      </c>
    </row>
    <row r="59" spans="1:20" x14ac:dyDescent="0.2">
      <c r="A59" s="119"/>
      <c r="B59" s="71"/>
      <c r="C59" s="26" t="s">
        <v>37</v>
      </c>
      <c r="D59" s="180">
        <v>2</v>
      </c>
      <c r="E59" s="181"/>
      <c r="F59" s="181"/>
      <c r="G59" s="181"/>
      <c r="H59" s="181">
        <f t="shared" si="15"/>
        <v>0</v>
      </c>
      <c r="I59" s="181">
        <v>0</v>
      </c>
      <c r="J59" s="181"/>
      <c r="K59" s="181">
        <f t="shared" si="16"/>
        <v>0</v>
      </c>
      <c r="L59" s="181">
        <v>0.04</v>
      </c>
      <c r="M59" s="181">
        <v>0.04</v>
      </c>
      <c r="N59" s="181">
        <v>0.02</v>
      </c>
      <c r="O59" s="181">
        <f t="shared" si="20"/>
        <v>0.1</v>
      </c>
      <c r="P59" s="181">
        <f t="shared" si="11"/>
        <v>0.1</v>
      </c>
      <c r="Q59" s="181"/>
      <c r="R59" s="181">
        <v>0</v>
      </c>
      <c r="S59" s="181">
        <f t="shared" si="12"/>
        <v>0</v>
      </c>
      <c r="T59" s="181">
        <f t="shared" si="13"/>
        <v>0.1</v>
      </c>
    </row>
    <row r="60" spans="1:20" x14ac:dyDescent="0.2">
      <c r="A60" s="119"/>
      <c r="B60" s="71"/>
      <c r="C60" s="26" t="s">
        <v>38</v>
      </c>
      <c r="D60" s="180">
        <v>1</v>
      </c>
      <c r="E60" s="181"/>
      <c r="F60" s="181"/>
      <c r="G60" s="181"/>
      <c r="H60" s="181">
        <f t="shared" si="15"/>
        <v>0</v>
      </c>
      <c r="I60" s="181">
        <v>0</v>
      </c>
      <c r="J60" s="181"/>
      <c r="K60" s="181">
        <f t="shared" si="16"/>
        <v>0</v>
      </c>
      <c r="L60" s="181">
        <v>0</v>
      </c>
      <c r="M60" s="181">
        <v>0.05</v>
      </c>
      <c r="N60" s="181">
        <v>0</v>
      </c>
      <c r="O60" s="181">
        <f t="shared" si="20"/>
        <v>0.05</v>
      </c>
      <c r="P60" s="181">
        <f t="shared" si="11"/>
        <v>0.05</v>
      </c>
      <c r="Q60" s="181"/>
      <c r="R60" s="181">
        <v>0</v>
      </c>
      <c r="S60" s="181">
        <f t="shared" si="12"/>
        <v>0</v>
      </c>
      <c r="T60" s="181">
        <f t="shared" si="13"/>
        <v>0.05</v>
      </c>
    </row>
    <row r="61" spans="1:20" x14ac:dyDescent="0.2">
      <c r="A61" s="119"/>
      <c r="B61" s="87"/>
      <c r="C61" s="26" t="s">
        <v>49</v>
      </c>
      <c r="D61" s="180">
        <v>3</v>
      </c>
      <c r="E61" s="181"/>
      <c r="F61" s="181"/>
      <c r="G61" s="181"/>
      <c r="H61" s="181">
        <f t="shared" si="15"/>
        <v>0</v>
      </c>
      <c r="I61" s="181">
        <v>0.05</v>
      </c>
      <c r="J61" s="181"/>
      <c r="K61" s="181">
        <f t="shared" si="16"/>
        <v>0.05</v>
      </c>
      <c r="L61" s="181">
        <v>94</v>
      </c>
      <c r="M61" s="181">
        <v>150</v>
      </c>
      <c r="N61" s="181">
        <v>40.04</v>
      </c>
      <c r="O61" s="181">
        <f t="shared" si="20"/>
        <v>284.04000000000002</v>
      </c>
      <c r="P61" s="181">
        <f t="shared" si="11"/>
        <v>284.09000000000003</v>
      </c>
      <c r="Q61" s="181"/>
      <c r="R61" s="181">
        <v>0.1</v>
      </c>
      <c r="S61" s="181">
        <f t="shared" si="12"/>
        <v>0.1</v>
      </c>
      <c r="T61" s="181">
        <f t="shared" si="13"/>
        <v>284.19000000000005</v>
      </c>
    </row>
    <row r="62" spans="1:20" x14ac:dyDescent="0.2">
      <c r="A62" s="119"/>
      <c r="B62" s="71" t="s">
        <v>310</v>
      </c>
      <c r="C62" s="26" t="s">
        <v>409</v>
      </c>
      <c r="D62" s="180"/>
      <c r="E62" s="181"/>
      <c r="F62" s="181"/>
      <c r="G62" s="181"/>
      <c r="H62" s="181">
        <f t="shared" si="15"/>
        <v>0</v>
      </c>
      <c r="I62" s="181"/>
      <c r="J62" s="181"/>
      <c r="K62" s="181">
        <f t="shared" si="16"/>
        <v>0</v>
      </c>
      <c r="L62" s="181"/>
      <c r="M62" s="181"/>
      <c r="N62" s="181"/>
      <c r="O62" s="181">
        <f t="shared" si="20"/>
        <v>0</v>
      </c>
      <c r="P62" s="181">
        <f t="shared" si="11"/>
        <v>0</v>
      </c>
      <c r="Q62" s="181"/>
      <c r="R62" s="181"/>
      <c r="S62" s="181">
        <f t="shared" si="12"/>
        <v>0</v>
      </c>
      <c r="T62" s="181">
        <f t="shared" si="13"/>
        <v>0</v>
      </c>
    </row>
    <row r="63" spans="1:20" x14ac:dyDescent="0.2">
      <c r="A63" s="119"/>
      <c r="B63" s="71"/>
      <c r="C63" s="26" t="s">
        <v>310</v>
      </c>
      <c r="D63" s="180">
        <v>1</v>
      </c>
      <c r="E63" s="181"/>
      <c r="F63" s="181"/>
      <c r="G63" s="181"/>
      <c r="H63" s="181">
        <f t="shared" si="15"/>
        <v>0</v>
      </c>
      <c r="I63" s="181"/>
      <c r="J63" s="181"/>
      <c r="K63" s="181">
        <f t="shared" si="16"/>
        <v>0</v>
      </c>
      <c r="L63" s="181"/>
      <c r="M63" s="181"/>
      <c r="N63" s="181"/>
      <c r="O63" s="181">
        <f t="shared" si="20"/>
        <v>0</v>
      </c>
      <c r="P63" s="181">
        <f t="shared" si="11"/>
        <v>0</v>
      </c>
      <c r="Q63" s="181"/>
      <c r="R63" s="181">
        <v>0.15</v>
      </c>
      <c r="S63" s="181">
        <f t="shared" si="12"/>
        <v>0.15</v>
      </c>
      <c r="T63" s="181">
        <f t="shared" si="13"/>
        <v>0.15</v>
      </c>
    </row>
    <row r="64" spans="1:20" x14ac:dyDescent="0.2">
      <c r="A64" s="207"/>
      <c r="B64" s="71"/>
      <c r="C64" s="26" t="s">
        <v>43</v>
      </c>
      <c r="D64" s="180"/>
      <c r="E64" s="181"/>
      <c r="F64" s="181"/>
      <c r="G64" s="181"/>
      <c r="H64" s="181">
        <f t="shared" si="15"/>
        <v>0</v>
      </c>
      <c r="I64" s="181"/>
      <c r="J64" s="181"/>
      <c r="K64" s="181">
        <f t="shared" si="16"/>
        <v>0</v>
      </c>
      <c r="L64" s="181"/>
      <c r="M64" s="181"/>
      <c r="N64" s="181"/>
      <c r="O64" s="181">
        <f t="shared" si="20"/>
        <v>0</v>
      </c>
      <c r="P64" s="181">
        <f t="shared" si="11"/>
        <v>0</v>
      </c>
      <c r="Q64" s="181"/>
      <c r="R64" s="181"/>
      <c r="S64" s="181">
        <f t="shared" si="12"/>
        <v>0</v>
      </c>
      <c r="T64" s="181">
        <f t="shared" si="13"/>
        <v>0</v>
      </c>
    </row>
    <row r="65" spans="1:20" x14ac:dyDescent="0.2">
      <c r="A65" s="119"/>
      <c r="B65" s="87"/>
      <c r="C65" s="26" t="s">
        <v>350</v>
      </c>
      <c r="D65" s="180">
        <v>2</v>
      </c>
      <c r="E65" s="181"/>
      <c r="F65" s="181"/>
      <c r="G65" s="181"/>
      <c r="H65" s="181">
        <f t="shared" si="15"/>
        <v>0</v>
      </c>
      <c r="I65" s="181">
        <v>0.01</v>
      </c>
      <c r="J65" s="181"/>
      <c r="K65" s="181">
        <f t="shared" si="16"/>
        <v>0.01</v>
      </c>
      <c r="L65" s="181"/>
      <c r="M65" s="181">
        <v>0.2</v>
      </c>
      <c r="N65" s="181">
        <v>1.05</v>
      </c>
      <c r="O65" s="181">
        <f t="shared" si="20"/>
        <v>1.25</v>
      </c>
      <c r="P65" s="181">
        <f t="shared" si="11"/>
        <v>1.26</v>
      </c>
      <c r="Q65" s="181"/>
      <c r="R65" s="181"/>
      <c r="S65" s="181">
        <f t="shared" si="12"/>
        <v>0</v>
      </c>
      <c r="T65" s="181">
        <f t="shared" si="13"/>
        <v>1.26</v>
      </c>
    </row>
    <row r="66" spans="1:20" x14ac:dyDescent="0.2">
      <c r="A66" s="119"/>
      <c r="B66" s="71" t="s">
        <v>292</v>
      </c>
      <c r="C66" s="26" t="s">
        <v>317</v>
      </c>
      <c r="D66" s="180">
        <v>8</v>
      </c>
      <c r="E66" s="181"/>
      <c r="F66" s="181"/>
      <c r="G66" s="181"/>
      <c r="H66" s="181">
        <f t="shared" si="15"/>
        <v>0</v>
      </c>
      <c r="I66" s="181">
        <v>0.1</v>
      </c>
      <c r="J66" s="181"/>
      <c r="K66" s="181">
        <f t="shared" si="16"/>
        <v>0.1</v>
      </c>
      <c r="L66" s="181">
        <v>0</v>
      </c>
      <c r="M66" s="181">
        <v>12.56</v>
      </c>
      <c r="N66" s="181">
        <v>14.89</v>
      </c>
      <c r="O66" s="181">
        <f t="shared" si="20"/>
        <v>27.450000000000003</v>
      </c>
      <c r="P66" s="181">
        <f t="shared" si="11"/>
        <v>27.550000000000004</v>
      </c>
      <c r="Q66" s="181"/>
      <c r="R66" s="181">
        <v>0</v>
      </c>
      <c r="S66" s="181">
        <f t="shared" si="12"/>
        <v>0</v>
      </c>
      <c r="T66" s="181">
        <f t="shared" si="13"/>
        <v>27.550000000000004</v>
      </c>
    </row>
    <row r="67" spans="1:20" x14ac:dyDescent="0.2">
      <c r="A67" s="119"/>
      <c r="B67" s="71"/>
      <c r="C67" s="26" t="s">
        <v>269</v>
      </c>
      <c r="D67" s="180">
        <v>8</v>
      </c>
      <c r="E67" s="181"/>
      <c r="F67" s="181"/>
      <c r="G67" s="181"/>
      <c r="H67" s="181">
        <f t="shared" si="15"/>
        <v>0</v>
      </c>
      <c r="I67" s="181">
        <v>0</v>
      </c>
      <c r="J67" s="181"/>
      <c r="K67" s="181">
        <f t="shared" si="16"/>
        <v>0</v>
      </c>
      <c r="L67" s="181">
        <v>0.03</v>
      </c>
      <c r="M67" s="181">
        <v>1.73</v>
      </c>
      <c r="N67" s="181">
        <v>3.23</v>
      </c>
      <c r="O67" s="181">
        <f t="shared" si="20"/>
        <v>4.99</v>
      </c>
      <c r="P67" s="181">
        <f t="shared" si="11"/>
        <v>4.99</v>
      </c>
      <c r="Q67" s="181"/>
      <c r="R67" s="181">
        <v>3</v>
      </c>
      <c r="S67" s="181">
        <f t="shared" si="12"/>
        <v>3</v>
      </c>
      <c r="T67" s="181">
        <f t="shared" si="13"/>
        <v>7.99</v>
      </c>
    </row>
    <row r="68" spans="1:20" x14ac:dyDescent="0.2">
      <c r="A68" s="119"/>
      <c r="B68" s="71"/>
      <c r="C68" s="26" t="s">
        <v>270</v>
      </c>
      <c r="D68" s="180">
        <v>5</v>
      </c>
      <c r="E68" s="181"/>
      <c r="F68" s="181"/>
      <c r="G68" s="181"/>
      <c r="H68" s="181">
        <f t="shared" si="15"/>
        <v>0</v>
      </c>
      <c r="I68" s="181">
        <v>3.5</v>
      </c>
      <c r="J68" s="181"/>
      <c r="K68" s="181">
        <f t="shared" si="16"/>
        <v>3.5</v>
      </c>
      <c r="L68" s="181">
        <v>0</v>
      </c>
      <c r="M68" s="181">
        <v>2.6599999999999997</v>
      </c>
      <c r="N68" s="181">
        <v>2.1700000000000004</v>
      </c>
      <c r="O68" s="181">
        <f t="shared" si="20"/>
        <v>4.83</v>
      </c>
      <c r="P68" s="181">
        <f t="shared" si="11"/>
        <v>8.33</v>
      </c>
      <c r="Q68" s="181"/>
      <c r="R68" s="181">
        <v>0.03</v>
      </c>
      <c r="S68" s="181">
        <f t="shared" si="12"/>
        <v>0.03</v>
      </c>
      <c r="T68" s="181">
        <f t="shared" si="13"/>
        <v>8.36</v>
      </c>
    </row>
    <row r="69" spans="1:20" x14ac:dyDescent="0.2">
      <c r="A69" s="119"/>
      <c r="B69" s="71"/>
      <c r="C69" s="26" t="s">
        <v>471</v>
      </c>
      <c r="D69" s="180"/>
      <c r="E69" s="181"/>
      <c r="F69" s="181"/>
      <c r="G69" s="181"/>
      <c r="H69" s="181">
        <f t="shared" si="15"/>
        <v>0</v>
      </c>
      <c r="I69" s="181"/>
      <c r="J69" s="181"/>
      <c r="K69" s="181">
        <f t="shared" si="16"/>
        <v>0</v>
      </c>
      <c r="L69" s="181"/>
      <c r="M69" s="181"/>
      <c r="N69" s="181"/>
      <c r="O69" s="181">
        <f t="shared" si="20"/>
        <v>0</v>
      </c>
      <c r="P69" s="181">
        <f t="shared" si="11"/>
        <v>0</v>
      </c>
      <c r="Q69" s="181"/>
      <c r="R69" s="181"/>
      <c r="S69" s="181">
        <f t="shared" si="12"/>
        <v>0</v>
      </c>
      <c r="T69" s="181">
        <f t="shared" si="13"/>
        <v>0</v>
      </c>
    </row>
    <row r="70" spans="1:20" x14ac:dyDescent="0.2">
      <c r="A70" s="119"/>
      <c r="B70" s="71"/>
      <c r="C70" s="26" t="s">
        <v>292</v>
      </c>
      <c r="D70" s="180">
        <v>2</v>
      </c>
      <c r="E70" s="181"/>
      <c r="F70" s="181"/>
      <c r="G70" s="181"/>
      <c r="H70" s="181">
        <f t="shared" si="15"/>
        <v>0</v>
      </c>
      <c r="I70" s="181">
        <v>0.18</v>
      </c>
      <c r="J70" s="181"/>
      <c r="K70" s="181">
        <f t="shared" si="16"/>
        <v>0.18</v>
      </c>
      <c r="L70" s="181"/>
      <c r="M70" s="181"/>
      <c r="N70" s="181">
        <v>0.46</v>
      </c>
      <c r="O70" s="181">
        <f t="shared" si="20"/>
        <v>0.46</v>
      </c>
      <c r="P70" s="181">
        <f t="shared" si="11"/>
        <v>0.64</v>
      </c>
      <c r="Q70" s="181"/>
      <c r="R70" s="181"/>
      <c r="S70" s="181">
        <f t="shared" si="12"/>
        <v>0</v>
      </c>
      <c r="T70" s="181">
        <f t="shared" si="13"/>
        <v>0.64</v>
      </c>
    </row>
    <row r="71" spans="1:20" x14ac:dyDescent="0.2">
      <c r="A71" s="119"/>
      <c r="B71" s="87"/>
      <c r="C71" s="26" t="s">
        <v>422</v>
      </c>
      <c r="D71" s="180"/>
      <c r="E71" s="181"/>
      <c r="F71" s="181"/>
      <c r="G71" s="181"/>
      <c r="H71" s="181">
        <f t="shared" si="15"/>
        <v>0</v>
      </c>
      <c r="I71" s="181"/>
      <c r="J71" s="181"/>
      <c r="K71" s="181">
        <f t="shared" si="16"/>
        <v>0</v>
      </c>
      <c r="L71" s="181"/>
      <c r="M71" s="181"/>
      <c r="N71" s="181"/>
      <c r="O71" s="181">
        <f t="shared" si="20"/>
        <v>0</v>
      </c>
      <c r="P71" s="181">
        <f t="shared" si="11"/>
        <v>0</v>
      </c>
      <c r="Q71" s="181"/>
      <c r="R71" s="181"/>
      <c r="S71" s="181">
        <f t="shared" si="12"/>
        <v>0</v>
      </c>
      <c r="T71" s="181">
        <f t="shared" si="13"/>
        <v>0</v>
      </c>
    </row>
    <row r="72" spans="1:20" x14ac:dyDescent="0.2">
      <c r="A72" s="119"/>
      <c r="B72" s="71" t="s">
        <v>41</v>
      </c>
      <c r="C72" s="26" t="s">
        <v>31</v>
      </c>
      <c r="D72" s="180">
        <v>9</v>
      </c>
      <c r="E72" s="181"/>
      <c r="F72" s="181"/>
      <c r="G72" s="181"/>
      <c r="H72" s="181">
        <f t="shared" si="15"/>
        <v>0</v>
      </c>
      <c r="I72" s="181">
        <v>1.81</v>
      </c>
      <c r="J72" s="181">
        <v>1.3</v>
      </c>
      <c r="K72" s="181">
        <f t="shared" si="16"/>
        <v>3.1100000000000003</v>
      </c>
      <c r="L72" s="181">
        <v>2.9</v>
      </c>
      <c r="M72" s="181">
        <v>9.74</v>
      </c>
      <c r="N72" s="181">
        <v>30.779999999999998</v>
      </c>
      <c r="O72" s="181">
        <f t="shared" si="20"/>
        <v>43.42</v>
      </c>
      <c r="P72" s="181">
        <f t="shared" si="11"/>
        <v>46.53</v>
      </c>
      <c r="Q72" s="181"/>
      <c r="R72" s="181">
        <v>0.01</v>
      </c>
      <c r="S72" s="181">
        <f t="shared" si="12"/>
        <v>0.01</v>
      </c>
      <c r="T72" s="181">
        <f t="shared" si="13"/>
        <v>46.54</v>
      </c>
    </row>
    <row r="73" spans="1:20" x14ac:dyDescent="0.2">
      <c r="A73" s="119"/>
      <c r="B73" s="71"/>
      <c r="C73" s="26" t="s">
        <v>25</v>
      </c>
      <c r="D73" s="180">
        <v>13</v>
      </c>
      <c r="E73" s="181"/>
      <c r="F73" s="181"/>
      <c r="G73" s="181"/>
      <c r="H73" s="181">
        <f t="shared" si="15"/>
        <v>0</v>
      </c>
      <c r="I73" s="181">
        <v>0.1</v>
      </c>
      <c r="J73" s="181"/>
      <c r="K73" s="181">
        <f t="shared" si="16"/>
        <v>0.1</v>
      </c>
      <c r="L73" s="181">
        <v>0.1</v>
      </c>
      <c r="M73" s="181">
        <v>16.184999999999999</v>
      </c>
      <c r="N73" s="181">
        <v>16.564999999999998</v>
      </c>
      <c r="O73" s="181">
        <f t="shared" si="20"/>
        <v>32.849999999999994</v>
      </c>
      <c r="P73" s="181">
        <f t="shared" si="11"/>
        <v>32.949999999999996</v>
      </c>
      <c r="Q73" s="181"/>
      <c r="R73" s="181">
        <v>1.05</v>
      </c>
      <c r="S73" s="181">
        <f t="shared" si="12"/>
        <v>1.05</v>
      </c>
      <c r="T73" s="181">
        <f t="shared" si="13"/>
        <v>33.999999999999993</v>
      </c>
    </row>
    <row r="74" spans="1:20" x14ac:dyDescent="0.2">
      <c r="A74" s="119"/>
      <c r="B74" s="71"/>
      <c r="C74" s="26" t="s">
        <v>32</v>
      </c>
      <c r="D74" s="180">
        <v>5</v>
      </c>
      <c r="E74" s="181"/>
      <c r="F74" s="181"/>
      <c r="G74" s="181"/>
      <c r="H74" s="181">
        <f t="shared" si="15"/>
        <v>0</v>
      </c>
      <c r="I74" s="181">
        <v>0.2</v>
      </c>
      <c r="J74" s="181">
        <v>0</v>
      </c>
      <c r="K74" s="181">
        <f t="shared" si="16"/>
        <v>0.2</v>
      </c>
      <c r="L74" s="181">
        <v>40.700000000000003</v>
      </c>
      <c r="M74" s="181">
        <v>36.200000000000003</v>
      </c>
      <c r="N74" s="181">
        <v>127.16</v>
      </c>
      <c r="O74" s="181">
        <f t="shared" si="20"/>
        <v>204.06</v>
      </c>
      <c r="P74" s="181">
        <f t="shared" si="11"/>
        <v>204.26</v>
      </c>
      <c r="Q74" s="181"/>
      <c r="R74" s="181">
        <v>0</v>
      </c>
      <c r="S74" s="181">
        <f t="shared" si="12"/>
        <v>0</v>
      </c>
      <c r="T74" s="181">
        <f t="shared" si="13"/>
        <v>204.26</v>
      </c>
    </row>
    <row r="75" spans="1:20" x14ac:dyDescent="0.2">
      <c r="A75" s="119"/>
      <c r="B75" s="71"/>
      <c r="C75" s="26" t="s">
        <v>35</v>
      </c>
      <c r="D75" s="180">
        <v>18</v>
      </c>
      <c r="E75" s="181"/>
      <c r="F75" s="181"/>
      <c r="G75" s="181"/>
      <c r="H75" s="181">
        <f t="shared" si="15"/>
        <v>0</v>
      </c>
      <c r="I75" s="181">
        <v>0.03</v>
      </c>
      <c r="J75" s="181">
        <v>0</v>
      </c>
      <c r="K75" s="181">
        <f t="shared" si="16"/>
        <v>0.03</v>
      </c>
      <c r="L75" s="181">
        <v>0.13</v>
      </c>
      <c r="M75" s="181">
        <v>5.74</v>
      </c>
      <c r="N75" s="181">
        <v>5.23</v>
      </c>
      <c r="O75" s="181">
        <f t="shared" si="20"/>
        <v>11.100000000000001</v>
      </c>
      <c r="P75" s="181">
        <f t="shared" si="11"/>
        <v>11.13</v>
      </c>
      <c r="Q75" s="181"/>
      <c r="R75" s="181">
        <v>1.5</v>
      </c>
      <c r="S75" s="181">
        <f t="shared" si="12"/>
        <v>1.5</v>
      </c>
      <c r="T75" s="181">
        <f t="shared" si="13"/>
        <v>12.63</v>
      </c>
    </row>
    <row r="76" spans="1:20" x14ac:dyDescent="0.2">
      <c r="A76" s="119"/>
      <c r="B76" s="87"/>
      <c r="C76" s="26" t="s">
        <v>41</v>
      </c>
      <c r="D76" s="180">
        <v>34</v>
      </c>
      <c r="E76" s="181"/>
      <c r="F76" s="181"/>
      <c r="G76" s="181"/>
      <c r="H76" s="181">
        <f t="shared" si="15"/>
        <v>0</v>
      </c>
      <c r="I76" s="181">
        <v>1.25</v>
      </c>
      <c r="J76" s="181">
        <v>0.06</v>
      </c>
      <c r="K76" s="181">
        <f t="shared" si="16"/>
        <v>1.31</v>
      </c>
      <c r="L76" s="181">
        <v>0</v>
      </c>
      <c r="M76" s="181">
        <v>12.52</v>
      </c>
      <c r="N76" s="181">
        <v>30.340000000000003</v>
      </c>
      <c r="O76" s="181">
        <f t="shared" si="20"/>
        <v>42.86</v>
      </c>
      <c r="P76" s="181">
        <f t="shared" si="11"/>
        <v>44.17</v>
      </c>
      <c r="Q76" s="181"/>
      <c r="R76" s="181">
        <v>5.9</v>
      </c>
      <c r="S76" s="181">
        <f t="shared" si="12"/>
        <v>5.9</v>
      </c>
      <c r="T76" s="181">
        <f t="shared" si="13"/>
        <v>50.07</v>
      </c>
    </row>
    <row r="77" spans="1:20" x14ac:dyDescent="0.2">
      <c r="A77" s="119"/>
      <c r="B77" s="71" t="s">
        <v>46</v>
      </c>
      <c r="C77" s="26" t="s">
        <v>27</v>
      </c>
      <c r="D77" s="180">
        <v>34</v>
      </c>
      <c r="E77" s="181">
        <v>0</v>
      </c>
      <c r="F77" s="181">
        <v>0</v>
      </c>
      <c r="G77" s="181">
        <v>0</v>
      </c>
      <c r="H77" s="181">
        <f t="shared" si="15"/>
        <v>0</v>
      </c>
      <c r="I77" s="181">
        <v>7.45</v>
      </c>
      <c r="J77" s="181">
        <v>1.75</v>
      </c>
      <c r="K77" s="181">
        <f t="shared" si="16"/>
        <v>9.1999999999999993</v>
      </c>
      <c r="L77" s="181">
        <v>37.43</v>
      </c>
      <c r="M77" s="181">
        <v>37.82</v>
      </c>
      <c r="N77" s="181">
        <v>96.590000000000018</v>
      </c>
      <c r="O77" s="181">
        <f t="shared" si="20"/>
        <v>171.84000000000003</v>
      </c>
      <c r="P77" s="181">
        <f t="shared" si="11"/>
        <v>181.04000000000002</v>
      </c>
      <c r="Q77" s="181">
        <v>0.43</v>
      </c>
      <c r="R77" s="181">
        <v>0</v>
      </c>
      <c r="S77" s="181">
        <f t="shared" si="12"/>
        <v>0.43</v>
      </c>
      <c r="T77" s="181">
        <f t="shared" si="13"/>
        <v>181.47000000000003</v>
      </c>
    </row>
    <row r="78" spans="1:20" x14ac:dyDescent="0.2">
      <c r="A78" s="119"/>
      <c r="B78" s="71"/>
      <c r="C78" s="26" t="s">
        <v>28</v>
      </c>
      <c r="D78" s="180">
        <v>1</v>
      </c>
      <c r="E78" s="181">
        <v>0</v>
      </c>
      <c r="F78" s="181">
        <v>0</v>
      </c>
      <c r="G78" s="181">
        <v>0</v>
      </c>
      <c r="H78" s="181">
        <f t="shared" si="15"/>
        <v>0</v>
      </c>
      <c r="I78" s="181">
        <v>0.04</v>
      </c>
      <c r="J78" s="181">
        <v>0</v>
      </c>
      <c r="K78" s="181">
        <f t="shared" si="16"/>
        <v>0.04</v>
      </c>
      <c r="L78" s="181">
        <v>0</v>
      </c>
      <c r="M78" s="181">
        <v>0.2</v>
      </c>
      <c r="N78" s="181">
        <v>0.2</v>
      </c>
      <c r="O78" s="181">
        <f t="shared" si="20"/>
        <v>0.4</v>
      </c>
      <c r="P78" s="181">
        <f t="shared" si="11"/>
        <v>0.44</v>
      </c>
      <c r="Q78" s="181">
        <v>0</v>
      </c>
      <c r="R78" s="181">
        <v>0</v>
      </c>
      <c r="S78" s="181">
        <f t="shared" si="12"/>
        <v>0</v>
      </c>
      <c r="T78" s="181">
        <f t="shared" si="13"/>
        <v>0.44</v>
      </c>
    </row>
    <row r="79" spans="1:20" x14ac:dyDescent="0.2">
      <c r="A79" s="119"/>
      <c r="B79" s="71"/>
      <c r="C79" s="26" t="s">
        <v>39</v>
      </c>
      <c r="D79" s="180">
        <v>3</v>
      </c>
      <c r="E79" s="181">
        <v>0.06</v>
      </c>
      <c r="F79" s="181">
        <v>0</v>
      </c>
      <c r="G79" s="181">
        <v>0</v>
      </c>
      <c r="H79" s="181">
        <f t="shared" si="15"/>
        <v>0.06</v>
      </c>
      <c r="I79" s="181">
        <v>2</v>
      </c>
      <c r="J79" s="181">
        <v>0</v>
      </c>
      <c r="K79" s="181">
        <f t="shared" si="16"/>
        <v>2</v>
      </c>
      <c r="L79" s="181">
        <v>0</v>
      </c>
      <c r="M79" s="181">
        <v>0</v>
      </c>
      <c r="N79" s="181">
        <v>1.17</v>
      </c>
      <c r="O79" s="181">
        <f t="shared" si="20"/>
        <v>1.17</v>
      </c>
      <c r="P79" s="181">
        <f t="shared" si="11"/>
        <v>3.23</v>
      </c>
      <c r="Q79" s="181">
        <v>0</v>
      </c>
      <c r="R79" s="181">
        <v>1.01</v>
      </c>
      <c r="S79" s="181">
        <f t="shared" si="12"/>
        <v>1.01</v>
      </c>
      <c r="T79" s="181">
        <f t="shared" si="13"/>
        <v>4.24</v>
      </c>
    </row>
    <row r="80" spans="1:20" x14ac:dyDescent="0.2">
      <c r="A80" s="119"/>
      <c r="B80" s="71"/>
      <c r="C80" s="26" t="s">
        <v>42</v>
      </c>
      <c r="D80" s="180">
        <v>8</v>
      </c>
      <c r="E80" s="181">
        <v>0</v>
      </c>
      <c r="F80" s="181">
        <v>11.4</v>
      </c>
      <c r="G80" s="181">
        <v>0</v>
      </c>
      <c r="H80" s="181">
        <f t="shared" si="15"/>
        <v>11.4</v>
      </c>
      <c r="I80" s="181">
        <v>89.600000000000009</v>
      </c>
      <c r="J80" s="181">
        <v>0</v>
      </c>
      <c r="K80" s="181">
        <f t="shared" si="16"/>
        <v>89.600000000000009</v>
      </c>
      <c r="L80" s="181">
        <v>34.800000000000004</v>
      </c>
      <c r="M80" s="181">
        <v>10.15</v>
      </c>
      <c r="N80" s="181">
        <v>62.55</v>
      </c>
      <c r="O80" s="181">
        <f t="shared" si="20"/>
        <v>107.5</v>
      </c>
      <c r="P80" s="181">
        <f t="shared" si="11"/>
        <v>208.5</v>
      </c>
      <c r="Q80" s="181">
        <v>0</v>
      </c>
      <c r="R80" s="181">
        <v>0.13</v>
      </c>
      <c r="S80" s="181">
        <f t="shared" si="12"/>
        <v>0.13</v>
      </c>
      <c r="T80" s="181">
        <f t="shared" si="13"/>
        <v>208.63</v>
      </c>
    </row>
    <row r="81" spans="1:20" x14ac:dyDescent="0.2">
      <c r="A81" s="119"/>
      <c r="B81" s="71"/>
      <c r="C81" s="26" t="s">
        <v>46</v>
      </c>
      <c r="D81" s="180">
        <v>59</v>
      </c>
      <c r="E81" s="181">
        <v>0.17</v>
      </c>
      <c r="F81" s="181">
        <v>4.51</v>
      </c>
      <c r="G81" s="181">
        <v>8.0699999999999985</v>
      </c>
      <c r="H81" s="181">
        <f t="shared" si="15"/>
        <v>12.749999999999998</v>
      </c>
      <c r="I81" s="181">
        <v>17.659999999999997</v>
      </c>
      <c r="J81" s="181">
        <v>0</v>
      </c>
      <c r="K81" s="181">
        <f t="shared" si="16"/>
        <v>17.659999999999997</v>
      </c>
      <c r="L81" s="181">
        <v>0.26</v>
      </c>
      <c r="M81" s="181">
        <v>6.9299999999999988</v>
      </c>
      <c r="N81" s="181">
        <v>7.6999999999999984</v>
      </c>
      <c r="O81" s="181">
        <f t="shared" si="20"/>
        <v>14.889999999999997</v>
      </c>
      <c r="P81" s="181">
        <f t="shared" si="11"/>
        <v>45.3</v>
      </c>
      <c r="Q81" s="181">
        <v>0</v>
      </c>
      <c r="R81" s="181">
        <v>2.3000000000000003</v>
      </c>
      <c r="S81" s="181">
        <f t="shared" si="12"/>
        <v>2.3000000000000003</v>
      </c>
      <c r="T81" s="181">
        <f t="shared" si="13"/>
        <v>47.599999999999994</v>
      </c>
    </row>
    <row r="82" spans="1:20" x14ac:dyDescent="0.2">
      <c r="A82" s="119"/>
      <c r="B82" s="71"/>
      <c r="C82" s="26" t="s">
        <v>48</v>
      </c>
      <c r="D82" s="180">
        <v>12</v>
      </c>
      <c r="E82" s="181">
        <v>0</v>
      </c>
      <c r="F82" s="181">
        <v>8.9</v>
      </c>
      <c r="G82" s="181">
        <v>0</v>
      </c>
      <c r="H82" s="181">
        <f t="shared" si="15"/>
        <v>8.9</v>
      </c>
      <c r="I82" s="181">
        <v>63.11</v>
      </c>
      <c r="J82" s="181">
        <v>0</v>
      </c>
      <c r="K82" s="181">
        <f t="shared" si="16"/>
        <v>63.11</v>
      </c>
      <c r="L82" s="181">
        <v>30.02</v>
      </c>
      <c r="M82" s="181">
        <v>63.129999999999995</v>
      </c>
      <c r="N82" s="181">
        <v>55.489999999999995</v>
      </c>
      <c r="O82" s="181">
        <f t="shared" si="20"/>
        <v>148.63999999999999</v>
      </c>
      <c r="P82" s="181">
        <f t="shared" si="11"/>
        <v>220.64999999999998</v>
      </c>
      <c r="Q82" s="181">
        <v>0</v>
      </c>
      <c r="R82" s="181">
        <v>0.02</v>
      </c>
      <c r="S82" s="181">
        <f t="shared" si="12"/>
        <v>0.02</v>
      </c>
      <c r="T82" s="181">
        <f t="shared" si="13"/>
        <v>220.67</v>
      </c>
    </row>
    <row r="83" spans="1:20" x14ac:dyDescent="0.2">
      <c r="A83" s="119"/>
      <c r="B83" s="87"/>
      <c r="C83" s="26" t="s">
        <v>343</v>
      </c>
      <c r="D83" s="180"/>
      <c r="E83" s="181"/>
      <c r="F83" s="181"/>
      <c r="G83" s="181"/>
      <c r="H83" s="181">
        <f t="shared" si="15"/>
        <v>0</v>
      </c>
      <c r="I83" s="181"/>
      <c r="J83" s="181"/>
      <c r="K83" s="181">
        <f t="shared" si="16"/>
        <v>0</v>
      </c>
      <c r="L83" s="181"/>
      <c r="M83" s="181"/>
      <c r="N83" s="181"/>
      <c r="O83" s="181">
        <f t="shared" si="20"/>
        <v>0</v>
      </c>
      <c r="P83" s="181">
        <f t="shared" si="11"/>
        <v>0</v>
      </c>
      <c r="Q83" s="181"/>
      <c r="R83" s="181"/>
      <c r="S83" s="181">
        <f t="shared" si="12"/>
        <v>0</v>
      </c>
      <c r="T83" s="181">
        <f t="shared" si="13"/>
        <v>0</v>
      </c>
    </row>
    <row r="84" spans="1:20" x14ac:dyDescent="0.2">
      <c r="A84" s="119"/>
      <c r="B84" s="71" t="s">
        <v>44</v>
      </c>
      <c r="C84" s="26" t="s">
        <v>23</v>
      </c>
      <c r="D84" s="180">
        <v>6</v>
      </c>
      <c r="E84" s="181">
        <v>0.02</v>
      </c>
      <c r="F84" s="181">
        <v>0.62</v>
      </c>
      <c r="G84" s="181"/>
      <c r="H84" s="181">
        <f t="shared" si="15"/>
        <v>0.64</v>
      </c>
      <c r="I84" s="181">
        <v>0.4</v>
      </c>
      <c r="J84" s="181"/>
      <c r="K84" s="181">
        <f t="shared" si="16"/>
        <v>0.4</v>
      </c>
      <c r="L84" s="181">
        <v>0</v>
      </c>
      <c r="M84" s="181">
        <v>0.05</v>
      </c>
      <c r="N84" s="181">
        <v>2.16</v>
      </c>
      <c r="O84" s="181">
        <f t="shared" si="20"/>
        <v>2.21</v>
      </c>
      <c r="P84" s="181">
        <f t="shared" si="11"/>
        <v>3.25</v>
      </c>
      <c r="Q84" s="181">
        <v>0</v>
      </c>
      <c r="R84" s="181">
        <v>0.01</v>
      </c>
      <c r="S84" s="181">
        <f t="shared" si="12"/>
        <v>0.01</v>
      </c>
      <c r="T84" s="181">
        <f t="shared" si="13"/>
        <v>3.26</v>
      </c>
    </row>
    <row r="85" spans="1:20" x14ac:dyDescent="0.2">
      <c r="A85" s="119"/>
      <c r="B85" s="71"/>
      <c r="C85" s="26" t="s">
        <v>26</v>
      </c>
      <c r="D85" s="180">
        <v>11</v>
      </c>
      <c r="E85" s="181">
        <v>0</v>
      </c>
      <c r="F85" s="181">
        <v>0</v>
      </c>
      <c r="G85" s="181"/>
      <c r="H85" s="181">
        <f t="shared" si="15"/>
        <v>0</v>
      </c>
      <c r="I85" s="181">
        <v>2.96</v>
      </c>
      <c r="J85" s="181"/>
      <c r="K85" s="181">
        <f t="shared" si="16"/>
        <v>2.96</v>
      </c>
      <c r="L85" s="181">
        <v>0</v>
      </c>
      <c r="M85" s="181">
        <v>20.2</v>
      </c>
      <c r="N85" s="181">
        <v>43.719999999999992</v>
      </c>
      <c r="O85" s="181">
        <f t="shared" si="20"/>
        <v>63.919999999999987</v>
      </c>
      <c r="P85" s="181">
        <f t="shared" ref="P85:P94" si="21">SUM(H85+K85+O85)</f>
        <v>66.879999999999981</v>
      </c>
      <c r="Q85" s="181">
        <v>0</v>
      </c>
      <c r="R85" s="181">
        <v>0</v>
      </c>
      <c r="S85" s="181">
        <f t="shared" ref="S85:S94" si="22">SUM(Q85:R85)</f>
        <v>0</v>
      </c>
      <c r="T85" s="181">
        <f t="shared" ref="T85:T94" si="23">SUM(P85+S85)</f>
        <v>66.879999999999981</v>
      </c>
    </row>
    <row r="86" spans="1:20" x14ac:dyDescent="0.2">
      <c r="A86" s="119"/>
      <c r="B86" s="71"/>
      <c r="C86" s="26" t="s">
        <v>29</v>
      </c>
      <c r="D86" s="180">
        <v>7</v>
      </c>
      <c r="E86" s="181">
        <v>1.4999999999999999E-2</v>
      </c>
      <c r="F86" s="181">
        <v>0.02</v>
      </c>
      <c r="G86" s="181"/>
      <c r="H86" s="181">
        <f t="shared" si="15"/>
        <v>3.5000000000000003E-2</v>
      </c>
      <c r="I86" s="181">
        <v>1.1599999999999999</v>
      </c>
      <c r="J86" s="181"/>
      <c r="K86" s="181">
        <f t="shared" si="16"/>
        <v>1.1599999999999999</v>
      </c>
      <c r="L86" s="181">
        <v>0</v>
      </c>
      <c r="M86" s="181">
        <v>0.65</v>
      </c>
      <c r="N86" s="181">
        <v>1.2050000000000001</v>
      </c>
      <c r="O86" s="181">
        <f t="shared" si="20"/>
        <v>1.855</v>
      </c>
      <c r="P86" s="181">
        <f t="shared" si="21"/>
        <v>3.05</v>
      </c>
      <c r="Q86" s="181">
        <v>0</v>
      </c>
      <c r="R86" s="181">
        <v>0.04</v>
      </c>
      <c r="S86" s="181">
        <f t="shared" si="22"/>
        <v>0.04</v>
      </c>
      <c r="T86" s="181">
        <f t="shared" si="23"/>
        <v>3.09</v>
      </c>
    </row>
    <row r="87" spans="1:20" x14ac:dyDescent="0.2">
      <c r="A87" s="119"/>
      <c r="B87" s="71"/>
      <c r="C87" s="26" t="s">
        <v>30</v>
      </c>
      <c r="D87" s="180">
        <v>3</v>
      </c>
      <c r="E87" s="181">
        <v>0</v>
      </c>
      <c r="F87" s="181">
        <v>0.01</v>
      </c>
      <c r="G87" s="181"/>
      <c r="H87" s="181">
        <f t="shared" si="15"/>
        <v>0.01</v>
      </c>
      <c r="I87" s="181">
        <v>0.03</v>
      </c>
      <c r="J87" s="181"/>
      <c r="K87" s="181">
        <f t="shared" si="16"/>
        <v>0.03</v>
      </c>
      <c r="L87" s="181">
        <v>0</v>
      </c>
      <c r="M87" s="181">
        <v>0.1</v>
      </c>
      <c r="N87" s="181">
        <v>0.15000000000000002</v>
      </c>
      <c r="O87" s="181">
        <f t="shared" si="20"/>
        <v>0.25</v>
      </c>
      <c r="P87" s="181">
        <f t="shared" si="21"/>
        <v>0.28999999999999998</v>
      </c>
      <c r="Q87" s="181">
        <v>0</v>
      </c>
      <c r="R87" s="181">
        <v>0</v>
      </c>
      <c r="S87" s="181">
        <f t="shared" si="22"/>
        <v>0</v>
      </c>
      <c r="T87" s="181">
        <f t="shared" si="23"/>
        <v>0.28999999999999998</v>
      </c>
    </row>
    <row r="88" spans="1:20" x14ac:dyDescent="0.2">
      <c r="A88" s="119"/>
      <c r="B88" s="71"/>
      <c r="C88" s="26" t="s">
        <v>44</v>
      </c>
      <c r="D88" s="180">
        <v>27</v>
      </c>
      <c r="E88" s="181">
        <v>0</v>
      </c>
      <c r="F88" s="181">
        <v>0</v>
      </c>
      <c r="G88" s="181"/>
      <c r="H88" s="181">
        <f t="shared" si="15"/>
        <v>0</v>
      </c>
      <c r="I88" s="181">
        <v>0.64</v>
      </c>
      <c r="J88" s="181"/>
      <c r="K88" s="181">
        <f t="shared" si="16"/>
        <v>0.64</v>
      </c>
      <c r="L88" s="181">
        <v>27</v>
      </c>
      <c r="M88" s="181">
        <v>55.46</v>
      </c>
      <c r="N88" s="181">
        <v>78.329999999999984</v>
      </c>
      <c r="O88" s="181">
        <f t="shared" si="20"/>
        <v>160.79</v>
      </c>
      <c r="P88" s="181">
        <f t="shared" si="21"/>
        <v>161.42999999999998</v>
      </c>
      <c r="Q88" s="181">
        <v>25</v>
      </c>
      <c r="R88" s="181">
        <v>0.05</v>
      </c>
      <c r="S88" s="181">
        <f t="shared" si="22"/>
        <v>25.05</v>
      </c>
      <c r="T88" s="181">
        <f t="shared" si="23"/>
        <v>186.48</v>
      </c>
    </row>
    <row r="89" spans="1:20" x14ac:dyDescent="0.2">
      <c r="A89" s="119"/>
      <c r="B89" s="87"/>
      <c r="C89" s="26" t="s">
        <v>45</v>
      </c>
      <c r="D89" s="180">
        <v>15</v>
      </c>
      <c r="E89" s="181">
        <v>0</v>
      </c>
      <c r="F89" s="181">
        <v>84.7</v>
      </c>
      <c r="G89" s="181"/>
      <c r="H89" s="181">
        <f t="shared" si="15"/>
        <v>84.7</v>
      </c>
      <c r="I89" s="181">
        <v>521.03000000000009</v>
      </c>
      <c r="J89" s="181"/>
      <c r="K89" s="181">
        <f t="shared" si="16"/>
        <v>521.03000000000009</v>
      </c>
      <c r="L89" s="181">
        <v>921.09</v>
      </c>
      <c r="M89" s="181">
        <v>837.91000000000008</v>
      </c>
      <c r="N89" s="181">
        <v>636.54</v>
      </c>
      <c r="O89" s="181">
        <f t="shared" si="20"/>
        <v>2395.54</v>
      </c>
      <c r="P89" s="181">
        <f t="shared" si="21"/>
        <v>3001.27</v>
      </c>
      <c r="Q89" s="181">
        <v>0</v>
      </c>
      <c r="R89" s="181">
        <v>0</v>
      </c>
      <c r="S89" s="181">
        <f t="shared" si="22"/>
        <v>0</v>
      </c>
      <c r="T89" s="181">
        <f t="shared" si="23"/>
        <v>3001.27</v>
      </c>
    </row>
    <row r="90" spans="1:20" x14ac:dyDescent="0.2">
      <c r="A90" s="119"/>
      <c r="B90" s="71" t="s">
        <v>363</v>
      </c>
      <c r="C90" s="165" t="s">
        <v>363</v>
      </c>
      <c r="D90" s="180">
        <v>37</v>
      </c>
      <c r="E90" s="181"/>
      <c r="F90" s="181"/>
      <c r="G90" s="181"/>
      <c r="H90" s="181">
        <f t="shared" si="15"/>
        <v>0</v>
      </c>
      <c r="I90" s="181">
        <v>4.05</v>
      </c>
      <c r="J90" s="181"/>
      <c r="K90" s="181">
        <f t="shared" si="16"/>
        <v>4.05</v>
      </c>
      <c r="L90" s="181">
        <v>2.42</v>
      </c>
      <c r="M90" s="181">
        <v>141.45699999999999</v>
      </c>
      <c r="N90" s="181">
        <v>341.79099999999994</v>
      </c>
      <c r="O90" s="181">
        <f t="shared" si="20"/>
        <v>485.66799999999989</v>
      </c>
      <c r="P90" s="181">
        <f t="shared" si="21"/>
        <v>489.7179999999999</v>
      </c>
      <c r="Q90" s="181"/>
      <c r="R90" s="181"/>
      <c r="S90" s="181">
        <f t="shared" si="22"/>
        <v>0</v>
      </c>
      <c r="T90" s="181">
        <f t="shared" si="23"/>
        <v>489.7179999999999</v>
      </c>
    </row>
    <row r="91" spans="1:20" x14ac:dyDescent="0.2">
      <c r="A91" s="119"/>
      <c r="B91" s="71" t="s">
        <v>566</v>
      </c>
      <c r="C91" s="26" t="s">
        <v>34</v>
      </c>
      <c r="D91" s="180">
        <v>16</v>
      </c>
      <c r="E91" s="181"/>
      <c r="F91" s="181"/>
      <c r="G91" s="181"/>
      <c r="H91" s="181">
        <f t="shared" si="15"/>
        <v>0</v>
      </c>
      <c r="I91" s="181">
        <v>1.1000000000000001</v>
      </c>
      <c r="J91" s="181">
        <v>0.56999999999999995</v>
      </c>
      <c r="K91" s="181">
        <f t="shared" si="16"/>
        <v>1.67</v>
      </c>
      <c r="L91" s="181">
        <v>0.99</v>
      </c>
      <c r="M91" s="181">
        <v>11.629999999999999</v>
      </c>
      <c r="N91" s="181">
        <v>22.92</v>
      </c>
      <c r="O91" s="181">
        <f t="shared" si="20"/>
        <v>35.54</v>
      </c>
      <c r="P91" s="181">
        <f t="shared" si="21"/>
        <v>37.21</v>
      </c>
      <c r="Q91" s="181">
        <v>0</v>
      </c>
      <c r="R91" s="181">
        <v>0</v>
      </c>
      <c r="S91" s="181">
        <f t="shared" si="22"/>
        <v>0</v>
      </c>
      <c r="T91" s="181">
        <f t="shared" si="23"/>
        <v>37.21</v>
      </c>
    </row>
    <row r="92" spans="1:20" x14ac:dyDescent="0.2">
      <c r="A92" s="119"/>
      <c r="B92" s="71"/>
      <c r="C92" s="26" t="s">
        <v>36</v>
      </c>
      <c r="D92" s="180">
        <v>9</v>
      </c>
      <c r="E92" s="181"/>
      <c r="F92" s="181"/>
      <c r="G92" s="181"/>
      <c r="H92" s="181">
        <f t="shared" si="15"/>
        <v>0</v>
      </c>
      <c r="I92" s="181">
        <v>0.1</v>
      </c>
      <c r="J92" s="181">
        <v>0</v>
      </c>
      <c r="K92" s="181">
        <f t="shared" si="16"/>
        <v>0.1</v>
      </c>
      <c r="L92" s="181">
        <v>0.14000000000000001</v>
      </c>
      <c r="M92" s="181">
        <v>0.52</v>
      </c>
      <c r="N92" s="181">
        <v>4.6900000000000004</v>
      </c>
      <c r="O92" s="181">
        <f t="shared" si="20"/>
        <v>5.3500000000000005</v>
      </c>
      <c r="P92" s="181">
        <f t="shared" si="21"/>
        <v>5.45</v>
      </c>
      <c r="Q92" s="181">
        <v>0.2</v>
      </c>
      <c r="R92" s="181">
        <v>0</v>
      </c>
      <c r="S92" s="181">
        <f t="shared" si="22"/>
        <v>0.2</v>
      </c>
      <c r="T92" s="181">
        <f t="shared" si="23"/>
        <v>5.65</v>
      </c>
    </row>
    <row r="93" spans="1:20" x14ac:dyDescent="0.2">
      <c r="A93" s="119"/>
      <c r="B93" s="71"/>
      <c r="C93" s="26" t="s">
        <v>40</v>
      </c>
      <c r="D93" s="180">
        <v>25</v>
      </c>
      <c r="E93" s="181"/>
      <c r="F93" s="181"/>
      <c r="G93" s="181"/>
      <c r="H93" s="181">
        <f t="shared" si="15"/>
        <v>0</v>
      </c>
      <c r="I93" s="181">
        <v>7.18</v>
      </c>
      <c r="J93" s="181">
        <v>0</v>
      </c>
      <c r="K93" s="181">
        <f t="shared" si="16"/>
        <v>7.18</v>
      </c>
      <c r="L93" s="181">
        <v>420.03</v>
      </c>
      <c r="M93" s="181">
        <v>958.01099999999997</v>
      </c>
      <c r="N93" s="181">
        <v>295.47899999999998</v>
      </c>
      <c r="O93" s="181">
        <f t="shared" si="20"/>
        <v>1673.52</v>
      </c>
      <c r="P93" s="181">
        <f t="shared" si="21"/>
        <v>1680.7</v>
      </c>
      <c r="Q93" s="181">
        <v>0</v>
      </c>
      <c r="R93" s="181">
        <v>0</v>
      </c>
      <c r="S93" s="181">
        <f t="shared" si="22"/>
        <v>0</v>
      </c>
      <c r="T93" s="181">
        <f t="shared" si="23"/>
        <v>1680.7</v>
      </c>
    </row>
    <row r="94" spans="1:20" x14ac:dyDescent="0.2">
      <c r="A94" s="119"/>
      <c r="B94" s="71"/>
      <c r="C94" s="26" t="s">
        <v>47</v>
      </c>
      <c r="D94" s="180">
        <v>7</v>
      </c>
      <c r="E94" s="181"/>
      <c r="F94" s="181"/>
      <c r="G94" s="181"/>
      <c r="H94" s="181">
        <f t="shared" si="15"/>
        <v>0</v>
      </c>
      <c r="I94" s="181">
        <v>24.610000000000003</v>
      </c>
      <c r="J94" s="181">
        <v>0</v>
      </c>
      <c r="K94" s="181">
        <f t="shared" si="16"/>
        <v>24.610000000000003</v>
      </c>
      <c r="L94" s="181">
        <v>258.67</v>
      </c>
      <c r="M94" s="181">
        <v>354.77</v>
      </c>
      <c r="N94" s="181">
        <v>98.14</v>
      </c>
      <c r="O94" s="181">
        <f t="shared" si="20"/>
        <v>711.58</v>
      </c>
      <c r="P94" s="181">
        <f t="shared" si="21"/>
        <v>736.19</v>
      </c>
      <c r="Q94" s="181">
        <v>0</v>
      </c>
      <c r="R94" s="181">
        <v>0</v>
      </c>
      <c r="S94" s="181">
        <f t="shared" si="22"/>
        <v>0</v>
      </c>
      <c r="T94" s="181">
        <f t="shared" si="23"/>
        <v>736.19</v>
      </c>
    </row>
    <row r="95" spans="1:20" ht="15" x14ac:dyDescent="0.25">
      <c r="A95" s="230" t="s">
        <v>0</v>
      </c>
      <c r="B95" s="231"/>
      <c r="C95" s="232" t="s">
        <v>0</v>
      </c>
      <c r="D95" s="53">
        <f>SUM(D57:D94)</f>
        <v>399</v>
      </c>
      <c r="E95" s="54">
        <f>SUM(E57:E94)</f>
        <v>0.26500000000000001</v>
      </c>
      <c r="F95" s="54">
        <f>SUM(F57:F94)</f>
        <v>110.16000000000001</v>
      </c>
      <c r="G95" s="54">
        <f>SUM(G57:G94)</f>
        <v>8.0699999999999985</v>
      </c>
      <c r="H95" s="54">
        <f>SUM(E95:G95)</f>
        <v>118.495</v>
      </c>
      <c r="I95" s="54">
        <f t="shared" ref="I95:O95" si="24">SUM(I57:I94)</f>
        <v>750.36000000000013</v>
      </c>
      <c r="J95" s="54">
        <f t="shared" si="24"/>
        <v>3.68</v>
      </c>
      <c r="K95" s="54">
        <f t="shared" si="24"/>
        <v>754.04</v>
      </c>
      <c r="L95" s="54">
        <f t="shared" si="24"/>
        <v>1870.7500000000002</v>
      </c>
      <c r="M95" s="54">
        <f t="shared" si="24"/>
        <v>2746.6130000000003</v>
      </c>
      <c r="N95" s="54">
        <f t="shared" si="24"/>
        <v>2022.7000000000003</v>
      </c>
      <c r="O95" s="54">
        <f t="shared" si="24"/>
        <v>6640.0630000000001</v>
      </c>
      <c r="P95" s="54">
        <f>O95+K95</f>
        <v>7394.1030000000001</v>
      </c>
      <c r="Q95" s="54">
        <f>SUM(Q57:Q94)</f>
        <v>25.63</v>
      </c>
      <c r="R95" s="54">
        <f>SUM(R57:R94)</f>
        <v>15.32</v>
      </c>
      <c r="S95" s="54">
        <f>SUM(S57:S94)</f>
        <v>40.950000000000003</v>
      </c>
      <c r="T95" s="54">
        <f>SUM(T57:T94)</f>
        <v>7553.5479999999989</v>
      </c>
    </row>
    <row r="96" spans="1:20" x14ac:dyDescent="0.2">
      <c r="A96" s="166" t="s">
        <v>5</v>
      </c>
      <c r="B96" s="35" t="s">
        <v>423</v>
      </c>
      <c r="C96" s="161" t="s">
        <v>77</v>
      </c>
      <c r="D96" s="180">
        <v>8</v>
      </c>
      <c r="E96" s="181"/>
      <c r="F96" s="181"/>
      <c r="G96" s="181"/>
      <c r="H96" s="181">
        <f t="shared" ref="H96:H128" si="25">SUM(E96:G96)</f>
        <v>0</v>
      </c>
      <c r="I96" s="181">
        <v>0.2</v>
      </c>
      <c r="J96" s="181"/>
      <c r="K96" s="181">
        <f t="shared" ref="K96:K128" si="26">SUM(I96:J96)</f>
        <v>0.2</v>
      </c>
      <c r="L96" s="181">
        <v>4.6999999999999993</v>
      </c>
      <c r="M96" s="181">
        <v>10.41</v>
      </c>
      <c r="N96" s="181">
        <v>13.23</v>
      </c>
      <c r="O96" s="181">
        <f t="shared" ref="O96:O128" si="27">SUM(L96:N96)</f>
        <v>28.34</v>
      </c>
      <c r="P96" s="181">
        <f t="shared" ref="P96:P128" si="28">SUM(H96+K96+O96)</f>
        <v>28.54</v>
      </c>
      <c r="Q96" s="181"/>
      <c r="R96" s="181"/>
      <c r="S96" s="181">
        <f t="shared" ref="S96:S128" si="29">SUM(Q96:R96)</f>
        <v>0</v>
      </c>
      <c r="T96" s="181">
        <f t="shared" ref="T96:T128" si="30">SUM(P96+S96)</f>
        <v>28.54</v>
      </c>
    </row>
    <row r="97" spans="1:20" x14ac:dyDescent="0.2">
      <c r="A97" s="167"/>
      <c r="B97" s="35"/>
      <c r="C97" s="26" t="s">
        <v>61</v>
      </c>
      <c r="D97" s="180">
        <v>7</v>
      </c>
      <c r="E97" s="181"/>
      <c r="F97" s="181"/>
      <c r="G97" s="181"/>
      <c r="H97" s="181">
        <f t="shared" si="25"/>
        <v>0</v>
      </c>
      <c r="I97" s="181">
        <v>0.75</v>
      </c>
      <c r="J97" s="181"/>
      <c r="K97" s="181">
        <f t="shared" si="26"/>
        <v>0.75</v>
      </c>
      <c r="L97" s="181">
        <v>5.12</v>
      </c>
      <c r="M97" s="181">
        <v>5.29</v>
      </c>
      <c r="N97" s="181">
        <v>5.38</v>
      </c>
      <c r="O97" s="181">
        <f t="shared" si="27"/>
        <v>15.79</v>
      </c>
      <c r="P97" s="181">
        <f t="shared" si="28"/>
        <v>16.54</v>
      </c>
      <c r="Q97" s="181"/>
      <c r="R97" s="181"/>
      <c r="S97" s="181">
        <f t="shared" si="29"/>
        <v>0</v>
      </c>
      <c r="T97" s="181">
        <f t="shared" si="30"/>
        <v>16.54</v>
      </c>
    </row>
    <row r="98" spans="1:20" x14ac:dyDescent="0.2">
      <c r="A98" s="167"/>
      <c r="B98" s="35"/>
      <c r="C98" s="26" t="s">
        <v>56</v>
      </c>
      <c r="D98" s="180">
        <v>2</v>
      </c>
      <c r="E98" s="181"/>
      <c r="F98" s="181"/>
      <c r="G98" s="181"/>
      <c r="H98" s="181">
        <f t="shared" si="25"/>
        <v>0</v>
      </c>
      <c r="I98" s="181"/>
      <c r="J98" s="181"/>
      <c r="K98" s="181">
        <f t="shared" si="26"/>
        <v>0</v>
      </c>
      <c r="L98" s="181">
        <v>0</v>
      </c>
      <c r="M98" s="181">
        <v>0.01</v>
      </c>
      <c r="N98" s="181">
        <v>0.02</v>
      </c>
      <c r="O98" s="181">
        <f t="shared" si="27"/>
        <v>0.03</v>
      </c>
      <c r="P98" s="181">
        <f t="shared" si="28"/>
        <v>0.03</v>
      </c>
      <c r="Q98" s="181"/>
      <c r="R98" s="181"/>
      <c r="S98" s="181">
        <f t="shared" si="29"/>
        <v>0</v>
      </c>
      <c r="T98" s="181">
        <f t="shared" si="30"/>
        <v>0.03</v>
      </c>
    </row>
    <row r="99" spans="1:20" x14ac:dyDescent="0.2">
      <c r="A99" s="167"/>
      <c r="B99" s="35"/>
      <c r="C99" s="26" t="s">
        <v>50</v>
      </c>
      <c r="D99" s="180">
        <v>11</v>
      </c>
      <c r="E99" s="181"/>
      <c r="F99" s="181"/>
      <c r="G99" s="181"/>
      <c r="H99" s="181">
        <f t="shared" si="25"/>
        <v>0</v>
      </c>
      <c r="I99" s="181">
        <v>2.25</v>
      </c>
      <c r="J99" s="181"/>
      <c r="K99" s="181">
        <f t="shared" si="26"/>
        <v>2.25</v>
      </c>
      <c r="L99" s="181">
        <v>5.9</v>
      </c>
      <c r="M99" s="181">
        <v>9.8049999999999979</v>
      </c>
      <c r="N99" s="181">
        <v>17.705000000000002</v>
      </c>
      <c r="O99" s="181">
        <f t="shared" si="27"/>
        <v>33.409999999999997</v>
      </c>
      <c r="P99" s="181">
        <f t="shared" si="28"/>
        <v>35.659999999999997</v>
      </c>
      <c r="Q99" s="181"/>
      <c r="R99" s="181">
        <v>0.75</v>
      </c>
      <c r="S99" s="181">
        <f t="shared" si="29"/>
        <v>0.75</v>
      </c>
      <c r="T99" s="181">
        <f t="shared" si="30"/>
        <v>36.409999999999997</v>
      </c>
    </row>
    <row r="100" spans="1:20" x14ac:dyDescent="0.2">
      <c r="A100" s="167"/>
      <c r="B100" s="35"/>
      <c r="C100" s="26" t="s">
        <v>64</v>
      </c>
      <c r="D100" s="180">
        <v>10</v>
      </c>
      <c r="E100" s="181"/>
      <c r="F100" s="181"/>
      <c r="G100" s="181"/>
      <c r="H100" s="181">
        <f t="shared" si="25"/>
        <v>0</v>
      </c>
      <c r="I100" s="181">
        <v>3.6</v>
      </c>
      <c r="J100" s="181"/>
      <c r="K100" s="181">
        <f t="shared" si="26"/>
        <v>3.6</v>
      </c>
      <c r="L100" s="181">
        <v>29</v>
      </c>
      <c r="M100" s="181">
        <v>1.3450000000000002</v>
      </c>
      <c r="N100" s="181">
        <v>15.765000000000002</v>
      </c>
      <c r="O100" s="181">
        <f t="shared" si="27"/>
        <v>46.11</v>
      </c>
      <c r="P100" s="181">
        <f t="shared" si="28"/>
        <v>49.71</v>
      </c>
      <c r="Q100" s="181"/>
      <c r="R100" s="181">
        <v>0.25</v>
      </c>
      <c r="S100" s="181">
        <f t="shared" si="29"/>
        <v>0.25</v>
      </c>
      <c r="T100" s="181">
        <f t="shared" si="30"/>
        <v>49.96</v>
      </c>
    </row>
    <row r="101" spans="1:20" x14ac:dyDescent="0.2">
      <c r="A101" s="167"/>
      <c r="B101" s="35"/>
      <c r="C101" s="26" t="s">
        <v>79</v>
      </c>
      <c r="D101" s="180">
        <v>1</v>
      </c>
      <c r="E101" s="181"/>
      <c r="F101" s="181"/>
      <c r="G101" s="181"/>
      <c r="H101" s="181">
        <f t="shared" si="25"/>
        <v>0</v>
      </c>
      <c r="I101" s="181"/>
      <c r="J101" s="181"/>
      <c r="K101" s="181">
        <f t="shared" si="26"/>
        <v>0</v>
      </c>
      <c r="L101" s="181"/>
      <c r="M101" s="181">
        <v>0.09</v>
      </c>
      <c r="N101" s="181">
        <v>0.11</v>
      </c>
      <c r="O101" s="181">
        <f t="shared" si="27"/>
        <v>0.2</v>
      </c>
      <c r="P101" s="181">
        <f t="shared" si="28"/>
        <v>0.2</v>
      </c>
      <c r="Q101" s="181"/>
      <c r="R101" s="181"/>
      <c r="S101" s="181">
        <f t="shared" si="29"/>
        <v>0</v>
      </c>
      <c r="T101" s="181">
        <f t="shared" si="30"/>
        <v>0.2</v>
      </c>
    </row>
    <row r="102" spans="1:20" x14ac:dyDescent="0.2">
      <c r="A102" s="167"/>
      <c r="B102" s="35"/>
      <c r="C102" s="26" t="s">
        <v>67</v>
      </c>
      <c r="D102" s="180"/>
      <c r="E102" s="181"/>
      <c r="F102" s="181"/>
      <c r="G102" s="181"/>
      <c r="H102" s="181">
        <f t="shared" si="25"/>
        <v>0</v>
      </c>
      <c r="I102" s="181"/>
      <c r="J102" s="181"/>
      <c r="K102" s="181">
        <f t="shared" si="26"/>
        <v>0</v>
      </c>
      <c r="L102" s="181"/>
      <c r="M102" s="181"/>
      <c r="N102" s="181"/>
      <c r="O102" s="181">
        <f t="shared" si="27"/>
        <v>0</v>
      </c>
      <c r="P102" s="181">
        <f t="shared" si="28"/>
        <v>0</v>
      </c>
      <c r="Q102" s="181"/>
      <c r="R102" s="181"/>
      <c r="S102" s="181">
        <f t="shared" si="29"/>
        <v>0</v>
      </c>
      <c r="T102" s="181">
        <f t="shared" si="30"/>
        <v>0</v>
      </c>
    </row>
    <row r="103" spans="1:20" x14ac:dyDescent="0.2">
      <c r="A103" s="167"/>
      <c r="B103" s="35"/>
      <c r="C103" s="26" t="s">
        <v>78</v>
      </c>
      <c r="D103" s="180">
        <v>21</v>
      </c>
      <c r="E103" s="181"/>
      <c r="F103" s="181"/>
      <c r="G103" s="181"/>
      <c r="H103" s="181">
        <f t="shared" si="25"/>
        <v>0</v>
      </c>
      <c r="I103" s="181">
        <v>6.7</v>
      </c>
      <c r="J103" s="181">
        <v>0.2</v>
      </c>
      <c r="K103" s="181">
        <f t="shared" si="26"/>
        <v>6.9</v>
      </c>
      <c r="L103" s="181">
        <v>1.25</v>
      </c>
      <c r="M103" s="181">
        <v>6.79</v>
      </c>
      <c r="N103" s="181">
        <v>24.73</v>
      </c>
      <c r="O103" s="181">
        <f t="shared" si="27"/>
        <v>32.769999999999996</v>
      </c>
      <c r="P103" s="181">
        <f t="shared" si="28"/>
        <v>39.669999999999995</v>
      </c>
      <c r="Q103" s="181"/>
      <c r="R103" s="181">
        <v>1.65</v>
      </c>
      <c r="S103" s="181">
        <f t="shared" si="29"/>
        <v>1.65</v>
      </c>
      <c r="T103" s="181">
        <f t="shared" si="30"/>
        <v>41.319999999999993</v>
      </c>
    </row>
    <row r="104" spans="1:20" x14ac:dyDescent="0.2">
      <c r="A104" s="167"/>
      <c r="B104" s="35"/>
      <c r="C104" s="26" t="s">
        <v>76</v>
      </c>
      <c r="D104" s="180">
        <v>4</v>
      </c>
      <c r="E104" s="181"/>
      <c r="F104" s="181"/>
      <c r="G104" s="181"/>
      <c r="H104" s="181">
        <f t="shared" si="25"/>
        <v>0</v>
      </c>
      <c r="I104" s="181"/>
      <c r="J104" s="181"/>
      <c r="K104" s="181">
        <f t="shared" si="26"/>
        <v>0</v>
      </c>
      <c r="L104" s="181">
        <v>3.1</v>
      </c>
      <c r="M104" s="181">
        <v>3.66</v>
      </c>
      <c r="N104" s="181">
        <v>1.7000000000000002</v>
      </c>
      <c r="O104" s="181">
        <f t="shared" si="27"/>
        <v>8.4600000000000009</v>
      </c>
      <c r="P104" s="181">
        <f t="shared" si="28"/>
        <v>8.4600000000000009</v>
      </c>
      <c r="Q104" s="181"/>
      <c r="R104" s="181"/>
      <c r="S104" s="181">
        <f t="shared" si="29"/>
        <v>0</v>
      </c>
      <c r="T104" s="181">
        <f t="shared" si="30"/>
        <v>8.4600000000000009</v>
      </c>
    </row>
    <row r="105" spans="1:20" x14ac:dyDescent="0.2">
      <c r="A105" s="167"/>
      <c r="B105" s="35"/>
      <c r="C105" s="26" t="s">
        <v>62</v>
      </c>
      <c r="D105" s="180">
        <v>9</v>
      </c>
      <c r="E105" s="181"/>
      <c r="F105" s="181"/>
      <c r="G105" s="181"/>
      <c r="H105" s="181">
        <f t="shared" si="25"/>
        <v>0</v>
      </c>
      <c r="I105" s="181">
        <v>1.4000000000000001</v>
      </c>
      <c r="J105" s="181"/>
      <c r="K105" s="181">
        <f t="shared" si="26"/>
        <v>1.4000000000000001</v>
      </c>
      <c r="L105" s="181">
        <v>1.0999999999999999</v>
      </c>
      <c r="M105" s="181">
        <v>4.57</v>
      </c>
      <c r="N105" s="181">
        <v>7.3999999999999995</v>
      </c>
      <c r="O105" s="181">
        <f t="shared" si="27"/>
        <v>13.07</v>
      </c>
      <c r="P105" s="181">
        <f t="shared" si="28"/>
        <v>14.47</v>
      </c>
      <c r="Q105" s="181">
        <v>12</v>
      </c>
      <c r="R105" s="181"/>
      <c r="S105" s="181">
        <f t="shared" si="29"/>
        <v>12</v>
      </c>
      <c r="T105" s="181">
        <f t="shared" si="30"/>
        <v>26.47</v>
      </c>
    </row>
    <row r="106" spans="1:20" x14ac:dyDescent="0.2">
      <c r="A106" s="167"/>
      <c r="B106" s="35"/>
      <c r="C106" s="26" t="s">
        <v>319</v>
      </c>
      <c r="D106" s="180">
        <v>30</v>
      </c>
      <c r="E106" s="181"/>
      <c r="F106" s="181"/>
      <c r="G106" s="181"/>
      <c r="H106" s="181">
        <f t="shared" si="25"/>
        <v>0</v>
      </c>
      <c r="I106" s="181">
        <v>6.6999999999999993</v>
      </c>
      <c r="J106" s="181">
        <v>0.6</v>
      </c>
      <c r="K106" s="181">
        <f t="shared" si="26"/>
        <v>7.2999999999999989</v>
      </c>
      <c r="L106" s="181">
        <v>14.31</v>
      </c>
      <c r="M106" s="181">
        <v>29.730000000000004</v>
      </c>
      <c r="N106" s="181">
        <v>44.459999999999994</v>
      </c>
      <c r="O106" s="181">
        <f t="shared" si="27"/>
        <v>88.5</v>
      </c>
      <c r="P106" s="181">
        <f t="shared" si="28"/>
        <v>95.8</v>
      </c>
      <c r="Q106" s="181"/>
      <c r="R106" s="181">
        <v>16.400000000000002</v>
      </c>
      <c r="S106" s="181">
        <f t="shared" si="29"/>
        <v>16.400000000000002</v>
      </c>
      <c r="T106" s="181">
        <f t="shared" si="30"/>
        <v>112.2</v>
      </c>
    </row>
    <row r="107" spans="1:20" x14ac:dyDescent="0.2">
      <c r="A107" s="167"/>
      <c r="B107" s="35"/>
      <c r="C107" s="26" t="s">
        <v>55</v>
      </c>
      <c r="D107" s="180">
        <v>16</v>
      </c>
      <c r="E107" s="181"/>
      <c r="F107" s="181"/>
      <c r="G107" s="181"/>
      <c r="H107" s="181">
        <f t="shared" si="25"/>
        <v>0</v>
      </c>
      <c r="I107" s="181">
        <v>2.0099999999999998</v>
      </c>
      <c r="J107" s="181"/>
      <c r="K107" s="181">
        <f t="shared" si="26"/>
        <v>2.0099999999999998</v>
      </c>
      <c r="L107" s="181">
        <v>2.0020000000000002</v>
      </c>
      <c r="M107" s="181">
        <v>6.9029999999999996</v>
      </c>
      <c r="N107" s="181">
        <v>12.775</v>
      </c>
      <c r="O107" s="181">
        <f t="shared" si="27"/>
        <v>21.68</v>
      </c>
      <c r="P107" s="181">
        <f t="shared" si="28"/>
        <v>23.689999999999998</v>
      </c>
      <c r="Q107" s="181"/>
      <c r="R107" s="181">
        <v>2.5</v>
      </c>
      <c r="S107" s="181">
        <f t="shared" si="29"/>
        <v>2.5</v>
      </c>
      <c r="T107" s="181">
        <f t="shared" si="30"/>
        <v>26.189999999999998</v>
      </c>
    </row>
    <row r="108" spans="1:20" x14ac:dyDescent="0.2">
      <c r="A108" s="167"/>
      <c r="B108" s="35"/>
      <c r="C108" s="26" t="s">
        <v>51</v>
      </c>
      <c r="D108" s="180">
        <v>12</v>
      </c>
      <c r="E108" s="181"/>
      <c r="F108" s="181"/>
      <c r="G108" s="181"/>
      <c r="H108" s="181">
        <f t="shared" si="25"/>
        <v>0</v>
      </c>
      <c r="I108" s="181">
        <v>3</v>
      </c>
      <c r="J108" s="181"/>
      <c r="K108" s="181">
        <f t="shared" si="26"/>
        <v>3</v>
      </c>
      <c r="L108" s="181">
        <v>4.0599999999999996</v>
      </c>
      <c r="M108" s="181">
        <v>2.4900000000000002</v>
      </c>
      <c r="N108" s="181">
        <v>10.010000000000002</v>
      </c>
      <c r="O108" s="181">
        <f t="shared" si="27"/>
        <v>16.560000000000002</v>
      </c>
      <c r="P108" s="181">
        <f t="shared" si="28"/>
        <v>19.560000000000002</v>
      </c>
      <c r="Q108" s="181"/>
      <c r="R108" s="181">
        <v>3.29</v>
      </c>
      <c r="S108" s="181">
        <f t="shared" si="29"/>
        <v>3.29</v>
      </c>
      <c r="T108" s="181">
        <f t="shared" si="30"/>
        <v>22.85</v>
      </c>
    </row>
    <row r="109" spans="1:20" x14ac:dyDescent="0.2">
      <c r="A109" s="167"/>
      <c r="B109" s="35"/>
      <c r="C109" s="26" t="s">
        <v>52</v>
      </c>
      <c r="D109" s="180">
        <v>10</v>
      </c>
      <c r="E109" s="181"/>
      <c r="F109" s="181"/>
      <c r="G109" s="181"/>
      <c r="H109" s="181">
        <f t="shared" si="25"/>
        <v>0</v>
      </c>
      <c r="I109" s="181">
        <v>2.4E-2</v>
      </c>
      <c r="J109" s="181"/>
      <c r="K109" s="181">
        <f t="shared" si="26"/>
        <v>2.4E-2</v>
      </c>
      <c r="L109" s="181">
        <v>1.198</v>
      </c>
      <c r="M109" s="181">
        <v>1.2090000000000001</v>
      </c>
      <c r="N109" s="181">
        <v>0.35399999999999998</v>
      </c>
      <c r="O109" s="181">
        <f t="shared" si="27"/>
        <v>2.7610000000000001</v>
      </c>
      <c r="P109" s="181">
        <f t="shared" si="28"/>
        <v>2.7850000000000001</v>
      </c>
      <c r="Q109" s="181"/>
      <c r="R109" s="181">
        <v>0.10500000000000001</v>
      </c>
      <c r="S109" s="181">
        <f t="shared" si="29"/>
        <v>0.10500000000000001</v>
      </c>
      <c r="T109" s="181">
        <f t="shared" si="30"/>
        <v>2.89</v>
      </c>
    </row>
    <row r="110" spans="1:20" x14ac:dyDescent="0.2">
      <c r="A110" s="167"/>
      <c r="B110" s="35"/>
      <c r="C110" s="26" t="s">
        <v>72</v>
      </c>
      <c r="D110" s="180">
        <v>24</v>
      </c>
      <c r="E110" s="181"/>
      <c r="F110" s="181"/>
      <c r="G110" s="181"/>
      <c r="H110" s="181">
        <f t="shared" si="25"/>
        <v>0</v>
      </c>
      <c r="I110" s="181">
        <v>0.5</v>
      </c>
      <c r="J110" s="181"/>
      <c r="K110" s="181">
        <f t="shared" si="26"/>
        <v>0.5</v>
      </c>
      <c r="L110" s="181">
        <v>15.92</v>
      </c>
      <c r="M110" s="181">
        <v>16.877999999999997</v>
      </c>
      <c r="N110" s="181">
        <v>21.077999999999999</v>
      </c>
      <c r="O110" s="181">
        <f t="shared" si="27"/>
        <v>53.875999999999991</v>
      </c>
      <c r="P110" s="181">
        <f t="shared" si="28"/>
        <v>54.375999999999991</v>
      </c>
      <c r="Q110" s="181"/>
      <c r="R110" s="181">
        <v>6.85</v>
      </c>
      <c r="S110" s="181">
        <f t="shared" si="29"/>
        <v>6.85</v>
      </c>
      <c r="T110" s="181">
        <f t="shared" si="30"/>
        <v>61.225999999999992</v>
      </c>
    </row>
    <row r="111" spans="1:20" x14ac:dyDescent="0.2">
      <c r="A111" s="167"/>
      <c r="B111" s="35"/>
      <c r="C111" s="26" t="s">
        <v>71</v>
      </c>
      <c r="D111" s="180">
        <v>4</v>
      </c>
      <c r="E111" s="181"/>
      <c r="F111" s="181"/>
      <c r="G111" s="181"/>
      <c r="H111" s="181">
        <f t="shared" si="25"/>
        <v>0</v>
      </c>
      <c r="I111" s="181">
        <v>5.3</v>
      </c>
      <c r="J111" s="181"/>
      <c r="K111" s="181">
        <f t="shared" si="26"/>
        <v>5.3</v>
      </c>
      <c r="L111" s="181">
        <v>5</v>
      </c>
      <c r="M111" s="181">
        <v>5.8999999999999995</v>
      </c>
      <c r="N111" s="181">
        <v>7.3</v>
      </c>
      <c r="O111" s="181">
        <f t="shared" si="27"/>
        <v>18.2</v>
      </c>
      <c r="P111" s="181">
        <f t="shared" si="28"/>
        <v>23.5</v>
      </c>
      <c r="Q111" s="181"/>
      <c r="R111" s="181">
        <v>0.4</v>
      </c>
      <c r="S111" s="181">
        <f t="shared" si="29"/>
        <v>0.4</v>
      </c>
      <c r="T111" s="181">
        <f t="shared" si="30"/>
        <v>23.9</v>
      </c>
    </row>
    <row r="112" spans="1:20" x14ac:dyDescent="0.2">
      <c r="A112" s="167"/>
      <c r="B112" s="85"/>
      <c r="C112" s="26" t="s">
        <v>58</v>
      </c>
      <c r="D112" s="180">
        <v>19</v>
      </c>
      <c r="E112" s="181"/>
      <c r="F112" s="181"/>
      <c r="G112" s="181"/>
      <c r="H112" s="181">
        <f t="shared" si="25"/>
        <v>0</v>
      </c>
      <c r="I112" s="181">
        <v>2.58</v>
      </c>
      <c r="J112" s="181"/>
      <c r="K112" s="181">
        <f t="shared" si="26"/>
        <v>2.58</v>
      </c>
      <c r="L112" s="181">
        <v>84.45</v>
      </c>
      <c r="M112" s="181">
        <v>56.55</v>
      </c>
      <c r="N112" s="181">
        <v>81.025000000000006</v>
      </c>
      <c r="O112" s="181">
        <f t="shared" si="27"/>
        <v>222.02500000000001</v>
      </c>
      <c r="P112" s="181">
        <f t="shared" si="28"/>
        <v>224.60500000000002</v>
      </c>
      <c r="Q112" s="181"/>
      <c r="R112" s="181">
        <v>2.5000000000000001E-2</v>
      </c>
      <c r="S112" s="181">
        <f t="shared" si="29"/>
        <v>2.5000000000000001E-2</v>
      </c>
      <c r="T112" s="181">
        <f t="shared" si="30"/>
        <v>224.63000000000002</v>
      </c>
    </row>
    <row r="113" spans="1:20" x14ac:dyDescent="0.2">
      <c r="A113" s="167"/>
      <c r="B113" s="35" t="s">
        <v>424</v>
      </c>
      <c r="C113" s="26" t="s">
        <v>80</v>
      </c>
      <c r="D113" s="180">
        <v>30</v>
      </c>
      <c r="E113" s="181"/>
      <c r="F113" s="181"/>
      <c r="G113" s="181"/>
      <c r="H113" s="181">
        <f t="shared" si="25"/>
        <v>0</v>
      </c>
      <c r="I113" s="181">
        <v>1.3080000000000001</v>
      </c>
      <c r="J113" s="181"/>
      <c r="K113" s="181">
        <f t="shared" si="26"/>
        <v>1.3080000000000001</v>
      </c>
      <c r="L113" s="181">
        <v>141.24499999999998</v>
      </c>
      <c r="M113" s="181">
        <v>70.474000000000004</v>
      </c>
      <c r="N113" s="181">
        <v>63.052</v>
      </c>
      <c r="O113" s="181">
        <f t="shared" si="27"/>
        <v>274.77100000000002</v>
      </c>
      <c r="P113" s="181">
        <f t="shared" si="28"/>
        <v>276.07900000000001</v>
      </c>
      <c r="Q113" s="181"/>
      <c r="R113" s="181">
        <v>1E-3</v>
      </c>
      <c r="S113" s="181">
        <f t="shared" si="29"/>
        <v>1E-3</v>
      </c>
      <c r="T113" s="181">
        <f t="shared" si="30"/>
        <v>276.08</v>
      </c>
    </row>
    <row r="114" spans="1:20" x14ac:dyDescent="0.2">
      <c r="A114" s="167"/>
      <c r="B114" s="35"/>
      <c r="C114" s="26" t="s">
        <v>54</v>
      </c>
      <c r="D114" s="180">
        <v>13</v>
      </c>
      <c r="E114" s="181">
        <v>0</v>
      </c>
      <c r="F114" s="181">
        <v>0</v>
      </c>
      <c r="G114" s="181">
        <v>0</v>
      </c>
      <c r="H114" s="181">
        <f t="shared" si="25"/>
        <v>0</v>
      </c>
      <c r="I114" s="181">
        <v>0.4</v>
      </c>
      <c r="J114" s="181">
        <v>2</v>
      </c>
      <c r="K114" s="181">
        <f t="shared" si="26"/>
        <v>2.4</v>
      </c>
      <c r="L114" s="181">
        <v>3.8</v>
      </c>
      <c r="M114" s="181">
        <v>14.805</v>
      </c>
      <c r="N114" s="181">
        <v>27.5</v>
      </c>
      <c r="O114" s="181">
        <f t="shared" si="27"/>
        <v>46.105000000000004</v>
      </c>
      <c r="P114" s="181">
        <f t="shared" si="28"/>
        <v>48.505000000000003</v>
      </c>
      <c r="Q114" s="181">
        <v>7.0049999999999999</v>
      </c>
      <c r="R114" s="181">
        <v>0.5</v>
      </c>
      <c r="S114" s="181">
        <f t="shared" si="29"/>
        <v>7.5049999999999999</v>
      </c>
      <c r="T114" s="181">
        <f t="shared" si="30"/>
        <v>56.010000000000005</v>
      </c>
    </row>
    <row r="115" spans="1:20" x14ac:dyDescent="0.2">
      <c r="A115" s="167"/>
      <c r="B115" s="35"/>
      <c r="C115" s="26" t="s">
        <v>65</v>
      </c>
      <c r="D115" s="180">
        <v>6</v>
      </c>
      <c r="E115" s="181"/>
      <c r="F115" s="181"/>
      <c r="G115" s="181"/>
      <c r="H115" s="181">
        <f t="shared" si="25"/>
        <v>0</v>
      </c>
      <c r="I115" s="181"/>
      <c r="J115" s="181"/>
      <c r="K115" s="181">
        <f t="shared" si="26"/>
        <v>0</v>
      </c>
      <c r="L115" s="181">
        <v>0.5</v>
      </c>
      <c r="M115" s="181">
        <v>7.2</v>
      </c>
      <c r="N115" s="181">
        <v>1.1000000000000001</v>
      </c>
      <c r="O115" s="181">
        <f t="shared" si="27"/>
        <v>8.8000000000000007</v>
      </c>
      <c r="P115" s="181">
        <f t="shared" si="28"/>
        <v>8.8000000000000007</v>
      </c>
      <c r="Q115" s="181">
        <v>2</v>
      </c>
      <c r="R115" s="181">
        <v>11.5</v>
      </c>
      <c r="S115" s="181">
        <f t="shared" si="29"/>
        <v>13.5</v>
      </c>
      <c r="T115" s="181">
        <f t="shared" si="30"/>
        <v>22.3</v>
      </c>
    </row>
    <row r="116" spans="1:20" x14ac:dyDescent="0.2">
      <c r="A116" s="167"/>
      <c r="B116" s="35"/>
      <c r="C116" s="26" t="s">
        <v>74</v>
      </c>
      <c r="D116" s="180">
        <v>1</v>
      </c>
      <c r="E116" s="181"/>
      <c r="F116" s="181"/>
      <c r="G116" s="181"/>
      <c r="H116" s="181">
        <f t="shared" si="25"/>
        <v>0</v>
      </c>
      <c r="I116" s="181"/>
      <c r="J116" s="181"/>
      <c r="K116" s="181">
        <f t="shared" si="26"/>
        <v>0</v>
      </c>
      <c r="L116" s="181">
        <v>0.5</v>
      </c>
      <c r="M116" s="181">
        <v>1.5</v>
      </c>
      <c r="N116" s="181">
        <v>1</v>
      </c>
      <c r="O116" s="181">
        <f t="shared" si="27"/>
        <v>3</v>
      </c>
      <c r="P116" s="181">
        <f t="shared" si="28"/>
        <v>3</v>
      </c>
      <c r="Q116" s="181"/>
      <c r="R116" s="181"/>
      <c r="S116" s="181">
        <f t="shared" si="29"/>
        <v>0</v>
      </c>
      <c r="T116" s="181">
        <f t="shared" si="30"/>
        <v>3</v>
      </c>
    </row>
    <row r="117" spans="1:20" x14ac:dyDescent="0.2">
      <c r="A117" s="167"/>
      <c r="B117" s="35"/>
      <c r="C117" s="26" t="s">
        <v>53</v>
      </c>
      <c r="D117" s="180">
        <v>6</v>
      </c>
      <c r="E117" s="181">
        <v>0</v>
      </c>
      <c r="F117" s="181">
        <v>0</v>
      </c>
      <c r="G117" s="181">
        <v>0.9</v>
      </c>
      <c r="H117" s="181">
        <f t="shared" si="25"/>
        <v>0.9</v>
      </c>
      <c r="I117" s="181"/>
      <c r="J117" s="181"/>
      <c r="K117" s="181">
        <f t="shared" si="26"/>
        <v>0</v>
      </c>
      <c r="L117" s="181">
        <v>43.2</v>
      </c>
      <c r="M117" s="181">
        <v>35.5</v>
      </c>
      <c r="N117" s="181">
        <v>44.300000000000004</v>
      </c>
      <c r="O117" s="181">
        <f t="shared" si="27"/>
        <v>123</v>
      </c>
      <c r="P117" s="181">
        <f t="shared" si="28"/>
        <v>123.9</v>
      </c>
      <c r="Q117" s="181">
        <v>0</v>
      </c>
      <c r="R117" s="181">
        <v>11</v>
      </c>
      <c r="S117" s="181">
        <f t="shared" si="29"/>
        <v>11</v>
      </c>
      <c r="T117" s="181">
        <f t="shared" si="30"/>
        <v>134.9</v>
      </c>
    </row>
    <row r="118" spans="1:20" x14ac:dyDescent="0.2">
      <c r="A118" s="167"/>
      <c r="B118" s="35"/>
      <c r="C118" s="26" t="s">
        <v>81</v>
      </c>
      <c r="D118" s="180">
        <v>22</v>
      </c>
      <c r="E118" s="181">
        <v>2.2000000000000002</v>
      </c>
      <c r="F118" s="181">
        <v>0.9</v>
      </c>
      <c r="G118" s="181">
        <v>0</v>
      </c>
      <c r="H118" s="181">
        <f t="shared" si="25"/>
        <v>3.1</v>
      </c>
      <c r="I118" s="181">
        <v>48</v>
      </c>
      <c r="J118" s="181">
        <v>0</v>
      </c>
      <c r="K118" s="181">
        <f t="shared" si="26"/>
        <v>48</v>
      </c>
      <c r="L118" s="181">
        <v>38.65</v>
      </c>
      <c r="M118" s="181">
        <v>101.24999999999999</v>
      </c>
      <c r="N118" s="181">
        <v>104.1</v>
      </c>
      <c r="O118" s="181">
        <f t="shared" si="27"/>
        <v>243.99999999999997</v>
      </c>
      <c r="P118" s="181">
        <f t="shared" si="28"/>
        <v>295.09999999999997</v>
      </c>
      <c r="Q118" s="181">
        <v>0</v>
      </c>
      <c r="R118" s="181">
        <v>9.5</v>
      </c>
      <c r="S118" s="181">
        <f t="shared" si="29"/>
        <v>9.5</v>
      </c>
      <c r="T118" s="181">
        <f t="shared" si="30"/>
        <v>304.59999999999997</v>
      </c>
    </row>
    <row r="119" spans="1:20" x14ac:dyDescent="0.2">
      <c r="A119" s="167"/>
      <c r="B119" s="35"/>
      <c r="C119" s="26" t="s">
        <v>68</v>
      </c>
      <c r="D119" s="180">
        <v>6</v>
      </c>
      <c r="E119" s="181"/>
      <c r="F119" s="181"/>
      <c r="G119" s="181"/>
      <c r="H119" s="181">
        <f t="shared" si="25"/>
        <v>0</v>
      </c>
      <c r="I119" s="181"/>
      <c r="J119" s="181"/>
      <c r="K119" s="181">
        <f t="shared" si="26"/>
        <v>0</v>
      </c>
      <c r="L119" s="181">
        <v>141</v>
      </c>
      <c r="M119" s="181">
        <v>101.35</v>
      </c>
      <c r="N119" s="181">
        <v>80.45</v>
      </c>
      <c r="O119" s="181">
        <f t="shared" si="27"/>
        <v>322.8</v>
      </c>
      <c r="P119" s="181">
        <f t="shared" si="28"/>
        <v>322.8</v>
      </c>
      <c r="Q119" s="181">
        <v>0.5</v>
      </c>
      <c r="R119" s="181">
        <v>0.5</v>
      </c>
      <c r="S119" s="181">
        <f t="shared" si="29"/>
        <v>1</v>
      </c>
      <c r="T119" s="181">
        <f t="shared" si="30"/>
        <v>323.8</v>
      </c>
    </row>
    <row r="120" spans="1:20" x14ac:dyDescent="0.2">
      <c r="A120" s="167"/>
      <c r="B120" s="35"/>
      <c r="C120" s="26" t="s">
        <v>60</v>
      </c>
      <c r="D120" s="180">
        <v>18</v>
      </c>
      <c r="E120" s="181">
        <v>1.5899999999999999</v>
      </c>
      <c r="F120" s="181">
        <v>0</v>
      </c>
      <c r="G120" s="181">
        <v>501</v>
      </c>
      <c r="H120" s="181">
        <f t="shared" si="25"/>
        <v>502.59</v>
      </c>
      <c r="I120" s="181">
        <v>8.4</v>
      </c>
      <c r="J120" s="181">
        <v>0</v>
      </c>
      <c r="K120" s="181">
        <f t="shared" si="26"/>
        <v>8.4</v>
      </c>
      <c r="L120" s="181">
        <v>611.47</v>
      </c>
      <c r="M120" s="181">
        <v>1712.2900000000002</v>
      </c>
      <c r="N120" s="181">
        <v>559.44999999999993</v>
      </c>
      <c r="O120" s="181">
        <f t="shared" si="27"/>
        <v>2883.21</v>
      </c>
      <c r="P120" s="181">
        <f t="shared" si="28"/>
        <v>3394.2</v>
      </c>
      <c r="Q120" s="181">
        <v>0</v>
      </c>
      <c r="R120" s="181">
        <v>9.9</v>
      </c>
      <c r="S120" s="181">
        <f t="shared" si="29"/>
        <v>9.9</v>
      </c>
      <c r="T120" s="181">
        <f t="shared" si="30"/>
        <v>3404.1</v>
      </c>
    </row>
    <row r="121" spans="1:20" x14ac:dyDescent="0.2">
      <c r="A121" s="167"/>
      <c r="B121" s="35"/>
      <c r="C121" s="26" t="s">
        <v>75</v>
      </c>
      <c r="D121" s="180">
        <v>9</v>
      </c>
      <c r="E121" s="181"/>
      <c r="F121" s="181"/>
      <c r="G121" s="181">
        <v>210</v>
      </c>
      <c r="H121" s="181">
        <f t="shared" si="25"/>
        <v>210</v>
      </c>
      <c r="I121" s="181">
        <v>2</v>
      </c>
      <c r="J121" s="181"/>
      <c r="K121" s="181">
        <f t="shared" si="26"/>
        <v>2</v>
      </c>
      <c r="L121" s="181">
        <v>3.5</v>
      </c>
      <c r="M121" s="181">
        <v>612.70000000000016</v>
      </c>
      <c r="N121" s="181">
        <v>286.49</v>
      </c>
      <c r="O121" s="181">
        <f t="shared" si="27"/>
        <v>902.69000000000017</v>
      </c>
      <c r="P121" s="181">
        <f t="shared" si="28"/>
        <v>1114.69</v>
      </c>
      <c r="Q121" s="181"/>
      <c r="R121" s="181">
        <v>4</v>
      </c>
      <c r="S121" s="181">
        <f t="shared" si="29"/>
        <v>4</v>
      </c>
      <c r="T121" s="181">
        <f t="shared" si="30"/>
        <v>1118.69</v>
      </c>
    </row>
    <row r="122" spans="1:20" x14ac:dyDescent="0.2">
      <c r="A122" s="167"/>
      <c r="B122" s="85"/>
      <c r="C122" s="26" t="s">
        <v>70</v>
      </c>
      <c r="D122" s="180">
        <v>12</v>
      </c>
      <c r="E122" s="181"/>
      <c r="F122" s="181"/>
      <c r="G122" s="181"/>
      <c r="H122" s="181">
        <f t="shared" si="25"/>
        <v>0</v>
      </c>
      <c r="I122" s="181">
        <v>0.1</v>
      </c>
      <c r="J122" s="181"/>
      <c r="K122" s="181">
        <f t="shared" si="26"/>
        <v>0.1</v>
      </c>
      <c r="L122" s="181">
        <v>0.6</v>
      </c>
      <c r="M122" s="181">
        <v>10.91</v>
      </c>
      <c r="N122" s="181">
        <v>24.11</v>
      </c>
      <c r="O122" s="181">
        <f t="shared" si="27"/>
        <v>35.619999999999997</v>
      </c>
      <c r="P122" s="181">
        <f t="shared" si="28"/>
        <v>35.72</v>
      </c>
      <c r="Q122" s="181">
        <v>69.2</v>
      </c>
      <c r="R122" s="181">
        <v>4</v>
      </c>
      <c r="S122" s="181">
        <f t="shared" si="29"/>
        <v>73.2</v>
      </c>
      <c r="T122" s="181">
        <f t="shared" si="30"/>
        <v>108.92</v>
      </c>
    </row>
    <row r="123" spans="1:20" x14ac:dyDescent="0.2">
      <c r="A123" s="167"/>
      <c r="B123" s="35" t="s">
        <v>425</v>
      </c>
      <c r="C123" s="26" t="s">
        <v>73</v>
      </c>
      <c r="D123" s="180">
        <v>7</v>
      </c>
      <c r="E123" s="181">
        <v>0.5</v>
      </c>
      <c r="F123" s="181">
        <v>2.25</v>
      </c>
      <c r="G123" s="181">
        <v>5.5</v>
      </c>
      <c r="H123" s="181">
        <f t="shared" si="25"/>
        <v>8.25</v>
      </c>
      <c r="I123" s="181">
        <v>1.85</v>
      </c>
      <c r="J123" s="181">
        <v>0</v>
      </c>
      <c r="K123" s="181">
        <f t="shared" si="26"/>
        <v>1.85</v>
      </c>
      <c r="L123" s="181">
        <v>2</v>
      </c>
      <c r="M123" s="181">
        <v>2.65</v>
      </c>
      <c r="N123" s="181">
        <v>2.35</v>
      </c>
      <c r="O123" s="181">
        <f t="shared" si="27"/>
        <v>7</v>
      </c>
      <c r="P123" s="181">
        <f t="shared" si="28"/>
        <v>17.100000000000001</v>
      </c>
      <c r="Q123" s="181">
        <v>0</v>
      </c>
      <c r="R123" s="181">
        <v>0.4</v>
      </c>
      <c r="S123" s="181">
        <f t="shared" si="29"/>
        <v>0.4</v>
      </c>
      <c r="T123" s="181">
        <f t="shared" si="30"/>
        <v>17.5</v>
      </c>
    </row>
    <row r="124" spans="1:20" x14ac:dyDescent="0.2">
      <c r="A124" s="167"/>
      <c r="B124" s="35"/>
      <c r="C124" s="26" t="s">
        <v>69</v>
      </c>
      <c r="D124" s="180">
        <v>17</v>
      </c>
      <c r="E124" s="181">
        <v>15.589999999999998</v>
      </c>
      <c r="F124" s="181">
        <v>16.2</v>
      </c>
      <c r="G124" s="181">
        <v>6.12</v>
      </c>
      <c r="H124" s="181">
        <f t="shared" si="25"/>
        <v>37.909999999999997</v>
      </c>
      <c r="I124" s="181">
        <v>1.6</v>
      </c>
      <c r="J124" s="181">
        <v>0</v>
      </c>
      <c r="K124" s="181">
        <f t="shared" si="26"/>
        <v>1.6</v>
      </c>
      <c r="L124" s="181">
        <v>0</v>
      </c>
      <c r="M124" s="181">
        <v>17.3</v>
      </c>
      <c r="N124" s="181">
        <v>30.450000000000003</v>
      </c>
      <c r="O124" s="181">
        <f t="shared" si="27"/>
        <v>47.75</v>
      </c>
      <c r="P124" s="181">
        <f t="shared" si="28"/>
        <v>87.259999999999991</v>
      </c>
      <c r="Q124" s="181">
        <v>0</v>
      </c>
      <c r="R124" s="181">
        <v>0.45000000000000007</v>
      </c>
      <c r="S124" s="181">
        <f t="shared" si="29"/>
        <v>0.45000000000000007</v>
      </c>
      <c r="T124" s="181">
        <f t="shared" si="30"/>
        <v>87.71</v>
      </c>
    </row>
    <row r="125" spans="1:20" x14ac:dyDescent="0.2">
      <c r="A125" s="167"/>
      <c r="B125" s="35"/>
      <c r="C125" s="26" t="s">
        <v>63</v>
      </c>
      <c r="D125" s="180">
        <v>21</v>
      </c>
      <c r="E125" s="181">
        <v>8.4</v>
      </c>
      <c r="F125" s="181">
        <v>0.3</v>
      </c>
      <c r="G125" s="181">
        <v>0</v>
      </c>
      <c r="H125" s="181">
        <f t="shared" si="25"/>
        <v>8.7000000000000011</v>
      </c>
      <c r="I125" s="181">
        <v>12.1</v>
      </c>
      <c r="J125" s="181">
        <v>1.3</v>
      </c>
      <c r="K125" s="181">
        <f t="shared" si="26"/>
        <v>13.4</v>
      </c>
      <c r="L125" s="181">
        <v>8</v>
      </c>
      <c r="M125" s="181">
        <v>20.400000000000002</v>
      </c>
      <c r="N125" s="181">
        <v>58.65</v>
      </c>
      <c r="O125" s="181">
        <f t="shared" si="27"/>
        <v>87.05</v>
      </c>
      <c r="P125" s="181">
        <f t="shared" si="28"/>
        <v>109.15</v>
      </c>
      <c r="Q125" s="181">
        <v>5</v>
      </c>
      <c r="R125" s="181">
        <v>0</v>
      </c>
      <c r="S125" s="181">
        <f t="shared" si="29"/>
        <v>5</v>
      </c>
      <c r="T125" s="181">
        <f t="shared" si="30"/>
        <v>114.15</v>
      </c>
    </row>
    <row r="126" spans="1:20" x14ac:dyDescent="0.2">
      <c r="A126" s="167"/>
      <c r="B126" s="35"/>
      <c r="C126" s="26" t="s">
        <v>59</v>
      </c>
      <c r="D126" s="180">
        <v>22</v>
      </c>
      <c r="E126" s="181">
        <v>0.5</v>
      </c>
      <c r="F126" s="181">
        <v>0</v>
      </c>
      <c r="G126" s="181">
        <v>0</v>
      </c>
      <c r="H126" s="181">
        <f t="shared" si="25"/>
        <v>0.5</v>
      </c>
      <c r="I126" s="181">
        <v>2.6</v>
      </c>
      <c r="J126" s="181">
        <v>0</v>
      </c>
      <c r="K126" s="181">
        <f t="shared" si="26"/>
        <v>2.6</v>
      </c>
      <c r="L126" s="181">
        <v>42.58</v>
      </c>
      <c r="M126" s="181">
        <v>30.05</v>
      </c>
      <c r="N126" s="181">
        <v>179.04999999999998</v>
      </c>
      <c r="O126" s="181">
        <f t="shared" si="27"/>
        <v>251.67999999999998</v>
      </c>
      <c r="P126" s="181">
        <f t="shared" si="28"/>
        <v>254.77999999999997</v>
      </c>
      <c r="Q126" s="181">
        <v>0</v>
      </c>
      <c r="R126" s="181">
        <v>0.02</v>
      </c>
      <c r="S126" s="181">
        <f t="shared" si="29"/>
        <v>0.02</v>
      </c>
      <c r="T126" s="181">
        <f t="shared" si="30"/>
        <v>254.79999999999998</v>
      </c>
    </row>
    <row r="127" spans="1:20" x14ac:dyDescent="0.2">
      <c r="A127" s="167"/>
      <c r="B127" s="35"/>
      <c r="C127" s="26" t="s">
        <v>57</v>
      </c>
      <c r="D127" s="180">
        <v>23</v>
      </c>
      <c r="E127" s="181"/>
      <c r="F127" s="181"/>
      <c r="G127" s="181"/>
      <c r="H127" s="181">
        <f t="shared" si="25"/>
        <v>0</v>
      </c>
      <c r="I127" s="181">
        <v>5.5</v>
      </c>
      <c r="J127" s="181"/>
      <c r="K127" s="181">
        <f t="shared" si="26"/>
        <v>5.5</v>
      </c>
      <c r="L127" s="181">
        <v>66.509999999999991</v>
      </c>
      <c r="M127" s="181">
        <v>175.42000000000002</v>
      </c>
      <c r="N127" s="181">
        <v>255.43</v>
      </c>
      <c r="O127" s="181">
        <f t="shared" si="27"/>
        <v>497.36</v>
      </c>
      <c r="P127" s="181">
        <f t="shared" si="28"/>
        <v>502.86</v>
      </c>
      <c r="Q127" s="181">
        <v>14.3</v>
      </c>
      <c r="R127" s="181">
        <v>29</v>
      </c>
      <c r="S127" s="181">
        <f t="shared" si="29"/>
        <v>43.3</v>
      </c>
      <c r="T127" s="181">
        <f t="shared" si="30"/>
        <v>546.16</v>
      </c>
    </row>
    <row r="128" spans="1:20" x14ac:dyDescent="0.2">
      <c r="A128" s="167"/>
      <c r="B128" s="35"/>
      <c r="C128" s="165" t="s">
        <v>66</v>
      </c>
      <c r="D128" s="180">
        <v>20</v>
      </c>
      <c r="E128" s="181">
        <v>1.51</v>
      </c>
      <c r="F128" s="181">
        <v>0</v>
      </c>
      <c r="G128" s="181">
        <v>7.1</v>
      </c>
      <c r="H128" s="181">
        <f t="shared" si="25"/>
        <v>8.61</v>
      </c>
      <c r="I128" s="181">
        <v>4.83</v>
      </c>
      <c r="J128" s="181">
        <v>0</v>
      </c>
      <c r="K128" s="181">
        <f t="shared" si="26"/>
        <v>4.83</v>
      </c>
      <c r="L128" s="181">
        <v>34.1</v>
      </c>
      <c r="M128" s="181">
        <v>77.855000000000004</v>
      </c>
      <c r="N128" s="181">
        <v>42.464999999999996</v>
      </c>
      <c r="O128" s="181">
        <f t="shared" si="27"/>
        <v>154.42000000000002</v>
      </c>
      <c r="P128" s="181">
        <f t="shared" si="28"/>
        <v>167.86</v>
      </c>
      <c r="Q128" s="181">
        <v>0</v>
      </c>
      <c r="R128" s="181">
        <v>0.5</v>
      </c>
      <c r="S128" s="181">
        <f t="shared" si="29"/>
        <v>0.5</v>
      </c>
      <c r="T128" s="181">
        <f t="shared" si="30"/>
        <v>168.36</v>
      </c>
    </row>
    <row r="129" spans="1:20" ht="15" x14ac:dyDescent="0.25">
      <c r="A129" s="230" t="s">
        <v>0</v>
      </c>
      <c r="B129" s="231"/>
      <c r="C129" s="232" t="s">
        <v>0</v>
      </c>
      <c r="D129" s="53">
        <f>SUM(D96:D128)</f>
        <v>421</v>
      </c>
      <c r="E129" s="54">
        <f>SUM(E96:E128)</f>
        <v>30.290000000000003</v>
      </c>
      <c r="F129" s="54">
        <f>SUM(F96:F128)</f>
        <v>19.649999999999999</v>
      </c>
      <c r="G129" s="54">
        <f>SUM(G96:G128)</f>
        <v>730.62</v>
      </c>
      <c r="H129" s="54">
        <f>SUM(E129:G129)</f>
        <v>780.56</v>
      </c>
      <c r="I129" s="54">
        <f>SUM(I96:I128)</f>
        <v>123.70199999999997</v>
      </c>
      <c r="J129" s="54">
        <f>SUM(J96:J128)</f>
        <v>4.0999999999999996</v>
      </c>
      <c r="K129" s="54">
        <f>+J129+I129+H129</f>
        <v>908.36199999999985</v>
      </c>
      <c r="L129" s="54">
        <f>SUM(L96:L128)</f>
        <v>1314.7649999999996</v>
      </c>
      <c r="M129" s="54">
        <f>SUM(M96:M128)</f>
        <v>3153.284000000001</v>
      </c>
      <c r="N129" s="54">
        <f>SUM(N96:N128)</f>
        <v>2022.989</v>
      </c>
      <c r="O129" s="54">
        <f>+N129+M129+L129</f>
        <v>6491.0380000000005</v>
      </c>
      <c r="P129" s="54">
        <f>O129+K129</f>
        <v>7399.4000000000005</v>
      </c>
      <c r="Q129" s="54">
        <f>SUM(Q96:Q128)</f>
        <v>110.005</v>
      </c>
      <c r="R129" s="54">
        <f>SUM(R96:R128)</f>
        <v>113.49100000000001</v>
      </c>
      <c r="S129" s="54">
        <f>+R129+Q129</f>
        <v>223.49600000000001</v>
      </c>
      <c r="T129" s="55">
        <f>+S129+P129</f>
        <v>7622.8960000000006</v>
      </c>
    </row>
    <row r="130" spans="1:20" x14ac:dyDescent="0.2">
      <c r="A130" s="172" t="s">
        <v>6</v>
      </c>
      <c r="B130" s="70" t="s">
        <v>86</v>
      </c>
      <c r="C130" s="161" t="s">
        <v>86</v>
      </c>
      <c r="D130" s="180">
        <v>48</v>
      </c>
      <c r="E130" s="181">
        <v>0</v>
      </c>
      <c r="F130" s="181">
        <v>0</v>
      </c>
      <c r="G130" s="181">
        <v>0</v>
      </c>
      <c r="H130" s="181">
        <f t="shared" ref="H130:H181" si="31">SUM(E130:G130)</f>
        <v>0</v>
      </c>
      <c r="I130" s="181">
        <v>19.100000000000001</v>
      </c>
      <c r="J130" s="181">
        <v>0</v>
      </c>
      <c r="K130" s="181">
        <f t="shared" ref="K130:K181" si="32">SUM(I130:J130)</f>
        <v>19.100000000000001</v>
      </c>
      <c r="L130" s="181">
        <v>69.13</v>
      </c>
      <c r="M130" s="181">
        <v>183.20000000000002</v>
      </c>
      <c r="N130" s="181">
        <v>208.65</v>
      </c>
      <c r="O130" s="181">
        <f>SUM(L130:N130)</f>
        <v>460.98</v>
      </c>
      <c r="P130" s="181">
        <f t="shared" ref="P130:P181" si="33">SUM(H130+K130+O130)</f>
        <v>480.08000000000004</v>
      </c>
      <c r="Q130" s="181">
        <v>6.85</v>
      </c>
      <c r="R130" s="181">
        <v>0.1</v>
      </c>
      <c r="S130" s="181">
        <f t="shared" ref="S130:S181" si="34">SUM(Q130:R130)</f>
        <v>6.9499999999999993</v>
      </c>
      <c r="T130" s="181">
        <f t="shared" ref="T130:T181" si="35">SUM(P130+S130)</f>
        <v>487.03000000000003</v>
      </c>
    </row>
    <row r="131" spans="1:20" x14ac:dyDescent="0.2">
      <c r="A131" s="119"/>
      <c r="B131" s="71"/>
      <c r="C131" s="26" t="s">
        <v>272</v>
      </c>
      <c r="D131" s="180">
        <v>5</v>
      </c>
      <c r="E131" s="181">
        <v>0</v>
      </c>
      <c r="F131" s="181">
        <v>0</v>
      </c>
      <c r="G131" s="181">
        <v>0</v>
      </c>
      <c r="H131" s="181">
        <f t="shared" si="31"/>
        <v>0</v>
      </c>
      <c r="I131" s="181">
        <v>0</v>
      </c>
      <c r="J131" s="181">
        <v>0</v>
      </c>
      <c r="K131" s="181">
        <f t="shared" si="32"/>
        <v>0</v>
      </c>
      <c r="L131" s="181">
        <v>1.9</v>
      </c>
      <c r="M131" s="181">
        <v>3.31</v>
      </c>
      <c r="N131" s="181">
        <v>3.34</v>
      </c>
      <c r="O131" s="181">
        <f t="shared" ref="O131:O181" si="36">SUM(L131:N131)</f>
        <v>8.5500000000000007</v>
      </c>
      <c r="P131" s="181">
        <f t="shared" si="33"/>
        <v>8.5500000000000007</v>
      </c>
      <c r="Q131" s="181">
        <v>0</v>
      </c>
      <c r="R131" s="181">
        <v>0</v>
      </c>
      <c r="S131" s="181">
        <f t="shared" si="34"/>
        <v>0</v>
      </c>
      <c r="T131" s="181">
        <f t="shared" si="35"/>
        <v>8.5500000000000007</v>
      </c>
    </row>
    <row r="132" spans="1:20" x14ac:dyDescent="0.2">
      <c r="A132" s="119"/>
      <c r="B132" s="71"/>
      <c r="C132" s="26" t="s">
        <v>101</v>
      </c>
      <c r="D132" s="180">
        <v>18</v>
      </c>
      <c r="E132" s="181">
        <v>40</v>
      </c>
      <c r="F132" s="181">
        <v>29.62</v>
      </c>
      <c r="G132" s="181">
        <v>0</v>
      </c>
      <c r="H132" s="181">
        <f t="shared" si="31"/>
        <v>69.62</v>
      </c>
      <c r="I132" s="181">
        <v>3</v>
      </c>
      <c r="J132" s="181">
        <v>0</v>
      </c>
      <c r="K132" s="181">
        <f t="shared" si="32"/>
        <v>3</v>
      </c>
      <c r="L132" s="181">
        <v>1186.0999999999999</v>
      </c>
      <c r="M132" s="181">
        <v>138.25</v>
      </c>
      <c r="N132" s="181">
        <v>59.710000000000008</v>
      </c>
      <c r="O132" s="181">
        <f t="shared" si="36"/>
        <v>1384.06</v>
      </c>
      <c r="P132" s="181">
        <f t="shared" si="33"/>
        <v>1456.6799999999998</v>
      </c>
      <c r="Q132" s="181">
        <v>0.1</v>
      </c>
      <c r="R132" s="181">
        <v>0</v>
      </c>
      <c r="S132" s="181">
        <f t="shared" si="34"/>
        <v>0.1</v>
      </c>
      <c r="T132" s="181">
        <f t="shared" si="35"/>
        <v>1456.7799999999997</v>
      </c>
    </row>
    <row r="133" spans="1:20" x14ac:dyDescent="0.2">
      <c r="A133" s="119"/>
      <c r="B133" s="71"/>
      <c r="C133" s="26" t="s">
        <v>106</v>
      </c>
      <c r="D133" s="180">
        <v>29</v>
      </c>
      <c r="E133" s="181">
        <v>0</v>
      </c>
      <c r="F133" s="181">
        <v>0</v>
      </c>
      <c r="G133" s="181">
        <v>0</v>
      </c>
      <c r="H133" s="181">
        <f t="shared" si="31"/>
        <v>0</v>
      </c>
      <c r="I133" s="181">
        <v>6.85</v>
      </c>
      <c r="J133" s="181">
        <v>0</v>
      </c>
      <c r="K133" s="181">
        <f t="shared" si="32"/>
        <v>6.85</v>
      </c>
      <c r="L133" s="181">
        <v>19</v>
      </c>
      <c r="M133" s="181">
        <v>67.900000000000006</v>
      </c>
      <c r="N133" s="181">
        <v>106.05</v>
      </c>
      <c r="O133" s="181">
        <f t="shared" si="36"/>
        <v>192.95</v>
      </c>
      <c r="P133" s="181">
        <f t="shared" si="33"/>
        <v>199.79999999999998</v>
      </c>
      <c r="Q133" s="181">
        <v>4</v>
      </c>
      <c r="R133" s="181">
        <v>0</v>
      </c>
      <c r="S133" s="181">
        <f t="shared" si="34"/>
        <v>4</v>
      </c>
      <c r="T133" s="181">
        <f t="shared" si="35"/>
        <v>203.79999999999998</v>
      </c>
    </row>
    <row r="134" spans="1:20" x14ac:dyDescent="0.2">
      <c r="A134" s="119"/>
      <c r="B134" s="71"/>
      <c r="C134" s="26" t="s">
        <v>107</v>
      </c>
      <c r="D134" s="180">
        <v>15</v>
      </c>
      <c r="E134" s="181">
        <v>32.6</v>
      </c>
      <c r="F134" s="181">
        <v>71.69</v>
      </c>
      <c r="G134" s="181">
        <v>1.25</v>
      </c>
      <c r="H134" s="181">
        <f t="shared" si="31"/>
        <v>105.53999999999999</v>
      </c>
      <c r="I134" s="181">
        <v>3</v>
      </c>
      <c r="J134" s="181">
        <v>0</v>
      </c>
      <c r="K134" s="181">
        <f t="shared" si="32"/>
        <v>3</v>
      </c>
      <c r="L134" s="181">
        <v>0</v>
      </c>
      <c r="M134" s="181">
        <v>16.7</v>
      </c>
      <c r="N134" s="181">
        <v>28.23</v>
      </c>
      <c r="O134" s="181">
        <f t="shared" si="36"/>
        <v>44.93</v>
      </c>
      <c r="P134" s="181">
        <f t="shared" si="33"/>
        <v>153.47</v>
      </c>
      <c r="Q134" s="181">
        <v>0</v>
      </c>
      <c r="R134" s="181">
        <v>1.4800000000000002</v>
      </c>
      <c r="S134" s="181">
        <f t="shared" si="34"/>
        <v>1.4800000000000002</v>
      </c>
      <c r="T134" s="181">
        <f t="shared" si="35"/>
        <v>154.94999999999999</v>
      </c>
    </row>
    <row r="135" spans="1:20" x14ac:dyDescent="0.2">
      <c r="A135" s="119"/>
      <c r="B135" s="71"/>
      <c r="C135" s="26" t="s">
        <v>90</v>
      </c>
      <c r="D135" s="180">
        <v>8</v>
      </c>
      <c r="E135" s="181">
        <v>0</v>
      </c>
      <c r="F135" s="181">
        <v>1.27</v>
      </c>
      <c r="G135" s="181">
        <v>0.3</v>
      </c>
      <c r="H135" s="181">
        <f t="shared" si="31"/>
        <v>1.57</v>
      </c>
      <c r="I135" s="181"/>
      <c r="J135" s="181"/>
      <c r="K135" s="181">
        <f t="shared" si="32"/>
        <v>0</v>
      </c>
      <c r="L135" s="181">
        <v>0</v>
      </c>
      <c r="M135" s="181">
        <v>5.6039999999999992</v>
      </c>
      <c r="N135" s="181">
        <v>1.67</v>
      </c>
      <c r="O135" s="181">
        <f t="shared" si="36"/>
        <v>7.2739999999999991</v>
      </c>
      <c r="P135" s="181">
        <f t="shared" si="33"/>
        <v>8.8439999999999994</v>
      </c>
      <c r="Q135" s="181"/>
      <c r="R135" s="181"/>
      <c r="S135" s="181">
        <f t="shared" si="34"/>
        <v>0</v>
      </c>
      <c r="T135" s="181">
        <f t="shared" si="35"/>
        <v>8.8439999999999994</v>
      </c>
    </row>
    <row r="136" spans="1:20" x14ac:dyDescent="0.2">
      <c r="A136" s="119"/>
      <c r="B136" s="71"/>
      <c r="C136" s="26" t="s">
        <v>89</v>
      </c>
      <c r="D136" s="180">
        <v>27</v>
      </c>
      <c r="E136" s="181">
        <v>0.5</v>
      </c>
      <c r="F136" s="181">
        <v>0</v>
      </c>
      <c r="G136" s="181">
        <v>3</v>
      </c>
      <c r="H136" s="181">
        <f t="shared" si="31"/>
        <v>3.5</v>
      </c>
      <c r="I136" s="181">
        <v>2.1</v>
      </c>
      <c r="J136" s="181">
        <v>0</v>
      </c>
      <c r="K136" s="181">
        <f t="shared" si="32"/>
        <v>2.1</v>
      </c>
      <c r="L136" s="181">
        <v>10.4</v>
      </c>
      <c r="M136" s="181">
        <v>31.879999999999995</v>
      </c>
      <c r="N136" s="181">
        <v>68.600000000000009</v>
      </c>
      <c r="O136" s="181">
        <f t="shared" si="36"/>
        <v>110.88</v>
      </c>
      <c r="P136" s="181">
        <f t="shared" si="33"/>
        <v>116.47999999999999</v>
      </c>
      <c r="Q136" s="181"/>
      <c r="R136" s="181"/>
      <c r="S136" s="181">
        <f t="shared" si="34"/>
        <v>0</v>
      </c>
      <c r="T136" s="181">
        <f>SUM(P136+S136)</f>
        <v>116.47999999999999</v>
      </c>
    </row>
    <row r="137" spans="1:20" x14ac:dyDescent="0.2">
      <c r="A137" s="119"/>
      <c r="B137" s="71"/>
      <c r="C137" s="26" t="s">
        <v>94</v>
      </c>
      <c r="D137" s="180">
        <v>38</v>
      </c>
      <c r="E137" s="181">
        <v>181.85</v>
      </c>
      <c r="F137" s="181">
        <v>92.35</v>
      </c>
      <c r="G137" s="181">
        <v>991.9</v>
      </c>
      <c r="H137" s="181">
        <f t="shared" si="31"/>
        <v>1266.0999999999999</v>
      </c>
      <c r="I137" s="181">
        <v>24.5</v>
      </c>
      <c r="J137" s="181">
        <v>4</v>
      </c>
      <c r="K137" s="181">
        <f>SUM(I137:J137)</f>
        <v>28.5</v>
      </c>
      <c r="L137" s="181">
        <v>864.06000000000006</v>
      </c>
      <c r="M137" s="181">
        <v>1314.6200000000001</v>
      </c>
      <c r="N137" s="181">
        <v>868.81999999999982</v>
      </c>
      <c r="O137" s="181">
        <f t="shared" si="36"/>
        <v>3047.5</v>
      </c>
      <c r="P137" s="181">
        <f>SUM(H137+K137+O137)</f>
        <v>4342.1000000000004</v>
      </c>
      <c r="Q137" s="181">
        <v>2</v>
      </c>
      <c r="R137" s="181">
        <v>288.31</v>
      </c>
      <c r="S137" s="181">
        <f t="shared" si="34"/>
        <v>290.31</v>
      </c>
      <c r="T137" s="181">
        <f>SUM(P137+S137)</f>
        <v>4632.4100000000008</v>
      </c>
    </row>
    <row r="138" spans="1:20" x14ac:dyDescent="0.2">
      <c r="A138" s="119"/>
      <c r="B138" s="87"/>
      <c r="C138" s="26" t="s">
        <v>102</v>
      </c>
      <c r="D138" s="180">
        <v>25</v>
      </c>
      <c r="E138" s="181">
        <v>0.2</v>
      </c>
      <c r="F138" s="181">
        <v>0.1</v>
      </c>
      <c r="G138" s="181">
        <v>0</v>
      </c>
      <c r="H138" s="181">
        <f t="shared" si="31"/>
        <v>0.30000000000000004</v>
      </c>
      <c r="I138" s="181">
        <v>3.5</v>
      </c>
      <c r="J138" s="181">
        <v>0</v>
      </c>
      <c r="K138" s="181">
        <f t="shared" si="32"/>
        <v>3.5</v>
      </c>
      <c r="L138" s="181">
        <v>16.75</v>
      </c>
      <c r="M138" s="181">
        <v>28.200000000000003</v>
      </c>
      <c r="N138" s="181">
        <v>18.010000000000002</v>
      </c>
      <c r="O138" s="181">
        <f t="shared" si="36"/>
        <v>62.960000000000008</v>
      </c>
      <c r="P138" s="181">
        <f t="shared" si="33"/>
        <v>66.760000000000005</v>
      </c>
      <c r="Q138" s="181">
        <v>1.4</v>
      </c>
      <c r="R138" s="181">
        <v>0.81</v>
      </c>
      <c r="S138" s="181">
        <f t="shared" si="34"/>
        <v>2.21</v>
      </c>
      <c r="T138" s="181">
        <f t="shared" si="35"/>
        <v>68.97</v>
      </c>
    </row>
    <row r="139" spans="1:20" x14ac:dyDescent="0.2">
      <c r="A139" s="119"/>
      <c r="B139" s="71" t="s">
        <v>105</v>
      </c>
      <c r="C139" s="26" t="s">
        <v>105</v>
      </c>
      <c r="D139" s="180">
        <v>64</v>
      </c>
      <c r="E139" s="181"/>
      <c r="F139" s="181"/>
      <c r="G139" s="181"/>
      <c r="H139" s="181">
        <f t="shared" si="31"/>
        <v>0</v>
      </c>
      <c r="I139" s="181">
        <v>0.55000000000000004</v>
      </c>
      <c r="J139" s="181"/>
      <c r="K139" s="181">
        <f t="shared" si="32"/>
        <v>0.55000000000000004</v>
      </c>
      <c r="L139" s="181">
        <v>3.8300000000000005</v>
      </c>
      <c r="M139" s="181">
        <v>6.6499999999999986</v>
      </c>
      <c r="N139" s="181">
        <v>35.530000000000015</v>
      </c>
      <c r="O139" s="181">
        <f t="shared" si="36"/>
        <v>46.010000000000012</v>
      </c>
      <c r="P139" s="181">
        <f t="shared" si="33"/>
        <v>46.560000000000009</v>
      </c>
      <c r="Q139" s="181"/>
      <c r="R139" s="181">
        <v>9.9100000000000019</v>
      </c>
      <c r="S139" s="181">
        <f t="shared" si="34"/>
        <v>9.9100000000000019</v>
      </c>
      <c r="T139" s="181">
        <f t="shared" si="35"/>
        <v>56.470000000000013</v>
      </c>
    </row>
    <row r="140" spans="1:20" x14ac:dyDescent="0.2">
      <c r="A140" s="119"/>
      <c r="B140" s="71"/>
      <c r="C140" s="26" t="s">
        <v>103</v>
      </c>
      <c r="D140" s="180">
        <v>41</v>
      </c>
      <c r="E140" s="181">
        <v>30.8</v>
      </c>
      <c r="F140" s="181">
        <v>3.6</v>
      </c>
      <c r="G140" s="181">
        <v>9.3129999999999988</v>
      </c>
      <c r="H140" s="181">
        <f t="shared" si="31"/>
        <v>43.712999999999994</v>
      </c>
      <c r="I140" s="181">
        <v>1.6</v>
      </c>
      <c r="J140" s="181">
        <v>0</v>
      </c>
      <c r="K140" s="181">
        <f t="shared" si="32"/>
        <v>1.6</v>
      </c>
      <c r="L140" s="181">
        <v>22.8</v>
      </c>
      <c r="M140" s="181">
        <v>52.830999999999989</v>
      </c>
      <c r="N140" s="181">
        <v>23.840000000000003</v>
      </c>
      <c r="O140" s="181">
        <f t="shared" si="36"/>
        <v>99.470999999999989</v>
      </c>
      <c r="P140" s="181">
        <f t="shared" si="33"/>
        <v>144.78399999999999</v>
      </c>
      <c r="Q140" s="181">
        <v>3</v>
      </c>
      <c r="R140" s="181">
        <v>16.387</v>
      </c>
      <c r="S140" s="181">
        <f t="shared" si="34"/>
        <v>19.387</v>
      </c>
      <c r="T140" s="181">
        <f t="shared" si="35"/>
        <v>164.17099999999999</v>
      </c>
    </row>
    <row r="141" spans="1:20" x14ac:dyDescent="0.2">
      <c r="A141" s="119"/>
      <c r="B141" s="71"/>
      <c r="C141" s="26" t="s">
        <v>96</v>
      </c>
      <c r="D141" s="180">
        <v>7</v>
      </c>
      <c r="E141" s="181">
        <v>0</v>
      </c>
      <c r="F141" s="181">
        <v>0.21</v>
      </c>
      <c r="G141" s="181">
        <v>0</v>
      </c>
      <c r="H141" s="181">
        <f t="shared" si="31"/>
        <v>0.21</v>
      </c>
      <c r="I141" s="181"/>
      <c r="J141" s="181"/>
      <c r="K141" s="181">
        <f t="shared" si="32"/>
        <v>0</v>
      </c>
      <c r="L141" s="181">
        <v>2.4</v>
      </c>
      <c r="M141" s="181">
        <v>1.3</v>
      </c>
      <c r="N141" s="181">
        <v>6.3599999999999994</v>
      </c>
      <c r="O141" s="181">
        <f t="shared" si="36"/>
        <v>10.059999999999999</v>
      </c>
      <c r="P141" s="181">
        <f t="shared" si="33"/>
        <v>10.27</v>
      </c>
      <c r="Q141" s="181">
        <v>0</v>
      </c>
      <c r="R141" s="181">
        <v>0.7</v>
      </c>
      <c r="S141" s="181">
        <f t="shared" si="34"/>
        <v>0.7</v>
      </c>
      <c r="T141" s="181">
        <f t="shared" si="35"/>
        <v>10.969999999999999</v>
      </c>
    </row>
    <row r="142" spans="1:20" x14ac:dyDescent="0.2">
      <c r="A142" s="119"/>
      <c r="B142" s="71"/>
      <c r="C142" s="26" t="s">
        <v>100</v>
      </c>
      <c r="D142" s="180">
        <v>24</v>
      </c>
      <c r="E142" s="181">
        <v>40</v>
      </c>
      <c r="F142" s="181">
        <v>19.2</v>
      </c>
      <c r="G142" s="181">
        <v>0.63800000000000001</v>
      </c>
      <c r="H142" s="181">
        <f t="shared" si="31"/>
        <v>59.838000000000001</v>
      </c>
      <c r="I142" s="181">
        <v>30.962</v>
      </c>
      <c r="J142" s="181">
        <v>0</v>
      </c>
      <c r="K142" s="181">
        <f t="shared" si="32"/>
        <v>30.962</v>
      </c>
      <c r="L142" s="181">
        <v>46.57</v>
      </c>
      <c r="M142" s="181">
        <v>70.699999999999989</v>
      </c>
      <c r="N142" s="181">
        <v>83.37</v>
      </c>
      <c r="O142" s="181">
        <f t="shared" si="36"/>
        <v>200.64</v>
      </c>
      <c r="P142" s="181">
        <f t="shared" si="33"/>
        <v>291.44</v>
      </c>
      <c r="Q142" s="181">
        <v>10.199999999999999</v>
      </c>
      <c r="R142" s="181">
        <v>10</v>
      </c>
      <c r="S142" s="181">
        <f t="shared" si="34"/>
        <v>20.2</v>
      </c>
      <c r="T142" s="181">
        <f t="shared" si="35"/>
        <v>311.64</v>
      </c>
    </row>
    <row r="143" spans="1:20" x14ac:dyDescent="0.2">
      <c r="A143" s="119"/>
      <c r="B143" s="71"/>
      <c r="C143" s="26" t="s">
        <v>98</v>
      </c>
      <c r="D143" s="180">
        <v>40</v>
      </c>
      <c r="E143" s="181">
        <v>1</v>
      </c>
      <c r="F143" s="181">
        <v>37.4</v>
      </c>
      <c r="G143" s="181">
        <v>2.59</v>
      </c>
      <c r="H143" s="181">
        <f t="shared" si="31"/>
        <v>40.989999999999995</v>
      </c>
      <c r="I143" s="181"/>
      <c r="J143" s="181"/>
      <c r="K143" s="181">
        <f t="shared" si="32"/>
        <v>0</v>
      </c>
      <c r="L143" s="181">
        <v>3.7800000000000002</v>
      </c>
      <c r="M143" s="181">
        <v>60.217000000000006</v>
      </c>
      <c r="N143" s="181">
        <v>95.939999999999984</v>
      </c>
      <c r="O143" s="181">
        <f t="shared" si="36"/>
        <v>159.93699999999998</v>
      </c>
      <c r="P143" s="181">
        <f t="shared" si="33"/>
        <v>200.92699999999996</v>
      </c>
      <c r="Q143" s="181">
        <v>6</v>
      </c>
      <c r="R143" s="181">
        <v>26.16</v>
      </c>
      <c r="S143" s="181">
        <f t="shared" si="34"/>
        <v>32.159999999999997</v>
      </c>
      <c r="T143" s="181">
        <f t="shared" si="35"/>
        <v>233.08699999999996</v>
      </c>
    </row>
    <row r="144" spans="1:20" x14ac:dyDescent="0.2">
      <c r="A144" s="119"/>
      <c r="B144" s="71"/>
      <c r="C144" s="26" t="s">
        <v>93</v>
      </c>
      <c r="D144" s="180">
        <v>36</v>
      </c>
      <c r="E144" s="181"/>
      <c r="F144" s="181"/>
      <c r="G144" s="181"/>
      <c r="H144" s="181">
        <f t="shared" si="31"/>
        <v>0</v>
      </c>
      <c r="I144" s="181">
        <v>0.1</v>
      </c>
      <c r="J144" s="181"/>
      <c r="K144" s="181">
        <f t="shared" si="32"/>
        <v>0.1</v>
      </c>
      <c r="L144" s="181">
        <v>2.95</v>
      </c>
      <c r="M144" s="181">
        <v>10.66</v>
      </c>
      <c r="N144" s="181">
        <v>50.709999999999987</v>
      </c>
      <c r="O144" s="181">
        <f t="shared" si="36"/>
        <v>64.319999999999993</v>
      </c>
      <c r="P144" s="181">
        <f t="shared" si="33"/>
        <v>64.419999999999987</v>
      </c>
      <c r="Q144" s="181"/>
      <c r="R144" s="181">
        <v>0.1</v>
      </c>
      <c r="S144" s="181">
        <f t="shared" si="34"/>
        <v>0.1</v>
      </c>
      <c r="T144" s="181">
        <f t="shared" si="35"/>
        <v>64.519999999999982</v>
      </c>
    </row>
    <row r="145" spans="1:20" x14ac:dyDescent="0.2">
      <c r="A145" s="119"/>
      <c r="B145" s="71"/>
      <c r="C145" s="26" t="s">
        <v>85</v>
      </c>
      <c r="D145" s="180">
        <v>36</v>
      </c>
      <c r="E145" s="181">
        <v>736.34999999999991</v>
      </c>
      <c r="F145" s="181">
        <v>19.2</v>
      </c>
      <c r="G145" s="181">
        <v>2010</v>
      </c>
      <c r="H145" s="181">
        <f t="shared" si="31"/>
        <v>2765.55</v>
      </c>
      <c r="I145" s="181">
        <v>1.7</v>
      </c>
      <c r="J145" s="181">
        <v>0</v>
      </c>
      <c r="K145" s="181">
        <f t="shared" si="32"/>
        <v>1.7</v>
      </c>
      <c r="L145" s="181">
        <v>537</v>
      </c>
      <c r="M145" s="181">
        <v>923.50800000000015</v>
      </c>
      <c r="N145" s="181">
        <v>364.50000000000006</v>
      </c>
      <c r="O145" s="181">
        <f t="shared" si="36"/>
        <v>1825.0080000000003</v>
      </c>
      <c r="P145" s="181">
        <f t="shared" si="33"/>
        <v>4592.2579999999998</v>
      </c>
      <c r="Q145" s="181">
        <v>0.4</v>
      </c>
      <c r="R145" s="181">
        <v>59.93</v>
      </c>
      <c r="S145" s="181">
        <f t="shared" si="34"/>
        <v>60.33</v>
      </c>
      <c r="T145" s="181">
        <f t="shared" si="35"/>
        <v>4652.5879999999997</v>
      </c>
    </row>
    <row r="146" spans="1:20" x14ac:dyDescent="0.2">
      <c r="A146" s="119"/>
      <c r="B146" s="71"/>
      <c r="C146" s="26" t="s">
        <v>84</v>
      </c>
      <c r="D146" s="180">
        <v>39</v>
      </c>
      <c r="E146" s="181">
        <v>2.1</v>
      </c>
      <c r="F146" s="181">
        <v>6.7</v>
      </c>
      <c r="G146" s="181">
        <v>2.8</v>
      </c>
      <c r="H146" s="181">
        <f t="shared" si="31"/>
        <v>11.600000000000001</v>
      </c>
      <c r="I146" s="181">
        <v>4.8599999999999994</v>
      </c>
      <c r="J146" s="181">
        <v>0</v>
      </c>
      <c r="K146" s="181">
        <f t="shared" si="32"/>
        <v>4.8599999999999994</v>
      </c>
      <c r="L146" s="181">
        <v>0.66</v>
      </c>
      <c r="M146" s="181">
        <v>40.246000000000002</v>
      </c>
      <c r="N146" s="181">
        <v>0.32000000000000006</v>
      </c>
      <c r="O146" s="181">
        <f t="shared" si="36"/>
        <v>41.225999999999999</v>
      </c>
      <c r="P146" s="181">
        <f t="shared" si="33"/>
        <v>57.686</v>
      </c>
      <c r="Q146" s="181">
        <v>0</v>
      </c>
      <c r="R146" s="181">
        <v>63.72</v>
      </c>
      <c r="S146" s="181">
        <f t="shared" si="34"/>
        <v>63.72</v>
      </c>
      <c r="T146" s="181">
        <f t="shared" si="35"/>
        <v>121.40600000000001</v>
      </c>
    </row>
    <row r="147" spans="1:20" x14ac:dyDescent="0.2">
      <c r="A147" s="119"/>
      <c r="B147" s="71"/>
      <c r="C147" s="26" t="s">
        <v>88</v>
      </c>
      <c r="D147" s="180">
        <v>5</v>
      </c>
      <c r="E147" s="181">
        <v>0</v>
      </c>
      <c r="F147" s="181">
        <v>0</v>
      </c>
      <c r="G147" s="181">
        <v>0</v>
      </c>
      <c r="H147" s="181">
        <f t="shared" si="31"/>
        <v>0</v>
      </c>
      <c r="I147" s="181"/>
      <c r="J147" s="181"/>
      <c r="K147" s="181">
        <f t="shared" si="32"/>
        <v>0</v>
      </c>
      <c r="L147" s="181">
        <v>0</v>
      </c>
      <c r="M147" s="181">
        <v>5.23</v>
      </c>
      <c r="N147" s="181">
        <v>0</v>
      </c>
      <c r="O147" s="181">
        <f t="shared" si="36"/>
        <v>5.23</v>
      </c>
      <c r="P147" s="181">
        <f t="shared" si="33"/>
        <v>5.23</v>
      </c>
      <c r="Q147" s="181">
        <v>0</v>
      </c>
      <c r="R147" s="181">
        <v>0.27</v>
      </c>
      <c r="S147" s="181">
        <f t="shared" si="34"/>
        <v>0.27</v>
      </c>
      <c r="T147" s="181">
        <f t="shared" si="35"/>
        <v>5.5</v>
      </c>
    </row>
    <row r="148" spans="1:20" x14ac:dyDescent="0.2">
      <c r="A148" s="119"/>
      <c r="B148" s="87"/>
      <c r="C148" s="26" t="s">
        <v>293</v>
      </c>
      <c r="D148" s="180">
        <v>20</v>
      </c>
      <c r="E148" s="181">
        <v>0</v>
      </c>
      <c r="F148" s="181">
        <v>0</v>
      </c>
      <c r="G148" s="181">
        <v>0.5</v>
      </c>
      <c r="H148" s="181">
        <f t="shared" si="31"/>
        <v>0.5</v>
      </c>
      <c r="I148" s="181">
        <v>3.1</v>
      </c>
      <c r="J148" s="181">
        <v>0</v>
      </c>
      <c r="K148" s="181">
        <f t="shared" si="32"/>
        <v>3.1</v>
      </c>
      <c r="L148" s="181">
        <v>2.75</v>
      </c>
      <c r="M148" s="181">
        <v>13.56</v>
      </c>
      <c r="N148" s="181">
        <v>14.83</v>
      </c>
      <c r="O148" s="181">
        <f t="shared" si="36"/>
        <v>31.14</v>
      </c>
      <c r="P148" s="181">
        <f t="shared" si="33"/>
        <v>34.74</v>
      </c>
      <c r="Q148" s="181"/>
      <c r="R148" s="181"/>
      <c r="S148" s="181">
        <f t="shared" si="34"/>
        <v>0</v>
      </c>
      <c r="T148" s="181">
        <f t="shared" si="35"/>
        <v>34.74</v>
      </c>
    </row>
    <row r="149" spans="1:20" x14ac:dyDescent="0.2">
      <c r="A149" s="119"/>
      <c r="B149" s="71" t="s">
        <v>91</v>
      </c>
      <c r="C149" s="26" t="s">
        <v>91</v>
      </c>
      <c r="D149" s="180">
        <v>52</v>
      </c>
      <c r="E149" s="181">
        <v>0</v>
      </c>
      <c r="F149" s="181">
        <v>0.75</v>
      </c>
      <c r="G149" s="181">
        <v>0.5</v>
      </c>
      <c r="H149" s="181">
        <f t="shared" si="31"/>
        <v>1.25</v>
      </c>
      <c r="I149" s="181">
        <v>11.43</v>
      </c>
      <c r="J149" s="181">
        <v>0</v>
      </c>
      <c r="K149" s="181">
        <f t="shared" si="32"/>
        <v>11.43</v>
      </c>
      <c r="L149" s="181">
        <v>115.425</v>
      </c>
      <c r="M149" s="181">
        <v>63.021000000000008</v>
      </c>
      <c r="N149" s="181">
        <v>42.015000000000008</v>
      </c>
      <c r="O149" s="181">
        <f t="shared" si="36"/>
        <v>220.46100000000001</v>
      </c>
      <c r="P149" s="181">
        <f t="shared" si="33"/>
        <v>233.14100000000002</v>
      </c>
      <c r="Q149" s="181">
        <v>0.5</v>
      </c>
      <c r="R149" s="181">
        <v>44</v>
      </c>
      <c r="S149" s="181">
        <f t="shared" si="34"/>
        <v>44.5</v>
      </c>
      <c r="T149" s="181">
        <f t="shared" si="35"/>
        <v>277.64100000000002</v>
      </c>
    </row>
    <row r="150" spans="1:20" x14ac:dyDescent="0.2">
      <c r="A150" s="119"/>
      <c r="B150" s="71"/>
      <c r="C150" s="26" t="s">
        <v>109</v>
      </c>
      <c r="D150" s="180">
        <v>27</v>
      </c>
      <c r="E150" s="181">
        <v>0</v>
      </c>
      <c r="F150" s="181">
        <v>2.06</v>
      </c>
      <c r="G150" s="181">
        <v>0</v>
      </c>
      <c r="H150" s="181">
        <f t="shared" si="31"/>
        <v>2.06</v>
      </c>
      <c r="I150" s="181">
        <v>34.400000000000006</v>
      </c>
      <c r="J150" s="181">
        <v>0</v>
      </c>
      <c r="K150" s="181">
        <f t="shared" si="32"/>
        <v>34.400000000000006</v>
      </c>
      <c r="L150" s="181">
        <v>12.899999999999999</v>
      </c>
      <c r="M150" s="181">
        <v>14.379999999999999</v>
      </c>
      <c r="N150" s="181">
        <v>20.28</v>
      </c>
      <c r="O150" s="181">
        <f t="shared" si="36"/>
        <v>47.56</v>
      </c>
      <c r="P150" s="181">
        <f t="shared" si="33"/>
        <v>84.02000000000001</v>
      </c>
      <c r="Q150" s="181">
        <v>0</v>
      </c>
      <c r="R150" s="181">
        <v>4.0999999999999996</v>
      </c>
      <c r="S150" s="181">
        <f t="shared" si="34"/>
        <v>4.0999999999999996</v>
      </c>
      <c r="T150" s="181">
        <f t="shared" si="35"/>
        <v>88.12</v>
      </c>
    </row>
    <row r="151" spans="1:20" x14ac:dyDescent="0.2">
      <c r="A151" s="119"/>
      <c r="B151" s="71"/>
      <c r="C151" s="26" t="s">
        <v>83</v>
      </c>
      <c r="D151" s="180">
        <v>8</v>
      </c>
      <c r="E151" s="181"/>
      <c r="F151" s="181"/>
      <c r="G151" s="181"/>
      <c r="H151" s="181">
        <f t="shared" si="31"/>
        <v>0</v>
      </c>
      <c r="I151" s="181"/>
      <c r="J151" s="181"/>
      <c r="K151" s="181">
        <f t="shared" si="32"/>
        <v>0</v>
      </c>
      <c r="L151" s="181">
        <v>6.6</v>
      </c>
      <c r="M151" s="181">
        <v>7.6630000000000003</v>
      </c>
      <c r="N151" s="181">
        <v>6.5</v>
      </c>
      <c r="O151" s="181">
        <f t="shared" si="36"/>
        <v>20.762999999999998</v>
      </c>
      <c r="P151" s="181">
        <f t="shared" si="33"/>
        <v>20.762999999999998</v>
      </c>
      <c r="Q151" s="181"/>
      <c r="R151" s="181"/>
      <c r="S151" s="181">
        <f t="shared" si="34"/>
        <v>0</v>
      </c>
      <c r="T151" s="181">
        <f t="shared" si="35"/>
        <v>20.762999999999998</v>
      </c>
    </row>
    <row r="152" spans="1:20" x14ac:dyDescent="0.2">
      <c r="A152" s="119"/>
      <c r="B152" s="71"/>
      <c r="C152" s="26" t="s">
        <v>92</v>
      </c>
      <c r="D152" s="180">
        <v>36</v>
      </c>
      <c r="E152" s="181">
        <v>4.3699999999999992</v>
      </c>
      <c r="F152" s="181">
        <v>0</v>
      </c>
      <c r="G152" s="181">
        <v>7.79</v>
      </c>
      <c r="H152" s="181">
        <f t="shared" si="31"/>
        <v>12.16</v>
      </c>
      <c r="I152" s="181">
        <v>1.5</v>
      </c>
      <c r="J152" s="181">
        <v>0</v>
      </c>
      <c r="K152" s="181">
        <f t="shared" si="32"/>
        <v>1.5</v>
      </c>
      <c r="L152" s="181">
        <v>6104.72</v>
      </c>
      <c r="M152" s="181">
        <v>486.40200000000004</v>
      </c>
      <c r="N152" s="181">
        <v>303.97999999999996</v>
      </c>
      <c r="O152" s="181">
        <f t="shared" si="36"/>
        <v>6895.1019999999999</v>
      </c>
      <c r="P152" s="181">
        <f t="shared" si="33"/>
        <v>6908.7619999999997</v>
      </c>
      <c r="Q152" s="181">
        <v>0</v>
      </c>
      <c r="R152" s="181">
        <v>4.8</v>
      </c>
      <c r="S152" s="181">
        <f t="shared" si="34"/>
        <v>4.8</v>
      </c>
      <c r="T152" s="181">
        <f t="shared" si="35"/>
        <v>6913.5619999999999</v>
      </c>
    </row>
    <row r="153" spans="1:20" x14ac:dyDescent="0.2">
      <c r="A153" s="119"/>
      <c r="B153" s="71"/>
      <c r="C153" s="26" t="s">
        <v>95</v>
      </c>
      <c r="D153" s="180">
        <v>39</v>
      </c>
      <c r="E153" s="181">
        <v>1.7064000000000001</v>
      </c>
      <c r="F153" s="181">
        <v>0</v>
      </c>
      <c r="G153" s="181">
        <v>11.3</v>
      </c>
      <c r="H153" s="181">
        <f t="shared" si="31"/>
        <v>13.006400000000001</v>
      </c>
      <c r="I153" s="181">
        <v>15</v>
      </c>
      <c r="J153" s="181">
        <v>0</v>
      </c>
      <c r="K153" s="181">
        <f t="shared" si="32"/>
        <v>15</v>
      </c>
      <c r="L153" s="181">
        <v>23.978899999999999</v>
      </c>
      <c r="M153" s="181">
        <v>121.70460000000001</v>
      </c>
      <c r="N153" s="181">
        <v>103.22</v>
      </c>
      <c r="O153" s="181">
        <f t="shared" si="36"/>
        <v>248.90350000000001</v>
      </c>
      <c r="P153" s="181">
        <f t="shared" si="33"/>
        <v>276.90989999999999</v>
      </c>
      <c r="Q153" s="181">
        <v>0</v>
      </c>
      <c r="R153" s="181">
        <v>26.1065</v>
      </c>
      <c r="S153" s="181">
        <f t="shared" si="34"/>
        <v>26.1065</v>
      </c>
      <c r="T153" s="181">
        <f t="shared" si="35"/>
        <v>303.01639999999998</v>
      </c>
    </row>
    <row r="154" spans="1:20" x14ac:dyDescent="0.2">
      <c r="A154" s="119"/>
      <c r="B154" s="71"/>
      <c r="C154" s="26" t="s">
        <v>99</v>
      </c>
      <c r="D154" s="180">
        <v>21</v>
      </c>
      <c r="E154" s="181">
        <v>0</v>
      </c>
      <c r="F154" s="181">
        <v>0</v>
      </c>
      <c r="G154" s="181">
        <v>0</v>
      </c>
      <c r="H154" s="181">
        <f t="shared" si="31"/>
        <v>0</v>
      </c>
      <c r="I154" s="181">
        <v>42.800000000000004</v>
      </c>
      <c r="J154" s="181">
        <v>0</v>
      </c>
      <c r="K154" s="181">
        <f t="shared" si="32"/>
        <v>42.800000000000004</v>
      </c>
      <c r="L154" s="181">
        <v>9.25</v>
      </c>
      <c r="M154" s="181">
        <v>12.05</v>
      </c>
      <c r="N154" s="181">
        <v>28.760000000000005</v>
      </c>
      <c r="O154" s="181">
        <f t="shared" si="36"/>
        <v>50.06</v>
      </c>
      <c r="P154" s="181">
        <f t="shared" si="33"/>
        <v>92.860000000000014</v>
      </c>
      <c r="Q154" s="181">
        <v>0</v>
      </c>
      <c r="R154" s="181">
        <v>2.5999999999999996</v>
      </c>
      <c r="S154" s="181">
        <f t="shared" si="34"/>
        <v>2.5999999999999996</v>
      </c>
      <c r="T154" s="181">
        <f t="shared" si="35"/>
        <v>95.460000000000008</v>
      </c>
    </row>
    <row r="155" spans="1:20" x14ac:dyDescent="0.2">
      <c r="A155" s="119"/>
      <c r="B155" s="71"/>
      <c r="C155" s="26" t="s">
        <v>104</v>
      </c>
      <c r="D155" s="180">
        <v>95</v>
      </c>
      <c r="E155" s="181">
        <v>51.449999999999996</v>
      </c>
      <c r="F155" s="181">
        <v>246.57999999999998</v>
      </c>
      <c r="G155" s="181">
        <v>505.34</v>
      </c>
      <c r="H155" s="181">
        <f t="shared" si="31"/>
        <v>803.36999999999989</v>
      </c>
      <c r="I155" s="181">
        <v>3.8170000000000002</v>
      </c>
      <c r="J155" s="181">
        <v>0</v>
      </c>
      <c r="K155" s="181">
        <f t="shared" si="32"/>
        <v>3.8170000000000002</v>
      </c>
      <c r="L155" s="181">
        <v>273.40999999999997</v>
      </c>
      <c r="M155" s="181">
        <v>672.56399999999962</v>
      </c>
      <c r="N155" s="181">
        <v>1046.4729999999995</v>
      </c>
      <c r="O155" s="181">
        <f t="shared" si="36"/>
        <v>1992.4469999999992</v>
      </c>
      <c r="P155" s="181">
        <f t="shared" si="33"/>
        <v>2799.6339999999991</v>
      </c>
      <c r="Q155" s="181">
        <v>1</v>
      </c>
      <c r="R155" s="181">
        <v>184.98</v>
      </c>
      <c r="S155" s="181">
        <f t="shared" si="34"/>
        <v>185.98</v>
      </c>
      <c r="T155" s="181">
        <f t="shared" si="35"/>
        <v>2985.6139999999991</v>
      </c>
    </row>
    <row r="156" spans="1:20" x14ac:dyDescent="0.2">
      <c r="A156" s="119"/>
      <c r="B156" s="87"/>
      <c r="C156" s="26" t="s">
        <v>108</v>
      </c>
      <c r="D156" s="180">
        <v>6</v>
      </c>
      <c r="E156" s="181">
        <v>0</v>
      </c>
      <c r="F156" s="181">
        <v>0</v>
      </c>
      <c r="G156" s="181">
        <v>0</v>
      </c>
      <c r="H156" s="181">
        <f t="shared" si="31"/>
        <v>0</v>
      </c>
      <c r="I156" s="181">
        <v>0</v>
      </c>
      <c r="J156" s="181">
        <v>0</v>
      </c>
      <c r="K156" s="181">
        <f t="shared" si="32"/>
        <v>0</v>
      </c>
      <c r="L156" s="181">
        <v>4.5999999999999996</v>
      </c>
      <c r="M156" s="181">
        <v>4.0999999999999996</v>
      </c>
      <c r="N156" s="181">
        <v>10.709999999999999</v>
      </c>
      <c r="O156" s="181">
        <f t="shared" si="36"/>
        <v>19.409999999999997</v>
      </c>
      <c r="P156" s="181">
        <f t="shared" si="33"/>
        <v>19.409999999999997</v>
      </c>
      <c r="Q156" s="181">
        <v>0</v>
      </c>
      <c r="R156" s="181">
        <v>0</v>
      </c>
      <c r="S156" s="181">
        <f t="shared" si="34"/>
        <v>0</v>
      </c>
      <c r="T156" s="181">
        <f t="shared" si="35"/>
        <v>19.409999999999997</v>
      </c>
    </row>
    <row r="157" spans="1:20" x14ac:dyDescent="0.2">
      <c r="A157" s="119"/>
      <c r="B157" s="71" t="s">
        <v>82</v>
      </c>
      <c r="C157" s="26" t="s">
        <v>82</v>
      </c>
      <c r="D157" s="180">
        <v>75</v>
      </c>
      <c r="E157" s="181">
        <v>513.21</v>
      </c>
      <c r="F157" s="181">
        <v>2197.85</v>
      </c>
      <c r="G157" s="181">
        <v>1821.06</v>
      </c>
      <c r="H157" s="181">
        <f t="shared" si="31"/>
        <v>4532.12</v>
      </c>
      <c r="I157" s="181">
        <v>412.40000000000003</v>
      </c>
      <c r="J157" s="181">
        <v>1.53</v>
      </c>
      <c r="K157" s="181">
        <f t="shared" si="32"/>
        <v>413.93</v>
      </c>
      <c r="L157" s="181">
        <v>365.46999999999997</v>
      </c>
      <c r="M157" s="181">
        <v>1182.2529999999997</v>
      </c>
      <c r="N157" s="181">
        <v>1895.7089999999996</v>
      </c>
      <c r="O157" s="181">
        <f t="shared" si="36"/>
        <v>3443.4319999999993</v>
      </c>
      <c r="P157" s="181">
        <f t="shared" si="33"/>
        <v>8389.482</v>
      </c>
      <c r="Q157" s="181">
        <v>20.49</v>
      </c>
      <c r="R157" s="181">
        <v>961.98</v>
      </c>
      <c r="S157" s="181">
        <f t="shared" si="34"/>
        <v>982.47</v>
      </c>
      <c r="T157" s="181">
        <f t="shared" si="35"/>
        <v>9371.9519999999993</v>
      </c>
    </row>
    <row r="158" spans="1:20" x14ac:dyDescent="0.2">
      <c r="A158" s="119"/>
      <c r="B158" s="71"/>
      <c r="C158" s="26" t="s">
        <v>87</v>
      </c>
      <c r="D158" s="180">
        <v>11</v>
      </c>
      <c r="E158" s="181">
        <v>0.15</v>
      </c>
      <c r="F158" s="181">
        <v>0</v>
      </c>
      <c r="G158" s="181">
        <v>0.5</v>
      </c>
      <c r="H158" s="181">
        <f t="shared" si="31"/>
        <v>0.65</v>
      </c>
      <c r="I158" s="181">
        <v>0.30000000000000004</v>
      </c>
      <c r="J158" s="181">
        <v>0</v>
      </c>
      <c r="K158" s="181">
        <f t="shared" si="32"/>
        <v>0.30000000000000004</v>
      </c>
      <c r="L158" s="181">
        <v>0</v>
      </c>
      <c r="M158" s="181">
        <v>1.3</v>
      </c>
      <c r="N158" s="181">
        <v>0.49</v>
      </c>
      <c r="O158" s="181">
        <f t="shared" si="36"/>
        <v>1.79</v>
      </c>
      <c r="P158" s="181">
        <f t="shared" si="33"/>
        <v>2.74</v>
      </c>
      <c r="Q158" s="181">
        <v>0</v>
      </c>
      <c r="R158" s="181">
        <v>0</v>
      </c>
      <c r="S158" s="181">
        <f t="shared" si="34"/>
        <v>0</v>
      </c>
      <c r="T158" s="181">
        <f t="shared" si="35"/>
        <v>2.74</v>
      </c>
    </row>
    <row r="159" spans="1:20" x14ac:dyDescent="0.2">
      <c r="A159" s="119"/>
      <c r="B159" s="71"/>
      <c r="C159" s="165" t="s">
        <v>97</v>
      </c>
      <c r="D159" s="180">
        <v>6</v>
      </c>
      <c r="E159" s="181">
        <v>8.5</v>
      </c>
      <c r="F159" s="181">
        <v>0</v>
      </c>
      <c r="G159" s="181">
        <v>23.01</v>
      </c>
      <c r="H159" s="181">
        <f t="shared" si="31"/>
        <v>31.51</v>
      </c>
      <c r="I159" s="181">
        <v>9</v>
      </c>
      <c r="J159" s="181">
        <v>0</v>
      </c>
      <c r="K159" s="181">
        <f t="shared" si="32"/>
        <v>9</v>
      </c>
      <c r="L159" s="181">
        <v>4.25</v>
      </c>
      <c r="M159" s="181">
        <v>10.1</v>
      </c>
      <c r="N159" s="181">
        <v>2.1</v>
      </c>
      <c r="O159" s="181">
        <f t="shared" si="36"/>
        <v>16.45</v>
      </c>
      <c r="P159" s="181">
        <f t="shared" si="33"/>
        <v>56.960000000000008</v>
      </c>
      <c r="Q159" s="181">
        <v>0</v>
      </c>
      <c r="R159" s="181">
        <v>1</v>
      </c>
      <c r="S159" s="181">
        <f t="shared" si="34"/>
        <v>1</v>
      </c>
      <c r="T159" s="181">
        <f t="shared" si="35"/>
        <v>57.960000000000008</v>
      </c>
    </row>
    <row r="160" spans="1:20" ht="15" x14ac:dyDescent="0.25">
      <c r="A160" s="230" t="s">
        <v>0</v>
      </c>
      <c r="B160" s="231"/>
      <c r="C160" s="232" t="s">
        <v>0</v>
      </c>
      <c r="D160" s="53">
        <f>SUM(D130:D159)</f>
        <v>901</v>
      </c>
      <c r="E160" s="54">
        <f>SUM(E130:E159)</f>
        <v>1644.7864</v>
      </c>
      <c r="F160" s="54">
        <f>SUM(F130:F159)</f>
        <v>2728.58</v>
      </c>
      <c r="G160" s="54">
        <f>SUM(G130:G159)</f>
        <v>5391.7910000000011</v>
      </c>
      <c r="H160" s="54">
        <f>SUM(E160:G160)</f>
        <v>9765.1574000000001</v>
      </c>
      <c r="I160" s="54">
        <f>SUM(I130:I159)</f>
        <v>635.56899999999996</v>
      </c>
      <c r="J160" s="54">
        <f>SUM(J130:J159)</f>
        <v>5.53</v>
      </c>
      <c r="K160" s="54">
        <f>+J160+I160+H160</f>
        <v>10406.2564</v>
      </c>
      <c r="L160" s="54">
        <f>SUM(L130:L159)</f>
        <v>9710.6839</v>
      </c>
      <c r="M160" s="54">
        <f>SUM(M130:M159)</f>
        <v>5550.1036000000013</v>
      </c>
      <c r="N160" s="54">
        <f>SUM(N130:N159)</f>
        <v>5498.7169999999996</v>
      </c>
      <c r="O160" s="54">
        <f>+N160+M160+L160</f>
        <v>20759.504500000003</v>
      </c>
      <c r="P160" s="54">
        <f>O160+K160</f>
        <v>31165.760900000001</v>
      </c>
      <c r="Q160" s="54">
        <f>SUM(Q130:Q159)</f>
        <v>55.94</v>
      </c>
      <c r="R160" s="54">
        <f>SUM(R130:R159)</f>
        <v>1707.4435000000001</v>
      </c>
      <c r="S160" s="54">
        <f>+R160+Q160</f>
        <v>1763.3835000000001</v>
      </c>
      <c r="T160" s="55">
        <f>+S160+P160</f>
        <v>32929.144400000005</v>
      </c>
    </row>
    <row r="161" spans="1:20" x14ac:dyDescent="0.2">
      <c r="A161" s="198" t="s">
        <v>560</v>
      </c>
      <c r="B161" s="201" t="s">
        <v>561</v>
      </c>
      <c r="C161" s="203" t="s">
        <v>112</v>
      </c>
      <c r="D161" s="180">
        <v>22</v>
      </c>
      <c r="E161" s="181">
        <v>0.02</v>
      </c>
      <c r="F161" s="181">
        <v>0</v>
      </c>
      <c r="G161" s="181">
        <v>0</v>
      </c>
      <c r="H161" s="181">
        <f t="shared" si="31"/>
        <v>0.02</v>
      </c>
      <c r="I161" s="181">
        <v>1.54</v>
      </c>
      <c r="J161" s="181">
        <v>0</v>
      </c>
      <c r="K161" s="181">
        <f t="shared" si="32"/>
        <v>1.54</v>
      </c>
      <c r="L161" s="181">
        <v>0</v>
      </c>
      <c r="M161" s="181">
        <v>6.1099999999999994</v>
      </c>
      <c r="N161" s="181">
        <v>5.629999999999999</v>
      </c>
      <c r="O161" s="181">
        <f t="shared" si="36"/>
        <v>11.739999999999998</v>
      </c>
      <c r="P161" s="181">
        <f t="shared" si="33"/>
        <v>13.299999999999999</v>
      </c>
      <c r="Q161" s="181">
        <v>0</v>
      </c>
      <c r="R161" s="181">
        <v>1.41</v>
      </c>
      <c r="S161" s="181">
        <f t="shared" si="34"/>
        <v>1.41</v>
      </c>
      <c r="T161" s="181">
        <f t="shared" si="35"/>
        <v>14.709999999999999</v>
      </c>
    </row>
    <row r="162" spans="1:20" x14ac:dyDescent="0.2">
      <c r="A162" s="200"/>
      <c r="B162" s="202"/>
      <c r="C162" s="204" t="s">
        <v>123</v>
      </c>
      <c r="D162" s="180">
        <v>55</v>
      </c>
      <c r="E162" s="181">
        <v>0</v>
      </c>
      <c r="F162" s="181">
        <v>10.389999999999999</v>
      </c>
      <c r="G162" s="181">
        <v>17</v>
      </c>
      <c r="H162" s="181">
        <f t="shared" si="31"/>
        <v>27.39</v>
      </c>
      <c r="I162" s="181">
        <v>1</v>
      </c>
      <c r="J162" s="181">
        <v>29.680000000000003</v>
      </c>
      <c r="K162" s="181">
        <f t="shared" si="32"/>
        <v>30.680000000000003</v>
      </c>
      <c r="L162" s="181">
        <v>0.87</v>
      </c>
      <c r="M162" s="181">
        <v>56.504999999999995</v>
      </c>
      <c r="N162" s="181">
        <v>28.27</v>
      </c>
      <c r="O162" s="181">
        <f t="shared" si="36"/>
        <v>85.644999999999996</v>
      </c>
      <c r="P162" s="181">
        <f t="shared" si="33"/>
        <v>143.715</v>
      </c>
      <c r="Q162" s="181">
        <v>19.940000000000001</v>
      </c>
      <c r="R162" s="181">
        <v>12.31</v>
      </c>
      <c r="S162" s="181">
        <f t="shared" si="34"/>
        <v>32.25</v>
      </c>
      <c r="T162" s="181">
        <f t="shared" si="35"/>
        <v>175.965</v>
      </c>
    </row>
    <row r="163" spans="1:20" x14ac:dyDescent="0.2">
      <c r="A163" s="200"/>
      <c r="B163" s="202"/>
      <c r="C163" s="204" t="s">
        <v>140</v>
      </c>
      <c r="D163" s="180">
        <v>18</v>
      </c>
      <c r="E163" s="181">
        <v>0.2</v>
      </c>
      <c r="F163" s="181">
        <v>2.0049999999999999</v>
      </c>
      <c r="G163" s="181">
        <v>0</v>
      </c>
      <c r="H163" s="181">
        <f t="shared" si="31"/>
        <v>2.2050000000000001</v>
      </c>
      <c r="I163" s="181">
        <v>3.69</v>
      </c>
      <c r="J163" s="181">
        <v>0</v>
      </c>
      <c r="K163" s="181">
        <f t="shared" si="32"/>
        <v>3.69</v>
      </c>
      <c r="L163" s="181">
        <v>2.4610000000000003</v>
      </c>
      <c r="M163" s="181">
        <v>3.657</v>
      </c>
      <c r="N163" s="181">
        <v>4.7300000000000004</v>
      </c>
      <c r="O163" s="181">
        <f t="shared" si="36"/>
        <v>10.848000000000001</v>
      </c>
      <c r="P163" s="181">
        <f t="shared" si="33"/>
        <v>16.743000000000002</v>
      </c>
      <c r="Q163" s="181">
        <v>0.01</v>
      </c>
      <c r="R163" s="181">
        <v>5.36</v>
      </c>
      <c r="S163" s="181">
        <f t="shared" si="34"/>
        <v>5.37</v>
      </c>
      <c r="T163" s="181">
        <f t="shared" si="35"/>
        <v>22.113000000000003</v>
      </c>
    </row>
    <row r="164" spans="1:20" x14ac:dyDescent="0.2">
      <c r="A164" s="200"/>
      <c r="B164" s="202"/>
      <c r="C164" s="204" t="s">
        <v>124</v>
      </c>
      <c r="D164" s="180">
        <v>36</v>
      </c>
      <c r="E164" s="181">
        <v>330.90800000000002</v>
      </c>
      <c r="F164" s="181">
        <v>502.12</v>
      </c>
      <c r="G164" s="181">
        <v>325.78300000000002</v>
      </c>
      <c r="H164" s="181">
        <f t="shared" si="31"/>
        <v>1158.8110000000001</v>
      </c>
      <c r="I164" s="181">
        <v>38.158000000000001</v>
      </c>
      <c r="J164" s="181">
        <v>243.74199999999999</v>
      </c>
      <c r="K164" s="181">
        <f t="shared" si="32"/>
        <v>281.89999999999998</v>
      </c>
      <c r="L164" s="181">
        <v>92.028999999999996</v>
      </c>
      <c r="M164" s="181">
        <v>412.07100000000008</v>
      </c>
      <c r="N164" s="181">
        <v>795.06499999999994</v>
      </c>
      <c r="O164" s="181">
        <f t="shared" si="36"/>
        <v>1299.165</v>
      </c>
      <c r="P164" s="181">
        <f t="shared" si="33"/>
        <v>2739.8760000000002</v>
      </c>
      <c r="Q164" s="181">
        <v>133.04000000000002</v>
      </c>
      <c r="R164" s="181">
        <v>77.715000000000003</v>
      </c>
      <c r="S164" s="181">
        <f t="shared" si="34"/>
        <v>210.75500000000002</v>
      </c>
      <c r="T164" s="181">
        <f t="shared" si="35"/>
        <v>2950.6310000000003</v>
      </c>
    </row>
    <row r="165" spans="1:20" x14ac:dyDescent="0.2">
      <c r="A165" s="200"/>
      <c r="B165" s="202"/>
      <c r="C165" s="204" t="s">
        <v>125</v>
      </c>
      <c r="D165" s="180">
        <v>17</v>
      </c>
      <c r="E165" s="181">
        <v>0.1</v>
      </c>
      <c r="F165" s="181">
        <v>0</v>
      </c>
      <c r="G165" s="181">
        <v>1.3</v>
      </c>
      <c r="H165" s="181">
        <f t="shared" si="31"/>
        <v>1.4000000000000001</v>
      </c>
      <c r="I165" s="181">
        <v>0</v>
      </c>
      <c r="J165" s="181">
        <v>0.3</v>
      </c>
      <c r="K165" s="181">
        <f t="shared" si="32"/>
        <v>0.3</v>
      </c>
      <c r="L165" s="181">
        <v>2.2800000000000002</v>
      </c>
      <c r="M165" s="181">
        <v>20.875</v>
      </c>
      <c r="N165" s="181">
        <v>7.2899999999999991</v>
      </c>
      <c r="O165" s="181">
        <f t="shared" si="36"/>
        <v>30.445</v>
      </c>
      <c r="P165" s="181">
        <f t="shared" si="33"/>
        <v>32.145000000000003</v>
      </c>
      <c r="Q165" s="181">
        <v>21</v>
      </c>
      <c r="R165" s="181">
        <v>99.55</v>
      </c>
      <c r="S165" s="181">
        <f t="shared" si="34"/>
        <v>120.55</v>
      </c>
      <c r="T165" s="181">
        <f t="shared" si="35"/>
        <v>152.69499999999999</v>
      </c>
    </row>
    <row r="166" spans="1:20" x14ac:dyDescent="0.2">
      <c r="A166" s="200"/>
      <c r="B166" s="202"/>
      <c r="C166" s="204" t="s">
        <v>138</v>
      </c>
      <c r="D166" s="180">
        <v>25</v>
      </c>
      <c r="E166" s="181">
        <v>14.52</v>
      </c>
      <c r="F166" s="181">
        <v>86.68</v>
      </c>
      <c r="G166" s="181">
        <v>0</v>
      </c>
      <c r="H166" s="181">
        <f t="shared" si="31"/>
        <v>101.2</v>
      </c>
      <c r="I166" s="181">
        <v>7.0000000000000007E-2</v>
      </c>
      <c r="J166" s="181">
        <v>8.57</v>
      </c>
      <c r="K166" s="181">
        <f t="shared" si="32"/>
        <v>8.64</v>
      </c>
      <c r="L166" s="181">
        <v>188.72</v>
      </c>
      <c r="M166" s="181">
        <v>321.96700000000004</v>
      </c>
      <c r="N166" s="181">
        <v>1631.27</v>
      </c>
      <c r="O166" s="181">
        <f t="shared" si="36"/>
        <v>2141.9569999999999</v>
      </c>
      <c r="P166" s="181">
        <f t="shared" si="33"/>
        <v>2251.797</v>
      </c>
      <c r="Q166" s="181">
        <v>256.48</v>
      </c>
      <c r="R166" s="181">
        <v>29.19</v>
      </c>
      <c r="S166" s="181">
        <f t="shared" si="34"/>
        <v>285.67</v>
      </c>
      <c r="T166" s="181">
        <f t="shared" si="35"/>
        <v>2537.4670000000001</v>
      </c>
    </row>
    <row r="167" spans="1:20" x14ac:dyDescent="0.2">
      <c r="A167" s="200"/>
      <c r="B167" s="202"/>
      <c r="C167" s="204" t="s">
        <v>144</v>
      </c>
      <c r="D167" s="180">
        <v>52</v>
      </c>
      <c r="E167" s="181">
        <v>5410.3090000000002</v>
      </c>
      <c r="F167" s="181">
        <v>1554.0273999999999</v>
      </c>
      <c r="G167" s="181">
        <v>2797.3980000000001</v>
      </c>
      <c r="H167" s="181">
        <f t="shared" si="31"/>
        <v>9761.7344000000012</v>
      </c>
      <c r="I167" s="181">
        <v>488.28199999999998</v>
      </c>
      <c r="J167" s="181">
        <v>974.63000000000011</v>
      </c>
      <c r="K167" s="181">
        <f t="shared" si="32"/>
        <v>1462.912</v>
      </c>
      <c r="L167" s="181">
        <v>2776.9700000000003</v>
      </c>
      <c r="M167" s="181">
        <v>3243.402</v>
      </c>
      <c r="N167" s="181">
        <v>1463.2990000000002</v>
      </c>
      <c r="O167" s="181">
        <f t="shared" si="36"/>
        <v>7483.6710000000003</v>
      </c>
      <c r="P167" s="181">
        <f t="shared" si="33"/>
        <v>18708.3174</v>
      </c>
      <c r="Q167" s="181">
        <v>58.198999999999998</v>
      </c>
      <c r="R167" s="181">
        <v>1290.153</v>
      </c>
      <c r="S167" s="181">
        <f t="shared" si="34"/>
        <v>1348.3520000000001</v>
      </c>
      <c r="T167" s="181">
        <f t="shared" si="35"/>
        <v>20056.669399999999</v>
      </c>
    </row>
    <row r="168" spans="1:20" x14ac:dyDescent="0.2">
      <c r="A168" s="200"/>
      <c r="B168" s="202"/>
      <c r="C168" s="204" t="s">
        <v>149</v>
      </c>
      <c r="D168" s="180">
        <v>15</v>
      </c>
      <c r="E168" s="181">
        <v>0.5</v>
      </c>
      <c r="F168" s="181">
        <v>0.1</v>
      </c>
      <c r="G168" s="181">
        <v>0.06</v>
      </c>
      <c r="H168" s="181">
        <f t="shared" si="31"/>
        <v>0.65999999999999992</v>
      </c>
      <c r="I168" s="181">
        <v>0.9</v>
      </c>
      <c r="J168" s="181">
        <v>0</v>
      </c>
      <c r="K168" s="181">
        <f t="shared" si="32"/>
        <v>0.9</v>
      </c>
      <c r="L168" s="181">
        <v>0.5</v>
      </c>
      <c r="M168" s="181">
        <v>5.5799999999999992</v>
      </c>
      <c r="N168" s="181">
        <v>14.68</v>
      </c>
      <c r="O168" s="181">
        <f t="shared" si="36"/>
        <v>20.759999999999998</v>
      </c>
      <c r="P168" s="181">
        <f t="shared" si="33"/>
        <v>22.319999999999997</v>
      </c>
      <c r="Q168" s="181">
        <v>6.9</v>
      </c>
      <c r="R168" s="181">
        <v>10.02</v>
      </c>
      <c r="S168" s="181">
        <f t="shared" si="34"/>
        <v>16.920000000000002</v>
      </c>
      <c r="T168" s="181">
        <f t="shared" si="35"/>
        <v>39.239999999999995</v>
      </c>
    </row>
    <row r="169" spans="1:20" x14ac:dyDescent="0.2">
      <c r="A169" s="200"/>
      <c r="B169" s="202"/>
      <c r="C169" s="204" t="s">
        <v>161</v>
      </c>
      <c r="D169" s="180">
        <v>26</v>
      </c>
      <c r="E169" s="181">
        <v>680.3626999999999</v>
      </c>
      <c r="F169" s="181">
        <v>671.75530000000003</v>
      </c>
      <c r="G169" s="181">
        <v>316.18899999999996</v>
      </c>
      <c r="H169" s="181">
        <f t="shared" si="31"/>
        <v>1668.3069999999998</v>
      </c>
      <c r="I169" s="181">
        <v>5.59</v>
      </c>
      <c r="J169" s="181">
        <v>56.2042</v>
      </c>
      <c r="K169" s="181">
        <f t="shared" si="32"/>
        <v>61.794200000000004</v>
      </c>
      <c r="L169" s="181">
        <v>124.98589999999999</v>
      </c>
      <c r="M169" s="181">
        <v>208.81890000000004</v>
      </c>
      <c r="N169" s="181">
        <v>386.24</v>
      </c>
      <c r="O169" s="181">
        <f t="shared" si="36"/>
        <v>720.04480000000001</v>
      </c>
      <c r="P169" s="181">
        <f t="shared" si="33"/>
        <v>2450.1459999999997</v>
      </c>
      <c r="Q169" s="181">
        <v>43.1</v>
      </c>
      <c r="R169" s="181">
        <v>243.53550000000001</v>
      </c>
      <c r="S169" s="181">
        <f t="shared" si="34"/>
        <v>286.63550000000004</v>
      </c>
      <c r="T169" s="181">
        <f t="shared" si="35"/>
        <v>2736.7814999999996</v>
      </c>
    </row>
    <row r="170" spans="1:20" x14ac:dyDescent="0.2">
      <c r="A170" s="200"/>
      <c r="B170" s="240" t="s">
        <v>562</v>
      </c>
      <c r="C170" s="204" t="s">
        <v>115</v>
      </c>
      <c r="D170" s="180">
        <v>5</v>
      </c>
      <c r="E170" s="181">
        <v>0</v>
      </c>
      <c r="F170" s="181">
        <v>0</v>
      </c>
      <c r="G170" s="181">
        <v>0.5</v>
      </c>
      <c r="H170" s="181">
        <f t="shared" si="31"/>
        <v>0.5</v>
      </c>
      <c r="I170" s="181">
        <v>3.2</v>
      </c>
      <c r="J170" s="181">
        <v>0</v>
      </c>
      <c r="K170" s="181">
        <f t="shared" si="32"/>
        <v>3.2</v>
      </c>
      <c r="L170" s="181">
        <v>0</v>
      </c>
      <c r="M170" s="181">
        <v>6.1760000000000002</v>
      </c>
      <c r="N170" s="181">
        <v>1.56</v>
      </c>
      <c r="O170" s="181">
        <f t="shared" si="36"/>
        <v>7.7360000000000007</v>
      </c>
      <c r="P170" s="181">
        <f t="shared" si="33"/>
        <v>11.436</v>
      </c>
      <c r="Q170" s="181">
        <v>0</v>
      </c>
      <c r="R170" s="181">
        <v>0</v>
      </c>
      <c r="S170" s="181">
        <f t="shared" si="34"/>
        <v>0</v>
      </c>
      <c r="T170" s="181">
        <f t="shared" si="35"/>
        <v>11.436</v>
      </c>
    </row>
    <row r="171" spans="1:20" x14ac:dyDescent="0.2">
      <c r="A171" s="200"/>
      <c r="B171" s="241"/>
      <c r="C171" s="204" t="s">
        <v>116</v>
      </c>
      <c r="D171" s="180">
        <v>43</v>
      </c>
      <c r="E171" s="181">
        <v>1409.1</v>
      </c>
      <c r="F171" s="181">
        <v>1231.2219999999998</v>
      </c>
      <c r="G171" s="181">
        <v>1162.8680000000002</v>
      </c>
      <c r="H171" s="181">
        <f t="shared" si="31"/>
        <v>3803.1899999999996</v>
      </c>
      <c r="I171" s="181">
        <v>188.01500000000001</v>
      </c>
      <c r="J171" s="181">
        <v>173.666</v>
      </c>
      <c r="K171" s="181">
        <f t="shared" si="32"/>
        <v>361.68100000000004</v>
      </c>
      <c r="L171" s="181">
        <v>434.06800000000004</v>
      </c>
      <c r="M171" s="181">
        <v>188.93799999999999</v>
      </c>
      <c r="N171" s="181">
        <v>227.51999999999998</v>
      </c>
      <c r="O171" s="181">
        <f t="shared" si="36"/>
        <v>850.52600000000007</v>
      </c>
      <c r="P171" s="181">
        <f t="shared" si="33"/>
        <v>5015.396999999999</v>
      </c>
      <c r="Q171" s="181">
        <v>230.13900000000001</v>
      </c>
      <c r="R171" s="181">
        <v>348.77100000000002</v>
      </c>
      <c r="S171" s="181">
        <f t="shared" si="34"/>
        <v>578.91000000000008</v>
      </c>
      <c r="T171" s="181">
        <f t="shared" si="35"/>
        <v>5594.3069999999989</v>
      </c>
    </row>
    <row r="172" spans="1:20" x14ac:dyDescent="0.2">
      <c r="A172" s="200"/>
      <c r="B172" s="241"/>
      <c r="C172" s="204" t="s">
        <v>136</v>
      </c>
      <c r="D172" s="180">
        <v>25</v>
      </c>
      <c r="E172" s="181">
        <v>3103.1869999999999</v>
      </c>
      <c r="F172" s="181">
        <v>1171.2055</v>
      </c>
      <c r="G172" s="181">
        <v>4371.9750000000004</v>
      </c>
      <c r="H172" s="181">
        <f t="shared" si="31"/>
        <v>8646.3675000000003</v>
      </c>
      <c r="I172" s="181">
        <v>303.46510000000001</v>
      </c>
      <c r="J172" s="181">
        <v>354.49</v>
      </c>
      <c r="K172" s="181">
        <f t="shared" si="32"/>
        <v>657.95510000000002</v>
      </c>
      <c r="L172" s="181">
        <v>1238.53</v>
      </c>
      <c r="M172" s="181">
        <v>1231.03</v>
      </c>
      <c r="N172" s="181">
        <v>831.596</v>
      </c>
      <c r="O172" s="181">
        <f t="shared" si="36"/>
        <v>3301.1559999999999</v>
      </c>
      <c r="P172" s="181">
        <f t="shared" si="33"/>
        <v>12605.478599999999</v>
      </c>
      <c r="Q172" s="181">
        <v>78</v>
      </c>
      <c r="R172" s="181">
        <v>298.25290000000001</v>
      </c>
      <c r="S172" s="181">
        <f t="shared" si="34"/>
        <v>376.25290000000001</v>
      </c>
      <c r="T172" s="181">
        <f t="shared" si="35"/>
        <v>12981.731499999998</v>
      </c>
    </row>
    <row r="173" spans="1:20" x14ac:dyDescent="0.2">
      <c r="A173" s="200"/>
      <c r="B173" s="241"/>
      <c r="C173" s="204" t="s">
        <v>141</v>
      </c>
      <c r="D173" s="180">
        <v>16</v>
      </c>
      <c r="E173" s="181">
        <v>256.42259999999999</v>
      </c>
      <c r="F173" s="181">
        <v>482.35</v>
      </c>
      <c r="G173" s="181">
        <v>872.41739999999993</v>
      </c>
      <c r="H173" s="181">
        <f t="shared" si="31"/>
        <v>1611.19</v>
      </c>
      <c r="I173" s="181">
        <v>34.18</v>
      </c>
      <c r="J173" s="181">
        <v>168</v>
      </c>
      <c r="K173" s="181">
        <f t="shared" si="32"/>
        <v>202.18</v>
      </c>
      <c r="L173" s="181">
        <v>301.27</v>
      </c>
      <c r="M173" s="181">
        <v>182.15100000000001</v>
      </c>
      <c r="N173" s="181">
        <v>107.3385</v>
      </c>
      <c r="O173" s="181">
        <f t="shared" si="36"/>
        <v>590.7595</v>
      </c>
      <c r="P173" s="181">
        <f t="shared" si="33"/>
        <v>2404.1295</v>
      </c>
      <c r="Q173" s="181">
        <v>3.91</v>
      </c>
      <c r="R173" s="181">
        <v>33.561500000000002</v>
      </c>
      <c r="S173" s="181">
        <f t="shared" si="34"/>
        <v>37.471500000000006</v>
      </c>
      <c r="T173" s="181">
        <f t="shared" si="35"/>
        <v>2441.6010000000001</v>
      </c>
    </row>
    <row r="174" spans="1:20" x14ac:dyDescent="0.2">
      <c r="A174" s="200"/>
      <c r="B174" s="241"/>
      <c r="C174" s="204" t="s">
        <v>145</v>
      </c>
      <c r="D174" s="180">
        <v>22</v>
      </c>
      <c r="E174" s="181">
        <v>709.55400000000009</v>
      </c>
      <c r="F174" s="181">
        <v>754.27300000000002</v>
      </c>
      <c r="G174" s="181">
        <v>2174.8440000000001</v>
      </c>
      <c r="H174" s="181">
        <f t="shared" si="31"/>
        <v>3638.6710000000003</v>
      </c>
      <c r="I174" s="181">
        <v>384.93200000000002</v>
      </c>
      <c r="J174" s="181">
        <v>317.56</v>
      </c>
      <c r="K174" s="181">
        <f t="shared" si="32"/>
        <v>702.49199999999996</v>
      </c>
      <c r="L174" s="181">
        <v>430.44200000000001</v>
      </c>
      <c r="M174" s="181">
        <v>677.89599999999996</v>
      </c>
      <c r="N174" s="181">
        <v>481.03000000000003</v>
      </c>
      <c r="O174" s="181">
        <f t="shared" si="36"/>
        <v>1589.3679999999999</v>
      </c>
      <c r="P174" s="181">
        <f t="shared" si="33"/>
        <v>5930.5310000000009</v>
      </c>
      <c r="Q174" s="181">
        <v>39</v>
      </c>
      <c r="R174" s="181">
        <v>180.22399999999999</v>
      </c>
      <c r="S174" s="181">
        <f t="shared" si="34"/>
        <v>219.22399999999999</v>
      </c>
      <c r="T174" s="181">
        <f t="shared" si="35"/>
        <v>6149.755000000001</v>
      </c>
    </row>
    <row r="175" spans="1:20" x14ac:dyDescent="0.2">
      <c r="A175" s="200"/>
      <c r="B175" s="241"/>
      <c r="C175" s="204" t="s">
        <v>146</v>
      </c>
      <c r="D175" s="180">
        <v>43</v>
      </c>
      <c r="E175" s="181">
        <v>4.0039999999999996</v>
      </c>
      <c r="F175" s="181">
        <v>232.86</v>
      </c>
      <c r="G175" s="181">
        <v>4.5299999999999994</v>
      </c>
      <c r="H175" s="181">
        <f t="shared" si="31"/>
        <v>241.39400000000001</v>
      </c>
      <c r="I175" s="181">
        <v>1.68</v>
      </c>
      <c r="J175" s="181">
        <v>1.5</v>
      </c>
      <c r="K175" s="181">
        <f t="shared" si="32"/>
        <v>3.1799999999999997</v>
      </c>
      <c r="L175" s="181">
        <v>0.75</v>
      </c>
      <c r="M175" s="181">
        <v>297.52000000000004</v>
      </c>
      <c r="N175" s="181">
        <v>46.63</v>
      </c>
      <c r="O175" s="181">
        <f t="shared" si="36"/>
        <v>344.90000000000003</v>
      </c>
      <c r="P175" s="181">
        <f t="shared" si="33"/>
        <v>589.47400000000005</v>
      </c>
      <c r="Q175" s="181">
        <v>9.2059999999999995</v>
      </c>
      <c r="R175" s="181">
        <v>1.55</v>
      </c>
      <c r="S175" s="181">
        <f t="shared" si="34"/>
        <v>10.756</v>
      </c>
      <c r="T175" s="181">
        <f t="shared" si="35"/>
        <v>600.23</v>
      </c>
    </row>
    <row r="176" spans="1:20" x14ac:dyDescent="0.2">
      <c r="A176" s="200"/>
      <c r="B176" s="242"/>
      <c r="C176" s="204" t="s">
        <v>158</v>
      </c>
      <c r="D176" s="180">
        <v>13</v>
      </c>
      <c r="E176" s="181">
        <v>0.1</v>
      </c>
      <c r="F176" s="181">
        <v>8.8858999999999995</v>
      </c>
      <c r="G176" s="181">
        <v>10.9839</v>
      </c>
      <c r="H176" s="181">
        <f t="shared" si="31"/>
        <v>19.969799999999999</v>
      </c>
      <c r="I176" s="181">
        <v>6.5837999999999992</v>
      </c>
      <c r="J176" s="181">
        <v>0</v>
      </c>
      <c r="K176" s="181">
        <f t="shared" si="32"/>
        <v>6.5837999999999992</v>
      </c>
      <c r="L176" s="181">
        <v>1.7686999999999999</v>
      </c>
      <c r="M176" s="181">
        <v>2.33</v>
      </c>
      <c r="N176" s="181">
        <v>0.95000000000000007</v>
      </c>
      <c r="O176" s="181">
        <f t="shared" si="36"/>
        <v>5.0487000000000002</v>
      </c>
      <c r="P176" s="181">
        <f t="shared" si="33"/>
        <v>31.6023</v>
      </c>
      <c r="Q176" s="181">
        <v>0</v>
      </c>
      <c r="R176" s="181">
        <v>8.5025999999999993</v>
      </c>
      <c r="S176" s="181">
        <f t="shared" si="34"/>
        <v>8.5025999999999993</v>
      </c>
      <c r="T176" s="181">
        <f t="shared" si="35"/>
        <v>40.104900000000001</v>
      </c>
    </row>
    <row r="177" spans="1:20" x14ac:dyDescent="0.2">
      <c r="A177" s="200"/>
      <c r="B177" s="206" t="s">
        <v>563</v>
      </c>
      <c r="C177" s="204" t="s">
        <v>117</v>
      </c>
      <c r="D177" s="180">
        <v>58</v>
      </c>
      <c r="E177" s="181">
        <v>11.08</v>
      </c>
      <c r="F177" s="181">
        <v>0.19</v>
      </c>
      <c r="G177" s="181">
        <v>0.44000000000000006</v>
      </c>
      <c r="H177" s="181">
        <f t="shared" si="31"/>
        <v>11.709999999999999</v>
      </c>
      <c r="I177" s="181">
        <v>0.44000000000000006</v>
      </c>
      <c r="J177" s="181">
        <v>0.75</v>
      </c>
      <c r="K177" s="181">
        <f t="shared" si="32"/>
        <v>1.19</v>
      </c>
      <c r="L177" s="181">
        <v>0.73</v>
      </c>
      <c r="M177" s="181">
        <v>16.565999999999999</v>
      </c>
      <c r="N177" s="181">
        <v>9.9499999999999993</v>
      </c>
      <c r="O177" s="181">
        <f t="shared" si="36"/>
        <v>27.245999999999999</v>
      </c>
      <c r="P177" s="181">
        <f t="shared" si="33"/>
        <v>40.146000000000001</v>
      </c>
      <c r="Q177" s="181">
        <v>9.379999999999999</v>
      </c>
      <c r="R177" s="181">
        <v>21.330000000000002</v>
      </c>
      <c r="S177" s="181">
        <f t="shared" si="34"/>
        <v>30.71</v>
      </c>
      <c r="T177" s="181">
        <f t="shared" si="35"/>
        <v>70.855999999999995</v>
      </c>
    </row>
    <row r="178" spans="1:20" x14ac:dyDescent="0.2">
      <c r="A178" s="200"/>
      <c r="B178" s="202"/>
      <c r="C178" s="204" t="s">
        <v>137</v>
      </c>
      <c r="D178" s="180">
        <v>13</v>
      </c>
      <c r="E178" s="181">
        <v>0</v>
      </c>
      <c r="F178" s="181">
        <v>0</v>
      </c>
      <c r="G178" s="181">
        <v>0</v>
      </c>
      <c r="H178" s="181">
        <f t="shared" si="31"/>
        <v>0</v>
      </c>
      <c r="I178" s="181">
        <v>0</v>
      </c>
      <c r="J178" s="181">
        <v>0</v>
      </c>
      <c r="K178" s="181">
        <f t="shared" si="32"/>
        <v>0</v>
      </c>
      <c r="L178" s="181">
        <v>0</v>
      </c>
      <c r="M178" s="181">
        <v>3.46</v>
      </c>
      <c r="N178" s="181">
        <v>7.77</v>
      </c>
      <c r="O178" s="181">
        <f t="shared" si="36"/>
        <v>11.23</v>
      </c>
      <c r="P178" s="181">
        <f t="shared" si="33"/>
        <v>11.23</v>
      </c>
      <c r="Q178" s="181">
        <v>0.1</v>
      </c>
      <c r="R178" s="181">
        <v>15.61</v>
      </c>
      <c r="S178" s="181">
        <f t="shared" si="34"/>
        <v>15.709999999999999</v>
      </c>
      <c r="T178" s="181">
        <f t="shared" si="35"/>
        <v>26.939999999999998</v>
      </c>
    </row>
    <row r="179" spans="1:20" x14ac:dyDescent="0.2">
      <c r="A179" s="200"/>
      <c r="B179" s="202"/>
      <c r="C179" s="204" t="s">
        <v>147</v>
      </c>
      <c r="D179" s="180">
        <v>50</v>
      </c>
      <c r="E179" s="181">
        <v>33</v>
      </c>
      <c r="F179" s="181">
        <v>31.62</v>
      </c>
      <c r="G179" s="181">
        <v>159</v>
      </c>
      <c r="H179" s="181">
        <f t="shared" si="31"/>
        <v>223.62</v>
      </c>
      <c r="I179" s="181">
        <v>1</v>
      </c>
      <c r="J179" s="181">
        <v>0.6</v>
      </c>
      <c r="K179" s="181">
        <f t="shared" si="32"/>
        <v>1.6</v>
      </c>
      <c r="L179" s="181">
        <v>7.99</v>
      </c>
      <c r="M179" s="181">
        <v>30.263000000000002</v>
      </c>
      <c r="N179" s="181">
        <v>18.753</v>
      </c>
      <c r="O179" s="181">
        <f t="shared" si="36"/>
        <v>57.006</v>
      </c>
      <c r="P179" s="181">
        <f t="shared" si="33"/>
        <v>282.226</v>
      </c>
      <c r="Q179" s="181">
        <v>0.5</v>
      </c>
      <c r="R179" s="181">
        <v>10.94</v>
      </c>
      <c r="S179" s="181">
        <f t="shared" si="34"/>
        <v>11.44</v>
      </c>
      <c r="T179" s="181">
        <f t="shared" si="35"/>
        <v>293.666</v>
      </c>
    </row>
    <row r="180" spans="1:20" x14ac:dyDescent="0.2">
      <c r="A180" s="200"/>
      <c r="B180" s="202"/>
      <c r="C180" s="204" t="s">
        <v>148</v>
      </c>
      <c r="D180" s="180">
        <v>8</v>
      </c>
      <c r="E180" s="181">
        <v>15.905799999999999</v>
      </c>
      <c r="F180" s="181">
        <v>74.676299999999998</v>
      </c>
      <c r="G180" s="181">
        <v>1.4826999999999999</v>
      </c>
      <c r="H180" s="181">
        <f t="shared" si="31"/>
        <v>92.064799999999991</v>
      </c>
      <c r="I180" s="181">
        <v>0</v>
      </c>
      <c r="J180" s="181">
        <v>0</v>
      </c>
      <c r="K180" s="181">
        <f t="shared" si="32"/>
        <v>0</v>
      </c>
      <c r="L180" s="181">
        <v>89.2316</v>
      </c>
      <c r="M180" s="181">
        <v>2.4699999999999998</v>
      </c>
      <c r="N180" s="181">
        <v>0.03</v>
      </c>
      <c r="O180" s="181">
        <f t="shared" si="36"/>
        <v>91.7316</v>
      </c>
      <c r="P180" s="181">
        <f t="shared" si="33"/>
        <v>183.79640000000001</v>
      </c>
      <c r="Q180" s="181">
        <v>0</v>
      </c>
      <c r="R180" s="181">
        <v>8.4863999999999997</v>
      </c>
      <c r="S180" s="181">
        <f t="shared" si="34"/>
        <v>8.4863999999999997</v>
      </c>
      <c r="T180" s="181">
        <f t="shared" si="35"/>
        <v>192.28280000000001</v>
      </c>
    </row>
    <row r="181" spans="1:20" x14ac:dyDescent="0.2">
      <c r="A181" s="200"/>
      <c r="B181" s="202"/>
      <c r="C181" s="205" t="s">
        <v>150</v>
      </c>
      <c r="D181" s="180">
        <v>37</v>
      </c>
      <c r="E181" s="181">
        <v>1.06</v>
      </c>
      <c r="F181" s="181">
        <v>1.1299999999999999</v>
      </c>
      <c r="G181" s="181">
        <v>0.24</v>
      </c>
      <c r="H181" s="181">
        <f t="shared" si="31"/>
        <v>2.4299999999999997</v>
      </c>
      <c r="I181" s="181">
        <v>2.1</v>
      </c>
      <c r="J181" s="181">
        <v>0.22700000000000001</v>
      </c>
      <c r="K181" s="181">
        <f t="shared" si="32"/>
        <v>2.327</v>
      </c>
      <c r="L181" s="181">
        <v>1.3699999999999999</v>
      </c>
      <c r="M181" s="181">
        <v>17.739999999999998</v>
      </c>
      <c r="N181" s="181">
        <v>43.399999999999991</v>
      </c>
      <c r="O181" s="181">
        <f t="shared" si="36"/>
        <v>62.509999999999991</v>
      </c>
      <c r="P181" s="181">
        <f t="shared" si="33"/>
        <v>67.266999999999996</v>
      </c>
      <c r="Q181" s="181">
        <v>1.38</v>
      </c>
      <c r="R181" s="181">
        <v>0.61899999999999999</v>
      </c>
      <c r="S181" s="181">
        <f t="shared" si="34"/>
        <v>1.9989999999999999</v>
      </c>
      <c r="T181" s="181">
        <f t="shared" si="35"/>
        <v>69.265999999999991</v>
      </c>
    </row>
    <row r="182" spans="1:20" ht="15" x14ac:dyDescent="0.25">
      <c r="A182" s="230" t="s">
        <v>0</v>
      </c>
      <c r="B182" s="231"/>
      <c r="C182" s="232" t="s">
        <v>0</v>
      </c>
      <c r="D182" s="53">
        <f>SUM(D161:D181)</f>
        <v>599</v>
      </c>
      <c r="E182" s="54">
        <f>SUM(E161:E181)</f>
        <v>11980.333100000002</v>
      </c>
      <c r="F182" s="54">
        <f t="shared" ref="F182:T182" si="37">SUM(F161:F181)</f>
        <v>6815.4903999999997</v>
      </c>
      <c r="G182" s="54">
        <f t="shared" si="37"/>
        <v>12217.011</v>
      </c>
      <c r="H182" s="54">
        <f>SUM(E182:G182)</f>
        <v>31012.834500000004</v>
      </c>
      <c r="I182" s="54">
        <f t="shared" si="37"/>
        <v>1464.8259000000003</v>
      </c>
      <c r="J182" s="54">
        <f t="shared" si="37"/>
        <v>2329.9191999999998</v>
      </c>
      <c r="K182" s="54">
        <f t="shared" si="37"/>
        <v>3794.7451000000001</v>
      </c>
      <c r="L182" s="54">
        <f t="shared" si="37"/>
        <v>5694.9661999999989</v>
      </c>
      <c r="M182" s="54">
        <f t="shared" si="37"/>
        <v>6935.5259000000005</v>
      </c>
      <c r="N182" s="54">
        <f t="shared" si="37"/>
        <v>6113.0014999999985</v>
      </c>
      <c r="O182" s="54">
        <f t="shared" si="37"/>
        <v>18743.493599999998</v>
      </c>
      <c r="P182" s="54">
        <f>O182+K182</f>
        <v>22538.238699999998</v>
      </c>
      <c r="Q182" s="54">
        <f t="shared" si="37"/>
        <v>910.28399999999999</v>
      </c>
      <c r="R182" s="54">
        <f t="shared" si="37"/>
        <v>2697.0909000000001</v>
      </c>
      <c r="S182" s="54">
        <f t="shared" si="37"/>
        <v>3607.3748999999998</v>
      </c>
      <c r="T182" s="54">
        <f t="shared" si="37"/>
        <v>57158.448100000009</v>
      </c>
    </row>
    <row r="183" spans="1:20" x14ac:dyDescent="0.2">
      <c r="A183" s="167" t="s">
        <v>7</v>
      </c>
      <c r="B183" s="35" t="s">
        <v>427</v>
      </c>
      <c r="C183" s="26" t="s">
        <v>131</v>
      </c>
      <c r="D183" s="180">
        <v>190</v>
      </c>
      <c r="E183" s="181">
        <v>1636.1400000000003</v>
      </c>
      <c r="F183" s="181">
        <v>28.009999999999998</v>
      </c>
      <c r="G183" s="181">
        <v>2088.37</v>
      </c>
      <c r="H183" s="181">
        <f t="shared" ref="H183:H215" si="38">SUM(E183:G183)</f>
        <v>3752.5200000000004</v>
      </c>
      <c r="I183" s="181">
        <v>459.88000000000005</v>
      </c>
      <c r="J183" s="181">
        <v>92.91</v>
      </c>
      <c r="K183" s="181">
        <f t="shared" ref="K183:K215" si="39">SUM(H183:J183)</f>
        <v>4305.3100000000004</v>
      </c>
      <c r="L183" s="181">
        <v>171.76</v>
      </c>
      <c r="M183" s="181">
        <v>550.81400000000008</v>
      </c>
      <c r="N183" s="181">
        <v>132.14999999999995</v>
      </c>
      <c r="O183" s="181">
        <f t="shared" ref="O183:O215" si="40">SUM(L183:N183)</f>
        <v>854.72400000000005</v>
      </c>
      <c r="P183" s="181">
        <f t="shared" ref="P183:P215" si="41">SUM(O183+K183)</f>
        <v>5160.0340000000006</v>
      </c>
      <c r="Q183" s="181">
        <v>242.03</v>
      </c>
      <c r="R183" s="181">
        <v>58.980000000000011</v>
      </c>
      <c r="S183" s="181">
        <f t="shared" ref="S183:S215" si="42">SUM(Q183:R183)</f>
        <v>301.01</v>
      </c>
      <c r="T183" s="181">
        <f t="shared" ref="T183:T215" si="43">SUM(S183+P183)</f>
        <v>5461.0440000000008</v>
      </c>
    </row>
    <row r="184" spans="1:20" x14ac:dyDescent="0.2">
      <c r="A184" s="167"/>
      <c r="B184" s="35"/>
      <c r="C184" s="26" t="s">
        <v>128</v>
      </c>
      <c r="D184" s="180">
        <v>23</v>
      </c>
      <c r="E184" s="181">
        <v>249.2</v>
      </c>
      <c r="F184" s="181">
        <v>165.73</v>
      </c>
      <c r="G184" s="181">
        <v>707.64</v>
      </c>
      <c r="H184" s="181">
        <f t="shared" si="38"/>
        <v>1122.57</v>
      </c>
      <c r="I184" s="181">
        <v>146.9</v>
      </c>
      <c r="J184" s="181">
        <v>43.24</v>
      </c>
      <c r="K184" s="181">
        <f t="shared" si="39"/>
        <v>1312.71</v>
      </c>
      <c r="L184" s="181">
        <v>232.19</v>
      </c>
      <c r="M184" s="181">
        <v>581.42500000000007</v>
      </c>
      <c r="N184" s="181">
        <v>201.82</v>
      </c>
      <c r="O184" s="181">
        <f t="shared" si="40"/>
        <v>1015.4349999999999</v>
      </c>
      <c r="P184" s="181">
        <f t="shared" si="41"/>
        <v>2328.145</v>
      </c>
      <c r="Q184" s="181">
        <v>87.56</v>
      </c>
      <c r="R184" s="181">
        <v>39.959999999999994</v>
      </c>
      <c r="S184" s="181">
        <f t="shared" si="42"/>
        <v>127.52</v>
      </c>
      <c r="T184" s="181">
        <f t="shared" si="43"/>
        <v>2455.665</v>
      </c>
    </row>
    <row r="185" spans="1:20" x14ac:dyDescent="0.2">
      <c r="A185" s="167"/>
      <c r="B185" s="35"/>
      <c r="C185" s="26" t="s">
        <v>152</v>
      </c>
      <c r="D185" s="180">
        <v>13</v>
      </c>
      <c r="E185" s="181">
        <v>0</v>
      </c>
      <c r="F185" s="181">
        <v>0.23</v>
      </c>
      <c r="G185" s="181">
        <v>0</v>
      </c>
      <c r="H185" s="181">
        <f t="shared" si="38"/>
        <v>0.23</v>
      </c>
      <c r="I185" s="181"/>
      <c r="J185" s="181"/>
      <c r="K185" s="181">
        <f t="shared" si="39"/>
        <v>0.23</v>
      </c>
      <c r="L185" s="181">
        <v>0</v>
      </c>
      <c r="M185" s="181">
        <v>4.7200000000000006</v>
      </c>
      <c r="N185" s="181">
        <v>0.67</v>
      </c>
      <c r="O185" s="181">
        <f t="shared" si="40"/>
        <v>5.3900000000000006</v>
      </c>
      <c r="P185" s="181">
        <f t="shared" si="41"/>
        <v>5.620000000000001</v>
      </c>
      <c r="Q185" s="181"/>
      <c r="R185" s="181"/>
      <c r="S185" s="181">
        <f t="shared" si="42"/>
        <v>0</v>
      </c>
      <c r="T185" s="181">
        <f t="shared" si="43"/>
        <v>5.620000000000001</v>
      </c>
    </row>
    <row r="186" spans="1:20" x14ac:dyDescent="0.2">
      <c r="A186" s="167"/>
      <c r="B186" s="35"/>
      <c r="C186" s="26" t="s">
        <v>160</v>
      </c>
      <c r="D186" s="180">
        <v>50</v>
      </c>
      <c r="E186" s="181">
        <v>1483.4699999999998</v>
      </c>
      <c r="F186" s="181">
        <v>265.65000000000003</v>
      </c>
      <c r="G186" s="181">
        <v>771.64</v>
      </c>
      <c r="H186" s="181">
        <f t="shared" si="38"/>
        <v>2520.7599999999998</v>
      </c>
      <c r="I186" s="181">
        <v>396.13000000000005</v>
      </c>
      <c r="J186" s="181">
        <v>58.24</v>
      </c>
      <c r="K186" s="181">
        <f t="shared" si="39"/>
        <v>2975.1299999999997</v>
      </c>
      <c r="L186" s="181">
        <v>227.07</v>
      </c>
      <c r="M186" s="181">
        <v>297.09000000000003</v>
      </c>
      <c r="N186" s="181">
        <v>120.31</v>
      </c>
      <c r="O186" s="181">
        <f t="shared" si="40"/>
        <v>644.47</v>
      </c>
      <c r="P186" s="181">
        <f t="shared" si="41"/>
        <v>3619.5999999999995</v>
      </c>
      <c r="Q186" s="181">
        <v>961.65999999999985</v>
      </c>
      <c r="R186" s="181">
        <v>648.55999999999995</v>
      </c>
      <c r="S186" s="181">
        <f t="shared" si="42"/>
        <v>1610.2199999999998</v>
      </c>
      <c r="T186" s="181">
        <f t="shared" si="43"/>
        <v>5229.82</v>
      </c>
    </row>
    <row r="187" spans="1:20" x14ac:dyDescent="0.2">
      <c r="A187" s="167"/>
      <c r="B187" s="35"/>
      <c r="C187" s="26" t="s">
        <v>113</v>
      </c>
      <c r="D187" s="180">
        <v>55</v>
      </c>
      <c r="E187" s="181">
        <v>61.440000000000005</v>
      </c>
      <c r="F187" s="181">
        <v>1.54</v>
      </c>
      <c r="G187" s="181">
        <v>99.83</v>
      </c>
      <c r="H187" s="181">
        <f t="shared" si="38"/>
        <v>162.81</v>
      </c>
      <c r="I187" s="181">
        <v>60.85</v>
      </c>
      <c r="J187" s="181">
        <v>7.04</v>
      </c>
      <c r="K187" s="181">
        <f t="shared" si="39"/>
        <v>230.7</v>
      </c>
      <c r="L187" s="181">
        <v>28.27</v>
      </c>
      <c r="M187" s="181">
        <v>80.918000000000006</v>
      </c>
      <c r="N187" s="181">
        <v>56.38000000000001</v>
      </c>
      <c r="O187" s="181">
        <f t="shared" si="40"/>
        <v>165.56800000000001</v>
      </c>
      <c r="P187" s="181">
        <f t="shared" si="41"/>
        <v>396.26800000000003</v>
      </c>
      <c r="Q187" s="181">
        <v>151.16999999999999</v>
      </c>
      <c r="R187" s="181">
        <v>4.3</v>
      </c>
      <c r="S187" s="181">
        <f t="shared" si="42"/>
        <v>155.47</v>
      </c>
      <c r="T187" s="181">
        <f t="shared" si="43"/>
        <v>551.73800000000006</v>
      </c>
    </row>
    <row r="188" spans="1:20" x14ac:dyDescent="0.2">
      <c r="A188" s="167"/>
      <c r="B188" s="35"/>
      <c r="C188" s="26" t="s">
        <v>159</v>
      </c>
      <c r="D188" s="180">
        <v>10</v>
      </c>
      <c r="E188" s="181">
        <v>12.43</v>
      </c>
      <c r="F188" s="181">
        <v>0</v>
      </c>
      <c r="G188" s="181">
        <v>4.2</v>
      </c>
      <c r="H188" s="181">
        <f t="shared" si="38"/>
        <v>16.63</v>
      </c>
      <c r="I188" s="181">
        <v>0</v>
      </c>
      <c r="J188" s="181">
        <v>0.2</v>
      </c>
      <c r="K188" s="181">
        <f t="shared" si="39"/>
        <v>16.829999999999998</v>
      </c>
      <c r="L188" s="181">
        <v>3.46</v>
      </c>
      <c r="M188" s="181">
        <v>52.444000000000003</v>
      </c>
      <c r="N188" s="181">
        <v>13.84</v>
      </c>
      <c r="O188" s="181">
        <f t="shared" si="40"/>
        <v>69.744</v>
      </c>
      <c r="P188" s="181">
        <f t="shared" si="41"/>
        <v>86.573999999999998</v>
      </c>
      <c r="Q188" s="181">
        <v>0</v>
      </c>
      <c r="R188" s="181">
        <v>2</v>
      </c>
      <c r="S188" s="181">
        <f t="shared" si="42"/>
        <v>2</v>
      </c>
      <c r="T188" s="181">
        <f t="shared" si="43"/>
        <v>88.573999999999998</v>
      </c>
    </row>
    <row r="189" spans="1:20" x14ac:dyDescent="0.2">
      <c r="A189" s="167"/>
      <c r="B189" s="35"/>
      <c r="C189" s="26" t="s">
        <v>143</v>
      </c>
      <c r="D189" s="180">
        <v>25</v>
      </c>
      <c r="E189" s="181">
        <v>0.27</v>
      </c>
      <c r="F189" s="181">
        <v>0</v>
      </c>
      <c r="G189" s="181">
        <v>0.56000000000000005</v>
      </c>
      <c r="H189" s="181">
        <f t="shared" si="38"/>
        <v>0.83000000000000007</v>
      </c>
      <c r="I189" s="181">
        <v>0.52</v>
      </c>
      <c r="J189" s="181">
        <v>0</v>
      </c>
      <c r="K189" s="181">
        <f t="shared" si="39"/>
        <v>1.35</v>
      </c>
      <c r="L189" s="181">
        <v>0</v>
      </c>
      <c r="M189" s="181">
        <v>2.8770000000000002</v>
      </c>
      <c r="N189" s="181">
        <v>0.61</v>
      </c>
      <c r="O189" s="181">
        <f t="shared" si="40"/>
        <v>3.4870000000000001</v>
      </c>
      <c r="P189" s="181">
        <f t="shared" si="41"/>
        <v>4.8369999999999997</v>
      </c>
      <c r="Q189" s="181">
        <v>0.68</v>
      </c>
      <c r="R189" s="181">
        <v>8.7700000000000014</v>
      </c>
      <c r="S189" s="181">
        <f t="shared" si="42"/>
        <v>9.4500000000000011</v>
      </c>
      <c r="T189" s="181">
        <f t="shared" si="43"/>
        <v>14.287000000000001</v>
      </c>
    </row>
    <row r="190" spans="1:20" x14ac:dyDescent="0.2">
      <c r="A190" s="167"/>
      <c r="B190" s="35"/>
      <c r="C190" s="26" t="s">
        <v>153</v>
      </c>
      <c r="D190" s="180">
        <v>10</v>
      </c>
      <c r="E190" s="181">
        <v>249.59</v>
      </c>
      <c r="F190" s="181">
        <v>474.46</v>
      </c>
      <c r="G190" s="181">
        <v>273.3</v>
      </c>
      <c r="H190" s="181">
        <f t="shared" si="38"/>
        <v>997.34999999999991</v>
      </c>
      <c r="I190" s="181">
        <v>21.51</v>
      </c>
      <c r="J190" s="181">
        <v>56.01</v>
      </c>
      <c r="K190" s="181">
        <f t="shared" si="39"/>
        <v>1074.8699999999999</v>
      </c>
      <c r="L190" s="181">
        <v>149.65</v>
      </c>
      <c r="M190" s="181">
        <v>134.35000000000002</v>
      </c>
      <c r="N190" s="181">
        <v>15.749999999999998</v>
      </c>
      <c r="O190" s="181">
        <f t="shared" si="40"/>
        <v>299.75</v>
      </c>
      <c r="P190" s="181">
        <f t="shared" si="41"/>
        <v>1374.62</v>
      </c>
      <c r="Q190" s="181">
        <v>168.69</v>
      </c>
      <c r="R190" s="181">
        <v>17.310000000000002</v>
      </c>
      <c r="S190" s="181">
        <f t="shared" si="42"/>
        <v>186</v>
      </c>
      <c r="T190" s="181">
        <f t="shared" si="43"/>
        <v>1560.62</v>
      </c>
    </row>
    <row r="191" spans="1:20" x14ac:dyDescent="0.2">
      <c r="A191" s="167"/>
      <c r="B191" s="35"/>
      <c r="C191" s="297" t="s">
        <v>410</v>
      </c>
      <c r="D191" s="295">
        <v>28</v>
      </c>
      <c r="E191" s="296">
        <v>0</v>
      </c>
      <c r="F191" s="296">
        <v>15.120000000000001</v>
      </c>
      <c r="G191" s="296">
        <v>0</v>
      </c>
      <c r="H191" s="296">
        <f t="shared" si="38"/>
        <v>15.120000000000001</v>
      </c>
      <c r="I191" s="296">
        <v>7.0000000000000007E-2</v>
      </c>
      <c r="J191" s="296">
        <v>0</v>
      </c>
      <c r="K191" s="296">
        <f t="shared" si="39"/>
        <v>15.190000000000001</v>
      </c>
      <c r="L191" s="296">
        <v>822.99</v>
      </c>
      <c r="M191" s="296">
        <v>6.83</v>
      </c>
      <c r="N191" s="296">
        <v>159.19</v>
      </c>
      <c r="O191" s="296">
        <f t="shared" si="40"/>
        <v>989.01</v>
      </c>
      <c r="P191" s="296">
        <f t="shared" si="41"/>
        <v>1004.2</v>
      </c>
      <c r="Q191" s="296">
        <v>0</v>
      </c>
      <c r="R191" s="296">
        <v>1</v>
      </c>
      <c r="S191" s="296">
        <f t="shared" si="42"/>
        <v>1</v>
      </c>
      <c r="T191" s="296">
        <f t="shared" si="43"/>
        <v>1005.2</v>
      </c>
    </row>
    <row r="192" spans="1:20" x14ac:dyDescent="0.2">
      <c r="A192" s="167"/>
      <c r="B192" s="35"/>
      <c r="C192" s="26" t="s">
        <v>142</v>
      </c>
      <c r="D192" s="180">
        <v>6</v>
      </c>
      <c r="E192" s="181">
        <v>0.36</v>
      </c>
      <c r="F192" s="181">
        <v>0</v>
      </c>
      <c r="G192" s="181">
        <v>0.72</v>
      </c>
      <c r="H192" s="181">
        <f t="shared" si="38"/>
        <v>1.08</v>
      </c>
      <c r="I192" s="181">
        <v>4</v>
      </c>
      <c r="J192" s="181">
        <v>0</v>
      </c>
      <c r="K192" s="181">
        <f t="shared" si="39"/>
        <v>5.08</v>
      </c>
      <c r="L192" s="181">
        <v>0</v>
      </c>
      <c r="M192" s="181">
        <v>1.85</v>
      </c>
      <c r="N192" s="181">
        <v>2.06</v>
      </c>
      <c r="O192" s="181">
        <f t="shared" si="40"/>
        <v>3.91</v>
      </c>
      <c r="P192" s="181">
        <f t="shared" si="41"/>
        <v>8.99</v>
      </c>
      <c r="Q192" s="181">
        <v>0</v>
      </c>
      <c r="R192" s="181">
        <v>1.58</v>
      </c>
      <c r="S192" s="181">
        <f t="shared" si="42"/>
        <v>1.58</v>
      </c>
      <c r="T192" s="181">
        <f t="shared" si="43"/>
        <v>10.57</v>
      </c>
    </row>
    <row r="193" spans="1:20" x14ac:dyDescent="0.2">
      <c r="A193" s="167"/>
      <c r="B193" s="35"/>
      <c r="C193" s="26" t="s">
        <v>133</v>
      </c>
      <c r="D193" s="180">
        <v>139</v>
      </c>
      <c r="E193" s="181">
        <v>583.91</v>
      </c>
      <c r="F193" s="181">
        <v>432.55999999999995</v>
      </c>
      <c r="G193" s="181">
        <v>4990.2599999999993</v>
      </c>
      <c r="H193" s="181">
        <f t="shared" si="38"/>
        <v>6006.73</v>
      </c>
      <c r="I193" s="181">
        <v>7697.02</v>
      </c>
      <c r="J193" s="181">
        <v>1728.72</v>
      </c>
      <c r="K193" s="181">
        <f t="shared" si="39"/>
        <v>15432.47</v>
      </c>
      <c r="L193" s="181">
        <v>2091.8799999999997</v>
      </c>
      <c r="M193" s="181">
        <v>872.0899999999998</v>
      </c>
      <c r="N193" s="181">
        <v>821.43299999999977</v>
      </c>
      <c r="O193" s="181">
        <f t="shared" si="40"/>
        <v>3785.4029999999993</v>
      </c>
      <c r="P193" s="181">
        <f t="shared" si="41"/>
        <v>19217.873</v>
      </c>
      <c r="Q193" s="181">
        <v>4123.2700000000004</v>
      </c>
      <c r="R193" s="181">
        <v>130.67400000000001</v>
      </c>
      <c r="S193" s="181">
        <f t="shared" si="42"/>
        <v>4253.9440000000004</v>
      </c>
      <c r="T193" s="181">
        <f t="shared" si="43"/>
        <v>23471.816999999999</v>
      </c>
    </row>
    <row r="194" spans="1:20" x14ac:dyDescent="0.2">
      <c r="A194" s="167"/>
      <c r="B194" s="35"/>
      <c r="C194" s="26" t="s">
        <v>134</v>
      </c>
      <c r="D194" s="180">
        <v>47</v>
      </c>
      <c r="E194" s="181">
        <v>9822.06</v>
      </c>
      <c r="F194" s="181">
        <v>5224.95</v>
      </c>
      <c r="G194" s="181">
        <v>19721.043000000001</v>
      </c>
      <c r="H194" s="181">
        <f t="shared" si="38"/>
        <v>34768.053</v>
      </c>
      <c r="I194" s="181">
        <v>30101.510000000002</v>
      </c>
      <c r="J194" s="181">
        <v>609.85</v>
      </c>
      <c r="K194" s="181">
        <f t="shared" si="39"/>
        <v>65479.413</v>
      </c>
      <c r="L194" s="181">
        <v>18948.099999999999</v>
      </c>
      <c r="M194" s="181">
        <v>6749.6840000000011</v>
      </c>
      <c r="N194" s="181">
        <v>3022.0500000000006</v>
      </c>
      <c r="O194" s="181">
        <f t="shared" si="40"/>
        <v>28719.833999999999</v>
      </c>
      <c r="P194" s="181">
        <f t="shared" si="41"/>
        <v>94199.247000000003</v>
      </c>
      <c r="Q194" s="181">
        <v>4040.4700000000003</v>
      </c>
      <c r="R194" s="181">
        <v>2583.4499999999998</v>
      </c>
      <c r="S194" s="181">
        <f t="shared" si="42"/>
        <v>6623.92</v>
      </c>
      <c r="T194" s="181">
        <f t="shared" si="43"/>
        <v>100823.167</v>
      </c>
    </row>
    <row r="195" spans="1:20" x14ac:dyDescent="0.2">
      <c r="A195" s="167"/>
      <c r="B195" s="35"/>
      <c r="C195" s="26" t="s">
        <v>135</v>
      </c>
      <c r="D195" s="180">
        <v>21</v>
      </c>
      <c r="E195" s="181">
        <v>0</v>
      </c>
      <c r="F195" s="181">
        <v>6</v>
      </c>
      <c r="G195" s="181">
        <v>10</v>
      </c>
      <c r="H195" s="181">
        <f t="shared" si="38"/>
        <v>16</v>
      </c>
      <c r="I195" s="181">
        <v>16.355</v>
      </c>
      <c r="J195" s="181">
        <v>0</v>
      </c>
      <c r="K195" s="181">
        <f t="shared" si="39"/>
        <v>32.355000000000004</v>
      </c>
      <c r="L195" s="181">
        <v>1</v>
      </c>
      <c r="M195" s="181">
        <v>18.684999999999999</v>
      </c>
      <c r="N195" s="181">
        <v>23.36</v>
      </c>
      <c r="O195" s="181">
        <f t="shared" si="40"/>
        <v>43.045000000000002</v>
      </c>
      <c r="P195" s="181">
        <f t="shared" si="41"/>
        <v>75.400000000000006</v>
      </c>
      <c r="Q195" s="181">
        <v>16.5</v>
      </c>
      <c r="R195" s="181">
        <v>0.01</v>
      </c>
      <c r="S195" s="181">
        <f t="shared" si="42"/>
        <v>16.510000000000002</v>
      </c>
      <c r="T195" s="181">
        <f t="shared" si="43"/>
        <v>91.910000000000011</v>
      </c>
    </row>
    <row r="196" spans="1:20" x14ac:dyDescent="0.2">
      <c r="A196" s="167"/>
      <c r="B196" s="85"/>
      <c r="C196" s="26" t="s">
        <v>110</v>
      </c>
      <c r="D196" s="180">
        <v>9</v>
      </c>
      <c r="E196" s="181">
        <v>0</v>
      </c>
      <c r="F196" s="181">
        <v>0</v>
      </c>
      <c r="G196" s="181">
        <v>1.7</v>
      </c>
      <c r="H196" s="181">
        <f t="shared" si="38"/>
        <v>1.7</v>
      </c>
      <c r="I196" s="181"/>
      <c r="J196" s="181"/>
      <c r="K196" s="181">
        <f t="shared" si="39"/>
        <v>1.7</v>
      </c>
      <c r="L196" s="181">
        <v>21.2</v>
      </c>
      <c r="M196" s="181">
        <v>26.81</v>
      </c>
      <c r="N196" s="181">
        <v>28.52</v>
      </c>
      <c r="O196" s="181">
        <f t="shared" si="40"/>
        <v>76.53</v>
      </c>
      <c r="P196" s="181">
        <f t="shared" si="41"/>
        <v>78.23</v>
      </c>
      <c r="Q196" s="181">
        <v>2.82</v>
      </c>
      <c r="R196" s="181"/>
      <c r="S196" s="181">
        <f t="shared" si="42"/>
        <v>2.82</v>
      </c>
      <c r="T196" s="181">
        <f t="shared" si="43"/>
        <v>81.05</v>
      </c>
    </row>
    <row r="197" spans="1:20" x14ac:dyDescent="0.2">
      <c r="A197" s="167"/>
      <c r="B197" s="35" t="s">
        <v>118</v>
      </c>
      <c r="C197" s="26" t="s">
        <v>118</v>
      </c>
      <c r="D197" s="180">
        <v>18</v>
      </c>
      <c r="E197" s="181">
        <v>0</v>
      </c>
      <c r="F197" s="181">
        <v>0</v>
      </c>
      <c r="G197" s="181">
        <v>0.01</v>
      </c>
      <c r="H197" s="181">
        <f t="shared" si="38"/>
        <v>0.01</v>
      </c>
      <c r="I197" s="181">
        <v>0.38</v>
      </c>
      <c r="J197" s="181">
        <v>0</v>
      </c>
      <c r="K197" s="181">
        <f t="shared" si="39"/>
        <v>0.39</v>
      </c>
      <c r="L197" s="181">
        <v>0</v>
      </c>
      <c r="M197" s="181">
        <v>4.3895</v>
      </c>
      <c r="N197" s="181">
        <v>0.99</v>
      </c>
      <c r="O197" s="181">
        <f t="shared" si="40"/>
        <v>5.3795000000000002</v>
      </c>
      <c r="P197" s="181">
        <f t="shared" si="41"/>
        <v>5.7694999999999999</v>
      </c>
      <c r="Q197" s="181"/>
      <c r="R197" s="181"/>
      <c r="S197" s="181">
        <f t="shared" si="42"/>
        <v>0</v>
      </c>
      <c r="T197" s="181">
        <f t="shared" si="43"/>
        <v>5.7694999999999999</v>
      </c>
    </row>
    <row r="198" spans="1:20" x14ac:dyDescent="0.2">
      <c r="A198" s="167"/>
      <c r="B198" s="35"/>
      <c r="C198" s="26" t="s">
        <v>155</v>
      </c>
      <c r="D198" s="180">
        <v>29</v>
      </c>
      <c r="E198" s="181">
        <v>0</v>
      </c>
      <c r="F198" s="181">
        <v>0</v>
      </c>
      <c r="G198" s="181">
        <v>1</v>
      </c>
      <c r="H198" s="181">
        <f t="shared" si="38"/>
        <v>1</v>
      </c>
      <c r="I198" s="181">
        <v>2.77</v>
      </c>
      <c r="J198" s="181">
        <v>0</v>
      </c>
      <c r="K198" s="181">
        <f t="shared" si="39"/>
        <v>3.77</v>
      </c>
      <c r="L198" s="181">
        <v>1.3</v>
      </c>
      <c r="M198" s="181">
        <v>5.169999999999999</v>
      </c>
      <c r="N198" s="181">
        <v>6.4300000000000006</v>
      </c>
      <c r="O198" s="181">
        <f t="shared" si="40"/>
        <v>12.899999999999999</v>
      </c>
      <c r="P198" s="181">
        <f t="shared" si="41"/>
        <v>16.669999999999998</v>
      </c>
      <c r="Q198" s="181"/>
      <c r="R198" s="181">
        <v>0.3</v>
      </c>
      <c r="S198" s="181">
        <f t="shared" si="42"/>
        <v>0.3</v>
      </c>
      <c r="T198" s="181">
        <f t="shared" si="43"/>
        <v>16.97</v>
      </c>
    </row>
    <row r="199" spans="1:20" x14ac:dyDescent="0.2">
      <c r="A199" s="167"/>
      <c r="B199" s="35"/>
      <c r="C199" s="297" t="s">
        <v>411</v>
      </c>
      <c r="D199" s="295">
        <v>7</v>
      </c>
      <c r="E199" s="296">
        <v>0</v>
      </c>
      <c r="F199" s="296">
        <v>0</v>
      </c>
      <c r="G199" s="296">
        <v>0.92</v>
      </c>
      <c r="H199" s="296">
        <f t="shared" si="38"/>
        <v>0.92</v>
      </c>
      <c r="I199" s="296">
        <v>0.1</v>
      </c>
      <c r="J199" s="296">
        <v>0</v>
      </c>
      <c r="K199" s="296">
        <f t="shared" si="39"/>
        <v>1.02</v>
      </c>
      <c r="L199" s="296">
        <v>0</v>
      </c>
      <c r="M199" s="296">
        <v>1.1499999999999999</v>
      </c>
      <c r="N199" s="296">
        <v>1.69</v>
      </c>
      <c r="O199" s="296">
        <f t="shared" si="40"/>
        <v>2.84</v>
      </c>
      <c r="P199" s="296">
        <f t="shared" si="41"/>
        <v>3.86</v>
      </c>
      <c r="Q199" s="296"/>
      <c r="R199" s="296"/>
      <c r="S199" s="296">
        <f t="shared" si="42"/>
        <v>0</v>
      </c>
      <c r="T199" s="296">
        <f t="shared" si="43"/>
        <v>3.86</v>
      </c>
    </row>
    <row r="200" spans="1:20" x14ac:dyDescent="0.2">
      <c r="A200" s="167"/>
      <c r="B200" s="35"/>
      <c r="C200" s="26" t="s">
        <v>139</v>
      </c>
      <c r="D200" s="180">
        <v>27</v>
      </c>
      <c r="E200" s="181">
        <v>0.1</v>
      </c>
      <c r="F200" s="181">
        <v>0</v>
      </c>
      <c r="G200" s="181">
        <v>0.01</v>
      </c>
      <c r="H200" s="181">
        <f t="shared" si="38"/>
        <v>0.11</v>
      </c>
      <c r="I200" s="181">
        <v>0.25</v>
      </c>
      <c r="J200" s="181">
        <v>0</v>
      </c>
      <c r="K200" s="181">
        <f t="shared" si="39"/>
        <v>0.36</v>
      </c>
      <c r="L200" s="181">
        <v>0</v>
      </c>
      <c r="M200" s="181">
        <v>3.9079999999999999</v>
      </c>
      <c r="N200" s="181">
        <v>0.16</v>
      </c>
      <c r="O200" s="181">
        <f t="shared" si="40"/>
        <v>4.0679999999999996</v>
      </c>
      <c r="P200" s="181">
        <f t="shared" si="41"/>
        <v>4.4279999999999999</v>
      </c>
      <c r="Q200" s="181"/>
      <c r="R200" s="181"/>
      <c r="S200" s="181">
        <f t="shared" si="42"/>
        <v>0</v>
      </c>
      <c r="T200" s="181">
        <f t="shared" si="43"/>
        <v>4.4279999999999999</v>
      </c>
    </row>
    <row r="201" spans="1:20" x14ac:dyDescent="0.2">
      <c r="A201" s="167"/>
      <c r="B201" s="35"/>
      <c r="C201" s="26" t="s">
        <v>157</v>
      </c>
      <c r="D201" s="180">
        <v>180</v>
      </c>
      <c r="E201" s="181">
        <v>234.7</v>
      </c>
      <c r="F201" s="181">
        <v>314.95999999999998</v>
      </c>
      <c r="G201" s="181">
        <v>400.92999999999995</v>
      </c>
      <c r="H201" s="181">
        <f t="shared" si="38"/>
        <v>950.58999999999992</v>
      </c>
      <c r="I201" s="181">
        <v>2427.6857</v>
      </c>
      <c r="J201" s="181">
        <v>160.66</v>
      </c>
      <c r="K201" s="181">
        <f t="shared" si="39"/>
        <v>3538.9357</v>
      </c>
      <c r="L201" s="181">
        <v>563.91999999999996</v>
      </c>
      <c r="M201" s="181">
        <v>423.25769999999989</v>
      </c>
      <c r="N201" s="181">
        <v>37.460000000000008</v>
      </c>
      <c r="O201" s="181">
        <f t="shared" si="40"/>
        <v>1024.6376999999998</v>
      </c>
      <c r="P201" s="181">
        <f t="shared" si="41"/>
        <v>4563.5733999999993</v>
      </c>
      <c r="Q201" s="181">
        <v>32.89</v>
      </c>
      <c r="R201" s="181">
        <v>425.39</v>
      </c>
      <c r="S201" s="181">
        <f t="shared" si="42"/>
        <v>458.28</v>
      </c>
      <c r="T201" s="181">
        <f t="shared" si="43"/>
        <v>5021.8533999999991</v>
      </c>
    </row>
    <row r="202" spans="1:20" x14ac:dyDescent="0.2">
      <c r="A202" s="167"/>
      <c r="B202" s="35"/>
      <c r="C202" s="26" t="s">
        <v>126</v>
      </c>
      <c r="D202" s="180">
        <v>37</v>
      </c>
      <c r="E202" s="181">
        <v>1509.3680000000002</v>
      </c>
      <c r="F202" s="181">
        <v>924.84</v>
      </c>
      <c r="G202" s="181">
        <v>3076.86</v>
      </c>
      <c r="H202" s="181">
        <f t="shared" si="38"/>
        <v>5511.0680000000002</v>
      </c>
      <c r="I202" s="181">
        <v>8327.0199999999986</v>
      </c>
      <c r="J202" s="181">
        <v>545.29</v>
      </c>
      <c r="K202" s="181">
        <f t="shared" si="39"/>
        <v>14383.378000000001</v>
      </c>
      <c r="L202" s="181">
        <v>3727.0099999999998</v>
      </c>
      <c r="M202" s="181">
        <v>5234.5649999999987</v>
      </c>
      <c r="N202" s="181">
        <v>444.93499999999989</v>
      </c>
      <c r="O202" s="181">
        <f t="shared" si="40"/>
        <v>9406.5099999999984</v>
      </c>
      <c r="P202" s="181">
        <f t="shared" si="41"/>
        <v>23789.887999999999</v>
      </c>
      <c r="Q202" s="181">
        <v>210.83</v>
      </c>
      <c r="R202" s="181">
        <v>1071.82</v>
      </c>
      <c r="S202" s="181">
        <f t="shared" si="42"/>
        <v>1282.6499999999999</v>
      </c>
      <c r="T202" s="181">
        <f t="shared" si="43"/>
        <v>25072.538</v>
      </c>
    </row>
    <row r="203" spans="1:20" x14ac:dyDescent="0.2">
      <c r="A203" s="167"/>
      <c r="B203" s="35"/>
      <c r="C203" s="26" t="s">
        <v>127</v>
      </c>
      <c r="D203" s="180">
        <v>46</v>
      </c>
      <c r="E203" s="181">
        <v>46.402600000000007</v>
      </c>
      <c r="F203" s="181">
        <v>3.0091999999999999</v>
      </c>
      <c r="G203" s="181">
        <v>500.83000000000004</v>
      </c>
      <c r="H203" s="181">
        <f t="shared" si="38"/>
        <v>550.24180000000001</v>
      </c>
      <c r="I203" s="181">
        <v>1430.5389</v>
      </c>
      <c r="J203" s="181">
        <v>36.26</v>
      </c>
      <c r="K203" s="181">
        <f t="shared" si="39"/>
        <v>2017.0407</v>
      </c>
      <c r="L203" s="181">
        <v>516.29</v>
      </c>
      <c r="M203" s="181">
        <v>429.08729999999997</v>
      </c>
      <c r="N203" s="181">
        <v>33.480000000000004</v>
      </c>
      <c r="O203" s="181">
        <f t="shared" si="40"/>
        <v>978.8572999999999</v>
      </c>
      <c r="P203" s="181">
        <f t="shared" si="41"/>
        <v>2995.8980000000001</v>
      </c>
      <c r="Q203" s="181">
        <v>30.729999999999997</v>
      </c>
      <c r="R203" s="181">
        <v>175.72</v>
      </c>
      <c r="S203" s="181">
        <f t="shared" si="42"/>
        <v>206.45</v>
      </c>
      <c r="T203" s="181">
        <f t="shared" si="43"/>
        <v>3202.348</v>
      </c>
    </row>
    <row r="204" spans="1:20" x14ac:dyDescent="0.2">
      <c r="A204" s="167"/>
      <c r="B204" s="35"/>
      <c r="C204" s="26" t="s">
        <v>154</v>
      </c>
      <c r="D204" s="180">
        <v>27</v>
      </c>
      <c r="E204" s="181">
        <v>0.03</v>
      </c>
      <c r="F204" s="181">
        <v>46.269999999999996</v>
      </c>
      <c r="G204" s="181">
        <v>5</v>
      </c>
      <c r="H204" s="181">
        <f t="shared" si="38"/>
        <v>51.3</v>
      </c>
      <c r="I204" s="181">
        <v>9.0300000000000011</v>
      </c>
      <c r="J204" s="181">
        <v>0</v>
      </c>
      <c r="K204" s="181">
        <f t="shared" si="39"/>
        <v>60.33</v>
      </c>
      <c r="L204" s="181">
        <v>0</v>
      </c>
      <c r="M204" s="181">
        <v>12.951400000000001</v>
      </c>
      <c r="N204" s="181">
        <v>0.61</v>
      </c>
      <c r="O204" s="181">
        <f t="shared" si="40"/>
        <v>13.561400000000001</v>
      </c>
      <c r="P204" s="181">
        <f t="shared" si="41"/>
        <v>73.891400000000004</v>
      </c>
      <c r="Q204" s="181"/>
      <c r="R204" s="181">
        <v>0.91999999999999993</v>
      </c>
      <c r="S204" s="181">
        <f t="shared" si="42"/>
        <v>0.91999999999999993</v>
      </c>
      <c r="T204" s="181">
        <f t="shared" si="43"/>
        <v>74.811400000000006</v>
      </c>
    </row>
    <row r="205" spans="1:20" x14ac:dyDescent="0.2">
      <c r="A205" s="167"/>
      <c r="B205" s="35"/>
      <c r="C205" s="26" t="s">
        <v>132</v>
      </c>
      <c r="D205" s="180">
        <v>71</v>
      </c>
      <c r="E205" s="181">
        <v>2.0045000000000002</v>
      </c>
      <c r="F205" s="181">
        <v>0</v>
      </c>
      <c r="G205" s="181">
        <v>0</v>
      </c>
      <c r="H205" s="181">
        <f t="shared" si="38"/>
        <v>2.0045000000000002</v>
      </c>
      <c r="I205" s="181">
        <v>0.4</v>
      </c>
      <c r="J205" s="181">
        <v>0</v>
      </c>
      <c r="K205" s="181">
        <f t="shared" si="39"/>
        <v>2.4045000000000001</v>
      </c>
      <c r="L205" s="181">
        <v>0</v>
      </c>
      <c r="M205" s="181">
        <v>18.350999999999996</v>
      </c>
      <c r="N205" s="181">
        <v>0.03</v>
      </c>
      <c r="O205" s="181">
        <f t="shared" si="40"/>
        <v>18.380999999999997</v>
      </c>
      <c r="P205" s="181">
        <f t="shared" si="41"/>
        <v>20.785499999999995</v>
      </c>
      <c r="Q205" s="181"/>
      <c r="R205" s="181"/>
      <c r="S205" s="181">
        <f t="shared" si="42"/>
        <v>0</v>
      </c>
      <c r="T205" s="181">
        <f t="shared" si="43"/>
        <v>20.785499999999995</v>
      </c>
    </row>
    <row r="206" spans="1:20" x14ac:dyDescent="0.2">
      <c r="A206" s="167"/>
      <c r="B206" s="35"/>
      <c r="C206" s="26" t="s">
        <v>120</v>
      </c>
      <c r="D206" s="180">
        <v>76</v>
      </c>
      <c r="E206" s="181">
        <v>0</v>
      </c>
      <c r="F206" s="181">
        <v>0.25929999999999997</v>
      </c>
      <c r="G206" s="181">
        <v>0.15</v>
      </c>
      <c r="H206" s="181">
        <f t="shared" si="38"/>
        <v>0.4093</v>
      </c>
      <c r="I206" s="181">
        <v>3.9602999999999997</v>
      </c>
      <c r="J206" s="181">
        <v>0</v>
      </c>
      <c r="K206" s="181">
        <f t="shared" si="39"/>
        <v>4.3696000000000002</v>
      </c>
      <c r="L206" s="181">
        <v>0</v>
      </c>
      <c r="M206" s="181">
        <v>17.423000000000002</v>
      </c>
      <c r="N206" s="181">
        <v>19.090000000000003</v>
      </c>
      <c r="O206" s="181">
        <f t="shared" si="40"/>
        <v>36.513000000000005</v>
      </c>
      <c r="P206" s="181">
        <f t="shared" si="41"/>
        <v>40.882600000000004</v>
      </c>
      <c r="Q206" s="181">
        <v>0</v>
      </c>
      <c r="R206" s="181">
        <v>2</v>
      </c>
      <c r="S206" s="181">
        <f t="shared" si="42"/>
        <v>2</v>
      </c>
      <c r="T206" s="181">
        <f t="shared" si="43"/>
        <v>42.882600000000004</v>
      </c>
    </row>
    <row r="207" spans="1:20" x14ac:dyDescent="0.2">
      <c r="A207" s="167"/>
      <c r="B207" s="35"/>
      <c r="C207" s="26" t="s">
        <v>151</v>
      </c>
      <c r="D207" s="180">
        <v>55</v>
      </c>
      <c r="E207" s="181">
        <v>1.8800000000000001</v>
      </c>
      <c r="F207" s="181">
        <v>2.61</v>
      </c>
      <c r="G207" s="181">
        <v>6.28</v>
      </c>
      <c r="H207" s="181">
        <f t="shared" si="38"/>
        <v>10.77</v>
      </c>
      <c r="I207" s="181">
        <v>45.65</v>
      </c>
      <c r="J207" s="181">
        <v>0</v>
      </c>
      <c r="K207" s="181">
        <f t="shared" si="39"/>
        <v>56.42</v>
      </c>
      <c r="L207" s="181">
        <v>0.28000000000000003</v>
      </c>
      <c r="M207" s="181">
        <v>10.1</v>
      </c>
      <c r="N207" s="181">
        <v>10.069999999999999</v>
      </c>
      <c r="O207" s="181">
        <f t="shared" si="40"/>
        <v>20.449999999999996</v>
      </c>
      <c r="P207" s="181">
        <f t="shared" si="41"/>
        <v>76.87</v>
      </c>
      <c r="Q207" s="181"/>
      <c r="R207" s="181">
        <v>0.5</v>
      </c>
      <c r="S207" s="181">
        <f t="shared" si="42"/>
        <v>0.5</v>
      </c>
      <c r="T207" s="181">
        <f t="shared" si="43"/>
        <v>77.37</v>
      </c>
    </row>
    <row r="208" spans="1:20" x14ac:dyDescent="0.2">
      <c r="A208" s="167"/>
      <c r="B208" s="85"/>
      <c r="C208" s="26" t="s">
        <v>122</v>
      </c>
      <c r="D208" s="180">
        <v>14</v>
      </c>
      <c r="E208" s="181">
        <v>0</v>
      </c>
      <c r="F208" s="181">
        <v>0</v>
      </c>
      <c r="G208" s="181">
        <v>14.61</v>
      </c>
      <c r="H208" s="181">
        <f>SUM(E208:G208)</f>
        <v>14.61</v>
      </c>
      <c r="I208" s="181">
        <v>22.66</v>
      </c>
      <c r="J208" s="181">
        <v>0</v>
      </c>
      <c r="K208" s="181">
        <f t="shared" si="39"/>
        <v>37.269999999999996</v>
      </c>
      <c r="L208" s="181">
        <v>14.17</v>
      </c>
      <c r="M208" s="181">
        <v>9.0739999999999998</v>
      </c>
      <c r="N208" s="181">
        <v>0.73000000000000009</v>
      </c>
      <c r="O208" s="181">
        <f t="shared" si="40"/>
        <v>23.974</v>
      </c>
      <c r="P208" s="181">
        <f t="shared" si="41"/>
        <v>61.244</v>
      </c>
      <c r="Q208" s="181"/>
      <c r="R208" s="181"/>
      <c r="S208" s="181">
        <f t="shared" si="42"/>
        <v>0</v>
      </c>
      <c r="T208" s="181">
        <f t="shared" si="43"/>
        <v>61.244</v>
      </c>
    </row>
    <row r="209" spans="1:20" x14ac:dyDescent="0.2">
      <c r="A209" s="167"/>
      <c r="B209" s="35" t="s">
        <v>111</v>
      </c>
      <c r="C209" s="26" t="s">
        <v>129</v>
      </c>
      <c r="D209" s="180">
        <v>169</v>
      </c>
      <c r="E209" s="181">
        <v>10.520300000000001</v>
      </c>
      <c r="F209" s="181">
        <v>7.9086999999999996</v>
      </c>
      <c r="G209" s="181">
        <v>2.0312000000000001</v>
      </c>
      <c r="H209" s="181">
        <f>SUM(E209:G209)</f>
        <v>20.4602</v>
      </c>
      <c r="I209" s="181">
        <v>17.404099999999996</v>
      </c>
      <c r="J209" s="181"/>
      <c r="K209" s="181">
        <f t="shared" si="39"/>
        <v>37.8643</v>
      </c>
      <c r="L209" s="181">
        <v>13.9855</v>
      </c>
      <c r="M209" s="181">
        <v>151.87000000000003</v>
      </c>
      <c r="N209" s="181">
        <v>5.2299999999999986</v>
      </c>
      <c r="O209" s="181">
        <f t="shared" si="40"/>
        <v>171.08550000000002</v>
      </c>
      <c r="P209" s="181">
        <f t="shared" si="41"/>
        <v>208.94980000000004</v>
      </c>
      <c r="Q209" s="181"/>
      <c r="R209" s="181">
        <v>18.095499999999998</v>
      </c>
      <c r="S209" s="181">
        <f t="shared" si="42"/>
        <v>18.095499999999998</v>
      </c>
      <c r="T209" s="181">
        <f t="shared" si="43"/>
        <v>227.04530000000003</v>
      </c>
    </row>
    <row r="210" spans="1:20" x14ac:dyDescent="0.2">
      <c r="A210" s="167"/>
      <c r="B210" s="35"/>
      <c r="C210" s="26" t="s">
        <v>121</v>
      </c>
      <c r="D210" s="180">
        <v>187</v>
      </c>
      <c r="E210" s="181"/>
      <c r="F210" s="181">
        <v>6.15</v>
      </c>
      <c r="G210" s="181">
        <v>3.6223999999999998</v>
      </c>
      <c r="H210" s="181">
        <f t="shared" si="38"/>
        <v>9.7724000000000011</v>
      </c>
      <c r="I210" s="181"/>
      <c r="J210" s="181"/>
      <c r="K210" s="181">
        <f t="shared" si="39"/>
        <v>9.7724000000000011</v>
      </c>
      <c r="L210" s="181"/>
      <c r="M210" s="181">
        <v>68.832100000000025</v>
      </c>
      <c r="N210" s="181">
        <v>0.35</v>
      </c>
      <c r="O210" s="181">
        <f t="shared" si="40"/>
        <v>69.18210000000002</v>
      </c>
      <c r="P210" s="181">
        <f t="shared" si="41"/>
        <v>78.954500000000024</v>
      </c>
      <c r="Q210" s="181"/>
      <c r="R210" s="181"/>
      <c r="S210" s="181">
        <f t="shared" si="42"/>
        <v>0</v>
      </c>
      <c r="T210" s="181">
        <f t="shared" si="43"/>
        <v>78.954500000000024</v>
      </c>
    </row>
    <row r="211" spans="1:20" x14ac:dyDescent="0.2">
      <c r="A211" s="167"/>
      <c r="B211" s="35"/>
      <c r="C211" s="26" t="s">
        <v>111</v>
      </c>
      <c r="D211" s="180">
        <v>54</v>
      </c>
      <c r="E211" s="181">
        <v>698.44359999999995</v>
      </c>
      <c r="F211" s="181">
        <v>18.562600000000003</v>
      </c>
      <c r="G211" s="181">
        <v>112.5804</v>
      </c>
      <c r="H211" s="181">
        <f t="shared" si="38"/>
        <v>829.58659999999986</v>
      </c>
      <c r="I211" s="181">
        <v>890.04160000000002</v>
      </c>
      <c r="J211" s="181">
        <v>0.02</v>
      </c>
      <c r="K211" s="181">
        <f t="shared" si="39"/>
        <v>1719.6481999999999</v>
      </c>
      <c r="L211" s="181">
        <v>143.38840000000002</v>
      </c>
      <c r="M211" s="181">
        <v>124.21550000000002</v>
      </c>
      <c r="N211" s="181">
        <v>90.876999999999981</v>
      </c>
      <c r="O211" s="181">
        <f t="shared" si="40"/>
        <v>358.48090000000002</v>
      </c>
      <c r="P211" s="181">
        <f t="shared" si="41"/>
        <v>2078.1291000000001</v>
      </c>
      <c r="Q211" s="181">
        <v>126.44</v>
      </c>
      <c r="R211" s="181">
        <v>58.569399999999995</v>
      </c>
      <c r="S211" s="181">
        <f t="shared" si="42"/>
        <v>185.0094</v>
      </c>
      <c r="T211" s="181">
        <f t="shared" si="43"/>
        <v>2263.1385</v>
      </c>
    </row>
    <row r="212" spans="1:20" x14ac:dyDescent="0.2">
      <c r="A212" s="167"/>
      <c r="B212" s="35"/>
      <c r="C212" s="26" t="s">
        <v>130</v>
      </c>
      <c r="D212" s="180">
        <v>199</v>
      </c>
      <c r="E212" s="181">
        <v>0.05</v>
      </c>
      <c r="F212" s="181">
        <v>17.732899999999997</v>
      </c>
      <c r="G212" s="181">
        <v>4.9046000000000003</v>
      </c>
      <c r="H212" s="181">
        <f t="shared" si="38"/>
        <v>22.6875</v>
      </c>
      <c r="I212" s="181">
        <v>42.268599999999992</v>
      </c>
      <c r="J212" s="181"/>
      <c r="K212" s="181">
        <f t="shared" si="39"/>
        <v>64.956099999999992</v>
      </c>
      <c r="L212" s="181">
        <v>7.6950999999999992</v>
      </c>
      <c r="M212" s="181">
        <v>109.97929999999998</v>
      </c>
      <c r="N212" s="181">
        <v>6.1199999999999992</v>
      </c>
      <c r="O212" s="181">
        <f t="shared" si="40"/>
        <v>123.79439999999998</v>
      </c>
      <c r="P212" s="181">
        <f t="shared" si="41"/>
        <v>188.75049999999999</v>
      </c>
      <c r="Q212" s="181">
        <v>0.06</v>
      </c>
      <c r="R212" s="181">
        <v>6.8933</v>
      </c>
      <c r="S212" s="181">
        <f t="shared" si="42"/>
        <v>6.9532999999999996</v>
      </c>
      <c r="T212" s="181">
        <f t="shared" si="43"/>
        <v>195.7038</v>
      </c>
    </row>
    <row r="213" spans="1:20" x14ac:dyDescent="0.2">
      <c r="A213" s="167"/>
      <c r="B213" s="35"/>
      <c r="C213" s="26" t="s">
        <v>114</v>
      </c>
      <c r="D213" s="180">
        <v>99</v>
      </c>
      <c r="E213" s="181">
        <v>10.7722</v>
      </c>
      <c r="F213" s="181">
        <v>22.15</v>
      </c>
      <c r="G213" s="181">
        <v>45.135599999999997</v>
      </c>
      <c r="H213" s="181">
        <f t="shared" si="38"/>
        <v>78.057799999999986</v>
      </c>
      <c r="I213" s="181">
        <v>141.68109999999999</v>
      </c>
      <c r="J213" s="181">
        <v>0</v>
      </c>
      <c r="K213" s="181">
        <f t="shared" si="39"/>
        <v>219.73889999999997</v>
      </c>
      <c r="L213" s="181">
        <v>46.720199999999998</v>
      </c>
      <c r="M213" s="181">
        <v>408.64500000000004</v>
      </c>
      <c r="N213" s="181">
        <v>129.30000000000001</v>
      </c>
      <c r="O213" s="181">
        <f t="shared" si="40"/>
        <v>584.66520000000003</v>
      </c>
      <c r="P213" s="181">
        <f t="shared" si="41"/>
        <v>804.40409999999997</v>
      </c>
      <c r="Q213" s="181">
        <v>1.2</v>
      </c>
      <c r="R213" s="181">
        <v>153.96740000000003</v>
      </c>
      <c r="S213" s="181">
        <f t="shared" si="42"/>
        <v>155.16740000000001</v>
      </c>
      <c r="T213" s="181">
        <f t="shared" si="43"/>
        <v>959.57150000000001</v>
      </c>
    </row>
    <row r="214" spans="1:20" x14ac:dyDescent="0.2">
      <c r="A214" s="167"/>
      <c r="B214" s="35"/>
      <c r="C214" s="26" t="s">
        <v>119</v>
      </c>
      <c r="D214" s="180">
        <v>20</v>
      </c>
      <c r="E214" s="181">
        <v>57.16</v>
      </c>
      <c r="F214" s="181">
        <v>11.79</v>
      </c>
      <c r="G214" s="181">
        <v>591.25</v>
      </c>
      <c r="H214" s="181">
        <f t="shared" si="38"/>
        <v>660.2</v>
      </c>
      <c r="I214" s="181">
        <v>1055.7499999999998</v>
      </c>
      <c r="J214" s="181">
        <v>0</v>
      </c>
      <c r="K214" s="181">
        <f t="shared" si="39"/>
        <v>1715.9499999999998</v>
      </c>
      <c r="L214" s="181">
        <v>591.5</v>
      </c>
      <c r="M214" s="181">
        <v>275.58999999999997</v>
      </c>
      <c r="N214" s="181">
        <v>93.850000000000009</v>
      </c>
      <c r="O214" s="181">
        <f t="shared" si="40"/>
        <v>960.93999999999994</v>
      </c>
      <c r="P214" s="181">
        <f t="shared" si="41"/>
        <v>2676.89</v>
      </c>
      <c r="Q214" s="181">
        <v>0</v>
      </c>
      <c r="R214" s="181">
        <v>250.43</v>
      </c>
      <c r="S214" s="181">
        <f t="shared" si="42"/>
        <v>250.43</v>
      </c>
      <c r="T214" s="181">
        <f t="shared" si="43"/>
        <v>2927.3199999999997</v>
      </c>
    </row>
    <row r="215" spans="1:20" x14ac:dyDescent="0.2">
      <c r="A215" s="167"/>
      <c r="B215" s="35"/>
      <c r="C215" s="165" t="s">
        <v>156</v>
      </c>
      <c r="D215" s="180">
        <v>37</v>
      </c>
      <c r="E215" s="181">
        <v>44.300000000000004</v>
      </c>
      <c r="F215" s="181">
        <v>11.17</v>
      </c>
      <c r="G215" s="181">
        <v>48.78</v>
      </c>
      <c r="H215" s="181">
        <f t="shared" si="38"/>
        <v>104.25</v>
      </c>
      <c r="I215" s="181">
        <v>120.93</v>
      </c>
      <c r="J215" s="181">
        <v>2</v>
      </c>
      <c r="K215" s="181">
        <f t="shared" si="39"/>
        <v>227.18</v>
      </c>
      <c r="L215" s="181">
        <v>7.09</v>
      </c>
      <c r="M215" s="181">
        <v>251.83999999999997</v>
      </c>
      <c r="N215" s="181">
        <v>122.57</v>
      </c>
      <c r="O215" s="181">
        <f t="shared" si="40"/>
        <v>381.49999999999994</v>
      </c>
      <c r="P215" s="181">
        <f t="shared" si="41"/>
        <v>608.67999999999995</v>
      </c>
      <c r="Q215" s="181"/>
      <c r="R215" s="181">
        <v>79.769999999999982</v>
      </c>
      <c r="S215" s="181">
        <f t="shared" si="42"/>
        <v>79.769999999999982</v>
      </c>
      <c r="T215" s="181">
        <f t="shared" si="43"/>
        <v>688.44999999999993</v>
      </c>
    </row>
    <row r="216" spans="1:20" ht="15" x14ac:dyDescent="0.25">
      <c r="A216" s="230" t="s">
        <v>0</v>
      </c>
      <c r="B216" s="231"/>
      <c r="C216" s="232" t="s">
        <v>0</v>
      </c>
      <c r="D216" s="53">
        <f>SUM(D183:D215)</f>
        <v>1978</v>
      </c>
      <c r="E216" s="54">
        <f>SUM(E183:E215)</f>
        <v>16714.601199999997</v>
      </c>
      <c r="F216" s="54">
        <f>SUM(F183:F215)</f>
        <v>8001.6626999999999</v>
      </c>
      <c r="G216" s="54">
        <f>SUM(G183:G215)</f>
        <v>33484.167200000004</v>
      </c>
      <c r="H216" s="54">
        <f>SUM(E216:G216)</f>
        <v>58200.431100000002</v>
      </c>
      <c r="I216" s="54">
        <f>SUM(I183:I215)</f>
        <v>53443.265299999999</v>
      </c>
      <c r="J216" s="54">
        <f>SUM(J183:J215)</f>
        <v>3340.44</v>
      </c>
      <c r="K216" s="54">
        <f>+J216+I216+H216</f>
        <v>114984.1364</v>
      </c>
      <c r="L216" s="54">
        <f>SUM(L183:L215)</f>
        <v>28330.919199999993</v>
      </c>
      <c r="M216" s="54">
        <f>SUM(M183:M215)</f>
        <v>16940.985799999999</v>
      </c>
      <c r="N216" s="54">
        <f>SUM(N183:N215)</f>
        <v>5602.1149999999989</v>
      </c>
      <c r="O216" s="54">
        <f>+N216+M216+L216</f>
        <v>50874.01999999999</v>
      </c>
      <c r="P216" s="54">
        <f>O216+K216</f>
        <v>165858.15639999998</v>
      </c>
      <c r="Q216" s="54">
        <f>SUM(Q183:Q215)</f>
        <v>10197</v>
      </c>
      <c r="R216" s="54">
        <f>SUM(R183:R215)</f>
        <v>5740.9696000000022</v>
      </c>
      <c r="S216" s="54">
        <f>+R216+Q216</f>
        <v>15937.969600000002</v>
      </c>
      <c r="T216" s="55">
        <f>+S216+P216</f>
        <v>181796.12599999999</v>
      </c>
    </row>
    <row r="217" spans="1:20" x14ac:dyDescent="0.2">
      <c r="A217" s="166" t="s">
        <v>8</v>
      </c>
      <c r="B217" s="35" t="s">
        <v>428</v>
      </c>
      <c r="C217" s="161" t="s">
        <v>162</v>
      </c>
      <c r="D217" s="180">
        <v>120</v>
      </c>
      <c r="E217" s="181">
        <v>254.42999999999998</v>
      </c>
      <c r="F217" s="181">
        <v>945.25799999999992</v>
      </c>
      <c r="G217" s="181">
        <v>1864.4110000000001</v>
      </c>
      <c r="H217" s="181">
        <f t="shared" ref="H217:H248" si="44">SUM(E217:G217)</f>
        <v>3064.0990000000002</v>
      </c>
      <c r="I217" s="181">
        <v>6169.8099999999995</v>
      </c>
      <c r="J217" s="181">
        <v>2.2200000000000002</v>
      </c>
      <c r="K217" s="181">
        <f t="shared" ref="K217:K232" si="45">SUM(H217:J217)</f>
        <v>9236.128999999999</v>
      </c>
      <c r="L217" s="181">
        <v>2295.71</v>
      </c>
      <c r="M217" s="181">
        <v>882.45500000000027</v>
      </c>
      <c r="N217" s="181">
        <v>535.31999999999971</v>
      </c>
      <c r="O217" s="181">
        <f t="shared" ref="O217:O232" si="46">SUM(L217:N217)</f>
        <v>3713.4850000000001</v>
      </c>
      <c r="P217" s="181">
        <f t="shared" ref="P217:P231" si="47">SUM(O217+K217)</f>
        <v>12949.614</v>
      </c>
      <c r="Q217" s="181">
        <v>153.79100000000003</v>
      </c>
      <c r="R217" s="181">
        <v>117.38</v>
      </c>
      <c r="S217" s="181">
        <f t="shared" ref="S217:S248" si="48">SUM(Q217:R217)</f>
        <v>271.17100000000005</v>
      </c>
      <c r="T217" s="181">
        <f t="shared" ref="T217:T232" si="49">SUM(S217+P217)</f>
        <v>13220.785</v>
      </c>
    </row>
    <row r="218" spans="1:20" x14ac:dyDescent="0.2">
      <c r="A218" s="167"/>
      <c r="B218" s="35"/>
      <c r="C218" s="26" t="s">
        <v>183</v>
      </c>
      <c r="D218" s="180">
        <v>47</v>
      </c>
      <c r="E218" s="181">
        <v>412.61500000000001</v>
      </c>
      <c r="F218" s="181">
        <v>47.169999999999995</v>
      </c>
      <c r="G218" s="181">
        <v>72.673000000000002</v>
      </c>
      <c r="H218" s="181">
        <f t="shared" si="44"/>
        <v>532.45800000000008</v>
      </c>
      <c r="I218" s="181">
        <v>668.74999999999989</v>
      </c>
      <c r="J218" s="181">
        <v>0</v>
      </c>
      <c r="K218" s="181">
        <f t="shared" si="45"/>
        <v>1201.2080000000001</v>
      </c>
      <c r="L218" s="181">
        <v>120.96</v>
      </c>
      <c r="M218" s="181">
        <v>85.192999999999998</v>
      </c>
      <c r="N218" s="181">
        <v>50.475999999999999</v>
      </c>
      <c r="O218" s="181">
        <f t="shared" si="46"/>
        <v>256.62900000000002</v>
      </c>
      <c r="P218" s="181">
        <f t="shared" si="47"/>
        <v>1457.837</v>
      </c>
      <c r="Q218" s="181">
        <v>146.01000000000002</v>
      </c>
      <c r="R218" s="181">
        <v>89.649999999999991</v>
      </c>
      <c r="S218" s="181">
        <f t="shared" si="48"/>
        <v>235.66000000000003</v>
      </c>
      <c r="T218" s="181">
        <f t="shared" si="49"/>
        <v>1693.4970000000001</v>
      </c>
    </row>
    <row r="219" spans="1:20" x14ac:dyDescent="0.2">
      <c r="A219" s="167"/>
      <c r="B219" s="35"/>
      <c r="C219" s="26" t="s">
        <v>175</v>
      </c>
      <c r="D219" s="180">
        <v>67</v>
      </c>
      <c r="E219" s="181">
        <v>931.71900000000005</v>
      </c>
      <c r="F219" s="181">
        <v>175.60000000000002</v>
      </c>
      <c r="G219" s="181">
        <v>204.74999999999997</v>
      </c>
      <c r="H219" s="181">
        <f t="shared" si="44"/>
        <v>1312.069</v>
      </c>
      <c r="I219" s="181">
        <v>2434.3050000000003</v>
      </c>
      <c r="J219" s="181">
        <v>1.01</v>
      </c>
      <c r="K219" s="181">
        <f t="shared" si="45"/>
        <v>3747.3840000000005</v>
      </c>
      <c r="L219" s="181">
        <v>50.111000000000004</v>
      </c>
      <c r="M219" s="181">
        <v>601.51399999999978</v>
      </c>
      <c r="N219" s="181">
        <v>135.34999999999997</v>
      </c>
      <c r="O219" s="181">
        <f t="shared" si="46"/>
        <v>786.97499999999968</v>
      </c>
      <c r="P219" s="181">
        <f t="shared" si="47"/>
        <v>4534.3590000000004</v>
      </c>
      <c r="Q219" s="181">
        <v>834</v>
      </c>
      <c r="R219" s="181">
        <v>728.42</v>
      </c>
      <c r="S219" s="181">
        <f t="shared" si="48"/>
        <v>1562.42</v>
      </c>
      <c r="T219" s="181">
        <f t="shared" si="49"/>
        <v>6096.7790000000005</v>
      </c>
    </row>
    <row r="220" spans="1:20" x14ac:dyDescent="0.2">
      <c r="A220" s="167"/>
      <c r="B220" s="35"/>
      <c r="C220" s="26" t="s">
        <v>184</v>
      </c>
      <c r="D220" s="180">
        <v>13</v>
      </c>
      <c r="E220" s="181">
        <v>0</v>
      </c>
      <c r="F220" s="181">
        <v>0.01</v>
      </c>
      <c r="G220" s="181">
        <v>0</v>
      </c>
      <c r="H220" s="181">
        <f t="shared" si="44"/>
        <v>0.01</v>
      </c>
      <c r="I220" s="181">
        <v>11.75</v>
      </c>
      <c r="J220" s="181">
        <v>0</v>
      </c>
      <c r="K220" s="181">
        <f t="shared" si="45"/>
        <v>11.76</v>
      </c>
      <c r="L220" s="181">
        <v>0</v>
      </c>
      <c r="M220" s="181">
        <v>12.36</v>
      </c>
      <c r="N220" s="181">
        <v>4.91</v>
      </c>
      <c r="O220" s="181">
        <f t="shared" si="46"/>
        <v>17.27</v>
      </c>
      <c r="P220" s="181">
        <f t="shared" si="47"/>
        <v>29.03</v>
      </c>
      <c r="Q220" s="181">
        <v>2.5</v>
      </c>
      <c r="R220" s="181">
        <v>0.25</v>
      </c>
      <c r="S220" s="181">
        <f t="shared" si="48"/>
        <v>2.75</v>
      </c>
      <c r="T220" s="181">
        <f t="shared" si="49"/>
        <v>31.78</v>
      </c>
    </row>
    <row r="221" spans="1:20" x14ac:dyDescent="0.2">
      <c r="A221" s="167"/>
      <c r="B221" s="35"/>
      <c r="C221" s="26" t="s">
        <v>164</v>
      </c>
      <c r="D221" s="180">
        <v>261</v>
      </c>
      <c r="E221" s="181">
        <v>513.97</v>
      </c>
      <c r="F221" s="181">
        <v>142.32000000000002</v>
      </c>
      <c r="G221" s="181">
        <v>351.49</v>
      </c>
      <c r="H221" s="181">
        <f t="shared" si="44"/>
        <v>1007.7800000000001</v>
      </c>
      <c r="I221" s="181">
        <v>1422.8999999999994</v>
      </c>
      <c r="J221" s="181">
        <v>280.74</v>
      </c>
      <c r="K221" s="181">
        <f t="shared" si="45"/>
        <v>2711.4199999999992</v>
      </c>
      <c r="L221" s="181">
        <v>623.5500000000003</v>
      </c>
      <c r="M221" s="181">
        <v>905.58049999999889</v>
      </c>
      <c r="N221" s="181">
        <v>244.83</v>
      </c>
      <c r="O221" s="181">
        <f t="shared" si="46"/>
        <v>1773.9604999999992</v>
      </c>
      <c r="P221" s="181">
        <f t="shared" si="47"/>
        <v>4485.3804999999984</v>
      </c>
      <c r="Q221" s="181">
        <v>761.74</v>
      </c>
      <c r="R221" s="181">
        <v>408.78</v>
      </c>
      <c r="S221" s="181">
        <f t="shared" si="48"/>
        <v>1170.52</v>
      </c>
      <c r="T221" s="181">
        <f t="shared" si="49"/>
        <v>5655.9004999999979</v>
      </c>
    </row>
    <row r="222" spans="1:20" x14ac:dyDescent="0.2">
      <c r="A222" s="167"/>
      <c r="B222" s="35"/>
      <c r="C222" s="26" t="s">
        <v>168</v>
      </c>
      <c r="D222" s="180">
        <v>113</v>
      </c>
      <c r="E222" s="181">
        <v>222.78099999999998</v>
      </c>
      <c r="F222" s="181">
        <v>60.694200000000002</v>
      </c>
      <c r="G222" s="181">
        <v>188.5652</v>
      </c>
      <c r="H222" s="181">
        <f t="shared" si="44"/>
        <v>472.04039999999998</v>
      </c>
      <c r="I222" s="181">
        <v>960.54520000000002</v>
      </c>
      <c r="J222" s="181">
        <v>0.17</v>
      </c>
      <c r="K222" s="181">
        <f t="shared" si="45"/>
        <v>1432.7556</v>
      </c>
      <c r="L222" s="181">
        <v>348.08769999999998</v>
      </c>
      <c r="M222" s="181">
        <v>1467.7959999999989</v>
      </c>
      <c r="N222" s="181">
        <v>158.60099999999997</v>
      </c>
      <c r="O222" s="181">
        <f t="shared" si="46"/>
        <v>1974.4846999999988</v>
      </c>
      <c r="P222" s="181">
        <f t="shared" si="47"/>
        <v>3407.2402999999986</v>
      </c>
      <c r="Q222" s="181">
        <v>205.03</v>
      </c>
      <c r="R222" s="181">
        <v>1100.9100999999998</v>
      </c>
      <c r="S222" s="181">
        <f t="shared" si="48"/>
        <v>1305.9400999999998</v>
      </c>
      <c r="T222" s="181">
        <f t="shared" si="49"/>
        <v>4713.1803999999984</v>
      </c>
    </row>
    <row r="223" spans="1:20" x14ac:dyDescent="0.2">
      <c r="A223" s="167"/>
      <c r="B223" s="35"/>
      <c r="C223" s="26" t="s">
        <v>188</v>
      </c>
      <c r="D223" s="180">
        <v>73</v>
      </c>
      <c r="E223" s="181">
        <v>1148.3724</v>
      </c>
      <c r="F223" s="181">
        <v>1896.5984000000001</v>
      </c>
      <c r="G223" s="181">
        <v>606.63779999999997</v>
      </c>
      <c r="H223" s="181">
        <f t="shared" si="44"/>
        <v>3651.6086</v>
      </c>
      <c r="I223" s="181">
        <v>4340.570999999999</v>
      </c>
      <c r="J223" s="181">
        <v>0.03</v>
      </c>
      <c r="K223" s="181">
        <f t="shared" si="45"/>
        <v>7992.2095999999992</v>
      </c>
      <c r="L223" s="181">
        <v>2397.2413999999999</v>
      </c>
      <c r="M223" s="181">
        <v>1068.855</v>
      </c>
      <c r="N223" s="181">
        <v>364.09999999999991</v>
      </c>
      <c r="O223" s="181">
        <f t="shared" si="46"/>
        <v>3830.1963999999998</v>
      </c>
      <c r="P223" s="181">
        <f t="shared" si="47"/>
        <v>11822.405999999999</v>
      </c>
      <c r="Q223" s="181">
        <v>1088.7170000000001</v>
      </c>
      <c r="R223" s="181">
        <v>1202.2026000000001</v>
      </c>
      <c r="S223" s="181">
        <f t="shared" si="48"/>
        <v>2290.9196000000002</v>
      </c>
      <c r="T223" s="181">
        <f t="shared" si="49"/>
        <v>14113.3256</v>
      </c>
    </row>
    <row r="224" spans="1:20" x14ac:dyDescent="0.2">
      <c r="A224" s="167"/>
      <c r="B224" s="35"/>
      <c r="C224" s="26" t="s">
        <v>176</v>
      </c>
      <c r="D224" s="180">
        <v>107</v>
      </c>
      <c r="E224" s="181">
        <v>2671.36</v>
      </c>
      <c r="F224" s="181">
        <v>2259.36</v>
      </c>
      <c r="G224" s="181">
        <v>1249.8889999999999</v>
      </c>
      <c r="H224" s="181">
        <f t="shared" si="44"/>
        <v>6180.6090000000004</v>
      </c>
      <c r="I224" s="181">
        <v>5689.75</v>
      </c>
      <c r="J224" s="181">
        <v>0</v>
      </c>
      <c r="K224" s="181">
        <f t="shared" si="45"/>
        <v>11870.359</v>
      </c>
      <c r="L224" s="181">
        <v>3070.6379999999995</v>
      </c>
      <c r="M224" s="181">
        <v>4379.2800000000043</v>
      </c>
      <c r="N224" s="181">
        <v>612.71699999999998</v>
      </c>
      <c r="O224" s="181">
        <f t="shared" si="46"/>
        <v>8062.6350000000029</v>
      </c>
      <c r="P224" s="181">
        <f t="shared" si="47"/>
        <v>19932.994000000002</v>
      </c>
      <c r="Q224" s="181">
        <v>1286.2639999999999</v>
      </c>
      <c r="R224" s="181">
        <v>121.25999999999999</v>
      </c>
      <c r="S224" s="181">
        <f t="shared" si="48"/>
        <v>1407.5239999999999</v>
      </c>
      <c r="T224" s="181">
        <f t="shared" si="49"/>
        <v>21340.518000000004</v>
      </c>
    </row>
    <row r="225" spans="1:20" x14ac:dyDescent="0.2">
      <c r="A225" s="167"/>
      <c r="B225" s="35"/>
      <c r="C225" s="26" t="s">
        <v>189</v>
      </c>
      <c r="D225" s="180">
        <v>136</v>
      </c>
      <c r="E225" s="181">
        <v>88</v>
      </c>
      <c r="F225" s="181">
        <v>169.94999999999996</v>
      </c>
      <c r="G225" s="181">
        <v>254.57</v>
      </c>
      <c r="H225" s="181">
        <f t="shared" si="44"/>
        <v>512.52</v>
      </c>
      <c r="I225" s="181">
        <v>1020.7199999999999</v>
      </c>
      <c r="J225" s="181">
        <v>1.31</v>
      </c>
      <c r="K225" s="181">
        <f t="shared" si="45"/>
        <v>1534.5499999999997</v>
      </c>
      <c r="L225" s="181">
        <v>556.87000000000012</v>
      </c>
      <c r="M225" s="181">
        <v>583.01000000000022</v>
      </c>
      <c r="N225" s="181">
        <v>1709.9299999999998</v>
      </c>
      <c r="O225" s="181">
        <f t="shared" si="46"/>
        <v>2849.8100000000004</v>
      </c>
      <c r="P225" s="181">
        <f t="shared" si="47"/>
        <v>4384.3600000000006</v>
      </c>
      <c r="Q225" s="181">
        <v>4520.17</v>
      </c>
      <c r="R225" s="181">
        <v>3334.9999999999991</v>
      </c>
      <c r="S225" s="181">
        <f t="shared" si="48"/>
        <v>7855.1699999999992</v>
      </c>
      <c r="T225" s="181">
        <f t="shared" si="49"/>
        <v>12239.529999999999</v>
      </c>
    </row>
    <row r="226" spans="1:20" x14ac:dyDescent="0.2">
      <c r="A226" s="167"/>
      <c r="B226" s="35"/>
      <c r="C226" s="26" t="s">
        <v>294</v>
      </c>
      <c r="D226" s="180">
        <v>13</v>
      </c>
      <c r="E226" s="181">
        <v>0.1</v>
      </c>
      <c r="F226" s="181">
        <v>7.88</v>
      </c>
      <c r="G226" s="181">
        <v>7.6400000000000006</v>
      </c>
      <c r="H226" s="181">
        <f t="shared" si="44"/>
        <v>15.620000000000001</v>
      </c>
      <c r="I226" s="181">
        <v>178.2</v>
      </c>
      <c r="J226" s="181">
        <v>0</v>
      </c>
      <c r="K226" s="181">
        <f t="shared" si="45"/>
        <v>193.82</v>
      </c>
      <c r="L226" s="181">
        <v>15.99</v>
      </c>
      <c r="M226" s="181">
        <v>15.44</v>
      </c>
      <c r="N226" s="181">
        <v>4.2799999999999994</v>
      </c>
      <c r="O226" s="181">
        <f t="shared" si="46"/>
        <v>35.71</v>
      </c>
      <c r="P226" s="181">
        <f t="shared" si="47"/>
        <v>229.53</v>
      </c>
      <c r="Q226" s="181">
        <v>26.92</v>
      </c>
      <c r="R226" s="181">
        <v>0</v>
      </c>
      <c r="S226" s="181">
        <f t="shared" si="48"/>
        <v>26.92</v>
      </c>
      <c r="T226" s="181">
        <f t="shared" si="49"/>
        <v>256.45</v>
      </c>
    </row>
    <row r="227" spans="1:20" x14ac:dyDescent="0.2">
      <c r="A227" s="167"/>
      <c r="B227" s="85"/>
      <c r="C227" s="26" t="s">
        <v>174</v>
      </c>
      <c r="D227" s="180">
        <v>5</v>
      </c>
      <c r="E227" s="181">
        <v>0</v>
      </c>
      <c r="F227" s="181">
        <v>0</v>
      </c>
      <c r="G227" s="181">
        <v>0</v>
      </c>
      <c r="H227" s="181">
        <f t="shared" si="44"/>
        <v>0</v>
      </c>
      <c r="I227" s="181">
        <v>0</v>
      </c>
      <c r="J227" s="181">
        <v>0</v>
      </c>
      <c r="K227" s="181">
        <f t="shared" si="45"/>
        <v>0</v>
      </c>
      <c r="L227" s="181">
        <v>0.81</v>
      </c>
      <c r="M227" s="181">
        <v>0.6</v>
      </c>
      <c r="N227" s="181">
        <v>0.1</v>
      </c>
      <c r="O227" s="181">
        <f t="shared" si="46"/>
        <v>1.5100000000000002</v>
      </c>
      <c r="P227" s="181">
        <f t="shared" si="47"/>
        <v>1.5100000000000002</v>
      </c>
      <c r="Q227" s="181">
        <v>0</v>
      </c>
      <c r="R227" s="181">
        <v>1</v>
      </c>
      <c r="S227" s="181">
        <f t="shared" si="48"/>
        <v>1</v>
      </c>
      <c r="T227" s="181">
        <f t="shared" si="49"/>
        <v>2.5100000000000002</v>
      </c>
    </row>
    <row r="228" spans="1:20" x14ac:dyDescent="0.2">
      <c r="A228" s="167"/>
      <c r="B228" s="35" t="s">
        <v>429</v>
      </c>
      <c r="C228" s="26" t="s">
        <v>186</v>
      </c>
      <c r="D228" s="180">
        <v>112</v>
      </c>
      <c r="E228" s="181">
        <v>234.566</v>
      </c>
      <c r="F228" s="181">
        <v>182.86499999999998</v>
      </c>
      <c r="G228" s="181">
        <v>292.94000000000005</v>
      </c>
      <c r="H228" s="181">
        <f t="shared" si="44"/>
        <v>710.37100000000009</v>
      </c>
      <c r="I228" s="181">
        <v>338.43200000000002</v>
      </c>
      <c r="J228" s="181">
        <v>1</v>
      </c>
      <c r="K228" s="181">
        <f t="shared" si="45"/>
        <v>1049.8030000000001</v>
      </c>
      <c r="L228" s="181">
        <v>233.54200000000003</v>
      </c>
      <c r="M228" s="181">
        <v>86.65000000000002</v>
      </c>
      <c r="N228" s="181">
        <v>61.800000000000011</v>
      </c>
      <c r="O228" s="181">
        <f t="shared" si="46"/>
        <v>381.99200000000008</v>
      </c>
      <c r="P228" s="181">
        <f t="shared" si="47"/>
        <v>1431.7950000000001</v>
      </c>
      <c r="Q228" s="181">
        <v>1.07</v>
      </c>
      <c r="R228" s="181">
        <v>100.202</v>
      </c>
      <c r="S228" s="181">
        <f t="shared" si="48"/>
        <v>101.27199999999999</v>
      </c>
      <c r="T228" s="181">
        <f t="shared" si="49"/>
        <v>1533.067</v>
      </c>
    </row>
    <row r="229" spans="1:20" x14ac:dyDescent="0.2">
      <c r="A229" s="167"/>
      <c r="B229" s="35"/>
      <c r="C229" s="26" t="s">
        <v>172</v>
      </c>
      <c r="D229" s="180">
        <v>90</v>
      </c>
      <c r="E229" s="181">
        <v>285.07400000000001</v>
      </c>
      <c r="F229" s="181">
        <v>140.57</v>
      </c>
      <c r="G229" s="181">
        <v>488.67200000000003</v>
      </c>
      <c r="H229" s="181">
        <f t="shared" si="44"/>
        <v>914.31600000000003</v>
      </c>
      <c r="I229" s="181">
        <v>506.35100000000006</v>
      </c>
      <c r="J229" s="181">
        <v>0</v>
      </c>
      <c r="K229" s="181">
        <f t="shared" si="45"/>
        <v>1420.6670000000001</v>
      </c>
      <c r="L229" s="181">
        <v>292.95499999999993</v>
      </c>
      <c r="M229" s="181">
        <v>444.43899999999996</v>
      </c>
      <c r="N229" s="181">
        <v>165.52</v>
      </c>
      <c r="O229" s="181">
        <f t="shared" si="46"/>
        <v>902.91399999999987</v>
      </c>
      <c r="P229" s="181">
        <f t="shared" si="47"/>
        <v>2323.5810000000001</v>
      </c>
      <c r="Q229" s="181">
        <v>1063.2450000000001</v>
      </c>
      <c r="R229" s="181">
        <v>198.79999999999998</v>
      </c>
      <c r="S229" s="181">
        <f t="shared" si="48"/>
        <v>1262.0450000000001</v>
      </c>
      <c r="T229" s="181">
        <f t="shared" si="49"/>
        <v>3585.6260000000002</v>
      </c>
    </row>
    <row r="230" spans="1:20" x14ac:dyDescent="0.2">
      <c r="A230" s="167"/>
      <c r="B230" s="35"/>
      <c r="C230" s="26" t="s">
        <v>180</v>
      </c>
      <c r="D230" s="180">
        <v>8</v>
      </c>
      <c r="E230" s="181">
        <v>11.84</v>
      </c>
      <c r="F230" s="181">
        <v>0</v>
      </c>
      <c r="G230" s="181">
        <v>0</v>
      </c>
      <c r="H230" s="181">
        <f t="shared" si="44"/>
        <v>11.84</v>
      </c>
      <c r="I230" s="181">
        <v>12.9</v>
      </c>
      <c r="J230" s="181">
        <v>0</v>
      </c>
      <c r="K230" s="181">
        <f t="shared" si="45"/>
        <v>24.740000000000002</v>
      </c>
      <c r="L230" s="181">
        <v>8</v>
      </c>
      <c r="M230" s="181">
        <v>1.3900000000000001</v>
      </c>
      <c r="N230" s="181">
        <v>13.8</v>
      </c>
      <c r="O230" s="181">
        <f t="shared" si="46"/>
        <v>23.19</v>
      </c>
      <c r="P230" s="181">
        <f t="shared" si="47"/>
        <v>47.930000000000007</v>
      </c>
      <c r="Q230" s="181">
        <v>0.7</v>
      </c>
      <c r="R230" s="181">
        <v>41.7</v>
      </c>
      <c r="S230" s="181">
        <f t="shared" si="48"/>
        <v>42.400000000000006</v>
      </c>
      <c r="T230" s="181">
        <f t="shared" si="49"/>
        <v>90.330000000000013</v>
      </c>
    </row>
    <row r="231" spans="1:20" x14ac:dyDescent="0.2">
      <c r="A231" s="167"/>
      <c r="B231" s="35"/>
      <c r="C231" s="26" t="s">
        <v>170</v>
      </c>
      <c r="D231" s="180">
        <v>89</v>
      </c>
      <c r="E231" s="181">
        <v>1655.16</v>
      </c>
      <c r="F231" s="181">
        <v>50.933</v>
      </c>
      <c r="G231" s="181">
        <v>2820.0279999999998</v>
      </c>
      <c r="H231" s="181">
        <f t="shared" si="44"/>
        <v>4526.1210000000001</v>
      </c>
      <c r="I231" s="181">
        <v>6812.3283000000001</v>
      </c>
      <c r="J231" s="181">
        <v>23.584</v>
      </c>
      <c r="K231" s="181">
        <f t="shared" si="45"/>
        <v>11362.033300000001</v>
      </c>
      <c r="L231" s="181">
        <v>2840.4760000000001</v>
      </c>
      <c r="M231" s="181">
        <v>2657.3510000000001</v>
      </c>
      <c r="N231" s="181">
        <v>1956.3819999999998</v>
      </c>
      <c r="O231" s="181">
        <f t="shared" si="46"/>
        <v>7454.2089999999998</v>
      </c>
      <c r="P231" s="181">
        <f t="shared" si="47"/>
        <v>18816.242300000002</v>
      </c>
      <c r="Q231" s="181">
        <v>4758.558</v>
      </c>
      <c r="R231" s="181">
        <v>279.84969999999998</v>
      </c>
      <c r="S231" s="181">
        <f t="shared" si="48"/>
        <v>5038.4076999999997</v>
      </c>
      <c r="T231" s="181">
        <f t="shared" si="49"/>
        <v>23854.65</v>
      </c>
    </row>
    <row r="232" spans="1:20" x14ac:dyDescent="0.2">
      <c r="A232" s="167"/>
      <c r="B232" s="35"/>
      <c r="C232" s="26" t="s">
        <v>178</v>
      </c>
      <c r="D232" s="180">
        <v>45</v>
      </c>
      <c r="E232" s="181">
        <v>14.0405</v>
      </c>
      <c r="F232" s="181">
        <v>19.575099999999999</v>
      </c>
      <c r="G232" s="181">
        <v>11.7401</v>
      </c>
      <c r="H232" s="181">
        <f t="shared" si="44"/>
        <v>45.355699999999999</v>
      </c>
      <c r="I232" s="181">
        <v>199.1045</v>
      </c>
      <c r="J232" s="181">
        <v>2.0832999999999999</v>
      </c>
      <c r="K232" s="181">
        <f t="shared" si="45"/>
        <v>246.54349999999999</v>
      </c>
      <c r="L232" s="181">
        <v>1124.6488999999999</v>
      </c>
      <c r="M232" s="181">
        <v>199.2816</v>
      </c>
      <c r="N232" s="181">
        <v>110.27</v>
      </c>
      <c r="O232" s="181">
        <f t="shared" si="46"/>
        <v>1434.2004999999999</v>
      </c>
      <c r="P232" s="181">
        <f>SUM(O232+K232)</f>
        <v>1680.7439999999999</v>
      </c>
      <c r="Q232" s="181">
        <v>128.82</v>
      </c>
      <c r="R232" s="181">
        <v>123.7561</v>
      </c>
      <c r="S232" s="181">
        <f t="shared" si="48"/>
        <v>252.5761</v>
      </c>
      <c r="T232" s="181">
        <f t="shared" si="49"/>
        <v>1933.3200999999999</v>
      </c>
    </row>
    <row r="233" spans="1:20" x14ac:dyDescent="0.2">
      <c r="A233" s="167"/>
      <c r="B233" s="35"/>
      <c r="C233" s="26" t="s">
        <v>163</v>
      </c>
      <c r="D233" s="180">
        <v>67</v>
      </c>
      <c r="E233" s="181">
        <v>125.64000000000001</v>
      </c>
      <c r="F233" s="181">
        <v>43.929999999999993</v>
      </c>
      <c r="G233" s="181">
        <v>0.36</v>
      </c>
      <c r="H233" s="181">
        <f>SUM(E233:G233)</f>
        <v>169.93</v>
      </c>
      <c r="I233" s="181">
        <v>97.710000000000022</v>
      </c>
      <c r="J233" s="181">
        <v>0.5</v>
      </c>
      <c r="K233" s="181">
        <f>SUM(H233:J233)</f>
        <v>268.14000000000004</v>
      </c>
      <c r="L233" s="181">
        <v>15.229999999999999</v>
      </c>
      <c r="M233" s="181">
        <v>72.78</v>
      </c>
      <c r="N233" s="181">
        <v>100.83000000000001</v>
      </c>
      <c r="O233" s="181">
        <f>SUM(L233:N233)</f>
        <v>188.84000000000003</v>
      </c>
      <c r="P233" s="181">
        <f>SUM(O233+K233)</f>
        <v>456.98000000000008</v>
      </c>
      <c r="Q233" s="181">
        <v>55.6</v>
      </c>
      <c r="R233" s="181">
        <v>15.569999999999999</v>
      </c>
      <c r="S233" s="181">
        <f>SUM(Q233:R233)</f>
        <v>71.17</v>
      </c>
      <c r="T233" s="181">
        <f>SUM(S233+P233)</f>
        <v>528.15000000000009</v>
      </c>
    </row>
    <row r="234" spans="1:20" x14ac:dyDescent="0.2">
      <c r="A234" s="167"/>
      <c r="B234" s="35"/>
      <c r="C234" s="26" t="s">
        <v>185</v>
      </c>
      <c r="D234" s="180">
        <v>9</v>
      </c>
      <c r="E234" s="181">
        <v>0.2</v>
      </c>
      <c r="F234" s="181">
        <v>0.5</v>
      </c>
      <c r="G234" s="181">
        <v>3.33</v>
      </c>
      <c r="H234" s="181">
        <f t="shared" si="44"/>
        <v>4.03</v>
      </c>
      <c r="I234" s="181">
        <v>14.08</v>
      </c>
      <c r="J234" s="181">
        <v>0</v>
      </c>
      <c r="K234" s="181">
        <f t="shared" ref="K234:K248" si="50">SUM(H234:J234)</f>
        <v>18.11</v>
      </c>
      <c r="L234" s="181">
        <v>0.24</v>
      </c>
      <c r="M234" s="181">
        <v>9.14</v>
      </c>
      <c r="N234" s="181">
        <v>2.11</v>
      </c>
      <c r="O234" s="181">
        <f t="shared" ref="O234:O248" si="51">SUM(L234:N234)</f>
        <v>11.49</v>
      </c>
      <c r="P234" s="181">
        <f t="shared" ref="P234:P248" si="52">SUM(O234+K234)</f>
        <v>29.6</v>
      </c>
      <c r="Q234" s="181">
        <v>19.97</v>
      </c>
      <c r="R234" s="181">
        <v>0.01</v>
      </c>
      <c r="S234" s="181">
        <f t="shared" si="48"/>
        <v>19.98</v>
      </c>
      <c r="T234" s="181">
        <f t="shared" ref="T234:T248" si="53">SUM(S234+P234)</f>
        <v>49.58</v>
      </c>
    </row>
    <row r="235" spans="1:20" x14ac:dyDescent="0.2">
      <c r="A235" s="167"/>
      <c r="B235" s="35"/>
      <c r="C235" s="26" t="s">
        <v>190</v>
      </c>
      <c r="D235" s="180">
        <v>25</v>
      </c>
      <c r="E235" s="181">
        <v>0</v>
      </c>
      <c r="F235" s="181">
        <v>33.17</v>
      </c>
      <c r="G235" s="181">
        <v>11.94</v>
      </c>
      <c r="H235" s="181">
        <f t="shared" si="44"/>
        <v>45.11</v>
      </c>
      <c r="I235" s="181">
        <v>18.560000000000002</v>
      </c>
      <c r="J235" s="181">
        <v>0</v>
      </c>
      <c r="K235" s="181">
        <f t="shared" si="50"/>
        <v>63.67</v>
      </c>
      <c r="L235" s="181">
        <v>15.14</v>
      </c>
      <c r="M235" s="181">
        <v>393.34999999999997</v>
      </c>
      <c r="N235" s="181">
        <v>118.78999999999999</v>
      </c>
      <c r="O235" s="181">
        <f t="shared" si="51"/>
        <v>527.28</v>
      </c>
      <c r="P235" s="181">
        <f t="shared" si="52"/>
        <v>590.94999999999993</v>
      </c>
      <c r="Q235" s="181">
        <v>29.13</v>
      </c>
      <c r="R235" s="181">
        <v>270.31</v>
      </c>
      <c r="S235" s="181">
        <f t="shared" si="48"/>
        <v>299.44</v>
      </c>
      <c r="T235" s="181">
        <f t="shared" si="53"/>
        <v>890.38999999999987</v>
      </c>
    </row>
    <row r="236" spans="1:20" x14ac:dyDescent="0.2">
      <c r="A236" s="167"/>
      <c r="B236" s="35"/>
      <c r="C236" s="297" t="s">
        <v>167</v>
      </c>
      <c r="D236" s="295">
        <v>61</v>
      </c>
      <c r="E236" s="296">
        <v>51.64</v>
      </c>
      <c r="F236" s="296">
        <v>73.760000000000005</v>
      </c>
      <c r="G236" s="296">
        <v>137.41</v>
      </c>
      <c r="H236" s="296">
        <f t="shared" si="44"/>
        <v>262.81</v>
      </c>
      <c r="I236" s="296">
        <v>825.64</v>
      </c>
      <c r="J236" s="296">
        <v>15.14</v>
      </c>
      <c r="K236" s="296">
        <f t="shared" si="50"/>
        <v>1103.5900000000001</v>
      </c>
      <c r="L236" s="296">
        <v>240.38000000000002</v>
      </c>
      <c r="M236" s="296">
        <v>169.62600000000003</v>
      </c>
      <c r="N236" s="296">
        <v>78.447000000000017</v>
      </c>
      <c r="O236" s="296">
        <f t="shared" si="51"/>
        <v>488.45300000000009</v>
      </c>
      <c r="P236" s="296">
        <f t="shared" si="52"/>
        <v>1592.0430000000001</v>
      </c>
      <c r="Q236" s="296">
        <v>526.87</v>
      </c>
      <c r="R236" s="296">
        <v>23.25</v>
      </c>
      <c r="S236" s="296">
        <f t="shared" si="48"/>
        <v>550.12</v>
      </c>
      <c r="T236" s="296">
        <f t="shared" si="53"/>
        <v>2142.163</v>
      </c>
    </row>
    <row r="237" spans="1:20" x14ac:dyDescent="0.2">
      <c r="A237" s="167"/>
      <c r="B237" s="35"/>
      <c r="C237" s="26" t="s">
        <v>169</v>
      </c>
      <c r="D237" s="180">
        <v>43</v>
      </c>
      <c r="E237" s="181">
        <v>5.75</v>
      </c>
      <c r="F237" s="181">
        <v>1</v>
      </c>
      <c r="G237" s="181">
        <v>36.770000000000003</v>
      </c>
      <c r="H237" s="181">
        <f t="shared" si="44"/>
        <v>43.52</v>
      </c>
      <c r="I237" s="181">
        <v>87.62</v>
      </c>
      <c r="J237" s="181">
        <v>0</v>
      </c>
      <c r="K237" s="181">
        <f t="shared" si="50"/>
        <v>131.14000000000001</v>
      </c>
      <c r="L237" s="181">
        <v>152.73999999999998</v>
      </c>
      <c r="M237" s="181">
        <v>105.67000000000002</v>
      </c>
      <c r="N237" s="181">
        <v>53.76</v>
      </c>
      <c r="O237" s="181">
        <f t="shared" si="51"/>
        <v>312.16999999999996</v>
      </c>
      <c r="P237" s="181">
        <f t="shared" si="52"/>
        <v>443.30999999999995</v>
      </c>
      <c r="Q237" s="181">
        <v>264.78999999999996</v>
      </c>
      <c r="R237" s="181">
        <v>71.209999999999994</v>
      </c>
      <c r="S237" s="181">
        <f t="shared" si="48"/>
        <v>335.99999999999994</v>
      </c>
      <c r="T237" s="181">
        <f t="shared" si="53"/>
        <v>779.31</v>
      </c>
    </row>
    <row r="238" spans="1:20" x14ac:dyDescent="0.2">
      <c r="A238" s="167"/>
      <c r="B238" s="35"/>
      <c r="C238" s="26" t="s">
        <v>165</v>
      </c>
      <c r="D238" s="180">
        <v>16</v>
      </c>
      <c r="E238" s="181">
        <v>0</v>
      </c>
      <c r="F238" s="181">
        <v>0.2</v>
      </c>
      <c r="G238" s="181">
        <v>0.6</v>
      </c>
      <c r="H238" s="181">
        <f t="shared" si="44"/>
        <v>0.8</v>
      </c>
      <c r="I238" s="181">
        <v>4.7</v>
      </c>
      <c r="J238" s="181">
        <v>1</v>
      </c>
      <c r="K238" s="181">
        <f t="shared" si="50"/>
        <v>6.5</v>
      </c>
      <c r="L238" s="181">
        <v>5.35</v>
      </c>
      <c r="M238" s="181">
        <v>6.28</v>
      </c>
      <c r="N238" s="181">
        <v>7.65</v>
      </c>
      <c r="O238" s="181">
        <f t="shared" si="51"/>
        <v>19.28</v>
      </c>
      <c r="P238" s="181">
        <f t="shared" si="52"/>
        <v>25.78</v>
      </c>
      <c r="Q238" s="181">
        <v>0</v>
      </c>
      <c r="R238" s="181">
        <v>4.9399999999999995</v>
      </c>
      <c r="S238" s="181">
        <f t="shared" si="48"/>
        <v>4.9399999999999995</v>
      </c>
      <c r="T238" s="181">
        <f t="shared" si="53"/>
        <v>30.72</v>
      </c>
    </row>
    <row r="239" spans="1:20" x14ac:dyDescent="0.2">
      <c r="A239" s="167"/>
      <c r="B239" s="35"/>
      <c r="C239" s="26" t="s">
        <v>181</v>
      </c>
      <c r="D239" s="180">
        <v>44</v>
      </c>
      <c r="E239" s="181">
        <v>0.5</v>
      </c>
      <c r="F239" s="181">
        <v>0</v>
      </c>
      <c r="G239" s="181">
        <v>0.51</v>
      </c>
      <c r="H239" s="181">
        <f t="shared" si="44"/>
        <v>1.01</v>
      </c>
      <c r="I239" s="181">
        <v>47.160000000000004</v>
      </c>
      <c r="J239" s="181">
        <v>0</v>
      </c>
      <c r="K239" s="181">
        <f t="shared" si="50"/>
        <v>48.17</v>
      </c>
      <c r="L239" s="181">
        <v>26.779999999999998</v>
      </c>
      <c r="M239" s="181">
        <v>33.5</v>
      </c>
      <c r="N239" s="181">
        <v>193.07</v>
      </c>
      <c r="O239" s="181">
        <f t="shared" si="51"/>
        <v>253.35</v>
      </c>
      <c r="P239" s="181">
        <f t="shared" si="52"/>
        <v>301.52</v>
      </c>
      <c r="Q239" s="181">
        <v>8.7799999999999994</v>
      </c>
      <c r="R239" s="181">
        <v>1.22</v>
      </c>
      <c r="S239" s="181">
        <f t="shared" si="48"/>
        <v>10</v>
      </c>
      <c r="T239" s="181">
        <f t="shared" si="53"/>
        <v>311.52</v>
      </c>
    </row>
    <row r="240" spans="1:20" x14ac:dyDescent="0.2">
      <c r="A240" s="167"/>
      <c r="B240" s="35"/>
      <c r="C240" s="26" t="s">
        <v>171</v>
      </c>
      <c r="D240" s="180">
        <v>20</v>
      </c>
      <c r="E240" s="181">
        <v>0</v>
      </c>
      <c r="F240" s="181">
        <v>0</v>
      </c>
      <c r="G240" s="181">
        <v>1.8</v>
      </c>
      <c r="H240" s="181">
        <f t="shared" si="44"/>
        <v>1.8</v>
      </c>
      <c r="I240" s="181">
        <v>62.77</v>
      </c>
      <c r="J240" s="181">
        <v>0</v>
      </c>
      <c r="K240" s="181">
        <f t="shared" si="50"/>
        <v>64.570000000000007</v>
      </c>
      <c r="L240" s="181">
        <v>4.83</v>
      </c>
      <c r="M240" s="181">
        <v>4.68</v>
      </c>
      <c r="N240" s="181">
        <v>8.33</v>
      </c>
      <c r="O240" s="181">
        <f t="shared" si="51"/>
        <v>17.84</v>
      </c>
      <c r="P240" s="181">
        <f t="shared" si="52"/>
        <v>82.410000000000011</v>
      </c>
      <c r="Q240" s="181">
        <v>0</v>
      </c>
      <c r="R240" s="181">
        <v>2.2199999999999998</v>
      </c>
      <c r="S240" s="181">
        <f t="shared" si="48"/>
        <v>2.2199999999999998</v>
      </c>
      <c r="T240" s="181">
        <f t="shared" si="53"/>
        <v>84.63000000000001</v>
      </c>
    </row>
    <row r="241" spans="1:20" x14ac:dyDescent="0.2">
      <c r="A241" s="167"/>
      <c r="B241" s="35"/>
      <c r="C241" s="26" t="s">
        <v>187</v>
      </c>
      <c r="D241" s="180">
        <v>10</v>
      </c>
      <c r="E241" s="181">
        <v>0.2</v>
      </c>
      <c r="F241" s="181">
        <v>1.31</v>
      </c>
      <c r="G241" s="181">
        <v>3</v>
      </c>
      <c r="H241" s="181">
        <f t="shared" si="44"/>
        <v>4.51</v>
      </c>
      <c r="I241" s="181">
        <v>7.01</v>
      </c>
      <c r="J241" s="181">
        <v>0</v>
      </c>
      <c r="K241" s="181">
        <f t="shared" si="50"/>
        <v>11.52</v>
      </c>
      <c r="L241" s="181">
        <v>64.14</v>
      </c>
      <c r="M241" s="181">
        <v>65.660000000000011</v>
      </c>
      <c r="N241" s="181">
        <v>2.0499999999999998</v>
      </c>
      <c r="O241" s="181">
        <f t="shared" si="51"/>
        <v>131.85000000000002</v>
      </c>
      <c r="P241" s="181">
        <f t="shared" si="52"/>
        <v>143.37000000000003</v>
      </c>
      <c r="Q241" s="181">
        <v>22.87</v>
      </c>
      <c r="R241" s="181">
        <v>15.51</v>
      </c>
      <c r="S241" s="181">
        <f t="shared" si="48"/>
        <v>38.380000000000003</v>
      </c>
      <c r="T241" s="181">
        <f t="shared" si="53"/>
        <v>181.75000000000003</v>
      </c>
    </row>
    <row r="242" spans="1:20" x14ac:dyDescent="0.2">
      <c r="A242" s="167"/>
      <c r="B242" s="35"/>
      <c r="C242" s="26" t="s">
        <v>173</v>
      </c>
      <c r="D242" s="180">
        <v>25</v>
      </c>
      <c r="E242" s="181">
        <v>16.48</v>
      </c>
      <c r="F242" s="181">
        <v>0</v>
      </c>
      <c r="G242" s="181">
        <v>38.950000000000003</v>
      </c>
      <c r="H242" s="181">
        <f t="shared" si="44"/>
        <v>55.430000000000007</v>
      </c>
      <c r="I242" s="181">
        <v>34.770000000000003</v>
      </c>
      <c r="J242" s="181">
        <v>0</v>
      </c>
      <c r="K242" s="181">
        <f t="shared" si="50"/>
        <v>90.200000000000017</v>
      </c>
      <c r="L242" s="181">
        <v>12.2</v>
      </c>
      <c r="M242" s="181">
        <v>29.0136</v>
      </c>
      <c r="N242" s="181">
        <v>5.1499999999999995</v>
      </c>
      <c r="O242" s="181">
        <f t="shared" si="51"/>
        <v>46.363599999999998</v>
      </c>
      <c r="P242" s="181">
        <f t="shared" si="52"/>
        <v>136.56360000000001</v>
      </c>
      <c r="Q242" s="181">
        <v>0.13</v>
      </c>
      <c r="R242" s="181">
        <v>7.9</v>
      </c>
      <c r="S242" s="181">
        <f t="shared" si="48"/>
        <v>8.0300000000000011</v>
      </c>
      <c r="T242" s="181">
        <f t="shared" si="53"/>
        <v>144.59360000000001</v>
      </c>
    </row>
    <row r="243" spans="1:20" x14ac:dyDescent="0.2">
      <c r="A243" s="167"/>
      <c r="B243" s="35"/>
      <c r="C243" s="26" t="s">
        <v>191</v>
      </c>
      <c r="D243" s="180">
        <v>16</v>
      </c>
      <c r="E243" s="181">
        <v>0</v>
      </c>
      <c r="F243" s="181">
        <v>0</v>
      </c>
      <c r="G243" s="181">
        <v>0</v>
      </c>
      <c r="H243" s="181">
        <f t="shared" si="44"/>
        <v>0</v>
      </c>
      <c r="I243" s="181">
        <v>0.1</v>
      </c>
      <c r="J243" s="181">
        <v>0</v>
      </c>
      <c r="K243" s="181">
        <f t="shared" si="50"/>
        <v>0.1</v>
      </c>
      <c r="L243" s="181">
        <v>2.06</v>
      </c>
      <c r="M243" s="181">
        <v>4.82</v>
      </c>
      <c r="N243" s="181">
        <v>6.05</v>
      </c>
      <c r="O243" s="181">
        <f t="shared" si="51"/>
        <v>12.93</v>
      </c>
      <c r="P243" s="181">
        <f t="shared" si="52"/>
        <v>13.03</v>
      </c>
      <c r="Q243" s="181">
        <v>0.19500000000000001</v>
      </c>
      <c r="R243" s="181">
        <v>1.7050000000000001</v>
      </c>
      <c r="S243" s="181">
        <f t="shared" si="48"/>
        <v>1.9000000000000001</v>
      </c>
      <c r="T243" s="181">
        <f t="shared" si="53"/>
        <v>14.93</v>
      </c>
    </row>
    <row r="244" spans="1:20" x14ac:dyDescent="0.2">
      <c r="A244" s="167"/>
      <c r="B244" s="35"/>
      <c r="C244" s="26" t="s">
        <v>182</v>
      </c>
      <c r="D244" s="180">
        <v>5</v>
      </c>
      <c r="E244" s="181">
        <v>0</v>
      </c>
      <c r="F244" s="181">
        <v>0</v>
      </c>
      <c r="G244" s="181">
        <v>0.1</v>
      </c>
      <c r="H244" s="181">
        <f t="shared" si="44"/>
        <v>0.1</v>
      </c>
      <c r="I244" s="181">
        <v>0</v>
      </c>
      <c r="J244" s="181">
        <v>0</v>
      </c>
      <c r="K244" s="181">
        <f t="shared" si="50"/>
        <v>0.1</v>
      </c>
      <c r="L244" s="181">
        <v>0.7</v>
      </c>
      <c r="M244" s="181">
        <v>0.31000000000000005</v>
      </c>
      <c r="N244" s="181">
        <v>0.21000000000000002</v>
      </c>
      <c r="O244" s="181">
        <f t="shared" si="51"/>
        <v>1.22</v>
      </c>
      <c r="P244" s="181">
        <f t="shared" si="52"/>
        <v>1.32</v>
      </c>
      <c r="Q244" s="181">
        <v>0</v>
      </c>
      <c r="R244" s="181">
        <v>0.01</v>
      </c>
      <c r="S244" s="181">
        <f t="shared" si="48"/>
        <v>0.01</v>
      </c>
      <c r="T244" s="181">
        <f t="shared" si="53"/>
        <v>1.33</v>
      </c>
    </row>
    <row r="245" spans="1:20" x14ac:dyDescent="0.2">
      <c r="A245" s="167"/>
      <c r="B245" s="35"/>
      <c r="C245" s="26" t="s">
        <v>166</v>
      </c>
      <c r="D245" s="180">
        <v>5</v>
      </c>
      <c r="E245" s="181">
        <v>0</v>
      </c>
      <c r="F245" s="181">
        <v>0</v>
      </c>
      <c r="G245" s="181">
        <v>0</v>
      </c>
      <c r="H245" s="181">
        <f t="shared" si="44"/>
        <v>0</v>
      </c>
      <c r="I245" s="181">
        <v>0.05</v>
      </c>
      <c r="J245" s="181">
        <v>0.01</v>
      </c>
      <c r="K245" s="181">
        <f t="shared" si="50"/>
        <v>6.0000000000000005E-2</v>
      </c>
      <c r="L245" s="181">
        <v>0.01</v>
      </c>
      <c r="M245" s="181">
        <v>0.15000000000000002</v>
      </c>
      <c r="N245" s="181">
        <v>0.2</v>
      </c>
      <c r="O245" s="181">
        <f t="shared" si="51"/>
        <v>0.36000000000000004</v>
      </c>
      <c r="P245" s="181">
        <f t="shared" si="52"/>
        <v>0.42000000000000004</v>
      </c>
      <c r="Q245" s="181">
        <v>0</v>
      </c>
      <c r="R245" s="181">
        <v>0.1</v>
      </c>
      <c r="S245" s="181">
        <f t="shared" si="48"/>
        <v>0.1</v>
      </c>
      <c r="T245" s="181">
        <f t="shared" si="53"/>
        <v>0.52</v>
      </c>
    </row>
    <row r="246" spans="1:20" x14ac:dyDescent="0.2">
      <c r="A246" s="167"/>
      <c r="B246" s="35"/>
      <c r="C246" s="26" t="s">
        <v>177</v>
      </c>
      <c r="D246" s="180">
        <v>8</v>
      </c>
      <c r="E246" s="181">
        <v>0.2</v>
      </c>
      <c r="F246" s="181">
        <v>0</v>
      </c>
      <c r="G246" s="181">
        <v>0</v>
      </c>
      <c r="H246" s="181">
        <f t="shared" si="44"/>
        <v>0.2</v>
      </c>
      <c r="I246" s="181">
        <v>0</v>
      </c>
      <c r="J246" s="181">
        <v>0</v>
      </c>
      <c r="K246" s="181">
        <f t="shared" si="50"/>
        <v>0.2</v>
      </c>
      <c r="L246" s="181">
        <v>0</v>
      </c>
      <c r="M246" s="181">
        <v>0.56999999999999995</v>
      </c>
      <c r="N246" s="181">
        <v>0.48</v>
      </c>
      <c r="O246" s="181">
        <f t="shared" si="51"/>
        <v>1.0499999999999998</v>
      </c>
      <c r="P246" s="181">
        <f t="shared" si="52"/>
        <v>1.2499999999999998</v>
      </c>
      <c r="Q246" s="181">
        <v>0</v>
      </c>
      <c r="R246" s="181">
        <v>0.01</v>
      </c>
      <c r="S246" s="181">
        <f t="shared" si="48"/>
        <v>0.01</v>
      </c>
      <c r="T246" s="181">
        <f t="shared" si="53"/>
        <v>1.2599999999999998</v>
      </c>
    </row>
    <row r="247" spans="1:20" x14ac:dyDescent="0.2">
      <c r="A247" s="167"/>
      <c r="B247" s="35"/>
      <c r="C247" s="26" t="s">
        <v>304</v>
      </c>
      <c r="D247" s="180">
        <v>16</v>
      </c>
      <c r="E247" s="181">
        <v>291.32</v>
      </c>
      <c r="F247" s="181">
        <v>179.23</v>
      </c>
      <c r="G247" s="181">
        <v>8.3000000000000007</v>
      </c>
      <c r="H247" s="181">
        <f t="shared" si="44"/>
        <v>478.84999999999997</v>
      </c>
      <c r="I247" s="181">
        <v>29.71</v>
      </c>
      <c r="J247" s="181">
        <v>0</v>
      </c>
      <c r="K247" s="181">
        <f t="shared" si="50"/>
        <v>508.55999999999995</v>
      </c>
      <c r="L247" s="181">
        <v>35.51</v>
      </c>
      <c r="M247" s="181">
        <v>123.22</v>
      </c>
      <c r="N247" s="181">
        <v>111.85</v>
      </c>
      <c r="O247" s="181">
        <f t="shared" si="51"/>
        <v>270.58</v>
      </c>
      <c r="P247" s="181">
        <f t="shared" si="52"/>
        <v>779.13999999999987</v>
      </c>
      <c r="Q247" s="181">
        <v>360.28000000000003</v>
      </c>
      <c r="R247" s="181">
        <v>2.5099999999999998</v>
      </c>
      <c r="S247" s="181">
        <f t="shared" si="48"/>
        <v>362.79</v>
      </c>
      <c r="T247" s="181">
        <f t="shared" si="53"/>
        <v>1141.9299999999998</v>
      </c>
    </row>
    <row r="248" spans="1:20" x14ac:dyDescent="0.2">
      <c r="A248" s="167"/>
      <c r="B248" s="35"/>
      <c r="C248" s="165" t="s">
        <v>179</v>
      </c>
      <c r="D248" s="180">
        <v>84</v>
      </c>
      <c r="E248" s="181">
        <v>1.5</v>
      </c>
      <c r="F248" s="181">
        <v>0.8</v>
      </c>
      <c r="G248" s="181">
        <v>0.30000000000000004</v>
      </c>
      <c r="H248" s="181">
        <f t="shared" si="44"/>
        <v>2.5999999999999996</v>
      </c>
      <c r="I248" s="181">
        <v>5.3000000000000007</v>
      </c>
      <c r="J248" s="181">
        <v>0.5</v>
      </c>
      <c r="K248" s="181">
        <f t="shared" si="50"/>
        <v>8.4</v>
      </c>
      <c r="L248" s="181">
        <v>11.524999999999999</v>
      </c>
      <c r="M248" s="181">
        <v>22.344999999999999</v>
      </c>
      <c r="N248" s="181">
        <v>16.739999999999995</v>
      </c>
      <c r="O248" s="181">
        <f t="shared" si="51"/>
        <v>50.609999999999992</v>
      </c>
      <c r="P248" s="181">
        <f t="shared" si="52"/>
        <v>59.009999999999991</v>
      </c>
      <c r="Q248" s="181">
        <v>0.2</v>
      </c>
      <c r="R248" s="181">
        <v>0.5</v>
      </c>
      <c r="S248" s="181">
        <f t="shared" si="48"/>
        <v>0.7</v>
      </c>
      <c r="T248" s="181">
        <f t="shared" si="53"/>
        <v>59.709999999999994</v>
      </c>
    </row>
    <row r="249" spans="1:20" ht="15" x14ac:dyDescent="0.25">
      <c r="A249" s="230" t="s">
        <v>0</v>
      </c>
      <c r="B249" s="231"/>
      <c r="C249" s="232" t="s">
        <v>0</v>
      </c>
      <c r="D249" s="53">
        <f>SUM(D217:D248)</f>
        <v>1753</v>
      </c>
      <c r="E249" s="54">
        <f>SUM(E217:E248)</f>
        <v>8937.4578999999994</v>
      </c>
      <c r="F249" s="54">
        <f>SUM(F217:F248)</f>
        <v>6432.6836999999996</v>
      </c>
      <c r="G249" s="54">
        <f>SUM(G217:G248)</f>
        <v>8657.3761000000013</v>
      </c>
      <c r="H249" s="54">
        <f>SUM(E249:G249)</f>
        <v>24027.5177</v>
      </c>
      <c r="I249" s="54">
        <f>SUM(I217:I248)</f>
        <v>32001.597000000002</v>
      </c>
      <c r="J249" s="54">
        <f>SUM(J217:J248)</f>
        <v>329.29730000000001</v>
      </c>
      <c r="K249" s="54">
        <f>+J249+I249+H249</f>
        <v>56358.411999999997</v>
      </c>
      <c r="L249" s="54">
        <f>SUM(L217:L248)</f>
        <v>14566.424999999999</v>
      </c>
      <c r="M249" s="54">
        <f>SUM(M217:M248)</f>
        <v>14432.309700000002</v>
      </c>
      <c r="N249" s="54">
        <f>SUM(N217:N248)</f>
        <v>6834.1029999999992</v>
      </c>
      <c r="O249" s="54">
        <f>+N249+M249+L249</f>
        <v>35832.837700000004</v>
      </c>
      <c r="P249" s="54">
        <f>O249+K249</f>
        <v>92191.2497</v>
      </c>
      <c r="Q249" s="54">
        <f>SUM(Q217:Q248)</f>
        <v>16266.350000000002</v>
      </c>
      <c r="R249" s="54">
        <f>SUM(R217:R248)</f>
        <v>8266.1354999999985</v>
      </c>
      <c r="S249" s="54">
        <f>+R249+Q249</f>
        <v>24532.485500000003</v>
      </c>
      <c r="T249" s="55">
        <f>+S249+P249</f>
        <v>116723.7352</v>
      </c>
    </row>
    <row r="250" spans="1:20" x14ac:dyDescent="0.2">
      <c r="A250" s="166" t="s">
        <v>406</v>
      </c>
      <c r="B250" s="35" t="s">
        <v>219</v>
      </c>
      <c r="C250" s="161" t="s">
        <v>219</v>
      </c>
      <c r="D250" s="180">
        <v>12</v>
      </c>
      <c r="E250" s="181"/>
      <c r="F250" s="181"/>
      <c r="G250" s="181">
        <v>4.2</v>
      </c>
      <c r="H250" s="181">
        <f t="shared" ref="H250:H261" si="54">SUM(E250:G250)</f>
        <v>4.2</v>
      </c>
      <c r="I250" s="181">
        <v>49.5</v>
      </c>
      <c r="J250" s="181"/>
      <c r="K250" s="181">
        <f t="shared" ref="K250:K261" si="55">SUM(H250:J250)</f>
        <v>53.7</v>
      </c>
      <c r="L250" s="181">
        <v>1.925</v>
      </c>
      <c r="M250" s="181">
        <v>37.65</v>
      </c>
      <c r="N250" s="181">
        <v>0.10500000000000001</v>
      </c>
      <c r="O250" s="181">
        <f t="shared" ref="O250:O261" si="56">SUM(L250:N250)</f>
        <v>39.679999999999993</v>
      </c>
      <c r="P250" s="181">
        <f t="shared" ref="P250:P261" si="57">SUM(O250+K250)</f>
        <v>93.38</v>
      </c>
      <c r="Q250" s="181"/>
      <c r="R250" s="181">
        <v>0.4</v>
      </c>
      <c r="S250" s="181">
        <f t="shared" ref="S250:S261" si="58">SUM(Q250:R250)</f>
        <v>0.4</v>
      </c>
      <c r="T250" s="181">
        <f t="shared" ref="T250:T261" si="59">SUM(S250+P250)</f>
        <v>93.78</v>
      </c>
    </row>
    <row r="251" spans="1:20" x14ac:dyDescent="0.2">
      <c r="A251" s="167"/>
      <c r="B251" s="35"/>
      <c r="C251" s="26" t="s">
        <v>205</v>
      </c>
      <c r="D251" s="180">
        <v>16</v>
      </c>
      <c r="E251" s="181">
        <v>145</v>
      </c>
      <c r="F251" s="181">
        <v>337</v>
      </c>
      <c r="G251" s="181">
        <v>376</v>
      </c>
      <c r="H251" s="181">
        <f t="shared" si="54"/>
        <v>858</v>
      </c>
      <c r="I251" s="181">
        <v>319.53999999999996</v>
      </c>
      <c r="J251" s="181">
        <v>0.28000000000000003</v>
      </c>
      <c r="K251" s="181">
        <f t="shared" si="55"/>
        <v>1177.82</v>
      </c>
      <c r="L251" s="181">
        <v>288.01000000000005</v>
      </c>
      <c r="M251" s="181">
        <v>40.4756</v>
      </c>
      <c r="N251" s="181">
        <v>2.14</v>
      </c>
      <c r="O251" s="181">
        <f t="shared" si="56"/>
        <v>330.62560000000002</v>
      </c>
      <c r="P251" s="181">
        <f t="shared" si="57"/>
        <v>1508.4456</v>
      </c>
      <c r="Q251" s="181">
        <v>32.700000000000003</v>
      </c>
      <c r="R251" s="181">
        <v>303.95000000000005</v>
      </c>
      <c r="S251" s="181">
        <f t="shared" si="58"/>
        <v>336.65000000000003</v>
      </c>
      <c r="T251" s="181">
        <f t="shared" si="59"/>
        <v>1845.0956000000001</v>
      </c>
    </row>
    <row r="252" spans="1:20" hidden="1" x14ac:dyDescent="0.2">
      <c r="A252" s="167"/>
      <c r="B252" s="35"/>
      <c r="C252" s="26" t="s">
        <v>275</v>
      </c>
      <c r="D252" s="180">
        <v>3</v>
      </c>
      <c r="E252" s="181">
        <v>0</v>
      </c>
      <c r="F252" s="181">
        <v>0.2</v>
      </c>
      <c r="G252" s="181">
        <v>0</v>
      </c>
      <c r="H252" s="181">
        <f t="shared" si="54"/>
        <v>0.2</v>
      </c>
      <c r="I252" s="181"/>
      <c r="J252" s="181"/>
      <c r="K252" s="181">
        <f t="shared" si="55"/>
        <v>0.2</v>
      </c>
      <c r="L252" s="181">
        <v>0.04</v>
      </c>
      <c r="M252" s="181">
        <v>0.996</v>
      </c>
      <c r="N252" s="181">
        <v>0.13</v>
      </c>
      <c r="O252" s="181">
        <f t="shared" si="56"/>
        <v>1.1659999999999999</v>
      </c>
      <c r="P252" s="181">
        <f t="shared" si="57"/>
        <v>1.3659999999999999</v>
      </c>
      <c r="Q252" s="181"/>
      <c r="R252" s="181"/>
      <c r="S252" s="181">
        <f t="shared" si="58"/>
        <v>0</v>
      </c>
      <c r="T252" s="181">
        <f t="shared" si="59"/>
        <v>1.3659999999999999</v>
      </c>
    </row>
    <row r="253" spans="1:20" x14ac:dyDescent="0.2">
      <c r="A253" s="167"/>
      <c r="B253" s="35"/>
      <c r="C253" s="26" t="s">
        <v>202</v>
      </c>
      <c r="D253" s="180">
        <v>6</v>
      </c>
      <c r="E253" s="181"/>
      <c r="F253" s="181"/>
      <c r="G253" s="181"/>
      <c r="H253" s="181">
        <f t="shared" si="54"/>
        <v>0</v>
      </c>
      <c r="I253" s="181"/>
      <c r="J253" s="181"/>
      <c r="K253" s="181">
        <f t="shared" si="55"/>
        <v>0</v>
      </c>
      <c r="L253" s="181">
        <v>0.5</v>
      </c>
      <c r="M253" s="181">
        <v>6.1899999999999995</v>
      </c>
      <c r="N253" s="181">
        <v>0.12</v>
      </c>
      <c r="O253" s="181">
        <f t="shared" si="56"/>
        <v>6.81</v>
      </c>
      <c r="P253" s="181">
        <f t="shared" si="57"/>
        <v>6.81</v>
      </c>
      <c r="Q253" s="181"/>
      <c r="R253" s="181"/>
      <c r="S253" s="181">
        <f t="shared" si="58"/>
        <v>0</v>
      </c>
      <c r="T253" s="181">
        <f t="shared" si="59"/>
        <v>6.81</v>
      </c>
    </row>
    <row r="254" spans="1:20" x14ac:dyDescent="0.2">
      <c r="A254" s="167"/>
      <c r="B254" s="35"/>
      <c r="C254" s="26" t="s">
        <v>195</v>
      </c>
      <c r="D254" s="180">
        <v>3</v>
      </c>
      <c r="E254" s="181">
        <v>92.2</v>
      </c>
      <c r="F254" s="181">
        <v>0</v>
      </c>
      <c r="G254" s="181">
        <v>103.8</v>
      </c>
      <c r="H254" s="181">
        <f t="shared" si="54"/>
        <v>196</v>
      </c>
      <c r="I254" s="181">
        <v>563.85</v>
      </c>
      <c r="J254" s="181"/>
      <c r="K254" s="181">
        <f t="shared" si="55"/>
        <v>759.85</v>
      </c>
      <c r="L254" s="181">
        <v>570.63</v>
      </c>
      <c r="M254" s="181">
        <v>158.54</v>
      </c>
      <c r="N254" s="181">
        <v>0</v>
      </c>
      <c r="O254" s="181">
        <f t="shared" si="56"/>
        <v>729.17</v>
      </c>
      <c r="P254" s="181">
        <f t="shared" si="57"/>
        <v>1489.02</v>
      </c>
      <c r="Q254" s="181"/>
      <c r="R254" s="181">
        <v>342.99</v>
      </c>
      <c r="S254" s="181">
        <f t="shared" si="58"/>
        <v>342.99</v>
      </c>
      <c r="T254" s="181">
        <f t="shared" si="59"/>
        <v>1832.01</v>
      </c>
    </row>
    <row r="255" spans="1:20" x14ac:dyDescent="0.2">
      <c r="A255" s="167"/>
      <c r="B255" s="35"/>
      <c r="C255" s="26" t="s">
        <v>204</v>
      </c>
      <c r="D255" s="180">
        <v>9</v>
      </c>
      <c r="E255" s="181"/>
      <c r="F255" s="181"/>
      <c r="G255" s="181"/>
      <c r="H255" s="181">
        <f t="shared" si="54"/>
        <v>0</v>
      </c>
      <c r="I255" s="181"/>
      <c r="J255" s="181"/>
      <c r="K255" s="181">
        <f t="shared" si="55"/>
        <v>0</v>
      </c>
      <c r="L255" s="181">
        <v>13.8</v>
      </c>
      <c r="M255" s="181">
        <v>2.5900000000000003</v>
      </c>
      <c r="N255" s="181">
        <v>41.16</v>
      </c>
      <c r="O255" s="181">
        <f t="shared" si="56"/>
        <v>57.55</v>
      </c>
      <c r="P255" s="181">
        <f t="shared" si="57"/>
        <v>57.55</v>
      </c>
      <c r="Q255" s="181"/>
      <c r="R255" s="181">
        <v>4.7899999999999991</v>
      </c>
      <c r="S255" s="181">
        <f t="shared" si="58"/>
        <v>4.7899999999999991</v>
      </c>
      <c r="T255" s="181">
        <f t="shared" si="59"/>
        <v>62.339999999999996</v>
      </c>
    </row>
    <row r="256" spans="1:20" x14ac:dyDescent="0.2">
      <c r="A256" s="167"/>
      <c r="B256" s="35"/>
      <c r="C256" s="26" t="s">
        <v>277</v>
      </c>
      <c r="D256" s="180">
        <v>5</v>
      </c>
      <c r="E256" s="181"/>
      <c r="F256" s="181">
        <v>0.4</v>
      </c>
      <c r="G256" s="181">
        <v>1.5</v>
      </c>
      <c r="H256" s="181">
        <f t="shared" si="54"/>
        <v>1.9</v>
      </c>
      <c r="I256" s="181"/>
      <c r="J256" s="181">
        <v>0.55000000000000004</v>
      </c>
      <c r="K256" s="181">
        <f t="shared" si="55"/>
        <v>2.4500000000000002</v>
      </c>
      <c r="L256" s="181">
        <v>1.06</v>
      </c>
      <c r="M256" s="181">
        <v>9.6</v>
      </c>
      <c r="N256" s="181">
        <v>0.60000000000000009</v>
      </c>
      <c r="O256" s="181">
        <f t="shared" si="56"/>
        <v>11.26</v>
      </c>
      <c r="P256" s="181">
        <f t="shared" si="57"/>
        <v>13.71</v>
      </c>
      <c r="Q256" s="181"/>
      <c r="R256" s="181"/>
      <c r="S256" s="181">
        <f t="shared" si="58"/>
        <v>0</v>
      </c>
      <c r="T256" s="181">
        <f t="shared" si="59"/>
        <v>13.71</v>
      </c>
    </row>
    <row r="257" spans="1:20" x14ac:dyDescent="0.2">
      <c r="A257" s="167"/>
      <c r="B257" s="85"/>
      <c r="C257" s="26" t="s">
        <v>208</v>
      </c>
      <c r="D257" s="180">
        <v>13</v>
      </c>
      <c r="E257" s="181">
        <v>80.02</v>
      </c>
      <c r="F257" s="181">
        <v>0.36</v>
      </c>
      <c r="G257" s="181">
        <v>57</v>
      </c>
      <c r="H257" s="181">
        <f t="shared" si="54"/>
        <v>137.38</v>
      </c>
      <c r="I257" s="181">
        <v>2263.31</v>
      </c>
      <c r="J257" s="181">
        <v>0</v>
      </c>
      <c r="K257" s="181">
        <f t="shared" si="55"/>
        <v>2400.69</v>
      </c>
      <c r="L257" s="181">
        <v>155.12</v>
      </c>
      <c r="M257" s="181">
        <v>145.32</v>
      </c>
      <c r="N257" s="181">
        <v>56.6</v>
      </c>
      <c r="O257" s="181">
        <f t="shared" si="56"/>
        <v>357.04</v>
      </c>
      <c r="P257" s="181">
        <f t="shared" si="57"/>
        <v>2757.73</v>
      </c>
      <c r="Q257" s="181"/>
      <c r="R257" s="181">
        <v>77.97</v>
      </c>
      <c r="S257" s="181">
        <f t="shared" si="58"/>
        <v>77.97</v>
      </c>
      <c r="T257" s="181">
        <f t="shared" si="59"/>
        <v>2835.7</v>
      </c>
    </row>
    <row r="258" spans="1:20" x14ac:dyDescent="0.2">
      <c r="A258" s="167"/>
      <c r="B258" s="35" t="s">
        <v>431</v>
      </c>
      <c r="C258" s="26" t="s">
        <v>412</v>
      </c>
      <c r="D258" s="180">
        <v>34</v>
      </c>
      <c r="E258" s="181">
        <v>0.05</v>
      </c>
      <c r="F258" s="181">
        <v>0.81899999999999995</v>
      </c>
      <c r="G258" s="181"/>
      <c r="H258" s="181">
        <f t="shared" si="54"/>
        <v>0.86899999999999999</v>
      </c>
      <c r="I258" s="181">
        <v>4.49</v>
      </c>
      <c r="J258" s="181"/>
      <c r="K258" s="181">
        <f t="shared" si="55"/>
        <v>5.359</v>
      </c>
      <c r="L258" s="181">
        <v>0.7</v>
      </c>
      <c r="M258" s="181">
        <v>11.535300000000001</v>
      </c>
      <c r="N258" s="181">
        <v>10.479999999999999</v>
      </c>
      <c r="O258" s="181">
        <f t="shared" si="56"/>
        <v>22.715299999999999</v>
      </c>
      <c r="P258" s="181">
        <f t="shared" si="57"/>
        <v>28.074300000000001</v>
      </c>
      <c r="Q258" s="181"/>
      <c r="R258" s="181">
        <v>1.8900000000000001</v>
      </c>
      <c r="S258" s="181">
        <f t="shared" si="58"/>
        <v>1.8900000000000001</v>
      </c>
      <c r="T258" s="181">
        <f t="shared" si="59"/>
        <v>29.964300000000001</v>
      </c>
    </row>
    <row r="259" spans="1:20" x14ac:dyDescent="0.2">
      <c r="A259" s="167"/>
      <c r="B259" s="35"/>
      <c r="C259" s="26" t="s">
        <v>305</v>
      </c>
      <c r="D259" s="180">
        <v>2</v>
      </c>
      <c r="E259" s="181"/>
      <c r="F259" s="181"/>
      <c r="G259" s="181"/>
      <c r="H259" s="181">
        <f t="shared" si="54"/>
        <v>0</v>
      </c>
      <c r="I259" s="181"/>
      <c r="J259" s="181"/>
      <c r="K259" s="181">
        <f t="shared" si="55"/>
        <v>0</v>
      </c>
      <c r="L259" s="181">
        <v>1</v>
      </c>
      <c r="M259" s="181">
        <v>0.8</v>
      </c>
      <c r="N259" s="181">
        <v>0.55000000000000004</v>
      </c>
      <c r="O259" s="181">
        <f t="shared" si="56"/>
        <v>2.35</v>
      </c>
      <c r="P259" s="181">
        <f t="shared" si="57"/>
        <v>2.35</v>
      </c>
      <c r="Q259" s="181"/>
      <c r="R259" s="181">
        <v>8.5</v>
      </c>
      <c r="S259" s="181">
        <f t="shared" si="58"/>
        <v>8.5</v>
      </c>
      <c r="T259" s="181">
        <f t="shared" si="59"/>
        <v>10.85</v>
      </c>
    </row>
    <row r="260" spans="1:20" x14ac:dyDescent="0.2">
      <c r="A260" s="167"/>
      <c r="B260" s="35"/>
      <c r="C260" s="26" t="s">
        <v>413</v>
      </c>
      <c r="D260" s="180">
        <v>6</v>
      </c>
      <c r="E260" s="181"/>
      <c r="F260" s="181"/>
      <c r="G260" s="181"/>
      <c r="H260" s="181">
        <f t="shared" si="54"/>
        <v>0</v>
      </c>
      <c r="I260" s="181"/>
      <c r="J260" s="181"/>
      <c r="K260" s="181">
        <f t="shared" si="55"/>
        <v>0</v>
      </c>
      <c r="L260" s="181">
        <v>0.8600000000000001</v>
      </c>
      <c r="M260" s="181">
        <v>1.79</v>
      </c>
      <c r="N260" s="181">
        <v>0.54</v>
      </c>
      <c r="O260" s="181">
        <f t="shared" si="56"/>
        <v>3.1900000000000004</v>
      </c>
      <c r="P260" s="181">
        <f t="shared" si="57"/>
        <v>3.1900000000000004</v>
      </c>
      <c r="Q260" s="181"/>
      <c r="R260" s="181">
        <v>13.06</v>
      </c>
      <c r="S260" s="181">
        <f t="shared" si="58"/>
        <v>13.06</v>
      </c>
      <c r="T260" s="181">
        <f t="shared" si="59"/>
        <v>16.25</v>
      </c>
    </row>
    <row r="261" spans="1:20" x14ac:dyDescent="0.2">
      <c r="A261" s="167"/>
      <c r="B261" s="35"/>
      <c r="C261" s="165" t="s">
        <v>201</v>
      </c>
      <c r="D261" s="180">
        <v>3</v>
      </c>
      <c r="E261" s="181"/>
      <c r="F261" s="181"/>
      <c r="G261" s="181"/>
      <c r="H261" s="181">
        <f t="shared" si="54"/>
        <v>0</v>
      </c>
      <c r="I261" s="181">
        <v>0.16</v>
      </c>
      <c r="J261" s="181"/>
      <c r="K261" s="181">
        <f t="shared" si="55"/>
        <v>0.16</v>
      </c>
      <c r="L261" s="181">
        <v>0.01</v>
      </c>
      <c r="M261" s="181">
        <v>0.19</v>
      </c>
      <c r="N261" s="181">
        <v>0.45999999999999996</v>
      </c>
      <c r="O261" s="181">
        <f t="shared" si="56"/>
        <v>0.65999999999999992</v>
      </c>
      <c r="P261" s="181">
        <f t="shared" si="57"/>
        <v>0.82</v>
      </c>
      <c r="Q261" s="181"/>
      <c r="R261" s="181">
        <v>0.04</v>
      </c>
      <c r="S261" s="181">
        <f t="shared" si="58"/>
        <v>0.04</v>
      </c>
      <c r="T261" s="181">
        <f t="shared" si="59"/>
        <v>0.86</v>
      </c>
    </row>
    <row r="262" spans="1:20" ht="15" x14ac:dyDescent="0.25">
      <c r="A262" s="230" t="s">
        <v>0</v>
      </c>
      <c r="B262" s="231"/>
      <c r="C262" s="232" t="s">
        <v>0</v>
      </c>
      <c r="D262" s="53">
        <f>SUM(D250:D261)</f>
        <v>112</v>
      </c>
      <c r="E262" s="54">
        <f>SUM(E250:E261)</f>
        <v>317.27</v>
      </c>
      <c r="F262" s="54">
        <f t="shared" ref="F262:T262" si="60">SUM(F250:F261)</f>
        <v>338.779</v>
      </c>
      <c r="G262" s="54">
        <f t="shared" si="60"/>
        <v>542.5</v>
      </c>
      <c r="H262" s="54">
        <f>SUM(E262:G262)</f>
        <v>1198.549</v>
      </c>
      <c r="I262" s="54">
        <f t="shared" si="60"/>
        <v>3200.8499999999995</v>
      </c>
      <c r="J262" s="54">
        <f t="shared" si="60"/>
        <v>0.83000000000000007</v>
      </c>
      <c r="K262" s="54">
        <f t="shared" si="60"/>
        <v>4400.2290000000003</v>
      </c>
      <c r="L262" s="54">
        <f t="shared" si="60"/>
        <v>1033.655</v>
      </c>
      <c r="M262" s="54">
        <f t="shared" si="60"/>
        <v>415.67689999999999</v>
      </c>
      <c r="N262" s="54">
        <f t="shared" si="60"/>
        <v>112.88499999999999</v>
      </c>
      <c r="O262" s="54">
        <f t="shared" si="60"/>
        <v>1562.2168999999999</v>
      </c>
      <c r="P262" s="54">
        <f>O262+K262</f>
        <v>5962.4459000000006</v>
      </c>
      <c r="Q262" s="54">
        <f t="shared" si="60"/>
        <v>32.700000000000003</v>
      </c>
      <c r="R262" s="54">
        <f t="shared" si="60"/>
        <v>753.58999999999992</v>
      </c>
      <c r="S262" s="54">
        <f t="shared" si="60"/>
        <v>786.28999999999985</v>
      </c>
      <c r="T262" s="54">
        <f t="shared" si="60"/>
        <v>6748.7358999999997</v>
      </c>
    </row>
    <row r="263" spans="1:20" x14ac:dyDescent="0.2">
      <c r="A263" s="166" t="s">
        <v>9</v>
      </c>
      <c r="B263" s="35" t="s">
        <v>207</v>
      </c>
      <c r="C263" s="161" t="s">
        <v>207</v>
      </c>
      <c r="D263" s="180">
        <v>10</v>
      </c>
      <c r="E263" s="181"/>
      <c r="F263" s="181">
        <v>0.1</v>
      </c>
      <c r="G263" s="181"/>
      <c r="H263" s="181">
        <f t="shared" ref="H263:H293" si="61">SUM(E263:G263)</f>
        <v>0.1</v>
      </c>
      <c r="I263" s="181">
        <v>1.22</v>
      </c>
      <c r="J263" s="181"/>
      <c r="K263" s="181">
        <f t="shared" ref="K263:K293" si="62">SUM(H263:J263)</f>
        <v>1.32</v>
      </c>
      <c r="L263" s="181">
        <v>0.14000000000000001</v>
      </c>
      <c r="M263" s="181">
        <v>1.1200000000000001</v>
      </c>
      <c r="N263" s="181">
        <v>1.65</v>
      </c>
      <c r="O263" s="181">
        <f t="shared" ref="O263:O293" si="63">SUM(L263:N263)</f>
        <v>2.91</v>
      </c>
      <c r="P263" s="181">
        <f t="shared" ref="P263:P293" si="64">SUM(O263+K263)</f>
        <v>4.2300000000000004</v>
      </c>
      <c r="Q263" s="181"/>
      <c r="R263" s="181">
        <v>10.8</v>
      </c>
      <c r="S263" s="181">
        <f t="shared" ref="S263:S293" si="65">SUM(Q263:R263)</f>
        <v>10.8</v>
      </c>
      <c r="T263" s="181">
        <f t="shared" ref="T263:T293" si="66">SUM(S263+P263)</f>
        <v>15.030000000000001</v>
      </c>
    </row>
    <row r="264" spans="1:20" x14ac:dyDescent="0.2">
      <c r="A264" s="167"/>
      <c r="B264" s="35"/>
      <c r="C264" s="26" t="s">
        <v>218</v>
      </c>
      <c r="D264" s="180">
        <v>9</v>
      </c>
      <c r="E264" s="181">
        <v>7.9</v>
      </c>
      <c r="F264" s="181">
        <v>8.8000000000000007</v>
      </c>
      <c r="G264" s="181">
        <v>18.07</v>
      </c>
      <c r="H264" s="181">
        <f t="shared" si="61"/>
        <v>34.770000000000003</v>
      </c>
      <c r="I264" s="181">
        <v>1.6</v>
      </c>
      <c r="J264" s="181">
        <v>0.51</v>
      </c>
      <c r="K264" s="181">
        <f t="shared" si="62"/>
        <v>36.880000000000003</v>
      </c>
      <c r="L264" s="181">
        <v>3</v>
      </c>
      <c r="M264" s="181">
        <v>5.2</v>
      </c>
      <c r="N264" s="181">
        <v>10.11</v>
      </c>
      <c r="O264" s="181">
        <f t="shared" si="63"/>
        <v>18.309999999999999</v>
      </c>
      <c r="P264" s="181">
        <f t="shared" si="64"/>
        <v>55.19</v>
      </c>
      <c r="Q264" s="181">
        <v>39</v>
      </c>
      <c r="R264" s="181">
        <v>9</v>
      </c>
      <c r="S264" s="181">
        <f t="shared" si="65"/>
        <v>48</v>
      </c>
      <c r="T264" s="181">
        <f t="shared" si="66"/>
        <v>103.19</v>
      </c>
    </row>
    <row r="265" spans="1:20" x14ac:dyDescent="0.2">
      <c r="A265" s="167"/>
      <c r="B265" s="35"/>
      <c r="C265" s="26" t="s">
        <v>464</v>
      </c>
      <c r="D265" s="180"/>
      <c r="E265" s="181"/>
      <c r="F265" s="181"/>
      <c r="G265" s="181"/>
      <c r="H265" s="181">
        <f t="shared" si="61"/>
        <v>0</v>
      </c>
      <c r="I265" s="181"/>
      <c r="J265" s="181"/>
      <c r="K265" s="181">
        <f t="shared" si="62"/>
        <v>0</v>
      </c>
      <c r="L265" s="181"/>
      <c r="M265" s="181"/>
      <c r="N265" s="181"/>
      <c r="O265" s="181">
        <f t="shared" si="63"/>
        <v>0</v>
      </c>
      <c r="P265" s="181">
        <f t="shared" si="64"/>
        <v>0</v>
      </c>
      <c r="Q265" s="181"/>
      <c r="R265" s="181"/>
      <c r="S265" s="181">
        <f t="shared" si="65"/>
        <v>0</v>
      </c>
      <c r="T265" s="181">
        <f t="shared" si="66"/>
        <v>0</v>
      </c>
    </row>
    <row r="266" spans="1:20" x14ac:dyDescent="0.2">
      <c r="A266" s="167"/>
      <c r="B266" s="35"/>
      <c r="C266" s="26" t="s">
        <v>211</v>
      </c>
      <c r="D266" s="180">
        <v>2</v>
      </c>
      <c r="E266" s="181"/>
      <c r="F266" s="181"/>
      <c r="G266" s="181"/>
      <c r="H266" s="181">
        <f t="shared" si="61"/>
        <v>0</v>
      </c>
      <c r="I266" s="181"/>
      <c r="J266" s="181"/>
      <c r="K266" s="181">
        <f t="shared" si="62"/>
        <v>0</v>
      </c>
      <c r="L266" s="181"/>
      <c r="M266" s="181">
        <v>0.1</v>
      </c>
      <c r="N266" s="181"/>
      <c r="O266" s="181">
        <f t="shared" si="63"/>
        <v>0.1</v>
      </c>
      <c r="P266" s="181">
        <f t="shared" si="64"/>
        <v>0.1</v>
      </c>
      <c r="Q266" s="181"/>
      <c r="R266" s="181"/>
      <c r="S266" s="181">
        <f t="shared" si="65"/>
        <v>0</v>
      </c>
      <c r="T266" s="181">
        <f t="shared" si="66"/>
        <v>0.1</v>
      </c>
    </row>
    <row r="267" spans="1:20" x14ac:dyDescent="0.2">
      <c r="A267" s="167"/>
      <c r="B267" s="35"/>
      <c r="C267" s="26" t="s">
        <v>325</v>
      </c>
      <c r="D267" s="180"/>
      <c r="E267" s="181"/>
      <c r="F267" s="181"/>
      <c r="G267" s="181"/>
      <c r="H267" s="181">
        <f t="shared" si="61"/>
        <v>0</v>
      </c>
      <c r="I267" s="181"/>
      <c r="J267" s="181"/>
      <c r="K267" s="181">
        <f t="shared" si="62"/>
        <v>0</v>
      </c>
      <c r="L267" s="181"/>
      <c r="M267" s="181"/>
      <c r="N267" s="181"/>
      <c r="O267" s="181">
        <f t="shared" si="63"/>
        <v>0</v>
      </c>
      <c r="P267" s="181">
        <f t="shared" si="64"/>
        <v>0</v>
      </c>
      <c r="Q267" s="181"/>
      <c r="R267" s="181"/>
      <c r="S267" s="181">
        <f t="shared" si="65"/>
        <v>0</v>
      </c>
      <c r="T267" s="181">
        <f t="shared" si="66"/>
        <v>0</v>
      </c>
    </row>
    <row r="268" spans="1:20" x14ac:dyDescent="0.2">
      <c r="A268" s="167"/>
      <c r="B268" s="35"/>
      <c r="C268" s="26" t="s">
        <v>216</v>
      </c>
      <c r="D268" s="180">
        <v>5</v>
      </c>
      <c r="E268" s="181">
        <v>20.3</v>
      </c>
      <c r="F268" s="181">
        <v>0.8</v>
      </c>
      <c r="G268" s="181">
        <v>1.5</v>
      </c>
      <c r="H268" s="181">
        <f t="shared" si="61"/>
        <v>22.6</v>
      </c>
      <c r="I268" s="181">
        <v>9.0899999999999995E-2</v>
      </c>
      <c r="J268" s="181"/>
      <c r="K268" s="181">
        <f t="shared" si="62"/>
        <v>22.690900000000003</v>
      </c>
      <c r="L268" s="181">
        <v>7.4</v>
      </c>
      <c r="M268" s="181">
        <v>39.909100000000002</v>
      </c>
      <c r="N268" s="181"/>
      <c r="O268" s="181">
        <f t="shared" si="63"/>
        <v>47.309100000000001</v>
      </c>
      <c r="P268" s="181">
        <f t="shared" si="64"/>
        <v>70</v>
      </c>
      <c r="Q268" s="181">
        <v>8</v>
      </c>
      <c r="R268" s="181">
        <v>12</v>
      </c>
      <c r="S268" s="181">
        <f t="shared" si="65"/>
        <v>20</v>
      </c>
      <c r="T268" s="181">
        <f t="shared" si="66"/>
        <v>90</v>
      </c>
    </row>
    <row r="269" spans="1:20" x14ac:dyDescent="0.2">
      <c r="A269" s="167"/>
      <c r="B269" s="35"/>
      <c r="C269" s="26" t="s">
        <v>213</v>
      </c>
      <c r="D269" s="180">
        <v>1</v>
      </c>
      <c r="E269" s="181"/>
      <c r="F269" s="181"/>
      <c r="G269" s="181"/>
      <c r="H269" s="181">
        <f t="shared" si="61"/>
        <v>0</v>
      </c>
      <c r="I269" s="181"/>
      <c r="J269" s="181"/>
      <c r="K269" s="181">
        <f t="shared" si="62"/>
        <v>0</v>
      </c>
      <c r="L269" s="181"/>
      <c r="M269" s="181">
        <v>1</v>
      </c>
      <c r="N269" s="181"/>
      <c r="O269" s="181">
        <f t="shared" si="63"/>
        <v>1</v>
      </c>
      <c r="P269" s="181">
        <f t="shared" si="64"/>
        <v>1</v>
      </c>
      <c r="Q269" s="181"/>
      <c r="R269" s="181">
        <v>5.2</v>
      </c>
      <c r="S269" s="181">
        <f t="shared" si="65"/>
        <v>5.2</v>
      </c>
      <c r="T269" s="181">
        <f t="shared" si="66"/>
        <v>6.2</v>
      </c>
    </row>
    <row r="270" spans="1:20" x14ac:dyDescent="0.2">
      <c r="A270" s="167"/>
      <c r="B270" s="85"/>
      <c r="C270" s="26" t="s">
        <v>217</v>
      </c>
      <c r="D270" s="180">
        <v>8</v>
      </c>
      <c r="E270" s="181">
        <v>0.22600000000000001</v>
      </c>
      <c r="F270" s="181"/>
      <c r="G270" s="181"/>
      <c r="H270" s="181">
        <f t="shared" si="61"/>
        <v>0.22600000000000001</v>
      </c>
      <c r="I270" s="181">
        <v>1.5</v>
      </c>
      <c r="J270" s="181"/>
      <c r="K270" s="181">
        <f t="shared" si="62"/>
        <v>1.726</v>
      </c>
      <c r="L270" s="181">
        <v>0.1</v>
      </c>
      <c r="M270" s="181">
        <v>1.01</v>
      </c>
      <c r="N270" s="181">
        <v>0.3</v>
      </c>
      <c r="O270" s="181">
        <f t="shared" si="63"/>
        <v>1.4100000000000001</v>
      </c>
      <c r="P270" s="181">
        <f t="shared" si="64"/>
        <v>3.1360000000000001</v>
      </c>
      <c r="Q270" s="181"/>
      <c r="R270" s="181">
        <v>0.28000000000000003</v>
      </c>
      <c r="S270" s="181">
        <f t="shared" si="65"/>
        <v>0.28000000000000003</v>
      </c>
      <c r="T270" s="181">
        <f t="shared" si="66"/>
        <v>3.4160000000000004</v>
      </c>
    </row>
    <row r="271" spans="1:20" x14ac:dyDescent="0.2">
      <c r="A271" s="167"/>
      <c r="B271" s="35" t="s">
        <v>203</v>
      </c>
      <c r="C271" s="26" t="s">
        <v>210</v>
      </c>
      <c r="D271" s="180">
        <v>83</v>
      </c>
      <c r="E271" s="181"/>
      <c r="F271" s="181"/>
      <c r="G271" s="181"/>
      <c r="H271" s="181">
        <f t="shared" si="61"/>
        <v>0</v>
      </c>
      <c r="I271" s="181"/>
      <c r="J271" s="181"/>
      <c r="K271" s="181">
        <f t="shared" si="62"/>
        <v>0</v>
      </c>
      <c r="L271" s="181">
        <v>2.5599999999999996</v>
      </c>
      <c r="M271" s="181">
        <v>66.615000000000023</v>
      </c>
      <c r="N271" s="181">
        <v>4.3699999999999992</v>
      </c>
      <c r="O271" s="181">
        <f t="shared" si="63"/>
        <v>73.54500000000003</v>
      </c>
      <c r="P271" s="181">
        <f t="shared" si="64"/>
        <v>73.54500000000003</v>
      </c>
      <c r="Q271" s="181"/>
      <c r="R271" s="181">
        <v>0.21000000000000002</v>
      </c>
      <c r="S271" s="181">
        <f t="shared" si="65"/>
        <v>0.21000000000000002</v>
      </c>
      <c r="T271" s="181">
        <f t="shared" si="66"/>
        <v>73.755000000000024</v>
      </c>
    </row>
    <row r="272" spans="1:20" x14ac:dyDescent="0.2">
      <c r="A272" s="167"/>
      <c r="B272" s="35"/>
      <c r="C272" s="26" t="s">
        <v>273</v>
      </c>
      <c r="D272" s="180">
        <v>2</v>
      </c>
      <c r="E272" s="181"/>
      <c r="F272" s="181"/>
      <c r="G272" s="181"/>
      <c r="H272" s="181">
        <f t="shared" si="61"/>
        <v>0</v>
      </c>
      <c r="I272" s="181"/>
      <c r="J272" s="181"/>
      <c r="K272" s="181">
        <f t="shared" si="62"/>
        <v>0</v>
      </c>
      <c r="L272" s="181">
        <v>0.125</v>
      </c>
      <c r="M272" s="181"/>
      <c r="N272" s="181"/>
      <c r="O272" s="181">
        <f t="shared" si="63"/>
        <v>0.125</v>
      </c>
      <c r="P272" s="181">
        <f t="shared" si="64"/>
        <v>0.125</v>
      </c>
      <c r="Q272" s="181"/>
      <c r="R272" s="181">
        <v>0.161</v>
      </c>
      <c r="S272" s="181">
        <f t="shared" si="65"/>
        <v>0.161</v>
      </c>
      <c r="T272" s="181">
        <f t="shared" si="66"/>
        <v>0.28600000000000003</v>
      </c>
    </row>
    <row r="273" spans="1:20" x14ac:dyDescent="0.2">
      <c r="A273" s="167"/>
      <c r="B273" s="35"/>
      <c r="C273" s="26" t="s">
        <v>193</v>
      </c>
      <c r="D273" s="180">
        <v>7</v>
      </c>
      <c r="E273" s="181"/>
      <c r="F273" s="181"/>
      <c r="G273" s="181"/>
      <c r="H273" s="181">
        <f t="shared" si="61"/>
        <v>0</v>
      </c>
      <c r="I273" s="181">
        <v>0.51</v>
      </c>
      <c r="J273" s="181"/>
      <c r="K273" s="181">
        <f t="shared" si="62"/>
        <v>0.51</v>
      </c>
      <c r="L273" s="181">
        <v>0.93200000000000005</v>
      </c>
      <c r="M273" s="181">
        <v>2.57</v>
      </c>
      <c r="N273" s="181">
        <v>0.77</v>
      </c>
      <c r="O273" s="181">
        <f t="shared" si="63"/>
        <v>4.2720000000000002</v>
      </c>
      <c r="P273" s="181">
        <f t="shared" si="64"/>
        <v>4.782</v>
      </c>
      <c r="Q273" s="181"/>
      <c r="R273" s="181">
        <v>0.12</v>
      </c>
      <c r="S273" s="181">
        <f t="shared" si="65"/>
        <v>0.12</v>
      </c>
      <c r="T273" s="181">
        <f t="shared" si="66"/>
        <v>4.9020000000000001</v>
      </c>
    </row>
    <row r="274" spans="1:20" x14ac:dyDescent="0.2">
      <c r="A274" s="167"/>
      <c r="B274" s="35"/>
      <c r="C274" s="26" t="s">
        <v>206</v>
      </c>
      <c r="D274" s="180">
        <v>5</v>
      </c>
      <c r="E274" s="181"/>
      <c r="F274" s="181"/>
      <c r="G274" s="181"/>
      <c r="H274" s="181">
        <f t="shared" si="61"/>
        <v>0</v>
      </c>
      <c r="I274" s="181"/>
      <c r="J274" s="181"/>
      <c r="K274" s="181">
        <f t="shared" si="62"/>
        <v>0</v>
      </c>
      <c r="L274" s="181">
        <v>0.51</v>
      </c>
      <c r="M274" s="181">
        <v>1.52</v>
      </c>
      <c r="N274" s="181">
        <v>0.6</v>
      </c>
      <c r="O274" s="181">
        <f t="shared" si="63"/>
        <v>2.6300000000000003</v>
      </c>
      <c r="P274" s="181">
        <f t="shared" si="64"/>
        <v>2.6300000000000003</v>
      </c>
      <c r="Q274" s="181"/>
      <c r="R274" s="181">
        <v>1.19</v>
      </c>
      <c r="S274" s="181">
        <f t="shared" si="65"/>
        <v>1.19</v>
      </c>
      <c r="T274" s="181">
        <f t="shared" si="66"/>
        <v>3.8200000000000003</v>
      </c>
    </row>
    <row r="275" spans="1:20" x14ac:dyDescent="0.2">
      <c r="A275" s="167"/>
      <c r="B275" s="35"/>
      <c r="C275" s="26" t="s">
        <v>276</v>
      </c>
      <c r="D275" s="180">
        <v>5</v>
      </c>
      <c r="E275" s="181"/>
      <c r="F275" s="181"/>
      <c r="G275" s="181"/>
      <c r="H275" s="181">
        <f t="shared" si="61"/>
        <v>0</v>
      </c>
      <c r="I275" s="181"/>
      <c r="J275" s="181"/>
      <c r="K275" s="181">
        <f t="shared" si="62"/>
        <v>0</v>
      </c>
      <c r="L275" s="181">
        <v>0.26</v>
      </c>
      <c r="M275" s="181">
        <v>0</v>
      </c>
      <c r="N275" s="181">
        <v>0.13</v>
      </c>
      <c r="O275" s="181">
        <f t="shared" si="63"/>
        <v>0.39</v>
      </c>
      <c r="P275" s="181">
        <f t="shared" si="64"/>
        <v>0.39</v>
      </c>
      <c r="Q275" s="181"/>
      <c r="R275" s="181">
        <v>0.65</v>
      </c>
      <c r="S275" s="181">
        <f t="shared" si="65"/>
        <v>0.65</v>
      </c>
      <c r="T275" s="181">
        <f t="shared" si="66"/>
        <v>1.04</v>
      </c>
    </row>
    <row r="276" spans="1:20" x14ac:dyDescent="0.2">
      <c r="A276" s="167"/>
      <c r="B276" s="35"/>
      <c r="C276" s="26" t="s">
        <v>199</v>
      </c>
      <c r="D276" s="180">
        <v>3</v>
      </c>
      <c r="E276" s="181"/>
      <c r="F276" s="181"/>
      <c r="G276" s="181"/>
      <c r="H276" s="181">
        <f t="shared" si="61"/>
        <v>0</v>
      </c>
      <c r="I276" s="181">
        <v>0.8</v>
      </c>
      <c r="J276" s="181"/>
      <c r="K276" s="181">
        <f t="shared" si="62"/>
        <v>0.8</v>
      </c>
      <c r="L276" s="181">
        <v>0.3</v>
      </c>
      <c r="M276" s="181">
        <v>0.6</v>
      </c>
      <c r="N276" s="181">
        <v>0.3</v>
      </c>
      <c r="O276" s="181">
        <f t="shared" si="63"/>
        <v>1.2</v>
      </c>
      <c r="P276" s="181">
        <f t="shared" si="64"/>
        <v>2</v>
      </c>
      <c r="Q276" s="181"/>
      <c r="R276" s="181">
        <v>0.1</v>
      </c>
      <c r="S276" s="181">
        <f t="shared" si="65"/>
        <v>0.1</v>
      </c>
      <c r="T276" s="181">
        <f t="shared" si="66"/>
        <v>2.1</v>
      </c>
    </row>
    <row r="277" spans="1:20" x14ac:dyDescent="0.2">
      <c r="A277" s="167"/>
      <c r="B277" s="35"/>
      <c r="C277" s="26" t="s">
        <v>274</v>
      </c>
      <c r="D277" s="180"/>
      <c r="E277" s="181"/>
      <c r="F277" s="181"/>
      <c r="G277" s="181"/>
      <c r="H277" s="181">
        <f t="shared" si="61"/>
        <v>0</v>
      </c>
      <c r="I277" s="181"/>
      <c r="J277" s="181"/>
      <c r="K277" s="181">
        <f t="shared" si="62"/>
        <v>0</v>
      </c>
      <c r="L277" s="181"/>
      <c r="M277" s="181"/>
      <c r="N277" s="181"/>
      <c r="O277" s="181">
        <f t="shared" si="63"/>
        <v>0</v>
      </c>
      <c r="P277" s="181">
        <f t="shared" si="64"/>
        <v>0</v>
      </c>
      <c r="Q277" s="181"/>
      <c r="R277" s="181"/>
      <c r="S277" s="181">
        <f t="shared" si="65"/>
        <v>0</v>
      </c>
      <c r="T277" s="181">
        <f t="shared" si="66"/>
        <v>0</v>
      </c>
    </row>
    <row r="278" spans="1:20" x14ac:dyDescent="0.2">
      <c r="A278" s="167"/>
      <c r="B278" s="35"/>
      <c r="C278" s="26" t="s">
        <v>203</v>
      </c>
      <c r="D278" s="180">
        <v>1</v>
      </c>
      <c r="E278" s="181"/>
      <c r="F278" s="181"/>
      <c r="G278" s="181"/>
      <c r="H278" s="181">
        <f t="shared" si="61"/>
        <v>0</v>
      </c>
      <c r="I278" s="181"/>
      <c r="J278" s="181"/>
      <c r="K278" s="181">
        <f t="shared" si="62"/>
        <v>0</v>
      </c>
      <c r="L278" s="181"/>
      <c r="M278" s="181">
        <v>0.1</v>
      </c>
      <c r="N278" s="181"/>
      <c r="O278" s="181">
        <f t="shared" si="63"/>
        <v>0.1</v>
      </c>
      <c r="P278" s="181">
        <f t="shared" si="64"/>
        <v>0.1</v>
      </c>
      <c r="Q278" s="181"/>
      <c r="R278" s="181"/>
      <c r="S278" s="181">
        <f t="shared" si="65"/>
        <v>0</v>
      </c>
      <c r="T278" s="181">
        <f t="shared" si="66"/>
        <v>0.1</v>
      </c>
    </row>
    <row r="279" spans="1:20" x14ac:dyDescent="0.2">
      <c r="A279" s="167"/>
      <c r="B279" s="85"/>
      <c r="C279" s="26" t="s">
        <v>212</v>
      </c>
      <c r="D279" s="180">
        <v>23</v>
      </c>
      <c r="E279" s="181"/>
      <c r="F279" s="181"/>
      <c r="G279" s="181"/>
      <c r="H279" s="181">
        <f t="shared" si="61"/>
        <v>0</v>
      </c>
      <c r="I279" s="181"/>
      <c r="J279" s="181"/>
      <c r="K279" s="181">
        <f t="shared" si="62"/>
        <v>0</v>
      </c>
      <c r="L279" s="181">
        <v>0.01</v>
      </c>
      <c r="M279" s="181">
        <v>12.969999999999999</v>
      </c>
      <c r="N279" s="181">
        <v>1.04</v>
      </c>
      <c r="O279" s="181">
        <f t="shared" si="63"/>
        <v>14.02</v>
      </c>
      <c r="P279" s="181">
        <f t="shared" si="64"/>
        <v>14.02</v>
      </c>
      <c r="Q279" s="181"/>
      <c r="R279" s="181">
        <v>0.4</v>
      </c>
      <c r="S279" s="181">
        <f t="shared" si="65"/>
        <v>0.4</v>
      </c>
      <c r="T279" s="181">
        <f t="shared" si="66"/>
        <v>14.42</v>
      </c>
    </row>
    <row r="280" spans="1:20" x14ac:dyDescent="0.2">
      <c r="A280" s="167"/>
      <c r="B280" s="35" t="s">
        <v>432</v>
      </c>
      <c r="C280" s="26" t="s">
        <v>194</v>
      </c>
      <c r="D280" s="180">
        <v>22</v>
      </c>
      <c r="E280" s="181"/>
      <c r="F280" s="181"/>
      <c r="G280" s="181"/>
      <c r="H280" s="181">
        <f t="shared" si="61"/>
        <v>0</v>
      </c>
      <c r="I280" s="181"/>
      <c r="J280" s="181"/>
      <c r="K280" s="181">
        <f t="shared" si="62"/>
        <v>0</v>
      </c>
      <c r="L280" s="181">
        <v>0.32</v>
      </c>
      <c r="M280" s="181">
        <v>8.9819999999999975</v>
      </c>
      <c r="N280" s="181">
        <v>0.02</v>
      </c>
      <c r="O280" s="181">
        <f t="shared" si="63"/>
        <v>9.3219999999999974</v>
      </c>
      <c r="P280" s="181">
        <f t="shared" si="64"/>
        <v>9.3219999999999974</v>
      </c>
      <c r="Q280" s="181"/>
      <c r="R280" s="181">
        <v>1</v>
      </c>
      <c r="S280" s="181">
        <f t="shared" si="65"/>
        <v>1</v>
      </c>
      <c r="T280" s="181">
        <f t="shared" si="66"/>
        <v>10.321999999999997</v>
      </c>
    </row>
    <row r="281" spans="1:20" x14ac:dyDescent="0.2">
      <c r="A281" s="167"/>
      <c r="B281" s="35"/>
      <c r="C281" s="26" t="s">
        <v>192</v>
      </c>
      <c r="D281" s="180">
        <v>14</v>
      </c>
      <c r="E281" s="181"/>
      <c r="F281" s="181"/>
      <c r="G281" s="181"/>
      <c r="H281" s="181">
        <f t="shared" si="61"/>
        <v>0</v>
      </c>
      <c r="I281" s="181"/>
      <c r="J281" s="181"/>
      <c r="K281" s="181">
        <f t="shared" si="62"/>
        <v>0</v>
      </c>
      <c r="L281" s="181">
        <v>0.85799999999999998</v>
      </c>
      <c r="M281" s="181">
        <v>13.186999999999998</v>
      </c>
      <c r="N281" s="181">
        <v>0.74</v>
      </c>
      <c r="O281" s="181">
        <f t="shared" si="63"/>
        <v>14.784999999999998</v>
      </c>
      <c r="P281" s="181">
        <f t="shared" si="64"/>
        <v>14.784999999999998</v>
      </c>
      <c r="Q281" s="181"/>
      <c r="R281" s="181">
        <v>0.16</v>
      </c>
      <c r="S281" s="181">
        <f t="shared" si="65"/>
        <v>0.16</v>
      </c>
      <c r="T281" s="181">
        <f t="shared" si="66"/>
        <v>14.944999999999999</v>
      </c>
    </row>
    <row r="282" spans="1:20" x14ac:dyDescent="0.2">
      <c r="A282" s="167"/>
      <c r="B282" s="35"/>
      <c r="C282" s="26" t="s">
        <v>280</v>
      </c>
      <c r="D282" s="180">
        <v>5</v>
      </c>
      <c r="E282" s="181"/>
      <c r="F282" s="181"/>
      <c r="G282" s="181"/>
      <c r="H282" s="181">
        <f t="shared" si="61"/>
        <v>0</v>
      </c>
      <c r="I282" s="181"/>
      <c r="J282" s="181"/>
      <c r="K282" s="181">
        <f t="shared" si="62"/>
        <v>0</v>
      </c>
      <c r="L282" s="181">
        <v>0.46</v>
      </c>
      <c r="M282" s="181">
        <v>1.25</v>
      </c>
      <c r="N282" s="181"/>
      <c r="O282" s="181">
        <f t="shared" si="63"/>
        <v>1.71</v>
      </c>
      <c r="P282" s="181">
        <f t="shared" si="64"/>
        <v>1.71</v>
      </c>
      <c r="Q282" s="181"/>
      <c r="R282" s="181">
        <v>0.1</v>
      </c>
      <c r="S282" s="181">
        <f t="shared" si="65"/>
        <v>0.1</v>
      </c>
      <c r="T282" s="181">
        <f t="shared" si="66"/>
        <v>1.81</v>
      </c>
    </row>
    <row r="283" spans="1:20" x14ac:dyDescent="0.2">
      <c r="A283" s="167"/>
      <c r="B283" s="35"/>
      <c r="C283" s="26" t="s">
        <v>354</v>
      </c>
      <c r="D283" s="180">
        <v>2</v>
      </c>
      <c r="E283" s="181"/>
      <c r="F283" s="181"/>
      <c r="G283" s="181"/>
      <c r="H283" s="181">
        <f t="shared" si="61"/>
        <v>0</v>
      </c>
      <c r="I283" s="181"/>
      <c r="J283" s="181"/>
      <c r="K283" s="181">
        <f t="shared" si="62"/>
        <v>0</v>
      </c>
      <c r="L283" s="181"/>
      <c r="M283" s="181">
        <v>0.64</v>
      </c>
      <c r="N283" s="181"/>
      <c r="O283" s="181">
        <f t="shared" si="63"/>
        <v>0.64</v>
      </c>
      <c r="P283" s="181">
        <f t="shared" si="64"/>
        <v>0.64</v>
      </c>
      <c r="Q283" s="181"/>
      <c r="R283" s="181"/>
      <c r="S283" s="181">
        <f t="shared" si="65"/>
        <v>0</v>
      </c>
      <c r="T283" s="181">
        <f t="shared" si="66"/>
        <v>0.64</v>
      </c>
    </row>
    <row r="284" spans="1:20" x14ac:dyDescent="0.2">
      <c r="A284" s="167"/>
      <c r="B284" s="35"/>
      <c r="C284" s="26" t="s">
        <v>198</v>
      </c>
      <c r="D284" s="180">
        <v>17</v>
      </c>
      <c r="E284" s="181"/>
      <c r="F284" s="181"/>
      <c r="G284" s="181"/>
      <c r="H284" s="181">
        <f t="shared" si="61"/>
        <v>0</v>
      </c>
      <c r="I284" s="181"/>
      <c r="J284" s="181"/>
      <c r="K284" s="181">
        <f t="shared" si="62"/>
        <v>0</v>
      </c>
      <c r="L284" s="181">
        <v>1.7000000000000002</v>
      </c>
      <c r="M284" s="181">
        <v>10.299999999999999</v>
      </c>
      <c r="N284" s="181">
        <v>0.37</v>
      </c>
      <c r="O284" s="181">
        <f t="shared" si="63"/>
        <v>12.37</v>
      </c>
      <c r="P284" s="181">
        <f t="shared" si="64"/>
        <v>12.37</v>
      </c>
      <c r="Q284" s="181"/>
      <c r="R284" s="181"/>
      <c r="S284" s="181">
        <f t="shared" si="65"/>
        <v>0</v>
      </c>
      <c r="T284" s="181">
        <f t="shared" si="66"/>
        <v>12.37</v>
      </c>
    </row>
    <row r="285" spans="1:20" x14ac:dyDescent="0.2">
      <c r="A285" s="167"/>
      <c r="B285" s="35"/>
      <c r="C285" s="26" t="s">
        <v>386</v>
      </c>
      <c r="D285" s="180">
        <v>5</v>
      </c>
      <c r="E285" s="181"/>
      <c r="F285" s="181"/>
      <c r="G285" s="181"/>
      <c r="H285" s="181">
        <f t="shared" si="61"/>
        <v>0</v>
      </c>
      <c r="I285" s="181"/>
      <c r="J285" s="181"/>
      <c r="K285" s="181">
        <f t="shared" si="62"/>
        <v>0</v>
      </c>
      <c r="L285" s="181"/>
      <c r="M285" s="181">
        <v>0.72</v>
      </c>
      <c r="N285" s="181">
        <v>0.02</v>
      </c>
      <c r="O285" s="181">
        <f t="shared" si="63"/>
        <v>0.74</v>
      </c>
      <c r="P285" s="181">
        <f t="shared" si="64"/>
        <v>0.74</v>
      </c>
      <c r="Q285" s="181"/>
      <c r="R285" s="181">
        <v>0.03</v>
      </c>
      <c r="S285" s="181">
        <f t="shared" si="65"/>
        <v>0.03</v>
      </c>
      <c r="T285" s="181">
        <f t="shared" si="66"/>
        <v>0.77</v>
      </c>
    </row>
    <row r="286" spans="1:20" x14ac:dyDescent="0.2">
      <c r="A286" s="167"/>
      <c r="B286" s="35"/>
      <c r="C286" s="26" t="s">
        <v>326</v>
      </c>
      <c r="D286" s="180">
        <v>5</v>
      </c>
      <c r="E286" s="181"/>
      <c r="F286" s="181"/>
      <c r="G286" s="181"/>
      <c r="H286" s="181">
        <f t="shared" si="61"/>
        <v>0</v>
      </c>
      <c r="I286" s="181"/>
      <c r="J286" s="181"/>
      <c r="K286" s="181">
        <f t="shared" si="62"/>
        <v>0</v>
      </c>
      <c r="L286" s="181">
        <v>0.15</v>
      </c>
      <c r="M286" s="181">
        <v>0.85000000000000009</v>
      </c>
      <c r="N286" s="181">
        <v>0.15000000000000002</v>
      </c>
      <c r="O286" s="181">
        <f t="shared" si="63"/>
        <v>1.1499999999999999</v>
      </c>
      <c r="P286" s="181">
        <f t="shared" si="64"/>
        <v>1.1499999999999999</v>
      </c>
      <c r="Q286" s="181"/>
      <c r="R286" s="181">
        <v>1.21</v>
      </c>
      <c r="S286" s="181">
        <f t="shared" si="65"/>
        <v>1.21</v>
      </c>
      <c r="T286" s="181">
        <f t="shared" si="66"/>
        <v>2.36</v>
      </c>
    </row>
    <row r="287" spans="1:20" x14ac:dyDescent="0.2">
      <c r="A287" s="167"/>
      <c r="B287" s="35"/>
      <c r="C287" s="26" t="s">
        <v>197</v>
      </c>
      <c r="D287" s="180">
        <v>12</v>
      </c>
      <c r="E287" s="181"/>
      <c r="F287" s="181"/>
      <c r="G287" s="181"/>
      <c r="H287" s="181">
        <f t="shared" si="61"/>
        <v>0</v>
      </c>
      <c r="I287" s="181">
        <v>1.9E-2</v>
      </c>
      <c r="J287" s="181">
        <v>0.2</v>
      </c>
      <c r="K287" s="181">
        <f t="shared" si="62"/>
        <v>0.219</v>
      </c>
      <c r="L287" s="181">
        <v>1.381</v>
      </c>
      <c r="M287" s="181">
        <v>6.2700000000000005</v>
      </c>
      <c r="N287" s="181">
        <v>0.05</v>
      </c>
      <c r="O287" s="181">
        <f t="shared" si="63"/>
        <v>7.7010000000000005</v>
      </c>
      <c r="P287" s="181">
        <f t="shared" si="64"/>
        <v>7.9200000000000008</v>
      </c>
      <c r="Q287" s="181"/>
      <c r="R287" s="181">
        <v>0.32999999999999996</v>
      </c>
      <c r="S287" s="181">
        <f t="shared" si="65"/>
        <v>0.32999999999999996</v>
      </c>
      <c r="T287" s="181">
        <f t="shared" si="66"/>
        <v>8.25</v>
      </c>
    </row>
    <row r="288" spans="1:20" x14ac:dyDescent="0.2">
      <c r="A288" s="167"/>
      <c r="B288" s="35"/>
      <c r="C288" s="26" t="s">
        <v>278</v>
      </c>
      <c r="D288" s="180">
        <v>4</v>
      </c>
      <c r="E288" s="181"/>
      <c r="F288" s="181"/>
      <c r="G288" s="181"/>
      <c r="H288" s="181">
        <f t="shared" si="61"/>
        <v>0</v>
      </c>
      <c r="I288" s="181"/>
      <c r="J288" s="181"/>
      <c r="K288" s="181">
        <f t="shared" si="62"/>
        <v>0</v>
      </c>
      <c r="L288" s="181">
        <v>0.74</v>
      </c>
      <c r="M288" s="181">
        <v>0.41000000000000003</v>
      </c>
      <c r="N288" s="181">
        <v>0</v>
      </c>
      <c r="O288" s="181">
        <f t="shared" si="63"/>
        <v>1.1499999999999999</v>
      </c>
      <c r="P288" s="181">
        <f t="shared" si="64"/>
        <v>1.1499999999999999</v>
      </c>
      <c r="Q288" s="181"/>
      <c r="R288" s="181">
        <v>0.35</v>
      </c>
      <c r="S288" s="181">
        <f t="shared" si="65"/>
        <v>0.35</v>
      </c>
      <c r="T288" s="181">
        <f t="shared" si="66"/>
        <v>1.5</v>
      </c>
    </row>
    <row r="289" spans="1:20" x14ac:dyDescent="0.2">
      <c r="A289" s="167"/>
      <c r="B289" s="85"/>
      <c r="C289" s="26" t="s">
        <v>279</v>
      </c>
      <c r="D289" s="180">
        <v>14</v>
      </c>
      <c r="E289" s="181"/>
      <c r="F289" s="181"/>
      <c r="G289" s="181"/>
      <c r="H289" s="181">
        <f t="shared" si="61"/>
        <v>0</v>
      </c>
      <c r="I289" s="181"/>
      <c r="J289" s="181"/>
      <c r="K289" s="181">
        <f t="shared" si="62"/>
        <v>0</v>
      </c>
      <c r="L289" s="181">
        <v>1.78</v>
      </c>
      <c r="M289" s="181">
        <v>1.97</v>
      </c>
      <c r="N289" s="181">
        <v>0.29899999999999999</v>
      </c>
      <c r="O289" s="181">
        <f t="shared" si="63"/>
        <v>4.0490000000000004</v>
      </c>
      <c r="P289" s="181">
        <f t="shared" si="64"/>
        <v>4.0490000000000004</v>
      </c>
      <c r="Q289" s="181"/>
      <c r="R289" s="181">
        <v>3.29</v>
      </c>
      <c r="S289" s="181">
        <f t="shared" si="65"/>
        <v>3.29</v>
      </c>
      <c r="T289" s="181">
        <f t="shared" si="66"/>
        <v>7.3390000000000004</v>
      </c>
    </row>
    <row r="290" spans="1:20" x14ac:dyDescent="0.2">
      <c r="A290" s="167"/>
      <c r="B290" s="35" t="s">
        <v>209</v>
      </c>
      <c r="C290" s="26" t="s">
        <v>196</v>
      </c>
      <c r="D290" s="180">
        <v>1</v>
      </c>
      <c r="E290" s="181"/>
      <c r="F290" s="181"/>
      <c r="G290" s="181"/>
      <c r="H290" s="181">
        <f t="shared" si="61"/>
        <v>0</v>
      </c>
      <c r="I290" s="181"/>
      <c r="J290" s="181"/>
      <c r="K290" s="181">
        <f t="shared" si="62"/>
        <v>0</v>
      </c>
      <c r="L290" s="181"/>
      <c r="M290" s="181">
        <v>0.11</v>
      </c>
      <c r="N290" s="181"/>
      <c r="O290" s="181">
        <f t="shared" si="63"/>
        <v>0.11</v>
      </c>
      <c r="P290" s="181">
        <f t="shared" si="64"/>
        <v>0.11</v>
      </c>
      <c r="Q290" s="181"/>
      <c r="R290" s="181"/>
      <c r="S290" s="181">
        <f t="shared" si="65"/>
        <v>0</v>
      </c>
      <c r="T290" s="181">
        <f t="shared" si="66"/>
        <v>0.11</v>
      </c>
    </row>
    <row r="291" spans="1:20" x14ac:dyDescent="0.2">
      <c r="A291" s="167"/>
      <c r="B291" s="35"/>
      <c r="C291" s="26" t="s">
        <v>209</v>
      </c>
      <c r="D291" s="180">
        <v>6</v>
      </c>
      <c r="E291" s="181"/>
      <c r="F291" s="181"/>
      <c r="G291" s="181"/>
      <c r="H291" s="181">
        <f t="shared" si="61"/>
        <v>0</v>
      </c>
      <c r="I291" s="181"/>
      <c r="J291" s="181"/>
      <c r="K291" s="181">
        <f t="shared" si="62"/>
        <v>0</v>
      </c>
      <c r="L291" s="181">
        <v>34.71</v>
      </c>
      <c r="M291" s="181">
        <v>240.51999999999998</v>
      </c>
      <c r="N291" s="181"/>
      <c r="O291" s="181">
        <f t="shared" si="63"/>
        <v>275.22999999999996</v>
      </c>
      <c r="P291" s="181">
        <f t="shared" si="64"/>
        <v>275.22999999999996</v>
      </c>
      <c r="Q291" s="181"/>
      <c r="R291" s="181"/>
      <c r="S291" s="181">
        <f t="shared" si="65"/>
        <v>0</v>
      </c>
      <c r="T291" s="181">
        <f t="shared" si="66"/>
        <v>275.22999999999996</v>
      </c>
    </row>
    <row r="292" spans="1:20" x14ac:dyDescent="0.2">
      <c r="A292" s="167"/>
      <c r="B292" s="35"/>
      <c r="C292" s="26" t="s">
        <v>295</v>
      </c>
      <c r="D292" s="180"/>
      <c r="E292" s="181"/>
      <c r="F292" s="181"/>
      <c r="G292" s="181"/>
      <c r="H292" s="181">
        <f t="shared" si="61"/>
        <v>0</v>
      </c>
      <c r="I292" s="181"/>
      <c r="J292" s="181"/>
      <c r="K292" s="181">
        <f t="shared" si="62"/>
        <v>0</v>
      </c>
      <c r="L292" s="181"/>
      <c r="M292" s="181"/>
      <c r="N292" s="181"/>
      <c r="O292" s="181">
        <f t="shared" si="63"/>
        <v>0</v>
      </c>
      <c r="P292" s="181">
        <f t="shared" si="64"/>
        <v>0</v>
      </c>
      <c r="Q292" s="181"/>
      <c r="R292" s="181"/>
      <c r="S292" s="181">
        <f t="shared" si="65"/>
        <v>0</v>
      </c>
      <c r="T292" s="181">
        <f t="shared" si="66"/>
        <v>0</v>
      </c>
    </row>
    <row r="293" spans="1:20" x14ac:dyDescent="0.2">
      <c r="A293" s="167"/>
      <c r="B293" s="35"/>
      <c r="C293" s="165" t="s">
        <v>306</v>
      </c>
      <c r="D293" s="180">
        <v>1</v>
      </c>
      <c r="E293" s="181"/>
      <c r="F293" s="181"/>
      <c r="G293" s="181"/>
      <c r="H293" s="181">
        <f t="shared" si="61"/>
        <v>0</v>
      </c>
      <c r="I293" s="181"/>
      <c r="J293" s="181"/>
      <c r="K293" s="181">
        <f t="shared" si="62"/>
        <v>0</v>
      </c>
      <c r="L293" s="181">
        <v>1.4999999999999999E-2</v>
      </c>
      <c r="M293" s="181"/>
      <c r="N293" s="181"/>
      <c r="O293" s="181">
        <f t="shared" si="63"/>
        <v>1.4999999999999999E-2</v>
      </c>
      <c r="P293" s="181">
        <f t="shared" si="64"/>
        <v>1.4999999999999999E-2</v>
      </c>
      <c r="Q293" s="181"/>
      <c r="R293" s="181"/>
      <c r="S293" s="181">
        <f t="shared" si="65"/>
        <v>0</v>
      </c>
      <c r="T293" s="181">
        <f t="shared" si="66"/>
        <v>1.4999999999999999E-2</v>
      </c>
    </row>
    <row r="294" spans="1:20" ht="15" x14ac:dyDescent="0.25">
      <c r="A294" s="230" t="s">
        <v>0</v>
      </c>
      <c r="B294" s="231"/>
      <c r="C294" s="232" t="s">
        <v>0</v>
      </c>
      <c r="D294" s="53">
        <f>SUM(D263:D293)</f>
        <v>272</v>
      </c>
      <c r="E294" s="54">
        <f>SUM(E263:E293)</f>
        <v>28.426000000000002</v>
      </c>
      <c r="F294" s="54">
        <f>SUM(F263:F293)</f>
        <v>9.7000000000000011</v>
      </c>
      <c r="G294" s="54">
        <f>SUM(G263:G293)</f>
        <v>19.57</v>
      </c>
      <c r="H294" s="54">
        <f>SUM(E294:G294)</f>
        <v>57.696000000000005</v>
      </c>
      <c r="I294" s="54">
        <f>SUM(I263:I293)</f>
        <v>5.7398999999999996</v>
      </c>
      <c r="J294" s="54">
        <f>SUM(J263:J293)</f>
        <v>0.71</v>
      </c>
      <c r="K294" s="54">
        <f>+J294+I294+H294</f>
        <v>64.145900000000012</v>
      </c>
      <c r="L294" s="54">
        <f>SUM(L263:L293)</f>
        <v>57.451000000000001</v>
      </c>
      <c r="M294" s="54">
        <f>SUM(M263:M293)</f>
        <v>417.92309999999998</v>
      </c>
      <c r="N294" s="54">
        <f>SUM(N263:N293)</f>
        <v>20.918999999999997</v>
      </c>
      <c r="O294" s="54">
        <f>+N294+M294+L294</f>
        <v>496.29309999999998</v>
      </c>
      <c r="P294" s="54">
        <f>O294+K294</f>
        <v>560.43899999999996</v>
      </c>
      <c r="Q294" s="54">
        <f>SUM(Q263:Q293)</f>
        <v>47</v>
      </c>
      <c r="R294" s="54">
        <f>SUM(R263:R293)</f>
        <v>46.580999999999996</v>
      </c>
      <c r="S294" s="54">
        <f>+R294+Q294</f>
        <v>93.580999999999989</v>
      </c>
      <c r="T294" s="55">
        <f>+S294+P294</f>
        <v>654.02</v>
      </c>
    </row>
    <row r="295" spans="1:20" x14ac:dyDescent="0.2">
      <c r="A295" s="166" t="s">
        <v>10</v>
      </c>
      <c r="B295" s="169" t="s">
        <v>222</v>
      </c>
      <c r="C295" s="161" t="s">
        <v>222</v>
      </c>
      <c r="D295" s="180">
        <v>19</v>
      </c>
      <c r="E295" s="181"/>
      <c r="F295" s="181"/>
      <c r="G295" s="181">
        <v>1.8000000000000002E-2</v>
      </c>
      <c r="H295" s="181">
        <f t="shared" ref="H295:H314" si="67">SUM(E295:G295)</f>
        <v>1.8000000000000002E-2</v>
      </c>
      <c r="I295" s="181"/>
      <c r="J295" s="181"/>
      <c r="K295" s="181">
        <f t="shared" ref="K295:K358" si="68">SUM(H295:J295)</f>
        <v>1.8000000000000002E-2</v>
      </c>
      <c r="L295" s="181">
        <v>11.502000000000001</v>
      </c>
      <c r="M295" s="181">
        <v>9.0000000000000011E-3</v>
      </c>
      <c r="N295" s="181">
        <v>1.5389999999999995</v>
      </c>
      <c r="O295" s="181">
        <f t="shared" ref="O295:O358" si="69">SUM(L295:N295)</f>
        <v>13.05</v>
      </c>
      <c r="P295" s="181">
        <f t="shared" ref="P295:P358" si="70">SUM(O295+K295)</f>
        <v>13.068000000000001</v>
      </c>
      <c r="Q295" s="181"/>
      <c r="R295" s="181">
        <v>1.3559999999999999</v>
      </c>
      <c r="S295" s="181">
        <f t="shared" ref="S295:S358" si="71">SUM(Q295:R295)</f>
        <v>1.3559999999999999</v>
      </c>
      <c r="T295" s="181">
        <f t="shared" ref="T295:T358" si="72">SUM(S295+P295)</f>
        <v>14.424000000000001</v>
      </c>
    </row>
    <row r="296" spans="1:20" x14ac:dyDescent="0.2">
      <c r="A296" s="167"/>
      <c r="B296" s="170"/>
      <c r="C296" s="26" t="s">
        <v>282</v>
      </c>
      <c r="D296" s="180"/>
      <c r="E296" s="181"/>
      <c r="F296" s="181"/>
      <c r="G296" s="181"/>
      <c r="H296" s="181">
        <f t="shared" si="67"/>
        <v>0</v>
      </c>
      <c r="I296" s="181"/>
      <c r="J296" s="181"/>
      <c r="K296" s="181">
        <f t="shared" si="68"/>
        <v>0</v>
      </c>
      <c r="L296" s="181"/>
      <c r="M296" s="181"/>
      <c r="N296" s="181"/>
      <c r="O296" s="181">
        <f t="shared" si="69"/>
        <v>0</v>
      </c>
      <c r="P296" s="181">
        <f t="shared" si="70"/>
        <v>0</v>
      </c>
      <c r="Q296" s="181"/>
      <c r="R296" s="181"/>
      <c r="S296" s="181">
        <f>SUM(Q296:R296)</f>
        <v>0</v>
      </c>
      <c r="T296" s="181">
        <f t="shared" si="72"/>
        <v>0</v>
      </c>
    </row>
    <row r="297" spans="1:20" x14ac:dyDescent="0.2">
      <c r="A297" s="167"/>
      <c r="B297" s="169" t="s">
        <v>220</v>
      </c>
      <c r="C297" s="26" t="s">
        <v>220</v>
      </c>
      <c r="D297" s="180">
        <v>1</v>
      </c>
      <c r="E297" s="181"/>
      <c r="F297" s="181"/>
      <c r="G297" s="181"/>
      <c r="H297" s="181">
        <f t="shared" si="67"/>
        <v>0</v>
      </c>
      <c r="I297" s="181"/>
      <c r="J297" s="181"/>
      <c r="K297" s="181">
        <f t="shared" si="68"/>
        <v>0</v>
      </c>
      <c r="L297" s="181">
        <v>4.0000000000000001E-3</v>
      </c>
      <c r="M297" s="181">
        <v>5.0000000000000001E-3</v>
      </c>
      <c r="N297" s="181"/>
      <c r="O297" s="181">
        <f t="shared" si="69"/>
        <v>9.0000000000000011E-3</v>
      </c>
      <c r="P297" s="181">
        <f t="shared" si="70"/>
        <v>9.0000000000000011E-3</v>
      </c>
      <c r="Q297" s="181"/>
      <c r="R297" s="181">
        <v>1E-3</v>
      </c>
      <c r="S297" s="181">
        <f t="shared" si="71"/>
        <v>1E-3</v>
      </c>
      <c r="T297" s="181">
        <f t="shared" si="72"/>
        <v>1.0000000000000002E-2</v>
      </c>
    </row>
    <row r="298" spans="1:20" x14ac:dyDescent="0.2">
      <c r="A298" s="167"/>
      <c r="B298" s="169"/>
      <c r="C298" s="26" t="s">
        <v>281</v>
      </c>
      <c r="D298" s="180">
        <v>1</v>
      </c>
      <c r="E298" s="181"/>
      <c r="F298" s="181"/>
      <c r="G298" s="181"/>
      <c r="H298" s="181">
        <f t="shared" si="67"/>
        <v>0</v>
      </c>
      <c r="I298" s="181"/>
      <c r="J298" s="181"/>
      <c r="K298" s="181">
        <f t="shared" si="68"/>
        <v>0</v>
      </c>
      <c r="L298" s="181">
        <v>4.0000000000000001E-3</v>
      </c>
      <c r="M298" s="181">
        <v>6.0000000000000001E-3</v>
      </c>
      <c r="N298" s="181"/>
      <c r="O298" s="181">
        <f t="shared" si="69"/>
        <v>0.01</v>
      </c>
      <c r="P298" s="181">
        <f t="shared" si="70"/>
        <v>0.01</v>
      </c>
      <c r="Q298" s="181"/>
      <c r="R298" s="181"/>
      <c r="S298" s="181">
        <f t="shared" si="71"/>
        <v>0</v>
      </c>
      <c r="T298" s="181">
        <f t="shared" si="72"/>
        <v>0.01</v>
      </c>
    </row>
    <row r="299" spans="1:20" x14ac:dyDescent="0.2">
      <c r="A299" s="167"/>
      <c r="B299" s="170"/>
      <c r="C299" s="26" t="s">
        <v>328</v>
      </c>
      <c r="D299" s="180"/>
      <c r="E299" s="181"/>
      <c r="F299" s="181"/>
      <c r="G299" s="181"/>
      <c r="H299" s="181">
        <f t="shared" si="67"/>
        <v>0</v>
      </c>
      <c r="I299" s="181"/>
      <c r="J299" s="181"/>
      <c r="K299" s="181">
        <f t="shared" si="68"/>
        <v>0</v>
      </c>
      <c r="L299" s="181"/>
      <c r="M299" s="181"/>
      <c r="N299" s="181"/>
      <c r="O299" s="181">
        <f t="shared" si="69"/>
        <v>0</v>
      </c>
      <c r="P299" s="181">
        <f t="shared" si="70"/>
        <v>0</v>
      </c>
      <c r="Q299" s="181"/>
      <c r="R299" s="181"/>
      <c r="S299" s="181">
        <f t="shared" si="71"/>
        <v>0</v>
      </c>
      <c r="T299" s="181">
        <f t="shared" si="72"/>
        <v>0</v>
      </c>
    </row>
    <row r="300" spans="1:20" x14ac:dyDescent="0.2">
      <c r="A300" s="167"/>
      <c r="B300" s="169" t="s">
        <v>433</v>
      </c>
      <c r="C300" s="26" t="s">
        <v>223</v>
      </c>
      <c r="D300" s="180">
        <v>2</v>
      </c>
      <c r="E300" s="181"/>
      <c r="F300" s="181"/>
      <c r="G300" s="181"/>
      <c r="H300" s="181">
        <f t="shared" si="67"/>
        <v>0</v>
      </c>
      <c r="I300" s="181"/>
      <c r="J300" s="181"/>
      <c r="K300" s="181">
        <f t="shared" si="68"/>
        <v>0</v>
      </c>
      <c r="L300" s="181">
        <v>5.0000000000000001E-3</v>
      </c>
      <c r="M300" s="181">
        <v>1.4999999999999999E-2</v>
      </c>
      <c r="N300" s="181"/>
      <c r="O300" s="181">
        <f t="shared" si="69"/>
        <v>0.02</v>
      </c>
      <c r="P300" s="181">
        <f t="shared" si="70"/>
        <v>0.02</v>
      </c>
      <c r="Q300" s="181"/>
      <c r="R300" s="181"/>
      <c r="S300" s="181">
        <f t="shared" si="71"/>
        <v>0</v>
      </c>
      <c r="T300" s="181">
        <f t="shared" si="72"/>
        <v>0.02</v>
      </c>
    </row>
    <row r="301" spans="1:20" x14ac:dyDescent="0.2">
      <c r="A301" s="167"/>
      <c r="B301" s="170"/>
      <c r="C301" s="26" t="s">
        <v>329</v>
      </c>
      <c r="D301" s="180">
        <v>1</v>
      </c>
      <c r="E301" s="181"/>
      <c r="F301" s="181"/>
      <c r="G301" s="181"/>
      <c r="H301" s="181">
        <f t="shared" si="67"/>
        <v>0</v>
      </c>
      <c r="I301" s="181"/>
      <c r="J301" s="181"/>
      <c r="K301" s="181">
        <f t="shared" si="68"/>
        <v>0</v>
      </c>
      <c r="L301" s="181"/>
      <c r="M301" s="181">
        <v>1E-3</v>
      </c>
      <c r="N301" s="181">
        <v>2E-3</v>
      </c>
      <c r="O301" s="181">
        <f t="shared" si="69"/>
        <v>3.0000000000000001E-3</v>
      </c>
      <c r="P301" s="181">
        <f t="shared" si="70"/>
        <v>3.0000000000000001E-3</v>
      </c>
      <c r="Q301" s="181"/>
      <c r="R301" s="181"/>
      <c r="S301" s="181">
        <f t="shared" si="71"/>
        <v>0</v>
      </c>
      <c r="T301" s="181">
        <f t="shared" si="72"/>
        <v>3.0000000000000001E-3</v>
      </c>
    </row>
    <row r="302" spans="1:20" x14ac:dyDescent="0.2">
      <c r="A302" s="167"/>
      <c r="B302" s="169" t="s">
        <v>434</v>
      </c>
      <c r="C302" s="26" t="s">
        <v>221</v>
      </c>
      <c r="D302" s="180">
        <v>6</v>
      </c>
      <c r="E302" s="181"/>
      <c r="F302" s="181"/>
      <c r="G302" s="181"/>
      <c r="H302" s="181">
        <f t="shared" si="67"/>
        <v>0</v>
      </c>
      <c r="I302" s="181"/>
      <c r="J302" s="181"/>
      <c r="K302" s="181">
        <f t="shared" si="68"/>
        <v>0</v>
      </c>
      <c r="L302" s="181">
        <v>0.54799999999999993</v>
      </c>
      <c r="M302" s="181">
        <v>1.9119999999999999</v>
      </c>
      <c r="N302" s="181">
        <v>0.46199999999999997</v>
      </c>
      <c r="O302" s="181">
        <f t="shared" si="69"/>
        <v>2.9219999999999997</v>
      </c>
      <c r="P302" s="181">
        <f t="shared" si="70"/>
        <v>2.9219999999999997</v>
      </c>
      <c r="Q302" s="181"/>
      <c r="R302" s="181">
        <v>1.1180000000000001</v>
      </c>
      <c r="S302" s="181">
        <f t="shared" si="71"/>
        <v>1.1180000000000001</v>
      </c>
      <c r="T302" s="181">
        <f t="shared" si="72"/>
        <v>4.04</v>
      </c>
    </row>
    <row r="303" spans="1:20" x14ac:dyDescent="0.2">
      <c r="A303" s="167"/>
      <c r="B303" s="169"/>
      <c r="C303" s="97" t="s">
        <v>283</v>
      </c>
      <c r="D303" s="180"/>
      <c r="E303" s="181"/>
      <c r="F303" s="181"/>
      <c r="G303" s="181"/>
      <c r="H303" s="181">
        <f t="shared" si="67"/>
        <v>0</v>
      </c>
      <c r="I303" s="181"/>
      <c r="J303" s="181"/>
      <c r="K303" s="181">
        <f t="shared" si="68"/>
        <v>0</v>
      </c>
      <c r="L303" s="181"/>
      <c r="M303" s="181"/>
      <c r="N303" s="181"/>
      <c r="O303" s="181">
        <f t="shared" si="69"/>
        <v>0</v>
      </c>
      <c r="P303" s="181">
        <f t="shared" si="70"/>
        <v>0</v>
      </c>
      <c r="Q303" s="181"/>
      <c r="R303" s="181"/>
      <c r="S303" s="181">
        <f t="shared" si="71"/>
        <v>0</v>
      </c>
      <c r="T303" s="181">
        <f t="shared" si="72"/>
        <v>0</v>
      </c>
    </row>
    <row r="304" spans="1:20" x14ac:dyDescent="0.2">
      <c r="A304" s="167"/>
      <c r="B304" s="169"/>
      <c r="C304" s="165" t="s">
        <v>284</v>
      </c>
      <c r="D304" s="180"/>
      <c r="E304" s="181"/>
      <c r="F304" s="181"/>
      <c r="G304" s="181"/>
      <c r="H304" s="181">
        <f t="shared" si="67"/>
        <v>0</v>
      </c>
      <c r="I304" s="181"/>
      <c r="J304" s="181"/>
      <c r="K304" s="181">
        <f t="shared" si="68"/>
        <v>0</v>
      </c>
      <c r="L304" s="181"/>
      <c r="M304" s="181"/>
      <c r="N304" s="181"/>
      <c r="O304" s="181">
        <f t="shared" si="69"/>
        <v>0</v>
      </c>
      <c r="P304" s="181">
        <f t="shared" si="70"/>
        <v>0</v>
      </c>
      <c r="Q304" s="181"/>
      <c r="R304" s="181"/>
      <c r="S304" s="181">
        <f t="shared" si="71"/>
        <v>0</v>
      </c>
      <c r="T304" s="181">
        <f t="shared" si="72"/>
        <v>0</v>
      </c>
    </row>
    <row r="305" spans="1:20" ht="15" x14ac:dyDescent="0.25">
      <c r="A305" s="230" t="s">
        <v>0</v>
      </c>
      <c r="B305" s="231"/>
      <c r="C305" s="232" t="s">
        <v>0</v>
      </c>
      <c r="D305" s="53">
        <f>SUM(D295:D304)</f>
        <v>30</v>
      </c>
      <c r="E305" s="54">
        <f>SUM(E295:E304)</f>
        <v>0</v>
      </c>
      <c r="F305" s="54">
        <f>SUM(F295:F304)</f>
        <v>0</v>
      </c>
      <c r="G305" s="54">
        <f>SUM(G295:G304)</f>
        <v>1.8000000000000002E-2</v>
      </c>
      <c r="H305" s="54">
        <f>SUM(E305:G305)</f>
        <v>1.8000000000000002E-2</v>
      </c>
      <c r="I305" s="54">
        <f>SUM(I295:I304)</f>
        <v>0</v>
      </c>
      <c r="J305" s="54">
        <f>SUM(J295:J304)</f>
        <v>0</v>
      </c>
      <c r="K305" s="54">
        <f>+J305+I305+H305</f>
        <v>1.8000000000000002E-2</v>
      </c>
      <c r="L305" s="54">
        <f>SUM(L295:L304)</f>
        <v>12.063000000000001</v>
      </c>
      <c r="M305" s="54">
        <f>SUM(M295:M304)</f>
        <v>1.948</v>
      </c>
      <c r="N305" s="54">
        <f>SUM(N295:N304)</f>
        <v>2.0029999999999992</v>
      </c>
      <c r="O305" s="54">
        <f>+N305+M305+L305</f>
        <v>16.013999999999999</v>
      </c>
      <c r="P305" s="54">
        <f>O305+K305</f>
        <v>16.032</v>
      </c>
      <c r="Q305" s="54">
        <f>SUM(Q295:Q304)</f>
        <v>0</v>
      </c>
      <c r="R305" s="54">
        <f>SUM(R295:R304)</f>
        <v>2.4749999999999996</v>
      </c>
      <c r="S305" s="54">
        <f>+R305+Q305</f>
        <v>2.4749999999999996</v>
      </c>
      <c r="T305" s="55">
        <f>+S305+P305</f>
        <v>18.506999999999998</v>
      </c>
    </row>
    <row r="306" spans="1:20" x14ac:dyDescent="0.2">
      <c r="A306" s="166" t="s">
        <v>11</v>
      </c>
      <c r="B306" s="70" t="s">
        <v>436</v>
      </c>
      <c r="C306" s="161" t="s">
        <v>226</v>
      </c>
      <c r="D306" s="180">
        <v>8</v>
      </c>
      <c r="E306" s="181"/>
      <c r="F306" s="181"/>
      <c r="G306" s="181"/>
      <c r="H306" s="181">
        <f t="shared" si="67"/>
        <v>0</v>
      </c>
      <c r="I306" s="181"/>
      <c r="J306" s="181"/>
      <c r="K306" s="181">
        <f t="shared" si="68"/>
        <v>0</v>
      </c>
      <c r="L306" s="181">
        <v>2.7429999999999999</v>
      </c>
      <c r="M306" s="181">
        <v>1.879</v>
      </c>
      <c r="N306" s="181">
        <v>8.6149999999999984</v>
      </c>
      <c r="O306" s="181">
        <f t="shared" si="69"/>
        <v>13.236999999999998</v>
      </c>
      <c r="P306" s="181">
        <f t="shared" si="70"/>
        <v>13.236999999999998</v>
      </c>
      <c r="Q306" s="181"/>
      <c r="R306" s="181"/>
      <c r="S306" s="181">
        <f t="shared" si="71"/>
        <v>0</v>
      </c>
      <c r="T306" s="181">
        <f t="shared" si="72"/>
        <v>13.236999999999998</v>
      </c>
    </row>
    <row r="307" spans="1:20" x14ac:dyDescent="0.2">
      <c r="A307" s="167"/>
      <c r="B307" s="71"/>
      <c r="C307" s="26" t="s">
        <v>285</v>
      </c>
      <c r="D307" s="180">
        <v>1</v>
      </c>
      <c r="E307" s="181"/>
      <c r="F307" s="181"/>
      <c r="G307" s="181"/>
      <c r="H307" s="181">
        <f t="shared" si="67"/>
        <v>0</v>
      </c>
      <c r="I307" s="181"/>
      <c r="J307" s="181"/>
      <c r="K307" s="181">
        <f t="shared" si="68"/>
        <v>0</v>
      </c>
      <c r="L307" s="181"/>
      <c r="M307" s="181"/>
      <c r="N307" s="181">
        <v>0.01</v>
      </c>
      <c r="O307" s="181">
        <f t="shared" si="69"/>
        <v>0.01</v>
      </c>
      <c r="P307" s="181">
        <f t="shared" si="70"/>
        <v>0.01</v>
      </c>
      <c r="Q307" s="181"/>
      <c r="R307" s="181"/>
      <c r="S307" s="181">
        <f t="shared" si="71"/>
        <v>0</v>
      </c>
      <c r="T307" s="181">
        <f t="shared" si="72"/>
        <v>0.01</v>
      </c>
    </row>
    <row r="308" spans="1:20" x14ac:dyDescent="0.2">
      <c r="A308" s="167"/>
      <c r="B308" s="71"/>
      <c r="C308" s="26" t="s">
        <v>331</v>
      </c>
      <c r="D308" s="180">
        <v>1</v>
      </c>
      <c r="E308" s="181"/>
      <c r="F308" s="181"/>
      <c r="G308" s="181"/>
      <c r="H308" s="181">
        <f t="shared" si="67"/>
        <v>0</v>
      </c>
      <c r="I308" s="181"/>
      <c r="J308" s="181"/>
      <c r="K308" s="181">
        <f t="shared" si="68"/>
        <v>0</v>
      </c>
      <c r="L308" s="181">
        <v>6.0999999999999999E-2</v>
      </c>
      <c r="M308" s="181"/>
      <c r="N308" s="181"/>
      <c r="O308" s="181">
        <f t="shared" si="69"/>
        <v>6.0999999999999999E-2</v>
      </c>
      <c r="P308" s="181">
        <f t="shared" si="70"/>
        <v>6.0999999999999999E-2</v>
      </c>
      <c r="Q308" s="181"/>
      <c r="R308" s="181"/>
      <c r="S308" s="181">
        <f t="shared" si="71"/>
        <v>0</v>
      </c>
      <c r="T308" s="181">
        <f t="shared" si="72"/>
        <v>6.0999999999999999E-2</v>
      </c>
    </row>
    <row r="309" spans="1:20" x14ac:dyDescent="0.2">
      <c r="A309" s="167"/>
      <c r="B309" s="87"/>
      <c r="C309" s="26" t="s">
        <v>332</v>
      </c>
      <c r="D309" s="180">
        <v>1</v>
      </c>
      <c r="E309" s="181"/>
      <c r="F309" s="181"/>
      <c r="G309" s="181"/>
      <c r="H309" s="181">
        <f t="shared" si="67"/>
        <v>0</v>
      </c>
      <c r="I309" s="181"/>
      <c r="J309" s="181"/>
      <c r="K309" s="181">
        <f t="shared" si="68"/>
        <v>0</v>
      </c>
      <c r="L309" s="181"/>
      <c r="M309" s="181"/>
      <c r="N309" s="181">
        <v>0.05</v>
      </c>
      <c r="O309" s="181">
        <f t="shared" si="69"/>
        <v>0.05</v>
      </c>
      <c r="P309" s="181">
        <f t="shared" si="70"/>
        <v>0.05</v>
      </c>
      <c r="Q309" s="181"/>
      <c r="R309" s="181"/>
      <c r="S309" s="181">
        <f t="shared" si="71"/>
        <v>0</v>
      </c>
      <c r="T309" s="181">
        <f t="shared" si="72"/>
        <v>0.05</v>
      </c>
    </row>
    <row r="310" spans="1:20" x14ac:dyDescent="0.2">
      <c r="A310" s="167"/>
      <c r="B310" s="71" t="s">
        <v>437</v>
      </c>
      <c r="C310" s="26" t="s">
        <v>407</v>
      </c>
      <c r="D310" s="180">
        <v>6</v>
      </c>
      <c r="E310" s="181"/>
      <c r="F310" s="181"/>
      <c r="G310" s="181"/>
      <c r="H310" s="181">
        <f t="shared" si="67"/>
        <v>0</v>
      </c>
      <c r="I310" s="181"/>
      <c r="J310" s="181"/>
      <c r="K310" s="181">
        <f t="shared" si="68"/>
        <v>0</v>
      </c>
      <c r="L310" s="181">
        <v>1.05</v>
      </c>
      <c r="M310" s="181">
        <v>0.76</v>
      </c>
      <c r="N310" s="181">
        <v>0.51</v>
      </c>
      <c r="O310" s="181">
        <f t="shared" si="69"/>
        <v>2.3200000000000003</v>
      </c>
      <c r="P310" s="181">
        <f t="shared" si="70"/>
        <v>2.3200000000000003</v>
      </c>
      <c r="Q310" s="181"/>
      <c r="R310" s="181"/>
      <c r="S310" s="181">
        <f t="shared" si="71"/>
        <v>0</v>
      </c>
      <c r="T310" s="181">
        <f t="shared" si="72"/>
        <v>2.3200000000000003</v>
      </c>
    </row>
    <row r="311" spans="1:20" x14ac:dyDescent="0.2">
      <c r="A311" s="167"/>
      <c r="B311" s="87"/>
      <c r="C311" s="26" t="s">
        <v>288</v>
      </c>
      <c r="D311" s="180">
        <v>1</v>
      </c>
      <c r="E311" s="181"/>
      <c r="F311" s="181"/>
      <c r="G311" s="181"/>
      <c r="H311" s="181">
        <f t="shared" si="67"/>
        <v>0</v>
      </c>
      <c r="I311" s="181"/>
      <c r="J311" s="181"/>
      <c r="K311" s="181">
        <f t="shared" si="68"/>
        <v>0</v>
      </c>
      <c r="L311" s="181">
        <v>0.02</v>
      </c>
      <c r="M311" s="181">
        <v>0</v>
      </c>
      <c r="N311" s="181">
        <v>0.04</v>
      </c>
      <c r="O311" s="181">
        <f t="shared" si="69"/>
        <v>0.06</v>
      </c>
      <c r="P311" s="181">
        <f t="shared" si="70"/>
        <v>0.06</v>
      </c>
      <c r="Q311" s="181"/>
      <c r="R311" s="181"/>
      <c r="S311" s="181">
        <f t="shared" si="71"/>
        <v>0</v>
      </c>
      <c r="T311" s="181">
        <f t="shared" si="72"/>
        <v>0.06</v>
      </c>
    </row>
    <row r="312" spans="1:20" x14ac:dyDescent="0.2">
      <c r="A312" s="167"/>
      <c r="B312" s="71" t="s">
        <v>438</v>
      </c>
      <c r="C312" s="26" t="s">
        <v>225</v>
      </c>
      <c r="D312" s="180">
        <v>1</v>
      </c>
      <c r="E312" s="181"/>
      <c r="F312" s="181"/>
      <c r="G312" s="181"/>
      <c r="H312" s="181">
        <f t="shared" si="67"/>
        <v>0</v>
      </c>
      <c r="I312" s="181"/>
      <c r="J312" s="181"/>
      <c r="K312" s="181">
        <f t="shared" si="68"/>
        <v>0</v>
      </c>
      <c r="L312" s="181"/>
      <c r="M312" s="181">
        <v>0.108</v>
      </c>
      <c r="N312" s="181">
        <v>3.0000000000000001E-3</v>
      </c>
      <c r="O312" s="181">
        <f t="shared" si="69"/>
        <v>0.111</v>
      </c>
      <c r="P312" s="181">
        <f t="shared" si="70"/>
        <v>0.111</v>
      </c>
      <c r="Q312" s="181"/>
      <c r="R312" s="181"/>
      <c r="S312" s="181">
        <f t="shared" si="71"/>
        <v>0</v>
      </c>
      <c r="T312" s="181">
        <f t="shared" si="72"/>
        <v>0.111</v>
      </c>
    </row>
    <row r="313" spans="1:20" x14ac:dyDescent="0.2">
      <c r="A313" s="167"/>
      <c r="B313" s="71"/>
      <c r="C313" s="26" t="s">
        <v>333</v>
      </c>
      <c r="D313" s="180"/>
      <c r="E313" s="181"/>
      <c r="F313" s="181"/>
      <c r="G313" s="181"/>
      <c r="H313" s="181">
        <f t="shared" si="67"/>
        <v>0</v>
      </c>
      <c r="I313" s="181"/>
      <c r="J313" s="181"/>
      <c r="K313" s="181">
        <f t="shared" si="68"/>
        <v>0</v>
      </c>
      <c r="L313" s="181"/>
      <c r="M313" s="181"/>
      <c r="N313" s="181"/>
      <c r="O313" s="181">
        <f t="shared" si="69"/>
        <v>0</v>
      </c>
      <c r="P313" s="181">
        <f t="shared" si="70"/>
        <v>0</v>
      </c>
      <c r="Q313" s="181"/>
      <c r="R313" s="181"/>
      <c r="S313" s="181">
        <f t="shared" si="71"/>
        <v>0</v>
      </c>
      <c r="T313" s="181">
        <f t="shared" si="72"/>
        <v>0</v>
      </c>
    </row>
    <row r="314" spans="1:20" x14ac:dyDescent="0.2">
      <c r="A314" s="167"/>
      <c r="B314" s="87"/>
      <c r="C314" s="26" t="s">
        <v>287</v>
      </c>
      <c r="D314" s="180">
        <v>1</v>
      </c>
      <c r="E314" s="181"/>
      <c r="F314" s="181"/>
      <c r="G314" s="181"/>
      <c r="H314" s="181">
        <f t="shared" si="67"/>
        <v>0</v>
      </c>
      <c r="I314" s="181"/>
      <c r="J314" s="181"/>
      <c r="K314" s="181">
        <f t="shared" si="68"/>
        <v>0</v>
      </c>
      <c r="L314" s="181"/>
      <c r="M314" s="181">
        <v>744</v>
      </c>
      <c r="N314" s="181">
        <v>2231</v>
      </c>
      <c r="O314" s="181">
        <f t="shared" si="69"/>
        <v>2975</v>
      </c>
      <c r="P314" s="181">
        <f t="shared" si="70"/>
        <v>2975</v>
      </c>
      <c r="Q314" s="181"/>
      <c r="R314" s="181"/>
      <c r="S314" s="181">
        <f t="shared" si="71"/>
        <v>0</v>
      </c>
      <c r="T314" s="181">
        <f t="shared" si="72"/>
        <v>2975</v>
      </c>
    </row>
    <row r="315" spans="1:20" x14ac:dyDescent="0.2">
      <c r="A315" s="168"/>
      <c r="B315" s="72" t="s">
        <v>439</v>
      </c>
      <c r="C315" s="164" t="s">
        <v>286</v>
      </c>
      <c r="D315" s="180"/>
      <c r="E315" s="181"/>
      <c r="F315" s="181"/>
      <c r="G315" s="181"/>
      <c r="H315" s="181">
        <f>SUM(E315:G315)</f>
        <v>0</v>
      </c>
      <c r="I315" s="181"/>
      <c r="J315" s="181"/>
      <c r="K315" s="181">
        <f t="shared" si="68"/>
        <v>0</v>
      </c>
      <c r="L315" s="181"/>
      <c r="M315" s="181"/>
      <c r="N315" s="181"/>
      <c r="O315" s="181">
        <f t="shared" si="69"/>
        <v>0</v>
      </c>
      <c r="P315" s="181">
        <f t="shared" si="70"/>
        <v>0</v>
      </c>
      <c r="Q315" s="181"/>
      <c r="R315" s="181"/>
      <c r="S315" s="181">
        <f t="shared" si="71"/>
        <v>0</v>
      </c>
      <c r="T315" s="181">
        <f t="shared" si="72"/>
        <v>0</v>
      </c>
    </row>
    <row r="316" spans="1:20" ht="15" x14ac:dyDescent="0.25">
      <c r="A316" s="230" t="s">
        <v>0</v>
      </c>
      <c r="B316" s="231"/>
      <c r="C316" s="232" t="s">
        <v>0</v>
      </c>
      <c r="D316" s="53">
        <f>SUM(D306:D315)</f>
        <v>20</v>
      </c>
      <c r="E316" s="54">
        <f>SUM(E306:E315)</f>
        <v>0</v>
      </c>
      <c r="F316" s="54">
        <f>SUM(F306:F315)</f>
        <v>0</v>
      </c>
      <c r="G316" s="54">
        <f>SUM(G306:G315)</f>
        <v>0</v>
      </c>
      <c r="H316" s="54">
        <f>SUM(E316:G316)</f>
        <v>0</v>
      </c>
      <c r="I316" s="54">
        <f>SUM(I306:I315)</f>
        <v>0</v>
      </c>
      <c r="J316" s="54">
        <f>SUM(J306:J315)</f>
        <v>0</v>
      </c>
      <c r="K316" s="54">
        <f>+J316+I316+H316</f>
        <v>0</v>
      </c>
      <c r="L316" s="54">
        <f>SUM(L306:L315)</f>
        <v>3.8740000000000001</v>
      </c>
      <c r="M316" s="54">
        <f>SUM(M306:M315)</f>
        <v>746.74699999999996</v>
      </c>
      <c r="N316" s="54">
        <f>SUM(N306:N315)</f>
        <v>2240.2280000000001</v>
      </c>
      <c r="O316" s="54">
        <f>+N316+M316+L316</f>
        <v>2990.8489999999997</v>
      </c>
      <c r="P316" s="54">
        <f>O316+K316</f>
        <v>2990.8489999999997</v>
      </c>
      <c r="Q316" s="54">
        <f>SUM(Q306:Q315)</f>
        <v>0</v>
      </c>
      <c r="R316" s="54">
        <f>SUM(R306:R315)</f>
        <v>0</v>
      </c>
      <c r="S316" s="54">
        <f>+R316+Q316</f>
        <v>0</v>
      </c>
      <c r="T316" s="55">
        <f>+S316+P316</f>
        <v>2990.8489999999997</v>
      </c>
    </row>
    <row r="317" spans="1:20" x14ac:dyDescent="0.2">
      <c r="A317" s="166" t="s">
        <v>4</v>
      </c>
      <c r="B317" s="35" t="s">
        <v>440</v>
      </c>
      <c r="C317" s="161" t="s">
        <v>233</v>
      </c>
      <c r="D317" s="180">
        <v>10</v>
      </c>
      <c r="E317" s="181">
        <v>0</v>
      </c>
      <c r="F317" s="181">
        <v>0</v>
      </c>
      <c r="G317" s="181">
        <v>0</v>
      </c>
      <c r="H317" s="181">
        <f t="shared" ref="H317:H368" si="73">SUM(E317:G317)</f>
        <v>0</v>
      </c>
      <c r="I317" s="181">
        <v>0.01</v>
      </c>
      <c r="J317" s="181">
        <v>0</v>
      </c>
      <c r="K317" s="181">
        <f t="shared" si="68"/>
        <v>0.01</v>
      </c>
      <c r="L317" s="181">
        <v>0.5</v>
      </c>
      <c r="M317" s="181">
        <v>0.6</v>
      </c>
      <c r="N317" s="181">
        <v>3.82</v>
      </c>
      <c r="O317" s="181">
        <f t="shared" si="69"/>
        <v>4.92</v>
      </c>
      <c r="P317" s="181">
        <f t="shared" si="70"/>
        <v>4.93</v>
      </c>
      <c r="Q317" s="181">
        <v>0</v>
      </c>
      <c r="R317" s="181">
        <v>1</v>
      </c>
      <c r="S317" s="181">
        <f t="shared" si="71"/>
        <v>1</v>
      </c>
      <c r="T317" s="181">
        <f t="shared" si="72"/>
        <v>5.93</v>
      </c>
    </row>
    <row r="318" spans="1:20" x14ac:dyDescent="0.2">
      <c r="A318" s="167"/>
      <c r="B318" s="35"/>
      <c r="C318" s="26" t="s">
        <v>239</v>
      </c>
      <c r="D318" s="180">
        <v>23</v>
      </c>
      <c r="E318" s="181">
        <v>0</v>
      </c>
      <c r="F318" s="181">
        <v>0</v>
      </c>
      <c r="G318" s="181">
        <v>0</v>
      </c>
      <c r="H318" s="181">
        <f t="shared" si="73"/>
        <v>0</v>
      </c>
      <c r="I318" s="181">
        <v>1.3</v>
      </c>
      <c r="J318" s="181">
        <v>0</v>
      </c>
      <c r="K318" s="181">
        <f t="shared" si="68"/>
        <v>1.3</v>
      </c>
      <c r="L318" s="181">
        <v>29.700000000000003</v>
      </c>
      <c r="M318" s="181">
        <v>50.72</v>
      </c>
      <c r="N318" s="181">
        <v>58.92</v>
      </c>
      <c r="O318" s="181">
        <f t="shared" si="69"/>
        <v>139.34</v>
      </c>
      <c r="P318" s="181">
        <f t="shared" si="70"/>
        <v>140.64000000000001</v>
      </c>
      <c r="Q318" s="181">
        <v>0</v>
      </c>
      <c r="R318" s="181">
        <v>0.21000000000000002</v>
      </c>
      <c r="S318" s="181">
        <f t="shared" si="71"/>
        <v>0.21000000000000002</v>
      </c>
      <c r="T318" s="181">
        <f t="shared" si="72"/>
        <v>140.85000000000002</v>
      </c>
    </row>
    <row r="319" spans="1:20" x14ac:dyDescent="0.2">
      <c r="A319" s="167"/>
      <c r="B319" s="85"/>
      <c r="C319" s="26" t="s">
        <v>260</v>
      </c>
      <c r="D319" s="180">
        <v>10</v>
      </c>
      <c r="E319" s="181">
        <v>0</v>
      </c>
      <c r="F319" s="181">
        <v>0</v>
      </c>
      <c r="G319" s="181">
        <v>0</v>
      </c>
      <c r="H319" s="181">
        <f t="shared" si="73"/>
        <v>0</v>
      </c>
      <c r="I319" s="181">
        <v>0</v>
      </c>
      <c r="J319" s="181">
        <v>0.01</v>
      </c>
      <c r="K319" s="181">
        <f t="shared" si="68"/>
        <v>0.01</v>
      </c>
      <c r="L319" s="181">
        <v>419.55</v>
      </c>
      <c r="M319" s="181">
        <v>360.3</v>
      </c>
      <c r="N319" s="181">
        <v>921.16</v>
      </c>
      <c r="O319" s="181">
        <f t="shared" si="69"/>
        <v>1701.01</v>
      </c>
      <c r="P319" s="181">
        <f t="shared" si="70"/>
        <v>1701.02</v>
      </c>
      <c r="Q319" s="181">
        <v>0</v>
      </c>
      <c r="R319" s="181">
        <v>0</v>
      </c>
      <c r="S319" s="181">
        <f t="shared" si="71"/>
        <v>0</v>
      </c>
      <c r="T319" s="181">
        <f t="shared" si="72"/>
        <v>1701.02</v>
      </c>
    </row>
    <row r="320" spans="1:20" x14ac:dyDescent="0.2">
      <c r="A320" s="167"/>
      <c r="B320" s="35" t="s">
        <v>441</v>
      </c>
      <c r="C320" s="26" t="s">
        <v>252</v>
      </c>
      <c r="D320" s="180">
        <v>16</v>
      </c>
      <c r="E320" s="181"/>
      <c r="F320" s="181"/>
      <c r="G320" s="181"/>
      <c r="H320" s="181">
        <f t="shared" si="73"/>
        <v>0</v>
      </c>
      <c r="I320" s="181">
        <v>0.3</v>
      </c>
      <c r="J320" s="181"/>
      <c r="K320" s="181">
        <f t="shared" si="68"/>
        <v>0.3</v>
      </c>
      <c r="L320" s="181">
        <v>1.6000000000000003</v>
      </c>
      <c r="M320" s="181">
        <v>5.2000000000000011</v>
      </c>
      <c r="N320" s="181">
        <v>7.7099999999999982</v>
      </c>
      <c r="O320" s="181">
        <f t="shared" si="69"/>
        <v>14.51</v>
      </c>
      <c r="P320" s="181">
        <f t="shared" si="70"/>
        <v>14.81</v>
      </c>
      <c r="Q320" s="181"/>
      <c r="R320" s="181"/>
      <c r="S320" s="181">
        <f t="shared" si="71"/>
        <v>0</v>
      </c>
      <c r="T320" s="181">
        <f t="shared" si="72"/>
        <v>14.81</v>
      </c>
    </row>
    <row r="321" spans="1:20" x14ac:dyDescent="0.2">
      <c r="A321" s="167"/>
      <c r="B321" s="35"/>
      <c r="C321" s="26" t="s">
        <v>249</v>
      </c>
      <c r="D321" s="180">
        <v>14</v>
      </c>
      <c r="E321" s="181"/>
      <c r="F321" s="181"/>
      <c r="G321" s="181"/>
      <c r="H321" s="181">
        <f t="shared" si="73"/>
        <v>0</v>
      </c>
      <c r="I321" s="181">
        <v>1.3</v>
      </c>
      <c r="J321" s="181"/>
      <c r="K321" s="181">
        <f t="shared" si="68"/>
        <v>1.3</v>
      </c>
      <c r="L321" s="181">
        <v>2.7</v>
      </c>
      <c r="M321" s="181">
        <v>4.4499999999999993</v>
      </c>
      <c r="N321" s="181">
        <v>11.459999999999999</v>
      </c>
      <c r="O321" s="181">
        <f t="shared" si="69"/>
        <v>18.61</v>
      </c>
      <c r="P321" s="181">
        <f t="shared" si="70"/>
        <v>19.91</v>
      </c>
      <c r="Q321" s="181"/>
      <c r="R321" s="181"/>
      <c r="S321" s="181">
        <f t="shared" si="71"/>
        <v>0</v>
      </c>
      <c r="T321" s="181">
        <f t="shared" si="72"/>
        <v>19.91</v>
      </c>
    </row>
    <row r="322" spans="1:20" x14ac:dyDescent="0.2">
      <c r="A322" s="167"/>
      <c r="B322" s="85"/>
      <c r="C322" s="26" t="s">
        <v>257</v>
      </c>
      <c r="D322" s="180">
        <v>7</v>
      </c>
      <c r="E322" s="181"/>
      <c r="F322" s="181"/>
      <c r="G322" s="181"/>
      <c r="H322" s="181">
        <f t="shared" si="73"/>
        <v>0</v>
      </c>
      <c r="I322" s="181"/>
      <c r="J322" s="181"/>
      <c r="K322" s="181">
        <f t="shared" si="68"/>
        <v>0</v>
      </c>
      <c r="L322" s="181">
        <v>4.01</v>
      </c>
      <c r="M322" s="181">
        <v>27.110000000000003</v>
      </c>
      <c r="N322" s="181">
        <v>47.589999999999996</v>
      </c>
      <c r="O322" s="181">
        <f t="shared" si="69"/>
        <v>78.710000000000008</v>
      </c>
      <c r="P322" s="181">
        <f t="shared" si="70"/>
        <v>78.710000000000008</v>
      </c>
      <c r="Q322" s="181"/>
      <c r="R322" s="181"/>
      <c r="S322" s="181">
        <f t="shared" si="71"/>
        <v>0</v>
      </c>
      <c r="T322" s="181">
        <f t="shared" si="72"/>
        <v>78.710000000000008</v>
      </c>
    </row>
    <row r="323" spans="1:20" x14ac:dyDescent="0.2">
      <c r="A323" s="167"/>
      <c r="B323" s="35" t="s">
        <v>442</v>
      </c>
      <c r="C323" s="26" t="s">
        <v>256</v>
      </c>
      <c r="D323" s="180">
        <v>6</v>
      </c>
      <c r="E323" s="181"/>
      <c r="F323" s="181"/>
      <c r="G323" s="181"/>
      <c r="H323" s="181">
        <f t="shared" si="73"/>
        <v>0</v>
      </c>
      <c r="I323" s="181"/>
      <c r="J323" s="181"/>
      <c r="K323" s="181">
        <f t="shared" si="68"/>
        <v>0</v>
      </c>
      <c r="L323" s="181">
        <v>0.1</v>
      </c>
      <c r="M323" s="181">
        <v>1.5000000000000002</v>
      </c>
      <c r="N323" s="181">
        <v>3.31</v>
      </c>
      <c r="O323" s="181">
        <f t="shared" si="69"/>
        <v>4.91</v>
      </c>
      <c r="P323" s="181">
        <f t="shared" si="70"/>
        <v>4.91</v>
      </c>
      <c r="Q323" s="181"/>
      <c r="R323" s="181">
        <v>1</v>
      </c>
      <c r="S323" s="181">
        <f t="shared" si="71"/>
        <v>1</v>
      </c>
      <c r="T323" s="181">
        <f t="shared" si="72"/>
        <v>5.91</v>
      </c>
    </row>
    <row r="324" spans="1:20" x14ac:dyDescent="0.2">
      <c r="A324" s="167"/>
      <c r="B324" s="35"/>
      <c r="C324" s="26" t="s">
        <v>229</v>
      </c>
      <c r="D324" s="180">
        <v>9</v>
      </c>
      <c r="E324" s="181"/>
      <c r="F324" s="181"/>
      <c r="G324" s="181"/>
      <c r="H324" s="181">
        <f t="shared" si="73"/>
        <v>0</v>
      </c>
      <c r="I324" s="181"/>
      <c r="J324" s="181"/>
      <c r="K324" s="181">
        <f t="shared" si="68"/>
        <v>0</v>
      </c>
      <c r="L324" s="181">
        <v>0.30199999999999999</v>
      </c>
      <c r="M324" s="181">
        <v>1.603</v>
      </c>
      <c r="N324" s="181">
        <v>6.1349999999999998</v>
      </c>
      <c r="O324" s="181">
        <f t="shared" si="69"/>
        <v>8.0399999999999991</v>
      </c>
      <c r="P324" s="181">
        <f t="shared" si="70"/>
        <v>8.0399999999999991</v>
      </c>
      <c r="Q324" s="181"/>
      <c r="R324" s="181"/>
      <c r="S324" s="181">
        <f t="shared" si="71"/>
        <v>0</v>
      </c>
      <c r="T324" s="181">
        <f t="shared" si="72"/>
        <v>8.0399999999999991</v>
      </c>
    </row>
    <row r="325" spans="1:20" x14ac:dyDescent="0.2">
      <c r="A325" s="167"/>
      <c r="B325" s="35"/>
      <c r="C325" s="26" t="s">
        <v>246</v>
      </c>
      <c r="D325" s="180">
        <v>38</v>
      </c>
      <c r="E325" s="181"/>
      <c r="F325" s="181"/>
      <c r="G325" s="181"/>
      <c r="H325" s="181">
        <f t="shared" si="73"/>
        <v>0</v>
      </c>
      <c r="I325" s="181">
        <v>5.2</v>
      </c>
      <c r="J325" s="181"/>
      <c r="K325" s="181">
        <f t="shared" si="68"/>
        <v>5.2</v>
      </c>
      <c r="L325" s="181">
        <v>4.2499999999999991</v>
      </c>
      <c r="M325" s="181">
        <v>15.809999999999999</v>
      </c>
      <c r="N325" s="181">
        <v>57.660000000000004</v>
      </c>
      <c r="O325" s="181">
        <f t="shared" si="69"/>
        <v>77.72</v>
      </c>
      <c r="P325" s="181">
        <f t="shared" si="70"/>
        <v>82.92</v>
      </c>
      <c r="Q325" s="181"/>
      <c r="R325" s="181"/>
      <c r="S325" s="181">
        <f t="shared" si="71"/>
        <v>0</v>
      </c>
      <c r="T325" s="181">
        <f t="shared" si="72"/>
        <v>82.92</v>
      </c>
    </row>
    <row r="326" spans="1:20" x14ac:dyDescent="0.2">
      <c r="A326" s="167"/>
      <c r="B326" s="85"/>
      <c r="C326" s="26" t="s">
        <v>230</v>
      </c>
      <c r="D326" s="180">
        <v>2</v>
      </c>
      <c r="E326" s="181"/>
      <c r="F326" s="181"/>
      <c r="G326" s="181"/>
      <c r="H326" s="181">
        <f t="shared" si="73"/>
        <v>0</v>
      </c>
      <c r="I326" s="181"/>
      <c r="J326" s="181"/>
      <c r="K326" s="181">
        <f t="shared" si="68"/>
        <v>0</v>
      </c>
      <c r="L326" s="181">
        <v>0.25</v>
      </c>
      <c r="M326" s="181">
        <v>0.6</v>
      </c>
      <c r="N326" s="181">
        <v>0.8</v>
      </c>
      <c r="O326" s="181">
        <f t="shared" si="69"/>
        <v>1.65</v>
      </c>
      <c r="P326" s="181">
        <f t="shared" si="70"/>
        <v>1.65</v>
      </c>
      <c r="Q326" s="181"/>
      <c r="R326" s="181">
        <v>0.2</v>
      </c>
      <c r="S326" s="181">
        <f t="shared" si="71"/>
        <v>0.2</v>
      </c>
      <c r="T326" s="181">
        <f t="shared" si="72"/>
        <v>1.8499999999999999</v>
      </c>
    </row>
    <row r="327" spans="1:20" x14ac:dyDescent="0.2">
      <c r="A327" s="167"/>
      <c r="B327" s="35" t="s">
        <v>259</v>
      </c>
      <c r="C327" s="26" t="s">
        <v>259</v>
      </c>
      <c r="D327" s="180">
        <v>25</v>
      </c>
      <c r="E327" s="181"/>
      <c r="F327" s="181"/>
      <c r="G327" s="181"/>
      <c r="H327" s="181">
        <f t="shared" si="73"/>
        <v>0</v>
      </c>
      <c r="I327" s="181"/>
      <c r="J327" s="181"/>
      <c r="K327" s="181">
        <f t="shared" si="68"/>
        <v>0</v>
      </c>
      <c r="L327" s="181">
        <v>8.1999999999999975</v>
      </c>
      <c r="M327" s="181">
        <v>22.100000000000005</v>
      </c>
      <c r="N327" s="181">
        <v>51.140000000000015</v>
      </c>
      <c r="O327" s="181">
        <f t="shared" si="69"/>
        <v>81.440000000000026</v>
      </c>
      <c r="P327" s="181">
        <f t="shared" si="70"/>
        <v>81.440000000000026</v>
      </c>
      <c r="Q327" s="181"/>
      <c r="R327" s="181">
        <v>0.1</v>
      </c>
      <c r="S327" s="181">
        <f t="shared" si="71"/>
        <v>0.1</v>
      </c>
      <c r="T327" s="181">
        <f t="shared" si="72"/>
        <v>81.54000000000002</v>
      </c>
    </row>
    <row r="328" spans="1:20" x14ac:dyDescent="0.2">
      <c r="A328" s="167"/>
      <c r="B328" s="35"/>
      <c r="C328" s="26" t="s">
        <v>247</v>
      </c>
      <c r="D328" s="180">
        <v>20</v>
      </c>
      <c r="E328" s="181"/>
      <c r="F328" s="181"/>
      <c r="G328" s="181"/>
      <c r="H328" s="181">
        <f t="shared" si="73"/>
        <v>0</v>
      </c>
      <c r="I328" s="181">
        <v>3.5</v>
      </c>
      <c r="J328" s="181"/>
      <c r="K328" s="181">
        <f t="shared" si="68"/>
        <v>3.5</v>
      </c>
      <c r="L328" s="181">
        <v>3.0749999999999997</v>
      </c>
      <c r="M328" s="181">
        <v>22.035</v>
      </c>
      <c r="N328" s="181">
        <v>15.379999999999999</v>
      </c>
      <c r="O328" s="181">
        <f t="shared" si="69"/>
        <v>40.489999999999995</v>
      </c>
      <c r="P328" s="181">
        <f t="shared" si="70"/>
        <v>43.989999999999995</v>
      </c>
      <c r="Q328" s="181"/>
      <c r="R328" s="181">
        <v>0.3</v>
      </c>
      <c r="S328" s="181">
        <f t="shared" si="71"/>
        <v>0.3</v>
      </c>
      <c r="T328" s="181">
        <f t="shared" si="72"/>
        <v>44.289999999999992</v>
      </c>
    </row>
    <row r="329" spans="1:20" x14ac:dyDescent="0.2">
      <c r="A329" s="167"/>
      <c r="B329" s="35"/>
      <c r="C329" s="26" t="s">
        <v>235</v>
      </c>
      <c r="D329" s="180">
        <v>10</v>
      </c>
      <c r="E329" s="181"/>
      <c r="F329" s="181"/>
      <c r="G329" s="181"/>
      <c r="H329" s="181">
        <f t="shared" si="73"/>
        <v>0</v>
      </c>
      <c r="I329" s="181"/>
      <c r="J329" s="181"/>
      <c r="K329" s="181">
        <f t="shared" si="68"/>
        <v>0</v>
      </c>
      <c r="L329" s="181">
        <v>0.31</v>
      </c>
      <c r="M329" s="181">
        <v>1.6500000000000001</v>
      </c>
      <c r="N329" s="181">
        <v>2.4900000000000002</v>
      </c>
      <c r="O329" s="181">
        <f t="shared" si="69"/>
        <v>4.45</v>
      </c>
      <c r="P329" s="181">
        <f t="shared" si="70"/>
        <v>4.45</v>
      </c>
      <c r="Q329" s="181"/>
      <c r="R329" s="181">
        <v>0.01</v>
      </c>
      <c r="S329" s="181">
        <f t="shared" si="71"/>
        <v>0.01</v>
      </c>
      <c r="T329" s="181">
        <f t="shared" si="72"/>
        <v>4.46</v>
      </c>
    </row>
    <row r="330" spans="1:20" x14ac:dyDescent="0.2">
      <c r="A330" s="167"/>
      <c r="B330" s="35"/>
      <c r="C330" s="26" t="s">
        <v>237</v>
      </c>
      <c r="D330" s="180">
        <v>6</v>
      </c>
      <c r="E330" s="181"/>
      <c r="F330" s="181"/>
      <c r="G330" s="181"/>
      <c r="H330" s="181">
        <f t="shared" si="73"/>
        <v>0</v>
      </c>
      <c r="I330" s="181">
        <v>2</v>
      </c>
      <c r="J330" s="181"/>
      <c r="K330" s="181">
        <f t="shared" si="68"/>
        <v>2</v>
      </c>
      <c r="L330" s="181">
        <v>110.8</v>
      </c>
      <c r="M330" s="181">
        <v>142.30000000000001</v>
      </c>
      <c r="N330" s="181">
        <v>90.899999999999991</v>
      </c>
      <c r="O330" s="181">
        <f t="shared" si="69"/>
        <v>344</v>
      </c>
      <c r="P330" s="181">
        <f t="shared" si="70"/>
        <v>346</v>
      </c>
      <c r="Q330" s="181"/>
      <c r="R330" s="181">
        <v>0.1</v>
      </c>
      <c r="S330" s="181">
        <f t="shared" si="71"/>
        <v>0.1</v>
      </c>
      <c r="T330" s="181">
        <f t="shared" si="72"/>
        <v>346.1</v>
      </c>
    </row>
    <row r="331" spans="1:20" x14ac:dyDescent="0.2">
      <c r="A331" s="167"/>
      <c r="B331" s="85"/>
      <c r="C331" s="26" t="s">
        <v>245</v>
      </c>
      <c r="D331" s="180">
        <v>6</v>
      </c>
      <c r="E331" s="181"/>
      <c r="F331" s="181"/>
      <c r="G331" s="181"/>
      <c r="H331" s="181">
        <f t="shared" si="73"/>
        <v>0</v>
      </c>
      <c r="I331" s="181"/>
      <c r="J331" s="181"/>
      <c r="K331" s="181">
        <f t="shared" si="68"/>
        <v>0</v>
      </c>
      <c r="L331" s="181">
        <v>1.9000000000000001</v>
      </c>
      <c r="M331" s="181">
        <v>2</v>
      </c>
      <c r="N331" s="181">
        <v>12.8</v>
      </c>
      <c r="O331" s="181">
        <f t="shared" si="69"/>
        <v>16.700000000000003</v>
      </c>
      <c r="P331" s="181">
        <f t="shared" si="70"/>
        <v>16.700000000000003</v>
      </c>
      <c r="Q331" s="181"/>
      <c r="R331" s="181"/>
      <c r="S331" s="181">
        <f t="shared" si="71"/>
        <v>0</v>
      </c>
      <c r="T331" s="181">
        <f t="shared" si="72"/>
        <v>16.700000000000003</v>
      </c>
    </row>
    <row r="332" spans="1:20" x14ac:dyDescent="0.2">
      <c r="A332" s="167"/>
      <c r="B332" s="233" t="s">
        <v>244</v>
      </c>
      <c r="C332" s="26" t="s">
        <v>244</v>
      </c>
      <c r="D332" s="180">
        <v>82</v>
      </c>
      <c r="E332" s="181">
        <v>0</v>
      </c>
      <c r="F332" s="181">
        <v>0.3</v>
      </c>
      <c r="G332" s="181">
        <v>0.05</v>
      </c>
      <c r="H332" s="181">
        <f t="shared" si="73"/>
        <v>0.35</v>
      </c>
      <c r="I332" s="181">
        <v>40.03</v>
      </c>
      <c r="J332" s="181">
        <v>5</v>
      </c>
      <c r="K332" s="181">
        <f t="shared" si="68"/>
        <v>45.38</v>
      </c>
      <c r="L332" s="181">
        <v>215.5</v>
      </c>
      <c r="M332" s="181">
        <v>909.67500000000007</v>
      </c>
      <c r="N332" s="181">
        <v>928.49499999999989</v>
      </c>
      <c r="O332" s="181">
        <f t="shared" si="69"/>
        <v>2053.67</v>
      </c>
      <c r="P332" s="181">
        <f t="shared" si="70"/>
        <v>2099.0500000000002</v>
      </c>
      <c r="Q332" s="181">
        <v>35</v>
      </c>
      <c r="R332" s="181">
        <v>9.82</v>
      </c>
      <c r="S332" s="181">
        <f t="shared" si="71"/>
        <v>44.82</v>
      </c>
      <c r="T332" s="181">
        <f t="shared" si="72"/>
        <v>2143.8700000000003</v>
      </c>
    </row>
    <row r="333" spans="1:20" x14ac:dyDescent="0.2">
      <c r="A333" s="167"/>
      <c r="B333" s="234"/>
      <c r="C333" s="26" t="s">
        <v>243</v>
      </c>
      <c r="D333" s="180">
        <v>19</v>
      </c>
      <c r="E333" s="181"/>
      <c r="F333" s="181"/>
      <c r="G333" s="181"/>
      <c r="H333" s="181">
        <f t="shared" si="73"/>
        <v>0</v>
      </c>
      <c r="I333" s="181">
        <v>1.2</v>
      </c>
      <c r="J333" s="181">
        <v>5.0000000000000001E-3</v>
      </c>
      <c r="K333" s="181">
        <f t="shared" si="68"/>
        <v>1.2049999999999998</v>
      </c>
      <c r="L333" s="181">
        <v>0.26500000000000001</v>
      </c>
      <c r="M333" s="181">
        <v>2.6700000000000004</v>
      </c>
      <c r="N333" s="181">
        <v>4.7799999999999994</v>
      </c>
      <c r="O333" s="181">
        <f t="shared" si="69"/>
        <v>7.7149999999999999</v>
      </c>
      <c r="P333" s="181">
        <f t="shared" si="70"/>
        <v>8.92</v>
      </c>
      <c r="Q333" s="181">
        <v>0</v>
      </c>
      <c r="R333" s="181">
        <v>1.06</v>
      </c>
      <c r="S333" s="181">
        <f t="shared" si="71"/>
        <v>1.06</v>
      </c>
      <c r="T333" s="181">
        <f t="shared" si="72"/>
        <v>9.98</v>
      </c>
    </row>
    <row r="334" spans="1:20" x14ac:dyDescent="0.2">
      <c r="A334" s="167"/>
      <c r="B334" s="234"/>
      <c r="C334" s="26" t="s">
        <v>258</v>
      </c>
      <c r="D334" s="180">
        <v>36</v>
      </c>
      <c r="E334" s="181">
        <v>0</v>
      </c>
      <c r="F334" s="181">
        <v>0</v>
      </c>
      <c r="G334" s="181">
        <v>18</v>
      </c>
      <c r="H334" s="181">
        <f t="shared" si="73"/>
        <v>18</v>
      </c>
      <c r="I334" s="181">
        <v>86.2</v>
      </c>
      <c r="J334" s="181">
        <v>0</v>
      </c>
      <c r="K334" s="181">
        <f t="shared" si="68"/>
        <v>104.2</v>
      </c>
      <c r="L334" s="181">
        <v>272.3</v>
      </c>
      <c r="M334" s="181">
        <v>788.96499999999992</v>
      </c>
      <c r="N334" s="181">
        <v>1099.0050000000003</v>
      </c>
      <c r="O334" s="181">
        <f t="shared" si="69"/>
        <v>2160.2700000000004</v>
      </c>
      <c r="P334" s="181">
        <f t="shared" si="70"/>
        <v>2264.4700000000003</v>
      </c>
      <c r="Q334" s="181">
        <v>64.42</v>
      </c>
      <c r="R334" s="181">
        <v>70.5</v>
      </c>
      <c r="S334" s="181">
        <f t="shared" si="71"/>
        <v>134.92000000000002</v>
      </c>
      <c r="T334" s="181">
        <f t="shared" si="72"/>
        <v>2399.3900000000003</v>
      </c>
    </row>
    <row r="335" spans="1:20" x14ac:dyDescent="0.2">
      <c r="A335" s="167"/>
      <c r="B335" s="234"/>
      <c r="C335" s="26" t="s">
        <v>234</v>
      </c>
      <c r="D335" s="180">
        <v>31</v>
      </c>
      <c r="E335" s="181"/>
      <c r="F335" s="181"/>
      <c r="G335" s="181"/>
      <c r="H335" s="181">
        <f t="shared" si="73"/>
        <v>0</v>
      </c>
      <c r="I335" s="181">
        <v>1.5150000000000001</v>
      </c>
      <c r="J335" s="181">
        <v>0</v>
      </c>
      <c r="K335" s="181">
        <f t="shared" si="68"/>
        <v>1.5150000000000001</v>
      </c>
      <c r="L335" s="181">
        <v>1567.93</v>
      </c>
      <c r="M335" s="181">
        <v>3013.0219999999999</v>
      </c>
      <c r="N335" s="181">
        <v>2862.5880000000011</v>
      </c>
      <c r="O335" s="181">
        <f t="shared" si="69"/>
        <v>7443.5400000000009</v>
      </c>
      <c r="P335" s="181">
        <f t="shared" si="70"/>
        <v>7445.0550000000012</v>
      </c>
      <c r="Q335" s="181">
        <v>1</v>
      </c>
      <c r="R335" s="181">
        <v>1.0049999999999999</v>
      </c>
      <c r="S335" s="181">
        <f t="shared" si="71"/>
        <v>2.0049999999999999</v>
      </c>
      <c r="T335" s="181">
        <f t="shared" si="72"/>
        <v>7447.0600000000013</v>
      </c>
    </row>
    <row r="336" spans="1:20" x14ac:dyDescent="0.2">
      <c r="A336" s="167"/>
      <c r="B336" s="235"/>
      <c r="C336" s="26" t="s">
        <v>228</v>
      </c>
      <c r="D336" s="180">
        <v>12</v>
      </c>
      <c r="E336" s="181"/>
      <c r="F336" s="181"/>
      <c r="G336" s="181"/>
      <c r="H336" s="181">
        <f t="shared" si="73"/>
        <v>0</v>
      </c>
      <c r="I336" s="181">
        <v>6.1</v>
      </c>
      <c r="J336" s="181">
        <v>0.1</v>
      </c>
      <c r="K336" s="181">
        <f t="shared" si="68"/>
        <v>6.1999999999999993</v>
      </c>
      <c r="L336" s="181">
        <v>7.21</v>
      </c>
      <c r="M336" s="181">
        <v>10.83</v>
      </c>
      <c r="N336" s="181">
        <v>21.45</v>
      </c>
      <c r="O336" s="181">
        <f t="shared" si="69"/>
        <v>39.489999999999995</v>
      </c>
      <c r="P336" s="181">
        <f t="shared" si="70"/>
        <v>45.69</v>
      </c>
      <c r="Q336" s="181">
        <v>0.1</v>
      </c>
      <c r="R336" s="181">
        <v>0</v>
      </c>
      <c r="S336" s="181">
        <f t="shared" si="71"/>
        <v>0.1</v>
      </c>
      <c r="T336" s="181">
        <f t="shared" si="72"/>
        <v>45.79</v>
      </c>
    </row>
    <row r="337" spans="1:20" x14ac:dyDescent="0.2">
      <c r="A337" s="119"/>
      <c r="B337" s="233" t="s">
        <v>367</v>
      </c>
      <c r="C337" s="26" t="s">
        <v>367</v>
      </c>
      <c r="D337" s="180"/>
      <c r="E337" s="181"/>
      <c r="F337" s="181"/>
      <c r="G337" s="181"/>
      <c r="H337" s="181">
        <f t="shared" si="73"/>
        <v>0</v>
      </c>
      <c r="I337" s="181"/>
      <c r="J337" s="181"/>
      <c r="K337" s="181">
        <f t="shared" si="68"/>
        <v>0</v>
      </c>
      <c r="L337" s="181"/>
      <c r="M337" s="181"/>
      <c r="N337" s="181"/>
      <c r="O337" s="181">
        <f t="shared" si="69"/>
        <v>0</v>
      </c>
      <c r="P337" s="181">
        <f t="shared" si="70"/>
        <v>0</v>
      </c>
      <c r="Q337" s="181"/>
      <c r="R337" s="181"/>
      <c r="S337" s="181">
        <f t="shared" si="71"/>
        <v>0</v>
      </c>
      <c r="T337" s="181">
        <f t="shared" si="72"/>
        <v>0</v>
      </c>
    </row>
    <row r="338" spans="1:20" x14ac:dyDescent="0.2">
      <c r="A338" s="119"/>
      <c r="B338" s="234"/>
      <c r="C338" s="26" t="s">
        <v>368</v>
      </c>
      <c r="D338" s="180"/>
      <c r="E338" s="181"/>
      <c r="F338" s="181"/>
      <c r="G338" s="181"/>
      <c r="H338" s="181">
        <f t="shared" si="73"/>
        <v>0</v>
      </c>
      <c r="I338" s="181"/>
      <c r="J338" s="181"/>
      <c r="K338" s="181">
        <f t="shared" si="68"/>
        <v>0</v>
      </c>
      <c r="L338" s="181"/>
      <c r="M338" s="181"/>
      <c r="N338" s="181"/>
      <c r="O338" s="181">
        <f t="shared" si="69"/>
        <v>0</v>
      </c>
      <c r="P338" s="181">
        <f t="shared" si="70"/>
        <v>0</v>
      </c>
      <c r="Q338" s="181"/>
      <c r="R338" s="181"/>
      <c r="S338" s="181">
        <f t="shared" si="71"/>
        <v>0</v>
      </c>
      <c r="T338" s="181">
        <f t="shared" si="72"/>
        <v>0</v>
      </c>
    </row>
    <row r="339" spans="1:20" x14ac:dyDescent="0.2">
      <c r="A339" s="119"/>
      <c r="B339" s="234"/>
      <c r="C339" s="26" t="s">
        <v>254</v>
      </c>
      <c r="D339" s="180">
        <v>2</v>
      </c>
      <c r="E339" s="181">
        <v>8.9999999999999993E-3</v>
      </c>
      <c r="F339" s="181"/>
      <c r="G339" s="181"/>
      <c r="H339" s="181">
        <f t="shared" si="73"/>
        <v>8.9999999999999993E-3</v>
      </c>
      <c r="I339" s="181"/>
      <c r="J339" s="181"/>
      <c r="K339" s="181">
        <f t="shared" si="68"/>
        <v>8.9999999999999993E-3</v>
      </c>
      <c r="L339" s="181">
        <v>0.1</v>
      </c>
      <c r="M339" s="181">
        <v>1E-3</v>
      </c>
      <c r="N339" s="181">
        <v>0.4</v>
      </c>
      <c r="O339" s="181">
        <f t="shared" si="69"/>
        <v>0.501</v>
      </c>
      <c r="P339" s="181">
        <f t="shared" si="70"/>
        <v>0.51</v>
      </c>
      <c r="Q339" s="181"/>
      <c r="R339" s="181"/>
      <c r="S339" s="181">
        <f t="shared" si="71"/>
        <v>0</v>
      </c>
      <c r="T339" s="181">
        <f t="shared" si="72"/>
        <v>0.51</v>
      </c>
    </row>
    <row r="340" spans="1:20" x14ac:dyDescent="0.2">
      <c r="A340" s="119"/>
      <c r="B340" s="234"/>
      <c r="C340" s="26" t="s">
        <v>452</v>
      </c>
      <c r="D340" s="180"/>
      <c r="E340" s="181"/>
      <c r="F340" s="181"/>
      <c r="G340" s="181"/>
      <c r="H340" s="181">
        <f t="shared" si="73"/>
        <v>0</v>
      </c>
      <c r="I340" s="181"/>
      <c r="J340" s="181"/>
      <c r="K340" s="181">
        <f t="shared" si="68"/>
        <v>0</v>
      </c>
      <c r="L340" s="181"/>
      <c r="M340" s="181"/>
      <c r="N340" s="181"/>
      <c r="O340" s="181">
        <f t="shared" si="69"/>
        <v>0</v>
      </c>
      <c r="P340" s="181">
        <f t="shared" si="70"/>
        <v>0</v>
      </c>
      <c r="Q340" s="181"/>
      <c r="R340" s="181"/>
      <c r="S340" s="181">
        <f t="shared" si="71"/>
        <v>0</v>
      </c>
      <c r="T340" s="181">
        <f t="shared" si="72"/>
        <v>0</v>
      </c>
    </row>
    <row r="341" spans="1:20" x14ac:dyDescent="0.2">
      <c r="A341" s="119"/>
      <c r="B341" s="234"/>
      <c r="C341" s="26" t="s">
        <v>361</v>
      </c>
      <c r="D341" s="180"/>
      <c r="E341" s="181"/>
      <c r="F341" s="181"/>
      <c r="G341" s="181"/>
      <c r="H341" s="181">
        <f t="shared" si="73"/>
        <v>0</v>
      </c>
      <c r="I341" s="181"/>
      <c r="J341" s="181"/>
      <c r="K341" s="181">
        <f t="shared" si="68"/>
        <v>0</v>
      </c>
      <c r="L341" s="181"/>
      <c r="M341" s="181"/>
      <c r="N341" s="181"/>
      <c r="O341" s="181">
        <f t="shared" si="69"/>
        <v>0</v>
      </c>
      <c r="P341" s="181">
        <f t="shared" si="70"/>
        <v>0</v>
      </c>
      <c r="Q341" s="181"/>
      <c r="R341" s="181"/>
      <c r="S341" s="181">
        <f t="shared" si="71"/>
        <v>0</v>
      </c>
      <c r="T341" s="181">
        <f t="shared" si="72"/>
        <v>0</v>
      </c>
    </row>
    <row r="342" spans="1:20" x14ac:dyDescent="0.2">
      <c r="A342" s="119"/>
      <c r="B342" s="234"/>
      <c r="C342" s="26" t="s">
        <v>236</v>
      </c>
      <c r="D342" s="180">
        <v>2</v>
      </c>
      <c r="E342" s="181"/>
      <c r="F342" s="181"/>
      <c r="G342" s="181"/>
      <c r="H342" s="181">
        <f t="shared" si="73"/>
        <v>0</v>
      </c>
      <c r="I342" s="181"/>
      <c r="J342" s="181"/>
      <c r="K342" s="181">
        <f t="shared" si="68"/>
        <v>0</v>
      </c>
      <c r="L342" s="181">
        <v>0.2</v>
      </c>
      <c r="M342" s="181">
        <v>0.5</v>
      </c>
      <c r="N342" s="181">
        <v>2.5</v>
      </c>
      <c r="O342" s="181">
        <f t="shared" si="69"/>
        <v>3.2</v>
      </c>
      <c r="P342" s="181">
        <f t="shared" si="70"/>
        <v>3.2</v>
      </c>
      <c r="Q342" s="181"/>
      <c r="R342" s="181"/>
      <c r="S342" s="181">
        <f t="shared" si="71"/>
        <v>0</v>
      </c>
      <c r="T342" s="181">
        <f t="shared" si="72"/>
        <v>3.2</v>
      </c>
    </row>
    <row r="343" spans="1:20" x14ac:dyDescent="0.2">
      <c r="A343" s="119"/>
      <c r="B343" s="234"/>
      <c r="C343" s="26" t="s">
        <v>253</v>
      </c>
      <c r="D343" s="180">
        <v>3</v>
      </c>
      <c r="E343" s="181"/>
      <c r="F343" s="181"/>
      <c r="G343" s="181"/>
      <c r="H343" s="181">
        <f t="shared" si="73"/>
        <v>0</v>
      </c>
      <c r="I343" s="181"/>
      <c r="J343" s="181"/>
      <c r="K343" s="181">
        <f t="shared" si="68"/>
        <v>0</v>
      </c>
      <c r="L343" s="181">
        <v>0.1</v>
      </c>
      <c r="M343" s="181">
        <v>0.2</v>
      </c>
      <c r="N343" s="181">
        <v>0.4</v>
      </c>
      <c r="O343" s="181">
        <f t="shared" si="69"/>
        <v>0.70000000000000007</v>
      </c>
      <c r="P343" s="181">
        <f t="shared" si="70"/>
        <v>0.70000000000000007</v>
      </c>
      <c r="Q343" s="181"/>
      <c r="R343" s="181"/>
      <c r="S343" s="181">
        <f t="shared" si="71"/>
        <v>0</v>
      </c>
      <c r="T343" s="181">
        <f t="shared" si="72"/>
        <v>0.70000000000000007</v>
      </c>
    </row>
    <row r="344" spans="1:20" x14ac:dyDescent="0.2">
      <c r="A344" s="119"/>
      <c r="B344" s="234"/>
      <c r="C344" s="26" t="s">
        <v>255</v>
      </c>
      <c r="D344" s="180"/>
      <c r="E344" s="181"/>
      <c r="F344" s="181"/>
      <c r="G344" s="181"/>
      <c r="H344" s="181">
        <f t="shared" si="73"/>
        <v>0</v>
      </c>
      <c r="I344" s="181"/>
      <c r="J344" s="181"/>
      <c r="K344" s="181">
        <f t="shared" si="68"/>
        <v>0</v>
      </c>
      <c r="L344" s="181"/>
      <c r="M344" s="181"/>
      <c r="N344" s="181"/>
      <c r="O344" s="181">
        <f t="shared" si="69"/>
        <v>0</v>
      </c>
      <c r="P344" s="181">
        <f t="shared" si="70"/>
        <v>0</v>
      </c>
      <c r="Q344" s="181"/>
      <c r="R344" s="181"/>
      <c r="S344" s="181">
        <f t="shared" si="71"/>
        <v>0</v>
      </c>
      <c r="T344" s="181">
        <f t="shared" si="72"/>
        <v>0</v>
      </c>
    </row>
    <row r="345" spans="1:20" x14ac:dyDescent="0.2">
      <c r="A345" s="119"/>
      <c r="B345" s="234"/>
      <c r="C345" s="26" t="s">
        <v>376</v>
      </c>
      <c r="D345" s="180"/>
      <c r="E345" s="181"/>
      <c r="F345" s="181"/>
      <c r="G345" s="181"/>
      <c r="H345" s="181">
        <f t="shared" si="73"/>
        <v>0</v>
      </c>
      <c r="I345" s="181"/>
      <c r="J345" s="181"/>
      <c r="K345" s="181">
        <f t="shared" si="68"/>
        <v>0</v>
      </c>
      <c r="L345" s="181"/>
      <c r="M345" s="181"/>
      <c r="N345" s="181"/>
      <c r="O345" s="181">
        <f t="shared" si="69"/>
        <v>0</v>
      </c>
      <c r="P345" s="181">
        <f t="shared" si="70"/>
        <v>0</v>
      </c>
      <c r="Q345" s="181"/>
      <c r="R345" s="181"/>
      <c r="S345" s="181">
        <f t="shared" si="71"/>
        <v>0</v>
      </c>
      <c r="T345" s="181">
        <f t="shared" si="72"/>
        <v>0</v>
      </c>
    </row>
    <row r="346" spans="1:20" x14ac:dyDescent="0.2">
      <c r="A346" s="119"/>
      <c r="B346" s="234"/>
      <c r="C346" s="26" t="s">
        <v>251</v>
      </c>
      <c r="D346" s="180">
        <v>6</v>
      </c>
      <c r="E346" s="181"/>
      <c r="F346" s="181"/>
      <c r="G346" s="181"/>
      <c r="H346" s="181">
        <f t="shared" si="73"/>
        <v>0</v>
      </c>
      <c r="I346" s="181"/>
      <c r="J346" s="181"/>
      <c r="K346" s="181">
        <f t="shared" si="68"/>
        <v>0</v>
      </c>
      <c r="L346" s="181"/>
      <c r="M346" s="181">
        <v>0.04</v>
      </c>
      <c r="N346" s="181">
        <v>0.65999999999999992</v>
      </c>
      <c r="O346" s="181">
        <f t="shared" si="69"/>
        <v>0.7</v>
      </c>
      <c r="P346" s="181">
        <f t="shared" si="70"/>
        <v>0.7</v>
      </c>
      <c r="Q346" s="181"/>
      <c r="R346" s="181"/>
      <c r="S346" s="181">
        <f t="shared" si="71"/>
        <v>0</v>
      </c>
      <c r="T346" s="181">
        <f t="shared" si="72"/>
        <v>0.7</v>
      </c>
    </row>
    <row r="347" spans="1:20" x14ac:dyDescent="0.2">
      <c r="A347" s="119"/>
      <c r="B347" s="234"/>
      <c r="C347" s="26" t="s">
        <v>232</v>
      </c>
      <c r="D347" s="180"/>
      <c r="E347" s="181"/>
      <c r="F347" s="181"/>
      <c r="G347" s="181"/>
      <c r="H347" s="181">
        <f t="shared" si="73"/>
        <v>0</v>
      </c>
      <c r="I347" s="181"/>
      <c r="J347" s="181"/>
      <c r="K347" s="181">
        <f t="shared" si="68"/>
        <v>0</v>
      </c>
      <c r="L347" s="181"/>
      <c r="M347" s="181"/>
      <c r="N347" s="181"/>
      <c r="O347" s="181">
        <f t="shared" si="69"/>
        <v>0</v>
      </c>
      <c r="P347" s="181">
        <f t="shared" si="70"/>
        <v>0</v>
      </c>
      <c r="Q347" s="181"/>
      <c r="R347" s="181"/>
      <c r="S347" s="181">
        <f t="shared" si="71"/>
        <v>0</v>
      </c>
      <c r="T347" s="181">
        <f t="shared" si="72"/>
        <v>0</v>
      </c>
    </row>
    <row r="348" spans="1:20" x14ac:dyDescent="0.2">
      <c r="A348" s="119"/>
      <c r="B348" s="234"/>
      <c r="C348" s="26" t="s">
        <v>344</v>
      </c>
      <c r="D348" s="180"/>
      <c r="E348" s="181"/>
      <c r="F348" s="181"/>
      <c r="G348" s="181"/>
      <c r="H348" s="181">
        <f t="shared" si="73"/>
        <v>0</v>
      </c>
      <c r="I348" s="181"/>
      <c r="J348" s="181"/>
      <c r="K348" s="181">
        <f t="shared" si="68"/>
        <v>0</v>
      </c>
      <c r="L348" s="181"/>
      <c r="M348" s="181"/>
      <c r="N348" s="181"/>
      <c r="O348" s="181">
        <f t="shared" si="69"/>
        <v>0</v>
      </c>
      <c r="P348" s="181">
        <f t="shared" si="70"/>
        <v>0</v>
      </c>
      <c r="Q348" s="181"/>
      <c r="R348" s="181"/>
      <c r="S348" s="181">
        <f t="shared" si="71"/>
        <v>0</v>
      </c>
      <c r="T348" s="181">
        <f t="shared" si="72"/>
        <v>0</v>
      </c>
    </row>
    <row r="349" spans="1:20" x14ac:dyDescent="0.2">
      <c r="A349" s="119"/>
      <c r="B349" s="234"/>
      <c r="C349" s="26" t="s">
        <v>242</v>
      </c>
      <c r="D349" s="180">
        <v>2</v>
      </c>
      <c r="E349" s="181"/>
      <c r="F349" s="181"/>
      <c r="G349" s="181"/>
      <c r="H349" s="181">
        <f t="shared" si="73"/>
        <v>0</v>
      </c>
      <c r="I349" s="181"/>
      <c r="J349" s="181"/>
      <c r="K349" s="181">
        <f t="shared" si="68"/>
        <v>0</v>
      </c>
      <c r="L349" s="181">
        <v>0.5</v>
      </c>
      <c r="M349" s="181">
        <v>2.5</v>
      </c>
      <c r="N349" s="181">
        <v>6</v>
      </c>
      <c r="O349" s="181">
        <f t="shared" si="69"/>
        <v>9</v>
      </c>
      <c r="P349" s="181">
        <f t="shared" si="70"/>
        <v>9</v>
      </c>
      <c r="Q349" s="181"/>
      <c r="R349" s="181"/>
      <c r="S349" s="181">
        <f t="shared" si="71"/>
        <v>0</v>
      </c>
      <c r="T349" s="181">
        <f t="shared" si="72"/>
        <v>9</v>
      </c>
    </row>
    <row r="350" spans="1:20" x14ac:dyDescent="0.2">
      <c r="A350" s="119"/>
      <c r="B350" s="234"/>
      <c r="C350" s="26" t="s">
        <v>370</v>
      </c>
      <c r="D350" s="180"/>
      <c r="E350" s="181"/>
      <c r="F350" s="181"/>
      <c r="G350" s="181"/>
      <c r="H350" s="181">
        <f t="shared" si="73"/>
        <v>0</v>
      </c>
      <c r="I350" s="181"/>
      <c r="J350" s="181"/>
      <c r="K350" s="181">
        <f t="shared" si="68"/>
        <v>0</v>
      </c>
      <c r="L350" s="181"/>
      <c r="M350" s="181"/>
      <c r="N350" s="181"/>
      <c r="O350" s="181">
        <f t="shared" si="69"/>
        <v>0</v>
      </c>
      <c r="P350" s="181">
        <f t="shared" si="70"/>
        <v>0</v>
      </c>
      <c r="Q350" s="181"/>
      <c r="R350" s="181"/>
      <c r="S350" s="181">
        <f t="shared" si="71"/>
        <v>0</v>
      </c>
      <c r="T350" s="181">
        <f t="shared" si="72"/>
        <v>0</v>
      </c>
    </row>
    <row r="351" spans="1:20" x14ac:dyDescent="0.2">
      <c r="A351" s="119"/>
      <c r="B351" s="234"/>
      <c r="C351" s="26" t="s">
        <v>231</v>
      </c>
      <c r="D351" s="180"/>
      <c r="E351" s="181"/>
      <c r="F351" s="181"/>
      <c r="G351" s="181"/>
      <c r="H351" s="181">
        <f t="shared" si="73"/>
        <v>0</v>
      </c>
      <c r="I351" s="181"/>
      <c r="J351" s="181"/>
      <c r="K351" s="181">
        <f t="shared" si="68"/>
        <v>0</v>
      </c>
      <c r="L351" s="181"/>
      <c r="M351" s="181"/>
      <c r="N351" s="181"/>
      <c r="O351" s="181">
        <f t="shared" si="69"/>
        <v>0</v>
      </c>
      <c r="P351" s="181">
        <f t="shared" si="70"/>
        <v>0</v>
      </c>
      <c r="Q351" s="181"/>
      <c r="R351" s="181"/>
      <c r="S351" s="181">
        <f t="shared" si="71"/>
        <v>0</v>
      </c>
      <c r="T351" s="181">
        <f t="shared" si="72"/>
        <v>0</v>
      </c>
    </row>
    <row r="352" spans="1:20" x14ac:dyDescent="0.2">
      <c r="A352" s="119"/>
      <c r="B352" s="234"/>
      <c r="C352" s="26" t="s">
        <v>346</v>
      </c>
      <c r="D352" s="180"/>
      <c r="E352" s="181"/>
      <c r="F352" s="181"/>
      <c r="G352" s="181"/>
      <c r="H352" s="181">
        <f t="shared" si="73"/>
        <v>0</v>
      </c>
      <c r="I352" s="181"/>
      <c r="J352" s="181"/>
      <c r="K352" s="181">
        <f t="shared" si="68"/>
        <v>0</v>
      </c>
      <c r="L352" s="181"/>
      <c r="M352" s="181"/>
      <c r="N352" s="181"/>
      <c r="O352" s="181">
        <f t="shared" si="69"/>
        <v>0</v>
      </c>
      <c r="P352" s="181">
        <f t="shared" si="70"/>
        <v>0</v>
      </c>
      <c r="Q352" s="181"/>
      <c r="R352" s="181"/>
      <c r="S352" s="181">
        <f t="shared" si="71"/>
        <v>0</v>
      </c>
      <c r="T352" s="181">
        <f t="shared" si="72"/>
        <v>0</v>
      </c>
    </row>
    <row r="353" spans="1:20" x14ac:dyDescent="0.2">
      <c r="A353" s="119"/>
      <c r="B353" s="234"/>
      <c r="C353" s="26" t="s">
        <v>347</v>
      </c>
      <c r="D353" s="180">
        <v>1</v>
      </c>
      <c r="E353" s="181"/>
      <c r="F353" s="181"/>
      <c r="G353" s="181"/>
      <c r="H353" s="181">
        <f t="shared" si="73"/>
        <v>0</v>
      </c>
      <c r="I353" s="181"/>
      <c r="J353" s="181"/>
      <c r="K353" s="181">
        <f t="shared" si="68"/>
        <v>0</v>
      </c>
      <c r="L353" s="181"/>
      <c r="M353" s="181"/>
      <c r="N353" s="181">
        <v>0.01</v>
      </c>
      <c r="O353" s="181">
        <f t="shared" si="69"/>
        <v>0.01</v>
      </c>
      <c r="P353" s="181">
        <f t="shared" si="70"/>
        <v>0.01</v>
      </c>
      <c r="Q353" s="181"/>
      <c r="R353" s="181"/>
      <c r="S353" s="181">
        <f t="shared" si="71"/>
        <v>0</v>
      </c>
      <c r="T353" s="181">
        <f t="shared" si="72"/>
        <v>0.01</v>
      </c>
    </row>
    <row r="354" spans="1:20" x14ac:dyDescent="0.2">
      <c r="A354" s="119"/>
      <c r="B354" s="234"/>
      <c r="C354" s="26" t="s">
        <v>289</v>
      </c>
      <c r="D354" s="180">
        <v>1</v>
      </c>
      <c r="E354" s="181"/>
      <c r="F354" s="181"/>
      <c r="G354" s="181"/>
      <c r="H354" s="181">
        <f t="shared" si="73"/>
        <v>0</v>
      </c>
      <c r="I354" s="181"/>
      <c r="J354" s="181"/>
      <c r="K354" s="181">
        <f t="shared" si="68"/>
        <v>0</v>
      </c>
      <c r="L354" s="181">
        <v>0</v>
      </c>
      <c r="M354" s="181">
        <v>0.1</v>
      </c>
      <c r="N354" s="181">
        <v>0.2</v>
      </c>
      <c r="O354" s="181">
        <f t="shared" si="69"/>
        <v>0.30000000000000004</v>
      </c>
      <c r="P354" s="181">
        <f t="shared" si="70"/>
        <v>0.30000000000000004</v>
      </c>
      <c r="Q354" s="181"/>
      <c r="R354" s="181"/>
      <c r="S354" s="181">
        <f t="shared" si="71"/>
        <v>0</v>
      </c>
      <c r="T354" s="181">
        <f t="shared" si="72"/>
        <v>0.30000000000000004</v>
      </c>
    </row>
    <row r="355" spans="1:20" x14ac:dyDescent="0.2">
      <c r="A355" s="119"/>
      <c r="B355" s="234"/>
      <c r="C355" s="26" t="s">
        <v>238</v>
      </c>
      <c r="D355" s="180"/>
      <c r="E355" s="181"/>
      <c r="F355" s="181"/>
      <c r="G355" s="181"/>
      <c r="H355" s="181">
        <f t="shared" si="73"/>
        <v>0</v>
      </c>
      <c r="I355" s="181"/>
      <c r="J355" s="181"/>
      <c r="K355" s="181">
        <f t="shared" si="68"/>
        <v>0</v>
      </c>
      <c r="L355" s="181"/>
      <c r="M355" s="181"/>
      <c r="N355" s="181"/>
      <c r="O355" s="181">
        <f t="shared" si="69"/>
        <v>0</v>
      </c>
      <c r="P355" s="181">
        <f t="shared" si="70"/>
        <v>0</v>
      </c>
      <c r="Q355" s="181"/>
      <c r="R355" s="181"/>
      <c r="S355" s="181">
        <f t="shared" si="71"/>
        <v>0</v>
      </c>
      <c r="T355" s="181">
        <f t="shared" si="72"/>
        <v>0</v>
      </c>
    </row>
    <row r="356" spans="1:20" x14ac:dyDescent="0.2">
      <c r="A356" s="119"/>
      <c r="B356" s="234"/>
      <c r="C356" s="26" t="s">
        <v>390</v>
      </c>
      <c r="D356" s="180"/>
      <c r="E356" s="181"/>
      <c r="F356" s="181"/>
      <c r="G356" s="181"/>
      <c r="H356" s="181">
        <f t="shared" si="73"/>
        <v>0</v>
      </c>
      <c r="I356" s="181"/>
      <c r="J356" s="181"/>
      <c r="K356" s="181">
        <f t="shared" si="68"/>
        <v>0</v>
      </c>
      <c r="L356" s="181"/>
      <c r="M356" s="181"/>
      <c r="N356" s="181"/>
      <c r="O356" s="181">
        <f t="shared" si="69"/>
        <v>0</v>
      </c>
      <c r="P356" s="181">
        <f t="shared" si="70"/>
        <v>0</v>
      </c>
      <c r="Q356" s="181"/>
      <c r="R356" s="181"/>
      <c r="S356" s="181">
        <f t="shared" si="71"/>
        <v>0</v>
      </c>
      <c r="T356" s="181">
        <f t="shared" si="72"/>
        <v>0</v>
      </c>
    </row>
    <row r="357" spans="1:20" x14ac:dyDescent="0.2">
      <c r="A357" s="119"/>
      <c r="B357" s="234"/>
      <c r="C357" s="26" t="s">
        <v>352</v>
      </c>
      <c r="D357" s="180"/>
      <c r="E357" s="181"/>
      <c r="F357" s="181"/>
      <c r="G357" s="181"/>
      <c r="H357" s="181">
        <f t="shared" si="73"/>
        <v>0</v>
      </c>
      <c r="I357" s="181"/>
      <c r="J357" s="181"/>
      <c r="K357" s="181">
        <f t="shared" si="68"/>
        <v>0</v>
      </c>
      <c r="L357" s="181"/>
      <c r="M357" s="181"/>
      <c r="N357" s="181"/>
      <c r="O357" s="181">
        <f t="shared" si="69"/>
        <v>0</v>
      </c>
      <c r="P357" s="181">
        <f t="shared" si="70"/>
        <v>0</v>
      </c>
      <c r="Q357" s="181"/>
      <c r="R357" s="181"/>
      <c r="S357" s="181">
        <f t="shared" si="71"/>
        <v>0</v>
      </c>
      <c r="T357" s="181">
        <f t="shared" si="72"/>
        <v>0</v>
      </c>
    </row>
    <row r="358" spans="1:20" x14ac:dyDescent="0.2">
      <c r="A358" s="119"/>
      <c r="B358" s="234"/>
      <c r="C358" s="26" t="s">
        <v>248</v>
      </c>
      <c r="D358" s="180">
        <v>1</v>
      </c>
      <c r="E358" s="181"/>
      <c r="F358" s="181"/>
      <c r="G358" s="181"/>
      <c r="H358" s="181">
        <f t="shared" si="73"/>
        <v>0</v>
      </c>
      <c r="I358" s="181"/>
      <c r="J358" s="181"/>
      <c r="K358" s="181">
        <f t="shared" si="68"/>
        <v>0</v>
      </c>
      <c r="L358" s="181"/>
      <c r="M358" s="181"/>
      <c r="N358" s="181">
        <v>0.2</v>
      </c>
      <c r="O358" s="181">
        <f t="shared" si="69"/>
        <v>0.2</v>
      </c>
      <c r="P358" s="181">
        <f t="shared" si="70"/>
        <v>0.2</v>
      </c>
      <c r="Q358" s="181"/>
      <c r="R358" s="181"/>
      <c r="S358" s="181">
        <f t="shared" si="71"/>
        <v>0</v>
      </c>
      <c r="T358" s="181">
        <f t="shared" si="72"/>
        <v>0.2</v>
      </c>
    </row>
    <row r="359" spans="1:20" x14ac:dyDescent="0.2">
      <c r="A359" s="119"/>
      <c r="B359" s="234"/>
      <c r="C359" s="26" t="s">
        <v>290</v>
      </c>
      <c r="D359" s="180">
        <v>1</v>
      </c>
      <c r="E359" s="181"/>
      <c r="F359" s="181"/>
      <c r="G359" s="181"/>
      <c r="H359" s="181">
        <f t="shared" si="73"/>
        <v>0</v>
      </c>
      <c r="I359" s="181"/>
      <c r="J359" s="181"/>
      <c r="K359" s="181">
        <f t="shared" ref="K359:K368" si="74">SUM(H359:J359)</f>
        <v>0</v>
      </c>
      <c r="L359" s="181"/>
      <c r="M359" s="181"/>
      <c r="N359" s="181">
        <v>0.1</v>
      </c>
      <c r="O359" s="181">
        <f t="shared" ref="O359:O368" si="75">SUM(L359:N359)</f>
        <v>0.1</v>
      </c>
      <c r="P359" s="181">
        <f t="shared" ref="P359:P368" si="76">SUM(O359+K359)</f>
        <v>0.1</v>
      </c>
      <c r="Q359" s="181"/>
      <c r="R359" s="181"/>
      <c r="S359" s="181">
        <f t="shared" ref="S359:S368" si="77">SUM(Q359:R359)</f>
        <v>0</v>
      </c>
      <c r="T359" s="181">
        <f t="shared" ref="T359:T368" si="78">SUM(S359+P359)</f>
        <v>0.1</v>
      </c>
    </row>
    <row r="360" spans="1:20" x14ac:dyDescent="0.2">
      <c r="A360" s="119"/>
      <c r="B360" s="234"/>
      <c r="C360" s="26" t="s">
        <v>250</v>
      </c>
      <c r="D360" s="180">
        <v>6</v>
      </c>
      <c r="E360" s="181"/>
      <c r="F360" s="181"/>
      <c r="G360" s="181"/>
      <c r="H360" s="181">
        <f t="shared" si="73"/>
        <v>0</v>
      </c>
      <c r="I360" s="181"/>
      <c r="J360" s="181"/>
      <c r="K360" s="181">
        <f t="shared" si="74"/>
        <v>0</v>
      </c>
      <c r="L360" s="181">
        <v>0.01</v>
      </c>
      <c r="M360" s="181">
        <v>0.111</v>
      </c>
      <c r="N360" s="181">
        <v>0.25900000000000001</v>
      </c>
      <c r="O360" s="181">
        <f t="shared" si="75"/>
        <v>0.38</v>
      </c>
      <c r="P360" s="181">
        <f t="shared" si="76"/>
        <v>0.38</v>
      </c>
      <c r="Q360" s="181"/>
      <c r="R360" s="181"/>
      <c r="S360" s="181">
        <f t="shared" si="77"/>
        <v>0</v>
      </c>
      <c r="T360" s="181">
        <f t="shared" si="78"/>
        <v>0.38</v>
      </c>
    </row>
    <row r="361" spans="1:20" x14ac:dyDescent="0.2">
      <c r="A361" s="119"/>
      <c r="B361" s="234"/>
      <c r="C361" s="26" t="s">
        <v>391</v>
      </c>
      <c r="D361" s="180"/>
      <c r="E361" s="181"/>
      <c r="F361" s="181"/>
      <c r="G361" s="181"/>
      <c r="H361" s="181">
        <f t="shared" si="73"/>
        <v>0</v>
      </c>
      <c r="I361" s="181"/>
      <c r="J361" s="181"/>
      <c r="K361" s="181">
        <f t="shared" si="74"/>
        <v>0</v>
      </c>
      <c r="L361" s="181"/>
      <c r="M361" s="181"/>
      <c r="N361" s="181"/>
      <c r="O361" s="181">
        <f t="shared" si="75"/>
        <v>0</v>
      </c>
      <c r="P361" s="181">
        <f t="shared" si="76"/>
        <v>0</v>
      </c>
      <c r="Q361" s="181"/>
      <c r="R361" s="181"/>
      <c r="S361" s="181">
        <f t="shared" si="77"/>
        <v>0</v>
      </c>
      <c r="T361" s="181">
        <f t="shared" si="78"/>
        <v>0</v>
      </c>
    </row>
    <row r="362" spans="1:20" x14ac:dyDescent="0.2">
      <c r="A362" s="119"/>
      <c r="B362" s="234"/>
      <c r="C362" s="26" t="s">
        <v>240</v>
      </c>
      <c r="D362" s="180">
        <v>3</v>
      </c>
      <c r="E362" s="181"/>
      <c r="F362" s="181"/>
      <c r="G362" s="181"/>
      <c r="H362" s="181">
        <f t="shared" si="73"/>
        <v>0</v>
      </c>
      <c r="I362" s="181"/>
      <c r="J362" s="181">
        <v>1</v>
      </c>
      <c r="K362" s="181">
        <f t="shared" si="74"/>
        <v>1</v>
      </c>
      <c r="L362" s="181">
        <v>1.4</v>
      </c>
      <c r="M362" s="181">
        <v>2.3099999999999996</v>
      </c>
      <c r="N362" s="181">
        <v>7.09</v>
      </c>
      <c r="O362" s="181">
        <f t="shared" si="75"/>
        <v>10.799999999999999</v>
      </c>
      <c r="P362" s="181">
        <f t="shared" si="76"/>
        <v>11.799999999999999</v>
      </c>
      <c r="Q362" s="181"/>
      <c r="R362" s="181"/>
      <c r="S362" s="181">
        <f t="shared" si="77"/>
        <v>0</v>
      </c>
      <c r="T362" s="181">
        <f t="shared" si="78"/>
        <v>11.799999999999999</v>
      </c>
    </row>
    <row r="363" spans="1:20" x14ac:dyDescent="0.2">
      <c r="A363" s="119"/>
      <c r="B363" s="234"/>
      <c r="C363" s="26" t="s">
        <v>261</v>
      </c>
      <c r="D363" s="180">
        <v>1</v>
      </c>
      <c r="E363" s="181"/>
      <c r="F363" s="181"/>
      <c r="G363" s="181"/>
      <c r="H363" s="181">
        <f t="shared" si="73"/>
        <v>0</v>
      </c>
      <c r="I363" s="181"/>
      <c r="J363" s="181"/>
      <c r="K363" s="181">
        <f t="shared" si="74"/>
        <v>0</v>
      </c>
      <c r="L363" s="181"/>
      <c r="M363" s="181">
        <v>0.01</v>
      </c>
      <c r="N363" s="181">
        <v>0.04</v>
      </c>
      <c r="O363" s="181">
        <f t="shared" si="75"/>
        <v>0.05</v>
      </c>
      <c r="P363" s="181">
        <f t="shared" si="76"/>
        <v>0.05</v>
      </c>
      <c r="Q363" s="181"/>
      <c r="R363" s="181"/>
      <c r="S363" s="181">
        <f t="shared" si="77"/>
        <v>0</v>
      </c>
      <c r="T363" s="181">
        <f t="shared" si="78"/>
        <v>0.05</v>
      </c>
    </row>
    <row r="364" spans="1:20" x14ac:dyDescent="0.2">
      <c r="A364" s="119"/>
      <c r="B364" s="234"/>
      <c r="C364" s="165" t="s">
        <v>241</v>
      </c>
      <c r="D364" s="180"/>
      <c r="E364" s="181"/>
      <c r="F364" s="181"/>
      <c r="G364" s="181"/>
      <c r="H364" s="181">
        <f t="shared" si="73"/>
        <v>0</v>
      </c>
      <c r="I364" s="181"/>
      <c r="J364" s="181"/>
      <c r="K364" s="181">
        <f t="shared" si="74"/>
        <v>0</v>
      </c>
      <c r="L364" s="181"/>
      <c r="M364" s="181"/>
      <c r="N364" s="181"/>
      <c r="O364" s="181">
        <f t="shared" si="75"/>
        <v>0</v>
      </c>
      <c r="P364" s="181">
        <f t="shared" si="76"/>
        <v>0</v>
      </c>
      <c r="Q364" s="181"/>
      <c r="R364" s="181"/>
      <c r="S364" s="181">
        <f t="shared" si="77"/>
        <v>0</v>
      </c>
      <c r="T364" s="181">
        <f t="shared" si="78"/>
        <v>0</v>
      </c>
    </row>
    <row r="365" spans="1:20" x14ac:dyDescent="0.2">
      <c r="A365" s="119"/>
      <c r="B365" s="234"/>
      <c r="C365" s="26" t="s">
        <v>570</v>
      </c>
      <c r="D365" s="180"/>
      <c r="E365" s="181"/>
      <c r="F365" s="181"/>
      <c r="G365" s="181"/>
      <c r="H365" s="181">
        <f t="shared" si="73"/>
        <v>0</v>
      </c>
      <c r="I365" s="181"/>
      <c r="J365" s="181"/>
      <c r="K365" s="181">
        <f t="shared" si="74"/>
        <v>0</v>
      </c>
      <c r="L365" s="181"/>
      <c r="M365" s="181"/>
      <c r="N365" s="181"/>
      <c r="O365" s="181">
        <f t="shared" si="75"/>
        <v>0</v>
      </c>
      <c r="P365" s="181">
        <f t="shared" si="76"/>
        <v>0</v>
      </c>
      <c r="Q365" s="181"/>
      <c r="R365" s="181"/>
      <c r="S365" s="181">
        <f t="shared" si="77"/>
        <v>0</v>
      </c>
      <c r="T365" s="181">
        <f t="shared" si="78"/>
        <v>0</v>
      </c>
    </row>
    <row r="366" spans="1:20" x14ac:dyDescent="0.2">
      <c r="A366" s="119"/>
      <c r="B366" s="234"/>
      <c r="C366" s="26" t="s">
        <v>573</v>
      </c>
      <c r="D366" s="180"/>
      <c r="E366" s="181"/>
      <c r="F366" s="181"/>
      <c r="G366" s="181"/>
      <c r="H366" s="181">
        <f t="shared" si="73"/>
        <v>0</v>
      </c>
      <c r="I366" s="181"/>
      <c r="J366" s="181"/>
      <c r="K366" s="181">
        <f t="shared" si="74"/>
        <v>0</v>
      </c>
      <c r="L366" s="181"/>
      <c r="M366" s="181"/>
      <c r="N366" s="181"/>
      <c r="O366" s="181">
        <f t="shared" si="75"/>
        <v>0</v>
      </c>
      <c r="P366" s="181">
        <f t="shared" si="76"/>
        <v>0</v>
      </c>
      <c r="Q366" s="181"/>
      <c r="R366" s="181"/>
      <c r="S366" s="181">
        <f t="shared" si="77"/>
        <v>0</v>
      </c>
      <c r="T366" s="181">
        <f t="shared" si="78"/>
        <v>0</v>
      </c>
    </row>
    <row r="367" spans="1:20" x14ac:dyDescent="0.2">
      <c r="A367" s="119"/>
      <c r="B367" s="234"/>
      <c r="C367" s="165" t="s">
        <v>574</v>
      </c>
      <c r="D367" s="180"/>
      <c r="E367" s="181"/>
      <c r="F367" s="181"/>
      <c r="G367" s="181"/>
      <c r="H367" s="181">
        <f t="shared" si="73"/>
        <v>0</v>
      </c>
      <c r="I367" s="181"/>
      <c r="J367" s="181"/>
      <c r="K367" s="181">
        <f t="shared" si="74"/>
        <v>0</v>
      </c>
      <c r="L367" s="181"/>
      <c r="M367" s="181"/>
      <c r="N367" s="181"/>
      <c r="O367" s="181">
        <f t="shared" si="75"/>
        <v>0</v>
      </c>
      <c r="P367" s="181">
        <f t="shared" si="76"/>
        <v>0</v>
      </c>
      <c r="Q367" s="181"/>
      <c r="R367" s="181"/>
      <c r="S367" s="181">
        <f t="shared" si="77"/>
        <v>0</v>
      </c>
      <c r="T367" s="181">
        <f t="shared" si="78"/>
        <v>0</v>
      </c>
    </row>
    <row r="368" spans="1:20" x14ac:dyDescent="0.2">
      <c r="A368" s="119"/>
      <c r="B368" s="236"/>
      <c r="C368" s="26" t="s">
        <v>575</v>
      </c>
      <c r="D368" s="180"/>
      <c r="E368" s="181"/>
      <c r="F368" s="181"/>
      <c r="G368" s="181"/>
      <c r="H368" s="181">
        <f t="shared" si="73"/>
        <v>0</v>
      </c>
      <c r="I368" s="181"/>
      <c r="J368" s="181"/>
      <c r="K368" s="181">
        <f t="shared" si="74"/>
        <v>0</v>
      </c>
      <c r="L368" s="181"/>
      <c r="M368" s="181"/>
      <c r="N368" s="181"/>
      <c r="O368" s="181">
        <f t="shared" si="75"/>
        <v>0</v>
      </c>
      <c r="P368" s="181">
        <f t="shared" si="76"/>
        <v>0</v>
      </c>
      <c r="Q368" s="181"/>
      <c r="R368" s="181"/>
      <c r="S368" s="181">
        <f t="shared" si="77"/>
        <v>0</v>
      </c>
      <c r="T368" s="181">
        <f t="shared" si="78"/>
        <v>0</v>
      </c>
    </row>
    <row r="369" spans="1:20" ht="15" x14ac:dyDescent="0.25">
      <c r="A369" s="230" t="s">
        <v>0</v>
      </c>
      <c r="B369" s="231"/>
      <c r="C369" s="232" t="s">
        <v>0</v>
      </c>
      <c r="D369" s="53">
        <f t="shared" ref="D369:S369" si="79">SUM(D317:D368)</f>
        <v>411</v>
      </c>
      <c r="E369" s="54">
        <f t="shared" si="79"/>
        <v>8.9999999999999993E-3</v>
      </c>
      <c r="F369" s="54">
        <f t="shared" si="79"/>
        <v>0.3</v>
      </c>
      <c r="G369" s="54">
        <f t="shared" si="79"/>
        <v>18.05</v>
      </c>
      <c r="H369" s="54">
        <f t="shared" si="79"/>
        <v>18.359000000000002</v>
      </c>
      <c r="I369" s="54">
        <f t="shared" si="79"/>
        <v>148.655</v>
      </c>
      <c r="J369" s="54">
        <f t="shared" si="79"/>
        <v>6.1149999999999993</v>
      </c>
      <c r="K369" s="54">
        <f t="shared" si="79"/>
        <v>173.12899999999996</v>
      </c>
      <c r="L369" s="54">
        <f t="shared" si="79"/>
        <v>2652.7620000000002</v>
      </c>
      <c r="M369" s="54">
        <f t="shared" si="79"/>
        <v>5388.9120000000012</v>
      </c>
      <c r="N369" s="54">
        <f t="shared" si="79"/>
        <v>6225.4520000000011</v>
      </c>
      <c r="O369" s="54">
        <f t="shared" si="79"/>
        <v>14267.126000000002</v>
      </c>
      <c r="P369" s="54">
        <f t="shared" si="79"/>
        <v>14440.255000000003</v>
      </c>
      <c r="Q369" s="54">
        <f t="shared" si="79"/>
        <v>100.52</v>
      </c>
      <c r="R369" s="54">
        <f t="shared" si="79"/>
        <v>85.304999999999993</v>
      </c>
      <c r="S369" s="54">
        <f t="shared" si="79"/>
        <v>185.82500000000002</v>
      </c>
      <c r="T369" s="54">
        <f>SUM(T317:T368)</f>
        <v>14626.080000000002</v>
      </c>
    </row>
    <row r="370" spans="1:20" ht="15" x14ac:dyDescent="0.25">
      <c r="A370" s="237" t="s">
        <v>337</v>
      </c>
      <c r="B370" s="238"/>
      <c r="C370" s="239"/>
      <c r="D370" s="173">
        <f t="shared" ref="D370:S370" si="80">D369+D316+D305+D294+D262+D249+D216+D182+D160+D129+D95+D56+D39+D29+D19+D11</f>
        <v>6982</v>
      </c>
      <c r="E370" s="174">
        <f>E369+E316+E305+E294+E262+E249+E216+E182+E160+E129+E95+E56+E39+E29+E19+E11</f>
        <v>39653.438599999994</v>
      </c>
      <c r="F370" s="174">
        <f t="shared" ref="F370:T370" si="81">F369+F316+F305+F294+F262+F249+F216+F182+F160+F129+F95+F56+F39+F29+F19+F11</f>
        <v>24457.005800000003</v>
      </c>
      <c r="G370" s="174">
        <f t="shared" si="81"/>
        <v>61069.173300000009</v>
      </c>
      <c r="H370" s="174">
        <f t="shared" si="81"/>
        <v>125179.6177</v>
      </c>
      <c r="I370" s="174">
        <f t="shared" si="81"/>
        <v>91786.339099999997</v>
      </c>
      <c r="J370" s="174">
        <f t="shared" si="81"/>
        <v>6020.6215000000002</v>
      </c>
      <c r="K370" s="174">
        <f t="shared" si="81"/>
        <v>191855.2488</v>
      </c>
      <c r="L370" s="174">
        <f t="shared" si="81"/>
        <v>65285.182299999993</v>
      </c>
      <c r="M370" s="174">
        <f t="shared" si="81"/>
        <v>56820.538999999997</v>
      </c>
      <c r="N370" s="174">
        <f t="shared" si="81"/>
        <v>36822.775500000003</v>
      </c>
      <c r="O370" s="174">
        <f t="shared" si="81"/>
        <v>158928.49679999996</v>
      </c>
      <c r="P370" s="174">
        <f t="shared" si="81"/>
        <v>350783.74559999997</v>
      </c>
      <c r="Q370" s="174">
        <f t="shared" si="81"/>
        <v>27759.229000000003</v>
      </c>
      <c r="R370" s="174">
        <f t="shared" si="81"/>
        <v>19428.701500000003</v>
      </c>
      <c r="S370" s="174">
        <f t="shared" si="81"/>
        <v>47187.930500000002</v>
      </c>
      <c r="T370" s="174">
        <f>T369+T316+T305+T294+T262+T249+T216+T182+T160+T129+T95+T56+T39+T29+T19+T11</f>
        <v>429103.00560000009</v>
      </c>
    </row>
    <row r="371" spans="1:20" x14ac:dyDescent="0.2">
      <c r="A371" s="42" t="s">
        <v>513</v>
      </c>
      <c r="B371" s="29"/>
      <c r="D371" s="6"/>
      <c r="E371" s="5"/>
      <c r="K371" s="10"/>
      <c r="T371" s="10"/>
    </row>
    <row r="372" spans="1:20" x14ac:dyDescent="0.2">
      <c r="A372" s="42" t="s">
        <v>514</v>
      </c>
      <c r="B372" s="29"/>
      <c r="D372" s="6"/>
      <c r="E372" s="5"/>
      <c r="K372" s="10"/>
      <c r="P372" s="10"/>
      <c r="R372" s="10"/>
    </row>
    <row r="373" spans="1:20" x14ac:dyDescent="0.2">
      <c r="A373" s="42"/>
      <c r="B373" s="29"/>
      <c r="D373" s="6"/>
      <c r="E373" s="5"/>
    </row>
    <row r="374" spans="1:20" x14ac:dyDescent="0.2">
      <c r="A374" s="29"/>
      <c r="B374" s="29"/>
      <c r="D374" s="6"/>
      <c r="E374" s="5"/>
    </row>
    <row r="375" spans="1:20" x14ac:dyDescent="0.2">
      <c r="A375" s="38" t="s">
        <v>454</v>
      </c>
      <c r="B375" s="38" t="s">
        <v>461</v>
      </c>
      <c r="C375" s="38"/>
      <c r="D375" s="38"/>
      <c r="E375" s="38"/>
      <c r="F375" s="38"/>
      <c r="G375" s="38"/>
      <c r="H375" s="38"/>
      <c r="I375" s="37" t="s">
        <v>473</v>
      </c>
      <c r="J375" s="10"/>
      <c r="K375" s="10"/>
      <c r="L375" s="10"/>
      <c r="M375" s="10"/>
      <c r="N375" s="10"/>
      <c r="O375" s="10"/>
    </row>
    <row r="376" spans="1:20" x14ac:dyDescent="0.2">
      <c r="A376" s="3"/>
      <c r="B376" s="37" t="s">
        <v>474</v>
      </c>
      <c r="D376" s="2"/>
      <c r="E376" s="10"/>
      <c r="F376" s="10"/>
      <c r="G376" s="10"/>
      <c r="H376" s="10"/>
      <c r="I376" s="38" t="s">
        <v>475</v>
      </c>
      <c r="J376" s="10"/>
      <c r="K376" s="10"/>
      <c r="L376" s="10"/>
      <c r="M376" s="10"/>
      <c r="N376" s="10"/>
      <c r="O376" s="10"/>
    </row>
    <row r="377" spans="1:20" x14ac:dyDescent="0.2">
      <c r="A377" s="3"/>
      <c r="B377" s="37" t="s">
        <v>455</v>
      </c>
      <c r="D377" s="2"/>
      <c r="E377" s="10"/>
      <c r="F377" s="10"/>
      <c r="G377" s="10"/>
      <c r="H377" s="10"/>
      <c r="I377" s="38" t="s">
        <v>476</v>
      </c>
      <c r="J377" s="10"/>
      <c r="K377" s="10"/>
      <c r="L377" s="10"/>
      <c r="M377" s="10"/>
      <c r="N377" s="10"/>
      <c r="O377" s="10"/>
      <c r="T377" s="10"/>
    </row>
    <row r="378" spans="1:20" x14ac:dyDescent="0.2">
      <c r="A378" s="3"/>
      <c r="B378" s="37" t="s">
        <v>457</v>
      </c>
      <c r="D378" s="2"/>
      <c r="E378" s="10"/>
      <c r="F378" s="10"/>
      <c r="G378" s="10"/>
      <c r="H378" s="10"/>
      <c r="I378" s="38" t="s">
        <v>460</v>
      </c>
      <c r="J378" s="10"/>
      <c r="K378" s="10"/>
      <c r="L378" s="10"/>
      <c r="M378" s="10"/>
      <c r="N378" s="10"/>
      <c r="O378" s="10"/>
    </row>
    <row r="379" spans="1:20" x14ac:dyDescent="0.2">
      <c r="A379" s="3"/>
      <c r="B379" s="37" t="s">
        <v>456</v>
      </c>
      <c r="D379" s="2"/>
      <c r="E379" s="10"/>
      <c r="F379" s="10"/>
      <c r="G379" s="10"/>
      <c r="H379" s="10"/>
      <c r="I379" s="38" t="s">
        <v>477</v>
      </c>
      <c r="J379" s="10"/>
      <c r="K379" s="10"/>
      <c r="L379" s="10"/>
      <c r="M379" s="10"/>
      <c r="N379" s="10"/>
      <c r="O379" s="10"/>
    </row>
    <row r="380" spans="1:20" x14ac:dyDescent="0.2">
      <c r="A380" s="3"/>
      <c r="B380" s="37" t="s">
        <v>458</v>
      </c>
      <c r="D380" s="2"/>
      <c r="E380" s="10"/>
      <c r="F380" s="10"/>
      <c r="G380" s="10"/>
      <c r="H380" s="10"/>
      <c r="I380" s="10" t="s">
        <v>519</v>
      </c>
      <c r="J380" s="10"/>
      <c r="K380" s="10"/>
      <c r="L380" s="10"/>
      <c r="M380" s="10"/>
      <c r="N380" s="10"/>
      <c r="O380" s="10"/>
    </row>
    <row r="381" spans="1:20" x14ac:dyDescent="0.2">
      <c r="A381" s="3"/>
      <c r="B381" s="37" t="s">
        <v>459</v>
      </c>
      <c r="D381" s="2"/>
      <c r="E381" s="10"/>
      <c r="F381" s="10"/>
      <c r="G381" s="10"/>
      <c r="H381" s="10"/>
      <c r="I381" s="10" t="s">
        <v>564</v>
      </c>
      <c r="J381" s="10"/>
      <c r="K381" s="10"/>
      <c r="L381" s="10"/>
      <c r="M381" s="10"/>
      <c r="N381" s="10"/>
      <c r="O381" s="10"/>
    </row>
    <row r="382" spans="1:20" x14ac:dyDescent="0.2">
      <c r="A382" s="3"/>
      <c r="B382" s="3"/>
      <c r="D382" s="2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</row>
    <row r="383" spans="1:20" x14ac:dyDescent="0.2">
      <c r="A383" s="4"/>
      <c r="B383" s="4"/>
      <c r="C383" s="5"/>
      <c r="D383" s="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</row>
    <row r="384" spans="1:20" x14ac:dyDescent="0.2">
      <c r="A384" s="3"/>
      <c r="B384" s="3"/>
      <c r="D384" s="6"/>
      <c r="E384" s="5"/>
    </row>
    <row r="385" spans="1:5" x14ac:dyDescent="0.2">
      <c r="A385" s="3"/>
      <c r="B385" s="3"/>
      <c r="D385" s="6"/>
      <c r="E385" s="5"/>
    </row>
    <row r="386" spans="1:5" x14ac:dyDescent="0.2">
      <c r="A386" s="3"/>
      <c r="B386" s="3"/>
      <c r="D386" s="6"/>
      <c r="E386" s="5"/>
    </row>
  </sheetData>
  <mergeCells count="33">
    <mergeCell ref="A1:T1"/>
    <mergeCell ref="A2:T2"/>
    <mergeCell ref="A4:A6"/>
    <mergeCell ref="B4:B6"/>
    <mergeCell ref="C4:C6"/>
    <mergeCell ref="D4:D6"/>
    <mergeCell ref="E4:O4"/>
    <mergeCell ref="P4:P6"/>
    <mergeCell ref="Q4:R5"/>
    <mergeCell ref="S4:S6"/>
    <mergeCell ref="T4:T6"/>
    <mergeCell ref="E5:K5"/>
    <mergeCell ref="L5:O5"/>
    <mergeCell ref="A11:C11"/>
    <mergeCell ref="A19:C19"/>
    <mergeCell ref="A29:C29"/>
    <mergeCell ref="A305:C305"/>
    <mergeCell ref="A39:C39"/>
    <mergeCell ref="A56:C56"/>
    <mergeCell ref="A95:C95"/>
    <mergeCell ref="A129:C129"/>
    <mergeCell ref="A160:C160"/>
    <mergeCell ref="B170:B176"/>
    <mergeCell ref="A182:C182"/>
    <mergeCell ref="A216:C216"/>
    <mergeCell ref="A249:C249"/>
    <mergeCell ref="A262:C262"/>
    <mergeCell ref="A294:C294"/>
    <mergeCell ref="A316:C316"/>
    <mergeCell ref="B332:B336"/>
    <mergeCell ref="B337:B368"/>
    <mergeCell ref="A369:C369"/>
    <mergeCell ref="A370:C370"/>
  </mergeCells>
  <pageMargins left="0.7" right="0.7" top="0.75" bottom="0.75" header="0.3" footer="0.3"/>
  <pageSetup paperSize="31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1"/>
  <sheetViews>
    <sheetView showGridLines="0" topLeftCell="A301" zoomScale="70" zoomScaleNormal="70" workbookViewId="0">
      <selection activeCell="C339" sqref="C339:C342"/>
    </sheetView>
  </sheetViews>
  <sheetFormatPr baseColWidth="10" defaultRowHeight="12.75" x14ac:dyDescent="0.2"/>
  <cols>
    <col min="2" max="2" width="20.85546875" customWidth="1"/>
    <col min="3" max="3" width="28.85546875" bestFit="1" customWidth="1"/>
    <col min="4" max="4" width="14.42578125" customWidth="1"/>
    <col min="7" max="7" width="12.5703125" bestFit="1" customWidth="1"/>
    <col min="8" max="8" width="15.85546875" bestFit="1" customWidth="1"/>
    <col min="9" max="9" width="14.85546875" customWidth="1"/>
    <col min="11" max="11" width="12.5703125" bestFit="1" customWidth="1"/>
    <col min="12" max="12" width="14.42578125" customWidth="1"/>
    <col min="13" max="13" width="14.5703125" customWidth="1"/>
    <col min="14" max="14" width="12.85546875" customWidth="1"/>
    <col min="15" max="15" width="13.42578125" bestFit="1" customWidth="1"/>
    <col min="16" max="16" width="14.85546875" customWidth="1"/>
    <col min="17" max="17" width="12.85546875" customWidth="1"/>
    <col min="18" max="18" width="14.42578125" customWidth="1"/>
    <col min="19" max="19" width="17.7109375" customWidth="1"/>
    <col min="20" max="20" width="15.5703125" customWidth="1"/>
  </cols>
  <sheetData>
    <row r="1" spans="1:20" s="5" customFormat="1" ht="15.75" x14ac:dyDescent="0.25">
      <c r="A1" s="243" t="s">
        <v>311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</row>
    <row r="2" spans="1:20" s="5" customFormat="1" ht="16.5" customHeight="1" x14ac:dyDescent="0.25">
      <c r="A2" s="243" t="s">
        <v>517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</row>
    <row r="3" spans="1:20" s="5" customFormat="1" ht="15" customHeight="1" x14ac:dyDescent="0.25">
      <c r="A3" s="40" t="s">
        <v>518</v>
      </c>
      <c r="B3" s="20"/>
      <c r="C3" s="20"/>
      <c r="D3" s="27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0" s="4" customFormat="1" ht="13.5" customHeight="1" x14ac:dyDescent="0.2">
      <c r="A4" s="244" t="s">
        <v>313</v>
      </c>
      <c r="B4" s="247" t="s">
        <v>416</v>
      </c>
      <c r="C4" s="247" t="s">
        <v>314</v>
      </c>
      <c r="D4" s="250" t="s">
        <v>393</v>
      </c>
      <c r="E4" s="253" t="s">
        <v>315</v>
      </c>
      <c r="F4" s="254"/>
      <c r="G4" s="254"/>
      <c r="H4" s="254"/>
      <c r="I4" s="254"/>
      <c r="J4" s="254"/>
      <c r="K4" s="254"/>
      <c r="L4" s="254"/>
      <c r="M4" s="254"/>
      <c r="N4" s="254"/>
      <c r="O4" s="255"/>
      <c r="P4" s="250" t="s">
        <v>394</v>
      </c>
      <c r="Q4" s="256" t="s">
        <v>402</v>
      </c>
      <c r="R4" s="257"/>
      <c r="S4" s="260" t="s">
        <v>395</v>
      </c>
      <c r="T4" s="263" t="s">
        <v>396</v>
      </c>
    </row>
    <row r="5" spans="1:20" s="4" customFormat="1" ht="15" x14ac:dyDescent="0.2">
      <c r="A5" s="245"/>
      <c r="B5" s="248"/>
      <c r="C5" s="248"/>
      <c r="D5" s="251"/>
      <c r="E5" s="266" t="s">
        <v>479</v>
      </c>
      <c r="F5" s="266"/>
      <c r="G5" s="266"/>
      <c r="H5" s="266"/>
      <c r="I5" s="266"/>
      <c r="J5" s="266"/>
      <c r="K5" s="266"/>
      <c r="L5" s="267" t="s">
        <v>316</v>
      </c>
      <c r="M5" s="268"/>
      <c r="N5" s="268"/>
      <c r="O5" s="269"/>
      <c r="P5" s="251"/>
      <c r="Q5" s="258"/>
      <c r="R5" s="259"/>
      <c r="S5" s="261"/>
      <c r="T5" s="264"/>
    </row>
    <row r="6" spans="1:20" s="4" customFormat="1" ht="72" customHeight="1" x14ac:dyDescent="0.2">
      <c r="A6" s="246"/>
      <c r="B6" s="249"/>
      <c r="C6" s="249"/>
      <c r="D6" s="252"/>
      <c r="E6" s="151" t="s">
        <v>398</v>
      </c>
      <c r="F6" s="151" t="s">
        <v>399</v>
      </c>
      <c r="G6" s="151" t="s">
        <v>400</v>
      </c>
      <c r="H6" s="151" t="s">
        <v>401</v>
      </c>
      <c r="I6" s="150" t="s">
        <v>12</v>
      </c>
      <c r="J6" s="151" t="s">
        <v>480</v>
      </c>
      <c r="K6" s="150" t="s">
        <v>0</v>
      </c>
      <c r="L6" s="150" t="s">
        <v>13</v>
      </c>
      <c r="M6" s="150" t="s">
        <v>14</v>
      </c>
      <c r="N6" s="150" t="s">
        <v>15</v>
      </c>
      <c r="O6" s="150" t="s">
        <v>0</v>
      </c>
      <c r="P6" s="252"/>
      <c r="Q6" s="176" t="s">
        <v>16</v>
      </c>
      <c r="R6" s="151" t="s">
        <v>17</v>
      </c>
      <c r="S6" s="262"/>
      <c r="T6" s="265"/>
    </row>
    <row r="7" spans="1:20" s="4" customFormat="1" ht="12.75" customHeight="1" x14ac:dyDescent="0.2">
      <c r="A7" s="171" t="s">
        <v>1</v>
      </c>
      <c r="B7" s="56" t="s">
        <v>308</v>
      </c>
      <c r="C7" s="46" t="s">
        <v>308</v>
      </c>
      <c r="D7" s="153"/>
      <c r="E7" s="154"/>
      <c r="F7" s="154"/>
      <c r="G7" s="154"/>
      <c r="H7" s="154">
        <f>+G7+F7+E7</f>
        <v>0</v>
      </c>
      <c r="I7" s="154"/>
      <c r="J7" s="154"/>
      <c r="K7" s="154">
        <f>+J7+I7+H7</f>
        <v>0</v>
      </c>
      <c r="L7" s="154"/>
      <c r="M7" s="154"/>
      <c r="N7" s="154"/>
      <c r="O7" s="154">
        <f>+N7+M7+L7</f>
        <v>0</v>
      </c>
      <c r="P7" s="154">
        <f t="shared" ref="P7:P13" si="0">+O7+K7</f>
        <v>0</v>
      </c>
      <c r="Q7" s="154"/>
      <c r="R7" s="154"/>
      <c r="S7" s="154">
        <f>+R7+Q7</f>
        <v>0</v>
      </c>
      <c r="T7" s="154">
        <f>+S7+P7</f>
        <v>0</v>
      </c>
    </row>
    <row r="8" spans="1:20" s="4" customFormat="1" ht="12.75" customHeight="1" x14ac:dyDescent="0.2">
      <c r="A8" s="103"/>
      <c r="B8" s="57"/>
      <c r="C8" s="49" t="s">
        <v>414</v>
      </c>
      <c r="D8" s="50"/>
      <c r="E8" s="14"/>
      <c r="F8" s="14"/>
      <c r="G8" s="14"/>
      <c r="H8" s="14">
        <f t="shared" ref="H8:H13" si="1">+G8+F8+E8</f>
        <v>0</v>
      </c>
      <c r="I8" s="14"/>
      <c r="J8" s="14"/>
      <c r="K8" s="14">
        <f t="shared" ref="K8:K13" si="2">+J8+I8+H8</f>
        <v>0</v>
      </c>
      <c r="L8" s="14"/>
      <c r="M8" s="14"/>
      <c r="N8" s="14"/>
      <c r="O8" s="14">
        <f t="shared" ref="O8:O13" si="3">+N8+M8+L8</f>
        <v>0</v>
      </c>
      <c r="P8" s="14">
        <f t="shared" si="0"/>
        <v>0</v>
      </c>
      <c r="Q8" s="14"/>
      <c r="R8" s="14"/>
      <c r="S8" s="14">
        <f t="shared" ref="S8:S13" si="4">+R8+Q8</f>
        <v>0</v>
      </c>
      <c r="T8" s="14">
        <f t="shared" ref="T8:T13" si="5">+S8+P8</f>
        <v>0</v>
      </c>
    </row>
    <row r="9" spans="1:20" s="4" customFormat="1" ht="12.75" customHeight="1" x14ac:dyDescent="0.2">
      <c r="A9" s="102"/>
      <c r="B9" s="123"/>
      <c r="C9" s="49" t="s">
        <v>263</v>
      </c>
      <c r="D9" s="50"/>
      <c r="E9" s="14"/>
      <c r="F9" s="14"/>
      <c r="G9" s="14"/>
      <c r="H9" s="14">
        <f t="shared" si="1"/>
        <v>0</v>
      </c>
      <c r="I9" s="14"/>
      <c r="J9" s="14"/>
      <c r="K9" s="14">
        <f>+J9+I9+H9</f>
        <v>0</v>
      </c>
      <c r="L9" s="14"/>
      <c r="M9" s="14"/>
      <c r="N9" s="14"/>
      <c r="O9" s="14">
        <f>+N9+M9+L9</f>
        <v>0</v>
      </c>
      <c r="P9" s="14">
        <f t="shared" si="0"/>
        <v>0</v>
      </c>
      <c r="Q9" s="14"/>
      <c r="R9" s="14"/>
      <c r="S9" s="14">
        <f t="shared" si="4"/>
        <v>0</v>
      </c>
      <c r="T9" s="14">
        <f t="shared" si="5"/>
        <v>0</v>
      </c>
    </row>
    <row r="10" spans="1:20" s="4" customFormat="1" ht="12.75" customHeight="1" x14ac:dyDescent="0.2">
      <c r="A10" s="102"/>
      <c r="B10" s="57" t="s">
        <v>415</v>
      </c>
      <c r="C10" s="155" t="s">
        <v>297</v>
      </c>
      <c r="D10" s="50"/>
      <c r="E10" s="14"/>
      <c r="F10" s="14"/>
      <c r="G10" s="14"/>
      <c r="H10" s="14">
        <f t="shared" si="1"/>
        <v>0</v>
      </c>
      <c r="I10" s="14"/>
      <c r="J10" s="14"/>
      <c r="K10" s="14">
        <f t="shared" si="2"/>
        <v>0</v>
      </c>
      <c r="L10" s="14"/>
      <c r="M10" s="14"/>
      <c r="N10" s="14"/>
      <c r="O10" s="14">
        <f t="shared" si="3"/>
        <v>0</v>
      </c>
      <c r="P10" s="14">
        <f t="shared" si="0"/>
        <v>0</v>
      </c>
      <c r="Q10" s="14"/>
      <c r="R10" s="14"/>
      <c r="S10" s="14">
        <f t="shared" si="4"/>
        <v>0</v>
      </c>
      <c r="T10" s="14">
        <f t="shared" si="5"/>
        <v>0</v>
      </c>
    </row>
    <row r="11" spans="1:20" s="4" customFormat="1" ht="12.75" customHeight="1" x14ac:dyDescent="0.2">
      <c r="A11" s="102"/>
      <c r="B11" s="58"/>
      <c r="C11" s="155" t="s">
        <v>298</v>
      </c>
      <c r="D11" s="50"/>
      <c r="E11" s="14"/>
      <c r="F11" s="14"/>
      <c r="G11" s="14"/>
      <c r="H11" s="14">
        <f t="shared" si="1"/>
        <v>0</v>
      </c>
      <c r="I11" s="14"/>
      <c r="J11" s="14"/>
      <c r="K11" s="14">
        <f t="shared" si="2"/>
        <v>0</v>
      </c>
      <c r="L11" s="14"/>
      <c r="M11" s="14"/>
      <c r="N11" s="14"/>
      <c r="O11" s="14">
        <f t="shared" si="3"/>
        <v>0</v>
      </c>
      <c r="P11" s="14">
        <f t="shared" si="0"/>
        <v>0</v>
      </c>
      <c r="Q11" s="14"/>
      <c r="R11" s="14"/>
      <c r="S11" s="14">
        <f t="shared" si="4"/>
        <v>0</v>
      </c>
      <c r="T11" s="14">
        <f t="shared" si="5"/>
        <v>0</v>
      </c>
    </row>
    <row r="12" spans="1:20" s="4" customFormat="1" ht="12.75" customHeight="1" x14ac:dyDescent="0.2">
      <c r="A12" s="102"/>
      <c r="B12" s="58"/>
      <c r="C12" s="155" t="s">
        <v>415</v>
      </c>
      <c r="D12" s="50"/>
      <c r="E12" s="14"/>
      <c r="F12" s="14"/>
      <c r="G12" s="14"/>
      <c r="H12" s="14">
        <f t="shared" si="1"/>
        <v>0</v>
      </c>
      <c r="I12" s="14"/>
      <c r="J12" s="14"/>
      <c r="K12" s="14">
        <f t="shared" si="2"/>
        <v>0</v>
      </c>
      <c r="L12" s="14"/>
      <c r="M12" s="14"/>
      <c r="N12" s="14"/>
      <c r="O12" s="14">
        <f t="shared" si="3"/>
        <v>0</v>
      </c>
      <c r="P12" s="14">
        <f t="shared" si="0"/>
        <v>0</v>
      </c>
      <c r="Q12" s="14"/>
      <c r="R12" s="14"/>
      <c r="S12" s="14">
        <f t="shared" si="4"/>
        <v>0</v>
      </c>
      <c r="T12" s="14">
        <f t="shared" si="5"/>
        <v>0</v>
      </c>
    </row>
    <row r="13" spans="1:20" s="4" customFormat="1" ht="12.75" customHeight="1" x14ac:dyDescent="0.2">
      <c r="A13" s="102"/>
      <c r="B13" s="158"/>
      <c r="C13" s="159" t="s">
        <v>264</v>
      </c>
      <c r="D13" s="160"/>
      <c r="E13" s="25"/>
      <c r="F13" s="25"/>
      <c r="G13" s="25"/>
      <c r="H13" s="25">
        <f t="shared" si="1"/>
        <v>0</v>
      </c>
      <c r="I13" s="25"/>
      <c r="J13" s="25"/>
      <c r="K13" s="25">
        <f t="shared" si="2"/>
        <v>0</v>
      </c>
      <c r="L13" s="25"/>
      <c r="M13" s="25"/>
      <c r="N13" s="25"/>
      <c r="O13" s="25">
        <f t="shared" si="3"/>
        <v>0</v>
      </c>
      <c r="P13" s="25">
        <f t="shared" si="0"/>
        <v>0</v>
      </c>
      <c r="Q13" s="25"/>
      <c r="R13" s="25"/>
      <c r="S13" s="25">
        <f t="shared" si="4"/>
        <v>0</v>
      </c>
      <c r="T13" s="25">
        <f t="shared" si="5"/>
        <v>0</v>
      </c>
    </row>
    <row r="14" spans="1:20" s="4" customFormat="1" ht="12.75" customHeight="1" x14ac:dyDescent="0.25">
      <c r="A14" s="230" t="s">
        <v>0</v>
      </c>
      <c r="B14" s="231"/>
      <c r="C14" s="232" t="s">
        <v>0</v>
      </c>
      <c r="D14" s="53">
        <f>+SUM(D7:D7)</f>
        <v>0</v>
      </c>
      <c r="E14" s="54">
        <f>SUM(E7:E7)</f>
        <v>0</v>
      </c>
      <c r="F14" s="54">
        <f>SUM(F7:F7)</f>
        <v>0</v>
      </c>
      <c r="G14" s="54">
        <f>SUM(G7:G7)</f>
        <v>0</v>
      </c>
      <c r="H14" s="54">
        <f>SUM(H7:H7)</f>
        <v>0</v>
      </c>
      <c r="I14" s="54">
        <f t="shared" ref="I14:T14" si="6">+SUM(I7:I7)</f>
        <v>0</v>
      </c>
      <c r="J14" s="54">
        <f t="shared" si="6"/>
        <v>0</v>
      </c>
      <c r="K14" s="54">
        <f t="shared" si="6"/>
        <v>0</v>
      </c>
      <c r="L14" s="54">
        <f t="shared" si="6"/>
        <v>0</v>
      </c>
      <c r="M14" s="54">
        <f t="shared" si="6"/>
        <v>0</v>
      </c>
      <c r="N14" s="54">
        <f t="shared" si="6"/>
        <v>0</v>
      </c>
      <c r="O14" s="54">
        <f t="shared" si="6"/>
        <v>0</v>
      </c>
      <c r="P14" s="54">
        <f t="shared" si="6"/>
        <v>0</v>
      </c>
      <c r="Q14" s="54">
        <f t="shared" si="6"/>
        <v>0</v>
      </c>
      <c r="R14" s="54">
        <f t="shared" si="6"/>
        <v>0</v>
      </c>
      <c r="S14" s="54">
        <f t="shared" si="6"/>
        <v>0</v>
      </c>
      <c r="T14" s="55">
        <f t="shared" si="6"/>
        <v>0</v>
      </c>
    </row>
    <row r="15" spans="1:20" ht="12.75" customHeight="1" x14ac:dyDescent="0.2">
      <c r="A15" s="172" t="s">
        <v>2</v>
      </c>
      <c r="B15" s="70" t="s">
        <v>418</v>
      </c>
      <c r="C15" s="161" t="s">
        <v>299</v>
      </c>
      <c r="D15" s="153"/>
      <c r="E15" s="154"/>
      <c r="F15" s="154"/>
      <c r="G15" s="154"/>
      <c r="H15" s="154">
        <f>SUM(E15:G15)</f>
        <v>0</v>
      </c>
      <c r="I15" s="154"/>
      <c r="J15" s="154"/>
      <c r="K15" s="154">
        <f>SUM(H15:J15)</f>
        <v>0</v>
      </c>
      <c r="L15" s="154"/>
      <c r="M15" s="154"/>
      <c r="N15" s="154"/>
      <c r="O15" s="154">
        <f>SUM(L15:N15)</f>
        <v>0</v>
      </c>
      <c r="P15" s="154">
        <f>+O15+K15</f>
        <v>0</v>
      </c>
      <c r="Q15" s="154"/>
      <c r="R15" s="154"/>
      <c r="S15" s="154">
        <f>+R15+Q15</f>
        <v>0</v>
      </c>
      <c r="T15" s="154">
        <f>+S15+P15</f>
        <v>0</v>
      </c>
    </row>
    <row r="16" spans="1:20" ht="12.75" customHeight="1" x14ac:dyDescent="0.2">
      <c r="A16" s="119"/>
      <c r="B16" s="71"/>
      <c r="C16" s="26" t="s">
        <v>265</v>
      </c>
      <c r="D16" s="162">
        <v>5</v>
      </c>
      <c r="E16" s="24">
        <v>0</v>
      </c>
      <c r="F16" s="24">
        <v>0</v>
      </c>
      <c r="G16" s="24">
        <v>0</v>
      </c>
      <c r="H16" s="24">
        <f>SUM(E16:G16)</f>
        <v>0</v>
      </c>
      <c r="I16" s="24">
        <v>0.8</v>
      </c>
      <c r="J16" s="24">
        <v>0</v>
      </c>
      <c r="K16" s="24">
        <f>SUM(H16:J16)</f>
        <v>0.8</v>
      </c>
      <c r="L16" s="24">
        <v>0.5</v>
      </c>
      <c r="M16" s="24">
        <v>3.21</v>
      </c>
      <c r="N16" s="24">
        <v>1.2</v>
      </c>
      <c r="O16" s="24">
        <f>SUM(L16:N16)</f>
        <v>4.91</v>
      </c>
      <c r="P16" s="24">
        <f>K16+O16</f>
        <v>5.71</v>
      </c>
      <c r="Q16" s="24">
        <v>0</v>
      </c>
      <c r="R16" s="24">
        <v>0</v>
      </c>
      <c r="S16" s="24">
        <f>SUM(Q16:R16)</f>
        <v>0</v>
      </c>
      <c r="T16" s="24">
        <f>P16+S16</f>
        <v>5.71</v>
      </c>
    </row>
    <row r="17" spans="1:20" ht="12.75" customHeight="1" x14ac:dyDescent="0.2">
      <c r="A17" s="119"/>
      <c r="B17" s="71"/>
      <c r="C17" s="26" t="s">
        <v>417</v>
      </c>
      <c r="D17" s="162"/>
      <c r="E17" s="24"/>
      <c r="F17" s="24"/>
      <c r="G17" s="24"/>
      <c r="H17" s="24">
        <f>SUM(E17:G17)</f>
        <v>0</v>
      </c>
      <c r="I17" s="24"/>
      <c r="J17" s="24"/>
      <c r="K17" s="24">
        <f>SUM(H17:J17)</f>
        <v>0</v>
      </c>
      <c r="L17" s="24"/>
      <c r="M17" s="24"/>
      <c r="N17" s="24"/>
      <c r="O17" s="24">
        <f>SUM(L17:N17)</f>
        <v>0</v>
      </c>
      <c r="P17" s="24">
        <f>+O17+K17</f>
        <v>0</v>
      </c>
      <c r="Q17" s="24"/>
      <c r="R17" s="24"/>
      <c r="S17" s="24">
        <f>+R17+Q17</f>
        <v>0</v>
      </c>
      <c r="T17" s="24">
        <f>+S17+P17</f>
        <v>0</v>
      </c>
    </row>
    <row r="18" spans="1:20" ht="12.75" customHeight="1" x14ac:dyDescent="0.2">
      <c r="A18" s="119"/>
      <c r="B18" s="71"/>
      <c r="C18" s="26" t="s">
        <v>19</v>
      </c>
      <c r="D18" s="162">
        <v>21</v>
      </c>
      <c r="E18" s="24">
        <v>0</v>
      </c>
      <c r="F18" s="24">
        <v>0</v>
      </c>
      <c r="G18" s="24">
        <v>0</v>
      </c>
      <c r="H18" s="24">
        <f t="shared" ref="H18:H24" si="7">SUM(E18:G18)</f>
        <v>0</v>
      </c>
      <c r="I18" s="24">
        <v>1.76</v>
      </c>
      <c r="J18" s="24">
        <v>2.61</v>
      </c>
      <c r="K18" s="24">
        <f t="shared" ref="K18:K24" si="8">SUM(H18:J18)</f>
        <v>4.37</v>
      </c>
      <c r="L18" s="24">
        <v>2.5100000000000002</v>
      </c>
      <c r="M18" s="24">
        <v>0.79</v>
      </c>
      <c r="N18" s="24">
        <v>4.1800000000000006</v>
      </c>
      <c r="O18" s="24">
        <f t="shared" ref="O18:O24" si="9">SUM(L18:N18)</f>
        <v>7.48</v>
      </c>
      <c r="P18" s="24">
        <f t="shared" ref="P18:P24" si="10">K18+O18</f>
        <v>11.850000000000001</v>
      </c>
      <c r="Q18" s="24">
        <v>0</v>
      </c>
      <c r="R18" s="24">
        <v>0.7</v>
      </c>
      <c r="S18" s="24">
        <f t="shared" ref="S18:S28" si="11">SUM(Q18:R18)</f>
        <v>0.7</v>
      </c>
      <c r="T18" s="24">
        <f t="shared" ref="T18:T24" si="12">P18+S18</f>
        <v>12.55</v>
      </c>
    </row>
    <row r="19" spans="1:20" ht="12.75" customHeight="1" x14ac:dyDescent="0.2">
      <c r="A19" s="119"/>
      <c r="B19" s="71"/>
      <c r="C19" s="26" t="s">
        <v>340</v>
      </c>
      <c r="D19" s="162">
        <v>1</v>
      </c>
      <c r="E19" s="24">
        <v>0</v>
      </c>
      <c r="F19" s="24">
        <v>0</v>
      </c>
      <c r="G19" s="24">
        <v>0</v>
      </c>
      <c r="H19" s="24">
        <f t="shared" si="7"/>
        <v>0</v>
      </c>
      <c r="I19" s="24">
        <v>0</v>
      </c>
      <c r="J19" s="24">
        <v>0</v>
      </c>
      <c r="K19" s="24">
        <f t="shared" si="8"/>
        <v>0</v>
      </c>
      <c r="L19" s="24">
        <v>0</v>
      </c>
      <c r="M19" s="24">
        <v>1</v>
      </c>
      <c r="N19" s="24">
        <v>0</v>
      </c>
      <c r="O19" s="24">
        <f t="shared" si="9"/>
        <v>1</v>
      </c>
      <c r="P19" s="24">
        <f t="shared" si="10"/>
        <v>1</v>
      </c>
      <c r="Q19" s="24">
        <v>0</v>
      </c>
      <c r="R19" s="24">
        <v>0</v>
      </c>
      <c r="S19" s="24">
        <f t="shared" si="11"/>
        <v>0</v>
      </c>
      <c r="T19" s="24">
        <f t="shared" si="12"/>
        <v>1</v>
      </c>
    </row>
    <row r="20" spans="1:20" ht="12.75" customHeight="1" x14ac:dyDescent="0.2">
      <c r="A20" s="119"/>
      <c r="B20" s="87"/>
      <c r="C20" s="26" t="s">
        <v>268</v>
      </c>
      <c r="D20" s="162">
        <v>6</v>
      </c>
      <c r="E20" s="24">
        <v>0</v>
      </c>
      <c r="F20" s="24">
        <v>0</v>
      </c>
      <c r="G20" s="24">
        <v>0</v>
      </c>
      <c r="H20" s="24">
        <f t="shared" si="7"/>
        <v>0</v>
      </c>
      <c r="I20" s="24">
        <v>0</v>
      </c>
      <c r="J20" s="24">
        <v>0</v>
      </c>
      <c r="K20" s="24">
        <f t="shared" si="8"/>
        <v>0</v>
      </c>
      <c r="L20" s="24">
        <v>1.9</v>
      </c>
      <c r="M20" s="24">
        <v>1.2200000000000002</v>
      </c>
      <c r="N20" s="24">
        <v>0.21000000000000002</v>
      </c>
      <c r="O20" s="24">
        <f t="shared" si="9"/>
        <v>3.33</v>
      </c>
      <c r="P20" s="24">
        <f t="shared" si="10"/>
        <v>3.33</v>
      </c>
      <c r="Q20" s="24">
        <v>0</v>
      </c>
      <c r="R20" s="24">
        <v>0</v>
      </c>
      <c r="S20" s="24">
        <f t="shared" si="11"/>
        <v>0</v>
      </c>
      <c r="T20" s="24">
        <f t="shared" si="12"/>
        <v>3.33</v>
      </c>
    </row>
    <row r="21" spans="1:20" ht="12.75" customHeight="1" x14ac:dyDescent="0.2">
      <c r="A21" s="119"/>
      <c r="B21" s="71" t="s">
        <v>419</v>
      </c>
      <c r="C21" s="26" t="s">
        <v>349</v>
      </c>
      <c r="D21" s="162"/>
      <c r="E21" s="24"/>
      <c r="F21" s="24"/>
      <c r="G21" s="24"/>
      <c r="H21" s="24">
        <f t="shared" si="7"/>
        <v>0</v>
      </c>
      <c r="I21" s="24"/>
      <c r="J21" s="24"/>
      <c r="K21" s="24">
        <f t="shared" si="8"/>
        <v>0</v>
      </c>
      <c r="L21" s="24"/>
      <c r="M21" s="24"/>
      <c r="N21" s="24"/>
      <c r="O21" s="24">
        <f t="shared" si="9"/>
        <v>0</v>
      </c>
      <c r="P21" s="24">
        <f t="shared" si="10"/>
        <v>0</v>
      </c>
      <c r="Q21" s="24"/>
      <c r="R21" s="24"/>
      <c r="S21" s="24">
        <f t="shared" si="11"/>
        <v>0</v>
      </c>
      <c r="T21" s="24">
        <f t="shared" si="12"/>
        <v>0</v>
      </c>
    </row>
    <row r="22" spans="1:20" ht="12.75" customHeight="1" x14ac:dyDescent="0.2">
      <c r="A22" s="119"/>
      <c r="B22" s="71"/>
      <c r="C22" s="26" t="s">
        <v>341</v>
      </c>
      <c r="D22" s="162"/>
      <c r="E22" s="24"/>
      <c r="F22" s="24"/>
      <c r="G22" s="24"/>
      <c r="H22" s="24">
        <f t="shared" si="7"/>
        <v>0</v>
      </c>
      <c r="I22" s="24"/>
      <c r="J22" s="24"/>
      <c r="K22" s="24">
        <f t="shared" si="8"/>
        <v>0</v>
      </c>
      <c r="L22" s="24"/>
      <c r="M22" s="24"/>
      <c r="N22" s="24"/>
      <c r="O22" s="24">
        <f t="shared" si="9"/>
        <v>0</v>
      </c>
      <c r="P22" s="24">
        <f t="shared" si="10"/>
        <v>0</v>
      </c>
      <c r="Q22" s="24"/>
      <c r="R22" s="24"/>
      <c r="S22" s="24">
        <f t="shared" si="11"/>
        <v>0</v>
      </c>
      <c r="T22" s="24">
        <f t="shared" si="12"/>
        <v>0</v>
      </c>
    </row>
    <row r="23" spans="1:20" ht="12.75" customHeight="1" x14ac:dyDescent="0.2">
      <c r="A23" s="119"/>
      <c r="B23" s="71"/>
      <c r="C23" s="26" t="s">
        <v>21</v>
      </c>
      <c r="D23" s="162">
        <v>30</v>
      </c>
      <c r="E23" s="24">
        <v>0</v>
      </c>
      <c r="F23" s="24">
        <v>0</v>
      </c>
      <c r="G23" s="24">
        <v>0</v>
      </c>
      <c r="H23" s="24">
        <f t="shared" si="7"/>
        <v>0</v>
      </c>
      <c r="I23" s="24">
        <v>16.310000000000002</v>
      </c>
      <c r="J23" s="24">
        <v>0</v>
      </c>
      <c r="K23" s="24">
        <f t="shared" si="8"/>
        <v>16.310000000000002</v>
      </c>
      <c r="L23" s="24">
        <v>10.619999999999997</v>
      </c>
      <c r="M23" s="24">
        <v>10.130000000000001</v>
      </c>
      <c r="N23" s="24">
        <v>19.73</v>
      </c>
      <c r="O23" s="24">
        <f t="shared" si="9"/>
        <v>40.480000000000004</v>
      </c>
      <c r="P23" s="24">
        <f t="shared" si="10"/>
        <v>56.790000000000006</v>
      </c>
      <c r="Q23" s="24">
        <v>0</v>
      </c>
      <c r="R23" s="24">
        <v>0</v>
      </c>
      <c r="S23" s="24">
        <f t="shared" si="11"/>
        <v>0</v>
      </c>
      <c r="T23" s="24">
        <f t="shared" si="12"/>
        <v>56.790000000000006</v>
      </c>
    </row>
    <row r="24" spans="1:20" ht="12.75" customHeight="1" x14ac:dyDescent="0.2">
      <c r="A24" s="119"/>
      <c r="B24" s="71"/>
      <c r="C24" s="26" t="s">
        <v>309</v>
      </c>
      <c r="D24" s="162">
        <v>1</v>
      </c>
      <c r="E24" s="24">
        <v>0</v>
      </c>
      <c r="F24" s="24">
        <v>0</v>
      </c>
      <c r="G24" s="24">
        <v>0</v>
      </c>
      <c r="H24" s="24">
        <f t="shared" si="7"/>
        <v>0</v>
      </c>
      <c r="I24" s="24">
        <v>0</v>
      </c>
      <c r="J24" s="24">
        <v>0</v>
      </c>
      <c r="K24" s="24">
        <f t="shared" si="8"/>
        <v>0</v>
      </c>
      <c r="L24" s="24">
        <v>0.01</v>
      </c>
      <c r="M24" s="24">
        <v>0</v>
      </c>
      <c r="N24" s="24">
        <v>0</v>
      </c>
      <c r="O24" s="24">
        <f t="shared" si="9"/>
        <v>0.01</v>
      </c>
      <c r="P24" s="24">
        <f t="shared" si="10"/>
        <v>0.01</v>
      </c>
      <c r="Q24" s="24">
        <v>0</v>
      </c>
      <c r="R24" s="24">
        <v>0</v>
      </c>
      <c r="S24" s="24">
        <f t="shared" si="11"/>
        <v>0</v>
      </c>
      <c r="T24" s="24">
        <f t="shared" si="12"/>
        <v>0.01</v>
      </c>
    </row>
    <row r="25" spans="1:20" ht="12.75" customHeight="1" x14ac:dyDescent="0.2">
      <c r="A25" s="119"/>
      <c r="B25" s="87"/>
      <c r="C25" s="26" t="s">
        <v>266</v>
      </c>
      <c r="D25" s="162"/>
      <c r="E25" s="24"/>
      <c r="F25" s="24"/>
      <c r="G25" s="24"/>
      <c r="H25" s="24">
        <f t="shared" ref="H25:H30" si="13">SUM(E25:G25)</f>
        <v>0</v>
      </c>
      <c r="I25" s="24"/>
      <c r="J25" s="24"/>
      <c r="K25" s="24">
        <f t="shared" ref="K25:K30" si="14">SUM(H25:J25)</f>
        <v>0</v>
      </c>
      <c r="L25" s="24"/>
      <c r="M25" s="24"/>
      <c r="N25" s="24"/>
      <c r="O25" s="24">
        <f t="shared" ref="O25:O30" si="15">SUM(L25:N25)</f>
        <v>0</v>
      </c>
      <c r="P25" s="24">
        <f>+O25+K25</f>
        <v>0</v>
      </c>
      <c r="Q25" s="24"/>
      <c r="R25" s="24"/>
      <c r="S25" s="24">
        <f t="shared" si="11"/>
        <v>0</v>
      </c>
      <c r="T25" s="24">
        <f>+S25+P25</f>
        <v>0</v>
      </c>
    </row>
    <row r="26" spans="1:20" ht="12.75" customHeight="1" x14ac:dyDescent="0.2">
      <c r="A26" s="119"/>
      <c r="B26" s="71" t="s">
        <v>420</v>
      </c>
      <c r="C26" s="26" t="s">
        <v>300</v>
      </c>
      <c r="D26" s="162"/>
      <c r="E26" s="24"/>
      <c r="F26" s="24"/>
      <c r="G26" s="24"/>
      <c r="H26" s="24">
        <f t="shared" si="13"/>
        <v>0</v>
      </c>
      <c r="I26" s="24"/>
      <c r="J26" s="24"/>
      <c r="K26" s="24">
        <f t="shared" si="14"/>
        <v>0</v>
      </c>
      <c r="L26" s="24"/>
      <c r="M26" s="24"/>
      <c r="N26" s="24"/>
      <c r="O26" s="24">
        <f t="shared" si="15"/>
        <v>0</v>
      </c>
      <c r="P26" s="24">
        <f>+O26+K26</f>
        <v>0</v>
      </c>
      <c r="Q26" s="24"/>
      <c r="R26" s="24"/>
      <c r="S26" s="24">
        <f t="shared" si="11"/>
        <v>0</v>
      </c>
      <c r="T26" s="24">
        <f>+S26+P26</f>
        <v>0</v>
      </c>
    </row>
    <row r="27" spans="1:20" ht="12.75" customHeight="1" x14ac:dyDescent="0.2">
      <c r="A27" s="119"/>
      <c r="B27" s="71"/>
      <c r="C27" s="26" t="s">
        <v>18</v>
      </c>
      <c r="D27" s="162"/>
      <c r="E27" s="24"/>
      <c r="F27" s="24"/>
      <c r="G27" s="24"/>
      <c r="H27" s="24">
        <f t="shared" si="13"/>
        <v>0</v>
      </c>
      <c r="I27" s="24"/>
      <c r="J27" s="24"/>
      <c r="K27" s="24">
        <f t="shared" si="14"/>
        <v>0</v>
      </c>
      <c r="L27" s="24"/>
      <c r="M27" s="24"/>
      <c r="N27" s="24"/>
      <c r="O27" s="24">
        <f t="shared" si="15"/>
        <v>0</v>
      </c>
      <c r="P27" s="24">
        <f>+O27+K27</f>
        <v>0</v>
      </c>
      <c r="Q27" s="24"/>
      <c r="R27" s="24"/>
      <c r="S27" s="24">
        <f t="shared" si="11"/>
        <v>0</v>
      </c>
      <c r="T27" s="24">
        <f>+S27+P27</f>
        <v>0</v>
      </c>
    </row>
    <row r="28" spans="1:20" ht="12.75" customHeight="1" x14ac:dyDescent="0.2">
      <c r="A28" s="119"/>
      <c r="B28" s="71"/>
      <c r="C28" s="26" t="s">
        <v>20</v>
      </c>
      <c r="D28" s="162">
        <v>8</v>
      </c>
      <c r="E28" s="24">
        <v>0</v>
      </c>
      <c r="F28" s="24">
        <v>0</v>
      </c>
      <c r="G28" s="24">
        <v>0</v>
      </c>
      <c r="H28" s="24">
        <f t="shared" si="13"/>
        <v>0</v>
      </c>
      <c r="I28" s="24">
        <v>0</v>
      </c>
      <c r="J28" s="24">
        <v>0</v>
      </c>
      <c r="K28" s="24">
        <f t="shared" si="14"/>
        <v>0</v>
      </c>
      <c r="L28" s="24">
        <v>105.53</v>
      </c>
      <c r="M28" s="24">
        <v>238.21</v>
      </c>
      <c r="N28" s="24">
        <v>95.79</v>
      </c>
      <c r="O28" s="24">
        <f t="shared" si="15"/>
        <v>439.53000000000003</v>
      </c>
      <c r="P28" s="24">
        <f>K28+O28</f>
        <v>439.53000000000003</v>
      </c>
      <c r="Q28" s="24">
        <v>0</v>
      </c>
      <c r="R28" s="24">
        <v>0</v>
      </c>
      <c r="S28" s="24">
        <f t="shared" si="11"/>
        <v>0</v>
      </c>
      <c r="T28" s="24">
        <f>P28+S28</f>
        <v>439.53000000000003</v>
      </c>
    </row>
    <row r="29" spans="1:20" ht="12.75" customHeight="1" x14ac:dyDescent="0.2">
      <c r="A29" s="119"/>
      <c r="B29" s="71"/>
      <c r="C29" s="163" t="s">
        <v>342</v>
      </c>
      <c r="D29" s="64"/>
      <c r="E29" s="36"/>
      <c r="F29" s="36"/>
      <c r="G29" s="36"/>
      <c r="H29" s="36">
        <f t="shared" si="13"/>
        <v>0</v>
      </c>
      <c r="I29" s="36"/>
      <c r="J29" s="36"/>
      <c r="K29" s="36">
        <f t="shared" si="14"/>
        <v>0</v>
      </c>
      <c r="L29" s="36"/>
      <c r="M29" s="36"/>
      <c r="N29" s="36"/>
      <c r="O29" s="36">
        <f t="shared" si="15"/>
        <v>0</v>
      </c>
      <c r="P29" s="36">
        <v>0</v>
      </c>
      <c r="Q29" s="36"/>
      <c r="R29" s="36"/>
      <c r="S29" s="36">
        <f>+R29+Q29</f>
        <v>0</v>
      </c>
      <c r="T29" s="36"/>
    </row>
    <row r="30" spans="1:20" ht="12.75" customHeight="1" x14ac:dyDescent="0.2">
      <c r="A30" s="119"/>
      <c r="B30" s="71"/>
      <c r="C30" s="165" t="s">
        <v>267</v>
      </c>
      <c r="D30" s="160">
        <v>3</v>
      </c>
      <c r="E30" s="25">
        <v>0</v>
      </c>
      <c r="F30" s="25">
        <v>0</v>
      </c>
      <c r="G30" s="25">
        <v>0</v>
      </c>
      <c r="H30" s="25">
        <f t="shared" si="13"/>
        <v>0</v>
      </c>
      <c r="I30" s="25">
        <v>0</v>
      </c>
      <c r="J30" s="25">
        <v>0</v>
      </c>
      <c r="K30" s="25">
        <f t="shared" si="14"/>
        <v>0</v>
      </c>
      <c r="L30" s="25">
        <v>7</v>
      </c>
      <c r="M30" s="25">
        <v>11</v>
      </c>
      <c r="N30" s="25">
        <v>11.51</v>
      </c>
      <c r="O30" s="25">
        <f t="shared" si="15"/>
        <v>29.509999999999998</v>
      </c>
      <c r="P30" s="25">
        <f>+O30+K30</f>
        <v>29.509999999999998</v>
      </c>
      <c r="Q30" s="25">
        <v>0.5</v>
      </c>
      <c r="R30" s="25">
        <v>0</v>
      </c>
      <c r="S30" s="25">
        <f>+R30+Q30</f>
        <v>0.5</v>
      </c>
      <c r="T30" s="25">
        <f>+S30+P30</f>
        <v>30.009999999999998</v>
      </c>
    </row>
    <row r="31" spans="1:20" ht="12.75" customHeight="1" x14ac:dyDescent="0.25">
      <c r="A31" s="230" t="s">
        <v>0</v>
      </c>
      <c r="B31" s="231"/>
      <c r="C31" s="232" t="s">
        <v>0</v>
      </c>
      <c r="D31" s="53">
        <f t="shared" ref="D31:J31" si="16">SUM(D15:D30)</f>
        <v>75</v>
      </c>
      <c r="E31" s="54">
        <f t="shared" si="16"/>
        <v>0</v>
      </c>
      <c r="F31" s="54">
        <f t="shared" si="16"/>
        <v>0</v>
      </c>
      <c r="G31" s="54">
        <f t="shared" si="16"/>
        <v>0</v>
      </c>
      <c r="H31" s="54">
        <f t="shared" si="16"/>
        <v>0</v>
      </c>
      <c r="I31" s="54">
        <f t="shared" si="16"/>
        <v>18.87</v>
      </c>
      <c r="J31" s="54">
        <f t="shared" si="16"/>
        <v>2.61</v>
      </c>
      <c r="K31" s="54">
        <f>+J31+I31+H31</f>
        <v>21.48</v>
      </c>
      <c r="L31" s="54">
        <f>SUM(L15:L30)</f>
        <v>128.07</v>
      </c>
      <c r="M31" s="54">
        <f>SUM(M15:M30)</f>
        <v>265.56</v>
      </c>
      <c r="N31" s="54">
        <f>SUM(N15:N30)</f>
        <v>132.62</v>
      </c>
      <c r="O31" s="54">
        <f>+N31+M31+L31</f>
        <v>526.25</v>
      </c>
      <c r="P31" s="54">
        <f>+O31+K31</f>
        <v>547.73</v>
      </c>
      <c r="Q31" s="54">
        <f>SUM(Q15:Q30)</f>
        <v>0.5</v>
      </c>
      <c r="R31" s="54">
        <f>SUM(R15:R30)</f>
        <v>0.7</v>
      </c>
      <c r="S31" s="54">
        <f>+R31+Q31</f>
        <v>1.2</v>
      </c>
      <c r="T31" s="55">
        <f>+S31+P31</f>
        <v>548.93000000000006</v>
      </c>
    </row>
    <row r="32" spans="1:20" ht="12.75" customHeight="1" x14ac:dyDescent="0.2">
      <c r="A32" s="172" t="s">
        <v>3</v>
      </c>
      <c r="B32" s="70" t="s">
        <v>38</v>
      </c>
      <c r="C32" s="161" t="s">
        <v>24</v>
      </c>
      <c r="D32" s="153">
        <v>2</v>
      </c>
      <c r="E32" s="154">
        <v>0</v>
      </c>
      <c r="F32" s="154">
        <v>0</v>
      </c>
      <c r="G32" s="154">
        <v>0</v>
      </c>
      <c r="H32" s="154">
        <f>SUM(E32:G32)</f>
        <v>0</v>
      </c>
      <c r="I32" s="154">
        <v>0</v>
      </c>
      <c r="J32" s="154">
        <v>0</v>
      </c>
      <c r="K32" s="154">
        <f>SUM(H32:J32)</f>
        <v>0</v>
      </c>
      <c r="L32" s="154">
        <v>0</v>
      </c>
      <c r="M32" s="154">
        <v>2.7</v>
      </c>
      <c r="N32" s="154">
        <v>1.4</v>
      </c>
      <c r="O32" s="154">
        <f>SUM(L32:N32)</f>
        <v>4.0999999999999996</v>
      </c>
      <c r="P32" s="154">
        <f>K32+O32</f>
        <v>4.0999999999999996</v>
      </c>
      <c r="Q32" s="154">
        <v>0</v>
      </c>
      <c r="R32" s="154">
        <v>0</v>
      </c>
      <c r="S32" s="154">
        <f>SUM(Q32:R32)</f>
        <v>0</v>
      </c>
      <c r="T32" s="154">
        <f>SUM(P32:R32)</f>
        <v>4.0999999999999996</v>
      </c>
    </row>
    <row r="33" spans="1:21" ht="12.75" customHeight="1" x14ac:dyDescent="0.2">
      <c r="A33" s="119"/>
      <c r="B33" s="71"/>
      <c r="C33" s="26" t="s">
        <v>33</v>
      </c>
      <c r="D33" s="162">
        <v>36</v>
      </c>
      <c r="E33" s="24">
        <v>0</v>
      </c>
      <c r="F33" s="24">
        <v>0</v>
      </c>
      <c r="G33" s="24">
        <v>0</v>
      </c>
      <c r="H33" s="24">
        <f>SUM(E33:G33)</f>
        <v>0</v>
      </c>
      <c r="I33" s="24">
        <v>3.64</v>
      </c>
      <c r="J33" s="24">
        <v>0.3</v>
      </c>
      <c r="K33" s="24">
        <f>SUM(H33:J33)</f>
        <v>3.94</v>
      </c>
      <c r="L33" s="24">
        <v>73.98</v>
      </c>
      <c r="M33" s="24">
        <v>143.88000000000002</v>
      </c>
      <c r="N33" s="24">
        <v>65.820000000000007</v>
      </c>
      <c r="O33" s="24">
        <f>SUM(L33:N33)</f>
        <v>283.68</v>
      </c>
      <c r="P33" s="24">
        <f>K33+O33</f>
        <v>287.62</v>
      </c>
      <c r="Q33" s="24">
        <v>0.1</v>
      </c>
      <c r="R33" s="24">
        <v>0.7</v>
      </c>
      <c r="S33" s="24">
        <f>SUM(Q33:R33)</f>
        <v>0.79999999999999993</v>
      </c>
      <c r="T33" s="24">
        <f>SUM(P33:R33)</f>
        <v>288.42</v>
      </c>
    </row>
    <row r="34" spans="1:21" ht="12.75" customHeight="1" x14ac:dyDescent="0.2">
      <c r="A34" s="119"/>
      <c r="B34" s="71"/>
      <c r="C34" s="26" t="s">
        <v>37</v>
      </c>
      <c r="D34" s="162">
        <v>10</v>
      </c>
      <c r="E34" s="24">
        <v>0</v>
      </c>
      <c r="F34" s="24">
        <v>0.3</v>
      </c>
      <c r="G34" s="24">
        <v>0</v>
      </c>
      <c r="H34" s="24">
        <f>SUM(E34:G34)</f>
        <v>0.3</v>
      </c>
      <c r="I34" s="24">
        <v>0.2</v>
      </c>
      <c r="J34" s="24">
        <v>0</v>
      </c>
      <c r="K34" s="24">
        <f>SUM(H34:J34)</f>
        <v>0.5</v>
      </c>
      <c r="L34" s="24">
        <v>0.31</v>
      </c>
      <c r="M34" s="24">
        <v>1.69</v>
      </c>
      <c r="N34" s="24">
        <v>4.1049999999999995</v>
      </c>
      <c r="O34" s="24">
        <f>SUM(L34:N34)</f>
        <v>6.1049999999999995</v>
      </c>
      <c r="P34" s="24">
        <f>K34+O34</f>
        <v>6.6049999999999995</v>
      </c>
      <c r="Q34" s="24">
        <v>0</v>
      </c>
      <c r="R34" s="24">
        <v>5.0000000000000001E-3</v>
      </c>
      <c r="S34" s="24">
        <f>SUM(Q34:R34)</f>
        <v>5.0000000000000001E-3</v>
      </c>
      <c r="T34" s="24">
        <f>SUM(P34:R34)</f>
        <v>6.6099999999999994</v>
      </c>
    </row>
    <row r="35" spans="1:21" ht="12.75" customHeight="1" x14ac:dyDescent="0.2">
      <c r="A35" s="119"/>
      <c r="B35" s="71"/>
      <c r="C35" s="26" t="s">
        <v>38</v>
      </c>
      <c r="D35" s="162">
        <v>1</v>
      </c>
      <c r="E35" s="24">
        <v>0</v>
      </c>
      <c r="F35" s="24">
        <v>0</v>
      </c>
      <c r="G35" s="24">
        <v>0</v>
      </c>
      <c r="H35" s="24">
        <f>SUM(E35:G35)</f>
        <v>0</v>
      </c>
      <c r="I35" s="24">
        <v>0</v>
      </c>
      <c r="J35" s="24">
        <v>0</v>
      </c>
      <c r="K35" s="24">
        <f>SUM(H35:J35)</f>
        <v>0</v>
      </c>
      <c r="L35" s="24">
        <v>0</v>
      </c>
      <c r="M35" s="24">
        <v>0.2</v>
      </c>
      <c r="N35" s="24">
        <v>0.8</v>
      </c>
      <c r="O35" s="24">
        <f>SUM(L35:N35)</f>
        <v>1</v>
      </c>
      <c r="P35" s="24">
        <f>K35+O35</f>
        <v>1</v>
      </c>
      <c r="Q35" s="24">
        <v>0</v>
      </c>
      <c r="R35" s="24">
        <v>0</v>
      </c>
      <c r="S35" s="24">
        <f>SUM(Q35:R35)</f>
        <v>0</v>
      </c>
      <c r="T35" s="24">
        <f>SUM(P35:R35)</f>
        <v>1</v>
      </c>
    </row>
    <row r="36" spans="1:21" ht="12.75" customHeight="1" x14ac:dyDescent="0.2">
      <c r="A36" s="119"/>
      <c r="B36" s="87"/>
      <c r="C36" s="26" t="s">
        <v>49</v>
      </c>
      <c r="D36" s="162">
        <v>2</v>
      </c>
      <c r="E36" s="24">
        <v>0</v>
      </c>
      <c r="F36" s="24">
        <v>0</v>
      </c>
      <c r="G36" s="24">
        <v>0</v>
      </c>
      <c r="H36" s="24">
        <f t="shared" ref="H36:H47" si="17">SUM(E36:G36)</f>
        <v>0</v>
      </c>
      <c r="I36" s="24">
        <v>3.2</v>
      </c>
      <c r="J36" s="24">
        <v>0</v>
      </c>
      <c r="K36" s="24">
        <f>SUM(H36:J36)</f>
        <v>3.2</v>
      </c>
      <c r="L36" s="24">
        <v>0</v>
      </c>
      <c r="M36" s="24">
        <v>7.5</v>
      </c>
      <c r="N36" s="24">
        <v>15</v>
      </c>
      <c r="O36" s="24">
        <f>SUM(L36:N36)</f>
        <v>22.5</v>
      </c>
      <c r="P36" s="24">
        <f>K36+O36</f>
        <v>25.7</v>
      </c>
      <c r="Q36" s="24">
        <v>0</v>
      </c>
      <c r="R36" s="24">
        <v>0</v>
      </c>
      <c r="S36" s="24">
        <f>SUM(Q36:R36)</f>
        <v>0</v>
      </c>
      <c r="T36" s="24">
        <f>SUM(P36:R36)</f>
        <v>25.7</v>
      </c>
      <c r="U36" s="10"/>
    </row>
    <row r="37" spans="1:21" ht="12.75" customHeight="1" x14ac:dyDescent="0.2">
      <c r="A37" s="119"/>
      <c r="B37" s="71" t="s">
        <v>310</v>
      </c>
      <c r="C37" s="26" t="s">
        <v>409</v>
      </c>
      <c r="D37" s="162">
        <v>1</v>
      </c>
      <c r="E37" s="24">
        <v>0</v>
      </c>
      <c r="F37" s="24">
        <v>0</v>
      </c>
      <c r="G37" s="24">
        <v>0</v>
      </c>
      <c r="H37" s="24">
        <f t="shared" si="17"/>
        <v>0</v>
      </c>
      <c r="I37" s="24">
        <v>0</v>
      </c>
      <c r="J37" s="24">
        <v>0</v>
      </c>
      <c r="K37" s="24">
        <f t="shared" ref="K37:K47" si="18">SUM(H37:J37)</f>
        <v>0</v>
      </c>
      <c r="L37" s="24">
        <v>0</v>
      </c>
      <c r="M37" s="24">
        <v>0</v>
      </c>
      <c r="N37" s="24">
        <v>3</v>
      </c>
      <c r="O37" s="24">
        <f t="shared" ref="O37:O48" si="19">SUM(L37:N37)</f>
        <v>3</v>
      </c>
      <c r="P37" s="24">
        <f t="shared" ref="P37:P49" si="20">K37+O37</f>
        <v>3</v>
      </c>
      <c r="Q37" s="24">
        <v>0</v>
      </c>
      <c r="R37" s="24">
        <v>0</v>
      </c>
      <c r="S37" s="24">
        <f t="shared" ref="S37:S47" si="21">SUM(Q37:R37)</f>
        <v>0</v>
      </c>
      <c r="T37" s="24">
        <f t="shared" ref="T37:T47" si="22">SUM(P37:R37)</f>
        <v>3</v>
      </c>
    </row>
    <row r="38" spans="1:21" ht="12.75" customHeight="1" x14ac:dyDescent="0.2">
      <c r="A38" s="119"/>
      <c r="B38" s="71"/>
      <c r="C38" s="26" t="s">
        <v>310</v>
      </c>
      <c r="D38" s="162">
        <v>2</v>
      </c>
      <c r="E38" s="24">
        <v>0</v>
      </c>
      <c r="F38" s="24">
        <v>0</v>
      </c>
      <c r="G38" s="24">
        <v>0</v>
      </c>
      <c r="H38" s="24">
        <f t="shared" si="17"/>
        <v>0</v>
      </c>
      <c r="I38" s="24">
        <v>0</v>
      </c>
      <c r="J38" s="24">
        <v>0</v>
      </c>
      <c r="K38" s="24">
        <f t="shared" si="18"/>
        <v>0</v>
      </c>
      <c r="L38" s="24">
        <v>0.5</v>
      </c>
      <c r="M38" s="24">
        <v>0.7</v>
      </c>
      <c r="N38" s="24">
        <v>0.8</v>
      </c>
      <c r="O38" s="24">
        <f t="shared" si="19"/>
        <v>2</v>
      </c>
      <c r="P38" s="24">
        <f t="shared" si="20"/>
        <v>2</v>
      </c>
      <c r="Q38" s="24">
        <v>0</v>
      </c>
      <c r="R38" s="24">
        <v>0</v>
      </c>
      <c r="S38" s="24">
        <f t="shared" si="21"/>
        <v>0</v>
      </c>
      <c r="T38" s="24">
        <f t="shared" si="22"/>
        <v>2</v>
      </c>
    </row>
    <row r="39" spans="1:21" ht="12.75" customHeight="1" x14ac:dyDescent="0.2">
      <c r="A39" s="119"/>
      <c r="B39" s="71"/>
      <c r="C39" s="26" t="s">
        <v>43</v>
      </c>
      <c r="D39" s="162"/>
      <c r="E39" s="24"/>
      <c r="F39" s="24"/>
      <c r="G39" s="24"/>
      <c r="H39" s="24">
        <f t="shared" si="17"/>
        <v>0</v>
      </c>
      <c r="I39" s="24"/>
      <c r="J39" s="24"/>
      <c r="K39" s="24">
        <f t="shared" si="18"/>
        <v>0</v>
      </c>
      <c r="L39" s="24"/>
      <c r="M39" s="24"/>
      <c r="N39" s="24"/>
      <c r="O39" s="24">
        <f t="shared" si="19"/>
        <v>0</v>
      </c>
      <c r="P39" s="24">
        <f t="shared" si="20"/>
        <v>0</v>
      </c>
      <c r="Q39" s="24"/>
      <c r="R39" s="24"/>
      <c r="S39" s="24">
        <f t="shared" si="21"/>
        <v>0</v>
      </c>
      <c r="T39" s="24">
        <f t="shared" si="22"/>
        <v>0</v>
      </c>
    </row>
    <row r="40" spans="1:21" ht="12.75" customHeight="1" x14ac:dyDescent="0.2">
      <c r="A40" s="119"/>
      <c r="B40" s="87"/>
      <c r="C40" s="26" t="s">
        <v>350</v>
      </c>
      <c r="D40" s="162">
        <v>1</v>
      </c>
      <c r="E40" s="24">
        <v>0</v>
      </c>
      <c r="F40" s="24">
        <v>0</v>
      </c>
      <c r="G40" s="24">
        <v>0</v>
      </c>
      <c r="H40" s="24">
        <f t="shared" si="17"/>
        <v>0</v>
      </c>
      <c r="I40" s="24">
        <v>0</v>
      </c>
      <c r="J40" s="24">
        <v>0</v>
      </c>
      <c r="K40" s="24">
        <f t="shared" si="18"/>
        <v>0</v>
      </c>
      <c r="L40" s="24">
        <v>0</v>
      </c>
      <c r="M40" s="24">
        <v>1</v>
      </c>
      <c r="N40" s="24">
        <v>0.37</v>
      </c>
      <c r="O40" s="24">
        <f t="shared" si="19"/>
        <v>1.37</v>
      </c>
      <c r="P40" s="24">
        <f t="shared" si="20"/>
        <v>1.37</v>
      </c>
      <c r="Q40" s="24">
        <v>0</v>
      </c>
      <c r="R40" s="24">
        <v>0</v>
      </c>
      <c r="S40" s="24">
        <f t="shared" si="21"/>
        <v>0</v>
      </c>
      <c r="T40" s="24">
        <f t="shared" si="22"/>
        <v>1.37</v>
      </c>
    </row>
    <row r="41" spans="1:21" ht="12.75" customHeight="1" x14ac:dyDescent="0.2">
      <c r="A41" s="119"/>
      <c r="B41" s="71" t="s">
        <v>292</v>
      </c>
      <c r="C41" s="26" t="s">
        <v>317</v>
      </c>
      <c r="D41" s="162">
        <v>3</v>
      </c>
      <c r="E41" s="24">
        <v>0</v>
      </c>
      <c r="F41" s="24">
        <v>0</v>
      </c>
      <c r="G41" s="24">
        <v>0</v>
      </c>
      <c r="H41" s="24">
        <f t="shared" si="17"/>
        <v>0</v>
      </c>
      <c r="I41" s="24">
        <v>0</v>
      </c>
      <c r="J41" s="24">
        <v>0</v>
      </c>
      <c r="K41" s="24">
        <f t="shared" si="18"/>
        <v>0</v>
      </c>
      <c r="L41" s="24">
        <v>4.5</v>
      </c>
      <c r="M41" s="24">
        <v>0.3</v>
      </c>
      <c r="N41" s="24">
        <v>1.7</v>
      </c>
      <c r="O41" s="24">
        <f t="shared" si="19"/>
        <v>6.5</v>
      </c>
      <c r="P41" s="24">
        <f t="shared" si="20"/>
        <v>6.5</v>
      </c>
      <c r="Q41" s="24">
        <v>0.04</v>
      </c>
      <c r="R41" s="24">
        <v>0</v>
      </c>
      <c r="S41" s="24">
        <f t="shared" si="21"/>
        <v>0.04</v>
      </c>
      <c r="T41" s="24">
        <f t="shared" si="22"/>
        <v>6.54</v>
      </c>
    </row>
    <row r="42" spans="1:21" ht="12.75" customHeight="1" x14ac:dyDescent="0.2">
      <c r="A42" s="119"/>
      <c r="B42" s="71"/>
      <c r="C42" s="26" t="s">
        <v>269</v>
      </c>
      <c r="D42" s="162">
        <v>4</v>
      </c>
      <c r="E42" s="24">
        <v>0</v>
      </c>
      <c r="F42" s="24">
        <v>0</v>
      </c>
      <c r="G42" s="24">
        <v>0</v>
      </c>
      <c r="H42" s="24">
        <f t="shared" si="17"/>
        <v>0</v>
      </c>
      <c r="I42" s="24">
        <v>0</v>
      </c>
      <c r="J42" s="24">
        <v>0</v>
      </c>
      <c r="K42" s="24">
        <f t="shared" si="18"/>
        <v>0</v>
      </c>
      <c r="L42" s="24">
        <v>0</v>
      </c>
      <c r="M42" s="24">
        <v>1.8699999999999999</v>
      </c>
      <c r="N42" s="24">
        <v>13.28</v>
      </c>
      <c r="O42" s="24">
        <f t="shared" si="19"/>
        <v>15.149999999999999</v>
      </c>
      <c r="P42" s="24">
        <f t="shared" si="20"/>
        <v>15.149999999999999</v>
      </c>
      <c r="Q42" s="24">
        <v>0</v>
      </c>
      <c r="R42" s="24">
        <v>0</v>
      </c>
      <c r="S42" s="24">
        <f t="shared" si="21"/>
        <v>0</v>
      </c>
      <c r="T42" s="24">
        <f t="shared" si="22"/>
        <v>15.149999999999999</v>
      </c>
    </row>
    <row r="43" spans="1:21" ht="12.75" customHeight="1" x14ac:dyDescent="0.2">
      <c r="A43" s="119"/>
      <c r="B43" s="71"/>
      <c r="C43" s="26" t="s">
        <v>270</v>
      </c>
      <c r="D43" s="162"/>
      <c r="E43" s="24"/>
      <c r="F43" s="24"/>
      <c r="G43" s="24"/>
      <c r="H43" s="24">
        <f t="shared" si="17"/>
        <v>0</v>
      </c>
      <c r="I43" s="24"/>
      <c r="J43" s="24"/>
      <c r="K43" s="24">
        <f t="shared" si="18"/>
        <v>0</v>
      </c>
      <c r="L43" s="24"/>
      <c r="M43" s="24"/>
      <c r="N43" s="24"/>
      <c r="O43" s="24">
        <f t="shared" si="19"/>
        <v>0</v>
      </c>
      <c r="P43" s="24">
        <f t="shared" si="20"/>
        <v>0</v>
      </c>
      <c r="Q43" s="24"/>
      <c r="R43" s="24"/>
      <c r="S43" s="24">
        <f t="shared" si="21"/>
        <v>0</v>
      </c>
      <c r="T43" s="24">
        <f t="shared" si="22"/>
        <v>0</v>
      </c>
    </row>
    <row r="44" spans="1:21" ht="12.75" customHeight="1" x14ac:dyDescent="0.2">
      <c r="A44" s="119"/>
      <c r="B44" s="71"/>
      <c r="C44" s="26" t="s">
        <v>471</v>
      </c>
      <c r="D44" s="162">
        <v>1</v>
      </c>
      <c r="E44" s="24">
        <v>0</v>
      </c>
      <c r="F44" s="24">
        <v>0</v>
      </c>
      <c r="G44" s="24">
        <v>0</v>
      </c>
      <c r="H44" s="24">
        <f t="shared" si="17"/>
        <v>0</v>
      </c>
      <c r="I44" s="24">
        <v>0.05</v>
      </c>
      <c r="J44" s="24">
        <v>0</v>
      </c>
      <c r="K44" s="24">
        <f t="shared" si="18"/>
        <v>0.05</v>
      </c>
      <c r="L44" s="24">
        <v>0</v>
      </c>
      <c r="M44" s="24">
        <v>0.05</v>
      </c>
      <c r="N44" s="24">
        <v>0.2</v>
      </c>
      <c r="O44" s="24">
        <f t="shared" si="19"/>
        <v>0.25</v>
      </c>
      <c r="P44" s="24">
        <f t="shared" si="20"/>
        <v>0.3</v>
      </c>
      <c r="Q44" s="24">
        <v>0</v>
      </c>
      <c r="R44" s="24">
        <v>0</v>
      </c>
      <c r="S44" s="24">
        <f t="shared" si="21"/>
        <v>0</v>
      </c>
      <c r="T44" s="24">
        <f t="shared" si="22"/>
        <v>0.3</v>
      </c>
    </row>
    <row r="45" spans="1:21" ht="12.75" customHeight="1" x14ac:dyDescent="0.2">
      <c r="A45" s="119"/>
      <c r="B45" s="71"/>
      <c r="C45" s="26" t="s">
        <v>292</v>
      </c>
      <c r="D45" s="162">
        <v>3</v>
      </c>
      <c r="E45" s="24">
        <v>0</v>
      </c>
      <c r="F45" s="24">
        <v>0</v>
      </c>
      <c r="G45" s="24">
        <v>0</v>
      </c>
      <c r="H45" s="24">
        <f t="shared" si="17"/>
        <v>0</v>
      </c>
      <c r="I45" s="24">
        <v>0.3</v>
      </c>
      <c r="J45" s="24">
        <v>0</v>
      </c>
      <c r="K45" s="24">
        <f t="shared" si="18"/>
        <v>0.3</v>
      </c>
      <c r="L45" s="24">
        <v>0.88</v>
      </c>
      <c r="M45" s="24">
        <v>11.98</v>
      </c>
      <c r="N45" s="24">
        <v>1.8900000000000001</v>
      </c>
      <c r="O45" s="24">
        <f t="shared" si="19"/>
        <v>14.750000000000002</v>
      </c>
      <c r="P45" s="24">
        <f t="shared" si="20"/>
        <v>15.050000000000002</v>
      </c>
      <c r="Q45" s="24">
        <v>0</v>
      </c>
      <c r="R45" s="24">
        <v>0</v>
      </c>
      <c r="S45" s="24">
        <f t="shared" si="21"/>
        <v>0</v>
      </c>
      <c r="T45" s="24">
        <f t="shared" si="22"/>
        <v>15.050000000000002</v>
      </c>
    </row>
    <row r="46" spans="1:21" ht="12.75" customHeight="1" x14ac:dyDescent="0.2">
      <c r="A46" s="119"/>
      <c r="B46" s="87"/>
      <c r="C46" s="26" t="s">
        <v>422</v>
      </c>
      <c r="D46" s="162"/>
      <c r="E46" s="24"/>
      <c r="F46" s="24"/>
      <c r="G46" s="24"/>
      <c r="H46" s="24">
        <f t="shared" si="17"/>
        <v>0</v>
      </c>
      <c r="I46" s="24"/>
      <c r="J46" s="24"/>
      <c r="K46" s="24">
        <f t="shared" si="18"/>
        <v>0</v>
      </c>
      <c r="L46" s="24"/>
      <c r="M46" s="24"/>
      <c r="N46" s="24"/>
      <c r="O46" s="24">
        <f t="shared" si="19"/>
        <v>0</v>
      </c>
      <c r="P46" s="24">
        <f t="shared" si="20"/>
        <v>0</v>
      </c>
      <c r="Q46" s="24"/>
      <c r="R46" s="24"/>
      <c r="S46" s="24">
        <f t="shared" si="21"/>
        <v>0</v>
      </c>
      <c r="T46" s="24">
        <f t="shared" si="22"/>
        <v>0</v>
      </c>
    </row>
    <row r="47" spans="1:21" ht="12.75" customHeight="1" x14ac:dyDescent="0.2">
      <c r="A47" s="119"/>
      <c r="B47" s="71" t="s">
        <v>41</v>
      </c>
      <c r="C47" s="26" t="s">
        <v>31</v>
      </c>
      <c r="D47" s="162">
        <v>13</v>
      </c>
      <c r="E47" s="24">
        <v>0</v>
      </c>
      <c r="F47" s="24">
        <v>0</v>
      </c>
      <c r="G47" s="24">
        <v>0</v>
      </c>
      <c r="H47" s="24">
        <f t="shared" si="17"/>
        <v>0</v>
      </c>
      <c r="I47" s="24">
        <v>2.37</v>
      </c>
      <c r="J47" s="24">
        <v>0</v>
      </c>
      <c r="K47" s="24">
        <f t="shared" si="18"/>
        <v>2.37</v>
      </c>
      <c r="L47" s="24">
        <v>1.5</v>
      </c>
      <c r="M47" s="24">
        <v>3.1999999999999997</v>
      </c>
      <c r="N47" s="24">
        <v>5.24</v>
      </c>
      <c r="O47" s="24">
        <f t="shared" si="19"/>
        <v>9.94</v>
      </c>
      <c r="P47" s="24">
        <f t="shared" si="20"/>
        <v>12.309999999999999</v>
      </c>
      <c r="Q47" s="24">
        <v>0</v>
      </c>
      <c r="R47" s="24">
        <v>0</v>
      </c>
      <c r="S47" s="24">
        <f t="shared" si="21"/>
        <v>0</v>
      </c>
      <c r="T47" s="24">
        <f t="shared" si="22"/>
        <v>12.309999999999999</v>
      </c>
    </row>
    <row r="48" spans="1:21" ht="12.75" customHeight="1" x14ac:dyDescent="0.2">
      <c r="A48" s="119"/>
      <c r="B48" s="71"/>
      <c r="C48" s="26" t="s">
        <v>25</v>
      </c>
      <c r="D48" s="162">
        <v>16</v>
      </c>
      <c r="E48" s="24">
        <v>0</v>
      </c>
      <c r="F48" s="24">
        <v>0</v>
      </c>
      <c r="G48" s="24">
        <v>0</v>
      </c>
      <c r="H48" s="24">
        <f t="shared" ref="H48:H68" si="23">SUM(E48:G48)</f>
        <v>0</v>
      </c>
      <c r="I48" s="24">
        <v>34.020000000000003</v>
      </c>
      <c r="J48" s="24">
        <v>0.52</v>
      </c>
      <c r="K48" s="24">
        <f t="shared" ref="K48:K68" si="24">SUM(H48:J48)</f>
        <v>34.540000000000006</v>
      </c>
      <c r="L48" s="24">
        <v>0</v>
      </c>
      <c r="M48" s="24">
        <v>24.659999999999997</v>
      </c>
      <c r="N48" s="24">
        <v>12.879999999999999</v>
      </c>
      <c r="O48" s="24">
        <f t="shared" si="19"/>
        <v>37.539999999999992</v>
      </c>
      <c r="P48" s="24">
        <f t="shared" si="20"/>
        <v>72.08</v>
      </c>
      <c r="Q48" s="24">
        <v>0</v>
      </c>
      <c r="R48" s="24">
        <v>0.05</v>
      </c>
      <c r="S48" s="24">
        <f t="shared" ref="S48:S69" si="25">SUM(Q48:R48)</f>
        <v>0.05</v>
      </c>
      <c r="T48" s="24">
        <f t="shared" ref="T48:T69" si="26">SUM(P48:R48)</f>
        <v>72.13</v>
      </c>
    </row>
    <row r="49" spans="1:20" ht="12.75" customHeight="1" x14ac:dyDescent="0.2">
      <c r="A49" s="119"/>
      <c r="B49" s="71"/>
      <c r="C49" s="26" t="s">
        <v>32</v>
      </c>
      <c r="D49" s="162">
        <v>9</v>
      </c>
      <c r="E49" s="24">
        <v>0</v>
      </c>
      <c r="F49" s="24">
        <v>0</v>
      </c>
      <c r="G49" s="24">
        <v>0</v>
      </c>
      <c r="H49" s="24">
        <f t="shared" si="23"/>
        <v>0</v>
      </c>
      <c r="I49" s="24">
        <v>0.12000000000000001</v>
      </c>
      <c r="J49" s="24">
        <v>0</v>
      </c>
      <c r="K49" s="24">
        <f t="shared" si="24"/>
        <v>0.12000000000000001</v>
      </c>
      <c r="L49" s="24">
        <v>0</v>
      </c>
      <c r="M49" s="24">
        <v>2.5300000000000002</v>
      </c>
      <c r="N49" s="24">
        <v>93.960000000000008</v>
      </c>
      <c r="O49" s="24">
        <f t="shared" ref="O49:O69" si="27">SUM(L49:N49)</f>
        <v>96.490000000000009</v>
      </c>
      <c r="P49" s="24">
        <f t="shared" si="20"/>
        <v>96.610000000000014</v>
      </c>
      <c r="Q49" s="24">
        <v>0</v>
      </c>
      <c r="R49" s="24">
        <v>0</v>
      </c>
      <c r="S49" s="24">
        <f t="shared" si="25"/>
        <v>0</v>
      </c>
      <c r="T49" s="24">
        <f t="shared" si="26"/>
        <v>96.610000000000014</v>
      </c>
    </row>
    <row r="50" spans="1:20" ht="12.75" customHeight="1" x14ac:dyDescent="0.2">
      <c r="A50" s="119"/>
      <c r="B50" s="71"/>
      <c r="C50" s="26" t="s">
        <v>34</v>
      </c>
      <c r="D50" s="162">
        <v>32</v>
      </c>
      <c r="E50" s="24">
        <v>0</v>
      </c>
      <c r="F50" s="24">
        <v>0</v>
      </c>
      <c r="G50" s="24">
        <v>0</v>
      </c>
      <c r="H50" s="24">
        <f t="shared" si="23"/>
        <v>0</v>
      </c>
      <c r="I50" s="24">
        <v>1.1199999999999999</v>
      </c>
      <c r="J50" s="24">
        <v>1.5</v>
      </c>
      <c r="K50" s="24">
        <f t="shared" si="24"/>
        <v>2.62</v>
      </c>
      <c r="L50" s="24">
        <v>3</v>
      </c>
      <c r="M50" s="24">
        <v>9.94</v>
      </c>
      <c r="N50" s="24">
        <v>20.850000000000009</v>
      </c>
      <c r="O50" s="24">
        <f t="shared" si="27"/>
        <v>33.790000000000006</v>
      </c>
      <c r="P50" s="24">
        <f t="shared" ref="P50:P69" si="28">K50+O50</f>
        <v>36.410000000000004</v>
      </c>
      <c r="Q50" s="24">
        <v>0</v>
      </c>
      <c r="R50" s="24">
        <v>0.4</v>
      </c>
      <c r="S50" s="24">
        <f t="shared" si="25"/>
        <v>0.4</v>
      </c>
      <c r="T50" s="24">
        <f t="shared" si="26"/>
        <v>36.81</v>
      </c>
    </row>
    <row r="51" spans="1:20" ht="12.75" customHeight="1" x14ac:dyDescent="0.2">
      <c r="A51" s="119"/>
      <c r="B51" s="71"/>
      <c r="C51" s="26" t="s">
        <v>35</v>
      </c>
      <c r="D51" s="162">
        <v>16</v>
      </c>
      <c r="E51" s="24">
        <v>0</v>
      </c>
      <c r="F51" s="24">
        <v>0</v>
      </c>
      <c r="G51" s="24">
        <v>0</v>
      </c>
      <c r="H51" s="24">
        <f t="shared" si="23"/>
        <v>0</v>
      </c>
      <c r="I51" s="24">
        <v>0.06</v>
      </c>
      <c r="J51" s="24">
        <v>0</v>
      </c>
      <c r="K51" s="24">
        <f t="shared" si="24"/>
        <v>0.06</v>
      </c>
      <c r="L51" s="24">
        <v>37.700000000000003</v>
      </c>
      <c r="M51" s="24">
        <v>15.4</v>
      </c>
      <c r="N51" s="24">
        <v>3.66</v>
      </c>
      <c r="O51" s="24">
        <f t="shared" si="27"/>
        <v>56.760000000000005</v>
      </c>
      <c r="P51" s="24">
        <f t="shared" si="28"/>
        <v>56.820000000000007</v>
      </c>
      <c r="Q51" s="24">
        <v>0</v>
      </c>
      <c r="R51" s="24">
        <v>0.35</v>
      </c>
      <c r="S51" s="24">
        <f t="shared" si="25"/>
        <v>0.35</v>
      </c>
      <c r="T51" s="24">
        <f t="shared" si="26"/>
        <v>57.170000000000009</v>
      </c>
    </row>
    <row r="52" spans="1:20" ht="12.75" customHeight="1" x14ac:dyDescent="0.2">
      <c r="A52" s="119"/>
      <c r="B52" s="71"/>
      <c r="C52" s="26" t="s">
        <v>36</v>
      </c>
      <c r="D52" s="162">
        <v>6</v>
      </c>
      <c r="E52" s="24">
        <v>0</v>
      </c>
      <c r="F52" s="24">
        <v>0</v>
      </c>
      <c r="G52" s="24">
        <v>0</v>
      </c>
      <c r="H52" s="24">
        <f t="shared" si="23"/>
        <v>0</v>
      </c>
      <c r="I52" s="24">
        <v>0</v>
      </c>
      <c r="J52" s="24">
        <v>0</v>
      </c>
      <c r="K52" s="24">
        <f t="shared" si="24"/>
        <v>0</v>
      </c>
      <c r="L52" s="24">
        <v>23.73</v>
      </c>
      <c r="M52" s="24">
        <v>10.65</v>
      </c>
      <c r="N52" s="24">
        <v>7.7700000000000005</v>
      </c>
      <c r="O52" s="24">
        <f t="shared" si="27"/>
        <v>42.150000000000006</v>
      </c>
      <c r="P52" s="24">
        <f t="shared" si="28"/>
        <v>42.150000000000006</v>
      </c>
      <c r="Q52" s="24">
        <v>0</v>
      </c>
      <c r="R52" s="24">
        <v>0</v>
      </c>
      <c r="S52" s="24">
        <f t="shared" si="25"/>
        <v>0</v>
      </c>
      <c r="T52" s="24">
        <f t="shared" si="26"/>
        <v>42.150000000000006</v>
      </c>
    </row>
    <row r="53" spans="1:20" ht="12.75" customHeight="1" x14ac:dyDescent="0.2">
      <c r="A53" s="119"/>
      <c r="B53" s="87"/>
      <c r="C53" s="26" t="s">
        <v>41</v>
      </c>
      <c r="D53" s="162">
        <v>29</v>
      </c>
      <c r="E53" s="24">
        <v>0</v>
      </c>
      <c r="F53" s="24">
        <v>0</v>
      </c>
      <c r="G53" s="24">
        <v>0</v>
      </c>
      <c r="H53" s="24">
        <f t="shared" si="23"/>
        <v>0</v>
      </c>
      <c r="I53" s="24">
        <v>1.03</v>
      </c>
      <c r="J53" s="24">
        <v>0</v>
      </c>
      <c r="K53" s="24">
        <f t="shared" si="24"/>
        <v>1.03</v>
      </c>
      <c r="L53" s="24">
        <v>7.56</v>
      </c>
      <c r="M53" s="24">
        <v>74.25</v>
      </c>
      <c r="N53" s="24">
        <v>21.180000000000003</v>
      </c>
      <c r="O53" s="24">
        <f t="shared" si="27"/>
        <v>102.99000000000001</v>
      </c>
      <c r="P53" s="24">
        <f t="shared" si="28"/>
        <v>104.02000000000001</v>
      </c>
      <c r="Q53" s="24">
        <v>0</v>
      </c>
      <c r="R53" s="24">
        <v>0.34</v>
      </c>
      <c r="S53" s="24">
        <f t="shared" si="25"/>
        <v>0.34</v>
      </c>
      <c r="T53" s="24">
        <f t="shared" si="26"/>
        <v>104.36000000000001</v>
      </c>
    </row>
    <row r="54" spans="1:20" ht="12.75" customHeight="1" x14ac:dyDescent="0.2">
      <c r="A54" s="119"/>
      <c r="B54" s="71" t="s">
        <v>46</v>
      </c>
      <c r="C54" s="26" t="s">
        <v>27</v>
      </c>
      <c r="D54" s="162">
        <v>46</v>
      </c>
      <c r="E54" s="24">
        <v>0</v>
      </c>
      <c r="F54" s="24">
        <v>0.1</v>
      </c>
      <c r="G54" s="24">
        <v>0</v>
      </c>
      <c r="H54" s="24">
        <f t="shared" si="23"/>
        <v>0.1</v>
      </c>
      <c r="I54" s="24">
        <v>5.3599999999999994</v>
      </c>
      <c r="J54" s="24">
        <v>0</v>
      </c>
      <c r="K54" s="24">
        <f t="shared" si="24"/>
        <v>5.4599999999999991</v>
      </c>
      <c r="L54" s="24">
        <v>13.620000000000001</v>
      </c>
      <c r="M54" s="24">
        <v>87.620000000000033</v>
      </c>
      <c r="N54" s="24">
        <v>101.39999999999999</v>
      </c>
      <c r="O54" s="24">
        <f t="shared" si="27"/>
        <v>202.64000000000004</v>
      </c>
      <c r="P54" s="24">
        <f t="shared" si="28"/>
        <v>208.10000000000005</v>
      </c>
      <c r="Q54" s="24">
        <v>0</v>
      </c>
      <c r="R54" s="24">
        <v>7.0000000000000007E-2</v>
      </c>
      <c r="S54" s="24">
        <f t="shared" si="25"/>
        <v>7.0000000000000007E-2</v>
      </c>
      <c r="T54" s="24">
        <f t="shared" si="26"/>
        <v>208.17000000000004</v>
      </c>
    </row>
    <row r="55" spans="1:20" ht="12.75" customHeight="1" x14ac:dyDescent="0.2">
      <c r="A55" s="119"/>
      <c r="B55" s="71"/>
      <c r="C55" s="26" t="s">
        <v>28</v>
      </c>
      <c r="D55" s="162">
        <v>7</v>
      </c>
      <c r="E55" s="24">
        <v>0</v>
      </c>
      <c r="F55" s="24">
        <v>0</v>
      </c>
      <c r="G55" s="24">
        <v>0.05</v>
      </c>
      <c r="H55" s="24">
        <f t="shared" si="23"/>
        <v>0.05</v>
      </c>
      <c r="I55" s="24">
        <v>0</v>
      </c>
      <c r="J55" s="24">
        <v>0</v>
      </c>
      <c r="K55" s="24">
        <f t="shared" si="24"/>
        <v>0.05</v>
      </c>
      <c r="L55" s="24">
        <v>0</v>
      </c>
      <c r="M55" s="24">
        <v>0.67999999999999994</v>
      </c>
      <c r="N55" s="24">
        <v>1.6400000000000001</v>
      </c>
      <c r="O55" s="24">
        <f t="shared" si="27"/>
        <v>2.3200000000000003</v>
      </c>
      <c r="P55" s="24">
        <f t="shared" si="28"/>
        <v>2.37</v>
      </c>
      <c r="Q55" s="24">
        <v>0</v>
      </c>
      <c r="R55" s="24">
        <v>0</v>
      </c>
      <c r="S55" s="24">
        <f t="shared" si="25"/>
        <v>0</v>
      </c>
      <c r="T55" s="24">
        <f t="shared" si="26"/>
        <v>2.37</v>
      </c>
    </row>
    <row r="56" spans="1:20" ht="12.75" customHeight="1" x14ac:dyDescent="0.2">
      <c r="A56" s="119"/>
      <c r="B56" s="71"/>
      <c r="C56" s="26" t="s">
        <v>39</v>
      </c>
      <c r="D56" s="162">
        <v>23</v>
      </c>
      <c r="E56" s="24">
        <v>0</v>
      </c>
      <c r="F56" s="24">
        <v>0</v>
      </c>
      <c r="G56" s="24">
        <v>0.04</v>
      </c>
      <c r="H56" s="24">
        <f t="shared" si="23"/>
        <v>0.04</v>
      </c>
      <c r="I56" s="24">
        <v>6.6700000000000008</v>
      </c>
      <c r="J56" s="24">
        <v>0</v>
      </c>
      <c r="K56" s="24">
        <f t="shared" si="24"/>
        <v>6.7100000000000009</v>
      </c>
      <c r="L56" s="24">
        <v>0</v>
      </c>
      <c r="M56" s="24">
        <v>9.58</v>
      </c>
      <c r="N56" s="24">
        <v>44.849999999999994</v>
      </c>
      <c r="O56" s="24">
        <f t="shared" si="27"/>
        <v>54.429999999999993</v>
      </c>
      <c r="P56" s="24">
        <f t="shared" si="28"/>
        <v>61.139999999999993</v>
      </c>
      <c r="Q56" s="24">
        <v>0</v>
      </c>
      <c r="R56" s="24">
        <v>2.3000000000000003</v>
      </c>
      <c r="S56" s="24">
        <f t="shared" si="25"/>
        <v>2.3000000000000003</v>
      </c>
      <c r="T56" s="24">
        <f t="shared" si="26"/>
        <v>63.439999999999991</v>
      </c>
    </row>
    <row r="57" spans="1:20" ht="12.75" customHeight="1" x14ac:dyDescent="0.2">
      <c r="A57" s="119"/>
      <c r="B57" s="71"/>
      <c r="C57" s="26" t="s">
        <v>40</v>
      </c>
      <c r="D57" s="162">
        <v>62</v>
      </c>
      <c r="E57" s="24">
        <v>0</v>
      </c>
      <c r="F57" s="24">
        <v>0</v>
      </c>
      <c r="G57" s="24">
        <v>0</v>
      </c>
      <c r="H57" s="24">
        <f t="shared" si="23"/>
        <v>0</v>
      </c>
      <c r="I57" s="24">
        <v>4.9999999999999973</v>
      </c>
      <c r="J57" s="24">
        <v>0</v>
      </c>
      <c r="K57" s="24">
        <f t="shared" si="24"/>
        <v>4.9999999999999973</v>
      </c>
      <c r="L57" s="24">
        <v>0.19</v>
      </c>
      <c r="M57" s="24">
        <v>33.430000000000007</v>
      </c>
      <c r="N57" s="24">
        <v>56.130000000000017</v>
      </c>
      <c r="O57" s="24">
        <f t="shared" si="27"/>
        <v>89.750000000000028</v>
      </c>
      <c r="P57" s="24">
        <f t="shared" si="28"/>
        <v>94.750000000000028</v>
      </c>
      <c r="Q57" s="24">
        <v>0</v>
      </c>
      <c r="R57" s="24">
        <v>1.65</v>
      </c>
      <c r="S57" s="24">
        <f t="shared" si="25"/>
        <v>1.65</v>
      </c>
      <c r="T57" s="24">
        <f t="shared" si="26"/>
        <v>96.400000000000034</v>
      </c>
    </row>
    <row r="58" spans="1:20" ht="12.75" customHeight="1" x14ac:dyDescent="0.2">
      <c r="A58" s="119"/>
      <c r="B58" s="71"/>
      <c r="C58" s="26" t="s">
        <v>42</v>
      </c>
      <c r="D58" s="162">
        <v>5</v>
      </c>
      <c r="E58" s="24">
        <v>0</v>
      </c>
      <c r="F58" s="24">
        <v>0.5</v>
      </c>
      <c r="G58" s="24">
        <v>0</v>
      </c>
      <c r="H58" s="24">
        <f t="shared" si="23"/>
        <v>0.5</v>
      </c>
      <c r="I58" s="24">
        <v>1.55</v>
      </c>
      <c r="J58" s="24">
        <v>0</v>
      </c>
      <c r="K58" s="24">
        <f t="shared" si="24"/>
        <v>2.0499999999999998</v>
      </c>
      <c r="L58" s="24">
        <v>0</v>
      </c>
      <c r="M58" s="24">
        <v>6.55</v>
      </c>
      <c r="N58" s="24">
        <v>85.06</v>
      </c>
      <c r="O58" s="24">
        <f t="shared" si="27"/>
        <v>91.61</v>
      </c>
      <c r="P58" s="24">
        <f t="shared" si="28"/>
        <v>93.66</v>
      </c>
      <c r="Q58" s="24">
        <v>0</v>
      </c>
      <c r="R58" s="24">
        <v>0</v>
      </c>
      <c r="S58" s="24">
        <f t="shared" si="25"/>
        <v>0</v>
      </c>
      <c r="T58" s="24">
        <f t="shared" si="26"/>
        <v>93.66</v>
      </c>
    </row>
    <row r="59" spans="1:20" ht="12.75" customHeight="1" x14ac:dyDescent="0.2">
      <c r="A59" s="119"/>
      <c r="B59" s="71"/>
      <c r="C59" s="26" t="s">
        <v>46</v>
      </c>
      <c r="D59" s="162">
        <v>150</v>
      </c>
      <c r="E59" s="24">
        <v>8.9699999999999989</v>
      </c>
      <c r="F59" s="24">
        <v>68.960000000000008</v>
      </c>
      <c r="G59" s="24">
        <v>1.86</v>
      </c>
      <c r="H59" s="24">
        <f t="shared" si="23"/>
        <v>79.790000000000006</v>
      </c>
      <c r="I59" s="24">
        <v>591.77</v>
      </c>
      <c r="J59" s="24">
        <v>0.04</v>
      </c>
      <c r="K59" s="24">
        <f t="shared" si="24"/>
        <v>671.59999999999991</v>
      </c>
      <c r="L59" s="24">
        <v>35.99</v>
      </c>
      <c r="M59" s="24">
        <v>345.09999999999997</v>
      </c>
      <c r="N59" s="24">
        <v>36.669999999999987</v>
      </c>
      <c r="O59" s="24">
        <f t="shared" si="27"/>
        <v>417.76</v>
      </c>
      <c r="P59" s="24">
        <f t="shared" si="28"/>
        <v>1089.3599999999999</v>
      </c>
      <c r="Q59" s="24">
        <v>0</v>
      </c>
      <c r="R59" s="24">
        <v>16.619999999999994</v>
      </c>
      <c r="S59" s="24">
        <f t="shared" si="25"/>
        <v>16.619999999999994</v>
      </c>
      <c r="T59" s="24">
        <f t="shared" si="26"/>
        <v>1105.9799999999998</v>
      </c>
    </row>
    <row r="60" spans="1:20" ht="12.75" customHeight="1" x14ac:dyDescent="0.2">
      <c r="A60" s="119"/>
      <c r="B60" s="71"/>
      <c r="C60" s="26" t="s">
        <v>47</v>
      </c>
      <c r="D60" s="162">
        <v>42</v>
      </c>
      <c r="E60" s="24">
        <v>0</v>
      </c>
      <c r="F60" s="24">
        <v>0</v>
      </c>
      <c r="G60" s="24">
        <v>0</v>
      </c>
      <c r="H60" s="24">
        <f t="shared" si="23"/>
        <v>0</v>
      </c>
      <c r="I60" s="24">
        <v>11.110000000000001</v>
      </c>
      <c r="J60" s="24">
        <v>0</v>
      </c>
      <c r="K60" s="24">
        <f t="shared" si="24"/>
        <v>11.110000000000001</v>
      </c>
      <c r="L60" s="24">
        <v>1165.21</v>
      </c>
      <c r="M60" s="24">
        <v>933.33999999999992</v>
      </c>
      <c r="N60" s="24">
        <v>355.90000000000015</v>
      </c>
      <c r="O60" s="24">
        <f t="shared" si="27"/>
        <v>2454.4500000000003</v>
      </c>
      <c r="P60" s="24">
        <f t="shared" si="28"/>
        <v>2465.5600000000004</v>
      </c>
      <c r="Q60" s="24">
        <v>0</v>
      </c>
      <c r="R60" s="24">
        <v>0.15000000000000002</v>
      </c>
      <c r="S60" s="24">
        <f t="shared" si="25"/>
        <v>0.15000000000000002</v>
      </c>
      <c r="T60" s="24">
        <f t="shared" si="26"/>
        <v>2465.7100000000005</v>
      </c>
    </row>
    <row r="61" spans="1:20" ht="12.75" customHeight="1" x14ac:dyDescent="0.2">
      <c r="A61" s="119"/>
      <c r="B61" s="71"/>
      <c r="C61" s="26" t="s">
        <v>48</v>
      </c>
      <c r="D61" s="162">
        <v>68</v>
      </c>
      <c r="E61" s="24">
        <v>0.75</v>
      </c>
      <c r="F61" s="24">
        <v>0</v>
      </c>
      <c r="G61" s="24">
        <v>1.3900000000000001</v>
      </c>
      <c r="H61" s="24">
        <f t="shared" si="23"/>
        <v>2.14</v>
      </c>
      <c r="I61" s="24">
        <v>5.0199999999999996</v>
      </c>
      <c r="J61" s="24">
        <v>0</v>
      </c>
      <c r="K61" s="24">
        <f t="shared" si="24"/>
        <v>7.16</v>
      </c>
      <c r="L61" s="24">
        <v>30.43</v>
      </c>
      <c r="M61" s="24">
        <v>90.08</v>
      </c>
      <c r="N61" s="24">
        <v>49.33</v>
      </c>
      <c r="O61" s="24">
        <f t="shared" si="27"/>
        <v>169.83999999999997</v>
      </c>
      <c r="P61" s="24">
        <f t="shared" si="28"/>
        <v>176.99999999999997</v>
      </c>
      <c r="Q61" s="24">
        <v>0</v>
      </c>
      <c r="R61" s="24">
        <v>0.13</v>
      </c>
      <c r="S61" s="24">
        <f t="shared" si="25"/>
        <v>0.13</v>
      </c>
      <c r="T61" s="24">
        <f t="shared" si="26"/>
        <v>177.12999999999997</v>
      </c>
    </row>
    <row r="62" spans="1:20" ht="12.75" customHeight="1" x14ac:dyDescent="0.2">
      <c r="A62" s="119"/>
      <c r="B62" s="87"/>
      <c r="C62" s="26" t="s">
        <v>343</v>
      </c>
      <c r="D62" s="162"/>
      <c r="E62" s="24"/>
      <c r="F62" s="24"/>
      <c r="G62" s="24"/>
      <c r="H62" s="24">
        <f t="shared" si="23"/>
        <v>0</v>
      </c>
      <c r="I62" s="24"/>
      <c r="J62" s="24"/>
      <c r="K62" s="24">
        <f t="shared" si="24"/>
        <v>0</v>
      </c>
      <c r="L62" s="24"/>
      <c r="M62" s="24"/>
      <c r="N62" s="24"/>
      <c r="O62" s="24">
        <f t="shared" si="27"/>
        <v>0</v>
      </c>
      <c r="P62" s="24">
        <f t="shared" si="28"/>
        <v>0</v>
      </c>
      <c r="Q62" s="24"/>
      <c r="R62" s="24"/>
      <c r="S62" s="24">
        <f t="shared" si="25"/>
        <v>0</v>
      </c>
      <c r="T62" s="24">
        <f t="shared" si="26"/>
        <v>0</v>
      </c>
    </row>
    <row r="63" spans="1:20" ht="12.75" customHeight="1" x14ac:dyDescent="0.2">
      <c r="A63" s="119"/>
      <c r="B63" s="71" t="s">
        <v>44</v>
      </c>
      <c r="C63" s="26" t="s">
        <v>23</v>
      </c>
      <c r="D63" s="162">
        <v>16</v>
      </c>
      <c r="E63" s="24">
        <v>0.6</v>
      </c>
      <c r="F63" s="24">
        <v>0</v>
      </c>
      <c r="G63" s="24">
        <v>0</v>
      </c>
      <c r="H63" s="24">
        <f t="shared" si="23"/>
        <v>0.6</v>
      </c>
      <c r="I63" s="24">
        <v>6.8999999999999995</v>
      </c>
      <c r="J63" s="24">
        <v>0</v>
      </c>
      <c r="K63" s="24">
        <f t="shared" si="24"/>
        <v>7.4999999999999991</v>
      </c>
      <c r="L63" s="24">
        <v>0</v>
      </c>
      <c r="M63" s="24">
        <v>0.93</v>
      </c>
      <c r="N63" s="24">
        <v>13.76</v>
      </c>
      <c r="O63" s="24">
        <f t="shared" si="27"/>
        <v>14.69</v>
      </c>
      <c r="P63" s="24">
        <f t="shared" si="28"/>
        <v>22.189999999999998</v>
      </c>
      <c r="Q63" s="24">
        <v>0</v>
      </c>
      <c r="R63" s="24">
        <v>0.9</v>
      </c>
      <c r="S63" s="24">
        <f t="shared" si="25"/>
        <v>0.9</v>
      </c>
      <c r="T63" s="24">
        <f t="shared" si="26"/>
        <v>23.089999999999996</v>
      </c>
    </row>
    <row r="64" spans="1:20" ht="12.75" customHeight="1" x14ac:dyDescent="0.2">
      <c r="A64" s="119"/>
      <c r="B64" s="71"/>
      <c r="C64" s="26" t="s">
        <v>26</v>
      </c>
      <c r="D64" s="162">
        <v>20</v>
      </c>
      <c r="E64" s="24">
        <v>0</v>
      </c>
      <c r="F64" s="24">
        <v>0</v>
      </c>
      <c r="G64" s="24">
        <v>45.81</v>
      </c>
      <c r="H64" s="24">
        <f t="shared" si="23"/>
        <v>45.81</v>
      </c>
      <c r="I64" s="24">
        <v>87.929999999999978</v>
      </c>
      <c r="J64" s="24">
        <v>0</v>
      </c>
      <c r="K64" s="24">
        <f t="shared" si="24"/>
        <v>133.73999999999998</v>
      </c>
      <c r="L64" s="24">
        <v>20</v>
      </c>
      <c r="M64" s="24">
        <v>46.42</v>
      </c>
      <c r="N64" s="24">
        <v>148.88</v>
      </c>
      <c r="O64" s="24">
        <f t="shared" si="27"/>
        <v>215.3</v>
      </c>
      <c r="P64" s="24">
        <f t="shared" si="28"/>
        <v>349.03999999999996</v>
      </c>
      <c r="Q64" s="24">
        <v>0</v>
      </c>
      <c r="R64" s="24">
        <v>0</v>
      </c>
      <c r="S64" s="24">
        <f t="shared" si="25"/>
        <v>0</v>
      </c>
      <c r="T64" s="24">
        <f t="shared" si="26"/>
        <v>349.03999999999996</v>
      </c>
    </row>
    <row r="65" spans="1:20" ht="12.75" customHeight="1" x14ac:dyDescent="0.2">
      <c r="A65" s="119"/>
      <c r="B65" s="71"/>
      <c r="C65" s="26" t="s">
        <v>29</v>
      </c>
      <c r="D65" s="162">
        <v>17</v>
      </c>
      <c r="E65" s="24">
        <v>0</v>
      </c>
      <c r="F65" s="24">
        <v>1.96</v>
      </c>
      <c r="G65" s="24">
        <v>0</v>
      </c>
      <c r="H65" s="24">
        <f t="shared" si="23"/>
        <v>1.96</v>
      </c>
      <c r="I65" s="24">
        <v>0.4</v>
      </c>
      <c r="J65" s="24">
        <v>0</v>
      </c>
      <c r="K65" s="24">
        <f t="shared" si="24"/>
        <v>2.36</v>
      </c>
      <c r="L65" s="24">
        <v>0.30000000000000004</v>
      </c>
      <c r="M65" s="24">
        <v>0.30000000000000004</v>
      </c>
      <c r="N65" s="24">
        <v>1.3100000000000003</v>
      </c>
      <c r="O65" s="24">
        <f t="shared" si="27"/>
        <v>1.9100000000000004</v>
      </c>
      <c r="P65" s="24">
        <f t="shared" si="28"/>
        <v>4.2700000000000005</v>
      </c>
      <c r="Q65" s="24">
        <v>0</v>
      </c>
      <c r="R65" s="24">
        <v>0.4</v>
      </c>
      <c r="S65" s="24">
        <f t="shared" si="25"/>
        <v>0.4</v>
      </c>
      <c r="T65" s="24">
        <f t="shared" si="26"/>
        <v>4.6700000000000008</v>
      </c>
    </row>
    <row r="66" spans="1:20" ht="12.75" customHeight="1" x14ac:dyDescent="0.2">
      <c r="A66" s="119"/>
      <c r="B66" s="71"/>
      <c r="C66" s="26" t="s">
        <v>30</v>
      </c>
      <c r="D66" s="162">
        <v>11</v>
      </c>
      <c r="E66" s="24">
        <v>0.38</v>
      </c>
      <c r="F66" s="24">
        <v>0</v>
      </c>
      <c r="G66" s="24">
        <v>0.32</v>
      </c>
      <c r="H66" s="24">
        <f t="shared" si="23"/>
        <v>0.7</v>
      </c>
      <c r="I66" s="24">
        <v>30.36</v>
      </c>
      <c r="J66" s="24">
        <v>0</v>
      </c>
      <c r="K66" s="24">
        <f t="shared" si="24"/>
        <v>31.06</v>
      </c>
      <c r="L66" s="24">
        <v>0</v>
      </c>
      <c r="M66" s="24">
        <v>8.4699999999999971</v>
      </c>
      <c r="N66" s="24">
        <v>9.92</v>
      </c>
      <c r="O66" s="24">
        <f t="shared" si="27"/>
        <v>18.389999999999997</v>
      </c>
      <c r="P66" s="24">
        <f t="shared" si="28"/>
        <v>49.449999999999996</v>
      </c>
      <c r="Q66" s="24">
        <v>0</v>
      </c>
      <c r="R66" s="24">
        <v>0</v>
      </c>
      <c r="S66" s="24">
        <f t="shared" si="25"/>
        <v>0</v>
      </c>
      <c r="T66" s="24">
        <f t="shared" si="26"/>
        <v>49.449999999999996</v>
      </c>
    </row>
    <row r="67" spans="1:20" ht="12.75" customHeight="1" x14ac:dyDescent="0.2">
      <c r="A67" s="119"/>
      <c r="B67" s="71"/>
      <c r="C67" s="26" t="s">
        <v>44</v>
      </c>
      <c r="D67" s="162">
        <v>137</v>
      </c>
      <c r="E67" s="24">
        <v>1.57</v>
      </c>
      <c r="F67" s="24">
        <v>1.9000000000000001</v>
      </c>
      <c r="G67" s="24">
        <v>15.4</v>
      </c>
      <c r="H67" s="24">
        <f t="shared" si="23"/>
        <v>18.87</v>
      </c>
      <c r="I67" s="24">
        <v>79.150000000000006</v>
      </c>
      <c r="J67" s="24">
        <v>0</v>
      </c>
      <c r="K67" s="24">
        <f t="shared" si="24"/>
        <v>98.02000000000001</v>
      </c>
      <c r="L67" s="24">
        <v>54.559999999999995</v>
      </c>
      <c r="M67" s="24">
        <v>560.92999999999995</v>
      </c>
      <c r="N67" s="24">
        <v>654.88000000000056</v>
      </c>
      <c r="O67" s="24">
        <f t="shared" si="27"/>
        <v>1270.3700000000003</v>
      </c>
      <c r="P67" s="24">
        <f t="shared" si="28"/>
        <v>1368.3900000000003</v>
      </c>
      <c r="Q67" s="24">
        <v>0</v>
      </c>
      <c r="R67" s="24">
        <v>11.68</v>
      </c>
      <c r="S67" s="24">
        <f t="shared" si="25"/>
        <v>11.68</v>
      </c>
      <c r="T67" s="24">
        <f t="shared" si="26"/>
        <v>1380.0700000000004</v>
      </c>
    </row>
    <row r="68" spans="1:20" ht="12.75" customHeight="1" x14ac:dyDescent="0.2">
      <c r="A68" s="119"/>
      <c r="B68" s="87"/>
      <c r="C68" s="26" t="s">
        <v>45</v>
      </c>
      <c r="D68" s="162">
        <v>13</v>
      </c>
      <c r="E68" s="24">
        <v>0.4</v>
      </c>
      <c r="F68" s="24">
        <v>2.85</v>
      </c>
      <c r="G68" s="24">
        <v>29</v>
      </c>
      <c r="H68" s="24">
        <f t="shared" si="23"/>
        <v>32.25</v>
      </c>
      <c r="I68" s="24">
        <v>8.27</v>
      </c>
      <c r="J68" s="24">
        <v>0</v>
      </c>
      <c r="K68" s="24">
        <f t="shared" si="24"/>
        <v>40.519999999999996</v>
      </c>
      <c r="L68" s="24">
        <v>35.89</v>
      </c>
      <c r="M68" s="24">
        <v>80.14</v>
      </c>
      <c r="N68" s="24">
        <v>104.82000000000001</v>
      </c>
      <c r="O68" s="24">
        <f t="shared" si="27"/>
        <v>220.85000000000002</v>
      </c>
      <c r="P68" s="24">
        <f t="shared" si="28"/>
        <v>261.37</v>
      </c>
      <c r="Q68" s="24">
        <v>0</v>
      </c>
      <c r="R68" s="24">
        <v>10.25</v>
      </c>
      <c r="S68" s="24">
        <f t="shared" si="25"/>
        <v>10.25</v>
      </c>
      <c r="T68" s="24">
        <f t="shared" si="26"/>
        <v>271.62</v>
      </c>
    </row>
    <row r="69" spans="1:20" ht="12.75" customHeight="1" x14ac:dyDescent="0.2">
      <c r="A69" s="119"/>
      <c r="B69" s="71" t="s">
        <v>363</v>
      </c>
      <c r="C69" s="165" t="s">
        <v>363</v>
      </c>
      <c r="D69" s="160">
        <v>39</v>
      </c>
      <c r="E69" s="25">
        <v>0</v>
      </c>
      <c r="F69" s="25">
        <v>0</v>
      </c>
      <c r="G69" s="25">
        <v>0</v>
      </c>
      <c r="H69" s="25">
        <v>0</v>
      </c>
      <c r="I69" s="25">
        <v>19</v>
      </c>
      <c r="J69" s="25">
        <v>0</v>
      </c>
      <c r="K69" s="25">
        <v>0</v>
      </c>
      <c r="L69" s="25">
        <v>0</v>
      </c>
      <c r="M69" s="25">
        <v>10</v>
      </c>
      <c r="N69" s="25">
        <v>224.39999999999998</v>
      </c>
      <c r="O69" s="24">
        <f t="shared" si="27"/>
        <v>234.39999999999998</v>
      </c>
      <c r="P69" s="25">
        <f t="shared" si="28"/>
        <v>234.39999999999998</v>
      </c>
      <c r="Q69" s="25">
        <v>0</v>
      </c>
      <c r="R69" s="25">
        <v>16.5</v>
      </c>
      <c r="S69" s="25">
        <f t="shared" si="25"/>
        <v>16.5</v>
      </c>
      <c r="T69" s="25">
        <f t="shared" si="26"/>
        <v>250.89999999999998</v>
      </c>
    </row>
    <row r="70" spans="1:20" ht="12.75" customHeight="1" x14ac:dyDescent="0.25">
      <c r="A70" s="230" t="s">
        <v>0</v>
      </c>
      <c r="B70" s="231"/>
      <c r="C70" s="232" t="s">
        <v>0</v>
      </c>
      <c r="D70" s="53">
        <f>SUM(D32:D69)</f>
        <v>843</v>
      </c>
      <c r="E70" s="54">
        <f>SUM(E32:E69)</f>
        <v>12.67</v>
      </c>
      <c r="F70" s="54">
        <f>SUM(F32:F69)</f>
        <v>76.570000000000007</v>
      </c>
      <c r="G70" s="54">
        <f>SUM(G32:G69)</f>
        <v>93.87</v>
      </c>
      <c r="H70" s="54">
        <f>+G70+F70+E70</f>
        <v>183.10999999999999</v>
      </c>
      <c r="I70" s="54">
        <f>SUM(I32:I69)</f>
        <v>904.59999999999991</v>
      </c>
      <c r="J70" s="54">
        <f>SUM(J32:J69)</f>
        <v>2.3600000000000003</v>
      </c>
      <c r="K70" s="54">
        <f>+J70+I70+H70</f>
        <v>1090.07</v>
      </c>
      <c r="L70" s="54">
        <f>SUM(L32:L69)</f>
        <v>1509.8500000000001</v>
      </c>
      <c r="M70" s="54">
        <f>SUM(M32:M69)</f>
        <v>2526.0699999999997</v>
      </c>
      <c r="N70" s="54">
        <f>SUM(N32:N69)</f>
        <v>2162.8550000000005</v>
      </c>
      <c r="O70" s="54">
        <f>+N70+M70+L70</f>
        <v>6198.7750000000005</v>
      </c>
      <c r="P70" s="54">
        <f>+O70+K70</f>
        <v>7288.8450000000003</v>
      </c>
      <c r="Q70" s="54">
        <f>SUM(Q32:Q69)</f>
        <v>0.14000000000000001</v>
      </c>
      <c r="R70" s="54">
        <f>SUM(R32:R69)</f>
        <v>62.49499999999999</v>
      </c>
      <c r="S70" s="54">
        <f>+R70+Q70</f>
        <v>62.634999999999991</v>
      </c>
      <c r="T70" s="55">
        <f>+S70+P70</f>
        <v>7351.4800000000005</v>
      </c>
    </row>
    <row r="71" spans="1:20" ht="12.75" customHeight="1" x14ac:dyDescent="0.2">
      <c r="A71" s="166" t="s">
        <v>5</v>
      </c>
      <c r="B71" s="35" t="s">
        <v>423</v>
      </c>
      <c r="C71" s="161" t="s">
        <v>77</v>
      </c>
      <c r="D71" s="153">
        <v>3</v>
      </c>
      <c r="E71" s="154">
        <v>0</v>
      </c>
      <c r="F71" s="154">
        <v>0</v>
      </c>
      <c r="G71" s="154">
        <v>0</v>
      </c>
      <c r="H71" s="154">
        <f>SUM(E71:G71)</f>
        <v>0</v>
      </c>
      <c r="I71" s="154">
        <v>0</v>
      </c>
      <c r="J71" s="154">
        <v>0</v>
      </c>
      <c r="K71" s="154">
        <f t="shared" ref="K71:K87" si="29">SUM(H71:J71)</f>
        <v>0</v>
      </c>
      <c r="L71" s="154">
        <v>11.4</v>
      </c>
      <c r="M71" s="154">
        <v>18.600000000000001</v>
      </c>
      <c r="N71" s="154">
        <v>4.5</v>
      </c>
      <c r="O71" s="154">
        <f t="shared" ref="O71:O102" si="30">SUM(L71:N71)</f>
        <v>34.5</v>
      </c>
      <c r="P71" s="154">
        <f>K71+O71</f>
        <v>34.5</v>
      </c>
      <c r="Q71" s="154">
        <v>0</v>
      </c>
      <c r="R71" s="154">
        <v>0</v>
      </c>
      <c r="S71" s="154">
        <f>SUM(Q71:R71)</f>
        <v>0</v>
      </c>
      <c r="T71" s="154">
        <f>P71+S71</f>
        <v>34.5</v>
      </c>
    </row>
    <row r="72" spans="1:20" ht="12.75" customHeight="1" x14ac:dyDescent="0.2">
      <c r="A72" s="167"/>
      <c r="B72" s="35"/>
      <c r="C72" s="26" t="s">
        <v>61</v>
      </c>
      <c r="D72" s="162">
        <v>19</v>
      </c>
      <c r="E72" s="24">
        <v>0.2</v>
      </c>
      <c r="F72" s="24">
        <v>0</v>
      </c>
      <c r="G72" s="24">
        <v>0</v>
      </c>
      <c r="H72" s="24">
        <f>SUM(E72:G72)</f>
        <v>0.2</v>
      </c>
      <c r="I72" s="24">
        <v>0.8</v>
      </c>
      <c r="J72" s="24">
        <v>0</v>
      </c>
      <c r="K72" s="24">
        <f t="shared" si="29"/>
        <v>1</v>
      </c>
      <c r="L72" s="24">
        <v>23.900000000000002</v>
      </c>
      <c r="M72" s="24">
        <v>35.050000000000004</v>
      </c>
      <c r="N72" s="24">
        <v>27.800000000000004</v>
      </c>
      <c r="O72" s="24">
        <f t="shared" si="30"/>
        <v>86.75</v>
      </c>
      <c r="P72" s="24">
        <f>K72+O72</f>
        <v>87.75</v>
      </c>
      <c r="Q72" s="24">
        <v>0</v>
      </c>
      <c r="R72" s="24">
        <v>0</v>
      </c>
      <c r="S72" s="24">
        <f>SUM(Q72:R72)</f>
        <v>0</v>
      </c>
      <c r="T72" s="24">
        <f>P72+S72</f>
        <v>87.75</v>
      </c>
    </row>
    <row r="73" spans="1:20" ht="12.75" customHeight="1" x14ac:dyDescent="0.2">
      <c r="A73" s="167"/>
      <c r="B73" s="35"/>
      <c r="C73" s="26" t="s">
        <v>56</v>
      </c>
      <c r="D73" s="162"/>
      <c r="E73" s="24"/>
      <c r="F73" s="24"/>
      <c r="G73" s="24"/>
      <c r="H73" s="24">
        <f t="shared" ref="H73:H102" si="31">SUM(E73:G73)</f>
        <v>0</v>
      </c>
      <c r="I73" s="24"/>
      <c r="J73" s="24"/>
      <c r="K73" s="24">
        <f t="shared" si="29"/>
        <v>0</v>
      </c>
      <c r="L73" s="24"/>
      <c r="M73" s="24"/>
      <c r="N73" s="24"/>
      <c r="O73" s="24">
        <f t="shared" si="30"/>
        <v>0</v>
      </c>
      <c r="P73" s="24">
        <f t="shared" ref="P73:P102" si="32">K73+O73</f>
        <v>0</v>
      </c>
      <c r="Q73" s="24"/>
      <c r="R73" s="24"/>
      <c r="S73" s="24">
        <f t="shared" ref="S73:S101" si="33">SUM(Q73:R73)</f>
        <v>0</v>
      </c>
      <c r="T73" s="24">
        <f t="shared" ref="T73:T102" si="34">P73+S73</f>
        <v>0</v>
      </c>
    </row>
    <row r="74" spans="1:20" ht="12.75" customHeight="1" x14ac:dyDescent="0.2">
      <c r="A74" s="167"/>
      <c r="B74" s="35"/>
      <c r="C74" s="26" t="s">
        <v>50</v>
      </c>
      <c r="D74" s="162">
        <v>3</v>
      </c>
      <c r="E74" s="24">
        <v>0</v>
      </c>
      <c r="F74" s="24">
        <v>0</v>
      </c>
      <c r="G74" s="24">
        <v>0</v>
      </c>
      <c r="H74" s="24">
        <f t="shared" si="31"/>
        <v>0</v>
      </c>
      <c r="I74" s="24">
        <v>1.4</v>
      </c>
      <c r="J74" s="24">
        <v>0</v>
      </c>
      <c r="K74" s="24">
        <f t="shared" si="29"/>
        <v>1.4</v>
      </c>
      <c r="L74" s="24">
        <v>0.4</v>
      </c>
      <c r="M74" s="24">
        <v>0.89999999999999991</v>
      </c>
      <c r="N74" s="24">
        <v>0.89999999999999991</v>
      </c>
      <c r="O74" s="24">
        <f t="shared" si="30"/>
        <v>2.1999999999999997</v>
      </c>
      <c r="P74" s="24">
        <f t="shared" si="32"/>
        <v>3.5999999999999996</v>
      </c>
      <c r="Q74" s="24">
        <v>0</v>
      </c>
      <c r="R74" s="24">
        <v>0</v>
      </c>
      <c r="S74" s="24">
        <f t="shared" si="33"/>
        <v>0</v>
      </c>
      <c r="T74" s="24">
        <f t="shared" si="34"/>
        <v>3.5999999999999996</v>
      </c>
    </row>
    <row r="75" spans="1:20" ht="12.75" customHeight="1" x14ac:dyDescent="0.2">
      <c r="A75" s="167"/>
      <c r="B75" s="35"/>
      <c r="C75" s="26" t="s">
        <v>64</v>
      </c>
      <c r="D75" s="162">
        <v>5</v>
      </c>
      <c r="E75" s="24">
        <v>0</v>
      </c>
      <c r="F75" s="24">
        <v>0</v>
      </c>
      <c r="G75" s="24">
        <v>0.1</v>
      </c>
      <c r="H75" s="24">
        <f t="shared" si="31"/>
        <v>0.1</v>
      </c>
      <c r="I75" s="24">
        <v>115.6</v>
      </c>
      <c r="J75" s="24">
        <v>0</v>
      </c>
      <c r="K75" s="24">
        <f t="shared" si="29"/>
        <v>115.69999999999999</v>
      </c>
      <c r="L75" s="24">
        <v>1</v>
      </c>
      <c r="M75" s="24">
        <v>72.5</v>
      </c>
      <c r="N75" s="24">
        <v>35.400000000000006</v>
      </c>
      <c r="O75" s="24">
        <f t="shared" si="30"/>
        <v>108.9</v>
      </c>
      <c r="P75" s="24">
        <f t="shared" si="32"/>
        <v>224.6</v>
      </c>
      <c r="Q75" s="24">
        <v>1</v>
      </c>
      <c r="R75" s="24">
        <v>0</v>
      </c>
      <c r="S75" s="24">
        <f t="shared" si="33"/>
        <v>1</v>
      </c>
      <c r="T75" s="24">
        <f t="shared" si="34"/>
        <v>225.6</v>
      </c>
    </row>
    <row r="76" spans="1:20" ht="12.75" customHeight="1" x14ac:dyDescent="0.2">
      <c r="A76" s="167"/>
      <c r="B76" s="35"/>
      <c r="C76" s="26" t="s">
        <v>79</v>
      </c>
      <c r="D76" s="162">
        <v>22</v>
      </c>
      <c r="E76" s="24">
        <v>0</v>
      </c>
      <c r="F76" s="24">
        <v>0</v>
      </c>
      <c r="G76" s="24">
        <v>0</v>
      </c>
      <c r="H76" s="24">
        <f t="shared" si="31"/>
        <v>0</v>
      </c>
      <c r="I76" s="24">
        <v>3.76</v>
      </c>
      <c r="J76" s="24">
        <v>1.7</v>
      </c>
      <c r="K76" s="24">
        <f t="shared" si="29"/>
        <v>5.46</v>
      </c>
      <c r="L76" s="24">
        <v>93.3</v>
      </c>
      <c r="M76" s="24">
        <v>131.09</v>
      </c>
      <c r="N76" s="24">
        <v>50.250000000000007</v>
      </c>
      <c r="O76" s="24">
        <f t="shared" si="30"/>
        <v>274.64</v>
      </c>
      <c r="P76" s="24">
        <f t="shared" si="32"/>
        <v>280.09999999999997</v>
      </c>
      <c r="Q76" s="24">
        <v>0</v>
      </c>
      <c r="R76" s="24">
        <v>0</v>
      </c>
      <c r="S76" s="24">
        <f t="shared" si="33"/>
        <v>0</v>
      </c>
      <c r="T76" s="24">
        <f t="shared" si="34"/>
        <v>280.09999999999997</v>
      </c>
    </row>
    <row r="77" spans="1:20" ht="12.75" customHeight="1" x14ac:dyDescent="0.2">
      <c r="A77" s="167"/>
      <c r="B77" s="35"/>
      <c r="C77" s="26" t="s">
        <v>67</v>
      </c>
      <c r="D77" s="162"/>
      <c r="E77" s="14"/>
      <c r="F77" s="24"/>
      <c r="G77" s="24"/>
      <c r="H77" s="24">
        <f t="shared" si="31"/>
        <v>0</v>
      </c>
      <c r="I77" s="24"/>
      <c r="J77" s="24"/>
      <c r="K77" s="24">
        <f t="shared" si="29"/>
        <v>0</v>
      </c>
      <c r="L77" s="24"/>
      <c r="M77" s="24"/>
      <c r="N77" s="24"/>
      <c r="O77" s="24">
        <f t="shared" si="30"/>
        <v>0</v>
      </c>
      <c r="P77" s="24">
        <f t="shared" si="32"/>
        <v>0</v>
      </c>
      <c r="Q77" s="24"/>
      <c r="R77" s="24"/>
      <c r="S77" s="24">
        <f t="shared" si="33"/>
        <v>0</v>
      </c>
      <c r="T77" s="24">
        <f t="shared" si="34"/>
        <v>0</v>
      </c>
    </row>
    <row r="78" spans="1:20" ht="12.75" customHeight="1" x14ac:dyDescent="0.2">
      <c r="A78" s="167"/>
      <c r="B78" s="35"/>
      <c r="C78" s="26" t="s">
        <v>78</v>
      </c>
      <c r="D78" s="162">
        <v>20</v>
      </c>
      <c r="E78" s="24">
        <v>0</v>
      </c>
      <c r="F78" s="24">
        <v>0</v>
      </c>
      <c r="G78" s="24">
        <v>0</v>
      </c>
      <c r="H78" s="24">
        <f t="shared" si="31"/>
        <v>0</v>
      </c>
      <c r="I78" s="24">
        <v>13.83</v>
      </c>
      <c r="J78" s="24">
        <v>0</v>
      </c>
      <c r="K78" s="24">
        <f t="shared" si="29"/>
        <v>13.83</v>
      </c>
      <c r="L78" s="24">
        <v>155.5</v>
      </c>
      <c r="M78" s="24">
        <v>535.62</v>
      </c>
      <c r="N78" s="24">
        <v>71.3</v>
      </c>
      <c r="O78" s="24">
        <f t="shared" si="30"/>
        <v>762.42</v>
      </c>
      <c r="P78" s="24">
        <f t="shared" si="32"/>
        <v>776.25</v>
      </c>
      <c r="Q78" s="24">
        <v>0</v>
      </c>
      <c r="R78" s="24">
        <v>2.2000000000000002</v>
      </c>
      <c r="S78" s="24">
        <f t="shared" si="33"/>
        <v>2.2000000000000002</v>
      </c>
      <c r="T78" s="24">
        <f t="shared" si="34"/>
        <v>778.45</v>
      </c>
    </row>
    <row r="79" spans="1:20" ht="12.75" customHeight="1" x14ac:dyDescent="0.2">
      <c r="A79" s="167"/>
      <c r="B79" s="35"/>
      <c r="C79" s="26" t="s">
        <v>76</v>
      </c>
      <c r="D79" s="162"/>
      <c r="E79" s="24"/>
      <c r="F79" s="24"/>
      <c r="G79" s="24"/>
      <c r="H79" s="24">
        <f t="shared" si="31"/>
        <v>0</v>
      </c>
      <c r="I79" s="24"/>
      <c r="J79" s="24"/>
      <c r="K79" s="24">
        <f t="shared" si="29"/>
        <v>0</v>
      </c>
      <c r="L79" s="24"/>
      <c r="M79" s="24"/>
      <c r="N79" s="24"/>
      <c r="O79" s="24">
        <f t="shared" si="30"/>
        <v>0</v>
      </c>
      <c r="P79" s="24">
        <f t="shared" si="32"/>
        <v>0</v>
      </c>
      <c r="Q79" s="24"/>
      <c r="R79" s="24"/>
      <c r="S79" s="24">
        <f t="shared" si="33"/>
        <v>0</v>
      </c>
      <c r="T79" s="24">
        <f t="shared" si="34"/>
        <v>0</v>
      </c>
    </row>
    <row r="80" spans="1:20" ht="12.75" customHeight="1" x14ac:dyDescent="0.2">
      <c r="A80" s="167"/>
      <c r="B80" s="35"/>
      <c r="C80" s="26" t="s">
        <v>62</v>
      </c>
      <c r="D80" s="162">
        <v>5</v>
      </c>
      <c r="E80" s="24">
        <v>0</v>
      </c>
      <c r="F80" s="24">
        <v>0</v>
      </c>
      <c r="G80" s="24">
        <v>0</v>
      </c>
      <c r="H80" s="24">
        <f t="shared" si="31"/>
        <v>0</v>
      </c>
      <c r="I80" s="24">
        <v>0.7</v>
      </c>
      <c r="J80" s="24">
        <v>0.9</v>
      </c>
      <c r="K80" s="24">
        <f t="shared" si="29"/>
        <v>1.6</v>
      </c>
      <c r="L80" s="24">
        <v>0</v>
      </c>
      <c r="M80" s="24">
        <v>1.35</v>
      </c>
      <c r="N80" s="24">
        <v>1.45</v>
      </c>
      <c r="O80" s="24">
        <f t="shared" si="30"/>
        <v>2.8</v>
      </c>
      <c r="P80" s="24">
        <f t="shared" si="32"/>
        <v>4.4000000000000004</v>
      </c>
      <c r="Q80" s="24">
        <v>0</v>
      </c>
      <c r="R80" s="24">
        <v>0.2</v>
      </c>
      <c r="S80" s="24">
        <f t="shared" si="33"/>
        <v>0.2</v>
      </c>
      <c r="T80" s="24">
        <f t="shared" si="34"/>
        <v>4.6000000000000005</v>
      </c>
    </row>
    <row r="81" spans="1:20" ht="12.75" customHeight="1" x14ac:dyDescent="0.2">
      <c r="A81" s="167"/>
      <c r="B81" s="35"/>
      <c r="C81" s="26" t="s">
        <v>319</v>
      </c>
      <c r="D81" s="162">
        <v>2</v>
      </c>
      <c r="E81" s="24">
        <v>0</v>
      </c>
      <c r="F81" s="24">
        <v>0</v>
      </c>
      <c r="G81" s="24">
        <v>0</v>
      </c>
      <c r="H81" s="24">
        <f t="shared" si="31"/>
        <v>0</v>
      </c>
      <c r="I81" s="24">
        <v>0</v>
      </c>
      <c r="J81" s="24">
        <v>0</v>
      </c>
      <c r="K81" s="24">
        <f t="shared" si="29"/>
        <v>0</v>
      </c>
      <c r="L81" s="24">
        <v>1.5</v>
      </c>
      <c r="M81" s="24">
        <v>4.58</v>
      </c>
      <c r="N81" s="24">
        <v>6.02</v>
      </c>
      <c r="O81" s="24">
        <f t="shared" si="30"/>
        <v>12.1</v>
      </c>
      <c r="P81" s="24">
        <f t="shared" si="32"/>
        <v>12.1</v>
      </c>
      <c r="Q81" s="24">
        <v>0</v>
      </c>
      <c r="R81" s="24">
        <v>0</v>
      </c>
      <c r="S81" s="24">
        <f t="shared" si="33"/>
        <v>0</v>
      </c>
      <c r="T81" s="24">
        <f t="shared" si="34"/>
        <v>12.1</v>
      </c>
    </row>
    <row r="82" spans="1:20" ht="12.75" customHeight="1" x14ac:dyDescent="0.2">
      <c r="A82" s="167"/>
      <c r="B82" s="35"/>
      <c r="C82" s="26" t="s">
        <v>55</v>
      </c>
      <c r="D82" s="162">
        <v>1</v>
      </c>
      <c r="E82" s="24">
        <v>0</v>
      </c>
      <c r="F82" s="24">
        <v>0</v>
      </c>
      <c r="G82" s="24">
        <v>0</v>
      </c>
      <c r="H82" s="24">
        <f t="shared" si="31"/>
        <v>0</v>
      </c>
      <c r="I82" s="24">
        <v>0</v>
      </c>
      <c r="J82" s="24">
        <v>0</v>
      </c>
      <c r="K82" s="24">
        <f t="shared" si="29"/>
        <v>0</v>
      </c>
      <c r="L82" s="24">
        <v>0</v>
      </c>
      <c r="M82" s="24">
        <v>0.3</v>
      </c>
      <c r="N82" s="24">
        <v>0.7</v>
      </c>
      <c r="O82" s="24">
        <f t="shared" si="30"/>
        <v>1</v>
      </c>
      <c r="P82" s="24">
        <f t="shared" si="32"/>
        <v>1</v>
      </c>
      <c r="Q82" s="24">
        <v>0</v>
      </c>
      <c r="R82" s="24">
        <v>0</v>
      </c>
      <c r="S82" s="24">
        <f t="shared" si="33"/>
        <v>0</v>
      </c>
      <c r="T82" s="24">
        <f t="shared" si="34"/>
        <v>1</v>
      </c>
    </row>
    <row r="83" spans="1:20" ht="12.75" customHeight="1" x14ac:dyDescent="0.2">
      <c r="A83" s="167"/>
      <c r="B83" s="35"/>
      <c r="C83" s="26" t="s">
        <v>51</v>
      </c>
      <c r="D83" s="162">
        <v>5</v>
      </c>
      <c r="E83" s="24">
        <v>0</v>
      </c>
      <c r="F83" s="24">
        <v>0</v>
      </c>
      <c r="G83" s="24">
        <v>0</v>
      </c>
      <c r="H83" s="24">
        <f t="shared" si="31"/>
        <v>0</v>
      </c>
      <c r="I83" s="24">
        <v>0.5</v>
      </c>
      <c r="J83" s="24">
        <v>0</v>
      </c>
      <c r="K83" s="24">
        <f t="shared" si="29"/>
        <v>0.5</v>
      </c>
      <c r="L83" s="24">
        <v>0.5</v>
      </c>
      <c r="M83" s="24">
        <v>12.6</v>
      </c>
      <c r="N83" s="24">
        <v>30</v>
      </c>
      <c r="O83" s="24">
        <f t="shared" si="30"/>
        <v>43.1</v>
      </c>
      <c r="P83" s="24">
        <f t="shared" si="32"/>
        <v>43.6</v>
      </c>
      <c r="Q83" s="24">
        <v>0</v>
      </c>
      <c r="R83" s="24">
        <v>0</v>
      </c>
      <c r="S83" s="24">
        <f t="shared" si="33"/>
        <v>0</v>
      </c>
      <c r="T83" s="24">
        <f t="shared" si="34"/>
        <v>43.6</v>
      </c>
    </row>
    <row r="84" spans="1:20" ht="12.75" customHeight="1" x14ac:dyDescent="0.2">
      <c r="A84" s="167"/>
      <c r="B84" s="35"/>
      <c r="C84" s="26" t="s">
        <v>52</v>
      </c>
      <c r="D84" s="162">
        <v>15</v>
      </c>
      <c r="E84" s="24">
        <v>0</v>
      </c>
      <c r="F84" s="24">
        <v>0</v>
      </c>
      <c r="G84" s="24">
        <v>0</v>
      </c>
      <c r="H84" s="24">
        <f t="shared" si="31"/>
        <v>0</v>
      </c>
      <c r="I84" s="24">
        <v>0.5</v>
      </c>
      <c r="J84" s="24">
        <v>0</v>
      </c>
      <c r="K84" s="24">
        <f t="shared" si="29"/>
        <v>0.5</v>
      </c>
      <c r="L84" s="24">
        <v>200.45000000000002</v>
      </c>
      <c r="M84" s="24">
        <v>104.33</v>
      </c>
      <c r="N84" s="24">
        <v>28.67</v>
      </c>
      <c r="O84" s="24">
        <f t="shared" si="30"/>
        <v>333.45000000000005</v>
      </c>
      <c r="P84" s="24">
        <f t="shared" si="32"/>
        <v>333.95000000000005</v>
      </c>
      <c r="Q84" s="24">
        <v>0</v>
      </c>
      <c r="R84" s="24">
        <v>0</v>
      </c>
      <c r="S84" s="24">
        <f t="shared" si="33"/>
        <v>0</v>
      </c>
      <c r="T84" s="24">
        <f t="shared" si="34"/>
        <v>333.95000000000005</v>
      </c>
    </row>
    <row r="85" spans="1:20" ht="12.75" customHeight="1" x14ac:dyDescent="0.2">
      <c r="A85" s="167"/>
      <c r="B85" s="35"/>
      <c r="C85" s="26" t="s">
        <v>72</v>
      </c>
      <c r="D85" s="162">
        <v>8</v>
      </c>
      <c r="E85" s="24">
        <v>0</v>
      </c>
      <c r="F85" s="24">
        <v>0</v>
      </c>
      <c r="G85" s="24">
        <v>0</v>
      </c>
      <c r="H85" s="24">
        <f t="shared" si="31"/>
        <v>0</v>
      </c>
      <c r="I85" s="24">
        <v>5</v>
      </c>
      <c r="J85" s="24">
        <v>3</v>
      </c>
      <c r="K85" s="24">
        <f t="shared" si="29"/>
        <v>8</v>
      </c>
      <c r="L85" s="24">
        <v>84.5</v>
      </c>
      <c r="M85" s="24">
        <v>260.95</v>
      </c>
      <c r="N85" s="24">
        <v>246.39999999999998</v>
      </c>
      <c r="O85" s="24">
        <f t="shared" si="30"/>
        <v>591.84999999999991</v>
      </c>
      <c r="P85" s="24">
        <f t="shared" si="32"/>
        <v>599.84999999999991</v>
      </c>
      <c r="Q85" s="24">
        <v>0</v>
      </c>
      <c r="R85" s="24">
        <v>0</v>
      </c>
      <c r="S85" s="24">
        <f t="shared" si="33"/>
        <v>0</v>
      </c>
      <c r="T85" s="24">
        <f t="shared" si="34"/>
        <v>599.84999999999991</v>
      </c>
    </row>
    <row r="86" spans="1:20" ht="12.75" customHeight="1" x14ac:dyDescent="0.2">
      <c r="A86" s="167"/>
      <c r="B86" s="35"/>
      <c r="C86" s="26" t="s">
        <v>71</v>
      </c>
      <c r="D86" s="162">
        <v>8</v>
      </c>
      <c r="E86" s="24">
        <v>0</v>
      </c>
      <c r="F86" s="24">
        <v>0</v>
      </c>
      <c r="G86" s="24">
        <v>0</v>
      </c>
      <c r="H86" s="24">
        <f t="shared" si="31"/>
        <v>0</v>
      </c>
      <c r="I86" s="24">
        <v>0</v>
      </c>
      <c r="J86" s="24">
        <v>0</v>
      </c>
      <c r="K86" s="24">
        <f t="shared" si="29"/>
        <v>0</v>
      </c>
      <c r="L86" s="24">
        <v>11.2</v>
      </c>
      <c r="M86" s="24">
        <v>3.46</v>
      </c>
      <c r="N86" s="24">
        <v>2.42</v>
      </c>
      <c r="O86" s="24">
        <f t="shared" si="30"/>
        <v>17.079999999999998</v>
      </c>
      <c r="P86" s="24">
        <f t="shared" si="32"/>
        <v>17.079999999999998</v>
      </c>
      <c r="Q86" s="24">
        <v>0</v>
      </c>
      <c r="R86" s="24">
        <v>0</v>
      </c>
      <c r="S86" s="24">
        <f t="shared" si="33"/>
        <v>0</v>
      </c>
      <c r="T86" s="24">
        <f t="shared" si="34"/>
        <v>17.079999999999998</v>
      </c>
    </row>
    <row r="87" spans="1:20" ht="12.75" customHeight="1" x14ac:dyDescent="0.2">
      <c r="A87" s="167"/>
      <c r="B87" s="85"/>
      <c r="C87" s="26" t="s">
        <v>58</v>
      </c>
      <c r="D87" s="162">
        <v>8</v>
      </c>
      <c r="E87" s="24">
        <v>0</v>
      </c>
      <c r="F87" s="24">
        <v>0</v>
      </c>
      <c r="G87" s="24">
        <v>0</v>
      </c>
      <c r="H87" s="24">
        <f t="shared" si="31"/>
        <v>0</v>
      </c>
      <c r="I87" s="24">
        <v>2</v>
      </c>
      <c r="J87" s="24">
        <v>1</v>
      </c>
      <c r="K87" s="24">
        <f t="shared" si="29"/>
        <v>3</v>
      </c>
      <c r="L87" s="24">
        <v>143.15</v>
      </c>
      <c r="M87" s="24">
        <v>188.13</v>
      </c>
      <c r="N87" s="24">
        <v>27.919999999999998</v>
      </c>
      <c r="O87" s="24">
        <f t="shared" si="30"/>
        <v>359.2</v>
      </c>
      <c r="P87" s="24">
        <f t="shared" si="32"/>
        <v>362.2</v>
      </c>
      <c r="Q87" s="24">
        <v>0</v>
      </c>
      <c r="R87" s="24">
        <v>1.5</v>
      </c>
      <c r="S87" s="24">
        <f t="shared" si="33"/>
        <v>1.5</v>
      </c>
      <c r="T87" s="24">
        <f t="shared" si="34"/>
        <v>363.7</v>
      </c>
    </row>
    <row r="88" spans="1:20" ht="12.75" customHeight="1" x14ac:dyDescent="0.2">
      <c r="A88" s="167"/>
      <c r="B88" s="35" t="s">
        <v>424</v>
      </c>
      <c r="C88" s="26" t="s">
        <v>80</v>
      </c>
      <c r="D88" s="162">
        <v>10</v>
      </c>
      <c r="E88" s="24">
        <v>0</v>
      </c>
      <c r="F88" s="24">
        <v>0</v>
      </c>
      <c r="G88" s="24">
        <v>0</v>
      </c>
      <c r="H88" s="24">
        <f t="shared" si="31"/>
        <v>0</v>
      </c>
      <c r="I88" s="24">
        <v>3</v>
      </c>
      <c r="J88" s="24">
        <v>0.5</v>
      </c>
      <c r="K88" s="24">
        <f t="shared" ref="K88:K100" si="35">SUM(H88:J88)</f>
        <v>3.5</v>
      </c>
      <c r="L88" s="24">
        <v>161</v>
      </c>
      <c r="M88" s="24">
        <v>97.1</v>
      </c>
      <c r="N88" s="24">
        <v>22.1</v>
      </c>
      <c r="O88" s="24">
        <f t="shared" si="30"/>
        <v>280.20000000000005</v>
      </c>
      <c r="P88" s="24">
        <f t="shared" si="32"/>
        <v>283.70000000000005</v>
      </c>
      <c r="Q88" s="24">
        <v>8</v>
      </c>
      <c r="R88" s="24">
        <v>2.5</v>
      </c>
      <c r="S88" s="24">
        <f t="shared" si="33"/>
        <v>10.5</v>
      </c>
      <c r="T88" s="24">
        <f t="shared" si="34"/>
        <v>294.20000000000005</v>
      </c>
    </row>
    <row r="89" spans="1:20" ht="12.75" customHeight="1" x14ac:dyDescent="0.2">
      <c r="A89" s="167"/>
      <c r="B89" s="35"/>
      <c r="C89" s="26" t="s">
        <v>54</v>
      </c>
      <c r="D89" s="162">
        <v>5</v>
      </c>
      <c r="E89" s="24">
        <v>0</v>
      </c>
      <c r="F89" s="24">
        <v>0</v>
      </c>
      <c r="G89" s="24">
        <v>0</v>
      </c>
      <c r="H89" s="24">
        <f t="shared" si="31"/>
        <v>0</v>
      </c>
      <c r="I89" s="24">
        <v>4.0999999999999996</v>
      </c>
      <c r="J89" s="24">
        <v>0</v>
      </c>
      <c r="K89" s="24">
        <f t="shared" si="35"/>
        <v>4.0999999999999996</v>
      </c>
      <c r="L89" s="24">
        <v>0.2</v>
      </c>
      <c r="M89" s="24">
        <v>1.9</v>
      </c>
      <c r="N89" s="24">
        <v>2</v>
      </c>
      <c r="O89" s="24">
        <f t="shared" si="30"/>
        <v>4.0999999999999996</v>
      </c>
      <c r="P89" s="24">
        <f t="shared" si="32"/>
        <v>8.1999999999999993</v>
      </c>
      <c r="Q89" s="24">
        <v>3</v>
      </c>
      <c r="R89" s="24">
        <v>0</v>
      </c>
      <c r="S89" s="24">
        <f t="shared" si="33"/>
        <v>3</v>
      </c>
      <c r="T89" s="24">
        <f t="shared" si="34"/>
        <v>11.2</v>
      </c>
    </row>
    <row r="90" spans="1:20" ht="12.75" customHeight="1" x14ac:dyDescent="0.2">
      <c r="A90" s="167"/>
      <c r="B90" s="35"/>
      <c r="C90" s="26" t="s">
        <v>65</v>
      </c>
      <c r="D90" s="162">
        <v>1</v>
      </c>
      <c r="E90" s="24">
        <v>0</v>
      </c>
      <c r="F90" s="24">
        <v>0</v>
      </c>
      <c r="G90" s="24">
        <v>0</v>
      </c>
      <c r="H90" s="24">
        <f t="shared" si="31"/>
        <v>0</v>
      </c>
      <c r="I90" s="24">
        <v>0.2</v>
      </c>
      <c r="J90" s="24">
        <v>0</v>
      </c>
      <c r="K90" s="24">
        <f t="shared" si="35"/>
        <v>0.2</v>
      </c>
      <c r="L90" s="24">
        <v>0</v>
      </c>
      <c r="M90" s="24">
        <v>0.2</v>
      </c>
      <c r="N90" s="24">
        <v>0.1</v>
      </c>
      <c r="O90" s="24">
        <f t="shared" si="30"/>
        <v>0.30000000000000004</v>
      </c>
      <c r="P90" s="24">
        <f t="shared" si="32"/>
        <v>0.5</v>
      </c>
      <c r="Q90" s="24">
        <v>0</v>
      </c>
      <c r="R90" s="24">
        <v>0</v>
      </c>
      <c r="S90" s="24">
        <f t="shared" si="33"/>
        <v>0</v>
      </c>
      <c r="T90" s="24">
        <f t="shared" si="34"/>
        <v>0.5</v>
      </c>
    </row>
    <row r="91" spans="1:20" ht="12.75" customHeight="1" x14ac:dyDescent="0.2">
      <c r="A91" s="167"/>
      <c r="B91" s="35"/>
      <c r="C91" s="26" t="s">
        <v>74</v>
      </c>
      <c r="D91" s="162"/>
      <c r="E91" s="24"/>
      <c r="F91" s="24"/>
      <c r="G91" s="24"/>
      <c r="H91" s="24">
        <f t="shared" si="31"/>
        <v>0</v>
      </c>
      <c r="I91" s="24"/>
      <c r="J91" s="24"/>
      <c r="K91" s="24">
        <f t="shared" si="35"/>
        <v>0</v>
      </c>
      <c r="L91" s="24"/>
      <c r="M91" s="24"/>
      <c r="N91" s="24"/>
      <c r="O91" s="24">
        <f t="shared" si="30"/>
        <v>0</v>
      </c>
      <c r="P91" s="24">
        <f t="shared" si="32"/>
        <v>0</v>
      </c>
      <c r="Q91" s="24"/>
      <c r="R91" s="24"/>
      <c r="S91" s="24">
        <f t="shared" si="33"/>
        <v>0</v>
      </c>
      <c r="T91" s="24">
        <f t="shared" si="34"/>
        <v>0</v>
      </c>
    </row>
    <row r="92" spans="1:20" ht="12.75" customHeight="1" x14ac:dyDescent="0.2">
      <c r="A92" s="167"/>
      <c r="B92" s="35"/>
      <c r="C92" s="26" t="s">
        <v>53</v>
      </c>
      <c r="D92" s="162">
        <v>1</v>
      </c>
      <c r="E92" s="24">
        <v>0</v>
      </c>
      <c r="F92" s="24">
        <v>0</v>
      </c>
      <c r="G92" s="24">
        <v>0</v>
      </c>
      <c r="H92" s="24">
        <f t="shared" si="31"/>
        <v>0</v>
      </c>
      <c r="I92" s="24">
        <v>0</v>
      </c>
      <c r="J92" s="24">
        <v>0.2</v>
      </c>
      <c r="K92" s="24">
        <f t="shared" si="35"/>
        <v>0.2</v>
      </c>
      <c r="L92" s="24">
        <v>0</v>
      </c>
      <c r="M92" s="24">
        <v>0.05</v>
      </c>
      <c r="N92" s="24">
        <v>0.05</v>
      </c>
      <c r="O92" s="24">
        <f t="shared" si="30"/>
        <v>0.1</v>
      </c>
      <c r="P92" s="24">
        <f t="shared" si="32"/>
        <v>0.30000000000000004</v>
      </c>
      <c r="Q92" s="24">
        <v>0</v>
      </c>
      <c r="R92" s="24">
        <v>0</v>
      </c>
      <c r="S92" s="24">
        <f t="shared" si="33"/>
        <v>0</v>
      </c>
      <c r="T92" s="24">
        <f t="shared" si="34"/>
        <v>0.30000000000000004</v>
      </c>
    </row>
    <row r="93" spans="1:20" ht="12.75" customHeight="1" x14ac:dyDescent="0.2">
      <c r="A93" s="167"/>
      <c r="B93" s="35"/>
      <c r="C93" s="26" t="s">
        <v>81</v>
      </c>
      <c r="D93" s="162">
        <v>10</v>
      </c>
      <c r="E93" s="24">
        <v>3</v>
      </c>
      <c r="F93" s="24">
        <v>0</v>
      </c>
      <c r="G93" s="24">
        <v>0</v>
      </c>
      <c r="H93" s="24">
        <f t="shared" si="31"/>
        <v>3</v>
      </c>
      <c r="I93" s="24">
        <v>0.1</v>
      </c>
      <c r="J93" s="24">
        <v>0</v>
      </c>
      <c r="K93" s="24">
        <f t="shared" si="35"/>
        <v>3.1</v>
      </c>
      <c r="L93" s="24">
        <v>1.1000000000000001</v>
      </c>
      <c r="M93" s="24">
        <v>9.1499999999999986</v>
      </c>
      <c r="N93" s="24">
        <v>8.9500000000000011</v>
      </c>
      <c r="O93" s="24">
        <f t="shared" si="30"/>
        <v>19.2</v>
      </c>
      <c r="P93" s="24">
        <f t="shared" si="32"/>
        <v>22.3</v>
      </c>
      <c r="Q93" s="24">
        <v>4</v>
      </c>
      <c r="R93" s="24">
        <v>0</v>
      </c>
      <c r="S93" s="24">
        <f t="shared" si="33"/>
        <v>4</v>
      </c>
      <c r="T93" s="24">
        <f t="shared" si="34"/>
        <v>26.3</v>
      </c>
    </row>
    <row r="94" spans="1:20" ht="12.75" customHeight="1" x14ac:dyDescent="0.2">
      <c r="A94" s="167"/>
      <c r="B94" s="35"/>
      <c r="C94" s="26" t="s">
        <v>68</v>
      </c>
      <c r="D94" s="162"/>
      <c r="E94" s="24"/>
      <c r="F94" s="24"/>
      <c r="G94" s="24"/>
      <c r="H94" s="24">
        <f t="shared" si="31"/>
        <v>0</v>
      </c>
      <c r="I94" s="24"/>
      <c r="J94" s="24"/>
      <c r="K94" s="24">
        <f t="shared" si="35"/>
        <v>0</v>
      </c>
      <c r="L94" s="24"/>
      <c r="M94" s="24"/>
      <c r="N94" s="24"/>
      <c r="O94" s="24">
        <f t="shared" si="30"/>
        <v>0</v>
      </c>
      <c r="P94" s="24">
        <f t="shared" si="32"/>
        <v>0</v>
      </c>
      <c r="Q94" s="24"/>
      <c r="R94" s="24"/>
      <c r="S94" s="24">
        <f t="shared" si="33"/>
        <v>0</v>
      </c>
      <c r="T94" s="24">
        <f t="shared" si="34"/>
        <v>0</v>
      </c>
    </row>
    <row r="95" spans="1:20" ht="12.75" customHeight="1" x14ac:dyDescent="0.2">
      <c r="A95" s="167"/>
      <c r="B95" s="35"/>
      <c r="C95" s="26" t="s">
        <v>60</v>
      </c>
      <c r="D95" s="162">
        <v>6</v>
      </c>
      <c r="E95" s="24">
        <v>0</v>
      </c>
      <c r="F95" s="24">
        <v>40</v>
      </c>
      <c r="G95" s="24">
        <v>0</v>
      </c>
      <c r="H95" s="24">
        <f t="shared" si="31"/>
        <v>40</v>
      </c>
      <c r="I95" s="24">
        <v>60.15</v>
      </c>
      <c r="J95" s="24">
        <v>1.5</v>
      </c>
      <c r="K95" s="24">
        <f t="shared" si="35"/>
        <v>101.65</v>
      </c>
      <c r="L95" s="24">
        <v>60.5</v>
      </c>
      <c r="M95" s="24">
        <v>242.08</v>
      </c>
      <c r="N95" s="24">
        <v>96.07</v>
      </c>
      <c r="O95" s="24">
        <f t="shared" si="30"/>
        <v>398.65000000000003</v>
      </c>
      <c r="P95" s="24">
        <f t="shared" si="32"/>
        <v>500.30000000000007</v>
      </c>
      <c r="Q95" s="24">
        <v>0</v>
      </c>
      <c r="R95" s="24">
        <v>50</v>
      </c>
      <c r="S95" s="24">
        <f t="shared" si="33"/>
        <v>50</v>
      </c>
      <c r="T95" s="24">
        <f t="shared" si="34"/>
        <v>550.30000000000007</v>
      </c>
    </row>
    <row r="96" spans="1:20" ht="12.75" customHeight="1" x14ac:dyDescent="0.2">
      <c r="A96" s="167"/>
      <c r="B96" s="35"/>
      <c r="C96" s="26" t="s">
        <v>75</v>
      </c>
      <c r="D96" s="162">
        <v>2</v>
      </c>
      <c r="E96" s="24">
        <v>0.5</v>
      </c>
      <c r="F96" s="24">
        <v>0</v>
      </c>
      <c r="G96" s="24">
        <v>0</v>
      </c>
      <c r="H96" s="24">
        <f t="shared" si="31"/>
        <v>0.5</v>
      </c>
      <c r="I96" s="24">
        <v>1.5</v>
      </c>
      <c r="J96" s="24">
        <v>0</v>
      </c>
      <c r="K96" s="24">
        <f t="shared" si="35"/>
        <v>2</v>
      </c>
      <c r="L96" s="24">
        <v>0</v>
      </c>
      <c r="M96" s="24">
        <v>2.5</v>
      </c>
      <c r="N96" s="24">
        <v>1</v>
      </c>
      <c r="O96" s="24">
        <f t="shared" si="30"/>
        <v>3.5</v>
      </c>
      <c r="P96" s="24">
        <f t="shared" si="32"/>
        <v>5.5</v>
      </c>
      <c r="Q96" s="24">
        <v>0</v>
      </c>
      <c r="R96" s="24">
        <v>0</v>
      </c>
      <c r="S96" s="24">
        <f t="shared" si="33"/>
        <v>0</v>
      </c>
      <c r="T96" s="24">
        <f t="shared" si="34"/>
        <v>5.5</v>
      </c>
    </row>
    <row r="97" spans="1:20" ht="12.75" customHeight="1" x14ac:dyDescent="0.2">
      <c r="A97" s="167"/>
      <c r="B97" s="85"/>
      <c r="C97" s="26" t="s">
        <v>70</v>
      </c>
      <c r="D97" s="162">
        <v>2</v>
      </c>
      <c r="E97" s="24">
        <v>0</v>
      </c>
      <c r="F97" s="24">
        <v>0</v>
      </c>
      <c r="G97" s="24">
        <v>0</v>
      </c>
      <c r="H97" s="24">
        <f t="shared" si="31"/>
        <v>0</v>
      </c>
      <c r="I97" s="24">
        <v>1.5</v>
      </c>
      <c r="J97" s="24">
        <v>0</v>
      </c>
      <c r="K97" s="24">
        <f t="shared" si="35"/>
        <v>1.5</v>
      </c>
      <c r="L97" s="24">
        <v>0</v>
      </c>
      <c r="M97" s="24">
        <v>0.1</v>
      </c>
      <c r="N97" s="24">
        <v>0.3</v>
      </c>
      <c r="O97" s="24">
        <f t="shared" si="30"/>
        <v>0.4</v>
      </c>
      <c r="P97" s="24">
        <f t="shared" si="32"/>
        <v>1.9</v>
      </c>
      <c r="Q97" s="24">
        <v>0</v>
      </c>
      <c r="R97" s="24">
        <v>0</v>
      </c>
      <c r="S97" s="24">
        <f t="shared" si="33"/>
        <v>0</v>
      </c>
      <c r="T97" s="24">
        <f t="shared" si="34"/>
        <v>1.9</v>
      </c>
    </row>
    <row r="98" spans="1:20" ht="12.75" customHeight="1" x14ac:dyDescent="0.2">
      <c r="A98" s="167"/>
      <c r="B98" s="35" t="s">
        <v>425</v>
      </c>
      <c r="C98" s="26" t="s">
        <v>73</v>
      </c>
      <c r="D98" s="162">
        <v>4</v>
      </c>
      <c r="E98" s="24">
        <v>0</v>
      </c>
      <c r="F98" s="24">
        <v>0</v>
      </c>
      <c r="G98" s="24">
        <v>0.58000000000000007</v>
      </c>
      <c r="H98" s="24">
        <f t="shared" si="31"/>
        <v>0.58000000000000007</v>
      </c>
      <c r="I98" s="24">
        <v>0.1</v>
      </c>
      <c r="J98" s="24">
        <v>0</v>
      </c>
      <c r="K98" s="24">
        <f t="shared" si="35"/>
        <v>0.68</v>
      </c>
      <c r="L98" s="24">
        <v>0.5</v>
      </c>
      <c r="M98" s="24">
        <v>2</v>
      </c>
      <c r="N98" s="24">
        <v>0.72</v>
      </c>
      <c r="O98" s="24">
        <f t="shared" si="30"/>
        <v>3.2199999999999998</v>
      </c>
      <c r="P98" s="24">
        <f>K98+O98</f>
        <v>3.9</v>
      </c>
      <c r="Q98" s="24">
        <v>0</v>
      </c>
      <c r="R98" s="24">
        <v>0.4</v>
      </c>
      <c r="S98" s="24">
        <f t="shared" si="33"/>
        <v>0.4</v>
      </c>
      <c r="T98" s="24">
        <f t="shared" si="34"/>
        <v>4.3</v>
      </c>
    </row>
    <row r="99" spans="1:20" ht="12.75" customHeight="1" x14ac:dyDescent="0.2">
      <c r="A99" s="167"/>
      <c r="B99" s="35"/>
      <c r="C99" s="26" t="s">
        <v>69</v>
      </c>
      <c r="D99" s="162">
        <v>3</v>
      </c>
      <c r="E99" s="24">
        <v>0.8</v>
      </c>
      <c r="F99" s="24">
        <v>0</v>
      </c>
      <c r="G99" s="24">
        <v>1</v>
      </c>
      <c r="H99" s="24">
        <f t="shared" si="31"/>
        <v>1.8</v>
      </c>
      <c r="I99" s="24">
        <v>4.8</v>
      </c>
      <c r="J99" s="24">
        <v>0</v>
      </c>
      <c r="K99" s="24">
        <f t="shared" si="35"/>
        <v>6.6</v>
      </c>
      <c r="L99" s="24">
        <v>0</v>
      </c>
      <c r="M99" s="24">
        <v>0.8</v>
      </c>
      <c r="N99" s="24">
        <v>1.7000000000000002</v>
      </c>
      <c r="O99" s="24">
        <f t="shared" si="30"/>
        <v>2.5</v>
      </c>
      <c r="P99" s="24">
        <f t="shared" si="32"/>
        <v>9.1</v>
      </c>
      <c r="Q99" s="24">
        <v>0</v>
      </c>
      <c r="R99" s="24">
        <v>0.7</v>
      </c>
      <c r="S99" s="24">
        <f t="shared" si="33"/>
        <v>0.7</v>
      </c>
      <c r="T99" s="24">
        <f t="shared" si="34"/>
        <v>9.7999999999999989</v>
      </c>
    </row>
    <row r="100" spans="1:20" ht="12.75" customHeight="1" x14ac:dyDescent="0.2">
      <c r="A100" s="167"/>
      <c r="B100" s="35"/>
      <c r="C100" s="26" t="s">
        <v>63</v>
      </c>
      <c r="D100" s="162">
        <v>13</v>
      </c>
      <c r="E100" s="24">
        <v>6</v>
      </c>
      <c r="F100" s="24">
        <v>1.3499999999999999</v>
      </c>
      <c r="G100" s="24">
        <v>0</v>
      </c>
      <c r="H100" s="24">
        <f t="shared" si="31"/>
        <v>7.35</v>
      </c>
      <c r="I100" s="24">
        <v>54.6</v>
      </c>
      <c r="J100" s="24">
        <v>1</v>
      </c>
      <c r="K100" s="24">
        <f t="shared" si="35"/>
        <v>62.95</v>
      </c>
      <c r="L100" s="24">
        <v>0</v>
      </c>
      <c r="M100" s="24">
        <v>166.95000000000002</v>
      </c>
      <c r="N100" s="24">
        <v>247.20000000000002</v>
      </c>
      <c r="O100" s="24">
        <f t="shared" si="30"/>
        <v>414.15000000000003</v>
      </c>
      <c r="P100" s="24">
        <f t="shared" si="32"/>
        <v>477.1</v>
      </c>
      <c r="Q100" s="24">
        <v>17</v>
      </c>
      <c r="R100" s="24">
        <v>23.5</v>
      </c>
      <c r="S100" s="24">
        <f t="shared" si="33"/>
        <v>40.5</v>
      </c>
      <c r="T100" s="24">
        <f t="shared" si="34"/>
        <v>517.6</v>
      </c>
    </row>
    <row r="101" spans="1:20" ht="12.75" customHeight="1" x14ac:dyDescent="0.2">
      <c r="A101" s="167"/>
      <c r="B101" s="35"/>
      <c r="C101" s="26" t="s">
        <v>59</v>
      </c>
      <c r="D101" s="162">
        <v>2</v>
      </c>
      <c r="E101" s="24">
        <v>0</v>
      </c>
      <c r="F101" s="24">
        <v>0</v>
      </c>
      <c r="G101" s="24">
        <v>0</v>
      </c>
      <c r="H101" s="24">
        <f t="shared" si="31"/>
        <v>0</v>
      </c>
      <c r="I101" s="24">
        <v>10</v>
      </c>
      <c r="J101" s="24">
        <v>0</v>
      </c>
      <c r="K101" s="24">
        <f>SUM(H101:J101)</f>
        <v>10</v>
      </c>
      <c r="L101" s="24">
        <v>0</v>
      </c>
      <c r="M101" s="24">
        <v>25</v>
      </c>
      <c r="N101" s="24">
        <v>337.1</v>
      </c>
      <c r="O101" s="24">
        <f t="shared" si="30"/>
        <v>362.1</v>
      </c>
      <c r="P101" s="24">
        <f t="shared" si="32"/>
        <v>372.1</v>
      </c>
      <c r="Q101" s="24">
        <v>0</v>
      </c>
      <c r="R101" s="24">
        <v>0</v>
      </c>
      <c r="S101" s="24">
        <f t="shared" si="33"/>
        <v>0</v>
      </c>
      <c r="T101" s="24">
        <f t="shared" si="34"/>
        <v>372.1</v>
      </c>
    </row>
    <row r="102" spans="1:20" ht="12.75" customHeight="1" x14ac:dyDescent="0.2">
      <c r="A102" s="167"/>
      <c r="B102" s="35"/>
      <c r="C102" s="26" t="s">
        <v>57</v>
      </c>
      <c r="D102" s="162">
        <v>9</v>
      </c>
      <c r="E102" s="24">
        <v>0</v>
      </c>
      <c r="F102" s="24">
        <v>4</v>
      </c>
      <c r="G102" s="24">
        <v>0</v>
      </c>
      <c r="H102" s="24">
        <f t="shared" si="31"/>
        <v>4</v>
      </c>
      <c r="I102" s="24">
        <v>63.1</v>
      </c>
      <c r="J102" s="24">
        <v>20</v>
      </c>
      <c r="K102" s="24">
        <f>SUM(H102:J102)</f>
        <v>87.1</v>
      </c>
      <c r="L102" s="24">
        <v>0</v>
      </c>
      <c r="M102" s="24">
        <v>222.5</v>
      </c>
      <c r="N102" s="24">
        <v>284.2</v>
      </c>
      <c r="O102" s="24">
        <f t="shared" si="30"/>
        <v>506.7</v>
      </c>
      <c r="P102" s="24">
        <f t="shared" si="32"/>
        <v>593.79999999999995</v>
      </c>
      <c r="Q102" s="24">
        <v>0.3</v>
      </c>
      <c r="R102" s="24">
        <v>36</v>
      </c>
      <c r="S102" s="24">
        <f>SUM(Q102:R102)</f>
        <v>36.299999999999997</v>
      </c>
      <c r="T102" s="24">
        <f t="shared" si="34"/>
        <v>630.09999999999991</v>
      </c>
    </row>
    <row r="103" spans="1:20" ht="12.75" customHeight="1" x14ac:dyDescent="0.2">
      <c r="A103" s="167"/>
      <c r="B103" s="35"/>
      <c r="C103" s="165" t="s">
        <v>66</v>
      </c>
      <c r="D103" s="160">
        <v>3</v>
      </c>
      <c r="E103" s="25">
        <v>0</v>
      </c>
      <c r="F103" s="25">
        <v>0</v>
      </c>
      <c r="G103" s="25">
        <v>0</v>
      </c>
      <c r="H103" s="25">
        <f>SUM(E103:G103)</f>
        <v>0</v>
      </c>
      <c r="I103" s="25">
        <v>0</v>
      </c>
      <c r="J103" s="25">
        <v>0</v>
      </c>
      <c r="K103" s="25">
        <f>SUM(H103:J103)</f>
        <v>0</v>
      </c>
      <c r="L103" s="25">
        <v>0</v>
      </c>
      <c r="M103" s="25">
        <v>0.4</v>
      </c>
      <c r="N103" s="25">
        <v>0.30000000000000004</v>
      </c>
      <c r="O103" s="25">
        <f>SUM(L103:N103)</f>
        <v>0.70000000000000007</v>
      </c>
      <c r="P103" s="25">
        <f>K103+O103</f>
        <v>0.70000000000000007</v>
      </c>
      <c r="Q103" s="25">
        <v>0</v>
      </c>
      <c r="R103" s="25">
        <v>0.5</v>
      </c>
      <c r="S103" s="25">
        <f>SUM(Q103:R103)</f>
        <v>0.5</v>
      </c>
      <c r="T103" s="25">
        <f>P103+S103</f>
        <v>1.2000000000000002</v>
      </c>
    </row>
    <row r="104" spans="1:20" ht="12.75" customHeight="1" x14ac:dyDescent="0.25">
      <c r="A104" s="230" t="s">
        <v>0</v>
      </c>
      <c r="B104" s="231"/>
      <c r="C104" s="232" t="s">
        <v>0</v>
      </c>
      <c r="D104" s="53">
        <f>SUM(D71:D103)</f>
        <v>195</v>
      </c>
      <c r="E104" s="54">
        <f>SUM(E71:E103)</f>
        <v>10.5</v>
      </c>
      <c r="F104" s="54">
        <f>SUM(F71:F103)</f>
        <v>45.35</v>
      </c>
      <c r="G104" s="54">
        <f>SUM(G71:G103)</f>
        <v>1.6800000000000002</v>
      </c>
      <c r="H104" s="54">
        <f>+G104+F104+E104</f>
        <v>57.53</v>
      </c>
      <c r="I104" s="54">
        <f>SUM(I71:I103)</f>
        <v>347.24</v>
      </c>
      <c r="J104" s="54">
        <f>SUM(J71:J103)</f>
        <v>29.8</v>
      </c>
      <c r="K104" s="54">
        <f>+J104+I104+H104</f>
        <v>434.57000000000005</v>
      </c>
      <c r="L104" s="54">
        <f>SUM(L71:L103)</f>
        <v>950.10000000000014</v>
      </c>
      <c r="M104" s="54">
        <f>SUM(M71:M103)</f>
        <v>2140.19</v>
      </c>
      <c r="N104" s="54">
        <f>SUM(N71:N103)</f>
        <v>1535.52</v>
      </c>
      <c r="O104" s="54">
        <f>+N104+M104+L104</f>
        <v>4625.8100000000004</v>
      </c>
      <c r="P104" s="54">
        <f>+O104+K104</f>
        <v>5060.38</v>
      </c>
      <c r="Q104" s="54">
        <f>SUM(Q71:Q103)</f>
        <v>33.299999999999997</v>
      </c>
      <c r="R104" s="54">
        <f>SUM(R71:R103)</f>
        <v>117.5</v>
      </c>
      <c r="S104" s="54">
        <f>+R104+Q104</f>
        <v>150.80000000000001</v>
      </c>
      <c r="T104" s="55">
        <f>+S104+P104</f>
        <v>5211.18</v>
      </c>
    </row>
    <row r="105" spans="1:20" ht="12.75" customHeight="1" x14ac:dyDescent="0.2">
      <c r="A105" s="172" t="s">
        <v>6</v>
      </c>
      <c r="B105" s="70" t="s">
        <v>86</v>
      </c>
      <c r="C105" s="161" t="s">
        <v>86</v>
      </c>
      <c r="D105" s="153">
        <v>20</v>
      </c>
      <c r="E105" s="154">
        <v>0.5</v>
      </c>
      <c r="F105" s="154">
        <v>0</v>
      </c>
      <c r="G105" s="154">
        <v>0</v>
      </c>
      <c r="H105" s="154">
        <f t="shared" ref="H105:H131" si="36">SUM(E105:G105)</f>
        <v>0.5</v>
      </c>
      <c r="I105" s="154">
        <v>17.600000000000001</v>
      </c>
      <c r="J105" s="154">
        <v>0</v>
      </c>
      <c r="K105" s="154">
        <f t="shared" ref="K105:K131" si="37">SUM(H105:J105)</f>
        <v>18.100000000000001</v>
      </c>
      <c r="L105" s="154">
        <v>212.8</v>
      </c>
      <c r="M105" s="154">
        <v>222.43</v>
      </c>
      <c r="N105" s="154">
        <v>112.46000000000001</v>
      </c>
      <c r="O105" s="154">
        <f t="shared" ref="O105:O131" si="38">SUM(L105:N105)</f>
        <v>547.69000000000005</v>
      </c>
      <c r="P105" s="154">
        <f t="shared" ref="P105:P131" si="39">K105+O105</f>
        <v>565.79000000000008</v>
      </c>
      <c r="Q105" s="154">
        <v>0</v>
      </c>
      <c r="R105" s="154">
        <v>0</v>
      </c>
      <c r="S105" s="154">
        <f t="shared" ref="S105:S131" si="40">SUM(Q105:R105)</f>
        <v>0</v>
      </c>
      <c r="T105" s="154">
        <f t="shared" ref="T105:T131" si="41">P105+S105</f>
        <v>565.79000000000008</v>
      </c>
    </row>
    <row r="106" spans="1:20" ht="12.75" customHeight="1" x14ac:dyDescent="0.2">
      <c r="A106" s="119"/>
      <c r="B106" s="71"/>
      <c r="C106" s="26" t="s">
        <v>272</v>
      </c>
      <c r="D106" s="162">
        <v>6</v>
      </c>
      <c r="E106" s="24">
        <v>0</v>
      </c>
      <c r="F106" s="24">
        <v>0</v>
      </c>
      <c r="G106" s="24">
        <v>0</v>
      </c>
      <c r="H106" s="24">
        <f t="shared" si="36"/>
        <v>0</v>
      </c>
      <c r="I106" s="24">
        <v>2.5099999999999998</v>
      </c>
      <c r="J106" s="24">
        <v>0</v>
      </c>
      <c r="K106" s="24">
        <f t="shared" si="37"/>
        <v>2.5099999999999998</v>
      </c>
      <c r="L106" s="24">
        <v>0</v>
      </c>
      <c r="M106" s="24">
        <v>6.42</v>
      </c>
      <c r="N106" s="24">
        <v>4.51</v>
      </c>
      <c r="O106" s="24">
        <f t="shared" si="38"/>
        <v>10.93</v>
      </c>
      <c r="P106" s="24">
        <f t="shared" si="39"/>
        <v>13.44</v>
      </c>
      <c r="Q106" s="24">
        <v>0</v>
      </c>
      <c r="R106" s="24">
        <v>0</v>
      </c>
      <c r="S106" s="24">
        <f t="shared" si="40"/>
        <v>0</v>
      </c>
      <c r="T106" s="24">
        <f t="shared" si="41"/>
        <v>13.44</v>
      </c>
    </row>
    <row r="107" spans="1:20" ht="12.75" customHeight="1" x14ac:dyDescent="0.2">
      <c r="A107" s="119"/>
      <c r="B107" s="71"/>
      <c r="C107" s="26" t="s">
        <v>101</v>
      </c>
      <c r="D107" s="162">
        <v>19</v>
      </c>
      <c r="E107" s="24">
        <v>0</v>
      </c>
      <c r="F107" s="24">
        <v>104.012</v>
      </c>
      <c r="G107" s="24">
        <v>0</v>
      </c>
      <c r="H107" s="24">
        <f t="shared" si="36"/>
        <v>104.012</v>
      </c>
      <c r="I107" s="24">
        <v>8.1999999999999993</v>
      </c>
      <c r="J107" s="24">
        <v>0</v>
      </c>
      <c r="K107" s="24">
        <f t="shared" si="37"/>
        <v>112.212</v>
      </c>
      <c r="L107" s="24">
        <v>284.7</v>
      </c>
      <c r="M107" s="24">
        <v>524.91</v>
      </c>
      <c r="N107" s="24">
        <v>26.95</v>
      </c>
      <c r="O107" s="24">
        <f t="shared" si="38"/>
        <v>836.56</v>
      </c>
      <c r="P107" s="24">
        <f t="shared" si="39"/>
        <v>948.77199999999993</v>
      </c>
      <c r="Q107" s="24">
        <v>1</v>
      </c>
      <c r="R107" s="24">
        <v>0.9012</v>
      </c>
      <c r="S107" s="24">
        <f t="shared" si="40"/>
        <v>1.9012</v>
      </c>
      <c r="T107" s="24">
        <f t="shared" si="41"/>
        <v>950.67319999999995</v>
      </c>
    </row>
    <row r="108" spans="1:20" ht="12.75" customHeight="1" x14ac:dyDescent="0.2">
      <c r="A108" s="119"/>
      <c r="B108" s="71"/>
      <c r="C108" s="26" t="s">
        <v>106</v>
      </c>
      <c r="D108" s="162">
        <v>4</v>
      </c>
      <c r="E108" s="24">
        <v>0</v>
      </c>
      <c r="F108" s="24">
        <v>0</v>
      </c>
      <c r="G108" s="24">
        <v>0</v>
      </c>
      <c r="H108" s="24">
        <f t="shared" si="36"/>
        <v>0</v>
      </c>
      <c r="I108" s="24">
        <v>2</v>
      </c>
      <c r="J108" s="24">
        <v>0</v>
      </c>
      <c r="K108" s="24">
        <f t="shared" si="37"/>
        <v>2</v>
      </c>
      <c r="L108" s="24">
        <v>0</v>
      </c>
      <c r="M108" s="24">
        <v>5</v>
      </c>
      <c r="N108" s="24">
        <v>7</v>
      </c>
      <c r="O108" s="24">
        <f t="shared" si="38"/>
        <v>12</v>
      </c>
      <c r="P108" s="24">
        <f t="shared" si="39"/>
        <v>14</v>
      </c>
      <c r="Q108" s="24">
        <v>0</v>
      </c>
      <c r="R108" s="24">
        <v>0.5</v>
      </c>
      <c r="S108" s="24">
        <f t="shared" si="40"/>
        <v>0.5</v>
      </c>
      <c r="T108" s="24">
        <f t="shared" si="41"/>
        <v>14.5</v>
      </c>
    </row>
    <row r="109" spans="1:20" ht="12.75" customHeight="1" x14ac:dyDescent="0.2">
      <c r="A109" s="119"/>
      <c r="B109" s="71"/>
      <c r="C109" s="26" t="s">
        <v>107</v>
      </c>
      <c r="D109" s="162">
        <v>14</v>
      </c>
      <c r="E109" s="24">
        <v>0</v>
      </c>
      <c r="F109" s="24">
        <v>0.9</v>
      </c>
      <c r="G109" s="24">
        <v>0.1</v>
      </c>
      <c r="H109" s="24">
        <f t="shared" si="36"/>
        <v>1</v>
      </c>
      <c r="I109" s="24">
        <v>2</v>
      </c>
      <c r="J109" s="24">
        <v>0</v>
      </c>
      <c r="K109" s="24">
        <f t="shared" si="37"/>
        <v>3</v>
      </c>
      <c r="L109" s="24">
        <v>0</v>
      </c>
      <c r="M109" s="24">
        <v>0.41000000000000009</v>
      </c>
      <c r="N109" s="24">
        <v>0.5</v>
      </c>
      <c r="O109" s="24">
        <f t="shared" si="38"/>
        <v>0.91000000000000014</v>
      </c>
      <c r="P109" s="24">
        <f t="shared" si="39"/>
        <v>3.91</v>
      </c>
      <c r="Q109" s="24">
        <v>0</v>
      </c>
      <c r="R109" s="24">
        <v>11.5</v>
      </c>
      <c r="S109" s="24">
        <f t="shared" si="40"/>
        <v>11.5</v>
      </c>
      <c r="T109" s="24">
        <f t="shared" si="41"/>
        <v>15.41</v>
      </c>
    </row>
    <row r="110" spans="1:20" ht="12.75" customHeight="1" x14ac:dyDescent="0.2">
      <c r="A110" s="119"/>
      <c r="B110" s="71"/>
      <c r="C110" s="26" t="s">
        <v>90</v>
      </c>
      <c r="D110" s="162">
        <v>13</v>
      </c>
      <c r="E110" s="24">
        <v>2.5000000000000001E-3</v>
      </c>
      <c r="F110" s="24">
        <v>0.7</v>
      </c>
      <c r="G110" s="24">
        <v>0</v>
      </c>
      <c r="H110" s="24">
        <f t="shared" si="36"/>
        <v>0.7024999999999999</v>
      </c>
      <c r="I110" s="24">
        <v>5.04</v>
      </c>
      <c r="J110" s="24">
        <v>0</v>
      </c>
      <c r="K110" s="24">
        <f t="shared" si="37"/>
        <v>5.7424999999999997</v>
      </c>
      <c r="L110" s="24">
        <v>0</v>
      </c>
      <c r="M110" s="24">
        <v>1.482</v>
      </c>
      <c r="N110" s="24">
        <v>0.6</v>
      </c>
      <c r="O110" s="24">
        <f t="shared" si="38"/>
        <v>2.0819999999999999</v>
      </c>
      <c r="P110" s="24">
        <f t="shared" si="39"/>
        <v>7.8244999999999996</v>
      </c>
      <c r="Q110" s="24">
        <v>0</v>
      </c>
      <c r="R110" s="24">
        <v>10.003500000000001</v>
      </c>
      <c r="S110" s="24">
        <f t="shared" si="40"/>
        <v>10.003500000000001</v>
      </c>
      <c r="T110" s="24">
        <f t="shared" si="41"/>
        <v>17.827999999999999</v>
      </c>
    </row>
    <row r="111" spans="1:20" ht="12.75" customHeight="1" x14ac:dyDescent="0.2">
      <c r="A111" s="119"/>
      <c r="B111" s="71"/>
      <c r="C111" s="26" t="s">
        <v>89</v>
      </c>
      <c r="D111" s="162">
        <v>18</v>
      </c>
      <c r="E111" s="24">
        <v>159</v>
      </c>
      <c r="F111" s="24">
        <v>40.1</v>
      </c>
      <c r="G111" s="24">
        <v>0</v>
      </c>
      <c r="H111" s="24">
        <f t="shared" si="36"/>
        <v>199.1</v>
      </c>
      <c r="I111" s="24">
        <v>4.01</v>
      </c>
      <c r="J111" s="24">
        <v>0</v>
      </c>
      <c r="K111" s="24">
        <f t="shared" si="37"/>
        <v>203.10999999999999</v>
      </c>
      <c r="L111" s="24">
        <v>20</v>
      </c>
      <c r="M111" s="24">
        <v>75.10499999999999</v>
      </c>
      <c r="N111" s="24">
        <v>37.75</v>
      </c>
      <c r="O111" s="24">
        <f t="shared" si="38"/>
        <v>132.85499999999999</v>
      </c>
      <c r="P111" s="24">
        <f t="shared" si="39"/>
        <v>335.96499999999997</v>
      </c>
      <c r="Q111" s="24">
        <v>0.2</v>
      </c>
      <c r="R111" s="24">
        <v>16</v>
      </c>
      <c r="S111" s="24">
        <f t="shared" si="40"/>
        <v>16.2</v>
      </c>
      <c r="T111" s="24">
        <f t="shared" si="41"/>
        <v>352.16499999999996</v>
      </c>
    </row>
    <row r="112" spans="1:20" ht="12.75" customHeight="1" x14ac:dyDescent="0.2">
      <c r="A112" s="119"/>
      <c r="B112" s="71"/>
      <c r="C112" s="26" t="s">
        <v>94</v>
      </c>
      <c r="D112" s="162">
        <v>15</v>
      </c>
      <c r="E112" s="24">
        <v>0</v>
      </c>
      <c r="F112" s="24">
        <v>0</v>
      </c>
      <c r="G112" s="24">
        <v>3.5</v>
      </c>
      <c r="H112" s="24">
        <f t="shared" si="36"/>
        <v>3.5</v>
      </c>
      <c r="I112" s="24">
        <v>1.5</v>
      </c>
      <c r="J112" s="24">
        <v>0</v>
      </c>
      <c r="K112" s="24">
        <f t="shared" si="37"/>
        <v>5</v>
      </c>
      <c r="L112" s="24">
        <v>0.11</v>
      </c>
      <c r="M112" s="24">
        <v>4.88</v>
      </c>
      <c r="N112" s="24">
        <v>5.4300000000000006</v>
      </c>
      <c r="O112" s="24">
        <f t="shared" si="38"/>
        <v>10.420000000000002</v>
      </c>
      <c r="P112" s="24">
        <f t="shared" si="39"/>
        <v>15.420000000000002</v>
      </c>
      <c r="Q112" s="24">
        <v>1</v>
      </c>
      <c r="R112" s="24">
        <v>0.5</v>
      </c>
      <c r="S112" s="24">
        <f t="shared" si="40"/>
        <v>1.5</v>
      </c>
      <c r="T112" s="24">
        <f t="shared" si="41"/>
        <v>16.920000000000002</v>
      </c>
    </row>
    <row r="113" spans="1:20" ht="12.75" customHeight="1" x14ac:dyDescent="0.2">
      <c r="A113" s="119"/>
      <c r="B113" s="87"/>
      <c r="C113" s="26" t="s">
        <v>102</v>
      </c>
      <c r="D113" s="162">
        <v>11</v>
      </c>
      <c r="E113" s="24">
        <v>0</v>
      </c>
      <c r="F113" s="24">
        <v>0</v>
      </c>
      <c r="G113" s="24">
        <v>0</v>
      </c>
      <c r="H113" s="24">
        <f t="shared" si="36"/>
        <v>0</v>
      </c>
      <c r="I113" s="24">
        <v>1</v>
      </c>
      <c r="J113" s="24">
        <v>0</v>
      </c>
      <c r="K113" s="24">
        <f t="shared" si="37"/>
        <v>1</v>
      </c>
      <c r="L113" s="24">
        <v>1.5</v>
      </c>
      <c r="M113" s="24">
        <v>55.120000000000005</v>
      </c>
      <c r="N113" s="24">
        <v>3.3</v>
      </c>
      <c r="O113" s="24">
        <f t="shared" si="38"/>
        <v>59.92</v>
      </c>
      <c r="P113" s="24">
        <f t="shared" si="39"/>
        <v>60.92</v>
      </c>
      <c r="Q113" s="24">
        <v>0</v>
      </c>
      <c r="R113" s="24">
        <v>0</v>
      </c>
      <c r="S113" s="24">
        <f t="shared" si="40"/>
        <v>0</v>
      </c>
      <c r="T113" s="24">
        <f t="shared" si="41"/>
        <v>60.92</v>
      </c>
    </row>
    <row r="114" spans="1:20" ht="12.75" customHeight="1" x14ac:dyDescent="0.2">
      <c r="A114" s="119"/>
      <c r="B114" s="71" t="s">
        <v>105</v>
      </c>
      <c r="C114" s="26" t="s">
        <v>105</v>
      </c>
      <c r="D114" s="162">
        <v>69</v>
      </c>
      <c r="E114" s="24">
        <v>0</v>
      </c>
      <c r="F114" s="24">
        <v>0</v>
      </c>
      <c r="G114" s="24">
        <v>0</v>
      </c>
      <c r="H114" s="24">
        <f t="shared" si="36"/>
        <v>0</v>
      </c>
      <c r="I114" s="24">
        <v>1</v>
      </c>
      <c r="J114" s="24">
        <v>0</v>
      </c>
      <c r="K114" s="24">
        <f t="shared" si="37"/>
        <v>1</v>
      </c>
      <c r="L114" s="24">
        <v>0.6100000000000001</v>
      </c>
      <c r="M114" s="24">
        <v>10.6</v>
      </c>
      <c r="N114" s="24">
        <v>20.38</v>
      </c>
      <c r="O114" s="24">
        <f t="shared" si="38"/>
        <v>31.589999999999996</v>
      </c>
      <c r="P114" s="24">
        <f t="shared" si="39"/>
        <v>32.589999999999996</v>
      </c>
      <c r="Q114" s="24">
        <v>0.5</v>
      </c>
      <c r="R114" s="24">
        <v>1.6</v>
      </c>
      <c r="S114" s="24">
        <f t="shared" si="40"/>
        <v>2.1</v>
      </c>
      <c r="T114" s="24">
        <f t="shared" si="41"/>
        <v>34.69</v>
      </c>
    </row>
    <row r="115" spans="1:20" ht="12.75" customHeight="1" x14ac:dyDescent="0.2">
      <c r="A115" s="119"/>
      <c r="B115" s="71"/>
      <c r="C115" s="26" t="s">
        <v>103</v>
      </c>
      <c r="D115" s="162">
        <v>21</v>
      </c>
      <c r="E115" s="24">
        <v>0</v>
      </c>
      <c r="F115" s="24">
        <v>0</v>
      </c>
      <c r="G115" s="24">
        <v>0</v>
      </c>
      <c r="H115" s="24">
        <f t="shared" si="36"/>
        <v>0</v>
      </c>
      <c r="I115" s="24">
        <v>2</v>
      </c>
      <c r="J115" s="24">
        <v>0</v>
      </c>
      <c r="K115" s="24">
        <f t="shared" si="37"/>
        <v>2</v>
      </c>
      <c r="L115" s="24">
        <v>17</v>
      </c>
      <c r="M115" s="24">
        <v>6.2709999999999999</v>
      </c>
      <c r="N115" s="24">
        <v>7.6099999999999994</v>
      </c>
      <c r="O115" s="24">
        <f t="shared" si="38"/>
        <v>30.881</v>
      </c>
      <c r="P115" s="24">
        <f t="shared" si="39"/>
        <v>32.881</v>
      </c>
      <c r="Q115" s="24">
        <v>0</v>
      </c>
      <c r="R115" s="24">
        <v>3.1536</v>
      </c>
      <c r="S115" s="24">
        <f t="shared" si="40"/>
        <v>3.1536</v>
      </c>
      <c r="T115" s="24">
        <f t="shared" si="41"/>
        <v>36.034599999999998</v>
      </c>
    </row>
    <row r="116" spans="1:20" ht="12.75" customHeight="1" x14ac:dyDescent="0.2">
      <c r="A116" s="119"/>
      <c r="B116" s="71"/>
      <c r="C116" s="26" t="s">
        <v>96</v>
      </c>
      <c r="D116" s="162">
        <v>4</v>
      </c>
      <c r="E116" s="24">
        <v>0</v>
      </c>
      <c r="F116" s="24">
        <v>0</v>
      </c>
      <c r="G116" s="24">
        <v>0</v>
      </c>
      <c r="H116" s="24">
        <f t="shared" si="36"/>
        <v>0</v>
      </c>
      <c r="I116" s="24">
        <v>3.1</v>
      </c>
      <c r="J116" s="24">
        <v>0</v>
      </c>
      <c r="K116" s="24">
        <f t="shared" si="37"/>
        <v>3.1</v>
      </c>
      <c r="L116" s="24">
        <v>0</v>
      </c>
      <c r="M116" s="24">
        <v>1.2009000000000001</v>
      </c>
      <c r="N116" s="24">
        <v>4.3</v>
      </c>
      <c r="O116" s="24">
        <f t="shared" si="38"/>
        <v>5.5008999999999997</v>
      </c>
      <c r="P116" s="24">
        <f t="shared" si="39"/>
        <v>8.6008999999999993</v>
      </c>
      <c r="Q116" s="24">
        <v>0</v>
      </c>
      <c r="R116" s="24">
        <v>0.01</v>
      </c>
      <c r="S116" s="24">
        <f t="shared" si="40"/>
        <v>0.01</v>
      </c>
      <c r="T116" s="24">
        <f t="shared" si="41"/>
        <v>8.6108999999999991</v>
      </c>
    </row>
    <row r="117" spans="1:20" ht="12.75" customHeight="1" x14ac:dyDescent="0.2">
      <c r="A117" s="119"/>
      <c r="B117" s="71"/>
      <c r="C117" s="26" t="s">
        <v>100</v>
      </c>
      <c r="D117" s="162">
        <v>36</v>
      </c>
      <c r="E117" s="24">
        <v>0.2</v>
      </c>
      <c r="F117" s="24">
        <v>0</v>
      </c>
      <c r="G117" s="24">
        <v>0</v>
      </c>
      <c r="H117" s="24">
        <f t="shared" si="36"/>
        <v>0.2</v>
      </c>
      <c r="I117" s="24">
        <v>11.3</v>
      </c>
      <c r="J117" s="24">
        <v>0</v>
      </c>
      <c r="K117" s="24">
        <f t="shared" si="37"/>
        <v>11.5</v>
      </c>
      <c r="L117" s="24">
        <v>5.49</v>
      </c>
      <c r="M117" s="24">
        <v>108.92790000000001</v>
      </c>
      <c r="N117" s="24">
        <v>44.719999999999992</v>
      </c>
      <c r="O117" s="24">
        <f t="shared" si="38"/>
        <v>159.1379</v>
      </c>
      <c r="P117" s="24">
        <f t="shared" si="39"/>
        <v>170.6379</v>
      </c>
      <c r="Q117" s="24">
        <v>0</v>
      </c>
      <c r="R117" s="24">
        <v>10.5</v>
      </c>
      <c r="S117" s="24">
        <f t="shared" si="40"/>
        <v>10.5</v>
      </c>
      <c r="T117" s="24">
        <f t="shared" si="41"/>
        <v>181.1379</v>
      </c>
    </row>
    <row r="118" spans="1:20" ht="12.75" customHeight="1" x14ac:dyDescent="0.2">
      <c r="A118" s="119"/>
      <c r="B118" s="71"/>
      <c r="C118" s="26" t="s">
        <v>98</v>
      </c>
      <c r="D118" s="162">
        <v>20</v>
      </c>
      <c r="E118" s="24">
        <v>0</v>
      </c>
      <c r="F118" s="24">
        <v>122.01</v>
      </c>
      <c r="G118" s="24">
        <v>50.7</v>
      </c>
      <c r="H118" s="24">
        <f t="shared" si="36"/>
        <v>172.71</v>
      </c>
      <c r="I118" s="24">
        <v>61.51</v>
      </c>
      <c r="J118" s="24">
        <v>0</v>
      </c>
      <c r="K118" s="24">
        <f t="shared" si="37"/>
        <v>234.22</v>
      </c>
      <c r="L118" s="24">
        <v>20</v>
      </c>
      <c r="M118" s="24">
        <v>93.6</v>
      </c>
      <c r="N118" s="24">
        <v>70.31</v>
      </c>
      <c r="O118" s="24">
        <f t="shared" si="38"/>
        <v>183.91</v>
      </c>
      <c r="P118" s="24">
        <f t="shared" si="39"/>
        <v>418.13</v>
      </c>
      <c r="Q118" s="24">
        <v>0</v>
      </c>
      <c r="R118" s="24">
        <v>85</v>
      </c>
      <c r="S118" s="24">
        <f t="shared" si="40"/>
        <v>85</v>
      </c>
      <c r="T118" s="24">
        <f t="shared" si="41"/>
        <v>503.13</v>
      </c>
    </row>
    <row r="119" spans="1:20" ht="12.75" customHeight="1" x14ac:dyDescent="0.2">
      <c r="A119" s="119"/>
      <c r="B119" s="71"/>
      <c r="C119" s="26" t="s">
        <v>93</v>
      </c>
      <c r="D119" s="162">
        <v>39</v>
      </c>
      <c r="E119" s="24">
        <v>2</v>
      </c>
      <c r="F119" s="24">
        <v>0</v>
      </c>
      <c r="G119" s="24">
        <v>0</v>
      </c>
      <c r="H119" s="24">
        <f t="shared" si="36"/>
        <v>2</v>
      </c>
      <c r="I119" s="24">
        <v>0.3</v>
      </c>
      <c r="J119" s="24">
        <v>0</v>
      </c>
      <c r="K119" s="24">
        <f t="shared" si="37"/>
        <v>2.2999999999999998</v>
      </c>
      <c r="L119" s="24">
        <v>0</v>
      </c>
      <c r="M119" s="24">
        <v>30.76</v>
      </c>
      <c r="N119" s="24">
        <v>38.81</v>
      </c>
      <c r="O119" s="24">
        <f t="shared" si="38"/>
        <v>69.570000000000007</v>
      </c>
      <c r="P119" s="24">
        <f t="shared" si="39"/>
        <v>71.87</v>
      </c>
      <c r="Q119" s="24">
        <v>0</v>
      </c>
      <c r="R119" s="24">
        <v>6.8999999999999995</v>
      </c>
      <c r="S119" s="24">
        <f t="shared" si="40"/>
        <v>6.8999999999999995</v>
      </c>
      <c r="T119" s="24">
        <f t="shared" si="41"/>
        <v>78.77000000000001</v>
      </c>
    </row>
    <row r="120" spans="1:20" ht="12.75" customHeight="1" x14ac:dyDescent="0.2">
      <c r="A120" s="119"/>
      <c r="B120" s="71"/>
      <c r="C120" s="26" t="s">
        <v>85</v>
      </c>
      <c r="D120" s="162">
        <v>14</v>
      </c>
      <c r="E120" s="24">
        <v>4.5</v>
      </c>
      <c r="F120" s="24">
        <v>18.05</v>
      </c>
      <c r="G120" s="24">
        <v>0</v>
      </c>
      <c r="H120" s="24">
        <f t="shared" si="36"/>
        <v>22.55</v>
      </c>
      <c r="I120" s="24">
        <v>0.5</v>
      </c>
      <c r="J120" s="24">
        <v>0</v>
      </c>
      <c r="K120" s="24">
        <f t="shared" si="37"/>
        <v>23.05</v>
      </c>
      <c r="L120" s="24">
        <v>8.5</v>
      </c>
      <c r="M120" s="24">
        <v>22.041999999999998</v>
      </c>
      <c r="N120" s="24">
        <v>1.9</v>
      </c>
      <c r="O120" s="24">
        <f t="shared" si="38"/>
        <v>32.442</v>
      </c>
      <c r="P120" s="24">
        <f t="shared" si="39"/>
        <v>55.492000000000004</v>
      </c>
      <c r="Q120" s="24">
        <v>0</v>
      </c>
      <c r="R120" s="24">
        <v>0.53</v>
      </c>
      <c r="S120" s="24">
        <f t="shared" si="40"/>
        <v>0.53</v>
      </c>
      <c r="T120" s="24">
        <f t="shared" si="41"/>
        <v>56.022000000000006</v>
      </c>
    </row>
    <row r="121" spans="1:20" ht="12.75" customHeight="1" x14ac:dyDescent="0.2">
      <c r="A121" s="119"/>
      <c r="B121" s="71"/>
      <c r="C121" s="26" t="s">
        <v>84</v>
      </c>
      <c r="D121" s="162">
        <v>90</v>
      </c>
      <c r="E121" s="24">
        <v>1.9500000000000002</v>
      </c>
      <c r="F121" s="24">
        <v>364.62</v>
      </c>
      <c r="G121" s="24">
        <v>6944.7</v>
      </c>
      <c r="H121" s="24">
        <f t="shared" si="36"/>
        <v>7311.2699999999995</v>
      </c>
      <c r="I121" s="24">
        <v>3260.3049999999998</v>
      </c>
      <c r="J121" s="24">
        <v>20</v>
      </c>
      <c r="K121" s="24">
        <f t="shared" si="37"/>
        <v>10591.574999999999</v>
      </c>
      <c r="L121" s="24">
        <v>142.4</v>
      </c>
      <c r="M121" s="24">
        <v>4265.9121999999998</v>
      </c>
      <c r="N121" s="24">
        <v>4288.87</v>
      </c>
      <c r="O121" s="24">
        <f t="shared" si="38"/>
        <v>8697.1821999999993</v>
      </c>
      <c r="P121" s="24">
        <f t="shared" si="39"/>
        <v>19288.7572</v>
      </c>
      <c r="Q121" s="24">
        <v>8.6</v>
      </c>
      <c r="R121" s="24">
        <v>15.092499999999998</v>
      </c>
      <c r="S121" s="24">
        <f t="shared" si="40"/>
        <v>23.692499999999995</v>
      </c>
      <c r="T121" s="24">
        <f t="shared" si="41"/>
        <v>19312.449700000001</v>
      </c>
    </row>
    <row r="122" spans="1:20" ht="12.75" customHeight="1" x14ac:dyDescent="0.2">
      <c r="A122" s="119"/>
      <c r="B122" s="71"/>
      <c r="C122" s="26" t="s">
        <v>88</v>
      </c>
      <c r="D122" s="162">
        <v>12</v>
      </c>
      <c r="E122" s="24">
        <v>0</v>
      </c>
      <c r="F122" s="24">
        <v>2.5499999999999998</v>
      </c>
      <c r="G122" s="24">
        <v>0</v>
      </c>
      <c r="H122" s="24">
        <f t="shared" si="36"/>
        <v>2.5499999999999998</v>
      </c>
      <c r="I122" s="24">
        <v>0</v>
      </c>
      <c r="J122" s="24">
        <v>0</v>
      </c>
      <c r="K122" s="24">
        <f t="shared" si="37"/>
        <v>2.5499999999999998</v>
      </c>
      <c r="L122" s="24">
        <v>0</v>
      </c>
      <c r="M122" s="24">
        <v>4.1531000000000002</v>
      </c>
      <c r="N122" s="24">
        <v>0.02</v>
      </c>
      <c r="O122" s="24">
        <f t="shared" si="38"/>
        <v>4.1730999999999998</v>
      </c>
      <c r="P122" s="24">
        <f t="shared" si="39"/>
        <v>6.7230999999999996</v>
      </c>
      <c r="Q122" s="24">
        <v>0</v>
      </c>
      <c r="R122" s="24">
        <v>0.03</v>
      </c>
      <c r="S122" s="24">
        <f t="shared" si="40"/>
        <v>0.03</v>
      </c>
      <c r="T122" s="24">
        <f t="shared" si="41"/>
        <v>6.7530999999999999</v>
      </c>
    </row>
    <row r="123" spans="1:20" ht="12.75" customHeight="1" x14ac:dyDescent="0.2">
      <c r="A123" s="119"/>
      <c r="B123" s="87"/>
      <c r="C123" s="26" t="s">
        <v>293</v>
      </c>
      <c r="D123" s="162">
        <v>19</v>
      </c>
      <c r="E123" s="24">
        <v>0</v>
      </c>
      <c r="F123" s="24">
        <v>0</v>
      </c>
      <c r="G123" s="24">
        <v>0</v>
      </c>
      <c r="H123" s="24">
        <f t="shared" si="36"/>
        <v>0</v>
      </c>
      <c r="I123" s="24">
        <v>2.2000000000000002</v>
      </c>
      <c r="J123" s="24">
        <v>0</v>
      </c>
      <c r="K123" s="24">
        <f t="shared" si="37"/>
        <v>2.2000000000000002</v>
      </c>
      <c r="L123" s="24">
        <v>8</v>
      </c>
      <c r="M123" s="24">
        <v>45.259999999999991</v>
      </c>
      <c r="N123" s="24">
        <v>58.45</v>
      </c>
      <c r="O123" s="24">
        <f t="shared" si="38"/>
        <v>111.71</v>
      </c>
      <c r="P123" s="24">
        <f t="shared" si="39"/>
        <v>113.91</v>
      </c>
      <c r="Q123" s="24">
        <v>0</v>
      </c>
      <c r="R123" s="24">
        <v>0</v>
      </c>
      <c r="S123" s="24">
        <f t="shared" si="40"/>
        <v>0</v>
      </c>
      <c r="T123" s="24">
        <f t="shared" si="41"/>
        <v>113.91</v>
      </c>
    </row>
    <row r="124" spans="1:20" ht="12.75" customHeight="1" x14ac:dyDescent="0.2">
      <c r="A124" s="119"/>
      <c r="B124" s="71" t="s">
        <v>91</v>
      </c>
      <c r="C124" s="26" t="s">
        <v>91</v>
      </c>
      <c r="D124" s="162">
        <v>31</v>
      </c>
      <c r="E124" s="24">
        <v>3</v>
      </c>
      <c r="F124" s="24">
        <v>0</v>
      </c>
      <c r="G124" s="24">
        <v>0</v>
      </c>
      <c r="H124" s="24">
        <f t="shared" si="36"/>
        <v>3</v>
      </c>
      <c r="I124" s="24">
        <v>12</v>
      </c>
      <c r="J124" s="24">
        <v>0</v>
      </c>
      <c r="K124" s="24">
        <f t="shared" si="37"/>
        <v>15</v>
      </c>
      <c r="L124" s="24">
        <v>216.70999999999998</v>
      </c>
      <c r="M124" s="24">
        <v>29.380000000000003</v>
      </c>
      <c r="N124" s="24">
        <v>37.199999999999996</v>
      </c>
      <c r="O124" s="24">
        <f t="shared" si="38"/>
        <v>283.28999999999996</v>
      </c>
      <c r="P124" s="24">
        <f t="shared" si="39"/>
        <v>298.28999999999996</v>
      </c>
      <c r="Q124" s="24">
        <v>2.5</v>
      </c>
      <c r="R124" s="24">
        <v>19.350000000000001</v>
      </c>
      <c r="S124" s="24">
        <f t="shared" si="40"/>
        <v>21.85</v>
      </c>
      <c r="T124" s="24">
        <f t="shared" si="41"/>
        <v>320.14</v>
      </c>
    </row>
    <row r="125" spans="1:20" ht="12.75" customHeight="1" x14ac:dyDescent="0.2">
      <c r="A125" s="119"/>
      <c r="B125" s="71"/>
      <c r="C125" s="26" t="s">
        <v>109</v>
      </c>
      <c r="D125" s="162">
        <v>7</v>
      </c>
      <c r="E125" s="24">
        <v>0</v>
      </c>
      <c r="F125" s="24">
        <v>0</v>
      </c>
      <c r="G125" s="24">
        <v>0</v>
      </c>
      <c r="H125" s="24">
        <f t="shared" si="36"/>
        <v>0</v>
      </c>
      <c r="I125" s="24">
        <v>0.55000000000000004</v>
      </c>
      <c r="J125" s="24">
        <v>0</v>
      </c>
      <c r="K125" s="24">
        <f t="shared" si="37"/>
        <v>0.55000000000000004</v>
      </c>
      <c r="L125" s="24">
        <v>0.3</v>
      </c>
      <c r="M125" s="24">
        <v>3.93</v>
      </c>
      <c r="N125" s="24">
        <v>1.7000000000000002</v>
      </c>
      <c r="O125" s="24">
        <f t="shared" si="38"/>
        <v>5.9300000000000006</v>
      </c>
      <c r="P125" s="24">
        <f t="shared" si="39"/>
        <v>6.48</v>
      </c>
      <c r="Q125" s="24">
        <v>0</v>
      </c>
      <c r="R125" s="24">
        <v>0</v>
      </c>
      <c r="S125" s="24">
        <f t="shared" si="40"/>
        <v>0</v>
      </c>
      <c r="T125" s="24">
        <f t="shared" si="41"/>
        <v>6.48</v>
      </c>
    </row>
    <row r="126" spans="1:20" ht="12.75" customHeight="1" x14ac:dyDescent="0.2">
      <c r="A126" s="119"/>
      <c r="B126" s="71"/>
      <c r="C126" s="26" t="s">
        <v>83</v>
      </c>
      <c r="D126" s="162">
        <v>9</v>
      </c>
      <c r="E126" s="24">
        <v>0</v>
      </c>
      <c r="F126" s="24">
        <v>225.97</v>
      </c>
      <c r="G126" s="24">
        <v>0</v>
      </c>
      <c r="H126" s="24">
        <f t="shared" si="36"/>
        <v>225.97</v>
      </c>
      <c r="I126" s="24">
        <v>0</v>
      </c>
      <c r="J126" s="24">
        <v>0</v>
      </c>
      <c r="K126" s="24">
        <f t="shared" si="37"/>
        <v>225.97</v>
      </c>
      <c r="L126" s="24">
        <v>1877.22</v>
      </c>
      <c r="M126" s="24">
        <v>160.42000000000002</v>
      </c>
      <c r="N126" s="24">
        <v>31.68</v>
      </c>
      <c r="O126" s="24">
        <f t="shared" si="38"/>
        <v>2069.3200000000002</v>
      </c>
      <c r="P126" s="24">
        <f t="shared" si="39"/>
        <v>2295.29</v>
      </c>
      <c r="Q126" s="24">
        <v>0</v>
      </c>
      <c r="R126" s="24">
        <v>0.5</v>
      </c>
      <c r="S126" s="24">
        <f t="shared" si="40"/>
        <v>0.5</v>
      </c>
      <c r="T126" s="24">
        <f t="shared" si="41"/>
        <v>2295.79</v>
      </c>
    </row>
    <row r="127" spans="1:20" ht="12.75" customHeight="1" x14ac:dyDescent="0.2">
      <c r="A127" s="119"/>
      <c r="B127" s="71"/>
      <c r="C127" s="26" t="s">
        <v>92</v>
      </c>
      <c r="D127" s="162">
        <v>22</v>
      </c>
      <c r="E127" s="24">
        <v>1.5</v>
      </c>
      <c r="F127" s="24">
        <v>0</v>
      </c>
      <c r="G127" s="24">
        <v>0</v>
      </c>
      <c r="H127" s="24">
        <f t="shared" si="36"/>
        <v>1.5</v>
      </c>
      <c r="I127" s="24">
        <v>0.2</v>
      </c>
      <c r="J127" s="24">
        <v>0</v>
      </c>
      <c r="K127" s="24">
        <f t="shared" si="37"/>
        <v>1.7</v>
      </c>
      <c r="L127" s="24">
        <v>30.9</v>
      </c>
      <c r="M127" s="24">
        <v>10.81</v>
      </c>
      <c r="N127" s="24">
        <v>9.2000000000000011</v>
      </c>
      <c r="O127" s="24">
        <f t="shared" si="38"/>
        <v>50.910000000000004</v>
      </c>
      <c r="P127" s="24">
        <f t="shared" si="39"/>
        <v>52.610000000000007</v>
      </c>
      <c r="Q127" s="24">
        <v>4.5</v>
      </c>
      <c r="R127" s="24">
        <v>3.41</v>
      </c>
      <c r="S127" s="24">
        <f t="shared" si="40"/>
        <v>7.91</v>
      </c>
      <c r="T127" s="24">
        <f t="shared" si="41"/>
        <v>60.52000000000001</v>
      </c>
    </row>
    <row r="128" spans="1:20" ht="12.75" customHeight="1" x14ac:dyDescent="0.2">
      <c r="A128" s="119"/>
      <c r="B128" s="71"/>
      <c r="C128" s="26" t="s">
        <v>95</v>
      </c>
      <c r="D128" s="162">
        <v>27</v>
      </c>
      <c r="E128" s="24">
        <v>0</v>
      </c>
      <c r="F128" s="24">
        <v>0</v>
      </c>
      <c r="G128" s="24">
        <v>0</v>
      </c>
      <c r="H128" s="24">
        <f t="shared" si="36"/>
        <v>0</v>
      </c>
      <c r="I128" s="24">
        <v>9.3000000000000007</v>
      </c>
      <c r="J128" s="24">
        <v>0</v>
      </c>
      <c r="K128" s="24">
        <f t="shared" si="37"/>
        <v>9.3000000000000007</v>
      </c>
      <c r="L128" s="24">
        <v>950</v>
      </c>
      <c r="M128" s="24">
        <v>29.09</v>
      </c>
      <c r="N128" s="24">
        <v>33.020000000000003</v>
      </c>
      <c r="O128" s="24">
        <f t="shared" si="38"/>
        <v>1012.11</v>
      </c>
      <c r="P128" s="24">
        <f t="shared" si="39"/>
        <v>1021.41</v>
      </c>
      <c r="Q128" s="24">
        <v>2</v>
      </c>
      <c r="R128" s="24">
        <v>19.7</v>
      </c>
      <c r="S128" s="24">
        <f t="shared" si="40"/>
        <v>21.7</v>
      </c>
      <c r="T128" s="24">
        <f t="shared" si="41"/>
        <v>1043.1099999999999</v>
      </c>
    </row>
    <row r="129" spans="1:20" ht="12.75" customHeight="1" x14ac:dyDescent="0.2">
      <c r="A129" s="119"/>
      <c r="B129" s="71"/>
      <c r="C129" s="26" t="s">
        <v>99</v>
      </c>
      <c r="D129" s="162">
        <v>8</v>
      </c>
      <c r="E129" s="24">
        <v>0</v>
      </c>
      <c r="F129" s="24">
        <v>0</v>
      </c>
      <c r="G129" s="24">
        <v>0</v>
      </c>
      <c r="H129" s="24">
        <f t="shared" si="36"/>
        <v>0</v>
      </c>
      <c r="I129" s="24">
        <v>0.3</v>
      </c>
      <c r="J129" s="24">
        <v>0</v>
      </c>
      <c r="K129" s="24">
        <f t="shared" si="37"/>
        <v>0.3</v>
      </c>
      <c r="L129" s="24">
        <v>10</v>
      </c>
      <c r="M129" s="24">
        <v>22.3</v>
      </c>
      <c r="N129" s="24">
        <v>8.6</v>
      </c>
      <c r="O129" s="24">
        <f t="shared" si="38"/>
        <v>40.9</v>
      </c>
      <c r="P129" s="24">
        <f t="shared" si="39"/>
        <v>41.199999999999996</v>
      </c>
      <c r="Q129" s="24">
        <v>7</v>
      </c>
      <c r="R129" s="24">
        <v>0</v>
      </c>
      <c r="S129" s="24">
        <f t="shared" si="40"/>
        <v>7</v>
      </c>
      <c r="T129" s="24">
        <f t="shared" si="41"/>
        <v>48.199999999999996</v>
      </c>
    </row>
    <row r="130" spans="1:20" ht="12.75" customHeight="1" x14ac:dyDescent="0.2">
      <c r="A130" s="119"/>
      <c r="B130" s="71"/>
      <c r="C130" s="26" t="s">
        <v>104</v>
      </c>
      <c r="D130" s="162">
        <v>60</v>
      </c>
      <c r="E130" s="24">
        <v>6.3</v>
      </c>
      <c r="F130" s="24">
        <v>0</v>
      </c>
      <c r="G130" s="24">
        <v>0.2</v>
      </c>
      <c r="H130" s="24">
        <f t="shared" si="36"/>
        <v>6.5</v>
      </c>
      <c r="I130" s="24">
        <v>43.120000000000005</v>
      </c>
      <c r="J130" s="24">
        <v>0</v>
      </c>
      <c r="K130" s="24">
        <f t="shared" si="37"/>
        <v>49.620000000000005</v>
      </c>
      <c r="L130" s="24">
        <v>13.799999999999999</v>
      </c>
      <c r="M130" s="24">
        <v>210.45999999999989</v>
      </c>
      <c r="N130" s="24">
        <v>245.66999999999993</v>
      </c>
      <c r="O130" s="24">
        <f t="shared" si="38"/>
        <v>469.92999999999984</v>
      </c>
      <c r="P130" s="24">
        <f t="shared" si="39"/>
        <v>519.54999999999984</v>
      </c>
      <c r="Q130" s="24">
        <v>2.5</v>
      </c>
      <c r="R130" s="24">
        <v>6.4499999999999993</v>
      </c>
      <c r="S130" s="24">
        <f t="shared" si="40"/>
        <v>8.9499999999999993</v>
      </c>
      <c r="T130" s="24">
        <f t="shared" si="41"/>
        <v>528.49999999999989</v>
      </c>
    </row>
    <row r="131" spans="1:20" ht="12.75" customHeight="1" x14ac:dyDescent="0.2">
      <c r="A131" s="119"/>
      <c r="B131" s="87"/>
      <c r="C131" s="26" t="s">
        <v>108</v>
      </c>
      <c r="D131" s="162">
        <v>10</v>
      </c>
      <c r="E131" s="24">
        <v>0</v>
      </c>
      <c r="F131" s="24">
        <v>0</v>
      </c>
      <c r="G131" s="24">
        <v>0</v>
      </c>
      <c r="H131" s="24">
        <f t="shared" si="36"/>
        <v>0</v>
      </c>
      <c r="I131" s="24">
        <v>0.5</v>
      </c>
      <c r="J131" s="24">
        <v>0</v>
      </c>
      <c r="K131" s="24">
        <f t="shared" si="37"/>
        <v>0.5</v>
      </c>
      <c r="L131" s="24">
        <v>0</v>
      </c>
      <c r="M131" s="24">
        <v>14.56</v>
      </c>
      <c r="N131" s="24">
        <v>10.43</v>
      </c>
      <c r="O131" s="24">
        <f t="shared" si="38"/>
        <v>24.990000000000002</v>
      </c>
      <c r="P131" s="24">
        <f t="shared" si="39"/>
        <v>25.490000000000002</v>
      </c>
      <c r="Q131" s="24">
        <v>0</v>
      </c>
      <c r="R131" s="24">
        <v>1.7999999999999998</v>
      </c>
      <c r="S131" s="24">
        <f t="shared" si="40"/>
        <v>1.7999999999999998</v>
      </c>
      <c r="T131" s="24">
        <f t="shared" si="41"/>
        <v>27.290000000000003</v>
      </c>
    </row>
    <row r="132" spans="1:20" ht="12.75" customHeight="1" x14ac:dyDescent="0.2">
      <c r="A132" s="119"/>
      <c r="B132" s="71" t="s">
        <v>82</v>
      </c>
      <c r="C132" s="26" t="s">
        <v>82</v>
      </c>
      <c r="D132" s="162">
        <v>43</v>
      </c>
      <c r="E132" s="24">
        <v>25.509999999999998</v>
      </c>
      <c r="F132" s="24">
        <v>1.8</v>
      </c>
      <c r="G132" s="24">
        <v>12.61</v>
      </c>
      <c r="H132" s="24">
        <f>SUM(E132:G132)</f>
        <v>39.92</v>
      </c>
      <c r="I132" s="24">
        <v>0.79999999999999993</v>
      </c>
      <c r="J132" s="24">
        <v>0</v>
      </c>
      <c r="K132" s="24">
        <f>SUM(H132:J132)</f>
        <v>40.72</v>
      </c>
      <c r="L132" s="24">
        <v>8.35</v>
      </c>
      <c r="M132" s="24">
        <v>37.552500000000002</v>
      </c>
      <c r="N132" s="24">
        <v>19.010000000000002</v>
      </c>
      <c r="O132" s="24">
        <f>SUM(L132:N132)</f>
        <v>64.912500000000009</v>
      </c>
      <c r="P132" s="24">
        <f>K132+O132</f>
        <v>105.63250000000001</v>
      </c>
      <c r="Q132" s="24">
        <v>0</v>
      </c>
      <c r="R132" s="24">
        <v>3.08</v>
      </c>
      <c r="S132" s="24">
        <f>SUM(Q132:R132)</f>
        <v>3.08</v>
      </c>
      <c r="T132" s="24">
        <f>P132+S132</f>
        <v>108.71250000000001</v>
      </c>
    </row>
    <row r="133" spans="1:20" ht="12.75" customHeight="1" x14ac:dyDescent="0.2">
      <c r="A133" s="119"/>
      <c r="B133" s="71"/>
      <c r="C133" s="26" t="s">
        <v>87</v>
      </c>
      <c r="D133" s="162">
        <v>11</v>
      </c>
      <c r="E133" s="24">
        <v>0.5</v>
      </c>
      <c r="F133" s="24">
        <v>2</v>
      </c>
      <c r="G133" s="24">
        <v>0.05</v>
      </c>
      <c r="H133" s="24">
        <f>SUM(E133:G133)</f>
        <v>2.5499999999999998</v>
      </c>
      <c r="I133" s="24">
        <v>2.4</v>
      </c>
      <c r="J133" s="24">
        <v>0</v>
      </c>
      <c r="K133" s="24">
        <f>SUM(H133:J133)</f>
        <v>4.9499999999999993</v>
      </c>
      <c r="L133" s="24">
        <v>0</v>
      </c>
      <c r="M133" s="24">
        <v>4.21</v>
      </c>
      <c r="N133" s="24">
        <v>0.56000000000000005</v>
      </c>
      <c r="O133" s="24">
        <f>SUM(L133:N133)</f>
        <v>4.7699999999999996</v>
      </c>
      <c r="P133" s="24">
        <f>K133+O133</f>
        <v>9.7199999999999989</v>
      </c>
      <c r="Q133" s="24">
        <v>0</v>
      </c>
      <c r="R133" s="24">
        <v>5.8</v>
      </c>
      <c r="S133" s="24">
        <f>SUM(Q133:R133)</f>
        <v>5.8</v>
      </c>
      <c r="T133" s="24">
        <f>P133+S133</f>
        <v>15.52</v>
      </c>
    </row>
    <row r="134" spans="1:20" ht="12.75" customHeight="1" x14ac:dyDescent="0.2">
      <c r="A134" s="119"/>
      <c r="B134" s="71"/>
      <c r="C134" s="165" t="s">
        <v>97</v>
      </c>
      <c r="D134" s="160">
        <v>12</v>
      </c>
      <c r="E134" s="25">
        <v>6</v>
      </c>
      <c r="F134" s="25">
        <v>0.8</v>
      </c>
      <c r="G134" s="25">
        <v>4.3</v>
      </c>
      <c r="H134" s="25">
        <f>SUM(E134:G134)</f>
        <v>11.1</v>
      </c>
      <c r="I134" s="25">
        <v>21.700000000000003</v>
      </c>
      <c r="J134" s="25">
        <v>0</v>
      </c>
      <c r="K134" s="25">
        <f>SUM(H134:J134)</f>
        <v>32.800000000000004</v>
      </c>
      <c r="L134" s="25">
        <v>0</v>
      </c>
      <c r="M134" s="25">
        <v>23.5</v>
      </c>
      <c r="N134" s="25">
        <v>6.1000000000000005</v>
      </c>
      <c r="O134" s="25">
        <f>SUM(L134:N134)</f>
        <v>29.6</v>
      </c>
      <c r="P134" s="25">
        <f>K134+O134</f>
        <v>62.400000000000006</v>
      </c>
      <c r="Q134" s="25">
        <v>0</v>
      </c>
      <c r="R134" s="25">
        <v>7.5</v>
      </c>
      <c r="S134" s="25">
        <f>SUM(Q134:R134)</f>
        <v>7.5</v>
      </c>
      <c r="T134" s="25">
        <f>P134+S134</f>
        <v>69.900000000000006</v>
      </c>
    </row>
    <row r="135" spans="1:20" ht="12.75" customHeight="1" x14ac:dyDescent="0.25">
      <c r="A135" s="230" t="s">
        <v>0</v>
      </c>
      <c r="B135" s="231"/>
      <c r="C135" s="232" t="s">
        <v>0</v>
      </c>
      <c r="D135" s="53">
        <f>SUM(D105:D134)</f>
        <v>684</v>
      </c>
      <c r="E135" s="54">
        <f>SUM(E105:E134)</f>
        <v>210.96249999999998</v>
      </c>
      <c r="F135" s="54">
        <f>SUM(F105:F134)</f>
        <v>883.51199999999994</v>
      </c>
      <c r="G135" s="54">
        <f>SUM(G105:G134)</f>
        <v>7016.16</v>
      </c>
      <c r="H135" s="54">
        <f>+G135+F135+E135</f>
        <v>8110.6344999999992</v>
      </c>
      <c r="I135" s="54">
        <f>SUM(I105:I134)</f>
        <v>3476.9450000000002</v>
      </c>
      <c r="J135" s="54">
        <f>SUM(J105:J134)</f>
        <v>20</v>
      </c>
      <c r="K135" s="54">
        <f>+J135+I135+H135</f>
        <v>11607.5795</v>
      </c>
      <c r="L135" s="54">
        <f>SUM(L105:L134)</f>
        <v>3828.3900000000003</v>
      </c>
      <c r="M135" s="54">
        <f>SUM(M105:M134)</f>
        <v>6030.696600000002</v>
      </c>
      <c r="N135" s="54">
        <f>SUM(N105:N134)</f>
        <v>5137.0400000000018</v>
      </c>
      <c r="O135" s="54">
        <f>+N135+M135+L135</f>
        <v>14996.126600000003</v>
      </c>
      <c r="P135" s="54">
        <f>+O135+K135</f>
        <v>26603.706100000003</v>
      </c>
      <c r="Q135" s="54">
        <f>SUM(Q105:Q134)</f>
        <v>29.8</v>
      </c>
      <c r="R135" s="54">
        <f>SUM(R105:R134)</f>
        <v>229.8108</v>
      </c>
      <c r="S135" s="54">
        <f>+R135+Q135</f>
        <v>259.61079999999998</v>
      </c>
      <c r="T135" s="55">
        <f>+S135+P135</f>
        <v>26863.316900000002</v>
      </c>
    </row>
    <row r="136" spans="1:20" ht="12.75" customHeight="1" x14ac:dyDescent="0.2">
      <c r="A136" s="166" t="s">
        <v>7</v>
      </c>
      <c r="B136" s="35" t="s">
        <v>426</v>
      </c>
      <c r="C136" s="161" t="s">
        <v>123</v>
      </c>
      <c r="D136" s="153">
        <v>94</v>
      </c>
      <c r="E136" s="154">
        <v>0.5</v>
      </c>
      <c r="F136" s="154">
        <v>2.2600000000000002</v>
      </c>
      <c r="G136" s="154">
        <v>20.12</v>
      </c>
      <c r="H136" s="154">
        <f t="shared" ref="H136:H164" si="42">SUM(E136:G136)</f>
        <v>22.880000000000003</v>
      </c>
      <c r="I136" s="154">
        <v>107.82000000000001</v>
      </c>
      <c r="J136" s="154">
        <v>8</v>
      </c>
      <c r="K136" s="154">
        <f t="shared" ref="K136:K189" si="43">SUM(H136:J136)</f>
        <v>138.70000000000002</v>
      </c>
      <c r="L136" s="154">
        <v>20.77</v>
      </c>
      <c r="M136" s="154">
        <v>72.768100000000004</v>
      </c>
      <c r="N136" s="154">
        <v>85.710000000000022</v>
      </c>
      <c r="O136" s="154">
        <f t="shared" ref="O136:O189" si="44">SUM(L136:N136)</f>
        <v>179.24810000000002</v>
      </c>
      <c r="P136" s="154">
        <f t="shared" ref="P136:P164" si="45">K136+O136</f>
        <v>317.94810000000007</v>
      </c>
      <c r="Q136" s="154">
        <v>5.8</v>
      </c>
      <c r="R136" s="154">
        <v>8.31</v>
      </c>
      <c r="S136" s="154">
        <f t="shared" ref="S136:S164" si="46">SUM(Q136:R136)</f>
        <v>14.11</v>
      </c>
      <c r="T136" s="154">
        <f t="shared" ref="T136:T164" si="47">P136+S136</f>
        <v>332.05810000000008</v>
      </c>
    </row>
    <row r="137" spans="1:20" ht="12.75" customHeight="1" x14ac:dyDescent="0.2">
      <c r="A137" s="167"/>
      <c r="B137" s="35"/>
      <c r="C137" s="26" t="s">
        <v>140</v>
      </c>
      <c r="D137" s="162">
        <v>12</v>
      </c>
      <c r="E137" s="24">
        <v>0</v>
      </c>
      <c r="F137" s="24">
        <v>2.9</v>
      </c>
      <c r="G137" s="24">
        <v>0.5</v>
      </c>
      <c r="H137" s="24">
        <f t="shared" si="42"/>
        <v>3.4</v>
      </c>
      <c r="I137" s="24">
        <v>1.65</v>
      </c>
      <c r="J137" s="24">
        <v>0</v>
      </c>
      <c r="K137" s="24">
        <f t="shared" si="43"/>
        <v>5.05</v>
      </c>
      <c r="L137" s="24">
        <v>0.02</v>
      </c>
      <c r="M137" s="24">
        <v>5.915</v>
      </c>
      <c r="N137" s="24">
        <v>0.9</v>
      </c>
      <c r="O137" s="24">
        <f t="shared" si="44"/>
        <v>6.835</v>
      </c>
      <c r="P137" s="24">
        <f t="shared" si="45"/>
        <v>11.885</v>
      </c>
      <c r="Q137" s="24">
        <v>0</v>
      </c>
      <c r="R137" s="24">
        <v>13.8</v>
      </c>
      <c r="S137" s="24">
        <f t="shared" si="46"/>
        <v>13.8</v>
      </c>
      <c r="T137" s="24">
        <f t="shared" si="47"/>
        <v>25.685000000000002</v>
      </c>
    </row>
    <row r="138" spans="1:20" ht="12.75" customHeight="1" x14ac:dyDescent="0.2">
      <c r="A138" s="167"/>
      <c r="B138" s="35"/>
      <c r="C138" s="26" t="s">
        <v>141</v>
      </c>
      <c r="D138" s="162">
        <v>3</v>
      </c>
      <c r="E138" s="24">
        <v>0</v>
      </c>
      <c r="F138" s="24">
        <v>0</v>
      </c>
      <c r="G138" s="24">
        <v>0</v>
      </c>
      <c r="H138" s="24">
        <f t="shared" si="42"/>
        <v>0</v>
      </c>
      <c r="I138" s="24">
        <v>0</v>
      </c>
      <c r="J138" s="24">
        <v>0</v>
      </c>
      <c r="K138" s="24">
        <f t="shared" si="43"/>
        <v>0</v>
      </c>
      <c r="L138" s="24">
        <v>0</v>
      </c>
      <c r="M138" s="24">
        <v>3.39</v>
      </c>
      <c r="N138" s="24">
        <v>0</v>
      </c>
      <c r="O138" s="24">
        <f t="shared" si="44"/>
        <v>3.39</v>
      </c>
      <c r="P138" s="24">
        <f t="shared" si="45"/>
        <v>3.39</v>
      </c>
      <c r="Q138" s="24">
        <v>0</v>
      </c>
      <c r="R138" s="24">
        <v>0</v>
      </c>
      <c r="S138" s="24">
        <f t="shared" si="46"/>
        <v>0</v>
      </c>
      <c r="T138" s="24">
        <f t="shared" si="47"/>
        <v>3.39</v>
      </c>
    </row>
    <row r="139" spans="1:20" ht="12.75" customHeight="1" x14ac:dyDescent="0.2">
      <c r="A139" s="167"/>
      <c r="B139" s="35"/>
      <c r="C139" s="26" t="s">
        <v>147</v>
      </c>
      <c r="D139" s="162">
        <v>40</v>
      </c>
      <c r="E139" s="24">
        <v>0</v>
      </c>
      <c r="F139" s="24">
        <v>111.60000000000001</v>
      </c>
      <c r="G139" s="24">
        <v>13.23</v>
      </c>
      <c r="H139" s="24">
        <f t="shared" si="42"/>
        <v>124.83000000000001</v>
      </c>
      <c r="I139" s="24">
        <v>51.26</v>
      </c>
      <c r="J139" s="24">
        <v>0.44</v>
      </c>
      <c r="K139" s="24">
        <f t="shared" si="43"/>
        <v>176.53</v>
      </c>
      <c r="L139" s="24">
        <v>2.6799999999999997</v>
      </c>
      <c r="M139" s="24">
        <v>21.155000000000001</v>
      </c>
      <c r="N139" s="24">
        <v>36.17</v>
      </c>
      <c r="O139" s="24">
        <f t="shared" si="44"/>
        <v>60.005000000000003</v>
      </c>
      <c r="P139" s="24">
        <f t="shared" si="45"/>
        <v>236.535</v>
      </c>
      <c r="Q139" s="24">
        <v>0.04</v>
      </c>
      <c r="R139" s="24">
        <v>159.53000000000006</v>
      </c>
      <c r="S139" s="24">
        <f t="shared" si="46"/>
        <v>159.57000000000005</v>
      </c>
      <c r="T139" s="24">
        <f t="shared" si="47"/>
        <v>396.10500000000002</v>
      </c>
    </row>
    <row r="140" spans="1:20" ht="12.75" customHeight="1" x14ac:dyDescent="0.2">
      <c r="A140" s="167"/>
      <c r="B140" s="35"/>
      <c r="C140" s="26" t="s">
        <v>137</v>
      </c>
      <c r="D140" s="162">
        <v>9</v>
      </c>
      <c r="E140" s="24">
        <v>1</v>
      </c>
      <c r="F140" s="24">
        <v>0.4</v>
      </c>
      <c r="G140" s="24">
        <v>0</v>
      </c>
      <c r="H140" s="24">
        <f t="shared" si="42"/>
        <v>1.4</v>
      </c>
      <c r="I140" s="24">
        <v>1.5</v>
      </c>
      <c r="J140" s="24">
        <v>0.4</v>
      </c>
      <c r="K140" s="24">
        <f t="shared" si="43"/>
        <v>3.3</v>
      </c>
      <c r="L140" s="24">
        <v>0</v>
      </c>
      <c r="M140" s="24">
        <v>2.95</v>
      </c>
      <c r="N140" s="24">
        <v>1.8900000000000001</v>
      </c>
      <c r="O140" s="24">
        <f t="shared" si="44"/>
        <v>4.84</v>
      </c>
      <c r="P140" s="24">
        <f t="shared" si="45"/>
        <v>8.14</v>
      </c>
      <c r="Q140" s="24">
        <v>13.37</v>
      </c>
      <c r="R140" s="24">
        <v>30.77</v>
      </c>
      <c r="S140" s="24">
        <f t="shared" si="46"/>
        <v>44.14</v>
      </c>
      <c r="T140" s="24">
        <f t="shared" si="47"/>
        <v>52.28</v>
      </c>
    </row>
    <row r="141" spans="1:20" ht="12.75" customHeight="1" x14ac:dyDescent="0.2">
      <c r="A141" s="167"/>
      <c r="B141" s="35"/>
      <c r="C141" s="26" t="s">
        <v>148</v>
      </c>
      <c r="D141" s="162">
        <v>11</v>
      </c>
      <c r="E141" s="24">
        <v>0.05</v>
      </c>
      <c r="F141" s="24">
        <v>0</v>
      </c>
      <c r="G141" s="24">
        <v>0</v>
      </c>
      <c r="H141" s="24">
        <f t="shared" si="42"/>
        <v>0.05</v>
      </c>
      <c r="I141" s="24">
        <v>0</v>
      </c>
      <c r="J141" s="24">
        <v>0</v>
      </c>
      <c r="K141" s="24">
        <f t="shared" si="43"/>
        <v>0.05</v>
      </c>
      <c r="L141" s="24">
        <v>0</v>
      </c>
      <c r="M141" s="24">
        <v>4.4859999999999998</v>
      </c>
      <c r="N141" s="24">
        <v>0.2</v>
      </c>
      <c r="O141" s="24">
        <f t="shared" si="44"/>
        <v>4.6859999999999999</v>
      </c>
      <c r="P141" s="24">
        <f t="shared" si="45"/>
        <v>4.7359999999999998</v>
      </c>
      <c r="Q141" s="24">
        <v>0</v>
      </c>
      <c r="R141" s="24">
        <v>0</v>
      </c>
      <c r="S141" s="24">
        <f t="shared" si="46"/>
        <v>0</v>
      </c>
      <c r="T141" s="24">
        <f t="shared" si="47"/>
        <v>4.7359999999999998</v>
      </c>
    </row>
    <row r="142" spans="1:20" ht="12.75" customHeight="1" x14ac:dyDescent="0.2">
      <c r="A142" s="167"/>
      <c r="B142" s="35"/>
      <c r="C142" s="26" t="s">
        <v>117</v>
      </c>
      <c r="D142" s="162">
        <v>46</v>
      </c>
      <c r="E142" s="24">
        <v>7.42</v>
      </c>
      <c r="F142" s="24">
        <v>6.8819999999999997</v>
      </c>
      <c r="G142" s="24">
        <v>1.7</v>
      </c>
      <c r="H142" s="24">
        <f t="shared" si="42"/>
        <v>16.001999999999999</v>
      </c>
      <c r="I142" s="24">
        <v>5.245000000000001</v>
      </c>
      <c r="J142" s="24">
        <v>0</v>
      </c>
      <c r="K142" s="24">
        <f t="shared" si="43"/>
        <v>21.247</v>
      </c>
      <c r="L142" s="24">
        <v>0</v>
      </c>
      <c r="M142" s="24">
        <v>35.743600000000008</v>
      </c>
      <c r="N142" s="24">
        <v>6.4999999999999991</v>
      </c>
      <c r="O142" s="24">
        <f t="shared" si="44"/>
        <v>42.243600000000008</v>
      </c>
      <c r="P142" s="24">
        <f t="shared" si="45"/>
        <v>63.490600000000008</v>
      </c>
      <c r="Q142" s="24">
        <v>1.5</v>
      </c>
      <c r="R142" s="24">
        <v>26.55</v>
      </c>
      <c r="S142" s="24">
        <f t="shared" si="46"/>
        <v>28.05</v>
      </c>
      <c r="T142" s="24">
        <f t="shared" si="47"/>
        <v>91.540600000000012</v>
      </c>
    </row>
    <row r="143" spans="1:20" ht="12.75" customHeight="1" x14ac:dyDescent="0.2">
      <c r="A143" s="167"/>
      <c r="B143" s="35"/>
      <c r="C143" s="26" t="s">
        <v>149</v>
      </c>
      <c r="D143" s="162">
        <v>4</v>
      </c>
      <c r="E143" s="24">
        <v>0</v>
      </c>
      <c r="F143" s="24">
        <v>0</v>
      </c>
      <c r="G143" s="24">
        <v>0</v>
      </c>
      <c r="H143" s="24">
        <f t="shared" si="42"/>
        <v>0</v>
      </c>
      <c r="I143" s="24">
        <v>0</v>
      </c>
      <c r="J143" s="24">
        <v>0</v>
      </c>
      <c r="K143" s="24">
        <f t="shared" si="43"/>
        <v>0</v>
      </c>
      <c r="L143" s="24">
        <v>0.8</v>
      </c>
      <c r="M143" s="24">
        <v>0.51</v>
      </c>
      <c r="N143" s="24">
        <v>4.72</v>
      </c>
      <c r="O143" s="24">
        <f t="shared" si="44"/>
        <v>6.0299999999999994</v>
      </c>
      <c r="P143" s="24">
        <f t="shared" si="45"/>
        <v>6.0299999999999994</v>
      </c>
      <c r="Q143" s="24">
        <v>2</v>
      </c>
      <c r="R143" s="24">
        <v>2.4</v>
      </c>
      <c r="S143" s="24">
        <f t="shared" si="46"/>
        <v>4.4000000000000004</v>
      </c>
      <c r="T143" s="24">
        <f t="shared" si="47"/>
        <v>10.43</v>
      </c>
    </row>
    <row r="144" spans="1:20" ht="12.75" customHeight="1" x14ac:dyDescent="0.2">
      <c r="A144" s="167"/>
      <c r="B144" s="35"/>
      <c r="C144" s="26" t="s">
        <v>125</v>
      </c>
      <c r="D144" s="162">
        <v>2</v>
      </c>
      <c r="E144" s="24">
        <v>0</v>
      </c>
      <c r="F144" s="24">
        <v>0</v>
      </c>
      <c r="G144" s="24">
        <v>0</v>
      </c>
      <c r="H144" s="24">
        <f t="shared" si="42"/>
        <v>0</v>
      </c>
      <c r="I144" s="24">
        <v>1</v>
      </c>
      <c r="J144" s="24">
        <v>0</v>
      </c>
      <c r="K144" s="24">
        <f t="shared" si="43"/>
        <v>1</v>
      </c>
      <c r="L144" s="24">
        <v>1</v>
      </c>
      <c r="M144" s="24">
        <v>1.5</v>
      </c>
      <c r="N144" s="24">
        <v>0</v>
      </c>
      <c r="O144" s="24">
        <f t="shared" si="44"/>
        <v>2.5</v>
      </c>
      <c r="P144" s="24">
        <f t="shared" si="45"/>
        <v>3.5</v>
      </c>
      <c r="Q144" s="24">
        <v>28</v>
      </c>
      <c r="R144" s="24">
        <v>0</v>
      </c>
      <c r="S144" s="24">
        <f t="shared" si="46"/>
        <v>28</v>
      </c>
      <c r="T144" s="24">
        <f t="shared" si="47"/>
        <v>31.5</v>
      </c>
    </row>
    <row r="145" spans="1:20" ht="12.75" customHeight="1" x14ac:dyDescent="0.2">
      <c r="A145" s="167"/>
      <c r="B145" s="35"/>
      <c r="C145" s="26" t="s">
        <v>161</v>
      </c>
      <c r="D145" s="162">
        <v>19</v>
      </c>
      <c r="E145" s="24">
        <v>0</v>
      </c>
      <c r="F145" s="24">
        <v>0.21000000000000002</v>
      </c>
      <c r="G145" s="24">
        <v>0</v>
      </c>
      <c r="H145" s="24">
        <f t="shared" si="42"/>
        <v>0.21000000000000002</v>
      </c>
      <c r="I145" s="24">
        <v>0</v>
      </c>
      <c r="J145" s="24">
        <v>0</v>
      </c>
      <c r="K145" s="24">
        <f t="shared" si="43"/>
        <v>0.21000000000000002</v>
      </c>
      <c r="L145" s="24">
        <v>0</v>
      </c>
      <c r="M145" s="24">
        <v>4.3664000000000005</v>
      </c>
      <c r="N145" s="24">
        <v>0.25</v>
      </c>
      <c r="O145" s="24">
        <f t="shared" si="44"/>
        <v>4.6164000000000005</v>
      </c>
      <c r="P145" s="24">
        <f t="shared" si="45"/>
        <v>4.8264000000000005</v>
      </c>
      <c r="Q145" s="24">
        <v>14.4</v>
      </c>
      <c r="R145" s="24">
        <v>81</v>
      </c>
      <c r="S145" s="24">
        <f t="shared" si="46"/>
        <v>95.4</v>
      </c>
      <c r="T145" s="24">
        <f t="shared" si="47"/>
        <v>100.22640000000001</v>
      </c>
    </row>
    <row r="146" spans="1:20" ht="12.75" customHeight="1" x14ac:dyDescent="0.2">
      <c r="A146" s="167"/>
      <c r="B146" s="35"/>
      <c r="C146" s="26" t="s">
        <v>138</v>
      </c>
      <c r="D146" s="162">
        <v>15</v>
      </c>
      <c r="E146" s="24">
        <v>0.7</v>
      </c>
      <c r="F146" s="24">
        <v>0.22</v>
      </c>
      <c r="G146" s="24">
        <v>0</v>
      </c>
      <c r="H146" s="24">
        <f t="shared" si="42"/>
        <v>0.91999999999999993</v>
      </c>
      <c r="I146" s="24">
        <v>0</v>
      </c>
      <c r="J146" s="24">
        <v>0</v>
      </c>
      <c r="K146" s="24">
        <f t="shared" si="43"/>
        <v>0.91999999999999993</v>
      </c>
      <c r="L146" s="24">
        <v>0</v>
      </c>
      <c r="M146" s="24">
        <v>3.0649999999999995</v>
      </c>
      <c r="N146" s="24">
        <v>0.55000000000000004</v>
      </c>
      <c r="O146" s="24">
        <f t="shared" si="44"/>
        <v>3.6149999999999993</v>
      </c>
      <c r="P146" s="24">
        <f t="shared" si="45"/>
        <v>4.5349999999999993</v>
      </c>
      <c r="Q146" s="24">
        <v>20</v>
      </c>
      <c r="R146" s="24">
        <v>37</v>
      </c>
      <c r="S146" s="24">
        <f t="shared" si="46"/>
        <v>57</v>
      </c>
      <c r="T146" s="24">
        <f t="shared" si="47"/>
        <v>61.534999999999997</v>
      </c>
    </row>
    <row r="147" spans="1:20" ht="12.75" customHeight="1" x14ac:dyDescent="0.2">
      <c r="A147" s="167"/>
      <c r="B147" s="35"/>
      <c r="C147" s="26" t="s">
        <v>112</v>
      </c>
      <c r="D147" s="162">
        <v>23</v>
      </c>
      <c r="E147" s="24">
        <v>1</v>
      </c>
      <c r="F147" s="24">
        <v>0</v>
      </c>
      <c r="G147" s="24">
        <v>1.6</v>
      </c>
      <c r="H147" s="24">
        <f t="shared" si="42"/>
        <v>2.6</v>
      </c>
      <c r="I147" s="24">
        <v>0.30000000000000004</v>
      </c>
      <c r="J147" s="24">
        <v>0</v>
      </c>
      <c r="K147" s="24">
        <f t="shared" si="43"/>
        <v>2.9000000000000004</v>
      </c>
      <c r="L147" s="24">
        <v>0</v>
      </c>
      <c r="M147" s="24">
        <v>12.59</v>
      </c>
      <c r="N147" s="24">
        <v>13.299999999999999</v>
      </c>
      <c r="O147" s="24">
        <f t="shared" si="44"/>
        <v>25.89</v>
      </c>
      <c r="P147" s="24">
        <f t="shared" si="45"/>
        <v>28.79</v>
      </c>
      <c r="Q147" s="24">
        <v>1.35</v>
      </c>
      <c r="R147" s="24">
        <v>5.4</v>
      </c>
      <c r="S147" s="24">
        <f t="shared" si="46"/>
        <v>6.75</v>
      </c>
      <c r="T147" s="24">
        <f t="shared" si="47"/>
        <v>35.54</v>
      </c>
    </row>
    <row r="148" spans="1:20" ht="12.75" customHeight="1" x14ac:dyDescent="0.2">
      <c r="A148" s="167"/>
      <c r="B148" s="35"/>
      <c r="C148" s="26" t="s">
        <v>144</v>
      </c>
      <c r="D148" s="162">
        <v>29</v>
      </c>
      <c r="E148" s="24">
        <v>0</v>
      </c>
      <c r="F148" s="24">
        <v>2.25</v>
      </c>
      <c r="G148" s="24">
        <v>0.04</v>
      </c>
      <c r="H148" s="24">
        <f t="shared" si="42"/>
        <v>2.29</v>
      </c>
      <c r="I148" s="24">
        <v>0</v>
      </c>
      <c r="J148" s="24">
        <v>0</v>
      </c>
      <c r="K148" s="24">
        <f t="shared" si="43"/>
        <v>2.29</v>
      </c>
      <c r="L148" s="24">
        <v>0</v>
      </c>
      <c r="M148" s="24">
        <v>11.141799999999998</v>
      </c>
      <c r="N148" s="24">
        <v>9.620000000000001</v>
      </c>
      <c r="O148" s="24">
        <f t="shared" si="44"/>
        <v>20.761800000000001</v>
      </c>
      <c r="P148" s="24">
        <f t="shared" si="45"/>
        <v>23.0518</v>
      </c>
      <c r="Q148" s="24">
        <v>0</v>
      </c>
      <c r="R148" s="24">
        <v>0</v>
      </c>
      <c r="S148" s="24">
        <f t="shared" si="46"/>
        <v>0</v>
      </c>
      <c r="T148" s="24">
        <f t="shared" si="47"/>
        <v>23.0518</v>
      </c>
    </row>
    <row r="149" spans="1:20" ht="12.75" customHeight="1" x14ac:dyDescent="0.2">
      <c r="A149" s="167"/>
      <c r="B149" s="35"/>
      <c r="C149" s="26" t="s">
        <v>116</v>
      </c>
      <c r="D149" s="162">
        <v>17</v>
      </c>
      <c r="E149" s="24">
        <v>1</v>
      </c>
      <c r="F149" s="24">
        <v>32.53</v>
      </c>
      <c r="G149" s="24">
        <v>0.05</v>
      </c>
      <c r="H149" s="24">
        <f t="shared" si="42"/>
        <v>33.58</v>
      </c>
      <c r="I149" s="24">
        <v>1.2</v>
      </c>
      <c r="J149" s="24">
        <v>0</v>
      </c>
      <c r="K149" s="24">
        <f t="shared" si="43"/>
        <v>34.78</v>
      </c>
      <c r="L149" s="24">
        <v>2.5</v>
      </c>
      <c r="M149" s="24">
        <v>10.152999999999999</v>
      </c>
      <c r="N149" s="24">
        <v>0</v>
      </c>
      <c r="O149" s="24">
        <f t="shared" si="44"/>
        <v>12.652999999999999</v>
      </c>
      <c r="P149" s="24">
        <f t="shared" si="45"/>
        <v>47.433</v>
      </c>
      <c r="Q149" s="24">
        <v>0</v>
      </c>
      <c r="R149" s="24">
        <v>8.11</v>
      </c>
      <c r="S149" s="24">
        <f t="shared" si="46"/>
        <v>8.11</v>
      </c>
      <c r="T149" s="24">
        <f t="shared" si="47"/>
        <v>55.542999999999999</v>
      </c>
    </row>
    <row r="150" spans="1:20" ht="12.75" customHeight="1" x14ac:dyDescent="0.2">
      <c r="A150" s="167"/>
      <c r="B150" s="35"/>
      <c r="C150" s="26" t="s">
        <v>158</v>
      </c>
      <c r="D150" s="162">
        <v>3</v>
      </c>
      <c r="E150" s="24">
        <v>0</v>
      </c>
      <c r="F150" s="24">
        <v>0</v>
      </c>
      <c r="G150" s="24">
        <v>0.2</v>
      </c>
      <c r="H150" s="24">
        <f t="shared" si="42"/>
        <v>0.2</v>
      </c>
      <c r="I150" s="24">
        <v>0</v>
      </c>
      <c r="J150" s="24">
        <v>0</v>
      </c>
      <c r="K150" s="24">
        <f t="shared" si="43"/>
        <v>0.2</v>
      </c>
      <c r="L150" s="24">
        <v>0</v>
      </c>
      <c r="M150" s="24">
        <v>0.30000000000000004</v>
      </c>
      <c r="N150" s="24">
        <v>0.33999999999999997</v>
      </c>
      <c r="O150" s="24">
        <f t="shared" si="44"/>
        <v>0.64</v>
      </c>
      <c r="P150" s="24">
        <f t="shared" si="45"/>
        <v>0.84000000000000008</v>
      </c>
      <c r="Q150" s="24">
        <v>0</v>
      </c>
      <c r="R150" s="24">
        <v>0.3</v>
      </c>
      <c r="S150" s="24">
        <f t="shared" si="46"/>
        <v>0.3</v>
      </c>
      <c r="T150" s="24">
        <f t="shared" si="47"/>
        <v>1.1400000000000001</v>
      </c>
    </row>
    <row r="151" spans="1:20" ht="12.75" customHeight="1" x14ac:dyDescent="0.2">
      <c r="A151" s="167"/>
      <c r="B151" s="35"/>
      <c r="C151" s="26" t="s">
        <v>146</v>
      </c>
      <c r="D151" s="162">
        <v>11</v>
      </c>
      <c r="E151" s="24">
        <v>0</v>
      </c>
      <c r="F151" s="24">
        <v>0</v>
      </c>
      <c r="G151" s="24">
        <v>0</v>
      </c>
      <c r="H151" s="24">
        <f t="shared" si="42"/>
        <v>0</v>
      </c>
      <c r="I151" s="24">
        <v>0</v>
      </c>
      <c r="J151" s="24">
        <v>0</v>
      </c>
      <c r="K151" s="24">
        <f t="shared" si="43"/>
        <v>0</v>
      </c>
      <c r="L151" s="24">
        <v>0</v>
      </c>
      <c r="M151" s="24">
        <v>2.8300000000000005</v>
      </c>
      <c r="N151" s="24">
        <v>0.25</v>
      </c>
      <c r="O151" s="24">
        <f t="shared" si="44"/>
        <v>3.0800000000000005</v>
      </c>
      <c r="P151" s="24">
        <f t="shared" si="45"/>
        <v>3.0800000000000005</v>
      </c>
      <c r="Q151" s="24">
        <v>0.01</v>
      </c>
      <c r="R151" s="24">
        <v>0.5</v>
      </c>
      <c r="S151" s="24">
        <f t="shared" si="46"/>
        <v>0.51</v>
      </c>
      <c r="T151" s="24">
        <f t="shared" si="47"/>
        <v>3.5900000000000007</v>
      </c>
    </row>
    <row r="152" spans="1:20" ht="12.75" customHeight="1" x14ac:dyDescent="0.2">
      <c r="A152" s="167"/>
      <c r="B152" s="35"/>
      <c r="C152" s="26" t="s">
        <v>115</v>
      </c>
      <c r="D152" s="162">
        <v>10</v>
      </c>
      <c r="E152" s="24">
        <v>0.1</v>
      </c>
      <c r="F152" s="24">
        <v>1.44</v>
      </c>
      <c r="G152" s="24">
        <v>0</v>
      </c>
      <c r="H152" s="24">
        <f t="shared" si="42"/>
        <v>1.54</v>
      </c>
      <c r="I152" s="24">
        <v>1</v>
      </c>
      <c r="J152" s="24">
        <v>0</v>
      </c>
      <c r="K152" s="24">
        <f t="shared" si="43"/>
        <v>2.54</v>
      </c>
      <c r="L152" s="24">
        <v>0</v>
      </c>
      <c r="M152" s="24">
        <v>5.09</v>
      </c>
      <c r="N152" s="24">
        <v>0.06</v>
      </c>
      <c r="O152" s="24">
        <f t="shared" si="44"/>
        <v>5.1499999999999995</v>
      </c>
      <c r="P152" s="24">
        <f t="shared" si="45"/>
        <v>7.6899999999999995</v>
      </c>
      <c r="Q152" s="24">
        <v>0</v>
      </c>
      <c r="R152" s="24">
        <v>0</v>
      </c>
      <c r="S152" s="24">
        <f t="shared" si="46"/>
        <v>0</v>
      </c>
      <c r="T152" s="24">
        <f t="shared" si="47"/>
        <v>7.6899999999999995</v>
      </c>
    </row>
    <row r="153" spans="1:20" ht="12.75" customHeight="1" x14ac:dyDescent="0.2">
      <c r="A153" s="167"/>
      <c r="B153" s="35"/>
      <c r="C153" s="26" t="s">
        <v>145</v>
      </c>
      <c r="D153" s="162">
        <v>15</v>
      </c>
      <c r="E153" s="24">
        <v>0.5</v>
      </c>
      <c r="F153" s="24">
        <v>3.5999999999999996</v>
      </c>
      <c r="G153" s="24">
        <v>0</v>
      </c>
      <c r="H153" s="24">
        <f t="shared" si="42"/>
        <v>4.0999999999999996</v>
      </c>
      <c r="I153" s="24">
        <v>8.26</v>
      </c>
      <c r="J153" s="24">
        <v>0</v>
      </c>
      <c r="K153" s="24">
        <f t="shared" si="43"/>
        <v>12.36</v>
      </c>
      <c r="L153" s="24">
        <v>0</v>
      </c>
      <c r="M153" s="24">
        <v>3.5840000000000001</v>
      </c>
      <c r="N153" s="24">
        <v>1.82</v>
      </c>
      <c r="O153" s="24">
        <f t="shared" si="44"/>
        <v>5.4039999999999999</v>
      </c>
      <c r="P153" s="24">
        <f t="shared" si="45"/>
        <v>17.763999999999999</v>
      </c>
      <c r="Q153" s="24">
        <v>0</v>
      </c>
      <c r="R153" s="24">
        <v>1.6E-2</v>
      </c>
      <c r="S153" s="24">
        <f t="shared" si="46"/>
        <v>1.6E-2</v>
      </c>
      <c r="T153" s="24">
        <f t="shared" si="47"/>
        <v>17.779999999999998</v>
      </c>
    </row>
    <row r="154" spans="1:20" ht="12.75" customHeight="1" x14ac:dyDescent="0.2">
      <c r="A154" s="167"/>
      <c r="B154" s="35"/>
      <c r="C154" s="26" t="s">
        <v>136</v>
      </c>
      <c r="D154" s="162">
        <v>8</v>
      </c>
      <c r="E154" s="24">
        <v>1.5</v>
      </c>
      <c r="F154" s="24">
        <v>0</v>
      </c>
      <c r="G154" s="24">
        <v>2</v>
      </c>
      <c r="H154" s="24">
        <f t="shared" si="42"/>
        <v>3.5</v>
      </c>
      <c r="I154" s="24">
        <v>14.700000000000001</v>
      </c>
      <c r="J154" s="24">
        <v>0.15</v>
      </c>
      <c r="K154" s="24">
        <f t="shared" si="43"/>
        <v>18.350000000000001</v>
      </c>
      <c r="L154" s="24">
        <v>0</v>
      </c>
      <c r="M154" s="24">
        <v>5.95</v>
      </c>
      <c r="N154" s="24">
        <v>8</v>
      </c>
      <c r="O154" s="24">
        <f t="shared" si="44"/>
        <v>13.95</v>
      </c>
      <c r="P154" s="24">
        <f t="shared" si="45"/>
        <v>32.299999999999997</v>
      </c>
      <c r="Q154" s="24">
        <v>0</v>
      </c>
      <c r="R154" s="24">
        <v>3</v>
      </c>
      <c r="S154" s="24">
        <f t="shared" si="46"/>
        <v>3</v>
      </c>
      <c r="T154" s="24">
        <f t="shared" si="47"/>
        <v>35.299999999999997</v>
      </c>
    </row>
    <row r="155" spans="1:20" ht="12.75" customHeight="1" x14ac:dyDescent="0.2">
      <c r="A155" s="167"/>
      <c r="B155" s="35"/>
      <c r="C155" s="26" t="s">
        <v>150</v>
      </c>
      <c r="D155" s="162">
        <v>20</v>
      </c>
      <c r="E155" s="24">
        <v>9</v>
      </c>
      <c r="F155" s="24">
        <v>13.600000000000001</v>
      </c>
      <c r="G155" s="24">
        <v>18.7</v>
      </c>
      <c r="H155" s="24">
        <f t="shared" si="42"/>
        <v>41.3</v>
      </c>
      <c r="I155" s="24">
        <v>3.2</v>
      </c>
      <c r="J155" s="24">
        <v>46.01</v>
      </c>
      <c r="K155" s="24">
        <f t="shared" si="43"/>
        <v>90.509999999999991</v>
      </c>
      <c r="L155" s="24">
        <v>4.5600000000000005</v>
      </c>
      <c r="M155" s="24">
        <v>17.650000000000002</v>
      </c>
      <c r="N155" s="24">
        <v>20.789999999999996</v>
      </c>
      <c r="O155" s="24">
        <f t="shared" si="44"/>
        <v>43</v>
      </c>
      <c r="P155" s="24">
        <f t="shared" si="45"/>
        <v>133.51</v>
      </c>
      <c r="Q155" s="24">
        <v>3.7</v>
      </c>
      <c r="R155" s="24">
        <v>16.04</v>
      </c>
      <c r="S155" s="24">
        <f t="shared" si="46"/>
        <v>19.739999999999998</v>
      </c>
      <c r="T155" s="24">
        <f t="shared" si="47"/>
        <v>153.25</v>
      </c>
    </row>
    <row r="156" spans="1:20" ht="12.75" customHeight="1" x14ac:dyDescent="0.2">
      <c r="A156" s="167"/>
      <c r="B156" s="85"/>
      <c r="C156" s="26" t="s">
        <v>124</v>
      </c>
      <c r="D156" s="162">
        <v>17</v>
      </c>
      <c r="E156" s="24">
        <v>0</v>
      </c>
      <c r="F156" s="24">
        <v>0</v>
      </c>
      <c r="G156" s="24">
        <v>0.8</v>
      </c>
      <c r="H156" s="24">
        <f t="shared" si="42"/>
        <v>0.8</v>
      </c>
      <c r="I156" s="24">
        <v>26</v>
      </c>
      <c r="J156" s="24">
        <v>0</v>
      </c>
      <c r="K156" s="24">
        <f t="shared" si="43"/>
        <v>26.8</v>
      </c>
      <c r="L156" s="24">
        <v>0</v>
      </c>
      <c r="M156" s="24">
        <v>17.670000000000002</v>
      </c>
      <c r="N156" s="24">
        <v>56.859999999999992</v>
      </c>
      <c r="O156" s="24">
        <f t="shared" si="44"/>
        <v>74.53</v>
      </c>
      <c r="P156" s="24">
        <f t="shared" si="45"/>
        <v>101.33</v>
      </c>
      <c r="Q156" s="24">
        <v>4.5</v>
      </c>
      <c r="R156" s="24">
        <v>79.5</v>
      </c>
      <c r="S156" s="24">
        <f t="shared" si="46"/>
        <v>84</v>
      </c>
      <c r="T156" s="24">
        <f t="shared" si="47"/>
        <v>185.32999999999998</v>
      </c>
    </row>
    <row r="157" spans="1:20" ht="12.75" customHeight="1" x14ac:dyDescent="0.2">
      <c r="A157" s="167"/>
      <c r="B157" s="35" t="s">
        <v>427</v>
      </c>
      <c r="C157" s="26" t="s">
        <v>131</v>
      </c>
      <c r="D157" s="162">
        <v>165</v>
      </c>
      <c r="E157" s="24">
        <v>112.95</v>
      </c>
      <c r="F157" s="24">
        <v>1363.5879999999997</v>
      </c>
      <c r="G157" s="24">
        <v>19.510000000000002</v>
      </c>
      <c r="H157" s="24">
        <f t="shared" si="42"/>
        <v>1496.0479999999998</v>
      </c>
      <c r="I157" s="24">
        <v>196.49</v>
      </c>
      <c r="J157" s="24">
        <v>0.02</v>
      </c>
      <c r="K157" s="24">
        <f t="shared" si="43"/>
        <v>1692.5579999999998</v>
      </c>
      <c r="L157" s="24">
        <v>2.6</v>
      </c>
      <c r="M157" s="24">
        <v>537.1601999999998</v>
      </c>
      <c r="N157" s="24">
        <v>278.36999999999995</v>
      </c>
      <c r="O157" s="24">
        <f t="shared" si="44"/>
        <v>818.13019999999983</v>
      </c>
      <c r="P157" s="24">
        <f t="shared" si="45"/>
        <v>2510.6881999999996</v>
      </c>
      <c r="Q157" s="24">
        <v>21.5</v>
      </c>
      <c r="R157" s="24">
        <v>71.449999999999989</v>
      </c>
      <c r="S157" s="24">
        <f t="shared" si="46"/>
        <v>92.949999999999989</v>
      </c>
      <c r="T157" s="24">
        <f t="shared" si="47"/>
        <v>2603.6381999999994</v>
      </c>
    </row>
    <row r="158" spans="1:20" ht="12.75" customHeight="1" x14ac:dyDescent="0.2">
      <c r="A158" s="167"/>
      <c r="B158" s="35"/>
      <c r="C158" s="26" t="s">
        <v>128</v>
      </c>
      <c r="D158" s="162">
        <v>41</v>
      </c>
      <c r="E158" s="24">
        <v>0.2</v>
      </c>
      <c r="F158" s="24">
        <v>272.36600000000004</v>
      </c>
      <c r="G158" s="24">
        <v>0.30000000000000004</v>
      </c>
      <c r="H158" s="24">
        <f t="shared" si="42"/>
        <v>272.86600000000004</v>
      </c>
      <c r="I158" s="24">
        <v>448.49</v>
      </c>
      <c r="J158" s="24">
        <v>0</v>
      </c>
      <c r="K158" s="24">
        <f t="shared" si="43"/>
        <v>721.35599999999999</v>
      </c>
      <c r="L158" s="24">
        <v>33.417000000000002</v>
      </c>
      <c r="M158" s="24">
        <v>58.451000000000015</v>
      </c>
      <c r="N158" s="24">
        <v>50.769999999999996</v>
      </c>
      <c r="O158" s="24">
        <f t="shared" si="44"/>
        <v>142.63800000000003</v>
      </c>
      <c r="P158" s="24">
        <f t="shared" si="45"/>
        <v>863.99400000000003</v>
      </c>
      <c r="Q158" s="24">
        <v>0.30000000000000004</v>
      </c>
      <c r="R158" s="24">
        <v>15.819000000000001</v>
      </c>
      <c r="S158" s="24">
        <f t="shared" si="46"/>
        <v>16.119</v>
      </c>
      <c r="T158" s="24">
        <f t="shared" si="47"/>
        <v>880.11300000000006</v>
      </c>
    </row>
    <row r="159" spans="1:20" ht="12.75" customHeight="1" x14ac:dyDescent="0.2">
      <c r="A159" s="167"/>
      <c r="B159" s="35"/>
      <c r="C159" s="26" t="s">
        <v>152</v>
      </c>
      <c r="D159" s="162">
        <v>17</v>
      </c>
      <c r="E159" s="24">
        <v>0.7</v>
      </c>
      <c r="F159" s="24">
        <v>18.18000000000001</v>
      </c>
      <c r="G159" s="24">
        <v>0</v>
      </c>
      <c r="H159" s="24">
        <f t="shared" si="42"/>
        <v>18.88000000000001</v>
      </c>
      <c r="I159" s="24">
        <v>0</v>
      </c>
      <c r="J159" s="24">
        <v>0</v>
      </c>
      <c r="K159" s="24">
        <f t="shared" si="43"/>
        <v>18.88000000000001</v>
      </c>
      <c r="L159" s="24">
        <v>0.08</v>
      </c>
      <c r="M159" s="24">
        <v>0.5</v>
      </c>
      <c r="N159" s="24">
        <v>7.79</v>
      </c>
      <c r="O159" s="24">
        <f t="shared" si="44"/>
        <v>8.3699999999999992</v>
      </c>
      <c r="P159" s="24">
        <f t="shared" si="45"/>
        <v>27.250000000000007</v>
      </c>
      <c r="Q159" s="24">
        <v>0</v>
      </c>
      <c r="R159" s="24">
        <v>2</v>
      </c>
      <c r="S159" s="24">
        <f t="shared" si="46"/>
        <v>2</v>
      </c>
      <c r="T159" s="24">
        <f t="shared" si="47"/>
        <v>29.250000000000007</v>
      </c>
    </row>
    <row r="160" spans="1:20" ht="12.75" customHeight="1" x14ac:dyDescent="0.2">
      <c r="A160" s="167"/>
      <c r="B160" s="35"/>
      <c r="C160" s="26" t="s">
        <v>160</v>
      </c>
      <c r="D160" s="162">
        <v>56</v>
      </c>
      <c r="E160" s="24">
        <v>40.76</v>
      </c>
      <c r="F160" s="24">
        <v>85.94</v>
      </c>
      <c r="G160" s="24">
        <v>0.5</v>
      </c>
      <c r="H160" s="24">
        <f t="shared" si="42"/>
        <v>127.19999999999999</v>
      </c>
      <c r="I160" s="24">
        <v>20.85</v>
      </c>
      <c r="J160" s="24">
        <v>0</v>
      </c>
      <c r="K160" s="24">
        <f t="shared" si="43"/>
        <v>148.04999999999998</v>
      </c>
      <c r="L160" s="24">
        <v>1.9000000000000001</v>
      </c>
      <c r="M160" s="24">
        <v>30.481300000000005</v>
      </c>
      <c r="N160" s="24">
        <v>29.06</v>
      </c>
      <c r="O160" s="24">
        <f t="shared" si="44"/>
        <v>61.441299999999998</v>
      </c>
      <c r="P160" s="24">
        <f t="shared" si="45"/>
        <v>209.49129999999997</v>
      </c>
      <c r="Q160" s="24">
        <v>3.5</v>
      </c>
      <c r="R160" s="24">
        <v>31</v>
      </c>
      <c r="S160" s="24">
        <f t="shared" si="46"/>
        <v>34.5</v>
      </c>
      <c r="T160" s="24">
        <f t="shared" si="47"/>
        <v>243.99129999999997</v>
      </c>
    </row>
    <row r="161" spans="1:20" ht="12.75" customHeight="1" x14ac:dyDescent="0.2">
      <c r="A161" s="167"/>
      <c r="B161" s="35"/>
      <c r="C161" s="26" t="s">
        <v>113</v>
      </c>
      <c r="D161" s="162">
        <v>58</v>
      </c>
      <c r="E161" s="24">
        <v>45.32</v>
      </c>
      <c r="F161" s="24">
        <v>164.39000000000001</v>
      </c>
      <c r="G161" s="24">
        <v>4.43</v>
      </c>
      <c r="H161" s="24">
        <f t="shared" si="42"/>
        <v>214.14000000000001</v>
      </c>
      <c r="I161" s="24">
        <v>2.1100000000000003</v>
      </c>
      <c r="J161" s="24">
        <v>0</v>
      </c>
      <c r="K161" s="24">
        <f t="shared" si="43"/>
        <v>216.25000000000003</v>
      </c>
      <c r="L161" s="24">
        <v>2</v>
      </c>
      <c r="M161" s="24">
        <v>53.070999999999998</v>
      </c>
      <c r="N161" s="24">
        <v>14.999999999999998</v>
      </c>
      <c r="O161" s="24">
        <f t="shared" si="44"/>
        <v>70.070999999999998</v>
      </c>
      <c r="P161" s="24">
        <f t="shared" si="45"/>
        <v>286.32100000000003</v>
      </c>
      <c r="Q161" s="24">
        <v>0</v>
      </c>
      <c r="R161" s="24">
        <v>0.97000000000000008</v>
      </c>
      <c r="S161" s="24">
        <f t="shared" si="46"/>
        <v>0.97000000000000008</v>
      </c>
      <c r="T161" s="24">
        <f t="shared" si="47"/>
        <v>287.29100000000005</v>
      </c>
    </row>
    <row r="162" spans="1:20" ht="12.75" customHeight="1" x14ac:dyDescent="0.2">
      <c r="A162" s="167"/>
      <c r="B162" s="35"/>
      <c r="C162" s="26" t="s">
        <v>159</v>
      </c>
      <c r="D162" s="162">
        <v>21</v>
      </c>
      <c r="E162" s="24">
        <v>0</v>
      </c>
      <c r="F162" s="24">
        <v>4.9000000000000002E-2</v>
      </c>
      <c r="G162" s="24">
        <v>0</v>
      </c>
      <c r="H162" s="24">
        <f t="shared" si="42"/>
        <v>4.9000000000000002E-2</v>
      </c>
      <c r="I162" s="24">
        <v>0</v>
      </c>
      <c r="J162" s="24">
        <v>0</v>
      </c>
      <c r="K162" s="24">
        <f t="shared" si="43"/>
        <v>4.9000000000000002E-2</v>
      </c>
      <c r="L162" s="24">
        <v>0</v>
      </c>
      <c r="M162" s="26">
        <v>49.987100000000005</v>
      </c>
      <c r="N162" s="26">
        <v>0</v>
      </c>
      <c r="O162" s="24">
        <f t="shared" si="44"/>
        <v>49.987100000000005</v>
      </c>
      <c r="P162" s="24">
        <f t="shared" si="45"/>
        <v>50.036100000000005</v>
      </c>
      <c r="Q162" s="26">
        <v>0</v>
      </c>
      <c r="R162" s="26">
        <v>6.0000000000000001E-3</v>
      </c>
      <c r="S162" s="24">
        <f t="shared" si="46"/>
        <v>6.0000000000000001E-3</v>
      </c>
      <c r="T162" s="24">
        <f t="shared" si="47"/>
        <v>50.042100000000005</v>
      </c>
    </row>
    <row r="163" spans="1:20" ht="12.75" customHeight="1" x14ac:dyDescent="0.2">
      <c r="A163" s="167"/>
      <c r="B163" s="35"/>
      <c r="C163" s="26" t="s">
        <v>143</v>
      </c>
      <c r="D163" s="162">
        <v>21</v>
      </c>
      <c r="E163" s="24">
        <v>0</v>
      </c>
      <c r="F163" s="24">
        <v>1.21</v>
      </c>
      <c r="G163" s="24">
        <v>0</v>
      </c>
      <c r="H163" s="24">
        <f t="shared" si="42"/>
        <v>1.21</v>
      </c>
      <c r="I163" s="24">
        <v>0.01</v>
      </c>
      <c r="J163" s="24">
        <v>0</v>
      </c>
      <c r="K163" s="24">
        <f t="shared" si="43"/>
        <v>1.22</v>
      </c>
      <c r="L163" s="24">
        <v>0</v>
      </c>
      <c r="M163" s="24">
        <v>1.8902000000000001</v>
      </c>
      <c r="N163" s="24">
        <v>0.3</v>
      </c>
      <c r="O163" s="24">
        <f t="shared" si="44"/>
        <v>2.1901999999999999</v>
      </c>
      <c r="P163" s="24">
        <f t="shared" si="45"/>
        <v>3.4101999999999997</v>
      </c>
      <c r="Q163" s="24">
        <v>0</v>
      </c>
      <c r="R163" s="24">
        <v>0.05</v>
      </c>
      <c r="S163" s="24">
        <f t="shared" si="46"/>
        <v>0.05</v>
      </c>
      <c r="T163" s="24">
        <f t="shared" si="47"/>
        <v>3.4601999999999995</v>
      </c>
    </row>
    <row r="164" spans="1:20" ht="12.75" customHeight="1" x14ac:dyDescent="0.2">
      <c r="A164" s="167"/>
      <c r="B164" s="35"/>
      <c r="C164" s="26" t="s">
        <v>153</v>
      </c>
      <c r="D164" s="162">
        <v>19</v>
      </c>
      <c r="E164" s="24">
        <v>50</v>
      </c>
      <c r="F164" s="24">
        <v>1</v>
      </c>
      <c r="G164" s="24">
        <v>0</v>
      </c>
      <c r="H164" s="24">
        <f t="shared" si="42"/>
        <v>51</v>
      </c>
      <c r="I164" s="24">
        <v>24.25</v>
      </c>
      <c r="J164" s="24">
        <v>0</v>
      </c>
      <c r="K164" s="24">
        <f t="shared" si="43"/>
        <v>75.25</v>
      </c>
      <c r="L164" s="24">
        <v>0</v>
      </c>
      <c r="M164" s="24">
        <v>57.07</v>
      </c>
      <c r="N164" s="24">
        <v>26.31</v>
      </c>
      <c r="O164" s="24">
        <f t="shared" si="44"/>
        <v>83.38</v>
      </c>
      <c r="P164" s="24">
        <f t="shared" si="45"/>
        <v>158.63</v>
      </c>
      <c r="Q164" s="24">
        <v>66.099999999999994</v>
      </c>
      <c r="R164" s="24">
        <v>17.36</v>
      </c>
      <c r="S164" s="24">
        <f t="shared" si="46"/>
        <v>83.46</v>
      </c>
      <c r="T164" s="24">
        <f t="shared" si="47"/>
        <v>242.08999999999997</v>
      </c>
    </row>
    <row r="165" spans="1:20" ht="12.75" customHeight="1" x14ac:dyDescent="0.2">
      <c r="A165" s="167"/>
      <c r="B165" s="35"/>
      <c r="C165" s="163" t="s">
        <v>410</v>
      </c>
      <c r="D165" s="64">
        <v>12</v>
      </c>
      <c r="E165" s="36">
        <v>0</v>
      </c>
      <c r="F165" s="36">
        <v>0</v>
      </c>
      <c r="G165" s="36">
        <v>0</v>
      </c>
      <c r="H165" s="36">
        <f>+G165+F165+E165</f>
        <v>0</v>
      </c>
      <c r="I165" s="36">
        <v>0</v>
      </c>
      <c r="J165" s="36">
        <v>0</v>
      </c>
      <c r="K165" s="36">
        <f t="shared" si="43"/>
        <v>0</v>
      </c>
      <c r="L165" s="36">
        <v>763.43999999999994</v>
      </c>
      <c r="M165" s="36">
        <v>0.8</v>
      </c>
      <c r="N165" s="36">
        <v>14.5</v>
      </c>
      <c r="O165" s="36">
        <f t="shared" si="44"/>
        <v>778.7399999999999</v>
      </c>
      <c r="P165" s="36">
        <f>+O165+K165</f>
        <v>778.7399999999999</v>
      </c>
      <c r="Q165" s="36">
        <v>0</v>
      </c>
      <c r="R165" s="36">
        <v>0</v>
      </c>
      <c r="S165" s="36">
        <f>+R165+Q165</f>
        <v>0</v>
      </c>
      <c r="T165" s="36">
        <f>+S165+P165</f>
        <v>778.7399999999999</v>
      </c>
    </row>
    <row r="166" spans="1:20" ht="12.75" customHeight="1" x14ac:dyDescent="0.2">
      <c r="A166" s="167"/>
      <c r="B166" s="35"/>
      <c r="C166" s="26" t="s">
        <v>142</v>
      </c>
      <c r="D166" s="162">
        <v>7</v>
      </c>
      <c r="E166" s="24">
        <v>0</v>
      </c>
      <c r="F166" s="24">
        <v>0</v>
      </c>
      <c r="G166" s="24">
        <v>0</v>
      </c>
      <c r="H166" s="24">
        <f t="shared" ref="H166:H189" si="48">SUM(E166:G166)</f>
        <v>0</v>
      </c>
      <c r="I166" s="24">
        <v>4</v>
      </c>
      <c r="J166" s="24">
        <v>0</v>
      </c>
      <c r="K166" s="24">
        <f t="shared" si="43"/>
        <v>4</v>
      </c>
      <c r="L166" s="24">
        <v>1.31</v>
      </c>
      <c r="M166" s="24">
        <v>3.7</v>
      </c>
      <c r="N166" s="24">
        <v>0.2</v>
      </c>
      <c r="O166" s="24">
        <f t="shared" si="44"/>
        <v>5.21</v>
      </c>
      <c r="P166" s="24">
        <f t="shared" ref="P166:P189" si="49">K166+O166</f>
        <v>9.2100000000000009</v>
      </c>
      <c r="Q166" s="24">
        <v>90</v>
      </c>
      <c r="R166" s="24">
        <v>21.5</v>
      </c>
      <c r="S166" s="24">
        <f t="shared" ref="S166:S189" si="50">SUM(Q166:R166)</f>
        <v>111.5</v>
      </c>
      <c r="T166" s="24">
        <f t="shared" ref="T166:T189" si="51">P166+S166</f>
        <v>120.71000000000001</v>
      </c>
    </row>
    <row r="167" spans="1:20" ht="12.75" customHeight="1" x14ac:dyDescent="0.2">
      <c r="A167" s="167"/>
      <c r="B167" s="35"/>
      <c r="C167" s="26" t="s">
        <v>133</v>
      </c>
      <c r="D167" s="162">
        <v>154</v>
      </c>
      <c r="E167" s="24">
        <v>0.08</v>
      </c>
      <c r="F167" s="24">
        <v>19.009999999999998</v>
      </c>
      <c r="G167" s="24">
        <v>0.4</v>
      </c>
      <c r="H167" s="24">
        <f t="shared" si="48"/>
        <v>19.489999999999995</v>
      </c>
      <c r="I167" s="24">
        <v>23.930000000000007</v>
      </c>
      <c r="J167" s="24">
        <v>0</v>
      </c>
      <c r="K167" s="24">
        <f t="shared" si="43"/>
        <v>43.42</v>
      </c>
      <c r="L167" s="24">
        <v>5.75</v>
      </c>
      <c r="M167" s="24">
        <v>131.77000000000007</v>
      </c>
      <c r="N167" s="24">
        <v>43.3</v>
      </c>
      <c r="O167" s="24">
        <f t="shared" si="44"/>
        <v>180.82000000000005</v>
      </c>
      <c r="P167" s="24">
        <f t="shared" si="49"/>
        <v>224.24000000000007</v>
      </c>
      <c r="Q167" s="24">
        <v>191.6</v>
      </c>
      <c r="R167" s="24">
        <v>127.97</v>
      </c>
      <c r="S167" s="24">
        <f t="shared" si="50"/>
        <v>319.57</v>
      </c>
      <c r="T167" s="24">
        <f t="shared" si="51"/>
        <v>543.81000000000006</v>
      </c>
    </row>
    <row r="168" spans="1:20" ht="12.75" customHeight="1" x14ac:dyDescent="0.2">
      <c r="A168" s="167"/>
      <c r="B168" s="35"/>
      <c r="C168" s="26" t="s">
        <v>134</v>
      </c>
      <c r="D168" s="162">
        <v>32</v>
      </c>
      <c r="E168" s="24">
        <v>3.3299999999999996</v>
      </c>
      <c r="F168" s="24">
        <v>2.3699999999999997</v>
      </c>
      <c r="G168" s="24">
        <v>2.8</v>
      </c>
      <c r="H168" s="24">
        <f t="shared" si="48"/>
        <v>8.5</v>
      </c>
      <c r="I168" s="24">
        <v>22.46</v>
      </c>
      <c r="J168" s="24">
        <v>0</v>
      </c>
      <c r="K168" s="24">
        <f t="shared" si="43"/>
        <v>30.96</v>
      </c>
      <c r="L168" s="24">
        <v>2.29</v>
      </c>
      <c r="M168" s="24">
        <v>30.299999999999997</v>
      </c>
      <c r="N168" s="24">
        <v>1.06</v>
      </c>
      <c r="O168" s="24">
        <f t="shared" si="44"/>
        <v>33.65</v>
      </c>
      <c r="P168" s="24">
        <f t="shared" si="49"/>
        <v>64.61</v>
      </c>
      <c r="Q168" s="24">
        <v>0</v>
      </c>
      <c r="R168" s="24">
        <v>10.56</v>
      </c>
      <c r="S168" s="24">
        <f t="shared" si="50"/>
        <v>10.56</v>
      </c>
      <c r="T168" s="24">
        <f t="shared" si="51"/>
        <v>75.17</v>
      </c>
    </row>
    <row r="169" spans="1:20" ht="12.75" customHeight="1" x14ac:dyDescent="0.2">
      <c r="A169" s="167"/>
      <c r="B169" s="35"/>
      <c r="C169" s="26" t="s">
        <v>135</v>
      </c>
      <c r="D169" s="162">
        <v>32</v>
      </c>
      <c r="E169" s="24">
        <v>0</v>
      </c>
      <c r="F169" s="24">
        <v>3.0299999999999994</v>
      </c>
      <c r="G169" s="24">
        <v>0</v>
      </c>
      <c r="H169" s="24">
        <f t="shared" si="48"/>
        <v>3.0299999999999994</v>
      </c>
      <c r="I169" s="24">
        <v>7.79</v>
      </c>
      <c r="J169" s="24">
        <v>0</v>
      </c>
      <c r="K169" s="24">
        <f t="shared" si="43"/>
        <v>10.82</v>
      </c>
      <c r="L169" s="24">
        <v>0.01</v>
      </c>
      <c r="M169" s="24">
        <v>7.67</v>
      </c>
      <c r="N169" s="24">
        <v>13.46</v>
      </c>
      <c r="O169" s="24">
        <f t="shared" si="44"/>
        <v>21.14</v>
      </c>
      <c r="P169" s="24">
        <f t="shared" si="49"/>
        <v>31.96</v>
      </c>
      <c r="Q169" s="24">
        <v>0</v>
      </c>
      <c r="R169" s="24">
        <v>2.75</v>
      </c>
      <c r="S169" s="24">
        <f t="shared" si="50"/>
        <v>2.75</v>
      </c>
      <c r="T169" s="24">
        <f t="shared" si="51"/>
        <v>34.71</v>
      </c>
    </row>
    <row r="170" spans="1:20" ht="12.75" customHeight="1" x14ac:dyDescent="0.2">
      <c r="A170" s="167"/>
      <c r="B170" s="85"/>
      <c r="C170" s="26" t="s">
        <v>110</v>
      </c>
      <c r="D170" s="162">
        <v>3</v>
      </c>
      <c r="E170" s="24">
        <v>46</v>
      </c>
      <c r="F170" s="24">
        <v>0</v>
      </c>
      <c r="G170" s="24">
        <v>0</v>
      </c>
      <c r="H170" s="24">
        <f t="shared" si="48"/>
        <v>46</v>
      </c>
      <c r="I170" s="24">
        <v>0</v>
      </c>
      <c r="J170" s="24">
        <v>0</v>
      </c>
      <c r="K170" s="24">
        <f t="shared" si="43"/>
        <v>46</v>
      </c>
      <c r="L170" s="24">
        <v>19</v>
      </c>
      <c r="M170" s="24">
        <v>200.01</v>
      </c>
      <c r="N170" s="24">
        <v>0.04</v>
      </c>
      <c r="O170" s="24">
        <f t="shared" si="44"/>
        <v>219.04999999999998</v>
      </c>
      <c r="P170" s="24">
        <f t="shared" si="49"/>
        <v>265.04999999999995</v>
      </c>
      <c r="Q170" s="24">
        <v>0</v>
      </c>
      <c r="R170" s="24">
        <v>0</v>
      </c>
      <c r="S170" s="24">
        <f t="shared" si="50"/>
        <v>0</v>
      </c>
      <c r="T170" s="24">
        <f t="shared" si="51"/>
        <v>265.04999999999995</v>
      </c>
    </row>
    <row r="171" spans="1:20" ht="12.75" customHeight="1" x14ac:dyDescent="0.2">
      <c r="A171" s="167"/>
      <c r="B171" s="35" t="s">
        <v>118</v>
      </c>
      <c r="C171" s="26" t="s">
        <v>118</v>
      </c>
      <c r="D171" s="162">
        <v>34</v>
      </c>
      <c r="E171" s="24">
        <v>0.82000000000000006</v>
      </c>
      <c r="F171" s="24">
        <v>0.4</v>
      </c>
      <c r="G171" s="24">
        <v>4.55</v>
      </c>
      <c r="H171" s="24">
        <f t="shared" si="48"/>
        <v>5.77</v>
      </c>
      <c r="I171" s="24">
        <v>6.5500000000000007</v>
      </c>
      <c r="J171" s="24">
        <v>0</v>
      </c>
      <c r="K171" s="24">
        <f t="shared" si="43"/>
        <v>12.32</v>
      </c>
      <c r="L171" s="24">
        <v>0.31</v>
      </c>
      <c r="M171" s="24">
        <v>17.158000000000001</v>
      </c>
      <c r="N171" s="24">
        <v>4.7699999999999996</v>
      </c>
      <c r="O171" s="24">
        <f t="shared" si="44"/>
        <v>22.238</v>
      </c>
      <c r="P171" s="24">
        <f t="shared" si="49"/>
        <v>34.558</v>
      </c>
      <c r="Q171" s="24">
        <v>0</v>
      </c>
      <c r="R171" s="24">
        <v>5.8</v>
      </c>
      <c r="S171" s="24">
        <f t="shared" si="50"/>
        <v>5.8</v>
      </c>
      <c r="T171" s="24">
        <f t="shared" si="51"/>
        <v>40.357999999999997</v>
      </c>
    </row>
    <row r="172" spans="1:20" ht="12.75" customHeight="1" x14ac:dyDescent="0.2">
      <c r="A172" s="167"/>
      <c r="B172" s="35"/>
      <c r="C172" s="26" t="s">
        <v>155</v>
      </c>
      <c r="D172" s="162">
        <v>65</v>
      </c>
      <c r="E172" s="24">
        <v>0.15</v>
      </c>
      <c r="F172" s="24">
        <v>0.11</v>
      </c>
      <c r="G172" s="24">
        <v>2.29</v>
      </c>
      <c r="H172" s="24">
        <f t="shared" si="48"/>
        <v>2.5499999999999998</v>
      </c>
      <c r="I172" s="24">
        <v>11.280000000000001</v>
      </c>
      <c r="J172" s="24">
        <v>0.5</v>
      </c>
      <c r="K172" s="24">
        <f t="shared" si="43"/>
        <v>14.330000000000002</v>
      </c>
      <c r="L172" s="24">
        <v>7.02</v>
      </c>
      <c r="M172" s="24">
        <v>19.750000000000004</v>
      </c>
      <c r="N172" s="24">
        <v>59.949999999999996</v>
      </c>
      <c r="O172" s="24">
        <f t="shared" si="44"/>
        <v>86.72</v>
      </c>
      <c r="P172" s="24">
        <f t="shared" si="49"/>
        <v>101.05</v>
      </c>
      <c r="Q172" s="24">
        <v>0</v>
      </c>
      <c r="R172" s="24">
        <v>1.05</v>
      </c>
      <c r="S172" s="24">
        <f t="shared" si="50"/>
        <v>1.05</v>
      </c>
      <c r="T172" s="24">
        <f t="shared" si="51"/>
        <v>102.1</v>
      </c>
    </row>
    <row r="173" spans="1:20" ht="12.75" customHeight="1" x14ac:dyDescent="0.2">
      <c r="A173" s="167"/>
      <c r="B173" s="35"/>
      <c r="C173" s="163" t="s">
        <v>411</v>
      </c>
      <c r="D173" s="64">
        <v>7</v>
      </c>
      <c r="E173" s="36">
        <v>0</v>
      </c>
      <c r="F173" s="36">
        <v>0</v>
      </c>
      <c r="G173" s="36">
        <v>0.3</v>
      </c>
      <c r="H173" s="36">
        <f t="shared" si="48"/>
        <v>0.3</v>
      </c>
      <c r="I173" s="36">
        <v>0</v>
      </c>
      <c r="J173" s="36">
        <v>0</v>
      </c>
      <c r="K173" s="36">
        <f t="shared" si="43"/>
        <v>0.3</v>
      </c>
      <c r="L173" s="36">
        <v>0</v>
      </c>
      <c r="M173" s="36">
        <v>1.31</v>
      </c>
      <c r="N173" s="36">
        <v>3.51</v>
      </c>
      <c r="O173" s="36">
        <f t="shared" si="44"/>
        <v>4.82</v>
      </c>
      <c r="P173" s="36">
        <f t="shared" si="49"/>
        <v>5.12</v>
      </c>
      <c r="Q173" s="36">
        <v>0</v>
      </c>
      <c r="R173" s="36">
        <v>0</v>
      </c>
      <c r="S173" s="36">
        <f t="shared" si="50"/>
        <v>0</v>
      </c>
      <c r="T173" s="36">
        <f t="shared" si="51"/>
        <v>5.12</v>
      </c>
    </row>
    <row r="174" spans="1:20" ht="12.75" customHeight="1" x14ac:dyDescent="0.2">
      <c r="A174" s="167"/>
      <c r="B174" s="35"/>
      <c r="C174" s="26" t="s">
        <v>139</v>
      </c>
      <c r="D174" s="162">
        <v>66</v>
      </c>
      <c r="E174" s="24">
        <v>2.7</v>
      </c>
      <c r="F174" s="24">
        <v>30.34</v>
      </c>
      <c r="G174" s="24">
        <v>0.05</v>
      </c>
      <c r="H174" s="24">
        <f t="shared" si="48"/>
        <v>33.089999999999996</v>
      </c>
      <c r="I174" s="24">
        <v>2.802</v>
      </c>
      <c r="J174" s="24">
        <v>0</v>
      </c>
      <c r="K174" s="24">
        <f t="shared" si="43"/>
        <v>35.891999999999996</v>
      </c>
      <c r="L174" s="24">
        <v>9.6620000000000008</v>
      </c>
      <c r="M174" s="24">
        <v>19.555500000000009</v>
      </c>
      <c r="N174" s="24">
        <v>1.77</v>
      </c>
      <c r="O174" s="24">
        <f t="shared" si="44"/>
        <v>30.987500000000008</v>
      </c>
      <c r="P174" s="24">
        <f t="shared" si="49"/>
        <v>66.879500000000007</v>
      </c>
      <c r="Q174" s="24">
        <v>0</v>
      </c>
      <c r="R174" s="24">
        <v>1.63</v>
      </c>
      <c r="S174" s="24">
        <f t="shared" si="50"/>
        <v>1.63</v>
      </c>
      <c r="T174" s="24">
        <f t="shared" si="51"/>
        <v>68.509500000000003</v>
      </c>
    </row>
    <row r="175" spans="1:20" ht="12.75" customHeight="1" x14ac:dyDescent="0.2">
      <c r="A175" s="167"/>
      <c r="B175" s="35"/>
      <c r="C175" s="26" t="s">
        <v>157</v>
      </c>
      <c r="D175" s="162">
        <v>116</v>
      </c>
      <c r="E175" s="24">
        <v>40.01</v>
      </c>
      <c r="F175" s="24">
        <v>155.20999999999998</v>
      </c>
      <c r="G175" s="24">
        <v>298.39999999999998</v>
      </c>
      <c r="H175" s="24">
        <f t="shared" si="48"/>
        <v>493.61999999999995</v>
      </c>
      <c r="I175" s="24">
        <v>159.19</v>
      </c>
      <c r="J175" s="24">
        <v>0.12000000000000001</v>
      </c>
      <c r="K175" s="24">
        <f t="shared" si="43"/>
        <v>652.92999999999995</v>
      </c>
      <c r="L175" s="24">
        <v>21.45</v>
      </c>
      <c r="M175" s="24">
        <v>277.09339999999992</v>
      </c>
      <c r="N175" s="24">
        <v>2.5700000000000003</v>
      </c>
      <c r="O175" s="24">
        <f t="shared" si="44"/>
        <v>301.1133999999999</v>
      </c>
      <c r="P175" s="24">
        <f t="shared" si="49"/>
        <v>954.04339999999979</v>
      </c>
      <c r="Q175" s="24">
        <v>0</v>
      </c>
      <c r="R175" s="24">
        <v>10.41</v>
      </c>
      <c r="S175" s="24">
        <f t="shared" si="50"/>
        <v>10.41</v>
      </c>
      <c r="T175" s="24">
        <f t="shared" si="51"/>
        <v>964.45339999999976</v>
      </c>
    </row>
    <row r="176" spans="1:20" ht="12.75" customHeight="1" x14ac:dyDescent="0.2">
      <c r="A176" s="167"/>
      <c r="B176" s="35"/>
      <c r="C176" s="26" t="s">
        <v>126</v>
      </c>
      <c r="D176" s="162">
        <v>42</v>
      </c>
      <c r="E176" s="24">
        <v>1</v>
      </c>
      <c r="F176" s="24">
        <v>1061.1699999999998</v>
      </c>
      <c r="G176" s="24">
        <v>339</v>
      </c>
      <c r="H176" s="24">
        <f t="shared" si="48"/>
        <v>1401.1699999999998</v>
      </c>
      <c r="I176" s="24">
        <v>1353.43</v>
      </c>
      <c r="J176" s="24">
        <v>0</v>
      </c>
      <c r="K176" s="24">
        <f t="shared" si="43"/>
        <v>2754.6</v>
      </c>
      <c r="L176" s="24">
        <v>151.22</v>
      </c>
      <c r="M176" s="24">
        <v>889.27359999999999</v>
      </c>
      <c r="N176" s="24">
        <v>73.740000000000009</v>
      </c>
      <c r="O176" s="24">
        <f t="shared" si="44"/>
        <v>1114.2336</v>
      </c>
      <c r="P176" s="24">
        <f t="shared" si="49"/>
        <v>3868.8335999999999</v>
      </c>
      <c r="Q176" s="24">
        <v>0</v>
      </c>
      <c r="R176" s="24">
        <v>206.13</v>
      </c>
      <c r="S176" s="24">
        <f t="shared" si="50"/>
        <v>206.13</v>
      </c>
      <c r="T176" s="24">
        <f t="shared" si="51"/>
        <v>4074.9636</v>
      </c>
    </row>
    <row r="177" spans="1:21" ht="12.75" customHeight="1" x14ac:dyDescent="0.2">
      <c r="A177" s="167"/>
      <c r="B177" s="35"/>
      <c r="C177" s="26" t="s">
        <v>127</v>
      </c>
      <c r="D177" s="162">
        <v>49</v>
      </c>
      <c r="E177" s="24">
        <v>0</v>
      </c>
      <c r="F177" s="24">
        <v>0.23000000000000004</v>
      </c>
      <c r="G177" s="24">
        <v>0.9</v>
      </c>
      <c r="H177" s="24">
        <f t="shared" si="48"/>
        <v>1.1300000000000001</v>
      </c>
      <c r="I177" s="24">
        <v>1.81</v>
      </c>
      <c r="J177" s="24">
        <v>0.8</v>
      </c>
      <c r="K177" s="24">
        <f t="shared" si="43"/>
        <v>3.74</v>
      </c>
      <c r="L177" s="24">
        <v>0.1</v>
      </c>
      <c r="M177" s="24">
        <v>10.8782</v>
      </c>
      <c r="N177" s="24">
        <v>4.1100000000000003</v>
      </c>
      <c r="O177" s="24">
        <f t="shared" si="44"/>
        <v>15.088200000000001</v>
      </c>
      <c r="P177" s="24">
        <f t="shared" si="49"/>
        <v>18.828200000000002</v>
      </c>
      <c r="Q177" s="24">
        <v>0</v>
      </c>
      <c r="R177" s="24">
        <v>0.05</v>
      </c>
      <c r="S177" s="24">
        <f t="shared" si="50"/>
        <v>0.05</v>
      </c>
      <c r="T177" s="24">
        <f t="shared" si="51"/>
        <v>18.878200000000003</v>
      </c>
    </row>
    <row r="178" spans="1:21" ht="12.75" customHeight="1" x14ac:dyDescent="0.2">
      <c r="A178" s="167"/>
      <c r="B178" s="35"/>
      <c r="C178" s="26" t="s">
        <v>154</v>
      </c>
      <c r="D178" s="162">
        <v>25</v>
      </c>
      <c r="E178" s="24">
        <v>2.0499999999999998</v>
      </c>
      <c r="F178" s="24">
        <v>0</v>
      </c>
      <c r="G178" s="24">
        <v>2.4800000000000004</v>
      </c>
      <c r="H178" s="24">
        <f t="shared" si="48"/>
        <v>4.53</v>
      </c>
      <c r="I178" s="24">
        <v>5.95</v>
      </c>
      <c r="J178" s="24">
        <v>0</v>
      </c>
      <c r="K178" s="24">
        <f t="shared" si="43"/>
        <v>10.48</v>
      </c>
      <c r="L178" s="24">
        <v>0.05</v>
      </c>
      <c r="M178" s="24">
        <v>12.5875</v>
      </c>
      <c r="N178" s="24">
        <v>2.2600000000000002</v>
      </c>
      <c r="O178" s="24">
        <f t="shared" si="44"/>
        <v>14.897500000000001</v>
      </c>
      <c r="P178" s="24">
        <f t="shared" si="49"/>
        <v>25.377500000000001</v>
      </c>
      <c r="Q178" s="24">
        <v>0</v>
      </c>
      <c r="R178" s="24">
        <v>0.06</v>
      </c>
      <c r="S178" s="24">
        <f t="shared" si="50"/>
        <v>0.06</v>
      </c>
      <c r="T178" s="24">
        <f t="shared" si="51"/>
        <v>25.4375</v>
      </c>
    </row>
    <row r="179" spans="1:21" ht="12.75" customHeight="1" x14ac:dyDescent="0.2">
      <c r="A179" s="167"/>
      <c r="B179" s="35"/>
      <c r="C179" s="26" t="s">
        <v>132</v>
      </c>
      <c r="D179" s="162">
        <v>132</v>
      </c>
      <c r="E179" s="24">
        <v>0</v>
      </c>
      <c r="F179" s="24">
        <v>0</v>
      </c>
      <c r="G179" s="24">
        <v>0</v>
      </c>
      <c r="H179" s="24">
        <f t="shared" si="48"/>
        <v>0</v>
      </c>
      <c r="I179" s="24">
        <v>0</v>
      </c>
      <c r="J179" s="24">
        <v>0</v>
      </c>
      <c r="K179" s="24">
        <f t="shared" si="43"/>
        <v>0</v>
      </c>
      <c r="L179" s="24">
        <v>0</v>
      </c>
      <c r="M179" s="24">
        <v>22.467000000000002</v>
      </c>
      <c r="N179" s="24">
        <v>0</v>
      </c>
      <c r="O179" s="24">
        <f t="shared" si="44"/>
        <v>22.467000000000002</v>
      </c>
      <c r="P179" s="24">
        <f t="shared" si="49"/>
        <v>22.467000000000002</v>
      </c>
      <c r="Q179" s="24">
        <v>0</v>
      </c>
      <c r="R179" s="24">
        <v>0</v>
      </c>
      <c r="S179" s="24">
        <f t="shared" si="50"/>
        <v>0</v>
      </c>
      <c r="T179" s="24">
        <f t="shared" si="51"/>
        <v>22.467000000000002</v>
      </c>
    </row>
    <row r="180" spans="1:21" ht="12.75" customHeight="1" x14ac:dyDescent="0.2">
      <c r="A180" s="167"/>
      <c r="B180" s="35"/>
      <c r="C180" s="26" t="s">
        <v>120</v>
      </c>
      <c r="D180" s="162">
        <v>110</v>
      </c>
      <c r="E180" s="24">
        <v>0</v>
      </c>
      <c r="F180" s="24">
        <v>1.71</v>
      </c>
      <c r="G180" s="24">
        <v>2.2000000000000002</v>
      </c>
      <c r="H180" s="24">
        <f t="shared" si="48"/>
        <v>3.91</v>
      </c>
      <c r="I180" s="24">
        <v>20.190000000000001</v>
      </c>
      <c r="J180" s="24">
        <v>0</v>
      </c>
      <c r="K180" s="24">
        <f t="shared" si="43"/>
        <v>24.1</v>
      </c>
      <c r="L180" s="24">
        <v>0.13999999999999999</v>
      </c>
      <c r="M180" s="24">
        <v>47.955500000000001</v>
      </c>
      <c r="N180" s="24">
        <v>85.429999999999978</v>
      </c>
      <c r="O180" s="24">
        <f t="shared" si="44"/>
        <v>133.52549999999997</v>
      </c>
      <c r="P180" s="24">
        <f t="shared" si="49"/>
        <v>157.62549999999996</v>
      </c>
      <c r="Q180" s="24">
        <v>0</v>
      </c>
      <c r="R180" s="24">
        <v>10</v>
      </c>
      <c r="S180" s="24">
        <f t="shared" si="50"/>
        <v>10</v>
      </c>
      <c r="T180" s="24">
        <f t="shared" si="51"/>
        <v>167.62549999999996</v>
      </c>
    </row>
    <row r="181" spans="1:21" ht="12.75" customHeight="1" x14ac:dyDescent="0.2">
      <c r="A181" s="167"/>
      <c r="B181" s="35"/>
      <c r="C181" s="26" t="s">
        <v>151</v>
      </c>
      <c r="D181" s="162">
        <v>42</v>
      </c>
      <c r="E181" s="24">
        <v>2.0099999999999998</v>
      </c>
      <c r="F181" s="24">
        <v>0</v>
      </c>
      <c r="G181" s="24">
        <v>0.01</v>
      </c>
      <c r="H181" s="24">
        <f t="shared" si="48"/>
        <v>2.0199999999999996</v>
      </c>
      <c r="I181" s="24">
        <v>14.72</v>
      </c>
      <c r="J181" s="24">
        <v>0</v>
      </c>
      <c r="K181" s="24">
        <f t="shared" si="43"/>
        <v>16.740000000000002</v>
      </c>
      <c r="L181" s="24">
        <v>0</v>
      </c>
      <c r="M181" s="24">
        <v>8.64</v>
      </c>
      <c r="N181" s="24">
        <v>6.8099999999999987</v>
      </c>
      <c r="O181" s="24">
        <f t="shared" si="44"/>
        <v>15.45</v>
      </c>
      <c r="P181" s="24">
        <f t="shared" si="49"/>
        <v>32.19</v>
      </c>
      <c r="Q181" s="24">
        <v>0</v>
      </c>
      <c r="R181" s="24">
        <v>5.51</v>
      </c>
      <c r="S181" s="24">
        <f t="shared" si="50"/>
        <v>5.51</v>
      </c>
      <c r="T181" s="24">
        <f t="shared" si="51"/>
        <v>37.699999999999996</v>
      </c>
    </row>
    <row r="182" spans="1:21" ht="12.75" customHeight="1" x14ac:dyDescent="0.2">
      <c r="A182" s="167"/>
      <c r="B182" s="85"/>
      <c r="C182" s="26" t="s">
        <v>122</v>
      </c>
      <c r="D182" s="162">
        <v>12</v>
      </c>
      <c r="E182" s="24">
        <v>0</v>
      </c>
      <c r="F182" s="24">
        <v>50</v>
      </c>
      <c r="G182" s="24">
        <v>60</v>
      </c>
      <c r="H182" s="24">
        <f t="shared" si="48"/>
        <v>110</v>
      </c>
      <c r="I182" s="24">
        <v>155.05000000000001</v>
      </c>
      <c r="J182" s="24">
        <v>0</v>
      </c>
      <c r="K182" s="24">
        <f t="shared" si="43"/>
        <v>265.05</v>
      </c>
      <c r="L182" s="24">
        <v>25</v>
      </c>
      <c r="M182" s="24">
        <v>99.474999999999994</v>
      </c>
      <c r="N182" s="24">
        <v>8.6</v>
      </c>
      <c r="O182" s="24">
        <f t="shared" si="44"/>
        <v>133.07499999999999</v>
      </c>
      <c r="P182" s="24">
        <f t="shared" si="49"/>
        <v>398.125</v>
      </c>
      <c r="Q182" s="24">
        <v>0</v>
      </c>
      <c r="R182" s="24">
        <v>5</v>
      </c>
      <c r="S182" s="24">
        <f t="shared" si="50"/>
        <v>5</v>
      </c>
      <c r="T182" s="24">
        <f t="shared" si="51"/>
        <v>403.125</v>
      </c>
    </row>
    <row r="183" spans="1:21" ht="12.75" customHeight="1" x14ac:dyDescent="0.2">
      <c r="A183" s="167"/>
      <c r="B183" s="35" t="s">
        <v>111</v>
      </c>
      <c r="C183" s="26" t="s">
        <v>129</v>
      </c>
      <c r="D183" s="162">
        <v>155</v>
      </c>
      <c r="E183" s="24">
        <v>0.01</v>
      </c>
      <c r="F183" s="24">
        <v>2.2599999999999998</v>
      </c>
      <c r="G183" s="24">
        <v>1.9</v>
      </c>
      <c r="H183" s="24">
        <f t="shared" si="48"/>
        <v>4.17</v>
      </c>
      <c r="I183" s="24">
        <v>10.97</v>
      </c>
      <c r="J183" s="24">
        <v>0</v>
      </c>
      <c r="K183" s="24">
        <f t="shared" si="43"/>
        <v>15.14</v>
      </c>
      <c r="L183" s="24">
        <v>0</v>
      </c>
      <c r="M183" s="24">
        <v>59.827800000000018</v>
      </c>
      <c r="N183" s="24">
        <v>4.12</v>
      </c>
      <c r="O183" s="24">
        <f t="shared" si="44"/>
        <v>63.947800000000015</v>
      </c>
      <c r="P183" s="24">
        <f t="shared" si="49"/>
        <v>79.087800000000016</v>
      </c>
      <c r="Q183" s="24">
        <v>0</v>
      </c>
      <c r="R183" s="24">
        <v>1.5</v>
      </c>
      <c r="S183" s="24">
        <f t="shared" si="50"/>
        <v>1.5</v>
      </c>
      <c r="T183" s="24">
        <f t="shared" si="51"/>
        <v>80.587800000000016</v>
      </c>
    </row>
    <row r="184" spans="1:21" ht="12.75" customHeight="1" x14ac:dyDescent="0.2">
      <c r="A184" s="167"/>
      <c r="B184" s="35"/>
      <c r="C184" s="26" t="s">
        <v>121</v>
      </c>
      <c r="D184" s="162">
        <v>406</v>
      </c>
      <c r="E184" s="24">
        <v>0</v>
      </c>
      <c r="F184" s="24">
        <v>4</v>
      </c>
      <c r="G184" s="24">
        <v>0</v>
      </c>
      <c r="H184" s="24">
        <f t="shared" si="48"/>
        <v>4</v>
      </c>
      <c r="I184" s="24">
        <v>2.41</v>
      </c>
      <c r="J184" s="24">
        <v>0</v>
      </c>
      <c r="K184" s="24">
        <f t="shared" si="43"/>
        <v>6.41</v>
      </c>
      <c r="L184" s="24">
        <v>6.93</v>
      </c>
      <c r="M184" s="24">
        <v>56.758000000000067</v>
      </c>
      <c r="N184" s="24">
        <v>0</v>
      </c>
      <c r="O184" s="24">
        <f t="shared" si="44"/>
        <v>63.688000000000066</v>
      </c>
      <c r="P184" s="24">
        <f t="shared" si="49"/>
        <v>70.09800000000007</v>
      </c>
      <c r="Q184" s="24">
        <v>0</v>
      </c>
      <c r="R184" s="24">
        <v>0.42649999999999999</v>
      </c>
      <c r="S184" s="24">
        <f t="shared" si="50"/>
        <v>0.42649999999999999</v>
      </c>
      <c r="T184" s="24">
        <f t="shared" si="51"/>
        <v>70.524500000000074</v>
      </c>
    </row>
    <row r="185" spans="1:21" ht="12.75" customHeight="1" x14ac:dyDescent="0.2">
      <c r="A185" s="167"/>
      <c r="B185" s="35"/>
      <c r="C185" s="26" t="s">
        <v>111</v>
      </c>
      <c r="D185" s="162">
        <v>65</v>
      </c>
      <c r="E185" s="24">
        <v>0</v>
      </c>
      <c r="F185" s="24">
        <v>1584.1813999999999</v>
      </c>
      <c r="G185" s="24">
        <v>1.9</v>
      </c>
      <c r="H185" s="24">
        <f t="shared" si="48"/>
        <v>1586.0814</v>
      </c>
      <c r="I185" s="24">
        <v>718.79840000000002</v>
      </c>
      <c r="J185" s="24">
        <v>0</v>
      </c>
      <c r="K185" s="24">
        <f t="shared" si="43"/>
        <v>2304.8798000000002</v>
      </c>
      <c r="L185" s="24">
        <v>299.43900000000002</v>
      </c>
      <c r="M185" s="24">
        <v>1234.7771</v>
      </c>
      <c r="N185" s="24">
        <v>81.069999999999993</v>
      </c>
      <c r="O185" s="24">
        <f t="shared" si="44"/>
        <v>1615.2861</v>
      </c>
      <c r="P185" s="24">
        <f t="shared" si="49"/>
        <v>3920.1659</v>
      </c>
      <c r="Q185" s="24">
        <v>1.8080000000000001</v>
      </c>
      <c r="R185" s="24">
        <v>6.8529999999999998</v>
      </c>
      <c r="S185" s="24">
        <f t="shared" si="50"/>
        <v>8.6609999999999996</v>
      </c>
      <c r="T185" s="24">
        <f t="shared" si="51"/>
        <v>3928.8269</v>
      </c>
    </row>
    <row r="186" spans="1:21" ht="12.75" customHeight="1" x14ac:dyDescent="0.2">
      <c r="A186" s="167"/>
      <c r="B186" s="35"/>
      <c r="C186" s="26" t="s">
        <v>130</v>
      </c>
      <c r="D186" s="162">
        <v>207</v>
      </c>
      <c r="E186" s="24">
        <v>0</v>
      </c>
      <c r="F186" s="24">
        <v>0.75</v>
      </c>
      <c r="G186" s="24">
        <v>0</v>
      </c>
      <c r="H186" s="24">
        <f t="shared" si="48"/>
        <v>0.75</v>
      </c>
      <c r="I186" s="24">
        <v>7.7899999999999991</v>
      </c>
      <c r="J186" s="24">
        <v>0</v>
      </c>
      <c r="K186" s="24">
        <f t="shared" si="43"/>
        <v>8.5399999999999991</v>
      </c>
      <c r="L186" s="24">
        <v>0.21500000000000002</v>
      </c>
      <c r="M186" s="24">
        <v>46.173699999999997</v>
      </c>
      <c r="N186" s="24">
        <v>3.7</v>
      </c>
      <c r="O186" s="24">
        <f t="shared" si="44"/>
        <v>50.088700000000003</v>
      </c>
      <c r="P186" s="24">
        <f t="shared" si="49"/>
        <v>58.628700000000002</v>
      </c>
      <c r="Q186" s="24">
        <v>0</v>
      </c>
      <c r="R186" s="24">
        <v>9.5500000000000007</v>
      </c>
      <c r="S186" s="24">
        <f t="shared" si="50"/>
        <v>9.5500000000000007</v>
      </c>
      <c r="T186" s="24">
        <f t="shared" si="51"/>
        <v>68.178700000000006</v>
      </c>
    </row>
    <row r="187" spans="1:21" ht="12.75" customHeight="1" x14ac:dyDescent="0.2">
      <c r="A187" s="167"/>
      <c r="B187" s="35"/>
      <c r="C187" s="26" t="s">
        <v>114</v>
      </c>
      <c r="D187" s="162">
        <v>159</v>
      </c>
      <c r="E187" s="24">
        <v>0.25</v>
      </c>
      <c r="F187" s="24">
        <v>55.819999999999993</v>
      </c>
      <c r="G187" s="24">
        <v>8.1999999999999993</v>
      </c>
      <c r="H187" s="24">
        <f t="shared" si="48"/>
        <v>64.27</v>
      </c>
      <c r="I187" s="24">
        <v>257.4500000000001</v>
      </c>
      <c r="J187" s="24">
        <v>0.5</v>
      </c>
      <c r="K187" s="24">
        <f t="shared" si="43"/>
        <v>322.22000000000008</v>
      </c>
      <c r="L187" s="24">
        <v>1.91</v>
      </c>
      <c r="M187" s="24">
        <v>200.05049999999997</v>
      </c>
      <c r="N187" s="24">
        <v>22.200000000000003</v>
      </c>
      <c r="O187" s="24">
        <f t="shared" si="44"/>
        <v>224.16049999999996</v>
      </c>
      <c r="P187" s="24">
        <f t="shared" si="49"/>
        <v>546.38049999999998</v>
      </c>
      <c r="Q187" s="24">
        <v>0</v>
      </c>
      <c r="R187" s="24">
        <v>41.87</v>
      </c>
      <c r="S187" s="24">
        <f t="shared" si="50"/>
        <v>41.87</v>
      </c>
      <c r="T187" s="24">
        <f t="shared" si="51"/>
        <v>588.25049999999999</v>
      </c>
    </row>
    <row r="188" spans="1:21" ht="12.75" customHeight="1" x14ac:dyDescent="0.2">
      <c r="A188" s="167"/>
      <c r="B188" s="35"/>
      <c r="C188" s="26" t="s">
        <v>119</v>
      </c>
      <c r="D188" s="162">
        <v>31</v>
      </c>
      <c r="E188" s="24">
        <v>0.1</v>
      </c>
      <c r="F188" s="24">
        <v>30.483999999999998</v>
      </c>
      <c r="G188" s="24">
        <v>4.0999999999999996</v>
      </c>
      <c r="H188" s="24">
        <f t="shared" si="48"/>
        <v>34.683999999999997</v>
      </c>
      <c r="I188" s="24">
        <v>156.38499999999999</v>
      </c>
      <c r="J188" s="24">
        <v>0.1</v>
      </c>
      <c r="K188" s="24">
        <f t="shared" si="43"/>
        <v>191.16899999999998</v>
      </c>
      <c r="L188" s="24">
        <v>1.6</v>
      </c>
      <c r="M188" s="24">
        <v>86.844999999999999</v>
      </c>
      <c r="N188" s="24">
        <v>24.1</v>
      </c>
      <c r="O188" s="24">
        <f t="shared" si="44"/>
        <v>112.54499999999999</v>
      </c>
      <c r="P188" s="24">
        <f t="shared" si="49"/>
        <v>303.71399999999994</v>
      </c>
      <c r="Q188" s="24">
        <v>0</v>
      </c>
      <c r="R188" s="24">
        <v>17.79</v>
      </c>
      <c r="S188" s="24">
        <f t="shared" si="50"/>
        <v>17.79</v>
      </c>
      <c r="T188" s="24">
        <f t="shared" si="51"/>
        <v>321.50399999999996</v>
      </c>
    </row>
    <row r="189" spans="1:21" ht="12.75" customHeight="1" x14ac:dyDescent="0.2">
      <c r="A189" s="167"/>
      <c r="B189" s="35"/>
      <c r="C189" s="165" t="s">
        <v>156</v>
      </c>
      <c r="D189" s="160">
        <v>89</v>
      </c>
      <c r="E189" s="25">
        <v>1.24</v>
      </c>
      <c r="F189" s="25">
        <v>23.16</v>
      </c>
      <c r="G189" s="25">
        <v>3</v>
      </c>
      <c r="H189" s="25">
        <f t="shared" si="48"/>
        <v>27.4</v>
      </c>
      <c r="I189" s="25">
        <v>196.78000000000003</v>
      </c>
      <c r="J189" s="25">
        <v>1</v>
      </c>
      <c r="K189" s="25">
        <f t="shared" si="43"/>
        <v>225.18000000000004</v>
      </c>
      <c r="L189" s="25">
        <v>4.16</v>
      </c>
      <c r="M189" s="25">
        <v>42.539999999999992</v>
      </c>
      <c r="N189" s="25">
        <v>6.55</v>
      </c>
      <c r="O189" s="25">
        <f t="shared" si="44"/>
        <v>53.249999999999986</v>
      </c>
      <c r="P189" s="25">
        <f t="shared" si="49"/>
        <v>278.43</v>
      </c>
      <c r="Q189" s="25">
        <v>0</v>
      </c>
      <c r="R189" s="25">
        <v>149.11000000000001</v>
      </c>
      <c r="S189" s="25">
        <f t="shared" si="50"/>
        <v>149.11000000000001</v>
      </c>
      <c r="T189" s="25">
        <f t="shared" si="51"/>
        <v>427.54</v>
      </c>
      <c r="U189" s="10"/>
    </row>
    <row r="190" spans="1:21" ht="12.75" customHeight="1" x14ac:dyDescent="0.25">
      <c r="A190" s="230" t="s">
        <v>0</v>
      </c>
      <c r="B190" s="231"/>
      <c r="C190" s="232" t="s">
        <v>0</v>
      </c>
      <c r="D190" s="53">
        <f>SUM(D136:D189)</f>
        <v>2858</v>
      </c>
      <c r="E190" s="54">
        <f>SUM(E136:E189)</f>
        <v>372.44999999999987</v>
      </c>
      <c r="F190" s="54">
        <f>SUM(F136:F189)</f>
        <v>5108.8504000000003</v>
      </c>
      <c r="G190" s="54">
        <f>SUM(G136:G189)</f>
        <v>816.16000000000008</v>
      </c>
      <c r="H190" s="54">
        <f>+G190+F190+E190</f>
        <v>6297.4603999999999</v>
      </c>
      <c r="I190" s="54">
        <f>SUM(I136:I189)</f>
        <v>4055.0704000000001</v>
      </c>
      <c r="J190" s="54">
        <f>SUM(J136:J189)</f>
        <v>58.04</v>
      </c>
      <c r="K190" s="54">
        <f>+J190+I190+H190</f>
        <v>10410.570800000001</v>
      </c>
      <c r="L190" s="54">
        <f>SUM(L136:L189)</f>
        <v>1393.3329999999999</v>
      </c>
      <c r="M190" s="54">
        <f>SUM(M136:M189)</f>
        <v>4558.7845000000007</v>
      </c>
      <c r="N190" s="54">
        <f>SUM(N136:N189)</f>
        <v>1123.3499999999997</v>
      </c>
      <c r="O190" s="54">
        <f>+N190+M190+L190</f>
        <v>7075.4674999999997</v>
      </c>
      <c r="P190" s="54">
        <f>+O190+K190</f>
        <v>17486.0383</v>
      </c>
      <c r="Q190" s="54">
        <f>SUM(Q136:Q189)</f>
        <v>469.47799999999995</v>
      </c>
      <c r="R190" s="54">
        <f>SUM(R136:R189)</f>
        <v>1246.4004999999997</v>
      </c>
      <c r="S190" s="54">
        <f>+R190+Q190</f>
        <v>1715.8784999999998</v>
      </c>
      <c r="T190" s="55">
        <f>+S190+P190</f>
        <v>19201.916799999999</v>
      </c>
    </row>
    <row r="191" spans="1:21" ht="12.75" customHeight="1" x14ac:dyDescent="0.2">
      <c r="A191" s="166" t="s">
        <v>8</v>
      </c>
      <c r="B191" s="35" t="s">
        <v>428</v>
      </c>
      <c r="C191" s="161" t="s">
        <v>162</v>
      </c>
      <c r="D191" s="153">
        <v>78</v>
      </c>
      <c r="E191" s="154">
        <v>12.2</v>
      </c>
      <c r="F191" s="154">
        <v>60.930000000000007</v>
      </c>
      <c r="G191" s="154">
        <v>460.17</v>
      </c>
      <c r="H191" s="154">
        <f t="shared" ref="H191:H208" si="52">SUM(E191:G191)</f>
        <v>533.30000000000007</v>
      </c>
      <c r="I191" s="154">
        <v>699.0899999999998</v>
      </c>
      <c r="J191" s="154">
        <v>0</v>
      </c>
      <c r="K191" s="154">
        <f t="shared" ref="K191:K222" si="53">SUM(H191:J191)</f>
        <v>1232.3899999999999</v>
      </c>
      <c r="L191" s="154">
        <v>79.13</v>
      </c>
      <c r="M191" s="154">
        <v>220.08999999999997</v>
      </c>
      <c r="N191" s="154">
        <v>134.87999999999997</v>
      </c>
      <c r="O191" s="154">
        <f t="shared" ref="O191:O222" si="54">SUM(L191:N191)</f>
        <v>434.09999999999991</v>
      </c>
      <c r="P191" s="154">
        <f t="shared" ref="P191:P208" si="55">K191+O191</f>
        <v>1666.4899999999998</v>
      </c>
      <c r="Q191" s="154">
        <v>13</v>
      </c>
      <c r="R191" s="154">
        <v>39.949999999999996</v>
      </c>
      <c r="S191" s="154">
        <f t="shared" ref="S191:S208" si="56">SUM(Q191:R191)</f>
        <v>52.949999999999996</v>
      </c>
      <c r="T191" s="154">
        <f t="shared" ref="T191:T208" si="57">P191+S191</f>
        <v>1719.4399999999998</v>
      </c>
    </row>
    <row r="192" spans="1:21" ht="12.75" customHeight="1" x14ac:dyDescent="0.2">
      <c r="A192" s="167"/>
      <c r="B192" s="35"/>
      <c r="C192" s="26" t="s">
        <v>183</v>
      </c>
      <c r="D192" s="162">
        <v>32</v>
      </c>
      <c r="E192" s="24">
        <v>30.1</v>
      </c>
      <c r="F192" s="24">
        <v>1.1000000000000001</v>
      </c>
      <c r="G192" s="24">
        <v>4.3</v>
      </c>
      <c r="H192" s="24">
        <f t="shared" si="52"/>
        <v>35.5</v>
      </c>
      <c r="I192" s="24">
        <v>63.349999999999994</v>
      </c>
      <c r="J192" s="24">
        <v>0</v>
      </c>
      <c r="K192" s="24">
        <f t="shared" si="53"/>
        <v>98.85</v>
      </c>
      <c r="L192" s="24">
        <v>2.25</v>
      </c>
      <c r="M192" s="24">
        <v>18.28</v>
      </c>
      <c r="N192" s="24">
        <v>0.52</v>
      </c>
      <c r="O192" s="24">
        <f t="shared" si="54"/>
        <v>21.05</v>
      </c>
      <c r="P192" s="24">
        <f t="shared" si="55"/>
        <v>119.89999999999999</v>
      </c>
      <c r="Q192" s="24">
        <v>0</v>
      </c>
      <c r="R192" s="24">
        <v>5.83</v>
      </c>
      <c r="S192" s="24">
        <f t="shared" si="56"/>
        <v>5.83</v>
      </c>
      <c r="T192" s="24">
        <f t="shared" si="57"/>
        <v>125.72999999999999</v>
      </c>
    </row>
    <row r="193" spans="1:20" ht="12.75" customHeight="1" x14ac:dyDescent="0.2">
      <c r="A193" s="167"/>
      <c r="B193" s="35"/>
      <c r="C193" s="26" t="s">
        <v>175</v>
      </c>
      <c r="D193" s="162">
        <v>40</v>
      </c>
      <c r="E193" s="24">
        <v>128.24</v>
      </c>
      <c r="F193" s="24">
        <v>0.05</v>
      </c>
      <c r="G193" s="24">
        <v>525.98</v>
      </c>
      <c r="H193" s="24">
        <f t="shared" si="52"/>
        <v>654.27</v>
      </c>
      <c r="I193" s="24">
        <v>300.44</v>
      </c>
      <c r="J193" s="24">
        <v>0</v>
      </c>
      <c r="K193" s="24">
        <f t="shared" si="53"/>
        <v>954.71</v>
      </c>
      <c r="L193" s="24">
        <v>73.759999999999991</v>
      </c>
      <c r="M193" s="24">
        <v>62.209999999999994</v>
      </c>
      <c r="N193" s="24">
        <v>23.720000000000002</v>
      </c>
      <c r="O193" s="24">
        <f t="shared" si="54"/>
        <v>159.68999999999997</v>
      </c>
      <c r="P193" s="24">
        <f t="shared" si="55"/>
        <v>1114.4000000000001</v>
      </c>
      <c r="Q193" s="24">
        <v>125.1</v>
      </c>
      <c r="R193" s="24">
        <v>38.86</v>
      </c>
      <c r="S193" s="24">
        <f t="shared" si="56"/>
        <v>163.95999999999998</v>
      </c>
      <c r="T193" s="24">
        <f t="shared" si="57"/>
        <v>1278.3600000000001</v>
      </c>
    </row>
    <row r="194" spans="1:20" ht="12.75" customHeight="1" x14ac:dyDescent="0.2">
      <c r="A194" s="167"/>
      <c r="B194" s="35"/>
      <c r="C194" s="26" t="s">
        <v>184</v>
      </c>
      <c r="D194" s="162">
        <v>12</v>
      </c>
      <c r="E194" s="24">
        <v>0</v>
      </c>
      <c r="F194" s="24">
        <v>0.03</v>
      </c>
      <c r="G194" s="24">
        <v>0.05</v>
      </c>
      <c r="H194" s="24">
        <f t="shared" si="52"/>
        <v>0.08</v>
      </c>
      <c r="I194" s="24">
        <v>54.919999999999995</v>
      </c>
      <c r="J194" s="24">
        <v>0</v>
      </c>
      <c r="K194" s="24">
        <f t="shared" si="53"/>
        <v>54.999999999999993</v>
      </c>
      <c r="L194" s="24">
        <v>0</v>
      </c>
      <c r="M194" s="24">
        <v>1</v>
      </c>
      <c r="N194" s="24">
        <v>1.8100000000000003</v>
      </c>
      <c r="O194" s="24">
        <f t="shared" si="54"/>
        <v>2.8100000000000005</v>
      </c>
      <c r="P194" s="24">
        <f t="shared" si="55"/>
        <v>57.809999999999995</v>
      </c>
      <c r="Q194" s="24">
        <v>0</v>
      </c>
      <c r="R194" s="24">
        <v>0</v>
      </c>
      <c r="S194" s="24">
        <f t="shared" si="56"/>
        <v>0</v>
      </c>
      <c r="T194" s="24">
        <f t="shared" si="57"/>
        <v>57.809999999999995</v>
      </c>
    </row>
    <row r="195" spans="1:20" ht="12.75" customHeight="1" x14ac:dyDescent="0.2">
      <c r="A195" s="167"/>
      <c r="B195" s="35"/>
      <c r="C195" s="26" t="s">
        <v>164</v>
      </c>
      <c r="D195" s="162">
        <v>174</v>
      </c>
      <c r="E195" s="24">
        <v>16.66</v>
      </c>
      <c r="F195" s="24">
        <v>130.93999999999991</v>
      </c>
      <c r="G195" s="24">
        <v>65.2</v>
      </c>
      <c r="H195" s="24">
        <f t="shared" si="52"/>
        <v>212.7999999999999</v>
      </c>
      <c r="I195" s="24">
        <v>813.24000000000012</v>
      </c>
      <c r="J195" s="24">
        <v>0</v>
      </c>
      <c r="K195" s="24">
        <f t="shared" si="53"/>
        <v>1026.04</v>
      </c>
      <c r="L195" s="24">
        <v>334.62</v>
      </c>
      <c r="M195" s="24">
        <v>105.18000000000004</v>
      </c>
      <c r="N195" s="24">
        <v>59.269999999999996</v>
      </c>
      <c r="O195" s="24">
        <f t="shared" si="54"/>
        <v>499.07000000000005</v>
      </c>
      <c r="P195" s="24">
        <f t="shared" si="55"/>
        <v>1525.1100000000001</v>
      </c>
      <c r="Q195" s="24">
        <v>251.89</v>
      </c>
      <c r="R195" s="24">
        <v>155.43999999999997</v>
      </c>
      <c r="S195" s="24">
        <f t="shared" si="56"/>
        <v>407.32999999999993</v>
      </c>
      <c r="T195" s="24">
        <f t="shared" si="57"/>
        <v>1932.44</v>
      </c>
    </row>
    <row r="196" spans="1:20" ht="12.75" customHeight="1" x14ac:dyDescent="0.2">
      <c r="A196" s="167"/>
      <c r="B196" s="35"/>
      <c r="C196" s="26" t="s">
        <v>168</v>
      </c>
      <c r="D196" s="162">
        <v>139</v>
      </c>
      <c r="E196" s="24">
        <v>305.20999999999992</v>
      </c>
      <c r="F196" s="24">
        <v>212.48999999999998</v>
      </c>
      <c r="G196" s="24">
        <v>942.68999999999994</v>
      </c>
      <c r="H196" s="24">
        <f t="shared" si="52"/>
        <v>1460.3899999999999</v>
      </c>
      <c r="I196" s="24">
        <v>396.88</v>
      </c>
      <c r="J196" s="24">
        <v>0</v>
      </c>
      <c r="K196" s="24">
        <f t="shared" si="53"/>
        <v>1857.27</v>
      </c>
      <c r="L196" s="24">
        <v>253.04</v>
      </c>
      <c r="M196" s="24">
        <v>757.9602000000001</v>
      </c>
      <c r="N196" s="24">
        <v>137.59</v>
      </c>
      <c r="O196" s="24">
        <f t="shared" si="54"/>
        <v>1148.5902000000001</v>
      </c>
      <c r="P196" s="24">
        <f t="shared" si="55"/>
        <v>3005.8602000000001</v>
      </c>
      <c r="Q196" s="24">
        <v>57.34</v>
      </c>
      <c r="R196" s="24">
        <v>125.31</v>
      </c>
      <c r="S196" s="24">
        <f t="shared" si="56"/>
        <v>182.65</v>
      </c>
      <c r="T196" s="24">
        <f t="shared" si="57"/>
        <v>3188.5102000000002</v>
      </c>
    </row>
    <row r="197" spans="1:20" ht="12.75" customHeight="1" x14ac:dyDescent="0.2">
      <c r="A197" s="167"/>
      <c r="B197" s="35"/>
      <c r="C197" s="26" t="s">
        <v>188</v>
      </c>
      <c r="D197" s="162">
        <v>42</v>
      </c>
      <c r="E197" s="24">
        <v>26.6</v>
      </c>
      <c r="F197" s="24">
        <v>3.04</v>
      </c>
      <c r="G197" s="24">
        <v>603.58999999999992</v>
      </c>
      <c r="H197" s="24">
        <f t="shared" si="52"/>
        <v>633.2299999999999</v>
      </c>
      <c r="I197" s="24">
        <v>255.2</v>
      </c>
      <c r="J197" s="24">
        <v>0</v>
      </c>
      <c r="K197" s="24">
        <f t="shared" si="53"/>
        <v>888.42999999999984</v>
      </c>
      <c r="L197" s="24">
        <v>269</v>
      </c>
      <c r="M197" s="24">
        <v>83.089999999999989</v>
      </c>
      <c r="N197" s="24">
        <v>9.14</v>
      </c>
      <c r="O197" s="24">
        <f t="shared" si="54"/>
        <v>361.22999999999996</v>
      </c>
      <c r="P197" s="24">
        <f t="shared" si="55"/>
        <v>1249.6599999999999</v>
      </c>
      <c r="Q197" s="24">
        <v>1046.5999999999999</v>
      </c>
      <c r="R197" s="24">
        <v>5.2</v>
      </c>
      <c r="S197" s="24">
        <f t="shared" si="56"/>
        <v>1051.8</v>
      </c>
      <c r="T197" s="24">
        <f t="shared" si="57"/>
        <v>2301.46</v>
      </c>
    </row>
    <row r="198" spans="1:20" ht="12.75" customHeight="1" x14ac:dyDescent="0.2">
      <c r="A198" s="167"/>
      <c r="B198" s="35"/>
      <c r="C198" s="26" t="s">
        <v>176</v>
      </c>
      <c r="D198" s="162">
        <v>68</v>
      </c>
      <c r="E198" s="24">
        <v>32.19</v>
      </c>
      <c r="F198" s="24">
        <v>96.830000000000013</v>
      </c>
      <c r="G198" s="24">
        <v>167.83</v>
      </c>
      <c r="H198" s="24">
        <f t="shared" si="52"/>
        <v>296.85000000000002</v>
      </c>
      <c r="I198" s="24">
        <v>95.210000000000008</v>
      </c>
      <c r="J198" s="24">
        <v>0</v>
      </c>
      <c r="K198" s="24">
        <f t="shared" si="53"/>
        <v>392.06000000000006</v>
      </c>
      <c r="L198" s="24">
        <v>15.97</v>
      </c>
      <c r="M198" s="24">
        <v>50.97</v>
      </c>
      <c r="N198" s="24">
        <v>11.5</v>
      </c>
      <c r="O198" s="24">
        <f t="shared" si="54"/>
        <v>78.44</v>
      </c>
      <c r="P198" s="24">
        <f t="shared" si="55"/>
        <v>470.50000000000006</v>
      </c>
      <c r="Q198" s="24">
        <v>0.3</v>
      </c>
      <c r="R198" s="24">
        <v>12.39</v>
      </c>
      <c r="S198" s="24">
        <f t="shared" si="56"/>
        <v>12.690000000000001</v>
      </c>
      <c r="T198" s="24">
        <f t="shared" si="57"/>
        <v>483.19000000000005</v>
      </c>
    </row>
    <row r="199" spans="1:20" ht="12.75" customHeight="1" x14ac:dyDescent="0.2">
      <c r="A199" s="167"/>
      <c r="B199" s="35"/>
      <c r="C199" s="26" t="s">
        <v>189</v>
      </c>
      <c r="D199" s="162">
        <v>104</v>
      </c>
      <c r="E199" s="24">
        <v>91.960000000000008</v>
      </c>
      <c r="F199" s="24">
        <v>90.01</v>
      </c>
      <c r="G199" s="24">
        <v>0.54</v>
      </c>
      <c r="H199" s="24">
        <f t="shared" si="52"/>
        <v>182.51000000000002</v>
      </c>
      <c r="I199" s="24">
        <v>283.51</v>
      </c>
      <c r="J199" s="24">
        <v>0</v>
      </c>
      <c r="K199" s="24">
        <f t="shared" si="53"/>
        <v>466.02</v>
      </c>
      <c r="L199" s="24">
        <v>48.55</v>
      </c>
      <c r="M199" s="24">
        <v>167.52499999999995</v>
      </c>
      <c r="N199" s="24">
        <v>94.194999999999979</v>
      </c>
      <c r="O199" s="24">
        <f t="shared" si="54"/>
        <v>310.26999999999992</v>
      </c>
      <c r="P199" s="24">
        <f t="shared" si="55"/>
        <v>776.29</v>
      </c>
      <c r="Q199" s="24">
        <v>991.6</v>
      </c>
      <c r="R199" s="24">
        <v>400.11</v>
      </c>
      <c r="S199" s="24">
        <f t="shared" si="56"/>
        <v>1391.71</v>
      </c>
      <c r="T199" s="24">
        <f t="shared" si="57"/>
        <v>2168</v>
      </c>
    </row>
    <row r="200" spans="1:20" ht="12.75" customHeight="1" x14ac:dyDescent="0.2">
      <c r="A200" s="167"/>
      <c r="B200" s="35"/>
      <c r="C200" s="26" t="s">
        <v>294</v>
      </c>
      <c r="D200" s="162">
        <v>2</v>
      </c>
      <c r="E200" s="24">
        <v>0</v>
      </c>
      <c r="F200" s="24">
        <v>0</v>
      </c>
      <c r="G200" s="24">
        <v>0</v>
      </c>
      <c r="H200" s="24">
        <f t="shared" si="52"/>
        <v>0</v>
      </c>
      <c r="I200" s="24">
        <v>0</v>
      </c>
      <c r="J200" s="24">
        <v>0</v>
      </c>
      <c r="K200" s="24">
        <f t="shared" si="53"/>
        <v>0</v>
      </c>
      <c r="L200" s="24">
        <v>0.5</v>
      </c>
      <c r="M200" s="24">
        <v>1.9</v>
      </c>
      <c r="N200" s="24">
        <v>0.6</v>
      </c>
      <c r="O200" s="24">
        <f t="shared" si="54"/>
        <v>3</v>
      </c>
      <c r="P200" s="24">
        <f t="shared" si="55"/>
        <v>3</v>
      </c>
      <c r="Q200" s="24">
        <v>0</v>
      </c>
      <c r="R200" s="24">
        <v>0</v>
      </c>
      <c r="S200" s="24">
        <f t="shared" si="56"/>
        <v>0</v>
      </c>
      <c r="T200" s="24">
        <f t="shared" si="57"/>
        <v>3</v>
      </c>
    </row>
    <row r="201" spans="1:20" ht="12.75" customHeight="1" x14ac:dyDescent="0.2">
      <c r="A201" s="167"/>
      <c r="B201" s="85"/>
      <c r="C201" s="26" t="s">
        <v>174</v>
      </c>
      <c r="D201" s="162">
        <v>12</v>
      </c>
      <c r="E201" s="24">
        <v>0</v>
      </c>
      <c r="F201" s="24">
        <v>0</v>
      </c>
      <c r="G201" s="24">
        <v>0</v>
      </c>
      <c r="H201" s="24">
        <f t="shared" si="52"/>
        <v>0</v>
      </c>
      <c r="I201" s="24">
        <v>0</v>
      </c>
      <c r="J201" s="24">
        <v>0</v>
      </c>
      <c r="K201" s="24">
        <f t="shared" si="53"/>
        <v>0</v>
      </c>
      <c r="L201" s="24">
        <v>3.6299999999999994</v>
      </c>
      <c r="M201" s="24">
        <v>0.30000000000000004</v>
      </c>
      <c r="N201" s="24">
        <v>0.5</v>
      </c>
      <c r="O201" s="24">
        <f t="shared" si="54"/>
        <v>4.43</v>
      </c>
      <c r="P201" s="24">
        <f t="shared" si="55"/>
        <v>4.43</v>
      </c>
      <c r="Q201" s="24">
        <v>0</v>
      </c>
      <c r="R201" s="24">
        <v>0</v>
      </c>
      <c r="S201" s="24">
        <f t="shared" si="56"/>
        <v>0</v>
      </c>
      <c r="T201" s="24">
        <f t="shared" si="57"/>
        <v>4.43</v>
      </c>
    </row>
    <row r="202" spans="1:20" ht="12.75" customHeight="1" x14ac:dyDescent="0.2">
      <c r="A202" s="167"/>
      <c r="B202" s="35" t="s">
        <v>429</v>
      </c>
      <c r="C202" s="26" t="s">
        <v>186</v>
      </c>
      <c r="D202" s="162">
        <v>36</v>
      </c>
      <c r="E202" s="24">
        <v>6.8599999999999994</v>
      </c>
      <c r="F202" s="24">
        <v>0.5</v>
      </c>
      <c r="G202" s="24">
        <v>0.2</v>
      </c>
      <c r="H202" s="24">
        <f t="shared" si="52"/>
        <v>7.56</v>
      </c>
      <c r="I202" s="24">
        <v>5.87</v>
      </c>
      <c r="J202" s="24">
        <v>0</v>
      </c>
      <c r="K202" s="24">
        <f t="shared" si="53"/>
        <v>13.43</v>
      </c>
      <c r="L202" s="24">
        <v>7.55</v>
      </c>
      <c r="M202" s="24">
        <v>18.400000000000002</v>
      </c>
      <c r="N202" s="24">
        <v>41.67</v>
      </c>
      <c r="O202" s="24">
        <f t="shared" si="54"/>
        <v>67.62</v>
      </c>
      <c r="P202" s="24">
        <f t="shared" si="55"/>
        <v>81.050000000000011</v>
      </c>
      <c r="Q202" s="24">
        <v>3</v>
      </c>
      <c r="R202" s="24">
        <v>2.3699999999999997</v>
      </c>
      <c r="S202" s="24">
        <f t="shared" si="56"/>
        <v>5.3699999999999992</v>
      </c>
      <c r="T202" s="24">
        <f t="shared" si="57"/>
        <v>86.420000000000016</v>
      </c>
    </row>
    <row r="203" spans="1:20" ht="12.75" customHeight="1" x14ac:dyDescent="0.2">
      <c r="A203" s="167"/>
      <c r="B203" s="35"/>
      <c r="C203" s="26" t="s">
        <v>172</v>
      </c>
      <c r="D203" s="162">
        <v>21</v>
      </c>
      <c r="E203" s="24">
        <v>0.8</v>
      </c>
      <c r="F203" s="24">
        <v>1</v>
      </c>
      <c r="G203" s="24">
        <v>0.32</v>
      </c>
      <c r="H203" s="24">
        <f t="shared" si="52"/>
        <v>2.12</v>
      </c>
      <c r="I203" s="24">
        <v>12.2</v>
      </c>
      <c r="J203" s="24">
        <v>0</v>
      </c>
      <c r="K203" s="24">
        <f t="shared" si="53"/>
        <v>14.32</v>
      </c>
      <c r="L203" s="24">
        <v>0.8</v>
      </c>
      <c r="M203" s="24">
        <v>8.93</v>
      </c>
      <c r="N203" s="24">
        <v>3.0500000000000003</v>
      </c>
      <c r="O203" s="24">
        <f t="shared" si="54"/>
        <v>12.780000000000001</v>
      </c>
      <c r="P203" s="24">
        <f t="shared" si="55"/>
        <v>27.1</v>
      </c>
      <c r="Q203" s="24">
        <v>0</v>
      </c>
      <c r="R203" s="24">
        <v>38.040000000000006</v>
      </c>
      <c r="S203" s="24">
        <f t="shared" si="56"/>
        <v>38.040000000000006</v>
      </c>
      <c r="T203" s="24">
        <f t="shared" si="57"/>
        <v>65.140000000000015</v>
      </c>
    </row>
    <row r="204" spans="1:20" ht="12.75" customHeight="1" x14ac:dyDescent="0.2">
      <c r="A204" s="167"/>
      <c r="B204" s="35"/>
      <c r="C204" s="26" t="s">
        <v>180</v>
      </c>
      <c r="D204" s="162">
        <v>13</v>
      </c>
      <c r="E204" s="24">
        <v>1.4</v>
      </c>
      <c r="F204" s="24">
        <v>7.0000000000000007E-2</v>
      </c>
      <c r="G204" s="24">
        <v>1</v>
      </c>
      <c r="H204" s="24">
        <f t="shared" si="52"/>
        <v>2.4699999999999998</v>
      </c>
      <c r="I204" s="24">
        <v>3.05</v>
      </c>
      <c r="J204" s="24">
        <v>0.1</v>
      </c>
      <c r="K204" s="24">
        <f t="shared" si="53"/>
        <v>5.6199999999999992</v>
      </c>
      <c r="L204" s="24">
        <v>5.16</v>
      </c>
      <c r="M204" s="24">
        <v>7.2800000000000011</v>
      </c>
      <c r="N204" s="24">
        <v>1.5</v>
      </c>
      <c r="O204" s="24">
        <f t="shared" si="54"/>
        <v>13.940000000000001</v>
      </c>
      <c r="P204" s="24">
        <f t="shared" si="55"/>
        <v>19.560000000000002</v>
      </c>
      <c r="Q204" s="24">
        <v>7</v>
      </c>
      <c r="R204" s="24">
        <v>117.3</v>
      </c>
      <c r="S204" s="24">
        <f t="shared" si="56"/>
        <v>124.3</v>
      </c>
      <c r="T204" s="24">
        <f t="shared" si="57"/>
        <v>143.86000000000001</v>
      </c>
    </row>
    <row r="205" spans="1:20" ht="12.75" customHeight="1" x14ac:dyDescent="0.2">
      <c r="A205" s="167"/>
      <c r="B205" s="35"/>
      <c r="C205" s="26" t="s">
        <v>170</v>
      </c>
      <c r="D205" s="162">
        <v>87</v>
      </c>
      <c r="E205" s="24">
        <v>83.679999999999993</v>
      </c>
      <c r="F205" s="24">
        <v>67.570000000000007</v>
      </c>
      <c r="G205" s="24">
        <v>1718.1199999999997</v>
      </c>
      <c r="H205" s="24">
        <f t="shared" si="52"/>
        <v>1869.3699999999997</v>
      </c>
      <c r="I205" s="24">
        <v>597.08000000000004</v>
      </c>
      <c r="J205" s="24">
        <v>0</v>
      </c>
      <c r="K205" s="24">
        <f t="shared" si="53"/>
        <v>2466.4499999999998</v>
      </c>
      <c r="L205" s="24">
        <v>322.52999999999997</v>
      </c>
      <c r="M205" s="24">
        <v>46.269999999999996</v>
      </c>
      <c r="N205" s="24">
        <v>37.510000000000005</v>
      </c>
      <c r="O205" s="24">
        <f t="shared" si="54"/>
        <v>406.30999999999995</v>
      </c>
      <c r="P205" s="24">
        <f t="shared" si="55"/>
        <v>2872.7599999999998</v>
      </c>
      <c r="Q205" s="24">
        <v>145.33000000000001</v>
      </c>
      <c r="R205" s="24">
        <v>21.01</v>
      </c>
      <c r="S205" s="24">
        <f t="shared" si="56"/>
        <v>166.34</v>
      </c>
      <c r="T205" s="24">
        <f t="shared" si="57"/>
        <v>3039.1</v>
      </c>
    </row>
    <row r="206" spans="1:20" ht="12.75" customHeight="1" x14ac:dyDescent="0.2">
      <c r="A206" s="167"/>
      <c r="B206" s="35"/>
      <c r="C206" s="26" t="s">
        <v>178</v>
      </c>
      <c r="D206" s="162">
        <v>6</v>
      </c>
      <c r="E206" s="24">
        <v>0</v>
      </c>
      <c r="F206" s="24">
        <v>0</v>
      </c>
      <c r="G206" s="24">
        <v>0</v>
      </c>
      <c r="H206" s="24">
        <f t="shared" si="52"/>
        <v>0</v>
      </c>
      <c r="I206" s="24">
        <v>15.5</v>
      </c>
      <c r="J206" s="24">
        <v>0</v>
      </c>
      <c r="K206" s="24">
        <f t="shared" si="53"/>
        <v>15.5</v>
      </c>
      <c r="L206" s="24">
        <v>0</v>
      </c>
      <c r="M206" s="24">
        <v>3.2</v>
      </c>
      <c r="N206" s="24">
        <v>7.2</v>
      </c>
      <c r="O206" s="24">
        <f t="shared" si="54"/>
        <v>10.4</v>
      </c>
      <c r="P206" s="24">
        <f t="shared" si="55"/>
        <v>25.9</v>
      </c>
      <c r="Q206" s="24">
        <v>0</v>
      </c>
      <c r="R206" s="24">
        <v>1</v>
      </c>
      <c r="S206" s="24">
        <f t="shared" si="56"/>
        <v>1</v>
      </c>
      <c r="T206" s="24">
        <f t="shared" si="57"/>
        <v>26.9</v>
      </c>
    </row>
    <row r="207" spans="1:20" ht="12.75" customHeight="1" x14ac:dyDescent="0.2">
      <c r="A207" s="167"/>
      <c r="B207" s="35"/>
      <c r="C207" s="26" t="s">
        <v>163</v>
      </c>
      <c r="D207" s="162">
        <v>21</v>
      </c>
      <c r="E207" s="24">
        <v>0.3</v>
      </c>
      <c r="F207" s="24">
        <v>0.49</v>
      </c>
      <c r="G207" s="24">
        <v>0.5</v>
      </c>
      <c r="H207" s="24">
        <f t="shared" si="52"/>
        <v>1.29</v>
      </c>
      <c r="I207" s="24">
        <v>27.799999999999997</v>
      </c>
      <c r="J207" s="24">
        <v>0</v>
      </c>
      <c r="K207" s="24">
        <f t="shared" si="53"/>
        <v>29.089999999999996</v>
      </c>
      <c r="L207" s="24">
        <v>38.919999999999995</v>
      </c>
      <c r="M207" s="24">
        <v>34.619999999999997</v>
      </c>
      <c r="N207" s="24">
        <v>3.5</v>
      </c>
      <c r="O207" s="24">
        <f t="shared" si="54"/>
        <v>77.039999999999992</v>
      </c>
      <c r="P207" s="24">
        <f t="shared" si="55"/>
        <v>106.13</v>
      </c>
      <c r="Q207" s="24">
        <v>0.1</v>
      </c>
      <c r="R207" s="24">
        <v>0</v>
      </c>
      <c r="S207" s="24">
        <f t="shared" si="56"/>
        <v>0.1</v>
      </c>
      <c r="T207" s="24">
        <f t="shared" si="57"/>
        <v>106.22999999999999</v>
      </c>
    </row>
    <row r="208" spans="1:20" ht="12.75" customHeight="1" x14ac:dyDescent="0.2">
      <c r="A208" s="167"/>
      <c r="B208" s="35"/>
      <c r="C208" s="26" t="s">
        <v>185</v>
      </c>
      <c r="D208" s="162">
        <v>3</v>
      </c>
      <c r="E208" s="24">
        <v>0</v>
      </c>
      <c r="F208" s="24">
        <v>0</v>
      </c>
      <c r="G208" s="24">
        <v>0</v>
      </c>
      <c r="H208" s="24">
        <f t="shared" si="52"/>
        <v>0</v>
      </c>
      <c r="I208" s="24">
        <v>0</v>
      </c>
      <c r="J208" s="24">
        <v>0</v>
      </c>
      <c r="K208" s="24">
        <f t="shared" si="53"/>
        <v>0</v>
      </c>
      <c r="L208" s="24">
        <v>0.25</v>
      </c>
      <c r="M208" s="24">
        <v>2.9</v>
      </c>
      <c r="N208" s="24">
        <v>0</v>
      </c>
      <c r="O208" s="24">
        <f t="shared" si="54"/>
        <v>3.15</v>
      </c>
      <c r="P208" s="24">
        <f t="shared" si="55"/>
        <v>3.15</v>
      </c>
      <c r="Q208" s="24">
        <v>0</v>
      </c>
      <c r="R208" s="24">
        <v>0</v>
      </c>
      <c r="S208" s="24">
        <f t="shared" si="56"/>
        <v>0</v>
      </c>
      <c r="T208" s="24">
        <f t="shared" si="57"/>
        <v>3.15</v>
      </c>
    </row>
    <row r="209" spans="1:20" ht="12.75" customHeight="1" x14ac:dyDescent="0.2">
      <c r="A209" s="167"/>
      <c r="B209" s="35"/>
      <c r="C209" s="26" t="s">
        <v>190</v>
      </c>
      <c r="D209" s="162">
        <v>14</v>
      </c>
      <c r="E209" s="24">
        <v>0.25</v>
      </c>
      <c r="F209" s="24">
        <v>0</v>
      </c>
      <c r="G209" s="24">
        <v>1.2</v>
      </c>
      <c r="H209" s="24">
        <f t="shared" ref="H209:H221" si="58">SUM(E209:G209)</f>
        <v>1.45</v>
      </c>
      <c r="I209" s="24">
        <v>0</v>
      </c>
      <c r="J209" s="24">
        <v>0</v>
      </c>
      <c r="K209" s="24">
        <f t="shared" si="53"/>
        <v>1.45</v>
      </c>
      <c r="L209" s="24">
        <v>1.46</v>
      </c>
      <c r="M209" s="24">
        <v>5.62</v>
      </c>
      <c r="N209" s="24">
        <v>1</v>
      </c>
      <c r="O209" s="24">
        <f t="shared" si="54"/>
        <v>8.08</v>
      </c>
      <c r="P209" s="24">
        <f t="shared" ref="P209:P221" si="59">K209+O209</f>
        <v>9.5299999999999994</v>
      </c>
      <c r="Q209" s="24">
        <v>152.4</v>
      </c>
      <c r="R209" s="24">
        <v>62.15</v>
      </c>
      <c r="S209" s="24">
        <f t="shared" ref="S209:S221" si="60">SUM(Q209:R209)</f>
        <v>214.55</v>
      </c>
      <c r="T209" s="24">
        <f t="shared" ref="T209:T221" si="61">P209+S209</f>
        <v>224.08</v>
      </c>
    </row>
    <row r="210" spans="1:20" ht="12.75" customHeight="1" x14ac:dyDescent="0.2">
      <c r="A210" s="167"/>
      <c r="B210" s="35"/>
      <c r="C210" s="163" t="s">
        <v>167</v>
      </c>
      <c r="D210" s="64">
        <v>17</v>
      </c>
      <c r="E210" s="36">
        <v>324.64</v>
      </c>
      <c r="F210" s="36">
        <v>38.699999999999996</v>
      </c>
      <c r="G210" s="36">
        <v>20.880000000000003</v>
      </c>
      <c r="H210" s="36">
        <f t="shared" si="58"/>
        <v>384.21999999999997</v>
      </c>
      <c r="I210" s="36">
        <v>5.8199999999999994</v>
      </c>
      <c r="J210" s="36">
        <v>0</v>
      </c>
      <c r="K210" s="36">
        <f t="shared" si="53"/>
        <v>390.03999999999996</v>
      </c>
      <c r="L210" s="36">
        <v>201.44</v>
      </c>
      <c r="M210" s="36">
        <v>7.11</v>
      </c>
      <c r="N210" s="36">
        <v>2.4500000000000002</v>
      </c>
      <c r="O210" s="36">
        <f t="shared" si="54"/>
        <v>211</v>
      </c>
      <c r="P210" s="36">
        <f t="shared" si="59"/>
        <v>601.04</v>
      </c>
      <c r="Q210" s="36">
        <v>0</v>
      </c>
      <c r="R210" s="36">
        <v>2</v>
      </c>
      <c r="S210" s="36">
        <f t="shared" si="60"/>
        <v>2</v>
      </c>
      <c r="T210" s="36">
        <f t="shared" si="61"/>
        <v>603.04</v>
      </c>
    </row>
    <row r="211" spans="1:20" ht="12.75" customHeight="1" x14ac:dyDescent="0.2">
      <c r="A211" s="167"/>
      <c r="B211" s="35"/>
      <c r="C211" s="26" t="s">
        <v>169</v>
      </c>
      <c r="D211" s="162">
        <v>6</v>
      </c>
      <c r="E211" s="24">
        <v>1.5</v>
      </c>
      <c r="F211" s="24">
        <v>0</v>
      </c>
      <c r="G211" s="24">
        <v>0.4</v>
      </c>
      <c r="H211" s="24">
        <f t="shared" si="58"/>
        <v>1.9</v>
      </c>
      <c r="I211" s="24">
        <v>0.8</v>
      </c>
      <c r="J211" s="24">
        <v>0</v>
      </c>
      <c r="K211" s="24">
        <f t="shared" si="53"/>
        <v>2.7</v>
      </c>
      <c r="L211" s="24">
        <v>0.05</v>
      </c>
      <c r="M211" s="24">
        <v>0.9</v>
      </c>
      <c r="N211" s="24">
        <v>2.85</v>
      </c>
      <c r="O211" s="24">
        <f t="shared" si="54"/>
        <v>3.8000000000000003</v>
      </c>
      <c r="P211" s="24">
        <f t="shared" si="59"/>
        <v>6.5</v>
      </c>
      <c r="Q211" s="24">
        <v>0</v>
      </c>
      <c r="R211" s="24">
        <v>5</v>
      </c>
      <c r="S211" s="24">
        <f t="shared" si="60"/>
        <v>5</v>
      </c>
      <c r="T211" s="24">
        <f t="shared" si="61"/>
        <v>11.5</v>
      </c>
    </row>
    <row r="212" spans="1:20" ht="12.75" customHeight="1" x14ac:dyDescent="0.2">
      <c r="A212" s="167"/>
      <c r="B212" s="35"/>
      <c r="C212" s="26" t="s">
        <v>165</v>
      </c>
      <c r="D212" s="162">
        <v>1</v>
      </c>
      <c r="E212" s="24">
        <v>0</v>
      </c>
      <c r="F212" s="24">
        <v>0</v>
      </c>
      <c r="G212" s="24">
        <v>0</v>
      </c>
      <c r="H212" s="24">
        <f t="shared" si="58"/>
        <v>0</v>
      </c>
      <c r="I212" s="24">
        <v>0.01</v>
      </c>
      <c r="J212" s="24">
        <v>0</v>
      </c>
      <c r="K212" s="24">
        <f t="shared" si="53"/>
        <v>0.01</v>
      </c>
      <c r="L212" s="24">
        <v>0</v>
      </c>
      <c r="M212" s="24">
        <v>0</v>
      </c>
      <c r="N212" s="24">
        <v>0</v>
      </c>
      <c r="O212" s="24">
        <f t="shared" si="54"/>
        <v>0</v>
      </c>
      <c r="P212" s="24">
        <f t="shared" si="59"/>
        <v>0.01</v>
      </c>
      <c r="Q212" s="24">
        <v>0</v>
      </c>
      <c r="R212" s="24">
        <v>0</v>
      </c>
      <c r="S212" s="24">
        <f t="shared" si="60"/>
        <v>0</v>
      </c>
      <c r="T212" s="24">
        <f t="shared" si="61"/>
        <v>0.01</v>
      </c>
    </row>
    <row r="213" spans="1:20" ht="12.75" customHeight="1" x14ac:dyDescent="0.2">
      <c r="A213" s="167"/>
      <c r="B213" s="35"/>
      <c r="C213" s="26" t="s">
        <v>181</v>
      </c>
      <c r="D213" s="162">
        <v>5</v>
      </c>
      <c r="E213" s="24">
        <v>0</v>
      </c>
      <c r="F213" s="24">
        <v>0</v>
      </c>
      <c r="G213" s="24">
        <v>0</v>
      </c>
      <c r="H213" s="24">
        <f t="shared" si="58"/>
        <v>0</v>
      </c>
      <c r="I213" s="24">
        <v>1</v>
      </c>
      <c r="J213" s="24">
        <v>0</v>
      </c>
      <c r="K213" s="24">
        <f t="shared" si="53"/>
        <v>1</v>
      </c>
      <c r="L213" s="24">
        <v>5.05</v>
      </c>
      <c r="M213" s="24">
        <v>18.7</v>
      </c>
      <c r="N213" s="24">
        <v>1.71</v>
      </c>
      <c r="O213" s="24">
        <f t="shared" si="54"/>
        <v>25.46</v>
      </c>
      <c r="P213" s="24">
        <f t="shared" si="59"/>
        <v>26.46</v>
      </c>
      <c r="Q213" s="24">
        <v>0</v>
      </c>
      <c r="R213" s="24">
        <v>0</v>
      </c>
      <c r="S213" s="24">
        <f t="shared" si="60"/>
        <v>0</v>
      </c>
      <c r="T213" s="24">
        <f t="shared" si="61"/>
        <v>26.46</v>
      </c>
    </row>
    <row r="214" spans="1:20" ht="12.75" customHeight="1" x14ac:dyDescent="0.2">
      <c r="A214" s="167"/>
      <c r="B214" s="35"/>
      <c r="C214" s="26" t="s">
        <v>171</v>
      </c>
      <c r="D214" s="162">
        <v>5</v>
      </c>
      <c r="E214" s="24">
        <v>0</v>
      </c>
      <c r="F214" s="24">
        <v>0</v>
      </c>
      <c r="G214" s="24">
        <v>0</v>
      </c>
      <c r="H214" s="24">
        <f t="shared" si="58"/>
        <v>0</v>
      </c>
      <c r="I214" s="24">
        <v>3.1100000000000003</v>
      </c>
      <c r="J214" s="24">
        <v>0</v>
      </c>
      <c r="K214" s="24">
        <f t="shared" si="53"/>
        <v>3.1100000000000003</v>
      </c>
      <c r="L214" s="24">
        <v>0</v>
      </c>
      <c r="M214" s="24">
        <v>1.4000000000000001</v>
      </c>
      <c r="N214" s="24">
        <v>0</v>
      </c>
      <c r="O214" s="24">
        <f t="shared" si="54"/>
        <v>1.4000000000000001</v>
      </c>
      <c r="P214" s="24">
        <f t="shared" si="59"/>
        <v>4.5100000000000007</v>
      </c>
      <c r="Q214" s="24">
        <v>0</v>
      </c>
      <c r="R214" s="24">
        <v>0.01</v>
      </c>
      <c r="S214" s="24">
        <f t="shared" si="60"/>
        <v>0.01</v>
      </c>
      <c r="T214" s="24">
        <f t="shared" si="61"/>
        <v>4.5200000000000005</v>
      </c>
    </row>
    <row r="215" spans="1:20" ht="12.75" customHeight="1" x14ac:dyDescent="0.2">
      <c r="A215" s="167"/>
      <c r="B215" s="35"/>
      <c r="C215" s="26" t="s">
        <v>187</v>
      </c>
      <c r="D215" s="162"/>
      <c r="E215" s="24"/>
      <c r="F215" s="24"/>
      <c r="G215" s="24"/>
      <c r="H215" s="24">
        <f t="shared" si="58"/>
        <v>0</v>
      </c>
      <c r="I215" s="24"/>
      <c r="J215" s="24"/>
      <c r="K215" s="24">
        <f t="shared" si="53"/>
        <v>0</v>
      </c>
      <c r="L215" s="24"/>
      <c r="M215" s="24"/>
      <c r="N215" s="24"/>
      <c r="O215" s="24">
        <f t="shared" si="54"/>
        <v>0</v>
      </c>
      <c r="P215" s="24">
        <f t="shared" si="59"/>
        <v>0</v>
      </c>
      <c r="Q215" s="24"/>
      <c r="R215" s="24"/>
      <c r="S215" s="24">
        <f t="shared" si="60"/>
        <v>0</v>
      </c>
      <c r="T215" s="24">
        <f t="shared" si="61"/>
        <v>0</v>
      </c>
    </row>
    <row r="216" spans="1:20" ht="12.75" customHeight="1" x14ac:dyDescent="0.2">
      <c r="A216" s="167"/>
      <c r="B216" s="35"/>
      <c r="C216" s="26" t="s">
        <v>173</v>
      </c>
      <c r="D216" s="162">
        <v>4</v>
      </c>
      <c r="E216" s="24">
        <v>0</v>
      </c>
      <c r="F216" s="24">
        <v>0.04</v>
      </c>
      <c r="G216" s="24">
        <v>0</v>
      </c>
      <c r="H216" s="24">
        <f t="shared" si="58"/>
        <v>0.04</v>
      </c>
      <c r="I216" s="24">
        <v>5.15</v>
      </c>
      <c r="J216" s="24">
        <v>0</v>
      </c>
      <c r="K216" s="24">
        <f t="shared" si="53"/>
        <v>5.19</v>
      </c>
      <c r="L216" s="24">
        <v>2.1</v>
      </c>
      <c r="M216" s="24">
        <v>0.25</v>
      </c>
      <c r="N216" s="24">
        <v>0.5</v>
      </c>
      <c r="O216" s="24">
        <f t="shared" si="54"/>
        <v>2.85</v>
      </c>
      <c r="P216" s="24">
        <f t="shared" si="59"/>
        <v>8.0400000000000009</v>
      </c>
      <c r="Q216" s="24">
        <v>10</v>
      </c>
      <c r="R216" s="24">
        <v>0</v>
      </c>
      <c r="S216" s="24">
        <f t="shared" si="60"/>
        <v>10</v>
      </c>
      <c r="T216" s="24">
        <f t="shared" si="61"/>
        <v>18.04</v>
      </c>
    </row>
    <row r="217" spans="1:20" ht="12.75" customHeight="1" x14ac:dyDescent="0.2">
      <c r="A217" s="167"/>
      <c r="B217" s="35"/>
      <c r="C217" s="26" t="s">
        <v>191</v>
      </c>
      <c r="D217" s="162">
        <v>2</v>
      </c>
      <c r="E217" s="24">
        <v>0</v>
      </c>
      <c r="F217" s="24">
        <v>0</v>
      </c>
      <c r="G217" s="24">
        <v>0</v>
      </c>
      <c r="H217" s="24">
        <f t="shared" si="58"/>
        <v>0</v>
      </c>
      <c r="I217" s="24">
        <v>0</v>
      </c>
      <c r="J217" s="24">
        <v>0</v>
      </c>
      <c r="K217" s="24">
        <f t="shared" si="53"/>
        <v>0</v>
      </c>
      <c r="L217" s="24">
        <v>0</v>
      </c>
      <c r="M217" s="24">
        <v>1</v>
      </c>
      <c r="N217" s="24">
        <v>1.4000000000000001</v>
      </c>
      <c r="O217" s="24">
        <f t="shared" si="54"/>
        <v>2.4000000000000004</v>
      </c>
      <c r="P217" s="24">
        <f t="shared" si="59"/>
        <v>2.4000000000000004</v>
      </c>
      <c r="Q217" s="24">
        <v>0</v>
      </c>
      <c r="R217" s="24">
        <v>0</v>
      </c>
      <c r="S217" s="24">
        <f t="shared" si="60"/>
        <v>0</v>
      </c>
      <c r="T217" s="24">
        <f t="shared" si="61"/>
        <v>2.4000000000000004</v>
      </c>
    </row>
    <row r="218" spans="1:20" ht="12.75" customHeight="1" x14ac:dyDescent="0.2">
      <c r="A218" s="167"/>
      <c r="B218" s="35"/>
      <c r="C218" s="26" t="s">
        <v>182</v>
      </c>
      <c r="D218" s="162">
        <v>1</v>
      </c>
      <c r="E218" s="24">
        <v>0</v>
      </c>
      <c r="F218" s="24">
        <v>0</v>
      </c>
      <c r="G218" s="24">
        <v>0</v>
      </c>
      <c r="H218" s="24">
        <f t="shared" si="58"/>
        <v>0</v>
      </c>
      <c r="I218" s="24">
        <v>0</v>
      </c>
      <c r="J218" s="24">
        <v>0</v>
      </c>
      <c r="K218" s="24">
        <f t="shared" si="53"/>
        <v>0</v>
      </c>
      <c r="L218" s="24">
        <v>0.2</v>
      </c>
      <c r="M218" s="24">
        <v>0.5</v>
      </c>
      <c r="N218" s="24">
        <v>0.2</v>
      </c>
      <c r="O218" s="24">
        <f t="shared" si="54"/>
        <v>0.89999999999999991</v>
      </c>
      <c r="P218" s="24">
        <f t="shared" si="59"/>
        <v>0.89999999999999991</v>
      </c>
      <c r="Q218" s="24">
        <v>0</v>
      </c>
      <c r="R218" s="24">
        <v>0</v>
      </c>
      <c r="S218" s="24">
        <f t="shared" si="60"/>
        <v>0</v>
      </c>
      <c r="T218" s="24">
        <f t="shared" si="61"/>
        <v>0.89999999999999991</v>
      </c>
    </row>
    <row r="219" spans="1:20" ht="12.75" customHeight="1" x14ac:dyDescent="0.2">
      <c r="A219" s="167"/>
      <c r="B219" s="35"/>
      <c r="C219" s="26" t="s">
        <v>166</v>
      </c>
      <c r="D219" s="162">
        <v>4</v>
      </c>
      <c r="E219" s="24">
        <v>0</v>
      </c>
      <c r="F219" s="24">
        <v>0</v>
      </c>
      <c r="G219" s="24">
        <v>10</v>
      </c>
      <c r="H219" s="24">
        <f t="shared" si="58"/>
        <v>10</v>
      </c>
      <c r="I219" s="24">
        <v>0.7</v>
      </c>
      <c r="J219" s="24">
        <v>0</v>
      </c>
      <c r="K219" s="24">
        <f t="shared" si="53"/>
        <v>10.7</v>
      </c>
      <c r="L219" s="24">
        <v>3.4</v>
      </c>
      <c r="M219" s="24">
        <v>1.8</v>
      </c>
      <c r="N219" s="24">
        <v>0</v>
      </c>
      <c r="O219" s="24">
        <f t="shared" si="54"/>
        <v>5.2</v>
      </c>
      <c r="P219" s="24">
        <f t="shared" si="59"/>
        <v>15.899999999999999</v>
      </c>
      <c r="Q219" s="24">
        <v>0</v>
      </c>
      <c r="R219" s="24">
        <v>0.3</v>
      </c>
      <c r="S219" s="24">
        <f t="shared" si="60"/>
        <v>0.3</v>
      </c>
      <c r="T219" s="24">
        <f t="shared" si="61"/>
        <v>16.2</v>
      </c>
    </row>
    <row r="220" spans="1:20" ht="12.75" customHeight="1" x14ac:dyDescent="0.2">
      <c r="A220" s="167"/>
      <c r="B220" s="35"/>
      <c r="C220" s="26" t="s">
        <v>177</v>
      </c>
      <c r="D220" s="162">
        <v>2</v>
      </c>
      <c r="E220" s="24">
        <v>0</v>
      </c>
      <c r="F220" s="24">
        <v>0</v>
      </c>
      <c r="G220" s="24">
        <v>0</v>
      </c>
      <c r="H220" s="24">
        <f t="shared" si="58"/>
        <v>0</v>
      </c>
      <c r="I220" s="24">
        <v>0</v>
      </c>
      <c r="J220" s="24">
        <v>0</v>
      </c>
      <c r="K220" s="24">
        <f t="shared" si="53"/>
        <v>0</v>
      </c>
      <c r="L220" s="24">
        <v>0.1</v>
      </c>
      <c r="M220" s="24">
        <v>0</v>
      </c>
      <c r="N220" s="24">
        <v>1</v>
      </c>
      <c r="O220" s="24">
        <f t="shared" si="54"/>
        <v>1.1000000000000001</v>
      </c>
      <c r="P220" s="24">
        <f t="shared" si="59"/>
        <v>1.1000000000000001</v>
      </c>
      <c r="Q220" s="24">
        <v>0</v>
      </c>
      <c r="R220" s="24">
        <v>0</v>
      </c>
      <c r="S220" s="24">
        <f t="shared" si="60"/>
        <v>0</v>
      </c>
      <c r="T220" s="24">
        <f t="shared" si="61"/>
        <v>1.1000000000000001</v>
      </c>
    </row>
    <row r="221" spans="1:20" ht="12.75" customHeight="1" x14ac:dyDescent="0.2">
      <c r="A221" s="167"/>
      <c r="B221" s="35"/>
      <c r="C221" s="26" t="s">
        <v>304</v>
      </c>
      <c r="D221" s="162"/>
      <c r="E221" s="24"/>
      <c r="F221" s="24"/>
      <c r="G221" s="24"/>
      <c r="H221" s="24">
        <f t="shared" si="58"/>
        <v>0</v>
      </c>
      <c r="I221" s="24"/>
      <c r="J221" s="24"/>
      <c r="K221" s="24">
        <f t="shared" si="53"/>
        <v>0</v>
      </c>
      <c r="L221" s="24"/>
      <c r="M221" s="24"/>
      <c r="N221" s="24"/>
      <c r="O221" s="24">
        <f t="shared" si="54"/>
        <v>0</v>
      </c>
      <c r="P221" s="24">
        <f t="shared" si="59"/>
        <v>0</v>
      </c>
      <c r="Q221" s="24"/>
      <c r="R221" s="24"/>
      <c r="S221" s="24">
        <f t="shared" si="60"/>
        <v>0</v>
      </c>
      <c r="T221" s="24">
        <f t="shared" si="61"/>
        <v>0</v>
      </c>
    </row>
    <row r="222" spans="1:20" ht="12.75" customHeight="1" x14ac:dyDescent="0.2">
      <c r="A222" s="167"/>
      <c r="B222" s="35"/>
      <c r="C222" s="165" t="s">
        <v>179</v>
      </c>
      <c r="D222" s="160">
        <v>17</v>
      </c>
      <c r="E222" s="25">
        <v>0</v>
      </c>
      <c r="F222" s="25">
        <v>0</v>
      </c>
      <c r="G222" s="25">
        <v>10</v>
      </c>
      <c r="H222" s="25">
        <f>SUM(E222:G222)</f>
        <v>10</v>
      </c>
      <c r="I222" s="25">
        <v>0.21000000000000002</v>
      </c>
      <c r="J222" s="25">
        <v>0</v>
      </c>
      <c r="K222" s="25">
        <f t="shared" si="53"/>
        <v>10.210000000000001</v>
      </c>
      <c r="L222" s="25">
        <v>4.5</v>
      </c>
      <c r="M222" s="25">
        <v>7.3699999999999992</v>
      </c>
      <c r="N222" s="25">
        <v>1.1000000000000001</v>
      </c>
      <c r="O222" s="25">
        <f t="shared" si="54"/>
        <v>12.969999999999999</v>
      </c>
      <c r="P222" s="25">
        <f>K222+O222</f>
        <v>23.18</v>
      </c>
      <c r="Q222" s="25">
        <v>36.049999999999997</v>
      </c>
      <c r="R222" s="25">
        <v>0.01</v>
      </c>
      <c r="S222" s="25">
        <f>SUM(Q222:R222)</f>
        <v>36.059999999999995</v>
      </c>
      <c r="T222" s="25">
        <f>P222+S222</f>
        <v>59.239999999999995</v>
      </c>
    </row>
    <row r="223" spans="1:20" ht="12.75" customHeight="1" x14ac:dyDescent="0.25">
      <c r="A223" s="230" t="s">
        <v>0</v>
      </c>
      <c r="B223" s="231"/>
      <c r="C223" s="232" t="s">
        <v>0</v>
      </c>
      <c r="D223" s="53">
        <f>SUM(D191:D222)</f>
        <v>968</v>
      </c>
      <c r="E223" s="54">
        <f>SUM(E191:E222)</f>
        <v>1062.5899999999999</v>
      </c>
      <c r="F223" s="54">
        <f>SUM(F191:F222)</f>
        <v>703.79000000000008</v>
      </c>
      <c r="G223" s="54">
        <f>SUM(G191:G222)</f>
        <v>4532.9699999999984</v>
      </c>
      <c r="H223" s="54">
        <f>+G223+F223+E223</f>
        <v>6299.3499999999985</v>
      </c>
      <c r="I223" s="54">
        <f>SUM(I191:I222)</f>
        <v>3640.1400000000008</v>
      </c>
      <c r="J223" s="54">
        <f>SUM(J191:J222)</f>
        <v>0.1</v>
      </c>
      <c r="K223" s="54">
        <f>+J223+I223+H223</f>
        <v>9939.59</v>
      </c>
      <c r="L223" s="54">
        <f>SUM(L191:L222)</f>
        <v>1673.96</v>
      </c>
      <c r="M223" s="54">
        <f>SUM(M191:M222)</f>
        <v>1634.7552000000001</v>
      </c>
      <c r="N223" s="54">
        <f>SUM(N191:N222)</f>
        <v>580.36500000000012</v>
      </c>
      <c r="O223" s="54">
        <f>+N223+M223+L223</f>
        <v>3889.0802000000003</v>
      </c>
      <c r="P223" s="54">
        <f>+O223+K223</f>
        <v>13828.6702</v>
      </c>
      <c r="Q223" s="54">
        <f>SUM(Q191:Q222)</f>
        <v>2839.71</v>
      </c>
      <c r="R223" s="54">
        <f>SUM(R191:R222)</f>
        <v>1032.2799999999997</v>
      </c>
      <c r="S223" s="54">
        <f>+R223+Q223</f>
        <v>3871.99</v>
      </c>
      <c r="T223" s="55">
        <f>+S223+P223</f>
        <v>17700.660199999998</v>
      </c>
    </row>
    <row r="224" spans="1:20" ht="12.75" customHeight="1" x14ac:dyDescent="0.2">
      <c r="A224" s="166" t="s">
        <v>406</v>
      </c>
      <c r="B224" s="35" t="s">
        <v>219</v>
      </c>
      <c r="C224" s="161" t="s">
        <v>219</v>
      </c>
      <c r="D224" s="153">
        <v>19</v>
      </c>
      <c r="E224" s="154">
        <v>0</v>
      </c>
      <c r="F224" s="154">
        <v>0</v>
      </c>
      <c r="G224" s="154">
        <v>0</v>
      </c>
      <c r="H224" s="154">
        <f>SUM(E224:G224)</f>
        <v>0</v>
      </c>
      <c r="I224" s="154">
        <v>3.14</v>
      </c>
      <c r="J224" s="154">
        <v>0.55000000000000004</v>
      </c>
      <c r="K224" s="154">
        <f t="shared" ref="K224:K235" si="62">SUM(H224:J224)</f>
        <v>3.6900000000000004</v>
      </c>
      <c r="L224" s="154">
        <v>0.05</v>
      </c>
      <c r="M224" s="154">
        <v>13.45</v>
      </c>
      <c r="N224" s="154">
        <v>9.92</v>
      </c>
      <c r="O224" s="154">
        <f t="shared" ref="O224:O235" si="63">SUM(L224:N224)</f>
        <v>23.42</v>
      </c>
      <c r="P224" s="154">
        <f>K224+O224</f>
        <v>27.110000000000003</v>
      </c>
      <c r="Q224" s="154">
        <v>0</v>
      </c>
      <c r="R224" s="154">
        <v>0</v>
      </c>
      <c r="S224" s="154">
        <f>SUM(Q224:R224)</f>
        <v>0</v>
      </c>
      <c r="T224" s="154">
        <f>P224+S224</f>
        <v>27.110000000000003</v>
      </c>
    </row>
    <row r="225" spans="1:20" ht="12.75" customHeight="1" x14ac:dyDescent="0.2">
      <c r="A225" s="167"/>
      <c r="B225" s="35"/>
      <c r="C225" s="26" t="s">
        <v>205</v>
      </c>
      <c r="D225" s="162">
        <v>13</v>
      </c>
      <c r="E225" s="24">
        <v>0</v>
      </c>
      <c r="F225" s="24">
        <v>0</v>
      </c>
      <c r="G225" s="24">
        <v>0</v>
      </c>
      <c r="H225" s="24">
        <f>SUM(E225:G225)</f>
        <v>0</v>
      </c>
      <c r="I225" s="24">
        <v>0</v>
      </c>
      <c r="J225" s="24">
        <v>0.2</v>
      </c>
      <c r="K225" s="24">
        <f t="shared" si="62"/>
        <v>0.2</v>
      </c>
      <c r="L225" s="24">
        <v>9.2200000000000006</v>
      </c>
      <c r="M225" s="24">
        <v>5.4099999999999993</v>
      </c>
      <c r="N225" s="24">
        <v>3.99</v>
      </c>
      <c r="O225" s="24">
        <f t="shared" si="63"/>
        <v>18.619999999999997</v>
      </c>
      <c r="P225" s="24">
        <f>K225+O225</f>
        <v>18.819999999999997</v>
      </c>
      <c r="Q225" s="24">
        <v>0</v>
      </c>
      <c r="R225" s="24">
        <v>1</v>
      </c>
      <c r="S225" s="24">
        <f>SUM(Q225:R225)</f>
        <v>1</v>
      </c>
      <c r="T225" s="24">
        <f>P225+S225</f>
        <v>19.819999999999997</v>
      </c>
    </row>
    <row r="226" spans="1:20" ht="12.75" customHeight="1" x14ac:dyDescent="0.2">
      <c r="A226" s="167"/>
      <c r="B226" s="35"/>
      <c r="C226" s="26" t="s">
        <v>275</v>
      </c>
      <c r="D226" s="162">
        <v>1</v>
      </c>
      <c r="E226" s="24">
        <v>0</v>
      </c>
      <c r="F226" s="24">
        <v>0</v>
      </c>
      <c r="G226" s="24">
        <v>0</v>
      </c>
      <c r="H226" s="24">
        <f t="shared" ref="H226:H234" si="64">SUM(E226:G226)</f>
        <v>0</v>
      </c>
      <c r="I226" s="24">
        <v>0.2</v>
      </c>
      <c r="J226" s="24">
        <v>0</v>
      </c>
      <c r="K226" s="24">
        <f t="shared" si="62"/>
        <v>0.2</v>
      </c>
      <c r="L226" s="24">
        <v>0</v>
      </c>
      <c r="M226" s="24">
        <v>0</v>
      </c>
      <c r="N226" s="24">
        <v>0</v>
      </c>
      <c r="O226" s="24">
        <f t="shared" si="63"/>
        <v>0</v>
      </c>
      <c r="P226" s="24">
        <f t="shared" ref="P226:P234" si="65">K226+O226</f>
        <v>0.2</v>
      </c>
      <c r="Q226" s="24">
        <v>0</v>
      </c>
      <c r="R226" s="24">
        <v>1</v>
      </c>
      <c r="S226" s="24">
        <f t="shared" ref="S226:S234" si="66">SUM(Q226:R226)</f>
        <v>1</v>
      </c>
      <c r="T226" s="24">
        <f t="shared" ref="T226:T234" si="67">P226+S226</f>
        <v>1.2</v>
      </c>
    </row>
    <row r="227" spans="1:20" ht="12.75" customHeight="1" x14ac:dyDescent="0.2">
      <c r="A227" s="167"/>
      <c r="B227" s="35"/>
      <c r="C227" s="26" t="s">
        <v>202</v>
      </c>
      <c r="D227" s="162">
        <v>8</v>
      </c>
      <c r="E227" s="24">
        <v>0.25</v>
      </c>
      <c r="F227" s="24">
        <v>0</v>
      </c>
      <c r="G227" s="24">
        <v>0.12</v>
      </c>
      <c r="H227" s="24">
        <f t="shared" si="64"/>
        <v>0.37</v>
      </c>
      <c r="I227" s="24">
        <v>1.68</v>
      </c>
      <c r="J227" s="24">
        <v>0</v>
      </c>
      <c r="K227" s="24">
        <f t="shared" si="62"/>
        <v>2.0499999999999998</v>
      </c>
      <c r="L227" s="24">
        <v>0.77</v>
      </c>
      <c r="M227" s="24">
        <v>0.89999999999999991</v>
      </c>
      <c r="N227" s="24">
        <v>3.4499999999999997</v>
      </c>
      <c r="O227" s="24">
        <f t="shared" si="63"/>
        <v>5.1199999999999992</v>
      </c>
      <c r="P227" s="24">
        <f t="shared" si="65"/>
        <v>7.169999999999999</v>
      </c>
      <c r="Q227" s="24">
        <v>0</v>
      </c>
      <c r="R227" s="24">
        <v>0</v>
      </c>
      <c r="S227" s="24">
        <f t="shared" si="66"/>
        <v>0</v>
      </c>
      <c r="T227" s="24">
        <f t="shared" si="67"/>
        <v>7.169999999999999</v>
      </c>
    </row>
    <row r="228" spans="1:20" ht="12.75" customHeight="1" x14ac:dyDescent="0.2">
      <c r="A228" s="167"/>
      <c r="B228" s="35"/>
      <c r="C228" s="26" t="s">
        <v>195</v>
      </c>
      <c r="D228" s="162">
        <v>14</v>
      </c>
      <c r="E228" s="24">
        <v>0</v>
      </c>
      <c r="F228" s="24">
        <v>0</v>
      </c>
      <c r="G228" s="24">
        <v>5</v>
      </c>
      <c r="H228" s="24">
        <f t="shared" si="64"/>
        <v>5</v>
      </c>
      <c r="I228" s="24">
        <v>12.9</v>
      </c>
      <c r="J228" s="24">
        <v>0.5</v>
      </c>
      <c r="K228" s="24">
        <f t="shared" si="62"/>
        <v>18.399999999999999</v>
      </c>
      <c r="L228" s="24">
        <v>1.59</v>
      </c>
      <c r="M228" s="24">
        <v>23.71</v>
      </c>
      <c r="N228" s="24">
        <v>0</v>
      </c>
      <c r="O228" s="24">
        <f t="shared" si="63"/>
        <v>25.3</v>
      </c>
      <c r="P228" s="24">
        <f t="shared" si="65"/>
        <v>43.7</v>
      </c>
      <c r="Q228" s="24">
        <v>0</v>
      </c>
      <c r="R228" s="24">
        <v>0.5</v>
      </c>
      <c r="S228" s="24">
        <f t="shared" si="66"/>
        <v>0.5</v>
      </c>
      <c r="T228" s="24">
        <f t="shared" si="67"/>
        <v>44.2</v>
      </c>
    </row>
    <row r="229" spans="1:20" ht="12.75" customHeight="1" x14ac:dyDescent="0.2">
      <c r="A229" s="167"/>
      <c r="B229" s="35"/>
      <c r="C229" s="26" t="s">
        <v>204</v>
      </c>
      <c r="D229" s="162"/>
      <c r="E229" s="24"/>
      <c r="F229" s="24"/>
      <c r="G229" s="24"/>
      <c r="H229" s="24">
        <f t="shared" si="64"/>
        <v>0</v>
      </c>
      <c r="I229" s="24"/>
      <c r="J229" s="24"/>
      <c r="K229" s="24">
        <f t="shared" si="62"/>
        <v>0</v>
      </c>
      <c r="L229" s="24"/>
      <c r="M229" s="24"/>
      <c r="N229" s="24"/>
      <c r="O229" s="24">
        <f t="shared" si="63"/>
        <v>0</v>
      </c>
      <c r="P229" s="24">
        <f t="shared" si="65"/>
        <v>0</v>
      </c>
      <c r="Q229" s="24"/>
      <c r="R229" s="24"/>
      <c r="S229" s="24">
        <f t="shared" si="66"/>
        <v>0</v>
      </c>
      <c r="T229" s="24">
        <f t="shared" si="67"/>
        <v>0</v>
      </c>
    </row>
    <row r="230" spans="1:20" ht="12.75" customHeight="1" x14ac:dyDescent="0.2">
      <c r="A230" s="167"/>
      <c r="B230" s="35"/>
      <c r="C230" s="26" t="s">
        <v>277</v>
      </c>
      <c r="D230" s="162">
        <v>5</v>
      </c>
      <c r="E230" s="24">
        <v>0</v>
      </c>
      <c r="F230" s="24">
        <v>0</v>
      </c>
      <c r="G230" s="24">
        <v>0</v>
      </c>
      <c r="H230" s="24">
        <f t="shared" si="64"/>
        <v>0</v>
      </c>
      <c r="I230" s="24">
        <v>2.5</v>
      </c>
      <c r="J230" s="24">
        <v>0</v>
      </c>
      <c r="K230" s="24">
        <f t="shared" si="62"/>
        <v>2.5</v>
      </c>
      <c r="L230" s="24">
        <v>1.17</v>
      </c>
      <c r="M230" s="24">
        <v>0.81</v>
      </c>
      <c r="N230" s="24">
        <v>0.1</v>
      </c>
      <c r="O230" s="24">
        <f t="shared" si="63"/>
        <v>2.08</v>
      </c>
      <c r="P230" s="24">
        <f t="shared" si="65"/>
        <v>4.58</v>
      </c>
      <c r="Q230" s="24">
        <v>0</v>
      </c>
      <c r="R230" s="24">
        <v>1</v>
      </c>
      <c r="S230" s="24">
        <f t="shared" si="66"/>
        <v>1</v>
      </c>
      <c r="T230" s="24">
        <f t="shared" si="67"/>
        <v>5.58</v>
      </c>
    </row>
    <row r="231" spans="1:20" ht="12.75" customHeight="1" x14ac:dyDescent="0.2">
      <c r="A231" s="167"/>
      <c r="B231" s="85"/>
      <c r="C231" s="26" t="s">
        <v>208</v>
      </c>
      <c r="D231" s="162">
        <v>19</v>
      </c>
      <c r="E231" s="24">
        <v>0</v>
      </c>
      <c r="F231" s="24">
        <v>0</v>
      </c>
      <c r="G231" s="24">
        <v>0.5</v>
      </c>
      <c r="H231" s="24">
        <f t="shared" si="64"/>
        <v>0.5</v>
      </c>
      <c r="I231" s="24">
        <v>2</v>
      </c>
      <c r="J231" s="24">
        <v>0</v>
      </c>
      <c r="K231" s="24">
        <f t="shared" si="62"/>
        <v>2.5</v>
      </c>
      <c r="L231" s="24">
        <v>3.1</v>
      </c>
      <c r="M231" s="24">
        <v>3.09</v>
      </c>
      <c r="N231" s="24">
        <v>3.9000000000000004</v>
      </c>
      <c r="O231" s="24">
        <f t="shared" si="63"/>
        <v>10.09</v>
      </c>
      <c r="P231" s="24">
        <f t="shared" si="65"/>
        <v>12.59</v>
      </c>
      <c r="Q231" s="24">
        <v>0.7</v>
      </c>
      <c r="R231" s="24">
        <v>0.4</v>
      </c>
      <c r="S231" s="24">
        <f t="shared" si="66"/>
        <v>1.1000000000000001</v>
      </c>
      <c r="T231" s="24">
        <f t="shared" si="67"/>
        <v>13.69</v>
      </c>
    </row>
    <row r="232" spans="1:20" ht="12.75" customHeight="1" x14ac:dyDescent="0.2">
      <c r="A232" s="167"/>
      <c r="B232" s="35" t="s">
        <v>431</v>
      </c>
      <c r="C232" s="26" t="s">
        <v>412</v>
      </c>
      <c r="D232" s="162">
        <v>30</v>
      </c>
      <c r="E232" s="24">
        <v>10.000000000000002</v>
      </c>
      <c r="F232" s="24">
        <v>0.4</v>
      </c>
      <c r="G232" s="24">
        <v>37.049999999999997</v>
      </c>
      <c r="H232" s="24">
        <f t="shared" si="64"/>
        <v>47.45</v>
      </c>
      <c r="I232" s="24">
        <v>9.9700000000000006</v>
      </c>
      <c r="J232" s="24">
        <v>0</v>
      </c>
      <c r="K232" s="24">
        <f t="shared" si="62"/>
        <v>57.42</v>
      </c>
      <c r="L232" s="24">
        <v>19.900000000000002</v>
      </c>
      <c r="M232" s="24">
        <v>5.1100000000000003</v>
      </c>
      <c r="N232" s="24">
        <v>35.4</v>
      </c>
      <c r="O232" s="24">
        <f t="shared" si="63"/>
        <v>60.41</v>
      </c>
      <c r="P232" s="24">
        <f t="shared" si="65"/>
        <v>117.83</v>
      </c>
      <c r="Q232" s="24">
        <v>2.2999999999999998</v>
      </c>
      <c r="R232" s="24">
        <v>0.5</v>
      </c>
      <c r="S232" s="24">
        <f t="shared" si="66"/>
        <v>2.8</v>
      </c>
      <c r="T232" s="24">
        <f t="shared" si="67"/>
        <v>120.63</v>
      </c>
    </row>
    <row r="233" spans="1:20" ht="12.75" customHeight="1" x14ac:dyDescent="0.2">
      <c r="A233" s="167"/>
      <c r="B233" s="35"/>
      <c r="C233" s="26" t="s">
        <v>305</v>
      </c>
      <c r="D233" s="162">
        <v>1</v>
      </c>
      <c r="E233" s="24">
        <v>0</v>
      </c>
      <c r="F233" s="24">
        <v>0</v>
      </c>
      <c r="G233" s="24">
        <v>0</v>
      </c>
      <c r="H233" s="24">
        <f t="shared" si="64"/>
        <v>0</v>
      </c>
      <c r="I233" s="24">
        <v>0</v>
      </c>
      <c r="J233" s="24">
        <v>0</v>
      </c>
      <c r="K233" s="24">
        <f t="shared" si="62"/>
        <v>0</v>
      </c>
      <c r="L233" s="24">
        <v>0.5</v>
      </c>
      <c r="M233" s="24">
        <v>1.5</v>
      </c>
      <c r="N233" s="24">
        <v>0</v>
      </c>
      <c r="O233" s="24">
        <f t="shared" si="63"/>
        <v>2</v>
      </c>
      <c r="P233" s="24">
        <f t="shared" si="65"/>
        <v>2</v>
      </c>
      <c r="Q233" s="24">
        <v>0</v>
      </c>
      <c r="R233" s="24">
        <v>0.4</v>
      </c>
      <c r="S233" s="24">
        <f t="shared" si="66"/>
        <v>0.4</v>
      </c>
      <c r="T233" s="24">
        <f t="shared" si="67"/>
        <v>2.4</v>
      </c>
    </row>
    <row r="234" spans="1:20" ht="12.75" customHeight="1" x14ac:dyDescent="0.2">
      <c r="A234" s="167"/>
      <c r="B234" s="35"/>
      <c r="C234" s="26" t="s">
        <v>413</v>
      </c>
      <c r="D234" s="162">
        <v>7</v>
      </c>
      <c r="E234" s="24">
        <v>0</v>
      </c>
      <c r="F234" s="24">
        <v>0.25</v>
      </c>
      <c r="G234" s="24">
        <v>0</v>
      </c>
      <c r="H234" s="24">
        <f t="shared" si="64"/>
        <v>0.25</v>
      </c>
      <c r="I234" s="24">
        <v>0.4</v>
      </c>
      <c r="J234" s="24">
        <v>0.2</v>
      </c>
      <c r="K234" s="24">
        <f t="shared" si="62"/>
        <v>0.85000000000000009</v>
      </c>
      <c r="L234" s="24">
        <v>0.25</v>
      </c>
      <c r="M234" s="24">
        <v>2.4000000000000004</v>
      </c>
      <c r="N234" s="24">
        <v>10.75</v>
      </c>
      <c r="O234" s="24">
        <f t="shared" si="63"/>
        <v>13.4</v>
      </c>
      <c r="P234" s="24">
        <f t="shared" si="65"/>
        <v>14.25</v>
      </c>
      <c r="Q234" s="24">
        <v>0.05</v>
      </c>
      <c r="R234" s="24">
        <v>0</v>
      </c>
      <c r="S234" s="24">
        <f t="shared" si="66"/>
        <v>0.05</v>
      </c>
      <c r="T234" s="24">
        <f t="shared" si="67"/>
        <v>14.3</v>
      </c>
    </row>
    <row r="235" spans="1:20" ht="12.75" customHeight="1" x14ac:dyDescent="0.2">
      <c r="A235" s="167"/>
      <c r="B235" s="35"/>
      <c r="C235" s="165" t="s">
        <v>201</v>
      </c>
      <c r="D235" s="160"/>
      <c r="E235" s="25"/>
      <c r="F235" s="25"/>
      <c r="G235" s="25"/>
      <c r="H235" s="25">
        <f>SUM(E235:G235)</f>
        <v>0</v>
      </c>
      <c r="I235" s="25"/>
      <c r="J235" s="25"/>
      <c r="K235" s="25">
        <f t="shared" si="62"/>
        <v>0</v>
      </c>
      <c r="L235" s="25"/>
      <c r="M235" s="25"/>
      <c r="N235" s="25"/>
      <c r="O235" s="25">
        <f t="shared" si="63"/>
        <v>0</v>
      </c>
      <c r="P235" s="25">
        <f>K235+O235</f>
        <v>0</v>
      </c>
      <c r="Q235" s="25"/>
      <c r="R235" s="25"/>
      <c r="S235" s="25">
        <f>SUM(Q235:R235)</f>
        <v>0</v>
      </c>
      <c r="T235" s="25">
        <f>P235+S235</f>
        <v>0</v>
      </c>
    </row>
    <row r="236" spans="1:20" ht="12.75" customHeight="1" x14ac:dyDescent="0.25">
      <c r="A236" s="230" t="s">
        <v>0</v>
      </c>
      <c r="B236" s="231"/>
      <c r="C236" s="232" t="s">
        <v>0</v>
      </c>
      <c r="D236" s="53">
        <f>SUM(D224:D235)</f>
        <v>117</v>
      </c>
      <c r="E236" s="54">
        <f>SUM(E224:E235)</f>
        <v>10.250000000000002</v>
      </c>
      <c r="F236" s="54">
        <f>SUM(F224:F235)</f>
        <v>0.65</v>
      </c>
      <c r="G236" s="54">
        <f>SUM(G224:G235)</f>
        <v>42.669999999999995</v>
      </c>
      <c r="H236" s="54">
        <f>+G236+F236+E236</f>
        <v>53.569999999999993</v>
      </c>
      <c r="I236" s="54">
        <f>SUM(I224:I235)</f>
        <v>32.79</v>
      </c>
      <c r="J236" s="54">
        <f>SUM(J224:J235)</f>
        <v>1.45</v>
      </c>
      <c r="K236" s="54">
        <f>+J236+I236+H236</f>
        <v>87.81</v>
      </c>
      <c r="L236" s="54">
        <f>SUM(L224:L235)</f>
        <v>36.550000000000004</v>
      </c>
      <c r="M236" s="54">
        <f>SUM(M224:M235)</f>
        <v>56.38</v>
      </c>
      <c r="N236" s="54">
        <f>SUM(N224:N235)</f>
        <v>67.509999999999991</v>
      </c>
      <c r="O236" s="54">
        <f>+N236+M236+L236</f>
        <v>160.44</v>
      </c>
      <c r="P236" s="54">
        <f>+O236+K236</f>
        <v>248.25</v>
      </c>
      <c r="Q236" s="54">
        <v>3.05</v>
      </c>
      <c r="R236" s="54">
        <v>4.8000000000000007</v>
      </c>
      <c r="S236" s="54">
        <f>+R236+Q236</f>
        <v>7.8500000000000005</v>
      </c>
      <c r="T236" s="55">
        <f>+S236+P236</f>
        <v>256.10000000000002</v>
      </c>
    </row>
    <row r="237" spans="1:20" ht="12.75" customHeight="1" x14ac:dyDescent="0.2">
      <c r="A237" s="166" t="s">
        <v>9</v>
      </c>
      <c r="B237" s="35" t="s">
        <v>207</v>
      </c>
      <c r="C237" s="161" t="s">
        <v>207</v>
      </c>
      <c r="D237" s="153">
        <v>13</v>
      </c>
      <c r="E237" s="154">
        <v>0.31</v>
      </c>
      <c r="F237" s="154">
        <v>0.4</v>
      </c>
      <c r="G237" s="154">
        <v>1.7</v>
      </c>
      <c r="H237" s="154">
        <f>SUM(E237:G237)</f>
        <v>2.41</v>
      </c>
      <c r="I237" s="154">
        <v>2.5</v>
      </c>
      <c r="J237" s="154">
        <v>0.05</v>
      </c>
      <c r="K237" s="154">
        <f t="shared" ref="K237:K267" si="68">SUM(H237:J237)</f>
        <v>4.96</v>
      </c>
      <c r="L237" s="154">
        <v>1.05</v>
      </c>
      <c r="M237" s="154">
        <v>5.84</v>
      </c>
      <c r="N237" s="154">
        <v>0.98</v>
      </c>
      <c r="O237" s="154">
        <f t="shared" ref="O237:O267" si="69">SUM(L237:N237)</f>
        <v>7.8699999999999992</v>
      </c>
      <c r="P237" s="154">
        <f>K237+O237</f>
        <v>12.829999999999998</v>
      </c>
      <c r="Q237" s="154">
        <v>15.8</v>
      </c>
      <c r="R237" s="154">
        <v>4.8499999999999996</v>
      </c>
      <c r="S237" s="154">
        <f>SUM(Q237:R237)</f>
        <v>20.65</v>
      </c>
      <c r="T237" s="154">
        <f>P237+S237</f>
        <v>33.479999999999997</v>
      </c>
    </row>
    <row r="238" spans="1:20" ht="12.75" customHeight="1" x14ac:dyDescent="0.2">
      <c r="A238" s="167"/>
      <c r="B238" s="35"/>
      <c r="C238" s="26" t="s">
        <v>218</v>
      </c>
      <c r="D238" s="162">
        <v>5</v>
      </c>
      <c r="E238" s="24">
        <v>0.1</v>
      </c>
      <c r="F238" s="24">
        <v>0</v>
      </c>
      <c r="G238" s="24">
        <v>1.8</v>
      </c>
      <c r="H238" s="24">
        <f>SUM(E238:G238)</f>
        <v>1.9000000000000001</v>
      </c>
      <c r="I238" s="24">
        <v>0.31</v>
      </c>
      <c r="J238" s="24">
        <v>0</v>
      </c>
      <c r="K238" s="24">
        <f t="shared" si="68"/>
        <v>2.21</v>
      </c>
      <c r="L238" s="24">
        <v>0</v>
      </c>
      <c r="M238" s="24">
        <v>0.8</v>
      </c>
      <c r="N238" s="24">
        <v>0.6</v>
      </c>
      <c r="O238" s="24">
        <f t="shared" si="69"/>
        <v>1.4</v>
      </c>
      <c r="P238" s="24">
        <f>K238+O238</f>
        <v>3.61</v>
      </c>
      <c r="Q238" s="24">
        <v>12.5</v>
      </c>
      <c r="R238" s="24">
        <v>0</v>
      </c>
      <c r="S238" s="24">
        <f>SUM(Q238:R238)</f>
        <v>12.5</v>
      </c>
      <c r="T238" s="24">
        <f>P238+S238</f>
        <v>16.11</v>
      </c>
    </row>
    <row r="239" spans="1:20" ht="12.75" customHeight="1" x14ac:dyDescent="0.2">
      <c r="A239" s="167"/>
      <c r="B239" s="35"/>
      <c r="C239" s="26" t="s">
        <v>464</v>
      </c>
      <c r="D239" s="162"/>
      <c r="E239" s="24"/>
      <c r="F239" s="24"/>
      <c r="G239" s="24"/>
      <c r="H239" s="24">
        <f t="shared" ref="H239:H266" si="70">SUM(E239:G239)</f>
        <v>0</v>
      </c>
      <c r="I239" s="24"/>
      <c r="J239" s="24"/>
      <c r="K239" s="24">
        <f t="shared" si="68"/>
        <v>0</v>
      </c>
      <c r="L239" s="24"/>
      <c r="M239" s="24"/>
      <c r="N239" s="24"/>
      <c r="O239" s="24">
        <f t="shared" si="69"/>
        <v>0</v>
      </c>
      <c r="P239" s="24">
        <f t="shared" ref="P239:P266" si="71">K239+O239</f>
        <v>0</v>
      </c>
      <c r="Q239" s="24"/>
      <c r="R239" s="24"/>
      <c r="S239" s="24">
        <f t="shared" ref="S239:S266" si="72">SUM(Q239:R239)</f>
        <v>0</v>
      </c>
      <c r="T239" s="24">
        <f t="shared" ref="T239:T266" si="73">P239+S239</f>
        <v>0</v>
      </c>
    </row>
    <row r="240" spans="1:20" ht="12.75" customHeight="1" x14ac:dyDescent="0.2">
      <c r="A240" s="167"/>
      <c r="B240" s="35"/>
      <c r="C240" s="26" t="s">
        <v>211</v>
      </c>
      <c r="D240" s="162">
        <v>2</v>
      </c>
      <c r="E240" s="24">
        <v>0</v>
      </c>
      <c r="F240" s="24">
        <v>0</v>
      </c>
      <c r="G240" s="24">
        <v>0</v>
      </c>
      <c r="H240" s="24">
        <f t="shared" si="70"/>
        <v>0</v>
      </c>
      <c r="I240" s="24">
        <v>0</v>
      </c>
      <c r="J240" s="24">
        <v>0</v>
      </c>
      <c r="K240" s="24">
        <f t="shared" si="68"/>
        <v>0</v>
      </c>
      <c r="L240" s="24">
        <v>1.5</v>
      </c>
      <c r="M240" s="24">
        <v>0.4</v>
      </c>
      <c r="N240" s="24">
        <v>0.1</v>
      </c>
      <c r="O240" s="24">
        <f t="shared" si="69"/>
        <v>2</v>
      </c>
      <c r="P240" s="24">
        <f t="shared" si="71"/>
        <v>2</v>
      </c>
      <c r="Q240" s="24">
        <v>0</v>
      </c>
      <c r="R240" s="24">
        <v>1.5</v>
      </c>
      <c r="S240" s="24">
        <f t="shared" si="72"/>
        <v>1.5</v>
      </c>
      <c r="T240" s="24">
        <f t="shared" si="73"/>
        <v>3.5</v>
      </c>
    </row>
    <row r="241" spans="1:20" ht="12.75" customHeight="1" x14ac:dyDescent="0.2">
      <c r="A241" s="167"/>
      <c r="B241" s="35"/>
      <c r="C241" s="26" t="s">
        <v>325</v>
      </c>
      <c r="D241" s="162"/>
      <c r="E241" s="24"/>
      <c r="F241" s="24"/>
      <c r="G241" s="24"/>
      <c r="H241" s="24">
        <f t="shared" si="70"/>
        <v>0</v>
      </c>
      <c r="I241" s="24"/>
      <c r="J241" s="24"/>
      <c r="K241" s="24">
        <f t="shared" si="68"/>
        <v>0</v>
      </c>
      <c r="L241" s="24"/>
      <c r="M241" s="24"/>
      <c r="N241" s="24"/>
      <c r="O241" s="24">
        <f t="shared" si="69"/>
        <v>0</v>
      </c>
      <c r="P241" s="24">
        <f t="shared" si="71"/>
        <v>0</v>
      </c>
      <c r="Q241" s="24"/>
      <c r="R241" s="24"/>
      <c r="S241" s="24">
        <f t="shared" si="72"/>
        <v>0</v>
      </c>
      <c r="T241" s="24">
        <f t="shared" si="73"/>
        <v>0</v>
      </c>
    </row>
    <row r="242" spans="1:20" ht="12.75" customHeight="1" x14ac:dyDescent="0.2">
      <c r="A242" s="167"/>
      <c r="B242" s="35"/>
      <c r="C242" s="26" t="s">
        <v>216</v>
      </c>
      <c r="D242" s="162"/>
      <c r="E242" s="24"/>
      <c r="F242" s="24"/>
      <c r="G242" s="24"/>
      <c r="H242" s="24">
        <f t="shared" si="70"/>
        <v>0</v>
      </c>
      <c r="I242" s="24"/>
      <c r="J242" s="24"/>
      <c r="K242" s="24">
        <f t="shared" si="68"/>
        <v>0</v>
      </c>
      <c r="L242" s="24"/>
      <c r="M242" s="24"/>
      <c r="N242" s="24"/>
      <c r="O242" s="24">
        <f t="shared" si="69"/>
        <v>0</v>
      </c>
      <c r="P242" s="24">
        <f t="shared" si="71"/>
        <v>0</v>
      </c>
      <c r="Q242" s="24"/>
      <c r="R242" s="24"/>
      <c r="S242" s="24">
        <f t="shared" si="72"/>
        <v>0</v>
      </c>
      <c r="T242" s="24">
        <f t="shared" si="73"/>
        <v>0</v>
      </c>
    </row>
    <row r="243" spans="1:20" ht="12.75" customHeight="1" x14ac:dyDescent="0.2">
      <c r="A243" s="167"/>
      <c r="B243" s="35"/>
      <c r="C243" s="26" t="s">
        <v>213</v>
      </c>
      <c r="D243" s="162">
        <v>2</v>
      </c>
      <c r="E243" s="24">
        <v>4</v>
      </c>
      <c r="F243" s="24">
        <v>0</v>
      </c>
      <c r="G243" s="24">
        <v>0</v>
      </c>
      <c r="H243" s="24">
        <f t="shared" si="70"/>
        <v>4</v>
      </c>
      <c r="I243" s="24">
        <v>0.3</v>
      </c>
      <c r="J243" s="24">
        <v>0</v>
      </c>
      <c r="K243" s="24">
        <f t="shared" si="68"/>
        <v>4.3</v>
      </c>
      <c r="L243" s="24">
        <v>0</v>
      </c>
      <c r="M243" s="24">
        <v>0.2</v>
      </c>
      <c r="N243" s="24">
        <v>0.1</v>
      </c>
      <c r="O243" s="24">
        <f t="shared" si="69"/>
        <v>0.30000000000000004</v>
      </c>
      <c r="P243" s="24">
        <f t="shared" si="71"/>
        <v>4.5999999999999996</v>
      </c>
      <c r="Q243" s="24">
        <v>8</v>
      </c>
      <c r="R243" s="24">
        <v>0</v>
      </c>
      <c r="S243" s="24">
        <f t="shared" si="72"/>
        <v>8</v>
      </c>
      <c r="T243" s="24">
        <f t="shared" si="73"/>
        <v>12.6</v>
      </c>
    </row>
    <row r="244" spans="1:20" ht="12.75" customHeight="1" x14ac:dyDescent="0.2">
      <c r="A244" s="167"/>
      <c r="B244" s="85"/>
      <c r="C244" s="26" t="s">
        <v>217</v>
      </c>
      <c r="D244" s="162">
        <v>16</v>
      </c>
      <c r="E244" s="24">
        <v>3</v>
      </c>
      <c r="F244" s="24">
        <v>0</v>
      </c>
      <c r="G244" s="24">
        <v>1.5</v>
      </c>
      <c r="H244" s="24">
        <f t="shared" si="70"/>
        <v>4.5</v>
      </c>
      <c r="I244" s="24">
        <v>4.09</v>
      </c>
      <c r="J244" s="24">
        <v>0</v>
      </c>
      <c r="K244" s="24">
        <f t="shared" si="68"/>
        <v>8.59</v>
      </c>
      <c r="L244" s="24">
        <v>1.77</v>
      </c>
      <c r="M244" s="24">
        <v>1.8500000000000003</v>
      </c>
      <c r="N244" s="24">
        <v>0.7</v>
      </c>
      <c r="O244" s="24">
        <f t="shared" si="69"/>
        <v>4.32</v>
      </c>
      <c r="P244" s="24">
        <f t="shared" si="71"/>
        <v>12.91</v>
      </c>
      <c r="Q244" s="24">
        <v>0</v>
      </c>
      <c r="R244" s="24">
        <v>0.84000000000000008</v>
      </c>
      <c r="S244" s="24">
        <f t="shared" si="72"/>
        <v>0.84000000000000008</v>
      </c>
      <c r="T244" s="24">
        <f t="shared" si="73"/>
        <v>13.75</v>
      </c>
    </row>
    <row r="245" spans="1:20" ht="12.75" customHeight="1" x14ac:dyDescent="0.2">
      <c r="A245" s="167"/>
      <c r="B245" s="35" t="s">
        <v>203</v>
      </c>
      <c r="C245" s="26" t="s">
        <v>210</v>
      </c>
      <c r="D245" s="162">
        <v>109</v>
      </c>
      <c r="E245" s="24">
        <v>0</v>
      </c>
      <c r="F245" s="24">
        <v>0</v>
      </c>
      <c r="G245" s="24">
        <v>0</v>
      </c>
      <c r="H245" s="24">
        <f t="shared" si="70"/>
        <v>0</v>
      </c>
      <c r="I245" s="24">
        <v>0.01</v>
      </c>
      <c r="J245" s="24">
        <v>0</v>
      </c>
      <c r="K245" s="24">
        <f t="shared" si="68"/>
        <v>0.01</v>
      </c>
      <c r="L245" s="24">
        <v>6.07</v>
      </c>
      <c r="M245" s="24">
        <v>440.6699999999999</v>
      </c>
      <c r="N245" s="24">
        <v>19.980000000000004</v>
      </c>
      <c r="O245" s="24">
        <f t="shared" si="69"/>
        <v>466.71999999999991</v>
      </c>
      <c r="P245" s="24">
        <f t="shared" si="71"/>
        <v>466.7299999999999</v>
      </c>
      <c r="Q245" s="24">
        <v>0</v>
      </c>
      <c r="R245" s="24">
        <v>4</v>
      </c>
      <c r="S245" s="24">
        <f t="shared" si="72"/>
        <v>4</v>
      </c>
      <c r="T245" s="24">
        <f t="shared" si="73"/>
        <v>470.7299999999999</v>
      </c>
    </row>
    <row r="246" spans="1:20" ht="12.75" customHeight="1" x14ac:dyDescent="0.2">
      <c r="A246" s="167"/>
      <c r="B246" s="35"/>
      <c r="C246" s="26" t="s">
        <v>273</v>
      </c>
      <c r="D246" s="162">
        <v>1</v>
      </c>
      <c r="E246" s="24">
        <v>0</v>
      </c>
      <c r="F246" s="24">
        <v>0</v>
      </c>
      <c r="G246" s="24">
        <v>0</v>
      </c>
      <c r="H246" s="24">
        <f t="shared" si="70"/>
        <v>0</v>
      </c>
      <c r="I246" s="24">
        <v>0</v>
      </c>
      <c r="J246" s="24">
        <v>0</v>
      </c>
      <c r="K246" s="24">
        <f t="shared" si="68"/>
        <v>0</v>
      </c>
      <c r="L246" s="24">
        <v>0.5</v>
      </c>
      <c r="M246" s="24">
        <v>0</v>
      </c>
      <c r="N246" s="24">
        <v>0</v>
      </c>
      <c r="O246" s="24">
        <f t="shared" si="69"/>
        <v>0.5</v>
      </c>
      <c r="P246" s="24">
        <f t="shared" si="71"/>
        <v>0.5</v>
      </c>
      <c r="Q246" s="24">
        <v>0</v>
      </c>
      <c r="R246" s="24">
        <v>0</v>
      </c>
      <c r="S246" s="24">
        <f t="shared" si="72"/>
        <v>0</v>
      </c>
      <c r="T246" s="24">
        <f t="shared" si="73"/>
        <v>0.5</v>
      </c>
    </row>
    <row r="247" spans="1:20" ht="12.75" customHeight="1" x14ac:dyDescent="0.2">
      <c r="A247" s="167"/>
      <c r="B247" s="35"/>
      <c r="C247" s="26" t="s">
        <v>193</v>
      </c>
      <c r="D247" s="162">
        <v>5</v>
      </c>
      <c r="E247" s="24">
        <v>0</v>
      </c>
      <c r="F247" s="24">
        <v>0</v>
      </c>
      <c r="G247" s="24">
        <v>0</v>
      </c>
      <c r="H247" s="24">
        <f t="shared" si="70"/>
        <v>0</v>
      </c>
      <c r="I247" s="24">
        <v>0.3</v>
      </c>
      <c r="J247" s="24">
        <v>0</v>
      </c>
      <c r="K247" s="24">
        <f t="shared" si="68"/>
        <v>0.3</v>
      </c>
      <c r="L247" s="24">
        <v>2.52</v>
      </c>
      <c r="M247" s="24">
        <v>2.6799999999999997</v>
      </c>
      <c r="N247" s="24">
        <v>1.5</v>
      </c>
      <c r="O247" s="24">
        <f t="shared" si="69"/>
        <v>6.6999999999999993</v>
      </c>
      <c r="P247" s="24">
        <f t="shared" si="71"/>
        <v>6.9999999999999991</v>
      </c>
      <c r="Q247" s="24">
        <v>0</v>
      </c>
      <c r="R247" s="24">
        <v>0.5</v>
      </c>
      <c r="S247" s="24">
        <f t="shared" si="72"/>
        <v>0.5</v>
      </c>
      <c r="T247" s="24">
        <f t="shared" si="73"/>
        <v>7.4999999999999991</v>
      </c>
    </row>
    <row r="248" spans="1:20" ht="12.75" customHeight="1" x14ac:dyDescent="0.2">
      <c r="A248" s="167"/>
      <c r="B248" s="35"/>
      <c r="C248" s="26" t="s">
        <v>206</v>
      </c>
      <c r="D248" s="162">
        <v>3</v>
      </c>
      <c r="E248" s="24">
        <v>0</v>
      </c>
      <c r="F248" s="24">
        <v>0</v>
      </c>
      <c r="G248" s="24">
        <v>0</v>
      </c>
      <c r="H248" s="24">
        <f t="shared" si="70"/>
        <v>0</v>
      </c>
      <c r="I248" s="24">
        <v>0</v>
      </c>
      <c r="J248" s="24">
        <v>0</v>
      </c>
      <c r="K248" s="24">
        <f t="shared" si="68"/>
        <v>0</v>
      </c>
      <c r="L248" s="24">
        <v>0.3</v>
      </c>
      <c r="M248" s="24">
        <v>2.6</v>
      </c>
      <c r="N248" s="24">
        <v>0</v>
      </c>
      <c r="O248" s="24">
        <f t="shared" si="69"/>
        <v>2.9</v>
      </c>
      <c r="P248" s="24">
        <f t="shared" si="71"/>
        <v>2.9</v>
      </c>
      <c r="Q248" s="24">
        <v>0</v>
      </c>
      <c r="R248" s="24">
        <v>0.5</v>
      </c>
      <c r="S248" s="24">
        <f t="shared" si="72"/>
        <v>0.5</v>
      </c>
      <c r="T248" s="24">
        <f t="shared" si="73"/>
        <v>3.4</v>
      </c>
    </row>
    <row r="249" spans="1:20" ht="12.75" customHeight="1" x14ac:dyDescent="0.2">
      <c r="A249" s="167"/>
      <c r="B249" s="35"/>
      <c r="C249" s="26" t="s">
        <v>276</v>
      </c>
      <c r="D249" s="162">
        <v>4</v>
      </c>
      <c r="E249" s="24">
        <v>0</v>
      </c>
      <c r="F249" s="24">
        <v>0</v>
      </c>
      <c r="G249" s="24">
        <v>0</v>
      </c>
      <c r="H249" s="24">
        <f t="shared" si="70"/>
        <v>0</v>
      </c>
      <c r="I249" s="24">
        <v>0</v>
      </c>
      <c r="J249" s="24">
        <v>0</v>
      </c>
      <c r="K249" s="24">
        <f t="shared" si="68"/>
        <v>0</v>
      </c>
      <c r="L249" s="24">
        <v>0.60000000000000009</v>
      </c>
      <c r="M249" s="24">
        <v>9.65</v>
      </c>
      <c r="N249" s="24">
        <v>0</v>
      </c>
      <c r="O249" s="24">
        <f t="shared" si="69"/>
        <v>10.25</v>
      </c>
      <c r="P249" s="24">
        <f t="shared" si="71"/>
        <v>10.25</v>
      </c>
      <c r="Q249" s="24">
        <v>0</v>
      </c>
      <c r="R249" s="24">
        <v>6.05</v>
      </c>
      <c r="S249" s="24">
        <f t="shared" si="72"/>
        <v>6.05</v>
      </c>
      <c r="T249" s="24">
        <f t="shared" si="73"/>
        <v>16.3</v>
      </c>
    </row>
    <row r="250" spans="1:20" ht="12.75" customHeight="1" x14ac:dyDescent="0.2">
      <c r="A250" s="167"/>
      <c r="B250" s="35"/>
      <c r="C250" s="26" t="s">
        <v>199</v>
      </c>
      <c r="D250" s="162">
        <v>3</v>
      </c>
      <c r="E250" s="24">
        <v>0</v>
      </c>
      <c r="F250" s="24">
        <v>0</v>
      </c>
      <c r="G250" s="24">
        <v>0</v>
      </c>
      <c r="H250" s="24">
        <f t="shared" si="70"/>
        <v>0</v>
      </c>
      <c r="I250" s="24">
        <v>0.5</v>
      </c>
      <c r="J250" s="24">
        <v>0</v>
      </c>
      <c r="K250" s="24">
        <f t="shared" si="68"/>
        <v>0.5</v>
      </c>
      <c r="L250" s="24">
        <v>0.6</v>
      </c>
      <c r="M250" s="24">
        <v>0.1</v>
      </c>
      <c r="N250" s="24">
        <v>0</v>
      </c>
      <c r="O250" s="24">
        <f t="shared" si="69"/>
        <v>0.7</v>
      </c>
      <c r="P250" s="24">
        <f t="shared" si="71"/>
        <v>1.2</v>
      </c>
      <c r="Q250" s="24">
        <v>0</v>
      </c>
      <c r="R250" s="24">
        <v>0</v>
      </c>
      <c r="S250" s="24">
        <f t="shared" si="72"/>
        <v>0</v>
      </c>
      <c r="T250" s="24">
        <f t="shared" si="73"/>
        <v>1.2</v>
      </c>
    </row>
    <row r="251" spans="1:20" ht="12.75" customHeight="1" x14ac:dyDescent="0.2">
      <c r="A251" s="167"/>
      <c r="B251" s="35"/>
      <c r="C251" s="26" t="s">
        <v>274</v>
      </c>
      <c r="D251" s="162">
        <v>2</v>
      </c>
      <c r="E251" s="24">
        <v>0</v>
      </c>
      <c r="F251" s="24">
        <v>0</v>
      </c>
      <c r="G251" s="24">
        <v>0</v>
      </c>
      <c r="H251" s="24">
        <f t="shared" si="70"/>
        <v>0</v>
      </c>
      <c r="I251" s="24">
        <v>0</v>
      </c>
      <c r="J251" s="24">
        <v>0</v>
      </c>
      <c r="K251" s="24">
        <f t="shared" si="68"/>
        <v>0</v>
      </c>
      <c r="L251" s="24">
        <v>2.2000000000000002</v>
      </c>
      <c r="M251" s="24">
        <v>3.3</v>
      </c>
      <c r="N251" s="24">
        <v>0</v>
      </c>
      <c r="O251" s="24">
        <f t="shared" si="69"/>
        <v>5.5</v>
      </c>
      <c r="P251" s="24">
        <f t="shared" si="71"/>
        <v>5.5</v>
      </c>
      <c r="Q251" s="24">
        <v>32</v>
      </c>
      <c r="R251" s="24">
        <v>0</v>
      </c>
      <c r="S251" s="24">
        <f t="shared" si="72"/>
        <v>32</v>
      </c>
      <c r="T251" s="24">
        <f t="shared" si="73"/>
        <v>37.5</v>
      </c>
    </row>
    <row r="252" spans="1:20" ht="12.75" customHeight="1" x14ac:dyDescent="0.2">
      <c r="A252" s="167"/>
      <c r="B252" s="35"/>
      <c r="C252" s="26" t="s">
        <v>203</v>
      </c>
      <c r="D252" s="162"/>
      <c r="E252" s="24"/>
      <c r="F252" s="24"/>
      <c r="G252" s="24"/>
      <c r="H252" s="24">
        <f t="shared" si="70"/>
        <v>0</v>
      </c>
      <c r="I252" s="24"/>
      <c r="J252" s="24"/>
      <c r="K252" s="24">
        <f t="shared" si="68"/>
        <v>0</v>
      </c>
      <c r="L252" s="24"/>
      <c r="M252" s="24"/>
      <c r="N252" s="24"/>
      <c r="O252" s="24">
        <f t="shared" si="69"/>
        <v>0</v>
      </c>
      <c r="P252" s="24">
        <f t="shared" si="71"/>
        <v>0</v>
      </c>
      <c r="Q252" s="24"/>
      <c r="R252" s="24"/>
      <c r="S252" s="24">
        <f t="shared" si="72"/>
        <v>0</v>
      </c>
      <c r="T252" s="24">
        <f t="shared" si="73"/>
        <v>0</v>
      </c>
    </row>
    <row r="253" spans="1:20" ht="12.75" customHeight="1" x14ac:dyDescent="0.2">
      <c r="A253" s="167"/>
      <c r="B253" s="85"/>
      <c r="C253" s="26" t="s">
        <v>212</v>
      </c>
      <c r="D253" s="162">
        <v>16</v>
      </c>
      <c r="E253" s="24">
        <v>0</v>
      </c>
      <c r="F253" s="24">
        <v>0</v>
      </c>
      <c r="G253" s="24">
        <v>0</v>
      </c>
      <c r="H253" s="24">
        <f t="shared" si="70"/>
        <v>0</v>
      </c>
      <c r="I253" s="24">
        <v>1</v>
      </c>
      <c r="J253" s="24">
        <v>0</v>
      </c>
      <c r="K253" s="24">
        <f t="shared" si="68"/>
        <v>1</v>
      </c>
      <c r="L253" s="24">
        <v>241.9</v>
      </c>
      <c r="M253" s="24">
        <v>125.35</v>
      </c>
      <c r="N253" s="24">
        <v>1.61</v>
      </c>
      <c r="O253" s="24">
        <f t="shared" si="69"/>
        <v>368.86</v>
      </c>
      <c r="P253" s="24">
        <f t="shared" si="71"/>
        <v>369.86</v>
      </c>
      <c r="Q253" s="24">
        <v>0</v>
      </c>
      <c r="R253" s="24">
        <v>0</v>
      </c>
      <c r="S253" s="24">
        <f t="shared" si="72"/>
        <v>0</v>
      </c>
      <c r="T253" s="24">
        <f t="shared" si="73"/>
        <v>369.86</v>
      </c>
    </row>
    <row r="254" spans="1:20" ht="12.75" customHeight="1" x14ac:dyDescent="0.2">
      <c r="A254" s="167"/>
      <c r="B254" s="35" t="s">
        <v>432</v>
      </c>
      <c r="C254" s="26" t="s">
        <v>194</v>
      </c>
      <c r="D254" s="162">
        <v>3</v>
      </c>
      <c r="E254" s="24">
        <v>0</v>
      </c>
      <c r="F254" s="24">
        <v>0</v>
      </c>
      <c r="G254" s="24">
        <v>0</v>
      </c>
      <c r="H254" s="24">
        <f t="shared" si="70"/>
        <v>0</v>
      </c>
      <c r="I254" s="24">
        <v>0.4</v>
      </c>
      <c r="J254" s="24">
        <v>0</v>
      </c>
      <c r="K254" s="24">
        <f t="shared" si="68"/>
        <v>0.4</v>
      </c>
      <c r="L254" s="24">
        <v>0</v>
      </c>
      <c r="M254" s="24">
        <v>2.1</v>
      </c>
      <c r="N254" s="24">
        <v>0.7</v>
      </c>
      <c r="O254" s="24">
        <f t="shared" si="69"/>
        <v>2.8</v>
      </c>
      <c r="P254" s="24">
        <f t="shared" si="71"/>
        <v>3.1999999999999997</v>
      </c>
      <c r="Q254" s="24">
        <v>0</v>
      </c>
      <c r="R254" s="24">
        <v>0</v>
      </c>
      <c r="S254" s="24">
        <f t="shared" si="72"/>
        <v>0</v>
      </c>
      <c r="T254" s="24">
        <f t="shared" si="73"/>
        <v>3.1999999999999997</v>
      </c>
    </row>
    <row r="255" spans="1:20" ht="12.75" customHeight="1" x14ac:dyDescent="0.2">
      <c r="A255" s="167"/>
      <c r="B255" s="35"/>
      <c r="C255" s="26" t="s">
        <v>192</v>
      </c>
      <c r="D255" s="162">
        <v>6</v>
      </c>
      <c r="E255" s="24">
        <v>0</v>
      </c>
      <c r="F255" s="24">
        <v>0</v>
      </c>
      <c r="G255" s="24">
        <v>0</v>
      </c>
      <c r="H255" s="24">
        <f t="shared" si="70"/>
        <v>0</v>
      </c>
      <c r="I255" s="24">
        <v>2</v>
      </c>
      <c r="J255" s="24">
        <v>0</v>
      </c>
      <c r="K255" s="24">
        <f t="shared" si="68"/>
        <v>2</v>
      </c>
      <c r="L255" s="24">
        <v>23.9</v>
      </c>
      <c r="M255" s="24">
        <v>32.200000000000003</v>
      </c>
      <c r="N255" s="24">
        <v>14.4</v>
      </c>
      <c r="O255" s="24">
        <f t="shared" si="69"/>
        <v>70.5</v>
      </c>
      <c r="P255" s="24">
        <f t="shared" si="71"/>
        <v>72.5</v>
      </c>
      <c r="Q255" s="24">
        <v>0</v>
      </c>
      <c r="R255" s="24">
        <v>15</v>
      </c>
      <c r="S255" s="24">
        <f t="shared" si="72"/>
        <v>15</v>
      </c>
      <c r="T255" s="24">
        <f t="shared" si="73"/>
        <v>87.5</v>
      </c>
    </row>
    <row r="256" spans="1:20" ht="12.75" customHeight="1" x14ac:dyDescent="0.2">
      <c r="A256" s="167"/>
      <c r="B256" s="35"/>
      <c r="C256" s="26" t="s">
        <v>280</v>
      </c>
      <c r="D256" s="162">
        <v>2</v>
      </c>
      <c r="E256" s="24">
        <v>0</v>
      </c>
      <c r="F256" s="24">
        <v>0</v>
      </c>
      <c r="G256" s="24">
        <v>0</v>
      </c>
      <c r="H256" s="24">
        <f t="shared" si="70"/>
        <v>0</v>
      </c>
      <c r="I256" s="24">
        <v>0.3</v>
      </c>
      <c r="J256" s="24">
        <v>0</v>
      </c>
      <c r="K256" s="24">
        <f t="shared" si="68"/>
        <v>0.3</v>
      </c>
      <c r="L256" s="24">
        <v>0.5</v>
      </c>
      <c r="M256" s="24">
        <v>2.7</v>
      </c>
      <c r="N256" s="24">
        <v>0.5</v>
      </c>
      <c r="O256" s="24">
        <f t="shared" si="69"/>
        <v>3.7</v>
      </c>
      <c r="P256" s="24">
        <f t="shared" si="71"/>
        <v>4</v>
      </c>
      <c r="Q256" s="24">
        <v>0</v>
      </c>
      <c r="R256" s="24">
        <v>0.4</v>
      </c>
      <c r="S256" s="24">
        <f t="shared" si="72"/>
        <v>0.4</v>
      </c>
      <c r="T256" s="24">
        <f t="shared" si="73"/>
        <v>4.4000000000000004</v>
      </c>
    </row>
    <row r="257" spans="1:20" ht="12.75" customHeight="1" x14ac:dyDescent="0.2">
      <c r="A257" s="167"/>
      <c r="B257" s="35"/>
      <c r="C257" s="26" t="s">
        <v>354</v>
      </c>
      <c r="D257" s="162"/>
      <c r="E257" s="24"/>
      <c r="F257" s="24"/>
      <c r="G257" s="24"/>
      <c r="H257" s="24">
        <f t="shared" si="70"/>
        <v>0</v>
      </c>
      <c r="I257" s="24"/>
      <c r="J257" s="24"/>
      <c r="K257" s="24">
        <f t="shared" si="68"/>
        <v>0</v>
      </c>
      <c r="L257" s="24"/>
      <c r="M257" s="24"/>
      <c r="N257" s="24"/>
      <c r="O257" s="24">
        <f t="shared" si="69"/>
        <v>0</v>
      </c>
      <c r="P257" s="24">
        <f t="shared" si="71"/>
        <v>0</v>
      </c>
      <c r="Q257" s="24"/>
      <c r="R257" s="24"/>
      <c r="S257" s="24">
        <f t="shared" si="72"/>
        <v>0</v>
      </c>
      <c r="T257" s="24">
        <f t="shared" si="73"/>
        <v>0</v>
      </c>
    </row>
    <row r="258" spans="1:20" ht="12.75" customHeight="1" x14ac:dyDescent="0.2">
      <c r="A258" s="167"/>
      <c r="B258" s="35"/>
      <c r="C258" s="26" t="s">
        <v>198</v>
      </c>
      <c r="D258" s="162">
        <v>9</v>
      </c>
      <c r="E258" s="24">
        <v>0</v>
      </c>
      <c r="F258" s="24">
        <v>0</v>
      </c>
      <c r="G258" s="24">
        <v>0</v>
      </c>
      <c r="H258" s="24">
        <f t="shared" si="70"/>
        <v>0</v>
      </c>
      <c r="I258" s="24">
        <v>0</v>
      </c>
      <c r="J258" s="24">
        <v>0</v>
      </c>
      <c r="K258" s="24">
        <f t="shared" si="68"/>
        <v>0</v>
      </c>
      <c r="L258" s="24">
        <v>36.909999999999997</v>
      </c>
      <c r="M258" s="24">
        <v>30.28</v>
      </c>
      <c r="N258" s="24">
        <v>0.1</v>
      </c>
      <c r="O258" s="24">
        <f t="shared" si="69"/>
        <v>67.289999999999992</v>
      </c>
      <c r="P258" s="24">
        <f t="shared" si="71"/>
        <v>67.289999999999992</v>
      </c>
      <c r="Q258" s="24">
        <v>0</v>
      </c>
      <c r="R258" s="24">
        <v>70.16</v>
      </c>
      <c r="S258" s="24">
        <f t="shared" si="72"/>
        <v>70.16</v>
      </c>
      <c r="T258" s="24">
        <f t="shared" si="73"/>
        <v>137.44999999999999</v>
      </c>
    </row>
    <row r="259" spans="1:20" ht="12.75" customHeight="1" x14ac:dyDescent="0.2">
      <c r="A259" s="167"/>
      <c r="B259" s="35"/>
      <c r="C259" s="26" t="s">
        <v>386</v>
      </c>
      <c r="D259" s="162"/>
      <c r="E259" s="24"/>
      <c r="F259" s="24"/>
      <c r="G259" s="24"/>
      <c r="H259" s="24">
        <f t="shared" si="70"/>
        <v>0</v>
      </c>
      <c r="I259" s="24"/>
      <c r="J259" s="24"/>
      <c r="K259" s="24">
        <f t="shared" si="68"/>
        <v>0</v>
      </c>
      <c r="L259" s="24"/>
      <c r="M259" s="24"/>
      <c r="N259" s="24"/>
      <c r="O259" s="24">
        <f t="shared" si="69"/>
        <v>0</v>
      </c>
      <c r="P259" s="24">
        <f t="shared" si="71"/>
        <v>0</v>
      </c>
      <c r="Q259" s="24"/>
      <c r="R259" s="24"/>
      <c r="S259" s="24">
        <f t="shared" si="72"/>
        <v>0</v>
      </c>
      <c r="T259" s="24">
        <f t="shared" si="73"/>
        <v>0</v>
      </c>
    </row>
    <row r="260" spans="1:20" ht="12.75" customHeight="1" x14ac:dyDescent="0.2">
      <c r="A260" s="167"/>
      <c r="B260" s="35"/>
      <c r="C260" s="26" t="s">
        <v>326</v>
      </c>
      <c r="D260" s="162"/>
      <c r="E260" s="24"/>
      <c r="F260" s="24"/>
      <c r="G260" s="24"/>
      <c r="H260" s="24">
        <f t="shared" si="70"/>
        <v>0</v>
      </c>
      <c r="I260" s="24"/>
      <c r="J260" s="24"/>
      <c r="K260" s="24">
        <f t="shared" si="68"/>
        <v>0</v>
      </c>
      <c r="L260" s="24"/>
      <c r="M260" s="24"/>
      <c r="N260" s="24"/>
      <c r="O260" s="24">
        <f t="shared" si="69"/>
        <v>0</v>
      </c>
      <c r="P260" s="24">
        <f t="shared" si="71"/>
        <v>0</v>
      </c>
      <c r="Q260" s="24"/>
      <c r="R260" s="24"/>
      <c r="S260" s="24">
        <f t="shared" si="72"/>
        <v>0</v>
      </c>
      <c r="T260" s="24">
        <f t="shared" si="73"/>
        <v>0</v>
      </c>
    </row>
    <row r="261" spans="1:20" ht="12.75" customHeight="1" x14ac:dyDescent="0.2">
      <c r="A261" s="167"/>
      <c r="B261" s="35"/>
      <c r="C261" s="26" t="s">
        <v>197</v>
      </c>
      <c r="D261" s="162">
        <v>11</v>
      </c>
      <c r="E261" s="24">
        <v>0</v>
      </c>
      <c r="F261" s="24">
        <v>0</v>
      </c>
      <c r="G261" s="24">
        <v>0</v>
      </c>
      <c r="H261" s="24">
        <f t="shared" si="70"/>
        <v>0</v>
      </c>
      <c r="I261" s="24">
        <v>0</v>
      </c>
      <c r="J261" s="24">
        <v>0</v>
      </c>
      <c r="K261" s="24">
        <f t="shared" si="68"/>
        <v>0</v>
      </c>
      <c r="L261" s="24">
        <v>690.2</v>
      </c>
      <c r="M261" s="24">
        <v>1234.6999999999998</v>
      </c>
      <c r="N261" s="24">
        <v>3</v>
      </c>
      <c r="O261" s="24">
        <f t="shared" si="69"/>
        <v>1927.8999999999999</v>
      </c>
      <c r="P261" s="24">
        <f t="shared" si="71"/>
        <v>1927.8999999999999</v>
      </c>
      <c r="Q261" s="24">
        <v>0</v>
      </c>
      <c r="R261" s="24">
        <v>16.8</v>
      </c>
      <c r="S261" s="24">
        <f t="shared" si="72"/>
        <v>16.8</v>
      </c>
      <c r="T261" s="24">
        <f t="shared" si="73"/>
        <v>1944.6999999999998</v>
      </c>
    </row>
    <row r="262" spans="1:20" ht="12.75" customHeight="1" x14ac:dyDescent="0.2">
      <c r="A262" s="167"/>
      <c r="B262" s="35"/>
      <c r="C262" s="26" t="s">
        <v>278</v>
      </c>
      <c r="D262" s="162"/>
      <c r="E262" s="24"/>
      <c r="F262" s="24"/>
      <c r="G262" s="24"/>
      <c r="H262" s="24">
        <f t="shared" si="70"/>
        <v>0</v>
      </c>
      <c r="I262" s="24"/>
      <c r="J262" s="24"/>
      <c r="K262" s="24">
        <f t="shared" si="68"/>
        <v>0</v>
      </c>
      <c r="L262" s="24"/>
      <c r="M262" s="24"/>
      <c r="N262" s="24"/>
      <c r="O262" s="24">
        <f t="shared" si="69"/>
        <v>0</v>
      </c>
      <c r="P262" s="24">
        <f t="shared" si="71"/>
        <v>0</v>
      </c>
      <c r="Q262" s="24"/>
      <c r="R262" s="24"/>
      <c r="S262" s="24">
        <f t="shared" si="72"/>
        <v>0</v>
      </c>
      <c r="T262" s="24">
        <f t="shared" si="73"/>
        <v>0</v>
      </c>
    </row>
    <row r="263" spans="1:20" ht="12.75" customHeight="1" x14ac:dyDescent="0.2">
      <c r="A263" s="167"/>
      <c r="B263" s="85"/>
      <c r="C263" s="26" t="s">
        <v>279</v>
      </c>
      <c r="D263" s="162">
        <v>1</v>
      </c>
      <c r="E263" s="24">
        <v>0</v>
      </c>
      <c r="F263" s="24">
        <v>0</v>
      </c>
      <c r="G263" s="24">
        <v>0</v>
      </c>
      <c r="H263" s="24">
        <f t="shared" si="70"/>
        <v>0</v>
      </c>
      <c r="I263" s="24">
        <v>0</v>
      </c>
      <c r="J263" s="24">
        <v>0</v>
      </c>
      <c r="K263" s="24">
        <f t="shared" si="68"/>
        <v>0</v>
      </c>
      <c r="L263" s="24">
        <v>45</v>
      </c>
      <c r="M263" s="24">
        <v>26.2</v>
      </c>
      <c r="N263" s="24">
        <v>0</v>
      </c>
      <c r="O263" s="24">
        <f t="shared" si="69"/>
        <v>71.2</v>
      </c>
      <c r="P263" s="24">
        <f t="shared" si="71"/>
        <v>71.2</v>
      </c>
      <c r="Q263" s="24">
        <v>0</v>
      </c>
      <c r="R263" s="24">
        <v>23</v>
      </c>
      <c r="S263" s="24">
        <f t="shared" si="72"/>
        <v>23</v>
      </c>
      <c r="T263" s="24">
        <f t="shared" si="73"/>
        <v>94.2</v>
      </c>
    </row>
    <row r="264" spans="1:20" ht="12.75" customHeight="1" x14ac:dyDescent="0.2">
      <c r="A264" s="167"/>
      <c r="B264" s="35" t="s">
        <v>209</v>
      </c>
      <c r="C264" s="26" t="s">
        <v>196</v>
      </c>
      <c r="D264" s="162">
        <v>2</v>
      </c>
      <c r="E264" s="24">
        <v>0</v>
      </c>
      <c r="F264" s="24">
        <v>0</v>
      </c>
      <c r="G264" s="24">
        <v>0</v>
      </c>
      <c r="H264" s="24">
        <f t="shared" si="70"/>
        <v>0</v>
      </c>
      <c r="I264" s="24">
        <v>0</v>
      </c>
      <c r="J264" s="24">
        <v>0</v>
      </c>
      <c r="K264" s="24">
        <f t="shared" si="68"/>
        <v>0</v>
      </c>
      <c r="L264" s="24">
        <v>1.75</v>
      </c>
      <c r="M264" s="24">
        <v>0</v>
      </c>
      <c r="N264" s="24">
        <v>0</v>
      </c>
      <c r="O264" s="24">
        <f t="shared" si="69"/>
        <v>1.75</v>
      </c>
      <c r="P264" s="24">
        <f t="shared" si="71"/>
        <v>1.75</v>
      </c>
      <c r="Q264" s="24">
        <v>0</v>
      </c>
      <c r="R264" s="24">
        <v>0</v>
      </c>
      <c r="S264" s="24">
        <f t="shared" si="72"/>
        <v>0</v>
      </c>
      <c r="T264" s="24">
        <f t="shared" si="73"/>
        <v>1.75</v>
      </c>
    </row>
    <row r="265" spans="1:20" ht="12.75" customHeight="1" x14ac:dyDescent="0.2">
      <c r="A265" s="167"/>
      <c r="B265" s="35"/>
      <c r="C265" s="26" t="s">
        <v>209</v>
      </c>
      <c r="D265" s="162">
        <v>3</v>
      </c>
      <c r="E265" s="24">
        <v>0</v>
      </c>
      <c r="F265" s="24">
        <v>0</v>
      </c>
      <c r="G265" s="24">
        <v>0</v>
      </c>
      <c r="H265" s="24">
        <f t="shared" si="70"/>
        <v>0</v>
      </c>
      <c r="I265" s="24">
        <v>0</v>
      </c>
      <c r="J265" s="24">
        <v>0</v>
      </c>
      <c r="K265" s="24">
        <f t="shared" si="68"/>
        <v>0</v>
      </c>
      <c r="L265" s="24">
        <v>771.2</v>
      </c>
      <c r="M265" s="24">
        <v>0</v>
      </c>
      <c r="N265" s="24">
        <v>0</v>
      </c>
      <c r="O265" s="24">
        <f t="shared" si="69"/>
        <v>771.2</v>
      </c>
      <c r="P265" s="24">
        <f t="shared" si="71"/>
        <v>771.2</v>
      </c>
      <c r="Q265" s="24">
        <v>0</v>
      </c>
      <c r="R265" s="24">
        <v>0</v>
      </c>
      <c r="S265" s="24">
        <f t="shared" si="72"/>
        <v>0</v>
      </c>
      <c r="T265" s="24">
        <f t="shared" si="73"/>
        <v>771.2</v>
      </c>
    </row>
    <row r="266" spans="1:20" ht="12.75" customHeight="1" x14ac:dyDescent="0.2">
      <c r="A266" s="167"/>
      <c r="B266" s="35"/>
      <c r="C266" s="26" t="s">
        <v>295</v>
      </c>
      <c r="D266" s="162"/>
      <c r="E266" s="24"/>
      <c r="F266" s="24"/>
      <c r="G266" s="24"/>
      <c r="H266" s="24">
        <f t="shared" si="70"/>
        <v>0</v>
      </c>
      <c r="I266" s="24"/>
      <c r="J266" s="24"/>
      <c r="K266" s="24">
        <f t="shared" si="68"/>
        <v>0</v>
      </c>
      <c r="L266" s="24"/>
      <c r="M266" s="24"/>
      <c r="N266" s="24"/>
      <c r="O266" s="24">
        <f t="shared" si="69"/>
        <v>0</v>
      </c>
      <c r="P266" s="24">
        <f t="shared" si="71"/>
        <v>0</v>
      </c>
      <c r="Q266" s="24"/>
      <c r="R266" s="24"/>
      <c r="S266" s="24">
        <f t="shared" si="72"/>
        <v>0</v>
      </c>
      <c r="T266" s="24">
        <f t="shared" si="73"/>
        <v>0</v>
      </c>
    </row>
    <row r="267" spans="1:20" ht="12.75" customHeight="1" x14ac:dyDescent="0.2">
      <c r="A267" s="167"/>
      <c r="B267" s="35"/>
      <c r="C267" s="165" t="s">
        <v>306</v>
      </c>
      <c r="D267" s="160">
        <v>4</v>
      </c>
      <c r="E267" s="25">
        <v>0</v>
      </c>
      <c r="F267" s="25">
        <v>0</v>
      </c>
      <c r="G267" s="25">
        <v>0</v>
      </c>
      <c r="H267" s="25">
        <f>+G267+F267+E267</f>
        <v>0</v>
      </c>
      <c r="I267" s="25">
        <v>0</v>
      </c>
      <c r="J267" s="25">
        <v>0</v>
      </c>
      <c r="K267" s="25">
        <f t="shared" si="68"/>
        <v>0</v>
      </c>
      <c r="L267" s="25">
        <v>1.1000000000000001</v>
      </c>
      <c r="M267" s="25">
        <v>3.9000000000000004</v>
      </c>
      <c r="N267" s="25">
        <v>0</v>
      </c>
      <c r="O267" s="25">
        <f t="shared" si="69"/>
        <v>5</v>
      </c>
      <c r="P267" s="25">
        <f>+O267+K267</f>
        <v>5</v>
      </c>
      <c r="Q267" s="25">
        <v>0</v>
      </c>
      <c r="R267" s="25">
        <v>0.2</v>
      </c>
      <c r="S267" s="25">
        <f>+R267+Q267</f>
        <v>0.2</v>
      </c>
      <c r="T267" s="25">
        <f>+S267+P267</f>
        <v>5.2</v>
      </c>
    </row>
    <row r="268" spans="1:20" ht="12.75" customHeight="1" x14ac:dyDescent="0.25">
      <c r="A268" s="230" t="s">
        <v>0</v>
      </c>
      <c r="B268" s="231"/>
      <c r="C268" s="232" t="s">
        <v>0</v>
      </c>
      <c r="D268" s="53">
        <f>SUM(D237:D267)</f>
        <v>222</v>
      </c>
      <c r="E268" s="54">
        <f>SUM(E237:E267)</f>
        <v>7.41</v>
      </c>
      <c r="F268" s="54">
        <f>SUM(F237:F267)</f>
        <v>0.4</v>
      </c>
      <c r="G268" s="54">
        <f>SUM(G237:G267)</f>
        <v>5</v>
      </c>
      <c r="H268" s="54">
        <f>+G268+F268+E268</f>
        <v>12.81</v>
      </c>
      <c r="I268" s="54">
        <f>SUM(I237:I267)</f>
        <v>11.709999999999999</v>
      </c>
      <c r="J268" s="54">
        <f>SUM(J237:J267)</f>
        <v>0.05</v>
      </c>
      <c r="K268" s="54">
        <f>+J268+I268+H268</f>
        <v>24.57</v>
      </c>
      <c r="L268" s="54">
        <f>SUM(L237:L267)</f>
        <v>1829.57</v>
      </c>
      <c r="M268" s="54">
        <f>SUM(M237:M267)</f>
        <v>1925.52</v>
      </c>
      <c r="N268" s="54">
        <f>SUM(N237:N267)</f>
        <v>44.27</v>
      </c>
      <c r="O268" s="54">
        <f>+N268+M268+L268</f>
        <v>3799.3599999999997</v>
      </c>
      <c r="P268" s="54">
        <f>+O268+K268</f>
        <v>3823.93</v>
      </c>
      <c r="Q268" s="54">
        <f>SUM(Q237:Q267)</f>
        <v>68.3</v>
      </c>
      <c r="R268" s="54">
        <f>SUM(R237:R267)</f>
        <v>143.79999999999995</v>
      </c>
      <c r="S268" s="54">
        <f>+R268+Q268</f>
        <v>212.09999999999997</v>
      </c>
      <c r="T268" s="55">
        <f>+S268+P268</f>
        <v>4036.0299999999997</v>
      </c>
    </row>
    <row r="269" spans="1:20" ht="12.75" customHeight="1" x14ac:dyDescent="0.2">
      <c r="A269" s="166" t="s">
        <v>10</v>
      </c>
      <c r="B269" s="169" t="s">
        <v>222</v>
      </c>
      <c r="C269" s="161" t="s">
        <v>222</v>
      </c>
      <c r="D269" s="153">
        <v>18</v>
      </c>
      <c r="E269" s="154">
        <v>3.12</v>
      </c>
      <c r="F269" s="154">
        <v>0.05</v>
      </c>
      <c r="G269" s="154">
        <v>0</v>
      </c>
      <c r="H269" s="154">
        <f>SUM(E269:G269)</f>
        <v>3.17</v>
      </c>
      <c r="I269" s="154">
        <v>0</v>
      </c>
      <c r="J269" s="154">
        <v>0</v>
      </c>
      <c r="K269" s="154">
        <f>SUM(H269:J269)</f>
        <v>3.17</v>
      </c>
      <c r="L269" s="154">
        <v>28.849999999999998</v>
      </c>
      <c r="M269" s="154">
        <v>9.6999999999999993</v>
      </c>
      <c r="N269" s="154">
        <v>47.096999999999994</v>
      </c>
      <c r="O269" s="154">
        <f>SUM(L269:N269)</f>
        <v>85.646999999999991</v>
      </c>
      <c r="P269" s="154">
        <f>K269+O269</f>
        <v>88.816999999999993</v>
      </c>
      <c r="Q269" s="154">
        <v>0</v>
      </c>
      <c r="R269" s="154">
        <v>28.533000000000001</v>
      </c>
      <c r="S269" s="154">
        <f>SUM(Q269:R269)</f>
        <v>28.533000000000001</v>
      </c>
      <c r="T269" s="154">
        <f>P269+S269</f>
        <v>117.35</v>
      </c>
    </row>
    <row r="270" spans="1:20" ht="12.75" customHeight="1" x14ac:dyDescent="0.2">
      <c r="A270" s="167"/>
      <c r="B270" s="170"/>
      <c r="C270" s="26" t="s">
        <v>282</v>
      </c>
      <c r="D270" s="162">
        <v>1</v>
      </c>
      <c r="E270" s="24">
        <v>0</v>
      </c>
      <c r="F270" s="24">
        <v>0</v>
      </c>
      <c r="G270" s="24">
        <v>0</v>
      </c>
      <c r="H270" s="24">
        <f>SUM(E270:G270)</f>
        <v>0</v>
      </c>
      <c r="I270" s="24">
        <v>0</v>
      </c>
      <c r="J270" s="24">
        <v>0</v>
      </c>
      <c r="K270" s="24">
        <f>SUM(H270:J270)</f>
        <v>0</v>
      </c>
      <c r="L270" s="24">
        <v>0</v>
      </c>
      <c r="M270" s="24">
        <v>7.72</v>
      </c>
      <c r="N270" s="24">
        <v>0</v>
      </c>
      <c r="O270" s="24">
        <f>SUM(L270:N270)</f>
        <v>7.72</v>
      </c>
      <c r="P270" s="24">
        <f>K270+O270</f>
        <v>7.72</v>
      </c>
      <c r="Q270" s="24">
        <v>0</v>
      </c>
      <c r="R270" s="24">
        <v>0</v>
      </c>
      <c r="S270" s="24">
        <f>SUM(Q270:R270)</f>
        <v>0</v>
      </c>
      <c r="T270" s="24">
        <f>P270+S270</f>
        <v>7.72</v>
      </c>
    </row>
    <row r="271" spans="1:20" ht="12.75" customHeight="1" x14ac:dyDescent="0.2">
      <c r="A271" s="167"/>
      <c r="B271" s="169" t="s">
        <v>220</v>
      </c>
      <c r="C271" s="26" t="s">
        <v>220</v>
      </c>
      <c r="D271" s="162">
        <v>3</v>
      </c>
      <c r="E271" s="24">
        <v>0</v>
      </c>
      <c r="F271" s="24">
        <v>0</v>
      </c>
      <c r="G271" s="24">
        <v>0</v>
      </c>
      <c r="H271" s="24">
        <f t="shared" ref="H271:H277" si="74">SUM(E271:G271)</f>
        <v>0</v>
      </c>
      <c r="I271" s="24">
        <v>0</v>
      </c>
      <c r="J271" s="24">
        <v>0</v>
      </c>
      <c r="K271" s="24">
        <f>SUM(H271:J271)</f>
        <v>0</v>
      </c>
      <c r="L271" s="24">
        <v>2.2000000000000002</v>
      </c>
      <c r="M271" s="24">
        <v>0.6</v>
      </c>
      <c r="N271" s="24">
        <v>0</v>
      </c>
      <c r="O271" s="24">
        <f>SUM(L271:N271)</f>
        <v>2.8000000000000003</v>
      </c>
      <c r="P271" s="24">
        <f t="shared" ref="P271:P277" si="75">K271+O271</f>
        <v>2.8000000000000003</v>
      </c>
      <c r="Q271" s="24">
        <v>0</v>
      </c>
      <c r="R271" s="24">
        <v>1</v>
      </c>
      <c r="S271" s="24">
        <f t="shared" ref="S271:S277" si="76">SUM(Q271:R271)</f>
        <v>1</v>
      </c>
      <c r="T271" s="24">
        <f t="shared" ref="T271:T277" si="77">P271+S271</f>
        <v>3.8000000000000003</v>
      </c>
    </row>
    <row r="272" spans="1:20" ht="12.75" customHeight="1" x14ac:dyDescent="0.2">
      <c r="A272" s="167"/>
      <c r="B272" s="169"/>
      <c r="C272" s="26" t="s">
        <v>281</v>
      </c>
      <c r="D272" s="162"/>
      <c r="E272" s="24"/>
      <c r="F272" s="24"/>
      <c r="G272" s="24"/>
      <c r="H272" s="24">
        <f t="shared" si="74"/>
        <v>0</v>
      </c>
      <c r="I272" s="24"/>
      <c r="J272" s="24"/>
      <c r="K272" s="24">
        <f t="shared" ref="K272:K277" si="78">SUM(H272:J272)</f>
        <v>0</v>
      </c>
      <c r="L272" s="24"/>
      <c r="M272" s="24"/>
      <c r="N272" s="24"/>
      <c r="O272" s="24">
        <f t="shared" ref="O272:O277" si="79">SUM(L272:N272)</f>
        <v>0</v>
      </c>
      <c r="P272" s="24">
        <f t="shared" si="75"/>
        <v>0</v>
      </c>
      <c r="Q272" s="24"/>
      <c r="R272" s="24"/>
      <c r="S272" s="24">
        <f t="shared" si="76"/>
        <v>0</v>
      </c>
      <c r="T272" s="24">
        <f t="shared" si="77"/>
        <v>0</v>
      </c>
    </row>
    <row r="273" spans="1:20" ht="12.75" customHeight="1" x14ac:dyDescent="0.2">
      <c r="A273" s="167"/>
      <c r="B273" s="170"/>
      <c r="C273" s="26" t="s">
        <v>328</v>
      </c>
      <c r="D273" s="162"/>
      <c r="E273" s="24"/>
      <c r="F273" s="24"/>
      <c r="G273" s="24"/>
      <c r="H273" s="24">
        <f t="shared" si="74"/>
        <v>0</v>
      </c>
      <c r="I273" s="24"/>
      <c r="J273" s="24"/>
      <c r="K273" s="24">
        <f t="shared" si="78"/>
        <v>0</v>
      </c>
      <c r="L273" s="24"/>
      <c r="M273" s="24"/>
      <c r="N273" s="24"/>
      <c r="O273" s="24">
        <f t="shared" si="79"/>
        <v>0</v>
      </c>
      <c r="P273" s="24">
        <f t="shared" si="75"/>
        <v>0</v>
      </c>
      <c r="Q273" s="24"/>
      <c r="R273" s="24"/>
      <c r="S273" s="24">
        <f t="shared" si="76"/>
        <v>0</v>
      </c>
      <c r="T273" s="24">
        <f t="shared" si="77"/>
        <v>0</v>
      </c>
    </row>
    <row r="274" spans="1:20" ht="12.75" customHeight="1" x14ac:dyDescent="0.2">
      <c r="A274" s="167"/>
      <c r="B274" s="169" t="s">
        <v>433</v>
      </c>
      <c r="C274" s="26" t="s">
        <v>223</v>
      </c>
      <c r="D274" s="162">
        <v>2</v>
      </c>
      <c r="E274" s="24">
        <v>0</v>
      </c>
      <c r="F274" s="24">
        <v>7.37</v>
      </c>
      <c r="G274" s="24">
        <v>0</v>
      </c>
      <c r="H274" s="24">
        <f t="shared" si="74"/>
        <v>7.37</v>
      </c>
      <c r="I274" s="24">
        <v>0</v>
      </c>
      <c r="J274" s="24">
        <v>0</v>
      </c>
      <c r="K274" s="24">
        <f>SUM(H274:J274)</f>
        <v>7.37</v>
      </c>
      <c r="L274" s="24">
        <v>43.49</v>
      </c>
      <c r="M274" s="24">
        <v>117.14</v>
      </c>
      <c r="N274" s="24">
        <v>37.200000000000003</v>
      </c>
      <c r="O274" s="24">
        <f>SUM(L274:N274)</f>
        <v>197.82999999999998</v>
      </c>
      <c r="P274" s="24">
        <f t="shared" si="75"/>
        <v>205.2</v>
      </c>
      <c r="Q274" s="24">
        <v>0</v>
      </c>
      <c r="R274" s="24">
        <v>0</v>
      </c>
      <c r="S274" s="24">
        <f t="shared" si="76"/>
        <v>0</v>
      </c>
      <c r="T274" s="24">
        <f t="shared" si="77"/>
        <v>205.2</v>
      </c>
    </row>
    <row r="275" spans="1:20" ht="12.75" customHeight="1" x14ac:dyDescent="0.2">
      <c r="A275" s="167"/>
      <c r="B275" s="170"/>
      <c r="C275" s="26" t="s">
        <v>329</v>
      </c>
      <c r="D275" s="162">
        <v>1</v>
      </c>
      <c r="E275" s="24">
        <v>0</v>
      </c>
      <c r="F275" s="24">
        <v>0</v>
      </c>
      <c r="G275" s="24">
        <v>0</v>
      </c>
      <c r="H275" s="24">
        <f t="shared" si="74"/>
        <v>0</v>
      </c>
      <c r="I275" s="24">
        <v>0</v>
      </c>
      <c r="J275" s="24">
        <v>0</v>
      </c>
      <c r="K275" s="24">
        <f t="shared" si="78"/>
        <v>0</v>
      </c>
      <c r="L275" s="24">
        <v>30.1</v>
      </c>
      <c r="M275" s="24">
        <v>81.5</v>
      </c>
      <c r="N275" s="24">
        <v>110</v>
      </c>
      <c r="O275" s="24">
        <f t="shared" si="79"/>
        <v>221.6</v>
      </c>
      <c r="P275" s="24">
        <f t="shared" si="75"/>
        <v>221.6</v>
      </c>
      <c r="Q275" s="24">
        <v>0</v>
      </c>
      <c r="R275" s="24">
        <v>0</v>
      </c>
      <c r="S275" s="24">
        <f t="shared" si="76"/>
        <v>0</v>
      </c>
      <c r="T275" s="24">
        <f t="shared" si="77"/>
        <v>221.6</v>
      </c>
    </row>
    <row r="276" spans="1:20" ht="12.75" customHeight="1" x14ac:dyDescent="0.2">
      <c r="A276" s="167"/>
      <c r="B276" s="169" t="s">
        <v>434</v>
      </c>
      <c r="C276" s="26" t="s">
        <v>221</v>
      </c>
      <c r="D276" s="162">
        <v>2</v>
      </c>
      <c r="E276" s="24">
        <v>0</v>
      </c>
      <c r="F276" s="24">
        <v>0</v>
      </c>
      <c r="G276" s="24">
        <v>0</v>
      </c>
      <c r="H276" s="24">
        <f t="shared" si="74"/>
        <v>0</v>
      </c>
      <c r="I276" s="24">
        <v>0</v>
      </c>
      <c r="J276" s="24">
        <v>0</v>
      </c>
      <c r="K276" s="24">
        <f>SUM(H276:J276)</f>
        <v>0</v>
      </c>
      <c r="L276" s="24">
        <v>72.7</v>
      </c>
      <c r="M276" s="24">
        <v>419.1</v>
      </c>
      <c r="N276" s="24">
        <v>2472.1</v>
      </c>
      <c r="O276" s="24">
        <f>SUM(L276:N276)</f>
        <v>2963.9</v>
      </c>
      <c r="P276" s="24">
        <f t="shared" si="75"/>
        <v>2963.9</v>
      </c>
      <c r="Q276" s="24">
        <v>0</v>
      </c>
      <c r="R276" s="24">
        <v>40.1</v>
      </c>
      <c r="S276" s="24">
        <f t="shared" si="76"/>
        <v>40.1</v>
      </c>
      <c r="T276" s="24">
        <f t="shared" si="77"/>
        <v>3004</v>
      </c>
    </row>
    <row r="277" spans="1:20" ht="12.75" customHeight="1" x14ac:dyDescent="0.2">
      <c r="A277" s="167"/>
      <c r="B277" s="169"/>
      <c r="C277" s="97" t="s">
        <v>283</v>
      </c>
      <c r="D277" s="162"/>
      <c r="E277" s="24"/>
      <c r="F277" s="24"/>
      <c r="G277" s="24"/>
      <c r="H277" s="24">
        <f t="shared" si="74"/>
        <v>0</v>
      </c>
      <c r="I277" s="24"/>
      <c r="J277" s="24"/>
      <c r="K277" s="24">
        <f t="shared" si="78"/>
        <v>0</v>
      </c>
      <c r="L277" s="24"/>
      <c r="M277" s="24"/>
      <c r="N277" s="24"/>
      <c r="O277" s="24">
        <f t="shared" si="79"/>
        <v>0</v>
      </c>
      <c r="P277" s="24">
        <f t="shared" si="75"/>
        <v>0</v>
      </c>
      <c r="Q277" s="24"/>
      <c r="R277" s="24"/>
      <c r="S277" s="24">
        <f t="shared" si="76"/>
        <v>0</v>
      </c>
      <c r="T277" s="24">
        <f t="shared" si="77"/>
        <v>0</v>
      </c>
    </row>
    <row r="278" spans="1:20" ht="12.75" customHeight="1" x14ac:dyDescent="0.2">
      <c r="A278" s="167"/>
      <c r="B278" s="169"/>
      <c r="C278" s="165" t="s">
        <v>284</v>
      </c>
      <c r="D278" s="160"/>
      <c r="E278" s="25"/>
      <c r="F278" s="25"/>
      <c r="G278" s="25"/>
      <c r="H278" s="25">
        <f>+G278+F278+E278</f>
        <v>0</v>
      </c>
      <c r="I278" s="25"/>
      <c r="J278" s="25"/>
      <c r="K278" s="25">
        <f>SUM(H278:J278)</f>
        <v>0</v>
      </c>
      <c r="L278" s="25"/>
      <c r="M278" s="25"/>
      <c r="N278" s="25"/>
      <c r="O278" s="25">
        <f>SUM(L278:N278)</f>
        <v>0</v>
      </c>
      <c r="P278" s="25">
        <f>+O278+K278</f>
        <v>0</v>
      </c>
      <c r="Q278" s="25"/>
      <c r="R278" s="25"/>
      <c r="S278" s="25">
        <f>+R278+Q278</f>
        <v>0</v>
      </c>
      <c r="T278" s="25">
        <f>+S278+P278</f>
        <v>0</v>
      </c>
    </row>
    <row r="279" spans="1:20" ht="12.75" customHeight="1" x14ac:dyDescent="0.25">
      <c r="A279" s="230" t="s">
        <v>0</v>
      </c>
      <c r="B279" s="231"/>
      <c r="C279" s="232" t="s">
        <v>0</v>
      </c>
      <c r="D279" s="53">
        <f>SUM(D269:D278)</f>
        <v>27</v>
      </c>
      <c r="E279" s="54">
        <f>SUM(E269:E278)</f>
        <v>3.12</v>
      </c>
      <c r="F279" s="54">
        <f>SUM(F269:F278)</f>
        <v>7.42</v>
      </c>
      <c r="G279" s="54">
        <f>SUM(G269:G278)</f>
        <v>0</v>
      </c>
      <c r="H279" s="54">
        <f>+G279+F279+E279</f>
        <v>10.54</v>
      </c>
      <c r="I279" s="54">
        <f>SUM(I269:I278)</f>
        <v>0</v>
      </c>
      <c r="J279" s="54">
        <f>SUM(J269:J278)</f>
        <v>0</v>
      </c>
      <c r="K279" s="54">
        <f>+J279+I279+H279</f>
        <v>10.54</v>
      </c>
      <c r="L279" s="54">
        <f>SUM(L269:L278)</f>
        <v>177.33999999999997</v>
      </c>
      <c r="M279" s="54">
        <f>SUM(M269:M278)</f>
        <v>635.76</v>
      </c>
      <c r="N279" s="54">
        <f>SUM(N269:N278)</f>
        <v>2666.3969999999999</v>
      </c>
      <c r="O279" s="54">
        <f>+N279+M279+L279</f>
        <v>3479.4970000000003</v>
      </c>
      <c r="P279" s="54">
        <f>+O279+K279</f>
        <v>3490.0370000000003</v>
      </c>
      <c r="Q279" s="54">
        <f>SUM(Q269:Q278)</f>
        <v>0</v>
      </c>
      <c r="R279" s="54">
        <f>SUM(R269:R278)</f>
        <v>69.63300000000001</v>
      </c>
      <c r="S279" s="54">
        <f>+R279+Q279</f>
        <v>69.63300000000001</v>
      </c>
      <c r="T279" s="55">
        <f>+S279+P279</f>
        <v>3559.67</v>
      </c>
    </row>
    <row r="280" spans="1:20" ht="12.75" customHeight="1" x14ac:dyDescent="0.2">
      <c r="A280" s="166" t="s">
        <v>11</v>
      </c>
      <c r="B280" s="70" t="s">
        <v>436</v>
      </c>
      <c r="C280" s="161" t="s">
        <v>226</v>
      </c>
      <c r="D280" s="153">
        <v>2</v>
      </c>
      <c r="E280" s="154">
        <v>0</v>
      </c>
      <c r="F280" s="154">
        <v>0</v>
      </c>
      <c r="G280" s="154">
        <v>0</v>
      </c>
      <c r="H280" s="154">
        <f>SUM(E280:G280)</f>
        <v>0</v>
      </c>
      <c r="I280" s="154">
        <v>0</v>
      </c>
      <c r="J280" s="154">
        <v>0</v>
      </c>
      <c r="K280" s="154">
        <f>SUM(H280:J280)</f>
        <v>0</v>
      </c>
      <c r="L280" s="154">
        <v>0</v>
      </c>
      <c r="M280" s="154">
        <v>0</v>
      </c>
      <c r="N280" s="154">
        <v>0.02</v>
      </c>
      <c r="O280" s="154">
        <f>SUM(L280:N280)</f>
        <v>0.02</v>
      </c>
      <c r="P280" s="154">
        <f>K280+O280</f>
        <v>0.02</v>
      </c>
      <c r="Q280" s="154">
        <v>0</v>
      </c>
      <c r="R280" s="154">
        <v>0</v>
      </c>
      <c r="S280" s="154">
        <f>SUM(Q280:R280)</f>
        <v>0</v>
      </c>
      <c r="T280" s="154">
        <f>P280+S280</f>
        <v>0.02</v>
      </c>
    </row>
    <row r="281" spans="1:20" ht="12.75" customHeight="1" x14ac:dyDescent="0.2">
      <c r="A281" s="167"/>
      <c r="B281" s="71"/>
      <c r="C281" s="26" t="s">
        <v>285</v>
      </c>
      <c r="D281" s="162"/>
      <c r="E281" s="24"/>
      <c r="F281" s="24"/>
      <c r="G281" s="24"/>
      <c r="H281" s="24">
        <f>+G281+F281+E281</f>
        <v>0</v>
      </c>
      <c r="I281" s="24"/>
      <c r="J281" s="24"/>
      <c r="K281" s="24">
        <f>SUM(H281:J281)</f>
        <v>0</v>
      </c>
      <c r="L281" s="24"/>
      <c r="M281" s="24"/>
      <c r="N281" s="24"/>
      <c r="O281" s="24">
        <f>SUM(L281:N281)</f>
        <v>0</v>
      </c>
      <c r="P281" s="24">
        <f>+O281+K281</f>
        <v>0</v>
      </c>
      <c r="Q281" s="24"/>
      <c r="R281" s="24"/>
      <c r="S281" s="24">
        <f>+R281+Q281</f>
        <v>0</v>
      </c>
      <c r="T281" s="24">
        <f>+S281+P281</f>
        <v>0</v>
      </c>
    </row>
    <row r="282" spans="1:20" ht="12.75" customHeight="1" x14ac:dyDescent="0.2">
      <c r="A282" s="167"/>
      <c r="B282" s="71"/>
      <c r="C282" s="26" t="s">
        <v>331</v>
      </c>
      <c r="D282" s="162"/>
      <c r="E282" s="24"/>
      <c r="F282" s="24"/>
      <c r="G282" s="24"/>
      <c r="H282" s="24">
        <f t="shared" ref="H282:H288" si="80">+G282+F282+E282</f>
        <v>0</v>
      </c>
      <c r="I282" s="24"/>
      <c r="J282" s="24"/>
      <c r="K282" s="24">
        <f t="shared" ref="K282:K287" si="81">SUM(H282:J282)</f>
        <v>0</v>
      </c>
      <c r="L282" s="24"/>
      <c r="M282" s="24"/>
      <c r="N282" s="24"/>
      <c r="O282" s="24">
        <f t="shared" ref="O282:O287" si="82">SUM(L282:N282)</f>
        <v>0</v>
      </c>
      <c r="P282" s="24">
        <f t="shared" ref="P282:P288" si="83">+O282+K282</f>
        <v>0</v>
      </c>
      <c r="Q282" s="24"/>
      <c r="R282" s="24"/>
      <c r="S282" s="24">
        <f t="shared" ref="S282:S288" si="84">+R282+Q282</f>
        <v>0</v>
      </c>
      <c r="T282" s="24">
        <f t="shared" ref="T282:T288" si="85">+S282+P282</f>
        <v>0</v>
      </c>
    </row>
    <row r="283" spans="1:20" ht="12.75" customHeight="1" x14ac:dyDescent="0.2">
      <c r="A283" s="167"/>
      <c r="B283" s="87"/>
      <c r="C283" s="26" t="s">
        <v>332</v>
      </c>
      <c r="D283" s="162"/>
      <c r="E283" s="24"/>
      <c r="F283" s="24"/>
      <c r="G283" s="24"/>
      <c r="H283" s="24">
        <f t="shared" si="80"/>
        <v>0</v>
      </c>
      <c r="I283" s="24"/>
      <c r="J283" s="24"/>
      <c r="K283" s="24">
        <f t="shared" si="81"/>
        <v>0</v>
      </c>
      <c r="L283" s="24"/>
      <c r="M283" s="24"/>
      <c r="N283" s="24"/>
      <c r="O283" s="24">
        <f t="shared" si="82"/>
        <v>0</v>
      </c>
      <c r="P283" s="24">
        <f t="shared" si="83"/>
        <v>0</v>
      </c>
      <c r="Q283" s="24"/>
      <c r="R283" s="24"/>
      <c r="S283" s="24">
        <f t="shared" si="84"/>
        <v>0</v>
      </c>
      <c r="T283" s="24">
        <f t="shared" si="85"/>
        <v>0</v>
      </c>
    </row>
    <row r="284" spans="1:20" ht="12.75" customHeight="1" x14ac:dyDescent="0.2">
      <c r="A284" s="167"/>
      <c r="B284" s="71" t="s">
        <v>437</v>
      </c>
      <c r="C284" s="26" t="s">
        <v>407</v>
      </c>
      <c r="D284" s="162">
        <v>1</v>
      </c>
      <c r="E284" s="24">
        <v>0</v>
      </c>
      <c r="F284" s="24">
        <v>0</v>
      </c>
      <c r="G284" s="24">
        <v>0</v>
      </c>
      <c r="H284" s="24">
        <f t="shared" si="80"/>
        <v>0</v>
      </c>
      <c r="I284" s="24">
        <v>0</v>
      </c>
      <c r="J284" s="24">
        <v>0</v>
      </c>
      <c r="K284" s="24">
        <f>SUM(H284:J284)</f>
        <v>0</v>
      </c>
      <c r="L284" s="24">
        <v>0</v>
      </c>
      <c r="M284" s="24">
        <v>0</v>
      </c>
      <c r="N284" s="24">
        <v>0.01</v>
      </c>
      <c r="O284" s="24">
        <f>SUM(L284:N284)</f>
        <v>0.01</v>
      </c>
      <c r="P284" s="24">
        <f t="shared" si="83"/>
        <v>0.01</v>
      </c>
      <c r="Q284" s="24">
        <v>0</v>
      </c>
      <c r="R284" s="24">
        <v>0</v>
      </c>
      <c r="S284" s="24">
        <f t="shared" si="84"/>
        <v>0</v>
      </c>
      <c r="T284" s="24">
        <f t="shared" si="85"/>
        <v>0.01</v>
      </c>
    </row>
    <row r="285" spans="1:20" ht="12.75" customHeight="1" x14ac:dyDescent="0.2">
      <c r="A285" s="167"/>
      <c r="B285" s="87"/>
      <c r="C285" s="26" t="s">
        <v>288</v>
      </c>
      <c r="D285" s="162"/>
      <c r="E285" s="24"/>
      <c r="F285" s="24"/>
      <c r="G285" s="24"/>
      <c r="H285" s="24">
        <f t="shared" si="80"/>
        <v>0</v>
      </c>
      <c r="I285" s="24"/>
      <c r="J285" s="24"/>
      <c r="K285" s="24">
        <f>SUM(H285:J285)</f>
        <v>0</v>
      </c>
      <c r="L285" s="24"/>
      <c r="M285" s="24"/>
      <c r="N285" s="24"/>
      <c r="O285" s="24">
        <f>SUM(L285:N285)</f>
        <v>0</v>
      </c>
      <c r="P285" s="24">
        <f t="shared" si="83"/>
        <v>0</v>
      </c>
      <c r="Q285" s="24"/>
      <c r="R285" s="24"/>
      <c r="S285" s="24">
        <f t="shared" si="84"/>
        <v>0</v>
      </c>
      <c r="T285" s="24">
        <f t="shared" si="85"/>
        <v>0</v>
      </c>
    </row>
    <row r="286" spans="1:20" ht="12.75" customHeight="1" x14ac:dyDescent="0.2">
      <c r="A286" s="167"/>
      <c r="B286" s="71" t="s">
        <v>438</v>
      </c>
      <c r="C286" s="26" t="s">
        <v>225</v>
      </c>
      <c r="D286" s="162"/>
      <c r="E286" s="24"/>
      <c r="F286" s="24"/>
      <c r="G286" s="24"/>
      <c r="H286" s="24">
        <f t="shared" si="80"/>
        <v>0</v>
      </c>
      <c r="I286" s="24"/>
      <c r="J286" s="24"/>
      <c r="K286" s="24">
        <f>SUM(H286:J286)</f>
        <v>0</v>
      </c>
      <c r="L286" s="24"/>
      <c r="M286" s="24"/>
      <c r="N286" s="24"/>
      <c r="O286" s="24">
        <f>SUM(L286:N286)</f>
        <v>0</v>
      </c>
      <c r="P286" s="24">
        <f t="shared" si="83"/>
        <v>0</v>
      </c>
      <c r="Q286" s="24"/>
      <c r="R286" s="24"/>
      <c r="S286" s="24">
        <f t="shared" si="84"/>
        <v>0</v>
      </c>
      <c r="T286" s="24">
        <f t="shared" si="85"/>
        <v>0</v>
      </c>
    </row>
    <row r="287" spans="1:20" ht="12.75" customHeight="1" x14ac:dyDescent="0.2">
      <c r="A287" s="167"/>
      <c r="B287" s="71"/>
      <c r="C287" s="26" t="s">
        <v>333</v>
      </c>
      <c r="D287" s="162">
        <v>2</v>
      </c>
      <c r="E287" s="24">
        <v>0</v>
      </c>
      <c r="F287" s="24">
        <v>0</v>
      </c>
      <c r="G287" s="24">
        <v>0</v>
      </c>
      <c r="H287" s="24">
        <f t="shared" si="80"/>
        <v>0</v>
      </c>
      <c r="I287" s="24">
        <v>0</v>
      </c>
      <c r="J287" s="24">
        <v>0</v>
      </c>
      <c r="K287" s="24">
        <f t="shared" si="81"/>
        <v>0</v>
      </c>
      <c r="L287" s="24">
        <v>0.25</v>
      </c>
      <c r="M287" s="24">
        <v>0.25</v>
      </c>
      <c r="N287" s="24">
        <v>0.51</v>
      </c>
      <c r="O287" s="24">
        <f t="shared" si="82"/>
        <v>1.01</v>
      </c>
      <c r="P287" s="24">
        <f t="shared" si="83"/>
        <v>1.01</v>
      </c>
      <c r="Q287" s="24">
        <v>0</v>
      </c>
      <c r="R287" s="24">
        <v>0</v>
      </c>
      <c r="S287" s="24">
        <f t="shared" si="84"/>
        <v>0</v>
      </c>
      <c r="T287" s="24">
        <f t="shared" si="85"/>
        <v>1.01</v>
      </c>
    </row>
    <row r="288" spans="1:20" ht="12.75" customHeight="1" x14ac:dyDescent="0.2">
      <c r="A288" s="167"/>
      <c r="B288" s="87"/>
      <c r="C288" s="26" t="s">
        <v>287</v>
      </c>
      <c r="D288" s="162"/>
      <c r="E288" s="24"/>
      <c r="F288" s="24"/>
      <c r="G288" s="24"/>
      <c r="H288" s="24">
        <f t="shared" si="80"/>
        <v>0</v>
      </c>
      <c r="I288" s="24"/>
      <c r="J288" s="24"/>
      <c r="K288" s="24">
        <f>SUM(H288:J288)</f>
        <v>0</v>
      </c>
      <c r="L288" s="24"/>
      <c r="M288" s="24"/>
      <c r="N288" s="24"/>
      <c r="O288" s="24">
        <f>SUM(L288:N288)</f>
        <v>0</v>
      </c>
      <c r="P288" s="24">
        <f t="shared" si="83"/>
        <v>0</v>
      </c>
      <c r="Q288" s="24"/>
      <c r="R288" s="24"/>
      <c r="S288" s="24">
        <f t="shared" si="84"/>
        <v>0</v>
      </c>
      <c r="T288" s="24">
        <f t="shared" si="85"/>
        <v>0</v>
      </c>
    </row>
    <row r="289" spans="1:20" ht="12.75" customHeight="1" x14ac:dyDescent="0.2">
      <c r="A289" s="168"/>
      <c r="B289" s="72" t="s">
        <v>439</v>
      </c>
      <c r="C289" s="164" t="s">
        <v>286</v>
      </c>
      <c r="D289" s="156"/>
      <c r="E289" s="157"/>
      <c r="F289" s="157"/>
      <c r="G289" s="157"/>
      <c r="H289" s="157">
        <f>+G289+F289+E289</f>
        <v>0</v>
      </c>
      <c r="I289" s="157"/>
      <c r="J289" s="157"/>
      <c r="K289" s="157">
        <f>SUM(H289:J289)</f>
        <v>0</v>
      </c>
      <c r="L289" s="157"/>
      <c r="M289" s="157"/>
      <c r="N289" s="157"/>
      <c r="O289" s="157">
        <f>SUM(L289:N289)</f>
        <v>0</v>
      </c>
      <c r="P289" s="157">
        <f>+O289+K289</f>
        <v>0</v>
      </c>
      <c r="Q289" s="157"/>
      <c r="R289" s="157"/>
      <c r="S289" s="157">
        <f>+R289+Q289</f>
        <v>0</v>
      </c>
      <c r="T289" s="157">
        <f>+S289+P289</f>
        <v>0</v>
      </c>
    </row>
    <row r="290" spans="1:20" ht="12.75" customHeight="1" x14ac:dyDescent="0.25">
      <c r="A290" s="230" t="s">
        <v>0</v>
      </c>
      <c r="B290" s="231"/>
      <c r="C290" s="232" t="s">
        <v>0</v>
      </c>
      <c r="D290" s="53">
        <f>SUM(D280:D289)</f>
        <v>5</v>
      </c>
      <c r="E290" s="54">
        <f>SUM(E280:E289)</f>
        <v>0</v>
      </c>
      <c r="F290" s="54">
        <f>SUM(F280:F289)</f>
        <v>0</v>
      </c>
      <c r="G290" s="54">
        <f>SUM(G280:G289)</f>
        <v>0</v>
      </c>
      <c r="H290" s="54">
        <f>+G290+F290+E290</f>
        <v>0</v>
      </c>
      <c r="I290" s="54">
        <f>SUM(I280:I289)</f>
        <v>0</v>
      </c>
      <c r="J290" s="54">
        <f>SUM(J280:J289)</f>
        <v>0</v>
      </c>
      <c r="K290" s="54">
        <f>+J290+I290+H290</f>
        <v>0</v>
      </c>
      <c r="L290" s="54">
        <f>SUM(L280:L289)</f>
        <v>0.25</v>
      </c>
      <c r="M290" s="54">
        <f>SUM(M280:M289)</f>
        <v>0.25</v>
      </c>
      <c r="N290" s="54">
        <f>SUM(N280:N289)</f>
        <v>0.54</v>
      </c>
      <c r="O290" s="54">
        <f>+N290+M290+L290</f>
        <v>1.04</v>
      </c>
      <c r="P290" s="54">
        <f>+O290+K290</f>
        <v>1.04</v>
      </c>
      <c r="Q290" s="54">
        <f>SUM(Q280:Q289)</f>
        <v>0</v>
      </c>
      <c r="R290" s="54">
        <f>SUM(R280:R289)</f>
        <v>0</v>
      </c>
      <c r="S290" s="54">
        <f>+R290+Q290</f>
        <v>0</v>
      </c>
      <c r="T290" s="55">
        <f>+S290+P290</f>
        <v>1.04</v>
      </c>
    </row>
    <row r="291" spans="1:20" ht="12.75" customHeight="1" x14ac:dyDescent="0.2">
      <c r="A291" s="166" t="s">
        <v>4</v>
      </c>
      <c r="B291" s="35" t="s">
        <v>440</v>
      </c>
      <c r="C291" s="161" t="s">
        <v>233</v>
      </c>
      <c r="D291" s="153">
        <v>9</v>
      </c>
      <c r="E291" s="154">
        <v>0</v>
      </c>
      <c r="F291" s="154">
        <v>0</v>
      </c>
      <c r="G291" s="154">
        <v>0</v>
      </c>
      <c r="H291" s="154">
        <f t="shared" ref="H291:H337" si="86">SUM(E291:G291)</f>
        <v>0</v>
      </c>
      <c r="I291" s="154">
        <v>0.1</v>
      </c>
      <c r="J291" s="154">
        <v>0</v>
      </c>
      <c r="K291" s="154">
        <f t="shared" ref="K291:K338" si="87">SUM(H291:J291)</f>
        <v>0.1</v>
      </c>
      <c r="L291" s="154">
        <v>0.5</v>
      </c>
      <c r="M291" s="154">
        <v>2</v>
      </c>
      <c r="N291" s="154">
        <v>9.2999999999999989</v>
      </c>
      <c r="O291" s="154">
        <f t="shared" ref="O291:O338" si="88">SUM(L291:N291)</f>
        <v>11.799999999999999</v>
      </c>
      <c r="P291" s="154">
        <f t="shared" ref="P291:P337" si="89">K291+O291</f>
        <v>11.899999999999999</v>
      </c>
      <c r="Q291" s="154">
        <v>0</v>
      </c>
      <c r="R291" s="154">
        <v>0</v>
      </c>
      <c r="S291" s="154">
        <f t="shared" ref="S291:S337" si="90">SUM(Q291:R291)</f>
        <v>0</v>
      </c>
      <c r="T291" s="154">
        <f t="shared" ref="T291:T337" si="91">P291+S291</f>
        <v>11.899999999999999</v>
      </c>
    </row>
    <row r="292" spans="1:20" ht="12.75" customHeight="1" x14ac:dyDescent="0.2">
      <c r="A292" s="167"/>
      <c r="B292" s="35"/>
      <c r="C292" s="26" t="s">
        <v>239</v>
      </c>
      <c r="D292" s="162">
        <v>13</v>
      </c>
      <c r="E292" s="24">
        <v>0</v>
      </c>
      <c r="F292" s="24">
        <v>0</v>
      </c>
      <c r="G292" s="24">
        <v>0</v>
      </c>
      <c r="H292" s="24">
        <f t="shared" si="86"/>
        <v>0</v>
      </c>
      <c r="I292" s="24">
        <v>0</v>
      </c>
      <c r="J292" s="24">
        <v>0</v>
      </c>
      <c r="K292" s="24">
        <f t="shared" si="87"/>
        <v>0</v>
      </c>
      <c r="L292" s="24">
        <v>18.399999999999999</v>
      </c>
      <c r="M292" s="24">
        <v>5.7499999999999991</v>
      </c>
      <c r="N292" s="24">
        <v>73.3</v>
      </c>
      <c r="O292" s="24">
        <f t="shared" si="88"/>
        <v>97.449999999999989</v>
      </c>
      <c r="P292" s="24">
        <f t="shared" si="89"/>
        <v>97.449999999999989</v>
      </c>
      <c r="Q292" s="24">
        <v>0</v>
      </c>
      <c r="R292" s="24">
        <v>0</v>
      </c>
      <c r="S292" s="24">
        <f t="shared" si="90"/>
        <v>0</v>
      </c>
      <c r="T292" s="24">
        <f t="shared" si="91"/>
        <v>97.449999999999989</v>
      </c>
    </row>
    <row r="293" spans="1:20" ht="12.75" customHeight="1" x14ac:dyDescent="0.2">
      <c r="A293" s="167"/>
      <c r="B293" s="85"/>
      <c r="C293" s="26" t="s">
        <v>260</v>
      </c>
      <c r="D293" s="162">
        <v>9</v>
      </c>
      <c r="E293" s="24">
        <v>0</v>
      </c>
      <c r="F293" s="24">
        <v>0</v>
      </c>
      <c r="G293" s="24">
        <v>0</v>
      </c>
      <c r="H293" s="24">
        <f t="shared" si="86"/>
        <v>0</v>
      </c>
      <c r="I293" s="24">
        <v>0</v>
      </c>
      <c r="J293" s="24">
        <v>0.5</v>
      </c>
      <c r="K293" s="24">
        <f t="shared" si="87"/>
        <v>0.5</v>
      </c>
      <c r="L293" s="24">
        <v>5.4</v>
      </c>
      <c r="M293" s="24">
        <v>41.45</v>
      </c>
      <c r="N293" s="24">
        <v>59.65</v>
      </c>
      <c r="O293" s="24">
        <f t="shared" si="88"/>
        <v>106.5</v>
      </c>
      <c r="P293" s="24">
        <f t="shared" si="89"/>
        <v>107</v>
      </c>
      <c r="Q293" s="24">
        <v>0.30000000000000004</v>
      </c>
      <c r="R293" s="24">
        <v>0</v>
      </c>
      <c r="S293" s="24">
        <f t="shared" si="90"/>
        <v>0.30000000000000004</v>
      </c>
      <c r="T293" s="24">
        <f t="shared" si="91"/>
        <v>107.3</v>
      </c>
    </row>
    <row r="294" spans="1:20" ht="12.75" customHeight="1" x14ac:dyDescent="0.2">
      <c r="A294" s="167"/>
      <c r="B294" s="35" t="s">
        <v>441</v>
      </c>
      <c r="C294" s="26" t="s">
        <v>252</v>
      </c>
      <c r="D294" s="162">
        <v>10</v>
      </c>
      <c r="E294" s="24">
        <v>0</v>
      </c>
      <c r="F294" s="24">
        <v>0</v>
      </c>
      <c r="G294" s="24">
        <v>0</v>
      </c>
      <c r="H294" s="24">
        <f t="shared" si="86"/>
        <v>0</v>
      </c>
      <c r="I294" s="24">
        <v>0.57000000000000006</v>
      </c>
      <c r="J294" s="24">
        <v>0</v>
      </c>
      <c r="K294" s="24">
        <f t="shared" si="87"/>
        <v>0.57000000000000006</v>
      </c>
      <c r="L294" s="24">
        <v>644.37</v>
      </c>
      <c r="M294" s="24">
        <v>89.990000000000009</v>
      </c>
      <c r="N294" s="24">
        <v>7.1099999999999994</v>
      </c>
      <c r="O294" s="24">
        <f t="shared" si="88"/>
        <v>741.47</v>
      </c>
      <c r="P294" s="24">
        <f t="shared" si="89"/>
        <v>742.04000000000008</v>
      </c>
      <c r="Q294" s="24">
        <v>0</v>
      </c>
      <c r="R294" s="24">
        <v>0.02</v>
      </c>
      <c r="S294" s="24">
        <f t="shared" si="90"/>
        <v>0.02</v>
      </c>
      <c r="T294" s="24">
        <f t="shared" si="91"/>
        <v>742.06000000000006</v>
      </c>
    </row>
    <row r="295" spans="1:20" ht="12.75" customHeight="1" x14ac:dyDescent="0.2">
      <c r="A295" s="167"/>
      <c r="B295" s="35"/>
      <c r="C295" s="26" t="s">
        <v>249</v>
      </c>
      <c r="D295" s="162">
        <v>3</v>
      </c>
      <c r="E295" s="24">
        <v>0</v>
      </c>
      <c r="F295" s="24">
        <v>0</v>
      </c>
      <c r="G295" s="24">
        <v>0</v>
      </c>
      <c r="H295" s="24">
        <f t="shared" si="86"/>
        <v>0</v>
      </c>
      <c r="I295" s="24">
        <v>0</v>
      </c>
      <c r="J295" s="24">
        <v>0</v>
      </c>
      <c r="K295" s="24">
        <f t="shared" si="87"/>
        <v>0</v>
      </c>
      <c r="L295" s="24">
        <v>0.1</v>
      </c>
      <c r="M295" s="24">
        <v>0.35</v>
      </c>
      <c r="N295" s="24">
        <v>0.64999999999999991</v>
      </c>
      <c r="O295" s="24">
        <f t="shared" si="88"/>
        <v>1.0999999999999999</v>
      </c>
      <c r="P295" s="24">
        <f t="shared" si="89"/>
        <v>1.0999999999999999</v>
      </c>
      <c r="Q295" s="24">
        <v>0</v>
      </c>
      <c r="R295" s="24">
        <v>0</v>
      </c>
      <c r="S295" s="24">
        <f t="shared" si="90"/>
        <v>0</v>
      </c>
      <c r="T295" s="24">
        <f t="shared" si="91"/>
        <v>1.0999999999999999</v>
      </c>
    </row>
    <row r="296" spans="1:20" ht="12.75" customHeight="1" x14ac:dyDescent="0.2">
      <c r="A296" s="167"/>
      <c r="B296" s="85"/>
      <c r="C296" s="26" t="s">
        <v>257</v>
      </c>
      <c r="D296" s="162">
        <v>14</v>
      </c>
      <c r="E296" s="24">
        <v>0</v>
      </c>
      <c r="F296" s="24">
        <v>0</v>
      </c>
      <c r="G296" s="24">
        <v>0</v>
      </c>
      <c r="H296" s="24">
        <f t="shared" si="86"/>
        <v>0</v>
      </c>
      <c r="I296" s="24">
        <v>0</v>
      </c>
      <c r="J296" s="24">
        <v>0</v>
      </c>
      <c r="K296" s="24">
        <f t="shared" si="87"/>
        <v>0</v>
      </c>
      <c r="L296" s="24">
        <v>100.05</v>
      </c>
      <c r="M296" s="24">
        <v>266.39000000000004</v>
      </c>
      <c r="N296" s="24">
        <v>132.09</v>
      </c>
      <c r="O296" s="24">
        <f t="shared" si="88"/>
        <v>498.53000000000009</v>
      </c>
      <c r="P296" s="24">
        <f t="shared" si="89"/>
        <v>498.53000000000009</v>
      </c>
      <c r="Q296" s="24">
        <v>0</v>
      </c>
      <c r="R296" s="24">
        <v>0</v>
      </c>
      <c r="S296" s="24">
        <f t="shared" si="90"/>
        <v>0</v>
      </c>
      <c r="T296" s="24">
        <f t="shared" si="91"/>
        <v>498.53000000000009</v>
      </c>
    </row>
    <row r="297" spans="1:20" ht="12.75" customHeight="1" x14ac:dyDescent="0.2">
      <c r="A297" s="167"/>
      <c r="B297" s="35" t="s">
        <v>442</v>
      </c>
      <c r="C297" s="26" t="s">
        <v>256</v>
      </c>
      <c r="D297" s="162">
        <v>11</v>
      </c>
      <c r="E297" s="24">
        <v>0</v>
      </c>
      <c r="F297" s="24">
        <v>0</v>
      </c>
      <c r="G297" s="24">
        <v>0</v>
      </c>
      <c r="H297" s="24">
        <f t="shared" si="86"/>
        <v>0</v>
      </c>
      <c r="I297" s="24">
        <v>0</v>
      </c>
      <c r="J297" s="24">
        <v>0.01</v>
      </c>
      <c r="K297" s="24">
        <f t="shared" si="87"/>
        <v>0.01</v>
      </c>
      <c r="L297" s="24">
        <v>1.2</v>
      </c>
      <c r="M297" s="24">
        <v>7.1899999999999995</v>
      </c>
      <c r="N297" s="24">
        <v>32.620000000000005</v>
      </c>
      <c r="O297" s="24">
        <f t="shared" si="88"/>
        <v>41.010000000000005</v>
      </c>
      <c r="P297" s="24">
        <f t="shared" si="89"/>
        <v>41.02</v>
      </c>
      <c r="Q297" s="24">
        <v>0</v>
      </c>
      <c r="R297" s="24">
        <v>0</v>
      </c>
      <c r="S297" s="24">
        <f t="shared" si="90"/>
        <v>0</v>
      </c>
      <c r="T297" s="24">
        <f t="shared" si="91"/>
        <v>41.02</v>
      </c>
    </row>
    <row r="298" spans="1:20" ht="12.75" customHeight="1" x14ac:dyDescent="0.2">
      <c r="A298" s="167"/>
      <c r="B298" s="35"/>
      <c r="C298" s="26" t="s">
        <v>229</v>
      </c>
      <c r="D298" s="162">
        <v>4</v>
      </c>
      <c r="E298" s="24">
        <v>0</v>
      </c>
      <c r="F298" s="24">
        <v>0</v>
      </c>
      <c r="G298" s="24">
        <v>0</v>
      </c>
      <c r="H298" s="24">
        <f t="shared" si="86"/>
        <v>0</v>
      </c>
      <c r="I298" s="24">
        <v>0</v>
      </c>
      <c r="J298" s="24">
        <v>0</v>
      </c>
      <c r="K298" s="24">
        <f t="shared" si="87"/>
        <v>0</v>
      </c>
      <c r="L298" s="24">
        <v>0</v>
      </c>
      <c r="M298" s="24">
        <v>0</v>
      </c>
      <c r="N298" s="24">
        <v>1.0199999999999998</v>
      </c>
      <c r="O298" s="24">
        <f t="shared" si="88"/>
        <v>1.0199999999999998</v>
      </c>
      <c r="P298" s="24">
        <f t="shared" si="89"/>
        <v>1.0199999999999998</v>
      </c>
      <c r="Q298" s="24">
        <v>0</v>
      </c>
      <c r="R298" s="24">
        <v>0.4</v>
      </c>
      <c r="S298" s="24">
        <f t="shared" si="90"/>
        <v>0.4</v>
      </c>
      <c r="T298" s="24">
        <f t="shared" si="91"/>
        <v>1.42</v>
      </c>
    </row>
    <row r="299" spans="1:20" ht="12.75" customHeight="1" x14ac:dyDescent="0.2">
      <c r="A299" s="167"/>
      <c r="B299" s="35"/>
      <c r="C299" s="26" t="s">
        <v>246</v>
      </c>
      <c r="D299" s="162">
        <v>9</v>
      </c>
      <c r="E299" s="24">
        <v>0</v>
      </c>
      <c r="F299" s="24">
        <v>0</v>
      </c>
      <c r="G299" s="24">
        <v>0</v>
      </c>
      <c r="H299" s="24">
        <f t="shared" si="86"/>
        <v>0</v>
      </c>
      <c r="I299" s="24">
        <v>2.2000000000000002</v>
      </c>
      <c r="J299" s="24">
        <v>0</v>
      </c>
      <c r="K299" s="24">
        <f t="shared" si="87"/>
        <v>2.2000000000000002</v>
      </c>
      <c r="L299" s="24">
        <v>2</v>
      </c>
      <c r="M299" s="24">
        <v>5</v>
      </c>
      <c r="N299" s="24">
        <v>8.8000000000000007</v>
      </c>
      <c r="O299" s="24">
        <f t="shared" si="88"/>
        <v>15.8</v>
      </c>
      <c r="P299" s="24">
        <f t="shared" si="89"/>
        <v>18</v>
      </c>
      <c r="Q299" s="24">
        <v>0</v>
      </c>
      <c r="R299" s="24">
        <v>0</v>
      </c>
      <c r="S299" s="24">
        <f t="shared" si="90"/>
        <v>0</v>
      </c>
      <c r="T299" s="24">
        <f t="shared" si="91"/>
        <v>18</v>
      </c>
    </row>
    <row r="300" spans="1:20" ht="12.75" customHeight="1" x14ac:dyDescent="0.2">
      <c r="A300" s="167"/>
      <c r="B300" s="85"/>
      <c r="C300" s="26" t="s">
        <v>230</v>
      </c>
      <c r="D300" s="162">
        <v>3</v>
      </c>
      <c r="E300" s="24">
        <v>0</v>
      </c>
      <c r="F300" s="24">
        <v>0</v>
      </c>
      <c r="G300" s="24">
        <v>0</v>
      </c>
      <c r="H300" s="24">
        <f t="shared" si="86"/>
        <v>0</v>
      </c>
      <c r="I300" s="24">
        <v>0</v>
      </c>
      <c r="J300" s="24">
        <v>0</v>
      </c>
      <c r="K300" s="24">
        <f t="shared" si="87"/>
        <v>0</v>
      </c>
      <c r="L300" s="24">
        <v>1.5</v>
      </c>
      <c r="M300" s="24">
        <v>8.6999999999999993</v>
      </c>
      <c r="N300" s="24">
        <v>20.3</v>
      </c>
      <c r="O300" s="24">
        <f t="shared" si="88"/>
        <v>30.5</v>
      </c>
      <c r="P300" s="24">
        <f t="shared" si="89"/>
        <v>30.5</v>
      </c>
      <c r="Q300" s="24">
        <v>0</v>
      </c>
      <c r="R300" s="24">
        <v>0</v>
      </c>
      <c r="S300" s="24">
        <f t="shared" si="90"/>
        <v>0</v>
      </c>
      <c r="T300" s="24">
        <f t="shared" si="91"/>
        <v>30.5</v>
      </c>
    </row>
    <row r="301" spans="1:20" ht="12.75" customHeight="1" x14ac:dyDescent="0.2">
      <c r="A301" s="167"/>
      <c r="B301" s="35" t="s">
        <v>259</v>
      </c>
      <c r="C301" s="26" t="s">
        <v>259</v>
      </c>
      <c r="D301" s="162">
        <v>5</v>
      </c>
      <c r="E301" s="24">
        <v>0</v>
      </c>
      <c r="F301" s="24">
        <v>0</v>
      </c>
      <c r="G301" s="24">
        <v>0</v>
      </c>
      <c r="H301" s="24">
        <f t="shared" si="86"/>
        <v>0</v>
      </c>
      <c r="I301" s="24">
        <v>1</v>
      </c>
      <c r="J301" s="24">
        <v>0</v>
      </c>
      <c r="K301" s="24">
        <f t="shared" si="87"/>
        <v>1</v>
      </c>
      <c r="L301" s="24">
        <v>0</v>
      </c>
      <c r="M301" s="24">
        <v>5.8</v>
      </c>
      <c r="N301" s="24">
        <v>6.8</v>
      </c>
      <c r="O301" s="24">
        <f t="shared" si="88"/>
        <v>12.6</v>
      </c>
      <c r="P301" s="24">
        <f t="shared" si="89"/>
        <v>13.6</v>
      </c>
      <c r="Q301" s="24">
        <v>0</v>
      </c>
      <c r="R301" s="24">
        <v>0</v>
      </c>
      <c r="S301" s="24">
        <f t="shared" si="90"/>
        <v>0</v>
      </c>
      <c r="T301" s="24">
        <f t="shared" si="91"/>
        <v>13.6</v>
      </c>
    </row>
    <row r="302" spans="1:20" ht="12.75" customHeight="1" x14ac:dyDescent="0.2">
      <c r="A302" s="167"/>
      <c r="B302" s="35"/>
      <c r="C302" s="26" t="s">
        <v>247</v>
      </c>
      <c r="D302" s="162">
        <v>13</v>
      </c>
      <c r="E302" s="24">
        <v>0</v>
      </c>
      <c r="F302" s="24">
        <v>0</v>
      </c>
      <c r="G302" s="24">
        <v>0</v>
      </c>
      <c r="H302" s="24">
        <f t="shared" si="86"/>
        <v>0</v>
      </c>
      <c r="I302" s="24">
        <v>0.5</v>
      </c>
      <c r="J302" s="24">
        <v>0</v>
      </c>
      <c r="K302" s="24">
        <f t="shared" si="87"/>
        <v>0.5</v>
      </c>
      <c r="L302" s="24">
        <v>2</v>
      </c>
      <c r="M302" s="24">
        <v>7.2</v>
      </c>
      <c r="N302" s="24">
        <v>11.18</v>
      </c>
      <c r="O302" s="24">
        <f t="shared" si="88"/>
        <v>20.38</v>
      </c>
      <c r="P302" s="24">
        <f t="shared" si="89"/>
        <v>20.88</v>
      </c>
      <c r="Q302" s="24">
        <v>0</v>
      </c>
      <c r="R302" s="24">
        <v>0</v>
      </c>
      <c r="S302" s="24">
        <f t="shared" si="90"/>
        <v>0</v>
      </c>
      <c r="T302" s="24">
        <f t="shared" si="91"/>
        <v>20.88</v>
      </c>
    </row>
    <row r="303" spans="1:20" ht="12.75" customHeight="1" x14ac:dyDescent="0.2">
      <c r="A303" s="167"/>
      <c r="B303" s="35"/>
      <c r="C303" s="26" t="s">
        <v>235</v>
      </c>
      <c r="D303" s="162">
        <v>5</v>
      </c>
      <c r="E303" s="24">
        <v>0</v>
      </c>
      <c r="F303" s="24">
        <v>0</v>
      </c>
      <c r="G303" s="24">
        <v>0</v>
      </c>
      <c r="H303" s="24">
        <f t="shared" si="86"/>
        <v>0</v>
      </c>
      <c r="I303" s="24">
        <v>0</v>
      </c>
      <c r="J303" s="24">
        <v>0</v>
      </c>
      <c r="K303" s="24">
        <f t="shared" si="87"/>
        <v>0</v>
      </c>
      <c r="L303" s="24">
        <v>0</v>
      </c>
      <c r="M303" s="24">
        <v>2.5</v>
      </c>
      <c r="N303" s="24">
        <v>6.05</v>
      </c>
      <c r="O303" s="24">
        <f t="shared" si="88"/>
        <v>8.5500000000000007</v>
      </c>
      <c r="P303" s="24">
        <f t="shared" si="89"/>
        <v>8.5500000000000007</v>
      </c>
      <c r="Q303" s="24">
        <v>0.06</v>
      </c>
      <c r="R303" s="24">
        <v>5</v>
      </c>
      <c r="S303" s="24">
        <f t="shared" si="90"/>
        <v>5.0599999999999996</v>
      </c>
      <c r="T303" s="24">
        <f t="shared" si="91"/>
        <v>13.61</v>
      </c>
    </row>
    <row r="304" spans="1:20" ht="12.75" customHeight="1" x14ac:dyDescent="0.2">
      <c r="A304" s="167"/>
      <c r="B304" s="35"/>
      <c r="C304" s="26" t="s">
        <v>237</v>
      </c>
      <c r="D304" s="162">
        <v>3</v>
      </c>
      <c r="E304" s="24">
        <v>0</v>
      </c>
      <c r="F304" s="24">
        <v>0</v>
      </c>
      <c r="G304" s="24">
        <v>0</v>
      </c>
      <c r="H304" s="24">
        <f t="shared" si="86"/>
        <v>0</v>
      </c>
      <c r="I304" s="24">
        <v>0.4</v>
      </c>
      <c r="J304" s="24">
        <v>0</v>
      </c>
      <c r="K304" s="24">
        <f t="shared" si="87"/>
        <v>0.4</v>
      </c>
      <c r="L304" s="24">
        <v>0.3</v>
      </c>
      <c r="M304" s="24">
        <v>1.6</v>
      </c>
      <c r="N304" s="24">
        <v>1.7</v>
      </c>
      <c r="O304" s="24">
        <f t="shared" si="88"/>
        <v>3.6</v>
      </c>
      <c r="P304" s="24">
        <f t="shared" si="89"/>
        <v>4</v>
      </c>
      <c r="Q304" s="24">
        <v>0</v>
      </c>
      <c r="R304" s="24">
        <v>0</v>
      </c>
      <c r="S304" s="24">
        <f t="shared" si="90"/>
        <v>0</v>
      </c>
      <c r="T304" s="24">
        <f t="shared" si="91"/>
        <v>4</v>
      </c>
    </row>
    <row r="305" spans="1:20" ht="12.75" customHeight="1" x14ac:dyDescent="0.2">
      <c r="A305" s="167"/>
      <c r="B305" s="85"/>
      <c r="C305" s="26" t="s">
        <v>245</v>
      </c>
      <c r="D305" s="162">
        <v>7</v>
      </c>
      <c r="E305" s="24">
        <v>0</v>
      </c>
      <c r="F305" s="24">
        <v>0</v>
      </c>
      <c r="G305" s="24">
        <v>0</v>
      </c>
      <c r="H305" s="24">
        <f t="shared" si="86"/>
        <v>0</v>
      </c>
      <c r="I305" s="24">
        <v>1</v>
      </c>
      <c r="J305" s="24">
        <v>0</v>
      </c>
      <c r="K305" s="24">
        <f t="shared" si="87"/>
        <v>1</v>
      </c>
      <c r="L305" s="24">
        <v>6.22</v>
      </c>
      <c r="M305" s="24">
        <v>8.33</v>
      </c>
      <c r="N305" s="24">
        <v>21.360000000000003</v>
      </c>
      <c r="O305" s="24">
        <f t="shared" si="88"/>
        <v>35.910000000000004</v>
      </c>
      <c r="P305" s="24">
        <f t="shared" si="89"/>
        <v>36.910000000000004</v>
      </c>
      <c r="Q305" s="24">
        <v>0</v>
      </c>
      <c r="R305" s="24">
        <v>0</v>
      </c>
      <c r="S305" s="24">
        <f t="shared" si="90"/>
        <v>0</v>
      </c>
      <c r="T305" s="24">
        <f t="shared" si="91"/>
        <v>36.910000000000004</v>
      </c>
    </row>
    <row r="306" spans="1:20" ht="12.75" customHeight="1" x14ac:dyDescent="0.2">
      <c r="A306" s="167"/>
      <c r="B306" s="35" t="s">
        <v>244</v>
      </c>
      <c r="C306" s="26" t="s">
        <v>244</v>
      </c>
      <c r="D306" s="162">
        <v>95</v>
      </c>
      <c r="E306" s="24">
        <v>0</v>
      </c>
      <c r="F306" s="24">
        <v>0</v>
      </c>
      <c r="G306" s="24">
        <v>0</v>
      </c>
      <c r="H306" s="24">
        <f t="shared" si="86"/>
        <v>0</v>
      </c>
      <c r="I306" s="24">
        <v>19.200000000000003</v>
      </c>
      <c r="J306" s="24">
        <v>0.15000000000000002</v>
      </c>
      <c r="K306" s="24">
        <f t="shared" si="87"/>
        <v>19.350000000000001</v>
      </c>
      <c r="L306" s="24">
        <v>6180.6500000000005</v>
      </c>
      <c r="M306" s="24">
        <v>5498.4800000000014</v>
      </c>
      <c r="N306" s="24">
        <v>3493.8600000000006</v>
      </c>
      <c r="O306" s="24">
        <f t="shared" si="88"/>
        <v>15172.990000000002</v>
      </c>
      <c r="P306" s="24">
        <f t="shared" si="89"/>
        <v>15192.340000000002</v>
      </c>
      <c r="Q306" s="24">
        <v>0.85000000000000009</v>
      </c>
      <c r="R306" s="24">
        <v>0</v>
      </c>
      <c r="S306" s="24">
        <f t="shared" si="90"/>
        <v>0.85000000000000009</v>
      </c>
      <c r="T306" s="24">
        <f t="shared" si="91"/>
        <v>15193.190000000002</v>
      </c>
    </row>
    <row r="307" spans="1:20" ht="12.75" customHeight="1" x14ac:dyDescent="0.2">
      <c r="A307" s="167"/>
      <c r="B307" s="35"/>
      <c r="C307" s="26" t="s">
        <v>243</v>
      </c>
      <c r="D307" s="162">
        <v>5</v>
      </c>
      <c r="E307" s="24">
        <v>0</v>
      </c>
      <c r="F307" s="24">
        <v>0</v>
      </c>
      <c r="G307" s="24">
        <v>0</v>
      </c>
      <c r="H307" s="24">
        <f t="shared" si="86"/>
        <v>0</v>
      </c>
      <c r="I307" s="24">
        <v>1.3</v>
      </c>
      <c r="J307" s="24">
        <v>0</v>
      </c>
      <c r="K307" s="24">
        <f t="shared" si="87"/>
        <v>1.3</v>
      </c>
      <c r="L307" s="24">
        <v>0</v>
      </c>
      <c r="M307" s="24">
        <v>3</v>
      </c>
      <c r="N307" s="24">
        <v>2.02</v>
      </c>
      <c r="O307" s="24">
        <f t="shared" si="88"/>
        <v>5.0199999999999996</v>
      </c>
      <c r="P307" s="24">
        <f t="shared" si="89"/>
        <v>6.3199999999999994</v>
      </c>
      <c r="Q307" s="24">
        <v>0</v>
      </c>
      <c r="R307" s="24">
        <v>0</v>
      </c>
      <c r="S307" s="24">
        <f t="shared" si="90"/>
        <v>0</v>
      </c>
      <c r="T307" s="24">
        <f t="shared" si="91"/>
        <v>6.3199999999999994</v>
      </c>
    </row>
    <row r="308" spans="1:20" ht="12.75" customHeight="1" x14ac:dyDescent="0.2">
      <c r="A308" s="167"/>
      <c r="B308" s="35"/>
      <c r="C308" s="26" t="s">
        <v>258</v>
      </c>
      <c r="D308" s="162">
        <v>28</v>
      </c>
      <c r="E308" s="24">
        <v>0</v>
      </c>
      <c r="F308" s="24">
        <v>0</v>
      </c>
      <c r="G308" s="24">
        <v>83.61</v>
      </c>
      <c r="H308" s="24">
        <f t="shared" si="86"/>
        <v>83.61</v>
      </c>
      <c r="I308" s="24">
        <v>173.39</v>
      </c>
      <c r="J308" s="24">
        <v>0</v>
      </c>
      <c r="K308" s="24">
        <f t="shared" si="87"/>
        <v>257</v>
      </c>
      <c r="L308" s="24">
        <v>572.5</v>
      </c>
      <c r="M308" s="24">
        <v>1411.2099999999998</v>
      </c>
      <c r="N308" s="24">
        <v>1720.5600000000002</v>
      </c>
      <c r="O308" s="24">
        <f t="shared" si="88"/>
        <v>3704.27</v>
      </c>
      <c r="P308" s="24">
        <f t="shared" si="89"/>
        <v>3961.27</v>
      </c>
      <c r="Q308" s="24">
        <v>42.17</v>
      </c>
      <c r="R308" s="24">
        <v>0</v>
      </c>
      <c r="S308" s="24">
        <f t="shared" si="90"/>
        <v>42.17</v>
      </c>
      <c r="T308" s="24">
        <f t="shared" si="91"/>
        <v>4003.44</v>
      </c>
    </row>
    <row r="309" spans="1:20" ht="12.75" customHeight="1" x14ac:dyDescent="0.2">
      <c r="A309" s="167"/>
      <c r="B309" s="35"/>
      <c r="C309" s="26" t="s">
        <v>234</v>
      </c>
      <c r="D309" s="162">
        <v>21</v>
      </c>
      <c r="E309" s="24">
        <v>0</v>
      </c>
      <c r="F309" s="24">
        <v>0</v>
      </c>
      <c r="G309" s="24">
        <v>0</v>
      </c>
      <c r="H309" s="24">
        <f t="shared" si="86"/>
        <v>0</v>
      </c>
      <c r="I309" s="24">
        <v>0.1</v>
      </c>
      <c r="J309" s="24">
        <v>0</v>
      </c>
      <c r="K309" s="24">
        <f t="shared" si="87"/>
        <v>0.1</v>
      </c>
      <c r="L309" s="24">
        <v>12.5</v>
      </c>
      <c r="M309" s="24">
        <v>8.4</v>
      </c>
      <c r="N309" s="24">
        <v>18.980000000000011</v>
      </c>
      <c r="O309" s="24">
        <f t="shared" si="88"/>
        <v>39.88000000000001</v>
      </c>
      <c r="P309" s="24">
        <f t="shared" si="89"/>
        <v>39.980000000000011</v>
      </c>
      <c r="Q309" s="24">
        <v>0</v>
      </c>
      <c r="R309" s="24">
        <v>0</v>
      </c>
      <c r="S309" s="24">
        <f t="shared" si="90"/>
        <v>0</v>
      </c>
      <c r="T309" s="24">
        <f t="shared" si="91"/>
        <v>39.980000000000011</v>
      </c>
    </row>
    <row r="310" spans="1:20" ht="12.75" customHeight="1" x14ac:dyDescent="0.2">
      <c r="A310" s="167"/>
      <c r="B310" s="85"/>
      <c r="C310" s="26" t="s">
        <v>228</v>
      </c>
      <c r="D310" s="162">
        <v>14</v>
      </c>
      <c r="E310" s="24">
        <v>0</v>
      </c>
      <c r="F310" s="24">
        <v>0</v>
      </c>
      <c r="G310" s="24">
        <v>0</v>
      </c>
      <c r="H310" s="24">
        <f t="shared" si="86"/>
        <v>0</v>
      </c>
      <c r="I310" s="24">
        <v>1.8</v>
      </c>
      <c r="J310" s="24">
        <v>0</v>
      </c>
      <c r="K310" s="24">
        <f t="shared" si="87"/>
        <v>1.8</v>
      </c>
      <c r="L310" s="24">
        <v>1.4000000000000001</v>
      </c>
      <c r="M310" s="24">
        <v>5.1999999999999993</v>
      </c>
      <c r="N310" s="24">
        <v>10.699999999999996</v>
      </c>
      <c r="O310" s="24">
        <f t="shared" si="88"/>
        <v>17.299999999999997</v>
      </c>
      <c r="P310" s="24">
        <f t="shared" si="89"/>
        <v>19.099999999999998</v>
      </c>
      <c r="Q310" s="24">
        <v>0</v>
      </c>
      <c r="R310" s="24">
        <v>0</v>
      </c>
      <c r="S310" s="24">
        <f t="shared" si="90"/>
        <v>0</v>
      </c>
      <c r="T310" s="24">
        <f t="shared" si="91"/>
        <v>19.099999999999998</v>
      </c>
    </row>
    <row r="311" spans="1:20" ht="12.75" customHeight="1" x14ac:dyDescent="0.2">
      <c r="A311" s="167"/>
      <c r="B311" s="35" t="s">
        <v>367</v>
      </c>
      <c r="C311" s="26" t="s">
        <v>367</v>
      </c>
      <c r="D311" s="162"/>
      <c r="E311" s="24"/>
      <c r="F311" s="24"/>
      <c r="G311" s="24"/>
      <c r="H311" s="24">
        <f t="shared" si="86"/>
        <v>0</v>
      </c>
      <c r="I311" s="24"/>
      <c r="J311" s="24"/>
      <c r="K311" s="24">
        <f t="shared" si="87"/>
        <v>0</v>
      </c>
      <c r="L311" s="24"/>
      <c r="M311" s="24"/>
      <c r="N311" s="24"/>
      <c r="O311" s="24">
        <f t="shared" si="88"/>
        <v>0</v>
      </c>
      <c r="P311" s="24">
        <f t="shared" si="89"/>
        <v>0</v>
      </c>
      <c r="Q311" s="24"/>
      <c r="R311" s="24"/>
      <c r="S311" s="24">
        <f t="shared" si="90"/>
        <v>0</v>
      </c>
      <c r="T311" s="24">
        <f t="shared" si="91"/>
        <v>0</v>
      </c>
    </row>
    <row r="312" spans="1:20" ht="12.75" customHeight="1" x14ac:dyDescent="0.2">
      <c r="A312" s="167"/>
      <c r="B312" s="35"/>
      <c r="C312" s="26" t="s">
        <v>368</v>
      </c>
      <c r="D312" s="162"/>
      <c r="E312" s="24"/>
      <c r="F312" s="24"/>
      <c r="G312" s="24"/>
      <c r="H312" s="24">
        <f t="shared" si="86"/>
        <v>0</v>
      </c>
      <c r="I312" s="24"/>
      <c r="J312" s="24"/>
      <c r="K312" s="24">
        <f t="shared" si="87"/>
        <v>0</v>
      </c>
      <c r="L312" s="24"/>
      <c r="M312" s="24"/>
      <c r="N312" s="24"/>
      <c r="O312" s="24">
        <f t="shared" si="88"/>
        <v>0</v>
      </c>
      <c r="P312" s="24">
        <f t="shared" si="89"/>
        <v>0</v>
      </c>
      <c r="Q312" s="24"/>
      <c r="R312" s="24"/>
      <c r="S312" s="24">
        <f t="shared" si="90"/>
        <v>0</v>
      </c>
      <c r="T312" s="24">
        <f t="shared" si="91"/>
        <v>0</v>
      </c>
    </row>
    <row r="313" spans="1:20" ht="12.75" customHeight="1" x14ac:dyDescent="0.2">
      <c r="A313" s="167"/>
      <c r="B313" s="35"/>
      <c r="C313" s="26" t="s">
        <v>254</v>
      </c>
      <c r="D313" s="162"/>
      <c r="E313" s="24"/>
      <c r="F313" s="24"/>
      <c r="G313" s="24"/>
      <c r="H313" s="24">
        <f t="shared" si="86"/>
        <v>0</v>
      </c>
      <c r="I313" s="24"/>
      <c r="J313" s="24"/>
      <c r="K313" s="24">
        <f t="shared" si="87"/>
        <v>0</v>
      </c>
      <c r="L313" s="24"/>
      <c r="M313" s="24"/>
      <c r="N313" s="24"/>
      <c r="O313" s="24">
        <f t="shared" si="88"/>
        <v>0</v>
      </c>
      <c r="P313" s="24">
        <f t="shared" si="89"/>
        <v>0</v>
      </c>
      <c r="Q313" s="24"/>
      <c r="R313" s="24"/>
      <c r="S313" s="24">
        <f t="shared" si="90"/>
        <v>0</v>
      </c>
      <c r="T313" s="24">
        <f t="shared" si="91"/>
        <v>0</v>
      </c>
    </row>
    <row r="314" spans="1:20" ht="12.75" customHeight="1" x14ac:dyDescent="0.2">
      <c r="A314" s="167"/>
      <c r="B314" s="35"/>
      <c r="C314" s="26" t="s">
        <v>452</v>
      </c>
      <c r="D314" s="162"/>
      <c r="E314" s="24"/>
      <c r="F314" s="24"/>
      <c r="G314" s="24"/>
      <c r="H314" s="24">
        <f t="shared" si="86"/>
        <v>0</v>
      </c>
      <c r="I314" s="24"/>
      <c r="J314" s="24"/>
      <c r="K314" s="24">
        <f t="shared" si="87"/>
        <v>0</v>
      </c>
      <c r="L314" s="24"/>
      <c r="M314" s="24"/>
      <c r="N314" s="24"/>
      <c r="O314" s="24">
        <f t="shared" si="88"/>
        <v>0</v>
      </c>
      <c r="P314" s="24">
        <f t="shared" si="89"/>
        <v>0</v>
      </c>
      <c r="Q314" s="24"/>
      <c r="R314" s="24"/>
      <c r="S314" s="24">
        <f t="shared" si="90"/>
        <v>0</v>
      </c>
      <c r="T314" s="24">
        <f t="shared" si="91"/>
        <v>0</v>
      </c>
    </row>
    <row r="315" spans="1:20" ht="12.75" customHeight="1" x14ac:dyDescent="0.2">
      <c r="A315" s="167"/>
      <c r="B315" s="35"/>
      <c r="C315" s="26" t="s">
        <v>361</v>
      </c>
      <c r="D315" s="162"/>
      <c r="E315" s="24"/>
      <c r="F315" s="24"/>
      <c r="G315" s="24"/>
      <c r="H315" s="24">
        <f t="shared" si="86"/>
        <v>0</v>
      </c>
      <c r="I315" s="24"/>
      <c r="J315" s="24"/>
      <c r="K315" s="24">
        <f t="shared" si="87"/>
        <v>0</v>
      </c>
      <c r="L315" s="24"/>
      <c r="M315" s="24"/>
      <c r="N315" s="24"/>
      <c r="O315" s="24">
        <f t="shared" si="88"/>
        <v>0</v>
      </c>
      <c r="P315" s="24">
        <f t="shared" si="89"/>
        <v>0</v>
      </c>
      <c r="Q315" s="24"/>
      <c r="R315" s="24"/>
      <c r="S315" s="24">
        <f t="shared" si="90"/>
        <v>0</v>
      </c>
      <c r="T315" s="24">
        <f t="shared" si="91"/>
        <v>0</v>
      </c>
    </row>
    <row r="316" spans="1:20" ht="12.75" customHeight="1" x14ac:dyDescent="0.2">
      <c r="A316" s="167"/>
      <c r="B316" s="35"/>
      <c r="C316" s="26" t="s">
        <v>236</v>
      </c>
      <c r="D316" s="162">
        <v>8</v>
      </c>
      <c r="E316" s="24">
        <v>0</v>
      </c>
      <c r="F316" s="24">
        <v>0</v>
      </c>
      <c r="G316" s="24">
        <v>0</v>
      </c>
      <c r="H316" s="24">
        <f t="shared" si="86"/>
        <v>0</v>
      </c>
      <c r="I316" s="24">
        <v>0.36</v>
      </c>
      <c r="J316" s="24">
        <v>1</v>
      </c>
      <c r="K316" s="24">
        <f t="shared" si="87"/>
        <v>1.3599999999999999</v>
      </c>
      <c r="L316" s="24">
        <v>3.3000000000000003</v>
      </c>
      <c r="M316" s="24">
        <v>5.6499999999999995</v>
      </c>
      <c r="N316" s="24">
        <v>14.42</v>
      </c>
      <c r="O316" s="24">
        <f t="shared" si="88"/>
        <v>23.369999999999997</v>
      </c>
      <c r="P316" s="24">
        <f t="shared" si="89"/>
        <v>24.729999999999997</v>
      </c>
      <c r="Q316" s="24">
        <v>0</v>
      </c>
      <c r="R316" s="24">
        <v>0</v>
      </c>
      <c r="S316" s="24">
        <f t="shared" si="90"/>
        <v>0</v>
      </c>
      <c r="T316" s="24">
        <f t="shared" si="91"/>
        <v>24.729999999999997</v>
      </c>
    </row>
    <row r="317" spans="1:20" ht="12.75" customHeight="1" x14ac:dyDescent="0.2">
      <c r="A317" s="167"/>
      <c r="B317" s="35"/>
      <c r="C317" s="26" t="s">
        <v>253</v>
      </c>
      <c r="D317" s="162">
        <v>5</v>
      </c>
      <c r="E317" s="24">
        <v>0</v>
      </c>
      <c r="F317" s="24">
        <v>0</v>
      </c>
      <c r="G317" s="24">
        <v>0</v>
      </c>
      <c r="H317" s="24">
        <f t="shared" si="86"/>
        <v>0</v>
      </c>
      <c r="I317" s="24">
        <v>0</v>
      </c>
      <c r="J317" s="24">
        <v>0</v>
      </c>
      <c r="K317" s="24">
        <f t="shared" si="87"/>
        <v>0</v>
      </c>
      <c r="L317" s="24">
        <v>0</v>
      </c>
      <c r="M317" s="24">
        <v>0.60000000000000009</v>
      </c>
      <c r="N317" s="24">
        <v>3.82</v>
      </c>
      <c r="O317" s="24">
        <f t="shared" si="88"/>
        <v>4.42</v>
      </c>
      <c r="P317" s="24">
        <f t="shared" si="89"/>
        <v>4.42</v>
      </c>
      <c r="Q317" s="24">
        <v>0</v>
      </c>
      <c r="R317" s="24">
        <v>0</v>
      </c>
      <c r="S317" s="24">
        <f t="shared" si="90"/>
        <v>0</v>
      </c>
      <c r="T317" s="24">
        <f t="shared" si="91"/>
        <v>4.42</v>
      </c>
    </row>
    <row r="318" spans="1:20" ht="12.75" customHeight="1" x14ac:dyDescent="0.2">
      <c r="A318" s="167"/>
      <c r="B318" s="35"/>
      <c r="C318" s="26" t="s">
        <v>255</v>
      </c>
      <c r="D318" s="162">
        <v>7</v>
      </c>
      <c r="E318" s="24">
        <v>0</v>
      </c>
      <c r="F318" s="24">
        <v>0</v>
      </c>
      <c r="G318" s="24">
        <v>0</v>
      </c>
      <c r="H318" s="24">
        <f t="shared" si="86"/>
        <v>0</v>
      </c>
      <c r="I318" s="24">
        <v>0.3</v>
      </c>
      <c r="J318" s="24">
        <v>0</v>
      </c>
      <c r="K318" s="24">
        <f t="shared" si="87"/>
        <v>0.3</v>
      </c>
      <c r="L318" s="24">
        <v>0</v>
      </c>
      <c r="M318" s="24">
        <v>0.30000000000000004</v>
      </c>
      <c r="N318" s="24">
        <v>2.5899999999999994</v>
      </c>
      <c r="O318" s="24">
        <f t="shared" si="88"/>
        <v>2.8899999999999997</v>
      </c>
      <c r="P318" s="24">
        <f t="shared" si="89"/>
        <v>3.1899999999999995</v>
      </c>
      <c r="Q318" s="24">
        <v>0</v>
      </c>
      <c r="R318" s="24">
        <v>0</v>
      </c>
      <c r="S318" s="24">
        <f t="shared" si="90"/>
        <v>0</v>
      </c>
      <c r="T318" s="24">
        <f t="shared" si="91"/>
        <v>3.1899999999999995</v>
      </c>
    </row>
    <row r="319" spans="1:20" ht="12.75" customHeight="1" x14ac:dyDescent="0.2">
      <c r="A319" s="167"/>
      <c r="B319" s="35"/>
      <c r="C319" s="26" t="s">
        <v>376</v>
      </c>
      <c r="D319" s="162"/>
      <c r="E319" s="24"/>
      <c r="F319" s="24"/>
      <c r="G319" s="24"/>
      <c r="H319" s="24">
        <f t="shared" si="86"/>
        <v>0</v>
      </c>
      <c r="I319" s="24"/>
      <c r="J319" s="24"/>
      <c r="K319" s="24">
        <f t="shared" si="87"/>
        <v>0</v>
      </c>
      <c r="L319" s="24"/>
      <c r="M319" s="24"/>
      <c r="N319" s="24"/>
      <c r="O319" s="24">
        <f t="shared" si="88"/>
        <v>0</v>
      </c>
      <c r="P319" s="24">
        <f t="shared" si="89"/>
        <v>0</v>
      </c>
      <c r="Q319" s="24"/>
      <c r="R319" s="24"/>
      <c r="S319" s="24">
        <f t="shared" si="90"/>
        <v>0</v>
      </c>
      <c r="T319" s="24">
        <f t="shared" si="91"/>
        <v>0</v>
      </c>
    </row>
    <row r="320" spans="1:20" ht="12.75" customHeight="1" x14ac:dyDescent="0.2">
      <c r="A320" s="167"/>
      <c r="B320" s="35"/>
      <c r="C320" s="26" t="s">
        <v>251</v>
      </c>
      <c r="D320" s="162">
        <v>5</v>
      </c>
      <c r="E320" s="24">
        <v>0</v>
      </c>
      <c r="F320" s="24">
        <v>0</v>
      </c>
      <c r="G320" s="24">
        <v>0</v>
      </c>
      <c r="H320" s="24">
        <f t="shared" si="86"/>
        <v>0</v>
      </c>
      <c r="I320" s="24">
        <v>0</v>
      </c>
      <c r="J320" s="24">
        <v>0</v>
      </c>
      <c r="K320" s="24">
        <f t="shared" si="87"/>
        <v>0</v>
      </c>
      <c r="L320" s="24">
        <v>0</v>
      </c>
      <c r="M320" s="24">
        <v>1.6</v>
      </c>
      <c r="N320" s="24">
        <v>3.5300000000000002</v>
      </c>
      <c r="O320" s="24">
        <f t="shared" si="88"/>
        <v>5.1300000000000008</v>
      </c>
      <c r="P320" s="24">
        <f t="shared" si="89"/>
        <v>5.1300000000000008</v>
      </c>
      <c r="Q320" s="24">
        <v>0</v>
      </c>
      <c r="R320" s="24">
        <v>0</v>
      </c>
      <c r="S320" s="24">
        <f t="shared" si="90"/>
        <v>0</v>
      </c>
      <c r="T320" s="24">
        <f t="shared" si="91"/>
        <v>5.1300000000000008</v>
      </c>
    </row>
    <row r="321" spans="1:20" ht="12.75" customHeight="1" x14ac:dyDescent="0.2">
      <c r="A321" s="167"/>
      <c r="B321" s="35"/>
      <c r="C321" s="26" t="s">
        <v>232</v>
      </c>
      <c r="D321" s="162"/>
      <c r="E321" s="24"/>
      <c r="F321" s="24"/>
      <c r="G321" s="24"/>
      <c r="H321" s="24">
        <f t="shared" si="86"/>
        <v>0</v>
      </c>
      <c r="I321" s="24"/>
      <c r="J321" s="24"/>
      <c r="K321" s="24">
        <f t="shared" si="87"/>
        <v>0</v>
      </c>
      <c r="L321" s="24"/>
      <c r="M321" s="24"/>
      <c r="N321" s="24"/>
      <c r="O321" s="24">
        <f t="shared" si="88"/>
        <v>0</v>
      </c>
      <c r="P321" s="24">
        <f t="shared" si="89"/>
        <v>0</v>
      </c>
      <c r="Q321" s="24"/>
      <c r="R321" s="24"/>
      <c r="S321" s="24">
        <f t="shared" si="90"/>
        <v>0</v>
      </c>
      <c r="T321" s="24">
        <f t="shared" si="91"/>
        <v>0</v>
      </c>
    </row>
    <row r="322" spans="1:20" ht="12.75" customHeight="1" x14ac:dyDescent="0.2">
      <c r="A322" s="167"/>
      <c r="B322" s="35"/>
      <c r="C322" s="26" t="s">
        <v>344</v>
      </c>
      <c r="D322" s="162"/>
      <c r="E322" s="24"/>
      <c r="F322" s="24"/>
      <c r="G322" s="24"/>
      <c r="H322" s="24">
        <f t="shared" si="86"/>
        <v>0</v>
      </c>
      <c r="I322" s="24"/>
      <c r="J322" s="24"/>
      <c r="K322" s="24">
        <f t="shared" si="87"/>
        <v>0</v>
      </c>
      <c r="L322" s="24"/>
      <c r="M322" s="24"/>
      <c r="N322" s="24"/>
      <c r="O322" s="24">
        <f t="shared" si="88"/>
        <v>0</v>
      </c>
      <c r="P322" s="24">
        <f t="shared" si="89"/>
        <v>0</v>
      </c>
      <c r="Q322" s="24"/>
      <c r="R322" s="24"/>
      <c r="S322" s="24">
        <f t="shared" si="90"/>
        <v>0</v>
      </c>
      <c r="T322" s="24">
        <f t="shared" si="91"/>
        <v>0</v>
      </c>
    </row>
    <row r="323" spans="1:20" ht="12.75" customHeight="1" x14ac:dyDescent="0.2">
      <c r="A323" s="167"/>
      <c r="B323" s="35"/>
      <c r="C323" s="26" t="s">
        <v>242</v>
      </c>
      <c r="D323" s="162">
        <v>12</v>
      </c>
      <c r="E323" s="24">
        <v>0.1</v>
      </c>
      <c r="F323" s="24">
        <v>0</v>
      </c>
      <c r="G323" s="24">
        <v>0</v>
      </c>
      <c r="H323" s="24">
        <f t="shared" si="86"/>
        <v>0.1</v>
      </c>
      <c r="I323" s="24">
        <v>0.4</v>
      </c>
      <c r="J323" s="24">
        <v>0</v>
      </c>
      <c r="K323" s="24">
        <f t="shared" si="87"/>
        <v>0.5</v>
      </c>
      <c r="L323" s="24">
        <v>41.5</v>
      </c>
      <c r="M323" s="24">
        <v>62.15</v>
      </c>
      <c r="N323" s="24">
        <v>204.83999999999997</v>
      </c>
      <c r="O323" s="24">
        <f t="shared" si="88"/>
        <v>308.49</v>
      </c>
      <c r="P323" s="24">
        <f t="shared" si="89"/>
        <v>308.99</v>
      </c>
      <c r="Q323" s="24">
        <v>0</v>
      </c>
      <c r="R323" s="24">
        <v>0.2</v>
      </c>
      <c r="S323" s="24">
        <f t="shared" si="90"/>
        <v>0.2</v>
      </c>
      <c r="T323" s="24">
        <f t="shared" si="91"/>
        <v>309.19</v>
      </c>
    </row>
    <row r="324" spans="1:20" ht="12.75" customHeight="1" x14ac:dyDescent="0.2">
      <c r="A324" s="167"/>
      <c r="B324" s="35"/>
      <c r="C324" s="26" t="s">
        <v>370</v>
      </c>
      <c r="D324" s="162"/>
      <c r="E324" s="24"/>
      <c r="F324" s="24"/>
      <c r="G324" s="24"/>
      <c r="H324" s="24">
        <f t="shared" si="86"/>
        <v>0</v>
      </c>
      <c r="I324" s="24"/>
      <c r="J324" s="24"/>
      <c r="K324" s="24">
        <f t="shared" si="87"/>
        <v>0</v>
      </c>
      <c r="L324" s="24"/>
      <c r="M324" s="24"/>
      <c r="N324" s="24"/>
      <c r="O324" s="24">
        <f t="shared" si="88"/>
        <v>0</v>
      </c>
      <c r="P324" s="24">
        <f t="shared" si="89"/>
        <v>0</v>
      </c>
      <c r="Q324" s="24"/>
      <c r="R324" s="24"/>
      <c r="S324" s="24">
        <f t="shared" si="90"/>
        <v>0</v>
      </c>
      <c r="T324" s="24">
        <f t="shared" si="91"/>
        <v>0</v>
      </c>
    </row>
    <row r="325" spans="1:20" ht="12.75" customHeight="1" x14ac:dyDescent="0.2">
      <c r="A325" s="167"/>
      <c r="B325" s="35"/>
      <c r="C325" s="26" t="s">
        <v>231</v>
      </c>
      <c r="D325" s="162"/>
      <c r="E325" s="24"/>
      <c r="F325" s="24"/>
      <c r="G325" s="24"/>
      <c r="H325" s="24">
        <f t="shared" si="86"/>
        <v>0</v>
      </c>
      <c r="I325" s="24"/>
      <c r="J325" s="24"/>
      <c r="K325" s="24">
        <f t="shared" si="87"/>
        <v>0</v>
      </c>
      <c r="L325" s="24"/>
      <c r="M325" s="24"/>
      <c r="N325" s="24"/>
      <c r="O325" s="24">
        <f t="shared" si="88"/>
        <v>0</v>
      </c>
      <c r="P325" s="24">
        <f t="shared" si="89"/>
        <v>0</v>
      </c>
      <c r="Q325" s="24"/>
      <c r="R325" s="24"/>
      <c r="S325" s="24">
        <f t="shared" si="90"/>
        <v>0</v>
      </c>
      <c r="T325" s="24">
        <f t="shared" si="91"/>
        <v>0</v>
      </c>
    </row>
    <row r="326" spans="1:20" ht="12.75" customHeight="1" x14ac:dyDescent="0.2">
      <c r="A326" s="167"/>
      <c r="B326" s="35"/>
      <c r="C326" s="26" t="s">
        <v>346</v>
      </c>
      <c r="D326" s="162"/>
      <c r="E326" s="24"/>
      <c r="F326" s="24"/>
      <c r="G326" s="24"/>
      <c r="H326" s="24">
        <f t="shared" si="86"/>
        <v>0</v>
      </c>
      <c r="I326" s="24"/>
      <c r="J326" s="24"/>
      <c r="K326" s="24">
        <f t="shared" si="87"/>
        <v>0</v>
      </c>
      <c r="L326" s="24"/>
      <c r="M326" s="24"/>
      <c r="N326" s="24"/>
      <c r="O326" s="24">
        <f t="shared" si="88"/>
        <v>0</v>
      </c>
      <c r="P326" s="24">
        <f t="shared" si="89"/>
        <v>0</v>
      </c>
      <c r="Q326" s="24"/>
      <c r="R326" s="24"/>
      <c r="S326" s="24">
        <f t="shared" si="90"/>
        <v>0</v>
      </c>
      <c r="T326" s="24">
        <f t="shared" si="91"/>
        <v>0</v>
      </c>
    </row>
    <row r="327" spans="1:20" ht="12.75" customHeight="1" x14ac:dyDescent="0.2">
      <c r="A327" s="167"/>
      <c r="B327" s="35"/>
      <c r="C327" s="26" t="s">
        <v>347</v>
      </c>
      <c r="D327" s="162"/>
      <c r="E327" s="24"/>
      <c r="F327" s="24"/>
      <c r="G327" s="24"/>
      <c r="H327" s="24">
        <f t="shared" si="86"/>
        <v>0</v>
      </c>
      <c r="I327" s="24"/>
      <c r="J327" s="24"/>
      <c r="K327" s="24">
        <f t="shared" si="87"/>
        <v>0</v>
      </c>
      <c r="L327" s="24"/>
      <c r="M327" s="24"/>
      <c r="N327" s="24"/>
      <c r="O327" s="24">
        <f t="shared" si="88"/>
        <v>0</v>
      </c>
      <c r="P327" s="24">
        <f t="shared" si="89"/>
        <v>0</v>
      </c>
      <c r="Q327" s="24"/>
      <c r="R327" s="24"/>
      <c r="S327" s="24">
        <f t="shared" si="90"/>
        <v>0</v>
      </c>
      <c r="T327" s="24">
        <f t="shared" si="91"/>
        <v>0</v>
      </c>
    </row>
    <row r="328" spans="1:20" ht="12.75" customHeight="1" x14ac:dyDescent="0.2">
      <c r="A328" s="167"/>
      <c r="B328" s="35"/>
      <c r="C328" s="26" t="s">
        <v>289</v>
      </c>
      <c r="D328" s="162"/>
      <c r="E328" s="24"/>
      <c r="F328" s="24"/>
      <c r="G328" s="24"/>
      <c r="H328" s="24">
        <f t="shared" si="86"/>
        <v>0</v>
      </c>
      <c r="I328" s="24"/>
      <c r="J328" s="24"/>
      <c r="K328" s="24">
        <f t="shared" si="87"/>
        <v>0</v>
      </c>
      <c r="L328" s="24"/>
      <c r="M328" s="24"/>
      <c r="N328" s="24"/>
      <c r="O328" s="24">
        <f t="shared" si="88"/>
        <v>0</v>
      </c>
      <c r="P328" s="24">
        <f t="shared" si="89"/>
        <v>0</v>
      </c>
      <c r="Q328" s="24"/>
      <c r="R328" s="24"/>
      <c r="S328" s="24">
        <f t="shared" si="90"/>
        <v>0</v>
      </c>
      <c r="T328" s="24">
        <f t="shared" si="91"/>
        <v>0</v>
      </c>
    </row>
    <row r="329" spans="1:20" ht="12.75" customHeight="1" x14ac:dyDescent="0.2">
      <c r="A329" s="167"/>
      <c r="B329" s="35"/>
      <c r="C329" s="26" t="s">
        <v>238</v>
      </c>
      <c r="D329" s="162">
        <v>11</v>
      </c>
      <c r="E329" s="24">
        <v>0</v>
      </c>
      <c r="F329" s="24">
        <v>0</v>
      </c>
      <c r="G329" s="24">
        <v>0</v>
      </c>
      <c r="H329" s="24">
        <f t="shared" si="86"/>
        <v>0</v>
      </c>
      <c r="I329" s="24">
        <v>0.52</v>
      </c>
      <c r="J329" s="24">
        <v>0</v>
      </c>
      <c r="K329" s="24">
        <f t="shared" si="87"/>
        <v>0.52</v>
      </c>
      <c r="L329" s="24">
        <v>0.1</v>
      </c>
      <c r="M329" s="24">
        <v>2.4999999999999996</v>
      </c>
      <c r="N329" s="24">
        <v>5.21</v>
      </c>
      <c r="O329" s="24">
        <f t="shared" si="88"/>
        <v>7.81</v>
      </c>
      <c r="P329" s="24">
        <f t="shared" si="89"/>
        <v>8.33</v>
      </c>
      <c r="Q329" s="24">
        <v>0</v>
      </c>
      <c r="R329" s="24">
        <v>0</v>
      </c>
      <c r="S329" s="24">
        <f t="shared" si="90"/>
        <v>0</v>
      </c>
      <c r="T329" s="24">
        <f t="shared" si="91"/>
        <v>8.33</v>
      </c>
    </row>
    <row r="330" spans="1:20" ht="12.75" customHeight="1" x14ac:dyDescent="0.2">
      <c r="A330" s="167"/>
      <c r="B330" s="35"/>
      <c r="C330" s="26" t="s">
        <v>390</v>
      </c>
      <c r="D330" s="162"/>
      <c r="E330" s="24"/>
      <c r="F330" s="24"/>
      <c r="G330" s="24"/>
      <c r="H330" s="24">
        <f t="shared" si="86"/>
        <v>0</v>
      </c>
      <c r="I330" s="24"/>
      <c r="J330" s="24"/>
      <c r="K330" s="24">
        <f t="shared" si="87"/>
        <v>0</v>
      </c>
      <c r="L330" s="24"/>
      <c r="M330" s="24"/>
      <c r="N330" s="24"/>
      <c r="O330" s="24">
        <f t="shared" si="88"/>
        <v>0</v>
      </c>
      <c r="P330" s="24">
        <f t="shared" si="89"/>
        <v>0</v>
      </c>
      <c r="Q330" s="24"/>
      <c r="R330" s="24"/>
      <c r="S330" s="24">
        <f t="shared" si="90"/>
        <v>0</v>
      </c>
      <c r="T330" s="24">
        <f t="shared" si="91"/>
        <v>0</v>
      </c>
    </row>
    <row r="331" spans="1:20" ht="12.75" customHeight="1" x14ac:dyDescent="0.2">
      <c r="A331" s="167"/>
      <c r="B331" s="35"/>
      <c r="C331" s="26" t="s">
        <v>352</v>
      </c>
      <c r="D331" s="162"/>
      <c r="E331" s="24"/>
      <c r="F331" s="24"/>
      <c r="G331" s="24"/>
      <c r="H331" s="24">
        <f t="shared" si="86"/>
        <v>0</v>
      </c>
      <c r="I331" s="24"/>
      <c r="J331" s="24"/>
      <c r="K331" s="24">
        <f t="shared" si="87"/>
        <v>0</v>
      </c>
      <c r="L331" s="24"/>
      <c r="M331" s="24"/>
      <c r="N331" s="24"/>
      <c r="O331" s="24">
        <f t="shared" si="88"/>
        <v>0</v>
      </c>
      <c r="P331" s="24">
        <f t="shared" si="89"/>
        <v>0</v>
      </c>
      <c r="Q331" s="24"/>
      <c r="R331" s="24"/>
      <c r="S331" s="24">
        <f t="shared" si="90"/>
        <v>0</v>
      </c>
      <c r="T331" s="24">
        <f t="shared" si="91"/>
        <v>0</v>
      </c>
    </row>
    <row r="332" spans="1:20" ht="12.75" customHeight="1" x14ac:dyDescent="0.2">
      <c r="A332" s="167"/>
      <c r="B332" s="35"/>
      <c r="C332" s="26" t="s">
        <v>248</v>
      </c>
      <c r="D332" s="162">
        <v>2</v>
      </c>
      <c r="E332" s="24">
        <v>0</v>
      </c>
      <c r="F332" s="24">
        <v>0</v>
      </c>
      <c r="G332" s="24">
        <v>0</v>
      </c>
      <c r="H332" s="24">
        <f t="shared" si="86"/>
        <v>0</v>
      </c>
      <c r="I332" s="24">
        <v>0</v>
      </c>
      <c r="J332" s="24">
        <v>0</v>
      </c>
      <c r="K332" s="24">
        <f t="shared" si="87"/>
        <v>0</v>
      </c>
      <c r="L332" s="24">
        <v>0</v>
      </c>
      <c r="M332" s="24">
        <v>0</v>
      </c>
      <c r="N332" s="24">
        <v>0.31</v>
      </c>
      <c r="O332" s="24">
        <f t="shared" si="88"/>
        <v>0.31</v>
      </c>
      <c r="P332" s="24">
        <f t="shared" si="89"/>
        <v>0.31</v>
      </c>
      <c r="Q332" s="24">
        <v>0</v>
      </c>
      <c r="R332" s="24">
        <v>0</v>
      </c>
      <c r="S332" s="24">
        <f t="shared" si="90"/>
        <v>0</v>
      </c>
      <c r="T332" s="24">
        <f t="shared" si="91"/>
        <v>0.31</v>
      </c>
    </row>
    <row r="333" spans="1:20" ht="12.75" customHeight="1" x14ac:dyDescent="0.2">
      <c r="A333" s="167"/>
      <c r="B333" s="35"/>
      <c r="C333" s="26" t="s">
        <v>290</v>
      </c>
      <c r="D333" s="162"/>
      <c r="E333" s="24"/>
      <c r="F333" s="24"/>
      <c r="G333" s="24"/>
      <c r="H333" s="24">
        <f t="shared" si="86"/>
        <v>0</v>
      </c>
      <c r="I333" s="24"/>
      <c r="J333" s="24"/>
      <c r="K333" s="24">
        <f t="shared" si="87"/>
        <v>0</v>
      </c>
      <c r="L333" s="24"/>
      <c r="M333" s="24"/>
      <c r="N333" s="24"/>
      <c r="O333" s="24">
        <f t="shared" si="88"/>
        <v>0</v>
      </c>
      <c r="P333" s="24">
        <f t="shared" si="89"/>
        <v>0</v>
      </c>
      <c r="Q333" s="24"/>
      <c r="R333" s="24"/>
      <c r="S333" s="24">
        <f t="shared" si="90"/>
        <v>0</v>
      </c>
      <c r="T333" s="24">
        <f t="shared" si="91"/>
        <v>0</v>
      </c>
    </row>
    <row r="334" spans="1:20" ht="12.75" customHeight="1" x14ac:dyDescent="0.2">
      <c r="A334" s="167"/>
      <c r="B334" s="35"/>
      <c r="C334" s="26" t="s">
        <v>250</v>
      </c>
      <c r="D334" s="162">
        <v>4</v>
      </c>
      <c r="E334" s="24">
        <v>0</v>
      </c>
      <c r="F334" s="24">
        <v>0</v>
      </c>
      <c r="G334" s="24">
        <v>0</v>
      </c>
      <c r="H334" s="24">
        <f t="shared" si="86"/>
        <v>0</v>
      </c>
      <c r="I334" s="24">
        <v>0.30000000000000004</v>
      </c>
      <c r="J334" s="24">
        <v>0</v>
      </c>
      <c r="K334" s="24">
        <f t="shared" si="87"/>
        <v>0.30000000000000004</v>
      </c>
      <c r="L334" s="24">
        <v>0</v>
      </c>
      <c r="M334" s="24">
        <v>0.32</v>
      </c>
      <c r="N334" s="24">
        <v>0.58000000000000007</v>
      </c>
      <c r="O334" s="24">
        <f t="shared" si="88"/>
        <v>0.90000000000000013</v>
      </c>
      <c r="P334" s="24">
        <f t="shared" si="89"/>
        <v>1.2000000000000002</v>
      </c>
      <c r="Q334" s="24">
        <v>0</v>
      </c>
      <c r="R334" s="24">
        <v>0</v>
      </c>
      <c r="S334" s="24">
        <f t="shared" si="90"/>
        <v>0</v>
      </c>
      <c r="T334" s="24">
        <f t="shared" si="91"/>
        <v>1.2000000000000002</v>
      </c>
    </row>
    <row r="335" spans="1:20" ht="12.75" customHeight="1" x14ac:dyDescent="0.2">
      <c r="A335" s="119"/>
      <c r="B335" s="71"/>
      <c r="C335" s="26" t="s">
        <v>391</v>
      </c>
      <c r="D335" s="162"/>
      <c r="E335" s="24"/>
      <c r="F335" s="24"/>
      <c r="G335" s="24"/>
      <c r="H335" s="24">
        <f t="shared" si="86"/>
        <v>0</v>
      </c>
      <c r="I335" s="24"/>
      <c r="J335" s="24"/>
      <c r="K335" s="24">
        <f t="shared" si="87"/>
        <v>0</v>
      </c>
      <c r="L335" s="24"/>
      <c r="M335" s="24"/>
      <c r="N335" s="24"/>
      <c r="O335" s="24">
        <f t="shared" si="88"/>
        <v>0</v>
      </c>
      <c r="P335" s="24">
        <f t="shared" si="89"/>
        <v>0</v>
      </c>
      <c r="Q335" s="24"/>
      <c r="R335" s="24"/>
      <c r="S335" s="24">
        <f t="shared" si="90"/>
        <v>0</v>
      </c>
      <c r="T335" s="24">
        <f t="shared" si="91"/>
        <v>0</v>
      </c>
    </row>
    <row r="336" spans="1:20" ht="12.75" customHeight="1" x14ac:dyDescent="0.2">
      <c r="A336" s="119"/>
      <c r="B336" s="71"/>
      <c r="C336" s="26" t="s">
        <v>240</v>
      </c>
      <c r="D336" s="162">
        <v>3</v>
      </c>
      <c r="E336" s="24">
        <v>0</v>
      </c>
      <c r="F336" s="24">
        <v>0</v>
      </c>
      <c r="G336" s="24">
        <v>0</v>
      </c>
      <c r="H336" s="24">
        <f t="shared" si="86"/>
        <v>0</v>
      </c>
      <c r="I336" s="24">
        <v>0</v>
      </c>
      <c r="J336" s="24">
        <v>0</v>
      </c>
      <c r="K336" s="24">
        <f t="shared" si="87"/>
        <v>0</v>
      </c>
      <c r="L336" s="24">
        <v>0</v>
      </c>
      <c r="M336" s="24">
        <v>0.75</v>
      </c>
      <c r="N336" s="24">
        <v>4.1500000000000004</v>
      </c>
      <c r="O336" s="24">
        <f t="shared" si="88"/>
        <v>4.9000000000000004</v>
      </c>
      <c r="P336" s="24">
        <f t="shared" si="89"/>
        <v>4.9000000000000004</v>
      </c>
      <c r="Q336" s="24">
        <v>0</v>
      </c>
      <c r="R336" s="24">
        <v>0</v>
      </c>
      <c r="S336" s="24">
        <f t="shared" si="90"/>
        <v>0</v>
      </c>
      <c r="T336" s="24">
        <f t="shared" si="91"/>
        <v>4.9000000000000004</v>
      </c>
    </row>
    <row r="337" spans="1:20" ht="12.75" customHeight="1" x14ac:dyDescent="0.2">
      <c r="A337" s="119"/>
      <c r="B337" s="71"/>
      <c r="C337" s="26" t="s">
        <v>261</v>
      </c>
      <c r="D337" s="162"/>
      <c r="E337" s="24"/>
      <c r="F337" s="24"/>
      <c r="G337" s="24"/>
      <c r="H337" s="24">
        <f t="shared" si="86"/>
        <v>0</v>
      </c>
      <c r="I337" s="24"/>
      <c r="J337" s="24"/>
      <c r="K337" s="24">
        <f t="shared" si="87"/>
        <v>0</v>
      </c>
      <c r="L337" s="24"/>
      <c r="M337" s="24"/>
      <c r="N337" s="24"/>
      <c r="O337" s="24">
        <f t="shared" si="88"/>
        <v>0</v>
      </c>
      <c r="P337" s="24">
        <f t="shared" si="89"/>
        <v>0</v>
      </c>
      <c r="Q337" s="24"/>
      <c r="R337" s="24"/>
      <c r="S337" s="24">
        <f t="shared" si="90"/>
        <v>0</v>
      </c>
      <c r="T337" s="24">
        <f t="shared" si="91"/>
        <v>0</v>
      </c>
    </row>
    <row r="338" spans="1:20" ht="12.75" customHeight="1" x14ac:dyDescent="0.2">
      <c r="A338" s="119"/>
      <c r="B338" s="71"/>
      <c r="C338" s="26" t="s">
        <v>241</v>
      </c>
      <c r="D338" s="162">
        <v>3</v>
      </c>
      <c r="E338" s="24">
        <v>0</v>
      </c>
      <c r="F338" s="24">
        <v>0</v>
      </c>
      <c r="G338" s="24">
        <v>0</v>
      </c>
      <c r="H338" s="24">
        <f>SUM(E338:G338)</f>
        <v>0</v>
      </c>
      <c r="I338" s="24">
        <v>0</v>
      </c>
      <c r="J338" s="24">
        <v>0</v>
      </c>
      <c r="K338" s="24">
        <f t="shared" si="87"/>
        <v>0</v>
      </c>
      <c r="L338" s="24">
        <v>0</v>
      </c>
      <c r="M338" s="24">
        <v>0</v>
      </c>
      <c r="N338" s="24">
        <v>0.21000000000000002</v>
      </c>
      <c r="O338" s="24">
        <f t="shared" si="88"/>
        <v>0.21000000000000002</v>
      </c>
      <c r="P338" s="24">
        <f>K338+O338</f>
        <v>0.21000000000000002</v>
      </c>
      <c r="Q338" s="24">
        <v>0</v>
      </c>
      <c r="R338" s="24">
        <v>0</v>
      </c>
      <c r="S338" s="24">
        <f>SUM(Q338:R338)</f>
        <v>0</v>
      </c>
      <c r="T338" s="24">
        <f>P338+S338</f>
        <v>0.21000000000000002</v>
      </c>
    </row>
    <row r="339" spans="1:20" ht="12.75" customHeight="1" x14ac:dyDescent="0.2">
      <c r="A339" s="119"/>
      <c r="B339" s="71"/>
      <c r="C339" s="26" t="s">
        <v>570</v>
      </c>
      <c r="D339" s="162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</row>
    <row r="340" spans="1:20" ht="12.75" customHeight="1" x14ac:dyDescent="0.2">
      <c r="A340" s="119"/>
      <c r="B340" s="71"/>
      <c r="C340" s="26" t="s">
        <v>573</v>
      </c>
      <c r="D340" s="162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</row>
    <row r="341" spans="1:20" ht="12.75" customHeight="1" x14ac:dyDescent="0.2">
      <c r="A341" s="119"/>
      <c r="B341" s="71"/>
      <c r="C341" s="26" t="s">
        <v>574</v>
      </c>
      <c r="D341" s="162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</row>
    <row r="342" spans="1:20" ht="12.75" customHeight="1" x14ac:dyDescent="0.2">
      <c r="A342" s="119"/>
      <c r="B342" s="72"/>
      <c r="C342" s="26" t="s">
        <v>575</v>
      </c>
      <c r="D342" s="162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</row>
    <row r="343" spans="1:20" ht="15" x14ac:dyDescent="0.25">
      <c r="A343" s="230" t="s">
        <v>0</v>
      </c>
      <c r="B343" s="231"/>
      <c r="C343" s="232" t="s">
        <v>0</v>
      </c>
      <c r="D343" s="53">
        <f>SUM(D291:D338)</f>
        <v>341</v>
      </c>
      <c r="E343" s="54">
        <f>SUM(E291:E338)</f>
        <v>0.1</v>
      </c>
      <c r="F343" s="54">
        <f>SUM(F291:F338)</f>
        <v>0</v>
      </c>
      <c r="G343" s="54">
        <f>SUM(G291:G338)</f>
        <v>83.61</v>
      </c>
      <c r="H343" s="54">
        <f>+G343+F343+E343</f>
        <v>83.71</v>
      </c>
      <c r="I343" s="54">
        <f>SUM(I291:I338)</f>
        <v>203.44000000000005</v>
      </c>
      <c r="J343" s="54">
        <f>SUM(J291:J338)</f>
        <v>1.6600000000000001</v>
      </c>
      <c r="K343" s="54">
        <f>+J343+I343+H343</f>
        <v>288.81000000000006</v>
      </c>
      <c r="L343" s="54">
        <f>SUM(L291:L338)</f>
        <v>7593.9900000000007</v>
      </c>
      <c r="M343" s="54">
        <f>SUM(M291:M338)</f>
        <v>7452.4100000000008</v>
      </c>
      <c r="N343" s="54">
        <f>SUM(N291:N338)</f>
        <v>5877.71</v>
      </c>
      <c r="O343" s="54">
        <f>+N343+M343+L343</f>
        <v>20924.11</v>
      </c>
      <c r="P343" s="54">
        <f>+O343+K343</f>
        <v>21212.920000000002</v>
      </c>
      <c r="Q343" s="54">
        <f>SUM(Q291:Q338)</f>
        <v>43.38</v>
      </c>
      <c r="R343" s="54">
        <f>SUM(R291:R338)</f>
        <v>5.62</v>
      </c>
      <c r="S343" s="54">
        <f>+R343+Q343</f>
        <v>49</v>
      </c>
      <c r="T343" s="55">
        <f>+S343+P343</f>
        <v>21261.920000000002</v>
      </c>
    </row>
    <row r="344" spans="1:20" ht="15" x14ac:dyDescent="0.25">
      <c r="A344" s="237" t="s">
        <v>337</v>
      </c>
      <c r="B344" s="238"/>
      <c r="C344" s="239"/>
      <c r="D344" s="173">
        <f>+D343+D290+D279+D268+D236+D223+D190+D135+D104+D70+D31+D14</f>
        <v>6335</v>
      </c>
      <c r="E344" s="174">
        <f>+E343+E290+E279+E268+E236+E223+E190+E135+E104+E70+E31+E14</f>
        <v>1690.0524999999998</v>
      </c>
      <c r="F344" s="174">
        <f>+F343+F290+F279+F268+F236+F223+F190+F135+F104+F70+F31+F14</f>
        <v>6826.5424000000003</v>
      </c>
      <c r="G344" s="174">
        <f>+G343+G290+G279+G268+G236+G223+G190+G135+G104+G70+G31+G14</f>
        <v>12592.119999999999</v>
      </c>
      <c r="H344" s="174">
        <f>+G344+F344+E344</f>
        <v>21108.714899999999</v>
      </c>
      <c r="I344" s="174">
        <f>+I343+I290+I279+I268+I236+I223+I190+I135+I104+I70+I31+I14</f>
        <v>12690.805400000001</v>
      </c>
      <c r="J344" s="174">
        <f>+J343+J290+J279+J268+J236+J223+J190+J135+J104+J70+J31+J14</f>
        <v>116.07</v>
      </c>
      <c r="K344" s="174">
        <f>+J344+I344+H344</f>
        <v>33915.590299999996</v>
      </c>
      <c r="L344" s="174">
        <f>+L343+L290+L279+L268+L236+L223+L190+L135+L104+L70+L31+L14</f>
        <v>19121.402999999998</v>
      </c>
      <c r="M344" s="174">
        <f>+M343+M290+M279+M268+M236+M223+M190+M135+M104+M70+M31+M14</f>
        <v>27226.376300000004</v>
      </c>
      <c r="N344" s="174">
        <f>+N343+N290+N279+N268+N236+N223+N190+N135+N104+N70+N31+N14</f>
        <v>19328.177000000003</v>
      </c>
      <c r="O344" s="174">
        <f>+O343+O290+O279+O268+O236+O223+O190+O135+O104+O70+O31+O14</f>
        <v>65675.956300000005</v>
      </c>
      <c r="P344" s="174">
        <f>+O344+K344</f>
        <v>99591.546600000001</v>
      </c>
      <c r="Q344" s="174">
        <f>+Q343+Q290+Q279+Q268+Q236+Q223+Q190+Q135+Q104+Q70+Q31+Q14</f>
        <v>3487.6580000000004</v>
      </c>
      <c r="R344" s="174">
        <f>+R343+R290+R279+R268+R236+R223+R190+R135+R104+R70+R31+R14</f>
        <v>2913.0392999999995</v>
      </c>
      <c r="S344" s="174">
        <f>+R344+Q344</f>
        <v>6400.6972999999998</v>
      </c>
      <c r="T344" s="175">
        <f>+S344+P344</f>
        <v>105992.2439</v>
      </c>
    </row>
    <row r="345" spans="1:20" ht="12.75" customHeight="1" x14ac:dyDescent="0.2">
      <c r="A345" s="42" t="s">
        <v>513</v>
      </c>
      <c r="B345" s="29"/>
      <c r="D345" s="6"/>
      <c r="E345" s="5"/>
    </row>
    <row r="346" spans="1:20" ht="12.75" customHeight="1" x14ac:dyDescent="0.2">
      <c r="A346" s="42" t="s">
        <v>514</v>
      </c>
      <c r="B346" s="29"/>
      <c r="D346" s="6"/>
      <c r="E346" s="5"/>
    </row>
    <row r="347" spans="1:20" ht="12.75" customHeight="1" x14ac:dyDescent="0.2">
      <c r="A347" s="42" t="s">
        <v>515</v>
      </c>
      <c r="B347" s="29"/>
      <c r="D347" s="6"/>
      <c r="E347" s="5"/>
    </row>
    <row r="348" spans="1:20" ht="12.75" customHeight="1" x14ac:dyDescent="0.2">
      <c r="A348" s="29"/>
      <c r="B348" s="29"/>
      <c r="D348" s="6"/>
      <c r="E348" s="5"/>
    </row>
    <row r="349" spans="1:20" ht="12.75" customHeigh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</row>
    <row r="350" spans="1:20" ht="12.75" customHeight="1" x14ac:dyDescent="0.2">
      <c r="A350" s="3"/>
      <c r="B350" s="37" t="s">
        <v>474</v>
      </c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</row>
    <row r="351" spans="1:20" ht="12.75" customHeight="1" x14ac:dyDescent="0.2">
      <c r="A351" s="3"/>
      <c r="B351" s="37" t="s">
        <v>455</v>
      </c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</row>
    <row r="352" spans="1:20" ht="12.75" customHeight="1" x14ac:dyDescent="0.2">
      <c r="A352" s="3"/>
      <c r="B352" s="37" t="s">
        <v>457</v>
      </c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</row>
    <row r="353" spans="1:15" ht="12.75" customHeight="1" x14ac:dyDescent="0.2">
      <c r="A353" s="3"/>
      <c r="B353" s="37" t="s">
        <v>456</v>
      </c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</row>
    <row r="354" spans="1:15" ht="12.75" customHeight="1" x14ac:dyDescent="0.2">
      <c r="A354" s="3"/>
      <c r="B354" s="37" t="s">
        <v>458</v>
      </c>
      <c r="D354" s="2"/>
      <c r="E354" s="10"/>
      <c r="F354" s="10"/>
      <c r="G354" s="10"/>
      <c r="H354" s="10"/>
      <c r="I354" s="10" t="s">
        <v>519</v>
      </c>
      <c r="J354" s="10"/>
      <c r="K354" s="10"/>
      <c r="L354" s="10"/>
      <c r="M354" s="10"/>
      <c r="N354" s="10"/>
      <c r="O354" s="10"/>
    </row>
    <row r="355" spans="1:15" ht="12.75" customHeight="1" x14ac:dyDescent="0.2">
      <c r="A355" s="3"/>
      <c r="B355" s="37" t="s">
        <v>459</v>
      </c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</row>
    <row r="356" spans="1:15" ht="12.75" customHeight="1" x14ac:dyDescent="0.2">
      <c r="A356" s="3"/>
      <c r="B356" s="3"/>
      <c r="D356" s="2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</row>
    <row r="357" spans="1:15" s="5" customFormat="1" ht="12.75" customHeight="1" x14ac:dyDescent="0.2">
      <c r="A357" s="4"/>
      <c r="B357" s="4"/>
      <c r="D357" s="6"/>
    </row>
    <row r="358" spans="1:15" x14ac:dyDescent="0.2">
      <c r="A358" s="3"/>
      <c r="B358" s="3"/>
      <c r="D358" s="6"/>
      <c r="E358" s="5"/>
    </row>
    <row r="359" spans="1:15" x14ac:dyDescent="0.2">
      <c r="A359" s="3"/>
      <c r="B359" s="3"/>
      <c r="D359" s="6"/>
      <c r="E359" s="5"/>
    </row>
    <row r="360" spans="1:15" x14ac:dyDescent="0.2">
      <c r="A360" s="3"/>
      <c r="B360" s="3"/>
      <c r="D360" s="6"/>
      <c r="E360" s="5"/>
    </row>
    <row r="361" spans="1:15" x14ac:dyDescent="0.2">
      <c r="A361" s="3"/>
      <c r="B361" s="3"/>
      <c r="D361" s="6"/>
      <c r="E361" s="5"/>
    </row>
    <row r="362" spans="1:15" x14ac:dyDescent="0.2">
      <c r="A362" s="3"/>
      <c r="B362" s="3"/>
      <c r="D362" s="6"/>
      <c r="E362" s="5"/>
    </row>
    <row r="363" spans="1:15" x14ac:dyDescent="0.2">
      <c r="A363" s="3"/>
      <c r="B363" s="3"/>
      <c r="D363" s="6"/>
      <c r="E363" s="5"/>
    </row>
    <row r="364" spans="1:15" x14ac:dyDescent="0.2">
      <c r="A364" s="3"/>
      <c r="B364" s="3"/>
      <c r="D364" s="6"/>
      <c r="E364" s="5"/>
    </row>
    <row r="365" spans="1:15" x14ac:dyDescent="0.2">
      <c r="A365" s="3"/>
      <c r="B365" s="3"/>
      <c r="D365" s="6"/>
      <c r="E365" s="5"/>
    </row>
    <row r="366" spans="1:15" x14ac:dyDescent="0.2">
      <c r="A366" s="3"/>
      <c r="B366" s="3"/>
      <c r="D366" s="6"/>
      <c r="E366" s="5"/>
    </row>
    <row r="367" spans="1:15" x14ac:dyDescent="0.2">
      <c r="A367" s="3"/>
      <c r="B367" s="3"/>
      <c r="D367" s="6"/>
      <c r="E367" s="5"/>
    </row>
    <row r="368" spans="1:15" x14ac:dyDescent="0.2">
      <c r="A368" s="3"/>
      <c r="B368" s="3"/>
      <c r="D368" s="6"/>
      <c r="E368" s="5"/>
    </row>
    <row r="369" spans="1:5" x14ac:dyDescent="0.2">
      <c r="A369" s="3"/>
      <c r="B369" s="3"/>
      <c r="D369" s="6"/>
      <c r="E369" s="5"/>
    </row>
    <row r="370" spans="1:5" x14ac:dyDescent="0.2">
      <c r="A370" s="3"/>
      <c r="B370" s="3"/>
      <c r="D370" s="6"/>
      <c r="E370" s="5"/>
    </row>
    <row r="371" spans="1:5" x14ac:dyDescent="0.2">
      <c r="A371" s="3"/>
      <c r="B371" s="3"/>
      <c r="D371" s="6"/>
      <c r="E371" s="5"/>
    </row>
    <row r="372" spans="1:5" x14ac:dyDescent="0.2">
      <c r="A372" s="3"/>
      <c r="B372" s="3"/>
      <c r="D372" s="6"/>
      <c r="E372" s="5"/>
    </row>
    <row r="373" spans="1:5" x14ac:dyDescent="0.2">
      <c r="A373" s="3"/>
      <c r="B373" s="3"/>
      <c r="D373" s="6"/>
      <c r="E373" s="5"/>
    </row>
    <row r="374" spans="1:5" x14ac:dyDescent="0.2">
      <c r="A374" s="3"/>
      <c r="B374" s="3"/>
      <c r="D374" s="6"/>
      <c r="E374" s="5"/>
    </row>
    <row r="375" spans="1:5" x14ac:dyDescent="0.2">
      <c r="A375" s="3"/>
      <c r="B375" s="3"/>
      <c r="D375" s="6"/>
      <c r="E375" s="5"/>
    </row>
    <row r="376" spans="1:5" x14ac:dyDescent="0.2">
      <c r="A376" s="3"/>
      <c r="B376" s="3"/>
      <c r="D376" s="6"/>
      <c r="E376" s="5"/>
    </row>
    <row r="377" spans="1:5" x14ac:dyDescent="0.2">
      <c r="A377" s="3"/>
      <c r="B377" s="3"/>
      <c r="D377" s="6"/>
      <c r="E377" s="5"/>
    </row>
    <row r="378" spans="1:5" x14ac:dyDescent="0.2">
      <c r="A378" s="3"/>
      <c r="B378" s="3"/>
      <c r="D378" s="6"/>
      <c r="E378" s="5"/>
    </row>
    <row r="379" spans="1:5" x14ac:dyDescent="0.2">
      <c r="A379" s="3"/>
      <c r="B379" s="3"/>
      <c r="D379" s="6"/>
      <c r="E379" s="5"/>
    </row>
    <row r="380" spans="1:5" x14ac:dyDescent="0.2">
      <c r="A380" s="3"/>
      <c r="B380" s="3"/>
      <c r="D380" s="6"/>
      <c r="E380" s="5"/>
    </row>
    <row r="381" spans="1:5" x14ac:dyDescent="0.2">
      <c r="A381" s="3"/>
      <c r="B381" s="3"/>
      <c r="D381" s="6"/>
      <c r="E381" s="5"/>
    </row>
    <row r="382" spans="1:5" x14ac:dyDescent="0.2">
      <c r="A382" s="3"/>
      <c r="B382" s="3"/>
      <c r="D382" s="6"/>
      <c r="E382" s="5"/>
    </row>
    <row r="383" spans="1:5" x14ac:dyDescent="0.2">
      <c r="A383" s="3"/>
      <c r="B383" s="3"/>
      <c r="D383" s="6"/>
      <c r="E383" s="5"/>
    </row>
    <row r="384" spans="1:5" x14ac:dyDescent="0.2">
      <c r="A384" s="3"/>
      <c r="B384" s="3"/>
      <c r="D384" s="6"/>
      <c r="E384" s="5"/>
    </row>
    <row r="385" spans="1:5" x14ac:dyDescent="0.2">
      <c r="A385" s="3"/>
      <c r="B385" s="3"/>
      <c r="D385" s="6"/>
      <c r="E385" s="5"/>
    </row>
    <row r="386" spans="1:5" x14ac:dyDescent="0.2">
      <c r="A386" s="3"/>
      <c r="B386" s="3"/>
      <c r="D386" s="6"/>
      <c r="E386" s="5"/>
    </row>
    <row r="387" spans="1:5" x14ac:dyDescent="0.2">
      <c r="A387" s="3"/>
      <c r="B387" s="3"/>
      <c r="D387" s="6"/>
      <c r="E387" s="5"/>
    </row>
    <row r="388" spans="1:5" x14ac:dyDescent="0.2">
      <c r="A388" s="3"/>
      <c r="B388" s="3"/>
      <c r="D388" s="6"/>
      <c r="E388" s="5"/>
    </row>
    <row r="389" spans="1:5" x14ac:dyDescent="0.2">
      <c r="A389" s="3"/>
      <c r="B389" s="3"/>
      <c r="D389" s="6"/>
      <c r="E389" s="5"/>
    </row>
    <row r="390" spans="1:5" x14ac:dyDescent="0.2">
      <c r="A390" s="3"/>
      <c r="B390" s="3"/>
      <c r="D390" s="6"/>
      <c r="E390" s="5"/>
    </row>
    <row r="391" spans="1:5" x14ac:dyDescent="0.2">
      <c r="A391" s="3"/>
      <c r="B391" s="3"/>
      <c r="D391" s="6"/>
      <c r="E391" s="5"/>
    </row>
    <row r="392" spans="1:5" x14ac:dyDescent="0.2">
      <c r="A392" s="3"/>
      <c r="B392" s="3"/>
      <c r="D392" s="6"/>
      <c r="E392" s="5"/>
    </row>
    <row r="393" spans="1:5" x14ac:dyDescent="0.2">
      <c r="A393" s="3"/>
      <c r="B393" s="3"/>
      <c r="D393" s="6"/>
      <c r="E393" s="5"/>
    </row>
    <row r="394" spans="1:5" x14ac:dyDescent="0.2">
      <c r="A394" s="3"/>
      <c r="B394" s="3"/>
      <c r="D394" s="6"/>
      <c r="E394" s="5"/>
    </row>
    <row r="395" spans="1:5" x14ac:dyDescent="0.2">
      <c r="A395" s="3"/>
      <c r="B395" s="3"/>
      <c r="D395" s="6"/>
      <c r="E395" s="5"/>
    </row>
    <row r="396" spans="1:5" x14ac:dyDescent="0.2">
      <c r="A396" s="3"/>
      <c r="B396" s="3"/>
      <c r="D396" s="6"/>
      <c r="E396" s="5"/>
    </row>
    <row r="397" spans="1:5" x14ac:dyDescent="0.2">
      <c r="A397" s="3"/>
      <c r="B397" s="3"/>
      <c r="D397" s="6"/>
      <c r="E397" s="5"/>
    </row>
    <row r="398" spans="1:5" x14ac:dyDescent="0.2">
      <c r="A398" s="3"/>
      <c r="B398" s="3"/>
      <c r="D398" s="6"/>
      <c r="E398" s="5"/>
    </row>
    <row r="399" spans="1:5" x14ac:dyDescent="0.2">
      <c r="A399" s="3"/>
      <c r="B399" s="3"/>
      <c r="D399" s="6"/>
      <c r="E399" s="5"/>
    </row>
    <row r="400" spans="1:5" x14ac:dyDescent="0.2">
      <c r="A400" s="3"/>
      <c r="B400" s="3"/>
      <c r="D400" s="6"/>
      <c r="E400" s="5"/>
    </row>
    <row r="401" spans="1:5" x14ac:dyDescent="0.2">
      <c r="A401" s="3"/>
      <c r="B401" s="3"/>
      <c r="D401" s="6"/>
      <c r="E401" s="5"/>
    </row>
    <row r="402" spans="1:5" x14ac:dyDescent="0.2">
      <c r="A402" s="3"/>
      <c r="B402" s="3"/>
      <c r="D402" s="6"/>
      <c r="E402" s="5"/>
    </row>
    <row r="403" spans="1:5" x14ac:dyDescent="0.2">
      <c r="A403" s="3"/>
      <c r="B403" s="3"/>
      <c r="D403" s="6"/>
      <c r="E403" s="5"/>
    </row>
    <row r="404" spans="1:5" x14ac:dyDescent="0.2">
      <c r="A404" s="3"/>
      <c r="B404" s="3"/>
      <c r="D404" s="6"/>
      <c r="E404" s="5"/>
    </row>
    <row r="405" spans="1:5" x14ac:dyDescent="0.2">
      <c r="A405" s="3"/>
      <c r="B405" s="3"/>
      <c r="D405" s="6"/>
      <c r="E405" s="5"/>
    </row>
    <row r="406" spans="1:5" x14ac:dyDescent="0.2">
      <c r="A406" s="3"/>
      <c r="B406" s="3"/>
      <c r="D406" s="6"/>
      <c r="E406" s="5"/>
    </row>
    <row r="407" spans="1:5" x14ac:dyDescent="0.2">
      <c r="A407" s="3"/>
      <c r="B407" s="3"/>
      <c r="D407" s="6"/>
      <c r="E407" s="5"/>
    </row>
    <row r="408" spans="1:5" x14ac:dyDescent="0.2">
      <c r="A408" s="3"/>
      <c r="B408" s="3"/>
      <c r="D408" s="6"/>
      <c r="E408" s="5"/>
    </row>
    <row r="409" spans="1:5" x14ac:dyDescent="0.2">
      <c r="A409" s="3"/>
      <c r="B409" s="3"/>
      <c r="D409" s="6"/>
      <c r="E409" s="5"/>
    </row>
    <row r="410" spans="1:5" x14ac:dyDescent="0.2">
      <c r="A410" s="3"/>
      <c r="B410" s="3"/>
      <c r="D410" s="6"/>
      <c r="E410" s="5"/>
    </row>
    <row r="411" spans="1:5" x14ac:dyDescent="0.2">
      <c r="A411" s="3"/>
      <c r="B411" s="3"/>
      <c r="D411" s="6"/>
      <c r="E411" s="5"/>
    </row>
    <row r="412" spans="1:5" x14ac:dyDescent="0.2">
      <c r="A412" s="3"/>
      <c r="B412" s="3"/>
      <c r="D412" s="6"/>
      <c r="E412" s="5"/>
    </row>
    <row r="413" spans="1:5" x14ac:dyDescent="0.2">
      <c r="A413" s="3"/>
      <c r="B413" s="3"/>
      <c r="D413" s="6"/>
      <c r="E413" s="5"/>
    </row>
    <row r="414" spans="1:5" x14ac:dyDescent="0.2">
      <c r="A414" s="3"/>
      <c r="B414" s="3"/>
      <c r="D414" s="6"/>
      <c r="E414" s="5"/>
    </row>
    <row r="415" spans="1:5" x14ac:dyDescent="0.2">
      <c r="A415" s="3"/>
      <c r="B415" s="3"/>
      <c r="D415" s="6"/>
      <c r="E415" s="5"/>
    </row>
    <row r="416" spans="1:5" x14ac:dyDescent="0.2">
      <c r="A416" s="3"/>
      <c r="B416" s="3"/>
      <c r="D416" s="6"/>
      <c r="E416" s="5"/>
    </row>
    <row r="417" spans="1:5" x14ac:dyDescent="0.2">
      <c r="A417" s="3"/>
      <c r="B417" s="3"/>
      <c r="D417" s="6"/>
      <c r="E417" s="5"/>
    </row>
    <row r="418" spans="1:5" x14ac:dyDescent="0.2">
      <c r="A418" s="3"/>
      <c r="B418" s="3"/>
      <c r="D418" s="6"/>
      <c r="E418" s="5"/>
    </row>
    <row r="419" spans="1:5" x14ac:dyDescent="0.2">
      <c r="A419" s="3"/>
      <c r="B419" s="3"/>
      <c r="D419" s="6"/>
      <c r="E419" s="5"/>
    </row>
    <row r="420" spans="1:5" x14ac:dyDescent="0.2">
      <c r="A420" s="3"/>
      <c r="B420" s="3"/>
      <c r="D420" s="6"/>
      <c r="E420" s="5"/>
    </row>
    <row r="421" spans="1:5" x14ac:dyDescent="0.2">
      <c r="A421" s="3"/>
      <c r="B421" s="3"/>
      <c r="D421" s="6"/>
      <c r="E421" s="5"/>
    </row>
  </sheetData>
  <mergeCells count="26">
    <mergeCell ref="A279:C279"/>
    <mergeCell ref="A290:C290"/>
    <mergeCell ref="A343:C343"/>
    <mergeCell ref="A344:C344"/>
    <mergeCell ref="A104:C104"/>
    <mergeCell ref="A135:C135"/>
    <mergeCell ref="A190:C190"/>
    <mergeCell ref="A223:C223"/>
    <mergeCell ref="A236:C236"/>
    <mergeCell ref="A268:C268"/>
    <mergeCell ref="A70:C70"/>
    <mergeCell ref="A1:T1"/>
    <mergeCell ref="A2:T2"/>
    <mergeCell ref="A4:A6"/>
    <mergeCell ref="B4:B6"/>
    <mergeCell ref="C4:C6"/>
    <mergeCell ref="D4:D6"/>
    <mergeCell ref="E4:O4"/>
    <mergeCell ref="P4:P6"/>
    <mergeCell ref="Q4:R5"/>
    <mergeCell ref="S4:S6"/>
    <mergeCell ref="T4:T6"/>
    <mergeCell ref="E5:K5"/>
    <mergeCell ref="L5:O5"/>
    <mergeCell ref="A14:C14"/>
    <mergeCell ref="A31:C31"/>
  </mergeCells>
  <pageMargins left="0.70866141732283472" right="0.70866141732283472" top="0.74803149606299213" bottom="0.74803149606299213" header="0.31496062992125984" footer="0.31496062992125984"/>
  <pageSetup scale="55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1"/>
  <sheetViews>
    <sheetView showGridLines="0" topLeftCell="A304" zoomScale="75" zoomScaleNormal="75" workbookViewId="0">
      <selection activeCell="C339" sqref="C339:C342"/>
    </sheetView>
  </sheetViews>
  <sheetFormatPr baseColWidth="10" defaultRowHeight="12.75" x14ac:dyDescent="0.2"/>
  <cols>
    <col min="2" max="2" width="20.85546875" customWidth="1"/>
    <col min="3" max="3" width="23.28515625" customWidth="1"/>
    <col min="19" max="19" width="13.42578125" customWidth="1"/>
  </cols>
  <sheetData>
    <row r="1" spans="1:20" s="5" customFormat="1" ht="15.75" x14ac:dyDescent="0.25">
      <c r="A1" s="243" t="s">
        <v>311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</row>
    <row r="2" spans="1:20" s="5" customFormat="1" ht="16.5" customHeight="1" x14ac:dyDescent="0.25">
      <c r="A2" s="243" t="s">
        <v>511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</row>
    <row r="3" spans="1:20" s="5" customFormat="1" ht="15" customHeight="1" x14ac:dyDescent="0.25">
      <c r="A3" s="40" t="s">
        <v>512</v>
      </c>
      <c r="B3" s="20"/>
      <c r="C3" s="20"/>
      <c r="D3" s="27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0" s="4" customFormat="1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393</v>
      </c>
      <c r="E4" s="273" t="s">
        <v>315</v>
      </c>
      <c r="F4" s="274"/>
      <c r="G4" s="274"/>
      <c r="H4" s="274"/>
      <c r="I4" s="274"/>
      <c r="J4" s="274"/>
      <c r="K4" s="274"/>
      <c r="L4" s="274"/>
      <c r="M4" s="274"/>
      <c r="N4" s="274"/>
      <c r="O4" s="275"/>
      <c r="P4" s="250" t="s">
        <v>394</v>
      </c>
      <c r="Q4" s="256" t="s">
        <v>402</v>
      </c>
      <c r="R4" s="257"/>
      <c r="S4" s="260" t="s">
        <v>395</v>
      </c>
      <c r="T4" s="263" t="s">
        <v>396</v>
      </c>
    </row>
    <row r="5" spans="1:20" s="4" customFormat="1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270" t="s">
        <v>316</v>
      </c>
      <c r="M5" s="271"/>
      <c r="N5" s="271"/>
      <c r="O5" s="272"/>
      <c r="P5" s="251"/>
      <c r="Q5" s="258"/>
      <c r="R5" s="259"/>
      <c r="S5" s="261"/>
      <c r="T5" s="264"/>
    </row>
    <row r="6" spans="1:20" s="4" customFormat="1" ht="29.25" customHeight="1" x14ac:dyDescent="0.25">
      <c r="A6" s="246"/>
      <c r="B6" s="249"/>
      <c r="C6" s="249"/>
      <c r="D6" s="252"/>
      <c r="E6" s="149" t="s">
        <v>398</v>
      </c>
      <c r="F6" s="149" t="s">
        <v>399</v>
      </c>
      <c r="G6" s="149" t="s">
        <v>400</v>
      </c>
      <c r="H6" s="149" t="s">
        <v>401</v>
      </c>
      <c r="I6" s="150" t="s">
        <v>12</v>
      </c>
      <c r="J6" s="151" t="s">
        <v>480</v>
      </c>
      <c r="K6" s="150" t="s">
        <v>0</v>
      </c>
      <c r="L6" s="150" t="s">
        <v>13</v>
      </c>
      <c r="M6" s="150" t="s">
        <v>14</v>
      </c>
      <c r="N6" s="150" t="s">
        <v>15</v>
      </c>
      <c r="O6" s="150" t="s">
        <v>0</v>
      </c>
      <c r="P6" s="252"/>
      <c r="Q6" s="152" t="s">
        <v>16</v>
      </c>
      <c r="R6" s="151" t="s">
        <v>17</v>
      </c>
      <c r="S6" s="262"/>
      <c r="T6" s="265"/>
    </row>
    <row r="7" spans="1:20" s="4" customFormat="1" ht="12.75" customHeight="1" x14ac:dyDescent="0.2">
      <c r="A7" s="171" t="s">
        <v>1</v>
      </c>
      <c r="B7" s="56" t="s">
        <v>308</v>
      </c>
      <c r="C7" s="46" t="s">
        <v>308</v>
      </c>
      <c r="D7" s="153"/>
      <c r="E7" s="154"/>
      <c r="F7" s="154"/>
      <c r="G7" s="154"/>
      <c r="H7" s="154">
        <f>+G7+F7+E7</f>
        <v>0</v>
      </c>
      <c r="I7" s="154"/>
      <c r="J7" s="154"/>
      <c r="K7" s="154">
        <f>+J7+I7+H7</f>
        <v>0</v>
      </c>
      <c r="L7" s="154"/>
      <c r="M7" s="154"/>
      <c r="N7" s="154"/>
      <c r="O7" s="154">
        <f>+N7+M7+L7</f>
        <v>0</v>
      </c>
      <c r="P7" s="154">
        <f t="shared" ref="P7:P13" si="0">+O7+K7</f>
        <v>0</v>
      </c>
      <c r="Q7" s="154"/>
      <c r="R7" s="154"/>
      <c r="S7" s="154">
        <f>+R7+Q7</f>
        <v>0</v>
      </c>
      <c r="T7" s="154">
        <f>+S7+P7</f>
        <v>0</v>
      </c>
    </row>
    <row r="8" spans="1:20" s="4" customFormat="1" ht="12.75" customHeight="1" x14ac:dyDescent="0.2">
      <c r="A8" s="103"/>
      <c r="B8" s="57"/>
      <c r="C8" s="49" t="s">
        <v>414</v>
      </c>
      <c r="D8" s="50"/>
      <c r="E8" s="14"/>
      <c r="F8" s="14"/>
      <c r="G8" s="14"/>
      <c r="H8" s="14">
        <f t="shared" ref="H8:H13" si="1">+G8+F8+E8</f>
        <v>0</v>
      </c>
      <c r="I8" s="14"/>
      <c r="J8" s="14"/>
      <c r="K8" s="14">
        <f t="shared" ref="K8:K13" si="2">+J8+I8+H8</f>
        <v>0</v>
      </c>
      <c r="L8" s="14"/>
      <c r="M8" s="14"/>
      <c r="N8" s="14"/>
      <c r="O8" s="14">
        <f t="shared" ref="O8:O13" si="3">+N8+M8+L8</f>
        <v>0</v>
      </c>
      <c r="P8" s="14">
        <f t="shared" si="0"/>
        <v>0</v>
      </c>
      <c r="Q8" s="14"/>
      <c r="R8" s="14"/>
      <c r="S8" s="14">
        <f t="shared" ref="S8:S13" si="4">+R8+Q8</f>
        <v>0</v>
      </c>
      <c r="T8" s="14">
        <f t="shared" ref="T8:T13" si="5">+S8+P8</f>
        <v>0</v>
      </c>
    </row>
    <row r="9" spans="1:20" s="4" customFormat="1" ht="12.75" customHeight="1" x14ac:dyDescent="0.2">
      <c r="A9" s="102"/>
      <c r="B9" s="123"/>
      <c r="C9" s="49" t="s">
        <v>263</v>
      </c>
      <c r="D9" s="50"/>
      <c r="E9" s="14"/>
      <c r="F9" s="14"/>
      <c r="G9" s="14"/>
      <c r="H9" s="14">
        <f t="shared" si="1"/>
        <v>0</v>
      </c>
      <c r="I9" s="14"/>
      <c r="J9" s="14"/>
      <c r="K9" s="14">
        <f>+J9+I9+H9</f>
        <v>0</v>
      </c>
      <c r="L9" s="14"/>
      <c r="M9" s="14"/>
      <c r="N9" s="14"/>
      <c r="O9" s="14">
        <f>+N9+M9+L9</f>
        <v>0</v>
      </c>
      <c r="P9" s="14">
        <f t="shared" si="0"/>
        <v>0</v>
      </c>
      <c r="Q9" s="14"/>
      <c r="R9" s="14"/>
      <c r="S9" s="14">
        <f t="shared" si="4"/>
        <v>0</v>
      </c>
      <c r="T9" s="14">
        <f t="shared" si="5"/>
        <v>0</v>
      </c>
    </row>
    <row r="10" spans="1:20" s="4" customFormat="1" ht="12.75" customHeight="1" x14ac:dyDescent="0.2">
      <c r="A10" s="102"/>
      <c r="B10" s="57" t="s">
        <v>415</v>
      </c>
      <c r="C10" s="155" t="s">
        <v>297</v>
      </c>
      <c r="D10" s="50"/>
      <c r="E10" s="14"/>
      <c r="F10" s="14"/>
      <c r="G10" s="14"/>
      <c r="H10" s="14">
        <f t="shared" si="1"/>
        <v>0</v>
      </c>
      <c r="I10" s="14"/>
      <c r="J10" s="14"/>
      <c r="K10" s="14">
        <f t="shared" si="2"/>
        <v>0</v>
      </c>
      <c r="L10" s="14"/>
      <c r="M10" s="14"/>
      <c r="N10" s="14"/>
      <c r="O10" s="14">
        <f t="shared" si="3"/>
        <v>0</v>
      </c>
      <c r="P10" s="14">
        <f t="shared" si="0"/>
        <v>0</v>
      </c>
      <c r="Q10" s="14"/>
      <c r="R10" s="14"/>
      <c r="S10" s="14">
        <f t="shared" si="4"/>
        <v>0</v>
      </c>
      <c r="T10" s="14">
        <f t="shared" si="5"/>
        <v>0</v>
      </c>
    </row>
    <row r="11" spans="1:20" s="4" customFormat="1" ht="12.75" customHeight="1" x14ac:dyDescent="0.2">
      <c r="A11" s="102"/>
      <c r="B11" s="58"/>
      <c r="C11" s="155" t="s">
        <v>298</v>
      </c>
      <c r="D11" s="50"/>
      <c r="E11" s="14"/>
      <c r="F11" s="14"/>
      <c r="G11" s="14"/>
      <c r="H11" s="14">
        <f t="shared" si="1"/>
        <v>0</v>
      </c>
      <c r="I11" s="14"/>
      <c r="J11" s="14"/>
      <c r="K11" s="14">
        <f t="shared" si="2"/>
        <v>0</v>
      </c>
      <c r="L11" s="14"/>
      <c r="M11" s="14"/>
      <c r="N11" s="14"/>
      <c r="O11" s="14">
        <f t="shared" si="3"/>
        <v>0</v>
      </c>
      <c r="P11" s="14">
        <f t="shared" si="0"/>
        <v>0</v>
      </c>
      <c r="Q11" s="14"/>
      <c r="R11" s="14"/>
      <c r="S11" s="14">
        <f t="shared" si="4"/>
        <v>0</v>
      </c>
      <c r="T11" s="14">
        <f t="shared" si="5"/>
        <v>0</v>
      </c>
    </row>
    <row r="12" spans="1:20" s="4" customFormat="1" ht="12.75" customHeight="1" x14ac:dyDescent="0.2">
      <c r="A12" s="102"/>
      <c r="B12" s="58"/>
      <c r="C12" s="155" t="s">
        <v>415</v>
      </c>
      <c r="D12" s="50"/>
      <c r="E12" s="14"/>
      <c r="F12" s="14"/>
      <c r="G12" s="14"/>
      <c r="H12" s="14">
        <f t="shared" si="1"/>
        <v>0</v>
      </c>
      <c r="I12" s="14"/>
      <c r="J12" s="14"/>
      <c r="K12" s="14">
        <f t="shared" si="2"/>
        <v>0</v>
      </c>
      <c r="L12" s="14"/>
      <c r="M12" s="14"/>
      <c r="N12" s="14"/>
      <c r="O12" s="14">
        <f t="shared" si="3"/>
        <v>0</v>
      </c>
      <c r="P12" s="14">
        <f t="shared" si="0"/>
        <v>0</v>
      </c>
      <c r="Q12" s="14"/>
      <c r="R12" s="14"/>
      <c r="S12" s="14">
        <f t="shared" si="4"/>
        <v>0</v>
      </c>
      <c r="T12" s="14">
        <f t="shared" si="5"/>
        <v>0</v>
      </c>
    </row>
    <row r="13" spans="1:20" s="4" customFormat="1" ht="12.75" customHeight="1" x14ac:dyDescent="0.2">
      <c r="A13" s="102"/>
      <c r="B13" s="158"/>
      <c r="C13" s="159" t="s">
        <v>264</v>
      </c>
      <c r="D13" s="160"/>
      <c r="E13" s="25"/>
      <c r="F13" s="25"/>
      <c r="G13" s="25"/>
      <c r="H13" s="25">
        <f t="shared" si="1"/>
        <v>0</v>
      </c>
      <c r="I13" s="25"/>
      <c r="J13" s="25"/>
      <c r="K13" s="25">
        <f t="shared" si="2"/>
        <v>0</v>
      </c>
      <c r="L13" s="25"/>
      <c r="M13" s="25"/>
      <c r="N13" s="25"/>
      <c r="O13" s="25">
        <f t="shared" si="3"/>
        <v>0</v>
      </c>
      <c r="P13" s="25">
        <f t="shared" si="0"/>
        <v>0</v>
      </c>
      <c r="Q13" s="25"/>
      <c r="R13" s="25"/>
      <c r="S13" s="25">
        <f t="shared" si="4"/>
        <v>0</v>
      </c>
      <c r="T13" s="25">
        <f t="shared" si="5"/>
        <v>0</v>
      </c>
    </row>
    <row r="14" spans="1:20" s="4" customFormat="1" ht="12.75" customHeight="1" x14ac:dyDescent="0.25">
      <c r="A14" s="230" t="s">
        <v>0</v>
      </c>
      <c r="B14" s="231"/>
      <c r="C14" s="232" t="s">
        <v>0</v>
      </c>
      <c r="D14" s="53">
        <f>+SUM(D7:D7)</f>
        <v>0</v>
      </c>
      <c r="E14" s="54">
        <f>SUM(E7:E7)</f>
        <v>0</v>
      </c>
      <c r="F14" s="54">
        <f>SUM(F7:F7)</f>
        <v>0</v>
      </c>
      <c r="G14" s="54">
        <f>SUM(G7:G7)</f>
        <v>0</v>
      </c>
      <c r="H14" s="54">
        <f>SUM(H7:H7)</f>
        <v>0</v>
      </c>
      <c r="I14" s="54">
        <f t="shared" ref="I14:T14" si="6">+SUM(I7:I7)</f>
        <v>0</v>
      </c>
      <c r="J14" s="54">
        <f t="shared" si="6"/>
        <v>0</v>
      </c>
      <c r="K14" s="54">
        <f t="shared" si="6"/>
        <v>0</v>
      </c>
      <c r="L14" s="54">
        <f t="shared" si="6"/>
        <v>0</v>
      </c>
      <c r="M14" s="54">
        <f t="shared" si="6"/>
        <v>0</v>
      </c>
      <c r="N14" s="54">
        <f t="shared" si="6"/>
        <v>0</v>
      </c>
      <c r="O14" s="54">
        <f t="shared" si="6"/>
        <v>0</v>
      </c>
      <c r="P14" s="54">
        <f t="shared" si="6"/>
        <v>0</v>
      </c>
      <c r="Q14" s="54">
        <f t="shared" si="6"/>
        <v>0</v>
      </c>
      <c r="R14" s="54">
        <f t="shared" si="6"/>
        <v>0</v>
      </c>
      <c r="S14" s="54">
        <f t="shared" si="6"/>
        <v>0</v>
      </c>
      <c r="T14" s="55">
        <f t="shared" si="6"/>
        <v>0</v>
      </c>
    </row>
    <row r="15" spans="1:20" ht="12.75" customHeight="1" x14ac:dyDescent="0.2">
      <c r="A15" s="172" t="s">
        <v>2</v>
      </c>
      <c r="B15" s="70" t="s">
        <v>418</v>
      </c>
      <c r="C15" s="161" t="s">
        <v>299</v>
      </c>
      <c r="D15" s="153"/>
      <c r="E15" s="154"/>
      <c r="F15" s="154"/>
      <c r="G15" s="154"/>
      <c r="H15" s="154">
        <f>SUM(E15:G15)</f>
        <v>0</v>
      </c>
      <c r="I15" s="154"/>
      <c r="J15" s="154"/>
      <c r="K15" s="154">
        <f>SUM(H15:J15)</f>
        <v>0</v>
      </c>
      <c r="L15" s="154"/>
      <c r="M15" s="154"/>
      <c r="N15" s="154"/>
      <c r="O15" s="154">
        <f>SUM(L15:N15)</f>
        <v>0</v>
      </c>
      <c r="P15" s="154">
        <f>+O15+K15</f>
        <v>0</v>
      </c>
      <c r="Q15" s="154"/>
      <c r="R15" s="154"/>
      <c r="S15" s="154">
        <f>+R15+Q15</f>
        <v>0</v>
      </c>
      <c r="T15" s="154">
        <f>+S15+P15</f>
        <v>0</v>
      </c>
    </row>
    <row r="16" spans="1:20" ht="12.75" customHeight="1" x14ac:dyDescent="0.2">
      <c r="A16" s="119"/>
      <c r="B16" s="71"/>
      <c r="C16" s="26" t="s">
        <v>265</v>
      </c>
      <c r="D16" s="162">
        <v>4</v>
      </c>
      <c r="E16" s="24">
        <v>0</v>
      </c>
      <c r="F16" s="24">
        <v>0</v>
      </c>
      <c r="G16" s="24">
        <v>0</v>
      </c>
      <c r="H16" s="24">
        <f>SUM(E16:G16)</f>
        <v>0</v>
      </c>
      <c r="I16" s="24">
        <v>0.1</v>
      </c>
      <c r="J16" s="24">
        <v>0</v>
      </c>
      <c r="K16" s="24">
        <f>SUM(H16:J16)</f>
        <v>0.1</v>
      </c>
      <c r="L16" s="24">
        <v>0.5</v>
      </c>
      <c r="M16" s="24">
        <v>0.35</v>
      </c>
      <c r="N16" s="24">
        <v>1.77</v>
      </c>
      <c r="O16" s="24">
        <f>SUM(L16:N16)</f>
        <v>2.62</v>
      </c>
      <c r="P16" s="24">
        <f>K16+O16</f>
        <v>2.72</v>
      </c>
      <c r="Q16" s="24">
        <v>0</v>
      </c>
      <c r="R16" s="24">
        <v>0</v>
      </c>
      <c r="S16" s="24">
        <f>SUM(Q16:R16)</f>
        <v>0</v>
      </c>
      <c r="T16" s="24">
        <f>P16+S16</f>
        <v>2.72</v>
      </c>
    </row>
    <row r="17" spans="1:20" ht="12.75" customHeight="1" x14ac:dyDescent="0.2">
      <c r="A17" s="119"/>
      <c r="B17" s="71"/>
      <c r="C17" s="26" t="s">
        <v>417</v>
      </c>
      <c r="D17" s="162"/>
      <c r="E17" s="24"/>
      <c r="F17" s="24"/>
      <c r="G17" s="24"/>
      <c r="H17" s="24">
        <f>SUM(E17:G17)</f>
        <v>0</v>
      </c>
      <c r="I17" s="24"/>
      <c r="J17" s="24"/>
      <c r="K17" s="24">
        <f>SUM(H17:J17)</f>
        <v>0</v>
      </c>
      <c r="L17" s="24"/>
      <c r="M17" s="24"/>
      <c r="N17" s="24"/>
      <c r="O17" s="24">
        <f>SUM(L17:N17)</f>
        <v>0</v>
      </c>
      <c r="P17" s="24">
        <f>+O17+K17</f>
        <v>0</v>
      </c>
      <c r="Q17" s="24"/>
      <c r="R17" s="24"/>
      <c r="S17" s="24">
        <f>+R17+Q17</f>
        <v>0</v>
      </c>
      <c r="T17" s="24">
        <f>+S17+P17</f>
        <v>0</v>
      </c>
    </row>
    <row r="18" spans="1:20" ht="12.75" customHeight="1" x14ac:dyDescent="0.2">
      <c r="A18" s="119"/>
      <c r="B18" s="71"/>
      <c r="C18" s="26" t="s">
        <v>19</v>
      </c>
      <c r="D18" s="162">
        <v>14</v>
      </c>
      <c r="E18" s="24">
        <v>0</v>
      </c>
      <c r="F18" s="24">
        <v>0</v>
      </c>
      <c r="G18" s="24">
        <v>0</v>
      </c>
      <c r="H18" s="24">
        <f t="shared" ref="H18:H24" si="7">SUM(E18:G18)</f>
        <v>0</v>
      </c>
      <c r="I18" s="24">
        <v>10.999999999999998</v>
      </c>
      <c r="J18" s="24">
        <v>0</v>
      </c>
      <c r="K18" s="24">
        <f t="shared" ref="K18:K24" si="8">SUM(H18:J18)</f>
        <v>10.999999999999998</v>
      </c>
      <c r="L18" s="24">
        <v>0</v>
      </c>
      <c r="M18" s="24">
        <v>5.17</v>
      </c>
      <c r="N18" s="24">
        <v>4.919999999999999</v>
      </c>
      <c r="O18" s="24">
        <f t="shared" ref="O18:O24" si="9">SUM(L18:N18)</f>
        <v>10.09</v>
      </c>
      <c r="P18" s="24">
        <f t="shared" ref="P18:P24" si="10">K18+O18</f>
        <v>21.089999999999996</v>
      </c>
      <c r="Q18" s="24">
        <v>0</v>
      </c>
      <c r="R18" s="24">
        <v>0.02</v>
      </c>
      <c r="S18" s="24">
        <f t="shared" ref="S18:S24" si="11">SUM(Q18:R18)</f>
        <v>0.02</v>
      </c>
      <c r="T18" s="24">
        <f t="shared" ref="T18:T24" si="12">P18+S18</f>
        <v>21.109999999999996</v>
      </c>
    </row>
    <row r="19" spans="1:20" ht="12.75" customHeight="1" x14ac:dyDescent="0.2">
      <c r="A19" s="119"/>
      <c r="B19" s="71"/>
      <c r="C19" s="26" t="s">
        <v>340</v>
      </c>
      <c r="D19" s="162">
        <v>2</v>
      </c>
      <c r="E19" s="24">
        <v>0</v>
      </c>
      <c r="F19" s="24">
        <v>0</v>
      </c>
      <c r="G19" s="24">
        <v>0</v>
      </c>
      <c r="H19" s="24">
        <f t="shared" si="7"/>
        <v>0</v>
      </c>
      <c r="I19" s="24">
        <v>0</v>
      </c>
      <c r="J19" s="24">
        <v>0</v>
      </c>
      <c r="K19" s="24">
        <f t="shared" si="8"/>
        <v>0</v>
      </c>
      <c r="L19" s="24">
        <v>1.5</v>
      </c>
      <c r="M19" s="24">
        <v>7.5</v>
      </c>
      <c r="N19" s="24">
        <v>4</v>
      </c>
      <c r="O19" s="24">
        <f t="shared" si="9"/>
        <v>13</v>
      </c>
      <c r="P19" s="24">
        <f t="shared" si="10"/>
        <v>13</v>
      </c>
      <c r="Q19" s="24">
        <v>2</v>
      </c>
      <c r="R19" s="24">
        <v>0</v>
      </c>
      <c r="S19" s="24">
        <f t="shared" si="11"/>
        <v>2</v>
      </c>
      <c r="T19" s="24">
        <f t="shared" si="12"/>
        <v>15</v>
      </c>
    </row>
    <row r="20" spans="1:20" ht="12.75" customHeight="1" x14ac:dyDescent="0.2">
      <c r="A20" s="119"/>
      <c r="B20" s="87"/>
      <c r="C20" s="26" t="s">
        <v>268</v>
      </c>
      <c r="D20" s="162">
        <v>1</v>
      </c>
      <c r="E20" s="24">
        <v>0</v>
      </c>
      <c r="F20" s="24">
        <v>0</v>
      </c>
      <c r="G20" s="24">
        <v>0</v>
      </c>
      <c r="H20" s="24">
        <f t="shared" si="7"/>
        <v>0</v>
      </c>
      <c r="I20" s="24">
        <v>0</v>
      </c>
      <c r="J20" s="24">
        <v>0</v>
      </c>
      <c r="K20" s="24">
        <f t="shared" si="8"/>
        <v>0</v>
      </c>
      <c r="L20" s="24">
        <v>1</v>
      </c>
      <c r="M20" s="24">
        <v>6</v>
      </c>
      <c r="N20" s="24">
        <v>2</v>
      </c>
      <c r="O20" s="24">
        <f t="shared" si="9"/>
        <v>9</v>
      </c>
      <c r="P20" s="24">
        <f t="shared" si="10"/>
        <v>9</v>
      </c>
      <c r="Q20" s="24">
        <v>0</v>
      </c>
      <c r="R20" s="24">
        <v>0</v>
      </c>
      <c r="S20" s="24">
        <f t="shared" si="11"/>
        <v>0</v>
      </c>
      <c r="T20" s="24">
        <f t="shared" si="12"/>
        <v>9</v>
      </c>
    </row>
    <row r="21" spans="1:20" ht="12.75" customHeight="1" x14ac:dyDescent="0.2">
      <c r="A21" s="119"/>
      <c r="B21" s="71" t="s">
        <v>419</v>
      </c>
      <c r="C21" s="26" t="s">
        <v>349</v>
      </c>
      <c r="D21" s="162">
        <v>1</v>
      </c>
      <c r="E21" s="24">
        <v>0</v>
      </c>
      <c r="F21" s="24">
        <v>0</v>
      </c>
      <c r="G21" s="24">
        <v>0</v>
      </c>
      <c r="H21" s="24">
        <f t="shared" si="7"/>
        <v>0</v>
      </c>
      <c r="I21" s="24">
        <v>0</v>
      </c>
      <c r="J21" s="24">
        <v>0</v>
      </c>
      <c r="K21" s="24">
        <f t="shared" si="8"/>
        <v>0</v>
      </c>
      <c r="L21" s="24">
        <v>0</v>
      </c>
      <c r="M21" s="24">
        <v>0.01</v>
      </c>
      <c r="N21" s="24">
        <v>0</v>
      </c>
      <c r="O21" s="24">
        <f t="shared" si="9"/>
        <v>0.01</v>
      </c>
      <c r="P21" s="24">
        <f t="shared" si="10"/>
        <v>0.01</v>
      </c>
      <c r="Q21" s="24">
        <v>0</v>
      </c>
      <c r="R21" s="24">
        <v>0</v>
      </c>
      <c r="S21" s="24">
        <f t="shared" si="11"/>
        <v>0</v>
      </c>
      <c r="T21" s="24">
        <f t="shared" si="12"/>
        <v>0.01</v>
      </c>
    </row>
    <row r="22" spans="1:20" ht="12.75" customHeight="1" x14ac:dyDescent="0.2">
      <c r="A22" s="119"/>
      <c r="B22" s="71"/>
      <c r="C22" s="26" t="s">
        <v>341</v>
      </c>
      <c r="D22" s="162">
        <v>1</v>
      </c>
      <c r="E22" s="24">
        <v>0</v>
      </c>
      <c r="F22" s="24">
        <v>0</v>
      </c>
      <c r="G22" s="24">
        <v>0</v>
      </c>
      <c r="H22" s="24">
        <f t="shared" si="7"/>
        <v>0</v>
      </c>
      <c r="I22" s="24">
        <v>0.75</v>
      </c>
      <c r="J22" s="24">
        <v>0</v>
      </c>
      <c r="K22" s="24">
        <f t="shared" si="8"/>
        <v>0.75</v>
      </c>
      <c r="L22" s="24">
        <v>0.25</v>
      </c>
      <c r="M22" s="24">
        <v>4</v>
      </c>
      <c r="N22" s="24">
        <v>1.5</v>
      </c>
      <c r="O22" s="24">
        <f t="shared" si="9"/>
        <v>5.75</v>
      </c>
      <c r="P22" s="24">
        <f t="shared" si="10"/>
        <v>6.5</v>
      </c>
      <c r="Q22" s="24">
        <v>0.5</v>
      </c>
      <c r="R22" s="24">
        <v>0</v>
      </c>
      <c r="S22" s="24">
        <f t="shared" si="11"/>
        <v>0.5</v>
      </c>
      <c r="T22" s="24">
        <f t="shared" si="12"/>
        <v>7</v>
      </c>
    </row>
    <row r="23" spans="1:20" ht="12.75" customHeight="1" x14ac:dyDescent="0.2">
      <c r="A23" s="119"/>
      <c r="B23" s="71"/>
      <c r="C23" s="26" t="s">
        <v>21</v>
      </c>
      <c r="D23" s="162">
        <v>40</v>
      </c>
      <c r="E23" s="24">
        <v>0</v>
      </c>
      <c r="F23" s="24">
        <v>0</v>
      </c>
      <c r="G23" s="24">
        <v>0</v>
      </c>
      <c r="H23" s="24">
        <f t="shared" si="7"/>
        <v>0</v>
      </c>
      <c r="I23" s="24">
        <v>80.220000000000013</v>
      </c>
      <c r="J23" s="24">
        <v>0</v>
      </c>
      <c r="K23" s="24">
        <f t="shared" si="8"/>
        <v>80.220000000000013</v>
      </c>
      <c r="L23" s="24">
        <v>47.92</v>
      </c>
      <c r="M23" s="24">
        <v>59.26</v>
      </c>
      <c r="N23" s="24">
        <v>18.97</v>
      </c>
      <c r="O23" s="24">
        <f t="shared" si="9"/>
        <v>126.15</v>
      </c>
      <c r="P23" s="24">
        <f t="shared" si="10"/>
        <v>206.37</v>
      </c>
      <c r="Q23" s="24">
        <v>0</v>
      </c>
      <c r="R23" s="24">
        <v>1</v>
      </c>
      <c r="S23" s="24">
        <f t="shared" si="11"/>
        <v>1</v>
      </c>
      <c r="T23" s="24">
        <f t="shared" si="12"/>
        <v>207.37</v>
      </c>
    </row>
    <row r="24" spans="1:20" ht="12.75" customHeight="1" x14ac:dyDescent="0.2">
      <c r="A24" s="119"/>
      <c r="B24" s="71"/>
      <c r="C24" s="26" t="s">
        <v>309</v>
      </c>
      <c r="D24" s="162">
        <v>1</v>
      </c>
      <c r="E24" s="24">
        <v>0</v>
      </c>
      <c r="F24" s="24">
        <v>0</v>
      </c>
      <c r="G24" s="24">
        <v>0</v>
      </c>
      <c r="H24" s="24">
        <f t="shared" si="7"/>
        <v>0</v>
      </c>
      <c r="I24" s="24">
        <v>0</v>
      </c>
      <c r="J24" s="24">
        <v>0</v>
      </c>
      <c r="K24" s="24">
        <f t="shared" si="8"/>
        <v>0</v>
      </c>
      <c r="L24" s="24">
        <v>5</v>
      </c>
      <c r="M24" s="24">
        <v>0</v>
      </c>
      <c r="N24" s="24">
        <v>0</v>
      </c>
      <c r="O24" s="24">
        <f t="shared" si="9"/>
        <v>5</v>
      </c>
      <c r="P24" s="24">
        <f t="shared" si="10"/>
        <v>5</v>
      </c>
      <c r="Q24" s="24">
        <v>0</v>
      </c>
      <c r="R24" s="24">
        <v>0</v>
      </c>
      <c r="S24" s="24">
        <f t="shared" si="11"/>
        <v>0</v>
      </c>
      <c r="T24" s="24">
        <f t="shared" si="12"/>
        <v>5</v>
      </c>
    </row>
    <row r="25" spans="1:20" ht="12.75" customHeight="1" x14ac:dyDescent="0.2">
      <c r="A25" s="119"/>
      <c r="B25" s="87"/>
      <c r="C25" s="26" t="s">
        <v>266</v>
      </c>
      <c r="D25" s="162"/>
      <c r="E25" s="24"/>
      <c r="F25" s="24"/>
      <c r="G25" s="24"/>
      <c r="H25" s="24">
        <f t="shared" ref="H25:H30" si="13">SUM(E25:G25)</f>
        <v>0</v>
      </c>
      <c r="I25" s="24"/>
      <c r="J25" s="24"/>
      <c r="K25" s="24">
        <f t="shared" ref="K25:K30" si="14">SUM(H25:J25)</f>
        <v>0</v>
      </c>
      <c r="L25" s="24"/>
      <c r="M25" s="24"/>
      <c r="N25" s="24"/>
      <c r="O25" s="24">
        <f t="shared" ref="O25:O30" si="15">SUM(L25:N25)</f>
        <v>0</v>
      </c>
      <c r="P25" s="24">
        <f>+O25+K25</f>
        <v>0</v>
      </c>
      <c r="Q25" s="24"/>
      <c r="R25" s="24"/>
      <c r="S25" s="24">
        <f>+R25+Q25</f>
        <v>0</v>
      </c>
      <c r="T25" s="24">
        <f>+S25+P25</f>
        <v>0</v>
      </c>
    </row>
    <row r="26" spans="1:20" ht="12.75" customHeight="1" x14ac:dyDescent="0.2">
      <c r="A26" s="119"/>
      <c r="B26" s="71" t="s">
        <v>420</v>
      </c>
      <c r="C26" s="26" t="s">
        <v>300</v>
      </c>
      <c r="D26" s="162"/>
      <c r="E26" s="24"/>
      <c r="F26" s="24"/>
      <c r="G26" s="24"/>
      <c r="H26" s="24">
        <f t="shared" si="13"/>
        <v>0</v>
      </c>
      <c r="I26" s="24"/>
      <c r="J26" s="24"/>
      <c r="K26" s="24">
        <f t="shared" si="14"/>
        <v>0</v>
      </c>
      <c r="L26" s="24"/>
      <c r="M26" s="24"/>
      <c r="N26" s="24"/>
      <c r="O26" s="24">
        <f t="shared" si="15"/>
        <v>0</v>
      </c>
      <c r="P26" s="24">
        <f>+O26+K26</f>
        <v>0</v>
      </c>
      <c r="Q26" s="24"/>
      <c r="R26" s="24"/>
      <c r="S26" s="24">
        <f>+R26+Q26</f>
        <v>0</v>
      </c>
      <c r="T26" s="24">
        <f>+S26+P26</f>
        <v>0</v>
      </c>
    </row>
    <row r="27" spans="1:20" ht="12.75" customHeight="1" x14ac:dyDescent="0.2">
      <c r="A27" s="119"/>
      <c r="B27" s="71"/>
      <c r="C27" s="26" t="s">
        <v>18</v>
      </c>
      <c r="D27" s="162"/>
      <c r="E27" s="24"/>
      <c r="F27" s="24"/>
      <c r="G27" s="24"/>
      <c r="H27" s="24">
        <f t="shared" si="13"/>
        <v>0</v>
      </c>
      <c r="I27" s="24"/>
      <c r="J27" s="24"/>
      <c r="K27" s="24">
        <f t="shared" si="14"/>
        <v>0</v>
      </c>
      <c r="L27" s="24"/>
      <c r="M27" s="24"/>
      <c r="N27" s="24"/>
      <c r="O27" s="24">
        <f t="shared" si="15"/>
        <v>0</v>
      </c>
      <c r="P27" s="24">
        <f>+O27+K27</f>
        <v>0</v>
      </c>
      <c r="Q27" s="24"/>
      <c r="R27" s="24"/>
      <c r="S27" s="24">
        <f>+R27+Q27</f>
        <v>0</v>
      </c>
      <c r="T27" s="24">
        <f>+S27+P27</f>
        <v>0</v>
      </c>
    </row>
    <row r="28" spans="1:20" ht="12.75" customHeight="1" x14ac:dyDescent="0.2">
      <c r="A28" s="119"/>
      <c r="B28" s="71"/>
      <c r="C28" s="26" t="s">
        <v>20</v>
      </c>
      <c r="D28" s="162">
        <v>7</v>
      </c>
      <c r="E28" s="24">
        <v>0</v>
      </c>
      <c r="F28" s="24">
        <v>0</v>
      </c>
      <c r="G28" s="24">
        <v>0</v>
      </c>
      <c r="H28" s="24">
        <f t="shared" si="13"/>
        <v>0</v>
      </c>
      <c r="I28" s="24">
        <v>1</v>
      </c>
      <c r="J28" s="24">
        <v>0</v>
      </c>
      <c r="K28" s="24">
        <f t="shared" si="14"/>
        <v>1</v>
      </c>
      <c r="L28" s="24">
        <v>1</v>
      </c>
      <c r="M28" s="24">
        <v>7.7299999999999995</v>
      </c>
      <c r="N28" s="24">
        <v>7.35</v>
      </c>
      <c r="O28" s="24">
        <f t="shared" si="15"/>
        <v>16.079999999999998</v>
      </c>
      <c r="P28" s="24">
        <f>K28+O28</f>
        <v>17.079999999999998</v>
      </c>
      <c r="Q28" s="24">
        <v>0</v>
      </c>
      <c r="R28" s="24">
        <v>0</v>
      </c>
      <c r="S28" s="24">
        <f>SUM(Q28:R28)</f>
        <v>0</v>
      </c>
      <c r="T28" s="24">
        <f>P28+S28</f>
        <v>17.079999999999998</v>
      </c>
    </row>
    <row r="29" spans="1:20" ht="12.75" customHeight="1" x14ac:dyDescent="0.2">
      <c r="A29" s="119"/>
      <c r="B29" s="71"/>
      <c r="C29" s="163" t="s">
        <v>342</v>
      </c>
      <c r="D29" s="64"/>
      <c r="E29" s="36"/>
      <c r="F29" s="36"/>
      <c r="G29" s="36"/>
      <c r="H29" s="36">
        <f t="shared" si="13"/>
        <v>0</v>
      </c>
      <c r="I29" s="36"/>
      <c r="J29" s="36"/>
      <c r="K29" s="36">
        <f t="shared" si="14"/>
        <v>0</v>
      </c>
      <c r="L29" s="36"/>
      <c r="M29" s="36"/>
      <c r="N29" s="36"/>
      <c r="O29" s="36">
        <f t="shared" si="15"/>
        <v>0</v>
      </c>
      <c r="P29" s="36">
        <v>0</v>
      </c>
      <c r="Q29" s="36"/>
      <c r="R29" s="36"/>
      <c r="S29" s="36">
        <f>+R29+Q29</f>
        <v>0</v>
      </c>
      <c r="T29" s="36"/>
    </row>
    <row r="30" spans="1:20" ht="12.75" customHeight="1" x14ac:dyDescent="0.2">
      <c r="A30" s="119"/>
      <c r="B30" s="71"/>
      <c r="C30" s="165" t="s">
        <v>267</v>
      </c>
      <c r="D30" s="160"/>
      <c r="E30" s="25"/>
      <c r="F30" s="25"/>
      <c r="G30" s="25"/>
      <c r="H30" s="25">
        <f t="shared" si="13"/>
        <v>0</v>
      </c>
      <c r="I30" s="25"/>
      <c r="J30" s="25"/>
      <c r="K30" s="25">
        <f t="shared" si="14"/>
        <v>0</v>
      </c>
      <c r="L30" s="25"/>
      <c r="M30" s="25"/>
      <c r="N30" s="25"/>
      <c r="O30" s="25">
        <f t="shared" si="15"/>
        <v>0</v>
      </c>
      <c r="P30" s="25">
        <f>+O30+K30</f>
        <v>0</v>
      </c>
      <c r="Q30" s="25"/>
      <c r="R30" s="25"/>
      <c r="S30" s="25">
        <f>+R30+Q30</f>
        <v>0</v>
      </c>
      <c r="T30" s="25">
        <f>+S30+P30</f>
        <v>0</v>
      </c>
    </row>
    <row r="31" spans="1:20" ht="12.75" customHeight="1" x14ac:dyDescent="0.25">
      <c r="A31" s="230" t="s">
        <v>0</v>
      </c>
      <c r="B31" s="231"/>
      <c r="C31" s="232" t="s">
        <v>0</v>
      </c>
      <c r="D31" s="53">
        <f t="shared" ref="D31:J31" si="16">SUM(D15:D30)</f>
        <v>71</v>
      </c>
      <c r="E31" s="54">
        <f t="shared" si="16"/>
        <v>0</v>
      </c>
      <c r="F31" s="54">
        <f t="shared" si="16"/>
        <v>0</v>
      </c>
      <c r="G31" s="54">
        <f t="shared" si="16"/>
        <v>0</v>
      </c>
      <c r="H31" s="54">
        <f t="shared" si="16"/>
        <v>0</v>
      </c>
      <c r="I31" s="54">
        <f t="shared" si="16"/>
        <v>93.070000000000007</v>
      </c>
      <c r="J31" s="54">
        <f t="shared" si="16"/>
        <v>0</v>
      </c>
      <c r="K31" s="54">
        <f>+J31+I31+H31</f>
        <v>93.070000000000007</v>
      </c>
      <c r="L31" s="54">
        <f>SUM(L15:L30)</f>
        <v>57.17</v>
      </c>
      <c r="M31" s="54">
        <f>SUM(M15:M30)</f>
        <v>90.02</v>
      </c>
      <c r="N31" s="54">
        <f>SUM(N15:N30)</f>
        <v>40.51</v>
      </c>
      <c r="O31" s="54">
        <f>+N31+M31+L31</f>
        <v>187.7</v>
      </c>
      <c r="P31" s="54">
        <f>+O31+K31</f>
        <v>280.77</v>
      </c>
      <c r="Q31" s="54">
        <f>SUM(Q15:Q30)</f>
        <v>2.5</v>
      </c>
      <c r="R31" s="54">
        <f>SUM(R15:R30)</f>
        <v>1.02</v>
      </c>
      <c r="S31" s="54">
        <f>+R31+Q31</f>
        <v>3.52</v>
      </c>
      <c r="T31" s="55">
        <f>+S31+P31</f>
        <v>284.28999999999996</v>
      </c>
    </row>
    <row r="32" spans="1:20" ht="12.75" customHeight="1" x14ac:dyDescent="0.2">
      <c r="A32" s="172" t="s">
        <v>3</v>
      </c>
      <c r="B32" s="70" t="s">
        <v>38</v>
      </c>
      <c r="C32" s="161" t="s">
        <v>24</v>
      </c>
      <c r="D32" s="153">
        <v>3</v>
      </c>
      <c r="E32" s="154">
        <v>0</v>
      </c>
      <c r="F32" s="154">
        <v>0</v>
      </c>
      <c r="G32" s="154">
        <v>0</v>
      </c>
      <c r="H32" s="154">
        <f>SUM(E32:G32)</f>
        <v>0</v>
      </c>
      <c r="I32" s="154">
        <v>0</v>
      </c>
      <c r="J32" s="154">
        <v>0</v>
      </c>
      <c r="K32" s="154">
        <f>SUM(H32:J32)</f>
        <v>0</v>
      </c>
      <c r="L32" s="154">
        <v>0</v>
      </c>
      <c r="M32" s="154">
        <v>34.340000000000003</v>
      </c>
      <c r="N32" s="154">
        <v>13.15</v>
      </c>
      <c r="O32" s="154">
        <f>SUM(L32:N32)</f>
        <v>47.49</v>
      </c>
      <c r="P32" s="154">
        <f>K32+O32</f>
        <v>47.49</v>
      </c>
      <c r="Q32" s="154">
        <v>2.35</v>
      </c>
      <c r="R32" s="154">
        <v>0</v>
      </c>
      <c r="S32" s="154">
        <f>SUM(Q32:R32)</f>
        <v>2.35</v>
      </c>
      <c r="T32" s="154">
        <f>SUM(P32:R32)</f>
        <v>49.84</v>
      </c>
    </row>
    <row r="33" spans="1:21" ht="12.75" customHeight="1" x14ac:dyDescent="0.2">
      <c r="A33" s="119"/>
      <c r="B33" s="71"/>
      <c r="C33" s="26" t="s">
        <v>33</v>
      </c>
      <c r="D33" s="162">
        <v>28</v>
      </c>
      <c r="E33" s="24">
        <v>0</v>
      </c>
      <c r="F33" s="24">
        <v>0</v>
      </c>
      <c r="G33" s="24">
        <v>0</v>
      </c>
      <c r="H33" s="24">
        <f>SUM(E33:G33)</f>
        <v>0</v>
      </c>
      <c r="I33" s="24">
        <v>5.53</v>
      </c>
      <c r="J33" s="24">
        <v>1.7</v>
      </c>
      <c r="K33" s="24">
        <f>SUM(H33:J33)</f>
        <v>7.23</v>
      </c>
      <c r="L33" s="24">
        <v>4.7200000000000006</v>
      </c>
      <c r="M33" s="24">
        <v>24.049999999999997</v>
      </c>
      <c r="N33" s="24">
        <v>32.279999999999994</v>
      </c>
      <c r="O33" s="24">
        <f>SUM(L33:N33)</f>
        <v>61.04999999999999</v>
      </c>
      <c r="P33" s="24">
        <f>K33+O33</f>
        <v>68.279999999999987</v>
      </c>
      <c r="Q33" s="24">
        <v>0</v>
      </c>
      <c r="R33" s="24">
        <v>0</v>
      </c>
      <c r="S33" s="24">
        <f>SUM(Q33:R33)</f>
        <v>0</v>
      </c>
      <c r="T33" s="24">
        <f>SUM(P33:R33)</f>
        <v>68.279999999999987</v>
      </c>
    </row>
    <row r="34" spans="1:21" ht="12.75" customHeight="1" x14ac:dyDescent="0.2">
      <c r="A34" s="119"/>
      <c r="B34" s="71"/>
      <c r="C34" s="26" t="s">
        <v>37</v>
      </c>
      <c r="D34" s="162">
        <v>6</v>
      </c>
      <c r="E34" s="24">
        <v>0</v>
      </c>
      <c r="F34" s="24">
        <v>0</v>
      </c>
      <c r="G34" s="24">
        <v>0</v>
      </c>
      <c r="H34" s="24">
        <f>SUM(E34:G34)</f>
        <v>0</v>
      </c>
      <c r="I34" s="24">
        <v>2</v>
      </c>
      <c r="J34" s="24">
        <v>0</v>
      </c>
      <c r="K34" s="24">
        <f>SUM(H34:J34)</f>
        <v>2</v>
      </c>
      <c r="L34" s="24">
        <v>0</v>
      </c>
      <c r="M34" s="24">
        <v>1.45</v>
      </c>
      <c r="N34" s="24">
        <v>14.709999999999999</v>
      </c>
      <c r="O34" s="24">
        <f>SUM(L34:N34)</f>
        <v>16.16</v>
      </c>
      <c r="P34" s="24">
        <f>K34+O34</f>
        <v>18.16</v>
      </c>
      <c r="Q34" s="24">
        <v>0</v>
      </c>
      <c r="R34" s="24">
        <v>0</v>
      </c>
      <c r="S34" s="24">
        <f>SUM(Q34:R34)</f>
        <v>0</v>
      </c>
      <c r="T34" s="24">
        <f>SUM(P34:R34)</f>
        <v>18.16</v>
      </c>
    </row>
    <row r="35" spans="1:21" ht="12.75" customHeight="1" x14ac:dyDescent="0.2">
      <c r="A35" s="119"/>
      <c r="B35" s="71"/>
      <c r="C35" s="26" t="s">
        <v>38</v>
      </c>
      <c r="D35" s="162">
        <v>2</v>
      </c>
      <c r="E35" s="24">
        <v>0</v>
      </c>
      <c r="F35" s="24">
        <v>0</v>
      </c>
      <c r="G35" s="24">
        <v>0</v>
      </c>
      <c r="H35" s="24">
        <f>SUM(E35:G35)</f>
        <v>0</v>
      </c>
      <c r="I35" s="24">
        <v>0</v>
      </c>
      <c r="J35" s="24">
        <v>0</v>
      </c>
      <c r="K35" s="24">
        <f>SUM(H35:J35)</f>
        <v>0</v>
      </c>
      <c r="L35" s="24">
        <v>0</v>
      </c>
      <c r="M35" s="24">
        <v>0.8</v>
      </c>
      <c r="N35" s="24">
        <v>1.9</v>
      </c>
      <c r="O35" s="24">
        <f>SUM(L35:N35)</f>
        <v>2.7</v>
      </c>
      <c r="P35" s="24">
        <f>K35+O35</f>
        <v>2.7</v>
      </c>
      <c r="Q35" s="24">
        <v>0.6</v>
      </c>
      <c r="R35" s="24">
        <v>0</v>
      </c>
      <c r="S35" s="24">
        <f>SUM(Q35:R35)</f>
        <v>0.6</v>
      </c>
      <c r="T35" s="24">
        <f>SUM(P35:R35)</f>
        <v>3.3000000000000003</v>
      </c>
    </row>
    <row r="36" spans="1:21" ht="12.75" customHeight="1" x14ac:dyDescent="0.2">
      <c r="A36" s="119"/>
      <c r="B36" s="87"/>
      <c r="C36" s="26" t="s">
        <v>49</v>
      </c>
      <c r="D36" s="162">
        <v>5</v>
      </c>
      <c r="E36" s="24">
        <v>0</v>
      </c>
      <c r="F36" s="24">
        <v>0</v>
      </c>
      <c r="G36" s="24">
        <v>0</v>
      </c>
      <c r="H36" s="24">
        <f>SUM(E36:G36)</f>
        <v>0</v>
      </c>
      <c r="I36" s="24">
        <v>10.870000000000001</v>
      </c>
      <c r="J36" s="24">
        <v>0</v>
      </c>
      <c r="K36" s="24">
        <f>SUM(H36:J36)</f>
        <v>10.870000000000001</v>
      </c>
      <c r="L36" s="24">
        <v>0</v>
      </c>
      <c r="M36" s="24">
        <v>30.299999999999997</v>
      </c>
      <c r="N36" s="24">
        <v>22.7</v>
      </c>
      <c r="O36" s="24">
        <f>SUM(L36:N36)</f>
        <v>53</v>
      </c>
      <c r="P36" s="24">
        <f>K36+O36</f>
        <v>63.870000000000005</v>
      </c>
      <c r="Q36" s="24">
        <v>0</v>
      </c>
      <c r="R36" s="24">
        <v>0</v>
      </c>
      <c r="S36" s="24">
        <f>SUM(Q36:R36)</f>
        <v>0</v>
      </c>
      <c r="T36" s="24">
        <f>SUM(P36:R36)</f>
        <v>63.870000000000005</v>
      </c>
      <c r="U36" s="10"/>
    </row>
    <row r="37" spans="1:21" ht="12.75" customHeight="1" x14ac:dyDescent="0.2">
      <c r="A37" s="119"/>
      <c r="B37" s="71" t="s">
        <v>310</v>
      </c>
      <c r="C37" s="26" t="s">
        <v>409</v>
      </c>
      <c r="D37" s="162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</row>
    <row r="38" spans="1:21" ht="12.75" customHeight="1" x14ac:dyDescent="0.2">
      <c r="A38" s="119"/>
      <c r="B38" s="71"/>
      <c r="C38" s="26" t="s">
        <v>310</v>
      </c>
      <c r="D38" s="162">
        <v>1</v>
      </c>
      <c r="E38" s="24">
        <v>0</v>
      </c>
      <c r="F38" s="24">
        <v>0</v>
      </c>
      <c r="G38" s="24">
        <v>0</v>
      </c>
      <c r="H38" s="24">
        <f>SUM(E38:G38)</f>
        <v>0</v>
      </c>
      <c r="I38" s="24">
        <v>0</v>
      </c>
      <c r="J38" s="24">
        <v>0</v>
      </c>
      <c r="K38" s="24">
        <f>SUM(H38:J38)</f>
        <v>0</v>
      </c>
      <c r="L38" s="24">
        <v>0</v>
      </c>
      <c r="M38" s="24">
        <v>0</v>
      </c>
      <c r="N38" s="24">
        <v>3</v>
      </c>
      <c r="O38" s="24">
        <f>SUM(L38:N38)</f>
        <v>3</v>
      </c>
      <c r="P38" s="24">
        <f>K38+O38</f>
        <v>3</v>
      </c>
      <c r="Q38" s="24">
        <v>0</v>
      </c>
      <c r="R38" s="24">
        <v>0</v>
      </c>
      <c r="S38" s="24">
        <f>SUM(Q38:R38)</f>
        <v>0</v>
      </c>
      <c r="T38" s="24">
        <f>SUM(P38:R38)</f>
        <v>3</v>
      </c>
    </row>
    <row r="39" spans="1:21" ht="12.75" customHeight="1" x14ac:dyDescent="0.2">
      <c r="A39" s="119"/>
      <c r="B39" s="71"/>
      <c r="C39" s="26" t="s">
        <v>43</v>
      </c>
      <c r="D39" s="162">
        <v>1</v>
      </c>
      <c r="E39" s="24">
        <v>0</v>
      </c>
      <c r="F39" s="24">
        <v>0</v>
      </c>
      <c r="G39" s="24">
        <v>0</v>
      </c>
      <c r="H39" s="24">
        <f>SUM(E39:G39)</f>
        <v>0</v>
      </c>
      <c r="I39" s="24">
        <v>0</v>
      </c>
      <c r="J39" s="24">
        <v>0</v>
      </c>
      <c r="K39" s="24">
        <f>SUM(H39:J39)</f>
        <v>0</v>
      </c>
      <c r="L39" s="24">
        <v>0</v>
      </c>
      <c r="M39" s="24">
        <v>0.11</v>
      </c>
      <c r="N39" s="24">
        <v>0.2</v>
      </c>
      <c r="O39" s="24">
        <f>SUM(L39:N39)</f>
        <v>0.31</v>
      </c>
      <c r="P39" s="24">
        <f>K39+O39</f>
        <v>0.31</v>
      </c>
      <c r="Q39" s="24">
        <v>0</v>
      </c>
      <c r="R39" s="24">
        <v>0</v>
      </c>
      <c r="S39" s="24">
        <f>SUM(Q39:R39)</f>
        <v>0</v>
      </c>
      <c r="T39" s="24">
        <f>SUM(P39:R39)</f>
        <v>0.31</v>
      </c>
    </row>
    <row r="40" spans="1:21" ht="12.75" customHeight="1" x14ac:dyDescent="0.2">
      <c r="A40" s="119"/>
      <c r="B40" s="87"/>
      <c r="C40" s="26" t="s">
        <v>350</v>
      </c>
      <c r="D40" s="162">
        <v>1</v>
      </c>
      <c r="E40" s="24">
        <v>0</v>
      </c>
      <c r="F40" s="24">
        <v>0</v>
      </c>
      <c r="G40" s="24">
        <v>0</v>
      </c>
      <c r="H40" s="24">
        <f>SUM(E40:G40)</f>
        <v>0</v>
      </c>
      <c r="I40" s="24">
        <v>0</v>
      </c>
      <c r="J40" s="24">
        <v>0</v>
      </c>
      <c r="K40" s="24">
        <f>SUM(H40:J40)</f>
        <v>0</v>
      </c>
      <c r="L40" s="24">
        <v>5.56</v>
      </c>
      <c r="M40" s="24">
        <v>3.54</v>
      </c>
      <c r="N40" s="24">
        <v>0</v>
      </c>
      <c r="O40" s="24">
        <f>SUM(L40:N40)</f>
        <v>9.1</v>
      </c>
      <c r="P40" s="24">
        <f>K40+O40</f>
        <v>9.1</v>
      </c>
      <c r="Q40" s="24">
        <v>0</v>
      </c>
      <c r="R40" s="24">
        <v>0</v>
      </c>
      <c r="S40" s="24">
        <f>SUM(Q40:R40)</f>
        <v>0</v>
      </c>
      <c r="T40" s="24">
        <f>SUM(P40:R40)</f>
        <v>9.1</v>
      </c>
    </row>
    <row r="41" spans="1:21" ht="12.75" customHeight="1" x14ac:dyDescent="0.2">
      <c r="A41" s="119"/>
      <c r="B41" s="71" t="s">
        <v>292</v>
      </c>
      <c r="C41" s="26" t="s">
        <v>317</v>
      </c>
      <c r="D41" s="162">
        <v>5</v>
      </c>
      <c r="E41" s="24">
        <v>0</v>
      </c>
      <c r="F41" s="24">
        <v>0</v>
      </c>
      <c r="G41" s="24">
        <v>0</v>
      </c>
      <c r="H41" s="24">
        <f>SUM(E41:G41)</f>
        <v>0</v>
      </c>
      <c r="I41" s="24">
        <v>0.4</v>
      </c>
      <c r="J41" s="24">
        <v>0</v>
      </c>
      <c r="K41" s="24">
        <f>SUM(H41:J41)</f>
        <v>0.4</v>
      </c>
      <c r="L41" s="24">
        <v>0</v>
      </c>
      <c r="M41" s="24">
        <v>7.2</v>
      </c>
      <c r="N41" s="24">
        <v>15.3</v>
      </c>
      <c r="O41" s="24">
        <f>SUM(L41:N41)</f>
        <v>22.5</v>
      </c>
      <c r="P41" s="24">
        <f>K41+O41</f>
        <v>22.9</v>
      </c>
      <c r="Q41" s="24">
        <v>0</v>
      </c>
      <c r="R41" s="24">
        <v>0</v>
      </c>
      <c r="S41" s="24">
        <f>SUM(Q41:R41)</f>
        <v>0</v>
      </c>
      <c r="T41" s="24">
        <f>SUM(P41:R41)</f>
        <v>22.9</v>
      </c>
    </row>
    <row r="42" spans="1:21" ht="12.75" customHeight="1" x14ac:dyDescent="0.2">
      <c r="A42" s="119"/>
      <c r="B42" s="71"/>
      <c r="C42" s="26" t="s">
        <v>269</v>
      </c>
      <c r="D42" s="162">
        <v>4</v>
      </c>
      <c r="E42" s="24">
        <v>0</v>
      </c>
      <c r="F42" s="24">
        <v>0</v>
      </c>
      <c r="G42" s="24">
        <v>0</v>
      </c>
      <c r="H42" s="24">
        <f>SUM(E42:G42)</f>
        <v>0</v>
      </c>
      <c r="I42" s="24">
        <v>0.8</v>
      </c>
      <c r="J42" s="24">
        <v>0</v>
      </c>
      <c r="K42" s="24">
        <f>SUM(H42:J42)</f>
        <v>0.8</v>
      </c>
      <c r="L42" s="24">
        <v>0</v>
      </c>
      <c r="M42" s="24">
        <v>3.77</v>
      </c>
      <c r="N42" s="24">
        <v>4.9000000000000004</v>
      </c>
      <c r="O42" s="24">
        <f>SUM(L42:N42)</f>
        <v>8.67</v>
      </c>
      <c r="P42" s="24">
        <f>K42+O42</f>
        <v>9.4700000000000006</v>
      </c>
      <c r="Q42" s="24">
        <v>0</v>
      </c>
      <c r="R42" s="24">
        <v>0</v>
      </c>
      <c r="S42" s="24">
        <f>SUM(Q42:R42)</f>
        <v>0</v>
      </c>
      <c r="T42" s="24">
        <f>SUM(P42:R42)</f>
        <v>9.4700000000000006</v>
      </c>
    </row>
    <row r="43" spans="1:21" ht="12.75" customHeight="1" x14ac:dyDescent="0.2">
      <c r="A43" s="119"/>
      <c r="B43" s="71"/>
      <c r="C43" s="26" t="s">
        <v>270</v>
      </c>
      <c r="D43" s="162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</row>
    <row r="44" spans="1:21" ht="12.75" customHeight="1" x14ac:dyDescent="0.2">
      <c r="A44" s="119"/>
      <c r="B44" s="71"/>
      <c r="C44" s="26" t="s">
        <v>471</v>
      </c>
      <c r="D44" s="162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</row>
    <row r="45" spans="1:21" ht="12.75" customHeight="1" x14ac:dyDescent="0.2">
      <c r="A45" s="119"/>
      <c r="B45" s="71"/>
      <c r="C45" s="26" t="s">
        <v>292</v>
      </c>
      <c r="D45" s="162">
        <v>5</v>
      </c>
      <c r="E45" s="24">
        <v>0</v>
      </c>
      <c r="F45" s="24">
        <v>0</v>
      </c>
      <c r="G45" s="24">
        <v>0</v>
      </c>
      <c r="H45" s="24">
        <f>SUM(E45:G45)</f>
        <v>0</v>
      </c>
      <c r="I45" s="24">
        <v>0.32</v>
      </c>
      <c r="J45" s="24">
        <v>0</v>
      </c>
      <c r="K45" s="24">
        <f>SUM(H45:J45)</f>
        <v>0.32</v>
      </c>
      <c r="L45" s="24">
        <v>10.130000000000001</v>
      </c>
      <c r="M45" s="24">
        <v>8.94</v>
      </c>
      <c r="N45" s="24">
        <v>6.3599999999999994</v>
      </c>
      <c r="O45" s="24">
        <f>SUM(L45:N45)</f>
        <v>25.43</v>
      </c>
      <c r="P45" s="24">
        <f>K45+O45</f>
        <v>25.75</v>
      </c>
      <c r="Q45" s="24">
        <v>0.12</v>
      </c>
      <c r="R45" s="24">
        <v>0</v>
      </c>
      <c r="S45" s="24">
        <f>SUM(Q45:R45)</f>
        <v>0.12</v>
      </c>
      <c r="T45" s="24">
        <f>SUM(P45:R45)</f>
        <v>25.87</v>
      </c>
    </row>
    <row r="46" spans="1:21" ht="12.75" customHeight="1" x14ac:dyDescent="0.2">
      <c r="A46" s="119"/>
      <c r="B46" s="87"/>
      <c r="C46" s="26" t="s">
        <v>422</v>
      </c>
      <c r="D46" s="162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</row>
    <row r="47" spans="1:21" ht="12.75" customHeight="1" x14ac:dyDescent="0.2">
      <c r="A47" s="119"/>
      <c r="B47" s="71" t="s">
        <v>41</v>
      </c>
      <c r="C47" s="26" t="s">
        <v>31</v>
      </c>
      <c r="D47" s="162">
        <v>9</v>
      </c>
      <c r="E47" s="24">
        <v>0</v>
      </c>
      <c r="F47" s="24">
        <v>0</v>
      </c>
      <c r="G47" s="24">
        <v>0</v>
      </c>
      <c r="H47" s="24">
        <f t="shared" ref="H47:H62" si="17">SUM(E47:G47)</f>
        <v>0</v>
      </c>
      <c r="I47" s="24">
        <v>0.44000000000000006</v>
      </c>
      <c r="J47" s="24">
        <v>0.1</v>
      </c>
      <c r="K47" s="24">
        <f t="shared" ref="K47:K62" si="18">SUM(H47:J47)</f>
        <v>0.54</v>
      </c>
      <c r="L47" s="24">
        <v>51.9</v>
      </c>
      <c r="M47" s="24">
        <v>95.8</v>
      </c>
      <c r="N47" s="24">
        <v>13.07</v>
      </c>
      <c r="O47" s="24">
        <f t="shared" ref="O47:O62" si="19">SUM(L47:N47)</f>
        <v>160.76999999999998</v>
      </c>
      <c r="P47" s="24">
        <f t="shared" ref="P47:P62" si="20">K47+O47</f>
        <v>161.30999999999997</v>
      </c>
      <c r="Q47" s="24">
        <v>0.1</v>
      </c>
      <c r="R47" s="24">
        <v>0</v>
      </c>
      <c r="S47" s="24">
        <f t="shared" ref="S47:S62" si="21">SUM(Q47:R47)</f>
        <v>0.1</v>
      </c>
      <c r="T47" s="24">
        <f t="shared" ref="T47:T62" si="22">SUM(P47:R47)</f>
        <v>161.40999999999997</v>
      </c>
    </row>
    <row r="48" spans="1:21" ht="12.75" customHeight="1" x14ac:dyDescent="0.2">
      <c r="A48" s="119"/>
      <c r="B48" s="71"/>
      <c r="C48" s="26" t="s">
        <v>25</v>
      </c>
      <c r="D48" s="162">
        <v>9</v>
      </c>
      <c r="E48" s="24">
        <v>0</v>
      </c>
      <c r="F48" s="24">
        <v>0</v>
      </c>
      <c r="G48" s="24">
        <v>0</v>
      </c>
      <c r="H48" s="24">
        <f t="shared" si="17"/>
        <v>0</v>
      </c>
      <c r="I48" s="24">
        <v>0.08</v>
      </c>
      <c r="J48" s="24">
        <v>0</v>
      </c>
      <c r="K48" s="24">
        <f t="shared" si="18"/>
        <v>0.08</v>
      </c>
      <c r="L48" s="24">
        <v>0.4</v>
      </c>
      <c r="M48" s="24">
        <v>0.99000000000000021</v>
      </c>
      <c r="N48" s="24">
        <v>2.76</v>
      </c>
      <c r="O48" s="24">
        <f t="shared" si="19"/>
        <v>4.1500000000000004</v>
      </c>
      <c r="P48" s="24">
        <f t="shared" si="20"/>
        <v>4.2300000000000004</v>
      </c>
      <c r="Q48" s="24">
        <v>0</v>
      </c>
      <c r="R48" s="24">
        <v>0</v>
      </c>
      <c r="S48" s="24">
        <f t="shared" si="21"/>
        <v>0</v>
      </c>
      <c r="T48" s="24">
        <f t="shared" si="22"/>
        <v>4.2300000000000004</v>
      </c>
    </row>
    <row r="49" spans="1:20" ht="12.75" customHeight="1" x14ac:dyDescent="0.2">
      <c r="A49" s="119"/>
      <c r="B49" s="71"/>
      <c r="C49" s="26" t="s">
        <v>32</v>
      </c>
      <c r="D49" s="162">
        <v>6</v>
      </c>
      <c r="E49" s="24">
        <v>0</v>
      </c>
      <c r="F49" s="24">
        <v>0</v>
      </c>
      <c r="G49" s="24">
        <v>0</v>
      </c>
      <c r="H49" s="24">
        <f t="shared" si="17"/>
        <v>0</v>
      </c>
      <c r="I49" s="24">
        <v>1.6</v>
      </c>
      <c r="J49" s="24">
        <v>0</v>
      </c>
      <c r="K49" s="24">
        <f t="shared" si="18"/>
        <v>1.6</v>
      </c>
      <c r="L49" s="24">
        <v>0.4</v>
      </c>
      <c r="M49" s="24">
        <v>6.71</v>
      </c>
      <c r="N49" s="24">
        <v>3.8200000000000003</v>
      </c>
      <c r="O49" s="24">
        <f t="shared" si="19"/>
        <v>10.93</v>
      </c>
      <c r="P49" s="24">
        <f t="shared" si="20"/>
        <v>12.53</v>
      </c>
      <c r="Q49" s="24">
        <v>0</v>
      </c>
      <c r="R49" s="24">
        <v>0</v>
      </c>
      <c r="S49" s="24">
        <f t="shared" si="21"/>
        <v>0</v>
      </c>
      <c r="T49" s="24">
        <f t="shared" si="22"/>
        <v>12.53</v>
      </c>
    </row>
    <row r="50" spans="1:20" ht="12.75" customHeight="1" x14ac:dyDescent="0.2">
      <c r="A50" s="119"/>
      <c r="B50" s="71"/>
      <c r="C50" s="26" t="s">
        <v>34</v>
      </c>
      <c r="D50" s="162">
        <v>67</v>
      </c>
      <c r="E50" s="24">
        <v>0</v>
      </c>
      <c r="F50" s="24">
        <v>0</v>
      </c>
      <c r="G50" s="24">
        <v>0</v>
      </c>
      <c r="H50" s="24">
        <f t="shared" si="17"/>
        <v>0</v>
      </c>
      <c r="I50" s="24">
        <v>15.809999999999999</v>
      </c>
      <c r="J50" s="24">
        <v>0.05</v>
      </c>
      <c r="K50" s="24">
        <f t="shared" si="18"/>
        <v>15.86</v>
      </c>
      <c r="L50" s="24">
        <v>22.240000000000002</v>
      </c>
      <c r="M50" s="24">
        <v>116.08999999999997</v>
      </c>
      <c r="N50" s="24">
        <v>194.42</v>
      </c>
      <c r="O50" s="24">
        <f t="shared" si="19"/>
        <v>332.75</v>
      </c>
      <c r="P50" s="24">
        <f t="shared" si="20"/>
        <v>348.61</v>
      </c>
      <c r="Q50" s="24">
        <v>4.9400000000000004</v>
      </c>
      <c r="R50" s="24">
        <v>0</v>
      </c>
      <c r="S50" s="24">
        <f t="shared" si="21"/>
        <v>4.9400000000000004</v>
      </c>
      <c r="T50" s="24">
        <f t="shared" si="22"/>
        <v>353.55</v>
      </c>
    </row>
    <row r="51" spans="1:20" ht="12.75" customHeight="1" x14ac:dyDescent="0.2">
      <c r="A51" s="119"/>
      <c r="B51" s="71"/>
      <c r="C51" s="26" t="s">
        <v>35</v>
      </c>
      <c r="D51" s="162">
        <v>13</v>
      </c>
      <c r="E51" s="24">
        <v>0</v>
      </c>
      <c r="F51" s="24">
        <v>0</v>
      </c>
      <c r="G51" s="24">
        <v>0</v>
      </c>
      <c r="H51" s="24">
        <f t="shared" si="17"/>
        <v>0</v>
      </c>
      <c r="I51" s="24">
        <v>1.5</v>
      </c>
      <c r="J51" s="24">
        <v>0</v>
      </c>
      <c r="K51" s="24">
        <f t="shared" si="18"/>
        <v>1.5</v>
      </c>
      <c r="L51" s="24">
        <v>22.29</v>
      </c>
      <c r="M51" s="24">
        <v>97.1</v>
      </c>
      <c r="N51" s="24">
        <v>27.399999999999995</v>
      </c>
      <c r="O51" s="24">
        <f t="shared" si="19"/>
        <v>146.79</v>
      </c>
      <c r="P51" s="24">
        <f t="shared" si="20"/>
        <v>148.29</v>
      </c>
      <c r="Q51" s="24">
        <v>0</v>
      </c>
      <c r="R51" s="24">
        <v>0</v>
      </c>
      <c r="S51" s="24">
        <f t="shared" si="21"/>
        <v>0</v>
      </c>
      <c r="T51" s="24">
        <f t="shared" si="22"/>
        <v>148.29</v>
      </c>
    </row>
    <row r="52" spans="1:20" ht="12.75" customHeight="1" x14ac:dyDescent="0.2">
      <c r="A52" s="119"/>
      <c r="B52" s="71"/>
      <c r="C52" s="26" t="s">
        <v>36</v>
      </c>
      <c r="D52" s="162">
        <v>15</v>
      </c>
      <c r="E52" s="24">
        <v>0</v>
      </c>
      <c r="F52" s="24">
        <v>0</v>
      </c>
      <c r="G52" s="24">
        <v>0</v>
      </c>
      <c r="H52" s="24">
        <f t="shared" si="17"/>
        <v>0</v>
      </c>
      <c r="I52" s="24">
        <v>0.5</v>
      </c>
      <c r="J52" s="24">
        <v>0</v>
      </c>
      <c r="K52" s="24">
        <f t="shared" si="18"/>
        <v>0.5</v>
      </c>
      <c r="L52" s="24">
        <v>16.48</v>
      </c>
      <c r="M52" s="24">
        <v>42.660000000000004</v>
      </c>
      <c r="N52" s="24">
        <v>20.51</v>
      </c>
      <c r="O52" s="24">
        <f t="shared" si="19"/>
        <v>79.650000000000006</v>
      </c>
      <c r="P52" s="24">
        <f t="shared" si="20"/>
        <v>80.150000000000006</v>
      </c>
      <c r="Q52" s="24">
        <v>0</v>
      </c>
      <c r="R52" s="24">
        <v>0</v>
      </c>
      <c r="S52" s="24">
        <f t="shared" si="21"/>
        <v>0</v>
      </c>
      <c r="T52" s="24">
        <f t="shared" si="22"/>
        <v>80.150000000000006</v>
      </c>
    </row>
    <row r="53" spans="1:20" ht="12.75" customHeight="1" x14ac:dyDescent="0.2">
      <c r="A53" s="119"/>
      <c r="B53" s="87"/>
      <c r="C53" s="26" t="s">
        <v>41</v>
      </c>
      <c r="D53" s="162">
        <v>39</v>
      </c>
      <c r="E53" s="24">
        <v>0</v>
      </c>
      <c r="F53" s="24">
        <v>0</v>
      </c>
      <c r="G53" s="24">
        <v>0</v>
      </c>
      <c r="H53" s="24">
        <f t="shared" si="17"/>
        <v>0</v>
      </c>
      <c r="I53" s="24">
        <v>1.5999999999999999</v>
      </c>
      <c r="J53" s="24">
        <v>0</v>
      </c>
      <c r="K53" s="24">
        <f t="shared" si="18"/>
        <v>1.5999999999999999</v>
      </c>
      <c r="L53" s="24">
        <v>4.25</v>
      </c>
      <c r="M53" s="24">
        <v>63.330000000000013</v>
      </c>
      <c r="N53" s="24">
        <v>57.769999999999996</v>
      </c>
      <c r="O53" s="24">
        <f t="shared" si="19"/>
        <v>125.35000000000001</v>
      </c>
      <c r="P53" s="24">
        <f t="shared" si="20"/>
        <v>126.95</v>
      </c>
      <c r="Q53" s="24">
        <v>2.93</v>
      </c>
      <c r="R53" s="24">
        <v>0.1</v>
      </c>
      <c r="S53" s="24">
        <f t="shared" si="21"/>
        <v>3.0300000000000002</v>
      </c>
      <c r="T53" s="24">
        <f t="shared" si="22"/>
        <v>129.97999999999999</v>
      </c>
    </row>
    <row r="54" spans="1:20" ht="12.75" customHeight="1" x14ac:dyDescent="0.2">
      <c r="A54" s="119"/>
      <c r="B54" s="71" t="s">
        <v>46</v>
      </c>
      <c r="C54" s="26" t="s">
        <v>27</v>
      </c>
      <c r="D54" s="162">
        <v>25</v>
      </c>
      <c r="E54" s="24">
        <v>0</v>
      </c>
      <c r="F54" s="24">
        <v>0.2</v>
      </c>
      <c r="G54" s="24">
        <v>0</v>
      </c>
      <c r="H54" s="24">
        <f t="shared" si="17"/>
        <v>0.2</v>
      </c>
      <c r="I54" s="24">
        <v>15.5</v>
      </c>
      <c r="J54" s="24">
        <v>0</v>
      </c>
      <c r="K54" s="24">
        <f t="shared" si="18"/>
        <v>15.7</v>
      </c>
      <c r="L54" s="24">
        <v>31.1</v>
      </c>
      <c r="M54" s="24">
        <v>23.88</v>
      </c>
      <c r="N54" s="24">
        <v>30.93</v>
      </c>
      <c r="O54" s="24">
        <f t="shared" si="19"/>
        <v>85.91</v>
      </c>
      <c r="P54" s="24">
        <f t="shared" si="20"/>
        <v>101.61</v>
      </c>
      <c r="Q54" s="24">
        <v>0</v>
      </c>
      <c r="R54" s="24">
        <v>0.03</v>
      </c>
      <c r="S54" s="24">
        <f t="shared" si="21"/>
        <v>0.03</v>
      </c>
      <c r="T54" s="24">
        <f t="shared" si="22"/>
        <v>101.64</v>
      </c>
    </row>
    <row r="55" spans="1:20" ht="12.75" customHeight="1" x14ac:dyDescent="0.2">
      <c r="A55" s="119"/>
      <c r="B55" s="71"/>
      <c r="C55" s="26" t="s">
        <v>28</v>
      </c>
      <c r="D55" s="162">
        <v>14</v>
      </c>
      <c r="E55" s="24">
        <v>0.37</v>
      </c>
      <c r="F55" s="24">
        <v>0</v>
      </c>
      <c r="G55" s="24">
        <v>0.1</v>
      </c>
      <c r="H55" s="24">
        <f t="shared" si="17"/>
        <v>0.47</v>
      </c>
      <c r="I55" s="24">
        <v>1.7000000000000002</v>
      </c>
      <c r="J55" s="24">
        <v>0</v>
      </c>
      <c r="K55" s="24">
        <f t="shared" si="18"/>
        <v>2.17</v>
      </c>
      <c r="L55" s="24">
        <v>1.8000000000000003</v>
      </c>
      <c r="M55" s="24">
        <v>7.9999999999999991</v>
      </c>
      <c r="N55" s="24">
        <v>11.73</v>
      </c>
      <c r="O55" s="24">
        <f t="shared" si="19"/>
        <v>21.53</v>
      </c>
      <c r="P55" s="24">
        <f t="shared" si="20"/>
        <v>23.700000000000003</v>
      </c>
      <c r="Q55" s="24">
        <v>0</v>
      </c>
      <c r="R55" s="24">
        <v>0</v>
      </c>
      <c r="S55" s="24">
        <f t="shared" si="21"/>
        <v>0</v>
      </c>
      <c r="T55" s="24">
        <f t="shared" si="22"/>
        <v>23.700000000000003</v>
      </c>
    </row>
    <row r="56" spans="1:20" ht="12.75" customHeight="1" x14ac:dyDescent="0.2">
      <c r="A56" s="119"/>
      <c r="B56" s="71"/>
      <c r="C56" s="26" t="s">
        <v>39</v>
      </c>
      <c r="D56" s="162">
        <v>17</v>
      </c>
      <c r="E56" s="24">
        <v>0</v>
      </c>
      <c r="F56" s="24">
        <v>5</v>
      </c>
      <c r="G56" s="24">
        <v>0</v>
      </c>
      <c r="H56" s="24">
        <f t="shared" si="17"/>
        <v>5</v>
      </c>
      <c r="I56" s="24">
        <v>7.42</v>
      </c>
      <c r="J56" s="24">
        <v>0</v>
      </c>
      <c r="K56" s="24">
        <f t="shared" si="18"/>
        <v>12.42</v>
      </c>
      <c r="L56" s="24">
        <v>36.870000000000005</v>
      </c>
      <c r="M56" s="24">
        <v>57.1</v>
      </c>
      <c r="N56" s="24">
        <v>38.483000000000004</v>
      </c>
      <c r="O56" s="24">
        <f t="shared" si="19"/>
        <v>132.453</v>
      </c>
      <c r="P56" s="24">
        <f t="shared" si="20"/>
        <v>144.87299999999999</v>
      </c>
      <c r="Q56" s="24">
        <v>0</v>
      </c>
      <c r="R56" s="24">
        <v>0</v>
      </c>
      <c r="S56" s="24">
        <f t="shared" si="21"/>
        <v>0</v>
      </c>
      <c r="T56" s="24">
        <f t="shared" si="22"/>
        <v>144.87299999999999</v>
      </c>
    </row>
    <row r="57" spans="1:20" ht="12.75" customHeight="1" x14ac:dyDescent="0.2">
      <c r="A57" s="119"/>
      <c r="B57" s="71"/>
      <c r="C57" s="26" t="s">
        <v>40</v>
      </c>
      <c r="D57" s="162">
        <v>91</v>
      </c>
      <c r="E57" s="24">
        <v>0</v>
      </c>
      <c r="F57" s="24">
        <v>0.5</v>
      </c>
      <c r="G57" s="24">
        <v>2</v>
      </c>
      <c r="H57" s="24">
        <f t="shared" si="17"/>
        <v>2.5</v>
      </c>
      <c r="I57" s="24">
        <v>41.17</v>
      </c>
      <c r="J57" s="24">
        <v>0</v>
      </c>
      <c r="K57" s="24">
        <f t="shared" si="18"/>
        <v>43.67</v>
      </c>
      <c r="L57" s="24">
        <v>29.26</v>
      </c>
      <c r="M57" s="24">
        <v>123.03999999999999</v>
      </c>
      <c r="N57" s="24">
        <v>235.20000000000007</v>
      </c>
      <c r="O57" s="24">
        <f t="shared" si="19"/>
        <v>387.50000000000006</v>
      </c>
      <c r="P57" s="24">
        <f t="shared" si="20"/>
        <v>431.17000000000007</v>
      </c>
      <c r="Q57" s="24">
        <v>0.5</v>
      </c>
      <c r="R57" s="24">
        <v>0</v>
      </c>
      <c r="S57" s="24">
        <f t="shared" si="21"/>
        <v>0.5</v>
      </c>
      <c r="T57" s="24">
        <f t="shared" si="22"/>
        <v>431.67000000000007</v>
      </c>
    </row>
    <row r="58" spans="1:20" ht="12.75" customHeight="1" x14ac:dyDescent="0.2">
      <c r="A58" s="119"/>
      <c r="B58" s="71"/>
      <c r="C58" s="26" t="s">
        <v>42</v>
      </c>
      <c r="D58" s="162">
        <v>15</v>
      </c>
      <c r="E58" s="24">
        <v>0.05</v>
      </c>
      <c r="F58" s="24">
        <v>0</v>
      </c>
      <c r="G58" s="24">
        <v>0</v>
      </c>
      <c r="H58" s="24">
        <f t="shared" si="17"/>
        <v>0.05</v>
      </c>
      <c r="I58" s="24">
        <v>1.6300000000000001</v>
      </c>
      <c r="J58" s="24">
        <v>0</v>
      </c>
      <c r="K58" s="24">
        <f t="shared" si="18"/>
        <v>1.6800000000000002</v>
      </c>
      <c r="L58" s="24">
        <v>22.61</v>
      </c>
      <c r="M58" s="24">
        <v>36.450000000000003</v>
      </c>
      <c r="N58" s="24">
        <v>104.35999999999999</v>
      </c>
      <c r="O58" s="24">
        <f t="shared" si="19"/>
        <v>163.41999999999999</v>
      </c>
      <c r="P58" s="24">
        <f t="shared" si="20"/>
        <v>165.1</v>
      </c>
      <c r="Q58" s="24">
        <v>0</v>
      </c>
      <c r="R58" s="24">
        <v>0</v>
      </c>
      <c r="S58" s="24">
        <f t="shared" si="21"/>
        <v>0</v>
      </c>
      <c r="T58" s="24">
        <f t="shared" si="22"/>
        <v>165.1</v>
      </c>
    </row>
    <row r="59" spans="1:20" ht="12.75" customHeight="1" x14ac:dyDescent="0.2">
      <c r="A59" s="119"/>
      <c r="B59" s="71"/>
      <c r="C59" s="26" t="s">
        <v>46</v>
      </c>
      <c r="D59" s="162">
        <v>116</v>
      </c>
      <c r="E59" s="24">
        <v>0.59</v>
      </c>
      <c r="F59" s="24">
        <v>0.72000000000000008</v>
      </c>
      <c r="G59" s="24">
        <v>5.0599999999999996</v>
      </c>
      <c r="H59" s="24">
        <f t="shared" si="17"/>
        <v>6.3699999999999992</v>
      </c>
      <c r="I59" s="24">
        <v>27.01</v>
      </c>
      <c r="J59" s="24">
        <v>0</v>
      </c>
      <c r="K59" s="24">
        <f t="shared" si="18"/>
        <v>33.380000000000003</v>
      </c>
      <c r="L59" s="24">
        <v>13.069999999999999</v>
      </c>
      <c r="M59" s="24">
        <v>29.660000000000029</v>
      </c>
      <c r="N59" s="24">
        <v>14.804999999999989</v>
      </c>
      <c r="O59" s="24">
        <f t="shared" si="19"/>
        <v>57.535000000000011</v>
      </c>
      <c r="P59" s="24">
        <f t="shared" si="20"/>
        <v>90.91500000000002</v>
      </c>
      <c r="Q59" s="24">
        <v>0</v>
      </c>
      <c r="R59" s="24">
        <v>0.52000000000000013</v>
      </c>
      <c r="S59" s="24">
        <f t="shared" si="21"/>
        <v>0.52000000000000013</v>
      </c>
      <c r="T59" s="24">
        <f t="shared" si="22"/>
        <v>91.435000000000016</v>
      </c>
    </row>
    <row r="60" spans="1:20" ht="12.75" customHeight="1" x14ac:dyDescent="0.2">
      <c r="A60" s="119"/>
      <c r="B60" s="71"/>
      <c r="C60" s="26" t="s">
        <v>47</v>
      </c>
      <c r="D60" s="162">
        <v>77</v>
      </c>
      <c r="E60" s="24">
        <v>0</v>
      </c>
      <c r="F60" s="24">
        <v>0</v>
      </c>
      <c r="G60" s="24">
        <v>0</v>
      </c>
      <c r="H60" s="24">
        <f t="shared" si="17"/>
        <v>0</v>
      </c>
      <c r="I60" s="24">
        <v>5.2999999999999989</v>
      </c>
      <c r="J60" s="24">
        <v>0</v>
      </c>
      <c r="K60" s="24">
        <f t="shared" si="18"/>
        <v>5.2999999999999989</v>
      </c>
      <c r="L60" s="24">
        <v>1.9</v>
      </c>
      <c r="M60" s="24">
        <v>26.539999999999996</v>
      </c>
      <c r="N60" s="24">
        <v>51.456999999999987</v>
      </c>
      <c r="O60" s="24">
        <f t="shared" si="19"/>
        <v>79.896999999999977</v>
      </c>
      <c r="P60" s="24">
        <f t="shared" si="20"/>
        <v>85.196999999999974</v>
      </c>
      <c r="Q60" s="24">
        <v>0</v>
      </c>
      <c r="R60" s="24">
        <v>0</v>
      </c>
      <c r="S60" s="24">
        <f t="shared" si="21"/>
        <v>0</v>
      </c>
      <c r="T60" s="24">
        <f t="shared" si="22"/>
        <v>85.196999999999974</v>
      </c>
    </row>
    <row r="61" spans="1:20" ht="12.75" customHeight="1" x14ac:dyDescent="0.2">
      <c r="A61" s="119"/>
      <c r="B61" s="71"/>
      <c r="C61" s="26" t="s">
        <v>48</v>
      </c>
      <c r="D61" s="162">
        <v>93</v>
      </c>
      <c r="E61" s="24">
        <v>5.14</v>
      </c>
      <c r="F61" s="24">
        <v>1.7000000000000002</v>
      </c>
      <c r="G61" s="24">
        <v>0.1</v>
      </c>
      <c r="H61" s="24">
        <f t="shared" si="17"/>
        <v>6.9399999999999995</v>
      </c>
      <c r="I61" s="24">
        <v>2.1700000000000004</v>
      </c>
      <c r="J61" s="24">
        <v>0</v>
      </c>
      <c r="K61" s="24">
        <f t="shared" si="18"/>
        <v>9.11</v>
      </c>
      <c r="L61" s="24">
        <v>27.94</v>
      </c>
      <c r="M61" s="24">
        <v>61.896999999999998</v>
      </c>
      <c r="N61" s="24">
        <v>99.469999999999956</v>
      </c>
      <c r="O61" s="24">
        <f t="shared" si="19"/>
        <v>189.30699999999996</v>
      </c>
      <c r="P61" s="24">
        <f t="shared" si="20"/>
        <v>198.41699999999997</v>
      </c>
      <c r="Q61" s="24">
        <v>0</v>
      </c>
      <c r="R61" s="24">
        <v>0.18</v>
      </c>
      <c r="S61" s="24">
        <f t="shared" si="21"/>
        <v>0.18</v>
      </c>
      <c r="T61" s="24">
        <f t="shared" si="22"/>
        <v>198.59699999999998</v>
      </c>
    </row>
    <row r="62" spans="1:20" ht="12.75" customHeight="1" x14ac:dyDescent="0.2">
      <c r="A62" s="119"/>
      <c r="B62" s="87"/>
      <c r="C62" s="26" t="s">
        <v>343</v>
      </c>
      <c r="D62" s="162">
        <v>1</v>
      </c>
      <c r="E62" s="24">
        <v>0</v>
      </c>
      <c r="F62" s="24">
        <v>0</v>
      </c>
      <c r="G62" s="24">
        <v>0</v>
      </c>
      <c r="H62" s="24">
        <f t="shared" si="17"/>
        <v>0</v>
      </c>
      <c r="I62" s="24">
        <v>0.05</v>
      </c>
      <c r="J62" s="24">
        <v>0</v>
      </c>
      <c r="K62" s="24">
        <f t="shared" si="18"/>
        <v>0.05</v>
      </c>
      <c r="L62" s="24">
        <v>0.02</v>
      </c>
      <c r="M62" s="24">
        <v>0.03</v>
      </c>
      <c r="N62" s="24">
        <v>0</v>
      </c>
      <c r="O62" s="24">
        <f t="shared" si="19"/>
        <v>0.05</v>
      </c>
      <c r="P62" s="24">
        <f t="shared" si="20"/>
        <v>0.1</v>
      </c>
      <c r="Q62" s="24">
        <v>0</v>
      </c>
      <c r="R62" s="24">
        <v>0</v>
      </c>
      <c r="S62" s="24">
        <f t="shared" si="21"/>
        <v>0</v>
      </c>
      <c r="T62" s="24">
        <f t="shared" si="22"/>
        <v>0.1</v>
      </c>
    </row>
    <row r="63" spans="1:20" ht="12.75" customHeight="1" x14ac:dyDescent="0.2">
      <c r="A63" s="119"/>
      <c r="B63" s="71" t="s">
        <v>44</v>
      </c>
      <c r="C63" s="26" t="s">
        <v>23</v>
      </c>
      <c r="D63" s="162">
        <v>22</v>
      </c>
      <c r="E63" s="24">
        <v>0</v>
      </c>
      <c r="F63" s="24">
        <v>0.03</v>
      </c>
      <c r="G63" s="24">
        <v>5</v>
      </c>
      <c r="H63" s="24">
        <f t="shared" ref="H63:H68" si="23">SUM(E63:G63)</f>
        <v>5.03</v>
      </c>
      <c r="I63" s="24">
        <v>11.2</v>
      </c>
      <c r="J63" s="24">
        <v>0</v>
      </c>
      <c r="K63" s="24">
        <f t="shared" ref="K63:K68" si="24">SUM(H63:J63)</f>
        <v>16.23</v>
      </c>
      <c r="L63" s="24">
        <v>1</v>
      </c>
      <c r="M63" s="24">
        <v>18.760000000000005</v>
      </c>
      <c r="N63" s="24">
        <v>15.899999999999999</v>
      </c>
      <c r="O63" s="24">
        <f t="shared" ref="O63:O69" si="25">SUM(L63:N63)</f>
        <v>35.660000000000004</v>
      </c>
      <c r="P63" s="24">
        <f t="shared" ref="P63:P69" si="26">K63+O63</f>
        <v>51.89</v>
      </c>
      <c r="Q63" s="24">
        <v>0</v>
      </c>
      <c r="R63" s="24">
        <v>0.06</v>
      </c>
      <c r="S63" s="24">
        <f t="shared" ref="S63:S69" si="27">SUM(Q63:R63)</f>
        <v>0.06</v>
      </c>
      <c r="T63" s="24">
        <f t="shared" ref="T63:T69" si="28">SUM(P63:R63)</f>
        <v>51.95</v>
      </c>
    </row>
    <row r="64" spans="1:20" ht="12.75" customHeight="1" x14ac:dyDescent="0.2">
      <c r="A64" s="119"/>
      <c r="B64" s="71"/>
      <c r="C64" s="26" t="s">
        <v>26</v>
      </c>
      <c r="D64" s="162">
        <v>48</v>
      </c>
      <c r="E64" s="24">
        <v>0</v>
      </c>
      <c r="F64" s="24">
        <v>20.2</v>
      </c>
      <c r="G64" s="24">
        <v>0.08</v>
      </c>
      <c r="H64" s="24">
        <f t="shared" si="23"/>
        <v>20.279999999999998</v>
      </c>
      <c r="I64" s="24">
        <v>158.95999999999998</v>
      </c>
      <c r="J64" s="24">
        <v>0</v>
      </c>
      <c r="K64" s="24">
        <f t="shared" si="24"/>
        <v>179.23999999999998</v>
      </c>
      <c r="L64" s="24">
        <v>114.32</v>
      </c>
      <c r="M64" s="24">
        <v>239.7</v>
      </c>
      <c r="N64" s="24">
        <v>111.00999999999999</v>
      </c>
      <c r="O64" s="24">
        <f t="shared" si="25"/>
        <v>465.03</v>
      </c>
      <c r="P64" s="24">
        <f t="shared" si="26"/>
        <v>644.27</v>
      </c>
      <c r="Q64" s="24">
        <v>0</v>
      </c>
      <c r="R64" s="24">
        <v>0.1</v>
      </c>
      <c r="S64" s="24">
        <f t="shared" si="27"/>
        <v>0.1</v>
      </c>
      <c r="T64" s="24">
        <f t="shared" si="28"/>
        <v>644.37</v>
      </c>
    </row>
    <row r="65" spans="1:20" ht="12.75" customHeight="1" x14ac:dyDescent="0.2">
      <c r="A65" s="119"/>
      <c r="B65" s="71"/>
      <c r="C65" s="26" t="s">
        <v>29</v>
      </c>
      <c r="D65" s="162">
        <v>15</v>
      </c>
      <c r="E65" s="24">
        <v>0</v>
      </c>
      <c r="F65" s="24">
        <v>1.65</v>
      </c>
      <c r="G65" s="24">
        <v>0.06</v>
      </c>
      <c r="H65" s="24">
        <f t="shared" si="23"/>
        <v>1.71</v>
      </c>
      <c r="I65" s="24">
        <v>5.0599999999999996</v>
      </c>
      <c r="J65" s="24">
        <v>0</v>
      </c>
      <c r="K65" s="24">
        <f t="shared" si="24"/>
        <v>6.77</v>
      </c>
      <c r="L65" s="24">
        <v>3.5</v>
      </c>
      <c r="M65" s="24">
        <v>8.5999999999999979</v>
      </c>
      <c r="N65" s="24">
        <v>11.559999999999997</v>
      </c>
      <c r="O65" s="24">
        <f t="shared" si="25"/>
        <v>23.659999999999997</v>
      </c>
      <c r="P65" s="24">
        <f t="shared" si="26"/>
        <v>30.429999999999996</v>
      </c>
      <c r="Q65" s="24">
        <v>0</v>
      </c>
      <c r="R65" s="24">
        <v>0.25</v>
      </c>
      <c r="S65" s="24">
        <f t="shared" si="27"/>
        <v>0.25</v>
      </c>
      <c r="T65" s="24">
        <f t="shared" si="28"/>
        <v>30.679999999999996</v>
      </c>
    </row>
    <row r="66" spans="1:20" ht="12.75" customHeight="1" x14ac:dyDescent="0.2">
      <c r="A66" s="119"/>
      <c r="B66" s="71"/>
      <c r="C66" s="26" t="s">
        <v>30</v>
      </c>
      <c r="D66" s="162">
        <v>18</v>
      </c>
      <c r="E66" s="24">
        <v>0</v>
      </c>
      <c r="F66" s="24">
        <v>0.45</v>
      </c>
      <c r="G66" s="24">
        <v>1</v>
      </c>
      <c r="H66" s="24">
        <f t="shared" si="23"/>
        <v>1.45</v>
      </c>
      <c r="I66" s="24">
        <v>73.999999999999986</v>
      </c>
      <c r="J66" s="24">
        <v>0</v>
      </c>
      <c r="K66" s="24">
        <f t="shared" si="24"/>
        <v>75.449999999999989</v>
      </c>
      <c r="L66" s="24">
        <v>25.05</v>
      </c>
      <c r="M66" s="24">
        <v>31.25</v>
      </c>
      <c r="N66" s="24">
        <v>38.569999999999986</v>
      </c>
      <c r="O66" s="24">
        <f t="shared" si="25"/>
        <v>94.869999999999976</v>
      </c>
      <c r="P66" s="24">
        <f t="shared" si="26"/>
        <v>170.31999999999996</v>
      </c>
      <c r="Q66" s="24">
        <v>0</v>
      </c>
      <c r="R66" s="24">
        <v>4.5</v>
      </c>
      <c r="S66" s="24">
        <f t="shared" si="27"/>
        <v>4.5</v>
      </c>
      <c r="T66" s="24">
        <f t="shared" si="28"/>
        <v>174.81999999999996</v>
      </c>
    </row>
    <row r="67" spans="1:20" ht="12.75" customHeight="1" x14ac:dyDescent="0.2">
      <c r="A67" s="119"/>
      <c r="B67" s="71"/>
      <c r="C67" s="26" t="s">
        <v>44</v>
      </c>
      <c r="D67" s="162">
        <v>149</v>
      </c>
      <c r="E67" s="24">
        <v>1.35</v>
      </c>
      <c r="F67" s="24">
        <v>3.0999999999999996</v>
      </c>
      <c r="G67" s="24">
        <v>0.92</v>
      </c>
      <c r="H67" s="24">
        <f t="shared" si="23"/>
        <v>5.3699999999999992</v>
      </c>
      <c r="I67" s="24">
        <v>30.570000000000004</v>
      </c>
      <c r="J67" s="24">
        <v>0</v>
      </c>
      <c r="K67" s="24">
        <f t="shared" si="24"/>
        <v>35.940000000000005</v>
      </c>
      <c r="L67" s="24">
        <v>80.02</v>
      </c>
      <c r="M67" s="24">
        <v>56.910000000000004</v>
      </c>
      <c r="N67" s="24">
        <v>257.90999999999997</v>
      </c>
      <c r="O67" s="24">
        <f t="shared" si="25"/>
        <v>394.84</v>
      </c>
      <c r="P67" s="24">
        <f t="shared" si="26"/>
        <v>430.78</v>
      </c>
      <c r="Q67" s="24">
        <v>0</v>
      </c>
      <c r="R67" s="24">
        <v>3.4399999999999995</v>
      </c>
      <c r="S67" s="24">
        <f t="shared" si="27"/>
        <v>3.4399999999999995</v>
      </c>
      <c r="T67" s="24">
        <f t="shared" si="28"/>
        <v>434.21999999999997</v>
      </c>
    </row>
    <row r="68" spans="1:20" ht="12.75" customHeight="1" x14ac:dyDescent="0.2">
      <c r="A68" s="119"/>
      <c r="B68" s="87"/>
      <c r="C68" s="26" t="s">
        <v>45</v>
      </c>
      <c r="D68" s="162">
        <v>18</v>
      </c>
      <c r="E68" s="24">
        <v>0</v>
      </c>
      <c r="F68" s="24">
        <v>0.01</v>
      </c>
      <c r="G68" s="24">
        <v>0</v>
      </c>
      <c r="H68" s="24">
        <f t="shared" si="23"/>
        <v>0.01</v>
      </c>
      <c r="I68" s="24">
        <v>1.02</v>
      </c>
      <c r="J68" s="24">
        <v>0</v>
      </c>
      <c r="K68" s="24">
        <f t="shared" si="24"/>
        <v>1.03</v>
      </c>
      <c r="L68" s="24">
        <v>0.4</v>
      </c>
      <c r="M68" s="24">
        <v>3.71</v>
      </c>
      <c r="N68" s="24">
        <v>61.710000000000008</v>
      </c>
      <c r="O68" s="24">
        <f t="shared" si="25"/>
        <v>65.820000000000007</v>
      </c>
      <c r="P68" s="24">
        <f t="shared" si="26"/>
        <v>66.850000000000009</v>
      </c>
      <c r="Q68" s="24">
        <v>0</v>
      </c>
      <c r="R68" s="24">
        <v>0.1</v>
      </c>
      <c r="S68" s="24">
        <f t="shared" si="27"/>
        <v>0.1</v>
      </c>
      <c r="T68" s="24">
        <f t="shared" si="28"/>
        <v>66.95</v>
      </c>
    </row>
    <row r="69" spans="1:20" ht="12.75" customHeight="1" x14ac:dyDescent="0.2">
      <c r="A69" s="119"/>
      <c r="B69" s="71" t="s">
        <v>363</v>
      </c>
      <c r="C69" s="165" t="s">
        <v>363</v>
      </c>
      <c r="D69" s="160">
        <v>14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23</v>
      </c>
      <c r="N69" s="25">
        <v>107</v>
      </c>
      <c r="O69" s="25">
        <f t="shared" si="25"/>
        <v>130</v>
      </c>
      <c r="P69" s="25">
        <f t="shared" si="26"/>
        <v>130</v>
      </c>
      <c r="Q69" s="25">
        <v>0</v>
      </c>
      <c r="R69" s="25">
        <v>0</v>
      </c>
      <c r="S69" s="25">
        <f t="shared" si="27"/>
        <v>0</v>
      </c>
      <c r="T69" s="25">
        <f t="shared" si="28"/>
        <v>130</v>
      </c>
    </row>
    <row r="70" spans="1:20" ht="12.75" customHeight="1" x14ac:dyDescent="0.25">
      <c r="A70" s="230" t="s">
        <v>0</v>
      </c>
      <c r="B70" s="231"/>
      <c r="C70" s="232" t="s">
        <v>0</v>
      </c>
      <c r="D70" s="53">
        <f>SUM(D32:D69)</f>
        <v>952</v>
      </c>
      <c r="E70" s="54">
        <f>SUM(E32:E69)</f>
        <v>7.5</v>
      </c>
      <c r="F70" s="54">
        <f>SUM(F32:F69)</f>
        <v>33.559999999999995</v>
      </c>
      <c r="G70" s="54">
        <f>SUM(G32:G69)</f>
        <v>14.32</v>
      </c>
      <c r="H70" s="54">
        <f>+G70+F70+E70</f>
        <v>55.379999999999995</v>
      </c>
      <c r="I70" s="54">
        <f>SUM(I32:I69)</f>
        <v>424.20999999999992</v>
      </c>
      <c r="J70" s="54">
        <f>SUM(J32:J69)</f>
        <v>1.85</v>
      </c>
      <c r="K70" s="54">
        <f>+J70+I70+H70</f>
        <v>481.43999999999994</v>
      </c>
      <c r="L70" s="54">
        <f>SUM(L32:L69)</f>
        <v>527.2299999999999</v>
      </c>
      <c r="M70" s="54">
        <f>SUM(M32:M69)</f>
        <v>1285.7070000000001</v>
      </c>
      <c r="N70" s="54">
        <f>SUM(N32:N69)</f>
        <v>1624.3449999999998</v>
      </c>
      <c r="O70" s="54">
        <f>+N70+M70+L70</f>
        <v>3437.2819999999997</v>
      </c>
      <c r="P70" s="54">
        <f>+O70+K70</f>
        <v>3918.7219999999998</v>
      </c>
      <c r="Q70" s="54">
        <f>SUM(Q32:Q69)</f>
        <v>11.540000000000001</v>
      </c>
      <c r="R70" s="54">
        <f>SUM(R32:R69)</f>
        <v>9.2799999999999994</v>
      </c>
      <c r="S70" s="54">
        <f>+R70+Q70</f>
        <v>20.82</v>
      </c>
      <c r="T70" s="55">
        <f>+S70+P70</f>
        <v>3939.5419999999999</v>
      </c>
    </row>
    <row r="71" spans="1:20" ht="12.75" customHeight="1" x14ac:dyDescent="0.2">
      <c r="A71" s="166" t="s">
        <v>5</v>
      </c>
      <c r="B71" s="35" t="s">
        <v>423</v>
      </c>
      <c r="C71" s="161" t="s">
        <v>77</v>
      </c>
      <c r="D71" s="153">
        <v>2</v>
      </c>
      <c r="E71" s="154">
        <v>0</v>
      </c>
      <c r="F71" s="154">
        <v>0</v>
      </c>
      <c r="G71" s="154">
        <v>0</v>
      </c>
      <c r="H71" s="154">
        <f>SUM(E71:G71)</f>
        <v>0</v>
      </c>
      <c r="I71" s="154">
        <v>0</v>
      </c>
      <c r="J71" s="154">
        <v>0</v>
      </c>
      <c r="K71" s="154">
        <f t="shared" ref="K71:K86" si="29">SUM(H71:J71)</f>
        <v>0</v>
      </c>
      <c r="L71" s="154">
        <v>0.15000000000000002</v>
      </c>
      <c r="M71" s="154">
        <v>0.15000000000000002</v>
      </c>
      <c r="N71" s="154">
        <v>0</v>
      </c>
      <c r="O71" s="154">
        <f t="shared" ref="O71:O86" si="30">SUM(L71:N71)</f>
        <v>0.30000000000000004</v>
      </c>
      <c r="P71" s="154">
        <f>K71+O71</f>
        <v>0.30000000000000004</v>
      </c>
      <c r="Q71" s="154">
        <v>0</v>
      </c>
      <c r="R71" s="154">
        <v>0</v>
      </c>
      <c r="S71" s="154">
        <f>SUM(Q71:R71)</f>
        <v>0</v>
      </c>
      <c r="T71" s="154">
        <f>P71+S71</f>
        <v>0.30000000000000004</v>
      </c>
    </row>
    <row r="72" spans="1:20" ht="12.75" customHeight="1" x14ac:dyDescent="0.2">
      <c r="A72" s="167"/>
      <c r="B72" s="35"/>
      <c r="C72" s="26" t="s">
        <v>61</v>
      </c>
      <c r="D72" s="162">
        <v>8</v>
      </c>
      <c r="E72" s="24">
        <v>0</v>
      </c>
      <c r="F72" s="24">
        <v>0</v>
      </c>
      <c r="G72" s="24">
        <v>0</v>
      </c>
      <c r="H72" s="24">
        <f>SUM(E72:G72)</f>
        <v>0</v>
      </c>
      <c r="I72" s="24">
        <v>0.55000000000000004</v>
      </c>
      <c r="J72" s="24">
        <v>0</v>
      </c>
      <c r="K72" s="24">
        <f t="shared" si="29"/>
        <v>0.55000000000000004</v>
      </c>
      <c r="L72" s="24">
        <v>39.5</v>
      </c>
      <c r="M72" s="24">
        <v>34.349999999999994</v>
      </c>
      <c r="N72" s="24">
        <v>17.899999999999999</v>
      </c>
      <c r="O72" s="24">
        <f t="shared" si="30"/>
        <v>91.75</v>
      </c>
      <c r="P72" s="24">
        <f>K72+O72</f>
        <v>92.3</v>
      </c>
      <c r="Q72" s="24">
        <v>0</v>
      </c>
      <c r="R72" s="24">
        <v>0</v>
      </c>
      <c r="S72" s="24">
        <f>SUM(Q72:R72)</f>
        <v>0</v>
      </c>
      <c r="T72" s="24">
        <f>P72+S72</f>
        <v>92.3</v>
      </c>
    </row>
    <row r="73" spans="1:20" ht="12.75" customHeight="1" x14ac:dyDescent="0.2">
      <c r="A73" s="167"/>
      <c r="B73" s="35"/>
      <c r="C73" s="26" t="s">
        <v>56</v>
      </c>
      <c r="D73" s="162"/>
      <c r="E73" s="24"/>
      <c r="F73" s="24"/>
      <c r="G73" s="24"/>
      <c r="H73" s="24">
        <f>+G73+F73+E73</f>
        <v>0</v>
      </c>
      <c r="I73" s="24"/>
      <c r="J73" s="24"/>
      <c r="K73" s="24">
        <f t="shared" si="29"/>
        <v>0</v>
      </c>
      <c r="L73" s="24"/>
      <c r="M73" s="24"/>
      <c r="N73" s="24"/>
      <c r="O73" s="24">
        <f t="shared" si="30"/>
        <v>0</v>
      </c>
      <c r="P73" s="24">
        <f>+O73+K73</f>
        <v>0</v>
      </c>
      <c r="Q73" s="24"/>
      <c r="R73" s="24"/>
      <c r="S73" s="24">
        <f>+R73+Q73</f>
        <v>0</v>
      </c>
      <c r="T73" s="24">
        <f>+S73+P73</f>
        <v>0</v>
      </c>
    </row>
    <row r="74" spans="1:20" ht="12.75" customHeight="1" x14ac:dyDescent="0.2">
      <c r="A74" s="167"/>
      <c r="B74" s="35"/>
      <c r="C74" s="26" t="s">
        <v>50</v>
      </c>
      <c r="D74" s="162">
        <v>1</v>
      </c>
      <c r="E74" s="24">
        <v>0</v>
      </c>
      <c r="F74" s="24">
        <v>0</v>
      </c>
      <c r="G74" s="24">
        <v>0</v>
      </c>
      <c r="H74" s="24">
        <f t="shared" ref="H74:H81" si="31">SUM(E74:G74)</f>
        <v>0</v>
      </c>
      <c r="I74" s="24">
        <v>0</v>
      </c>
      <c r="J74" s="24">
        <v>0</v>
      </c>
      <c r="K74" s="24">
        <f t="shared" si="29"/>
        <v>0</v>
      </c>
      <c r="L74" s="24">
        <v>0</v>
      </c>
      <c r="M74" s="24">
        <v>0.8</v>
      </c>
      <c r="N74" s="24">
        <v>0.4</v>
      </c>
      <c r="O74" s="24">
        <f t="shared" si="30"/>
        <v>1.2000000000000002</v>
      </c>
      <c r="P74" s="24">
        <f t="shared" ref="P74:P81" si="32">K74+O74</f>
        <v>1.2000000000000002</v>
      </c>
      <c r="Q74" s="24">
        <v>0</v>
      </c>
      <c r="R74" s="24">
        <v>0</v>
      </c>
      <c r="S74" s="24">
        <f t="shared" ref="S74:S81" si="33">SUM(Q74:R74)</f>
        <v>0</v>
      </c>
      <c r="T74" s="24">
        <f t="shared" ref="T74:T81" si="34">P74+S74</f>
        <v>1.2000000000000002</v>
      </c>
    </row>
    <row r="75" spans="1:20" ht="12.75" customHeight="1" x14ac:dyDescent="0.2">
      <c r="A75" s="167"/>
      <c r="B75" s="35"/>
      <c r="C75" s="26" t="s">
        <v>64</v>
      </c>
      <c r="D75" s="162">
        <v>6</v>
      </c>
      <c r="E75" s="24">
        <v>0</v>
      </c>
      <c r="F75" s="24">
        <v>0</v>
      </c>
      <c r="G75" s="24">
        <v>0</v>
      </c>
      <c r="H75" s="24">
        <f t="shared" si="31"/>
        <v>0</v>
      </c>
      <c r="I75" s="24">
        <v>0</v>
      </c>
      <c r="J75" s="24">
        <v>0</v>
      </c>
      <c r="K75" s="24">
        <f t="shared" si="29"/>
        <v>0</v>
      </c>
      <c r="L75" s="24">
        <v>3.3</v>
      </c>
      <c r="M75" s="24">
        <v>9</v>
      </c>
      <c r="N75" s="24">
        <v>11.4</v>
      </c>
      <c r="O75" s="24">
        <f t="shared" si="30"/>
        <v>23.700000000000003</v>
      </c>
      <c r="P75" s="24">
        <f t="shared" si="32"/>
        <v>23.700000000000003</v>
      </c>
      <c r="Q75" s="24">
        <v>0</v>
      </c>
      <c r="R75" s="24">
        <v>0</v>
      </c>
      <c r="S75" s="24">
        <f t="shared" si="33"/>
        <v>0</v>
      </c>
      <c r="T75" s="24">
        <f t="shared" si="34"/>
        <v>23.700000000000003</v>
      </c>
    </row>
    <row r="76" spans="1:20" ht="12.75" customHeight="1" x14ac:dyDescent="0.2">
      <c r="A76" s="167"/>
      <c r="B76" s="35"/>
      <c r="C76" s="26" t="s">
        <v>79</v>
      </c>
      <c r="D76" s="162">
        <v>2</v>
      </c>
      <c r="E76" s="24">
        <v>0</v>
      </c>
      <c r="F76" s="24">
        <v>0</v>
      </c>
      <c r="G76" s="24">
        <v>0</v>
      </c>
      <c r="H76" s="24">
        <f t="shared" si="31"/>
        <v>0</v>
      </c>
      <c r="I76" s="24">
        <v>0</v>
      </c>
      <c r="J76" s="24">
        <v>0</v>
      </c>
      <c r="K76" s="24">
        <f t="shared" si="29"/>
        <v>0</v>
      </c>
      <c r="L76" s="24">
        <v>0.3</v>
      </c>
      <c r="M76" s="24">
        <v>1.9</v>
      </c>
      <c r="N76" s="24">
        <v>3.1</v>
      </c>
      <c r="O76" s="24">
        <f t="shared" si="30"/>
        <v>5.3</v>
      </c>
      <c r="P76" s="24">
        <f t="shared" si="32"/>
        <v>5.3</v>
      </c>
      <c r="Q76" s="24">
        <v>0</v>
      </c>
      <c r="R76" s="24">
        <v>0</v>
      </c>
      <c r="S76" s="24">
        <f t="shared" si="33"/>
        <v>0</v>
      </c>
      <c r="T76" s="24">
        <f t="shared" si="34"/>
        <v>5.3</v>
      </c>
    </row>
    <row r="77" spans="1:20" ht="12.75" customHeight="1" x14ac:dyDescent="0.2">
      <c r="A77" s="167"/>
      <c r="B77" s="35"/>
      <c r="C77" s="26" t="s">
        <v>67</v>
      </c>
      <c r="D77" s="162">
        <v>1</v>
      </c>
      <c r="E77" s="14">
        <v>0</v>
      </c>
      <c r="F77" s="24">
        <v>0</v>
      </c>
      <c r="G77" s="24">
        <v>0</v>
      </c>
      <c r="H77" s="24">
        <f t="shared" si="31"/>
        <v>0</v>
      </c>
      <c r="I77" s="24">
        <v>0.6</v>
      </c>
      <c r="J77" s="24">
        <v>0</v>
      </c>
      <c r="K77" s="24">
        <f t="shared" si="29"/>
        <v>0.6</v>
      </c>
      <c r="L77" s="24">
        <v>0</v>
      </c>
      <c r="M77" s="24">
        <v>1.2</v>
      </c>
      <c r="N77" s="24">
        <v>0.2</v>
      </c>
      <c r="O77" s="24">
        <f t="shared" si="30"/>
        <v>1.4</v>
      </c>
      <c r="P77" s="24">
        <f t="shared" si="32"/>
        <v>2</v>
      </c>
      <c r="Q77" s="24">
        <v>0</v>
      </c>
      <c r="R77" s="24">
        <v>0</v>
      </c>
      <c r="S77" s="24">
        <f t="shared" si="33"/>
        <v>0</v>
      </c>
      <c r="T77" s="24">
        <f t="shared" si="34"/>
        <v>2</v>
      </c>
    </row>
    <row r="78" spans="1:20" ht="12.75" customHeight="1" x14ac:dyDescent="0.2">
      <c r="A78" s="167"/>
      <c r="B78" s="35"/>
      <c r="C78" s="26" t="s">
        <v>78</v>
      </c>
      <c r="D78" s="162">
        <v>9</v>
      </c>
      <c r="E78" s="24">
        <v>0</v>
      </c>
      <c r="F78" s="24">
        <v>0</v>
      </c>
      <c r="G78" s="24">
        <v>0</v>
      </c>
      <c r="H78" s="24">
        <f t="shared" si="31"/>
        <v>0</v>
      </c>
      <c r="I78" s="24">
        <v>52.900000000000006</v>
      </c>
      <c r="J78" s="24">
        <v>0</v>
      </c>
      <c r="K78" s="24">
        <f t="shared" si="29"/>
        <v>52.900000000000006</v>
      </c>
      <c r="L78" s="24">
        <v>2</v>
      </c>
      <c r="M78" s="24">
        <v>14.8</v>
      </c>
      <c r="N78" s="24">
        <v>5.5</v>
      </c>
      <c r="O78" s="24">
        <f t="shared" si="30"/>
        <v>22.3</v>
      </c>
      <c r="P78" s="24">
        <f t="shared" si="32"/>
        <v>75.2</v>
      </c>
      <c r="Q78" s="24">
        <v>0</v>
      </c>
      <c r="R78" s="24">
        <v>0</v>
      </c>
      <c r="S78" s="24">
        <f t="shared" si="33"/>
        <v>0</v>
      </c>
      <c r="T78" s="24">
        <f t="shared" si="34"/>
        <v>75.2</v>
      </c>
    </row>
    <row r="79" spans="1:20" ht="12.75" customHeight="1" x14ac:dyDescent="0.2">
      <c r="A79" s="167"/>
      <c r="B79" s="35"/>
      <c r="C79" s="26" t="s">
        <v>76</v>
      </c>
      <c r="D79" s="162">
        <v>3</v>
      </c>
      <c r="E79" s="24">
        <v>0</v>
      </c>
      <c r="F79" s="24">
        <v>0</v>
      </c>
      <c r="G79" s="24">
        <v>0</v>
      </c>
      <c r="H79" s="24">
        <f t="shared" si="31"/>
        <v>0</v>
      </c>
      <c r="I79" s="24">
        <v>0</v>
      </c>
      <c r="J79" s="24">
        <v>0</v>
      </c>
      <c r="K79" s="24">
        <f t="shared" si="29"/>
        <v>0</v>
      </c>
      <c r="L79" s="24">
        <v>0.7</v>
      </c>
      <c r="M79" s="24">
        <v>1.5</v>
      </c>
      <c r="N79" s="24">
        <v>2.2999999999999998</v>
      </c>
      <c r="O79" s="24">
        <f t="shared" si="30"/>
        <v>4.5</v>
      </c>
      <c r="P79" s="24">
        <f t="shared" si="32"/>
        <v>4.5</v>
      </c>
      <c r="Q79" s="24">
        <v>0</v>
      </c>
      <c r="R79" s="24">
        <v>0</v>
      </c>
      <c r="S79" s="24">
        <f t="shared" si="33"/>
        <v>0</v>
      </c>
      <c r="T79" s="24">
        <f t="shared" si="34"/>
        <v>4.5</v>
      </c>
    </row>
    <row r="80" spans="1:20" ht="12.75" customHeight="1" x14ac:dyDescent="0.2">
      <c r="A80" s="167"/>
      <c r="B80" s="35"/>
      <c r="C80" s="26" t="s">
        <v>62</v>
      </c>
      <c r="D80" s="162">
        <v>9</v>
      </c>
      <c r="E80" s="24">
        <v>0</v>
      </c>
      <c r="F80" s="24">
        <v>0</v>
      </c>
      <c r="G80" s="24">
        <v>0</v>
      </c>
      <c r="H80" s="24">
        <f t="shared" si="31"/>
        <v>0</v>
      </c>
      <c r="I80" s="24">
        <v>1.2</v>
      </c>
      <c r="J80" s="24">
        <v>0</v>
      </c>
      <c r="K80" s="24">
        <f t="shared" si="29"/>
        <v>1.2</v>
      </c>
      <c r="L80" s="24">
        <v>3</v>
      </c>
      <c r="M80" s="24">
        <v>25.4</v>
      </c>
      <c r="N80" s="24">
        <v>25.900000000000002</v>
      </c>
      <c r="O80" s="24">
        <f t="shared" si="30"/>
        <v>54.3</v>
      </c>
      <c r="P80" s="24">
        <f t="shared" si="32"/>
        <v>55.5</v>
      </c>
      <c r="Q80" s="24">
        <v>0</v>
      </c>
      <c r="R80" s="24">
        <v>1</v>
      </c>
      <c r="S80" s="24">
        <f t="shared" si="33"/>
        <v>1</v>
      </c>
      <c r="T80" s="24">
        <f t="shared" si="34"/>
        <v>56.5</v>
      </c>
    </row>
    <row r="81" spans="1:20" ht="12.75" customHeight="1" x14ac:dyDescent="0.2">
      <c r="A81" s="167"/>
      <c r="B81" s="35"/>
      <c r="C81" s="26" t="s">
        <v>319</v>
      </c>
      <c r="D81" s="162">
        <v>6</v>
      </c>
      <c r="E81" s="24">
        <v>0</v>
      </c>
      <c r="F81" s="24">
        <v>0</v>
      </c>
      <c r="G81" s="24">
        <v>0</v>
      </c>
      <c r="H81" s="24">
        <f t="shared" si="31"/>
        <v>0</v>
      </c>
      <c r="I81" s="24">
        <v>0</v>
      </c>
      <c r="J81" s="24">
        <v>0</v>
      </c>
      <c r="K81" s="24">
        <f t="shared" si="29"/>
        <v>0</v>
      </c>
      <c r="L81" s="24">
        <v>1.1000000000000001</v>
      </c>
      <c r="M81" s="24">
        <v>3.1499999999999995</v>
      </c>
      <c r="N81" s="24">
        <v>3.4000000000000004</v>
      </c>
      <c r="O81" s="24">
        <f t="shared" si="30"/>
        <v>7.65</v>
      </c>
      <c r="P81" s="24">
        <f t="shared" si="32"/>
        <v>7.65</v>
      </c>
      <c r="Q81" s="24">
        <v>0</v>
      </c>
      <c r="R81" s="24">
        <v>0</v>
      </c>
      <c r="S81" s="24">
        <f t="shared" si="33"/>
        <v>0</v>
      </c>
      <c r="T81" s="24">
        <f t="shared" si="34"/>
        <v>7.65</v>
      </c>
    </row>
    <row r="82" spans="1:20" ht="12.75" customHeight="1" x14ac:dyDescent="0.2">
      <c r="A82" s="167"/>
      <c r="B82" s="35"/>
      <c r="C82" s="26" t="s">
        <v>55</v>
      </c>
      <c r="D82" s="162"/>
      <c r="E82" s="24"/>
      <c r="F82" s="24"/>
      <c r="G82" s="24"/>
      <c r="H82" s="24">
        <f>+G82+F82+E82</f>
        <v>0</v>
      </c>
      <c r="I82" s="24"/>
      <c r="J82" s="24"/>
      <c r="K82" s="24">
        <f t="shared" si="29"/>
        <v>0</v>
      </c>
      <c r="L82" s="24"/>
      <c r="M82" s="24"/>
      <c r="N82" s="24"/>
      <c r="O82" s="24">
        <f t="shared" si="30"/>
        <v>0</v>
      </c>
      <c r="P82" s="24">
        <f>+O82+K82</f>
        <v>0</v>
      </c>
      <c r="Q82" s="24"/>
      <c r="R82" s="24"/>
      <c r="S82" s="24">
        <f>+R82+Q82</f>
        <v>0</v>
      </c>
      <c r="T82" s="24">
        <f>+S82+P82</f>
        <v>0</v>
      </c>
    </row>
    <row r="83" spans="1:20" ht="12.75" customHeight="1" x14ac:dyDescent="0.2">
      <c r="A83" s="167"/>
      <c r="B83" s="35"/>
      <c r="C83" s="26" t="s">
        <v>51</v>
      </c>
      <c r="D83" s="162"/>
      <c r="E83" s="24"/>
      <c r="F83" s="24"/>
      <c r="G83" s="24"/>
      <c r="H83" s="24">
        <f>+G83+F83+E83</f>
        <v>0</v>
      </c>
      <c r="I83" s="24"/>
      <c r="J83" s="24"/>
      <c r="K83" s="24">
        <f t="shared" si="29"/>
        <v>0</v>
      </c>
      <c r="L83" s="24"/>
      <c r="M83" s="24"/>
      <c r="N83" s="24"/>
      <c r="O83" s="24">
        <f t="shared" si="30"/>
        <v>0</v>
      </c>
      <c r="P83" s="24">
        <f>+O83+K83</f>
        <v>0</v>
      </c>
      <c r="Q83" s="24"/>
      <c r="R83" s="24"/>
      <c r="S83" s="24">
        <f>+R83+Q83</f>
        <v>0</v>
      </c>
      <c r="T83" s="24">
        <f>+S83+P83</f>
        <v>0</v>
      </c>
    </row>
    <row r="84" spans="1:20" ht="12.75" customHeight="1" x14ac:dyDescent="0.2">
      <c r="A84" s="167"/>
      <c r="B84" s="35"/>
      <c r="C84" s="26" t="s">
        <v>52</v>
      </c>
      <c r="D84" s="162">
        <v>16</v>
      </c>
      <c r="E84" s="24">
        <v>0</v>
      </c>
      <c r="F84" s="24">
        <v>0</v>
      </c>
      <c r="G84" s="24">
        <v>0</v>
      </c>
      <c r="H84" s="24">
        <f>SUM(E84:G84)</f>
        <v>0</v>
      </c>
      <c r="I84" s="24">
        <v>0.35</v>
      </c>
      <c r="J84" s="24">
        <v>0</v>
      </c>
      <c r="K84" s="24">
        <f t="shared" si="29"/>
        <v>0.35</v>
      </c>
      <c r="L84" s="24">
        <v>5.7700000000000005</v>
      </c>
      <c r="M84" s="24">
        <v>6.29</v>
      </c>
      <c r="N84" s="24">
        <v>6.6899999999999986</v>
      </c>
      <c r="O84" s="24">
        <f t="shared" si="30"/>
        <v>18.75</v>
      </c>
      <c r="P84" s="24">
        <f>K84+O84</f>
        <v>19.100000000000001</v>
      </c>
      <c r="Q84" s="24">
        <v>0</v>
      </c>
      <c r="R84" s="24">
        <v>0</v>
      </c>
      <c r="S84" s="24">
        <f>SUM(Q84:R84)</f>
        <v>0</v>
      </c>
      <c r="T84" s="24">
        <f>P84+S84</f>
        <v>19.100000000000001</v>
      </c>
    </row>
    <row r="85" spans="1:20" ht="12.75" customHeight="1" x14ac:dyDescent="0.2">
      <c r="A85" s="167"/>
      <c r="B85" s="35"/>
      <c r="C85" s="26" t="s">
        <v>72</v>
      </c>
      <c r="D85" s="162">
        <v>15</v>
      </c>
      <c r="E85" s="24">
        <v>0</v>
      </c>
      <c r="F85" s="24">
        <v>0</v>
      </c>
      <c r="G85" s="24">
        <v>0</v>
      </c>
      <c r="H85" s="24">
        <f>SUM(E85:G85)</f>
        <v>0</v>
      </c>
      <c r="I85" s="24">
        <v>30</v>
      </c>
      <c r="J85" s="24">
        <v>0</v>
      </c>
      <c r="K85" s="24">
        <f t="shared" si="29"/>
        <v>30</v>
      </c>
      <c r="L85" s="24">
        <v>9.6</v>
      </c>
      <c r="M85" s="24">
        <v>84.77</v>
      </c>
      <c r="N85" s="24">
        <v>90.830000000000013</v>
      </c>
      <c r="O85" s="24">
        <f t="shared" si="30"/>
        <v>185.2</v>
      </c>
      <c r="P85" s="24">
        <f>K85+O85</f>
        <v>215.2</v>
      </c>
      <c r="Q85" s="24">
        <v>0</v>
      </c>
      <c r="R85" s="24">
        <v>0</v>
      </c>
      <c r="S85" s="24">
        <f>SUM(Q85:R85)</f>
        <v>0</v>
      </c>
      <c r="T85" s="24">
        <f>P85+S85</f>
        <v>215.2</v>
      </c>
    </row>
    <row r="86" spans="1:20" ht="12.75" customHeight="1" x14ac:dyDescent="0.2">
      <c r="A86" s="167"/>
      <c r="B86" s="35"/>
      <c r="C86" s="26" t="s">
        <v>71</v>
      </c>
      <c r="D86" s="162">
        <v>3</v>
      </c>
      <c r="E86" s="24">
        <v>0</v>
      </c>
      <c r="F86" s="24">
        <v>0</v>
      </c>
      <c r="G86" s="24">
        <v>0</v>
      </c>
      <c r="H86" s="24">
        <f>SUM(E86:G86)</f>
        <v>0</v>
      </c>
      <c r="I86" s="24">
        <v>0</v>
      </c>
      <c r="J86" s="24">
        <v>0</v>
      </c>
      <c r="K86" s="24">
        <f t="shared" si="29"/>
        <v>0</v>
      </c>
      <c r="L86" s="24">
        <v>0</v>
      </c>
      <c r="M86" s="24">
        <v>0.4</v>
      </c>
      <c r="N86" s="24">
        <v>0.79999999999999993</v>
      </c>
      <c r="O86" s="24">
        <f t="shared" si="30"/>
        <v>1.2</v>
      </c>
      <c r="P86" s="24">
        <f>K86+O86</f>
        <v>1.2</v>
      </c>
      <c r="Q86" s="24">
        <v>0</v>
      </c>
      <c r="R86" s="24">
        <v>0</v>
      </c>
      <c r="S86" s="24">
        <f>SUM(Q86:R86)</f>
        <v>0</v>
      </c>
      <c r="T86" s="24">
        <f>P86+S86</f>
        <v>1.2</v>
      </c>
    </row>
    <row r="87" spans="1:20" ht="12.75" customHeight="1" x14ac:dyDescent="0.2">
      <c r="A87" s="167"/>
      <c r="B87" s="85"/>
      <c r="C87" s="26" t="s">
        <v>58</v>
      </c>
      <c r="D87" s="162">
        <v>19</v>
      </c>
      <c r="E87" s="24">
        <v>0.1</v>
      </c>
      <c r="F87" s="24">
        <v>0.1</v>
      </c>
      <c r="G87" s="24">
        <v>0</v>
      </c>
      <c r="H87" s="24">
        <v>0.2</v>
      </c>
      <c r="I87" s="24">
        <v>0.5</v>
      </c>
      <c r="J87" s="24">
        <v>1.2</v>
      </c>
      <c r="K87" s="24">
        <v>1.9</v>
      </c>
      <c r="L87" s="24">
        <v>2.61</v>
      </c>
      <c r="M87" s="24">
        <v>107.78</v>
      </c>
      <c r="N87" s="24">
        <v>147.66999999999999</v>
      </c>
      <c r="O87" s="24">
        <v>258.06</v>
      </c>
      <c r="P87" s="24">
        <v>259.95999999999998</v>
      </c>
      <c r="Q87" s="24">
        <v>0.7</v>
      </c>
      <c r="R87" s="24">
        <v>0</v>
      </c>
      <c r="S87" s="24">
        <v>0.7</v>
      </c>
      <c r="T87" s="24">
        <v>260.65999999999997</v>
      </c>
    </row>
    <row r="88" spans="1:20" ht="12.75" customHeight="1" x14ac:dyDescent="0.2">
      <c r="A88" s="167"/>
      <c r="B88" s="35" t="s">
        <v>424</v>
      </c>
      <c r="C88" s="26" t="s">
        <v>80</v>
      </c>
      <c r="D88" s="162">
        <v>13</v>
      </c>
      <c r="E88" s="24">
        <v>0</v>
      </c>
      <c r="F88" s="24">
        <v>0</v>
      </c>
      <c r="G88" s="24">
        <v>0</v>
      </c>
      <c r="H88" s="24">
        <f>SUM(E88:G88)</f>
        <v>0</v>
      </c>
      <c r="I88" s="24">
        <v>2.0299999999999998</v>
      </c>
      <c r="J88" s="24">
        <v>0</v>
      </c>
      <c r="K88" s="24">
        <f t="shared" ref="K88:K97" si="35">SUM(H88:J88)</f>
        <v>2.0299999999999998</v>
      </c>
      <c r="L88" s="24">
        <v>1</v>
      </c>
      <c r="M88" s="24">
        <v>6.84</v>
      </c>
      <c r="N88" s="24">
        <v>9.83</v>
      </c>
      <c r="O88" s="24">
        <f t="shared" ref="O88:O97" si="36">SUM(L88:N88)</f>
        <v>17.670000000000002</v>
      </c>
      <c r="P88" s="24">
        <f>K88+O88</f>
        <v>19.700000000000003</v>
      </c>
      <c r="Q88" s="24">
        <v>0</v>
      </c>
      <c r="R88" s="24">
        <v>0</v>
      </c>
      <c r="S88" s="24">
        <f>SUM(Q88:R88)</f>
        <v>0</v>
      </c>
      <c r="T88" s="24">
        <f>P88+S88</f>
        <v>19.700000000000003</v>
      </c>
    </row>
    <row r="89" spans="1:20" ht="12.75" customHeight="1" x14ac:dyDescent="0.2">
      <c r="A89" s="167"/>
      <c r="B89" s="35"/>
      <c r="C89" s="26" t="s">
        <v>54</v>
      </c>
      <c r="D89" s="162">
        <v>2</v>
      </c>
      <c r="E89" s="24">
        <v>0</v>
      </c>
      <c r="F89" s="24">
        <v>0</v>
      </c>
      <c r="G89" s="24">
        <v>0</v>
      </c>
      <c r="H89" s="24">
        <f>SUM(E89:G89)</f>
        <v>0</v>
      </c>
      <c r="I89" s="24">
        <v>1.5</v>
      </c>
      <c r="J89" s="24">
        <v>0</v>
      </c>
      <c r="K89" s="24">
        <f t="shared" si="35"/>
        <v>1.5</v>
      </c>
      <c r="L89" s="24">
        <v>0</v>
      </c>
      <c r="M89" s="24">
        <v>0.9</v>
      </c>
      <c r="N89" s="24">
        <v>2.2999999999999998</v>
      </c>
      <c r="O89" s="24">
        <f t="shared" si="36"/>
        <v>3.1999999999999997</v>
      </c>
      <c r="P89" s="24">
        <f>K89+O89</f>
        <v>4.6999999999999993</v>
      </c>
      <c r="Q89" s="24">
        <v>0</v>
      </c>
      <c r="R89" s="24">
        <v>0</v>
      </c>
      <c r="S89" s="24">
        <f>SUM(Q89:R89)</f>
        <v>0</v>
      </c>
      <c r="T89" s="24">
        <f>P89+S89</f>
        <v>4.6999999999999993</v>
      </c>
    </row>
    <row r="90" spans="1:20" ht="12.75" customHeight="1" x14ac:dyDescent="0.2">
      <c r="A90" s="167"/>
      <c r="B90" s="35"/>
      <c r="C90" s="26" t="s">
        <v>65</v>
      </c>
      <c r="D90" s="162"/>
      <c r="E90" s="24"/>
      <c r="F90" s="24"/>
      <c r="G90" s="24"/>
      <c r="H90" s="24">
        <f>+G90+F90+E90</f>
        <v>0</v>
      </c>
      <c r="I90" s="24"/>
      <c r="J90" s="24"/>
      <c r="K90" s="24">
        <f t="shared" si="35"/>
        <v>0</v>
      </c>
      <c r="L90" s="24"/>
      <c r="M90" s="24"/>
      <c r="N90" s="24"/>
      <c r="O90" s="24">
        <f t="shared" si="36"/>
        <v>0</v>
      </c>
      <c r="P90" s="24">
        <f>+O90+K90</f>
        <v>0</v>
      </c>
      <c r="Q90" s="24"/>
      <c r="R90" s="24"/>
      <c r="S90" s="24">
        <f>+R90+Q90</f>
        <v>0</v>
      </c>
      <c r="T90" s="24">
        <f>+S90+P90</f>
        <v>0</v>
      </c>
    </row>
    <row r="91" spans="1:20" ht="12.75" customHeight="1" x14ac:dyDescent="0.2">
      <c r="A91" s="167"/>
      <c r="B91" s="35"/>
      <c r="C91" s="26" t="s">
        <v>74</v>
      </c>
      <c r="D91" s="162">
        <v>1</v>
      </c>
      <c r="E91" s="24">
        <v>0</v>
      </c>
      <c r="F91" s="24">
        <v>0</v>
      </c>
      <c r="G91" s="24">
        <v>0</v>
      </c>
      <c r="H91" s="24">
        <f>SUM(E91:G91)</f>
        <v>0</v>
      </c>
      <c r="I91" s="24">
        <v>0.15</v>
      </c>
      <c r="J91" s="24">
        <v>0</v>
      </c>
      <c r="K91" s="24">
        <f t="shared" si="35"/>
        <v>0.15</v>
      </c>
      <c r="L91" s="24">
        <v>0</v>
      </c>
      <c r="M91" s="24">
        <v>0.1</v>
      </c>
      <c r="N91" s="24">
        <v>0</v>
      </c>
      <c r="O91" s="24">
        <f t="shared" si="36"/>
        <v>0.1</v>
      </c>
      <c r="P91" s="24">
        <f>K91+O91</f>
        <v>0.25</v>
      </c>
      <c r="Q91" s="24">
        <v>0</v>
      </c>
      <c r="R91" s="24">
        <v>0</v>
      </c>
      <c r="S91" s="24">
        <f>SUM(Q91:R91)</f>
        <v>0</v>
      </c>
      <c r="T91" s="24">
        <f>P91+S91</f>
        <v>0.25</v>
      </c>
    </row>
    <row r="92" spans="1:20" ht="12.75" customHeight="1" x14ac:dyDescent="0.2">
      <c r="A92" s="167"/>
      <c r="B92" s="35"/>
      <c r="C92" s="26" t="s">
        <v>53</v>
      </c>
      <c r="D92" s="162"/>
      <c r="E92" s="24"/>
      <c r="F92" s="24"/>
      <c r="G92" s="24"/>
      <c r="H92" s="24">
        <f>+G92+F92+E92</f>
        <v>0</v>
      </c>
      <c r="I92" s="24"/>
      <c r="J92" s="24"/>
      <c r="K92" s="24">
        <f t="shared" si="35"/>
        <v>0</v>
      </c>
      <c r="L92" s="24"/>
      <c r="M92" s="24"/>
      <c r="N92" s="24"/>
      <c r="O92" s="24">
        <f t="shared" si="36"/>
        <v>0</v>
      </c>
      <c r="P92" s="24">
        <f>+O92+K92</f>
        <v>0</v>
      </c>
      <c r="Q92" s="24"/>
      <c r="R92" s="24"/>
      <c r="S92" s="24">
        <f>+R92+Q92</f>
        <v>0</v>
      </c>
      <c r="T92" s="24">
        <f>+S92+P92</f>
        <v>0</v>
      </c>
    </row>
    <row r="93" spans="1:20" ht="12.75" customHeight="1" x14ac:dyDescent="0.2">
      <c r="A93" s="167"/>
      <c r="B93" s="35"/>
      <c r="C93" s="26" t="s">
        <v>81</v>
      </c>
      <c r="D93" s="162">
        <v>17</v>
      </c>
      <c r="E93" s="24">
        <v>1.3</v>
      </c>
      <c r="F93" s="24">
        <v>0</v>
      </c>
      <c r="G93" s="24">
        <v>0</v>
      </c>
      <c r="H93" s="24">
        <f>SUM(E93:G93)</f>
        <v>1.3</v>
      </c>
      <c r="I93" s="24">
        <v>5</v>
      </c>
      <c r="J93" s="24">
        <v>0</v>
      </c>
      <c r="K93" s="24">
        <f t="shared" si="35"/>
        <v>6.3</v>
      </c>
      <c r="L93" s="24">
        <v>39.4</v>
      </c>
      <c r="M93" s="24">
        <v>174.27999999999997</v>
      </c>
      <c r="N93" s="24">
        <v>89.52000000000001</v>
      </c>
      <c r="O93" s="24">
        <f t="shared" si="36"/>
        <v>303.2</v>
      </c>
      <c r="P93" s="24">
        <f>K93+O93</f>
        <v>309.5</v>
      </c>
      <c r="Q93" s="24">
        <v>0</v>
      </c>
      <c r="R93" s="24">
        <v>1</v>
      </c>
      <c r="S93" s="24">
        <f>SUM(Q93:R93)</f>
        <v>1</v>
      </c>
      <c r="T93" s="24">
        <f>P93+S93</f>
        <v>310.5</v>
      </c>
    </row>
    <row r="94" spans="1:20" ht="12.75" customHeight="1" x14ac:dyDescent="0.2">
      <c r="A94" s="167"/>
      <c r="B94" s="35"/>
      <c r="C94" s="26" t="s">
        <v>68</v>
      </c>
      <c r="D94" s="162"/>
      <c r="E94" s="24"/>
      <c r="F94" s="24"/>
      <c r="G94" s="24"/>
      <c r="H94" s="24">
        <f>+G94+F94+E94</f>
        <v>0</v>
      </c>
      <c r="I94" s="24"/>
      <c r="J94" s="24"/>
      <c r="K94" s="24">
        <f t="shared" si="35"/>
        <v>0</v>
      </c>
      <c r="L94" s="24"/>
      <c r="M94" s="24"/>
      <c r="N94" s="24"/>
      <c r="O94" s="24">
        <f t="shared" si="36"/>
        <v>0</v>
      </c>
      <c r="P94" s="24">
        <f>+O94+K94</f>
        <v>0</v>
      </c>
      <c r="Q94" s="24"/>
      <c r="R94" s="24"/>
      <c r="S94" s="24">
        <f>+R94+Q94</f>
        <v>0</v>
      </c>
      <c r="T94" s="24">
        <f>+S94+P94</f>
        <v>0</v>
      </c>
    </row>
    <row r="95" spans="1:20" ht="12.75" customHeight="1" x14ac:dyDescent="0.2">
      <c r="A95" s="167"/>
      <c r="B95" s="35"/>
      <c r="C95" s="26" t="s">
        <v>60</v>
      </c>
      <c r="D95" s="162">
        <v>3</v>
      </c>
      <c r="E95" s="24">
        <v>0</v>
      </c>
      <c r="F95" s="24">
        <v>0</v>
      </c>
      <c r="G95" s="24">
        <v>0</v>
      </c>
      <c r="H95" s="24">
        <f>SUM(E95:G95)</f>
        <v>0</v>
      </c>
      <c r="I95" s="24">
        <v>3.5</v>
      </c>
      <c r="J95" s="24">
        <v>0</v>
      </c>
      <c r="K95" s="24">
        <f t="shared" si="35"/>
        <v>3.5</v>
      </c>
      <c r="L95" s="24">
        <v>0</v>
      </c>
      <c r="M95" s="24">
        <v>3.5</v>
      </c>
      <c r="N95" s="24">
        <v>9.1999999999999993</v>
      </c>
      <c r="O95" s="24">
        <f t="shared" si="36"/>
        <v>12.7</v>
      </c>
      <c r="P95" s="24">
        <f>K95+O95</f>
        <v>16.2</v>
      </c>
      <c r="Q95" s="24">
        <v>0</v>
      </c>
      <c r="R95" s="24">
        <v>0</v>
      </c>
      <c r="S95" s="24">
        <f>SUM(Q95:R95)</f>
        <v>0</v>
      </c>
      <c r="T95" s="24">
        <f>P95+S95</f>
        <v>16.2</v>
      </c>
    </row>
    <row r="96" spans="1:20" ht="12.75" customHeight="1" x14ac:dyDescent="0.2">
      <c r="A96" s="167"/>
      <c r="B96" s="35"/>
      <c r="C96" s="26" t="s">
        <v>75</v>
      </c>
      <c r="D96" s="162">
        <v>5</v>
      </c>
      <c r="E96" s="24">
        <v>3</v>
      </c>
      <c r="F96" s="24">
        <v>0</v>
      </c>
      <c r="G96" s="24">
        <v>0</v>
      </c>
      <c r="H96" s="24">
        <f>SUM(E96:G96)</f>
        <v>3</v>
      </c>
      <c r="I96" s="24">
        <v>119</v>
      </c>
      <c r="J96" s="24">
        <v>0</v>
      </c>
      <c r="K96" s="24">
        <f t="shared" si="35"/>
        <v>122</v>
      </c>
      <c r="L96" s="24">
        <v>50</v>
      </c>
      <c r="M96" s="24">
        <v>150.4</v>
      </c>
      <c r="N96" s="24">
        <v>109.5</v>
      </c>
      <c r="O96" s="24">
        <f t="shared" si="36"/>
        <v>309.89999999999998</v>
      </c>
      <c r="P96" s="24">
        <f>K96+O96</f>
        <v>431.9</v>
      </c>
      <c r="Q96" s="24">
        <v>0.4</v>
      </c>
      <c r="R96" s="24">
        <v>0</v>
      </c>
      <c r="S96" s="24">
        <f>SUM(Q96:R96)</f>
        <v>0.4</v>
      </c>
      <c r="T96" s="24">
        <f>P96+S96</f>
        <v>432.29999999999995</v>
      </c>
    </row>
    <row r="97" spans="1:20" ht="12.75" customHeight="1" x14ac:dyDescent="0.2">
      <c r="A97" s="167"/>
      <c r="B97" s="85"/>
      <c r="C97" s="26" t="s">
        <v>70</v>
      </c>
      <c r="D97" s="162">
        <v>4</v>
      </c>
      <c r="E97" s="24">
        <v>0</v>
      </c>
      <c r="F97" s="24">
        <v>2</v>
      </c>
      <c r="G97" s="24">
        <v>0</v>
      </c>
      <c r="H97" s="24">
        <f>SUM(E97:G97)</f>
        <v>2</v>
      </c>
      <c r="I97" s="24">
        <v>5</v>
      </c>
      <c r="J97" s="24">
        <v>0</v>
      </c>
      <c r="K97" s="24">
        <f t="shared" si="35"/>
        <v>7</v>
      </c>
      <c r="L97" s="24">
        <v>25</v>
      </c>
      <c r="M97" s="24">
        <v>48</v>
      </c>
      <c r="N97" s="24">
        <v>23.9</v>
      </c>
      <c r="O97" s="24">
        <f t="shared" si="36"/>
        <v>96.9</v>
      </c>
      <c r="P97" s="24">
        <f>K97+O97</f>
        <v>103.9</v>
      </c>
      <c r="Q97" s="24">
        <v>1</v>
      </c>
      <c r="R97" s="24">
        <v>0</v>
      </c>
      <c r="S97" s="24">
        <f>SUM(Q97:R97)</f>
        <v>1</v>
      </c>
      <c r="T97" s="24">
        <f>P97+S97</f>
        <v>104.9</v>
      </c>
    </row>
    <row r="98" spans="1:20" ht="12.75" customHeight="1" x14ac:dyDescent="0.2">
      <c r="A98" s="167"/>
      <c r="B98" s="35" t="s">
        <v>425</v>
      </c>
      <c r="C98" s="26" t="s">
        <v>73</v>
      </c>
      <c r="D98" s="162">
        <v>11</v>
      </c>
      <c r="E98" s="24">
        <v>6.0000000000000005E-2</v>
      </c>
      <c r="F98" s="24">
        <v>10</v>
      </c>
      <c r="G98" s="24">
        <v>0</v>
      </c>
      <c r="H98" s="24">
        <v>10.06</v>
      </c>
      <c r="I98" s="24">
        <v>3.55</v>
      </c>
      <c r="J98" s="24">
        <v>0</v>
      </c>
      <c r="K98" s="24">
        <v>13.61</v>
      </c>
      <c r="L98" s="24">
        <v>0.5</v>
      </c>
      <c r="M98" s="24">
        <v>6.7799999999999994</v>
      </c>
      <c r="N98" s="24">
        <v>12.08</v>
      </c>
      <c r="O98" s="24">
        <v>19.360000000000003</v>
      </c>
      <c r="P98" s="24">
        <v>32.97</v>
      </c>
      <c r="Q98" s="24">
        <v>0</v>
      </c>
      <c r="R98" s="24">
        <v>6.7</v>
      </c>
      <c r="S98" s="24">
        <v>6.7</v>
      </c>
      <c r="T98" s="24">
        <v>39.67</v>
      </c>
    </row>
    <row r="99" spans="1:20" ht="12.75" customHeight="1" x14ac:dyDescent="0.2">
      <c r="A99" s="167"/>
      <c r="B99" s="35"/>
      <c r="C99" s="26" t="s">
        <v>69</v>
      </c>
      <c r="D99" s="162">
        <v>3</v>
      </c>
      <c r="E99" s="24">
        <v>1.9</v>
      </c>
      <c r="F99" s="24">
        <v>0</v>
      </c>
      <c r="G99" s="24">
        <v>0.5</v>
      </c>
      <c r="H99" s="24">
        <f>SUM(E99:G99)</f>
        <v>2.4</v>
      </c>
      <c r="I99" s="24">
        <v>0.1</v>
      </c>
      <c r="J99" s="24">
        <v>0</v>
      </c>
      <c r="K99" s="24">
        <f>SUM(H99:J99)</f>
        <v>2.5</v>
      </c>
      <c r="L99" s="24">
        <v>0</v>
      </c>
      <c r="M99" s="24">
        <v>1</v>
      </c>
      <c r="N99" s="24">
        <v>0.7</v>
      </c>
      <c r="O99" s="24">
        <f>SUM(L99:N99)</f>
        <v>1.7</v>
      </c>
      <c r="P99" s="24">
        <f>K99+O99</f>
        <v>4.2</v>
      </c>
      <c r="Q99" s="24">
        <v>0</v>
      </c>
      <c r="R99" s="24">
        <v>0</v>
      </c>
      <c r="S99" s="24">
        <f>SUM(Q99:R99)</f>
        <v>0</v>
      </c>
      <c r="T99" s="24">
        <f>P99+S99</f>
        <v>4.2</v>
      </c>
    </row>
    <row r="100" spans="1:20" ht="12.75" customHeight="1" x14ac:dyDescent="0.2">
      <c r="A100" s="167"/>
      <c r="B100" s="35"/>
      <c r="C100" s="26" t="s">
        <v>63</v>
      </c>
      <c r="D100" s="162">
        <v>12</v>
      </c>
      <c r="E100" s="24">
        <v>0</v>
      </c>
      <c r="F100" s="24">
        <v>7</v>
      </c>
      <c r="G100" s="24">
        <v>0</v>
      </c>
      <c r="H100" s="24">
        <f>SUM(E100:G100)</f>
        <v>7</v>
      </c>
      <c r="I100" s="24">
        <v>0.89999999999999991</v>
      </c>
      <c r="J100" s="24">
        <v>1.1000000000000001</v>
      </c>
      <c r="K100" s="24">
        <f>SUM(H100:J100)</f>
        <v>9</v>
      </c>
      <c r="L100" s="24">
        <v>0</v>
      </c>
      <c r="M100" s="24">
        <v>11.620000000000001</v>
      </c>
      <c r="N100" s="24">
        <v>16.779999999999998</v>
      </c>
      <c r="O100" s="24">
        <f>SUM(L100:N100)</f>
        <v>28.4</v>
      </c>
      <c r="P100" s="24">
        <f>K100+O100</f>
        <v>37.4</v>
      </c>
      <c r="Q100" s="24">
        <v>2</v>
      </c>
      <c r="R100" s="24">
        <v>0.3</v>
      </c>
      <c r="S100" s="24">
        <f>SUM(Q100:R100)</f>
        <v>2.2999999999999998</v>
      </c>
      <c r="T100" s="24">
        <f>P100+S100</f>
        <v>39.699999999999996</v>
      </c>
    </row>
    <row r="101" spans="1:20" ht="12.75" customHeight="1" x14ac:dyDescent="0.2">
      <c r="A101" s="167"/>
      <c r="B101" s="35"/>
      <c r="C101" s="26" t="s">
        <v>59</v>
      </c>
      <c r="D101" s="162">
        <v>22</v>
      </c>
      <c r="E101" s="24">
        <v>5.0999999999999996</v>
      </c>
      <c r="F101" s="24">
        <v>3</v>
      </c>
      <c r="G101" s="24">
        <v>0</v>
      </c>
      <c r="H101" s="24">
        <f>SUM(E101:G101)</f>
        <v>8.1</v>
      </c>
      <c r="I101" s="24">
        <v>95.75</v>
      </c>
      <c r="J101" s="24">
        <v>0</v>
      </c>
      <c r="K101" s="24">
        <f>SUM(H101:J101)</f>
        <v>103.85</v>
      </c>
      <c r="L101" s="24">
        <v>33.42</v>
      </c>
      <c r="M101" s="24">
        <v>197.57</v>
      </c>
      <c r="N101" s="24">
        <v>162.47</v>
      </c>
      <c r="O101" s="24">
        <f>SUM(L101:N101)</f>
        <v>393.46000000000004</v>
      </c>
      <c r="P101" s="24">
        <f>K101+O101</f>
        <v>497.31000000000006</v>
      </c>
      <c r="Q101" s="24">
        <v>4</v>
      </c>
      <c r="R101" s="24">
        <v>0</v>
      </c>
      <c r="S101" s="24">
        <f>SUM(Q101:R101)</f>
        <v>4</v>
      </c>
      <c r="T101" s="24">
        <f>P101+S101</f>
        <v>501.31000000000006</v>
      </c>
    </row>
    <row r="102" spans="1:20" ht="12.75" customHeight="1" x14ac:dyDescent="0.2">
      <c r="A102" s="167"/>
      <c r="B102" s="35"/>
      <c r="C102" s="26" t="s">
        <v>57</v>
      </c>
      <c r="D102" s="162">
        <v>7</v>
      </c>
      <c r="E102" s="24">
        <v>0</v>
      </c>
      <c r="F102" s="24">
        <v>0</v>
      </c>
      <c r="G102" s="24">
        <v>0</v>
      </c>
      <c r="H102" s="24">
        <f>SUM(E102:G102)</f>
        <v>0</v>
      </c>
      <c r="I102" s="24">
        <v>0</v>
      </c>
      <c r="J102" s="24">
        <v>1</v>
      </c>
      <c r="K102" s="24">
        <f>SUM(H102:J102)</f>
        <v>1</v>
      </c>
      <c r="L102" s="24">
        <v>0</v>
      </c>
      <c r="M102" s="24">
        <v>103.3</v>
      </c>
      <c r="N102" s="24">
        <v>138.9</v>
      </c>
      <c r="O102" s="24">
        <f>SUM(L102:N102)</f>
        <v>242.2</v>
      </c>
      <c r="P102" s="24">
        <f>K102+O102</f>
        <v>243.2</v>
      </c>
      <c r="Q102" s="24">
        <v>3</v>
      </c>
      <c r="R102" s="24">
        <v>0.3</v>
      </c>
      <c r="S102" s="24">
        <f>SUM(Q102:R102)</f>
        <v>3.3</v>
      </c>
      <c r="T102" s="24">
        <f>P102+S102</f>
        <v>246.5</v>
      </c>
    </row>
    <row r="103" spans="1:20" ht="12.75" customHeight="1" x14ac:dyDescent="0.2">
      <c r="A103" s="167"/>
      <c r="B103" s="35"/>
      <c r="C103" s="165" t="s">
        <v>66</v>
      </c>
      <c r="D103" s="160">
        <v>3</v>
      </c>
      <c r="E103" s="25">
        <v>0</v>
      </c>
      <c r="F103" s="25">
        <v>0</v>
      </c>
      <c r="G103" s="25">
        <v>0</v>
      </c>
      <c r="H103" s="25">
        <f>SUM(E103:G103)</f>
        <v>0</v>
      </c>
      <c r="I103" s="25">
        <v>2E-3</v>
      </c>
      <c r="J103" s="25">
        <v>0</v>
      </c>
      <c r="K103" s="25">
        <f>SUM(H103:J103)</f>
        <v>2E-3</v>
      </c>
      <c r="L103" s="25">
        <v>0</v>
      </c>
      <c r="M103" s="25">
        <v>0.2</v>
      </c>
      <c r="N103" s="25">
        <v>0.308</v>
      </c>
      <c r="O103" s="25">
        <f>SUM(L103:N103)</f>
        <v>0.50800000000000001</v>
      </c>
      <c r="P103" s="25">
        <f>K103+O103</f>
        <v>0.51</v>
      </c>
      <c r="Q103" s="25">
        <v>0</v>
      </c>
      <c r="R103" s="25">
        <v>0.1</v>
      </c>
      <c r="S103" s="25">
        <f>SUM(Q103:R103)</f>
        <v>0.1</v>
      </c>
      <c r="T103" s="25">
        <f>P103+S103</f>
        <v>0.61</v>
      </c>
    </row>
    <row r="104" spans="1:20" ht="12.75" customHeight="1" x14ac:dyDescent="0.25">
      <c r="A104" s="230" t="s">
        <v>0</v>
      </c>
      <c r="B104" s="231"/>
      <c r="C104" s="232" t="s">
        <v>0</v>
      </c>
      <c r="D104" s="53">
        <f>SUM(D71:D103)</f>
        <v>203</v>
      </c>
      <c r="E104" s="54">
        <f>SUM(E71:E103)</f>
        <v>11.459999999999999</v>
      </c>
      <c r="F104" s="54">
        <f>SUM(F71:F103)</f>
        <v>22.1</v>
      </c>
      <c r="G104" s="54">
        <f>SUM(G71:G103)</f>
        <v>0.5</v>
      </c>
      <c r="H104" s="54">
        <f>+G104+F104+E104</f>
        <v>34.06</v>
      </c>
      <c r="I104" s="54">
        <f>SUM(I71:I103)</f>
        <v>322.58200000000005</v>
      </c>
      <c r="J104" s="54">
        <f>SUM(J71:J103)</f>
        <v>3.3</v>
      </c>
      <c r="K104" s="54">
        <f>+J104+I104+H104</f>
        <v>359.94200000000006</v>
      </c>
      <c r="L104" s="54">
        <f>SUM(L71:L103)</f>
        <v>217.35000000000002</v>
      </c>
      <c r="M104" s="54">
        <f>SUM(M71:M103)</f>
        <v>995.98</v>
      </c>
      <c r="N104" s="54">
        <f>SUM(N71:N103)</f>
        <v>891.57800000000009</v>
      </c>
      <c r="O104" s="54">
        <f>+N104+M104+L104</f>
        <v>2104.9079999999999</v>
      </c>
      <c r="P104" s="54">
        <f>+O104+K104</f>
        <v>2464.85</v>
      </c>
      <c r="Q104" s="54">
        <f>SUM(Q71:Q103)</f>
        <v>11.1</v>
      </c>
      <c r="R104" s="54">
        <f>SUM(R71:R103)</f>
        <v>9.4</v>
      </c>
      <c r="S104" s="54">
        <f>+R104+Q104</f>
        <v>20.5</v>
      </c>
      <c r="T104" s="55">
        <f>+S104+P104</f>
        <v>2485.35</v>
      </c>
    </row>
    <row r="105" spans="1:20" ht="12.75" customHeight="1" x14ac:dyDescent="0.2">
      <c r="A105" s="172" t="s">
        <v>6</v>
      </c>
      <c r="B105" s="70" t="s">
        <v>86</v>
      </c>
      <c r="C105" s="161" t="s">
        <v>86</v>
      </c>
      <c r="D105" s="153">
        <v>14</v>
      </c>
      <c r="E105" s="154">
        <v>0</v>
      </c>
      <c r="F105" s="154">
        <v>0</v>
      </c>
      <c r="G105" s="154">
        <v>0</v>
      </c>
      <c r="H105" s="154">
        <f t="shared" ref="H105:H125" si="37">SUM(E105:G105)</f>
        <v>0</v>
      </c>
      <c r="I105" s="154">
        <v>0.1</v>
      </c>
      <c r="J105" s="154">
        <v>0</v>
      </c>
      <c r="K105" s="154">
        <f t="shared" ref="K105:K125" si="38">SUM(H105:J105)</f>
        <v>0.1</v>
      </c>
      <c r="L105" s="154">
        <v>53.5</v>
      </c>
      <c r="M105" s="154">
        <v>118.92</v>
      </c>
      <c r="N105" s="154">
        <v>50.820000000000007</v>
      </c>
      <c r="O105" s="154">
        <f t="shared" ref="O105:O125" si="39">SUM(L105:N105)</f>
        <v>223.24</v>
      </c>
      <c r="P105" s="154">
        <f t="shared" ref="P105:P125" si="40">K105+O105</f>
        <v>223.34</v>
      </c>
      <c r="Q105" s="154">
        <v>0.6</v>
      </c>
      <c r="R105" s="154">
        <v>3</v>
      </c>
      <c r="S105" s="154">
        <f t="shared" ref="S105:S125" si="41">SUM(Q105:R105)</f>
        <v>3.6</v>
      </c>
      <c r="T105" s="154">
        <f t="shared" ref="T105:T125" si="42">P105+S105</f>
        <v>226.94</v>
      </c>
    </row>
    <row r="106" spans="1:20" ht="12.75" customHeight="1" x14ac:dyDescent="0.2">
      <c r="A106" s="119"/>
      <c r="B106" s="71"/>
      <c r="C106" s="26" t="s">
        <v>272</v>
      </c>
      <c r="D106" s="162">
        <v>2</v>
      </c>
      <c r="E106" s="24">
        <v>0</v>
      </c>
      <c r="F106" s="24">
        <v>0</v>
      </c>
      <c r="G106" s="24">
        <v>0</v>
      </c>
      <c r="H106" s="24">
        <f t="shared" si="37"/>
        <v>0</v>
      </c>
      <c r="I106" s="24">
        <v>0</v>
      </c>
      <c r="J106" s="24">
        <v>0</v>
      </c>
      <c r="K106" s="24">
        <f t="shared" si="38"/>
        <v>0</v>
      </c>
      <c r="L106" s="24">
        <v>0</v>
      </c>
      <c r="M106" s="24">
        <v>5</v>
      </c>
      <c r="N106" s="24">
        <v>3</v>
      </c>
      <c r="O106" s="24">
        <f t="shared" si="39"/>
        <v>8</v>
      </c>
      <c r="P106" s="24">
        <f t="shared" si="40"/>
        <v>8</v>
      </c>
      <c r="Q106" s="24">
        <v>0</v>
      </c>
      <c r="R106" s="24">
        <v>0</v>
      </c>
      <c r="S106" s="24">
        <f t="shared" si="41"/>
        <v>0</v>
      </c>
      <c r="T106" s="24">
        <f t="shared" si="42"/>
        <v>8</v>
      </c>
    </row>
    <row r="107" spans="1:20" ht="12.75" customHeight="1" x14ac:dyDescent="0.2">
      <c r="A107" s="119"/>
      <c r="B107" s="71"/>
      <c r="C107" s="26" t="s">
        <v>101</v>
      </c>
      <c r="D107" s="162">
        <v>10</v>
      </c>
      <c r="E107" s="24">
        <v>0</v>
      </c>
      <c r="F107" s="24">
        <v>0</v>
      </c>
      <c r="G107" s="24">
        <v>0</v>
      </c>
      <c r="H107" s="24">
        <f t="shared" si="37"/>
        <v>0</v>
      </c>
      <c r="I107" s="24">
        <v>0.2</v>
      </c>
      <c r="J107" s="24">
        <v>0</v>
      </c>
      <c r="K107" s="24">
        <f t="shared" si="38"/>
        <v>0.2</v>
      </c>
      <c r="L107" s="24">
        <v>13</v>
      </c>
      <c r="M107" s="24">
        <v>9.2300000000000022</v>
      </c>
      <c r="N107" s="24">
        <v>6.75</v>
      </c>
      <c r="O107" s="24">
        <f t="shared" si="39"/>
        <v>28.980000000000004</v>
      </c>
      <c r="P107" s="24">
        <f t="shared" si="40"/>
        <v>29.180000000000003</v>
      </c>
      <c r="Q107" s="24">
        <v>0</v>
      </c>
      <c r="R107" s="24">
        <v>0</v>
      </c>
      <c r="S107" s="24">
        <f t="shared" si="41"/>
        <v>0</v>
      </c>
      <c r="T107" s="24">
        <f t="shared" si="42"/>
        <v>29.180000000000003</v>
      </c>
    </row>
    <row r="108" spans="1:20" ht="12.75" customHeight="1" x14ac:dyDescent="0.2">
      <c r="A108" s="119"/>
      <c r="B108" s="71"/>
      <c r="C108" s="26" t="s">
        <v>106</v>
      </c>
      <c r="D108" s="162">
        <v>9</v>
      </c>
      <c r="E108" s="24">
        <v>0</v>
      </c>
      <c r="F108" s="24">
        <v>0</v>
      </c>
      <c r="G108" s="24">
        <v>0</v>
      </c>
      <c r="H108" s="24">
        <f t="shared" si="37"/>
        <v>0</v>
      </c>
      <c r="I108" s="24">
        <v>0.8</v>
      </c>
      <c r="J108" s="24">
        <v>0</v>
      </c>
      <c r="K108" s="24">
        <f t="shared" si="38"/>
        <v>0.8</v>
      </c>
      <c r="L108" s="24">
        <v>3.5</v>
      </c>
      <c r="M108" s="24">
        <v>11.6</v>
      </c>
      <c r="N108" s="24">
        <v>25.1</v>
      </c>
      <c r="O108" s="24">
        <f t="shared" si="39"/>
        <v>40.200000000000003</v>
      </c>
      <c r="P108" s="24">
        <f t="shared" si="40"/>
        <v>41</v>
      </c>
      <c r="Q108" s="24">
        <v>0</v>
      </c>
      <c r="R108" s="24">
        <v>0</v>
      </c>
      <c r="S108" s="24">
        <f t="shared" si="41"/>
        <v>0</v>
      </c>
      <c r="T108" s="24">
        <f t="shared" si="42"/>
        <v>41</v>
      </c>
    </row>
    <row r="109" spans="1:20" ht="12.75" customHeight="1" x14ac:dyDescent="0.2">
      <c r="A109" s="119"/>
      <c r="B109" s="71"/>
      <c r="C109" s="26" t="s">
        <v>107</v>
      </c>
      <c r="D109" s="162">
        <v>15</v>
      </c>
      <c r="E109" s="24">
        <v>9.3000000000000007</v>
      </c>
      <c r="F109" s="24">
        <v>0.2</v>
      </c>
      <c r="G109" s="24">
        <v>0</v>
      </c>
      <c r="H109" s="24">
        <f t="shared" si="37"/>
        <v>9.5</v>
      </c>
      <c r="I109" s="24">
        <v>3.32</v>
      </c>
      <c r="J109" s="24">
        <v>0</v>
      </c>
      <c r="K109" s="24">
        <f t="shared" si="38"/>
        <v>12.82</v>
      </c>
      <c r="L109" s="24">
        <v>0</v>
      </c>
      <c r="M109" s="24">
        <v>1.1000000000000001</v>
      </c>
      <c r="N109" s="24">
        <v>1.6599999999999997</v>
      </c>
      <c r="O109" s="24">
        <f t="shared" si="39"/>
        <v>2.76</v>
      </c>
      <c r="P109" s="24">
        <f t="shared" si="40"/>
        <v>15.58</v>
      </c>
      <c r="Q109" s="24">
        <v>0</v>
      </c>
      <c r="R109" s="24">
        <v>60.11</v>
      </c>
      <c r="S109" s="24">
        <f t="shared" si="41"/>
        <v>60.11</v>
      </c>
      <c r="T109" s="24">
        <f t="shared" si="42"/>
        <v>75.69</v>
      </c>
    </row>
    <row r="110" spans="1:20" ht="12.75" customHeight="1" x14ac:dyDescent="0.2">
      <c r="A110" s="119"/>
      <c r="B110" s="71"/>
      <c r="C110" s="26" t="s">
        <v>90</v>
      </c>
      <c r="D110" s="162">
        <v>24</v>
      </c>
      <c r="E110" s="24">
        <v>1.7</v>
      </c>
      <c r="F110" s="24">
        <v>5.1475</v>
      </c>
      <c r="G110" s="24">
        <v>0.7</v>
      </c>
      <c r="H110" s="24">
        <f t="shared" si="37"/>
        <v>7.5475000000000003</v>
      </c>
      <c r="I110" s="24">
        <v>2.7499999999999996</v>
      </c>
      <c r="J110" s="24">
        <v>0</v>
      </c>
      <c r="K110" s="24">
        <f t="shared" si="38"/>
        <v>10.297499999999999</v>
      </c>
      <c r="L110" s="24">
        <v>0</v>
      </c>
      <c r="M110" s="24">
        <v>33.620000000000005</v>
      </c>
      <c r="N110" s="24">
        <v>8.4</v>
      </c>
      <c r="O110" s="24">
        <f t="shared" si="39"/>
        <v>42.02</v>
      </c>
      <c r="P110" s="24">
        <f t="shared" si="40"/>
        <v>52.317500000000003</v>
      </c>
      <c r="Q110" s="24">
        <v>0</v>
      </c>
      <c r="R110" s="24">
        <v>0.2</v>
      </c>
      <c r="S110" s="24">
        <f t="shared" si="41"/>
        <v>0.2</v>
      </c>
      <c r="T110" s="24">
        <f t="shared" si="42"/>
        <v>52.517500000000005</v>
      </c>
    </row>
    <row r="111" spans="1:20" ht="12.75" customHeight="1" x14ac:dyDescent="0.2">
      <c r="A111" s="119"/>
      <c r="B111" s="71"/>
      <c r="C111" s="26" t="s">
        <v>89</v>
      </c>
      <c r="D111" s="162">
        <v>15</v>
      </c>
      <c r="E111" s="24">
        <v>27</v>
      </c>
      <c r="F111" s="24">
        <v>0.65</v>
      </c>
      <c r="G111" s="24">
        <v>16.3</v>
      </c>
      <c r="H111" s="24">
        <f t="shared" si="37"/>
        <v>43.95</v>
      </c>
      <c r="I111" s="24">
        <v>0.15</v>
      </c>
      <c r="J111" s="24">
        <v>0</v>
      </c>
      <c r="K111" s="24">
        <f t="shared" si="38"/>
        <v>44.1</v>
      </c>
      <c r="L111" s="24">
        <v>0</v>
      </c>
      <c r="M111" s="24">
        <v>10.7</v>
      </c>
      <c r="N111" s="24">
        <v>29.96</v>
      </c>
      <c r="O111" s="24">
        <f t="shared" si="39"/>
        <v>40.659999999999997</v>
      </c>
      <c r="P111" s="24">
        <f t="shared" si="40"/>
        <v>84.759999999999991</v>
      </c>
      <c r="Q111" s="24">
        <v>0</v>
      </c>
      <c r="R111" s="24">
        <v>0</v>
      </c>
      <c r="S111" s="24">
        <f t="shared" si="41"/>
        <v>0</v>
      </c>
      <c r="T111" s="24">
        <f t="shared" si="42"/>
        <v>84.759999999999991</v>
      </c>
    </row>
    <row r="112" spans="1:20" ht="12.75" customHeight="1" x14ac:dyDescent="0.2">
      <c r="A112" s="119"/>
      <c r="B112" s="71"/>
      <c r="C112" s="26" t="s">
        <v>94</v>
      </c>
      <c r="D112" s="162">
        <v>12</v>
      </c>
      <c r="E112" s="24">
        <v>0.01</v>
      </c>
      <c r="F112" s="24">
        <v>5.4</v>
      </c>
      <c r="G112" s="24">
        <v>0.5</v>
      </c>
      <c r="H112" s="24">
        <f t="shared" si="37"/>
        <v>5.91</v>
      </c>
      <c r="I112" s="24">
        <v>1.5</v>
      </c>
      <c r="J112" s="24">
        <v>0</v>
      </c>
      <c r="K112" s="24">
        <f t="shared" si="38"/>
        <v>7.41</v>
      </c>
      <c r="L112" s="24">
        <v>0.76</v>
      </c>
      <c r="M112" s="24">
        <v>31.95</v>
      </c>
      <c r="N112" s="24">
        <v>16.61</v>
      </c>
      <c r="O112" s="24">
        <f t="shared" si="39"/>
        <v>49.32</v>
      </c>
      <c r="P112" s="24">
        <f t="shared" si="40"/>
        <v>56.730000000000004</v>
      </c>
      <c r="Q112" s="24">
        <v>0</v>
      </c>
      <c r="R112" s="24">
        <v>0</v>
      </c>
      <c r="S112" s="24">
        <f t="shared" si="41"/>
        <v>0</v>
      </c>
      <c r="T112" s="24">
        <f t="shared" si="42"/>
        <v>56.730000000000004</v>
      </c>
    </row>
    <row r="113" spans="1:20" ht="12.75" customHeight="1" x14ac:dyDescent="0.2">
      <c r="A113" s="119"/>
      <c r="B113" s="87"/>
      <c r="C113" s="26" t="s">
        <v>102</v>
      </c>
      <c r="D113" s="162">
        <v>12</v>
      </c>
      <c r="E113" s="24">
        <v>0</v>
      </c>
      <c r="F113" s="24">
        <v>0</v>
      </c>
      <c r="G113" s="24">
        <v>8</v>
      </c>
      <c r="H113" s="24">
        <f t="shared" si="37"/>
        <v>8</v>
      </c>
      <c r="I113" s="24">
        <v>0</v>
      </c>
      <c r="J113" s="24">
        <v>0</v>
      </c>
      <c r="K113" s="24">
        <f t="shared" si="38"/>
        <v>8</v>
      </c>
      <c r="L113" s="24">
        <v>0</v>
      </c>
      <c r="M113" s="24">
        <v>194.22</v>
      </c>
      <c r="N113" s="24">
        <v>64.41</v>
      </c>
      <c r="O113" s="24">
        <f t="shared" si="39"/>
        <v>258.63</v>
      </c>
      <c r="P113" s="24">
        <f t="shared" si="40"/>
        <v>266.63</v>
      </c>
      <c r="Q113" s="24">
        <v>0</v>
      </c>
      <c r="R113" s="24">
        <v>0</v>
      </c>
      <c r="S113" s="24">
        <f t="shared" si="41"/>
        <v>0</v>
      </c>
      <c r="T113" s="24">
        <f t="shared" si="42"/>
        <v>266.63</v>
      </c>
    </row>
    <row r="114" spans="1:20" ht="12.75" customHeight="1" x14ac:dyDescent="0.2">
      <c r="A114" s="119"/>
      <c r="B114" s="71" t="s">
        <v>105</v>
      </c>
      <c r="C114" s="26" t="s">
        <v>105</v>
      </c>
      <c r="D114" s="162">
        <v>52</v>
      </c>
      <c r="E114" s="24">
        <v>0</v>
      </c>
      <c r="F114" s="24">
        <v>0</v>
      </c>
      <c r="G114" s="24">
        <v>0.2</v>
      </c>
      <c r="H114" s="24">
        <f t="shared" si="37"/>
        <v>0.2</v>
      </c>
      <c r="I114" s="24">
        <v>0</v>
      </c>
      <c r="J114" s="24">
        <v>0</v>
      </c>
      <c r="K114" s="24">
        <f t="shared" si="38"/>
        <v>0.2</v>
      </c>
      <c r="L114" s="24">
        <v>1.5</v>
      </c>
      <c r="M114" s="24">
        <v>8.1699999999999982</v>
      </c>
      <c r="N114" s="24">
        <v>32.830000000000005</v>
      </c>
      <c r="O114" s="24">
        <f t="shared" si="39"/>
        <v>42.5</v>
      </c>
      <c r="P114" s="24">
        <f t="shared" si="40"/>
        <v>42.7</v>
      </c>
      <c r="Q114" s="24">
        <v>0</v>
      </c>
      <c r="R114" s="24">
        <v>3.41</v>
      </c>
      <c r="S114" s="24">
        <f t="shared" si="41"/>
        <v>3.41</v>
      </c>
      <c r="T114" s="24">
        <f t="shared" si="42"/>
        <v>46.11</v>
      </c>
    </row>
    <row r="115" spans="1:20" ht="12.75" customHeight="1" x14ac:dyDescent="0.2">
      <c r="A115" s="119"/>
      <c r="B115" s="71"/>
      <c r="C115" s="26" t="s">
        <v>103</v>
      </c>
      <c r="D115" s="162">
        <v>13</v>
      </c>
      <c r="E115" s="24">
        <v>0</v>
      </c>
      <c r="F115" s="24">
        <v>0.51</v>
      </c>
      <c r="G115" s="24">
        <v>0</v>
      </c>
      <c r="H115" s="24">
        <f t="shared" si="37"/>
        <v>0.51</v>
      </c>
      <c r="I115" s="24">
        <v>12</v>
      </c>
      <c r="J115" s="24">
        <v>0</v>
      </c>
      <c r="K115" s="24">
        <f t="shared" si="38"/>
        <v>12.51</v>
      </c>
      <c r="L115" s="24">
        <v>85</v>
      </c>
      <c r="M115" s="24">
        <v>229.14999999999998</v>
      </c>
      <c r="N115" s="24">
        <v>147.9</v>
      </c>
      <c r="O115" s="24">
        <f t="shared" si="39"/>
        <v>462.04999999999995</v>
      </c>
      <c r="P115" s="24">
        <f t="shared" si="40"/>
        <v>474.55999999999995</v>
      </c>
      <c r="Q115" s="24">
        <v>1</v>
      </c>
      <c r="R115" s="24">
        <v>0.1</v>
      </c>
      <c r="S115" s="24">
        <f t="shared" si="41"/>
        <v>1.1000000000000001</v>
      </c>
      <c r="T115" s="24">
        <f t="shared" si="42"/>
        <v>475.65999999999997</v>
      </c>
    </row>
    <row r="116" spans="1:20" ht="12.75" customHeight="1" x14ac:dyDescent="0.2">
      <c r="A116" s="119"/>
      <c r="B116" s="71"/>
      <c r="C116" s="26" t="s">
        <v>96</v>
      </c>
      <c r="D116" s="162">
        <v>4</v>
      </c>
      <c r="E116" s="24">
        <v>0</v>
      </c>
      <c r="F116" s="24">
        <v>0</v>
      </c>
      <c r="G116" s="24">
        <v>0</v>
      </c>
      <c r="H116" s="24">
        <f t="shared" si="37"/>
        <v>0</v>
      </c>
      <c r="I116" s="24">
        <v>3</v>
      </c>
      <c r="J116" s="24">
        <v>0</v>
      </c>
      <c r="K116" s="24">
        <f t="shared" si="38"/>
        <v>3</v>
      </c>
      <c r="L116" s="24">
        <v>1</v>
      </c>
      <c r="M116" s="24">
        <v>3.5</v>
      </c>
      <c r="N116" s="24">
        <v>10.120000000000001</v>
      </c>
      <c r="O116" s="24">
        <f t="shared" si="39"/>
        <v>14.620000000000001</v>
      </c>
      <c r="P116" s="24">
        <f t="shared" si="40"/>
        <v>17.62</v>
      </c>
      <c r="Q116" s="24">
        <v>0.3</v>
      </c>
      <c r="R116" s="24">
        <v>0</v>
      </c>
      <c r="S116" s="24">
        <f t="shared" si="41"/>
        <v>0.3</v>
      </c>
      <c r="T116" s="24">
        <f t="shared" si="42"/>
        <v>17.920000000000002</v>
      </c>
    </row>
    <row r="117" spans="1:20" ht="12.75" customHeight="1" x14ac:dyDescent="0.2">
      <c r="A117" s="119"/>
      <c r="B117" s="71"/>
      <c r="C117" s="26" t="s">
        <v>100</v>
      </c>
      <c r="D117" s="162">
        <v>19</v>
      </c>
      <c r="E117" s="24">
        <v>0</v>
      </c>
      <c r="F117" s="24">
        <v>0.3</v>
      </c>
      <c r="G117" s="24">
        <v>0</v>
      </c>
      <c r="H117" s="24">
        <f t="shared" si="37"/>
        <v>0.3</v>
      </c>
      <c r="I117" s="24">
        <v>1.3</v>
      </c>
      <c r="J117" s="24">
        <v>0</v>
      </c>
      <c r="K117" s="24">
        <f t="shared" si="38"/>
        <v>1.6</v>
      </c>
      <c r="L117" s="24">
        <v>0</v>
      </c>
      <c r="M117" s="24">
        <v>14.53</v>
      </c>
      <c r="N117" s="24">
        <v>22.41</v>
      </c>
      <c r="O117" s="24">
        <f t="shared" si="39"/>
        <v>36.94</v>
      </c>
      <c r="P117" s="24">
        <f t="shared" si="40"/>
        <v>38.54</v>
      </c>
      <c r="Q117" s="24">
        <v>0</v>
      </c>
      <c r="R117" s="24">
        <v>0</v>
      </c>
      <c r="S117" s="24">
        <f t="shared" si="41"/>
        <v>0</v>
      </c>
      <c r="T117" s="24">
        <f t="shared" si="42"/>
        <v>38.54</v>
      </c>
    </row>
    <row r="118" spans="1:20" ht="12.75" customHeight="1" x14ac:dyDescent="0.2">
      <c r="A118" s="119"/>
      <c r="B118" s="71"/>
      <c r="C118" s="26" t="s">
        <v>98</v>
      </c>
      <c r="D118" s="162">
        <v>16</v>
      </c>
      <c r="E118" s="24">
        <v>12.8</v>
      </c>
      <c r="F118" s="24">
        <v>1</v>
      </c>
      <c r="G118" s="24">
        <v>0</v>
      </c>
      <c r="H118" s="24">
        <f t="shared" si="37"/>
        <v>13.8</v>
      </c>
      <c r="I118" s="24">
        <v>0.6</v>
      </c>
      <c r="J118" s="24">
        <v>0</v>
      </c>
      <c r="K118" s="24">
        <f t="shared" si="38"/>
        <v>14.4</v>
      </c>
      <c r="L118" s="24">
        <v>0.01</v>
      </c>
      <c r="M118" s="24">
        <v>3.22</v>
      </c>
      <c r="N118" s="24">
        <v>7.7400000000000011</v>
      </c>
      <c r="O118" s="24">
        <f t="shared" si="39"/>
        <v>10.97</v>
      </c>
      <c r="P118" s="24">
        <f t="shared" si="40"/>
        <v>25.37</v>
      </c>
      <c r="Q118" s="24">
        <v>0</v>
      </c>
      <c r="R118" s="24">
        <v>0</v>
      </c>
      <c r="S118" s="24">
        <f t="shared" si="41"/>
        <v>0</v>
      </c>
      <c r="T118" s="24">
        <f t="shared" si="42"/>
        <v>25.37</v>
      </c>
    </row>
    <row r="119" spans="1:20" ht="12.75" customHeight="1" x14ac:dyDescent="0.2">
      <c r="A119" s="119"/>
      <c r="B119" s="71"/>
      <c r="C119" s="26" t="s">
        <v>93</v>
      </c>
      <c r="D119" s="162">
        <v>44</v>
      </c>
      <c r="E119" s="24">
        <v>0</v>
      </c>
      <c r="F119" s="24">
        <v>0.5</v>
      </c>
      <c r="G119" s="24">
        <v>0.1</v>
      </c>
      <c r="H119" s="24">
        <f t="shared" si="37"/>
        <v>0.6</v>
      </c>
      <c r="I119" s="24">
        <v>18</v>
      </c>
      <c r="J119" s="24">
        <v>0</v>
      </c>
      <c r="K119" s="24">
        <f t="shared" si="38"/>
        <v>18.600000000000001</v>
      </c>
      <c r="L119" s="24">
        <v>0.4</v>
      </c>
      <c r="M119" s="24">
        <v>21.66</v>
      </c>
      <c r="N119" s="24">
        <v>71.400000000000006</v>
      </c>
      <c r="O119" s="24">
        <f t="shared" si="39"/>
        <v>93.460000000000008</v>
      </c>
      <c r="P119" s="24">
        <f t="shared" si="40"/>
        <v>112.06</v>
      </c>
      <c r="Q119" s="24">
        <v>0.44999999999999996</v>
      </c>
      <c r="R119" s="24">
        <v>0</v>
      </c>
      <c r="S119" s="24">
        <f t="shared" si="41"/>
        <v>0.44999999999999996</v>
      </c>
      <c r="T119" s="24">
        <f t="shared" si="42"/>
        <v>112.51</v>
      </c>
    </row>
    <row r="120" spans="1:20" ht="12.75" customHeight="1" x14ac:dyDescent="0.2">
      <c r="A120" s="119"/>
      <c r="B120" s="71"/>
      <c r="C120" s="26" t="s">
        <v>85</v>
      </c>
      <c r="D120" s="162">
        <v>12</v>
      </c>
      <c r="E120" s="24">
        <v>0.8</v>
      </c>
      <c r="F120" s="24">
        <v>4.4399999999999995</v>
      </c>
      <c r="G120" s="24">
        <v>0</v>
      </c>
      <c r="H120" s="24">
        <f t="shared" si="37"/>
        <v>5.2399999999999993</v>
      </c>
      <c r="I120" s="24">
        <v>0</v>
      </c>
      <c r="J120" s="24">
        <v>0</v>
      </c>
      <c r="K120" s="24">
        <f t="shared" si="38"/>
        <v>5.2399999999999993</v>
      </c>
      <c r="L120" s="24">
        <v>0</v>
      </c>
      <c r="M120" s="24">
        <v>7.2</v>
      </c>
      <c r="N120" s="24">
        <v>4.6399999999999997</v>
      </c>
      <c r="O120" s="24">
        <f t="shared" si="39"/>
        <v>11.84</v>
      </c>
      <c r="P120" s="24">
        <f t="shared" si="40"/>
        <v>17.079999999999998</v>
      </c>
      <c r="Q120" s="24">
        <v>0</v>
      </c>
      <c r="R120" s="24">
        <v>3</v>
      </c>
      <c r="S120" s="24">
        <f t="shared" si="41"/>
        <v>3</v>
      </c>
      <c r="T120" s="24">
        <f t="shared" si="42"/>
        <v>20.079999999999998</v>
      </c>
    </row>
    <row r="121" spans="1:20" ht="12.75" customHeight="1" x14ac:dyDescent="0.2">
      <c r="A121" s="119"/>
      <c r="B121" s="71"/>
      <c r="C121" s="26" t="s">
        <v>84</v>
      </c>
      <c r="D121" s="162">
        <v>48</v>
      </c>
      <c r="E121" s="24">
        <v>1</v>
      </c>
      <c r="F121" s="24">
        <v>4.2</v>
      </c>
      <c r="G121" s="24">
        <v>0</v>
      </c>
      <c r="H121" s="24">
        <f t="shared" si="37"/>
        <v>5.2</v>
      </c>
      <c r="I121" s="24">
        <v>2.0299999999999998</v>
      </c>
      <c r="J121" s="24">
        <v>0</v>
      </c>
      <c r="K121" s="24">
        <f t="shared" si="38"/>
        <v>7.23</v>
      </c>
      <c r="L121" s="24">
        <v>1</v>
      </c>
      <c r="M121" s="24">
        <v>3.0199999999999996</v>
      </c>
      <c r="N121" s="24">
        <v>2.8699999999999997</v>
      </c>
      <c r="O121" s="24">
        <f t="shared" si="39"/>
        <v>6.8899999999999988</v>
      </c>
      <c r="P121" s="24">
        <f t="shared" si="40"/>
        <v>14.12</v>
      </c>
      <c r="Q121" s="24">
        <v>0.01</v>
      </c>
      <c r="R121" s="24">
        <v>1.2100000000000002</v>
      </c>
      <c r="S121" s="24">
        <f t="shared" si="41"/>
        <v>1.2200000000000002</v>
      </c>
      <c r="T121" s="24">
        <f t="shared" si="42"/>
        <v>15.34</v>
      </c>
    </row>
    <row r="122" spans="1:20" ht="12.75" customHeight="1" x14ac:dyDescent="0.2">
      <c r="A122" s="119"/>
      <c r="B122" s="71"/>
      <c r="C122" s="26" t="s">
        <v>88</v>
      </c>
      <c r="D122" s="162">
        <v>11</v>
      </c>
      <c r="E122" s="24">
        <v>0</v>
      </c>
      <c r="F122" s="24">
        <v>0.11</v>
      </c>
      <c r="G122" s="24">
        <v>0.8</v>
      </c>
      <c r="H122" s="24">
        <f t="shared" si="37"/>
        <v>0.91</v>
      </c>
      <c r="I122" s="24">
        <v>0.01</v>
      </c>
      <c r="J122" s="24">
        <v>0</v>
      </c>
      <c r="K122" s="24">
        <f t="shared" si="38"/>
        <v>0.92</v>
      </c>
      <c r="L122" s="24">
        <v>0</v>
      </c>
      <c r="M122" s="24">
        <v>4.58</v>
      </c>
      <c r="N122" s="24">
        <v>0.08</v>
      </c>
      <c r="O122" s="24">
        <f t="shared" si="39"/>
        <v>4.66</v>
      </c>
      <c r="P122" s="24">
        <f t="shared" si="40"/>
        <v>5.58</v>
      </c>
      <c r="Q122" s="24">
        <v>0</v>
      </c>
      <c r="R122" s="24">
        <v>0.71</v>
      </c>
      <c r="S122" s="24">
        <f t="shared" si="41"/>
        <v>0.71</v>
      </c>
      <c r="T122" s="24">
        <f t="shared" si="42"/>
        <v>6.29</v>
      </c>
    </row>
    <row r="123" spans="1:20" ht="12.75" customHeight="1" x14ac:dyDescent="0.2">
      <c r="A123" s="119"/>
      <c r="B123" s="87"/>
      <c r="C123" s="26" t="s">
        <v>293</v>
      </c>
      <c r="D123" s="162">
        <v>11</v>
      </c>
      <c r="E123" s="24">
        <v>0</v>
      </c>
      <c r="F123" s="24">
        <v>0</v>
      </c>
      <c r="G123" s="24">
        <v>0</v>
      </c>
      <c r="H123" s="24">
        <f t="shared" si="37"/>
        <v>0</v>
      </c>
      <c r="I123" s="24">
        <v>1.3</v>
      </c>
      <c r="J123" s="24">
        <v>0</v>
      </c>
      <c r="K123" s="24">
        <f t="shared" si="38"/>
        <v>1.3</v>
      </c>
      <c r="L123" s="24">
        <v>0</v>
      </c>
      <c r="M123" s="24">
        <v>3.9</v>
      </c>
      <c r="N123" s="24">
        <v>9</v>
      </c>
      <c r="O123" s="24">
        <f t="shared" si="39"/>
        <v>12.9</v>
      </c>
      <c r="P123" s="24">
        <f t="shared" si="40"/>
        <v>14.200000000000001</v>
      </c>
      <c r="Q123" s="24">
        <v>0</v>
      </c>
      <c r="R123" s="24">
        <v>0.2</v>
      </c>
      <c r="S123" s="24">
        <f t="shared" si="41"/>
        <v>0.2</v>
      </c>
      <c r="T123" s="24">
        <f t="shared" si="42"/>
        <v>14.4</v>
      </c>
    </row>
    <row r="124" spans="1:20" ht="12.75" customHeight="1" x14ac:dyDescent="0.2">
      <c r="A124" s="119"/>
      <c r="B124" s="71" t="s">
        <v>91</v>
      </c>
      <c r="C124" s="26" t="s">
        <v>91</v>
      </c>
      <c r="D124" s="162">
        <v>31</v>
      </c>
      <c r="E124" s="24">
        <v>4.7</v>
      </c>
      <c r="F124" s="24">
        <v>0</v>
      </c>
      <c r="G124" s="24">
        <v>0</v>
      </c>
      <c r="H124" s="24">
        <f t="shared" si="37"/>
        <v>4.7</v>
      </c>
      <c r="I124" s="24">
        <v>3.8</v>
      </c>
      <c r="J124" s="24">
        <v>0</v>
      </c>
      <c r="K124" s="24">
        <f t="shared" si="38"/>
        <v>8.5</v>
      </c>
      <c r="L124" s="24">
        <v>3.1</v>
      </c>
      <c r="M124" s="24">
        <v>28.41</v>
      </c>
      <c r="N124" s="24">
        <v>17.009999999999998</v>
      </c>
      <c r="O124" s="24">
        <f t="shared" si="39"/>
        <v>48.519999999999996</v>
      </c>
      <c r="P124" s="24">
        <f t="shared" si="40"/>
        <v>57.019999999999996</v>
      </c>
      <c r="Q124" s="24">
        <v>0</v>
      </c>
      <c r="R124" s="24">
        <v>0.32000000000000006</v>
      </c>
      <c r="S124" s="24">
        <f t="shared" si="41"/>
        <v>0.32000000000000006</v>
      </c>
      <c r="T124" s="24">
        <f t="shared" si="42"/>
        <v>57.339999999999996</v>
      </c>
    </row>
    <row r="125" spans="1:20" ht="12.75" customHeight="1" x14ac:dyDescent="0.2">
      <c r="A125" s="119"/>
      <c r="B125" s="71"/>
      <c r="C125" s="26" t="s">
        <v>109</v>
      </c>
      <c r="D125" s="162">
        <v>2</v>
      </c>
      <c r="E125" s="24">
        <v>0</v>
      </c>
      <c r="F125" s="24">
        <v>0</v>
      </c>
      <c r="G125" s="24">
        <v>0</v>
      </c>
      <c r="H125" s="24">
        <f t="shared" si="37"/>
        <v>0</v>
      </c>
      <c r="I125" s="24">
        <v>1</v>
      </c>
      <c r="J125" s="24">
        <v>0</v>
      </c>
      <c r="K125" s="24">
        <f t="shared" si="38"/>
        <v>1</v>
      </c>
      <c r="L125" s="24">
        <v>0</v>
      </c>
      <c r="M125" s="24">
        <v>3.5</v>
      </c>
      <c r="N125" s="24">
        <v>3</v>
      </c>
      <c r="O125" s="24">
        <f t="shared" si="39"/>
        <v>6.5</v>
      </c>
      <c r="P125" s="24">
        <f t="shared" si="40"/>
        <v>7.5</v>
      </c>
      <c r="Q125" s="24">
        <v>0</v>
      </c>
      <c r="R125" s="24">
        <v>0</v>
      </c>
      <c r="S125" s="24">
        <f t="shared" si="41"/>
        <v>0</v>
      </c>
      <c r="T125" s="24">
        <f t="shared" si="42"/>
        <v>7.5</v>
      </c>
    </row>
    <row r="126" spans="1:20" ht="12.75" customHeight="1" x14ac:dyDescent="0.2">
      <c r="A126" s="119"/>
      <c r="B126" s="71"/>
      <c r="C126" s="26" t="s">
        <v>83</v>
      </c>
      <c r="D126" s="162">
        <v>15</v>
      </c>
      <c r="E126" s="24">
        <v>0</v>
      </c>
      <c r="F126" s="24">
        <v>0.11</v>
      </c>
      <c r="G126" s="24">
        <v>0.05</v>
      </c>
      <c r="H126" s="24">
        <f t="shared" ref="H126:H131" si="43">SUM(E126:G126)</f>
        <v>0.16</v>
      </c>
      <c r="I126" s="24">
        <v>0.60000000000000009</v>
      </c>
      <c r="J126" s="24">
        <v>0</v>
      </c>
      <c r="K126" s="24">
        <f t="shared" ref="K126:K131" si="44">SUM(H126:J126)</f>
        <v>0.76000000000000012</v>
      </c>
      <c r="L126" s="24">
        <v>0.1</v>
      </c>
      <c r="M126" s="24">
        <v>7.58</v>
      </c>
      <c r="N126" s="24">
        <v>6.13</v>
      </c>
      <c r="O126" s="24">
        <f t="shared" ref="O126:O131" si="45">SUM(L126:N126)</f>
        <v>13.809999999999999</v>
      </c>
      <c r="P126" s="24">
        <f t="shared" ref="P126:P131" si="46">K126+O126</f>
        <v>14.569999999999999</v>
      </c>
      <c r="Q126" s="24">
        <v>0</v>
      </c>
      <c r="R126" s="24">
        <v>3</v>
      </c>
      <c r="S126" s="24">
        <f t="shared" ref="S126:S131" si="47">SUM(Q126:R126)</f>
        <v>3</v>
      </c>
      <c r="T126" s="24">
        <f t="shared" ref="T126:T131" si="48">P126+S126</f>
        <v>17.57</v>
      </c>
    </row>
    <row r="127" spans="1:20" ht="12.75" customHeight="1" x14ac:dyDescent="0.2">
      <c r="A127" s="119"/>
      <c r="B127" s="71"/>
      <c r="C127" s="26" t="s">
        <v>92</v>
      </c>
      <c r="D127" s="162">
        <v>21</v>
      </c>
      <c r="E127" s="24">
        <v>0</v>
      </c>
      <c r="F127" s="24">
        <v>0</v>
      </c>
      <c r="G127" s="24">
        <v>0.1</v>
      </c>
      <c r="H127" s="24">
        <f t="shared" si="43"/>
        <v>0.1</v>
      </c>
      <c r="I127" s="24">
        <v>0</v>
      </c>
      <c r="J127" s="24">
        <v>0</v>
      </c>
      <c r="K127" s="24">
        <f t="shared" si="44"/>
        <v>0.1</v>
      </c>
      <c r="L127" s="24">
        <v>0.01</v>
      </c>
      <c r="M127" s="24">
        <v>7.5400000000000009</v>
      </c>
      <c r="N127" s="24">
        <v>23.35</v>
      </c>
      <c r="O127" s="24">
        <f t="shared" si="45"/>
        <v>30.900000000000002</v>
      </c>
      <c r="P127" s="24">
        <f t="shared" si="46"/>
        <v>31.000000000000004</v>
      </c>
      <c r="Q127" s="24">
        <v>0</v>
      </c>
      <c r="R127" s="24">
        <v>0</v>
      </c>
      <c r="S127" s="24">
        <f t="shared" si="47"/>
        <v>0</v>
      </c>
      <c r="T127" s="24">
        <f t="shared" si="48"/>
        <v>31.000000000000004</v>
      </c>
    </row>
    <row r="128" spans="1:20" ht="12.75" customHeight="1" x14ac:dyDescent="0.2">
      <c r="A128" s="119"/>
      <c r="B128" s="71"/>
      <c r="C128" s="26" t="s">
        <v>95</v>
      </c>
      <c r="D128" s="162">
        <v>30</v>
      </c>
      <c r="E128" s="24">
        <v>0</v>
      </c>
      <c r="F128" s="24">
        <v>0</v>
      </c>
      <c r="G128" s="24">
        <v>1.3</v>
      </c>
      <c r="H128" s="24">
        <f t="shared" si="43"/>
        <v>1.3</v>
      </c>
      <c r="I128" s="24">
        <v>0</v>
      </c>
      <c r="J128" s="24">
        <v>0</v>
      </c>
      <c r="K128" s="24">
        <f t="shared" si="44"/>
        <v>1.3</v>
      </c>
      <c r="L128" s="24">
        <v>3.51</v>
      </c>
      <c r="M128" s="24">
        <v>14.959999999999999</v>
      </c>
      <c r="N128" s="24">
        <v>23.75</v>
      </c>
      <c r="O128" s="24">
        <f t="shared" si="45"/>
        <v>42.22</v>
      </c>
      <c r="P128" s="24">
        <f t="shared" si="46"/>
        <v>43.519999999999996</v>
      </c>
      <c r="Q128" s="24">
        <v>0</v>
      </c>
      <c r="R128" s="24">
        <v>0</v>
      </c>
      <c r="S128" s="24">
        <f t="shared" si="47"/>
        <v>0</v>
      </c>
      <c r="T128" s="24">
        <f t="shared" si="48"/>
        <v>43.519999999999996</v>
      </c>
    </row>
    <row r="129" spans="1:20" ht="12.75" customHeight="1" x14ac:dyDescent="0.2">
      <c r="A129" s="119"/>
      <c r="B129" s="71"/>
      <c r="C129" s="26" t="s">
        <v>99</v>
      </c>
      <c r="D129" s="162">
        <v>11</v>
      </c>
      <c r="E129" s="24">
        <v>0</v>
      </c>
      <c r="F129" s="24">
        <v>0</v>
      </c>
      <c r="G129" s="24">
        <v>0</v>
      </c>
      <c r="H129" s="24">
        <f t="shared" si="43"/>
        <v>0</v>
      </c>
      <c r="I129" s="24">
        <v>5.6</v>
      </c>
      <c r="J129" s="24">
        <v>0</v>
      </c>
      <c r="K129" s="24">
        <f t="shared" si="44"/>
        <v>5.6</v>
      </c>
      <c r="L129" s="24">
        <v>0</v>
      </c>
      <c r="M129" s="24">
        <v>25.1</v>
      </c>
      <c r="N129" s="24">
        <v>37.81</v>
      </c>
      <c r="O129" s="24">
        <f t="shared" si="45"/>
        <v>62.910000000000004</v>
      </c>
      <c r="P129" s="24">
        <f t="shared" si="46"/>
        <v>68.510000000000005</v>
      </c>
      <c r="Q129" s="24">
        <v>0</v>
      </c>
      <c r="R129" s="24">
        <v>10</v>
      </c>
      <c r="S129" s="24">
        <f t="shared" si="47"/>
        <v>10</v>
      </c>
      <c r="T129" s="24">
        <f t="shared" si="48"/>
        <v>78.510000000000005</v>
      </c>
    </row>
    <row r="130" spans="1:20" ht="12.75" customHeight="1" x14ac:dyDescent="0.2">
      <c r="A130" s="119"/>
      <c r="B130" s="71"/>
      <c r="C130" s="26" t="s">
        <v>104</v>
      </c>
      <c r="D130" s="162">
        <v>77</v>
      </c>
      <c r="E130" s="24">
        <v>20.32</v>
      </c>
      <c r="F130" s="24">
        <v>1.95</v>
      </c>
      <c r="G130" s="24">
        <v>60.2</v>
      </c>
      <c r="H130" s="24">
        <f t="shared" si="43"/>
        <v>82.47</v>
      </c>
      <c r="I130" s="24">
        <v>29.310000000000002</v>
      </c>
      <c r="J130" s="24">
        <v>0</v>
      </c>
      <c r="K130" s="24">
        <f t="shared" si="44"/>
        <v>111.78</v>
      </c>
      <c r="L130" s="24">
        <v>0.4</v>
      </c>
      <c r="M130" s="24">
        <v>83.009999999999991</v>
      </c>
      <c r="N130" s="24">
        <v>100.08000000000003</v>
      </c>
      <c r="O130" s="24">
        <f t="shared" si="45"/>
        <v>183.49</v>
      </c>
      <c r="P130" s="24">
        <f t="shared" si="46"/>
        <v>295.27</v>
      </c>
      <c r="Q130" s="24">
        <v>2.2000000000000002</v>
      </c>
      <c r="R130" s="24">
        <v>0</v>
      </c>
      <c r="S130" s="24">
        <f t="shared" si="47"/>
        <v>2.2000000000000002</v>
      </c>
      <c r="T130" s="24">
        <f t="shared" si="48"/>
        <v>297.46999999999997</v>
      </c>
    </row>
    <row r="131" spans="1:20" ht="12.75" customHeight="1" x14ac:dyDescent="0.2">
      <c r="A131" s="119"/>
      <c r="B131" s="87"/>
      <c r="C131" s="26" t="s">
        <v>108</v>
      </c>
      <c r="D131" s="162">
        <v>9</v>
      </c>
      <c r="E131" s="24">
        <v>0</v>
      </c>
      <c r="F131" s="24">
        <v>0</v>
      </c>
      <c r="G131" s="24">
        <v>0</v>
      </c>
      <c r="H131" s="24">
        <f t="shared" si="43"/>
        <v>0</v>
      </c>
      <c r="I131" s="24">
        <v>0.5</v>
      </c>
      <c r="J131" s="24">
        <v>0</v>
      </c>
      <c r="K131" s="24">
        <f t="shared" si="44"/>
        <v>0.5</v>
      </c>
      <c r="L131" s="24">
        <v>0</v>
      </c>
      <c r="M131" s="24">
        <v>1.4</v>
      </c>
      <c r="N131" s="24">
        <v>5.13</v>
      </c>
      <c r="O131" s="24">
        <f t="shared" si="45"/>
        <v>6.5299999999999994</v>
      </c>
      <c r="P131" s="24">
        <f t="shared" si="46"/>
        <v>7.0299999999999994</v>
      </c>
      <c r="Q131" s="24">
        <v>0</v>
      </c>
      <c r="R131" s="24">
        <v>0</v>
      </c>
      <c r="S131" s="24">
        <f t="shared" si="47"/>
        <v>0</v>
      </c>
      <c r="T131" s="24">
        <f t="shared" si="48"/>
        <v>7.0299999999999994</v>
      </c>
    </row>
    <row r="132" spans="1:20" ht="12.75" customHeight="1" x14ac:dyDescent="0.2">
      <c r="A132" s="119"/>
      <c r="B132" s="71" t="s">
        <v>82</v>
      </c>
      <c r="C132" s="26" t="s">
        <v>82</v>
      </c>
      <c r="D132" s="162">
        <v>30</v>
      </c>
      <c r="E132" s="24">
        <v>1.6</v>
      </c>
      <c r="F132" s="24">
        <v>0.2</v>
      </c>
      <c r="G132" s="24">
        <v>0</v>
      </c>
      <c r="H132" s="24">
        <f>SUM(E132:G132)</f>
        <v>1.8</v>
      </c>
      <c r="I132" s="24">
        <v>2.5</v>
      </c>
      <c r="J132" s="24">
        <v>0</v>
      </c>
      <c r="K132" s="24">
        <f>SUM(H132:J132)</f>
        <v>4.3</v>
      </c>
      <c r="L132" s="24">
        <v>0</v>
      </c>
      <c r="M132" s="24">
        <v>36.6</v>
      </c>
      <c r="N132" s="24">
        <v>57.269999999999989</v>
      </c>
      <c r="O132" s="24">
        <f>SUM(L132:N132)</f>
        <v>93.86999999999999</v>
      </c>
      <c r="P132" s="24">
        <f>K132+O132</f>
        <v>98.169999999999987</v>
      </c>
      <c r="Q132" s="24">
        <v>0.3</v>
      </c>
      <c r="R132" s="24">
        <v>0.18</v>
      </c>
      <c r="S132" s="24">
        <f>SUM(Q132:R132)</f>
        <v>0.48</v>
      </c>
      <c r="T132" s="24">
        <f>P132+S132</f>
        <v>98.649999999999991</v>
      </c>
    </row>
    <row r="133" spans="1:20" ht="12.75" customHeight="1" x14ac:dyDescent="0.2">
      <c r="A133" s="119"/>
      <c r="B133" s="71"/>
      <c r="C133" s="26" t="s">
        <v>87</v>
      </c>
      <c r="D133" s="162">
        <v>9</v>
      </c>
      <c r="E133" s="24">
        <v>0</v>
      </c>
      <c r="F133" s="24">
        <v>0</v>
      </c>
      <c r="G133" s="24">
        <v>0.15</v>
      </c>
      <c r="H133" s="24">
        <f>SUM(E133:G133)</f>
        <v>0.15</v>
      </c>
      <c r="I133" s="24">
        <v>2.21</v>
      </c>
      <c r="J133" s="24">
        <v>0</v>
      </c>
      <c r="K133" s="24">
        <f>SUM(H133:J133)</f>
        <v>2.36</v>
      </c>
      <c r="L133" s="24">
        <v>0</v>
      </c>
      <c r="M133" s="24">
        <v>0.15</v>
      </c>
      <c r="N133" s="24">
        <v>0.19</v>
      </c>
      <c r="O133" s="24">
        <f>SUM(L133:N133)</f>
        <v>0.33999999999999997</v>
      </c>
      <c r="P133" s="24">
        <f>K133+O133</f>
        <v>2.6999999999999997</v>
      </c>
      <c r="Q133" s="24">
        <v>0</v>
      </c>
      <c r="R133" s="24">
        <v>1.56</v>
      </c>
      <c r="S133" s="24">
        <f>SUM(Q133:R133)</f>
        <v>1.56</v>
      </c>
      <c r="T133" s="24">
        <f>P133+S133</f>
        <v>4.26</v>
      </c>
    </row>
    <row r="134" spans="1:20" ht="12.75" customHeight="1" x14ac:dyDescent="0.2">
      <c r="A134" s="119"/>
      <c r="B134" s="71"/>
      <c r="C134" s="165" t="s">
        <v>97</v>
      </c>
      <c r="D134" s="160">
        <v>7</v>
      </c>
      <c r="E134" s="25">
        <v>0.15</v>
      </c>
      <c r="F134" s="25">
        <v>0</v>
      </c>
      <c r="G134" s="25">
        <v>2</v>
      </c>
      <c r="H134" s="25">
        <f>SUM(E134:G134)</f>
        <v>2.15</v>
      </c>
      <c r="I134" s="25">
        <v>1.06</v>
      </c>
      <c r="J134" s="25">
        <v>0</v>
      </c>
      <c r="K134" s="25">
        <f>SUM(H134:J134)</f>
        <v>3.21</v>
      </c>
      <c r="L134" s="25">
        <v>0</v>
      </c>
      <c r="M134" s="25">
        <v>3.53</v>
      </c>
      <c r="N134" s="25">
        <v>0.3</v>
      </c>
      <c r="O134" s="25">
        <f>SUM(L134:N134)</f>
        <v>3.8299999999999996</v>
      </c>
      <c r="P134" s="25">
        <f>K134+O134</f>
        <v>7.0399999999999991</v>
      </c>
      <c r="Q134" s="25">
        <v>0</v>
      </c>
      <c r="R134" s="25">
        <v>12.69</v>
      </c>
      <c r="S134" s="25">
        <f>SUM(Q134:R134)</f>
        <v>12.69</v>
      </c>
      <c r="T134" s="25">
        <f>P134+S134</f>
        <v>19.729999999999997</v>
      </c>
    </row>
    <row r="135" spans="1:20" ht="12.75" customHeight="1" x14ac:dyDescent="0.25">
      <c r="A135" s="230" t="s">
        <v>0</v>
      </c>
      <c r="B135" s="231"/>
      <c r="C135" s="232" t="s">
        <v>0</v>
      </c>
      <c r="D135" s="53">
        <f>SUM(D105:D134)</f>
        <v>585</v>
      </c>
      <c r="E135" s="54">
        <f>SUM(E105:E134)</f>
        <v>79.38</v>
      </c>
      <c r="F135" s="54">
        <f>SUM(F105:F134)</f>
        <v>24.717499999999998</v>
      </c>
      <c r="G135" s="54">
        <f>SUM(G105:G134)</f>
        <v>90.4</v>
      </c>
      <c r="H135" s="54">
        <f>+G135+F135+E135</f>
        <v>194.4975</v>
      </c>
      <c r="I135" s="54">
        <f>SUM(I105:I134)</f>
        <v>93.64</v>
      </c>
      <c r="J135" s="54">
        <f>SUM(J105:J134)</f>
        <v>0</v>
      </c>
      <c r="K135" s="54">
        <f>+J135+I135+H135</f>
        <v>288.13749999999999</v>
      </c>
      <c r="L135" s="54">
        <f>SUM(L105:L134)</f>
        <v>166.78999999999996</v>
      </c>
      <c r="M135" s="54">
        <f>SUM(M105:M134)</f>
        <v>927.05</v>
      </c>
      <c r="N135" s="54">
        <f>SUM(N105:N134)</f>
        <v>789.72</v>
      </c>
      <c r="O135" s="54">
        <f>+N135+M135+L135</f>
        <v>1883.56</v>
      </c>
      <c r="P135" s="54">
        <f>+O135+K135</f>
        <v>2171.6974999999998</v>
      </c>
      <c r="Q135" s="54">
        <f>SUM(Q105:Q134)</f>
        <v>4.8600000000000003</v>
      </c>
      <c r="R135" s="54">
        <f>SUM(R105:R134)</f>
        <v>99.689999999999984</v>
      </c>
      <c r="S135" s="54">
        <f>+R135+Q135</f>
        <v>104.54999999999998</v>
      </c>
      <c r="T135" s="55">
        <f>+S135+P135</f>
        <v>2276.2474999999999</v>
      </c>
    </row>
    <row r="136" spans="1:20" ht="12.75" customHeight="1" x14ac:dyDescent="0.2">
      <c r="A136" s="166" t="s">
        <v>7</v>
      </c>
      <c r="B136" s="35" t="s">
        <v>426</v>
      </c>
      <c r="C136" s="161" t="s">
        <v>123</v>
      </c>
      <c r="D136" s="153">
        <v>62</v>
      </c>
      <c r="E136" s="154">
        <v>0</v>
      </c>
      <c r="F136" s="154">
        <v>0</v>
      </c>
      <c r="G136" s="154">
        <v>0</v>
      </c>
      <c r="H136" s="154">
        <f t="shared" ref="H136:H164" si="49">SUM(E136:G136)</f>
        <v>0</v>
      </c>
      <c r="I136" s="154">
        <v>2.3000000000000003</v>
      </c>
      <c r="J136" s="154">
        <v>0</v>
      </c>
      <c r="K136" s="154">
        <f t="shared" ref="K136:K167" si="50">SUM(H136:J136)</f>
        <v>2.3000000000000003</v>
      </c>
      <c r="L136" s="154">
        <v>0</v>
      </c>
      <c r="M136" s="154">
        <v>26.290000000000003</v>
      </c>
      <c r="N136" s="154">
        <v>53.100000000000009</v>
      </c>
      <c r="O136" s="154">
        <f t="shared" ref="O136:O167" si="51">SUM(L136:N136)</f>
        <v>79.390000000000015</v>
      </c>
      <c r="P136" s="154">
        <f t="shared" ref="P136:P164" si="52">K136+O136</f>
        <v>81.690000000000012</v>
      </c>
      <c r="Q136" s="154">
        <v>0</v>
      </c>
      <c r="R136" s="154">
        <v>8.39</v>
      </c>
      <c r="S136" s="154">
        <f t="shared" ref="S136:S164" si="53">SUM(Q136:R136)</f>
        <v>8.39</v>
      </c>
      <c r="T136" s="154">
        <f t="shared" ref="T136:T164" si="54">P136+S136</f>
        <v>90.080000000000013</v>
      </c>
    </row>
    <row r="137" spans="1:20" ht="12.75" customHeight="1" x14ac:dyDescent="0.2">
      <c r="A137" s="167"/>
      <c r="B137" s="35"/>
      <c r="C137" s="26" t="s">
        <v>140</v>
      </c>
      <c r="D137" s="162">
        <v>9</v>
      </c>
      <c r="E137" s="24">
        <v>0</v>
      </c>
      <c r="F137" s="24">
        <v>0.06</v>
      </c>
      <c r="G137" s="24">
        <v>0</v>
      </c>
      <c r="H137" s="24">
        <f t="shared" si="49"/>
        <v>0.06</v>
      </c>
      <c r="I137" s="24">
        <v>0</v>
      </c>
      <c r="J137" s="24">
        <v>0</v>
      </c>
      <c r="K137" s="24">
        <f t="shared" si="50"/>
        <v>0.06</v>
      </c>
      <c r="L137" s="24">
        <v>0.04</v>
      </c>
      <c r="M137" s="24">
        <v>3.31</v>
      </c>
      <c r="N137" s="24">
        <v>2</v>
      </c>
      <c r="O137" s="24">
        <f t="shared" si="51"/>
        <v>5.35</v>
      </c>
      <c r="P137" s="24">
        <f t="shared" si="52"/>
        <v>5.4099999999999993</v>
      </c>
      <c r="Q137" s="24">
        <v>1.5</v>
      </c>
      <c r="R137" s="24">
        <v>0</v>
      </c>
      <c r="S137" s="24">
        <f t="shared" si="53"/>
        <v>1.5</v>
      </c>
      <c r="T137" s="24">
        <f t="shared" si="54"/>
        <v>6.9099999999999993</v>
      </c>
    </row>
    <row r="138" spans="1:20" ht="12.75" customHeight="1" x14ac:dyDescent="0.2">
      <c r="A138" s="167"/>
      <c r="B138" s="35"/>
      <c r="C138" s="26" t="s">
        <v>141</v>
      </c>
      <c r="D138" s="162">
        <v>2</v>
      </c>
      <c r="E138" s="24">
        <v>0</v>
      </c>
      <c r="F138" s="24">
        <v>0</v>
      </c>
      <c r="G138" s="24">
        <v>0</v>
      </c>
      <c r="H138" s="24">
        <f t="shared" si="49"/>
        <v>0</v>
      </c>
      <c r="I138" s="24">
        <v>0</v>
      </c>
      <c r="J138" s="24">
        <v>0</v>
      </c>
      <c r="K138" s="24">
        <f t="shared" si="50"/>
        <v>0</v>
      </c>
      <c r="L138" s="24">
        <v>0</v>
      </c>
      <c r="M138" s="24">
        <v>0</v>
      </c>
      <c r="N138" s="24">
        <v>0.2</v>
      </c>
      <c r="O138" s="24">
        <f t="shared" si="51"/>
        <v>0.2</v>
      </c>
      <c r="P138" s="24">
        <f t="shared" si="52"/>
        <v>0.2</v>
      </c>
      <c r="Q138" s="24">
        <v>0</v>
      </c>
      <c r="R138" s="24">
        <v>0</v>
      </c>
      <c r="S138" s="24">
        <f t="shared" si="53"/>
        <v>0</v>
      </c>
      <c r="T138" s="24">
        <f t="shared" si="54"/>
        <v>0.2</v>
      </c>
    </row>
    <row r="139" spans="1:20" ht="12.75" customHeight="1" x14ac:dyDescent="0.2">
      <c r="A139" s="167"/>
      <c r="B139" s="35"/>
      <c r="C139" s="26" t="s">
        <v>147</v>
      </c>
      <c r="D139" s="162">
        <v>19</v>
      </c>
      <c r="E139" s="24">
        <v>0</v>
      </c>
      <c r="F139" s="24">
        <v>0</v>
      </c>
      <c r="G139" s="24">
        <v>0</v>
      </c>
      <c r="H139" s="24">
        <f t="shared" si="49"/>
        <v>0</v>
      </c>
      <c r="I139" s="24">
        <v>1.5</v>
      </c>
      <c r="J139" s="24">
        <v>0</v>
      </c>
      <c r="K139" s="24">
        <f t="shared" si="50"/>
        <v>1.5</v>
      </c>
      <c r="L139" s="24">
        <v>0.01</v>
      </c>
      <c r="M139" s="24">
        <v>6.7799999999999985</v>
      </c>
      <c r="N139" s="24">
        <v>14.559999999999999</v>
      </c>
      <c r="O139" s="24">
        <f t="shared" si="51"/>
        <v>21.349999999999998</v>
      </c>
      <c r="P139" s="24">
        <f t="shared" si="52"/>
        <v>22.849999999999998</v>
      </c>
      <c r="Q139" s="24">
        <v>0</v>
      </c>
      <c r="R139" s="24">
        <v>14.540000000000001</v>
      </c>
      <c r="S139" s="24">
        <f t="shared" si="53"/>
        <v>14.540000000000001</v>
      </c>
      <c r="T139" s="24">
        <f t="shared" si="54"/>
        <v>37.39</v>
      </c>
    </row>
    <row r="140" spans="1:20" ht="12.75" customHeight="1" x14ac:dyDescent="0.2">
      <c r="A140" s="167"/>
      <c r="B140" s="35"/>
      <c r="C140" s="26" t="s">
        <v>137</v>
      </c>
      <c r="D140" s="162">
        <v>5</v>
      </c>
      <c r="E140" s="24">
        <v>0</v>
      </c>
      <c r="F140" s="24">
        <v>47.8</v>
      </c>
      <c r="G140" s="24">
        <v>0</v>
      </c>
      <c r="H140" s="24">
        <f t="shared" si="49"/>
        <v>47.8</v>
      </c>
      <c r="I140" s="24">
        <v>0</v>
      </c>
      <c r="J140" s="24">
        <v>0</v>
      </c>
      <c r="K140" s="24">
        <f t="shared" si="50"/>
        <v>47.8</v>
      </c>
      <c r="L140" s="24">
        <v>0.12</v>
      </c>
      <c r="M140" s="24">
        <v>23</v>
      </c>
      <c r="N140" s="24">
        <v>46.5</v>
      </c>
      <c r="O140" s="24">
        <f t="shared" si="51"/>
        <v>69.62</v>
      </c>
      <c r="P140" s="24">
        <f t="shared" si="52"/>
        <v>117.42</v>
      </c>
      <c r="Q140" s="24">
        <v>0</v>
      </c>
      <c r="R140" s="24">
        <v>38</v>
      </c>
      <c r="S140" s="24">
        <f t="shared" si="53"/>
        <v>38</v>
      </c>
      <c r="T140" s="24">
        <f t="shared" si="54"/>
        <v>155.42000000000002</v>
      </c>
    </row>
    <row r="141" spans="1:20" ht="12.75" customHeight="1" x14ac:dyDescent="0.2">
      <c r="A141" s="167"/>
      <c r="B141" s="35"/>
      <c r="C141" s="26" t="s">
        <v>148</v>
      </c>
      <c r="D141" s="162">
        <v>5</v>
      </c>
      <c r="E141" s="24">
        <v>0</v>
      </c>
      <c r="F141" s="24">
        <v>7.0000000000000007E-2</v>
      </c>
      <c r="G141" s="24">
        <v>0</v>
      </c>
      <c r="H141" s="24">
        <f t="shared" si="49"/>
        <v>7.0000000000000007E-2</v>
      </c>
      <c r="I141" s="24">
        <v>0</v>
      </c>
      <c r="J141" s="24">
        <v>0</v>
      </c>
      <c r="K141" s="24">
        <f t="shared" si="50"/>
        <v>7.0000000000000007E-2</v>
      </c>
      <c r="L141" s="24">
        <v>57.95</v>
      </c>
      <c r="M141" s="24">
        <v>0</v>
      </c>
      <c r="N141" s="24">
        <v>0</v>
      </c>
      <c r="O141" s="24">
        <f t="shared" si="51"/>
        <v>57.95</v>
      </c>
      <c r="P141" s="24">
        <f t="shared" si="52"/>
        <v>58.02</v>
      </c>
      <c r="Q141" s="24">
        <v>0</v>
      </c>
      <c r="R141" s="24">
        <v>0</v>
      </c>
      <c r="S141" s="24">
        <f t="shared" si="53"/>
        <v>0</v>
      </c>
      <c r="T141" s="24">
        <f t="shared" si="54"/>
        <v>58.02</v>
      </c>
    </row>
    <row r="142" spans="1:20" ht="12.75" customHeight="1" x14ac:dyDescent="0.2">
      <c r="A142" s="167"/>
      <c r="B142" s="35"/>
      <c r="C142" s="26" t="s">
        <v>117</v>
      </c>
      <c r="D142" s="162">
        <v>9</v>
      </c>
      <c r="E142" s="24">
        <v>0</v>
      </c>
      <c r="F142" s="24">
        <v>0</v>
      </c>
      <c r="G142" s="24">
        <v>0.01</v>
      </c>
      <c r="H142" s="24">
        <f t="shared" si="49"/>
        <v>0.01</v>
      </c>
      <c r="I142" s="24">
        <v>0.1</v>
      </c>
      <c r="J142" s="24">
        <v>0</v>
      </c>
      <c r="K142" s="24">
        <f t="shared" si="50"/>
        <v>0.11</v>
      </c>
      <c r="L142" s="24">
        <v>15.53</v>
      </c>
      <c r="M142" s="24">
        <v>2.15</v>
      </c>
      <c r="N142" s="24">
        <v>1.64</v>
      </c>
      <c r="O142" s="24">
        <f t="shared" si="51"/>
        <v>19.32</v>
      </c>
      <c r="P142" s="24">
        <f t="shared" si="52"/>
        <v>19.43</v>
      </c>
      <c r="Q142" s="24">
        <v>3.4</v>
      </c>
      <c r="R142" s="24">
        <v>3.2</v>
      </c>
      <c r="S142" s="24">
        <f t="shared" si="53"/>
        <v>6.6</v>
      </c>
      <c r="T142" s="24">
        <f t="shared" si="54"/>
        <v>26.03</v>
      </c>
    </row>
    <row r="143" spans="1:20" ht="12.75" customHeight="1" x14ac:dyDescent="0.2">
      <c r="A143" s="167"/>
      <c r="B143" s="35"/>
      <c r="C143" s="26" t="s">
        <v>149</v>
      </c>
      <c r="D143" s="162">
        <v>6</v>
      </c>
      <c r="E143" s="24">
        <v>0</v>
      </c>
      <c r="F143" s="24">
        <v>0</v>
      </c>
      <c r="G143" s="24">
        <v>0</v>
      </c>
      <c r="H143" s="24">
        <f t="shared" si="49"/>
        <v>0</v>
      </c>
      <c r="I143" s="24">
        <v>0</v>
      </c>
      <c r="J143" s="24">
        <v>0</v>
      </c>
      <c r="K143" s="24">
        <f t="shared" si="50"/>
        <v>0</v>
      </c>
      <c r="L143" s="24">
        <v>7.75</v>
      </c>
      <c r="M143" s="24">
        <v>7.7</v>
      </c>
      <c r="N143" s="24">
        <v>2.98</v>
      </c>
      <c r="O143" s="24">
        <f t="shared" si="51"/>
        <v>18.43</v>
      </c>
      <c r="P143" s="24">
        <f t="shared" si="52"/>
        <v>18.43</v>
      </c>
      <c r="Q143" s="24">
        <v>0</v>
      </c>
      <c r="R143" s="24">
        <v>0</v>
      </c>
      <c r="S143" s="24">
        <f t="shared" si="53"/>
        <v>0</v>
      </c>
      <c r="T143" s="24">
        <f t="shared" si="54"/>
        <v>18.43</v>
      </c>
    </row>
    <row r="144" spans="1:20" ht="12.75" customHeight="1" x14ac:dyDescent="0.2">
      <c r="A144" s="167"/>
      <c r="B144" s="35"/>
      <c r="C144" s="26" t="s">
        <v>125</v>
      </c>
      <c r="D144" s="162">
        <v>6</v>
      </c>
      <c r="E144" s="24">
        <v>0</v>
      </c>
      <c r="F144" s="24">
        <v>0</v>
      </c>
      <c r="G144" s="24">
        <v>0</v>
      </c>
      <c r="H144" s="24">
        <f t="shared" si="49"/>
        <v>0</v>
      </c>
      <c r="I144" s="24">
        <v>0</v>
      </c>
      <c r="J144" s="24">
        <v>0</v>
      </c>
      <c r="K144" s="24">
        <f t="shared" si="50"/>
        <v>0</v>
      </c>
      <c r="L144" s="24">
        <v>0.2</v>
      </c>
      <c r="M144" s="24">
        <v>1.1600000000000001</v>
      </c>
      <c r="N144" s="24">
        <v>1.9</v>
      </c>
      <c r="O144" s="24">
        <f t="shared" si="51"/>
        <v>3.26</v>
      </c>
      <c r="P144" s="24">
        <f t="shared" si="52"/>
        <v>3.26</v>
      </c>
      <c r="Q144" s="24">
        <v>1.9</v>
      </c>
      <c r="R144" s="24">
        <v>4</v>
      </c>
      <c r="S144" s="24">
        <f t="shared" si="53"/>
        <v>5.9</v>
      </c>
      <c r="T144" s="24">
        <f t="shared" si="54"/>
        <v>9.16</v>
      </c>
    </row>
    <row r="145" spans="1:20" ht="12.75" customHeight="1" x14ac:dyDescent="0.2">
      <c r="A145" s="167"/>
      <c r="B145" s="35"/>
      <c r="C145" s="26" t="s">
        <v>161</v>
      </c>
      <c r="D145" s="162">
        <v>19</v>
      </c>
      <c r="E145" s="24">
        <v>1</v>
      </c>
      <c r="F145" s="24">
        <v>0</v>
      </c>
      <c r="G145" s="24">
        <v>0</v>
      </c>
      <c r="H145" s="24">
        <f t="shared" si="49"/>
        <v>1</v>
      </c>
      <c r="I145" s="24">
        <v>0.62</v>
      </c>
      <c r="J145" s="24">
        <v>0</v>
      </c>
      <c r="K145" s="24">
        <f t="shared" si="50"/>
        <v>1.62</v>
      </c>
      <c r="L145" s="24">
        <v>0.25</v>
      </c>
      <c r="M145" s="24">
        <v>8.4600000000000009</v>
      </c>
      <c r="N145" s="24">
        <v>0.02</v>
      </c>
      <c r="O145" s="24">
        <f t="shared" si="51"/>
        <v>8.73</v>
      </c>
      <c r="P145" s="24">
        <f t="shared" si="52"/>
        <v>10.350000000000001</v>
      </c>
      <c r="Q145" s="24">
        <v>17.66</v>
      </c>
      <c r="R145" s="24">
        <v>108.28000000000002</v>
      </c>
      <c r="S145" s="24">
        <f t="shared" si="53"/>
        <v>125.94000000000001</v>
      </c>
      <c r="T145" s="24">
        <f t="shared" si="54"/>
        <v>136.29000000000002</v>
      </c>
    </row>
    <row r="146" spans="1:20" ht="12.75" customHeight="1" x14ac:dyDescent="0.2">
      <c r="A146" s="167"/>
      <c r="B146" s="35"/>
      <c r="C146" s="26" t="s">
        <v>138</v>
      </c>
      <c r="D146" s="162">
        <v>10</v>
      </c>
      <c r="E146" s="24">
        <v>0</v>
      </c>
      <c r="F146" s="24">
        <v>0.09</v>
      </c>
      <c r="G146" s="24">
        <v>0</v>
      </c>
      <c r="H146" s="24">
        <f t="shared" si="49"/>
        <v>0.09</v>
      </c>
      <c r="I146" s="24">
        <v>0</v>
      </c>
      <c r="J146" s="24">
        <v>0.28999999999999998</v>
      </c>
      <c r="K146" s="24">
        <f t="shared" si="50"/>
        <v>0.38</v>
      </c>
      <c r="L146" s="24">
        <v>0.3</v>
      </c>
      <c r="M146" s="24">
        <v>0.58000000000000007</v>
      </c>
      <c r="N146" s="24">
        <v>0.98</v>
      </c>
      <c r="O146" s="24">
        <f t="shared" si="51"/>
        <v>1.86</v>
      </c>
      <c r="P146" s="24">
        <f t="shared" si="52"/>
        <v>2.2400000000000002</v>
      </c>
      <c r="Q146" s="24">
        <v>0.04</v>
      </c>
      <c r="R146" s="24">
        <v>2.3099999999999996</v>
      </c>
      <c r="S146" s="24">
        <f t="shared" si="53"/>
        <v>2.3499999999999996</v>
      </c>
      <c r="T146" s="24">
        <f t="shared" si="54"/>
        <v>4.59</v>
      </c>
    </row>
    <row r="147" spans="1:20" ht="12.75" customHeight="1" x14ac:dyDescent="0.2">
      <c r="A147" s="167"/>
      <c r="B147" s="35"/>
      <c r="C147" s="26" t="s">
        <v>112</v>
      </c>
      <c r="D147" s="162">
        <v>38</v>
      </c>
      <c r="E147" s="24">
        <v>0</v>
      </c>
      <c r="F147" s="24">
        <v>0</v>
      </c>
      <c r="G147" s="24">
        <v>0</v>
      </c>
      <c r="H147" s="24">
        <f t="shared" si="49"/>
        <v>0</v>
      </c>
      <c r="I147" s="24">
        <v>4.92</v>
      </c>
      <c r="J147" s="24">
        <v>0</v>
      </c>
      <c r="K147" s="24">
        <f t="shared" si="50"/>
        <v>4.92</v>
      </c>
      <c r="L147" s="24">
        <v>0</v>
      </c>
      <c r="M147" s="24">
        <v>94.550000000000011</v>
      </c>
      <c r="N147" s="24">
        <v>71.100000000000009</v>
      </c>
      <c r="O147" s="24">
        <f t="shared" si="51"/>
        <v>165.65000000000003</v>
      </c>
      <c r="P147" s="24">
        <f t="shared" si="52"/>
        <v>170.57000000000002</v>
      </c>
      <c r="Q147" s="24">
        <v>0.02</v>
      </c>
      <c r="R147" s="24">
        <v>6.13</v>
      </c>
      <c r="S147" s="24">
        <f t="shared" si="53"/>
        <v>6.1499999999999995</v>
      </c>
      <c r="T147" s="24">
        <f t="shared" si="54"/>
        <v>176.72000000000003</v>
      </c>
    </row>
    <row r="148" spans="1:20" ht="12.75" customHeight="1" x14ac:dyDescent="0.2">
      <c r="A148" s="167"/>
      <c r="B148" s="35"/>
      <c r="C148" s="26" t="s">
        <v>144</v>
      </c>
      <c r="D148" s="162">
        <v>19</v>
      </c>
      <c r="E148" s="24">
        <v>0</v>
      </c>
      <c r="F148" s="24">
        <v>1.72</v>
      </c>
      <c r="G148" s="24">
        <v>0.5</v>
      </c>
      <c r="H148" s="24">
        <f t="shared" si="49"/>
        <v>2.2199999999999998</v>
      </c>
      <c r="I148" s="24">
        <v>0.45</v>
      </c>
      <c r="J148" s="24">
        <v>0</v>
      </c>
      <c r="K148" s="24">
        <f t="shared" si="50"/>
        <v>2.67</v>
      </c>
      <c r="L148" s="24">
        <v>0</v>
      </c>
      <c r="M148" s="24">
        <v>3.8399999999999994</v>
      </c>
      <c r="N148" s="24">
        <v>3.91</v>
      </c>
      <c r="O148" s="24">
        <f t="shared" si="51"/>
        <v>7.75</v>
      </c>
      <c r="P148" s="24">
        <f t="shared" si="52"/>
        <v>10.42</v>
      </c>
      <c r="Q148" s="24">
        <v>0</v>
      </c>
      <c r="R148" s="24">
        <v>0.2</v>
      </c>
      <c r="S148" s="24">
        <f t="shared" si="53"/>
        <v>0.2</v>
      </c>
      <c r="T148" s="24">
        <f t="shared" si="54"/>
        <v>10.62</v>
      </c>
    </row>
    <row r="149" spans="1:20" ht="12.75" customHeight="1" x14ac:dyDescent="0.2">
      <c r="A149" s="167"/>
      <c r="B149" s="35"/>
      <c r="C149" s="26" t="s">
        <v>116</v>
      </c>
      <c r="D149" s="162">
        <v>18</v>
      </c>
      <c r="E149" s="24">
        <v>0.42000000000000004</v>
      </c>
      <c r="F149" s="24">
        <v>0.83</v>
      </c>
      <c r="G149" s="24">
        <v>0</v>
      </c>
      <c r="H149" s="24">
        <f t="shared" si="49"/>
        <v>1.25</v>
      </c>
      <c r="I149" s="24">
        <v>0.01</v>
      </c>
      <c r="J149" s="24">
        <v>0</v>
      </c>
      <c r="K149" s="24">
        <f t="shared" si="50"/>
        <v>1.26</v>
      </c>
      <c r="L149" s="24">
        <v>0</v>
      </c>
      <c r="M149" s="24">
        <v>3.8799999999999994</v>
      </c>
      <c r="N149" s="24">
        <v>0.55000000000000004</v>
      </c>
      <c r="O149" s="24">
        <f t="shared" si="51"/>
        <v>4.43</v>
      </c>
      <c r="P149" s="24">
        <f t="shared" si="52"/>
        <v>5.6899999999999995</v>
      </c>
      <c r="Q149" s="24">
        <v>0</v>
      </c>
      <c r="R149" s="24">
        <v>0.21</v>
      </c>
      <c r="S149" s="24">
        <f t="shared" si="53"/>
        <v>0.21</v>
      </c>
      <c r="T149" s="24">
        <f t="shared" si="54"/>
        <v>5.8999999999999995</v>
      </c>
    </row>
    <row r="150" spans="1:20" ht="12.75" customHeight="1" x14ac:dyDescent="0.2">
      <c r="A150" s="167"/>
      <c r="B150" s="35"/>
      <c r="C150" s="26" t="s">
        <v>158</v>
      </c>
      <c r="D150" s="162">
        <v>3</v>
      </c>
      <c r="E150" s="24">
        <v>0.02</v>
      </c>
      <c r="F150" s="24">
        <v>0.03</v>
      </c>
      <c r="G150" s="24">
        <v>0</v>
      </c>
      <c r="H150" s="24">
        <f t="shared" si="49"/>
        <v>0.05</v>
      </c>
      <c r="I150" s="24">
        <v>1.58</v>
      </c>
      <c r="J150" s="24">
        <v>0</v>
      </c>
      <c r="K150" s="24">
        <f t="shared" si="50"/>
        <v>1.6300000000000001</v>
      </c>
      <c r="L150" s="24">
        <v>0</v>
      </c>
      <c r="M150" s="24">
        <v>0</v>
      </c>
      <c r="N150" s="24">
        <v>0</v>
      </c>
      <c r="O150" s="24">
        <f t="shared" si="51"/>
        <v>0</v>
      </c>
      <c r="P150" s="24">
        <f t="shared" si="52"/>
        <v>1.6300000000000001</v>
      </c>
      <c r="Q150" s="24">
        <v>0</v>
      </c>
      <c r="R150" s="24">
        <v>0.01</v>
      </c>
      <c r="S150" s="24">
        <f t="shared" si="53"/>
        <v>0.01</v>
      </c>
      <c r="T150" s="24">
        <f t="shared" si="54"/>
        <v>1.6400000000000001</v>
      </c>
    </row>
    <row r="151" spans="1:20" ht="12.75" customHeight="1" x14ac:dyDescent="0.2">
      <c r="A151" s="167"/>
      <c r="B151" s="35"/>
      <c r="C151" s="26" t="s">
        <v>146</v>
      </c>
      <c r="D151" s="162">
        <v>9</v>
      </c>
      <c r="E151" s="24">
        <v>0</v>
      </c>
      <c r="F151" s="24">
        <v>0.04</v>
      </c>
      <c r="G151" s="24">
        <v>0</v>
      </c>
      <c r="H151" s="24">
        <f t="shared" si="49"/>
        <v>0.04</v>
      </c>
      <c r="I151" s="24">
        <v>0.25</v>
      </c>
      <c r="J151" s="24">
        <v>0</v>
      </c>
      <c r="K151" s="24">
        <f t="shared" si="50"/>
        <v>0.28999999999999998</v>
      </c>
      <c r="L151" s="24">
        <v>0</v>
      </c>
      <c r="M151" s="24">
        <v>1.04</v>
      </c>
      <c r="N151" s="24">
        <v>0.25</v>
      </c>
      <c r="O151" s="24">
        <f t="shared" si="51"/>
        <v>1.29</v>
      </c>
      <c r="P151" s="24">
        <f t="shared" si="52"/>
        <v>1.58</v>
      </c>
      <c r="Q151" s="24">
        <v>0</v>
      </c>
      <c r="R151" s="24">
        <v>0.15000000000000002</v>
      </c>
      <c r="S151" s="24">
        <f t="shared" si="53"/>
        <v>0.15000000000000002</v>
      </c>
      <c r="T151" s="24">
        <f t="shared" si="54"/>
        <v>1.73</v>
      </c>
    </row>
    <row r="152" spans="1:20" ht="12.75" customHeight="1" x14ac:dyDescent="0.2">
      <c r="A152" s="167"/>
      <c r="B152" s="35"/>
      <c r="C152" s="26" t="s">
        <v>115</v>
      </c>
      <c r="D152" s="162">
        <v>5</v>
      </c>
      <c r="E152" s="24">
        <v>2.5</v>
      </c>
      <c r="F152" s="24">
        <v>1.93</v>
      </c>
      <c r="G152" s="24">
        <v>0</v>
      </c>
      <c r="H152" s="24">
        <f t="shared" si="49"/>
        <v>4.43</v>
      </c>
      <c r="I152" s="24">
        <v>2.0999999999999996</v>
      </c>
      <c r="J152" s="24">
        <v>0</v>
      </c>
      <c r="K152" s="24">
        <f t="shared" si="50"/>
        <v>6.5299999999999994</v>
      </c>
      <c r="L152" s="24">
        <v>0</v>
      </c>
      <c r="M152" s="24">
        <v>0.2</v>
      </c>
      <c r="N152" s="24">
        <v>0</v>
      </c>
      <c r="O152" s="24">
        <f t="shared" si="51"/>
        <v>0.2</v>
      </c>
      <c r="P152" s="24">
        <f t="shared" si="52"/>
        <v>6.7299999999999995</v>
      </c>
      <c r="Q152" s="24">
        <v>0</v>
      </c>
      <c r="R152" s="24">
        <v>0</v>
      </c>
      <c r="S152" s="24">
        <f t="shared" si="53"/>
        <v>0</v>
      </c>
      <c r="T152" s="24">
        <f t="shared" si="54"/>
        <v>6.7299999999999995</v>
      </c>
    </row>
    <row r="153" spans="1:20" ht="12.75" customHeight="1" x14ac:dyDescent="0.2">
      <c r="A153" s="167"/>
      <c r="B153" s="35"/>
      <c r="C153" s="26" t="s">
        <v>145</v>
      </c>
      <c r="D153" s="162">
        <v>13</v>
      </c>
      <c r="E153" s="24">
        <v>1</v>
      </c>
      <c r="F153" s="24">
        <v>25.9</v>
      </c>
      <c r="G153" s="24">
        <v>0</v>
      </c>
      <c r="H153" s="24">
        <f t="shared" si="49"/>
        <v>26.9</v>
      </c>
      <c r="I153" s="24">
        <v>2.8200000000000003</v>
      </c>
      <c r="J153" s="24">
        <v>1.68</v>
      </c>
      <c r="K153" s="24">
        <f t="shared" si="50"/>
        <v>31.4</v>
      </c>
      <c r="L153" s="24">
        <v>0</v>
      </c>
      <c r="M153" s="24">
        <v>1.51</v>
      </c>
      <c r="N153" s="24">
        <v>0.42000000000000004</v>
      </c>
      <c r="O153" s="24">
        <f t="shared" si="51"/>
        <v>1.9300000000000002</v>
      </c>
      <c r="P153" s="24">
        <f t="shared" si="52"/>
        <v>33.33</v>
      </c>
      <c r="Q153" s="24">
        <v>0</v>
      </c>
      <c r="R153" s="24">
        <v>1.5499999999999998</v>
      </c>
      <c r="S153" s="24">
        <f t="shared" si="53"/>
        <v>1.5499999999999998</v>
      </c>
      <c r="T153" s="24">
        <f t="shared" si="54"/>
        <v>34.879999999999995</v>
      </c>
    </row>
    <row r="154" spans="1:20" ht="12.75" customHeight="1" x14ac:dyDescent="0.2">
      <c r="A154" s="167"/>
      <c r="B154" s="35"/>
      <c r="C154" s="26" t="s">
        <v>136</v>
      </c>
      <c r="D154" s="162">
        <v>2</v>
      </c>
      <c r="E154" s="24">
        <v>4</v>
      </c>
      <c r="F154" s="24">
        <v>0</v>
      </c>
      <c r="G154" s="24">
        <v>0</v>
      </c>
      <c r="H154" s="24">
        <f t="shared" si="49"/>
        <v>4</v>
      </c>
      <c r="I154" s="24">
        <v>0</v>
      </c>
      <c r="J154" s="24">
        <v>0</v>
      </c>
      <c r="K154" s="24">
        <f t="shared" si="50"/>
        <v>4</v>
      </c>
      <c r="L154" s="24">
        <v>0</v>
      </c>
      <c r="M154" s="24">
        <v>3</v>
      </c>
      <c r="N154" s="24">
        <v>8</v>
      </c>
      <c r="O154" s="24">
        <f t="shared" si="51"/>
        <v>11</v>
      </c>
      <c r="P154" s="24">
        <f t="shared" si="52"/>
        <v>15</v>
      </c>
      <c r="Q154" s="24">
        <v>0</v>
      </c>
      <c r="R154" s="24">
        <v>0.03</v>
      </c>
      <c r="S154" s="24">
        <f t="shared" si="53"/>
        <v>0.03</v>
      </c>
      <c r="T154" s="24">
        <f t="shared" si="54"/>
        <v>15.03</v>
      </c>
    </row>
    <row r="155" spans="1:20" ht="12.75" customHeight="1" x14ac:dyDescent="0.2">
      <c r="A155" s="167"/>
      <c r="B155" s="35"/>
      <c r="C155" s="26" t="s">
        <v>150</v>
      </c>
      <c r="D155" s="162">
        <v>21</v>
      </c>
      <c r="E155" s="24">
        <v>0.1</v>
      </c>
      <c r="F155" s="24">
        <v>0</v>
      </c>
      <c r="G155" s="24">
        <v>0</v>
      </c>
      <c r="H155" s="24">
        <f t="shared" si="49"/>
        <v>0.1</v>
      </c>
      <c r="I155" s="24">
        <v>0.12</v>
      </c>
      <c r="J155" s="24">
        <v>0</v>
      </c>
      <c r="K155" s="24">
        <f t="shared" si="50"/>
        <v>0.22</v>
      </c>
      <c r="L155" s="24">
        <v>0.02</v>
      </c>
      <c r="M155" s="24">
        <v>10.48</v>
      </c>
      <c r="N155" s="24">
        <v>21.41</v>
      </c>
      <c r="O155" s="24">
        <f t="shared" si="51"/>
        <v>31.91</v>
      </c>
      <c r="P155" s="24">
        <f t="shared" si="52"/>
        <v>32.130000000000003</v>
      </c>
      <c r="Q155" s="24">
        <v>0</v>
      </c>
      <c r="R155" s="24">
        <v>1.7000000000000002</v>
      </c>
      <c r="S155" s="24">
        <f t="shared" si="53"/>
        <v>1.7000000000000002</v>
      </c>
      <c r="T155" s="24">
        <f t="shared" si="54"/>
        <v>33.830000000000005</v>
      </c>
    </row>
    <row r="156" spans="1:20" ht="12.75" customHeight="1" x14ac:dyDescent="0.2">
      <c r="A156" s="167"/>
      <c r="B156" s="85"/>
      <c r="C156" s="26" t="s">
        <v>124</v>
      </c>
      <c r="D156" s="162">
        <v>24</v>
      </c>
      <c r="E156" s="24">
        <v>0.3</v>
      </c>
      <c r="F156" s="24">
        <v>0</v>
      </c>
      <c r="G156" s="24">
        <v>0</v>
      </c>
      <c r="H156" s="24">
        <f t="shared" si="49"/>
        <v>0.3</v>
      </c>
      <c r="I156" s="24">
        <v>0.32</v>
      </c>
      <c r="J156" s="24">
        <v>0</v>
      </c>
      <c r="K156" s="24">
        <f t="shared" si="50"/>
        <v>0.62</v>
      </c>
      <c r="L156" s="24">
        <v>0.01</v>
      </c>
      <c r="M156" s="24">
        <v>5.1499999999999995</v>
      </c>
      <c r="N156" s="24">
        <v>28.100000000000005</v>
      </c>
      <c r="O156" s="24">
        <f t="shared" si="51"/>
        <v>33.260000000000005</v>
      </c>
      <c r="P156" s="24">
        <f t="shared" si="52"/>
        <v>33.880000000000003</v>
      </c>
      <c r="Q156" s="24">
        <v>0</v>
      </c>
      <c r="R156" s="24">
        <v>4.9000000000000004</v>
      </c>
      <c r="S156" s="24">
        <f t="shared" si="53"/>
        <v>4.9000000000000004</v>
      </c>
      <c r="T156" s="24">
        <f t="shared" si="54"/>
        <v>38.78</v>
      </c>
    </row>
    <row r="157" spans="1:20" ht="12.75" customHeight="1" x14ac:dyDescent="0.2">
      <c r="A157" s="167"/>
      <c r="B157" s="35" t="s">
        <v>427</v>
      </c>
      <c r="C157" s="26" t="s">
        <v>131</v>
      </c>
      <c r="D157" s="162">
        <v>149</v>
      </c>
      <c r="E157" s="24">
        <v>1.9800000000000004</v>
      </c>
      <c r="F157" s="24">
        <v>50.130000000000024</v>
      </c>
      <c r="G157" s="24">
        <v>0.3</v>
      </c>
      <c r="H157" s="24">
        <f t="shared" si="49"/>
        <v>52.410000000000025</v>
      </c>
      <c r="I157" s="24">
        <v>12.49</v>
      </c>
      <c r="J157" s="24">
        <v>0.21000000000000002</v>
      </c>
      <c r="K157" s="24">
        <f t="shared" si="50"/>
        <v>65.110000000000014</v>
      </c>
      <c r="L157" s="24">
        <v>0.05</v>
      </c>
      <c r="M157" s="24">
        <v>48.240000000000009</v>
      </c>
      <c r="N157" s="24">
        <v>64.450000000000017</v>
      </c>
      <c r="O157" s="24">
        <f t="shared" si="51"/>
        <v>112.74000000000002</v>
      </c>
      <c r="P157" s="24">
        <f t="shared" si="52"/>
        <v>177.85000000000002</v>
      </c>
      <c r="Q157" s="24">
        <v>0.7</v>
      </c>
      <c r="R157" s="24">
        <v>8.9099999999999984</v>
      </c>
      <c r="S157" s="24">
        <f t="shared" si="53"/>
        <v>9.6099999999999977</v>
      </c>
      <c r="T157" s="24">
        <f t="shared" si="54"/>
        <v>187.46</v>
      </c>
    </row>
    <row r="158" spans="1:20" ht="12.75" customHeight="1" x14ac:dyDescent="0.2">
      <c r="A158" s="167"/>
      <c r="B158" s="35"/>
      <c r="C158" s="26" t="s">
        <v>128</v>
      </c>
      <c r="D158" s="162">
        <v>51</v>
      </c>
      <c r="E158" s="24">
        <v>1.2100000000000002</v>
      </c>
      <c r="F158" s="24">
        <v>0.60000000000000009</v>
      </c>
      <c r="G158" s="24">
        <v>0.01</v>
      </c>
      <c r="H158" s="24">
        <f t="shared" si="49"/>
        <v>1.8200000000000003</v>
      </c>
      <c r="I158" s="24">
        <v>1.45</v>
      </c>
      <c r="J158" s="24">
        <v>0.2</v>
      </c>
      <c r="K158" s="24">
        <f t="shared" si="50"/>
        <v>3.4700000000000006</v>
      </c>
      <c r="L158" s="24">
        <v>0</v>
      </c>
      <c r="M158" s="24">
        <v>15.126999999999999</v>
      </c>
      <c r="N158" s="24">
        <v>27.270000000000003</v>
      </c>
      <c r="O158" s="24">
        <f t="shared" si="51"/>
        <v>42.397000000000006</v>
      </c>
      <c r="P158" s="24">
        <f t="shared" si="52"/>
        <v>45.867000000000004</v>
      </c>
      <c r="Q158" s="24">
        <v>1.1000000000000001</v>
      </c>
      <c r="R158" s="24">
        <v>0.56000000000000005</v>
      </c>
      <c r="S158" s="24">
        <f t="shared" si="53"/>
        <v>1.6600000000000001</v>
      </c>
      <c r="T158" s="24">
        <f t="shared" si="54"/>
        <v>47.527000000000001</v>
      </c>
    </row>
    <row r="159" spans="1:20" ht="12.75" customHeight="1" x14ac:dyDescent="0.2">
      <c r="A159" s="167"/>
      <c r="B159" s="35"/>
      <c r="C159" s="26" t="s">
        <v>152</v>
      </c>
      <c r="D159" s="162">
        <v>14</v>
      </c>
      <c r="E159" s="24">
        <v>0</v>
      </c>
      <c r="F159" s="24">
        <v>0.45</v>
      </c>
      <c r="G159" s="24">
        <v>0</v>
      </c>
      <c r="H159" s="24">
        <f t="shared" si="49"/>
        <v>0.45</v>
      </c>
      <c r="I159" s="24">
        <v>0.15</v>
      </c>
      <c r="J159" s="24">
        <v>0</v>
      </c>
      <c r="K159" s="24">
        <f t="shared" si="50"/>
        <v>0.6</v>
      </c>
      <c r="L159" s="24">
        <v>0</v>
      </c>
      <c r="M159" s="24">
        <v>3.99</v>
      </c>
      <c r="N159" s="24">
        <v>4.0999999999999996</v>
      </c>
      <c r="O159" s="24">
        <f t="shared" si="51"/>
        <v>8.09</v>
      </c>
      <c r="P159" s="24">
        <f t="shared" si="52"/>
        <v>8.69</v>
      </c>
      <c r="Q159" s="24">
        <v>0</v>
      </c>
      <c r="R159" s="24">
        <v>0.1</v>
      </c>
      <c r="S159" s="24">
        <f t="shared" si="53"/>
        <v>0.1</v>
      </c>
      <c r="T159" s="24">
        <f t="shared" si="54"/>
        <v>8.7899999999999991</v>
      </c>
    </row>
    <row r="160" spans="1:20" ht="12.75" customHeight="1" x14ac:dyDescent="0.2">
      <c r="A160" s="167"/>
      <c r="B160" s="35"/>
      <c r="C160" s="26" t="s">
        <v>160</v>
      </c>
      <c r="D160" s="162">
        <v>45</v>
      </c>
      <c r="E160" s="24">
        <v>3.8499999999999996</v>
      </c>
      <c r="F160" s="24">
        <v>46.359999999999992</v>
      </c>
      <c r="G160" s="24">
        <v>31.01</v>
      </c>
      <c r="H160" s="24">
        <f t="shared" si="49"/>
        <v>81.22</v>
      </c>
      <c r="I160" s="24">
        <v>1.0299999999999998</v>
      </c>
      <c r="J160" s="24">
        <v>0.61</v>
      </c>
      <c r="K160" s="24">
        <f t="shared" si="50"/>
        <v>82.86</v>
      </c>
      <c r="L160" s="24">
        <v>1</v>
      </c>
      <c r="M160" s="24">
        <v>52.599999999999994</v>
      </c>
      <c r="N160" s="24">
        <v>4.1999999999999993</v>
      </c>
      <c r="O160" s="24">
        <f t="shared" si="51"/>
        <v>57.8</v>
      </c>
      <c r="P160" s="24">
        <f t="shared" si="52"/>
        <v>140.66</v>
      </c>
      <c r="Q160" s="24">
        <v>0</v>
      </c>
      <c r="R160" s="24">
        <v>42.309999999999995</v>
      </c>
      <c r="S160" s="24">
        <f t="shared" si="53"/>
        <v>42.309999999999995</v>
      </c>
      <c r="T160" s="24">
        <f t="shared" si="54"/>
        <v>182.97</v>
      </c>
    </row>
    <row r="161" spans="1:20" ht="12.75" customHeight="1" x14ac:dyDescent="0.2">
      <c r="A161" s="167"/>
      <c r="B161" s="35"/>
      <c r="C161" s="26" t="s">
        <v>113</v>
      </c>
      <c r="D161" s="162">
        <v>56</v>
      </c>
      <c r="E161" s="24">
        <v>1.52</v>
      </c>
      <c r="F161" s="24">
        <v>0.62</v>
      </c>
      <c r="G161" s="24">
        <v>1.7000000000000002</v>
      </c>
      <c r="H161" s="24">
        <f t="shared" si="49"/>
        <v>3.8400000000000003</v>
      </c>
      <c r="I161" s="24">
        <v>3.2399999999999998</v>
      </c>
      <c r="J161" s="24">
        <v>0.06</v>
      </c>
      <c r="K161" s="24">
        <f t="shared" si="50"/>
        <v>7.14</v>
      </c>
      <c r="L161" s="24">
        <v>0</v>
      </c>
      <c r="M161" s="24">
        <v>27.870000000000005</v>
      </c>
      <c r="N161" s="24">
        <v>11.659999999999998</v>
      </c>
      <c r="O161" s="24">
        <f t="shared" si="51"/>
        <v>39.53</v>
      </c>
      <c r="P161" s="24">
        <f t="shared" si="52"/>
        <v>46.67</v>
      </c>
      <c r="Q161" s="24">
        <v>0</v>
      </c>
      <c r="R161" s="24">
        <v>0.95</v>
      </c>
      <c r="S161" s="24">
        <f t="shared" si="53"/>
        <v>0.95</v>
      </c>
      <c r="T161" s="24">
        <f t="shared" si="54"/>
        <v>47.620000000000005</v>
      </c>
    </row>
    <row r="162" spans="1:20" ht="12.75" customHeight="1" x14ac:dyDescent="0.2">
      <c r="A162" s="167"/>
      <c r="B162" s="35"/>
      <c r="C162" s="26" t="s">
        <v>159</v>
      </c>
      <c r="D162" s="162">
        <v>15</v>
      </c>
      <c r="E162" s="24">
        <v>0</v>
      </c>
      <c r="F162" s="24">
        <v>0.27</v>
      </c>
      <c r="G162" s="24">
        <v>0</v>
      </c>
      <c r="H162" s="24">
        <f t="shared" si="49"/>
        <v>0.27</v>
      </c>
      <c r="I162" s="24">
        <v>0.04</v>
      </c>
      <c r="J162" s="24">
        <v>0</v>
      </c>
      <c r="K162" s="24">
        <f t="shared" si="50"/>
        <v>0.31</v>
      </c>
      <c r="L162" s="24">
        <v>0.1</v>
      </c>
      <c r="M162" s="26">
        <v>3.2299999999999995</v>
      </c>
      <c r="N162" s="26">
        <v>0.23</v>
      </c>
      <c r="O162" s="24">
        <f t="shared" si="51"/>
        <v>3.5599999999999996</v>
      </c>
      <c r="P162" s="24">
        <f t="shared" si="52"/>
        <v>3.8699999999999997</v>
      </c>
      <c r="Q162" s="26">
        <v>0</v>
      </c>
      <c r="R162" s="26">
        <v>25.8</v>
      </c>
      <c r="S162" s="24">
        <f t="shared" si="53"/>
        <v>25.8</v>
      </c>
      <c r="T162" s="24">
        <f t="shared" si="54"/>
        <v>29.67</v>
      </c>
    </row>
    <row r="163" spans="1:20" ht="12.75" customHeight="1" x14ac:dyDescent="0.2">
      <c r="A163" s="167"/>
      <c r="B163" s="35"/>
      <c r="C163" s="26" t="s">
        <v>143</v>
      </c>
      <c r="D163" s="162">
        <v>22</v>
      </c>
      <c r="E163" s="24">
        <v>0</v>
      </c>
      <c r="F163" s="24">
        <v>3.4299999999999997</v>
      </c>
      <c r="G163" s="24">
        <v>0</v>
      </c>
      <c r="H163" s="24">
        <f t="shared" si="49"/>
        <v>3.4299999999999997</v>
      </c>
      <c r="I163" s="24">
        <v>0.02</v>
      </c>
      <c r="J163" s="24">
        <v>0</v>
      </c>
      <c r="K163" s="24">
        <f t="shared" si="50"/>
        <v>3.4499999999999997</v>
      </c>
      <c r="L163" s="24">
        <v>0.01</v>
      </c>
      <c r="M163" s="24">
        <v>4.8699999999999974</v>
      </c>
      <c r="N163" s="24">
        <v>0.11</v>
      </c>
      <c r="O163" s="24">
        <f t="shared" si="51"/>
        <v>4.9899999999999975</v>
      </c>
      <c r="P163" s="24">
        <f t="shared" si="52"/>
        <v>8.4399999999999977</v>
      </c>
      <c r="Q163" s="24">
        <v>1</v>
      </c>
      <c r="R163" s="24">
        <v>0.01</v>
      </c>
      <c r="S163" s="24">
        <f t="shared" si="53"/>
        <v>1.01</v>
      </c>
      <c r="T163" s="24">
        <f t="shared" si="54"/>
        <v>9.4499999999999975</v>
      </c>
    </row>
    <row r="164" spans="1:20" ht="12.75" customHeight="1" x14ac:dyDescent="0.2">
      <c r="A164" s="167"/>
      <c r="B164" s="35"/>
      <c r="C164" s="26" t="s">
        <v>153</v>
      </c>
      <c r="D164" s="162">
        <v>9</v>
      </c>
      <c r="E164" s="24">
        <v>0</v>
      </c>
      <c r="F164" s="24">
        <v>0.01</v>
      </c>
      <c r="G164" s="24">
        <v>0</v>
      </c>
      <c r="H164" s="24">
        <f t="shared" si="49"/>
        <v>0.01</v>
      </c>
      <c r="I164" s="24">
        <v>0.09</v>
      </c>
      <c r="J164" s="24">
        <v>0</v>
      </c>
      <c r="K164" s="24">
        <f t="shared" si="50"/>
        <v>9.9999999999999992E-2</v>
      </c>
      <c r="L164" s="24">
        <v>0</v>
      </c>
      <c r="M164" s="24">
        <v>7.0000000000000007E-2</v>
      </c>
      <c r="N164" s="24">
        <v>0.02</v>
      </c>
      <c r="O164" s="24">
        <f t="shared" si="51"/>
        <v>9.0000000000000011E-2</v>
      </c>
      <c r="P164" s="24">
        <f t="shared" si="52"/>
        <v>0.19</v>
      </c>
      <c r="Q164" s="24">
        <v>6</v>
      </c>
      <c r="R164" s="24">
        <v>0.11000000000000001</v>
      </c>
      <c r="S164" s="24">
        <f t="shared" si="53"/>
        <v>6.11</v>
      </c>
      <c r="T164" s="24">
        <f t="shared" si="54"/>
        <v>6.3000000000000007</v>
      </c>
    </row>
    <row r="165" spans="1:20" ht="12.75" customHeight="1" x14ac:dyDescent="0.2">
      <c r="A165" s="167"/>
      <c r="B165" s="35"/>
      <c r="C165" s="163" t="s">
        <v>410</v>
      </c>
      <c r="D165" s="64"/>
      <c r="E165" s="36"/>
      <c r="F165" s="36"/>
      <c r="G165" s="36"/>
      <c r="H165" s="36">
        <f>+G165+F165+E165</f>
        <v>0</v>
      </c>
      <c r="I165" s="36"/>
      <c r="J165" s="36"/>
      <c r="K165" s="36">
        <f t="shared" si="50"/>
        <v>0</v>
      </c>
      <c r="L165" s="36"/>
      <c r="M165" s="36"/>
      <c r="N165" s="36"/>
      <c r="O165" s="36">
        <f t="shared" si="51"/>
        <v>0</v>
      </c>
      <c r="P165" s="36">
        <f>+O165+K165</f>
        <v>0</v>
      </c>
      <c r="Q165" s="36"/>
      <c r="R165" s="36"/>
      <c r="S165" s="36">
        <f>+R165+Q165</f>
        <v>0</v>
      </c>
      <c r="T165" s="36">
        <f>+S165+P165</f>
        <v>0</v>
      </c>
    </row>
    <row r="166" spans="1:20" ht="12.75" customHeight="1" x14ac:dyDescent="0.2">
      <c r="A166" s="167"/>
      <c r="B166" s="35"/>
      <c r="C166" s="26" t="s">
        <v>142</v>
      </c>
      <c r="D166" s="162">
        <v>4</v>
      </c>
      <c r="E166" s="24">
        <v>0</v>
      </c>
      <c r="F166" s="24">
        <v>0</v>
      </c>
      <c r="G166" s="24">
        <v>0</v>
      </c>
      <c r="H166" s="24">
        <f t="shared" ref="H166:H189" si="55">SUM(E166:G166)</f>
        <v>0</v>
      </c>
      <c r="I166" s="24">
        <v>0</v>
      </c>
      <c r="J166" s="24">
        <v>0</v>
      </c>
      <c r="K166" s="24">
        <f t="shared" si="50"/>
        <v>0</v>
      </c>
      <c r="L166" s="24">
        <v>0.51</v>
      </c>
      <c r="M166" s="24">
        <v>3.52</v>
      </c>
      <c r="N166" s="24">
        <v>0</v>
      </c>
      <c r="O166" s="24">
        <f t="shared" si="51"/>
        <v>4.03</v>
      </c>
      <c r="P166" s="24">
        <f t="shared" ref="P166:P189" si="56">K166+O166</f>
        <v>4.03</v>
      </c>
      <c r="Q166" s="24">
        <v>0</v>
      </c>
      <c r="R166" s="24">
        <v>0.8</v>
      </c>
      <c r="S166" s="24">
        <f t="shared" ref="S166:S189" si="57">SUM(Q166:R166)</f>
        <v>0.8</v>
      </c>
      <c r="T166" s="24">
        <f t="shared" ref="T166:T189" si="58">P166+S166</f>
        <v>4.83</v>
      </c>
    </row>
    <row r="167" spans="1:20" ht="12.75" customHeight="1" x14ac:dyDescent="0.2">
      <c r="A167" s="167"/>
      <c r="B167" s="35"/>
      <c r="C167" s="26" t="s">
        <v>133</v>
      </c>
      <c r="D167" s="162">
        <v>137</v>
      </c>
      <c r="E167" s="24">
        <v>0.16</v>
      </c>
      <c r="F167" s="24">
        <v>23.960000000000004</v>
      </c>
      <c r="G167" s="24">
        <v>0</v>
      </c>
      <c r="H167" s="24">
        <f t="shared" si="55"/>
        <v>24.120000000000005</v>
      </c>
      <c r="I167" s="24">
        <v>7.78</v>
      </c>
      <c r="J167" s="24">
        <v>0</v>
      </c>
      <c r="K167" s="24">
        <f t="shared" si="50"/>
        <v>31.900000000000006</v>
      </c>
      <c r="L167" s="24">
        <v>2.7</v>
      </c>
      <c r="M167" s="24">
        <v>39.228300000000004</v>
      </c>
      <c r="N167" s="24">
        <v>34.26</v>
      </c>
      <c r="O167" s="24">
        <f t="shared" si="51"/>
        <v>76.188299999999998</v>
      </c>
      <c r="P167" s="24">
        <f t="shared" si="56"/>
        <v>108.0883</v>
      </c>
      <c r="Q167" s="24">
        <v>40.6</v>
      </c>
      <c r="R167" s="24">
        <v>14.96</v>
      </c>
      <c r="S167" s="24">
        <f t="shared" si="57"/>
        <v>55.56</v>
      </c>
      <c r="T167" s="24">
        <f t="shared" si="58"/>
        <v>163.64830000000001</v>
      </c>
    </row>
    <row r="168" spans="1:20" ht="12.75" customHeight="1" x14ac:dyDescent="0.2">
      <c r="A168" s="167"/>
      <c r="B168" s="35"/>
      <c r="C168" s="26" t="s">
        <v>134</v>
      </c>
      <c r="D168" s="162">
        <v>21</v>
      </c>
      <c r="E168" s="24">
        <v>0</v>
      </c>
      <c r="F168" s="24">
        <v>31.83</v>
      </c>
      <c r="G168" s="24">
        <v>0</v>
      </c>
      <c r="H168" s="24">
        <f t="shared" si="55"/>
        <v>31.83</v>
      </c>
      <c r="I168" s="24">
        <v>0.2</v>
      </c>
      <c r="J168" s="24">
        <v>0</v>
      </c>
      <c r="K168" s="24">
        <f t="shared" ref="K168:K189" si="59">SUM(H168:J168)</f>
        <v>32.03</v>
      </c>
      <c r="L168" s="24">
        <v>0</v>
      </c>
      <c r="M168" s="24">
        <v>10.4754</v>
      </c>
      <c r="N168" s="24">
        <v>0.5</v>
      </c>
      <c r="O168" s="24">
        <f t="shared" ref="O168:O189" si="60">SUM(L168:N168)</f>
        <v>10.9754</v>
      </c>
      <c r="P168" s="24">
        <f t="shared" si="56"/>
        <v>43.005400000000002</v>
      </c>
      <c r="Q168" s="24">
        <v>0</v>
      </c>
      <c r="R168" s="24">
        <v>0.49000000000000005</v>
      </c>
      <c r="S168" s="24">
        <f t="shared" si="57"/>
        <v>0.49000000000000005</v>
      </c>
      <c r="T168" s="24">
        <f t="shared" si="58"/>
        <v>43.495400000000004</v>
      </c>
    </row>
    <row r="169" spans="1:20" ht="12.75" customHeight="1" x14ac:dyDescent="0.2">
      <c r="A169" s="167"/>
      <c r="B169" s="35"/>
      <c r="C169" s="26" t="s">
        <v>135</v>
      </c>
      <c r="D169" s="162">
        <v>29</v>
      </c>
      <c r="E169" s="24">
        <v>0</v>
      </c>
      <c r="F169" s="24">
        <v>0.01</v>
      </c>
      <c r="G169" s="24">
        <v>0</v>
      </c>
      <c r="H169" s="24">
        <f t="shared" si="55"/>
        <v>0.01</v>
      </c>
      <c r="I169" s="24">
        <v>1.6</v>
      </c>
      <c r="J169" s="24">
        <v>0</v>
      </c>
      <c r="K169" s="24">
        <f t="shared" si="59"/>
        <v>1.61</v>
      </c>
      <c r="L169" s="24">
        <v>0.08</v>
      </c>
      <c r="M169" s="24">
        <v>13.659999999999998</v>
      </c>
      <c r="N169" s="24">
        <v>6.99</v>
      </c>
      <c r="O169" s="24">
        <f t="shared" si="60"/>
        <v>20.729999999999997</v>
      </c>
      <c r="P169" s="24">
        <f t="shared" si="56"/>
        <v>22.339999999999996</v>
      </c>
      <c r="Q169" s="24">
        <v>0</v>
      </c>
      <c r="R169" s="24">
        <v>6.7</v>
      </c>
      <c r="S169" s="24">
        <f t="shared" si="57"/>
        <v>6.7</v>
      </c>
      <c r="T169" s="24">
        <f t="shared" si="58"/>
        <v>29.039999999999996</v>
      </c>
    </row>
    <row r="170" spans="1:20" ht="12.75" customHeight="1" x14ac:dyDescent="0.2">
      <c r="A170" s="167"/>
      <c r="B170" s="85"/>
      <c r="C170" s="26" t="s">
        <v>110</v>
      </c>
      <c r="D170" s="162">
        <v>1</v>
      </c>
      <c r="E170" s="24">
        <v>0</v>
      </c>
      <c r="F170" s="24">
        <v>0</v>
      </c>
      <c r="G170" s="24">
        <v>0</v>
      </c>
      <c r="H170" s="24">
        <f t="shared" si="55"/>
        <v>0</v>
      </c>
      <c r="I170" s="24">
        <v>0</v>
      </c>
      <c r="J170" s="24">
        <v>0</v>
      </c>
      <c r="K170" s="24">
        <f t="shared" si="59"/>
        <v>0</v>
      </c>
      <c r="L170" s="24">
        <v>8</v>
      </c>
      <c r="M170" s="24">
        <v>0</v>
      </c>
      <c r="N170" s="24">
        <v>0</v>
      </c>
      <c r="O170" s="24">
        <f t="shared" si="60"/>
        <v>8</v>
      </c>
      <c r="P170" s="24">
        <f t="shared" si="56"/>
        <v>8</v>
      </c>
      <c r="Q170" s="24">
        <v>0</v>
      </c>
      <c r="R170" s="24">
        <v>0</v>
      </c>
      <c r="S170" s="24">
        <f t="shared" si="57"/>
        <v>0</v>
      </c>
      <c r="T170" s="24">
        <f t="shared" si="58"/>
        <v>8</v>
      </c>
    </row>
    <row r="171" spans="1:20" ht="12.75" customHeight="1" x14ac:dyDescent="0.2">
      <c r="A171" s="167"/>
      <c r="B171" s="35" t="s">
        <v>118</v>
      </c>
      <c r="C171" s="26" t="s">
        <v>118</v>
      </c>
      <c r="D171" s="162">
        <v>20</v>
      </c>
      <c r="E171" s="24">
        <v>0</v>
      </c>
      <c r="F171" s="24">
        <v>0</v>
      </c>
      <c r="G171" s="24">
        <v>0</v>
      </c>
      <c r="H171" s="24">
        <f t="shared" si="55"/>
        <v>0</v>
      </c>
      <c r="I171" s="24">
        <v>0.17</v>
      </c>
      <c r="J171" s="24">
        <v>0</v>
      </c>
      <c r="K171" s="24">
        <f t="shared" si="59"/>
        <v>0.17</v>
      </c>
      <c r="L171" s="24">
        <v>0</v>
      </c>
      <c r="M171" s="24">
        <v>4.75</v>
      </c>
      <c r="N171" s="24">
        <v>0.27</v>
      </c>
      <c r="O171" s="24">
        <f t="shared" si="60"/>
        <v>5.0199999999999996</v>
      </c>
      <c r="P171" s="24">
        <f t="shared" si="56"/>
        <v>5.1899999999999995</v>
      </c>
      <c r="Q171" s="24">
        <v>0</v>
      </c>
      <c r="R171" s="24">
        <v>0.22</v>
      </c>
      <c r="S171" s="24">
        <f t="shared" si="57"/>
        <v>0.22</v>
      </c>
      <c r="T171" s="24">
        <f t="shared" si="58"/>
        <v>5.4099999999999993</v>
      </c>
    </row>
    <row r="172" spans="1:20" ht="12.75" customHeight="1" x14ac:dyDescent="0.2">
      <c r="A172" s="167"/>
      <c r="B172" s="35"/>
      <c r="C172" s="26" t="s">
        <v>155</v>
      </c>
      <c r="D172" s="162">
        <v>52</v>
      </c>
      <c r="E172" s="24">
        <v>0.51</v>
      </c>
      <c r="F172" s="24">
        <v>0.36000000000000004</v>
      </c>
      <c r="G172" s="24">
        <v>0.59000000000000008</v>
      </c>
      <c r="H172" s="24">
        <f t="shared" si="55"/>
        <v>1.4600000000000002</v>
      </c>
      <c r="I172" s="24">
        <v>0.05</v>
      </c>
      <c r="J172" s="24">
        <v>0</v>
      </c>
      <c r="K172" s="24">
        <f t="shared" si="59"/>
        <v>1.5100000000000002</v>
      </c>
      <c r="L172" s="24">
        <v>1.55</v>
      </c>
      <c r="M172" s="24">
        <v>5.1399999999999979</v>
      </c>
      <c r="N172" s="24">
        <v>19.149999999999995</v>
      </c>
      <c r="O172" s="24">
        <f t="shared" si="60"/>
        <v>25.839999999999993</v>
      </c>
      <c r="P172" s="24">
        <f t="shared" si="56"/>
        <v>27.349999999999994</v>
      </c>
      <c r="Q172" s="24">
        <v>0</v>
      </c>
      <c r="R172" s="24">
        <v>0.08</v>
      </c>
      <c r="S172" s="24">
        <f t="shared" si="57"/>
        <v>0.08</v>
      </c>
      <c r="T172" s="24">
        <f t="shared" si="58"/>
        <v>27.429999999999993</v>
      </c>
    </row>
    <row r="173" spans="1:20" ht="12.75" customHeight="1" x14ac:dyDescent="0.2">
      <c r="A173" s="167"/>
      <c r="B173" s="35"/>
      <c r="C173" s="163" t="s">
        <v>411</v>
      </c>
      <c r="D173" s="64">
        <v>5</v>
      </c>
      <c r="E173" s="36">
        <v>0.1</v>
      </c>
      <c r="F173" s="36">
        <v>0</v>
      </c>
      <c r="G173" s="36">
        <v>0</v>
      </c>
      <c r="H173" s="36">
        <f t="shared" si="55"/>
        <v>0.1</v>
      </c>
      <c r="I173" s="36">
        <v>0</v>
      </c>
      <c r="J173" s="36">
        <v>0</v>
      </c>
      <c r="K173" s="36">
        <f t="shared" si="59"/>
        <v>0.1</v>
      </c>
      <c r="L173" s="36">
        <v>0</v>
      </c>
      <c r="M173" s="36">
        <v>1.1499999999999999</v>
      </c>
      <c r="N173" s="36">
        <v>1.02</v>
      </c>
      <c r="O173" s="36">
        <f t="shared" si="60"/>
        <v>2.17</v>
      </c>
      <c r="P173" s="36">
        <f t="shared" si="56"/>
        <v>2.27</v>
      </c>
      <c r="Q173" s="36">
        <v>0</v>
      </c>
      <c r="R173" s="36">
        <v>0</v>
      </c>
      <c r="S173" s="36">
        <f t="shared" si="57"/>
        <v>0</v>
      </c>
      <c r="T173" s="36">
        <f t="shared" si="58"/>
        <v>2.27</v>
      </c>
    </row>
    <row r="174" spans="1:20" ht="12.75" customHeight="1" x14ac:dyDescent="0.2">
      <c r="A174" s="167"/>
      <c r="B174" s="35"/>
      <c r="C174" s="26" t="s">
        <v>139</v>
      </c>
      <c r="D174" s="162">
        <v>30</v>
      </c>
      <c r="E174" s="24">
        <v>0.3</v>
      </c>
      <c r="F174" s="24">
        <v>0.02</v>
      </c>
      <c r="G174" s="24">
        <v>0</v>
      </c>
      <c r="H174" s="24">
        <f t="shared" si="55"/>
        <v>0.32</v>
      </c>
      <c r="I174" s="24">
        <v>0.5</v>
      </c>
      <c r="J174" s="24">
        <v>0</v>
      </c>
      <c r="K174" s="24">
        <f t="shared" si="59"/>
        <v>0.82000000000000006</v>
      </c>
      <c r="L174" s="24">
        <v>0.3</v>
      </c>
      <c r="M174" s="24">
        <v>2.6499999999999995</v>
      </c>
      <c r="N174" s="24">
        <v>1.5250000000000001</v>
      </c>
      <c r="O174" s="24">
        <f t="shared" si="60"/>
        <v>4.4749999999999996</v>
      </c>
      <c r="P174" s="24">
        <f t="shared" si="56"/>
        <v>5.2949999999999999</v>
      </c>
      <c r="Q174" s="24">
        <v>0.01</v>
      </c>
      <c r="R174" s="24">
        <v>0.1</v>
      </c>
      <c r="S174" s="24">
        <f t="shared" si="57"/>
        <v>0.11</v>
      </c>
      <c r="T174" s="24">
        <f t="shared" si="58"/>
        <v>5.4050000000000002</v>
      </c>
    </row>
    <row r="175" spans="1:20" ht="12.75" customHeight="1" x14ac:dyDescent="0.2">
      <c r="A175" s="167"/>
      <c r="B175" s="35"/>
      <c r="C175" s="26" t="s">
        <v>157</v>
      </c>
      <c r="D175" s="162">
        <v>107</v>
      </c>
      <c r="E175" s="24">
        <v>3.0999999999999996</v>
      </c>
      <c r="F175" s="24">
        <v>1.0900000000000001</v>
      </c>
      <c r="G175" s="24">
        <v>0</v>
      </c>
      <c r="H175" s="24">
        <f t="shared" si="55"/>
        <v>4.1899999999999995</v>
      </c>
      <c r="I175" s="24">
        <v>17.769999999999996</v>
      </c>
      <c r="J175" s="24">
        <v>0.6</v>
      </c>
      <c r="K175" s="24">
        <f t="shared" si="59"/>
        <v>22.559999999999995</v>
      </c>
      <c r="L175" s="24">
        <v>0.1</v>
      </c>
      <c r="M175" s="24">
        <v>9.7999999999999936</v>
      </c>
      <c r="N175" s="24">
        <v>0.83</v>
      </c>
      <c r="O175" s="24">
        <f t="shared" si="60"/>
        <v>10.729999999999993</v>
      </c>
      <c r="P175" s="24">
        <f t="shared" si="56"/>
        <v>33.289999999999992</v>
      </c>
      <c r="Q175" s="24">
        <v>0.05</v>
      </c>
      <c r="R175" s="24">
        <v>15.350000000000001</v>
      </c>
      <c r="S175" s="24">
        <f t="shared" si="57"/>
        <v>15.400000000000002</v>
      </c>
      <c r="T175" s="24">
        <f t="shared" si="58"/>
        <v>48.69</v>
      </c>
    </row>
    <row r="176" spans="1:20" ht="12.75" customHeight="1" x14ac:dyDescent="0.2">
      <c r="A176" s="167"/>
      <c r="B176" s="35"/>
      <c r="C176" s="26" t="s">
        <v>126</v>
      </c>
      <c r="D176" s="162">
        <v>28</v>
      </c>
      <c r="E176" s="24">
        <v>0</v>
      </c>
      <c r="F176" s="24">
        <v>0.7</v>
      </c>
      <c r="G176" s="24">
        <v>0.3</v>
      </c>
      <c r="H176" s="24">
        <f t="shared" si="55"/>
        <v>1</v>
      </c>
      <c r="I176" s="24">
        <v>2.17</v>
      </c>
      <c r="J176" s="24">
        <v>0</v>
      </c>
      <c r="K176" s="24">
        <f t="shared" si="59"/>
        <v>3.17</v>
      </c>
      <c r="L176" s="24">
        <v>0</v>
      </c>
      <c r="M176" s="24">
        <v>6.3599999999999985</v>
      </c>
      <c r="N176" s="24">
        <v>1.74</v>
      </c>
      <c r="O176" s="24">
        <f t="shared" si="60"/>
        <v>8.0999999999999979</v>
      </c>
      <c r="P176" s="24">
        <f t="shared" si="56"/>
        <v>11.269999999999998</v>
      </c>
      <c r="Q176" s="24">
        <v>0</v>
      </c>
      <c r="R176" s="24">
        <v>2.91</v>
      </c>
      <c r="S176" s="24">
        <f t="shared" si="57"/>
        <v>2.91</v>
      </c>
      <c r="T176" s="24">
        <f t="shared" si="58"/>
        <v>14.179999999999998</v>
      </c>
    </row>
    <row r="177" spans="1:21" ht="12.75" customHeight="1" x14ac:dyDescent="0.2">
      <c r="A177" s="167"/>
      <c r="B177" s="35"/>
      <c r="C177" s="26" t="s">
        <v>127</v>
      </c>
      <c r="D177" s="162">
        <v>39</v>
      </c>
      <c r="E177" s="24">
        <v>0</v>
      </c>
      <c r="F177" s="24">
        <v>0.28000000000000003</v>
      </c>
      <c r="G177" s="24">
        <v>0.01</v>
      </c>
      <c r="H177" s="24">
        <f t="shared" si="55"/>
        <v>0.29000000000000004</v>
      </c>
      <c r="I177" s="24">
        <v>2.2599999999999998</v>
      </c>
      <c r="J177" s="24">
        <v>0</v>
      </c>
      <c r="K177" s="24">
        <f t="shared" si="59"/>
        <v>2.5499999999999998</v>
      </c>
      <c r="L177" s="24">
        <v>0.35</v>
      </c>
      <c r="M177" s="24">
        <v>10.059999999999999</v>
      </c>
      <c r="N177" s="24">
        <v>2.9400000000000004</v>
      </c>
      <c r="O177" s="24">
        <f t="shared" si="60"/>
        <v>13.349999999999998</v>
      </c>
      <c r="P177" s="24">
        <f t="shared" si="56"/>
        <v>15.899999999999999</v>
      </c>
      <c r="Q177" s="24">
        <v>0</v>
      </c>
      <c r="R177" s="24">
        <v>0.1</v>
      </c>
      <c r="S177" s="24">
        <f t="shared" si="57"/>
        <v>0.1</v>
      </c>
      <c r="T177" s="24">
        <f t="shared" si="58"/>
        <v>15.999999999999998</v>
      </c>
    </row>
    <row r="178" spans="1:21" ht="12.75" customHeight="1" x14ac:dyDescent="0.2">
      <c r="A178" s="167"/>
      <c r="B178" s="35"/>
      <c r="C178" s="26" t="s">
        <v>154</v>
      </c>
      <c r="D178" s="162">
        <v>37</v>
      </c>
      <c r="E178" s="24">
        <v>1</v>
      </c>
      <c r="F178" s="24">
        <v>0</v>
      </c>
      <c r="G178" s="24">
        <v>0.5</v>
      </c>
      <c r="H178" s="24">
        <f t="shared" si="55"/>
        <v>1.5</v>
      </c>
      <c r="I178" s="24">
        <v>11.96</v>
      </c>
      <c r="J178" s="24">
        <v>0</v>
      </c>
      <c r="K178" s="24">
        <f t="shared" si="59"/>
        <v>13.46</v>
      </c>
      <c r="L178" s="24">
        <v>3.15</v>
      </c>
      <c r="M178" s="24">
        <v>9.8528999999999982</v>
      </c>
      <c r="N178" s="24">
        <v>0.2</v>
      </c>
      <c r="O178" s="24">
        <f t="shared" si="60"/>
        <v>13.202899999999998</v>
      </c>
      <c r="P178" s="24">
        <f t="shared" si="56"/>
        <v>26.6629</v>
      </c>
      <c r="Q178" s="24">
        <v>0</v>
      </c>
      <c r="R178" s="24">
        <v>0.77999999999999992</v>
      </c>
      <c r="S178" s="24">
        <f t="shared" si="57"/>
        <v>0.77999999999999992</v>
      </c>
      <c r="T178" s="24">
        <f t="shared" si="58"/>
        <v>27.442900000000002</v>
      </c>
    </row>
    <row r="179" spans="1:21" ht="12.75" customHeight="1" x14ac:dyDescent="0.2">
      <c r="A179" s="167"/>
      <c r="B179" s="35"/>
      <c r="C179" s="26" t="s">
        <v>132</v>
      </c>
      <c r="D179" s="162">
        <v>121</v>
      </c>
      <c r="E179" s="24">
        <v>0</v>
      </c>
      <c r="F179" s="24">
        <v>0</v>
      </c>
      <c r="G179" s="24">
        <v>0</v>
      </c>
      <c r="H179" s="24">
        <f t="shared" si="55"/>
        <v>0</v>
      </c>
      <c r="I179" s="24">
        <v>0</v>
      </c>
      <c r="J179" s="24">
        <v>0</v>
      </c>
      <c r="K179" s="24">
        <f t="shared" si="59"/>
        <v>0</v>
      </c>
      <c r="L179" s="24">
        <v>0</v>
      </c>
      <c r="M179" s="24">
        <v>8.1305000000000014</v>
      </c>
      <c r="N179" s="24">
        <v>0</v>
      </c>
      <c r="O179" s="24">
        <f t="shared" si="60"/>
        <v>8.1305000000000014</v>
      </c>
      <c r="P179" s="24">
        <f t="shared" si="56"/>
        <v>8.1305000000000014</v>
      </c>
      <c r="Q179" s="24">
        <v>0</v>
      </c>
      <c r="R179" s="24">
        <v>0</v>
      </c>
      <c r="S179" s="24">
        <f t="shared" si="57"/>
        <v>0</v>
      </c>
      <c r="T179" s="24">
        <f t="shared" si="58"/>
        <v>8.1305000000000014</v>
      </c>
    </row>
    <row r="180" spans="1:21" ht="12.75" customHeight="1" x14ac:dyDescent="0.2">
      <c r="A180" s="167"/>
      <c r="B180" s="35"/>
      <c r="C180" s="26" t="s">
        <v>120</v>
      </c>
      <c r="D180" s="162">
        <v>89</v>
      </c>
      <c r="E180" s="24">
        <v>0</v>
      </c>
      <c r="F180" s="24">
        <v>0</v>
      </c>
      <c r="G180" s="24">
        <v>0</v>
      </c>
      <c r="H180" s="24">
        <f t="shared" si="55"/>
        <v>0</v>
      </c>
      <c r="I180" s="24">
        <v>0.95000000000000007</v>
      </c>
      <c r="J180" s="24">
        <v>0</v>
      </c>
      <c r="K180" s="24">
        <f t="shared" si="59"/>
        <v>0.95000000000000007</v>
      </c>
      <c r="L180" s="24">
        <v>0.4</v>
      </c>
      <c r="M180" s="24">
        <v>22.095099999999999</v>
      </c>
      <c r="N180" s="24">
        <v>52.589999999999989</v>
      </c>
      <c r="O180" s="24">
        <f t="shared" si="60"/>
        <v>75.085099999999983</v>
      </c>
      <c r="P180" s="24">
        <f t="shared" si="56"/>
        <v>76.035099999999986</v>
      </c>
      <c r="Q180" s="24">
        <v>0</v>
      </c>
      <c r="R180" s="24">
        <v>0</v>
      </c>
      <c r="S180" s="24">
        <f t="shared" si="57"/>
        <v>0</v>
      </c>
      <c r="T180" s="24">
        <f t="shared" si="58"/>
        <v>76.035099999999986</v>
      </c>
    </row>
    <row r="181" spans="1:21" ht="12.75" customHeight="1" x14ac:dyDescent="0.2">
      <c r="A181" s="167"/>
      <c r="B181" s="35"/>
      <c r="C181" s="26" t="s">
        <v>151</v>
      </c>
      <c r="D181" s="162">
        <v>56</v>
      </c>
      <c r="E181" s="24">
        <v>6.0000000000000005E-2</v>
      </c>
      <c r="F181" s="24">
        <v>0.91</v>
      </c>
      <c r="G181" s="24">
        <v>0.03</v>
      </c>
      <c r="H181" s="24">
        <f t="shared" si="55"/>
        <v>1</v>
      </c>
      <c r="I181" s="24">
        <v>6.6</v>
      </c>
      <c r="J181" s="24">
        <v>0.03</v>
      </c>
      <c r="K181" s="24">
        <f t="shared" si="59"/>
        <v>7.63</v>
      </c>
      <c r="L181" s="24">
        <v>0.5</v>
      </c>
      <c r="M181" s="24">
        <v>12.669999999999998</v>
      </c>
      <c r="N181" s="24">
        <v>22.050000000000004</v>
      </c>
      <c r="O181" s="24">
        <f t="shared" si="60"/>
        <v>35.22</v>
      </c>
      <c r="P181" s="24">
        <f t="shared" si="56"/>
        <v>42.85</v>
      </c>
      <c r="Q181" s="24">
        <v>0</v>
      </c>
      <c r="R181" s="24">
        <v>0.18000000000000002</v>
      </c>
      <c r="S181" s="24">
        <f t="shared" si="57"/>
        <v>0.18000000000000002</v>
      </c>
      <c r="T181" s="24">
        <f t="shared" si="58"/>
        <v>43.03</v>
      </c>
    </row>
    <row r="182" spans="1:21" ht="12.75" customHeight="1" x14ac:dyDescent="0.2">
      <c r="A182" s="167"/>
      <c r="B182" s="85"/>
      <c r="C182" s="26" t="s">
        <v>122</v>
      </c>
      <c r="D182" s="162">
        <v>7</v>
      </c>
      <c r="E182" s="24">
        <v>0.15000000000000002</v>
      </c>
      <c r="F182" s="24">
        <v>0</v>
      </c>
      <c r="G182" s="24">
        <v>0</v>
      </c>
      <c r="H182" s="24">
        <f t="shared" si="55"/>
        <v>0.15000000000000002</v>
      </c>
      <c r="I182" s="24">
        <v>0.08</v>
      </c>
      <c r="J182" s="24">
        <v>0</v>
      </c>
      <c r="K182" s="24">
        <f t="shared" si="59"/>
        <v>0.23000000000000004</v>
      </c>
      <c r="L182" s="24">
        <v>0</v>
      </c>
      <c r="M182" s="24">
        <v>0.95000000000000007</v>
      </c>
      <c r="N182" s="24">
        <v>0.3</v>
      </c>
      <c r="O182" s="24">
        <f t="shared" si="60"/>
        <v>1.25</v>
      </c>
      <c r="P182" s="24">
        <f t="shared" si="56"/>
        <v>1.48</v>
      </c>
      <c r="Q182" s="24">
        <v>0</v>
      </c>
      <c r="R182" s="24">
        <v>0</v>
      </c>
      <c r="S182" s="24">
        <f t="shared" si="57"/>
        <v>0</v>
      </c>
      <c r="T182" s="24">
        <f t="shared" si="58"/>
        <v>1.48</v>
      </c>
    </row>
    <row r="183" spans="1:21" ht="12.75" customHeight="1" x14ac:dyDescent="0.2">
      <c r="A183" s="167"/>
      <c r="B183" s="35" t="s">
        <v>111</v>
      </c>
      <c r="C183" s="26" t="s">
        <v>129</v>
      </c>
      <c r="D183" s="162">
        <v>78</v>
      </c>
      <c r="E183" s="24">
        <v>0.21</v>
      </c>
      <c r="F183" s="24">
        <v>0</v>
      </c>
      <c r="G183" s="24">
        <v>0.08</v>
      </c>
      <c r="H183" s="24">
        <f t="shared" si="55"/>
        <v>0.28999999999999998</v>
      </c>
      <c r="I183" s="24">
        <v>3.96</v>
      </c>
      <c r="J183" s="24">
        <v>0</v>
      </c>
      <c r="K183" s="24">
        <f t="shared" si="59"/>
        <v>4.25</v>
      </c>
      <c r="L183" s="24">
        <v>0.26</v>
      </c>
      <c r="M183" s="24">
        <v>23.582499999999985</v>
      </c>
      <c r="N183" s="24">
        <v>1.49</v>
      </c>
      <c r="O183" s="24">
        <f t="shared" si="60"/>
        <v>25.332499999999985</v>
      </c>
      <c r="P183" s="24">
        <f t="shared" si="56"/>
        <v>29.582499999999985</v>
      </c>
      <c r="Q183" s="24">
        <v>0</v>
      </c>
      <c r="R183" s="24">
        <v>3</v>
      </c>
      <c r="S183" s="24">
        <f t="shared" si="57"/>
        <v>3</v>
      </c>
      <c r="T183" s="24">
        <f t="shared" si="58"/>
        <v>32.582499999999982</v>
      </c>
    </row>
    <row r="184" spans="1:21" ht="12.75" customHeight="1" x14ac:dyDescent="0.2">
      <c r="A184" s="167"/>
      <c r="B184" s="35"/>
      <c r="C184" s="26" t="s">
        <v>121</v>
      </c>
      <c r="D184" s="162">
        <v>378</v>
      </c>
      <c r="E184" s="24">
        <v>0</v>
      </c>
      <c r="F184" s="24">
        <v>0</v>
      </c>
      <c r="G184" s="24">
        <v>0</v>
      </c>
      <c r="H184" s="24">
        <f t="shared" si="55"/>
        <v>0</v>
      </c>
      <c r="I184" s="24">
        <v>1.5899999999999999</v>
      </c>
      <c r="J184" s="24">
        <v>0</v>
      </c>
      <c r="K184" s="24">
        <f t="shared" si="59"/>
        <v>1.5899999999999999</v>
      </c>
      <c r="L184" s="24">
        <v>0</v>
      </c>
      <c r="M184" s="24">
        <v>22.378200000000042</v>
      </c>
      <c r="N184" s="24">
        <v>0</v>
      </c>
      <c r="O184" s="24">
        <f t="shared" si="60"/>
        <v>22.378200000000042</v>
      </c>
      <c r="P184" s="24">
        <f t="shared" si="56"/>
        <v>23.968200000000042</v>
      </c>
      <c r="Q184" s="24">
        <v>0</v>
      </c>
      <c r="R184" s="24">
        <v>2</v>
      </c>
      <c r="S184" s="24">
        <f t="shared" si="57"/>
        <v>2</v>
      </c>
      <c r="T184" s="24">
        <f t="shared" si="58"/>
        <v>25.968200000000042</v>
      </c>
    </row>
    <row r="185" spans="1:21" ht="12.75" customHeight="1" x14ac:dyDescent="0.2">
      <c r="A185" s="167"/>
      <c r="B185" s="35"/>
      <c r="C185" s="26" t="s">
        <v>111</v>
      </c>
      <c r="D185" s="162">
        <v>86</v>
      </c>
      <c r="E185" s="24">
        <v>0</v>
      </c>
      <c r="F185" s="24">
        <v>0</v>
      </c>
      <c r="G185" s="24">
        <v>0</v>
      </c>
      <c r="H185" s="24">
        <f t="shared" si="55"/>
        <v>0</v>
      </c>
      <c r="I185" s="24">
        <v>4.7</v>
      </c>
      <c r="J185" s="24">
        <v>0</v>
      </c>
      <c r="K185" s="24">
        <f t="shared" si="59"/>
        <v>4.7</v>
      </c>
      <c r="L185" s="24">
        <v>0</v>
      </c>
      <c r="M185" s="24">
        <v>22.351200000000002</v>
      </c>
      <c r="N185" s="24">
        <v>657.2</v>
      </c>
      <c r="O185" s="24">
        <f t="shared" si="60"/>
        <v>679.55119999999999</v>
      </c>
      <c r="P185" s="24">
        <f t="shared" si="56"/>
        <v>684.25120000000004</v>
      </c>
      <c r="Q185" s="24">
        <v>0</v>
      </c>
      <c r="R185" s="24">
        <v>2.2000000000000002</v>
      </c>
      <c r="S185" s="24">
        <f t="shared" si="57"/>
        <v>2.2000000000000002</v>
      </c>
      <c r="T185" s="24">
        <f t="shared" si="58"/>
        <v>686.45120000000009</v>
      </c>
    </row>
    <row r="186" spans="1:21" ht="12.75" customHeight="1" x14ac:dyDescent="0.2">
      <c r="A186" s="167"/>
      <c r="B186" s="35"/>
      <c r="C186" s="26" t="s">
        <v>130</v>
      </c>
      <c r="D186" s="162">
        <v>183</v>
      </c>
      <c r="E186" s="24">
        <v>0</v>
      </c>
      <c r="F186" s="24">
        <v>3.2</v>
      </c>
      <c r="G186" s="24">
        <v>0.2</v>
      </c>
      <c r="H186" s="24">
        <f t="shared" si="55"/>
        <v>3.4000000000000004</v>
      </c>
      <c r="I186" s="24">
        <v>17.649999999999999</v>
      </c>
      <c r="J186" s="24">
        <v>0</v>
      </c>
      <c r="K186" s="24">
        <f t="shared" si="59"/>
        <v>21.049999999999997</v>
      </c>
      <c r="L186" s="24">
        <v>1</v>
      </c>
      <c r="M186" s="24">
        <v>24.458700000000004</v>
      </c>
      <c r="N186" s="24">
        <v>2.31</v>
      </c>
      <c r="O186" s="24">
        <f t="shared" si="60"/>
        <v>27.768700000000003</v>
      </c>
      <c r="P186" s="24">
        <f t="shared" si="56"/>
        <v>48.8187</v>
      </c>
      <c r="Q186" s="24">
        <v>0</v>
      </c>
      <c r="R186" s="24">
        <v>0.75</v>
      </c>
      <c r="S186" s="24">
        <f t="shared" si="57"/>
        <v>0.75</v>
      </c>
      <c r="T186" s="24">
        <f t="shared" si="58"/>
        <v>49.5687</v>
      </c>
    </row>
    <row r="187" spans="1:21" ht="12.75" customHeight="1" x14ac:dyDescent="0.2">
      <c r="A187" s="167"/>
      <c r="B187" s="35"/>
      <c r="C187" s="26" t="s">
        <v>114</v>
      </c>
      <c r="D187" s="162">
        <v>119</v>
      </c>
      <c r="E187" s="24">
        <v>1.2</v>
      </c>
      <c r="F187" s="24">
        <v>2.7699999999999982</v>
      </c>
      <c r="G187" s="24">
        <v>0.13</v>
      </c>
      <c r="H187" s="24">
        <f t="shared" si="55"/>
        <v>4.0999999999999979</v>
      </c>
      <c r="I187" s="24">
        <v>44.27999999999998</v>
      </c>
      <c r="J187" s="24">
        <v>0</v>
      </c>
      <c r="K187" s="24">
        <f t="shared" si="59"/>
        <v>48.379999999999981</v>
      </c>
      <c r="L187" s="24">
        <v>0</v>
      </c>
      <c r="M187" s="24">
        <v>22.781699999999997</v>
      </c>
      <c r="N187" s="24">
        <v>3.0899999999999994</v>
      </c>
      <c r="O187" s="24">
        <f t="shared" si="60"/>
        <v>25.871699999999997</v>
      </c>
      <c r="P187" s="24">
        <f t="shared" si="56"/>
        <v>74.251699999999971</v>
      </c>
      <c r="Q187" s="24">
        <v>0</v>
      </c>
      <c r="R187" s="24">
        <v>5.4999999999999991</v>
      </c>
      <c r="S187" s="24">
        <f t="shared" si="57"/>
        <v>5.4999999999999991</v>
      </c>
      <c r="T187" s="24">
        <f t="shared" si="58"/>
        <v>79.751699999999971</v>
      </c>
    </row>
    <row r="188" spans="1:21" ht="12.75" customHeight="1" x14ac:dyDescent="0.2">
      <c r="A188" s="167"/>
      <c r="B188" s="35"/>
      <c r="C188" s="26" t="s">
        <v>119</v>
      </c>
      <c r="D188" s="162">
        <v>27</v>
      </c>
      <c r="E188" s="24">
        <v>0</v>
      </c>
      <c r="F188" s="24">
        <v>6.9999999999999993E-2</v>
      </c>
      <c r="G188" s="24">
        <v>0</v>
      </c>
      <c r="H188" s="24">
        <f t="shared" si="55"/>
        <v>6.9999999999999993E-2</v>
      </c>
      <c r="I188" s="24">
        <v>8.6499999999999986</v>
      </c>
      <c r="J188" s="24">
        <v>0</v>
      </c>
      <c r="K188" s="24">
        <f t="shared" si="59"/>
        <v>8.7199999999999989</v>
      </c>
      <c r="L188" s="24">
        <v>0.3</v>
      </c>
      <c r="M188" s="24">
        <v>29.310000000000002</v>
      </c>
      <c r="N188" s="24">
        <v>0</v>
      </c>
      <c r="O188" s="24">
        <f t="shared" si="60"/>
        <v>29.610000000000003</v>
      </c>
      <c r="P188" s="24">
        <f t="shared" si="56"/>
        <v>38.33</v>
      </c>
      <c r="Q188" s="24">
        <v>0</v>
      </c>
      <c r="R188" s="24">
        <v>19.72</v>
      </c>
      <c r="S188" s="24">
        <f t="shared" si="57"/>
        <v>19.72</v>
      </c>
      <c r="T188" s="24">
        <f t="shared" si="58"/>
        <v>58.05</v>
      </c>
    </row>
    <row r="189" spans="1:21" ht="12.75" customHeight="1" x14ac:dyDescent="0.2">
      <c r="A189" s="167"/>
      <c r="B189" s="35"/>
      <c r="C189" s="165" t="s">
        <v>156</v>
      </c>
      <c r="D189" s="160">
        <v>90</v>
      </c>
      <c r="E189" s="25">
        <v>0.4</v>
      </c>
      <c r="F189" s="25">
        <v>1.3800000000000001</v>
      </c>
      <c r="G189" s="25">
        <v>0.25</v>
      </c>
      <c r="H189" s="25">
        <f t="shared" si="55"/>
        <v>2.0300000000000002</v>
      </c>
      <c r="I189" s="25">
        <v>163.04000000000002</v>
      </c>
      <c r="J189" s="25">
        <v>0</v>
      </c>
      <c r="K189" s="25">
        <f t="shared" si="59"/>
        <v>165.07000000000002</v>
      </c>
      <c r="L189" s="25">
        <v>1.22</v>
      </c>
      <c r="M189" s="25">
        <v>12.6905</v>
      </c>
      <c r="N189" s="25">
        <v>3.8299999999999996</v>
      </c>
      <c r="O189" s="25">
        <f t="shared" si="60"/>
        <v>17.740500000000001</v>
      </c>
      <c r="P189" s="25">
        <f t="shared" si="56"/>
        <v>182.81050000000002</v>
      </c>
      <c r="Q189" s="25">
        <v>0</v>
      </c>
      <c r="R189" s="25">
        <v>9.11</v>
      </c>
      <c r="S189" s="25">
        <f t="shared" si="57"/>
        <v>9.11</v>
      </c>
      <c r="T189" s="25">
        <f t="shared" si="58"/>
        <v>191.9205</v>
      </c>
      <c r="U189" s="10"/>
    </row>
    <row r="190" spans="1:21" ht="12.75" customHeight="1" x14ac:dyDescent="0.25">
      <c r="A190" s="230" t="s">
        <v>0</v>
      </c>
      <c r="B190" s="231"/>
      <c r="C190" s="232" t="s">
        <v>0</v>
      </c>
      <c r="D190" s="53">
        <f>SUM(D136:D189)</f>
        <v>2409</v>
      </c>
      <c r="E190" s="54">
        <f>SUM(E136:E189)</f>
        <v>25.090000000000003</v>
      </c>
      <c r="F190" s="54">
        <f>SUM(F136:F189)</f>
        <v>246.92</v>
      </c>
      <c r="G190" s="54">
        <f>SUM(G136:G189)</f>
        <v>35.620000000000005</v>
      </c>
      <c r="H190" s="54">
        <f>+G190+F190+E190</f>
        <v>307.63</v>
      </c>
      <c r="I190" s="54">
        <f>SUM(I136:I189)</f>
        <v>331.56</v>
      </c>
      <c r="J190" s="54">
        <f>SUM(J136:J189)</f>
        <v>3.68</v>
      </c>
      <c r="K190" s="54">
        <f>+J190+I190+H190</f>
        <v>642.87</v>
      </c>
      <c r="L190" s="54">
        <f>SUM(L136:L189)</f>
        <v>103.76</v>
      </c>
      <c r="M190" s="54">
        <f>SUM(M136:M189)</f>
        <v>677.12199999999996</v>
      </c>
      <c r="N190" s="54">
        <f>SUM(N136:N189)</f>
        <v>1181.9449999999997</v>
      </c>
      <c r="O190" s="54">
        <f>+N190+M190+L190</f>
        <v>1962.8269999999995</v>
      </c>
      <c r="P190" s="54">
        <f>+O190+K190</f>
        <v>2605.6969999999997</v>
      </c>
      <c r="Q190" s="54">
        <f>SUM(Q136:Q189)</f>
        <v>73.98</v>
      </c>
      <c r="R190" s="54">
        <f>SUM(R136:R189)</f>
        <v>357.30000000000007</v>
      </c>
      <c r="S190" s="54">
        <f>+R190+Q190</f>
        <v>431.28000000000009</v>
      </c>
      <c r="T190" s="55">
        <f>+S190+P190</f>
        <v>3036.9769999999999</v>
      </c>
    </row>
    <row r="191" spans="1:21" ht="12.75" customHeight="1" x14ac:dyDescent="0.2">
      <c r="A191" s="166" t="s">
        <v>8</v>
      </c>
      <c r="B191" s="35" t="s">
        <v>428</v>
      </c>
      <c r="C191" s="161" t="s">
        <v>162</v>
      </c>
      <c r="D191" s="153">
        <v>76</v>
      </c>
      <c r="E191" s="154">
        <v>0.2</v>
      </c>
      <c r="F191" s="154">
        <v>0.72</v>
      </c>
      <c r="G191" s="154">
        <v>6</v>
      </c>
      <c r="H191" s="154">
        <f t="shared" ref="H191:H207" si="61">SUM(E191:G191)</f>
        <v>6.92</v>
      </c>
      <c r="I191" s="154">
        <v>16.500000000000007</v>
      </c>
      <c r="J191" s="154">
        <v>0</v>
      </c>
      <c r="K191" s="154">
        <f t="shared" ref="K191:K222" si="62">SUM(H191:J191)</f>
        <v>23.420000000000009</v>
      </c>
      <c r="L191" s="154">
        <v>0.5</v>
      </c>
      <c r="M191" s="154">
        <v>35.450000000000003</v>
      </c>
      <c r="N191" s="154">
        <v>24.19</v>
      </c>
      <c r="O191" s="154">
        <f t="shared" ref="O191:O222" si="63">SUM(L191:N191)</f>
        <v>60.14</v>
      </c>
      <c r="P191" s="154">
        <f t="shared" ref="P191:P207" si="64">K191+O191</f>
        <v>83.56</v>
      </c>
      <c r="Q191" s="154">
        <v>0</v>
      </c>
      <c r="R191" s="154">
        <v>17.770000000000007</v>
      </c>
      <c r="S191" s="154">
        <f t="shared" ref="S191:S207" si="65">SUM(Q191:R191)</f>
        <v>17.770000000000007</v>
      </c>
      <c r="T191" s="154">
        <f t="shared" ref="T191:T207" si="66">P191+S191</f>
        <v>101.33000000000001</v>
      </c>
    </row>
    <row r="192" spans="1:21" ht="12.75" customHeight="1" x14ac:dyDescent="0.2">
      <c r="A192" s="167"/>
      <c r="B192" s="35"/>
      <c r="C192" s="26" t="s">
        <v>183</v>
      </c>
      <c r="D192" s="162">
        <v>33</v>
      </c>
      <c r="E192" s="24">
        <v>3.41</v>
      </c>
      <c r="F192" s="24">
        <v>1.3</v>
      </c>
      <c r="G192" s="24">
        <v>0.02</v>
      </c>
      <c r="H192" s="24">
        <f t="shared" si="61"/>
        <v>4.7299999999999995</v>
      </c>
      <c r="I192" s="24">
        <v>8.6900000000000013</v>
      </c>
      <c r="J192" s="24">
        <v>0</v>
      </c>
      <c r="K192" s="24">
        <f t="shared" si="62"/>
        <v>13.420000000000002</v>
      </c>
      <c r="L192" s="24">
        <v>0.3</v>
      </c>
      <c r="M192" s="24">
        <v>9.9599999999999991</v>
      </c>
      <c r="N192" s="24">
        <v>2.2000000000000002</v>
      </c>
      <c r="O192" s="24">
        <f t="shared" si="63"/>
        <v>12.46</v>
      </c>
      <c r="P192" s="24">
        <f t="shared" si="64"/>
        <v>25.880000000000003</v>
      </c>
      <c r="Q192" s="24">
        <v>0</v>
      </c>
      <c r="R192" s="24">
        <v>1.96</v>
      </c>
      <c r="S192" s="24">
        <f t="shared" si="65"/>
        <v>1.96</v>
      </c>
      <c r="T192" s="24">
        <f t="shared" si="66"/>
        <v>27.840000000000003</v>
      </c>
    </row>
    <row r="193" spans="1:20" ht="12.75" customHeight="1" x14ac:dyDescent="0.2">
      <c r="A193" s="167"/>
      <c r="B193" s="35"/>
      <c r="C193" s="26" t="s">
        <v>175</v>
      </c>
      <c r="D193" s="162">
        <v>13</v>
      </c>
      <c r="E193" s="24">
        <v>0.6</v>
      </c>
      <c r="F193" s="24">
        <v>0</v>
      </c>
      <c r="G193" s="24">
        <v>0</v>
      </c>
      <c r="H193" s="24">
        <f t="shared" si="61"/>
        <v>0.6</v>
      </c>
      <c r="I193" s="24">
        <v>1.0900000000000001</v>
      </c>
      <c r="J193" s="24">
        <v>0</v>
      </c>
      <c r="K193" s="24">
        <f t="shared" si="62"/>
        <v>1.69</v>
      </c>
      <c r="L193" s="24">
        <v>0</v>
      </c>
      <c r="M193" s="24">
        <v>0.91</v>
      </c>
      <c r="N193" s="24">
        <v>2.89</v>
      </c>
      <c r="O193" s="24">
        <f t="shared" si="63"/>
        <v>3.8000000000000003</v>
      </c>
      <c r="P193" s="24">
        <f t="shared" si="64"/>
        <v>5.49</v>
      </c>
      <c r="Q193" s="24">
        <v>0</v>
      </c>
      <c r="R193" s="24">
        <v>0.41000000000000003</v>
      </c>
      <c r="S193" s="24">
        <f t="shared" si="65"/>
        <v>0.41000000000000003</v>
      </c>
      <c r="T193" s="24">
        <f t="shared" si="66"/>
        <v>5.9</v>
      </c>
    </row>
    <row r="194" spans="1:20" ht="12.75" customHeight="1" x14ac:dyDescent="0.2">
      <c r="A194" s="167"/>
      <c r="B194" s="35"/>
      <c r="C194" s="26" t="s">
        <v>184</v>
      </c>
      <c r="D194" s="162">
        <v>5</v>
      </c>
      <c r="E194" s="24">
        <v>0</v>
      </c>
      <c r="F194" s="24">
        <v>0</v>
      </c>
      <c r="G194" s="24">
        <v>0</v>
      </c>
      <c r="H194" s="24">
        <f t="shared" si="61"/>
        <v>0</v>
      </c>
      <c r="I194" s="24">
        <v>0.5</v>
      </c>
      <c r="J194" s="24">
        <v>0</v>
      </c>
      <c r="K194" s="24">
        <f t="shared" si="62"/>
        <v>0.5</v>
      </c>
      <c r="L194" s="24">
        <v>0</v>
      </c>
      <c r="M194" s="24">
        <v>4.45</v>
      </c>
      <c r="N194" s="24">
        <v>0.16</v>
      </c>
      <c r="O194" s="24">
        <f t="shared" si="63"/>
        <v>4.6100000000000003</v>
      </c>
      <c r="P194" s="24">
        <f t="shared" si="64"/>
        <v>5.1100000000000003</v>
      </c>
      <c r="Q194" s="24">
        <v>0</v>
      </c>
      <c r="R194" s="24">
        <v>0</v>
      </c>
      <c r="S194" s="24">
        <f t="shared" si="65"/>
        <v>0</v>
      </c>
      <c r="T194" s="24">
        <f t="shared" si="66"/>
        <v>5.1100000000000003</v>
      </c>
    </row>
    <row r="195" spans="1:20" ht="12.75" customHeight="1" x14ac:dyDescent="0.2">
      <c r="A195" s="167"/>
      <c r="B195" s="35"/>
      <c r="C195" s="26" t="s">
        <v>164</v>
      </c>
      <c r="D195" s="162">
        <v>155</v>
      </c>
      <c r="E195" s="24">
        <v>0.01</v>
      </c>
      <c r="F195" s="24">
        <v>86.000000000000028</v>
      </c>
      <c r="G195" s="24">
        <v>54.2</v>
      </c>
      <c r="H195" s="24">
        <f t="shared" si="61"/>
        <v>140.21000000000004</v>
      </c>
      <c r="I195" s="24">
        <v>94.510000000000034</v>
      </c>
      <c r="J195" s="24">
        <v>5</v>
      </c>
      <c r="K195" s="24">
        <f t="shared" si="62"/>
        <v>239.72000000000008</v>
      </c>
      <c r="L195" s="24">
        <v>33.21</v>
      </c>
      <c r="M195" s="24">
        <v>181.2682999999999</v>
      </c>
      <c r="N195" s="24">
        <v>9.68</v>
      </c>
      <c r="O195" s="24">
        <f t="shared" si="63"/>
        <v>224.15829999999991</v>
      </c>
      <c r="P195" s="24">
        <f t="shared" si="64"/>
        <v>463.87829999999997</v>
      </c>
      <c r="Q195" s="24">
        <v>48.3</v>
      </c>
      <c r="R195" s="24">
        <v>92.75</v>
      </c>
      <c r="S195" s="24">
        <f t="shared" si="65"/>
        <v>141.05000000000001</v>
      </c>
      <c r="T195" s="24">
        <f t="shared" si="66"/>
        <v>604.92830000000004</v>
      </c>
    </row>
    <row r="196" spans="1:20" ht="12.75" customHeight="1" x14ac:dyDescent="0.2">
      <c r="A196" s="167"/>
      <c r="B196" s="35"/>
      <c r="C196" s="26" t="s">
        <v>168</v>
      </c>
      <c r="D196" s="162">
        <v>153</v>
      </c>
      <c r="E196" s="24">
        <v>71.25</v>
      </c>
      <c r="F196" s="24">
        <v>24.999999999999996</v>
      </c>
      <c r="G196" s="24">
        <v>53.61</v>
      </c>
      <c r="H196" s="24">
        <f t="shared" si="61"/>
        <v>149.86000000000001</v>
      </c>
      <c r="I196" s="24">
        <v>66.140000000000015</v>
      </c>
      <c r="J196" s="24">
        <v>0</v>
      </c>
      <c r="K196" s="24">
        <f t="shared" si="62"/>
        <v>216.00000000000003</v>
      </c>
      <c r="L196" s="24">
        <v>3.2</v>
      </c>
      <c r="M196" s="24">
        <v>182.27809999999997</v>
      </c>
      <c r="N196" s="24">
        <v>24.7</v>
      </c>
      <c r="O196" s="24">
        <f t="shared" si="63"/>
        <v>210.17809999999994</v>
      </c>
      <c r="P196" s="24">
        <f t="shared" si="64"/>
        <v>426.17809999999997</v>
      </c>
      <c r="Q196" s="24">
        <v>19.399999999999999</v>
      </c>
      <c r="R196" s="24">
        <v>34</v>
      </c>
      <c r="S196" s="24">
        <f t="shared" si="65"/>
        <v>53.4</v>
      </c>
      <c r="T196" s="24">
        <f t="shared" si="66"/>
        <v>479.57809999999995</v>
      </c>
    </row>
    <row r="197" spans="1:20" ht="12.75" customHeight="1" x14ac:dyDescent="0.2">
      <c r="A197" s="167"/>
      <c r="B197" s="35"/>
      <c r="C197" s="26" t="s">
        <v>188</v>
      </c>
      <c r="D197" s="162">
        <v>37</v>
      </c>
      <c r="E197" s="24">
        <v>0.5</v>
      </c>
      <c r="F197" s="24">
        <v>3.4780000000000002</v>
      </c>
      <c r="G197" s="24">
        <v>4.7</v>
      </c>
      <c r="H197" s="24">
        <f t="shared" si="61"/>
        <v>8.6780000000000008</v>
      </c>
      <c r="I197" s="24">
        <v>204.45999999999998</v>
      </c>
      <c r="J197" s="24">
        <v>0.01</v>
      </c>
      <c r="K197" s="24">
        <f t="shared" si="62"/>
        <v>213.14799999999997</v>
      </c>
      <c r="L197" s="24">
        <v>3.6540000000000004</v>
      </c>
      <c r="M197" s="24">
        <v>11.7295</v>
      </c>
      <c r="N197" s="24">
        <v>19.2</v>
      </c>
      <c r="O197" s="24">
        <f t="shared" si="63"/>
        <v>34.583500000000001</v>
      </c>
      <c r="P197" s="24">
        <f t="shared" si="64"/>
        <v>247.73149999999998</v>
      </c>
      <c r="Q197" s="24">
        <v>17</v>
      </c>
      <c r="R197" s="24">
        <v>159.24999999999997</v>
      </c>
      <c r="S197" s="24">
        <f t="shared" si="65"/>
        <v>176.24999999999997</v>
      </c>
      <c r="T197" s="24">
        <f t="shared" si="66"/>
        <v>423.98149999999998</v>
      </c>
    </row>
    <row r="198" spans="1:20" ht="12.75" customHeight="1" x14ac:dyDescent="0.2">
      <c r="A198" s="167"/>
      <c r="B198" s="35"/>
      <c r="C198" s="26" t="s">
        <v>176</v>
      </c>
      <c r="D198" s="162">
        <v>30</v>
      </c>
      <c r="E198" s="24">
        <v>7.85</v>
      </c>
      <c r="F198" s="24">
        <v>1.26</v>
      </c>
      <c r="G198" s="24">
        <v>0.1</v>
      </c>
      <c r="H198" s="24">
        <f t="shared" si="61"/>
        <v>9.2099999999999991</v>
      </c>
      <c r="I198" s="24">
        <v>5.8000000000000007</v>
      </c>
      <c r="J198" s="24">
        <v>0</v>
      </c>
      <c r="K198" s="24">
        <f t="shared" si="62"/>
        <v>15.01</v>
      </c>
      <c r="L198" s="24">
        <v>0</v>
      </c>
      <c r="M198" s="24">
        <v>44.324999999999989</v>
      </c>
      <c r="N198" s="24">
        <v>0.57000000000000006</v>
      </c>
      <c r="O198" s="24">
        <f t="shared" si="63"/>
        <v>44.894999999999989</v>
      </c>
      <c r="P198" s="24">
        <f t="shared" si="64"/>
        <v>59.904999999999987</v>
      </c>
      <c r="Q198" s="24">
        <v>0</v>
      </c>
      <c r="R198" s="24">
        <v>4.7</v>
      </c>
      <c r="S198" s="24">
        <f t="shared" si="65"/>
        <v>4.7</v>
      </c>
      <c r="T198" s="24">
        <f t="shared" si="66"/>
        <v>64.60499999999999</v>
      </c>
    </row>
    <row r="199" spans="1:20" ht="12.75" customHeight="1" x14ac:dyDescent="0.2">
      <c r="A199" s="167"/>
      <c r="B199" s="35"/>
      <c r="C199" s="26" t="s">
        <v>189</v>
      </c>
      <c r="D199" s="162">
        <v>71</v>
      </c>
      <c r="E199" s="24">
        <v>0.5</v>
      </c>
      <c r="F199" s="24">
        <v>1.25</v>
      </c>
      <c r="G199" s="24">
        <v>1.1100000000000001</v>
      </c>
      <c r="H199" s="24">
        <f t="shared" si="61"/>
        <v>2.8600000000000003</v>
      </c>
      <c r="I199" s="24">
        <v>11.149999999999999</v>
      </c>
      <c r="J199" s="24">
        <v>2.71</v>
      </c>
      <c r="K199" s="24">
        <f t="shared" si="62"/>
        <v>16.72</v>
      </c>
      <c r="L199" s="24">
        <v>1.6099999999999999</v>
      </c>
      <c r="M199" s="24">
        <v>42.346000000000004</v>
      </c>
      <c r="N199" s="24">
        <v>8.3699999999999992</v>
      </c>
      <c r="O199" s="24">
        <f t="shared" si="63"/>
        <v>52.326000000000001</v>
      </c>
      <c r="P199" s="24">
        <f t="shared" si="64"/>
        <v>69.045999999999992</v>
      </c>
      <c r="Q199" s="24">
        <v>6</v>
      </c>
      <c r="R199" s="24">
        <v>22.87</v>
      </c>
      <c r="S199" s="24">
        <f t="shared" si="65"/>
        <v>28.87</v>
      </c>
      <c r="T199" s="24">
        <f t="shared" si="66"/>
        <v>97.915999999999997</v>
      </c>
    </row>
    <row r="200" spans="1:20" ht="12.75" customHeight="1" x14ac:dyDescent="0.2">
      <c r="A200" s="167"/>
      <c r="B200" s="35"/>
      <c r="C200" s="26" t="s">
        <v>294</v>
      </c>
      <c r="D200" s="162">
        <v>4</v>
      </c>
      <c r="E200" s="24">
        <v>0.5</v>
      </c>
      <c r="F200" s="24">
        <v>0</v>
      </c>
      <c r="G200" s="24">
        <v>0</v>
      </c>
      <c r="H200" s="24">
        <f t="shared" si="61"/>
        <v>0.5</v>
      </c>
      <c r="I200" s="24">
        <v>2</v>
      </c>
      <c r="J200" s="24">
        <v>0</v>
      </c>
      <c r="K200" s="24">
        <f t="shared" si="62"/>
        <v>2.5</v>
      </c>
      <c r="L200" s="24">
        <v>0</v>
      </c>
      <c r="M200" s="24">
        <v>2</v>
      </c>
      <c r="N200" s="24">
        <v>0.5</v>
      </c>
      <c r="O200" s="24">
        <f t="shared" si="63"/>
        <v>2.5</v>
      </c>
      <c r="P200" s="24">
        <f t="shared" si="64"/>
        <v>5</v>
      </c>
      <c r="Q200" s="24">
        <v>0</v>
      </c>
      <c r="R200" s="24">
        <v>1.1000000000000001</v>
      </c>
      <c r="S200" s="24">
        <f t="shared" si="65"/>
        <v>1.1000000000000001</v>
      </c>
      <c r="T200" s="24">
        <f t="shared" si="66"/>
        <v>6.1</v>
      </c>
    </row>
    <row r="201" spans="1:20" ht="12.75" customHeight="1" x14ac:dyDescent="0.2">
      <c r="A201" s="167"/>
      <c r="B201" s="85"/>
      <c r="C201" s="26" t="s">
        <v>174</v>
      </c>
      <c r="D201" s="162">
        <v>5</v>
      </c>
      <c r="E201" s="24">
        <v>0</v>
      </c>
      <c r="F201" s="24">
        <v>0</v>
      </c>
      <c r="G201" s="24">
        <v>0</v>
      </c>
      <c r="H201" s="24">
        <f t="shared" si="61"/>
        <v>0</v>
      </c>
      <c r="I201" s="24">
        <v>0</v>
      </c>
      <c r="J201" s="24">
        <v>0</v>
      </c>
      <c r="K201" s="24">
        <f t="shared" si="62"/>
        <v>0</v>
      </c>
      <c r="L201" s="24">
        <v>1.3</v>
      </c>
      <c r="M201" s="24">
        <v>0.05</v>
      </c>
      <c r="N201" s="24">
        <v>0.1</v>
      </c>
      <c r="O201" s="24">
        <f t="shared" si="63"/>
        <v>1.4500000000000002</v>
      </c>
      <c r="P201" s="24">
        <f t="shared" si="64"/>
        <v>1.4500000000000002</v>
      </c>
      <c r="Q201" s="24">
        <v>0</v>
      </c>
      <c r="R201" s="24">
        <v>0.1</v>
      </c>
      <c r="S201" s="24">
        <f t="shared" si="65"/>
        <v>0.1</v>
      </c>
      <c r="T201" s="24">
        <f t="shared" si="66"/>
        <v>1.5500000000000003</v>
      </c>
    </row>
    <row r="202" spans="1:20" ht="12.75" customHeight="1" x14ac:dyDescent="0.2">
      <c r="A202" s="167"/>
      <c r="B202" s="35" t="s">
        <v>429</v>
      </c>
      <c r="C202" s="26" t="s">
        <v>186</v>
      </c>
      <c r="D202" s="162">
        <v>52</v>
      </c>
      <c r="E202" s="24">
        <v>0.48000000000000004</v>
      </c>
      <c r="F202" s="24">
        <v>0</v>
      </c>
      <c r="G202" s="24">
        <v>0.15</v>
      </c>
      <c r="H202" s="24">
        <f t="shared" si="61"/>
        <v>0.63</v>
      </c>
      <c r="I202" s="24">
        <v>3.0899999999999994</v>
      </c>
      <c r="J202" s="24">
        <v>0</v>
      </c>
      <c r="K202" s="24">
        <f t="shared" si="62"/>
        <v>3.7199999999999993</v>
      </c>
      <c r="L202" s="24">
        <v>0.62</v>
      </c>
      <c r="M202" s="24">
        <v>19.420000000000005</v>
      </c>
      <c r="N202" s="24">
        <v>14.15</v>
      </c>
      <c r="O202" s="24">
        <f t="shared" si="63"/>
        <v>34.190000000000005</v>
      </c>
      <c r="P202" s="24">
        <f t="shared" si="64"/>
        <v>37.910000000000004</v>
      </c>
      <c r="Q202" s="24">
        <v>0</v>
      </c>
      <c r="R202" s="24">
        <v>6.6199999999999983</v>
      </c>
      <c r="S202" s="24">
        <f t="shared" si="65"/>
        <v>6.6199999999999983</v>
      </c>
      <c r="T202" s="24">
        <f t="shared" si="66"/>
        <v>44.53</v>
      </c>
    </row>
    <row r="203" spans="1:20" ht="12.75" customHeight="1" x14ac:dyDescent="0.2">
      <c r="A203" s="167"/>
      <c r="B203" s="35"/>
      <c r="C203" s="26" t="s">
        <v>172</v>
      </c>
      <c r="D203" s="162">
        <v>27</v>
      </c>
      <c r="E203" s="24">
        <v>0.35</v>
      </c>
      <c r="F203" s="24">
        <v>0.8</v>
      </c>
      <c r="G203" s="24">
        <v>0.35</v>
      </c>
      <c r="H203" s="24">
        <f t="shared" si="61"/>
        <v>1.5</v>
      </c>
      <c r="I203" s="24">
        <v>2.4</v>
      </c>
      <c r="J203" s="24">
        <v>0</v>
      </c>
      <c r="K203" s="24">
        <f t="shared" si="62"/>
        <v>3.9</v>
      </c>
      <c r="L203" s="24">
        <v>1.8</v>
      </c>
      <c r="M203" s="24">
        <v>7.6099999999999994</v>
      </c>
      <c r="N203" s="24">
        <v>18.310000000000002</v>
      </c>
      <c r="O203" s="24">
        <f t="shared" si="63"/>
        <v>27.720000000000002</v>
      </c>
      <c r="P203" s="24">
        <f t="shared" si="64"/>
        <v>31.62</v>
      </c>
      <c r="Q203" s="24">
        <v>6.5</v>
      </c>
      <c r="R203" s="24">
        <v>31.1</v>
      </c>
      <c r="S203" s="24">
        <f t="shared" si="65"/>
        <v>37.6</v>
      </c>
      <c r="T203" s="24">
        <f t="shared" si="66"/>
        <v>69.22</v>
      </c>
    </row>
    <row r="204" spans="1:20" ht="12.75" customHeight="1" x14ac:dyDescent="0.2">
      <c r="A204" s="167"/>
      <c r="B204" s="35"/>
      <c r="C204" s="26" t="s">
        <v>180</v>
      </c>
      <c r="D204" s="162">
        <v>6</v>
      </c>
      <c r="E204" s="24">
        <v>0</v>
      </c>
      <c r="F204" s="24">
        <v>0.08</v>
      </c>
      <c r="G204" s="24">
        <v>0</v>
      </c>
      <c r="H204" s="24">
        <f t="shared" si="61"/>
        <v>0.08</v>
      </c>
      <c r="I204" s="24">
        <v>0.6</v>
      </c>
      <c r="J204" s="24">
        <v>0.01</v>
      </c>
      <c r="K204" s="24">
        <f t="shared" si="62"/>
        <v>0.69</v>
      </c>
      <c r="L204" s="24">
        <v>0.21000000000000002</v>
      </c>
      <c r="M204" s="24">
        <v>0.78999999999999992</v>
      </c>
      <c r="N204" s="24">
        <v>0.52</v>
      </c>
      <c r="O204" s="24">
        <f t="shared" si="63"/>
        <v>1.52</v>
      </c>
      <c r="P204" s="24">
        <f t="shared" si="64"/>
        <v>2.21</v>
      </c>
      <c r="Q204" s="24">
        <v>1</v>
      </c>
      <c r="R204" s="24">
        <v>36.700000000000003</v>
      </c>
      <c r="S204" s="24">
        <f t="shared" si="65"/>
        <v>37.700000000000003</v>
      </c>
      <c r="T204" s="24">
        <f t="shared" si="66"/>
        <v>39.910000000000004</v>
      </c>
    </row>
    <row r="205" spans="1:20" ht="12.75" customHeight="1" x14ac:dyDescent="0.2">
      <c r="A205" s="167"/>
      <c r="B205" s="35"/>
      <c r="C205" s="26" t="s">
        <v>170</v>
      </c>
      <c r="D205" s="162">
        <v>60</v>
      </c>
      <c r="E205" s="24">
        <v>7.03</v>
      </c>
      <c r="F205" s="24">
        <v>6.1</v>
      </c>
      <c r="G205" s="24">
        <v>8.98</v>
      </c>
      <c r="H205" s="24">
        <f t="shared" si="61"/>
        <v>22.11</v>
      </c>
      <c r="I205" s="24">
        <v>27.210000000000008</v>
      </c>
      <c r="J205" s="24">
        <v>0</v>
      </c>
      <c r="K205" s="24">
        <f t="shared" si="62"/>
        <v>49.320000000000007</v>
      </c>
      <c r="L205" s="24">
        <v>1.9000000000000001</v>
      </c>
      <c r="M205" s="24">
        <v>45.88000000000001</v>
      </c>
      <c r="N205" s="24">
        <v>7.1000000000000005</v>
      </c>
      <c r="O205" s="24">
        <f t="shared" si="63"/>
        <v>54.88000000000001</v>
      </c>
      <c r="P205" s="24">
        <f t="shared" si="64"/>
        <v>104.20000000000002</v>
      </c>
      <c r="Q205" s="24">
        <v>0.2</v>
      </c>
      <c r="R205" s="24">
        <v>25.02</v>
      </c>
      <c r="S205" s="24">
        <f t="shared" si="65"/>
        <v>25.22</v>
      </c>
      <c r="T205" s="24">
        <f t="shared" si="66"/>
        <v>129.42000000000002</v>
      </c>
    </row>
    <row r="206" spans="1:20" ht="12.75" customHeight="1" x14ac:dyDescent="0.2">
      <c r="A206" s="167"/>
      <c r="B206" s="35"/>
      <c r="C206" s="26" t="s">
        <v>178</v>
      </c>
      <c r="D206" s="162">
        <v>18</v>
      </c>
      <c r="E206" s="24">
        <v>0</v>
      </c>
      <c r="F206" s="24">
        <v>0</v>
      </c>
      <c r="G206" s="24">
        <v>4.68</v>
      </c>
      <c r="H206" s="24">
        <f t="shared" si="61"/>
        <v>4.68</v>
      </c>
      <c r="I206" s="24">
        <v>9.3999999999999986</v>
      </c>
      <c r="J206" s="24">
        <v>0</v>
      </c>
      <c r="K206" s="24">
        <f t="shared" si="62"/>
        <v>14.079999999999998</v>
      </c>
      <c r="L206" s="24">
        <v>0.7</v>
      </c>
      <c r="M206" s="24">
        <v>28.619999999999997</v>
      </c>
      <c r="N206" s="24">
        <v>16.23</v>
      </c>
      <c r="O206" s="24">
        <f t="shared" si="63"/>
        <v>45.55</v>
      </c>
      <c r="P206" s="24">
        <f t="shared" si="64"/>
        <v>59.629999999999995</v>
      </c>
      <c r="Q206" s="24">
        <v>0</v>
      </c>
      <c r="R206" s="24">
        <v>16.8</v>
      </c>
      <c r="S206" s="24">
        <f t="shared" si="65"/>
        <v>16.8</v>
      </c>
      <c r="T206" s="24">
        <f t="shared" si="66"/>
        <v>76.429999999999993</v>
      </c>
    </row>
    <row r="207" spans="1:20" ht="12.75" customHeight="1" x14ac:dyDescent="0.2">
      <c r="A207" s="167"/>
      <c r="B207" s="35"/>
      <c r="C207" s="26" t="s">
        <v>163</v>
      </c>
      <c r="D207" s="162">
        <v>28</v>
      </c>
      <c r="E207" s="24">
        <v>1.2</v>
      </c>
      <c r="F207" s="24">
        <v>3.8499999999999996</v>
      </c>
      <c r="G207" s="24">
        <v>1.9000000000000001</v>
      </c>
      <c r="H207" s="24">
        <f t="shared" si="61"/>
        <v>6.95</v>
      </c>
      <c r="I207" s="24">
        <v>29.839999999999996</v>
      </c>
      <c r="J207" s="24">
        <v>0</v>
      </c>
      <c r="K207" s="24">
        <f t="shared" si="62"/>
        <v>36.79</v>
      </c>
      <c r="L207" s="24">
        <v>0.62</v>
      </c>
      <c r="M207" s="24">
        <v>11.27</v>
      </c>
      <c r="N207" s="24">
        <v>0.47</v>
      </c>
      <c r="O207" s="24">
        <f t="shared" si="63"/>
        <v>12.36</v>
      </c>
      <c r="P207" s="24">
        <f t="shared" si="64"/>
        <v>49.15</v>
      </c>
      <c r="Q207" s="24">
        <v>3.5</v>
      </c>
      <c r="R207" s="24">
        <v>28.7</v>
      </c>
      <c r="S207" s="24">
        <f t="shared" si="65"/>
        <v>32.200000000000003</v>
      </c>
      <c r="T207" s="24">
        <f t="shared" si="66"/>
        <v>81.349999999999994</v>
      </c>
    </row>
    <row r="208" spans="1:20" ht="12.75" customHeight="1" x14ac:dyDescent="0.2">
      <c r="A208" s="167"/>
      <c r="B208" s="35"/>
      <c r="C208" s="26" t="s">
        <v>185</v>
      </c>
      <c r="D208" s="162"/>
      <c r="E208" s="24"/>
      <c r="F208" s="24"/>
      <c r="G208" s="24"/>
      <c r="H208" s="24">
        <f>+G208+F208+E208</f>
        <v>0</v>
      </c>
      <c r="I208" s="24"/>
      <c r="J208" s="24"/>
      <c r="K208" s="24">
        <f t="shared" si="62"/>
        <v>0</v>
      </c>
      <c r="L208" s="24"/>
      <c r="M208" s="24"/>
      <c r="N208" s="24"/>
      <c r="O208" s="24">
        <f t="shared" si="63"/>
        <v>0</v>
      </c>
      <c r="P208" s="24">
        <f>+O208+K208</f>
        <v>0</v>
      </c>
      <c r="Q208" s="24"/>
      <c r="R208" s="24"/>
      <c r="S208" s="24">
        <f>+R208+Q208</f>
        <v>0</v>
      </c>
      <c r="T208" s="24">
        <f>+S208+P208</f>
        <v>0</v>
      </c>
    </row>
    <row r="209" spans="1:20" ht="12.75" customHeight="1" x14ac:dyDescent="0.2">
      <c r="A209" s="167"/>
      <c r="B209" s="35"/>
      <c r="C209" s="26" t="s">
        <v>190</v>
      </c>
      <c r="D209" s="162">
        <v>6</v>
      </c>
      <c r="E209" s="24">
        <v>0</v>
      </c>
      <c r="F209" s="24">
        <v>0</v>
      </c>
      <c r="G209" s="24">
        <v>0.4</v>
      </c>
      <c r="H209" s="24">
        <f t="shared" ref="H209:H214" si="67">SUM(E209:G209)</f>
        <v>0.4</v>
      </c>
      <c r="I209" s="24">
        <v>0.04</v>
      </c>
      <c r="J209" s="24">
        <v>0</v>
      </c>
      <c r="K209" s="24">
        <f t="shared" si="62"/>
        <v>0.44</v>
      </c>
      <c r="L209" s="24">
        <v>0</v>
      </c>
      <c r="M209" s="24">
        <v>0.45</v>
      </c>
      <c r="N209" s="24">
        <v>0.66</v>
      </c>
      <c r="O209" s="24">
        <f t="shared" si="63"/>
        <v>1.1100000000000001</v>
      </c>
      <c r="P209" s="24">
        <f t="shared" ref="P209:P214" si="68">K209+O209</f>
        <v>1.55</v>
      </c>
      <c r="Q209" s="24">
        <v>0</v>
      </c>
      <c r="R209" s="24">
        <v>0.63</v>
      </c>
      <c r="S209" s="24">
        <f t="shared" ref="S209:S214" si="69">SUM(Q209:R209)</f>
        <v>0.63</v>
      </c>
      <c r="T209" s="24">
        <f t="shared" ref="T209:T214" si="70">P209+S209</f>
        <v>2.1800000000000002</v>
      </c>
    </row>
    <row r="210" spans="1:20" ht="12.75" customHeight="1" x14ac:dyDescent="0.2">
      <c r="A210" s="167"/>
      <c r="B210" s="35"/>
      <c r="C210" s="163" t="s">
        <v>167</v>
      </c>
      <c r="D210" s="64">
        <v>26</v>
      </c>
      <c r="E210" s="36">
        <v>0.93</v>
      </c>
      <c r="F210" s="36">
        <v>2.5</v>
      </c>
      <c r="G210" s="36">
        <v>48.5</v>
      </c>
      <c r="H210" s="36">
        <f t="shared" si="67"/>
        <v>51.93</v>
      </c>
      <c r="I210" s="36">
        <v>7.1199999999999983</v>
      </c>
      <c r="J210" s="36">
        <v>0</v>
      </c>
      <c r="K210" s="36">
        <f t="shared" si="62"/>
        <v>59.05</v>
      </c>
      <c r="L210" s="36">
        <v>4.5999999999999996</v>
      </c>
      <c r="M210" s="36">
        <v>11.639999999999997</v>
      </c>
      <c r="N210" s="36">
        <v>0.97</v>
      </c>
      <c r="O210" s="36">
        <f t="shared" si="63"/>
        <v>17.209999999999994</v>
      </c>
      <c r="P210" s="36">
        <f t="shared" si="68"/>
        <v>76.259999999999991</v>
      </c>
      <c r="Q210" s="36">
        <v>0</v>
      </c>
      <c r="R210" s="36">
        <v>0.3</v>
      </c>
      <c r="S210" s="36">
        <f t="shared" si="69"/>
        <v>0.3</v>
      </c>
      <c r="T210" s="36">
        <f t="shared" si="70"/>
        <v>76.559999999999988</v>
      </c>
    </row>
    <row r="211" spans="1:20" ht="12.75" customHeight="1" x14ac:dyDescent="0.2">
      <c r="A211" s="167"/>
      <c r="B211" s="35"/>
      <c r="C211" s="26" t="s">
        <v>169</v>
      </c>
      <c r="D211" s="162">
        <v>4</v>
      </c>
      <c r="E211" s="24">
        <v>0</v>
      </c>
      <c r="F211" s="24">
        <v>0</v>
      </c>
      <c r="G211" s="24">
        <v>0</v>
      </c>
      <c r="H211" s="24">
        <f t="shared" si="67"/>
        <v>0</v>
      </c>
      <c r="I211" s="24">
        <v>0</v>
      </c>
      <c r="J211" s="24">
        <v>0</v>
      </c>
      <c r="K211" s="24">
        <f t="shared" si="62"/>
        <v>0</v>
      </c>
      <c r="L211" s="24">
        <v>0</v>
      </c>
      <c r="M211" s="24">
        <v>0.48</v>
      </c>
      <c r="N211" s="24">
        <v>0.1</v>
      </c>
      <c r="O211" s="24">
        <f t="shared" si="63"/>
        <v>0.57999999999999996</v>
      </c>
      <c r="P211" s="24">
        <f t="shared" si="68"/>
        <v>0.57999999999999996</v>
      </c>
      <c r="Q211" s="24">
        <v>0</v>
      </c>
      <c r="R211" s="24">
        <v>0.01</v>
      </c>
      <c r="S211" s="24">
        <f t="shared" si="69"/>
        <v>0.01</v>
      </c>
      <c r="T211" s="24">
        <f t="shared" si="70"/>
        <v>0.59</v>
      </c>
    </row>
    <row r="212" spans="1:20" ht="12.75" customHeight="1" x14ac:dyDescent="0.2">
      <c r="A212" s="167"/>
      <c r="B212" s="35"/>
      <c r="C212" s="26" t="s">
        <v>165</v>
      </c>
      <c r="D212" s="162">
        <v>1</v>
      </c>
      <c r="E212" s="24">
        <v>0</v>
      </c>
      <c r="F212" s="24">
        <v>0</v>
      </c>
      <c r="G212" s="24">
        <v>0</v>
      </c>
      <c r="H212" s="24">
        <f t="shared" si="67"/>
        <v>0</v>
      </c>
      <c r="I212" s="24">
        <v>0</v>
      </c>
      <c r="J212" s="24">
        <v>0</v>
      </c>
      <c r="K212" s="24">
        <f t="shared" si="62"/>
        <v>0</v>
      </c>
      <c r="L212" s="24">
        <v>0.05</v>
      </c>
      <c r="M212" s="24">
        <v>0</v>
      </c>
      <c r="N212" s="24">
        <v>0</v>
      </c>
      <c r="O212" s="24">
        <f t="shared" si="63"/>
        <v>0.05</v>
      </c>
      <c r="P212" s="24">
        <f t="shared" si="68"/>
        <v>0.05</v>
      </c>
      <c r="Q212" s="24">
        <v>0</v>
      </c>
      <c r="R212" s="24">
        <v>0</v>
      </c>
      <c r="S212" s="24">
        <f t="shared" si="69"/>
        <v>0</v>
      </c>
      <c r="T212" s="24">
        <f t="shared" si="70"/>
        <v>0.05</v>
      </c>
    </row>
    <row r="213" spans="1:20" ht="12.75" customHeight="1" x14ac:dyDescent="0.2">
      <c r="A213" s="167"/>
      <c r="B213" s="35"/>
      <c r="C213" s="26" t="s">
        <v>181</v>
      </c>
      <c r="D213" s="162">
        <v>8</v>
      </c>
      <c r="E213" s="24">
        <v>0</v>
      </c>
      <c r="F213" s="24">
        <v>0</v>
      </c>
      <c r="G213" s="24">
        <v>1</v>
      </c>
      <c r="H213" s="24">
        <f t="shared" si="67"/>
        <v>1</v>
      </c>
      <c r="I213" s="24">
        <v>1.94</v>
      </c>
      <c r="J213" s="24">
        <v>0</v>
      </c>
      <c r="K213" s="24">
        <f t="shared" si="62"/>
        <v>2.94</v>
      </c>
      <c r="L213" s="24">
        <v>0.01</v>
      </c>
      <c r="M213" s="24">
        <v>3.41</v>
      </c>
      <c r="N213" s="24">
        <v>0.4</v>
      </c>
      <c r="O213" s="24">
        <f t="shared" si="63"/>
        <v>3.82</v>
      </c>
      <c r="P213" s="24">
        <f t="shared" si="68"/>
        <v>6.76</v>
      </c>
      <c r="Q213" s="24">
        <v>0</v>
      </c>
      <c r="R213" s="24">
        <v>5.4</v>
      </c>
      <c r="S213" s="24">
        <f t="shared" si="69"/>
        <v>5.4</v>
      </c>
      <c r="T213" s="24">
        <f t="shared" si="70"/>
        <v>12.16</v>
      </c>
    </row>
    <row r="214" spans="1:20" ht="12.75" customHeight="1" x14ac:dyDescent="0.2">
      <c r="A214" s="167"/>
      <c r="B214" s="35"/>
      <c r="C214" s="26" t="s">
        <v>171</v>
      </c>
      <c r="D214" s="162">
        <v>4</v>
      </c>
      <c r="E214" s="24">
        <v>0</v>
      </c>
      <c r="F214" s="24">
        <v>0</v>
      </c>
      <c r="G214" s="24">
        <v>0</v>
      </c>
      <c r="H214" s="24">
        <f t="shared" si="67"/>
        <v>0</v>
      </c>
      <c r="I214" s="24">
        <v>3</v>
      </c>
      <c r="J214" s="24">
        <v>0</v>
      </c>
      <c r="K214" s="24">
        <f t="shared" si="62"/>
        <v>3</v>
      </c>
      <c r="L214" s="24">
        <v>0</v>
      </c>
      <c r="M214" s="24">
        <v>1.39</v>
      </c>
      <c r="N214" s="24">
        <v>0</v>
      </c>
      <c r="O214" s="24">
        <f t="shared" si="63"/>
        <v>1.39</v>
      </c>
      <c r="P214" s="24">
        <f t="shared" si="68"/>
        <v>4.3899999999999997</v>
      </c>
      <c r="Q214" s="24">
        <v>0</v>
      </c>
      <c r="R214" s="24">
        <v>0.5</v>
      </c>
      <c r="S214" s="24">
        <f t="shared" si="69"/>
        <v>0.5</v>
      </c>
      <c r="T214" s="24">
        <f t="shared" si="70"/>
        <v>4.8899999999999997</v>
      </c>
    </row>
    <row r="215" spans="1:20" ht="12.75" customHeight="1" x14ac:dyDescent="0.2">
      <c r="A215" s="167"/>
      <c r="B215" s="35"/>
      <c r="C215" s="26" t="s">
        <v>187</v>
      </c>
      <c r="D215" s="162"/>
      <c r="E215" s="24"/>
      <c r="F215" s="24"/>
      <c r="G215" s="24"/>
      <c r="H215" s="24">
        <f>+G215+F215+E215</f>
        <v>0</v>
      </c>
      <c r="I215" s="24"/>
      <c r="J215" s="24"/>
      <c r="K215" s="24">
        <f t="shared" si="62"/>
        <v>0</v>
      </c>
      <c r="L215" s="24"/>
      <c r="M215" s="24"/>
      <c r="N215" s="24"/>
      <c r="O215" s="24">
        <f t="shared" si="63"/>
        <v>0</v>
      </c>
      <c r="P215" s="24">
        <f>+O215+K215</f>
        <v>0</v>
      </c>
      <c r="Q215" s="24"/>
      <c r="R215" s="24"/>
      <c r="S215" s="24">
        <f>+R215+Q215</f>
        <v>0</v>
      </c>
      <c r="T215" s="24">
        <f>+S215+P215</f>
        <v>0</v>
      </c>
    </row>
    <row r="216" spans="1:20" ht="12.75" customHeight="1" x14ac:dyDescent="0.2">
      <c r="A216" s="167"/>
      <c r="B216" s="35"/>
      <c r="C216" s="26" t="s">
        <v>173</v>
      </c>
      <c r="D216" s="162">
        <v>2</v>
      </c>
      <c r="E216" s="24">
        <v>0</v>
      </c>
      <c r="F216" s="24">
        <v>0</v>
      </c>
      <c r="G216" s="24">
        <v>0</v>
      </c>
      <c r="H216" s="24">
        <f>SUM(E216:G216)</f>
        <v>0</v>
      </c>
      <c r="I216" s="24">
        <v>0</v>
      </c>
      <c r="J216" s="24">
        <v>0</v>
      </c>
      <c r="K216" s="24">
        <f t="shared" si="62"/>
        <v>0</v>
      </c>
      <c r="L216" s="24">
        <v>0</v>
      </c>
      <c r="M216" s="24">
        <v>0</v>
      </c>
      <c r="N216" s="24">
        <v>0.2</v>
      </c>
      <c r="O216" s="24">
        <f t="shared" si="63"/>
        <v>0.2</v>
      </c>
      <c r="P216" s="24">
        <f>K216+O216</f>
        <v>0.2</v>
      </c>
      <c r="Q216" s="24">
        <v>0</v>
      </c>
      <c r="R216" s="24">
        <v>2.5</v>
      </c>
      <c r="S216" s="24">
        <f>SUM(Q216:R216)</f>
        <v>2.5</v>
      </c>
      <c r="T216" s="24">
        <f>P216+S216</f>
        <v>2.7</v>
      </c>
    </row>
    <row r="217" spans="1:20" ht="12.75" customHeight="1" x14ac:dyDescent="0.2">
      <c r="A217" s="167"/>
      <c r="B217" s="35"/>
      <c r="C217" s="26" t="s">
        <v>191</v>
      </c>
      <c r="D217" s="162">
        <v>2</v>
      </c>
      <c r="E217" s="24">
        <v>0</v>
      </c>
      <c r="F217" s="24">
        <v>0</v>
      </c>
      <c r="G217" s="24">
        <v>0</v>
      </c>
      <c r="H217" s="24">
        <f>SUM(E217:G217)</f>
        <v>0</v>
      </c>
      <c r="I217" s="24">
        <v>3</v>
      </c>
      <c r="J217" s="24">
        <v>0</v>
      </c>
      <c r="K217" s="24">
        <f t="shared" si="62"/>
        <v>3</v>
      </c>
      <c r="L217" s="24">
        <v>0</v>
      </c>
      <c r="M217" s="24">
        <v>0.02</v>
      </c>
      <c r="N217" s="24">
        <v>0</v>
      </c>
      <c r="O217" s="24">
        <f t="shared" si="63"/>
        <v>0.02</v>
      </c>
      <c r="P217" s="24">
        <f>K217+O217</f>
        <v>3.02</v>
      </c>
      <c r="Q217" s="24">
        <v>0.01</v>
      </c>
      <c r="R217" s="24">
        <v>0</v>
      </c>
      <c r="S217" s="24">
        <f>SUM(Q217:R217)</f>
        <v>0.01</v>
      </c>
      <c r="T217" s="24">
        <f>P217+S217</f>
        <v>3.03</v>
      </c>
    </row>
    <row r="218" spans="1:20" ht="12.75" customHeight="1" x14ac:dyDescent="0.2">
      <c r="A218" s="167"/>
      <c r="B218" s="35"/>
      <c r="C218" s="26" t="s">
        <v>182</v>
      </c>
      <c r="D218" s="162"/>
      <c r="E218" s="24"/>
      <c r="F218" s="24"/>
      <c r="G218" s="24"/>
      <c r="H218" s="24">
        <f>+G218+F218+E218</f>
        <v>0</v>
      </c>
      <c r="I218" s="24"/>
      <c r="J218" s="24"/>
      <c r="K218" s="24">
        <f t="shared" si="62"/>
        <v>0</v>
      </c>
      <c r="L218" s="24"/>
      <c r="M218" s="24"/>
      <c r="N218" s="24"/>
      <c r="O218" s="24">
        <f t="shared" si="63"/>
        <v>0</v>
      </c>
      <c r="P218" s="24">
        <f>+O218+K218</f>
        <v>0</v>
      </c>
      <c r="Q218" s="24"/>
      <c r="R218" s="24"/>
      <c r="S218" s="24">
        <f>+R218+Q218</f>
        <v>0</v>
      </c>
      <c r="T218" s="24">
        <f>+S218+P218</f>
        <v>0</v>
      </c>
    </row>
    <row r="219" spans="1:20" ht="12.75" customHeight="1" x14ac:dyDescent="0.2">
      <c r="A219" s="167"/>
      <c r="B219" s="35"/>
      <c r="C219" s="26" t="s">
        <v>166</v>
      </c>
      <c r="D219" s="162">
        <v>1</v>
      </c>
      <c r="E219" s="24">
        <v>0</v>
      </c>
      <c r="F219" s="24">
        <v>0</v>
      </c>
      <c r="G219" s="24">
        <v>0</v>
      </c>
      <c r="H219" s="24">
        <f>SUM(E219:G219)</f>
        <v>0</v>
      </c>
      <c r="I219" s="24">
        <v>0</v>
      </c>
      <c r="J219" s="24">
        <v>0</v>
      </c>
      <c r="K219" s="24">
        <f t="shared" si="62"/>
        <v>0</v>
      </c>
      <c r="L219" s="24">
        <v>0</v>
      </c>
      <c r="M219" s="24">
        <v>0</v>
      </c>
      <c r="N219" s="24">
        <v>0.01</v>
      </c>
      <c r="O219" s="24">
        <f t="shared" si="63"/>
        <v>0.01</v>
      </c>
      <c r="P219" s="24">
        <f>K219+O219</f>
        <v>0.01</v>
      </c>
      <c r="Q219" s="24">
        <v>0</v>
      </c>
      <c r="R219" s="24">
        <v>0</v>
      </c>
      <c r="S219" s="24">
        <f>SUM(Q219:R219)</f>
        <v>0</v>
      </c>
      <c r="T219" s="24">
        <f>P219+S219</f>
        <v>0.01</v>
      </c>
    </row>
    <row r="220" spans="1:20" ht="12.75" customHeight="1" x14ac:dyDescent="0.2">
      <c r="A220" s="167"/>
      <c r="B220" s="35"/>
      <c r="C220" s="26" t="s">
        <v>177</v>
      </c>
      <c r="D220" s="162">
        <v>1</v>
      </c>
      <c r="E220" s="24">
        <v>0</v>
      </c>
      <c r="F220" s="24">
        <v>0</v>
      </c>
      <c r="G220" s="24">
        <v>0</v>
      </c>
      <c r="H220" s="24">
        <f>SUM(E220:G220)</f>
        <v>0</v>
      </c>
      <c r="I220" s="24">
        <v>0</v>
      </c>
      <c r="J220" s="24">
        <v>0</v>
      </c>
      <c r="K220" s="24">
        <f t="shared" si="62"/>
        <v>0</v>
      </c>
      <c r="L220" s="24">
        <v>0.5</v>
      </c>
      <c r="M220" s="24">
        <v>0</v>
      </c>
      <c r="N220" s="24">
        <v>4.5</v>
      </c>
      <c r="O220" s="24">
        <f t="shared" si="63"/>
        <v>5</v>
      </c>
      <c r="P220" s="24">
        <f>K220+O220</f>
        <v>5</v>
      </c>
      <c r="Q220" s="24">
        <v>0</v>
      </c>
      <c r="R220" s="24">
        <v>0</v>
      </c>
      <c r="S220" s="24">
        <f>SUM(Q220:R220)</f>
        <v>0</v>
      </c>
      <c r="T220" s="24">
        <f>P220+S220</f>
        <v>5</v>
      </c>
    </row>
    <row r="221" spans="1:20" ht="12.75" customHeight="1" x14ac:dyDescent="0.2">
      <c r="A221" s="167"/>
      <c r="B221" s="35"/>
      <c r="C221" s="26" t="s">
        <v>304</v>
      </c>
      <c r="D221" s="162"/>
      <c r="E221" s="24"/>
      <c r="F221" s="24"/>
      <c r="G221" s="24"/>
      <c r="H221" s="24">
        <f>+G221+F221+E221</f>
        <v>0</v>
      </c>
      <c r="I221" s="24"/>
      <c r="J221" s="24"/>
      <c r="K221" s="24">
        <f t="shared" si="62"/>
        <v>0</v>
      </c>
      <c r="L221" s="24"/>
      <c r="M221" s="24"/>
      <c r="N221" s="24"/>
      <c r="O221" s="24">
        <f t="shared" si="63"/>
        <v>0</v>
      </c>
      <c r="P221" s="24">
        <f>+O221+K221</f>
        <v>0</v>
      </c>
      <c r="Q221" s="24"/>
      <c r="R221" s="24"/>
      <c r="S221" s="24">
        <f>+R221+Q221</f>
        <v>0</v>
      </c>
      <c r="T221" s="24">
        <f>+S221+P221</f>
        <v>0</v>
      </c>
    </row>
    <row r="222" spans="1:20" ht="12.75" customHeight="1" x14ac:dyDescent="0.2">
      <c r="A222" s="167"/>
      <c r="B222" s="35"/>
      <c r="C222" s="165" t="s">
        <v>179</v>
      </c>
      <c r="D222" s="160">
        <v>23</v>
      </c>
      <c r="E222" s="25">
        <v>0.01</v>
      </c>
      <c r="F222" s="25">
        <v>0.4</v>
      </c>
      <c r="G222" s="25">
        <v>0.1</v>
      </c>
      <c r="H222" s="25">
        <f>SUM(E222:G222)</f>
        <v>0.51</v>
      </c>
      <c r="I222" s="25">
        <v>0.71000000000000008</v>
      </c>
      <c r="J222" s="25">
        <v>0</v>
      </c>
      <c r="K222" s="25">
        <f t="shared" si="62"/>
        <v>1.2200000000000002</v>
      </c>
      <c r="L222" s="25">
        <v>0.03</v>
      </c>
      <c r="M222" s="25">
        <v>8.75</v>
      </c>
      <c r="N222" s="25">
        <v>0.86</v>
      </c>
      <c r="O222" s="25">
        <f t="shared" si="63"/>
        <v>9.6399999999999988</v>
      </c>
      <c r="P222" s="25">
        <f>K222+O222</f>
        <v>10.86</v>
      </c>
      <c r="Q222" s="25">
        <v>0</v>
      </c>
      <c r="R222" s="25">
        <v>1.1500000000000001</v>
      </c>
      <c r="S222" s="25">
        <f>SUM(Q222:R222)</f>
        <v>1.1500000000000001</v>
      </c>
      <c r="T222" s="25">
        <f>P222+S222</f>
        <v>12.01</v>
      </c>
    </row>
    <row r="223" spans="1:20" ht="12.75" customHeight="1" x14ac:dyDescent="0.25">
      <c r="A223" s="230" t="s">
        <v>0</v>
      </c>
      <c r="B223" s="231"/>
      <c r="C223" s="232" t="s">
        <v>0</v>
      </c>
      <c r="D223" s="53">
        <f>SUM(D191:D222)</f>
        <v>851</v>
      </c>
      <c r="E223" s="54">
        <f>SUM(E191:E222)</f>
        <v>94.820000000000007</v>
      </c>
      <c r="F223" s="54">
        <f>SUM(F191:F222)</f>
        <v>132.73800000000003</v>
      </c>
      <c r="G223" s="54">
        <f>SUM(G191:G222)</f>
        <v>185.8</v>
      </c>
      <c r="H223" s="54">
        <f>+G223+F223+E223</f>
        <v>413.358</v>
      </c>
      <c r="I223" s="54">
        <f>SUM(I191:I222)</f>
        <v>499.18999999999994</v>
      </c>
      <c r="J223" s="54">
        <f>SUM(J191:J222)</f>
        <v>7.7299999999999995</v>
      </c>
      <c r="K223" s="54">
        <f>+J223+I223+H223</f>
        <v>920.27800000000002</v>
      </c>
      <c r="L223" s="54">
        <f>SUM(L191:L222)</f>
        <v>54.813999999999993</v>
      </c>
      <c r="M223" s="54">
        <f>SUM(M191:M222)</f>
        <v>654.49689999999975</v>
      </c>
      <c r="N223" s="54">
        <f>SUM(N191:N222)</f>
        <v>157.04</v>
      </c>
      <c r="O223" s="54">
        <f>+N223+M223+L223</f>
        <v>866.35089999999968</v>
      </c>
      <c r="P223" s="54">
        <f>+O223+K223</f>
        <v>1786.6288999999997</v>
      </c>
      <c r="Q223" s="54">
        <f>SUM(Q191:Q222)</f>
        <v>101.91</v>
      </c>
      <c r="R223" s="54">
        <f>SUM(R191:R222)</f>
        <v>490.34</v>
      </c>
      <c r="S223" s="54">
        <f>+R223+Q223</f>
        <v>592.25</v>
      </c>
      <c r="T223" s="55">
        <f>+S223+P223</f>
        <v>2378.8788999999997</v>
      </c>
    </row>
    <row r="224" spans="1:20" ht="12.75" customHeight="1" x14ac:dyDescent="0.2">
      <c r="A224" s="166" t="s">
        <v>406</v>
      </c>
      <c r="B224" s="35" t="s">
        <v>219</v>
      </c>
      <c r="C224" s="161" t="s">
        <v>219</v>
      </c>
      <c r="D224" s="153">
        <v>22</v>
      </c>
      <c r="E224" s="154">
        <v>0</v>
      </c>
      <c r="F224" s="154">
        <v>0</v>
      </c>
      <c r="G224" s="154">
        <v>0</v>
      </c>
      <c r="H224" s="154">
        <f>SUM(E224:G224)</f>
        <v>0</v>
      </c>
      <c r="I224" s="154">
        <v>2.9000000000000004</v>
      </c>
      <c r="J224" s="154">
        <v>0</v>
      </c>
      <c r="K224" s="154">
        <f t="shared" ref="K224:K235" si="71">SUM(H224:J224)</f>
        <v>2.9000000000000004</v>
      </c>
      <c r="L224" s="154">
        <v>0.5</v>
      </c>
      <c r="M224" s="154">
        <v>8.6999999999999993</v>
      </c>
      <c r="N224" s="154">
        <v>1.35</v>
      </c>
      <c r="O224" s="154">
        <f t="shared" ref="O224:O235" si="72">SUM(L224:N224)</f>
        <v>10.549999999999999</v>
      </c>
      <c r="P224" s="154">
        <f>K224+O224</f>
        <v>13.45</v>
      </c>
      <c r="Q224" s="154">
        <v>3</v>
      </c>
      <c r="R224" s="154">
        <v>7.64</v>
      </c>
      <c r="S224" s="154">
        <f>SUM(Q224:R224)</f>
        <v>10.64</v>
      </c>
      <c r="T224" s="154">
        <f>P224+S224</f>
        <v>24.09</v>
      </c>
    </row>
    <row r="225" spans="1:20" ht="12.75" customHeight="1" x14ac:dyDescent="0.2">
      <c r="A225" s="167"/>
      <c r="B225" s="35"/>
      <c r="C225" s="26" t="s">
        <v>205</v>
      </c>
      <c r="D225" s="162">
        <v>12</v>
      </c>
      <c r="E225" s="24">
        <v>0</v>
      </c>
      <c r="F225" s="24">
        <v>0</v>
      </c>
      <c r="G225" s="24">
        <v>0</v>
      </c>
      <c r="H225" s="24">
        <f>SUM(E225:G225)</f>
        <v>0</v>
      </c>
      <c r="I225" s="24">
        <v>1</v>
      </c>
      <c r="J225" s="24">
        <v>0</v>
      </c>
      <c r="K225" s="24">
        <f t="shared" si="71"/>
        <v>1</v>
      </c>
      <c r="L225" s="24">
        <v>1.3</v>
      </c>
      <c r="M225" s="24">
        <v>2.6</v>
      </c>
      <c r="N225" s="24">
        <v>0.89999999999999991</v>
      </c>
      <c r="O225" s="24">
        <f t="shared" si="72"/>
        <v>4.8000000000000007</v>
      </c>
      <c r="P225" s="24">
        <f>K225+O225</f>
        <v>5.8000000000000007</v>
      </c>
      <c r="Q225" s="24">
        <v>0.1</v>
      </c>
      <c r="R225" s="24">
        <v>11.100000000000001</v>
      </c>
      <c r="S225" s="24">
        <f>SUM(Q225:R225)</f>
        <v>11.200000000000001</v>
      </c>
      <c r="T225" s="24">
        <f>P225+S225</f>
        <v>17</v>
      </c>
    </row>
    <row r="226" spans="1:20" ht="12.75" customHeight="1" x14ac:dyDescent="0.2">
      <c r="A226" s="167"/>
      <c r="B226" s="35"/>
      <c r="C226" s="26" t="s">
        <v>275</v>
      </c>
      <c r="D226" s="162"/>
      <c r="E226" s="24"/>
      <c r="F226" s="24"/>
      <c r="G226" s="24"/>
      <c r="H226" s="24">
        <f>+G226+F226+E226</f>
        <v>0</v>
      </c>
      <c r="I226" s="24"/>
      <c r="J226" s="24"/>
      <c r="K226" s="24">
        <f t="shared" si="71"/>
        <v>0</v>
      </c>
      <c r="L226" s="24"/>
      <c r="M226" s="24"/>
      <c r="N226" s="24"/>
      <c r="O226" s="24">
        <f t="shared" si="72"/>
        <v>0</v>
      </c>
      <c r="P226" s="24">
        <f>+O226+K226</f>
        <v>0</v>
      </c>
      <c r="Q226" s="24"/>
      <c r="R226" s="24"/>
      <c r="S226" s="24">
        <f>+R226+Q226</f>
        <v>0</v>
      </c>
      <c r="T226" s="24">
        <f>+S226+P226</f>
        <v>0</v>
      </c>
    </row>
    <row r="227" spans="1:20" ht="12.75" customHeight="1" x14ac:dyDescent="0.2">
      <c r="A227" s="167"/>
      <c r="B227" s="35"/>
      <c r="C227" s="26" t="s">
        <v>202</v>
      </c>
      <c r="D227" s="162">
        <v>4</v>
      </c>
      <c r="E227" s="24">
        <v>0</v>
      </c>
      <c r="F227" s="24">
        <v>0.06</v>
      </c>
      <c r="G227" s="24">
        <v>0</v>
      </c>
      <c r="H227" s="24">
        <f t="shared" ref="H227:H232" si="73">SUM(E227:G227)</f>
        <v>0.06</v>
      </c>
      <c r="I227" s="24">
        <v>4.5</v>
      </c>
      <c r="J227" s="24">
        <v>0</v>
      </c>
      <c r="K227" s="24">
        <f t="shared" si="71"/>
        <v>4.5599999999999996</v>
      </c>
      <c r="L227" s="24">
        <v>0.29000000000000004</v>
      </c>
      <c r="M227" s="24">
        <v>0.12000000000000001</v>
      </c>
      <c r="N227" s="24">
        <v>0</v>
      </c>
      <c r="O227" s="24">
        <f t="shared" si="72"/>
        <v>0.41000000000000003</v>
      </c>
      <c r="P227" s="24">
        <f t="shared" ref="P227:P232" si="74">K227+O227</f>
        <v>4.97</v>
      </c>
      <c r="Q227" s="24">
        <v>0</v>
      </c>
      <c r="R227" s="24">
        <v>0</v>
      </c>
      <c r="S227" s="24">
        <f t="shared" ref="S227:S232" si="75">SUM(Q227:R227)</f>
        <v>0</v>
      </c>
      <c r="T227" s="24">
        <f t="shared" ref="T227:T232" si="76">P227+S227</f>
        <v>4.97</v>
      </c>
    </row>
    <row r="228" spans="1:20" ht="12.75" customHeight="1" x14ac:dyDescent="0.2">
      <c r="A228" s="167"/>
      <c r="B228" s="35"/>
      <c r="C228" s="26" t="s">
        <v>195</v>
      </c>
      <c r="D228" s="162">
        <v>10</v>
      </c>
      <c r="E228" s="24">
        <v>0</v>
      </c>
      <c r="F228" s="24">
        <v>0.05</v>
      </c>
      <c r="G228" s="24">
        <v>0</v>
      </c>
      <c r="H228" s="24">
        <f t="shared" si="73"/>
        <v>0.05</v>
      </c>
      <c r="I228" s="24">
        <v>6.1</v>
      </c>
      <c r="J228" s="24">
        <v>0</v>
      </c>
      <c r="K228" s="24">
        <f t="shared" si="71"/>
        <v>6.1499999999999995</v>
      </c>
      <c r="L228" s="24">
        <v>0.2</v>
      </c>
      <c r="M228" s="24">
        <v>21.25</v>
      </c>
      <c r="N228" s="24">
        <v>2</v>
      </c>
      <c r="O228" s="24">
        <f t="shared" si="72"/>
        <v>23.45</v>
      </c>
      <c r="P228" s="24">
        <f t="shared" si="74"/>
        <v>29.599999999999998</v>
      </c>
      <c r="Q228" s="24">
        <v>0</v>
      </c>
      <c r="R228" s="24">
        <v>0.05</v>
      </c>
      <c r="S228" s="24">
        <f t="shared" si="75"/>
        <v>0.05</v>
      </c>
      <c r="T228" s="24">
        <f t="shared" si="76"/>
        <v>29.65</v>
      </c>
    </row>
    <row r="229" spans="1:20" ht="12.75" customHeight="1" x14ac:dyDescent="0.2">
      <c r="A229" s="167"/>
      <c r="B229" s="35"/>
      <c r="C229" s="26" t="s">
        <v>204</v>
      </c>
      <c r="D229" s="162">
        <v>4</v>
      </c>
      <c r="E229" s="24">
        <v>0</v>
      </c>
      <c r="F229" s="24">
        <v>0.5</v>
      </c>
      <c r="G229" s="24">
        <v>0</v>
      </c>
      <c r="H229" s="24">
        <f t="shared" si="73"/>
        <v>0.5</v>
      </c>
      <c r="I229" s="24">
        <v>7</v>
      </c>
      <c r="J229" s="24">
        <v>0</v>
      </c>
      <c r="K229" s="24">
        <f t="shared" si="71"/>
        <v>7.5</v>
      </c>
      <c r="L229" s="24">
        <v>0.7</v>
      </c>
      <c r="M229" s="24">
        <v>0.6</v>
      </c>
      <c r="N229" s="24">
        <v>0.1</v>
      </c>
      <c r="O229" s="24">
        <f t="shared" si="72"/>
        <v>1.4</v>
      </c>
      <c r="P229" s="24">
        <f t="shared" si="74"/>
        <v>8.9</v>
      </c>
      <c r="Q229" s="24">
        <v>0</v>
      </c>
      <c r="R229" s="24">
        <v>0</v>
      </c>
      <c r="S229" s="24">
        <f t="shared" si="75"/>
        <v>0</v>
      </c>
      <c r="T229" s="24">
        <f t="shared" si="76"/>
        <v>8.9</v>
      </c>
    </row>
    <row r="230" spans="1:20" ht="12.75" customHeight="1" x14ac:dyDescent="0.2">
      <c r="A230" s="167"/>
      <c r="B230" s="35"/>
      <c r="C230" s="26" t="s">
        <v>277</v>
      </c>
      <c r="D230" s="162">
        <v>2</v>
      </c>
      <c r="E230" s="24">
        <v>0</v>
      </c>
      <c r="F230" s="24">
        <v>0</v>
      </c>
      <c r="G230" s="24">
        <v>0</v>
      </c>
      <c r="H230" s="24">
        <f t="shared" si="73"/>
        <v>0</v>
      </c>
      <c r="I230" s="24">
        <v>0</v>
      </c>
      <c r="J230" s="24">
        <v>0</v>
      </c>
      <c r="K230" s="24">
        <f t="shared" si="71"/>
        <v>0</v>
      </c>
      <c r="L230" s="24">
        <v>0.2</v>
      </c>
      <c r="M230" s="24">
        <v>0.2</v>
      </c>
      <c r="N230" s="24">
        <v>2.85</v>
      </c>
      <c r="O230" s="24">
        <f t="shared" si="72"/>
        <v>3.25</v>
      </c>
      <c r="P230" s="24">
        <f t="shared" si="74"/>
        <v>3.25</v>
      </c>
      <c r="Q230" s="24">
        <v>0</v>
      </c>
      <c r="R230" s="24">
        <v>0</v>
      </c>
      <c r="S230" s="24">
        <f t="shared" si="75"/>
        <v>0</v>
      </c>
      <c r="T230" s="24">
        <f t="shared" si="76"/>
        <v>3.25</v>
      </c>
    </row>
    <row r="231" spans="1:20" ht="12.75" customHeight="1" x14ac:dyDescent="0.2">
      <c r="A231" s="167"/>
      <c r="B231" s="85"/>
      <c r="C231" s="26" t="s">
        <v>208</v>
      </c>
      <c r="D231" s="162">
        <v>5</v>
      </c>
      <c r="E231" s="24">
        <v>0</v>
      </c>
      <c r="F231" s="24">
        <v>0</v>
      </c>
      <c r="G231" s="24">
        <v>0</v>
      </c>
      <c r="H231" s="24">
        <f t="shared" si="73"/>
        <v>0</v>
      </c>
      <c r="I231" s="24">
        <v>0</v>
      </c>
      <c r="J231" s="24">
        <v>0</v>
      </c>
      <c r="K231" s="24">
        <f t="shared" si="71"/>
        <v>0</v>
      </c>
      <c r="L231" s="24">
        <v>0.9</v>
      </c>
      <c r="M231" s="24">
        <v>1.1000000000000001</v>
      </c>
      <c r="N231" s="24">
        <v>0.05</v>
      </c>
      <c r="O231" s="24">
        <f t="shared" si="72"/>
        <v>2.0499999999999998</v>
      </c>
      <c r="P231" s="24">
        <f t="shared" si="74"/>
        <v>2.0499999999999998</v>
      </c>
      <c r="Q231" s="24">
        <v>0</v>
      </c>
      <c r="R231" s="24">
        <v>9</v>
      </c>
      <c r="S231" s="24">
        <f t="shared" si="75"/>
        <v>9</v>
      </c>
      <c r="T231" s="24">
        <f t="shared" si="76"/>
        <v>11.05</v>
      </c>
    </row>
    <row r="232" spans="1:20" ht="12.75" customHeight="1" x14ac:dyDescent="0.2">
      <c r="A232" s="167"/>
      <c r="B232" s="35" t="s">
        <v>431</v>
      </c>
      <c r="C232" s="26" t="s">
        <v>412</v>
      </c>
      <c r="D232" s="162">
        <v>12</v>
      </c>
      <c r="E232" s="24">
        <v>0</v>
      </c>
      <c r="F232" s="24">
        <v>6</v>
      </c>
      <c r="G232" s="24">
        <v>0</v>
      </c>
      <c r="H232" s="24">
        <f t="shared" si="73"/>
        <v>6</v>
      </c>
      <c r="I232" s="24">
        <v>0.79999999999999993</v>
      </c>
      <c r="J232" s="24">
        <v>0</v>
      </c>
      <c r="K232" s="24">
        <f t="shared" si="71"/>
        <v>6.8</v>
      </c>
      <c r="L232" s="24">
        <v>0.84</v>
      </c>
      <c r="M232" s="24">
        <v>3.01</v>
      </c>
      <c r="N232" s="24">
        <v>0.75</v>
      </c>
      <c r="O232" s="24">
        <f t="shared" si="72"/>
        <v>4.5999999999999996</v>
      </c>
      <c r="P232" s="24">
        <f t="shared" si="74"/>
        <v>11.399999999999999</v>
      </c>
      <c r="Q232" s="24">
        <v>0</v>
      </c>
      <c r="R232" s="24">
        <v>7.58</v>
      </c>
      <c r="S232" s="24">
        <f t="shared" si="75"/>
        <v>7.58</v>
      </c>
      <c r="T232" s="24">
        <f t="shared" si="76"/>
        <v>18.979999999999997</v>
      </c>
    </row>
    <row r="233" spans="1:20" ht="12.75" customHeight="1" x14ac:dyDescent="0.2">
      <c r="A233" s="167"/>
      <c r="B233" s="35"/>
      <c r="C233" s="26" t="s">
        <v>305</v>
      </c>
      <c r="D233" s="162"/>
      <c r="E233" s="24"/>
      <c r="F233" s="24"/>
      <c r="G233" s="24"/>
      <c r="H233" s="24">
        <f>+G233+F233+E233</f>
        <v>0</v>
      </c>
      <c r="I233" s="24"/>
      <c r="J233" s="24"/>
      <c r="K233" s="24">
        <f t="shared" si="71"/>
        <v>0</v>
      </c>
      <c r="L233" s="24"/>
      <c r="M233" s="24"/>
      <c r="N233" s="24"/>
      <c r="O233" s="24">
        <f t="shared" si="72"/>
        <v>0</v>
      </c>
      <c r="P233" s="24">
        <f>+O233+K233</f>
        <v>0</v>
      </c>
      <c r="Q233" s="24"/>
      <c r="R233" s="24"/>
      <c r="S233" s="24">
        <f>+R233+Q233</f>
        <v>0</v>
      </c>
      <c r="T233" s="24">
        <f>+S233+P233</f>
        <v>0</v>
      </c>
    </row>
    <row r="234" spans="1:20" ht="12.75" customHeight="1" x14ac:dyDescent="0.2">
      <c r="A234" s="167"/>
      <c r="B234" s="35"/>
      <c r="C234" s="26" t="s">
        <v>413</v>
      </c>
      <c r="D234" s="162">
        <v>4</v>
      </c>
      <c r="E234" s="24">
        <v>0</v>
      </c>
      <c r="F234" s="24">
        <v>0</v>
      </c>
      <c r="G234" s="24">
        <v>0</v>
      </c>
      <c r="H234" s="24">
        <f>SUM(E234:G234)</f>
        <v>0</v>
      </c>
      <c r="I234" s="24">
        <v>0</v>
      </c>
      <c r="J234" s="24">
        <v>0</v>
      </c>
      <c r="K234" s="24">
        <f t="shared" si="71"/>
        <v>0</v>
      </c>
      <c r="L234" s="24">
        <v>0.5</v>
      </c>
      <c r="M234" s="24">
        <v>0.99199999999999999</v>
      </c>
      <c r="N234" s="24">
        <v>0.2</v>
      </c>
      <c r="O234" s="24">
        <f t="shared" si="72"/>
        <v>1.6919999999999999</v>
      </c>
      <c r="P234" s="24">
        <f>K234+O234</f>
        <v>1.6919999999999999</v>
      </c>
      <c r="Q234" s="24">
        <v>0</v>
      </c>
      <c r="R234" s="24">
        <v>0.1</v>
      </c>
      <c r="S234" s="24">
        <f>SUM(Q234:R234)</f>
        <v>0.1</v>
      </c>
      <c r="T234" s="24">
        <f>P234+S234</f>
        <v>1.792</v>
      </c>
    </row>
    <row r="235" spans="1:20" ht="12.75" customHeight="1" x14ac:dyDescent="0.2">
      <c r="A235" s="167"/>
      <c r="B235" s="35"/>
      <c r="C235" s="165" t="s">
        <v>201</v>
      </c>
      <c r="D235" s="160">
        <v>2</v>
      </c>
      <c r="E235" s="25">
        <v>0</v>
      </c>
      <c r="F235" s="25">
        <v>0</v>
      </c>
      <c r="G235" s="25">
        <v>0</v>
      </c>
      <c r="H235" s="25">
        <f>SUM(E235:G235)</f>
        <v>0</v>
      </c>
      <c r="I235" s="25">
        <v>0</v>
      </c>
      <c r="J235" s="25">
        <v>0</v>
      </c>
      <c r="K235" s="25">
        <f t="shared" si="71"/>
        <v>0</v>
      </c>
      <c r="L235" s="25">
        <v>0</v>
      </c>
      <c r="M235" s="25">
        <v>0</v>
      </c>
      <c r="N235" s="25">
        <v>0.5</v>
      </c>
      <c r="O235" s="25">
        <f t="shared" si="72"/>
        <v>0.5</v>
      </c>
      <c r="P235" s="25">
        <f>K235+O235</f>
        <v>0.5</v>
      </c>
      <c r="Q235" s="25">
        <v>0</v>
      </c>
      <c r="R235" s="25">
        <v>0.5</v>
      </c>
      <c r="S235" s="25">
        <f>SUM(Q235:R235)</f>
        <v>0.5</v>
      </c>
      <c r="T235" s="25">
        <f>P235+S235</f>
        <v>1</v>
      </c>
    </row>
    <row r="236" spans="1:20" ht="12.75" customHeight="1" x14ac:dyDescent="0.25">
      <c r="A236" s="230" t="s">
        <v>0</v>
      </c>
      <c r="B236" s="231"/>
      <c r="C236" s="232" t="s">
        <v>0</v>
      </c>
      <c r="D236" s="53">
        <f>SUM(D224:D235)</f>
        <v>77</v>
      </c>
      <c r="E236" s="54">
        <f>SUM(E224:E235)</f>
        <v>0</v>
      </c>
      <c r="F236" s="54">
        <f>SUM(F224:F235)</f>
        <v>6.61</v>
      </c>
      <c r="G236" s="54">
        <f>SUM(G224:G235)</f>
        <v>0</v>
      </c>
      <c r="H236" s="54">
        <f>+G236+F236+E236</f>
        <v>6.61</v>
      </c>
      <c r="I236" s="54">
        <f>SUM(I224:I235)</f>
        <v>22.3</v>
      </c>
      <c r="J236" s="54">
        <f>SUM(J224:J235)</f>
        <v>0</v>
      </c>
      <c r="K236" s="54">
        <f>+J236+I236+H236</f>
        <v>28.91</v>
      </c>
      <c r="L236" s="54">
        <f>SUM(L224:L235)</f>
        <v>5.4300000000000006</v>
      </c>
      <c r="M236" s="54">
        <f>SUM(M224:M235)</f>
        <v>38.572000000000003</v>
      </c>
      <c r="N236" s="54">
        <f>SUM(N224:N235)</f>
        <v>8.6999999999999993</v>
      </c>
      <c r="O236" s="54">
        <f>+N236+M236+L236</f>
        <v>52.702000000000005</v>
      </c>
      <c r="P236" s="54">
        <f>+O236+K236</f>
        <v>81.612000000000009</v>
      </c>
      <c r="Q236" s="54">
        <f>SUM(Q224:Q235)</f>
        <v>3.1</v>
      </c>
      <c r="R236" s="54">
        <f>SUM(R224:R235)</f>
        <v>35.970000000000006</v>
      </c>
      <c r="S236" s="54">
        <f>+R236+Q236</f>
        <v>39.070000000000007</v>
      </c>
      <c r="T236" s="55">
        <f>+S236+P236</f>
        <v>120.68200000000002</v>
      </c>
    </row>
    <row r="237" spans="1:20" ht="12.75" customHeight="1" x14ac:dyDescent="0.2">
      <c r="A237" s="166" t="s">
        <v>9</v>
      </c>
      <c r="B237" s="35" t="s">
        <v>207</v>
      </c>
      <c r="C237" s="161" t="s">
        <v>207</v>
      </c>
      <c r="D237" s="153">
        <v>5</v>
      </c>
      <c r="E237" s="154">
        <v>1.2</v>
      </c>
      <c r="F237" s="154">
        <v>0</v>
      </c>
      <c r="G237" s="154">
        <v>0</v>
      </c>
      <c r="H237" s="154">
        <f>SUM(E237:G237)</f>
        <v>1.2</v>
      </c>
      <c r="I237" s="154">
        <v>9.1</v>
      </c>
      <c r="J237" s="154">
        <v>0</v>
      </c>
      <c r="K237" s="154">
        <f t="shared" ref="K237:K267" si="77">SUM(H237:J237)</f>
        <v>10.299999999999999</v>
      </c>
      <c r="L237" s="154">
        <v>0.13</v>
      </c>
      <c r="M237" s="154">
        <v>1.07</v>
      </c>
      <c r="N237" s="154">
        <v>0.5</v>
      </c>
      <c r="O237" s="154">
        <f t="shared" ref="O237:O267" si="78">SUM(L237:N237)</f>
        <v>1.7000000000000002</v>
      </c>
      <c r="P237" s="154">
        <f>K237+O237</f>
        <v>12</v>
      </c>
      <c r="Q237" s="154">
        <v>0</v>
      </c>
      <c r="R237" s="154">
        <v>7.6000000000000005</v>
      </c>
      <c r="S237" s="154">
        <f>SUM(Q237:R237)</f>
        <v>7.6000000000000005</v>
      </c>
      <c r="T237" s="154">
        <f>P237+S237</f>
        <v>19.600000000000001</v>
      </c>
    </row>
    <row r="238" spans="1:20" ht="12.75" customHeight="1" x14ac:dyDescent="0.2">
      <c r="A238" s="167"/>
      <c r="B238" s="35"/>
      <c r="C238" s="26" t="s">
        <v>218</v>
      </c>
      <c r="D238" s="162">
        <v>2</v>
      </c>
      <c r="E238" s="24">
        <v>0</v>
      </c>
      <c r="F238" s="24">
        <v>0</v>
      </c>
      <c r="G238" s="24">
        <v>0</v>
      </c>
      <c r="H238" s="24">
        <f>SUM(E238:G238)</f>
        <v>0</v>
      </c>
      <c r="I238" s="24">
        <v>0.2</v>
      </c>
      <c r="J238" s="24">
        <v>0</v>
      </c>
      <c r="K238" s="24">
        <f t="shared" si="77"/>
        <v>0.2</v>
      </c>
      <c r="L238" s="24">
        <v>0</v>
      </c>
      <c r="M238" s="24">
        <v>0</v>
      </c>
      <c r="N238" s="24">
        <v>0.2</v>
      </c>
      <c r="O238" s="24">
        <f t="shared" si="78"/>
        <v>0.2</v>
      </c>
      <c r="P238" s="24">
        <f>K238+O238</f>
        <v>0.4</v>
      </c>
      <c r="Q238" s="24">
        <v>0</v>
      </c>
      <c r="R238" s="24">
        <v>0.5</v>
      </c>
      <c r="S238" s="24">
        <f>SUM(Q238:R238)</f>
        <v>0.5</v>
      </c>
      <c r="T238" s="24">
        <f>P238+S238</f>
        <v>0.9</v>
      </c>
    </row>
    <row r="239" spans="1:20" ht="12.75" customHeight="1" x14ac:dyDescent="0.2">
      <c r="A239" s="167"/>
      <c r="B239" s="35"/>
      <c r="C239" s="26" t="s">
        <v>464</v>
      </c>
      <c r="D239" s="162"/>
      <c r="E239" s="24"/>
      <c r="F239" s="24"/>
      <c r="G239" s="24"/>
      <c r="H239" s="24">
        <f>+G239+F239+E239</f>
        <v>0</v>
      </c>
      <c r="I239" s="24"/>
      <c r="J239" s="24"/>
      <c r="K239" s="24">
        <f t="shared" si="77"/>
        <v>0</v>
      </c>
      <c r="L239" s="24"/>
      <c r="M239" s="24"/>
      <c r="N239" s="24"/>
      <c r="O239" s="24">
        <f t="shared" si="78"/>
        <v>0</v>
      </c>
      <c r="P239" s="24">
        <f>+O239+K239</f>
        <v>0</v>
      </c>
      <c r="Q239" s="24"/>
      <c r="R239" s="24"/>
      <c r="S239" s="24">
        <f>+R239+Q239</f>
        <v>0</v>
      </c>
      <c r="T239" s="24">
        <f>+S239+P239</f>
        <v>0</v>
      </c>
    </row>
    <row r="240" spans="1:20" ht="12.75" customHeight="1" x14ac:dyDescent="0.2">
      <c r="A240" s="167"/>
      <c r="B240" s="35"/>
      <c r="C240" s="26" t="s">
        <v>211</v>
      </c>
      <c r="D240" s="162">
        <v>2</v>
      </c>
      <c r="E240" s="24">
        <v>0</v>
      </c>
      <c r="F240" s="24">
        <v>0</v>
      </c>
      <c r="G240" s="24">
        <v>0</v>
      </c>
      <c r="H240" s="24">
        <f>SUM(E240:G240)</f>
        <v>0</v>
      </c>
      <c r="I240" s="24">
        <v>0</v>
      </c>
      <c r="J240" s="24">
        <v>0</v>
      </c>
      <c r="K240" s="24">
        <f t="shared" si="77"/>
        <v>0</v>
      </c>
      <c r="L240" s="24">
        <v>0</v>
      </c>
      <c r="M240" s="24">
        <v>1.1000000000000001</v>
      </c>
      <c r="N240" s="24">
        <v>0.1</v>
      </c>
      <c r="O240" s="24">
        <f t="shared" si="78"/>
        <v>1.2000000000000002</v>
      </c>
      <c r="P240" s="24">
        <f>K240+O240</f>
        <v>1.2000000000000002</v>
      </c>
      <c r="Q240" s="24">
        <v>0</v>
      </c>
      <c r="R240" s="24">
        <v>0</v>
      </c>
      <c r="S240" s="24">
        <f>SUM(Q240:R240)</f>
        <v>0</v>
      </c>
      <c r="T240" s="24">
        <f>P240+S240</f>
        <v>1.2000000000000002</v>
      </c>
    </row>
    <row r="241" spans="1:20" ht="12.75" customHeight="1" x14ac:dyDescent="0.2">
      <c r="A241" s="167"/>
      <c r="B241" s="35"/>
      <c r="C241" s="26" t="s">
        <v>325</v>
      </c>
      <c r="D241" s="162"/>
      <c r="E241" s="24"/>
      <c r="F241" s="24"/>
      <c r="G241" s="24"/>
      <c r="H241" s="24">
        <f>+G241+F241+E241</f>
        <v>0</v>
      </c>
      <c r="I241" s="24"/>
      <c r="J241" s="24"/>
      <c r="K241" s="24">
        <f t="shared" si="77"/>
        <v>0</v>
      </c>
      <c r="L241" s="24"/>
      <c r="M241" s="24"/>
      <c r="N241" s="24"/>
      <c r="O241" s="24">
        <f t="shared" si="78"/>
        <v>0</v>
      </c>
      <c r="P241" s="24">
        <f>+O241+K241</f>
        <v>0</v>
      </c>
      <c r="Q241" s="24"/>
      <c r="R241" s="24"/>
      <c r="S241" s="24">
        <f>+R241+Q241</f>
        <v>0</v>
      </c>
      <c r="T241" s="24">
        <f>+S241+P241</f>
        <v>0</v>
      </c>
    </row>
    <row r="242" spans="1:20" ht="12.75" customHeight="1" x14ac:dyDescent="0.2">
      <c r="A242" s="167"/>
      <c r="B242" s="35"/>
      <c r="C242" s="26" t="s">
        <v>216</v>
      </c>
      <c r="D242" s="162"/>
      <c r="E242" s="24"/>
      <c r="F242" s="24"/>
      <c r="G242" s="24"/>
      <c r="H242" s="24">
        <f>+G242+F242+E242</f>
        <v>0</v>
      </c>
      <c r="I242" s="24"/>
      <c r="J242" s="24"/>
      <c r="K242" s="24">
        <f t="shared" si="77"/>
        <v>0</v>
      </c>
      <c r="L242" s="24"/>
      <c r="M242" s="24"/>
      <c r="N242" s="24"/>
      <c r="O242" s="24">
        <f t="shared" si="78"/>
        <v>0</v>
      </c>
      <c r="P242" s="24">
        <f>+O242+K242</f>
        <v>0</v>
      </c>
      <c r="Q242" s="24"/>
      <c r="R242" s="24"/>
      <c r="S242" s="24">
        <f>+R242+Q242</f>
        <v>0</v>
      </c>
      <c r="T242" s="24">
        <f>+S242+P242</f>
        <v>0</v>
      </c>
    </row>
    <row r="243" spans="1:20" ht="12.75" customHeight="1" x14ac:dyDescent="0.2">
      <c r="A243" s="167"/>
      <c r="B243" s="35"/>
      <c r="C243" s="26" t="s">
        <v>213</v>
      </c>
      <c r="D243" s="162"/>
      <c r="E243" s="24"/>
      <c r="F243" s="24"/>
      <c r="G243" s="24"/>
      <c r="H243" s="24">
        <f>+G243+F243+E243</f>
        <v>0</v>
      </c>
      <c r="I243" s="24"/>
      <c r="J243" s="24"/>
      <c r="K243" s="24">
        <f t="shared" si="77"/>
        <v>0</v>
      </c>
      <c r="L243" s="24"/>
      <c r="M243" s="24"/>
      <c r="N243" s="24"/>
      <c r="O243" s="24">
        <f t="shared" si="78"/>
        <v>0</v>
      </c>
      <c r="P243" s="24">
        <f>+O243+K243</f>
        <v>0</v>
      </c>
      <c r="Q243" s="24"/>
      <c r="R243" s="24"/>
      <c r="S243" s="24">
        <f>+R243+Q243</f>
        <v>0</v>
      </c>
      <c r="T243" s="24">
        <f>+S243+P243</f>
        <v>0</v>
      </c>
    </row>
    <row r="244" spans="1:20" ht="12.75" customHeight="1" x14ac:dyDescent="0.2">
      <c r="A244" s="167"/>
      <c r="B244" s="85"/>
      <c r="C244" s="26" t="s">
        <v>217</v>
      </c>
      <c r="D244" s="162">
        <v>7</v>
      </c>
      <c r="E244" s="24">
        <v>2.06</v>
      </c>
      <c r="F244" s="24">
        <v>0</v>
      </c>
      <c r="G244" s="24">
        <v>0.4</v>
      </c>
      <c r="H244" s="24">
        <f t="shared" ref="H244:H250" si="79">SUM(E244:G244)</f>
        <v>2.46</v>
      </c>
      <c r="I244" s="24">
        <v>0.7</v>
      </c>
      <c r="J244" s="24">
        <v>0</v>
      </c>
      <c r="K244" s="24">
        <f t="shared" si="77"/>
        <v>3.16</v>
      </c>
      <c r="L244" s="24">
        <v>0.7</v>
      </c>
      <c r="M244" s="24">
        <v>1.7000000000000002</v>
      </c>
      <c r="N244" s="24">
        <v>0</v>
      </c>
      <c r="O244" s="24">
        <f t="shared" si="78"/>
        <v>2.4000000000000004</v>
      </c>
      <c r="P244" s="24">
        <f t="shared" ref="P244:P250" si="80">K244+O244</f>
        <v>5.5600000000000005</v>
      </c>
      <c r="Q244" s="24">
        <v>0</v>
      </c>
      <c r="R244" s="24">
        <v>2.38</v>
      </c>
      <c r="S244" s="24">
        <f t="shared" ref="S244:S250" si="81">SUM(Q244:R244)</f>
        <v>2.38</v>
      </c>
      <c r="T244" s="24">
        <f t="shared" ref="T244:T250" si="82">P244+S244</f>
        <v>7.94</v>
      </c>
    </row>
    <row r="245" spans="1:20" ht="12.75" customHeight="1" x14ac:dyDescent="0.2">
      <c r="A245" s="167"/>
      <c r="B245" s="35" t="s">
        <v>203</v>
      </c>
      <c r="C245" s="26" t="s">
        <v>210</v>
      </c>
      <c r="D245" s="162">
        <v>88</v>
      </c>
      <c r="E245" s="24">
        <v>0</v>
      </c>
      <c r="F245" s="24">
        <v>0</v>
      </c>
      <c r="G245" s="24">
        <v>0</v>
      </c>
      <c r="H245" s="24">
        <f t="shared" si="79"/>
        <v>0</v>
      </c>
      <c r="I245" s="24">
        <v>0</v>
      </c>
      <c r="J245" s="24">
        <v>0</v>
      </c>
      <c r="K245" s="24">
        <f t="shared" si="77"/>
        <v>0</v>
      </c>
      <c r="L245" s="24">
        <v>1.4500000000000002</v>
      </c>
      <c r="M245" s="24">
        <v>68.160000000000068</v>
      </c>
      <c r="N245" s="24">
        <v>9.48</v>
      </c>
      <c r="O245" s="24">
        <f t="shared" si="78"/>
        <v>79.090000000000074</v>
      </c>
      <c r="P245" s="24">
        <f t="shared" si="80"/>
        <v>79.090000000000074</v>
      </c>
      <c r="Q245" s="24">
        <v>0</v>
      </c>
      <c r="R245" s="24">
        <v>0.99</v>
      </c>
      <c r="S245" s="24">
        <f t="shared" si="81"/>
        <v>0.99</v>
      </c>
      <c r="T245" s="24">
        <f t="shared" si="82"/>
        <v>80.080000000000069</v>
      </c>
    </row>
    <row r="246" spans="1:20" ht="12.75" customHeight="1" x14ac:dyDescent="0.2">
      <c r="A246" s="167"/>
      <c r="B246" s="35"/>
      <c r="C246" s="26" t="s">
        <v>273</v>
      </c>
      <c r="D246" s="162">
        <v>5</v>
      </c>
      <c r="E246" s="24">
        <v>0</v>
      </c>
      <c r="F246" s="24">
        <v>0</v>
      </c>
      <c r="G246" s="24">
        <v>0</v>
      </c>
      <c r="H246" s="24">
        <f t="shared" si="79"/>
        <v>0</v>
      </c>
      <c r="I246" s="24">
        <v>0</v>
      </c>
      <c r="J246" s="24">
        <v>0</v>
      </c>
      <c r="K246" s="24">
        <f t="shared" si="77"/>
        <v>0</v>
      </c>
      <c r="L246" s="24">
        <v>0.5</v>
      </c>
      <c r="M246" s="24">
        <v>5</v>
      </c>
      <c r="N246" s="24">
        <v>0</v>
      </c>
      <c r="O246" s="24">
        <f t="shared" si="78"/>
        <v>5.5</v>
      </c>
      <c r="P246" s="24">
        <f t="shared" si="80"/>
        <v>5.5</v>
      </c>
      <c r="Q246" s="24">
        <v>0</v>
      </c>
      <c r="R246" s="24">
        <v>0</v>
      </c>
      <c r="S246" s="24">
        <f t="shared" si="81"/>
        <v>0</v>
      </c>
      <c r="T246" s="24">
        <f t="shared" si="82"/>
        <v>5.5</v>
      </c>
    </row>
    <row r="247" spans="1:20" ht="12.75" customHeight="1" x14ac:dyDescent="0.2">
      <c r="A247" s="167"/>
      <c r="B247" s="35"/>
      <c r="C247" s="26" t="s">
        <v>193</v>
      </c>
      <c r="D247" s="162">
        <v>2</v>
      </c>
      <c r="E247" s="24">
        <v>0</v>
      </c>
      <c r="F247" s="24">
        <v>0</v>
      </c>
      <c r="G247" s="24">
        <v>0</v>
      </c>
      <c r="H247" s="24">
        <f t="shared" si="79"/>
        <v>0</v>
      </c>
      <c r="I247" s="24">
        <v>0</v>
      </c>
      <c r="J247" s="24">
        <v>0</v>
      </c>
      <c r="K247" s="24">
        <f t="shared" si="77"/>
        <v>0</v>
      </c>
      <c r="L247" s="24">
        <v>0.01</v>
      </c>
      <c r="M247" s="24">
        <v>2</v>
      </c>
      <c r="N247" s="24">
        <v>0</v>
      </c>
      <c r="O247" s="24">
        <f t="shared" si="78"/>
        <v>2.0099999999999998</v>
      </c>
      <c r="P247" s="24">
        <f t="shared" si="80"/>
        <v>2.0099999999999998</v>
      </c>
      <c r="Q247" s="24">
        <v>0</v>
      </c>
      <c r="R247" s="24">
        <v>0</v>
      </c>
      <c r="S247" s="24">
        <f t="shared" si="81"/>
        <v>0</v>
      </c>
      <c r="T247" s="24">
        <f t="shared" si="82"/>
        <v>2.0099999999999998</v>
      </c>
    </row>
    <row r="248" spans="1:20" ht="12.75" customHeight="1" x14ac:dyDescent="0.2">
      <c r="A248" s="167"/>
      <c r="B248" s="35"/>
      <c r="C248" s="26" t="s">
        <v>206</v>
      </c>
      <c r="D248" s="162">
        <v>2</v>
      </c>
      <c r="E248" s="24">
        <v>0</v>
      </c>
      <c r="F248" s="24">
        <v>0</v>
      </c>
      <c r="G248" s="24">
        <v>0</v>
      </c>
      <c r="H248" s="24">
        <f t="shared" si="79"/>
        <v>0</v>
      </c>
      <c r="I248" s="24">
        <v>0</v>
      </c>
      <c r="J248" s="24">
        <v>0</v>
      </c>
      <c r="K248" s="24">
        <f t="shared" si="77"/>
        <v>0</v>
      </c>
      <c r="L248" s="24">
        <v>1</v>
      </c>
      <c r="M248" s="24">
        <v>2.5</v>
      </c>
      <c r="N248" s="24">
        <v>0</v>
      </c>
      <c r="O248" s="24">
        <f t="shared" si="78"/>
        <v>3.5</v>
      </c>
      <c r="P248" s="24">
        <f t="shared" si="80"/>
        <v>3.5</v>
      </c>
      <c r="Q248" s="24">
        <v>0</v>
      </c>
      <c r="R248" s="24">
        <v>0</v>
      </c>
      <c r="S248" s="24">
        <f t="shared" si="81"/>
        <v>0</v>
      </c>
      <c r="T248" s="24">
        <f t="shared" si="82"/>
        <v>3.5</v>
      </c>
    </row>
    <row r="249" spans="1:20" ht="12.75" customHeight="1" x14ac:dyDescent="0.2">
      <c r="A249" s="167"/>
      <c r="B249" s="35"/>
      <c r="C249" s="26" t="s">
        <v>276</v>
      </c>
      <c r="D249" s="162">
        <v>1</v>
      </c>
      <c r="E249" s="24">
        <v>0</v>
      </c>
      <c r="F249" s="24">
        <v>0</v>
      </c>
      <c r="G249" s="24">
        <v>0</v>
      </c>
      <c r="H249" s="24">
        <f t="shared" si="79"/>
        <v>0</v>
      </c>
      <c r="I249" s="24">
        <v>0</v>
      </c>
      <c r="J249" s="24">
        <v>0</v>
      </c>
      <c r="K249" s="24">
        <f t="shared" si="77"/>
        <v>0</v>
      </c>
      <c r="L249" s="24">
        <v>0.01</v>
      </c>
      <c r="M249" s="24">
        <v>0</v>
      </c>
      <c r="N249" s="24">
        <v>0</v>
      </c>
      <c r="O249" s="24">
        <f t="shared" si="78"/>
        <v>0.01</v>
      </c>
      <c r="P249" s="24">
        <f t="shared" si="80"/>
        <v>0.01</v>
      </c>
      <c r="Q249" s="24">
        <v>0</v>
      </c>
      <c r="R249" s="24">
        <v>0</v>
      </c>
      <c r="S249" s="24">
        <f t="shared" si="81"/>
        <v>0</v>
      </c>
      <c r="T249" s="24">
        <f t="shared" si="82"/>
        <v>0.01</v>
      </c>
    </row>
    <row r="250" spans="1:20" ht="12.75" customHeight="1" x14ac:dyDescent="0.2">
      <c r="A250" s="167"/>
      <c r="B250" s="35"/>
      <c r="C250" s="26" t="s">
        <v>199</v>
      </c>
      <c r="D250" s="162">
        <v>4</v>
      </c>
      <c r="E250" s="24">
        <v>0</v>
      </c>
      <c r="F250" s="24">
        <v>0</v>
      </c>
      <c r="G250" s="24">
        <v>0</v>
      </c>
      <c r="H250" s="24">
        <f t="shared" si="79"/>
        <v>0</v>
      </c>
      <c r="I250" s="24">
        <v>0.25</v>
      </c>
      <c r="J250" s="24">
        <v>0</v>
      </c>
      <c r="K250" s="24">
        <f t="shared" si="77"/>
        <v>0.25</v>
      </c>
      <c r="L250" s="24">
        <v>1.01</v>
      </c>
      <c r="M250" s="24">
        <v>0.44999999999999996</v>
      </c>
      <c r="N250" s="24">
        <v>0</v>
      </c>
      <c r="O250" s="24">
        <f t="shared" si="78"/>
        <v>1.46</v>
      </c>
      <c r="P250" s="24">
        <f t="shared" si="80"/>
        <v>1.71</v>
      </c>
      <c r="Q250" s="24">
        <v>0</v>
      </c>
      <c r="R250" s="24">
        <v>0</v>
      </c>
      <c r="S250" s="24">
        <f t="shared" si="81"/>
        <v>0</v>
      </c>
      <c r="T250" s="24">
        <f t="shared" si="82"/>
        <v>1.71</v>
      </c>
    </row>
    <row r="251" spans="1:20" ht="12.75" customHeight="1" x14ac:dyDescent="0.2">
      <c r="A251" s="167"/>
      <c r="B251" s="35"/>
      <c r="C251" s="26" t="s">
        <v>274</v>
      </c>
      <c r="D251" s="162"/>
      <c r="E251" s="24"/>
      <c r="F251" s="24"/>
      <c r="G251" s="24"/>
      <c r="H251" s="24">
        <f>+G251+F251+E251</f>
        <v>0</v>
      </c>
      <c r="I251" s="24"/>
      <c r="J251" s="24"/>
      <c r="K251" s="24">
        <f t="shared" si="77"/>
        <v>0</v>
      </c>
      <c r="L251" s="24"/>
      <c r="M251" s="24"/>
      <c r="N251" s="24"/>
      <c r="O251" s="24">
        <f t="shared" si="78"/>
        <v>0</v>
      </c>
      <c r="P251" s="24">
        <f>+O251+K251</f>
        <v>0</v>
      </c>
      <c r="Q251" s="24"/>
      <c r="R251" s="24"/>
      <c r="S251" s="24">
        <f>+R251+Q251</f>
        <v>0</v>
      </c>
      <c r="T251" s="24">
        <f>+S251+P251</f>
        <v>0</v>
      </c>
    </row>
    <row r="252" spans="1:20" ht="12.75" customHeight="1" x14ac:dyDescent="0.2">
      <c r="A252" s="167"/>
      <c r="B252" s="35"/>
      <c r="C252" s="26" t="s">
        <v>203</v>
      </c>
      <c r="D252" s="162"/>
      <c r="E252" s="24"/>
      <c r="F252" s="24"/>
      <c r="G252" s="24"/>
      <c r="H252" s="24">
        <f>+G252+F252+E252</f>
        <v>0</v>
      </c>
      <c r="I252" s="24"/>
      <c r="J252" s="24"/>
      <c r="K252" s="24">
        <f t="shared" si="77"/>
        <v>0</v>
      </c>
      <c r="L252" s="24"/>
      <c r="M252" s="24"/>
      <c r="N252" s="24"/>
      <c r="O252" s="24">
        <f t="shared" si="78"/>
        <v>0</v>
      </c>
      <c r="P252" s="24">
        <f>+O252+K252</f>
        <v>0</v>
      </c>
      <c r="Q252" s="24"/>
      <c r="R252" s="24"/>
      <c r="S252" s="24">
        <f>+R252+Q252</f>
        <v>0</v>
      </c>
      <c r="T252" s="24">
        <f>+S252+P252</f>
        <v>0</v>
      </c>
    </row>
    <row r="253" spans="1:20" ht="12.75" customHeight="1" x14ac:dyDescent="0.2">
      <c r="A253" s="167"/>
      <c r="B253" s="85"/>
      <c r="C253" s="26" t="s">
        <v>212</v>
      </c>
      <c r="D253" s="162">
        <v>8</v>
      </c>
      <c r="E253" s="24">
        <v>0</v>
      </c>
      <c r="F253" s="24">
        <v>0</v>
      </c>
      <c r="G253" s="24">
        <v>0</v>
      </c>
      <c r="H253" s="24">
        <f t="shared" ref="H253:H258" si="83">SUM(E253:G253)</f>
        <v>0</v>
      </c>
      <c r="I253" s="24">
        <v>0</v>
      </c>
      <c r="J253" s="24">
        <v>0</v>
      </c>
      <c r="K253" s="24">
        <f t="shared" si="77"/>
        <v>0</v>
      </c>
      <c r="L253" s="24">
        <v>0.2</v>
      </c>
      <c r="M253" s="24">
        <v>27.750000000000004</v>
      </c>
      <c r="N253" s="24">
        <v>1.8599999999999999</v>
      </c>
      <c r="O253" s="24">
        <f t="shared" si="78"/>
        <v>29.810000000000002</v>
      </c>
      <c r="P253" s="24">
        <f t="shared" ref="P253:P258" si="84">K253+O253</f>
        <v>29.810000000000002</v>
      </c>
      <c r="Q253" s="24">
        <v>0</v>
      </c>
      <c r="R253" s="24">
        <v>0.01</v>
      </c>
      <c r="S253" s="24">
        <f t="shared" ref="S253:S258" si="85">SUM(Q253:R253)</f>
        <v>0.01</v>
      </c>
      <c r="T253" s="24">
        <f t="shared" ref="T253:T258" si="86">P253+S253</f>
        <v>29.820000000000004</v>
      </c>
    </row>
    <row r="254" spans="1:20" ht="12.75" customHeight="1" x14ac:dyDescent="0.2">
      <c r="A254" s="167"/>
      <c r="B254" s="35" t="s">
        <v>432</v>
      </c>
      <c r="C254" s="26" t="s">
        <v>194</v>
      </c>
      <c r="D254" s="162">
        <v>8</v>
      </c>
      <c r="E254" s="24">
        <v>0</v>
      </c>
      <c r="F254" s="24">
        <v>0</v>
      </c>
      <c r="G254" s="24">
        <v>0</v>
      </c>
      <c r="H254" s="24">
        <f t="shared" si="83"/>
        <v>0</v>
      </c>
      <c r="I254" s="24">
        <v>0</v>
      </c>
      <c r="J254" s="24">
        <v>0</v>
      </c>
      <c r="K254" s="24">
        <f t="shared" si="77"/>
        <v>0</v>
      </c>
      <c r="L254" s="24">
        <v>0.8</v>
      </c>
      <c r="M254" s="24">
        <v>8.35</v>
      </c>
      <c r="N254" s="24">
        <v>0.6</v>
      </c>
      <c r="O254" s="24">
        <f t="shared" si="78"/>
        <v>9.75</v>
      </c>
      <c r="P254" s="24">
        <f t="shared" si="84"/>
        <v>9.75</v>
      </c>
      <c r="Q254" s="24">
        <v>0</v>
      </c>
      <c r="R254" s="24">
        <v>0.3</v>
      </c>
      <c r="S254" s="24">
        <f t="shared" si="85"/>
        <v>0.3</v>
      </c>
      <c r="T254" s="24">
        <f t="shared" si="86"/>
        <v>10.050000000000001</v>
      </c>
    </row>
    <row r="255" spans="1:20" ht="12.75" customHeight="1" x14ac:dyDescent="0.2">
      <c r="A255" s="167"/>
      <c r="B255" s="35"/>
      <c r="C255" s="26" t="s">
        <v>192</v>
      </c>
      <c r="D255" s="162">
        <v>10</v>
      </c>
      <c r="E255" s="24">
        <v>0</v>
      </c>
      <c r="F255" s="24">
        <v>0</v>
      </c>
      <c r="G255" s="24">
        <v>0</v>
      </c>
      <c r="H255" s="24">
        <f t="shared" si="83"/>
        <v>0</v>
      </c>
      <c r="I255" s="24">
        <v>6</v>
      </c>
      <c r="J255" s="24">
        <v>0</v>
      </c>
      <c r="K255" s="24">
        <f t="shared" si="77"/>
        <v>6</v>
      </c>
      <c r="L255" s="24">
        <v>51</v>
      </c>
      <c r="M255" s="24">
        <v>38.1</v>
      </c>
      <c r="N255" s="24">
        <v>1.55</v>
      </c>
      <c r="O255" s="24">
        <f t="shared" si="78"/>
        <v>90.649999999999991</v>
      </c>
      <c r="P255" s="24">
        <f t="shared" si="84"/>
        <v>96.649999999999991</v>
      </c>
      <c r="Q255" s="24">
        <v>0</v>
      </c>
      <c r="R255" s="24">
        <v>0</v>
      </c>
      <c r="S255" s="24">
        <f t="shared" si="85"/>
        <v>0</v>
      </c>
      <c r="T255" s="24">
        <f t="shared" si="86"/>
        <v>96.649999999999991</v>
      </c>
    </row>
    <row r="256" spans="1:20" ht="12.75" customHeight="1" x14ac:dyDescent="0.2">
      <c r="A256" s="167"/>
      <c r="B256" s="35"/>
      <c r="C256" s="26" t="s">
        <v>280</v>
      </c>
      <c r="D256" s="162">
        <v>4</v>
      </c>
      <c r="E256" s="24">
        <v>0</v>
      </c>
      <c r="F256" s="24">
        <v>0</v>
      </c>
      <c r="G256" s="24">
        <v>0</v>
      </c>
      <c r="H256" s="24">
        <f t="shared" si="83"/>
        <v>0</v>
      </c>
      <c r="I256" s="24">
        <v>0</v>
      </c>
      <c r="J256" s="24">
        <v>0</v>
      </c>
      <c r="K256" s="24">
        <f t="shared" si="77"/>
        <v>0</v>
      </c>
      <c r="L256" s="24">
        <v>64</v>
      </c>
      <c r="M256" s="24">
        <v>11.9</v>
      </c>
      <c r="N256" s="24">
        <v>0</v>
      </c>
      <c r="O256" s="24">
        <f t="shared" si="78"/>
        <v>75.900000000000006</v>
      </c>
      <c r="P256" s="24">
        <f t="shared" si="84"/>
        <v>75.900000000000006</v>
      </c>
      <c r="Q256" s="24">
        <v>0</v>
      </c>
      <c r="R256" s="24">
        <v>8</v>
      </c>
      <c r="S256" s="24">
        <f t="shared" si="85"/>
        <v>8</v>
      </c>
      <c r="T256" s="24">
        <f t="shared" si="86"/>
        <v>83.9</v>
      </c>
    </row>
    <row r="257" spans="1:20" ht="12.75" customHeight="1" x14ac:dyDescent="0.2">
      <c r="A257" s="167"/>
      <c r="B257" s="35"/>
      <c r="C257" s="26" t="s">
        <v>354</v>
      </c>
      <c r="D257" s="162">
        <v>1</v>
      </c>
      <c r="E257" s="24">
        <v>0</v>
      </c>
      <c r="F257" s="24">
        <v>0</v>
      </c>
      <c r="G257" s="24">
        <v>0</v>
      </c>
      <c r="H257" s="24">
        <f t="shared" si="83"/>
        <v>0</v>
      </c>
      <c r="I257" s="24">
        <v>0</v>
      </c>
      <c r="J257" s="24">
        <v>2</v>
      </c>
      <c r="K257" s="24">
        <f t="shared" si="77"/>
        <v>2</v>
      </c>
      <c r="L257" s="24">
        <v>2</v>
      </c>
      <c r="M257" s="24">
        <v>3</v>
      </c>
      <c r="N257" s="24">
        <v>1</v>
      </c>
      <c r="O257" s="24">
        <f t="shared" si="78"/>
        <v>6</v>
      </c>
      <c r="P257" s="24">
        <f t="shared" si="84"/>
        <v>8</v>
      </c>
      <c r="Q257" s="24">
        <v>0</v>
      </c>
      <c r="R257" s="24">
        <v>0</v>
      </c>
      <c r="S257" s="24">
        <f t="shared" si="85"/>
        <v>0</v>
      </c>
      <c r="T257" s="24">
        <f t="shared" si="86"/>
        <v>8</v>
      </c>
    </row>
    <row r="258" spans="1:20" ht="12.75" customHeight="1" x14ac:dyDescent="0.2">
      <c r="A258" s="167"/>
      <c r="B258" s="35"/>
      <c r="C258" s="26" t="s">
        <v>198</v>
      </c>
      <c r="D258" s="162">
        <v>9</v>
      </c>
      <c r="E258" s="24">
        <v>0</v>
      </c>
      <c r="F258" s="24">
        <v>0</v>
      </c>
      <c r="G258" s="24">
        <v>0</v>
      </c>
      <c r="H258" s="24">
        <f t="shared" si="83"/>
        <v>0</v>
      </c>
      <c r="I258" s="24">
        <v>0</v>
      </c>
      <c r="J258" s="24">
        <v>0</v>
      </c>
      <c r="K258" s="24">
        <f t="shared" si="77"/>
        <v>0</v>
      </c>
      <c r="L258" s="24">
        <v>236</v>
      </c>
      <c r="M258" s="24">
        <v>11.2</v>
      </c>
      <c r="N258" s="24">
        <v>6.25</v>
      </c>
      <c r="O258" s="24">
        <f t="shared" si="78"/>
        <v>253.45</v>
      </c>
      <c r="P258" s="24">
        <f t="shared" si="84"/>
        <v>253.45</v>
      </c>
      <c r="Q258" s="24">
        <v>0</v>
      </c>
      <c r="R258" s="24">
        <v>3.5</v>
      </c>
      <c r="S258" s="24">
        <f t="shared" si="85"/>
        <v>3.5</v>
      </c>
      <c r="T258" s="24">
        <f t="shared" si="86"/>
        <v>256.95</v>
      </c>
    </row>
    <row r="259" spans="1:20" ht="12.75" customHeight="1" x14ac:dyDescent="0.2">
      <c r="A259" s="167"/>
      <c r="B259" s="35"/>
      <c r="C259" s="26" t="s">
        <v>386</v>
      </c>
      <c r="D259" s="162"/>
      <c r="E259" s="24"/>
      <c r="F259" s="24"/>
      <c r="G259" s="24"/>
      <c r="H259" s="24">
        <f>+G259+F259+E259</f>
        <v>0</v>
      </c>
      <c r="I259" s="24"/>
      <c r="J259" s="24"/>
      <c r="K259" s="24">
        <f t="shared" si="77"/>
        <v>0</v>
      </c>
      <c r="L259" s="24"/>
      <c r="M259" s="24"/>
      <c r="N259" s="24"/>
      <c r="O259" s="24">
        <f t="shared" si="78"/>
        <v>0</v>
      </c>
      <c r="P259" s="24">
        <f>+O259+K259</f>
        <v>0</v>
      </c>
      <c r="Q259" s="24"/>
      <c r="R259" s="24"/>
      <c r="S259" s="24">
        <f>+R259+Q259</f>
        <v>0</v>
      </c>
      <c r="T259" s="24">
        <f>+S259+P259</f>
        <v>0</v>
      </c>
    </row>
    <row r="260" spans="1:20" ht="12.75" customHeight="1" x14ac:dyDescent="0.2">
      <c r="A260" s="167"/>
      <c r="B260" s="35"/>
      <c r="C260" s="26" t="s">
        <v>326</v>
      </c>
      <c r="D260" s="162"/>
      <c r="E260" s="24"/>
      <c r="F260" s="24"/>
      <c r="G260" s="24"/>
      <c r="H260" s="24">
        <f>+G260+F260+E260</f>
        <v>0</v>
      </c>
      <c r="I260" s="24"/>
      <c r="J260" s="24"/>
      <c r="K260" s="24">
        <f t="shared" si="77"/>
        <v>0</v>
      </c>
      <c r="L260" s="24"/>
      <c r="M260" s="24"/>
      <c r="N260" s="24"/>
      <c r="O260" s="24">
        <f t="shared" si="78"/>
        <v>0</v>
      </c>
      <c r="P260" s="24">
        <f>+O260+K260</f>
        <v>0</v>
      </c>
      <c r="Q260" s="24"/>
      <c r="R260" s="24"/>
      <c r="S260" s="24">
        <f>+R260+Q260</f>
        <v>0</v>
      </c>
      <c r="T260" s="24">
        <f>+S260+P260</f>
        <v>0</v>
      </c>
    </row>
    <row r="261" spans="1:20" ht="12.75" customHeight="1" x14ac:dyDescent="0.2">
      <c r="A261" s="167"/>
      <c r="B261" s="35"/>
      <c r="C261" s="26" t="s">
        <v>197</v>
      </c>
      <c r="D261" s="162">
        <v>2</v>
      </c>
      <c r="E261" s="24">
        <v>0</v>
      </c>
      <c r="F261" s="24">
        <v>0</v>
      </c>
      <c r="G261" s="24">
        <v>0</v>
      </c>
      <c r="H261" s="24">
        <f>SUM(E261:G261)</f>
        <v>0</v>
      </c>
      <c r="I261" s="24">
        <v>0</v>
      </c>
      <c r="J261" s="24">
        <v>0</v>
      </c>
      <c r="K261" s="24">
        <f t="shared" si="77"/>
        <v>0</v>
      </c>
      <c r="L261" s="24">
        <v>4.5</v>
      </c>
      <c r="M261" s="24">
        <v>7</v>
      </c>
      <c r="N261" s="24">
        <v>4</v>
      </c>
      <c r="O261" s="24">
        <f t="shared" si="78"/>
        <v>15.5</v>
      </c>
      <c r="P261" s="24">
        <f>K261+O261</f>
        <v>15.5</v>
      </c>
      <c r="Q261" s="24">
        <v>0</v>
      </c>
      <c r="R261" s="24">
        <v>1.5</v>
      </c>
      <c r="S261" s="24">
        <f>SUM(Q261:R261)</f>
        <v>1.5</v>
      </c>
      <c r="T261" s="24">
        <f>P261+S261</f>
        <v>17</v>
      </c>
    </row>
    <row r="262" spans="1:20" ht="12.75" customHeight="1" x14ac:dyDescent="0.2">
      <c r="A262" s="167"/>
      <c r="B262" s="35"/>
      <c r="C262" s="26" t="s">
        <v>278</v>
      </c>
      <c r="D262" s="162">
        <v>2</v>
      </c>
      <c r="E262" s="24">
        <v>0</v>
      </c>
      <c r="F262" s="24">
        <v>0</v>
      </c>
      <c r="G262" s="24">
        <v>0</v>
      </c>
      <c r="H262" s="24">
        <f>SUM(E262:G262)</f>
        <v>0</v>
      </c>
      <c r="I262" s="24">
        <v>0</v>
      </c>
      <c r="J262" s="24">
        <v>0</v>
      </c>
      <c r="K262" s="24">
        <f t="shared" si="77"/>
        <v>0</v>
      </c>
      <c r="L262" s="24">
        <v>0.3</v>
      </c>
      <c r="M262" s="24">
        <v>4</v>
      </c>
      <c r="N262" s="24">
        <v>0</v>
      </c>
      <c r="O262" s="24">
        <f t="shared" si="78"/>
        <v>4.3</v>
      </c>
      <c r="P262" s="24">
        <f>K262+O262</f>
        <v>4.3</v>
      </c>
      <c r="Q262" s="24">
        <v>0</v>
      </c>
      <c r="R262" s="24">
        <v>0</v>
      </c>
      <c r="S262" s="24">
        <f>SUM(Q262:R262)</f>
        <v>0</v>
      </c>
      <c r="T262" s="24">
        <f>P262+S262</f>
        <v>4.3</v>
      </c>
    </row>
    <row r="263" spans="1:20" ht="12.75" customHeight="1" x14ac:dyDescent="0.2">
      <c r="A263" s="167"/>
      <c r="B263" s="85"/>
      <c r="C263" s="26" t="s">
        <v>279</v>
      </c>
      <c r="D263" s="162">
        <v>5</v>
      </c>
      <c r="E263" s="24">
        <v>0</v>
      </c>
      <c r="F263" s="24">
        <v>0</v>
      </c>
      <c r="G263" s="24">
        <v>0</v>
      </c>
      <c r="H263" s="24">
        <f>SUM(E263:G263)</f>
        <v>0</v>
      </c>
      <c r="I263" s="24">
        <v>0</v>
      </c>
      <c r="J263" s="24">
        <v>0</v>
      </c>
      <c r="K263" s="24">
        <f t="shared" si="77"/>
        <v>0</v>
      </c>
      <c r="L263" s="24">
        <v>10</v>
      </c>
      <c r="M263" s="24">
        <v>0.6</v>
      </c>
      <c r="N263" s="24">
        <v>2.7</v>
      </c>
      <c r="O263" s="24">
        <f t="shared" si="78"/>
        <v>13.3</v>
      </c>
      <c r="P263" s="24">
        <f>K263+O263</f>
        <v>13.3</v>
      </c>
      <c r="Q263" s="24">
        <v>0</v>
      </c>
      <c r="R263" s="24">
        <v>1.5</v>
      </c>
      <c r="S263" s="24">
        <f>SUM(Q263:R263)</f>
        <v>1.5</v>
      </c>
      <c r="T263" s="24">
        <f>P263+S263</f>
        <v>14.8</v>
      </c>
    </row>
    <row r="264" spans="1:20" ht="12.75" customHeight="1" x14ac:dyDescent="0.2">
      <c r="A264" s="167"/>
      <c r="B264" s="35" t="s">
        <v>209</v>
      </c>
      <c r="C264" s="26" t="s">
        <v>196</v>
      </c>
      <c r="D264" s="162"/>
      <c r="E264" s="24"/>
      <c r="F264" s="24"/>
      <c r="G264" s="24"/>
      <c r="H264" s="24">
        <f>+G264+F264+E264</f>
        <v>0</v>
      </c>
      <c r="I264" s="24"/>
      <c r="J264" s="24"/>
      <c r="K264" s="24">
        <f t="shared" si="77"/>
        <v>0</v>
      </c>
      <c r="L264" s="24"/>
      <c r="M264" s="24"/>
      <c r="N264" s="24"/>
      <c r="O264" s="24">
        <f t="shared" si="78"/>
        <v>0</v>
      </c>
      <c r="P264" s="24">
        <f>+O264+K264</f>
        <v>0</v>
      </c>
      <c r="Q264" s="24"/>
      <c r="R264" s="24"/>
      <c r="S264" s="24">
        <f>+R264+Q264</f>
        <v>0</v>
      </c>
      <c r="T264" s="24">
        <f>+S264+P264</f>
        <v>0</v>
      </c>
    </row>
    <row r="265" spans="1:20" ht="12.75" customHeight="1" x14ac:dyDescent="0.2">
      <c r="A265" s="167"/>
      <c r="B265" s="35"/>
      <c r="C265" s="26" t="s">
        <v>209</v>
      </c>
      <c r="D265" s="162">
        <v>2</v>
      </c>
      <c r="E265" s="24">
        <v>0</v>
      </c>
      <c r="F265" s="24">
        <v>0</v>
      </c>
      <c r="G265" s="24">
        <v>0</v>
      </c>
      <c r="H265" s="24">
        <f>SUM(E265:G265)</f>
        <v>0</v>
      </c>
      <c r="I265" s="24">
        <v>0</v>
      </c>
      <c r="J265" s="24">
        <v>0</v>
      </c>
      <c r="K265" s="24">
        <f t="shared" si="77"/>
        <v>0</v>
      </c>
      <c r="L265" s="24">
        <v>0.30000000000000004</v>
      </c>
      <c r="M265" s="24">
        <v>1.2000000000000002</v>
      </c>
      <c r="N265" s="24">
        <v>0</v>
      </c>
      <c r="O265" s="24">
        <f t="shared" si="78"/>
        <v>1.5000000000000002</v>
      </c>
      <c r="P265" s="24">
        <f>K265+O265</f>
        <v>1.5000000000000002</v>
      </c>
      <c r="Q265" s="24">
        <v>0</v>
      </c>
      <c r="R265" s="24">
        <v>0</v>
      </c>
      <c r="S265" s="24">
        <f>SUM(Q265:R265)</f>
        <v>0</v>
      </c>
      <c r="T265" s="24">
        <f>P265+S265</f>
        <v>1.5000000000000002</v>
      </c>
    </row>
    <row r="266" spans="1:20" ht="12.75" customHeight="1" x14ac:dyDescent="0.2">
      <c r="A266" s="167"/>
      <c r="B266" s="35"/>
      <c r="C266" s="26" t="s">
        <v>295</v>
      </c>
      <c r="D266" s="162"/>
      <c r="E266" s="24"/>
      <c r="F266" s="24"/>
      <c r="G266" s="24"/>
      <c r="H266" s="24">
        <f>+G266+F266+E266</f>
        <v>0</v>
      </c>
      <c r="I266" s="24"/>
      <c r="J266" s="24"/>
      <c r="K266" s="24">
        <f t="shared" si="77"/>
        <v>0</v>
      </c>
      <c r="L266" s="24"/>
      <c r="M266" s="24"/>
      <c r="N266" s="24"/>
      <c r="O266" s="24">
        <f t="shared" si="78"/>
        <v>0</v>
      </c>
      <c r="P266" s="24">
        <f>+O266+K266</f>
        <v>0</v>
      </c>
      <c r="Q266" s="24"/>
      <c r="R266" s="24"/>
      <c r="S266" s="24">
        <f>+R266+Q266</f>
        <v>0</v>
      </c>
      <c r="T266" s="24">
        <f>+S266+P266</f>
        <v>0</v>
      </c>
    </row>
    <row r="267" spans="1:20" ht="12.75" customHeight="1" x14ac:dyDescent="0.2">
      <c r="A267" s="167"/>
      <c r="B267" s="35"/>
      <c r="C267" s="165" t="s">
        <v>306</v>
      </c>
      <c r="D267" s="160"/>
      <c r="E267" s="25"/>
      <c r="F267" s="25"/>
      <c r="G267" s="25"/>
      <c r="H267" s="25">
        <f>+G267+F267+E267</f>
        <v>0</v>
      </c>
      <c r="I267" s="25"/>
      <c r="J267" s="25"/>
      <c r="K267" s="25">
        <f t="shared" si="77"/>
        <v>0</v>
      </c>
      <c r="L267" s="25"/>
      <c r="M267" s="25"/>
      <c r="N267" s="25"/>
      <c r="O267" s="25">
        <f t="shared" si="78"/>
        <v>0</v>
      </c>
      <c r="P267" s="25">
        <f>+O267+K267</f>
        <v>0</v>
      </c>
      <c r="Q267" s="25"/>
      <c r="R267" s="25"/>
      <c r="S267" s="25">
        <f>+R267+Q267</f>
        <v>0</v>
      </c>
      <c r="T267" s="25">
        <f>+S267+P267</f>
        <v>0</v>
      </c>
    </row>
    <row r="268" spans="1:20" ht="12.75" customHeight="1" x14ac:dyDescent="0.25">
      <c r="A268" s="230" t="s">
        <v>0</v>
      </c>
      <c r="B268" s="231"/>
      <c r="C268" s="232" t="s">
        <v>0</v>
      </c>
      <c r="D268" s="53">
        <f>SUM(D237:D267)</f>
        <v>169</v>
      </c>
      <c r="E268" s="54">
        <f>SUM(E237:E267)</f>
        <v>3.26</v>
      </c>
      <c r="F268" s="54">
        <f>SUM(F237:F267)</f>
        <v>0</v>
      </c>
      <c r="G268" s="54">
        <f>SUM(G237:G267)</f>
        <v>0.4</v>
      </c>
      <c r="H268" s="54">
        <f>+G268+F268+E268</f>
        <v>3.6599999999999997</v>
      </c>
      <c r="I268" s="54">
        <f>SUM(I237:I267)</f>
        <v>16.25</v>
      </c>
      <c r="J268" s="54">
        <f>SUM(J237:J267)</f>
        <v>2</v>
      </c>
      <c r="K268" s="54">
        <f>+J268+I268+H268</f>
        <v>21.91</v>
      </c>
      <c r="L268" s="54">
        <f>SUM(L237:L267)</f>
        <v>373.91</v>
      </c>
      <c r="M268" s="54">
        <f>SUM(M237:M267)</f>
        <v>195.08000000000004</v>
      </c>
      <c r="N268" s="54">
        <f>SUM(N237:N267)</f>
        <v>28.24</v>
      </c>
      <c r="O268" s="54">
        <f>+N268+M268+L268</f>
        <v>597.23</v>
      </c>
      <c r="P268" s="54">
        <f>+O268+K268</f>
        <v>619.14</v>
      </c>
      <c r="Q268" s="54">
        <f>SUM(Q237:Q267)</f>
        <v>0</v>
      </c>
      <c r="R268" s="54">
        <f>SUM(R237:R267)</f>
        <v>26.28</v>
      </c>
      <c r="S268" s="54">
        <f>+R268+Q268</f>
        <v>26.28</v>
      </c>
      <c r="T268" s="55">
        <f>+S268+P268</f>
        <v>645.41999999999996</v>
      </c>
    </row>
    <row r="269" spans="1:20" ht="12.75" customHeight="1" x14ac:dyDescent="0.2">
      <c r="A269" s="166" t="s">
        <v>10</v>
      </c>
      <c r="B269" s="169" t="s">
        <v>222</v>
      </c>
      <c r="C269" s="161" t="s">
        <v>222</v>
      </c>
      <c r="D269" s="153">
        <v>9</v>
      </c>
      <c r="E269" s="154">
        <v>0.01</v>
      </c>
      <c r="F269" s="154">
        <v>0</v>
      </c>
      <c r="G269" s="154">
        <v>0</v>
      </c>
      <c r="H269" s="154">
        <f>SUM(E269:G269)</f>
        <v>0.01</v>
      </c>
      <c r="I269" s="154">
        <v>0</v>
      </c>
      <c r="J269" s="154">
        <v>0</v>
      </c>
      <c r="K269" s="154">
        <f>SUM(H269:J269)</f>
        <v>0.01</v>
      </c>
      <c r="L269" s="154">
        <v>0.14000000000000001</v>
      </c>
      <c r="M269" s="154">
        <v>7.93</v>
      </c>
      <c r="N269" s="154">
        <v>2.3200000000000003</v>
      </c>
      <c r="O269" s="154">
        <f>SUM(L269:N269)</f>
        <v>10.39</v>
      </c>
      <c r="P269" s="154">
        <f>K269+O269</f>
        <v>10.4</v>
      </c>
      <c r="Q269" s="154">
        <v>0</v>
      </c>
      <c r="R269" s="154">
        <v>1.9</v>
      </c>
      <c r="S269" s="154">
        <f>SUM(Q269:R269)</f>
        <v>1.9</v>
      </c>
      <c r="T269" s="154">
        <f>P269+S269</f>
        <v>12.3</v>
      </c>
    </row>
    <row r="270" spans="1:20" ht="12.75" customHeight="1" x14ac:dyDescent="0.2">
      <c r="A270" s="167"/>
      <c r="B270" s="170"/>
      <c r="C270" s="26" t="s">
        <v>282</v>
      </c>
      <c r="D270" s="162">
        <v>1</v>
      </c>
      <c r="E270" s="24">
        <v>0</v>
      </c>
      <c r="F270" s="24">
        <v>0</v>
      </c>
      <c r="G270" s="24">
        <v>0</v>
      </c>
      <c r="H270" s="24">
        <f>SUM(E270:G270)</f>
        <v>0</v>
      </c>
      <c r="I270" s="24">
        <v>0</v>
      </c>
      <c r="J270" s="24">
        <v>0</v>
      </c>
      <c r="K270" s="24">
        <f>SUM(H270:J270)</f>
        <v>0</v>
      </c>
      <c r="L270" s="24">
        <v>0</v>
      </c>
      <c r="M270" s="24">
        <v>0.18</v>
      </c>
      <c r="N270" s="24">
        <v>0</v>
      </c>
      <c r="O270" s="24">
        <f>SUM(L270:N270)</f>
        <v>0.18</v>
      </c>
      <c r="P270" s="24">
        <f>K270+O270</f>
        <v>0.18</v>
      </c>
      <c r="Q270" s="24">
        <v>0</v>
      </c>
      <c r="R270" s="24">
        <v>0</v>
      </c>
      <c r="S270" s="24">
        <f>SUM(Q270:R270)</f>
        <v>0</v>
      </c>
      <c r="T270" s="24">
        <f>P270+S270</f>
        <v>0.18</v>
      </c>
    </row>
    <row r="271" spans="1:20" ht="12.75" customHeight="1" x14ac:dyDescent="0.2">
      <c r="A271" s="167"/>
      <c r="B271" s="169" t="s">
        <v>220</v>
      </c>
      <c r="C271" s="26" t="s">
        <v>220</v>
      </c>
      <c r="D271" s="162">
        <v>3</v>
      </c>
      <c r="E271" s="24">
        <v>0</v>
      </c>
      <c r="F271" s="24">
        <v>0</v>
      </c>
      <c r="G271" s="24">
        <v>0</v>
      </c>
      <c r="H271" s="24">
        <f>SUM(E271:G271)</f>
        <v>0</v>
      </c>
      <c r="I271" s="24">
        <v>0</v>
      </c>
      <c r="J271" s="24">
        <v>0</v>
      </c>
      <c r="K271" s="24">
        <f>SUM(H271:J271)</f>
        <v>0</v>
      </c>
      <c r="L271" s="24">
        <v>23.75</v>
      </c>
      <c r="M271" s="24">
        <v>23.8</v>
      </c>
      <c r="N271" s="24">
        <v>0.02</v>
      </c>
      <c r="O271" s="24">
        <f>SUM(L271:N271)</f>
        <v>47.57</v>
      </c>
      <c r="P271" s="24">
        <f>K271+O271</f>
        <v>47.57</v>
      </c>
      <c r="Q271" s="24">
        <v>0</v>
      </c>
      <c r="R271" s="24">
        <v>0</v>
      </c>
      <c r="S271" s="24">
        <f>SUM(Q271:R271)</f>
        <v>0</v>
      </c>
      <c r="T271" s="24">
        <f>P271+S271</f>
        <v>47.57</v>
      </c>
    </row>
    <row r="272" spans="1:20" ht="12.75" customHeight="1" x14ac:dyDescent="0.2">
      <c r="A272" s="167"/>
      <c r="B272" s="169"/>
      <c r="C272" s="26" t="s">
        <v>281</v>
      </c>
      <c r="D272" s="162"/>
      <c r="E272" s="24"/>
      <c r="F272" s="24"/>
      <c r="G272" s="24"/>
      <c r="H272" s="24">
        <f>+G272+F272+E272</f>
        <v>0</v>
      </c>
      <c r="I272" s="24"/>
      <c r="J272" s="24"/>
      <c r="K272" s="24">
        <f t="shared" ref="K272:K277" si="87">SUM(H272:J272)</f>
        <v>0</v>
      </c>
      <c r="L272" s="24"/>
      <c r="M272" s="24"/>
      <c r="N272" s="24"/>
      <c r="O272" s="24">
        <f t="shared" ref="O272:O277" si="88">SUM(L272:N272)</f>
        <v>0</v>
      </c>
      <c r="P272" s="24">
        <f t="shared" ref="P272:P277" si="89">+O272+K272</f>
        <v>0</v>
      </c>
      <c r="Q272" s="24"/>
      <c r="R272" s="24"/>
      <c r="S272" s="24">
        <f t="shared" ref="S272:S277" si="90">+R272+Q272</f>
        <v>0</v>
      </c>
      <c r="T272" s="24">
        <f t="shared" ref="T272:T277" si="91">+S272+P272</f>
        <v>0</v>
      </c>
    </row>
    <row r="273" spans="1:20" ht="12.75" customHeight="1" x14ac:dyDescent="0.2">
      <c r="A273" s="167"/>
      <c r="B273" s="170"/>
      <c r="C273" s="26" t="s">
        <v>328</v>
      </c>
      <c r="D273" s="162"/>
      <c r="E273" s="24"/>
      <c r="F273" s="24"/>
      <c r="G273" s="24"/>
      <c r="H273" s="24">
        <f>+G273+F273+E273</f>
        <v>0</v>
      </c>
      <c r="I273" s="24"/>
      <c r="J273" s="24"/>
      <c r="K273" s="24">
        <f t="shared" si="87"/>
        <v>0</v>
      </c>
      <c r="L273" s="24"/>
      <c r="M273" s="24"/>
      <c r="N273" s="24"/>
      <c r="O273" s="24">
        <f t="shared" si="88"/>
        <v>0</v>
      </c>
      <c r="P273" s="24">
        <f t="shared" si="89"/>
        <v>0</v>
      </c>
      <c r="Q273" s="24"/>
      <c r="R273" s="24"/>
      <c r="S273" s="24">
        <f t="shared" si="90"/>
        <v>0</v>
      </c>
      <c r="T273" s="24">
        <f t="shared" si="91"/>
        <v>0</v>
      </c>
    </row>
    <row r="274" spans="1:20" ht="12.75" customHeight="1" x14ac:dyDescent="0.2">
      <c r="A274" s="167"/>
      <c r="B274" s="169" t="s">
        <v>433</v>
      </c>
      <c r="C274" s="26" t="s">
        <v>223</v>
      </c>
      <c r="D274" s="162">
        <v>1</v>
      </c>
      <c r="E274" s="24">
        <v>0</v>
      </c>
      <c r="F274" s="24">
        <v>0</v>
      </c>
      <c r="G274" s="24">
        <v>0</v>
      </c>
      <c r="H274" s="24">
        <f>SUM(E274:G274)</f>
        <v>0</v>
      </c>
      <c r="I274" s="24">
        <v>0</v>
      </c>
      <c r="J274" s="24">
        <v>0</v>
      </c>
      <c r="K274" s="24">
        <f>SUM(H274:J274)</f>
        <v>0</v>
      </c>
      <c r="L274" s="24">
        <v>0</v>
      </c>
      <c r="M274" s="24">
        <v>0.02</v>
      </c>
      <c r="N274" s="24">
        <v>0</v>
      </c>
      <c r="O274" s="24">
        <f>SUM(L274:N274)</f>
        <v>0.02</v>
      </c>
      <c r="P274" s="24">
        <f>K274+O274</f>
        <v>0.02</v>
      </c>
      <c r="Q274" s="24">
        <v>0</v>
      </c>
      <c r="R274" s="24">
        <v>0</v>
      </c>
      <c r="S274" s="24">
        <f>SUM(Q274:R274)</f>
        <v>0</v>
      </c>
      <c r="T274" s="24">
        <f>P274+S274</f>
        <v>0.02</v>
      </c>
    </row>
    <row r="275" spans="1:20" ht="12.75" customHeight="1" x14ac:dyDescent="0.2">
      <c r="A275" s="167"/>
      <c r="B275" s="170"/>
      <c r="C275" s="26" t="s">
        <v>329</v>
      </c>
      <c r="D275" s="162"/>
      <c r="E275" s="24"/>
      <c r="F275" s="24"/>
      <c r="G275" s="24"/>
      <c r="H275" s="24">
        <f>+G275+F275+E275</f>
        <v>0</v>
      </c>
      <c r="I275" s="24"/>
      <c r="J275" s="24"/>
      <c r="K275" s="24">
        <f t="shared" si="87"/>
        <v>0</v>
      </c>
      <c r="L275" s="24"/>
      <c r="M275" s="24"/>
      <c r="N275" s="24"/>
      <c r="O275" s="24">
        <f t="shared" si="88"/>
        <v>0</v>
      </c>
      <c r="P275" s="24">
        <f t="shared" si="89"/>
        <v>0</v>
      </c>
      <c r="Q275" s="24"/>
      <c r="R275" s="24"/>
      <c r="S275" s="24">
        <f t="shared" si="90"/>
        <v>0</v>
      </c>
      <c r="T275" s="24">
        <f t="shared" si="91"/>
        <v>0</v>
      </c>
    </row>
    <row r="276" spans="1:20" ht="12.75" customHeight="1" x14ac:dyDescent="0.2">
      <c r="A276" s="167"/>
      <c r="B276" s="169" t="s">
        <v>434</v>
      </c>
      <c r="C276" s="26" t="s">
        <v>221</v>
      </c>
      <c r="D276" s="162">
        <v>4</v>
      </c>
      <c r="E276" s="24">
        <v>77.7</v>
      </c>
      <c r="F276" s="24">
        <v>0</v>
      </c>
      <c r="G276" s="24">
        <v>0</v>
      </c>
      <c r="H276" s="24">
        <f>SUM(E276:G276)</f>
        <v>77.7</v>
      </c>
      <c r="I276" s="24">
        <v>0</v>
      </c>
      <c r="J276" s="24">
        <v>0</v>
      </c>
      <c r="K276" s="24">
        <f>SUM(H276:J276)</f>
        <v>77.7</v>
      </c>
      <c r="L276" s="24">
        <v>29.4</v>
      </c>
      <c r="M276" s="24">
        <v>198.15</v>
      </c>
      <c r="N276" s="24">
        <v>0.45</v>
      </c>
      <c r="O276" s="24">
        <f>SUM(L276:N276)</f>
        <v>228</v>
      </c>
      <c r="P276" s="24">
        <f>K276+O276</f>
        <v>305.7</v>
      </c>
      <c r="Q276" s="24">
        <v>0</v>
      </c>
      <c r="R276" s="24">
        <v>0</v>
      </c>
      <c r="S276" s="24">
        <f>SUM(Q276:R276)</f>
        <v>0</v>
      </c>
      <c r="T276" s="24">
        <f>P276+S276</f>
        <v>305.7</v>
      </c>
    </row>
    <row r="277" spans="1:20" ht="12.75" customHeight="1" x14ac:dyDescent="0.2">
      <c r="A277" s="167"/>
      <c r="B277" s="169"/>
      <c r="C277" s="97" t="s">
        <v>283</v>
      </c>
      <c r="D277" s="162"/>
      <c r="E277" s="24"/>
      <c r="F277" s="24"/>
      <c r="G277" s="24"/>
      <c r="H277" s="24">
        <f>+G277+F277+E277</f>
        <v>0</v>
      </c>
      <c r="I277" s="24"/>
      <c r="J277" s="24"/>
      <c r="K277" s="24">
        <f t="shared" si="87"/>
        <v>0</v>
      </c>
      <c r="L277" s="24"/>
      <c r="M277" s="24"/>
      <c r="N277" s="24"/>
      <c r="O277" s="24">
        <f t="shared" si="88"/>
        <v>0</v>
      </c>
      <c r="P277" s="24">
        <f t="shared" si="89"/>
        <v>0</v>
      </c>
      <c r="Q277" s="24"/>
      <c r="R277" s="24"/>
      <c r="S277" s="24">
        <f t="shared" si="90"/>
        <v>0</v>
      </c>
      <c r="T277" s="24">
        <f t="shared" si="91"/>
        <v>0</v>
      </c>
    </row>
    <row r="278" spans="1:20" ht="12.75" customHeight="1" x14ac:dyDescent="0.2">
      <c r="A278" s="167"/>
      <c r="B278" s="169"/>
      <c r="C278" s="165" t="s">
        <v>284</v>
      </c>
      <c r="D278" s="160"/>
      <c r="E278" s="25"/>
      <c r="F278" s="25"/>
      <c r="G278" s="25"/>
      <c r="H278" s="25">
        <f>+G278+F278+E278</f>
        <v>0</v>
      </c>
      <c r="I278" s="25"/>
      <c r="J278" s="25"/>
      <c r="K278" s="25">
        <f>SUM(H278:J278)</f>
        <v>0</v>
      </c>
      <c r="L278" s="25"/>
      <c r="M278" s="25"/>
      <c r="N278" s="25"/>
      <c r="O278" s="25">
        <f>SUM(L278:N278)</f>
        <v>0</v>
      </c>
      <c r="P278" s="25">
        <f>+O278+K278</f>
        <v>0</v>
      </c>
      <c r="Q278" s="25"/>
      <c r="R278" s="25"/>
      <c r="S278" s="25">
        <f>+R278+Q278</f>
        <v>0</v>
      </c>
      <c r="T278" s="25">
        <f>+S278+P278</f>
        <v>0</v>
      </c>
    </row>
    <row r="279" spans="1:20" ht="12.75" customHeight="1" x14ac:dyDescent="0.25">
      <c r="A279" s="230" t="s">
        <v>0</v>
      </c>
      <c r="B279" s="231"/>
      <c r="C279" s="232" t="s">
        <v>0</v>
      </c>
      <c r="D279" s="53">
        <f>SUM(D269:D278)</f>
        <v>18</v>
      </c>
      <c r="E279" s="54">
        <f>SUM(E269:E278)</f>
        <v>77.710000000000008</v>
      </c>
      <c r="F279" s="54">
        <f>SUM(F269:F278)</f>
        <v>0</v>
      </c>
      <c r="G279" s="54">
        <f>SUM(G269:G278)</f>
        <v>0</v>
      </c>
      <c r="H279" s="54">
        <f>+G279+F279+E279</f>
        <v>77.710000000000008</v>
      </c>
      <c r="I279" s="54">
        <f>SUM(I269:I278)</f>
        <v>0</v>
      </c>
      <c r="J279" s="54">
        <f>SUM(J269:J278)</f>
        <v>0</v>
      </c>
      <c r="K279" s="54">
        <f>+J279+I279+H279</f>
        <v>77.710000000000008</v>
      </c>
      <c r="L279" s="54">
        <f>SUM(L269:L278)</f>
        <v>53.29</v>
      </c>
      <c r="M279" s="54">
        <f>SUM(M269:M278)</f>
        <v>230.08</v>
      </c>
      <c r="N279" s="54">
        <f>SUM(N269:N278)</f>
        <v>2.7900000000000005</v>
      </c>
      <c r="O279" s="54">
        <f>+N279+M279+L279</f>
        <v>286.16000000000003</v>
      </c>
      <c r="P279" s="54">
        <f>+O279+K279</f>
        <v>363.87</v>
      </c>
      <c r="Q279" s="54">
        <f>SUM(Q269:Q278)</f>
        <v>0</v>
      </c>
      <c r="R279" s="54">
        <f>SUM(R269:R278)</f>
        <v>1.9</v>
      </c>
      <c r="S279" s="54">
        <f>+R279+Q279</f>
        <v>1.9</v>
      </c>
      <c r="T279" s="55">
        <f>+S279+P279</f>
        <v>365.77</v>
      </c>
    </row>
    <row r="280" spans="1:20" ht="12.75" customHeight="1" x14ac:dyDescent="0.2">
      <c r="A280" s="166" t="s">
        <v>11</v>
      </c>
      <c r="B280" s="70" t="s">
        <v>436</v>
      </c>
      <c r="C280" s="161" t="s">
        <v>226</v>
      </c>
      <c r="D280" s="153">
        <v>5</v>
      </c>
      <c r="E280" s="154">
        <v>0</v>
      </c>
      <c r="F280" s="154">
        <v>0</v>
      </c>
      <c r="G280" s="154">
        <v>0</v>
      </c>
      <c r="H280" s="154">
        <f>SUM(E280:G280)</f>
        <v>0</v>
      </c>
      <c r="I280" s="154">
        <v>0</v>
      </c>
      <c r="J280" s="154">
        <v>0</v>
      </c>
      <c r="K280" s="154">
        <f>SUM(H280:J280)</f>
        <v>0</v>
      </c>
      <c r="L280" s="154">
        <v>5.0000000000000001E-3</v>
      </c>
      <c r="M280" s="154">
        <v>0.02</v>
      </c>
      <c r="N280" s="154">
        <v>2.0249999999999995</v>
      </c>
      <c r="O280" s="154">
        <f>SUM(L280:N280)</f>
        <v>2.0499999999999994</v>
      </c>
      <c r="P280" s="154">
        <f>K280+O280</f>
        <v>2.0499999999999994</v>
      </c>
      <c r="Q280" s="154">
        <v>0</v>
      </c>
      <c r="R280" s="154">
        <v>0</v>
      </c>
      <c r="S280" s="154">
        <f>SUM(Q280:R280)</f>
        <v>0</v>
      </c>
      <c r="T280" s="154">
        <f>P280+S280</f>
        <v>2.0499999999999994</v>
      </c>
    </row>
    <row r="281" spans="1:20" ht="12.75" customHeight="1" x14ac:dyDescent="0.2">
      <c r="A281" s="167"/>
      <c r="B281" s="71"/>
      <c r="C281" s="26" t="s">
        <v>285</v>
      </c>
      <c r="D281" s="162"/>
      <c r="E281" s="24"/>
      <c r="F281" s="24"/>
      <c r="G281" s="24"/>
      <c r="H281" s="24">
        <f>+G281+F281+E281</f>
        <v>0</v>
      </c>
      <c r="I281" s="24"/>
      <c r="J281" s="24"/>
      <c r="K281" s="24">
        <f>SUM(H281:J281)</f>
        <v>0</v>
      </c>
      <c r="L281" s="24"/>
      <c r="M281" s="24"/>
      <c r="N281" s="24"/>
      <c r="O281" s="24">
        <f>SUM(L281:N281)</f>
        <v>0</v>
      </c>
      <c r="P281" s="24">
        <f>+O281+K281</f>
        <v>0</v>
      </c>
      <c r="Q281" s="24"/>
      <c r="R281" s="24"/>
      <c r="S281" s="24">
        <f>+R281+Q281</f>
        <v>0</v>
      </c>
      <c r="T281" s="24">
        <f>+S281+P281</f>
        <v>0</v>
      </c>
    </row>
    <row r="282" spans="1:20" ht="12.75" customHeight="1" x14ac:dyDescent="0.2">
      <c r="A282" s="167"/>
      <c r="B282" s="71"/>
      <c r="C282" s="26" t="s">
        <v>331</v>
      </c>
      <c r="D282" s="162"/>
      <c r="E282" s="24"/>
      <c r="F282" s="24"/>
      <c r="G282" s="24"/>
      <c r="H282" s="24">
        <f>+G282+F282+E282</f>
        <v>0</v>
      </c>
      <c r="I282" s="24"/>
      <c r="J282" s="24"/>
      <c r="K282" s="24">
        <f t="shared" ref="K282:K287" si="92">SUM(H282:J282)</f>
        <v>0</v>
      </c>
      <c r="L282" s="24"/>
      <c r="M282" s="24"/>
      <c r="N282" s="24"/>
      <c r="O282" s="24">
        <f t="shared" ref="O282:O287" si="93">SUM(L282:N282)</f>
        <v>0</v>
      </c>
      <c r="P282" s="24">
        <f>+O282+K282</f>
        <v>0</v>
      </c>
      <c r="Q282" s="24"/>
      <c r="R282" s="24"/>
      <c r="S282" s="24">
        <f>+R282+Q282</f>
        <v>0</v>
      </c>
      <c r="T282" s="24">
        <f>+S282+P282</f>
        <v>0</v>
      </c>
    </row>
    <row r="283" spans="1:20" ht="12.75" customHeight="1" x14ac:dyDescent="0.2">
      <c r="A283" s="167"/>
      <c r="B283" s="87"/>
      <c r="C283" s="26" t="s">
        <v>332</v>
      </c>
      <c r="D283" s="162"/>
      <c r="E283" s="24"/>
      <c r="F283" s="24"/>
      <c r="G283" s="24"/>
      <c r="H283" s="24">
        <f>+G283+F283+E283</f>
        <v>0</v>
      </c>
      <c r="I283" s="24"/>
      <c r="J283" s="24"/>
      <c r="K283" s="24">
        <f t="shared" si="92"/>
        <v>0</v>
      </c>
      <c r="L283" s="24"/>
      <c r="M283" s="24"/>
      <c r="N283" s="24"/>
      <c r="O283" s="24">
        <f t="shared" si="93"/>
        <v>0</v>
      </c>
      <c r="P283" s="24">
        <f>+O283+K283</f>
        <v>0</v>
      </c>
      <c r="Q283" s="24"/>
      <c r="R283" s="24"/>
      <c r="S283" s="24">
        <f>+R283+Q283</f>
        <v>0</v>
      </c>
      <c r="T283" s="24">
        <f>+S283+P283</f>
        <v>0</v>
      </c>
    </row>
    <row r="284" spans="1:20" ht="12.75" customHeight="1" x14ac:dyDescent="0.2">
      <c r="A284" s="167"/>
      <c r="B284" s="71" t="s">
        <v>437</v>
      </c>
      <c r="C284" s="26" t="s">
        <v>407</v>
      </c>
      <c r="D284" s="162">
        <v>1</v>
      </c>
      <c r="E284" s="24">
        <v>0</v>
      </c>
      <c r="F284" s="24">
        <v>0</v>
      </c>
      <c r="G284" s="24">
        <v>0</v>
      </c>
      <c r="H284" s="24">
        <f>SUM(E284:G284)</f>
        <v>0</v>
      </c>
      <c r="I284" s="24">
        <v>0</v>
      </c>
      <c r="J284" s="24">
        <v>5.0000000000000001E-3</v>
      </c>
      <c r="K284" s="24">
        <f>SUM(H284:J284)</f>
        <v>5.0000000000000001E-3</v>
      </c>
      <c r="L284" s="24">
        <v>5.0000000000000001E-3</v>
      </c>
      <c r="M284" s="24">
        <v>5.0000000000000001E-3</v>
      </c>
      <c r="N284" s="24">
        <v>0</v>
      </c>
      <c r="O284" s="24">
        <f>SUM(L284:N284)</f>
        <v>0.01</v>
      </c>
      <c r="P284" s="24">
        <f>K284+O284</f>
        <v>1.4999999999999999E-2</v>
      </c>
      <c r="Q284" s="24">
        <v>0</v>
      </c>
      <c r="R284" s="24">
        <v>0</v>
      </c>
      <c r="S284" s="24">
        <f>SUM(Q284:R284)</f>
        <v>0</v>
      </c>
      <c r="T284" s="24">
        <f>P284+S284</f>
        <v>1.4999999999999999E-2</v>
      </c>
    </row>
    <row r="285" spans="1:20" ht="12.75" customHeight="1" x14ac:dyDescent="0.2">
      <c r="A285" s="167"/>
      <c r="B285" s="87"/>
      <c r="C285" s="26" t="s">
        <v>288</v>
      </c>
      <c r="D285" s="162">
        <v>2</v>
      </c>
      <c r="E285" s="24">
        <v>0</v>
      </c>
      <c r="F285" s="24">
        <v>0</v>
      </c>
      <c r="G285" s="24">
        <v>0</v>
      </c>
      <c r="H285" s="24">
        <f>SUM(E285:G285)</f>
        <v>0</v>
      </c>
      <c r="I285" s="24">
        <v>0</v>
      </c>
      <c r="J285" s="24">
        <v>0</v>
      </c>
      <c r="K285" s="24">
        <f>SUM(H285:J285)</f>
        <v>0</v>
      </c>
      <c r="L285" s="24">
        <v>0.01</v>
      </c>
      <c r="M285" s="24">
        <v>0.01</v>
      </c>
      <c r="N285" s="24">
        <v>0</v>
      </c>
      <c r="O285" s="24">
        <f>SUM(L285:N285)</f>
        <v>0.02</v>
      </c>
      <c r="P285" s="24">
        <f>K285+O285</f>
        <v>0.02</v>
      </c>
      <c r="Q285" s="24">
        <v>0</v>
      </c>
      <c r="R285" s="24">
        <v>0</v>
      </c>
      <c r="S285" s="24">
        <f>SUM(Q285:R285)</f>
        <v>0</v>
      </c>
      <c r="T285" s="24">
        <f>P285+S285</f>
        <v>0.02</v>
      </c>
    </row>
    <row r="286" spans="1:20" ht="12.75" customHeight="1" x14ac:dyDescent="0.2">
      <c r="A286" s="167"/>
      <c r="B286" s="71" t="s">
        <v>438</v>
      </c>
      <c r="C286" s="26" t="s">
        <v>225</v>
      </c>
      <c r="D286" s="162">
        <v>2</v>
      </c>
      <c r="E286" s="24">
        <v>0</v>
      </c>
      <c r="F286" s="24">
        <v>0</v>
      </c>
      <c r="G286" s="24">
        <v>0</v>
      </c>
      <c r="H286" s="24">
        <f>SUM(E286:G286)</f>
        <v>0</v>
      </c>
      <c r="I286" s="24">
        <v>0</v>
      </c>
      <c r="J286" s="24">
        <v>5</v>
      </c>
      <c r="K286" s="24">
        <f>SUM(H286:J286)</f>
        <v>5</v>
      </c>
      <c r="L286" s="24">
        <v>0</v>
      </c>
      <c r="M286" s="24">
        <v>129</v>
      </c>
      <c r="N286" s="24">
        <v>142</v>
      </c>
      <c r="O286" s="24">
        <f>SUM(L286:N286)</f>
        <v>271</v>
      </c>
      <c r="P286" s="24">
        <f>K286+O286</f>
        <v>276</v>
      </c>
      <c r="Q286" s="24">
        <v>0</v>
      </c>
      <c r="R286" s="24">
        <v>0</v>
      </c>
      <c r="S286" s="24">
        <f>SUM(Q286:R286)</f>
        <v>0</v>
      </c>
      <c r="T286" s="24">
        <f>P286+S286</f>
        <v>276</v>
      </c>
    </row>
    <row r="287" spans="1:20" ht="12.75" customHeight="1" x14ac:dyDescent="0.2">
      <c r="A287" s="167"/>
      <c r="B287" s="71"/>
      <c r="C287" s="26" t="s">
        <v>333</v>
      </c>
      <c r="D287" s="162"/>
      <c r="E287" s="24"/>
      <c r="F287" s="24"/>
      <c r="G287" s="24"/>
      <c r="H287" s="24">
        <f>+G287+F287+E287</f>
        <v>0</v>
      </c>
      <c r="I287" s="24"/>
      <c r="J287" s="24"/>
      <c r="K287" s="24">
        <f t="shared" si="92"/>
        <v>0</v>
      </c>
      <c r="L287" s="24"/>
      <c r="M287" s="24"/>
      <c r="N287" s="24"/>
      <c r="O287" s="24">
        <f t="shared" si="93"/>
        <v>0</v>
      </c>
      <c r="P287" s="24">
        <f>+O287+K287</f>
        <v>0</v>
      </c>
      <c r="Q287" s="24"/>
      <c r="R287" s="24"/>
      <c r="S287" s="24">
        <f>+R287+Q287</f>
        <v>0</v>
      </c>
      <c r="T287" s="24">
        <f>+S287+P287</f>
        <v>0</v>
      </c>
    </row>
    <row r="288" spans="1:20" ht="12.75" customHeight="1" x14ac:dyDescent="0.2">
      <c r="A288" s="167"/>
      <c r="B288" s="87"/>
      <c r="C288" s="26" t="s">
        <v>287</v>
      </c>
      <c r="D288" s="162">
        <v>1</v>
      </c>
      <c r="E288" s="24">
        <v>0</v>
      </c>
      <c r="F288" s="24">
        <v>0</v>
      </c>
      <c r="G288" s="24">
        <v>0</v>
      </c>
      <c r="H288" s="24">
        <f>SUM(E288:G288)</f>
        <v>0</v>
      </c>
      <c r="I288" s="24">
        <v>0</v>
      </c>
      <c r="J288" s="24">
        <v>0</v>
      </c>
      <c r="K288" s="24">
        <f>SUM(H288:J288)</f>
        <v>0</v>
      </c>
      <c r="L288" s="24">
        <v>0</v>
      </c>
      <c r="M288" s="24">
        <v>4.5</v>
      </c>
      <c r="N288" s="24">
        <v>8.5</v>
      </c>
      <c r="O288" s="24">
        <f>SUM(L288:N288)</f>
        <v>13</v>
      </c>
      <c r="P288" s="24">
        <f>K288+O288</f>
        <v>13</v>
      </c>
      <c r="Q288" s="24">
        <v>0</v>
      </c>
      <c r="R288" s="24">
        <v>0</v>
      </c>
      <c r="S288" s="24">
        <f>SUM(Q288:R288)</f>
        <v>0</v>
      </c>
      <c r="T288" s="24">
        <f>P288+S288</f>
        <v>13</v>
      </c>
    </row>
    <row r="289" spans="1:20" ht="12.75" customHeight="1" x14ac:dyDescent="0.2">
      <c r="A289" s="168"/>
      <c r="B289" s="72" t="s">
        <v>439</v>
      </c>
      <c r="C289" s="164" t="s">
        <v>286</v>
      </c>
      <c r="D289" s="156"/>
      <c r="E289" s="157"/>
      <c r="F289" s="157"/>
      <c r="G289" s="157"/>
      <c r="H289" s="157">
        <f>+G289+F289+E289</f>
        <v>0</v>
      </c>
      <c r="I289" s="157"/>
      <c r="J289" s="157"/>
      <c r="K289" s="157">
        <f>SUM(H289:J289)</f>
        <v>0</v>
      </c>
      <c r="L289" s="157"/>
      <c r="M289" s="157"/>
      <c r="N289" s="157"/>
      <c r="O289" s="157">
        <f>SUM(L289:N289)</f>
        <v>0</v>
      </c>
      <c r="P289" s="157">
        <f>+O289+K289</f>
        <v>0</v>
      </c>
      <c r="Q289" s="157"/>
      <c r="R289" s="157"/>
      <c r="S289" s="157">
        <f>+R289+Q289</f>
        <v>0</v>
      </c>
      <c r="T289" s="157">
        <f>+S289+P289</f>
        <v>0</v>
      </c>
    </row>
    <row r="290" spans="1:20" ht="12.75" customHeight="1" x14ac:dyDescent="0.25">
      <c r="A290" s="230" t="s">
        <v>0</v>
      </c>
      <c r="B290" s="231"/>
      <c r="C290" s="232" t="s">
        <v>0</v>
      </c>
      <c r="D290" s="53">
        <f>SUM(D280:D289)</f>
        <v>11</v>
      </c>
      <c r="E290" s="54">
        <f>SUM(E280:E289)</f>
        <v>0</v>
      </c>
      <c r="F290" s="54">
        <f>SUM(F280:F289)</f>
        <v>0</v>
      </c>
      <c r="G290" s="54">
        <f>SUM(G280:G289)</f>
        <v>0</v>
      </c>
      <c r="H290" s="54">
        <f>+G290+F290+E290</f>
        <v>0</v>
      </c>
      <c r="I290" s="54">
        <f>SUM(I280:I289)</f>
        <v>0</v>
      </c>
      <c r="J290" s="54">
        <f>SUM(J280:J289)</f>
        <v>5.0049999999999999</v>
      </c>
      <c r="K290" s="54">
        <f>+J290+I290+H290</f>
        <v>5.0049999999999999</v>
      </c>
      <c r="L290" s="54">
        <f>SUM(L280:L289)</f>
        <v>0.02</v>
      </c>
      <c r="M290" s="54">
        <f>SUM(M280:M289)</f>
        <v>133.535</v>
      </c>
      <c r="N290" s="54">
        <f>SUM(N280:N289)</f>
        <v>152.52500000000001</v>
      </c>
      <c r="O290" s="54">
        <f>+N290+M290+L290</f>
        <v>286.08</v>
      </c>
      <c r="P290" s="54">
        <f>+O290+K290</f>
        <v>291.08499999999998</v>
      </c>
      <c r="Q290" s="54">
        <f>SUM(Q280:Q289)</f>
        <v>0</v>
      </c>
      <c r="R290" s="54">
        <f>SUM(R280:R289)</f>
        <v>0</v>
      </c>
      <c r="S290" s="54">
        <f>+R290+Q290</f>
        <v>0</v>
      </c>
      <c r="T290" s="55">
        <f>+S290+P290</f>
        <v>291.08499999999998</v>
      </c>
    </row>
    <row r="291" spans="1:20" ht="12.75" customHeight="1" x14ac:dyDescent="0.2">
      <c r="A291" s="166" t="s">
        <v>4</v>
      </c>
      <c r="B291" s="35" t="s">
        <v>440</v>
      </c>
      <c r="C291" s="161" t="s">
        <v>233</v>
      </c>
      <c r="D291" s="153">
        <v>9</v>
      </c>
      <c r="E291" s="154">
        <v>0</v>
      </c>
      <c r="F291" s="154">
        <v>0</v>
      </c>
      <c r="G291" s="154">
        <v>0</v>
      </c>
      <c r="H291" s="154">
        <f t="shared" ref="H291:H301" si="94">SUM(E291:G291)</f>
        <v>0</v>
      </c>
      <c r="I291" s="154">
        <v>0.1</v>
      </c>
      <c r="J291" s="154">
        <v>0.69</v>
      </c>
      <c r="K291" s="154">
        <f t="shared" ref="K291:K301" si="95">SUM(H291:J291)</f>
        <v>0.78999999999999992</v>
      </c>
      <c r="L291" s="154">
        <v>0</v>
      </c>
      <c r="M291" s="154">
        <v>0.98</v>
      </c>
      <c r="N291" s="154">
        <v>3.14</v>
      </c>
      <c r="O291" s="154">
        <f t="shared" ref="O291:O301" si="96">SUM(L291:N291)</f>
        <v>4.12</v>
      </c>
      <c r="P291" s="154">
        <f t="shared" ref="P291:P301" si="97">K291+O291</f>
        <v>4.91</v>
      </c>
      <c r="Q291" s="154">
        <v>0</v>
      </c>
      <c r="R291" s="154">
        <v>0</v>
      </c>
      <c r="S291" s="154">
        <f t="shared" ref="S291:S301" si="98">SUM(Q291:R291)</f>
        <v>0</v>
      </c>
      <c r="T291" s="154">
        <f t="shared" ref="T291:T301" si="99">P291+S291</f>
        <v>4.91</v>
      </c>
    </row>
    <row r="292" spans="1:20" ht="12.75" customHeight="1" x14ac:dyDescent="0.2">
      <c r="A292" s="167"/>
      <c r="B292" s="35"/>
      <c r="C292" s="26" t="s">
        <v>239</v>
      </c>
      <c r="D292" s="162">
        <v>30</v>
      </c>
      <c r="E292" s="24">
        <v>0</v>
      </c>
      <c r="F292" s="24">
        <v>0</v>
      </c>
      <c r="G292" s="24">
        <v>0</v>
      </c>
      <c r="H292" s="24">
        <f t="shared" si="94"/>
        <v>0</v>
      </c>
      <c r="I292" s="24">
        <v>0.1</v>
      </c>
      <c r="J292" s="24">
        <v>0</v>
      </c>
      <c r="K292" s="24">
        <f t="shared" si="95"/>
        <v>0.1</v>
      </c>
      <c r="L292" s="24">
        <v>9.5</v>
      </c>
      <c r="M292" s="24">
        <v>26.709999999999997</v>
      </c>
      <c r="N292" s="24">
        <v>100.11000000000001</v>
      </c>
      <c r="O292" s="24">
        <f t="shared" si="96"/>
        <v>136.32</v>
      </c>
      <c r="P292" s="24">
        <f t="shared" si="97"/>
        <v>136.41999999999999</v>
      </c>
      <c r="Q292" s="24">
        <v>0</v>
      </c>
      <c r="R292" s="24">
        <v>0</v>
      </c>
      <c r="S292" s="24">
        <f t="shared" si="98"/>
        <v>0</v>
      </c>
      <c r="T292" s="24">
        <f t="shared" si="99"/>
        <v>136.41999999999999</v>
      </c>
    </row>
    <row r="293" spans="1:20" ht="12.75" customHeight="1" x14ac:dyDescent="0.2">
      <c r="A293" s="167"/>
      <c r="B293" s="85"/>
      <c r="C293" s="26" t="s">
        <v>260</v>
      </c>
      <c r="D293" s="162">
        <v>10</v>
      </c>
      <c r="E293" s="24">
        <v>0</v>
      </c>
      <c r="F293" s="24">
        <v>0</v>
      </c>
      <c r="G293" s="24">
        <v>0</v>
      </c>
      <c r="H293" s="24">
        <f t="shared" si="94"/>
        <v>0</v>
      </c>
      <c r="I293" s="24">
        <v>0</v>
      </c>
      <c r="J293" s="24">
        <v>0</v>
      </c>
      <c r="K293" s="24">
        <f t="shared" si="95"/>
        <v>0</v>
      </c>
      <c r="L293" s="24">
        <v>5.0999999999999996</v>
      </c>
      <c r="M293" s="24">
        <v>17.5</v>
      </c>
      <c r="N293" s="24">
        <v>41.499999999999993</v>
      </c>
      <c r="O293" s="24">
        <f t="shared" si="96"/>
        <v>64.099999999999994</v>
      </c>
      <c r="P293" s="24">
        <f t="shared" si="97"/>
        <v>64.099999999999994</v>
      </c>
      <c r="Q293" s="24">
        <v>0.3</v>
      </c>
      <c r="R293" s="24">
        <v>0.5</v>
      </c>
      <c r="S293" s="24">
        <f t="shared" si="98"/>
        <v>0.8</v>
      </c>
      <c r="T293" s="24">
        <f t="shared" si="99"/>
        <v>64.899999999999991</v>
      </c>
    </row>
    <row r="294" spans="1:20" ht="12.75" customHeight="1" x14ac:dyDescent="0.2">
      <c r="A294" s="167"/>
      <c r="B294" s="35" t="s">
        <v>441</v>
      </c>
      <c r="C294" s="26" t="s">
        <v>252</v>
      </c>
      <c r="D294" s="162">
        <v>5</v>
      </c>
      <c r="E294" s="24">
        <v>0</v>
      </c>
      <c r="F294" s="24">
        <v>0</v>
      </c>
      <c r="G294" s="24">
        <v>0</v>
      </c>
      <c r="H294" s="24">
        <f t="shared" si="94"/>
        <v>0</v>
      </c>
      <c r="I294" s="24">
        <v>0.35</v>
      </c>
      <c r="J294" s="24">
        <v>0</v>
      </c>
      <c r="K294" s="24">
        <f t="shared" si="95"/>
        <v>0.35</v>
      </c>
      <c r="L294" s="24">
        <v>0.2</v>
      </c>
      <c r="M294" s="24">
        <v>1.1400000000000001</v>
      </c>
      <c r="N294" s="24">
        <v>5.1099999999999994</v>
      </c>
      <c r="O294" s="24">
        <f t="shared" si="96"/>
        <v>6.4499999999999993</v>
      </c>
      <c r="P294" s="24">
        <f t="shared" si="97"/>
        <v>6.7999999999999989</v>
      </c>
      <c r="Q294" s="24">
        <v>0</v>
      </c>
      <c r="R294" s="24">
        <v>0</v>
      </c>
      <c r="S294" s="24">
        <f t="shared" si="98"/>
        <v>0</v>
      </c>
      <c r="T294" s="24">
        <f t="shared" si="99"/>
        <v>6.7999999999999989</v>
      </c>
    </row>
    <row r="295" spans="1:20" ht="12.75" customHeight="1" x14ac:dyDescent="0.2">
      <c r="A295" s="167"/>
      <c r="B295" s="35"/>
      <c r="C295" s="26" t="s">
        <v>249</v>
      </c>
      <c r="D295" s="162">
        <v>5</v>
      </c>
      <c r="E295" s="24">
        <v>0</v>
      </c>
      <c r="F295" s="24">
        <v>0</v>
      </c>
      <c r="G295" s="24">
        <v>0</v>
      </c>
      <c r="H295" s="24">
        <f t="shared" si="94"/>
        <v>0</v>
      </c>
      <c r="I295" s="24">
        <v>0.3</v>
      </c>
      <c r="J295" s="24">
        <v>0</v>
      </c>
      <c r="K295" s="24">
        <f t="shared" si="95"/>
        <v>0.3</v>
      </c>
      <c r="L295" s="24">
        <v>0</v>
      </c>
      <c r="M295" s="24">
        <v>0.83000000000000007</v>
      </c>
      <c r="N295" s="24">
        <v>2.77</v>
      </c>
      <c r="O295" s="24">
        <f t="shared" si="96"/>
        <v>3.6</v>
      </c>
      <c r="P295" s="24">
        <f t="shared" si="97"/>
        <v>3.9</v>
      </c>
      <c r="Q295" s="24">
        <v>0</v>
      </c>
      <c r="R295" s="24">
        <v>0</v>
      </c>
      <c r="S295" s="24">
        <f t="shared" si="98"/>
        <v>0</v>
      </c>
      <c r="T295" s="24">
        <f t="shared" si="99"/>
        <v>3.9</v>
      </c>
    </row>
    <row r="296" spans="1:20" ht="12.75" customHeight="1" x14ac:dyDescent="0.2">
      <c r="A296" s="167"/>
      <c r="B296" s="85"/>
      <c r="C296" s="26" t="s">
        <v>257</v>
      </c>
      <c r="D296" s="162">
        <v>8</v>
      </c>
      <c r="E296" s="24">
        <v>0</v>
      </c>
      <c r="F296" s="24">
        <v>0</v>
      </c>
      <c r="G296" s="24">
        <v>0</v>
      </c>
      <c r="H296" s="24">
        <f t="shared" si="94"/>
        <v>0</v>
      </c>
      <c r="I296" s="24">
        <v>0.4</v>
      </c>
      <c r="J296" s="24">
        <v>0</v>
      </c>
      <c r="K296" s="24">
        <f t="shared" si="95"/>
        <v>0.4</v>
      </c>
      <c r="L296" s="24">
        <v>16.5</v>
      </c>
      <c r="M296" s="24">
        <v>24.55</v>
      </c>
      <c r="N296" s="24">
        <v>18.05</v>
      </c>
      <c r="O296" s="24">
        <f t="shared" si="96"/>
        <v>59.099999999999994</v>
      </c>
      <c r="P296" s="24">
        <f t="shared" si="97"/>
        <v>59.499999999999993</v>
      </c>
      <c r="Q296" s="24">
        <v>0</v>
      </c>
      <c r="R296" s="24">
        <v>0</v>
      </c>
      <c r="S296" s="24">
        <f t="shared" si="98"/>
        <v>0</v>
      </c>
      <c r="T296" s="24">
        <f t="shared" si="99"/>
        <v>59.499999999999993</v>
      </c>
    </row>
    <row r="297" spans="1:20" ht="12.75" customHeight="1" x14ac:dyDescent="0.2">
      <c r="A297" s="167"/>
      <c r="B297" s="35" t="s">
        <v>442</v>
      </c>
      <c r="C297" s="26" t="s">
        <v>256</v>
      </c>
      <c r="D297" s="162">
        <v>16</v>
      </c>
      <c r="E297" s="24">
        <v>0.4</v>
      </c>
      <c r="F297" s="24">
        <v>0</v>
      </c>
      <c r="G297" s="24">
        <v>0</v>
      </c>
      <c r="H297" s="24">
        <f t="shared" si="94"/>
        <v>0.4</v>
      </c>
      <c r="I297" s="24">
        <v>2</v>
      </c>
      <c r="J297" s="24">
        <v>0</v>
      </c>
      <c r="K297" s="24">
        <f t="shared" si="95"/>
        <v>2.4</v>
      </c>
      <c r="L297" s="24">
        <v>1</v>
      </c>
      <c r="M297" s="24">
        <v>11.41</v>
      </c>
      <c r="N297" s="24">
        <v>50.3</v>
      </c>
      <c r="O297" s="24">
        <f t="shared" si="96"/>
        <v>62.709999999999994</v>
      </c>
      <c r="P297" s="24">
        <f t="shared" si="97"/>
        <v>65.11</v>
      </c>
      <c r="Q297" s="24">
        <v>0.05</v>
      </c>
      <c r="R297" s="24">
        <v>0</v>
      </c>
      <c r="S297" s="24">
        <f t="shared" si="98"/>
        <v>0.05</v>
      </c>
      <c r="T297" s="24">
        <f t="shared" si="99"/>
        <v>65.16</v>
      </c>
    </row>
    <row r="298" spans="1:20" ht="12.75" customHeight="1" x14ac:dyDescent="0.2">
      <c r="A298" s="167"/>
      <c r="B298" s="35"/>
      <c r="C298" s="26" t="s">
        <v>229</v>
      </c>
      <c r="D298" s="162">
        <v>4</v>
      </c>
      <c r="E298" s="24">
        <v>0</v>
      </c>
      <c r="F298" s="24">
        <v>0</v>
      </c>
      <c r="G298" s="24">
        <v>0</v>
      </c>
      <c r="H298" s="24">
        <f t="shared" si="94"/>
        <v>0</v>
      </c>
      <c r="I298" s="24">
        <v>0</v>
      </c>
      <c r="J298" s="24">
        <v>0.3</v>
      </c>
      <c r="K298" s="24">
        <f t="shared" si="95"/>
        <v>0.3</v>
      </c>
      <c r="L298" s="24">
        <v>0</v>
      </c>
      <c r="M298" s="24">
        <v>1</v>
      </c>
      <c r="N298" s="24">
        <v>5.7</v>
      </c>
      <c r="O298" s="24">
        <f t="shared" si="96"/>
        <v>6.7</v>
      </c>
      <c r="P298" s="24">
        <f t="shared" si="97"/>
        <v>7</v>
      </c>
      <c r="Q298" s="24">
        <v>0</v>
      </c>
      <c r="R298" s="24">
        <v>0</v>
      </c>
      <c r="S298" s="24">
        <f t="shared" si="98"/>
        <v>0</v>
      </c>
      <c r="T298" s="24">
        <f t="shared" si="99"/>
        <v>7</v>
      </c>
    </row>
    <row r="299" spans="1:20" ht="12.75" customHeight="1" x14ac:dyDescent="0.2">
      <c r="A299" s="167"/>
      <c r="B299" s="35"/>
      <c r="C299" s="26" t="s">
        <v>246</v>
      </c>
      <c r="D299" s="162">
        <v>13</v>
      </c>
      <c r="E299" s="24">
        <v>0</v>
      </c>
      <c r="F299" s="24">
        <v>0</v>
      </c>
      <c r="G299" s="24">
        <v>0</v>
      </c>
      <c r="H299" s="24">
        <f t="shared" si="94"/>
        <v>0</v>
      </c>
      <c r="I299" s="24">
        <v>1.1000000000000001</v>
      </c>
      <c r="J299" s="24">
        <v>0.3</v>
      </c>
      <c r="K299" s="24">
        <f t="shared" si="95"/>
        <v>1.4000000000000001</v>
      </c>
      <c r="L299" s="24">
        <v>4.0999999999999996</v>
      </c>
      <c r="M299" s="24">
        <v>10.75</v>
      </c>
      <c r="N299" s="24">
        <v>32.360000000000007</v>
      </c>
      <c r="O299" s="24">
        <f t="shared" si="96"/>
        <v>47.210000000000008</v>
      </c>
      <c r="P299" s="24">
        <f t="shared" si="97"/>
        <v>48.610000000000007</v>
      </c>
      <c r="Q299" s="24">
        <v>0</v>
      </c>
      <c r="R299" s="24">
        <v>0</v>
      </c>
      <c r="S299" s="24">
        <f t="shared" si="98"/>
        <v>0</v>
      </c>
      <c r="T299" s="24">
        <f t="shared" si="99"/>
        <v>48.610000000000007</v>
      </c>
    </row>
    <row r="300" spans="1:20" ht="12.75" customHeight="1" x14ac:dyDescent="0.2">
      <c r="A300" s="167"/>
      <c r="B300" s="85"/>
      <c r="C300" s="26" t="s">
        <v>230</v>
      </c>
      <c r="D300" s="162">
        <v>1</v>
      </c>
      <c r="E300" s="24">
        <v>0</v>
      </c>
      <c r="F300" s="24">
        <v>0</v>
      </c>
      <c r="G300" s="24">
        <v>0</v>
      </c>
      <c r="H300" s="24">
        <f t="shared" si="94"/>
        <v>0</v>
      </c>
      <c r="I300" s="24">
        <v>0</v>
      </c>
      <c r="J300" s="24">
        <v>0</v>
      </c>
      <c r="K300" s="24">
        <f t="shared" si="95"/>
        <v>0</v>
      </c>
      <c r="L300" s="24">
        <v>0.3</v>
      </c>
      <c r="M300" s="24">
        <v>0.5</v>
      </c>
      <c r="N300" s="24">
        <v>1</v>
      </c>
      <c r="O300" s="24">
        <f t="shared" si="96"/>
        <v>1.8</v>
      </c>
      <c r="P300" s="24">
        <f t="shared" si="97"/>
        <v>1.8</v>
      </c>
      <c r="Q300" s="24">
        <v>0</v>
      </c>
      <c r="R300" s="24">
        <v>0</v>
      </c>
      <c r="S300" s="24">
        <f t="shared" si="98"/>
        <v>0</v>
      </c>
      <c r="T300" s="24">
        <f t="shared" si="99"/>
        <v>1.8</v>
      </c>
    </row>
    <row r="301" spans="1:20" ht="12.75" customHeight="1" x14ac:dyDescent="0.2">
      <c r="A301" s="167"/>
      <c r="B301" s="35" t="s">
        <v>259</v>
      </c>
      <c r="C301" s="26" t="s">
        <v>259</v>
      </c>
      <c r="D301" s="162">
        <v>9</v>
      </c>
      <c r="E301" s="24">
        <v>0</v>
      </c>
      <c r="F301" s="24">
        <v>0</v>
      </c>
      <c r="G301" s="24">
        <v>0</v>
      </c>
      <c r="H301" s="24">
        <f t="shared" si="94"/>
        <v>0</v>
      </c>
      <c r="I301" s="24">
        <v>0.8</v>
      </c>
      <c r="J301" s="24">
        <v>0</v>
      </c>
      <c r="K301" s="24">
        <f t="shared" si="95"/>
        <v>0.8</v>
      </c>
      <c r="L301" s="24">
        <v>0</v>
      </c>
      <c r="M301" s="24">
        <v>2.5</v>
      </c>
      <c r="N301" s="24">
        <v>5.1100000000000003</v>
      </c>
      <c r="O301" s="24">
        <f t="shared" si="96"/>
        <v>7.61</v>
      </c>
      <c r="P301" s="24">
        <f t="shared" si="97"/>
        <v>8.41</v>
      </c>
      <c r="Q301" s="24">
        <v>0</v>
      </c>
      <c r="R301" s="24">
        <v>0</v>
      </c>
      <c r="S301" s="24">
        <f t="shared" si="98"/>
        <v>0</v>
      </c>
      <c r="T301" s="24">
        <f t="shared" si="99"/>
        <v>8.41</v>
      </c>
    </row>
    <row r="302" spans="1:20" ht="12.75" customHeight="1" x14ac:dyDescent="0.2">
      <c r="A302" s="167"/>
      <c r="B302" s="35"/>
      <c r="C302" s="26" t="s">
        <v>247</v>
      </c>
      <c r="D302" s="162">
        <v>6</v>
      </c>
      <c r="E302" s="24">
        <v>0</v>
      </c>
      <c r="F302" s="24">
        <v>0</v>
      </c>
      <c r="G302" s="24">
        <v>0</v>
      </c>
      <c r="H302" s="24">
        <f t="shared" ref="H302:H310" si="100">SUM(E302:G302)</f>
        <v>0</v>
      </c>
      <c r="I302" s="24">
        <v>2.35</v>
      </c>
      <c r="J302" s="24">
        <v>0</v>
      </c>
      <c r="K302" s="24">
        <f t="shared" ref="K302:K338" si="101">SUM(H302:J302)</f>
        <v>2.35</v>
      </c>
      <c r="L302" s="24">
        <v>0.6</v>
      </c>
      <c r="M302" s="24">
        <v>2.8</v>
      </c>
      <c r="N302" s="24">
        <v>8.35</v>
      </c>
      <c r="O302" s="24">
        <f t="shared" ref="O302:O338" si="102">SUM(L302:N302)</f>
        <v>11.75</v>
      </c>
      <c r="P302" s="24">
        <f t="shared" ref="P302:P310" si="103">K302+O302</f>
        <v>14.1</v>
      </c>
      <c r="Q302" s="24">
        <v>0</v>
      </c>
      <c r="R302" s="24">
        <v>0</v>
      </c>
      <c r="S302" s="24">
        <f t="shared" ref="S302:S310" si="104">SUM(Q302:R302)</f>
        <v>0</v>
      </c>
      <c r="T302" s="24">
        <f t="shared" ref="T302:T310" si="105">P302+S302</f>
        <v>14.1</v>
      </c>
    </row>
    <row r="303" spans="1:20" ht="12.75" customHeight="1" x14ac:dyDescent="0.2">
      <c r="A303" s="167"/>
      <c r="B303" s="35"/>
      <c r="C303" s="26" t="s">
        <v>235</v>
      </c>
      <c r="D303" s="162">
        <v>2</v>
      </c>
      <c r="E303" s="24">
        <v>0</v>
      </c>
      <c r="F303" s="24">
        <v>0</v>
      </c>
      <c r="G303" s="24">
        <v>0</v>
      </c>
      <c r="H303" s="24">
        <f t="shared" si="100"/>
        <v>0</v>
      </c>
      <c r="I303" s="24">
        <v>0.5</v>
      </c>
      <c r="J303" s="24">
        <v>0</v>
      </c>
      <c r="K303" s="24">
        <f t="shared" si="101"/>
        <v>0.5</v>
      </c>
      <c r="L303" s="24">
        <v>2.6</v>
      </c>
      <c r="M303" s="24">
        <v>10.1</v>
      </c>
      <c r="N303" s="24">
        <v>22.3</v>
      </c>
      <c r="O303" s="24">
        <f t="shared" si="102"/>
        <v>35</v>
      </c>
      <c r="P303" s="24">
        <f t="shared" si="103"/>
        <v>35.5</v>
      </c>
      <c r="Q303" s="24">
        <v>0</v>
      </c>
      <c r="R303" s="24">
        <v>0</v>
      </c>
      <c r="S303" s="24">
        <f t="shared" si="104"/>
        <v>0</v>
      </c>
      <c r="T303" s="24">
        <f t="shared" si="105"/>
        <v>35.5</v>
      </c>
    </row>
    <row r="304" spans="1:20" ht="12.75" customHeight="1" x14ac:dyDescent="0.2">
      <c r="A304" s="167"/>
      <c r="B304" s="35"/>
      <c r="C304" s="26" t="s">
        <v>237</v>
      </c>
      <c r="D304" s="162">
        <v>10</v>
      </c>
      <c r="E304" s="24">
        <v>0</v>
      </c>
      <c r="F304" s="24">
        <v>0</v>
      </c>
      <c r="G304" s="24">
        <v>0</v>
      </c>
      <c r="H304" s="24">
        <f t="shared" si="100"/>
        <v>0</v>
      </c>
      <c r="I304" s="24">
        <v>8.1</v>
      </c>
      <c r="J304" s="24">
        <v>0</v>
      </c>
      <c r="K304" s="24">
        <f t="shared" si="101"/>
        <v>8.1</v>
      </c>
      <c r="L304" s="24">
        <v>0.9</v>
      </c>
      <c r="M304" s="24">
        <v>5</v>
      </c>
      <c r="N304" s="24">
        <v>9.1999999999999993</v>
      </c>
      <c r="O304" s="24">
        <f t="shared" si="102"/>
        <v>15.1</v>
      </c>
      <c r="P304" s="24">
        <f t="shared" si="103"/>
        <v>23.2</v>
      </c>
      <c r="Q304" s="24">
        <v>0.1</v>
      </c>
      <c r="R304" s="24">
        <v>1.1000000000000001</v>
      </c>
      <c r="S304" s="24">
        <f t="shared" si="104"/>
        <v>1.2000000000000002</v>
      </c>
      <c r="T304" s="24">
        <f t="shared" si="105"/>
        <v>24.4</v>
      </c>
    </row>
    <row r="305" spans="1:20" ht="12.75" customHeight="1" x14ac:dyDescent="0.2">
      <c r="A305" s="167"/>
      <c r="B305" s="85"/>
      <c r="C305" s="26" t="s">
        <v>245</v>
      </c>
      <c r="D305" s="162">
        <v>9</v>
      </c>
      <c r="E305" s="24">
        <v>0</v>
      </c>
      <c r="F305" s="24">
        <v>0</v>
      </c>
      <c r="G305" s="24">
        <v>0</v>
      </c>
      <c r="H305" s="24">
        <f t="shared" si="100"/>
        <v>0</v>
      </c>
      <c r="I305" s="24">
        <v>0.5</v>
      </c>
      <c r="J305" s="24">
        <v>0</v>
      </c>
      <c r="K305" s="24">
        <f t="shared" si="101"/>
        <v>0.5</v>
      </c>
      <c r="L305" s="24">
        <v>14.8</v>
      </c>
      <c r="M305" s="24">
        <v>18.399999999999999</v>
      </c>
      <c r="N305" s="24">
        <v>25.7</v>
      </c>
      <c r="O305" s="24">
        <f t="shared" si="102"/>
        <v>58.900000000000006</v>
      </c>
      <c r="P305" s="24">
        <f t="shared" si="103"/>
        <v>59.400000000000006</v>
      </c>
      <c r="Q305" s="24">
        <v>0.1</v>
      </c>
      <c r="R305" s="24">
        <v>0</v>
      </c>
      <c r="S305" s="24">
        <f t="shared" si="104"/>
        <v>0.1</v>
      </c>
      <c r="T305" s="24">
        <f t="shared" si="105"/>
        <v>59.500000000000007</v>
      </c>
    </row>
    <row r="306" spans="1:20" ht="12.75" customHeight="1" x14ac:dyDescent="0.2">
      <c r="A306" s="167"/>
      <c r="B306" s="35" t="s">
        <v>244</v>
      </c>
      <c r="C306" s="26" t="s">
        <v>244</v>
      </c>
      <c r="D306" s="162">
        <v>63</v>
      </c>
      <c r="E306" s="24">
        <v>0</v>
      </c>
      <c r="F306" s="24">
        <v>0</v>
      </c>
      <c r="G306" s="24">
        <v>0</v>
      </c>
      <c r="H306" s="24">
        <f t="shared" si="100"/>
        <v>0</v>
      </c>
      <c r="I306" s="24">
        <v>13.16</v>
      </c>
      <c r="J306" s="24">
        <v>0.51</v>
      </c>
      <c r="K306" s="24">
        <f t="shared" si="101"/>
        <v>13.67</v>
      </c>
      <c r="L306" s="24">
        <v>12.2</v>
      </c>
      <c r="M306" s="24">
        <v>101.47</v>
      </c>
      <c r="N306" s="24">
        <v>179.29999999999998</v>
      </c>
      <c r="O306" s="24">
        <f t="shared" si="102"/>
        <v>292.96999999999997</v>
      </c>
      <c r="P306" s="24">
        <f t="shared" si="103"/>
        <v>306.64</v>
      </c>
      <c r="Q306" s="24">
        <v>3.5</v>
      </c>
      <c r="R306" s="24">
        <v>0.1</v>
      </c>
      <c r="S306" s="24">
        <f t="shared" si="104"/>
        <v>3.6</v>
      </c>
      <c r="T306" s="24">
        <f t="shared" si="105"/>
        <v>310.24</v>
      </c>
    </row>
    <row r="307" spans="1:20" ht="12.75" customHeight="1" x14ac:dyDescent="0.2">
      <c r="A307" s="167"/>
      <c r="B307" s="35"/>
      <c r="C307" s="26" t="s">
        <v>243</v>
      </c>
      <c r="D307" s="162">
        <v>5</v>
      </c>
      <c r="E307" s="24">
        <v>0</v>
      </c>
      <c r="F307" s="24">
        <v>0</v>
      </c>
      <c r="G307" s="24">
        <v>0</v>
      </c>
      <c r="H307" s="24">
        <f t="shared" si="100"/>
        <v>0</v>
      </c>
      <c r="I307" s="24">
        <v>0</v>
      </c>
      <c r="J307" s="24">
        <v>0</v>
      </c>
      <c r="K307" s="24">
        <f t="shared" si="101"/>
        <v>0</v>
      </c>
      <c r="L307" s="24">
        <v>0.1</v>
      </c>
      <c r="M307" s="24">
        <v>1.7</v>
      </c>
      <c r="N307" s="24">
        <v>7.5</v>
      </c>
      <c r="O307" s="24">
        <f t="shared" si="102"/>
        <v>9.3000000000000007</v>
      </c>
      <c r="P307" s="24">
        <f t="shared" si="103"/>
        <v>9.3000000000000007</v>
      </c>
      <c r="Q307" s="24">
        <v>0</v>
      </c>
      <c r="R307" s="24">
        <v>0</v>
      </c>
      <c r="S307" s="24">
        <f t="shared" si="104"/>
        <v>0</v>
      </c>
      <c r="T307" s="24">
        <f t="shared" si="105"/>
        <v>9.3000000000000007</v>
      </c>
    </row>
    <row r="308" spans="1:20" ht="12.75" customHeight="1" x14ac:dyDescent="0.2">
      <c r="A308" s="167"/>
      <c r="B308" s="35"/>
      <c r="C308" s="26" t="s">
        <v>258</v>
      </c>
      <c r="D308" s="162">
        <v>22</v>
      </c>
      <c r="E308" s="24">
        <v>0</v>
      </c>
      <c r="F308" s="24">
        <v>0</v>
      </c>
      <c r="G308" s="24">
        <v>0</v>
      </c>
      <c r="H308" s="24">
        <f t="shared" si="100"/>
        <v>0</v>
      </c>
      <c r="I308" s="24">
        <v>5.7</v>
      </c>
      <c r="J308" s="24">
        <v>0.5</v>
      </c>
      <c r="K308" s="24">
        <f t="shared" si="101"/>
        <v>6.2</v>
      </c>
      <c r="L308" s="24">
        <v>3.2</v>
      </c>
      <c r="M308" s="24">
        <v>75.199999999999989</v>
      </c>
      <c r="N308" s="24">
        <v>182.20000000000002</v>
      </c>
      <c r="O308" s="24">
        <f t="shared" si="102"/>
        <v>260.60000000000002</v>
      </c>
      <c r="P308" s="24">
        <f t="shared" si="103"/>
        <v>266.8</v>
      </c>
      <c r="Q308" s="24">
        <v>2.6</v>
      </c>
      <c r="R308" s="24">
        <v>0</v>
      </c>
      <c r="S308" s="24">
        <f t="shared" si="104"/>
        <v>2.6</v>
      </c>
      <c r="T308" s="24">
        <f t="shared" si="105"/>
        <v>269.40000000000003</v>
      </c>
    </row>
    <row r="309" spans="1:20" ht="12.75" customHeight="1" x14ac:dyDescent="0.2">
      <c r="A309" s="167"/>
      <c r="B309" s="35"/>
      <c r="C309" s="26" t="s">
        <v>234</v>
      </c>
      <c r="D309" s="162">
        <v>9</v>
      </c>
      <c r="E309" s="24">
        <v>0</v>
      </c>
      <c r="F309" s="24">
        <v>0</v>
      </c>
      <c r="G309" s="24">
        <v>0</v>
      </c>
      <c r="H309" s="24">
        <f t="shared" si="100"/>
        <v>0</v>
      </c>
      <c r="I309" s="24">
        <v>0.02</v>
      </c>
      <c r="J309" s="24">
        <v>0</v>
      </c>
      <c r="K309" s="24">
        <f t="shared" si="101"/>
        <v>0.02</v>
      </c>
      <c r="L309" s="24">
        <v>1.55</v>
      </c>
      <c r="M309" s="24">
        <v>3.59</v>
      </c>
      <c r="N309" s="24">
        <v>6.55</v>
      </c>
      <c r="O309" s="24">
        <f t="shared" si="102"/>
        <v>11.69</v>
      </c>
      <c r="P309" s="24">
        <f t="shared" si="103"/>
        <v>11.709999999999999</v>
      </c>
      <c r="Q309" s="24">
        <v>0</v>
      </c>
      <c r="R309" s="24">
        <v>0</v>
      </c>
      <c r="S309" s="24">
        <f t="shared" si="104"/>
        <v>0</v>
      </c>
      <c r="T309" s="24">
        <f t="shared" si="105"/>
        <v>11.709999999999999</v>
      </c>
    </row>
    <row r="310" spans="1:20" ht="12.75" customHeight="1" x14ac:dyDescent="0.2">
      <c r="A310" s="167"/>
      <c r="B310" s="85"/>
      <c r="C310" s="26" t="s">
        <v>228</v>
      </c>
      <c r="D310" s="162">
        <v>6</v>
      </c>
      <c r="E310" s="24">
        <v>0</v>
      </c>
      <c r="F310" s="24">
        <v>0</v>
      </c>
      <c r="G310" s="24">
        <v>0</v>
      </c>
      <c r="H310" s="24">
        <f t="shared" si="100"/>
        <v>0</v>
      </c>
      <c r="I310" s="24">
        <v>0</v>
      </c>
      <c r="J310" s="24">
        <v>0</v>
      </c>
      <c r="K310" s="24">
        <f t="shared" si="101"/>
        <v>0</v>
      </c>
      <c r="L310" s="24">
        <v>8.1</v>
      </c>
      <c r="M310" s="24">
        <v>12.6</v>
      </c>
      <c r="N310" s="24">
        <v>26.1</v>
      </c>
      <c r="O310" s="24">
        <f t="shared" si="102"/>
        <v>46.8</v>
      </c>
      <c r="P310" s="24">
        <f t="shared" si="103"/>
        <v>46.8</v>
      </c>
      <c r="Q310" s="24">
        <v>2</v>
      </c>
      <c r="R310" s="24">
        <v>0</v>
      </c>
      <c r="S310" s="24">
        <f t="shared" si="104"/>
        <v>2</v>
      </c>
      <c r="T310" s="24">
        <f t="shared" si="105"/>
        <v>48.8</v>
      </c>
    </row>
    <row r="311" spans="1:20" ht="12.75" customHeight="1" x14ac:dyDescent="0.2">
      <c r="A311" s="167"/>
      <c r="B311" s="35" t="s">
        <v>367</v>
      </c>
      <c r="C311" s="26" t="s">
        <v>367</v>
      </c>
      <c r="D311" s="162"/>
      <c r="E311" s="24"/>
      <c r="F311" s="24"/>
      <c r="G311" s="24"/>
      <c r="H311" s="24">
        <f>+G311+F311+E311</f>
        <v>0</v>
      </c>
      <c r="I311" s="24"/>
      <c r="J311" s="24"/>
      <c r="K311" s="24">
        <f t="shared" si="101"/>
        <v>0</v>
      </c>
      <c r="L311" s="24"/>
      <c r="M311" s="24"/>
      <c r="N311" s="24"/>
      <c r="O311" s="24">
        <f t="shared" si="102"/>
        <v>0</v>
      </c>
      <c r="P311" s="24">
        <f>+O311+K311</f>
        <v>0</v>
      </c>
      <c r="Q311" s="24"/>
      <c r="R311" s="24"/>
      <c r="S311" s="24">
        <f>+R311+Q311</f>
        <v>0</v>
      </c>
      <c r="T311" s="24">
        <f>+S311+P311</f>
        <v>0</v>
      </c>
    </row>
    <row r="312" spans="1:20" ht="12.75" customHeight="1" x14ac:dyDescent="0.2">
      <c r="A312" s="167"/>
      <c r="B312" s="35"/>
      <c r="C312" s="26" t="s">
        <v>368</v>
      </c>
      <c r="D312" s="162"/>
      <c r="E312" s="24"/>
      <c r="F312" s="24"/>
      <c r="G312" s="24"/>
      <c r="H312" s="24">
        <f>+G312+F312+E312</f>
        <v>0</v>
      </c>
      <c r="I312" s="24"/>
      <c r="J312" s="24"/>
      <c r="K312" s="24">
        <f t="shared" si="101"/>
        <v>0</v>
      </c>
      <c r="L312" s="24"/>
      <c r="M312" s="24"/>
      <c r="N312" s="24"/>
      <c r="O312" s="24">
        <f t="shared" si="102"/>
        <v>0</v>
      </c>
      <c r="P312" s="24">
        <f>+O312+K312</f>
        <v>0</v>
      </c>
      <c r="Q312" s="24"/>
      <c r="R312" s="24"/>
      <c r="S312" s="24">
        <f>+R312+Q312</f>
        <v>0</v>
      </c>
      <c r="T312" s="24">
        <f>+S312+P312</f>
        <v>0</v>
      </c>
    </row>
    <row r="313" spans="1:20" ht="12.75" customHeight="1" x14ac:dyDescent="0.2">
      <c r="A313" s="167"/>
      <c r="B313" s="35"/>
      <c r="C313" s="26" t="s">
        <v>254</v>
      </c>
      <c r="D313" s="162">
        <v>3</v>
      </c>
      <c r="E313" s="24">
        <v>0</v>
      </c>
      <c r="F313" s="24">
        <v>0</v>
      </c>
      <c r="G313" s="24">
        <v>0</v>
      </c>
      <c r="H313" s="24">
        <f>SUM(E313:G313)</f>
        <v>0</v>
      </c>
      <c r="I313" s="24">
        <v>0</v>
      </c>
      <c r="J313" s="24">
        <v>0</v>
      </c>
      <c r="K313" s="24">
        <f t="shared" si="101"/>
        <v>0</v>
      </c>
      <c r="L313" s="24">
        <v>0</v>
      </c>
      <c r="M313" s="24">
        <v>0.01</v>
      </c>
      <c r="N313" s="24">
        <v>0.3</v>
      </c>
      <c r="O313" s="24">
        <f t="shared" si="102"/>
        <v>0.31</v>
      </c>
      <c r="P313" s="24">
        <f>K313+O313</f>
        <v>0.31</v>
      </c>
      <c r="Q313" s="24">
        <v>0</v>
      </c>
      <c r="R313" s="24">
        <v>0</v>
      </c>
      <c r="S313" s="24">
        <f>SUM(Q313:R313)</f>
        <v>0</v>
      </c>
      <c r="T313" s="24">
        <f>P313+S313</f>
        <v>0.31</v>
      </c>
    </row>
    <row r="314" spans="1:20" ht="12.75" customHeight="1" x14ac:dyDescent="0.2">
      <c r="A314" s="167"/>
      <c r="B314" s="35"/>
      <c r="C314" s="26" t="s">
        <v>452</v>
      </c>
      <c r="D314" s="162"/>
      <c r="E314" s="24"/>
      <c r="F314" s="24"/>
      <c r="G314" s="24"/>
      <c r="H314" s="24">
        <f>+G314+F314+E314</f>
        <v>0</v>
      </c>
      <c r="I314" s="24"/>
      <c r="J314" s="24"/>
      <c r="K314" s="24">
        <f t="shared" si="101"/>
        <v>0</v>
      </c>
      <c r="L314" s="24"/>
      <c r="M314" s="24"/>
      <c r="N314" s="24"/>
      <c r="O314" s="24">
        <f t="shared" si="102"/>
        <v>0</v>
      </c>
      <c r="P314" s="24">
        <f>+O314+K314</f>
        <v>0</v>
      </c>
      <c r="Q314" s="24"/>
      <c r="R314" s="24"/>
      <c r="S314" s="24">
        <f>+R314+Q314</f>
        <v>0</v>
      </c>
      <c r="T314" s="24">
        <f>+S314+P314</f>
        <v>0</v>
      </c>
    </row>
    <row r="315" spans="1:20" ht="12.75" customHeight="1" x14ac:dyDescent="0.2">
      <c r="A315" s="167"/>
      <c r="B315" s="35"/>
      <c r="C315" s="26" t="s">
        <v>361</v>
      </c>
      <c r="D315" s="162"/>
      <c r="E315" s="24"/>
      <c r="F315" s="24"/>
      <c r="G315" s="24"/>
      <c r="H315" s="24">
        <f>+G315+F315+E315</f>
        <v>0</v>
      </c>
      <c r="I315" s="24"/>
      <c r="J315" s="24"/>
      <c r="K315" s="24">
        <f t="shared" si="101"/>
        <v>0</v>
      </c>
      <c r="L315" s="24"/>
      <c r="M315" s="24"/>
      <c r="N315" s="24"/>
      <c r="O315" s="24">
        <f t="shared" si="102"/>
        <v>0</v>
      </c>
      <c r="P315" s="24">
        <f>+O315+K315</f>
        <v>0</v>
      </c>
      <c r="Q315" s="24"/>
      <c r="R315" s="24"/>
      <c r="S315" s="24">
        <f>+R315+Q315</f>
        <v>0</v>
      </c>
      <c r="T315" s="24">
        <f>+S315+P315</f>
        <v>0</v>
      </c>
    </row>
    <row r="316" spans="1:20" ht="12.75" customHeight="1" x14ac:dyDescent="0.2">
      <c r="A316" s="167"/>
      <c r="B316" s="35"/>
      <c r="C316" s="26" t="s">
        <v>236</v>
      </c>
      <c r="D316" s="162">
        <v>9</v>
      </c>
      <c r="E316" s="24">
        <v>0</v>
      </c>
      <c r="F316" s="24">
        <v>0</v>
      </c>
      <c r="G316" s="24">
        <v>0</v>
      </c>
      <c r="H316" s="24">
        <f>SUM(E316:G316)</f>
        <v>0</v>
      </c>
      <c r="I316" s="24">
        <v>0.1</v>
      </c>
      <c r="J316" s="24">
        <v>0.1</v>
      </c>
      <c r="K316" s="24">
        <f t="shared" si="101"/>
        <v>0.2</v>
      </c>
      <c r="L316" s="24">
        <v>0</v>
      </c>
      <c r="M316" s="24">
        <v>0.90000000000000013</v>
      </c>
      <c r="N316" s="24">
        <v>4.09</v>
      </c>
      <c r="O316" s="24">
        <f t="shared" si="102"/>
        <v>4.99</v>
      </c>
      <c r="P316" s="24">
        <f>K316+O316</f>
        <v>5.19</v>
      </c>
      <c r="Q316" s="24">
        <v>1.1000000000000001</v>
      </c>
      <c r="R316" s="24">
        <v>0.02</v>
      </c>
      <c r="S316" s="24">
        <f>SUM(Q316:R316)</f>
        <v>1.1200000000000001</v>
      </c>
      <c r="T316" s="24">
        <f>P316+S316</f>
        <v>6.3100000000000005</v>
      </c>
    </row>
    <row r="317" spans="1:20" ht="12.75" customHeight="1" x14ac:dyDescent="0.2">
      <c r="A317" s="167"/>
      <c r="B317" s="35"/>
      <c r="C317" s="26" t="s">
        <v>253</v>
      </c>
      <c r="D317" s="162">
        <v>6</v>
      </c>
      <c r="E317" s="24">
        <v>0</v>
      </c>
      <c r="F317" s="24">
        <v>0</v>
      </c>
      <c r="G317" s="24">
        <v>0</v>
      </c>
      <c r="H317" s="24">
        <f>SUM(E317:G317)</f>
        <v>0</v>
      </c>
      <c r="I317" s="24">
        <v>0</v>
      </c>
      <c r="J317" s="24">
        <v>0</v>
      </c>
      <c r="K317" s="24">
        <f t="shared" si="101"/>
        <v>0</v>
      </c>
      <c r="L317" s="24">
        <v>0</v>
      </c>
      <c r="M317" s="24">
        <v>0.25</v>
      </c>
      <c r="N317" s="24">
        <v>1.95</v>
      </c>
      <c r="O317" s="24">
        <f t="shared" si="102"/>
        <v>2.2000000000000002</v>
      </c>
      <c r="P317" s="24">
        <f>K317+O317</f>
        <v>2.2000000000000002</v>
      </c>
      <c r="Q317" s="24">
        <v>0</v>
      </c>
      <c r="R317" s="24">
        <v>0</v>
      </c>
      <c r="S317" s="24">
        <f>SUM(Q317:R317)</f>
        <v>0</v>
      </c>
      <c r="T317" s="24">
        <f>P317+S317</f>
        <v>2.2000000000000002</v>
      </c>
    </row>
    <row r="318" spans="1:20" ht="12.75" customHeight="1" x14ac:dyDescent="0.2">
      <c r="A318" s="167"/>
      <c r="B318" s="35"/>
      <c r="C318" s="26" t="s">
        <v>255</v>
      </c>
      <c r="D318" s="162">
        <v>5</v>
      </c>
      <c r="E318" s="24">
        <v>0</v>
      </c>
      <c r="F318" s="24">
        <v>0</v>
      </c>
      <c r="G318" s="24">
        <v>0</v>
      </c>
      <c r="H318" s="24">
        <f>SUM(E318:G318)</f>
        <v>0</v>
      </c>
      <c r="I318" s="24">
        <v>0.5</v>
      </c>
      <c r="J318" s="24">
        <v>0</v>
      </c>
      <c r="K318" s="24">
        <f t="shared" si="101"/>
        <v>0.5</v>
      </c>
      <c r="L318" s="24">
        <v>0</v>
      </c>
      <c r="M318" s="24">
        <v>1.9</v>
      </c>
      <c r="N318" s="24">
        <v>4.5999999999999996</v>
      </c>
      <c r="O318" s="24">
        <f t="shared" si="102"/>
        <v>6.5</v>
      </c>
      <c r="P318" s="24">
        <f>K318+O318</f>
        <v>7</v>
      </c>
      <c r="Q318" s="24">
        <v>0</v>
      </c>
      <c r="R318" s="24">
        <v>0</v>
      </c>
      <c r="S318" s="24">
        <f>SUM(Q318:R318)</f>
        <v>0</v>
      </c>
      <c r="T318" s="24">
        <f>P318+S318</f>
        <v>7</v>
      </c>
    </row>
    <row r="319" spans="1:20" ht="12.75" customHeight="1" x14ac:dyDescent="0.2">
      <c r="A319" s="167"/>
      <c r="B319" s="35"/>
      <c r="C319" s="26" t="s">
        <v>376</v>
      </c>
      <c r="D319" s="162"/>
      <c r="E319" s="24"/>
      <c r="F319" s="24"/>
      <c r="G319" s="24"/>
      <c r="H319" s="24">
        <f>+G319+F319+E319</f>
        <v>0</v>
      </c>
      <c r="I319" s="24"/>
      <c r="J319" s="24"/>
      <c r="K319" s="24">
        <f t="shared" si="101"/>
        <v>0</v>
      </c>
      <c r="L319" s="24"/>
      <c r="M319" s="24"/>
      <c r="N319" s="24"/>
      <c r="O319" s="24">
        <f t="shared" si="102"/>
        <v>0</v>
      </c>
      <c r="P319" s="24">
        <f>+O319+K319</f>
        <v>0</v>
      </c>
      <c r="Q319" s="24"/>
      <c r="R319" s="24"/>
      <c r="S319" s="24">
        <f>+R319+Q319</f>
        <v>0</v>
      </c>
      <c r="T319" s="24">
        <f>+S319+P319</f>
        <v>0</v>
      </c>
    </row>
    <row r="320" spans="1:20" ht="12.75" customHeight="1" x14ac:dyDescent="0.2">
      <c r="A320" s="167"/>
      <c r="B320" s="35"/>
      <c r="C320" s="26" t="s">
        <v>251</v>
      </c>
      <c r="D320" s="162">
        <v>13</v>
      </c>
      <c r="E320" s="24">
        <v>0</v>
      </c>
      <c r="F320" s="24">
        <v>0</v>
      </c>
      <c r="G320" s="24">
        <v>0</v>
      </c>
      <c r="H320" s="24">
        <f>SUM(E320:G320)</f>
        <v>0</v>
      </c>
      <c r="I320" s="24">
        <v>0</v>
      </c>
      <c r="J320" s="24">
        <v>0.1</v>
      </c>
      <c r="K320" s="24">
        <f t="shared" si="101"/>
        <v>0.1</v>
      </c>
      <c r="L320" s="24">
        <v>0.01</v>
      </c>
      <c r="M320" s="24">
        <v>1.8</v>
      </c>
      <c r="N320" s="24">
        <v>14.14</v>
      </c>
      <c r="O320" s="24">
        <f t="shared" si="102"/>
        <v>15.950000000000001</v>
      </c>
      <c r="P320" s="24">
        <f>K320+O320</f>
        <v>16.05</v>
      </c>
      <c r="Q320" s="24">
        <v>0.05</v>
      </c>
      <c r="R320" s="24">
        <v>0</v>
      </c>
      <c r="S320" s="24">
        <f>SUM(Q320:R320)</f>
        <v>0.05</v>
      </c>
      <c r="T320" s="24">
        <f>P320+S320</f>
        <v>16.100000000000001</v>
      </c>
    </row>
    <row r="321" spans="1:20" ht="12.75" customHeight="1" x14ac:dyDescent="0.2">
      <c r="A321" s="167"/>
      <c r="B321" s="35"/>
      <c r="C321" s="26" t="s">
        <v>232</v>
      </c>
      <c r="D321" s="162"/>
      <c r="E321" s="24"/>
      <c r="F321" s="24"/>
      <c r="G321" s="24"/>
      <c r="H321" s="24">
        <f>+G321+F321+E321</f>
        <v>0</v>
      </c>
      <c r="I321" s="24"/>
      <c r="J321" s="24"/>
      <c r="K321" s="24">
        <f t="shared" si="101"/>
        <v>0</v>
      </c>
      <c r="L321" s="24"/>
      <c r="M321" s="24"/>
      <c r="N321" s="24"/>
      <c r="O321" s="24">
        <f t="shared" si="102"/>
        <v>0</v>
      </c>
      <c r="P321" s="24">
        <f>+O321+K321</f>
        <v>0</v>
      </c>
      <c r="Q321" s="24"/>
      <c r="R321" s="24"/>
      <c r="S321" s="24">
        <f>+R321+Q321</f>
        <v>0</v>
      </c>
      <c r="T321" s="24">
        <f>+S321+P321</f>
        <v>0</v>
      </c>
    </row>
    <row r="322" spans="1:20" ht="12.75" customHeight="1" x14ac:dyDescent="0.2">
      <c r="A322" s="167"/>
      <c r="B322" s="35"/>
      <c r="C322" s="26" t="s">
        <v>344</v>
      </c>
      <c r="D322" s="162"/>
      <c r="E322" s="24"/>
      <c r="F322" s="24"/>
      <c r="G322" s="24"/>
      <c r="H322" s="24">
        <f>+G322+F322+E322</f>
        <v>0</v>
      </c>
      <c r="I322" s="24"/>
      <c r="J322" s="24"/>
      <c r="K322" s="24">
        <f t="shared" si="101"/>
        <v>0</v>
      </c>
      <c r="L322" s="24"/>
      <c r="M322" s="24"/>
      <c r="N322" s="24"/>
      <c r="O322" s="24">
        <f t="shared" si="102"/>
        <v>0</v>
      </c>
      <c r="P322" s="24">
        <f>+O322+K322</f>
        <v>0</v>
      </c>
      <c r="Q322" s="24"/>
      <c r="R322" s="24"/>
      <c r="S322" s="24">
        <f>+R322+Q322</f>
        <v>0</v>
      </c>
      <c r="T322" s="24">
        <f>+S322+P322</f>
        <v>0</v>
      </c>
    </row>
    <row r="323" spans="1:20" ht="12.75" customHeight="1" x14ac:dyDescent="0.2">
      <c r="A323" s="167"/>
      <c r="B323" s="35"/>
      <c r="C323" s="26" t="s">
        <v>242</v>
      </c>
      <c r="D323" s="162">
        <v>3</v>
      </c>
      <c r="E323" s="24">
        <v>0</v>
      </c>
      <c r="F323" s="24">
        <v>0</v>
      </c>
      <c r="G323" s="24">
        <v>0</v>
      </c>
      <c r="H323" s="24">
        <f>SUM(E323:G323)</f>
        <v>0</v>
      </c>
      <c r="I323" s="24">
        <v>0</v>
      </c>
      <c r="J323" s="24">
        <v>0</v>
      </c>
      <c r="K323" s="24">
        <f t="shared" si="101"/>
        <v>0</v>
      </c>
      <c r="L323" s="24">
        <v>2</v>
      </c>
      <c r="M323" s="24">
        <v>5</v>
      </c>
      <c r="N323" s="24">
        <v>11</v>
      </c>
      <c r="O323" s="24">
        <f t="shared" si="102"/>
        <v>18</v>
      </c>
      <c r="P323" s="24">
        <f>K323+O323</f>
        <v>18</v>
      </c>
      <c r="Q323" s="24">
        <v>0</v>
      </c>
      <c r="R323" s="24">
        <v>0</v>
      </c>
      <c r="S323" s="24">
        <f>SUM(Q323:R323)</f>
        <v>0</v>
      </c>
      <c r="T323" s="24">
        <f>P323+S323</f>
        <v>18</v>
      </c>
    </row>
    <row r="324" spans="1:20" ht="12.75" customHeight="1" x14ac:dyDescent="0.2">
      <c r="A324" s="167"/>
      <c r="B324" s="35"/>
      <c r="C324" s="26" t="s">
        <v>370</v>
      </c>
      <c r="D324" s="162"/>
      <c r="E324" s="24"/>
      <c r="F324" s="24"/>
      <c r="G324" s="24"/>
      <c r="H324" s="24">
        <f>+G324+F324+E324</f>
        <v>0</v>
      </c>
      <c r="I324" s="24"/>
      <c r="J324" s="24"/>
      <c r="K324" s="24">
        <f t="shared" si="101"/>
        <v>0</v>
      </c>
      <c r="L324" s="24"/>
      <c r="M324" s="24"/>
      <c r="N324" s="24"/>
      <c r="O324" s="24">
        <f t="shared" si="102"/>
        <v>0</v>
      </c>
      <c r="P324" s="24">
        <f>+O324+K324</f>
        <v>0</v>
      </c>
      <c r="Q324" s="24"/>
      <c r="R324" s="24"/>
      <c r="S324" s="24">
        <f>+R324+Q324</f>
        <v>0</v>
      </c>
      <c r="T324" s="24">
        <f>+S324+P324</f>
        <v>0</v>
      </c>
    </row>
    <row r="325" spans="1:20" ht="12.75" customHeight="1" x14ac:dyDescent="0.2">
      <c r="A325" s="167"/>
      <c r="B325" s="35"/>
      <c r="C325" s="26" t="s">
        <v>231</v>
      </c>
      <c r="D325" s="162"/>
      <c r="E325" s="24"/>
      <c r="F325" s="24"/>
      <c r="G325" s="24"/>
      <c r="H325" s="24">
        <f>+G325+F325+E325</f>
        <v>0</v>
      </c>
      <c r="I325" s="24"/>
      <c r="J325" s="24"/>
      <c r="K325" s="24">
        <f t="shared" si="101"/>
        <v>0</v>
      </c>
      <c r="L325" s="24"/>
      <c r="M325" s="24"/>
      <c r="N325" s="24"/>
      <c r="O325" s="24">
        <f t="shared" si="102"/>
        <v>0</v>
      </c>
      <c r="P325" s="24">
        <f>+O325+K325</f>
        <v>0</v>
      </c>
      <c r="Q325" s="24"/>
      <c r="R325" s="24"/>
      <c r="S325" s="24">
        <f>+R325+Q325</f>
        <v>0</v>
      </c>
      <c r="T325" s="24">
        <f>+S325+P325</f>
        <v>0</v>
      </c>
    </row>
    <row r="326" spans="1:20" ht="12.75" customHeight="1" x14ac:dyDescent="0.2">
      <c r="A326" s="167"/>
      <c r="B326" s="35"/>
      <c r="C326" s="26" t="s">
        <v>346</v>
      </c>
      <c r="D326" s="162"/>
      <c r="E326" s="24"/>
      <c r="F326" s="24"/>
      <c r="G326" s="24"/>
      <c r="H326" s="24">
        <f>+G326+F326+E326</f>
        <v>0</v>
      </c>
      <c r="I326" s="24"/>
      <c r="J326" s="24"/>
      <c r="K326" s="24">
        <f t="shared" si="101"/>
        <v>0</v>
      </c>
      <c r="L326" s="24"/>
      <c r="M326" s="24"/>
      <c r="N326" s="24"/>
      <c r="O326" s="24">
        <f t="shared" si="102"/>
        <v>0</v>
      </c>
      <c r="P326" s="24">
        <f>+O326+K326</f>
        <v>0</v>
      </c>
      <c r="Q326" s="24"/>
      <c r="R326" s="24"/>
      <c r="S326" s="24">
        <f>+R326+Q326</f>
        <v>0</v>
      </c>
      <c r="T326" s="24">
        <f>+S326+P326</f>
        <v>0</v>
      </c>
    </row>
    <row r="327" spans="1:20" ht="12.75" customHeight="1" x14ac:dyDescent="0.2">
      <c r="A327" s="167"/>
      <c r="B327" s="35"/>
      <c r="C327" s="26" t="s">
        <v>347</v>
      </c>
      <c r="D327" s="162"/>
      <c r="E327" s="24"/>
      <c r="F327" s="24"/>
      <c r="G327" s="24"/>
      <c r="H327" s="24">
        <f>+G327+F327+E327</f>
        <v>0</v>
      </c>
      <c r="I327" s="24"/>
      <c r="J327" s="24"/>
      <c r="K327" s="24">
        <f t="shared" si="101"/>
        <v>0</v>
      </c>
      <c r="L327" s="24"/>
      <c r="M327" s="24"/>
      <c r="N327" s="24"/>
      <c r="O327" s="24">
        <f t="shared" si="102"/>
        <v>0</v>
      </c>
      <c r="P327" s="24">
        <f>+O327+K327</f>
        <v>0</v>
      </c>
      <c r="Q327" s="24"/>
      <c r="R327" s="24"/>
      <c r="S327" s="24">
        <f>+R327+Q327</f>
        <v>0</v>
      </c>
      <c r="T327" s="24">
        <f>+S327+P327</f>
        <v>0</v>
      </c>
    </row>
    <row r="328" spans="1:20" ht="12.75" customHeight="1" x14ac:dyDescent="0.2">
      <c r="A328" s="167"/>
      <c r="B328" s="35"/>
      <c r="C328" s="26" t="s">
        <v>289</v>
      </c>
      <c r="D328" s="162"/>
      <c r="E328" s="24"/>
      <c r="F328" s="24"/>
      <c r="G328" s="24"/>
      <c r="H328" s="24">
        <f>+G328+F328+E328</f>
        <v>0</v>
      </c>
      <c r="I328" s="24"/>
      <c r="J328" s="24"/>
      <c r="K328" s="24">
        <f t="shared" si="101"/>
        <v>0</v>
      </c>
      <c r="L328" s="24"/>
      <c r="M328" s="24"/>
      <c r="N328" s="24"/>
      <c r="O328" s="24">
        <f t="shared" si="102"/>
        <v>0</v>
      </c>
      <c r="P328" s="24">
        <f>+O328+K328</f>
        <v>0</v>
      </c>
      <c r="Q328" s="24"/>
      <c r="R328" s="24"/>
      <c r="S328" s="24">
        <f>+R328+Q328</f>
        <v>0</v>
      </c>
      <c r="T328" s="24">
        <f>+S328+P328</f>
        <v>0</v>
      </c>
    </row>
    <row r="329" spans="1:20" ht="12.75" customHeight="1" x14ac:dyDescent="0.2">
      <c r="A329" s="167"/>
      <c r="B329" s="35"/>
      <c r="C329" s="26" t="s">
        <v>238</v>
      </c>
      <c r="D329" s="162">
        <v>8</v>
      </c>
      <c r="E329" s="24">
        <v>0</v>
      </c>
      <c r="F329" s="24">
        <v>0</v>
      </c>
      <c r="G329" s="24">
        <v>0</v>
      </c>
      <c r="H329" s="24">
        <f>SUM(E329:G329)</f>
        <v>0</v>
      </c>
      <c r="I329" s="24">
        <v>1.5</v>
      </c>
      <c r="J329" s="24">
        <v>0</v>
      </c>
      <c r="K329" s="24">
        <f t="shared" si="101"/>
        <v>1.5</v>
      </c>
      <c r="L329" s="24">
        <v>4.0999999999999996</v>
      </c>
      <c r="M329" s="24">
        <v>9</v>
      </c>
      <c r="N329" s="24">
        <v>17.2</v>
      </c>
      <c r="O329" s="24">
        <f t="shared" si="102"/>
        <v>30.299999999999997</v>
      </c>
      <c r="P329" s="24">
        <f>K329+O329</f>
        <v>31.799999999999997</v>
      </c>
      <c r="Q329" s="24">
        <v>0</v>
      </c>
      <c r="R329" s="24">
        <v>0</v>
      </c>
      <c r="S329" s="24">
        <f>SUM(Q329:R329)</f>
        <v>0</v>
      </c>
      <c r="T329" s="24">
        <f>P329+S329</f>
        <v>31.799999999999997</v>
      </c>
    </row>
    <row r="330" spans="1:20" ht="12.75" customHeight="1" x14ac:dyDescent="0.2">
      <c r="A330" s="167"/>
      <c r="B330" s="35"/>
      <c r="C330" s="26" t="s">
        <v>390</v>
      </c>
      <c r="D330" s="162"/>
      <c r="E330" s="24"/>
      <c r="F330" s="24"/>
      <c r="G330" s="24"/>
      <c r="H330" s="24">
        <f>+G330+F330+E330</f>
        <v>0</v>
      </c>
      <c r="I330" s="24"/>
      <c r="J330" s="24"/>
      <c r="K330" s="24">
        <f t="shared" si="101"/>
        <v>0</v>
      </c>
      <c r="L330" s="24"/>
      <c r="M330" s="24"/>
      <c r="N330" s="24"/>
      <c r="O330" s="24">
        <f t="shared" si="102"/>
        <v>0</v>
      </c>
      <c r="P330" s="24">
        <f>+O330+K330</f>
        <v>0</v>
      </c>
      <c r="Q330" s="24"/>
      <c r="R330" s="24"/>
      <c r="S330" s="24">
        <f>+R330+Q330</f>
        <v>0</v>
      </c>
      <c r="T330" s="24">
        <f>+S330+P330</f>
        <v>0</v>
      </c>
    </row>
    <row r="331" spans="1:20" ht="12.75" customHeight="1" x14ac:dyDescent="0.2">
      <c r="A331" s="167"/>
      <c r="B331" s="35"/>
      <c r="C331" s="26" t="s">
        <v>352</v>
      </c>
      <c r="D331" s="162"/>
      <c r="E331" s="24"/>
      <c r="F331" s="24"/>
      <c r="G331" s="24"/>
      <c r="H331" s="24">
        <f>+G331+F331+E331</f>
        <v>0</v>
      </c>
      <c r="I331" s="24"/>
      <c r="J331" s="24"/>
      <c r="K331" s="24">
        <f t="shared" si="101"/>
        <v>0</v>
      </c>
      <c r="L331" s="24"/>
      <c r="M331" s="24"/>
      <c r="N331" s="24"/>
      <c r="O331" s="24">
        <f t="shared" si="102"/>
        <v>0</v>
      </c>
      <c r="P331" s="24">
        <f>+O331+K331</f>
        <v>0</v>
      </c>
      <c r="Q331" s="24"/>
      <c r="R331" s="24"/>
      <c r="S331" s="24">
        <f>+R331+Q331</f>
        <v>0</v>
      </c>
      <c r="T331" s="24">
        <f>+S331+P331</f>
        <v>0</v>
      </c>
    </row>
    <row r="332" spans="1:20" ht="12.75" customHeight="1" x14ac:dyDescent="0.2">
      <c r="A332" s="167"/>
      <c r="B332" s="35"/>
      <c r="C332" s="26" t="s">
        <v>248</v>
      </c>
      <c r="D332" s="162">
        <v>3</v>
      </c>
      <c r="E332" s="24">
        <v>0</v>
      </c>
      <c r="F332" s="24">
        <v>0</v>
      </c>
      <c r="G332" s="24">
        <v>0</v>
      </c>
      <c r="H332" s="24">
        <f>SUM(E332:G332)</f>
        <v>0</v>
      </c>
      <c r="I332" s="24">
        <v>0.15000000000000002</v>
      </c>
      <c r="J332" s="24">
        <v>0</v>
      </c>
      <c r="K332" s="24">
        <f t="shared" si="101"/>
        <v>0.15000000000000002</v>
      </c>
      <c r="L332" s="24">
        <v>0.5</v>
      </c>
      <c r="M332" s="24">
        <v>0.55000000000000004</v>
      </c>
      <c r="N332" s="24">
        <v>1.51</v>
      </c>
      <c r="O332" s="24">
        <f t="shared" si="102"/>
        <v>2.56</v>
      </c>
      <c r="P332" s="24">
        <f>K332+O332</f>
        <v>2.71</v>
      </c>
      <c r="Q332" s="24">
        <v>0</v>
      </c>
      <c r="R332" s="24">
        <v>0</v>
      </c>
      <c r="S332" s="24">
        <f>SUM(Q332:R332)</f>
        <v>0</v>
      </c>
      <c r="T332" s="24">
        <f>P332+S332</f>
        <v>2.71</v>
      </c>
    </row>
    <row r="333" spans="1:20" ht="12.75" customHeight="1" x14ac:dyDescent="0.2">
      <c r="A333" s="167"/>
      <c r="B333" s="35"/>
      <c r="C333" s="26" t="s">
        <v>290</v>
      </c>
      <c r="D333" s="162">
        <v>3</v>
      </c>
      <c r="E333" s="24">
        <v>0</v>
      </c>
      <c r="F333" s="24">
        <v>0</v>
      </c>
      <c r="G333" s="24">
        <v>0</v>
      </c>
      <c r="H333" s="24">
        <f>SUM(E333:G333)</f>
        <v>0</v>
      </c>
      <c r="I333" s="24">
        <v>0</v>
      </c>
      <c r="J333" s="24">
        <v>0</v>
      </c>
      <c r="K333" s="24">
        <f t="shared" si="101"/>
        <v>0</v>
      </c>
      <c r="L333" s="24">
        <v>0.05</v>
      </c>
      <c r="M333" s="24">
        <v>0.15000000000000002</v>
      </c>
      <c r="N333" s="24">
        <v>0.35</v>
      </c>
      <c r="O333" s="24">
        <f t="shared" si="102"/>
        <v>0.55000000000000004</v>
      </c>
      <c r="P333" s="24">
        <f>K333+O333</f>
        <v>0.55000000000000004</v>
      </c>
      <c r="Q333" s="24">
        <v>0</v>
      </c>
      <c r="R333" s="24">
        <v>0</v>
      </c>
      <c r="S333" s="24">
        <f>SUM(Q333:R333)</f>
        <v>0</v>
      </c>
      <c r="T333" s="24">
        <f>P333+S333</f>
        <v>0.55000000000000004</v>
      </c>
    </row>
    <row r="334" spans="1:20" ht="12.75" customHeight="1" x14ac:dyDescent="0.2">
      <c r="A334" s="167"/>
      <c r="B334" s="35"/>
      <c r="C334" s="26" t="s">
        <v>250</v>
      </c>
      <c r="D334" s="162">
        <v>2</v>
      </c>
      <c r="E334" s="24">
        <v>0</v>
      </c>
      <c r="F334" s="24">
        <v>0</v>
      </c>
      <c r="G334" s="24">
        <v>0</v>
      </c>
      <c r="H334" s="24">
        <f>SUM(E334:G334)</f>
        <v>0</v>
      </c>
      <c r="I334" s="24">
        <v>0</v>
      </c>
      <c r="J334" s="24">
        <v>0</v>
      </c>
      <c r="K334" s="24">
        <f t="shared" si="101"/>
        <v>0</v>
      </c>
      <c r="L334" s="24">
        <v>0</v>
      </c>
      <c r="M334" s="24">
        <v>0.03</v>
      </c>
      <c r="N334" s="24">
        <v>0.08</v>
      </c>
      <c r="O334" s="24">
        <f t="shared" si="102"/>
        <v>0.11</v>
      </c>
      <c r="P334" s="24">
        <f>K334+O334</f>
        <v>0.11</v>
      </c>
      <c r="Q334" s="24">
        <v>0</v>
      </c>
      <c r="R334" s="24">
        <v>0</v>
      </c>
      <c r="S334" s="24">
        <f>SUM(Q334:R334)</f>
        <v>0</v>
      </c>
      <c r="T334" s="24">
        <f>P334+S334</f>
        <v>0.11</v>
      </c>
    </row>
    <row r="335" spans="1:20" ht="12.75" customHeight="1" x14ac:dyDescent="0.2">
      <c r="A335" s="167"/>
      <c r="B335" s="35"/>
      <c r="C335" s="26" t="s">
        <v>391</v>
      </c>
      <c r="D335" s="162"/>
      <c r="E335" s="24"/>
      <c r="F335" s="24"/>
      <c r="G335" s="24"/>
      <c r="H335" s="24">
        <f>+G335+F335+E335</f>
        <v>0</v>
      </c>
      <c r="I335" s="24"/>
      <c r="J335" s="24"/>
      <c r="K335" s="24">
        <f t="shared" si="101"/>
        <v>0</v>
      </c>
      <c r="L335" s="24"/>
      <c r="M335" s="24"/>
      <c r="N335" s="24"/>
      <c r="O335" s="24">
        <f t="shared" si="102"/>
        <v>0</v>
      </c>
      <c r="P335" s="24">
        <f>+O335+K335</f>
        <v>0</v>
      </c>
      <c r="Q335" s="24"/>
      <c r="R335" s="24"/>
      <c r="S335" s="24">
        <f>+R335+Q335</f>
        <v>0</v>
      </c>
      <c r="T335" s="24">
        <f>+S335+P335</f>
        <v>0</v>
      </c>
    </row>
    <row r="336" spans="1:20" ht="12.75" customHeight="1" x14ac:dyDescent="0.2">
      <c r="A336" s="167"/>
      <c r="B336" s="35"/>
      <c r="C336" s="26" t="s">
        <v>240</v>
      </c>
      <c r="D336" s="162">
        <v>2</v>
      </c>
      <c r="E336" s="24">
        <v>0</v>
      </c>
      <c r="F336" s="24">
        <v>0</v>
      </c>
      <c r="G336" s="24">
        <v>0</v>
      </c>
      <c r="H336" s="24">
        <f>SUM(E336:G336)</f>
        <v>0</v>
      </c>
      <c r="I336" s="24">
        <v>0</v>
      </c>
      <c r="J336" s="24">
        <v>0</v>
      </c>
      <c r="K336" s="24">
        <f t="shared" si="101"/>
        <v>0</v>
      </c>
      <c r="L336" s="24">
        <v>0</v>
      </c>
      <c r="M336" s="24">
        <v>1</v>
      </c>
      <c r="N336" s="24">
        <v>1.51</v>
      </c>
      <c r="O336" s="24">
        <f t="shared" si="102"/>
        <v>2.5099999999999998</v>
      </c>
      <c r="P336" s="24">
        <f>K336+O336</f>
        <v>2.5099999999999998</v>
      </c>
      <c r="Q336" s="24">
        <v>0</v>
      </c>
      <c r="R336" s="24">
        <v>0</v>
      </c>
      <c r="S336" s="24">
        <f>SUM(Q336:R336)</f>
        <v>0</v>
      </c>
      <c r="T336" s="24">
        <f>P336+S336</f>
        <v>2.5099999999999998</v>
      </c>
    </row>
    <row r="337" spans="1:20" ht="12.75" customHeight="1" x14ac:dyDescent="0.2">
      <c r="A337" s="167"/>
      <c r="B337" s="35"/>
      <c r="C337" s="26" t="s">
        <v>261</v>
      </c>
      <c r="D337" s="162">
        <v>2</v>
      </c>
      <c r="E337" s="24">
        <v>0</v>
      </c>
      <c r="F337" s="24">
        <v>0</v>
      </c>
      <c r="G337" s="24">
        <v>0</v>
      </c>
      <c r="H337" s="24">
        <f>SUM(E337:G337)</f>
        <v>0</v>
      </c>
      <c r="I337" s="24">
        <v>0</v>
      </c>
      <c r="J337" s="24">
        <v>0</v>
      </c>
      <c r="K337" s="24">
        <f t="shared" si="101"/>
        <v>0</v>
      </c>
      <c r="L337" s="24">
        <v>0.4</v>
      </c>
      <c r="M337" s="24">
        <v>0.3</v>
      </c>
      <c r="N337" s="24">
        <v>0.7</v>
      </c>
      <c r="O337" s="24">
        <f t="shared" si="102"/>
        <v>1.4</v>
      </c>
      <c r="P337" s="24">
        <f>K337+O337</f>
        <v>1.4</v>
      </c>
      <c r="Q337" s="24">
        <v>0</v>
      </c>
      <c r="R337" s="24">
        <v>0</v>
      </c>
      <c r="S337" s="24">
        <f>SUM(Q337:R337)</f>
        <v>0</v>
      </c>
      <c r="T337" s="24">
        <f>P337+S337</f>
        <v>1.4</v>
      </c>
    </row>
    <row r="338" spans="1:20" ht="12.75" customHeight="1" x14ac:dyDescent="0.2">
      <c r="A338" s="119"/>
      <c r="B338" s="71"/>
      <c r="C338" s="26" t="s">
        <v>241</v>
      </c>
      <c r="D338" s="162">
        <v>4</v>
      </c>
      <c r="E338" s="24">
        <v>0</v>
      </c>
      <c r="F338" s="24">
        <v>0</v>
      </c>
      <c r="G338" s="24">
        <v>0</v>
      </c>
      <c r="H338" s="24">
        <f>SUM(E338:G338)</f>
        <v>0</v>
      </c>
      <c r="I338" s="24">
        <v>0.2</v>
      </c>
      <c r="J338" s="24">
        <v>0</v>
      </c>
      <c r="K338" s="24">
        <f t="shared" si="101"/>
        <v>0.2</v>
      </c>
      <c r="L338" s="24">
        <v>1.1000000000000001</v>
      </c>
      <c r="M338" s="24">
        <v>1.3</v>
      </c>
      <c r="N338" s="24">
        <v>3.1999999999999997</v>
      </c>
      <c r="O338" s="24">
        <f t="shared" si="102"/>
        <v>5.6</v>
      </c>
      <c r="P338" s="24">
        <f>K338+O338</f>
        <v>5.8</v>
      </c>
      <c r="Q338" s="24">
        <v>0</v>
      </c>
      <c r="R338" s="24">
        <v>0</v>
      </c>
      <c r="S338" s="24">
        <f>SUM(Q338:R338)</f>
        <v>0</v>
      </c>
      <c r="T338" s="24">
        <f>P338+S338</f>
        <v>5.8</v>
      </c>
    </row>
    <row r="339" spans="1:20" ht="12.75" customHeight="1" x14ac:dyDescent="0.2">
      <c r="A339" s="119"/>
      <c r="B339" s="71"/>
      <c r="C339" s="26" t="s">
        <v>570</v>
      </c>
      <c r="D339" s="162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</row>
    <row r="340" spans="1:20" ht="12.75" customHeight="1" x14ac:dyDescent="0.2">
      <c r="A340" s="119"/>
      <c r="B340" s="71"/>
      <c r="C340" s="26" t="s">
        <v>573</v>
      </c>
      <c r="D340" s="162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</row>
    <row r="341" spans="1:20" ht="12.75" customHeight="1" x14ac:dyDescent="0.2">
      <c r="A341" s="119"/>
      <c r="B341" s="71"/>
      <c r="C341" s="26" t="s">
        <v>574</v>
      </c>
      <c r="D341" s="162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</row>
    <row r="342" spans="1:20" ht="12.75" customHeight="1" x14ac:dyDescent="0.2">
      <c r="A342" s="119"/>
      <c r="B342" s="72"/>
      <c r="C342" s="26" t="s">
        <v>575</v>
      </c>
      <c r="D342" s="162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</row>
    <row r="343" spans="1:20" ht="12.75" customHeight="1" x14ac:dyDescent="0.25">
      <c r="A343" s="230" t="s">
        <v>0</v>
      </c>
      <c r="B343" s="231"/>
      <c r="C343" s="232" t="s">
        <v>0</v>
      </c>
      <c r="D343" s="53">
        <f>SUM(D291:D338)</f>
        <v>305</v>
      </c>
      <c r="E343" s="54">
        <f>SUM(E291:E338)</f>
        <v>0.4</v>
      </c>
      <c r="F343" s="54">
        <f>SUM(F291:F338)</f>
        <v>0</v>
      </c>
      <c r="G343" s="54">
        <f>SUM(G291:G338)</f>
        <v>0</v>
      </c>
      <c r="H343" s="54">
        <f>+G343+F343+E343</f>
        <v>0.4</v>
      </c>
      <c r="I343" s="54">
        <f>SUM(I291:I338)</f>
        <v>37.930000000000007</v>
      </c>
      <c r="J343" s="54">
        <f>SUM(J291:J338)</f>
        <v>2.5</v>
      </c>
      <c r="K343" s="54">
        <f>+J343+I343+H343</f>
        <v>40.830000000000005</v>
      </c>
      <c r="L343" s="54">
        <f>SUM(L291:L338)</f>
        <v>88.909999999999982</v>
      </c>
      <c r="M343" s="54">
        <f>SUM(M291:M338)</f>
        <v>350.9199999999999</v>
      </c>
      <c r="N343" s="54">
        <f>SUM(N291:N338)</f>
        <v>792.98000000000025</v>
      </c>
      <c r="O343" s="54">
        <f>+N343+M343+L343</f>
        <v>1232.8100000000002</v>
      </c>
      <c r="P343" s="54">
        <f>+O343+K343</f>
        <v>1273.6400000000001</v>
      </c>
      <c r="Q343" s="54">
        <f>SUM(Q291:Q338)</f>
        <v>9.8000000000000007</v>
      </c>
      <c r="R343" s="54">
        <f>SUM(R291:R338)</f>
        <v>1.7200000000000002</v>
      </c>
      <c r="S343" s="54">
        <f>+R343+Q343</f>
        <v>11.520000000000001</v>
      </c>
      <c r="T343" s="55">
        <f>+S343+P343</f>
        <v>1285.1600000000001</v>
      </c>
    </row>
    <row r="344" spans="1:20" ht="12.75" customHeight="1" x14ac:dyDescent="0.25">
      <c r="A344" s="237" t="s">
        <v>337</v>
      </c>
      <c r="B344" s="238"/>
      <c r="C344" s="239"/>
      <c r="D344" s="173">
        <f>+D343+D290+D279+D268+D236+D223+D190+D135+D104+D70+D31+D14</f>
        <v>5651</v>
      </c>
      <c r="E344" s="174">
        <f>+E343+E290+E279+E268+E236+E223+E190+E135+E104+E70+E31+E14</f>
        <v>299.62</v>
      </c>
      <c r="F344" s="174">
        <f>+F343+F290+F279+F268+F236+F223+F190+F135+F104+F70+F31+F14</f>
        <v>466.64550000000003</v>
      </c>
      <c r="G344" s="174">
        <f>+G343+G290+G279+G268+G236+G223+G190+G135+G104+G70+G31+G14</f>
        <v>327.04000000000002</v>
      </c>
      <c r="H344" s="174">
        <f>+G344+F344+E344</f>
        <v>1093.3054999999999</v>
      </c>
      <c r="I344" s="174">
        <f>+I343+I290+I279+I268+I236+I223+I190+I135+I104+I70+I31+I14</f>
        <v>1840.7319999999997</v>
      </c>
      <c r="J344" s="174">
        <f>+J343+J290+J279+J268+J236+J223+J190+J135+J104+J70+J31+J14</f>
        <v>26.065000000000001</v>
      </c>
      <c r="K344" s="174">
        <f>+J344+I344+H344</f>
        <v>2960.1025</v>
      </c>
      <c r="L344" s="174">
        <f>+L343+L290+L279+L268+L236+L223+L190+L135+L104+L70+L31+L14</f>
        <v>1648.674</v>
      </c>
      <c r="M344" s="174">
        <f>+M343+M290+M279+M268+M236+M223+M190+M135+M104+M70+M31+M14</f>
        <v>5578.5629000000008</v>
      </c>
      <c r="N344" s="174">
        <f>+N343+N290+N279+N268+N236+N223+N190+N135+N104+N70+N31+N14</f>
        <v>5670.3730000000005</v>
      </c>
      <c r="O344" s="174">
        <f>+O343+O290+O279+O268+O236+O223+O190+O135+O104+O70+O31+O14</f>
        <v>12897.609899999999</v>
      </c>
      <c r="P344" s="174">
        <f>+O344+K344</f>
        <v>15857.7124</v>
      </c>
      <c r="Q344" s="174">
        <f>+Q343+Q290+Q279+Q268+Q236+Q223+Q190+Q135+Q104+Q70+Q31+Q14</f>
        <v>218.79000000000002</v>
      </c>
      <c r="R344" s="174">
        <f>+R343+R290+R279+R268+R236+R223+R190+R135+R104+R70+R31+R14</f>
        <v>1032.9000000000001</v>
      </c>
      <c r="S344" s="174">
        <f>+R344+Q344</f>
        <v>1251.69</v>
      </c>
      <c r="T344" s="175">
        <f>+S344+P344</f>
        <v>17109.402399999999</v>
      </c>
    </row>
    <row r="345" spans="1:20" ht="12.75" customHeight="1" x14ac:dyDescent="0.2">
      <c r="A345" s="42" t="s">
        <v>513</v>
      </c>
      <c r="B345" s="29"/>
      <c r="D345" s="6"/>
      <c r="E345" s="5"/>
    </row>
    <row r="346" spans="1:20" ht="12.75" customHeight="1" x14ac:dyDescent="0.2">
      <c r="A346" s="42" t="s">
        <v>514</v>
      </c>
      <c r="B346" s="29"/>
      <c r="D346" s="6"/>
      <c r="E346" s="5"/>
    </row>
    <row r="347" spans="1:20" ht="12.75" customHeight="1" x14ac:dyDescent="0.2">
      <c r="A347" s="42" t="s">
        <v>515</v>
      </c>
      <c r="B347" s="29"/>
      <c r="D347" s="6"/>
      <c r="E347" s="5"/>
    </row>
    <row r="348" spans="1:20" ht="12.75" customHeight="1" x14ac:dyDescent="0.2">
      <c r="A348" s="29"/>
      <c r="B348" s="29"/>
      <c r="D348" s="6"/>
      <c r="E348" s="5"/>
    </row>
    <row r="349" spans="1:20" ht="12.75" customHeigh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</row>
    <row r="350" spans="1:20" ht="12.75" customHeight="1" x14ac:dyDescent="0.2">
      <c r="A350" s="3"/>
      <c r="B350" s="37" t="s">
        <v>474</v>
      </c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</row>
    <row r="351" spans="1:20" ht="12.75" customHeight="1" x14ac:dyDescent="0.2">
      <c r="A351" s="3"/>
      <c r="B351" s="37" t="s">
        <v>455</v>
      </c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</row>
    <row r="352" spans="1:20" ht="12.75" customHeight="1" x14ac:dyDescent="0.2">
      <c r="A352" s="3"/>
      <c r="B352" s="37" t="s">
        <v>457</v>
      </c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</row>
    <row r="353" spans="1:15" ht="12.75" customHeight="1" x14ac:dyDescent="0.2">
      <c r="A353" s="3"/>
      <c r="B353" s="37" t="s">
        <v>456</v>
      </c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</row>
    <row r="354" spans="1:15" ht="12.75" customHeight="1" x14ac:dyDescent="0.2">
      <c r="A354" s="3"/>
      <c r="B354" s="37" t="s">
        <v>458</v>
      </c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</row>
    <row r="355" spans="1:15" ht="12.75" customHeight="1" x14ac:dyDescent="0.2">
      <c r="A355" s="3"/>
      <c r="B355" s="37" t="s">
        <v>459</v>
      </c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</row>
    <row r="356" spans="1:15" ht="12.75" customHeight="1" x14ac:dyDescent="0.2">
      <c r="A356" s="3"/>
      <c r="B356" s="3"/>
      <c r="D356" s="2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</row>
    <row r="357" spans="1:15" s="5" customFormat="1" ht="12.75" customHeight="1" x14ac:dyDescent="0.2">
      <c r="A357" s="4"/>
      <c r="B357" s="4"/>
      <c r="D357" s="6"/>
    </row>
    <row r="358" spans="1:15" x14ac:dyDescent="0.2">
      <c r="A358" s="3"/>
      <c r="B358" s="3"/>
      <c r="D358" s="6"/>
      <c r="E358" s="5"/>
    </row>
    <row r="359" spans="1:15" x14ac:dyDescent="0.2">
      <c r="A359" s="3"/>
      <c r="B359" s="3"/>
      <c r="D359" s="6"/>
      <c r="E359" s="5"/>
    </row>
    <row r="360" spans="1:15" x14ac:dyDescent="0.2">
      <c r="A360" s="3"/>
      <c r="B360" s="3"/>
      <c r="D360" s="6"/>
      <c r="E360" s="5"/>
    </row>
    <row r="361" spans="1:15" x14ac:dyDescent="0.2">
      <c r="A361" s="3"/>
      <c r="B361" s="3"/>
      <c r="D361" s="6"/>
      <c r="E361" s="5"/>
    </row>
    <row r="362" spans="1:15" x14ac:dyDescent="0.2">
      <c r="A362" s="3"/>
      <c r="B362" s="3"/>
      <c r="D362" s="6"/>
      <c r="E362" s="5"/>
    </row>
    <row r="363" spans="1:15" x14ac:dyDescent="0.2">
      <c r="A363" s="3"/>
      <c r="B363" s="3"/>
      <c r="D363" s="6"/>
      <c r="E363" s="5"/>
    </row>
    <row r="364" spans="1:15" x14ac:dyDescent="0.2">
      <c r="A364" s="3"/>
      <c r="B364" s="3"/>
      <c r="D364" s="6"/>
      <c r="E364" s="5"/>
    </row>
    <row r="365" spans="1:15" x14ac:dyDescent="0.2">
      <c r="A365" s="3"/>
      <c r="B365" s="3"/>
      <c r="D365" s="6"/>
      <c r="E365" s="5"/>
    </row>
    <row r="366" spans="1:15" x14ac:dyDescent="0.2">
      <c r="A366" s="3"/>
      <c r="B366" s="3"/>
      <c r="D366" s="6"/>
      <c r="E366" s="5"/>
    </row>
    <row r="367" spans="1:15" x14ac:dyDescent="0.2">
      <c r="A367" s="3"/>
      <c r="B367" s="3"/>
      <c r="D367" s="6"/>
      <c r="E367" s="5"/>
    </row>
    <row r="368" spans="1:15" x14ac:dyDescent="0.2">
      <c r="A368" s="3"/>
      <c r="B368" s="3"/>
      <c r="D368" s="6"/>
      <c r="E368" s="5"/>
    </row>
    <row r="369" spans="1:5" x14ac:dyDescent="0.2">
      <c r="A369" s="3"/>
      <c r="B369" s="3"/>
      <c r="D369" s="6"/>
      <c r="E369" s="5"/>
    </row>
    <row r="370" spans="1:5" x14ac:dyDescent="0.2">
      <c r="A370" s="3"/>
      <c r="B370" s="3"/>
      <c r="D370" s="6"/>
      <c r="E370" s="5"/>
    </row>
    <row r="371" spans="1:5" x14ac:dyDescent="0.2">
      <c r="A371" s="3"/>
      <c r="B371" s="3"/>
      <c r="D371" s="6"/>
      <c r="E371" s="5"/>
    </row>
    <row r="372" spans="1:5" x14ac:dyDescent="0.2">
      <c r="A372" s="3"/>
      <c r="B372" s="3"/>
      <c r="D372" s="6"/>
      <c r="E372" s="5"/>
    </row>
    <row r="373" spans="1:5" x14ac:dyDescent="0.2">
      <c r="A373" s="3"/>
      <c r="B373" s="3"/>
      <c r="D373" s="6"/>
      <c r="E373" s="5"/>
    </row>
    <row r="374" spans="1:5" x14ac:dyDescent="0.2">
      <c r="A374" s="3"/>
      <c r="B374" s="3"/>
      <c r="D374" s="6"/>
      <c r="E374" s="5"/>
    </row>
    <row r="375" spans="1:5" x14ac:dyDescent="0.2">
      <c r="A375" s="3"/>
      <c r="B375" s="3"/>
      <c r="D375" s="6"/>
      <c r="E375" s="5"/>
    </row>
    <row r="376" spans="1:5" x14ac:dyDescent="0.2">
      <c r="A376" s="3"/>
      <c r="B376" s="3"/>
      <c r="D376" s="6"/>
      <c r="E376" s="5"/>
    </row>
    <row r="377" spans="1:5" x14ac:dyDescent="0.2">
      <c r="A377" s="3"/>
      <c r="B377" s="3"/>
      <c r="D377" s="6"/>
      <c r="E377" s="5"/>
    </row>
    <row r="378" spans="1:5" x14ac:dyDescent="0.2">
      <c r="A378" s="3"/>
      <c r="B378" s="3"/>
      <c r="D378" s="6"/>
      <c r="E378" s="5"/>
    </row>
    <row r="379" spans="1:5" x14ac:dyDescent="0.2">
      <c r="A379" s="3"/>
      <c r="B379" s="3"/>
      <c r="D379" s="6"/>
      <c r="E379" s="5"/>
    </row>
    <row r="380" spans="1:5" x14ac:dyDescent="0.2">
      <c r="A380" s="3"/>
      <c r="B380" s="3"/>
      <c r="D380" s="6"/>
      <c r="E380" s="5"/>
    </row>
    <row r="381" spans="1:5" x14ac:dyDescent="0.2">
      <c r="A381" s="3"/>
      <c r="B381" s="3"/>
      <c r="D381" s="6"/>
      <c r="E381" s="5"/>
    </row>
    <row r="382" spans="1:5" x14ac:dyDescent="0.2">
      <c r="A382" s="3"/>
      <c r="B382" s="3"/>
      <c r="D382" s="6"/>
      <c r="E382" s="5"/>
    </row>
    <row r="383" spans="1:5" x14ac:dyDescent="0.2">
      <c r="A383" s="3"/>
      <c r="B383" s="3"/>
      <c r="D383" s="6"/>
      <c r="E383" s="5"/>
    </row>
    <row r="384" spans="1:5" x14ac:dyDescent="0.2">
      <c r="A384" s="3"/>
      <c r="B384" s="3"/>
      <c r="D384" s="6"/>
      <c r="E384" s="5"/>
    </row>
    <row r="385" spans="1:5" x14ac:dyDescent="0.2">
      <c r="A385" s="3"/>
      <c r="B385" s="3"/>
      <c r="D385" s="6"/>
      <c r="E385" s="5"/>
    </row>
    <row r="386" spans="1:5" x14ac:dyDescent="0.2">
      <c r="A386" s="3"/>
      <c r="B386" s="3"/>
      <c r="D386" s="6"/>
      <c r="E386" s="5"/>
    </row>
    <row r="387" spans="1:5" x14ac:dyDescent="0.2">
      <c r="A387" s="3"/>
      <c r="B387" s="3"/>
      <c r="D387" s="6"/>
      <c r="E387" s="5"/>
    </row>
    <row r="388" spans="1:5" x14ac:dyDescent="0.2">
      <c r="A388" s="3"/>
      <c r="B388" s="3"/>
      <c r="D388" s="6"/>
      <c r="E388" s="5"/>
    </row>
    <row r="389" spans="1:5" x14ac:dyDescent="0.2">
      <c r="A389" s="3"/>
      <c r="B389" s="3"/>
      <c r="D389" s="6"/>
      <c r="E389" s="5"/>
    </row>
    <row r="390" spans="1:5" x14ac:dyDescent="0.2">
      <c r="A390" s="3"/>
      <c r="B390" s="3"/>
      <c r="D390" s="6"/>
      <c r="E390" s="5"/>
    </row>
    <row r="391" spans="1:5" x14ac:dyDescent="0.2">
      <c r="A391" s="3"/>
      <c r="B391" s="3"/>
      <c r="D391" s="6"/>
      <c r="E391" s="5"/>
    </row>
    <row r="392" spans="1:5" x14ac:dyDescent="0.2">
      <c r="A392" s="3"/>
      <c r="B392" s="3"/>
      <c r="D392" s="6"/>
      <c r="E392" s="5"/>
    </row>
    <row r="393" spans="1:5" x14ac:dyDescent="0.2">
      <c r="A393" s="3"/>
      <c r="B393" s="3"/>
      <c r="D393" s="6"/>
      <c r="E393" s="5"/>
    </row>
    <row r="394" spans="1:5" x14ac:dyDescent="0.2">
      <c r="A394" s="3"/>
      <c r="B394" s="3"/>
      <c r="D394" s="6"/>
      <c r="E394" s="5"/>
    </row>
    <row r="395" spans="1:5" x14ac:dyDescent="0.2">
      <c r="A395" s="3"/>
      <c r="B395" s="3"/>
      <c r="D395" s="6"/>
      <c r="E395" s="5"/>
    </row>
    <row r="396" spans="1:5" x14ac:dyDescent="0.2">
      <c r="A396" s="3"/>
      <c r="B396" s="3"/>
      <c r="D396" s="6"/>
      <c r="E396" s="5"/>
    </row>
    <row r="397" spans="1:5" x14ac:dyDescent="0.2">
      <c r="A397" s="3"/>
      <c r="B397" s="3"/>
      <c r="D397" s="6"/>
      <c r="E397" s="5"/>
    </row>
    <row r="398" spans="1:5" x14ac:dyDescent="0.2">
      <c r="A398" s="3"/>
      <c r="B398" s="3"/>
      <c r="D398" s="6"/>
      <c r="E398" s="5"/>
    </row>
    <row r="399" spans="1:5" x14ac:dyDescent="0.2">
      <c r="A399" s="3"/>
      <c r="B399" s="3"/>
      <c r="D399" s="6"/>
      <c r="E399" s="5"/>
    </row>
    <row r="400" spans="1:5" x14ac:dyDescent="0.2">
      <c r="A400" s="3"/>
      <c r="B400" s="3"/>
      <c r="D400" s="6"/>
      <c r="E400" s="5"/>
    </row>
    <row r="401" spans="1:5" x14ac:dyDescent="0.2">
      <c r="A401" s="3"/>
      <c r="B401" s="3"/>
      <c r="D401" s="6"/>
      <c r="E401" s="5"/>
    </row>
    <row r="402" spans="1:5" x14ac:dyDescent="0.2">
      <c r="A402" s="3"/>
      <c r="B402" s="3"/>
      <c r="D402" s="6"/>
      <c r="E402" s="5"/>
    </row>
    <row r="403" spans="1:5" x14ac:dyDescent="0.2">
      <c r="A403" s="3"/>
      <c r="B403" s="3"/>
      <c r="D403" s="6"/>
      <c r="E403" s="5"/>
    </row>
    <row r="404" spans="1:5" x14ac:dyDescent="0.2">
      <c r="A404" s="3"/>
      <c r="B404" s="3"/>
      <c r="D404" s="6"/>
      <c r="E404" s="5"/>
    </row>
    <row r="405" spans="1:5" x14ac:dyDescent="0.2">
      <c r="A405" s="3"/>
      <c r="B405" s="3"/>
      <c r="D405" s="6"/>
      <c r="E405" s="5"/>
    </row>
    <row r="406" spans="1:5" x14ac:dyDescent="0.2">
      <c r="A406" s="3"/>
      <c r="B406" s="3"/>
      <c r="D406" s="6"/>
      <c r="E406" s="5"/>
    </row>
    <row r="407" spans="1:5" x14ac:dyDescent="0.2">
      <c r="A407" s="3"/>
      <c r="B407" s="3"/>
      <c r="D407" s="6"/>
      <c r="E407" s="5"/>
    </row>
    <row r="408" spans="1:5" x14ac:dyDescent="0.2">
      <c r="A408" s="3"/>
      <c r="B408" s="3"/>
      <c r="D408" s="6"/>
      <c r="E408" s="5"/>
    </row>
    <row r="409" spans="1:5" x14ac:dyDescent="0.2">
      <c r="A409" s="3"/>
      <c r="B409" s="3"/>
      <c r="D409" s="6"/>
      <c r="E409" s="5"/>
    </row>
    <row r="410" spans="1:5" x14ac:dyDescent="0.2">
      <c r="A410" s="3"/>
      <c r="B410" s="3"/>
      <c r="D410" s="6"/>
      <c r="E410" s="5"/>
    </row>
    <row r="411" spans="1:5" x14ac:dyDescent="0.2">
      <c r="A411" s="3"/>
      <c r="B411" s="3"/>
      <c r="D411" s="6"/>
      <c r="E411" s="5"/>
    </row>
    <row r="412" spans="1:5" x14ac:dyDescent="0.2">
      <c r="A412" s="3"/>
      <c r="B412" s="3"/>
      <c r="D412" s="6"/>
      <c r="E412" s="5"/>
    </row>
    <row r="413" spans="1:5" x14ac:dyDescent="0.2">
      <c r="A413" s="3"/>
      <c r="B413" s="3"/>
      <c r="D413" s="6"/>
      <c r="E413" s="5"/>
    </row>
    <row r="414" spans="1:5" x14ac:dyDescent="0.2">
      <c r="A414" s="3"/>
      <c r="B414" s="3"/>
      <c r="D414" s="6"/>
      <c r="E414" s="5"/>
    </row>
    <row r="415" spans="1:5" x14ac:dyDescent="0.2">
      <c r="A415" s="3"/>
      <c r="B415" s="3"/>
      <c r="D415" s="6"/>
      <c r="E415" s="5"/>
    </row>
    <row r="416" spans="1:5" x14ac:dyDescent="0.2">
      <c r="A416" s="3"/>
      <c r="B416" s="3"/>
      <c r="D416" s="6"/>
      <c r="E416" s="5"/>
    </row>
    <row r="417" spans="1:5" x14ac:dyDescent="0.2">
      <c r="A417" s="3"/>
      <c r="B417" s="3"/>
      <c r="D417" s="6"/>
      <c r="E417" s="5"/>
    </row>
    <row r="418" spans="1:5" x14ac:dyDescent="0.2">
      <c r="A418" s="3"/>
      <c r="B418" s="3"/>
      <c r="D418" s="6"/>
      <c r="E418" s="5"/>
    </row>
    <row r="419" spans="1:5" x14ac:dyDescent="0.2">
      <c r="A419" s="3"/>
      <c r="B419" s="3"/>
      <c r="D419" s="6"/>
      <c r="E419" s="5"/>
    </row>
    <row r="420" spans="1:5" x14ac:dyDescent="0.2">
      <c r="A420" s="3"/>
      <c r="B420" s="3"/>
      <c r="D420" s="6"/>
      <c r="E420" s="5"/>
    </row>
    <row r="421" spans="1:5" x14ac:dyDescent="0.2">
      <c r="A421" s="3"/>
      <c r="B421" s="3"/>
      <c r="D421" s="6"/>
      <c r="E421" s="5"/>
    </row>
  </sheetData>
  <mergeCells count="26">
    <mergeCell ref="A268:C268"/>
    <mergeCell ref="A279:C279"/>
    <mergeCell ref="A290:C290"/>
    <mergeCell ref="A343:C343"/>
    <mergeCell ref="A70:C70"/>
    <mergeCell ref="A104:C104"/>
    <mergeCell ref="A135:C135"/>
    <mergeCell ref="A190:C190"/>
    <mergeCell ref="A223:C223"/>
    <mergeCell ref="A236:C236"/>
    <mergeCell ref="A344:C344"/>
    <mergeCell ref="A1:T1"/>
    <mergeCell ref="A2:T2"/>
    <mergeCell ref="A4:A6"/>
    <mergeCell ref="B4:B6"/>
    <mergeCell ref="C4:C6"/>
    <mergeCell ref="Q4:R5"/>
    <mergeCell ref="L5:O5"/>
    <mergeCell ref="A14:C14"/>
    <mergeCell ref="A31:C31"/>
    <mergeCell ref="D4:D6"/>
    <mergeCell ref="E4:O4"/>
    <mergeCell ref="P4:P6"/>
    <mergeCell ref="S4:S6"/>
    <mergeCell ref="T4:T6"/>
    <mergeCell ref="E5:K5"/>
  </mergeCells>
  <pageMargins left="0.7" right="0.7" top="0.75" bottom="0.75" header="0.3" footer="0.3"/>
  <pageSetup scale="55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1"/>
  <sheetViews>
    <sheetView showGridLines="0" topLeftCell="A301" zoomScale="75" workbookViewId="0">
      <selection activeCell="A345" sqref="A345:IV356"/>
    </sheetView>
  </sheetViews>
  <sheetFormatPr baseColWidth="10" defaultRowHeight="12.75" x14ac:dyDescent="0.2"/>
  <cols>
    <col min="2" max="2" width="20.85546875" customWidth="1"/>
    <col min="3" max="3" width="23.28515625" customWidth="1"/>
    <col min="19" max="19" width="13.42578125" customWidth="1"/>
  </cols>
  <sheetData>
    <row r="1" spans="1:20" s="5" customFormat="1" ht="15.75" x14ac:dyDescent="0.25">
      <c r="A1" s="243" t="s">
        <v>311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</row>
    <row r="2" spans="1:20" s="5" customFormat="1" ht="16.5" customHeight="1" x14ac:dyDescent="0.25">
      <c r="A2" s="243" t="s">
        <v>509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</row>
    <row r="3" spans="1:20" s="5" customFormat="1" ht="15" customHeight="1" x14ac:dyDescent="0.25">
      <c r="A3" s="40" t="s">
        <v>510</v>
      </c>
      <c r="B3" s="20"/>
      <c r="C3" s="20"/>
      <c r="D3" s="27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0" s="4" customFormat="1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393</v>
      </c>
      <c r="E4" s="273" t="s">
        <v>315</v>
      </c>
      <c r="F4" s="274"/>
      <c r="G4" s="274"/>
      <c r="H4" s="274"/>
      <c r="I4" s="274"/>
      <c r="J4" s="274"/>
      <c r="K4" s="274"/>
      <c r="L4" s="274"/>
      <c r="M4" s="274"/>
      <c r="N4" s="274"/>
      <c r="O4" s="275"/>
      <c r="P4" s="250" t="s">
        <v>394</v>
      </c>
      <c r="Q4" s="256" t="s">
        <v>402</v>
      </c>
      <c r="R4" s="257"/>
      <c r="S4" s="260" t="s">
        <v>395</v>
      </c>
      <c r="T4" s="263" t="s">
        <v>396</v>
      </c>
    </row>
    <row r="5" spans="1:20" s="4" customFormat="1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270" t="s">
        <v>316</v>
      </c>
      <c r="M5" s="271"/>
      <c r="N5" s="271"/>
      <c r="O5" s="272"/>
      <c r="P5" s="251"/>
      <c r="Q5" s="258"/>
      <c r="R5" s="259"/>
      <c r="S5" s="261"/>
      <c r="T5" s="264"/>
    </row>
    <row r="6" spans="1:20" s="4" customFormat="1" ht="29.25" customHeight="1" x14ac:dyDescent="0.25">
      <c r="A6" s="246"/>
      <c r="B6" s="249"/>
      <c r="C6" s="249"/>
      <c r="D6" s="252"/>
      <c r="E6" s="149" t="s">
        <v>398</v>
      </c>
      <c r="F6" s="149" t="s">
        <v>399</v>
      </c>
      <c r="G6" s="149" t="s">
        <v>400</v>
      </c>
      <c r="H6" s="149" t="s">
        <v>401</v>
      </c>
      <c r="I6" s="150" t="s">
        <v>12</v>
      </c>
      <c r="J6" s="151" t="s">
        <v>480</v>
      </c>
      <c r="K6" s="150" t="s">
        <v>0</v>
      </c>
      <c r="L6" s="150" t="s">
        <v>13</v>
      </c>
      <c r="M6" s="150" t="s">
        <v>14</v>
      </c>
      <c r="N6" s="150" t="s">
        <v>15</v>
      </c>
      <c r="O6" s="150" t="s">
        <v>0</v>
      </c>
      <c r="P6" s="252"/>
      <c r="Q6" s="152" t="s">
        <v>16</v>
      </c>
      <c r="R6" s="151" t="s">
        <v>17</v>
      </c>
      <c r="S6" s="262"/>
      <c r="T6" s="265"/>
    </row>
    <row r="7" spans="1:20" s="4" customFormat="1" ht="12.75" customHeight="1" x14ac:dyDescent="0.2">
      <c r="A7" s="171" t="s">
        <v>1</v>
      </c>
      <c r="B7" s="56" t="s">
        <v>308</v>
      </c>
      <c r="C7" s="46" t="s">
        <v>308</v>
      </c>
      <c r="D7" s="153">
        <v>1</v>
      </c>
      <c r="E7" s="154">
        <v>0</v>
      </c>
      <c r="F7" s="154">
        <v>0</v>
      </c>
      <c r="G7" s="154">
        <v>0</v>
      </c>
      <c r="H7" s="154">
        <f>+G7+F7+E7</f>
        <v>0</v>
      </c>
      <c r="I7" s="154">
        <v>0</v>
      </c>
      <c r="J7" s="154">
        <v>0</v>
      </c>
      <c r="K7" s="154">
        <f>+J7+I7+H7</f>
        <v>0</v>
      </c>
      <c r="L7" s="154">
        <v>10</v>
      </c>
      <c r="M7" s="154">
        <v>12</v>
      </c>
      <c r="N7" s="154">
        <v>8</v>
      </c>
      <c r="O7" s="154">
        <f>+N7+M7+L7</f>
        <v>30</v>
      </c>
      <c r="P7" s="154">
        <f t="shared" ref="P7:P13" si="0">+O7+K7</f>
        <v>30</v>
      </c>
      <c r="Q7" s="154">
        <v>0</v>
      </c>
      <c r="R7" s="154">
        <v>0</v>
      </c>
      <c r="S7" s="154">
        <f>+R7+Q7</f>
        <v>0</v>
      </c>
      <c r="T7" s="154">
        <f>+S7+P7</f>
        <v>30</v>
      </c>
    </row>
    <row r="8" spans="1:20" s="4" customFormat="1" ht="12.75" customHeight="1" x14ac:dyDescent="0.2">
      <c r="A8" s="103"/>
      <c r="B8" s="57"/>
      <c r="C8" s="49" t="s">
        <v>414</v>
      </c>
      <c r="D8" s="50">
        <v>0</v>
      </c>
      <c r="E8" s="14">
        <v>0</v>
      </c>
      <c r="F8" s="14">
        <v>0</v>
      </c>
      <c r="G8" s="14">
        <v>0</v>
      </c>
      <c r="H8" s="14">
        <f t="shared" ref="H8:H13" si="1">+G8+F8+E8</f>
        <v>0</v>
      </c>
      <c r="I8" s="14">
        <v>0</v>
      </c>
      <c r="J8" s="14">
        <v>0</v>
      </c>
      <c r="K8" s="14">
        <f t="shared" ref="K8:K13" si="2">+J8+I8+H8</f>
        <v>0</v>
      </c>
      <c r="L8" s="14">
        <v>0</v>
      </c>
      <c r="M8" s="14">
        <v>0</v>
      </c>
      <c r="N8" s="14">
        <v>0</v>
      </c>
      <c r="O8" s="14">
        <f t="shared" ref="O8:O13" si="3">+N8+M8+L8</f>
        <v>0</v>
      </c>
      <c r="P8" s="14">
        <f t="shared" si="0"/>
        <v>0</v>
      </c>
      <c r="Q8" s="14">
        <v>0</v>
      </c>
      <c r="R8" s="14">
        <v>0</v>
      </c>
      <c r="S8" s="14">
        <f t="shared" ref="S8:S13" si="4">+R8+Q8</f>
        <v>0</v>
      </c>
      <c r="T8" s="14">
        <f t="shared" ref="T8:T13" si="5">+S8+P8</f>
        <v>0</v>
      </c>
    </row>
    <row r="9" spans="1:20" s="4" customFormat="1" ht="12.75" customHeight="1" x14ac:dyDescent="0.2">
      <c r="A9" s="102"/>
      <c r="B9" s="123"/>
      <c r="C9" s="49" t="s">
        <v>263</v>
      </c>
      <c r="D9" s="50">
        <v>0</v>
      </c>
      <c r="E9" s="14">
        <v>0</v>
      </c>
      <c r="F9" s="14">
        <v>0</v>
      </c>
      <c r="G9" s="14">
        <v>0</v>
      </c>
      <c r="H9" s="14">
        <f t="shared" si="1"/>
        <v>0</v>
      </c>
      <c r="I9" s="14">
        <v>0</v>
      </c>
      <c r="J9" s="14">
        <v>0</v>
      </c>
      <c r="K9" s="14">
        <f>+J9+I9+H9</f>
        <v>0</v>
      </c>
      <c r="L9" s="14">
        <v>0</v>
      </c>
      <c r="M9" s="14">
        <v>0</v>
      </c>
      <c r="N9" s="14">
        <v>0</v>
      </c>
      <c r="O9" s="14">
        <f>+N9+M9+L9</f>
        <v>0</v>
      </c>
      <c r="P9" s="14">
        <f t="shared" si="0"/>
        <v>0</v>
      </c>
      <c r="Q9" s="14">
        <v>0</v>
      </c>
      <c r="R9" s="14">
        <v>0</v>
      </c>
      <c r="S9" s="14">
        <f t="shared" si="4"/>
        <v>0</v>
      </c>
      <c r="T9" s="14">
        <f t="shared" si="5"/>
        <v>0</v>
      </c>
    </row>
    <row r="10" spans="1:20" s="4" customFormat="1" ht="12.75" customHeight="1" x14ac:dyDescent="0.2">
      <c r="A10" s="102"/>
      <c r="B10" s="57" t="s">
        <v>415</v>
      </c>
      <c r="C10" s="155" t="s">
        <v>297</v>
      </c>
      <c r="D10" s="50">
        <v>0</v>
      </c>
      <c r="E10" s="14">
        <v>0</v>
      </c>
      <c r="F10" s="14">
        <v>0</v>
      </c>
      <c r="G10" s="14">
        <v>0</v>
      </c>
      <c r="H10" s="14">
        <f t="shared" si="1"/>
        <v>0</v>
      </c>
      <c r="I10" s="14">
        <v>0</v>
      </c>
      <c r="J10" s="14">
        <v>0</v>
      </c>
      <c r="K10" s="14">
        <f t="shared" si="2"/>
        <v>0</v>
      </c>
      <c r="L10" s="14">
        <v>0</v>
      </c>
      <c r="M10" s="14">
        <v>0</v>
      </c>
      <c r="N10" s="14">
        <v>0</v>
      </c>
      <c r="O10" s="14">
        <f t="shared" si="3"/>
        <v>0</v>
      </c>
      <c r="P10" s="14">
        <f t="shared" si="0"/>
        <v>0</v>
      </c>
      <c r="Q10" s="14">
        <v>0</v>
      </c>
      <c r="R10" s="14">
        <v>0</v>
      </c>
      <c r="S10" s="14">
        <f t="shared" si="4"/>
        <v>0</v>
      </c>
      <c r="T10" s="14">
        <f t="shared" si="5"/>
        <v>0</v>
      </c>
    </row>
    <row r="11" spans="1:20" s="4" customFormat="1" ht="12.75" customHeight="1" x14ac:dyDescent="0.2">
      <c r="A11" s="102"/>
      <c r="B11" s="58"/>
      <c r="C11" s="155" t="s">
        <v>298</v>
      </c>
      <c r="D11" s="50">
        <v>0</v>
      </c>
      <c r="E11" s="14">
        <v>0</v>
      </c>
      <c r="F11" s="14">
        <v>0</v>
      </c>
      <c r="G11" s="14">
        <v>0</v>
      </c>
      <c r="H11" s="14">
        <f t="shared" si="1"/>
        <v>0</v>
      </c>
      <c r="I11" s="14">
        <v>0</v>
      </c>
      <c r="J11" s="14">
        <v>0</v>
      </c>
      <c r="K11" s="14">
        <f t="shared" si="2"/>
        <v>0</v>
      </c>
      <c r="L11" s="14">
        <v>0</v>
      </c>
      <c r="M11" s="14">
        <v>0</v>
      </c>
      <c r="N11" s="14">
        <v>0</v>
      </c>
      <c r="O11" s="14">
        <f t="shared" si="3"/>
        <v>0</v>
      </c>
      <c r="P11" s="14">
        <f t="shared" si="0"/>
        <v>0</v>
      </c>
      <c r="Q11" s="14">
        <v>0</v>
      </c>
      <c r="R11" s="14">
        <v>0</v>
      </c>
      <c r="S11" s="14">
        <f t="shared" si="4"/>
        <v>0</v>
      </c>
      <c r="T11" s="14">
        <f t="shared" si="5"/>
        <v>0</v>
      </c>
    </row>
    <row r="12" spans="1:20" s="4" customFormat="1" ht="12.75" customHeight="1" x14ac:dyDescent="0.2">
      <c r="A12" s="102"/>
      <c r="B12" s="58"/>
      <c r="C12" s="155" t="s">
        <v>415</v>
      </c>
      <c r="D12" s="50">
        <v>0</v>
      </c>
      <c r="E12" s="14">
        <v>0</v>
      </c>
      <c r="F12" s="14">
        <v>0</v>
      </c>
      <c r="G12" s="14">
        <v>0</v>
      </c>
      <c r="H12" s="14">
        <f t="shared" si="1"/>
        <v>0</v>
      </c>
      <c r="I12" s="14">
        <v>0</v>
      </c>
      <c r="J12" s="14">
        <v>0</v>
      </c>
      <c r="K12" s="14">
        <f t="shared" si="2"/>
        <v>0</v>
      </c>
      <c r="L12" s="14">
        <v>0</v>
      </c>
      <c r="M12" s="14">
        <v>0</v>
      </c>
      <c r="N12" s="14">
        <v>0</v>
      </c>
      <c r="O12" s="14">
        <f t="shared" si="3"/>
        <v>0</v>
      </c>
      <c r="P12" s="14">
        <f t="shared" si="0"/>
        <v>0</v>
      </c>
      <c r="Q12" s="14">
        <v>0</v>
      </c>
      <c r="R12" s="14">
        <v>0</v>
      </c>
      <c r="S12" s="14">
        <f t="shared" si="4"/>
        <v>0</v>
      </c>
      <c r="T12" s="14">
        <f t="shared" si="5"/>
        <v>0</v>
      </c>
    </row>
    <row r="13" spans="1:20" s="4" customFormat="1" ht="12.75" customHeight="1" x14ac:dyDescent="0.2">
      <c r="A13" s="102"/>
      <c r="B13" s="158"/>
      <c r="C13" s="159" t="s">
        <v>264</v>
      </c>
      <c r="D13" s="160">
        <v>0</v>
      </c>
      <c r="E13" s="25">
        <v>0</v>
      </c>
      <c r="F13" s="25">
        <v>0</v>
      </c>
      <c r="G13" s="25">
        <v>0</v>
      </c>
      <c r="H13" s="25">
        <f t="shared" si="1"/>
        <v>0</v>
      </c>
      <c r="I13" s="25">
        <v>0</v>
      </c>
      <c r="J13" s="25">
        <v>0</v>
      </c>
      <c r="K13" s="25">
        <f t="shared" si="2"/>
        <v>0</v>
      </c>
      <c r="L13" s="25">
        <v>0</v>
      </c>
      <c r="M13" s="25">
        <v>0</v>
      </c>
      <c r="N13" s="25">
        <v>0</v>
      </c>
      <c r="O13" s="25">
        <f t="shared" si="3"/>
        <v>0</v>
      </c>
      <c r="P13" s="25">
        <f t="shared" si="0"/>
        <v>0</v>
      </c>
      <c r="Q13" s="25">
        <v>0</v>
      </c>
      <c r="R13" s="25">
        <v>0</v>
      </c>
      <c r="S13" s="25">
        <f t="shared" si="4"/>
        <v>0</v>
      </c>
      <c r="T13" s="25">
        <f t="shared" si="5"/>
        <v>0</v>
      </c>
    </row>
    <row r="14" spans="1:20" s="4" customFormat="1" ht="12.75" customHeight="1" x14ac:dyDescent="0.25">
      <c r="A14" s="230" t="s">
        <v>0</v>
      </c>
      <c r="B14" s="231"/>
      <c r="C14" s="232" t="s">
        <v>0</v>
      </c>
      <c r="D14" s="53">
        <f>+SUM(D7:D7)</f>
        <v>1</v>
      </c>
      <c r="E14" s="54">
        <f>SUM(E7:E7)</f>
        <v>0</v>
      </c>
      <c r="F14" s="54">
        <f>SUM(F7:F7)</f>
        <v>0</v>
      </c>
      <c r="G14" s="54">
        <f>SUM(G7:G7)</f>
        <v>0</v>
      </c>
      <c r="H14" s="54">
        <f>SUM(H7:H7)</f>
        <v>0</v>
      </c>
      <c r="I14" s="54">
        <f t="shared" ref="I14:T14" si="6">+SUM(I7:I7)</f>
        <v>0</v>
      </c>
      <c r="J14" s="54">
        <f t="shared" si="6"/>
        <v>0</v>
      </c>
      <c r="K14" s="54">
        <f t="shared" si="6"/>
        <v>0</v>
      </c>
      <c r="L14" s="54">
        <f t="shared" si="6"/>
        <v>10</v>
      </c>
      <c r="M14" s="54">
        <f t="shared" si="6"/>
        <v>12</v>
      </c>
      <c r="N14" s="54">
        <f t="shared" si="6"/>
        <v>8</v>
      </c>
      <c r="O14" s="54">
        <f t="shared" si="6"/>
        <v>30</v>
      </c>
      <c r="P14" s="54">
        <f t="shared" si="6"/>
        <v>30</v>
      </c>
      <c r="Q14" s="54">
        <f t="shared" si="6"/>
        <v>0</v>
      </c>
      <c r="R14" s="54">
        <f t="shared" si="6"/>
        <v>0</v>
      </c>
      <c r="S14" s="54">
        <f t="shared" si="6"/>
        <v>0</v>
      </c>
      <c r="T14" s="55">
        <f t="shared" si="6"/>
        <v>30</v>
      </c>
    </row>
    <row r="15" spans="1:20" ht="12.75" customHeight="1" x14ac:dyDescent="0.2">
      <c r="A15" s="172" t="s">
        <v>2</v>
      </c>
      <c r="B15" s="70" t="s">
        <v>418</v>
      </c>
      <c r="C15" s="161" t="s">
        <v>299</v>
      </c>
      <c r="D15" s="153">
        <v>1</v>
      </c>
      <c r="E15" s="154">
        <v>0</v>
      </c>
      <c r="F15" s="154">
        <v>0</v>
      </c>
      <c r="G15" s="154">
        <v>0</v>
      </c>
      <c r="H15" s="154">
        <f>SUM(E15:G15)</f>
        <v>0</v>
      </c>
      <c r="I15" s="154">
        <v>0</v>
      </c>
      <c r="J15" s="154">
        <v>0</v>
      </c>
      <c r="K15" s="154">
        <f>SUM(H15:J15)</f>
        <v>0</v>
      </c>
      <c r="L15" s="154">
        <v>0</v>
      </c>
      <c r="M15" s="154">
        <v>30</v>
      </c>
      <c r="N15" s="154">
        <v>320</v>
      </c>
      <c r="O15" s="154">
        <f>SUM(L15:N15)</f>
        <v>350</v>
      </c>
      <c r="P15" s="154">
        <f>+O15+K15</f>
        <v>350</v>
      </c>
      <c r="Q15" s="154">
        <v>0</v>
      </c>
      <c r="R15" s="154">
        <v>0</v>
      </c>
      <c r="S15" s="154">
        <f>+R15+Q15</f>
        <v>0</v>
      </c>
      <c r="T15" s="154">
        <f>+S15+P15</f>
        <v>350</v>
      </c>
    </row>
    <row r="16" spans="1:20" ht="12.75" customHeight="1" x14ac:dyDescent="0.2">
      <c r="A16" s="119"/>
      <c r="B16" s="71"/>
      <c r="C16" s="26" t="s">
        <v>265</v>
      </c>
      <c r="D16" s="162">
        <v>10</v>
      </c>
      <c r="E16" s="24">
        <v>0</v>
      </c>
      <c r="F16" s="24">
        <v>0</v>
      </c>
      <c r="G16" s="24">
        <v>0</v>
      </c>
      <c r="H16" s="24">
        <f t="shared" ref="H16:H30" si="7">SUM(E16:G16)</f>
        <v>0</v>
      </c>
      <c r="I16" s="24">
        <v>0</v>
      </c>
      <c r="J16" s="24">
        <v>0</v>
      </c>
      <c r="K16" s="24">
        <f t="shared" ref="K16:K30" si="8">SUM(H16:J16)</f>
        <v>0</v>
      </c>
      <c r="L16" s="24">
        <v>0</v>
      </c>
      <c r="M16" s="24">
        <v>69.599999999999994</v>
      </c>
      <c r="N16" s="24">
        <v>111.2</v>
      </c>
      <c r="O16" s="24">
        <f t="shared" ref="O16:O30" si="9">SUM(L16:N16)</f>
        <v>180.8</v>
      </c>
      <c r="P16" s="24">
        <f>+O16+K16</f>
        <v>180.8</v>
      </c>
      <c r="Q16" s="24">
        <v>0</v>
      </c>
      <c r="R16" s="24">
        <v>0.1</v>
      </c>
      <c r="S16" s="24">
        <f>+R16+Q16</f>
        <v>0.1</v>
      </c>
      <c r="T16" s="24">
        <f>+S16+P16</f>
        <v>180.9</v>
      </c>
    </row>
    <row r="17" spans="1:20" ht="12.75" customHeight="1" x14ac:dyDescent="0.2">
      <c r="A17" s="119"/>
      <c r="B17" s="71"/>
      <c r="C17" s="26" t="s">
        <v>417</v>
      </c>
      <c r="D17" s="162">
        <v>1</v>
      </c>
      <c r="E17" s="24">
        <v>0</v>
      </c>
      <c r="F17" s="24">
        <v>0</v>
      </c>
      <c r="G17" s="24">
        <v>0</v>
      </c>
      <c r="H17" s="24">
        <f t="shared" si="7"/>
        <v>0</v>
      </c>
      <c r="I17" s="24">
        <v>0</v>
      </c>
      <c r="J17" s="24">
        <v>0</v>
      </c>
      <c r="K17" s="24">
        <f t="shared" si="8"/>
        <v>0</v>
      </c>
      <c r="L17" s="24">
        <v>0</v>
      </c>
      <c r="M17" s="24">
        <v>70</v>
      </c>
      <c r="N17" s="24">
        <v>130</v>
      </c>
      <c r="O17" s="24">
        <f t="shared" si="9"/>
        <v>200</v>
      </c>
      <c r="P17" s="24">
        <f t="shared" ref="P17:P28" si="10">+O17+K17</f>
        <v>200</v>
      </c>
      <c r="Q17" s="24">
        <v>0</v>
      </c>
      <c r="R17" s="24">
        <v>0</v>
      </c>
      <c r="S17" s="24">
        <f t="shared" ref="S17:S29" si="11">+R17+Q17</f>
        <v>0</v>
      </c>
      <c r="T17" s="24">
        <f t="shared" ref="T17:T28" si="12">+S17+P17</f>
        <v>200</v>
      </c>
    </row>
    <row r="18" spans="1:20" ht="12.75" customHeight="1" x14ac:dyDescent="0.2">
      <c r="A18" s="119"/>
      <c r="B18" s="71"/>
      <c r="C18" s="26" t="s">
        <v>19</v>
      </c>
      <c r="D18" s="162">
        <v>25</v>
      </c>
      <c r="E18" s="24">
        <v>0</v>
      </c>
      <c r="F18" s="24">
        <v>0</v>
      </c>
      <c r="G18" s="24">
        <v>0</v>
      </c>
      <c r="H18" s="24">
        <f t="shared" si="7"/>
        <v>0</v>
      </c>
      <c r="I18" s="24">
        <v>0.5</v>
      </c>
      <c r="J18" s="24">
        <v>0.05</v>
      </c>
      <c r="K18" s="24">
        <f t="shared" si="8"/>
        <v>0.55000000000000004</v>
      </c>
      <c r="L18" s="24">
        <v>0</v>
      </c>
      <c r="M18" s="24">
        <v>36.94</v>
      </c>
      <c r="N18" s="24">
        <v>81.3</v>
      </c>
      <c r="O18" s="24">
        <f t="shared" si="9"/>
        <v>118.24</v>
      </c>
      <c r="P18" s="24">
        <f t="shared" si="10"/>
        <v>118.78999999999999</v>
      </c>
      <c r="Q18" s="24">
        <v>0</v>
      </c>
      <c r="R18" s="24">
        <v>0.11</v>
      </c>
      <c r="S18" s="24">
        <f t="shared" si="11"/>
        <v>0.11</v>
      </c>
      <c r="T18" s="24">
        <f t="shared" si="12"/>
        <v>118.89999999999999</v>
      </c>
    </row>
    <row r="19" spans="1:20" ht="12.75" customHeight="1" x14ac:dyDescent="0.2">
      <c r="A19" s="119"/>
      <c r="B19" s="71"/>
      <c r="C19" s="26" t="s">
        <v>340</v>
      </c>
      <c r="D19" s="162">
        <v>0</v>
      </c>
      <c r="E19" s="24">
        <v>0</v>
      </c>
      <c r="F19" s="24">
        <v>0</v>
      </c>
      <c r="G19" s="24">
        <v>0</v>
      </c>
      <c r="H19" s="24">
        <f t="shared" si="7"/>
        <v>0</v>
      </c>
      <c r="I19" s="24">
        <v>0</v>
      </c>
      <c r="J19" s="24">
        <v>0</v>
      </c>
      <c r="K19" s="24">
        <f t="shared" si="8"/>
        <v>0</v>
      </c>
      <c r="L19" s="24">
        <v>0</v>
      </c>
      <c r="M19" s="24">
        <v>0</v>
      </c>
      <c r="N19" s="24">
        <v>0</v>
      </c>
      <c r="O19" s="24">
        <f t="shared" si="9"/>
        <v>0</v>
      </c>
      <c r="P19" s="24">
        <f t="shared" si="10"/>
        <v>0</v>
      </c>
      <c r="Q19" s="24">
        <v>0</v>
      </c>
      <c r="R19" s="24">
        <v>0</v>
      </c>
      <c r="S19" s="24">
        <f t="shared" si="11"/>
        <v>0</v>
      </c>
      <c r="T19" s="24">
        <f t="shared" si="12"/>
        <v>0</v>
      </c>
    </row>
    <row r="20" spans="1:20" ht="12.75" customHeight="1" x14ac:dyDescent="0.2">
      <c r="A20" s="119"/>
      <c r="B20" s="87"/>
      <c r="C20" s="26" t="s">
        <v>268</v>
      </c>
      <c r="D20" s="162">
        <v>0</v>
      </c>
      <c r="E20" s="24">
        <v>0</v>
      </c>
      <c r="F20" s="24">
        <v>0</v>
      </c>
      <c r="G20" s="24">
        <v>0</v>
      </c>
      <c r="H20" s="24">
        <f t="shared" si="7"/>
        <v>0</v>
      </c>
      <c r="I20" s="24">
        <v>0</v>
      </c>
      <c r="J20" s="24">
        <v>0</v>
      </c>
      <c r="K20" s="24">
        <f t="shared" si="8"/>
        <v>0</v>
      </c>
      <c r="L20" s="24">
        <v>0</v>
      </c>
      <c r="M20" s="24">
        <v>0</v>
      </c>
      <c r="N20" s="24">
        <v>0</v>
      </c>
      <c r="O20" s="24">
        <f t="shared" si="9"/>
        <v>0</v>
      </c>
      <c r="P20" s="24">
        <f t="shared" si="10"/>
        <v>0</v>
      </c>
      <c r="Q20" s="24">
        <v>0</v>
      </c>
      <c r="R20" s="24">
        <v>0</v>
      </c>
      <c r="S20" s="24">
        <f t="shared" si="11"/>
        <v>0</v>
      </c>
      <c r="T20" s="24">
        <f t="shared" si="12"/>
        <v>0</v>
      </c>
    </row>
    <row r="21" spans="1:20" ht="12.75" customHeight="1" x14ac:dyDescent="0.2">
      <c r="A21" s="119"/>
      <c r="B21" s="71" t="s">
        <v>419</v>
      </c>
      <c r="C21" s="26" t="s">
        <v>349</v>
      </c>
      <c r="D21" s="162">
        <v>0</v>
      </c>
      <c r="E21" s="24">
        <v>0</v>
      </c>
      <c r="F21" s="24">
        <v>0</v>
      </c>
      <c r="G21" s="24">
        <v>0</v>
      </c>
      <c r="H21" s="24">
        <f t="shared" si="7"/>
        <v>0</v>
      </c>
      <c r="I21" s="24">
        <v>0</v>
      </c>
      <c r="J21" s="24">
        <v>0</v>
      </c>
      <c r="K21" s="24">
        <f t="shared" si="8"/>
        <v>0</v>
      </c>
      <c r="L21" s="24">
        <v>0</v>
      </c>
      <c r="M21" s="24">
        <v>0</v>
      </c>
      <c r="N21" s="24">
        <v>0</v>
      </c>
      <c r="O21" s="24">
        <f t="shared" si="9"/>
        <v>0</v>
      </c>
      <c r="P21" s="24">
        <f t="shared" si="10"/>
        <v>0</v>
      </c>
      <c r="Q21" s="24">
        <v>0</v>
      </c>
      <c r="R21" s="24">
        <v>0</v>
      </c>
      <c r="S21" s="24">
        <f t="shared" si="11"/>
        <v>0</v>
      </c>
      <c r="T21" s="24">
        <f t="shared" si="12"/>
        <v>0</v>
      </c>
    </row>
    <row r="22" spans="1:20" ht="12.75" customHeight="1" x14ac:dyDescent="0.2">
      <c r="A22" s="119"/>
      <c r="B22" s="71"/>
      <c r="C22" s="26" t="s">
        <v>341</v>
      </c>
      <c r="D22" s="162">
        <v>2</v>
      </c>
      <c r="E22" s="24">
        <v>0</v>
      </c>
      <c r="F22" s="24">
        <v>0</v>
      </c>
      <c r="G22" s="24">
        <v>0</v>
      </c>
      <c r="H22" s="24">
        <f t="shared" si="7"/>
        <v>0</v>
      </c>
      <c r="I22" s="24">
        <v>1</v>
      </c>
      <c r="J22" s="24">
        <v>0</v>
      </c>
      <c r="K22" s="24">
        <f t="shared" si="8"/>
        <v>1</v>
      </c>
      <c r="L22" s="24">
        <v>3</v>
      </c>
      <c r="M22" s="24">
        <v>6</v>
      </c>
      <c r="N22" s="24">
        <v>1.1000000000000001</v>
      </c>
      <c r="O22" s="24">
        <f t="shared" si="9"/>
        <v>10.1</v>
      </c>
      <c r="P22" s="24">
        <f t="shared" si="10"/>
        <v>11.1</v>
      </c>
      <c r="Q22" s="24">
        <v>0</v>
      </c>
      <c r="R22" s="24">
        <v>0</v>
      </c>
      <c r="S22" s="24">
        <f t="shared" si="11"/>
        <v>0</v>
      </c>
      <c r="T22" s="24">
        <f t="shared" si="12"/>
        <v>11.1</v>
      </c>
    </row>
    <row r="23" spans="1:20" ht="12.75" customHeight="1" x14ac:dyDescent="0.2">
      <c r="A23" s="119"/>
      <c r="B23" s="71"/>
      <c r="C23" s="26" t="s">
        <v>21</v>
      </c>
      <c r="D23" s="162">
        <v>28</v>
      </c>
      <c r="E23" s="24">
        <v>0</v>
      </c>
      <c r="F23" s="24">
        <v>0</v>
      </c>
      <c r="G23" s="24">
        <v>0</v>
      </c>
      <c r="H23" s="24">
        <f t="shared" si="7"/>
        <v>0</v>
      </c>
      <c r="I23" s="24">
        <v>13.5</v>
      </c>
      <c r="J23" s="24">
        <v>0</v>
      </c>
      <c r="K23" s="24">
        <f t="shared" si="8"/>
        <v>13.5</v>
      </c>
      <c r="L23" s="24">
        <v>12.3</v>
      </c>
      <c r="M23" s="24">
        <v>33.29</v>
      </c>
      <c r="N23" s="24">
        <v>46.8</v>
      </c>
      <c r="O23" s="24">
        <f t="shared" si="9"/>
        <v>92.39</v>
      </c>
      <c r="P23" s="24">
        <f t="shared" si="10"/>
        <v>105.89</v>
      </c>
      <c r="Q23" s="24">
        <v>0</v>
      </c>
      <c r="R23" s="24">
        <v>0</v>
      </c>
      <c r="S23" s="24">
        <f t="shared" si="11"/>
        <v>0</v>
      </c>
      <c r="T23" s="24">
        <f t="shared" si="12"/>
        <v>105.89</v>
      </c>
    </row>
    <row r="24" spans="1:20" ht="12.75" customHeight="1" x14ac:dyDescent="0.2">
      <c r="A24" s="119"/>
      <c r="B24" s="71"/>
      <c r="C24" s="26" t="s">
        <v>309</v>
      </c>
      <c r="D24" s="162">
        <v>1</v>
      </c>
      <c r="E24" s="24">
        <v>0</v>
      </c>
      <c r="F24" s="24">
        <v>0</v>
      </c>
      <c r="G24" s="24">
        <v>0</v>
      </c>
      <c r="H24" s="24">
        <f t="shared" si="7"/>
        <v>0</v>
      </c>
      <c r="I24" s="24">
        <v>0</v>
      </c>
      <c r="J24" s="24">
        <v>0</v>
      </c>
      <c r="K24" s="24">
        <f t="shared" si="8"/>
        <v>0</v>
      </c>
      <c r="L24" s="24">
        <v>0</v>
      </c>
      <c r="M24" s="24">
        <v>2</v>
      </c>
      <c r="N24" s="24">
        <v>3</v>
      </c>
      <c r="O24" s="24">
        <f t="shared" si="9"/>
        <v>5</v>
      </c>
      <c r="P24" s="24">
        <f t="shared" si="10"/>
        <v>5</v>
      </c>
      <c r="Q24" s="24">
        <v>0</v>
      </c>
      <c r="R24" s="24">
        <v>0</v>
      </c>
      <c r="S24" s="24">
        <f t="shared" si="11"/>
        <v>0</v>
      </c>
      <c r="T24" s="24">
        <f t="shared" si="12"/>
        <v>5</v>
      </c>
    </row>
    <row r="25" spans="1:20" ht="12.75" customHeight="1" x14ac:dyDescent="0.2">
      <c r="A25" s="119"/>
      <c r="B25" s="87"/>
      <c r="C25" s="26" t="s">
        <v>266</v>
      </c>
      <c r="D25" s="162">
        <v>1</v>
      </c>
      <c r="E25" s="24">
        <v>0</v>
      </c>
      <c r="F25" s="24">
        <v>0</v>
      </c>
      <c r="G25" s="24">
        <v>0</v>
      </c>
      <c r="H25" s="24">
        <f t="shared" si="7"/>
        <v>0</v>
      </c>
      <c r="I25" s="24">
        <v>0</v>
      </c>
      <c r="J25" s="24">
        <v>0</v>
      </c>
      <c r="K25" s="24">
        <f t="shared" si="8"/>
        <v>0</v>
      </c>
      <c r="L25" s="24">
        <v>0.1</v>
      </c>
      <c r="M25" s="24">
        <v>0.1</v>
      </c>
      <c r="N25" s="24">
        <v>0</v>
      </c>
      <c r="O25" s="24">
        <f t="shared" si="9"/>
        <v>0.2</v>
      </c>
      <c r="P25" s="24">
        <f t="shared" si="10"/>
        <v>0.2</v>
      </c>
      <c r="Q25" s="24">
        <v>0</v>
      </c>
      <c r="R25" s="24">
        <v>0</v>
      </c>
      <c r="S25" s="24">
        <f t="shared" si="11"/>
        <v>0</v>
      </c>
      <c r="T25" s="24">
        <f t="shared" si="12"/>
        <v>0.2</v>
      </c>
    </row>
    <row r="26" spans="1:20" ht="12.75" customHeight="1" x14ac:dyDescent="0.2">
      <c r="A26" s="119"/>
      <c r="B26" s="71" t="s">
        <v>420</v>
      </c>
      <c r="C26" s="26" t="s">
        <v>300</v>
      </c>
      <c r="D26" s="162">
        <v>0</v>
      </c>
      <c r="E26" s="24">
        <v>0</v>
      </c>
      <c r="F26" s="24">
        <v>0</v>
      </c>
      <c r="G26" s="24">
        <v>0</v>
      </c>
      <c r="H26" s="24">
        <f t="shared" si="7"/>
        <v>0</v>
      </c>
      <c r="I26" s="24">
        <v>0</v>
      </c>
      <c r="J26" s="24">
        <v>0</v>
      </c>
      <c r="K26" s="24">
        <f t="shared" si="8"/>
        <v>0</v>
      </c>
      <c r="L26" s="24">
        <v>0</v>
      </c>
      <c r="M26" s="24">
        <v>0</v>
      </c>
      <c r="N26" s="24">
        <v>0</v>
      </c>
      <c r="O26" s="24">
        <f t="shared" si="9"/>
        <v>0</v>
      </c>
      <c r="P26" s="24">
        <f t="shared" si="10"/>
        <v>0</v>
      </c>
      <c r="Q26" s="24">
        <v>0</v>
      </c>
      <c r="R26" s="24">
        <v>0</v>
      </c>
      <c r="S26" s="24">
        <f t="shared" si="11"/>
        <v>0</v>
      </c>
      <c r="T26" s="24">
        <f t="shared" si="12"/>
        <v>0</v>
      </c>
    </row>
    <row r="27" spans="1:20" ht="12.75" customHeight="1" x14ac:dyDescent="0.2">
      <c r="A27" s="119"/>
      <c r="B27" s="71"/>
      <c r="C27" s="26" t="s">
        <v>18</v>
      </c>
      <c r="D27" s="162">
        <v>2</v>
      </c>
      <c r="E27" s="24">
        <v>0</v>
      </c>
      <c r="F27" s="24">
        <v>0</v>
      </c>
      <c r="G27" s="24">
        <v>0</v>
      </c>
      <c r="H27" s="24">
        <f t="shared" si="7"/>
        <v>0</v>
      </c>
      <c r="I27" s="24">
        <v>0</v>
      </c>
      <c r="J27" s="24">
        <v>0</v>
      </c>
      <c r="K27" s="24">
        <f t="shared" si="8"/>
        <v>0</v>
      </c>
      <c r="L27" s="24">
        <v>1</v>
      </c>
      <c r="M27" s="24">
        <v>2</v>
      </c>
      <c r="N27" s="24">
        <v>4</v>
      </c>
      <c r="O27" s="24">
        <f t="shared" si="9"/>
        <v>7</v>
      </c>
      <c r="P27" s="24">
        <f t="shared" si="10"/>
        <v>7</v>
      </c>
      <c r="Q27" s="24">
        <v>0</v>
      </c>
      <c r="R27" s="24">
        <v>0</v>
      </c>
      <c r="S27" s="24">
        <f t="shared" si="11"/>
        <v>0</v>
      </c>
      <c r="T27" s="24">
        <f t="shared" si="12"/>
        <v>7</v>
      </c>
    </row>
    <row r="28" spans="1:20" ht="12.75" customHeight="1" x14ac:dyDescent="0.2">
      <c r="A28" s="119"/>
      <c r="B28" s="71"/>
      <c r="C28" s="26" t="s">
        <v>20</v>
      </c>
      <c r="D28" s="162">
        <v>2</v>
      </c>
      <c r="E28" s="24">
        <v>0</v>
      </c>
      <c r="F28" s="24">
        <v>0</v>
      </c>
      <c r="G28" s="24">
        <v>0</v>
      </c>
      <c r="H28" s="24">
        <f t="shared" si="7"/>
        <v>0</v>
      </c>
      <c r="I28" s="24">
        <v>0</v>
      </c>
      <c r="J28" s="24">
        <v>0</v>
      </c>
      <c r="K28" s="24">
        <f t="shared" si="8"/>
        <v>0</v>
      </c>
      <c r="L28" s="24">
        <v>0</v>
      </c>
      <c r="M28" s="24">
        <v>1.2</v>
      </c>
      <c r="N28" s="24">
        <v>0.52</v>
      </c>
      <c r="O28" s="24">
        <f t="shared" si="9"/>
        <v>1.72</v>
      </c>
      <c r="P28" s="24">
        <f t="shared" si="10"/>
        <v>1.72</v>
      </c>
      <c r="Q28" s="24">
        <v>0</v>
      </c>
      <c r="R28" s="24">
        <v>0</v>
      </c>
      <c r="S28" s="24">
        <f t="shared" si="11"/>
        <v>0</v>
      </c>
      <c r="T28" s="24">
        <f t="shared" si="12"/>
        <v>1.72</v>
      </c>
    </row>
    <row r="29" spans="1:20" ht="12.75" customHeight="1" x14ac:dyDescent="0.2">
      <c r="A29" s="119"/>
      <c r="B29" s="71"/>
      <c r="C29" s="163" t="s">
        <v>342</v>
      </c>
      <c r="D29" s="64">
        <v>0</v>
      </c>
      <c r="E29" s="36">
        <v>0</v>
      </c>
      <c r="F29" s="36">
        <v>0</v>
      </c>
      <c r="G29" s="36">
        <v>0</v>
      </c>
      <c r="H29" s="36">
        <f>SUM(E29:G29)</f>
        <v>0</v>
      </c>
      <c r="I29" s="36">
        <v>0</v>
      </c>
      <c r="J29" s="36">
        <v>0</v>
      </c>
      <c r="K29" s="36">
        <f t="shared" si="8"/>
        <v>0</v>
      </c>
      <c r="L29" s="36">
        <v>0</v>
      </c>
      <c r="M29" s="36">
        <v>0</v>
      </c>
      <c r="N29" s="36">
        <v>0</v>
      </c>
      <c r="O29" s="36">
        <f t="shared" si="9"/>
        <v>0</v>
      </c>
      <c r="P29" s="36">
        <v>0</v>
      </c>
      <c r="Q29" s="36">
        <v>0</v>
      </c>
      <c r="R29" s="36">
        <v>0</v>
      </c>
      <c r="S29" s="36">
        <f t="shared" si="11"/>
        <v>0</v>
      </c>
      <c r="T29" s="36"/>
    </row>
    <row r="30" spans="1:20" ht="12.75" customHeight="1" x14ac:dyDescent="0.2">
      <c r="A30" s="119"/>
      <c r="B30" s="71"/>
      <c r="C30" s="165" t="s">
        <v>267</v>
      </c>
      <c r="D30" s="160">
        <v>2</v>
      </c>
      <c r="E30" s="25">
        <v>0</v>
      </c>
      <c r="F30" s="25">
        <v>0</v>
      </c>
      <c r="G30" s="25">
        <v>0</v>
      </c>
      <c r="H30" s="25">
        <f t="shared" si="7"/>
        <v>0</v>
      </c>
      <c r="I30" s="25">
        <v>0</v>
      </c>
      <c r="J30" s="25">
        <v>0</v>
      </c>
      <c r="K30" s="25">
        <f t="shared" si="8"/>
        <v>0</v>
      </c>
      <c r="L30" s="25">
        <v>18</v>
      </c>
      <c r="M30" s="25">
        <v>10.199999999999999</v>
      </c>
      <c r="N30" s="25">
        <v>4.8</v>
      </c>
      <c r="O30" s="25">
        <f t="shared" si="9"/>
        <v>33</v>
      </c>
      <c r="P30" s="25">
        <f>+O30+K30</f>
        <v>33</v>
      </c>
      <c r="Q30" s="25">
        <v>0</v>
      </c>
      <c r="R30" s="25">
        <v>0</v>
      </c>
      <c r="S30" s="25">
        <f>+R30+Q30</f>
        <v>0</v>
      </c>
      <c r="T30" s="25">
        <f>+S30+P30</f>
        <v>33</v>
      </c>
    </row>
    <row r="31" spans="1:20" ht="12.75" customHeight="1" x14ac:dyDescent="0.25">
      <c r="A31" s="230" t="s">
        <v>0</v>
      </c>
      <c r="B31" s="231"/>
      <c r="C31" s="232" t="s">
        <v>0</v>
      </c>
      <c r="D31" s="53">
        <f t="shared" ref="D31:J31" si="13">SUM(D15:D30)</f>
        <v>75</v>
      </c>
      <c r="E31" s="54">
        <f t="shared" si="13"/>
        <v>0</v>
      </c>
      <c r="F31" s="54">
        <f t="shared" si="13"/>
        <v>0</v>
      </c>
      <c r="G31" s="54">
        <f t="shared" si="13"/>
        <v>0</v>
      </c>
      <c r="H31" s="54">
        <f t="shared" si="13"/>
        <v>0</v>
      </c>
      <c r="I31" s="54">
        <f t="shared" si="13"/>
        <v>15</v>
      </c>
      <c r="J31" s="54">
        <f t="shared" si="13"/>
        <v>0.05</v>
      </c>
      <c r="K31" s="54">
        <f>+J31+I31+H31</f>
        <v>15.05</v>
      </c>
      <c r="L31" s="54">
        <f>SUM(L15:L30)</f>
        <v>34.4</v>
      </c>
      <c r="M31" s="54">
        <f>SUM(M15:M30)</f>
        <v>261.33</v>
      </c>
      <c r="N31" s="54">
        <f>SUM(N15:N30)</f>
        <v>702.71999999999991</v>
      </c>
      <c r="O31" s="54">
        <f>+N31+M31+L31</f>
        <v>998.44999999999993</v>
      </c>
      <c r="P31" s="54">
        <f t="shared" ref="P31:P94" si="14">+O31+K31</f>
        <v>1013.4999999999999</v>
      </c>
      <c r="Q31" s="54">
        <f>SUM(Q15:Q30)</f>
        <v>0</v>
      </c>
      <c r="R31" s="54">
        <f>SUM(R15:R30)</f>
        <v>0.21000000000000002</v>
      </c>
      <c r="S31" s="54">
        <f>+R31+Q31</f>
        <v>0.21000000000000002</v>
      </c>
      <c r="T31" s="55">
        <f t="shared" ref="T31:T94" si="15">+S31+P31</f>
        <v>1013.7099999999999</v>
      </c>
    </row>
    <row r="32" spans="1:20" ht="12.75" customHeight="1" x14ac:dyDescent="0.2">
      <c r="A32" s="172" t="s">
        <v>3</v>
      </c>
      <c r="B32" s="70" t="s">
        <v>38</v>
      </c>
      <c r="C32" s="161" t="s">
        <v>24</v>
      </c>
      <c r="D32" s="153">
        <v>6</v>
      </c>
      <c r="E32" s="154">
        <v>0</v>
      </c>
      <c r="F32" s="154">
        <v>0</v>
      </c>
      <c r="G32" s="154">
        <v>0</v>
      </c>
      <c r="H32" s="154">
        <f t="shared" ref="H32:H93" si="16">+G32+F32+E32</f>
        <v>0</v>
      </c>
      <c r="I32" s="154">
        <v>0</v>
      </c>
      <c r="J32" s="154">
        <v>0</v>
      </c>
      <c r="K32" s="154">
        <f>SUM(H32:J32)</f>
        <v>0</v>
      </c>
      <c r="L32" s="154">
        <v>0.1</v>
      </c>
      <c r="M32" s="154">
        <v>7.45</v>
      </c>
      <c r="N32" s="154">
        <v>2.34</v>
      </c>
      <c r="O32" s="154">
        <f>SUM(L32:N32)</f>
        <v>9.89</v>
      </c>
      <c r="P32" s="154">
        <f t="shared" si="14"/>
        <v>9.89</v>
      </c>
      <c r="Q32" s="154">
        <v>0.01</v>
      </c>
      <c r="R32" s="154">
        <v>0.5</v>
      </c>
      <c r="S32" s="154">
        <f>SUM(Q32:R32)</f>
        <v>0.51</v>
      </c>
      <c r="T32" s="154">
        <f t="shared" si="15"/>
        <v>10.4</v>
      </c>
    </row>
    <row r="33" spans="1:20" ht="12.75" customHeight="1" x14ac:dyDescent="0.2">
      <c r="A33" s="119"/>
      <c r="B33" s="71"/>
      <c r="C33" s="26" t="s">
        <v>33</v>
      </c>
      <c r="D33" s="162">
        <v>37</v>
      </c>
      <c r="E33" s="24">
        <v>0</v>
      </c>
      <c r="F33" s="24">
        <v>0</v>
      </c>
      <c r="G33" s="24">
        <v>0</v>
      </c>
      <c r="H33" s="24">
        <f t="shared" si="16"/>
        <v>0</v>
      </c>
      <c r="I33" s="24">
        <v>0.56000000000000005</v>
      </c>
      <c r="J33" s="24">
        <v>0</v>
      </c>
      <c r="K33" s="24">
        <f>SUM(H33:J33)</f>
        <v>0.56000000000000005</v>
      </c>
      <c r="L33" s="24">
        <v>10.67</v>
      </c>
      <c r="M33" s="24">
        <v>114.33</v>
      </c>
      <c r="N33" s="24">
        <v>82.61</v>
      </c>
      <c r="O33" s="24">
        <f>SUM(L33:N33)</f>
        <v>207.61</v>
      </c>
      <c r="P33" s="24">
        <f t="shared" si="14"/>
        <v>208.17000000000002</v>
      </c>
      <c r="Q33" s="24">
        <v>0.02</v>
      </c>
      <c r="R33" s="24">
        <v>0</v>
      </c>
      <c r="S33" s="24">
        <f>SUM(Q33:R33)</f>
        <v>0.02</v>
      </c>
      <c r="T33" s="24">
        <f t="shared" si="15"/>
        <v>208.19000000000003</v>
      </c>
    </row>
    <row r="34" spans="1:20" ht="12.75" customHeight="1" x14ac:dyDescent="0.2">
      <c r="A34" s="119"/>
      <c r="B34" s="71"/>
      <c r="C34" s="26" t="s">
        <v>37</v>
      </c>
      <c r="D34" s="162">
        <v>10</v>
      </c>
      <c r="E34" s="24">
        <v>0</v>
      </c>
      <c r="F34" s="24">
        <v>0</v>
      </c>
      <c r="G34" s="24">
        <v>0</v>
      </c>
      <c r="H34" s="24">
        <f t="shared" si="16"/>
        <v>0</v>
      </c>
      <c r="I34" s="24">
        <v>0.03</v>
      </c>
      <c r="J34" s="24">
        <v>0</v>
      </c>
      <c r="K34" s="24">
        <f t="shared" ref="K34:K68" si="17">SUM(H34:J34)</f>
        <v>0.03</v>
      </c>
      <c r="L34" s="24">
        <v>0</v>
      </c>
      <c r="M34" s="24">
        <v>3.12</v>
      </c>
      <c r="N34" s="24">
        <v>1.18</v>
      </c>
      <c r="O34" s="24">
        <f t="shared" ref="O34:O68" si="18">SUM(L34:N34)</f>
        <v>4.3</v>
      </c>
      <c r="P34" s="24">
        <f t="shared" si="14"/>
        <v>4.33</v>
      </c>
      <c r="Q34" s="24">
        <v>0</v>
      </c>
      <c r="R34" s="24">
        <v>0.01</v>
      </c>
      <c r="S34" s="24">
        <f t="shared" ref="S34:S68" si="19">SUM(Q34:R34)</f>
        <v>0.01</v>
      </c>
      <c r="T34" s="24">
        <f t="shared" si="15"/>
        <v>4.34</v>
      </c>
    </row>
    <row r="35" spans="1:20" ht="12.75" customHeight="1" x14ac:dyDescent="0.2">
      <c r="A35" s="119"/>
      <c r="B35" s="71"/>
      <c r="C35" s="26" t="s">
        <v>38</v>
      </c>
      <c r="D35" s="162">
        <v>0</v>
      </c>
      <c r="E35" s="24">
        <v>0</v>
      </c>
      <c r="F35" s="24">
        <v>0</v>
      </c>
      <c r="G35" s="24">
        <v>0</v>
      </c>
      <c r="H35" s="24">
        <f t="shared" si="16"/>
        <v>0</v>
      </c>
      <c r="I35" s="24">
        <v>0</v>
      </c>
      <c r="J35" s="24">
        <v>0</v>
      </c>
      <c r="K35" s="24">
        <f t="shared" si="17"/>
        <v>0</v>
      </c>
      <c r="L35" s="24">
        <v>0</v>
      </c>
      <c r="M35" s="24">
        <v>0</v>
      </c>
      <c r="N35" s="24">
        <v>0</v>
      </c>
      <c r="O35" s="24">
        <f t="shared" si="18"/>
        <v>0</v>
      </c>
      <c r="P35" s="24">
        <f t="shared" si="14"/>
        <v>0</v>
      </c>
      <c r="Q35" s="24">
        <v>0</v>
      </c>
      <c r="R35" s="24">
        <v>0</v>
      </c>
      <c r="S35" s="24">
        <f t="shared" si="19"/>
        <v>0</v>
      </c>
      <c r="T35" s="24">
        <f t="shared" si="15"/>
        <v>0</v>
      </c>
    </row>
    <row r="36" spans="1:20" ht="12.75" customHeight="1" x14ac:dyDescent="0.2">
      <c r="A36" s="119"/>
      <c r="B36" s="87"/>
      <c r="C36" s="26" t="s">
        <v>49</v>
      </c>
      <c r="D36" s="162">
        <v>1</v>
      </c>
      <c r="E36" s="24">
        <v>0</v>
      </c>
      <c r="F36" s="24">
        <v>0</v>
      </c>
      <c r="G36" s="24">
        <v>0</v>
      </c>
      <c r="H36" s="24">
        <f t="shared" si="16"/>
        <v>0</v>
      </c>
      <c r="I36" s="24">
        <v>0</v>
      </c>
      <c r="J36" s="24">
        <v>0</v>
      </c>
      <c r="K36" s="24">
        <f t="shared" si="17"/>
        <v>0</v>
      </c>
      <c r="L36" s="24">
        <v>1</v>
      </c>
      <c r="M36" s="24">
        <v>3</v>
      </c>
      <c r="N36" s="24">
        <v>5.0999999999999996</v>
      </c>
      <c r="O36" s="24">
        <f t="shared" si="18"/>
        <v>9.1</v>
      </c>
      <c r="P36" s="24">
        <f t="shared" si="14"/>
        <v>9.1</v>
      </c>
      <c r="Q36" s="24">
        <v>0</v>
      </c>
      <c r="R36" s="24">
        <v>0</v>
      </c>
      <c r="S36" s="24">
        <f t="shared" si="19"/>
        <v>0</v>
      </c>
      <c r="T36" s="24">
        <f t="shared" si="15"/>
        <v>9.1</v>
      </c>
    </row>
    <row r="37" spans="1:20" ht="12.75" customHeight="1" x14ac:dyDescent="0.2">
      <c r="A37" s="119"/>
      <c r="B37" s="71" t="s">
        <v>310</v>
      </c>
      <c r="C37" s="26" t="s">
        <v>409</v>
      </c>
      <c r="D37" s="162">
        <v>0</v>
      </c>
      <c r="E37" s="24">
        <v>0</v>
      </c>
      <c r="F37" s="24">
        <v>0</v>
      </c>
      <c r="G37" s="24">
        <v>0</v>
      </c>
      <c r="H37" s="24">
        <f t="shared" si="16"/>
        <v>0</v>
      </c>
      <c r="I37" s="24">
        <v>0</v>
      </c>
      <c r="J37" s="24">
        <v>0</v>
      </c>
      <c r="K37" s="24">
        <f t="shared" si="17"/>
        <v>0</v>
      </c>
      <c r="L37" s="24">
        <v>0</v>
      </c>
      <c r="M37" s="24">
        <v>0</v>
      </c>
      <c r="N37" s="24">
        <v>0</v>
      </c>
      <c r="O37" s="24">
        <f t="shared" si="18"/>
        <v>0</v>
      </c>
      <c r="P37" s="24">
        <f t="shared" si="14"/>
        <v>0</v>
      </c>
      <c r="Q37" s="24">
        <v>0</v>
      </c>
      <c r="R37" s="24">
        <v>0</v>
      </c>
      <c r="S37" s="24">
        <f t="shared" si="19"/>
        <v>0</v>
      </c>
      <c r="T37" s="24">
        <f t="shared" si="15"/>
        <v>0</v>
      </c>
    </row>
    <row r="38" spans="1:20" ht="12.75" customHeight="1" x14ac:dyDescent="0.2">
      <c r="A38" s="119"/>
      <c r="B38" s="71"/>
      <c r="C38" s="26" t="s">
        <v>310</v>
      </c>
      <c r="D38" s="162">
        <v>2</v>
      </c>
      <c r="E38" s="24">
        <v>0</v>
      </c>
      <c r="F38" s="24">
        <v>0</v>
      </c>
      <c r="G38" s="24">
        <v>0</v>
      </c>
      <c r="H38" s="24">
        <f t="shared" si="16"/>
        <v>0</v>
      </c>
      <c r="I38" s="24">
        <v>0</v>
      </c>
      <c r="J38" s="24">
        <v>0</v>
      </c>
      <c r="K38" s="24">
        <f t="shared" si="17"/>
        <v>0</v>
      </c>
      <c r="L38" s="24">
        <v>0.85</v>
      </c>
      <c r="M38" s="24">
        <v>4</v>
      </c>
      <c r="N38" s="24">
        <v>9</v>
      </c>
      <c r="O38" s="24">
        <f t="shared" si="18"/>
        <v>13.85</v>
      </c>
      <c r="P38" s="24">
        <f t="shared" si="14"/>
        <v>13.85</v>
      </c>
      <c r="Q38" s="24">
        <v>0</v>
      </c>
      <c r="R38" s="24">
        <v>0</v>
      </c>
      <c r="S38" s="24">
        <f t="shared" si="19"/>
        <v>0</v>
      </c>
      <c r="T38" s="24">
        <f t="shared" si="15"/>
        <v>13.85</v>
      </c>
    </row>
    <row r="39" spans="1:20" ht="12.75" customHeight="1" x14ac:dyDescent="0.2">
      <c r="A39" s="119"/>
      <c r="B39" s="71"/>
      <c r="C39" s="26" t="s">
        <v>43</v>
      </c>
      <c r="D39" s="162">
        <v>0</v>
      </c>
      <c r="E39" s="24">
        <v>0</v>
      </c>
      <c r="F39" s="24">
        <v>0</v>
      </c>
      <c r="G39" s="24">
        <v>0</v>
      </c>
      <c r="H39" s="24">
        <f t="shared" si="16"/>
        <v>0</v>
      </c>
      <c r="I39" s="24">
        <v>0</v>
      </c>
      <c r="J39" s="24">
        <v>0</v>
      </c>
      <c r="K39" s="24">
        <f t="shared" si="17"/>
        <v>0</v>
      </c>
      <c r="L39" s="24">
        <v>0</v>
      </c>
      <c r="M39" s="24">
        <v>0</v>
      </c>
      <c r="N39" s="24">
        <v>0</v>
      </c>
      <c r="O39" s="24">
        <f t="shared" si="18"/>
        <v>0</v>
      </c>
      <c r="P39" s="24">
        <f t="shared" si="14"/>
        <v>0</v>
      </c>
      <c r="Q39" s="24">
        <v>0</v>
      </c>
      <c r="R39" s="24">
        <v>0</v>
      </c>
      <c r="S39" s="24">
        <f t="shared" si="19"/>
        <v>0</v>
      </c>
      <c r="T39" s="24">
        <f t="shared" si="15"/>
        <v>0</v>
      </c>
    </row>
    <row r="40" spans="1:20" ht="12.75" customHeight="1" x14ac:dyDescent="0.2">
      <c r="A40" s="119"/>
      <c r="B40" s="87"/>
      <c r="C40" s="26" t="s">
        <v>350</v>
      </c>
      <c r="D40" s="162">
        <v>1</v>
      </c>
      <c r="E40" s="24">
        <v>0</v>
      </c>
      <c r="F40" s="24">
        <v>0</v>
      </c>
      <c r="G40" s="24">
        <v>0</v>
      </c>
      <c r="H40" s="24">
        <f t="shared" si="16"/>
        <v>0</v>
      </c>
      <c r="I40" s="24">
        <v>0</v>
      </c>
      <c r="J40" s="24">
        <v>0</v>
      </c>
      <c r="K40" s="24">
        <f t="shared" si="17"/>
        <v>0</v>
      </c>
      <c r="L40" s="24">
        <v>0</v>
      </c>
      <c r="M40" s="24">
        <v>6.1</v>
      </c>
      <c r="N40" s="24">
        <v>0</v>
      </c>
      <c r="O40" s="24">
        <f t="shared" si="18"/>
        <v>6.1</v>
      </c>
      <c r="P40" s="24">
        <f t="shared" si="14"/>
        <v>6.1</v>
      </c>
      <c r="Q40" s="24">
        <v>0</v>
      </c>
      <c r="R40" s="24">
        <v>0</v>
      </c>
      <c r="S40" s="24">
        <f t="shared" si="19"/>
        <v>0</v>
      </c>
      <c r="T40" s="24">
        <f t="shared" si="15"/>
        <v>6.1</v>
      </c>
    </row>
    <row r="41" spans="1:20" ht="12.75" customHeight="1" x14ac:dyDescent="0.2">
      <c r="A41" s="119"/>
      <c r="B41" s="71" t="s">
        <v>292</v>
      </c>
      <c r="C41" s="26" t="s">
        <v>317</v>
      </c>
      <c r="D41" s="162">
        <v>5</v>
      </c>
      <c r="E41" s="24">
        <v>0</v>
      </c>
      <c r="F41" s="24">
        <v>0</v>
      </c>
      <c r="G41" s="24">
        <v>0</v>
      </c>
      <c r="H41" s="24">
        <f t="shared" si="16"/>
        <v>0</v>
      </c>
      <c r="I41" s="24">
        <v>3</v>
      </c>
      <c r="J41" s="24">
        <v>0</v>
      </c>
      <c r="K41" s="24">
        <f t="shared" si="17"/>
        <v>3</v>
      </c>
      <c r="L41" s="24">
        <v>0</v>
      </c>
      <c r="M41" s="24">
        <v>14.22</v>
      </c>
      <c r="N41" s="24">
        <v>9.9</v>
      </c>
      <c r="O41" s="24">
        <f t="shared" si="18"/>
        <v>24.12</v>
      </c>
      <c r="P41" s="24">
        <f t="shared" si="14"/>
        <v>27.12</v>
      </c>
      <c r="Q41" s="24">
        <v>0</v>
      </c>
      <c r="R41" s="24">
        <v>0</v>
      </c>
      <c r="S41" s="24">
        <f t="shared" si="19"/>
        <v>0</v>
      </c>
      <c r="T41" s="24">
        <f t="shared" si="15"/>
        <v>27.12</v>
      </c>
    </row>
    <row r="42" spans="1:20" ht="12.75" customHeight="1" x14ac:dyDescent="0.2">
      <c r="A42" s="119"/>
      <c r="B42" s="71"/>
      <c r="C42" s="26" t="s">
        <v>269</v>
      </c>
      <c r="D42" s="162">
        <v>1</v>
      </c>
      <c r="E42" s="24">
        <v>0</v>
      </c>
      <c r="F42" s="24">
        <v>0</v>
      </c>
      <c r="G42" s="24">
        <v>0</v>
      </c>
      <c r="H42" s="24">
        <f t="shared" si="16"/>
        <v>0</v>
      </c>
      <c r="I42" s="24">
        <v>0</v>
      </c>
      <c r="J42" s="24">
        <v>0</v>
      </c>
      <c r="K42" s="24">
        <f t="shared" si="17"/>
        <v>0</v>
      </c>
      <c r="L42" s="24">
        <v>0</v>
      </c>
      <c r="M42" s="24">
        <v>0</v>
      </c>
      <c r="N42" s="24">
        <v>1.8</v>
      </c>
      <c r="O42" s="24">
        <f t="shared" si="18"/>
        <v>1.8</v>
      </c>
      <c r="P42" s="24">
        <f t="shared" si="14"/>
        <v>1.8</v>
      </c>
      <c r="Q42" s="24">
        <v>0</v>
      </c>
      <c r="R42" s="24">
        <v>0</v>
      </c>
      <c r="S42" s="24">
        <f>SUM(Q42:R42)</f>
        <v>0</v>
      </c>
      <c r="T42" s="24">
        <f t="shared" si="15"/>
        <v>1.8</v>
      </c>
    </row>
    <row r="43" spans="1:20" ht="12.75" customHeight="1" x14ac:dyDescent="0.2">
      <c r="A43" s="119"/>
      <c r="B43" s="71"/>
      <c r="C43" s="26" t="s">
        <v>270</v>
      </c>
      <c r="D43" s="162">
        <v>0</v>
      </c>
      <c r="E43" s="24">
        <v>0</v>
      </c>
      <c r="F43" s="24">
        <v>0</v>
      </c>
      <c r="G43" s="24">
        <v>0</v>
      </c>
      <c r="H43" s="24">
        <f t="shared" si="16"/>
        <v>0</v>
      </c>
      <c r="I43" s="24">
        <v>0</v>
      </c>
      <c r="J43" s="24">
        <v>0</v>
      </c>
      <c r="K43" s="24">
        <f t="shared" si="17"/>
        <v>0</v>
      </c>
      <c r="L43" s="24">
        <v>0</v>
      </c>
      <c r="M43" s="24">
        <v>0</v>
      </c>
      <c r="N43" s="24">
        <v>0</v>
      </c>
      <c r="O43" s="24">
        <f t="shared" si="18"/>
        <v>0</v>
      </c>
      <c r="P43" s="24">
        <f t="shared" si="14"/>
        <v>0</v>
      </c>
      <c r="Q43" s="24">
        <v>0</v>
      </c>
      <c r="R43" s="24">
        <v>0</v>
      </c>
      <c r="S43" s="24">
        <f t="shared" si="19"/>
        <v>0</v>
      </c>
      <c r="T43" s="24">
        <f t="shared" si="15"/>
        <v>0</v>
      </c>
    </row>
    <row r="44" spans="1:20" ht="12.75" customHeight="1" x14ac:dyDescent="0.2">
      <c r="A44" s="119"/>
      <c r="B44" s="71"/>
      <c r="C44" s="26" t="s">
        <v>471</v>
      </c>
      <c r="D44" s="162">
        <v>0</v>
      </c>
      <c r="E44" s="24">
        <v>0</v>
      </c>
      <c r="F44" s="24">
        <v>0</v>
      </c>
      <c r="G44" s="24">
        <v>0</v>
      </c>
      <c r="H44" s="24">
        <f t="shared" si="16"/>
        <v>0</v>
      </c>
      <c r="I44" s="24">
        <v>0</v>
      </c>
      <c r="J44" s="24">
        <v>0</v>
      </c>
      <c r="K44" s="24">
        <f t="shared" si="17"/>
        <v>0</v>
      </c>
      <c r="L44" s="24">
        <v>0</v>
      </c>
      <c r="M44" s="24">
        <v>0</v>
      </c>
      <c r="N44" s="24">
        <v>0</v>
      </c>
      <c r="O44" s="24">
        <f t="shared" si="18"/>
        <v>0</v>
      </c>
      <c r="P44" s="24">
        <f t="shared" si="14"/>
        <v>0</v>
      </c>
      <c r="Q44" s="24">
        <v>0</v>
      </c>
      <c r="R44" s="24">
        <v>0</v>
      </c>
      <c r="S44" s="24">
        <f t="shared" si="19"/>
        <v>0</v>
      </c>
      <c r="T44" s="24">
        <f t="shared" si="15"/>
        <v>0</v>
      </c>
    </row>
    <row r="45" spans="1:20" ht="12.75" customHeight="1" x14ac:dyDescent="0.2">
      <c r="A45" s="119"/>
      <c r="B45" s="71"/>
      <c r="C45" s="26" t="s">
        <v>292</v>
      </c>
      <c r="D45" s="162">
        <v>4</v>
      </c>
      <c r="E45" s="24">
        <v>0</v>
      </c>
      <c r="F45" s="24">
        <v>0</v>
      </c>
      <c r="G45" s="24">
        <v>0</v>
      </c>
      <c r="H45" s="24">
        <f t="shared" si="16"/>
        <v>0</v>
      </c>
      <c r="I45" s="24">
        <v>6.61</v>
      </c>
      <c r="J45" s="24">
        <v>0</v>
      </c>
      <c r="K45" s="24">
        <f t="shared" si="17"/>
        <v>6.61</v>
      </c>
      <c r="L45" s="24">
        <v>27.36</v>
      </c>
      <c r="M45" s="24">
        <v>3</v>
      </c>
      <c r="N45" s="24">
        <v>16.98</v>
      </c>
      <c r="O45" s="24">
        <f t="shared" si="18"/>
        <v>47.34</v>
      </c>
      <c r="P45" s="24">
        <f t="shared" si="14"/>
        <v>53.95</v>
      </c>
      <c r="Q45" s="24">
        <v>0</v>
      </c>
      <c r="R45" s="24">
        <v>1.3</v>
      </c>
      <c r="S45" s="24">
        <f t="shared" si="19"/>
        <v>1.3</v>
      </c>
      <c r="T45" s="24">
        <f t="shared" si="15"/>
        <v>55.25</v>
      </c>
    </row>
    <row r="46" spans="1:20" ht="12.75" customHeight="1" x14ac:dyDescent="0.2">
      <c r="A46" s="119"/>
      <c r="B46" s="87"/>
      <c r="C46" s="26" t="s">
        <v>422</v>
      </c>
      <c r="D46" s="162">
        <v>0</v>
      </c>
      <c r="E46" s="24">
        <v>0</v>
      </c>
      <c r="F46" s="24">
        <v>0</v>
      </c>
      <c r="G46" s="24">
        <v>0</v>
      </c>
      <c r="H46" s="24">
        <f t="shared" si="16"/>
        <v>0</v>
      </c>
      <c r="I46" s="24">
        <v>0</v>
      </c>
      <c r="J46" s="24">
        <v>0</v>
      </c>
      <c r="K46" s="24">
        <f t="shared" si="17"/>
        <v>0</v>
      </c>
      <c r="L46" s="24">
        <v>0</v>
      </c>
      <c r="M46" s="24">
        <v>0</v>
      </c>
      <c r="N46" s="24">
        <v>0</v>
      </c>
      <c r="O46" s="24">
        <f t="shared" si="18"/>
        <v>0</v>
      </c>
      <c r="P46" s="24">
        <f t="shared" si="14"/>
        <v>0</v>
      </c>
      <c r="Q46" s="24">
        <v>0</v>
      </c>
      <c r="R46" s="24">
        <v>0</v>
      </c>
      <c r="S46" s="24">
        <f t="shared" si="19"/>
        <v>0</v>
      </c>
      <c r="T46" s="24">
        <f t="shared" si="15"/>
        <v>0</v>
      </c>
    </row>
    <row r="47" spans="1:20" ht="12.75" customHeight="1" x14ac:dyDescent="0.2">
      <c r="A47" s="119"/>
      <c r="B47" s="71" t="s">
        <v>41</v>
      </c>
      <c r="C47" s="26" t="s">
        <v>31</v>
      </c>
      <c r="D47" s="162">
        <v>12</v>
      </c>
      <c r="E47" s="24">
        <v>0</v>
      </c>
      <c r="F47" s="24">
        <v>0</v>
      </c>
      <c r="G47" s="24">
        <v>0</v>
      </c>
      <c r="H47" s="24">
        <f t="shared" si="16"/>
        <v>0</v>
      </c>
      <c r="I47" s="24">
        <v>0.05</v>
      </c>
      <c r="J47" s="24">
        <v>0</v>
      </c>
      <c r="K47" s="24">
        <f t="shared" si="17"/>
        <v>0.05</v>
      </c>
      <c r="L47" s="24">
        <v>2.8</v>
      </c>
      <c r="M47" s="24">
        <v>8.59</v>
      </c>
      <c r="N47" s="24">
        <v>5.15</v>
      </c>
      <c r="O47" s="24">
        <f t="shared" si="18"/>
        <v>16.54</v>
      </c>
      <c r="P47" s="24">
        <f t="shared" si="14"/>
        <v>16.59</v>
      </c>
      <c r="Q47" s="24">
        <v>0.05</v>
      </c>
      <c r="R47" s="24">
        <v>0</v>
      </c>
      <c r="S47" s="24">
        <f t="shared" si="19"/>
        <v>0.05</v>
      </c>
      <c r="T47" s="24">
        <f t="shared" si="15"/>
        <v>16.64</v>
      </c>
    </row>
    <row r="48" spans="1:20" ht="12.75" customHeight="1" x14ac:dyDescent="0.2">
      <c r="A48" s="119"/>
      <c r="B48" s="71"/>
      <c r="C48" s="26" t="s">
        <v>25</v>
      </c>
      <c r="D48" s="162">
        <v>0</v>
      </c>
      <c r="E48" s="24">
        <v>0</v>
      </c>
      <c r="F48" s="24">
        <v>0</v>
      </c>
      <c r="G48" s="24">
        <v>0</v>
      </c>
      <c r="H48" s="24">
        <f t="shared" si="16"/>
        <v>0</v>
      </c>
      <c r="I48" s="24">
        <v>0</v>
      </c>
      <c r="J48" s="24">
        <v>0</v>
      </c>
      <c r="K48" s="24">
        <f t="shared" si="17"/>
        <v>0</v>
      </c>
      <c r="L48" s="24">
        <v>0</v>
      </c>
      <c r="M48" s="24">
        <v>0</v>
      </c>
      <c r="N48" s="24">
        <v>0</v>
      </c>
      <c r="O48" s="24">
        <f t="shared" si="18"/>
        <v>0</v>
      </c>
      <c r="P48" s="24">
        <f t="shared" si="14"/>
        <v>0</v>
      </c>
      <c r="Q48" s="24">
        <v>0</v>
      </c>
      <c r="R48" s="24">
        <v>0</v>
      </c>
      <c r="S48" s="24">
        <f t="shared" si="19"/>
        <v>0</v>
      </c>
      <c r="T48" s="24">
        <f t="shared" si="15"/>
        <v>0</v>
      </c>
    </row>
    <row r="49" spans="1:20" ht="12.75" customHeight="1" x14ac:dyDescent="0.2">
      <c r="A49" s="119"/>
      <c r="B49" s="71"/>
      <c r="C49" s="26" t="s">
        <v>32</v>
      </c>
      <c r="D49" s="162">
        <v>7</v>
      </c>
      <c r="E49" s="24">
        <v>0</v>
      </c>
      <c r="F49" s="24">
        <v>0</v>
      </c>
      <c r="G49" s="24">
        <v>0</v>
      </c>
      <c r="H49" s="24">
        <f t="shared" si="16"/>
        <v>0</v>
      </c>
      <c r="I49" s="24">
        <v>0.52</v>
      </c>
      <c r="J49" s="24">
        <v>0</v>
      </c>
      <c r="K49" s="24">
        <f t="shared" si="17"/>
        <v>0.52</v>
      </c>
      <c r="L49" s="24">
        <v>0</v>
      </c>
      <c r="M49" s="24">
        <v>1.65</v>
      </c>
      <c r="N49" s="24">
        <v>2.72</v>
      </c>
      <c r="O49" s="24">
        <f t="shared" si="18"/>
        <v>4.37</v>
      </c>
      <c r="P49" s="24">
        <f t="shared" si="14"/>
        <v>4.8900000000000006</v>
      </c>
      <c r="Q49" s="24">
        <v>0.01</v>
      </c>
      <c r="R49" s="24">
        <v>0</v>
      </c>
      <c r="S49" s="24">
        <f t="shared" si="19"/>
        <v>0.01</v>
      </c>
      <c r="T49" s="24">
        <f t="shared" si="15"/>
        <v>4.9000000000000004</v>
      </c>
    </row>
    <row r="50" spans="1:20" ht="12.75" customHeight="1" x14ac:dyDescent="0.2">
      <c r="A50" s="119"/>
      <c r="B50" s="71"/>
      <c r="C50" s="26" t="s">
        <v>34</v>
      </c>
      <c r="D50" s="162">
        <v>38</v>
      </c>
      <c r="E50" s="24">
        <v>0</v>
      </c>
      <c r="F50" s="24">
        <v>0</v>
      </c>
      <c r="G50" s="24">
        <v>0</v>
      </c>
      <c r="H50" s="24">
        <f t="shared" si="16"/>
        <v>0</v>
      </c>
      <c r="I50" s="24">
        <v>8.5</v>
      </c>
      <c r="J50" s="24">
        <v>0</v>
      </c>
      <c r="K50" s="24">
        <f t="shared" si="17"/>
        <v>8.5</v>
      </c>
      <c r="L50" s="24">
        <v>15</v>
      </c>
      <c r="M50" s="24">
        <v>73.02</v>
      </c>
      <c r="N50" s="24">
        <v>95.94</v>
      </c>
      <c r="O50" s="24">
        <f t="shared" si="18"/>
        <v>183.95999999999998</v>
      </c>
      <c r="P50" s="24">
        <f t="shared" si="14"/>
        <v>192.45999999999998</v>
      </c>
      <c r="Q50" s="24">
        <v>0</v>
      </c>
      <c r="R50" s="24">
        <v>0</v>
      </c>
      <c r="S50" s="24">
        <f t="shared" si="19"/>
        <v>0</v>
      </c>
      <c r="T50" s="24">
        <f t="shared" si="15"/>
        <v>192.45999999999998</v>
      </c>
    </row>
    <row r="51" spans="1:20" ht="12.75" customHeight="1" x14ac:dyDescent="0.2">
      <c r="A51" s="119"/>
      <c r="B51" s="71"/>
      <c r="C51" s="26" t="s">
        <v>35</v>
      </c>
      <c r="D51" s="162">
        <v>20</v>
      </c>
      <c r="E51" s="24">
        <v>0</v>
      </c>
      <c r="F51" s="24">
        <v>0</v>
      </c>
      <c r="G51" s="24">
        <v>0</v>
      </c>
      <c r="H51" s="24">
        <f t="shared" si="16"/>
        <v>0</v>
      </c>
      <c r="I51" s="24">
        <v>0.08</v>
      </c>
      <c r="J51" s="24">
        <v>0</v>
      </c>
      <c r="K51" s="24">
        <f t="shared" si="17"/>
        <v>0.08</v>
      </c>
      <c r="L51" s="24">
        <v>12.66</v>
      </c>
      <c r="M51" s="24">
        <v>38.270000000000003</v>
      </c>
      <c r="N51" s="24">
        <v>21.62</v>
      </c>
      <c r="O51" s="24">
        <f t="shared" si="18"/>
        <v>72.550000000000011</v>
      </c>
      <c r="P51" s="24">
        <f t="shared" si="14"/>
        <v>72.63000000000001</v>
      </c>
      <c r="Q51" s="24">
        <v>0</v>
      </c>
      <c r="R51" s="24">
        <v>2</v>
      </c>
      <c r="S51" s="24">
        <f t="shared" si="19"/>
        <v>2</v>
      </c>
      <c r="T51" s="24">
        <f t="shared" si="15"/>
        <v>74.63000000000001</v>
      </c>
    </row>
    <row r="52" spans="1:20" ht="12.75" customHeight="1" x14ac:dyDescent="0.2">
      <c r="A52" s="119"/>
      <c r="B52" s="71"/>
      <c r="C52" s="26" t="s">
        <v>36</v>
      </c>
      <c r="D52" s="162">
        <v>23</v>
      </c>
      <c r="E52" s="24">
        <v>0</v>
      </c>
      <c r="F52" s="24">
        <v>0</v>
      </c>
      <c r="G52" s="24">
        <v>0</v>
      </c>
      <c r="H52" s="24">
        <f t="shared" si="16"/>
        <v>0</v>
      </c>
      <c r="I52" s="24">
        <v>0.03</v>
      </c>
      <c r="J52" s="24">
        <v>0</v>
      </c>
      <c r="K52" s="24">
        <f t="shared" si="17"/>
        <v>0.03</v>
      </c>
      <c r="L52" s="24">
        <v>5.79</v>
      </c>
      <c r="M52" s="24">
        <v>16.989999999999998</v>
      </c>
      <c r="N52" s="24">
        <v>12.09</v>
      </c>
      <c r="O52" s="24">
        <f t="shared" si="18"/>
        <v>34.869999999999997</v>
      </c>
      <c r="P52" s="24">
        <f t="shared" si="14"/>
        <v>34.9</v>
      </c>
      <c r="Q52" s="24">
        <v>0</v>
      </c>
      <c r="R52" s="24">
        <v>0</v>
      </c>
      <c r="S52" s="24">
        <f t="shared" si="19"/>
        <v>0</v>
      </c>
      <c r="T52" s="24">
        <f t="shared" si="15"/>
        <v>34.9</v>
      </c>
    </row>
    <row r="53" spans="1:20" ht="12.75" customHeight="1" x14ac:dyDescent="0.2">
      <c r="A53" s="119"/>
      <c r="B53" s="87"/>
      <c r="C53" s="26" t="s">
        <v>41</v>
      </c>
      <c r="D53" s="162">
        <v>26</v>
      </c>
      <c r="E53" s="24">
        <v>0</v>
      </c>
      <c r="F53" s="24">
        <v>0</v>
      </c>
      <c r="G53" s="24">
        <v>0</v>
      </c>
      <c r="H53" s="24">
        <f t="shared" si="16"/>
        <v>0</v>
      </c>
      <c r="I53" s="24">
        <v>5.05</v>
      </c>
      <c r="J53" s="24">
        <v>0</v>
      </c>
      <c r="K53" s="24">
        <f t="shared" si="17"/>
        <v>5.05</v>
      </c>
      <c r="L53" s="24">
        <v>33</v>
      </c>
      <c r="M53" s="24">
        <v>102.38</v>
      </c>
      <c r="N53" s="24">
        <v>90.83</v>
      </c>
      <c r="O53" s="24">
        <f t="shared" si="18"/>
        <v>226.20999999999998</v>
      </c>
      <c r="P53" s="24">
        <f t="shared" si="14"/>
        <v>231.26</v>
      </c>
      <c r="Q53" s="24">
        <v>0.9</v>
      </c>
      <c r="R53" s="24">
        <v>0</v>
      </c>
      <c r="S53" s="24">
        <f t="shared" si="19"/>
        <v>0.9</v>
      </c>
      <c r="T53" s="24">
        <f t="shared" si="15"/>
        <v>232.16</v>
      </c>
    </row>
    <row r="54" spans="1:20" ht="12.75" customHeight="1" x14ac:dyDescent="0.2">
      <c r="A54" s="119"/>
      <c r="B54" s="71" t="s">
        <v>46</v>
      </c>
      <c r="C54" s="26" t="s">
        <v>27</v>
      </c>
      <c r="D54" s="162">
        <v>28</v>
      </c>
      <c r="E54" s="24">
        <v>0</v>
      </c>
      <c r="F54" s="24">
        <v>0</v>
      </c>
      <c r="G54" s="24">
        <v>0</v>
      </c>
      <c r="H54" s="24">
        <f t="shared" si="16"/>
        <v>0</v>
      </c>
      <c r="I54" s="24">
        <v>21.07</v>
      </c>
      <c r="J54" s="24">
        <v>0</v>
      </c>
      <c r="K54" s="24">
        <f t="shared" si="17"/>
        <v>21.07</v>
      </c>
      <c r="L54" s="24">
        <v>13.02</v>
      </c>
      <c r="M54" s="24">
        <v>83.59</v>
      </c>
      <c r="N54" s="24">
        <v>31.42</v>
      </c>
      <c r="O54" s="24">
        <f t="shared" si="18"/>
        <v>128.03</v>
      </c>
      <c r="P54" s="24">
        <f t="shared" si="14"/>
        <v>149.1</v>
      </c>
      <c r="Q54" s="24">
        <v>0</v>
      </c>
      <c r="R54" s="24">
        <v>3.5</v>
      </c>
      <c r="S54" s="24">
        <f t="shared" si="19"/>
        <v>3.5</v>
      </c>
      <c r="T54" s="24">
        <f t="shared" si="15"/>
        <v>152.6</v>
      </c>
    </row>
    <row r="55" spans="1:20" ht="12.75" customHeight="1" x14ac:dyDescent="0.2">
      <c r="A55" s="119"/>
      <c r="B55" s="71"/>
      <c r="C55" s="26" t="s">
        <v>28</v>
      </c>
      <c r="D55" s="162">
        <v>10</v>
      </c>
      <c r="E55" s="24">
        <v>0.32</v>
      </c>
      <c r="F55" s="24">
        <v>0</v>
      </c>
      <c r="G55" s="24">
        <v>0</v>
      </c>
      <c r="H55" s="24">
        <f t="shared" si="16"/>
        <v>0.32</v>
      </c>
      <c r="I55" s="24">
        <v>0</v>
      </c>
      <c r="J55" s="24">
        <v>0</v>
      </c>
      <c r="K55" s="24">
        <f t="shared" si="17"/>
        <v>0.32</v>
      </c>
      <c r="L55" s="24">
        <v>0</v>
      </c>
      <c r="M55" s="24">
        <v>0.54</v>
      </c>
      <c r="N55" s="24">
        <v>1.9</v>
      </c>
      <c r="O55" s="24">
        <f t="shared" si="18"/>
        <v>2.44</v>
      </c>
      <c r="P55" s="24">
        <f t="shared" si="14"/>
        <v>2.76</v>
      </c>
      <c r="Q55" s="24">
        <v>0</v>
      </c>
      <c r="R55" s="24">
        <v>0.11</v>
      </c>
      <c r="S55" s="24">
        <f t="shared" si="19"/>
        <v>0.11</v>
      </c>
      <c r="T55" s="24">
        <f t="shared" si="15"/>
        <v>2.8699999999999997</v>
      </c>
    </row>
    <row r="56" spans="1:20" ht="12.75" customHeight="1" x14ac:dyDescent="0.2">
      <c r="A56" s="119"/>
      <c r="B56" s="71"/>
      <c r="C56" s="26" t="s">
        <v>39</v>
      </c>
      <c r="D56" s="162">
        <v>17</v>
      </c>
      <c r="E56" s="24">
        <v>4.08</v>
      </c>
      <c r="F56" s="24">
        <v>5.2</v>
      </c>
      <c r="G56" s="24">
        <v>0</v>
      </c>
      <c r="H56" s="24">
        <f t="shared" si="16"/>
        <v>9.2800000000000011</v>
      </c>
      <c r="I56" s="24">
        <v>1.83</v>
      </c>
      <c r="J56" s="24">
        <v>0</v>
      </c>
      <c r="K56" s="24">
        <f t="shared" si="17"/>
        <v>11.110000000000001</v>
      </c>
      <c r="L56" s="24">
        <v>70</v>
      </c>
      <c r="M56" s="24">
        <v>88.1</v>
      </c>
      <c r="N56" s="24">
        <v>116.53</v>
      </c>
      <c r="O56" s="24">
        <f t="shared" si="18"/>
        <v>274.63</v>
      </c>
      <c r="P56" s="24">
        <f t="shared" si="14"/>
        <v>285.74</v>
      </c>
      <c r="Q56" s="24">
        <v>0</v>
      </c>
      <c r="R56" s="24">
        <v>0.06</v>
      </c>
      <c r="S56" s="24">
        <f t="shared" si="19"/>
        <v>0.06</v>
      </c>
      <c r="T56" s="24">
        <f t="shared" si="15"/>
        <v>285.8</v>
      </c>
    </row>
    <row r="57" spans="1:20" ht="12.75" customHeight="1" x14ac:dyDescent="0.2">
      <c r="A57" s="119"/>
      <c r="B57" s="71"/>
      <c r="C57" s="26" t="s">
        <v>40</v>
      </c>
      <c r="D57" s="162">
        <v>83</v>
      </c>
      <c r="E57" s="24">
        <v>0</v>
      </c>
      <c r="F57" s="24">
        <v>0</v>
      </c>
      <c r="G57" s="24">
        <v>0</v>
      </c>
      <c r="H57" s="24">
        <f t="shared" si="16"/>
        <v>0</v>
      </c>
      <c r="I57" s="24">
        <v>15.56</v>
      </c>
      <c r="J57" s="24">
        <v>0</v>
      </c>
      <c r="K57" s="24">
        <f t="shared" si="17"/>
        <v>15.56</v>
      </c>
      <c r="L57" s="24">
        <v>3.53</v>
      </c>
      <c r="M57" s="24">
        <v>70.739999999999995</v>
      </c>
      <c r="N57" s="24">
        <v>90.93</v>
      </c>
      <c r="O57" s="24">
        <f t="shared" si="18"/>
        <v>165.2</v>
      </c>
      <c r="P57" s="24">
        <f t="shared" si="14"/>
        <v>180.76</v>
      </c>
      <c r="Q57" s="24">
        <v>0</v>
      </c>
      <c r="R57" s="24">
        <v>0.1</v>
      </c>
      <c r="S57" s="24">
        <f t="shared" si="19"/>
        <v>0.1</v>
      </c>
      <c r="T57" s="24">
        <f t="shared" si="15"/>
        <v>180.85999999999999</v>
      </c>
    </row>
    <row r="58" spans="1:20" ht="12.75" customHeight="1" x14ac:dyDescent="0.2">
      <c r="A58" s="119"/>
      <c r="B58" s="71"/>
      <c r="C58" s="26" t="s">
        <v>42</v>
      </c>
      <c r="D58" s="162">
        <v>12</v>
      </c>
      <c r="E58" s="24">
        <v>0</v>
      </c>
      <c r="F58" s="24">
        <v>0</v>
      </c>
      <c r="G58" s="24">
        <v>0</v>
      </c>
      <c r="H58" s="24">
        <f t="shared" si="16"/>
        <v>0</v>
      </c>
      <c r="I58" s="24">
        <v>7.65</v>
      </c>
      <c r="J58" s="24">
        <v>0</v>
      </c>
      <c r="K58" s="24">
        <f t="shared" si="17"/>
        <v>7.65</v>
      </c>
      <c r="L58" s="24">
        <v>0.1</v>
      </c>
      <c r="M58" s="24">
        <v>6.32</v>
      </c>
      <c r="N58" s="24">
        <v>9.7899999999999991</v>
      </c>
      <c r="O58" s="24">
        <f t="shared" si="18"/>
        <v>16.21</v>
      </c>
      <c r="P58" s="24">
        <f t="shared" si="14"/>
        <v>23.86</v>
      </c>
      <c r="Q58" s="24">
        <v>0</v>
      </c>
      <c r="R58" s="24">
        <v>0.2</v>
      </c>
      <c r="S58" s="24">
        <f t="shared" si="19"/>
        <v>0.2</v>
      </c>
      <c r="T58" s="24">
        <f t="shared" si="15"/>
        <v>24.06</v>
      </c>
    </row>
    <row r="59" spans="1:20" ht="12.75" customHeight="1" x14ac:dyDescent="0.2">
      <c r="A59" s="119"/>
      <c r="B59" s="71"/>
      <c r="C59" s="26" t="s">
        <v>46</v>
      </c>
      <c r="D59" s="162">
        <v>125</v>
      </c>
      <c r="E59" s="24">
        <v>0.22</v>
      </c>
      <c r="F59" s="24">
        <v>260.14</v>
      </c>
      <c r="G59" s="24">
        <v>0.08</v>
      </c>
      <c r="H59" s="24">
        <f t="shared" si="16"/>
        <v>260.44</v>
      </c>
      <c r="I59" s="24">
        <v>108.13</v>
      </c>
      <c r="J59" s="24">
        <v>0</v>
      </c>
      <c r="K59" s="24">
        <f t="shared" si="17"/>
        <v>368.57</v>
      </c>
      <c r="L59" s="24">
        <v>143.09</v>
      </c>
      <c r="M59" s="24">
        <v>342.19</v>
      </c>
      <c r="N59" s="24">
        <v>26.75</v>
      </c>
      <c r="O59" s="24">
        <f t="shared" si="18"/>
        <v>512.03</v>
      </c>
      <c r="P59" s="24">
        <f t="shared" si="14"/>
        <v>880.59999999999991</v>
      </c>
      <c r="Q59" s="24">
        <v>0</v>
      </c>
      <c r="R59" s="24">
        <v>0.73</v>
      </c>
      <c r="S59" s="24">
        <f t="shared" si="19"/>
        <v>0.73</v>
      </c>
      <c r="T59" s="24">
        <f t="shared" si="15"/>
        <v>881.32999999999993</v>
      </c>
    </row>
    <row r="60" spans="1:20" ht="12.75" customHeight="1" x14ac:dyDescent="0.2">
      <c r="A60" s="119"/>
      <c r="B60" s="71"/>
      <c r="C60" s="26" t="s">
        <v>47</v>
      </c>
      <c r="D60" s="162">
        <v>52</v>
      </c>
      <c r="E60" s="24">
        <v>0</v>
      </c>
      <c r="F60" s="24">
        <v>0</v>
      </c>
      <c r="G60" s="24">
        <v>0</v>
      </c>
      <c r="H60" s="24">
        <f t="shared" si="16"/>
        <v>0</v>
      </c>
      <c r="I60" s="24">
        <v>0.15</v>
      </c>
      <c r="J60" s="24">
        <v>0</v>
      </c>
      <c r="K60" s="24">
        <f t="shared" si="17"/>
        <v>0.15</v>
      </c>
      <c r="L60" s="24">
        <v>363.33</v>
      </c>
      <c r="M60" s="24">
        <v>240.87</v>
      </c>
      <c r="N60" s="24">
        <v>78.62</v>
      </c>
      <c r="O60" s="24">
        <f t="shared" si="18"/>
        <v>682.82</v>
      </c>
      <c r="P60" s="24">
        <f t="shared" si="14"/>
        <v>682.97</v>
      </c>
      <c r="Q60" s="24">
        <v>0</v>
      </c>
      <c r="R60" s="24">
        <v>0.05</v>
      </c>
      <c r="S60" s="24">
        <f t="shared" si="19"/>
        <v>0.05</v>
      </c>
      <c r="T60" s="24">
        <f t="shared" si="15"/>
        <v>683.02</v>
      </c>
    </row>
    <row r="61" spans="1:20" ht="12.75" customHeight="1" x14ac:dyDescent="0.2">
      <c r="A61" s="119"/>
      <c r="B61" s="71"/>
      <c r="C61" s="26" t="s">
        <v>48</v>
      </c>
      <c r="D61" s="162">
        <v>89</v>
      </c>
      <c r="E61" s="24">
        <v>0.76</v>
      </c>
      <c r="F61" s="24">
        <v>0.7</v>
      </c>
      <c r="G61" s="24">
        <v>0.7</v>
      </c>
      <c r="H61" s="24">
        <f t="shared" si="16"/>
        <v>2.16</v>
      </c>
      <c r="I61" s="24">
        <v>16.91</v>
      </c>
      <c r="J61" s="24">
        <v>0</v>
      </c>
      <c r="K61" s="24">
        <f t="shared" si="17"/>
        <v>19.07</v>
      </c>
      <c r="L61" s="24">
        <v>3.73</v>
      </c>
      <c r="M61" s="24">
        <v>57</v>
      </c>
      <c r="N61" s="24">
        <v>16.64</v>
      </c>
      <c r="O61" s="24">
        <f t="shared" si="18"/>
        <v>77.37</v>
      </c>
      <c r="P61" s="24">
        <f t="shared" si="14"/>
        <v>96.44</v>
      </c>
      <c r="Q61" s="24">
        <v>0</v>
      </c>
      <c r="R61" s="24">
        <v>0.1</v>
      </c>
      <c r="S61" s="24">
        <f t="shared" si="19"/>
        <v>0.1</v>
      </c>
      <c r="T61" s="24">
        <f t="shared" si="15"/>
        <v>96.539999999999992</v>
      </c>
    </row>
    <row r="62" spans="1:20" ht="12.75" customHeight="1" x14ac:dyDescent="0.2">
      <c r="A62" s="119"/>
      <c r="B62" s="87"/>
      <c r="C62" s="26" t="s">
        <v>343</v>
      </c>
      <c r="D62" s="162">
        <v>0</v>
      </c>
      <c r="E62" s="24">
        <v>0</v>
      </c>
      <c r="F62" s="24">
        <v>0</v>
      </c>
      <c r="G62" s="24">
        <v>0</v>
      </c>
      <c r="H62" s="24">
        <f t="shared" si="16"/>
        <v>0</v>
      </c>
      <c r="I62" s="24">
        <v>0</v>
      </c>
      <c r="J62" s="24">
        <v>0</v>
      </c>
      <c r="K62" s="24">
        <f t="shared" si="17"/>
        <v>0</v>
      </c>
      <c r="L62" s="24">
        <v>0</v>
      </c>
      <c r="M62" s="24">
        <v>0</v>
      </c>
      <c r="N62" s="24">
        <v>0</v>
      </c>
      <c r="O62" s="24">
        <f t="shared" si="18"/>
        <v>0</v>
      </c>
      <c r="P62" s="24">
        <f t="shared" si="14"/>
        <v>0</v>
      </c>
      <c r="Q62" s="24">
        <v>0</v>
      </c>
      <c r="R62" s="24">
        <v>0</v>
      </c>
      <c r="S62" s="24">
        <f t="shared" si="19"/>
        <v>0</v>
      </c>
      <c r="T62" s="24">
        <f t="shared" si="15"/>
        <v>0</v>
      </c>
    </row>
    <row r="63" spans="1:20" ht="12.75" customHeight="1" x14ac:dyDescent="0.2">
      <c r="A63" s="119"/>
      <c r="B63" s="71" t="s">
        <v>44</v>
      </c>
      <c r="C63" s="26" t="s">
        <v>23</v>
      </c>
      <c r="D63" s="162">
        <v>26</v>
      </c>
      <c r="E63" s="24">
        <v>0.51</v>
      </c>
      <c r="F63" s="24">
        <v>10.029999999999999</v>
      </c>
      <c r="G63" s="24">
        <v>66.45</v>
      </c>
      <c r="H63" s="24">
        <f t="shared" si="16"/>
        <v>76.990000000000009</v>
      </c>
      <c r="I63" s="24">
        <v>4.49</v>
      </c>
      <c r="J63" s="24">
        <v>0</v>
      </c>
      <c r="K63" s="24">
        <f t="shared" si="17"/>
        <v>81.48</v>
      </c>
      <c r="L63" s="24">
        <v>2.0299999999999998</v>
      </c>
      <c r="M63" s="24">
        <v>7.71</v>
      </c>
      <c r="N63" s="24">
        <v>11.39</v>
      </c>
      <c r="O63" s="24">
        <f t="shared" si="18"/>
        <v>21.130000000000003</v>
      </c>
      <c r="P63" s="24">
        <f t="shared" si="14"/>
        <v>102.61000000000001</v>
      </c>
      <c r="Q63" s="24">
        <v>0</v>
      </c>
      <c r="R63" s="24">
        <v>4</v>
      </c>
      <c r="S63" s="24">
        <f t="shared" si="19"/>
        <v>4</v>
      </c>
      <c r="T63" s="24">
        <f t="shared" si="15"/>
        <v>106.61000000000001</v>
      </c>
    </row>
    <row r="64" spans="1:20" ht="12.75" customHeight="1" x14ac:dyDescent="0.2">
      <c r="A64" s="119"/>
      <c r="B64" s="71"/>
      <c r="C64" s="26" t="s">
        <v>26</v>
      </c>
      <c r="D64" s="162">
        <v>26</v>
      </c>
      <c r="E64" s="24">
        <v>0</v>
      </c>
      <c r="F64" s="24">
        <v>0</v>
      </c>
      <c r="G64" s="24">
        <v>0</v>
      </c>
      <c r="H64" s="24">
        <f>+G64+F64+E64</f>
        <v>0</v>
      </c>
      <c r="I64" s="24">
        <v>0.31</v>
      </c>
      <c r="J64" s="24">
        <v>0</v>
      </c>
      <c r="K64" s="24">
        <f t="shared" si="17"/>
        <v>0.31</v>
      </c>
      <c r="L64" s="24">
        <v>0</v>
      </c>
      <c r="M64" s="24">
        <v>6.84</v>
      </c>
      <c r="N64" s="24">
        <v>6.9</v>
      </c>
      <c r="O64" s="24">
        <f t="shared" si="18"/>
        <v>13.74</v>
      </c>
      <c r="P64" s="24">
        <f t="shared" si="14"/>
        <v>14.05</v>
      </c>
      <c r="Q64" s="24">
        <v>0</v>
      </c>
      <c r="R64" s="24">
        <v>3</v>
      </c>
      <c r="S64" s="24">
        <f t="shared" si="19"/>
        <v>3</v>
      </c>
      <c r="T64" s="24">
        <f t="shared" si="15"/>
        <v>17.05</v>
      </c>
    </row>
    <row r="65" spans="1:20" ht="12.75" customHeight="1" x14ac:dyDescent="0.2">
      <c r="A65" s="119"/>
      <c r="B65" s="71"/>
      <c r="C65" s="26" t="s">
        <v>29</v>
      </c>
      <c r="D65" s="162">
        <v>9</v>
      </c>
      <c r="E65" s="24">
        <v>0.01</v>
      </c>
      <c r="F65" s="24">
        <v>0</v>
      </c>
      <c r="G65" s="24">
        <v>0.5</v>
      </c>
      <c r="H65" s="24">
        <f>+G65+F65+E65</f>
        <v>0.51</v>
      </c>
      <c r="I65" s="24">
        <v>2.46</v>
      </c>
      <c r="J65" s="24">
        <v>0</v>
      </c>
      <c r="K65" s="24">
        <f t="shared" si="17"/>
        <v>2.9699999999999998</v>
      </c>
      <c r="L65" s="24">
        <v>0</v>
      </c>
      <c r="M65" s="24">
        <v>1.01</v>
      </c>
      <c r="N65" s="24">
        <v>1.81</v>
      </c>
      <c r="O65" s="24">
        <f t="shared" si="18"/>
        <v>2.8200000000000003</v>
      </c>
      <c r="P65" s="24">
        <f t="shared" si="14"/>
        <v>5.79</v>
      </c>
      <c r="Q65" s="24">
        <v>0</v>
      </c>
      <c r="R65" s="24">
        <v>0.5</v>
      </c>
      <c r="S65" s="24">
        <f t="shared" si="19"/>
        <v>0.5</v>
      </c>
      <c r="T65" s="24">
        <f t="shared" si="15"/>
        <v>6.29</v>
      </c>
    </row>
    <row r="66" spans="1:20" ht="12.75" customHeight="1" x14ac:dyDescent="0.2">
      <c r="A66" s="119"/>
      <c r="B66" s="71"/>
      <c r="C66" s="26" t="s">
        <v>30</v>
      </c>
      <c r="D66" s="162">
        <v>15</v>
      </c>
      <c r="E66" s="24">
        <v>0.54</v>
      </c>
      <c r="F66" s="24">
        <v>0.05</v>
      </c>
      <c r="G66" s="24">
        <v>0</v>
      </c>
      <c r="H66" s="24">
        <f>+G66+F66+E66</f>
        <v>0.59000000000000008</v>
      </c>
      <c r="I66" s="24">
        <v>3.79</v>
      </c>
      <c r="J66" s="24">
        <v>0</v>
      </c>
      <c r="K66" s="24">
        <f t="shared" si="17"/>
        <v>4.38</v>
      </c>
      <c r="L66" s="24">
        <v>0</v>
      </c>
      <c r="M66" s="24">
        <v>0.96</v>
      </c>
      <c r="N66" s="24">
        <v>1.22</v>
      </c>
      <c r="O66" s="24">
        <f t="shared" si="18"/>
        <v>2.1799999999999997</v>
      </c>
      <c r="P66" s="24">
        <f t="shared" si="14"/>
        <v>6.56</v>
      </c>
      <c r="Q66" s="24">
        <v>0</v>
      </c>
      <c r="R66" s="24">
        <v>0</v>
      </c>
      <c r="S66" s="24">
        <f t="shared" si="19"/>
        <v>0</v>
      </c>
      <c r="T66" s="24">
        <f t="shared" si="15"/>
        <v>6.56</v>
      </c>
    </row>
    <row r="67" spans="1:20" ht="12.75" customHeight="1" x14ac:dyDescent="0.2">
      <c r="A67" s="119"/>
      <c r="B67" s="71"/>
      <c r="C67" s="26" t="s">
        <v>44</v>
      </c>
      <c r="D67" s="162">
        <v>190</v>
      </c>
      <c r="E67" s="24">
        <v>0.52</v>
      </c>
      <c r="F67" s="24">
        <v>0.3</v>
      </c>
      <c r="G67" s="24">
        <v>1.21</v>
      </c>
      <c r="H67" s="24">
        <f>+G67+F67+E67</f>
        <v>2.0300000000000002</v>
      </c>
      <c r="I67" s="24">
        <v>20.8</v>
      </c>
      <c r="J67" s="24">
        <v>0</v>
      </c>
      <c r="K67" s="24">
        <f t="shared" si="17"/>
        <v>22.830000000000002</v>
      </c>
      <c r="L67" s="24">
        <v>35.15</v>
      </c>
      <c r="M67" s="24">
        <v>109.43</v>
      </c>
      <c r="N67" s="24">
        <v>315.33</v>
      </c>
      <c r="O67" s="24">
        <f t="shared" si="18"/>
        <v>459.90999999999997</v>
      </c>
      <c r="P67" s="24">
        <f t="shared" si="14"/>
        <v>482.73999999999995</v>
      </c>
      <c r="Q67" s="24">
        <v>0</v>
      </c>
      <c r="R67" s="24">
        <v>2.5</v>
      </c>
      <c r="S67" s="24">
        <f t="shared" si="19"/>
        <v>2.5</v>
      </c>
      <c r="T67" s="24">
        <f t="shared" si="15"/>
        <v>485.23999999999995</v>
      </c>
    </row>
    <row r="68" spans="1:20" ht="12.75" customHeight="1" x14ac:dyDescent="0.2">
      <c r="A68" s="119"/>
      <c r="B68" s="87"/>
      <c r="C68" s="26" t="s">
        <v>45</v>
      </c>
      <c r="D68" s="162">
        <v>19</v>
      </c>
      <c r="E68" s="24">
        <v>1.5</v>
      </c>
      <c r="F68" s="24">
        <v>3.5</v>
      </c>
      <c r="G68" s="24">
        <v>0.4</v>
      </c>
      <c r="H68" s="24">
        <f>+G68+F68+E68</f>
        <v>5.4</v>
      </c>
      <c r="I68" s="24">
        <v>13.7</v>
      </c>
      <c r="J68" s="24">
        <v>0</v>
      </c>
      <c r="K68" s="24">
        <f t="shared" si="17"/>
        <v>19.100000000000001</v>
      </c>
      <c r="L68" s="24">
        <v>24.8</v>
      </c>
      <c r="M68" s="24">
        <v>23.7</v>
      </c>
      <c r="N68" s="24">
        <v>99.79</v>
      </c>
      <c r="O68" s="24">
        <f t="shared" si="18"/>
        <v>148.29000000000002</v>
      </c>
      <c r="P68" s="24">
        <f t="shared" si="14"/>
        <v>167.39000000000001</v>
      </c>
      <c r="Q68" s="24">
        <v>10</v>
      </c>
      <c r="R68" s="24">
        <v>11.1</v>
      </c>
      <c r="S68" s="24">
        <f t="shared" si="19"/>
        <v>21.1</v>
      </c>
      <c r="T68" s="24">
        <f t="shared" si="15"/>
        <v>188.49</v>
      </c>
    </row>
    <row r="69" spans="1:20" ht="12.75" customHeight="1" x14ac:dyDescent="0.2">
      <c r="A69" s="119"/>
      <c r="B69" s="71" t="s">
        <v>363</v>
      </c>
      <c r="C69" s="165" t="s">
        <v>363</v>
      </c>
      <c r="D69" s="160">
        <v>7</v>
      </c>
      <c r="E69" s="25">
        <v>25</v>
      </c>
      <c r="F69" s="25">
        <v>0</v>
      </c>
      <c r="G69" s="25">
        <v>0</v>
      </c>
      <c r="H69" s="25">
        <f t="shared" si="16"/>
        <v>25</v>
      </c>
      <c r="I69" s="25">
        <v>5</v>
      </c>
      <c r="J69" s="25">
        <v>0</v>
      </c>
      <c r="K69" s="25">
        <f>SUM(H69:J69)</f>
        <v>30</v>
      </c>
      <c r="L69" s="25">
        <v>0</v>
      </c>
      <c r="M69" s="25">
        <v>5</v>
      </c>
      <c r="N69" s="25">
        <v>150</v>
      </c>
      <c r="O69" s="25">
        <f>SUM(L69:N69)</f>
        <v>155</v>
      </c>
      <c r="P69" s="25">
        <f t="shared" si="14"/>
        <v>185</v>
      </c>
      <c r="Q69" s="25">
        <v>0</v>
      </c>
      <c r="R69" s="25">
        <v>0</v>
      </c>
      <c r="S69" s="25">
        <f>SUM(Q69:R69)</f>
        <v>0</v>
      </c>
      <c r="T69" s="25">
        <f t="shared" si="15"/>
        <v>185</v>
      </c>
    </row>
    <row r="70" spans="1:20" ht="12.75" customHeight="1" x14ac:dyDescent="0.25">
      <c r="A70" s="230" t="s">
        <v>0</v>
      </c>
      <c r="B70" s="231"/>
      <c r="C70" s="232" t="s">
        <v>0</v>
      </c>
      <c r="D70" s="53">
        <f>SUM(D32:D69)</f>
        <v>901</v>
      </c>
      <c r="E70" s="54">
        <f>SUM(E32:E69)</f>
        <v>33.46</v>
      </c>
      <c r="F70" s="54">
        <f>SUM(F32:F69)</f>
        <v>279.91999999999996</v>
      </c>
      <c r="G70" s="54">
        <f>SUM(G32:G69)</f>
        <v>69.34</v>
      </c>
      <c r="H70" s="54">
        <f t="shared" si="16"/>
        <v>382.71999999999997</v>
      </c>
      <c r="I70" s="54">
        <f>SUM(I32:I69)</f>
        <v>246.28000000000003</v>
      </c>
      <c r="J70" s="54">
        <f>SUM(J32:J69)</f>
        <v>0</v>
      </c>
      <c r="K70" s="54">
        <f>+J70+I70+H70</f>
        <v>629</v>
      </c>
      <c r="L70" s="54">
        <f>SUM(L32:L69)</f>
        <v>768.00999999999988</v>
      </c>
      <c r="M70" s="54">
        <f>SUM(M32:M69)</f>
        <v>1440.1200000000003</v>
      </c>
      <c r="N70" s="54">
        <f>SUM(N32:N69)</f>
        <v>1316.2799999999997</v>
      </c>
      <c r="O70" s="54">
        <f>+N70+M70+L70</f>
        <v>3524.41</v>
      </c>
      <c r="P70" s="54">
        <f t="shared" si="14"/>
        <v>4153.41</v>
      </c>
      <c r="Q70" s="54">
        <f>SUM(Q32:Q69)</f>
        <v>10.99</v>
      </c>
      <c r="R70" s="54">
        <f>SUM(R32:R69)</f>
        <v>29.759999999999998</v>
      </c>
      <c r="S70" s="54">
        <f t="shared" ref="S70:S94" si="20">+R70+Q70</f>
        <v>40.75</v>
      </c>
      <c r="T70" s="55">
        <f t="shared" si="15"/>
        <v>4194.16</v>
      </c>
    </row>
    <row r="71" spans="1:20" ht="12.75" customHeight="1" x14ac:dyDescent="0.2">
      <c r="A71" s="166" t="s">
        <v>5</v>
      </c>
      <c r="B71" s="35" t="s">
        <v>423</v>
      </c>
      <c r="C71" s="161" t="s">
        <v>77</v>
      </c>
      <c r="D71" s="153">
        <v>3</v>
      </c>
      <c r="E71" s="154">
        <v>0</v>
      </c>
      <c r="F71" s="154">
        <v>0</v>
      </c>
      <c r="G71" s="154">
        <v>0</v>
      </c>
      <c r="H71" s="154">
        <f t="shared" si="16"/>
        <v>0</v>
      </c>
      <c r="I71" s="154">
        <v>0</v>
      </c>
      <c r="J71" s="154">
        <v>0</v>
      </c>
      <c r="K71" s="154">
        <f t="shared" ref="K71:K103" si="21">SUM(H71:J71)</f>
        <v>0</v>
      </c>
      <c r="L71" s="154">
        <v>0.35</v>
      </c>
      <c r="M71" s="154">
        <v>0.7</v>
      </c>
      <c r="N71" s="154">
        <v>0.05</v>
      </c>
      <c r="O71" s="154">
        <f t="shared" ref="O71:O134" si="22">SUM(L71:N71)</f>
        <v>1.0999999999999999</v>
      </c>
      <c r="P71" s="154">
        <f t="shared" si="14"/>
        <v>1.0999999999999999</v>
      </c>
      <c r="Q71" s="154">
        <v>0</v>
      </c>
      <c r="R71" s="154">
        <v>0</v>
      </c>
      <c r="S71" s="154">
        <f t="shared" si="20"/>
        <v>0</v>
      </c>
      <c r="T71" s="154">
        <f t="shared" si="15"/>
        <v>1.0999999999999999</v>
      </c>
    </row>
    <row r="72" spans="1:20" ht="12.75" customHeight="1" x14ac:dyDescent="0.2">
      <c r="A72" s="167"/>
      <c r="B72" s="35"/>
      <c r="C72" s="26" t="s">
        <v>61</v>
      </c>
      <c r="D72" s="162">
        <v>12</v>
      </c>
      <c r="E72" s="24">
        <v>0</v>
      </c>
      <c r="F72" s="24">
        <v>0</v>
      </c>
      <c r="G72" s="24">
        <v>0</v>
      </c>
      <c r="H72" s="24">
        <f t="shared" si="16"/>
        <v>0</v>
      </c>
      <c r="I72" s="24">
        <v>2.85</v>
      </c>
      <c r="J72" s="24">
        <v>0</v>
      </c>
      <c r="K72" s="24">
        <f t="shared" si="21"/>
        <v>2.85</v>
      </c>
      <c r="L72" s="24">
        <v>0.3</v>
      </c>
      <c r="M72" s="24">
        <v>4.63</v>
      </c>
      <c r="N72" s="24">
        <v>4.5199999999999996</v>
      </c>
      <c r="O72" s="24">
        <f t="shared" si="22"/>
        <v>9.4499999999999993</v>
      </c>
      <c r="P72" s="24">
        <f t="shared" si="14"/>
        <v>12.299999999999999</v>
      </c>
      <c r="Q72" s="24">
        <v>0</v>
      </c>
      <c r="R72" s="24">
        <v>0</v>
      </c>
      <c r="S72" s="24">
        <f t="shared" si="20"/>
        <v>0</v>
      </c>
      <c r="T72" s="24">
        <f t="shared" si="15"/>
        <v>12.299999999999999</v>
      </c>
    </row>
    <row r="73" spans="1:20" ht="12.75" customHeight="1" x14ac:dyDescent="0.2">
      <c r="A73" s="167"/>
      <c r="B73" s="35"/>
      <c r="C73" s="26" t="s">
        <v>56</v>
      </c>
      <c r="D73" s="162">
        <v>0</v>
      </c>
      <c r="E73" s="24">
        <v>0</v>
      </c>
      <c r="F73" s="24">
        <v>0</v>
      </c>
      <c r="G73" s="24">
        <v>0</v>
      </c>
      <c r="H73" s="24">
        <f t="shared" si="16"/>
        <v>0</v>
      </c>
      <c r="I73" s="24">
        <v>0</v>
      </c>
      <c r="J73" s="24">
        <v>0</v>
      </c>
      <c r="K73" s="24">
        <f t="shared" si="21"/>
        <v>0</v>
      </c>
      <c r="L73" s="24">
        <v>0</v>
      </c>
      <c r="M73" s="24">
        <v>0</v>
      </c>
      <c r="N73" s="24">
        <v>0</v>
      </c>
      <c r="O73" s="24">
        <f t="shared" si="22"/>
        <v>0</v>
      </c>
      <c r="P73" s="24">
        <f t="shared" si="14"/>
        <v>0</v>
      </c>
      <c r="Q73" s="24">
        <v>0</v>
      </c>
      <c r="R73" s="24">
        <v>0</v>
      </c>
      <c r="S73" s="24">
        <f t="shared" si="20"/>
        <v>0</v>
      </c>
      <c r="T73" s="24">
        <f t="shared" si="15"/>
        <v>0</v>
      </c>
    </row>
    <row r="74" spans="1:20" ht="12.75" customHeight="1" x14ac:dyDescent="0.2">
      <c r="A74" s="167"/>
      <c r="B74" s="35"/>
      <c r="C74" s="26" t="s">
        <v>50</v>
      </c>
      <c r="D74" s="162">
        <v>1</v>
      </c>
      <c r="E74" s="24">
        <v>0</v>
      </c>
      <c r="F74" s="24">
        <v>0</v>
      </c>
      <c r="G74" s="24">
        <v>0</v>
      </c>
      <c r="H74" s="24">
        <f t="shared" si="16"/>
        <v>0</v>
      </c>
      <c r="I74" s="24">
        <v>0.8</v>
      </c>
      <c r="J74" s="24">
        <v>0</v>
      </c>
      <c r="K74" s="24">
        <f t="shared" si="21"/>
        <v>0.8</v>
      </c>
      <c r="L74" s="24">
        <v>0</v>
      </c>
      <c r="M74" s="24">
        <v>0</v>
      </c>
      <c r="N74" s="24">
        <v>0</v>
      </c>
      <c r="O74" s="24">
        <f t="shared" si="22"/>
        <v>0</v>
      </c>
      <c r="P74" s="24">
        <f t="shared" si="14"/>
        <v>0.8</v>
      </c>
      <c r="Q74" s="24">
        <v>0</v>
      </c>
      <c r="R74" s="24">
        <v>0</v>
      </c>
      <c r="S74" s="24">
        <f t="shared" si="20"/>
        <v>0</v>
      </c>
      <c r="T74" s="24">
        <f t="shared" si="15"/>
        <v>0.8</v>
      </c>
    </row>
    <row r="75" spans="1:20" ht="12.75" customHeight="1" x14ac:dyDescent="0.2">
      <c r="A75" s="167"/>
      <c r="B75" s="35"/>
      <c r="C75" s="26" t="s">
        <v>64</v>
      </c>
      <c r="D75" s="162">
        <v>8</v>
      </c>
      <c r="E75" s="24">
        <v>0</v>
      </c>
      <c r="F75" s="24">
        <v>0</v>
      </c>
      <c r="G75" s="24">
        <v>0</v>
      </c>
      <c r="H75" s="24">
        <f t="shared" si="16"/>
        <v>0</v>
      </c>
      <c r="I75" s="24">
        <v>4.2</v>
      </c>
      <c r="J75" s="24">
        <v>0</v>
      </c>
      <c r="K75" s="24">
        <f t="shared" si="21"/>
        <v>4.2</v>
      </c>
      <c r="L75" s="24">
        <v>30</v>
      </c>
      <c r="M75" s="24">
        <v>35.5</v>
      </c>
      <c r="N75" s="24">
        <v>19.100000000000001</v>
      </c>
      <c r="O75" s="24">
        <f t="shared" si="22"/>
        <v>84.6</v>
      </c>
      <c r="P75" s="24">
        <f t="shared" si="14"/>
        <v>88.8</v>
      </c>
      <c r="Q75" s="24">
        <v>0</v>
      </c>
      <c r="R75" s="24">
        <v>0</v>
      </c>
      <c r="S75" s="24">
        <f t="shared" si="20"/>
        <v>0</v>
      </c>
      <c r="T75" s="24">
        <f t="shared" si="15"/>
        <v>88.8</v>
      </c>
    </row>
    <row r="76" spans="1:20" ht="12.75" customHeight="1" x14ac:dyDescent="0.2">
      <c r="A76" s="167"/>
      <c r="B76" s="35"/>
      <c r="C76" s="26" t="s">
        <v>79</v>
      </c>
      <c r="D76" s="162">
        <v>1</v>
      </c>
      <c r="E76" s="24">
        <v>0</v>
      </c>
      <c r="F76" s="24">
        <v>0</v>
      </c>
      <c r="G76" s="24">
        <v>0</v>
      </c>
      <c r="H76" s="24">
        <f t="shared" si="16"/>
        <v>0</v>
      </c>
      <c r="I76" s="24">
        <v>0</v>
      </c>
      <c r="J76" s="24">
        <v>0</v>
      </c>
      <c r="K76" s="24">
        <f t="shared" si="21"/>
        <v>0</v>
      </c>
      <c r="L76" s="24">
        <v>0</v>
      </c>
      <c r="M76" s="24">
        <v>0.05</v>
      </c>
      <c r="N76" s="24">
        <v>0.25</v>
      </c>
      <c r="O76" s="24">
        <f t="shared" si="22"/>
        <v>0.3</v>
      </c>
      <c r="P76" s="24">
        <f t="shared" si="14"/>
        <v>0.3</v>
      </c>
      <c r="Q76" s="24">
        <v>0</v>
      </c>
      <c r="R76" s="24">
        <v>0</v>
      </c>
      <c r="S76" s="24">
        <f t="shared" si="20"/>
        <v>0</v>
      </c>
      <c r="T76" s="24">
        <f t="shared" si="15"/>
        <v>0.3</v>
      </c>
    </row>
    <row r="77" spans="1:20" ht="12.75" customHeight="1" x14ac:dyDescent="0.2">
      <c r="A77" s="167"/>
      <c r="B77" s="35"/>
      <c r="C77" s="26" t="s">
        <v>67</v>
      </c>
      <c r="D77" s="162">
        <v>0</v>
      </c>
      <c r="E77" s="14">
        <v>0</v>
      </c>
      <c r="F77" s="24">
        <v>0</v>
      </c>
      <c r="G77" s="24">
        <v>0</v>
      </c>
      <c r="H77" s="24">
        <f t="shared" si="16"/>
        <v>0</v>
      </c>
      <c r="I77" s="24">
        <v>0</v>
      </c>
      <c r="J77" s="24">
        <v>0</v>
      </c>
      <c r="K77" s="24">
        <f t="shared" si="21"/>
        <v>0</v>
      </c>
      <c r="L77" s="24">
        <v>0</v>
      </c>
      <c r="M77" s="24">
        <v>0</v>
      </c>
      <c r="N77" s="24">
        <v>0</v>
      </c>
      <c r="O77" s="24">
        <f t="shared" si="22"/>
        <v>0</v>
      </c>
      <c r="P77" s="24">
        <f t="shared" si="14"/>
        <v>0</v>
      </c>
      <c r="Q77" s="24">
        <v>0</v>
      </c>
      <c r="R77" s="24">
        <v>0</v>
      </c>
      <c r="S77" s="24">
        <f t="shared" si="20"/>
        <v>0</v>
      </c>
      <c r="T77" s="24">
        <f t="shared" si="15"/>
        <v>0</v>
      </c>
    </row>
    <row r="78" spans="1:20" ht="12.75" customHeight="1" x14ac:dyDescent="0.2">
      <c r="A78" s="167"/>
      <c r="B78" s="35"/>
      <c r="C78" s="26" t="s">
        <v>78</v>
      </c>
      <c r="D78" s="162">
        <v>12</v>
      </c>
      <c r="E78" s="24">
        <v>0</v>
      </c>
      <c r="F78" s="24">
        <v>0</v>
      </c>
      <c r="G78" s="24">
        <v>0</v>
      </c>
      <c r="H78" s="24">
        <f t="shared" si="16"/>
        <v>0</v>
      </c>
      <c r="I78" s="24">
        <v>2.1</v>
      </c>
      <c r="J78" s="24">
        <v>0</v>
      </c>
      <c r="K78" s="24">
        <f t="shared" si="21"/>
        <v>2.1</v>
      </c>
      <c r="L78" s="24">
        <v>2</v>
      </c>
      <c r="M78" s="24">
        <v>5.65</v>
      </c>
      <c r="N78" s="24">
        <v>7.45</v>
      </c>
      <c r="O78" s="24">
        <f t="shared" si="22"/>
        <v>15.100000000000001</v>
      </c>
      <c r="P78" s="24">
        <f t="shared" si="14"/>
        <v>17.200000000000003</v>
      </c>
      <c r="Q78" s="24">
        <v>0</v>
      </c>
      <c r="R78" s="24">
        <v>0</v>
      </c>
      <c r="S78" s="24">
        <f t="shared" si="20"/>
        <v>0</v>
      </c>
      <c r="T78" s="24">
        <f t="shared" si="15"/>
        <v>17.200000000000003</v>
      </c>
    </row>
    <row r="79" spans="1:20" ht="12.75" customHeight="1" x14ac:dyDescent="0.2">
      <c r="A79" s="167"/>
      <c r="B79" s="35"/>
      <c r="C79" s="26" t="s">
        <v>76</v>
      </c>
      <c r="D79" s="162">
        <v>0</v>
      </c>
      <c r="E79" s="24">
        <v>0</v>
      </c>
      <c r="F79" s="24">
        <v>0</v>
      </c>
      <c r="G79" s="24">
        <v>0</v>
      </c>
      <c r="H79" s="24">
        <f t="shared" si="16"/>
        <v>0</v>
      </c>
      <c r="I79" s="24">
        <v>0</v>
      </c>
      <c r="J79" s="24">
        <v>0</v>
      </c>
      <c r="K79" s="24">
        <f t="shared" si="21"/>
        <v>0</v>
      </c>
      <c r="L79" s="24">
        <v>0</v>
      </c>
      <c r="M79" s="24">
        <v>0</v>
      </c>
      <c r="N79" s="24">
        <v>0</v>
      </c>
      <c r="O79" s="24">
        <f t="shared" si="22"/>
        <v>0</v>
      </c>
      <c r="P79" s="24">
        <f t="shared" si="14"/>
        <v>0</v>
      </c>
      <c r="Q79" s="24">
        <v>0</v>
      </c>
      <c r="R79" s="24">
        <v>0</v>
      </c>
      <c r="S79" s="24">
        <f t="shared" si="20"/>
        <v>0</v>
      </c>
      <c r="T79" s="24">
        <f t="shared" si="15"/>
        <v>0</v>
      </c>
    </row>
    <row r="80" spans="1:20" ht="12.75" customHeight="1" x14ac:dyDescent="0.2">
      <c r="A80" s="167"/>
      <c r="B80" s="35"/>
      <c r="C80" s="26" t="s">
        <v>62</v>
      </c>
      <c r="D80" s="162">
        <v>1</v>
      </c>
      <c r="E80" s="24">
        <v>0</v>
      </c>
      <c r="F80" s="24">
        <v>0</v>
      </c>
      <c r="G80" s="24">
        <v>0</v>
      </c>
      <c r="H80" s="24">
        <f t="shared" si="16"/>
        <v>0</v>
      </c>
      <c r="I80" s="24">
        <v>0.5</v>
      </c>
      <c r="J80" s="24">
        <v>0</v>
      </c>
      <c r="K80" s="24">
        <f t="shared" si="21"/>
        <v>0.5</v>
      </c>
      <c r="L80" s="24">
        <v>0</v>
      </c>
      <c r="M80" s="24">
        <v>0</v>
      </c>
      <c r="N80" s="24">
        <v>0.9</v>
      </c>
      <c r="O80" s="24">
        <f t="shared" si="22"/>
        <v>0.9</v>
      </c>
      <c r="P80" s="24">
        <f t="shared" si="14"/>
        <v>1.4</v>
      </c>
      <c r="Q80" s="24">
        <v>0</v>
      </c>
      <c r="R80" s="24">
        <v>0</v>
      </c>
      <c r="S80" s="24">
        <f t="shared" si="20"/>
        <v>0</v>
      </c>
      <c r="T80" s="24">
        <f t="shared" si="15"/>
        <v>1.4</v>
      </c>
    </row>
    <row r="81" spans="1:20" ht="12.75" customHeight="1" x14ac:dyDescent="0.2">
      <c r="A81" s="167"/>
      <c r="B81" s="35"/>
      <c r="C81" s="26" t="s">
        <v>319</v>
      </c>
      <c r="D81" s="162">
        <v>17</v>
      </c>
      <c r="E81" s="24">
        <v>0</v>
      </c>
      <c r="F81" s="24">
        <v>0</v>
      </c>
      <c r="G81" s="24">
        <v>0</v>
      </c>
      <c r="H81" s="24">
        <f t="shared" si="16"/>
        <v>0</v>
      </c>
      <c r="I81" s="24">
        <v>8.4</v>
      </c>
      <c r="J81" s="24">
        <v>0</v>
      </c>
      <c r="K81" s="24">
        <f t="shared" si="21"/>
        <v>8.4</v>
      </c>
      <c r="L81" s="24">
        <v>11</v>
      </c>
      <c r="M81" s="24">
        <v>51.73</v>
      </c>
      <c r="N81" s="24">
        <v>40.17</v>
      </c>
      <c r="O81" s="24">
        <f t="shared" si="22"/>
        <v>102.9</v>
      </c>
      <c r="P81" s="24">
        <f t="shared" si="14"/>
        <v>111.30000000000001</v>
      </c>
      <c r="Q81" s="24">
        <v>0</v>
      </c>
      <c r="R81" s="24">
        <v>0</v>
      </c>
      <c r="S81" s="24">
        <f t="shared" si="20"/>
        <v>0</v>
      </c>
      <c r="T81" s="24">
        <f t="shared" si="15"/>
        <v>111.30000000000001</v>
      </c>
    </row>
    <row r="82" spans="1:20" ht="12.75" customHeight="1" x14ac:dyDescent="0.2">
      <c r="A82" s="167"/>
      <c r="B82" s="35"/>
      <c r="C82" s="26" t="s">
        <v>55</v>
      </c>
      <c r="D82" s="162">
        <v>2</v>
      </c>
      <c r="E82" s="24">
        <v>0</v>
      </c>
      <c r="F82" s="24">
        <v>0</v>
      </c>
      <c r="G82" s="24">
        <v>0</v>
      </c>
      <c r="H82" s="24">
        <f t="shared" si="16"/>
        <v>0</v>
      </c>
      <c r="I82" s="24">
        <v>0</v>
      </c>
      <c r="J82" s="24">
        <v>0</v>
      </c>
      <c r="K82" s="24">
        <f t="shared" si="21"/>
        <v>0</v>
      </c>
      <c r="L82" s="24">
        <v>0</v>
      </c>
      <c r="M82" s="24">
        <v>0.65</v>
      </c>
      <c r="N82" s="24">
        <v>0.35</v>
      </c>
      <c r="O82" s="24">
        <f t="shared" si="22"/>
        <v>1</v>
      </c>
      <c r="P82" s="24">
        <f t="shared" si="14"/>
        <v>1</v>
      </c>
      <c r="Q82" s="24">
        <v>0</v>
      </c>
      <c r="R82" s="24">
        <v>0</v>
      </c>
      <c r="S82" s="24">
        <f t="shared" si="20"/>
        <v>0</v>
      </c>
      <c r="T82" s="24">
        <f t="shared" si="15"/>
        <v>1</v>
      </c>
    </row>
    <row r="83" spans="1:20" ht="12.75" customHeight="1" x14ac:dyDescent="0.2">
      <c r="A83" s="167"/>
      <c r="B83" s="35"/>
      <c r="C83" s="26" t="s">
        <v>51</v>
      </c>
      <c r="D83" s="162">
        <v>0</v>
      </c>
      <c r="E83" s="24">
        <v>0</v>
      </c>
      <c r="F83" s="24">
        <v>0</v>
      </c>
      <c r="G83" s="24">
        <v>0</v>
      </c>
      <c r="H83" s="24">
        <f t="shared" si="16"/>
        <v>0</v>
      </c>
      <c r="I83" s="24">
        <v>0</v>
      </c>
      <c r="J83" s="24">
        <v>0</v>
      </c>
      <c r="K83" s="24">
        <f t="shared" si="21"/>
        <v>0</v>
      </c>
      <c r="L83" s="24">
        <v>0</v>
      </c>
      <c r="M83" s="24">
        <v>0</v>
      </c>
      <c r="N83" s="24">
        <v>0</v>
      </c>
      <c r="O83" s="24">
        <f t="shared" si="22"/>
        <v>0</v>
      </c>
      <c r="P83" s="24">
        <f t="shared" si="14"/>
        <v>0</v>
      </c>
      <c r="Q83" s="24">
        <v>0</v>
      </c>
      <c r="R83" s="24">
        <v>0</v>
      </c>
      <c r="S83" s="24">
        <f t="shared" si="20"/>
        <v>0</v>
      </c>
      <c r="T83" s="24">
        <f t="shared" si="15"/>
        <v>0</v>
      </c>
    </row>
    <row r="84" spans="1:20" ht="12.75" customHeight="1" x14ac:dyDescent="0.2">
      <c r="A84" s="167"/>
      <c r="B84" s="35"/>
      <c r="C84" s="26" t="s">
        <v>52</v>
      </c>
      <c r="D84" s="162">
        <v>17</v>
      </c>
      <c r="E84" s="24">
        <v>0</v>
      </c>
      <c r="F84" s="24">
        <v>0</v>
      </c>
      <c r="G84" s="24">
        <v>0</v>
      </c>
      <c r="H84" s="24">
        <f t="shared" si="16"/>
        <v>0</v>
      </c>
      <c r="I84" s="24">
        <v>8.5</v>
      </c>
      <c r="J84" s="24">
        <v>0</v>
      </c>
      <c r="K84" s="24">
        <f t="shared" si="21"/>
        <v>8.5</v>
      </c>
      <c r="L84" s="24">
        <v>79.92</v>
      </c>
      <c r="M84" s="24">
        <v>229.9</v>
      </c>
      <c r="N84" s="24">
        <v>65.78</v>
      </c>
      <c r="O84" s="24">
        <f t="shared" si="22"/>
        <v>375.6</v>
      </c>
      <c r="P84" s="24">
        <f t="shared" si="14"/>
        <v>384.1</v>
      </c>
      <c r="Q84" s="24">
        <v>0</v>
      </c>
      <c r="R84" s="24">
        <v>0</v>
      </c>
      <c r="S84" s="24">
        <f t="shared" si="20"/>
        <v>0</v>
      </c>
      <c r="T84" s="24">
        <f t="shared" si="15"/>
        <v>384.1</v>
      </c>
    </row>
    <row r="85" spans="1:20" ht="12.75" customHeight="1" x14ac:dyDescent="0.2">
      <c r="A85" s="167"/>
      <c r="B85" s="35"/>
      <c r="C85" s="26" t="s">
        <v>72</v>
      </c>
      <c r="D85" s="162">
        <v>14</v>
      </c>
      <c r="E85" s="24">
        <v>0</v>
      </c>
      <c r="F85" s="24">
        <v>0</v>
      </c>
      <c r="G85" s="24">
        <v>0</v>
      </c>
      <c r="H85" s="24">
        <f t="shared" si="16"/>
        <v>0</v>
      </c>
      <c r="I85" s="24">
        <v>2</v>
      </c>
      <c r="J85" s="24">
        <v>0.1</v>
      </c>
      <c r="K85" s="24">
        <f t="shared" si="21"/>
        <v>2.1</v>
      </c>
      <c r="L85" s="24">
        <v>29</v>
      </c>
      <c r="M85" s="24">
        <v>117.5</v>
      </c>
      <c r="N85" s="24">
        <v>164.5</v>
      </c>
      <c r="O85" s="24">
        <f t="shared" si="22"/>
        <v>311</v>
      </c>
      <c r="P85" s="24">
        <f t="shared" si="14"/>
        <v>313.10000000000002</v>
      </c>
      <c r="Q85" s="24">
        <v>0</v>
      </c>
      <c r="R85" s="24">
        <v>0</v>
      </c>
      <c r="S85" s="24">
        <f t="shared" si="20"/>
        <v>0</v>
      </c>
      <c r="T85" s="24">
        <f t="shared" si="15"/>
        <v>313.10000000000002</v>
      </c>
    </row>
    <row r="86" spans="1:20" ht="12.75" customHeight="1" x14ac:dyDescent="0.2">
      <c r="A86" s="167"/>
      <c r="B86" s="35"/>
      <c r="C86" s="26" t="s">
        <v>71</v>
      </c>
      <c r="D86" s="162">
        <v>4</v>
      </c>
      <c r="E86" s="24">
        <v>0</v>
      </c>
      <c r="F86" s="24">
        <v>0</v>
      </c>
      <c r="G86" s="24">
        <v>0</v>
      </c>
      <c r="H86" s="24">
        <f t="shared" si="16"/>
        <v>0</v>
      </c>
      <c r="I86" s="24">
        <v>0</v>
      </c>
      <c r="J86" s="24">
        <v>0</v>
      </c>
      <c r="K86" s="24">
        <f t="shared" si="21"/>
        <v>0</v>
      </c>
      <c r="L86" s="24">
        <v>0.5</v>
      </c>
      <c r="M86" s="24">
        <v>2</v>
      </c>
      <c r="N86" s="24">
        <v>3.5</v>
      </c>
      <c r="O86" s="24">
        <f t="shared" si="22"/>
        <v>6</v>
      </c>
      <c r="P86" s="24">
        <f t="shared" si="14"/>
        <v>6</v>
      </c>
      <c r="Q86" s="24">
        <v>0</v>
      </c>
      <c r="R86" s="24">
        <v>0</v>
      </c>
      <c r="S86" s="24">
        <f t="shared" si="20"/>
        <v>0</v>
      </c>
      <c r="T86" s="24">
        <f t="shared" si="15"/>
        <v>6</v>
      </c>
    </row>
    <row r="87" spans="1:20" ht="12.75" customHeight="1" x14ac:dyDescent="0.2">
      <c r="A87" s="167"/>
      <c r="B87" s="85"/>
      <c r="C87" s="26" t="s">
        <v>58</v>
      </c>
      <c r="D87" s="162">
        <v>12</v>
      </c>
      <c r="E87" s="24">
        <v>0</v>
      </c>
      <c r="F87" s="24">
        <v>0</v>
      </c>
      <c r="G87" s="24">
        <v>0</v>
      </c>
      <c r="H87" s="24">
        <f t="shared" si="16"/>
        <v>0</v>
      </c>
      <c r="I87" s="24">
        <v>10.3</v>
      </c>
      <c r="J87" s="24">
        <v>0</v>
      </c>
      <c r="K87" s="24">
        <f t="shared" si="21"/>
        <v>10.3</v>
      </c>
      <c r="L87" s="24">
        <v>75.349999999999994</v>
      </c>
      <c r="M87" s="24">
        <v>228.15</v>
      </c>
      <c r="N87" s="24">
        <v>58.7</v>
      </c>
      <c r="O87" s="24">
        <f t="shared" si="22"/>
        <v>362.2</v>
      </c>
      <c r="P87" s="24">
        <f t="shared" si="14"/>
        <v>372.5</v>
      </c>
      <c r="Q87" s="24">
        <v>0</v>
      </c>
      <c r="R87" s="24">
        <v>0</v>
      </c>
      <c r="S87" s="24">
        <f t="shared" si="20"/>
        <v>0</v>
      </c>
      <c r="T87" s="24">
        <f t="shared" si="15"/>
        <v>372.5</v>
      </c>
    </row>
    <row r="88" spans="1:20" ht="12.75" customHeight="1" x14ac:dyDescent="0.2">
      <c r="A88" s="167"/>
      <c r="B88" s="35" t="s">
        <v>424</v>
      </c>
      <c r="C88" s="26" t="s">
        <v>80</v>
      </c>
      <c r="D88" s="162">
        <v>12</v>
      </c>
      <c r="E88" s="24">
        <v>0</v>
      </c>
      <c r="F88" s="24">
        <v>0</v>
      </c>
      <c r="G88" s="24">
        <v>0</v>
      </c>
      <c r="H88" s="24">
        <f t="shared" si="16"/>
        <v>0</v>
      </c>
      <c r="I88" s="24">
        <v>3.09</v>
      </c>
      <c r="J88" s="24">
        <v>0</v>
      </c>
      <c r="K88" s="24">
        <f t="shared" si="21"/>
        <v>3.09</v>
      </c>
      <c r="L88" s="24">
        <v>8</v>
      </c>
      <c r="M88" s="24">
        <v>17.61</v>
      </c>
      <c r="N88" s="24">
        <v>40.85</v>
      </c>
      <c r="O88" s="24">
        <f t="shared" si="22"/>
        <v>66.460000000000008</v>
      </c>
      <c r="P88" s="24">
        <f t="shared" si="14"/>
        <v>69.550000000000011</v>
      </c>
      <c r="Q88" s="24">
        <v>0</v>
      </c>
      <c r="R88" s="24">
        <v>0</v>
      </c>
      <c r="S88" s="24">
        <f t="shared" si="20"/>
        <v>0</v>
      </c>
      <c r="T88" s="24">
        <f t="shared" si="15"/>
        <v>69.550000000000011</v>
      </c>
    </row>
    <row r="89" spans="1:20" ht="12.75" customHeight="1" x14ac:dyDescent="0.2">
      <c r="A89" s="167"/>
      <c r="B89" s="35"/>
      <c r="C89" s="26" t="s">
        <v>54</v>
      </c>
      <c r="D89" s="162">
        <v>3</v>
      </c>
      <c r="E89" s="24">
        <v>0</v>
      </c>
      <c r="F89" s="24">
        <v>0</v>
      </c>
      <c r="G89" s="24">
        <v>0</v>
      </c>
      <c r="H89" s="24">
        <f t="shared" si="16"/>
        <v>0</v>
      </c>
      <c r="I89" s="24">
        <v>0</v>
      </c>
      <c r="J89" s="24">
        <v>0</v>
      </c>
      <c r="K89" s="24">
        <f t="shared" si="21"/>
        <v>0</v>
      </c>
      <c r="L89" s="24">
        <v>3</v>
      </c>
      <c r="M89" s="24">
        <v>35.5</v>
      </c>
      <c r="N89" s="24">
        <v>20.9</v>
      </c>
      <c r="O89" s="24">
        <f t="shared" si="22"/>
        <v>59.4</v>
      </c>
      <c r="P89" s="24">
        <f t="shared" si="14"/>
        <v>59.4</v>
      </c>
      <c r="Q89" s="24">
        <v>0</v>
      </c>
      <c r="R89" s="24">
        <v>2</v>
      </c>
      <c r="S89" s="24">
        <f t="shared" si="20"/>
        <v>2</v>
      </c>
      <c r="T89" s="24">
        <f t="shared" si="15"/>
        <v>61.4</v>
      </c>
    </row>
    <row r="90" spans="1:20" ht="12.75" customHeight="1" x14ac:dyDescent="0.2">
      <c r="A90" s="167"/>
      <c r="B90" s="35"/>
      <c r="C90" s="26" t="s">
        <v>65</v>
      </c>
      <c r="D90" s="162">
        <v>1</v>
      </c>
      <c r="E90" s="24">
        <v>0</v>
      </c>
      <c r="F90" s="24">
        <v>0</v>
      </c>
      <c r="G90" s="24">
        <v>0</v>
      </c>
      <c r="H90" s="24">
        <f t="shared" si="16"/>
        <v>0</v>
      </c>
      <c r="I90" s="24">
        <v>0</v>
      </c>
      <c r="J90" s="24">
        <v>0</v>
      </c>
      <c r="K90" s="24">
        <f t="shared" si="21"/>
        <v>0</v>
      </c>
      <c r="L90" s="24">
        <v>0</v>
      </c>
      <c r="M90" s="24">
        <v>3</v>
      </c>
      <c r="N90" s="24">
        <v>12</v>
      </c>
      <c r="O90" s="24">
        <f t="shared" si="22"/>
        <v>15</v>
      </c>
      <c r="P90" s="24">
        <f t="shared" si="14"/>
        <v>15</v>
      </c>
      <c r="Q90" s="24">
        <v>0</v>
      </c>
      <c r="R90" s="24">
        <v>0</v>
      </c>
      <c r="S90" s="24">
        <f t="shared" si="20"/>
        <v>0</v>
      </c>
      <c r="T90" s="24">
        <f t="shared" si="15"/>
        <v>15</v>
      </c>
    </row>
    <row r="91" spans="1:20" ht="12.75" customHeight="1" x14ac:dyDescent="0.2">
      <c r="A91" s="167"/>
      <c r="B91" s="35"/>
      <c r="C91" s="26" t="s">
        <v>74</v>
      </c>
      <c r="D91" s="162">
        <v>0</v>
      </c>
      <c r="E91" s="24">
        <v>0</v>
      </c>
      <c r="F91" s="24">
        <v>0</v>
      </c>
      <c r="G91" s="24">
        <v>0</v>
      </c>
      <c r="H91" s="24">
        <f t="shared" si="16"/>
        <v>0</v>
      </c>
      <c r="I91" s="24">
        <v>0</v>
      </c>
      <c r="J91" s="24">
        <v>0</v>
      </c>
      <c r="K91" s="24">
        <f t="shared" si="21"/>
        <v>0</v>
      </c>
      <c r="L91" s="24">
        <v>0</v>
      </c>
      <c r="M91" s="24">
        <v>0</v>
      </c>
      <c r="N91" s="24">
        <v>0</v>
      </c>
      <c r="O91" s="24">
        <f t="shared" si="22"/>
        <v>0</v>
      </c>
      <c r="P91" s="24">
        <f t="shared" si="14"/>
        <v>0</v>
      </c>
      <c r="Q91" s="24">
        <v>0</v>
      </c>
      <c r="R91" s="24">
        <v>0</v>
      </c>
      <c r="S91" s="24">
        <f t="shared" si="20"/>
        <v>0</v>
      </c>
      <c r="T91" s="24">
        <f t="shared" si="15"/>
        <v>0</v>
      </c>
    </row>
    <row r="92" spans="1:20" ht="12.75" customHeight="1" x14ac:dyDescent="0.2">
      <c r="A92" s="167"/>
      <c r="B92" s="35"/>
      <c r="C92" s="26" t="s">
        <v>53</v>
      </c>
      <c r="D92" s="162">
        <v>0</v>
      </c>
      <c r="E92" s="24">
        <v>0</v>
      </c>
      <c r="F92" s="24">
        <v>0</v>
      </c>
      <c r="G92" s="24">
        <v>0</v>
      </c>
      <c r="H92" s="24">
        <f t="shared" si="16"/>
        <v>0</v>
      </c>
      <c r="I92" s="24">
        <v>0</v>
      </c>
      <c r="J92" s="24">
        <v>0</v>
      </c>
      <c r="K92" s="24">
        <f t="shared" si="21"/>
        <v>0</v>
      </c>
      <c r="L92" s="24">
        <v>0</v>
      </c>
      <c r="M92" s="24">
        <v>0</v>
      </c>
      <c r="N92" s="24">
        <v>0</v>
      </c>
      <c r="O92" s="24">
        <f t="shared" si="22"/>
        <v>0</v>
      </c>
      <c r="P92" s="24">
        <f t="shared" si="14"/>
        <v>0</v>
      </c>
      <c r="Q92" s="24">
        <v>0</v>
      </c>
      <c r="R92" s="24">
        <v>0</v>
      </c>
      <c r="S92" s="24">
        <f t="shared" si="20"/>
        <v>0</v>
      </c>
      <c r="T92" s="24">
        <f t="shared" si="15"/>
        <v>0</v>
      </c>
    </row>
    <row r="93" spans="1:20" ht="12.75" customHeight="1" x14ac:dyDescent="0.2">
      <c r="A93" s="167"/>
      <c r="B93" s="35"/>
      <c r="C93" s="26" t="s">
        <v>81</v>
      </c>
      <c r="D93" s="162">
        <v>4</v>
      </c>
      <c r="E93" s="24">
        <v>5</v>
      </c>
      <c r="F93" s="24">
        <v>0</v>
      </c>
      <c r="G93" s="24">
        <v>0</v>
      </c>
      <c r="H93" s="24">
        <f t="shared" si="16"/>
        <v>5</v>
      </c>
      <c r="I93" s="24">
        <v>3</v>
      </c>
      <c r="J93" s="24">
        <v>0</v>
      </c>
      <c r="K93" s="24">
        <f t="shared" si="21"/>
        <v>8</v>
      </c>
      <c r="L93" s="24">
        <v>34.5</v>
      </c>
      <c r="M93" s="24">
        <v>109.5</v>
      </c>
      <c r="N93" s="24">
        <v>85.5</v>
      </c>
      <c r="O93" s="24">
        <f t="shared" si="22"/>
        <v>229.5</v>
      </c>
      <c r="P93" s="24">
        <f t="shared" si="14"/>
        <v>237.5</v>
      </c>
      <c r="Q93" s="24">
        <v>0</v>
      </c>
      <c r="R93" s="24">
        <v>0</v>
      </c>
      <c r="S93" s="24">
        <f t="shared" si="20"/>
        <v>0</v>
      </c>
      <c r="T93" s="24">
        <f t="shared" si="15"/>
        <v>237.5</v>
      </c>
    </row>
    <row r="94" spans="1:20" ht="12.75" customHeight="1" x14ac:dyDescent="0.2">
      <c r="A94" s="167"/>
      <c r="B94" s="35"/>
      <c r="C94" s="26" t="s">
        <v>68</v>
      </c>
      <c r="D94" s="162">
        <v>0</v>
      </c>
      <c r="E94" s="24">
        <v>0</v>
      </c>
      <c r="F94" s="24">
        <v>0</v>
      </c>
      <c r="G94" s="24">
        <v>0</v>
      </c>
      <c r="H94" s="24">
        <f t="shared" ref="H94:H157" si="23">+G94+F94+E94</f>
        <v>0</v>
      </c>
      <c r="I94" s="24">
        <v>0</v>
      </c>
      <c r="J94" s="24">
        <v>0</v>
      </c>
      <c r="K94" s="24">
        <f t="shared" si="21"/>
        <v>0</v>
      </c>
      <c r="L94" s="24">
        <v>0</v>
      </c>
      <c r="M94" s="24">
        <v>0</v>
      </c>
      <c r="N94" s="24">
        <v>0</v>
      </c>
      <c r="O94" s="24">
        <f t="shared" si="22"/>
        <v>0</v>
      </c>
      <c r="P94" s="24">
        <f t="shared" si="14"/>
        <v>0</v>
      </c>
      <c r="Q94" s="24">
        <v>0</v>
      </c>
      <c r="R94" s="24">
        <v>0</v>
      </c>
      <c r="S94" s="24">
        <f t="shared" si="20"/>
        <v>0</v>
      </c>
      <c r="T94" s="24">
        <f t="shared" si="15"/>
        <v>0</v>
      </c>
    </row>
    <row r="95" spans="1:20" ht="12.75" customHeight="1" x14ac:dyDescent="0.2">
      <c r="A95" s="167"/>
      <c r="B95" s="35"/>
      <c r="C95" s="26" t="s">
        <v>60</v>
      </c>
      <c r="D95" s="162">
        <v>3</v>
      </c>
      <c r="E95" s="24">
        <v>0</v>
      </c>
      <c r="F95" s="24">
        <v>5</v>
      </c>
      <c r="G95" s="24">
        <v>0</v>
      </c>
      <c r="H95" s="24">
        <f t="shared" si="23"/>
        <v>5</v>
      </c>
      <c r="I95" s="24">
        <v>3</v>
      </c>
      <c r="J95" s="24">
        <v>0</v>
      </c>
      <c r="K95" s="24">
        <f t="shared" si="21"/>
        <v>8</v>
      </c>
      <c r="L95" s="24">
        <v>30.5</v>
      </c>
      <c r="M95" s="24">
        <v>54.3</v>
      </c>
      <c r="N95" s="24">
        <v>23.2</v>
      </c>
      <c r="O95" s="24">
        <f t="shared" si="22"/>
        <v>108</v>
      </c>
      <c r="P95" s="24">
        <f t="shared" ref="P95:P158" si="24">+O95+K95</f>
        <v>116</v>
      </c>
      <c r="Q95" s="24">
        <v>0</v>
      </c>
      <c r="R95" s="24">
        <v>0</v>
      </c>
      <c r="S95" s="24">
        <f t="shared" ref="S95:S158" si="25">+R95+Q95</f>
        <v>0</v>
      </c>
      <c r="T95" s="24">
        <f t="shared" ref="T95:T158" si="26">+S95+P95</f>
        <v>116</v>
      </c>
    </row>
    <row r="96" spans="1:20" ht="12.75" customHeight="1" x14ac:dyDescent="0.2">
      <c r="A96" s="167"/>
      <c r="B96" s="35"/>
      <c r="C96" s="26" t="s">
        <v>75</v>
      </c>
      <c r="D96" s="162">
        <v>0</v>
      </c>
      <c r="E96" s="24">
        <v>0</v>
      </c>
      <c r="F96" s="24">
        <v>0</v>
      </c>
      <c r="G96" s="24">
        <v>0</v>
      </c>
      <c r="H96" s="24">
        <f t="shared" si="23"/>
        <v>0</v>
      </c>
      <c r="I96" s="24">
        <v>0</v>
      </c>
      <c r="J96" s="24">
        <v>0</v>
      </c>
      <c r="K96" s="24">
        <f t="shared" si="21"/>
        <v>0</v>
      </c>
      <c r="L96" s="24">
        <v>0</v>
      </c>
      <c r="M96" s="24">
        <v>0</v>
      </c>
      <c r="N96" s="24">
        <v>0</v>
      </c>
      <c r="O96" s="24">
        <f t="shared" si="22"/>
        <v>0</v>
      </c>
      <c r="P96" s="24">
        <f t="shared" si="24"/>
        <v>0</v>
      </c>
      <c r="Q96" s="24">
        <v>0</v>
      </c>
      <c r="R96" s="24">
        <v>0</v>
      </c>
      <c r="S96" s="24">
        <f t="shared" si="25"/>
        <v>0</v>
      </c>
      <c r="T96" s="24">
        <f t="shared" si="26"/>
        <v>0</v>
      </c>
    </row>
    <row r="97" spans="1:20" ht="12.75" customHeight="1" x14ac:dyDescent="0.2">
      <c r="A97" s="167"/>
      <c r="B97" s="85"/>
      <c r="C97" s="26" t="s">
        <v>70</v>
      </c>
      <c r="D97" s="162">
        <v>1</v>
      </c>
      <c r="E97" s="24">
        <v>0</v>
      </c>
      <c r="F97" s="24">
        <v>1</v>
      </c>
      <c r="G97" s="24">
        <v>0</v>
      </c>
      <c r="H97" s="24">
        <f t="shared" si="23"/>
        <v>1</v>
      </c>
      <c r="I97" s="24">
        <v>0</v>
      </c>
      <c r="J97" s="24">
        <v>4</v>
      </c>
      <c r="K97" s="24">
        <f t="shared" si="21"/>
        <v>5</v>
      </c>
      <c r="L97" s="24">
        <v>0</v>
      </c>
      <c r="M97" s="24">
        <v>45</v>
      </c>
      <c r="N97" s="24">
        <v>35</v>
      </c>
      <c r="O97" s="24">
        <f t="shared" si="22"/>
        <v>80</v>
      </c>
      <c r="P97" s="24">
        <f t="shared" si="24"/>
        <v>85</v>
      </c>
      <c r="Q97" s="24">
        <v>0</v>
      </c>
      <c r="R97" s="24">
        <v>0</v>
      </c>
      <c r="S97" s="24">
        <f t="shared" si="25"/>
        <v>0</v>
      </c>
      <c r="T97" s="24">
        <f t="shared" si="26"/>
        <v>85</v>
      </c>
    </row>
    <row r="98" spans="1:20" ht="12.75" customHeight="1" x14ac:dyDescent="0.2">
      <c r="A98" s="167"/>
      <c r="B98" s="35" t="s">
        <v>425</v>
      </c>
      <c r="C98" s="26" t="s">
        <v>73</v>
      </c>
      <c r="D98" s="162">
        <v>9</v>
      </c>
      <c r="E98" s="24">
        <v>420.6</v>
      </c>
      <c r="F98" s="24">
        <v>1002.15</v>
      </c>
      <c r="G98" s="24">
        <v>0</v>
      </c>
      <c r="H98" s="24">
        <f t="shared" si="23"/>
        <v>1422.75</v>
      </c>
      <c r="I98" s="24">
        <v>1741.25</v>
      </c>
      <c r="J98" s="24">
        <v>0</v>
      </c>
      <c r="K98" s="24">
        <f t="shared" si="21"/>
        <v>3164</v>
      </c>
      <c r="L98" s="24">
        <v>540</v>
      </c>
      <c r="M98" s="24">
        <v>1091.5</v>
      </c>
      <c r="N98" s="24">
        <v>484.75</v>
      </c>
      <c r="O98" s="24">
        <f t="shared" si="22"/>
        <v>2116.25</v>
      </c>
      <c r="P98" s="24">
        <f t="shared" si="24"/>
        <v>5280.25</v>
      </c>
      <c r="Q98" s="24">
        <v>2.5</v>
      </c>
      <c r="R98" s="24">
        <v>140.05000000000001</v>
      </c>
      <c r="S98" s="24">
        <f t="shared" si="25"/>
        <v>142.55000000000001</v>
      </c>
      <c r="T98" s="24">
        <f t="shared" si="26"/>
        <v>5422.8</v>
      </c>
    </row>
    <row r="99" spans="1:20" ht="12.75" customHeight="1" x14ac:dyDescent="0.2">
      <c r="A99" s="167"/>
      <c r="B99" s="35"/>
      <c r="C99" s="26" t="s">
        <v>69</v>
      </c>
      <c r="D99" s="162">
        <v>5</v>
      </c>
      <c r="E99" s="24">
        <v>15</v>
      </c>
      <c r="F99" s="24">
        <v>16.8</v>
      </c>
      <c r="G99" s="24">
        <v>0</v>
      </c>
      <c r="H99" s="24">
        <f t="shared" si="23"/>
        <v>31.8</v>
      </c>
      <c r="I99" s="24">
        <v>1.65</v>
      </c>
      <c r="J99" s="24">
        <v>0</v>
      </c>
      <c r="K99" s="24">
        <f t="shared" si="21"/>
        <v>33.450000000000003</v>
      </c>
      <c r="L99" s="24">
        <v>0</v>
      </c>
      <c r="M99" s="24">
        <v>1.4</v>
      </c>
      <c r="N99" s="24">
        <v>3.5</v>
      </c>
      <c r="O99" s="24">
        <f t="shared" si="22"/>
        <v>4.9000000000000004</v>
      </c>
      <c r="P99" s="24">
        <f t="shared" si="24"/>
        <v>38.35</v>
      </c>
      <c r="Q99" s="24">
        <v>0</v>
      </c>
      <c r="R99" s="24">
        <v>0</v>
      </c>
      <c r="S99" s="24">
        <f t="shared" si="25"/>
        <v>0</v>
      </c>
      <c r="T99" s="24">
        <f t="shared" si="26"/>
        <v>38.35</v>
      </c>
    </row>
    <row r="100" spans="1:20" ht="12.75" customHeight="1" x14ac:dyDescent="0.2">
      <c r="A100" s="167"/>
      <c r="B100" s="35"/>
      <c r="C100" s="26" t="s">
        <v>63</v>
      </c>
      <c r="D100" s="162">
        <v>5</v>
      </c>
      <c r="E100" s="24">
        <v>0</v>
      </c>
      <c r="F100" s="24">
        <v>0</v>
      </c>
      <c r="G100" s="24">
        <v>0</v>
      </c>
      <c r="H100" s="24">
        <f t="shared" si="23"/>
        <v>0</v>
      </c>
      <c r="I100" s="24">
        <v>0.1</v>
      </c>
      <c r="J100" s="24">
        <v>0.5</v>
      </c>
      <c r="K100" s="24">
        <f t="shared" si="21"/>
        <v>0.6</v>
      </c>
      <c r="L100" s="24">
        <v>0</v>
      </c>
      <c r="M100" s="24">
        <v>4.8</v>
      </c>
      <c r="N100" s="24">
        <v>3.8</v>
      </c>
      <c r="O100" s="24">
        <f t="shared" si="22"/>
        <v>8.6</v>
      </c>
      <c r="P100" s="24">
        <f t="shared" si="24"/>
        <v>9.1999999999999993</v>
      </c>
      <c r="Q100" s="24">
        <v>10</v>
      </c>
      <c r="R100" s="24">
        <v>6</v>
      </c>
      <c r="S100" s="24">
        <f t="shared" si="25"/>
        <v>16</v>
      </c>
      <c r="T100" s="24">
        <f t="shared" si="26"/>
        <v>25.2</v>
      </c>
    </row>
    <row r="101" spans="1:20" ht="12.75" customHeight="1" x14ac:dyDescent="0.2">
      <c r="A101" s="167"/>
      <c r="B101" s="35"/>
      <c r="C101" s="26" t="s">
        <v>59</v>
      </c>
      <c r="D101" s="162">
        <v>16</v>
      </c>
      <c r="E101" s="24">
        <v>4</v>
      </c>
      <c r="F101" s="24">
        <v>46</v>
      </c>
      <c r="G101" s="24">
        <v>0</v>
      </c>
      <c r="H101" s="24">
        <f t="shared" si="23"/>
        <v>50</v>
      </c>
      <c r="I101" s="24">
        <v>73</v>
      </c>
      <c r="J101" s="24">
        <v>0</v>
      </c>
      <c r="K101" s="24">
        <f t="shared" si="21"/>
        <v>123</v>
      </c>
      <c r="L101" s="24">
        <v>10.199999999999999</v>
      </c>
      <c r="M101" s="24">
        <v>1260.7</v>
      </c>
      <c r="N101" s="24">
        <v>1273.0999999999999</v>
      </c>
      <c r="O101" s="24">
        <f t="shared" si="22"/>
        <v>2544</v>
      </c>
      <c r="P101" s="24">
        <f t="shared" si="24"/>
        <v>2667</v>
      </c>
      <c r="Q101" s="24">
        <v>0</v>
      </c>
      <c r="R101" s="24">
        <v>0.7</v>
      </c>
      <c r="S101" s="24">
        <f t="shared" si="25"/>
        <v>0.7</v>
      </c>
      <c r="T101" s="24">
        <f t="shared" si="26"/>
        <v>2667.7</v>
      </c>
    </row>
    <row r="102" spans="1:20" ht="12.75" customHeight="1" x14ac:dyDescent="0.2">
      <c r="A102" s="167"/>
      <c r="B102" s="35"/>
      <c r="C102" s="26" t="s">
        <v>57</v>
      </c>
      <c r="D102" s="162">
        <v>3</v>
      </c>
      <c r="E102" s="24">
        <v>0</v>
      </c>
      <c r="F102" s="24">
        <v>0</v>
      </c>
      <c r="G102" s="24">
        <v>0</v>
      </c>
      <c r="H102" s="24">
        <f t="shared" si="23"/>
        <v>0</v>
      </c>
      <c r="I102" s="24">
        <v>0</v>
      </c>
      <c r="J102" s="24">
        <v>0</v>
      </c>
      <c r="K102" s="24">
        <f t="shared" si="21"/>
        <v>0</v>
      </c>
      <c r="L102" s="24">
        <v>0</v>
      </c>
      <c r="M102" s="24">
        <v>3.5</v>
      </c>
      <c r="N102" s="24">
        <v>14</v>
      </c>
      <c r="O102" s="24">
        <f t="shared" si="22"/>
        <v>17.5</v>
      </c>
      <c r="P102" s="24">
        <f t="shared" si="24"/>
        <v>17.5</v>
      </c>
      <c r="Q102" s="24">
        <v>0</v>
      </c>
      <c r="R102" s="24">
        <v>0</v>
      </c>
      <c r="S102" s="24">
        <f t="shared" si="25"/>
        <v>0</v>
      </c>
      <c r="T102" s="24">
        <f t="shared" si="26"/>
        <v>17.5</v>
      </c>
    </row>
    <row r="103" spans="1:20" ht="12.75" customHeight="1" x14ac:dyDescent="0.2">
      <c r="A103" s="167"/>
      <c r="B103" s="35"/>
      <c r="C103" s="165" t="s">
        <v>66</v>
      </c>
      <c r="D103" s="160">
        <v>3</v>
      </c>
      <c r="E103" s="25">
        <v>1</v>
      </c>
      <c r="F103" s="25">
        <v>3</v>
      </c>
      <c r="G103" s="25">
        <v>0</v>
      </c>
      <c r="H103" s="25">
        <f t="shared" si="23"/>
        <v>4</v>
      </c>
      <c r="I103" s="25">
        <v>18</v>
      </c>
      <c r="J103" s="25">
        <v>0</v>
      </c>
      <c r="K103" s="25">
        <f t="shared" si="21"/>
        <v>22</v>
      </c>
      <c r="L103" s="25">
        <v>60</v>
      </c>
      <c r="M103" s="25">
        <v>74.099999999999994</v>
      </c>
      <c r="N103" s="25">
        <v>97.1</v>
      </c>
      <c r="O103" s="25">
        <f t="shared" si="22"/>
        <v>231.2</v>
      </c>
      <c r="P103" s="25">
        <f t="shared" si="24"/>
        <v>253.2</v>
      </c>
      <c r="Q103" s="25">
        <v>5</v>
      </c>
      <c r="R103" s="25">
        <v>10</v>
      </c>
      <c r="S103" s="25">
        <f t="shared" si="25"/>
        <v>15</v>
      </c>
      <c r="T103" s="25">
        <f t="shared" si="26"/>
        <v>268.2</v>
      </c>
    </row>
    <row r="104" spans="1:20" ht="12.75" customHeight="1" x14ac:dyDescent="0.25">
      <c r="A104" s="230" t="s">
        <v>0</v>
      </c>
      <c r="B104" s="231"/>
      <c r="C104" s="232" t="s">
        <v>0</v>
      </c>
      <c r="D104" s="53">
        <f>SUM(D71:D103)</f>
        <v>169</v>
      </c>
      <c r="E104" s="54">
        <f>SUM(E71:E103)</f>
        <v>445.6</v>
      </c>
      <c r="F104" s="54">
        <f>SUM(F71:F103)</f>
        <v>1073.95</v>
      </c>
      <c r="G104" s="54">
        <f>SUM(G71:G103)</f>
        <v>0</v>
      </c>
      <c r="H104" s="54">
        <f t="shared" si="23"/>
        <v>1519.5500000000002</v>
      </c>
      <c r="I104" s="54">
        <f>SUM(I71:I103)</f>
        <v>1882.74</v>
      </c>
      <c r="J104" s="54">
        <f>SUM(J71:J103)</f>
        <v>4.5999999999999996</v>
      </c>
      <c r="K104" s="54">
        <f>+J104+I104+H104</f>
        <v>3406.8900000000003</v>
      </c>
      <c r="L104" s="54">
        <f>SUM(L71:L103)</f>
        <v>914.62</v>
      </c>
      <c r="M104" s="54">
        <f>SUM(M71:M103)</f>
        <v>3377.37</v>
      </c>
      <c r="N104" s="54">
        <f>SUM(N71:N103)</f>
        <v>2458.9699999999998</v>
      </c>
      <c r="O104" s="54">
        <f>+N104+M104+L104</f>
        <v>6750.96</v>
      </c>
      <c r="P104" s="54">
        <f t="shared" si="24"/>
        <v>10157.85</v>
      </c>
      <c r="Q104" s="54">
        <f>SUM(Q71:Q103)</f>
        <v>17.5</v>
      </c>
      <c r="R104" s="54">
        <f>SUM(R71:R103)</f>
        <v>158.75</v>
      </c>
      <c r="S104" s="54">
        <f t="shared" si="25"/>
        <v>176.25</v>
      </c>
      <c r="T104" s="55">
        <f t="shared" si="26"/>
        <v>10334.1</v>
      </c>
    </row>
    <row r="105" spans="1:20" ht="12.75" customHeight="1" x14ac:dyDescent="0.2">
      <c r="A105" s="172" t="s">
        <v>6</v>
      </c>
      <c r="B105" s="70" t="s">
        <v>86</v>
      </c>
      <c r="C105" s="161" t="s">
        <v>86</v>
      </c>
      <c r="D105" s="153">
        <v>34</v>
      </c>
      <c r="E105" s="154">
        <v>0.3</v>
      </c>
      <c r="F105" s="154">
        <v>0.5</v>
      </c>
      <c r="G105" s="154">
        <v>0.09</v>
      </c>
      <c r="H105" s="154">
        <f t="shared" si="23"/>
        <v>0.8899999999999999</v>
      </c>
      <c r="I105" s="154">
        <v>2.48</v>
      </c>
      <c r="J105" s="154">
        <v>0</v>
      </c>
      <c r="K105" s="154">
        <f t="shared" ref="K105:K134" si="27">SUM(H105:J105)</f>
        <v>3.37</v>
      </c>
      <c r="L105" s="154">
        <v>293.2</v>
      </c>
      <c r="M105" s="154">
        <v>64.86</v>
      </c>
      <c r="N105" s="154">
        <v>48.99</v>
      </c>
      <c r="O105" s="154">
        <f t="shared" si="22"/>
        <v>407.05</v>
      </c>
      <c r="P105" s="154">
        <f t="shared" si="24"/>
        <v>410.42</v>
      </c>
      <c r="Q105" s="154">
        <v>0</v>
      </c>
      <c r="R105" s="154">
        <v>0.5</v>
      </c>
      <c r="S105" s="154">
        <f t="shared" si="25"/>
        <v>0.5</v>
      </c>
      <c r="T105" s="154">
        <f t="shared" si="26"/>
        <v>410.92</v>
      </c>
    </row>
    <row r="106" spans="1:20" ht="12.75" customHeight="1" x14ac:dyDescent="0.2">
      <c r="A106" s="119"/>
      <c r="B106" s="71"/>
      <c r="C106" s="26" t="s">
        <v>272</v>
      </c>
      <c r="D106" s="162">
        <v>8</v>
      </c>
      <c r="E106" s="24">
        <v>0</v>
      </c>
      <c r="F106" s="24">
        <v>0</v>
      </c>
      <c r="G106" s="24">
        <v>0</v>
      </c>
      <c r="H106" s="24">
        <f t="shared" si="23"/>
        <v>0</v>
      </c>
      <c r="I106" s="24">
        <v>0.5</v>
      </c>
      <c r="J106" s="24">
        <v>0</v>
      </c>
      <c r="K106" s="24">
        <f t="shared" si="27"/>
        <v>0.5</v>
      </c>
      <c r="L106" s="24">
        <v>0.2</v>
      </c>
      <c r="M106" s="24">
        <v>21.6</v>
      </c>
      <c r="N106" s="24">
        <v>9.9</v>
      </c>
      <c r="O106" s="24">
        <f t="shared" si="22"/>
        <v>31.700000000000003</v>
      </c>
      <c r="P106" s="24">
        <f t="shared" si="24"/>
        <v>32.200000000000003</v>
      </c>
      <c r="Q106" s="24">
        <v>0</v>
      </c>
      <c r="R106" s="24">
        <v>7</v>
      </c>
      <c r="S106" s="24">
        <f t="shared" si="25"/>
        <v>7</v>
      </c>
      <c r="T106" s="24">
        <f t="shared" si="26"/>
        <v>39.200000000000003</v>
      </c>
    </row>
    <row r="107" spans="1:20" ht="12.75" customHeight="1" x14ac:dyDescent="0.2">
      <c r="A107" s="119"/>
      <c r="B107" s="71"/>
      <c r="C107" s="26" t="s">
        <v>101</v>
      </c>
      <c r="D107" s="162">
        <v>14</v>
      </c>
      <c r="E107" s="24">
        <v>0</v>
      </c>
      <c r="F107" s="24">
        <v>0</v>
      </c>
      <c r="G107" s="24">
        <v>0</v>
      </c>
      <c r="H107" s="24">
        <f t="shared" si="23"/>
        <v>0</v>
      </c>
      <c r="I107" s="24">
        <v>0.21</v>
      </c>
      <c r="J107" s="24">
        <v>0</v>
      </c>
      <c r="K107" s="24">
        <f t="shared" si="27"/>
        <v>0.21</v>
      </c>
      <c r="L107" s="24">
        <v>255.3</v>
      </c>
      <c r="M107" s="24">
        <v>7.69</v>
      </c>
      <c r="N107" s="24">
        <v>4.5</v>
      </c>
      <c r="O107" s="24">
        <f t="shared" si="22"/>
        <v>267.49</v>
      </c>
      <c r="P107" s="24">
        <f t="shared" si="24"/>
        <v>267.7</v>
      </c>
      <c r="Q107" s="24">
        <v>0.01</v>
      </c>
      <c r="R107" s="24">
        <v>0</v>
      </c>
      <c r="S107" s="24">
        <f t="shared" si="25"/>
        <v>0.01</v>
      </c>
      <c r="T107" s="24">
        <f t="shared" si="26"/>
        <v>267.70999999999998</v>
      </c>
    </row>
    <row r="108" spans="1:20" ht="12.75" customHeight="1" x14ac:dyDescent="0.2">
      <c r="A108" s="119"/>
      <c r="B108" s="71"/>
      <c r="C108" s="26" t="s">
        <v>106</v>
      </c>
      <c r="D108" s="162">
        <v>3</v>
      </c>
      <c r="E108" s="24">
        <v>0</v>
      </c>
      <c r="F108" s="24">
        <v>0</v>
      </c>
      <c r="G108" s="24">
        <v>0</v>
      </c>
      <c r="H108" s="24">
        <f t="shared" si="23"/>
        <v>0</v>
      </c>
      <c r="I108" s="24">
        <v>1</v>
      </c>
      <c r="J108" s="24">
        <v>0</v>
      </c>
      <c r="K108" s="24">
        <f t="shared" si="27"/>
        <v>1</v>
      </c>
      <c r="L108" s="24">
        <v>0</v>
      </c>
      <c r="M108" s="24">
        <v>1.1000000000000001</v>
      </c>
      <c r="N108" s="24">
        <v>0.9</v>
      </c>
      <c r="O108" s="24">
        <f t="shared" si="22"/>
        <v>2</v>
      </c>
      <c r="P108" s="24">
        <f t="shared" si="24"/>
        <v>3</v>
      </c>
      <c r="Q108" s="24">
        <v>0</v>
      </c>
      <c r="R108" s="24">
        <v>0</v>
      </c>
      <c r="S108" s="24">
        <f t="shared" si="25"/>
        <v>0</v>
      </c>
      <c r="T108" s="24">
        <f t="shared" si="26"/>
        <v>3</v>
      </c>
    </row>
    <row r="109" spans="1:20" ht="12.75" customHeight="1" x14ac:dyDescent="0.2">
      <c r="A109" s="119"/>
      <c r="B109" s="71"/>
      <c r="C109" s="26" t="s">
        <v>107</v>
      </c>
      <c r="D109" s="162">
        <v>12</v>
      </c>
      <c r="E109" s="24">
        <v>0</v>
      </c>
      <c r="F109" s="24">
        <v>0</v>
      </c>
      <c r="G109" s="24">
        <v>0.31</v>
      </c>
      <c r="H109" s="24">
        <f t="shared" si="23"/>
        <v>0.31</v>
      </c>
      <c r="I109" s="24">
        <v>0.13</v>
      </c>
      <c r="J109" s="24">
        <v>0</v>
      </c>
      <c r="K109" s="24">
        <f t="shared" si="27"/>
        <v>0.44</v>
      </c>
      <c r="L109" s="24">
        <v>0</v>
      </c>
      <c r="M109" s="24">
        <v>1.51</v>
      </c>
      <c r="N109" s="24">
        <v>1.51</v>
      </c>
      <c r="O109" s="24">
        <f t="shared" si="22"/>
        <v>3.02</v>
      </c>
      <c r="P109" s="24">
        <f t="shared" si="24"/>
        <v>3.46</v>
      </c>
      <c r="Q109" s="24">
        <v>0</v>
      </c>
      <c r="R109" s="24">
        <v>9.5</v>
      </c>
      <c r="S109" s="24">
        <f t="shared" si="25"/>
        <v>9.5</v>
      </c>
      <c r="T109" s="24">
        <f t="shared" si="26"/>
        <v>12.96</v>
      </c>
    </row>
    <row r="110" spans="1:20" ht="12.75" customHeight="1" x14ac:dyDescent="0.2">
      <c r="A110" s="119"/>
      <c r="B110" s="71"/>
      <c r="C110" s="26" t="s">
        <v>90</v>
      </c>
      <c r="D110" s="162">
        <v>16</v>
      </c>
      <c r="E110" s="24">
        <v>0</v>
      </c>
      <c r="F110" s="24">
        <v>0</v>
      </c>
      <c r="G110" s="24">
        <v>0.38</v>
      </c>
      <c r="H110" s="24">
        <f t="shared" si="23"/>
        <v>0.38</v>
      </c>
      <c r="I110" s="24">
        <v>4.25</v>
      </c>
      <c r="J110" s="24">
        <v>0</v>
      </c>
      <c r="K110" s="24">
        <f t="shared" si="27"/>
        <v>4.63</v>
      </c>
      <c r="L110" s="24">
        <v>0</v>
      </c>
      <c r="M110" s="24">
        <v>3.63</v>
      </c>
      <c r="N110" s="24">
        <v>1.54</v>
      </c>
      <c r="O110" s="24">
        <f t="shared" si="22"/>
        <v>5.17</v>
      </c>
      <c r="P110" s="24">
        <f t="shared" si="24"/>
        <v>9.8000000000000007</v>
      </c>
      <c r="Q110" s="24">
        <v>0</v>
      </c>
      <c r="R110" s="24">
        <v>0.7</v>
      </c>
      <c r="S110" s="24">
        <f t="shared" si="25"/>
        <v>0.7</v>
      </c>
      <c r="T110" s="24">
        <f t="shared" si="26"/>
        <v>10.5</v>
      </c>
    </row>
    <row r="111" spans="1:20" ht="12.75" customHeight="1" x14ac:dyDescent="0.2">
      <c r="A111" s="119"/>
      <c r="B111" s="71"/>
      <c r="C111" s="26" t="s">
        <v>89</v>
      </c>
      <c r="D111" s="162">
        <v>13</v>
      </c>
      <c r="E111" s="24">
        <v>3.5</v>
      </c>
      <c r="F111" s="24">
        <v>0.82</v>
      </c>
      <c r="G111" s="24">
        <v>29</v>
      </c>
      <c r="H111" s="24">
        <f t="shared" si="23"/>
        <v>33.32</v>
      </c>
      <c r="I111" s="24">
        <v>1.5</v>
      </c>
      <c r="J111" s="24">
        <v>0</v>
      </c>
      <c r="K111" s="24">
        <f t="shared" si="27"/>
        <v>34.82</v>
      </c>
      <c r="L111" s="24">
        <v>0</v>
      </c>
      <c r="M111" s="24">
        <v>2.59</v>
      </c>
      <c r="N111" s="24">
        <v>2.35</v>
      </c>
      <c r="O111" s="24">
        <f t="shared" si="22"/>
        <v>4.9399999999999995</v>
      </c>
      <c r="P111" s="24">
        <f t="shared" si="24"/>
        <v>39.76</v>
      </c>
      <c r="Q111" s="24">
        <v>0</v>
      </c>
      <c r="R111" s="24">
        <v>0.01</v>
      </c>
      <c r="S111" s="24">
        <f t="shared" si="25"/>
        <v>0.01</v>
      </c>
      <c r="T111" s="24">
        <f t="shared" si="26"/>
        <v>39.769999999999996</v>
      </c>
    </row>
    <row r="112" spans="1:20" ht="12.75" customHeight="1" x14ac:dyDescent="0.2">
      <c r="A112" s="119"/>
      <c r="B112" s="71"/>
      <c r="C112" s="26" t="s">
        <v>94</v>
      </c>
      <c r="D112" s="162">
        <v>12</v>
      </c>
      <c r="E112" s="24">
        <v>1.9</v>
      </c>
      <c r="F112" s="24">
        <v>0.1</v>
      </c>
      <c r="G112" s="24">
        <v>0</v>
      </c>
      <c r="H112" s="24">
        <f t="shared" si="23"/>
        <v>2</v>
      </c>
      <c r="I112" s="24">
        <v>6</v>
      </c>
      <c r="J112" s="24">
        <v>0</v>
      </c>
      <c r="K112" s="24">
        <f t="shared" si="27"/>
        <v>8</v>
      </c>
      <c r="L112" s="24">
        <v>0</v>
      </c>
      <c r="M112" s="24">
        <v>18.2</v>
      </c>
      <c r="N112" s="24">
        <v>7.2</v>
      </c>
      <c r="O112" s="24">
        <f t="shared" si="22"/>
        <v>25.4</v>
      </c>
      <c r="P112" s="24">
        <f t="shared" si="24"/>
        <v>33.4</v>
      </c>
      <c r="Q112" s="24">
        <v>0</v>
      </c>
      <c r="R112" s="24">
        <v>0</v>
      </c>
      <c r="S112" s="24">
        <f t="shared" si="25"/>
        <v>0</v>
      </c>
      <c r="T112" s="24">
        <f t="shared" si="26"/>
        <v>33.4</v>
      </c>
    </row>
    <row r="113" spans="1:20" ht="12.75" customHeight="1" x14ac:dyDescent="0.2">
      <c r="A113" s="119"/>
      <c r="B113" s="87"/>
      <c r="C113" s="26" t="s">
        <v>102</v>
      </c>
      <c r="D113" s="162">
        <v>7</v>
      </c>
      <c r="E113" s="24">
        <v>0.5</v>
      </c>
      <c r="F113" s="24">
        <v>3.8</v>
      </c>
      <c r="G113" s="24">
        <v>0</v>
      </c>
      <c r="H113" s="24">
        <f t="shared" si="23"/>
        <v>4.3</v>
      </c>
      <c r="I113" s="24">
        <v>2</v>
      </c>
      <c r="J113" s="24">
        <v>2</v>
      </c>
      <c r="K113" s="24">
        <f t="shared" si="27"/>
        <v>8.3000000000000007</v>
      </c>
      <c r="L113" s="24">
        <v>0.2</v>
      </c>
      <c r="M113" s="24">
        <v>5.9</v>
      </c>
      <c r="N113" s="24">
        <v>9.15</v>
      </c>
      <c r="O113" s="24">
        <f t="shared" si="22"/>
        <v>15.25</v>
      </c>
      <c r="P113" s="24">
        <f t="shared" si="24"/>
        <v>23.55</v>
      </c>
      <c r="Q113" s="24">
        <v>0.25</v>
      </c>
      <c r="R113" s="24">
        <v>1.2</v>
      </c>
      <c r="S113" s="24">
        <f t="shared" si="25"/>
        <v>1.45</v>
      </c>
      <c r="T113" s="24">
        <f t="shared" si="26"/>
        <v>25</v>
      </c>
    </row>
    <row r="114" spans="1:20" ht="12.75" customHeight="1" x14ac:dyDescent="0.2">
      <c r="A114" s="119"/>
      <c r="B114" s="71" t="s">
        <v>105</v>
      </c>
      <c r="C114" s="26" t="s">
        <v>105</v>
      </c>
      <c r="D114" s="162">
        <v>39</v>
      </c>
      <c r="E114" s="24">
        <v>0</v>
      </c>
      <c r="F114" s="24">
        <v>0</v>
      </c>
      <c r="G114" s="24">
        <v>0.01</v>
      </c>
      <c r="H114" s="24">
        <f t="shared" si="23"/>
        <v>0.01</v>
      </c>
      <c r="I114" s="24">
        <v>5.9</v>
      </c>
      <c r="J114" s="24">
        <v>0</v>
      </c>
      <c r="K114" s="24">
        <f t="shared" si="27"/>
        <v>5.91</v>
      </c>
      <c r="L114" s="24">
        <v>1.55</v>
      </c>
      <c r="M114" s="24">
        <v>38.81</v>
      </c>
      <c r="N114" s="24">
        <v>62.02</v>
      </c>
      <c r="O114" s="24">
        <f t="shared" si="22"/>
        <v>102.38</v>
      </c>
      <c r="P114" s="24">
        <f t="shared" si="24"/>
        <v>108.28999999999999</v>
      </c>
      <c r="Q114" s="24">
        <v>1.2</v>
      </c>
      <c r="R114" s="24">
        <v>1.05</v>
      </c>
      <c r="S114" s="24">
        <f t="shared" si="25"/>
        <v>2.25</v>
      </c>
      <c r="T114" s="24">
        <f t="shared" si="26"/>
        <v>110.53999999999999</v>
      </c>
    </row>
    <row r="115" spans="1:20" ht="12.75" customHeight="1" x14ac:dyDescent="0.2">
      <c r="A115" s="119"/>
      <c r="B115" s="71"/>
      <c r="C115" s="26" t="s">
        <v>103</v>
      </c>
      <c r="D115" s="162">
        <v>17</v>
      </c>
      <c r="E115" s="24">
        <v>0</v>
      </c>
      <c r="F115" s="24">
        <v>0</v>
      </c>
      <c r="G115" s="24">
        <v>0</v>
      </c>
      <c r="H115" s="24">
        <f t="shared" si="23"/>
        <v>0</v>
      </c>
      <c r="I115" s="24">
        <v>11.5</v>
      </c>
      <c r="J115" s="24">
        <v>0</v>
      </c>
      <c r="K115" s="24">
        <f t="shared" si="27"/>
        <v>11.5</v>
      </c>
      <c r="L115" s="24">
        <v>0</v>
      </c>
      <c r="M115" s="24">
        <v>19.57</v>
      </c>
      <c r="N115" s="24">
        <v>24.16</v>
      </c>
      <c r="O115" s="24">
        <f t="shared" si="22"/>
        <v>43.730000000000004</v>
      </c>
      <c r="P115" s="24">
        <f t="shared" si="24"/>
        <v>55.230000000000004</v>
      </c>
      <c r="Q115" s="24">
        <v>6.5</v>
      </c>
      <c r="R115" s="24">
        <v>12.8</v>
      </c>
      <c r="S115" s="24">
        <f t="shared" si="25"/>
        <v>19.3</v>
      </c>
      <c r="T115" s="24">
        <f t="shared" si="26"/>
        <v>74.53</v>
      </c>
    </row>
    <row r="116" spans="1:20" ht="12.75" customHeight="1" x14ac:dyDescent="0.2">
      <c r="A116" s="119"/>
      <c r="B116" s="71"/>
      <c r="C116" s="26" t="s">
        <v>96</v>
      </c>
      <c r="D116" s="162">
        <v>8</v>
      </c>
      <c r="E116" s="24">
        <v>0</v>
      </c>
      <c r="F116" s="24">
        <v>0</v>
      </c>
      <c r="G116" s="24">
        <v>0</v>
      </c>
      <c r="H116" s="24">
        <f t="shared" si="23"/>
        <v>0</v>
      </c>
      <c r="I116" s="24">
        <v>2.7</v>
      </c>
      <c r="J116" s="24">
        <v>0</v>
      </c>
      <c r="K116" s="24">
        <f t="shared" si="27"/>
        <v>2.7</v>
      </c>
      <c r="L116" s="24">
        <v>0.5</v>
      </c>
      <c r="M116" s="24">
        <v>12.6</v>
      </c>
      <c r="N116" s="24">
        <v>13.9</v>
      </c>
      <c r="O116" s="24">
        <f t="shared" si="22"/>
        <v>27</v>
      </c>
      <c r="P116" s="24">
        <f>+O116+K116</f>
        <v>29.7</v>
      </c>
      <c r="Q116" s="24">
        <v>0</v>
      </c>
      <c r="R116" s="24">
        <v>0</v>
      </c>
      <c r="S116" s="24">
        <f>+R116+Q116</f>
        <v>0</v>
      </c>
      <c r="T116" s="24">
        <f>+S116+P116</f>
        <v>29.7</v>
      </c>
    </row>
    <row r="117" spans="1:20" ht="12.75" customHeight="1" x14ac:dyDescent="0.2">
      <c r="A117" s="119"/>
      <c r="B117" s="71"/>
      <c r="C117" s="26" t="s">
        <v>100</v>
      </c>
      <c r="D117" s="162">
        <v>14</v>
      </c>
      <c r="E117" s="24">
        <v>4.5</v>
      </c>
      <c r="F117" s="24">
        <v>0</v>
      </c>
      <c r="G117" s="24">
        <v>0</v>
      </c>
      <c r="H117" s="24">
        <f t="shared" si="23"/>
        <v>4.5</v>
      </c>
      <c r="I117" s="24">
        <v>4.8499999999999996</v>
      </c>
      <c r="J117" s="24">
        <v>0</v>
      </c>
      <c r="K117" s="24">
        <f t="shared" si="27"/>
        <v>9.35</v>
      </c>
      <c r="L117" s="24">
        <v>0</v>
      </c>
      <c r="M117" s="24">
        <v>24.55</v>
      </c>
      <c r="N117" s="24">
        <v>46.51</v>
      </c>
      <c r="O117" s="24">
        <f t="shared" si="22"/>
        <v>71.06</v>
      </c>
      <c r="P117" s="24">
        <f t="shared" si="24"/>
        <v>80.41</v>
      </c>
      <c r="Q117" s="24">
        <v>1</v>
      </c>
      <c r="R117" s="24">
        <v>1.2</v>
      </c>
      <c r="S117" s="24">
        <f t="shared" si="25"/>
        <v>2.2000000000000002</v>
      </c>
      <c r="T117" s="24">
        <f t="shared" si="26"/>
        <v>82.61</v>
      </c>
    </row>
    <row r="118" spans="1:20" ht="12.75" customHeight="1" x14ac:dyDescent="0.2">
      <c r="A118" s="119"/>
      <c r="B118" s="71"/>
      <c r="C118" s="26" t="s">
        <v>98</v>
      </c>
      <c r="D118" s="162">
        <v>21</v>
      </c>
      <c r="E118" s="24">
        <v>2.2000000000000002</v>
      </c>
      <c r="F118" s="24">
        <v>25</v>
      </c>
      <c r="G118" s="24">
        <v>149.4</v>
      </c>
      <c r="H118" s="24">
        <f t="shared" si="23"/>
        <v>176.6</v>
      </c>
      <c r="I118" s="24">
        <v>0</v>
      </c>
      <c r="J118" s="24">
        <v>1</v>
      </c>
      <c r="K118" s="24">
        <f t="shared" si="27"/>
        <v>177.6</v>
      </c>
      <c r="L118" s="24">
        <v>0.51</v>
      </c>
      <c r="M118" s="24">
        <v>46.91</v>
      </c>
      <c r="N118" s="24">
        <v>54.66</v>
      </c>
      <c r="O118" s="24">
        <f t="shared" si="22"/>
        <v>102.07999999999998</v>
      </c>
      <c r="P118" s="24">
        <f>+O118+K118</f>
        <v>279.67999999999995</v>
      </c>
      <c r="Q118" s="24">
        <v>0</v>
      </c>
      <c r="R118" s="24">
        <v>41.3</v>
      </c>
      <c r="S118" s="24">
        <f>+R118+Q118</f>
        <v>41.3</v>
      </c>
      <c r="T118" s="24">
        <f>+S118+P118</f>
        <v>320.97999999999996</v>
      </c>
    </row>
    <row r="119" spans="1:20" ht="12.75" customHeight="1" x14ac:dyDescent="0.2">
      <c r="A119" s="119"/>
      <c r="B119" s="71"/>
      <c r="C119" s="26" t="s">
        <v>93</v>
      </c>
      <c r="D119" s="162">
        <v>31</v>
      </c>
      <c r="E119" s="24">
        <v>50</v>
      </c>
      <c r="F119" s="24">
        <v>0</v>
      </c>
      <c r="G119" s="24">
        <v>0</v>
      </c>
      <c r="H119" s="24">
        <f t="shared" si="23"/>
        <v>50</v>
      </c>
      <c r="I119" s="24">
        <v>1</v>
      </c>
      <c r="J119" s="24">
        <v>0</v>
      </c>
      <c r="K119" s="24">
        <f t="shared" si="27"/>
        <v>51</v>
      </c>
      <c r="L119" s="24">
        <v>1.05</v>
      </c>
      <c r="M119" s="24">
        <v>99.25</v>
      </c>
      <c r="N119" s="24">
        <v>163.21</v>
      </c>
      <c r="O119" s="24">
        <f t="shared" si="22"/>
        <v>263.51</v>
      </c>
      <c r="P119" s="24">
        <f t="shared" si="24"/>
        <v>314.51</v>
      </c>
      <c r="Q119" s="24">
        <v>29</v>
      </c>
      <c r="R119" s="24">
        <v>0</v>
      </c>
      <c r="S119" s="24">
        <f t="shared" si="25"/>
        <v>29</v>
      </c>
      <c r="T119" s="24">
        <f t="shared" si="26"/>
        <v>343.51</v>
      </c>
    </row>
    <row r="120" spans="1:20" ht="12.75" customHeight="1" x14ac:dyDescent="0.2">
      <c r="A120" s="119"/>
      <c r="B120" s="71"/>
      <c r="C120" s="26" t="s">
        <v>85</v>
      </c>
      <c r="D120" s="162">
        <v>18</v>
      </c>
      <c r="E120" s="24">
        <v>4.01</v>
      </c>
      <c r="F120" s="24">
        <v>5.47</v>
      </c>
      <c r="G120" s="24">
        <v>0.16</v>
      </c>
      <c r="H120" s="24">
        <f t="shared" si="23"/>
        <v>9.64</v>
      </c>
      <c r="I120" s="24">
        <v>0</v>
      </c>
      <c r="J120" s="24">
        <v>0</v>
      </c>
      <c r="K120" s="24">
        <f t="shared" si="27"/>
        <v>9.64</v>
      </c>
      <c r="L120" s="24">
        <v>0</v>
      </c>
      <c r="M120" s="24">
        <v>8.14</v>
      </c>
      <c r="N120" s="24">
        <v>20.93</v>
      </c>
      <c r="O120" s="24">
        <f t="shared" si="22"/>
        <v>29.07</v>
      </c>
      <c r="P120" s="24">
        <f>+O120+K120</f>
        <v>38.71</v>
      </c>
      <c r="Q120" s="24">
        <v>2.8</v>
      </c>
      <c r="R120" s="24">
        <v>0.11</v>
      </c>
      <c r="S120" s="24">
        <f>+R120+Q120</f>
        <v>2.9099999999999997</v>
      </c>
      <c r="T120" s="24">
        <f>+S120+P120</f>
        <v>41.62</v>
      </c>
    </row>
    <row r="121" spans="1:20" ht="12.75" customHeight="1" x14ac:dyDescent="0.2">
      <c r="A121" s="119"/>
      <c r="B121" s="71"/>
      <c r="C121" s="26" t="s">
        <v>84</v>
      </c>
      <c r="D121" s="162">
        <v>53</v>
      </c>
      <c r="E121" s="24">
        <v>0.55000000000000004</v>
      </c>
      <c r="F121" s="24">
        <v>0</v>
      </c>
      <c r="G121" s="24">
        <v>5.62</v>
      </c>
      <c r="H121" s="24">
        <f t="shared" si="23"/>
        <v>6.17</v>
      </c>
      <c r="I121" s="24">
        <v>1.1100000000000001</v>
      </c>
      <c r="J121" s="24">
        <v>0</v>
      </c>
      <c r="K121" s="24">
        <f t="shared" si="27"/>
        <v>7.28</v>
      </c>
      <c r="L121" s="24">
        <v>0</v>
      </c>
      <c r="M121" s="24">
        <v>6.77</v>
      </c>
      <c r="N121" s="24">
        <v>1.42</v>
      </c>
      <c r="O121" s="24">
        <f t="shared" si="22"/>
        <v>8.19</v>
      </c>
      <c r="P121" s="24">
        <f t="shared" si="24"/>
        <v>15.469999999999999</v>
      </c>
      <c r="Q121" s="24">
        <v>0</v>
      </c>
      <c r="R121" s="24">
        <v>0.91</v>
      </c>
      <c r="S121" s="24">
        <f t="shared" si="25"/>
        <v>0.91</v>
      </c>
      <c r="T121" s="24">
        <f t="shared" si="26"/>
        <v>16.38</v>
      </c>
    </row>
    <row r="122" spans="1:20" ht="12.75" customHeight="1" x14ac:dyDescent="0.2">
      <c r="A122" s="119"/>
      <c r="B122" s="71"/>
      <c r="C122" s="26" t="s">
        <v>88</v>
      </c>
      <c r="D122" s="162">
        <v>12</v>
      </c>
      <c r="E122" s="24">
        <v>0.16</v>
      </c>
      <c r="F122" s="24">
        <v>0.5</v>
      </c>
      <c r="G122" s="24">
        <v>0.5</v>
      </c>
      <c r="H122" s="24">
        <f t="shared" si="23"/>
        <v>1.1599999999999999</v>
      </c>
      <c r="I122" s="24">
        <v>0</v>
      </c>
      <c r="J122" s="24">
        <v>0</v>
      </c>
      <c r="K122" s="24">
        <f t="shared" si="27"/>
        <v>1.1599999999999999</v>
      </c>
      <c r="L122" s="24">
        <v>0</v>
      </c>
      <c r="M122" s="24">
        <v>0.12</v>
      </c>
      <c r="N122" s="24">
        <v>0.02</v>
      </c>
      <c r="O122" s="24">
        <f t="shared" si="22"/>
        <v>0.13999999999999999</v>
      </c>
      <c r="P122" s="24">
        <f t="shared" si="24"/>
        <v>1.2999999999999998</v>
      </c>
      <c r="Q122" s="24">
        <v>1</v>
      </c>
      <c r="R122" s="24">
        <v>0.01</v>
      </c>
      <c r="S122" s="24">
        <f t="shared" si="25"/>
        <v>1.01</v>
      </c>
      <c r="T122" s="24">
        <f t="shared" si="26"/>
        <v>2.3099999999999996</v>
      </c>
    </row>
    <row r="123" spans="1:20" ht="12.75" customHeight="1" x14ac:dyDescent="0.2">
      <c r="A123" s="119"/>
      <c r="B123" s="87"/>
      <c r="C123" s="26" t="s">
        <v>293</v>
      </c>
      <c r="D123" s="162">
        <v>12</v>
      </c>
      <c r="E123" s="24">
        <v>0</v>
      </c>
      <c r="F123" s="24">
        <v>0</v>
      </c>
      <c r="G123" s="24">
        <v>0</v>
      </c>
      <c r="H123" s="24">
        <f t="shared" si="23"/>
        <v>0</v>
      </c>
      <c r="I123" s="24">
        <v>10.1</v>
      </c>
      <c r="J123" s="24">
        <v>0</v>
      </c>
      <c r="K123" s="24">
        <f t="shared" si="27"/>
        <v>10.1</v>
      </c>
      <c r="L123" s="24">
        <v>0</v>
      </c>
      <c r="M123" s="24">
        <v>8.35</v>
      </c>
      <c r="N123" s="24">
        <v>26.55</v>
      </c>
      <c r="O123" s="24">
        <f t="shared" si="22"/>
        <v>34.9</v>
      </c>
      <c r="P123" s="24">
        <f t="shared" si="24"/>
        <v>45</v>
      </c>
      <c r="Q123" s="24">
        <v>0</v>
      </c>
      <c r="R123" s="24">
        <v>0</v>
      </c>
      <c r="S123" s="24">
        <f t="shared" si="25"/>
        <v>0</v>
      </c>
      <c r="T123" s="24">
        <f t="shared" si="26"/>
        <v>45</v>
      </c>
    </row>
    <row r="124" spans="1:20" ht="12.75" customHeight="1" x14ac:dyDescent="0.2">
      <c r="A124" s="119"/>
      <c r="B124" s="71" t="s">
        <v>91</v>
      </c>
      <c r="C124" s="26" t="s">
        <v>91</v>
      </c>
      <c r="D124" s="162">
        <v>24</v>
      </c>
      <c r="E124" s="24">
        <v>11.3</v>
      </c>
      <c r="F124" s="24">
        <v>0</v>
      </c>
      <c r="G124" s="24">
        <v>0.2</v>
      </c>
      <c r="H124" s="24">
        <f t="shared" si="23"/>
        <v>11.5</v>
      </c>
      <c r="I124" s="24">
        <v>7.4</v>
      </c>
      <c r="J124" s="24">
        <v>0</v>
      </c>
      <c r="K124" s="24">
        <f t="shared" si="27"/>
        <v>18.899999999999999</v>
      </c>
      <c r="L124" s="24">
        <v>39.6</v>
      </c>
      <c r="M124" s="24">
        <v>15.43</v>
      </c>
      <c r="N124" s="24">
        <v>29</v>
      </c>
      <c r="O124" s="24">
        <f t="shared" si="22"/>
        <v>84.03</v>
      </c>
      <c r="P124" s="24">
        <f t="shared" si="24"/>
        <v>102.93</v>
      </c>
      <c r="Q124" s="24">
        <v>0.5</v>
      </c>
      <c r="R124" s="24">
        <v>0.04</v>
      </c>
      <c r="S124" s="24">
        <f t="shared" si="25"/>
        <v>0.54</v>
      </c>
      <c r="T124" s="24">
        <f t="shared" si="26"/>
        <v>103.47000000000001</v>
      </c>
    </row>
    <row r="125" spans="1:20" ht="12.75" customHeight="1" x14ac:dyDescent="0.2">
      <c r="A125" s="119"/>
      <c r="B125" s="71"/>
      <c r="C125" s="26" t="s">
        <v>109</v>
      </c>
      <c r="D125" s="162">
        <v>5</v>
      </c>
      <c r="E125" s="24">
        <v>0</v>
      </c>
      <c r="F125" s="24">
        <v>0</v>
      </c>
      <c r="G125" s="24">
        <v>0.5</v>
      </c>
      <c r="H125" s="24">
        <f t="shared" si="23"/>
        <v>0.5</v>
      </c>
      <c r="I125" s="24">
        <v>0.6</v>
      </c>
      <c r="J125" s="24">
        <v>0</v>
      </c>
      <c r="K125" s="24">
        <f t="shared" si="27"/>
        <v>1.1000000000000001</v>
      </c>
      <c r="L125" s="24">
        <v>2</v>
      </c>
      <c r="M125" s="24">
        <v>14</v>
      </c>
      <c r="N125" s="24">
        <v>30.9</v>
      </c>
      <c r="O125" s="24">
        <f t="shared" si="22"/>
        <v>46.9</v>
      </c>
      <c r="P125" s="24">
        <f t="shared" si="24"/>
        <v>48</v>
      </c>
      <c r="Q125" s="24">
        <v>0</v>
      </c>
      <c r="R125" s="24">
        <v>0</v>
      </c>
      <c r="S125" s="24">
        <f t="shared" si="25"/>
        <v>0</v>
      </c>
      <c r="T125" s="24">
        <f t="shared" si="26"/>
        <v>48</v>
      </c>
    </row>
    <row r="126" spans="1:20" ht="12.75" customHeight="1" x14ac:dyDescent="0.2">
      <c r="A126" s="119"/>
      <c r="B126" s="71"/>
      <c r="C126" s="26" t="s">
        <v>83</v>
      </c>
      <c r="D126" s="162">
        <v>6</v>
      </c>
      <c r="E126" s="24">
        <v>0</v>
      </c>
      <c r="F126" s="24">
        <v>0</v>
      </c>
      <c r="G126" s="24">
        <v>0.03</v>
      </c>
      <c r="H126" s="24">
        <f t="shared" si="23"/>
        <v>0.03</v>
      </c>
      <c r="I126" s="24">
        <v>0</v>
      </c>
      <c r="J126" s="24">
        <v>0</v>
      </c>
      <c r="K126" s="24">
        <f t="shared" si="27"/>
        <v>0.03</v>
      </c>
      <c r="L126" s="24">
        <v>0</v>
      </c>
      <c r="M126" s="24">
        <v>1.65</v>
      </c>
      <c r="N126" s="24">
        <v>2.2000000000000002</v>
      </c>
      <c r="O126" s="24">
        <f t="shared" si="22"/>
        <v>3.85</v>
      </c>
      <c r="P126" s="24">
        <f t="shared" si="24"/>
        <v>3.88</v>
      </c>
      <c r="Q126" s="24">
        <v>0</v>
      </c>
      <c r="R126" s="24">
        <v>0</v>
      </c>
      <c r="S126" s="24">
        <f t="shared" si="25"/>
        <v>0</v>
      </c>
      <c r="T126" s="24">
        <f t="shared" si="26"/>
        <v>3.88</v>
      </c>
    </row>
    <row r="127" spans="1:20" ht="12.75" customHeight="1" x14ac:dyDescent="0.2">
      <c r="A127" s="119"/>
      <c r="B127" s="71"/>
      <c r="C127" s="26" t="s">
        <v>92</v>
      </c>
      <c r="D127" s="162">
        <v>17</v>
      </c>
      <c r="E127" s="24">
        <v>0</v>
      </c>
      <c r="F127" s="24">
        <v>0</v>
      </c>
      <c r="G127" s="24">
        <v>1.18</v>
      </c>
      <c r="H127" s="24">
        <f t="shared" si="23"/>
        <v>1.18</v>
      </c>
      <c r="I127" s="24">
        <v>4.5</v>
      </c>
      <c r="J127" s="24">
        <v>0</v>
      </c>
      <c r="K127" s="24">
        <f t="shared" si="27"/>
        <v>5.68</v>
      </c>
      <c r="L127" s="24">
        <v>1.9</v>
      </c>
      <c r="M127" s="24">
        <v>13.33</v>
      </c>
      <c r="N127" s="24">
        <v>25.3</v>
      </c>
      <c r="O127" s="24">
        <f t="shared" si="22"/>
        <v>40.53</v>
      </c>
      <c r="P127" s="24">
        <f t="shared" si="24"/>
        <v>46.21</v>
      </c>
      <c r="Q127" s="24">
        <v>4</v>
      </c>
      <c r="R127" s="24">
        <v>0.2</v>
      </c>
      <c r="S127" s="24">
        <f t="shared" si="25"/>
        <v>4.2</v>
      </c>
      <c r="T127" s="24">
        <f t="shared" si="26"/>
        <v>50.410000000000004</v>
      </c>
    </row>
    <row r="128" spans="1:20" ht="12.75" customHeight="1" x14ac:dyDescent="0.2">
      <c r="A128" s="119"/>
      <c r="B128" s="71"/>
      <c r="C128" s="26" t="s">
        <v>95</v>
      </c>
      <c r="D128" s="162">
        <v>13</v>
      </c>
      <c r="E128" s="24">
        <v>0</v>
      </c>
      <c r="F128" s="24">
        <v>0</v>
      </c>
      <c r="G128" s="24">
        <v>1.23</v>
      </c>
      <c r="H128" s="24">
        <f t="shared" si="23"/>
        <v>1.23</v>
      </c>
      <c r="I128" s="24">
        <v>0</v>
      </c>
      <c r="J128" s="24">
        <v>0</v>
      </c>
      <c r="K128" s="24">
        <f t="shared" si="27"/>
        <v>1.23</v>
      </c>
      <c r="L128" s="24">
        <v>0</v>
      </c>
      <c r="M128" s="24">
        <v>23.45</v>
      </c>
      <c r="N128" s="24">
        <v>59.8</v>
      </c>
      <c r="O128" s="24">
        <f t="shared" si="22"/>
        <v>83.25</v>
      </c>
      <c r="P128" s="24">
        <f>+O128+K128</f>
        <v>84.48</v>
      </c>
      <c r="Q128" s="24">
        <v>0</v>
      </c>
      <c r="R128" s="24">
        <v>0</v>
      </c>
      <c r="S128" s="24">
        <f>+R128+Q128</f>
        <v>0</v>
      </c>
      <c r="T128" s="24">
        <f>+S128+P128</f>
        <v>84.48</v>
      </c>
    </row>
    <row r="129" spans="1:20" ht="12.75" customHeight="1" x14ac:dyDescent="0.2">
      <c r="A129" s="119"/>
      <c r="B129" s="71"/>
      <c r="C129" s="26" t="s">
        <v>99</v>
      </c>
      <c r="D129" s="162">
        <v>8</v>
      </c>
      <c r="E129" s="24">
        <v>0</v>
      </c>
      <c r="F129" s="24">
        <v>107.8</v>
      </c>
      <c r="G129" s="24">
        <v>0</v>
      </c>
      <c r="H129" s="24">
        <f t="shared" si="23"/>
        <v>107.8</v>
      </c>
      <c r="I129" s="24">
        <v>0</v>
      </c>
      <c r="J129" s="24">
        <v>0</v>
      </c>
      <c r="K129" s="24">
        <f t="shared" si="27"/>
        <v>107.8</v>
      </c>
      <c r="L129" s="24">
        <v>9.4</v>
      </c>
      <c r="M129" s="24">
        <v>90.7</v>
      </c>
      <c r="N129" s="24">
        <v>578.79999999999995</v>
      </c>
      <c r="O129" s="24">
        <f t="shared" si="22"/>
        <v>678.9</v>
      </c>
      <c r="P129" s="24">
        <f t="shared" si="24"/>
        <v>786.69999999999993</v>
      </c>
      <c r="Q129" s="24">
        <v>0.6</v>
      </c>
      <c r="R129" s="24">
        <v>3</v>
      </c>
      <c r="S129" s="24">
        <f t="shared" si="25"/>
        <v>3.6</v>
      </c>
      <c r="T129" s="24">
        <f t="shared" si="26"/>
        <v>790.3</v>
      </c>
    </row>
    <row r="130" spans="1:20" ht="12.75" customHeight="1" x14ac:dyDescent="0.2">
      <c r="A130" s="119"/>
      <c r="B130" s="71"/>
      <c r="C130" s="26" t="s">
        <v>104</v>
      </c>
      <c r="D130" s="162">
        <v>44</v>
      </c>
      <c r="E130" s="24">
        <v>0.9</v>
      </c>
      <c r="F130" s="24">
        <v>4.53</v>
      </c>
      <c r="G130" s="24">
        <v>2.2799999999999998</v>
      </c>
      <c r="H130" s="24">
        <f t="shared" si="23"/>
        <v>7.7100000000000009</v>
      </c>
      <c r="I130" s="24">
        <v>7.9</v>
      </c>
      <c r="J130" s="24">
        <v>0</v>
      </c>
      <c r="K130" s="24">
        <f t="shared" si="27"/>
        <v>15.610000000000001</v>
      </c>
      <c r="L130" s="24">
        <v>2.2000000000000002</v>
      </c>
      <c r="M130" s="24">
        <v>90.78</v>
      </c>
      <c r="N130" s="24">
        <v>106.56</v>
      </c>
      <c r="O130" s="24">
        <f t="shared" si="22"/>
        <v>199.54000000000002</v>
      </c>
      <c r="P130" s="24">
        <f t="shared" si="24"/>
        <v>215.15000000000003</v>
      </c>
      <c r="Q130" s="24">
        <v>0.8</v>
      </c>
      <c r="R130" s="24">
        <v>0.03</v>
      </c>
      <c r="S130" s="24">
        <f t="shared" si="25"/>
        <v>0.83000000000000007</v>
      </c>
      <c r="T130" s="24">
        <f t="shared" si="26"/>
        <v>215.98000000000005</v>
      </c>
    </row>
    <row r="131" spans="1:20" ht="12.75" customHeight="1" x14ac:dyDescent="0.2">
      <c r="A131" s="119"/>
      <c r="B131" s="87"/>
      <c r="C131" s="26" t="s">
        <v>108</v>
      </c>
      <c r="D131" s="162">
        <v>2</v>
      </c>
      <c r="E131" s="24">
        <v>0</v>
      </c>
      <c r="F131" s="24">
        <v>0</v>
      </c>
      <c r="G131" s="24">
        <v>0</v>
      </c>
      <c r="H131" s="24">
        <f t="shared" si="23"/>
        <v>0</v>
      </c>
      <c r="I131" s="24">
        <v>0</v>
      </c>
      <c r="J131" s="24">
        <v>0</v>
      </c>
      <c r="K131" s="24">
        <f t="shared" si="27"/>
        <v>0</v>
      </c>
      <c r="L131" s="24">
        <v>0</v>
      </c>
      <c r="M131" s="24">
        <v>0.3</v>
      </c>
      <c r="N131" s="24">
        <v>0.7</v>
      </c>
      <c r="O131" s="24">
        <f t="shared" si="22"/>
        <v>1</v>
      </c>
      <c r="P131" s="24">
        <f t="shared" si="24"/>
        <v>1</v>
      </c>
      <c r="Q131" s="24">
        <v>0</v>
      </c>
      <c r="R131" s="24">
        <v>0</v>
      </c>
      <c r="S131" s="24">
        <f t="shared" si="25"/>
        <v>0</v>
      </c>
      <c r="T131" s="24">
        <f t="shared" si="26"/>
        <v>1</v>
      </c>
    </row>
    <row r="132" spans="1:20" ht="12.75" customHeight="1" x14ac:dyDescent="0.2">
      <c r="A132" s="119"/>
      <c r="B132" s="71" t="s">
        <v>82</v>
      </c>
      <c r="C132" s="26" t="s">
        <v>82</v>
      </c>
      <c r="D132" s="162">
        <v>30</v>
      </c>
      <c r="E132" s="24">
        <v>465.15</v>
      </c>
      <c r="F132" s="24">
        <v>970.03</v>
      </c>
      <c r="G132" s="24">
        <v>365.26</v>
      </c>
      <c r="H132" s="24">
        <f t="shared" si="23"/>
        <v>1800.44</v>
      </c>
      <c r="I132" s="24">
        <v>71.11</v>
      </c>
      <c r="J132" s="24">
        <v>0</v>
      </c>
      <c r="K132" s="24">
        <f t="shared" si="27"/>
        <v>1871.55</v>
      </c>
      <c r="L132" s="24">
        <v>49.8</v>
      </c>
      <c r="M132" s="24">
        <v>2340.64</v>
      </c>
      <c r="N132" s="24">
        <v>396.63</v>
      </c>
      <c r="O132" s="24">
        <f t="shared" si="22"/>
        <v>2787.07</v>
      </c>
      <c r="P132" s="24">
        <f t="shared" si="24"/>
        <v>4658.62</v>
      </c>
      <c r="Q132" s="24">
        <v>68.61</v>
      </c>
      <c r="R132" s="24">
        <v>3.1</v>
      </c>
      <c r="S132" s="24">
        <f t="shared" si="25"/>
        <v>71.709999999999994</v>
      </c>
      <c r="T132" s="24">
        <f t="shared" si="26"/>
        <v>4730.33</v>
      </c>
    </row>
    <row r="133" spans="1:20" ht="12.75" customHeight="1" x14ac:dyDescent="0.2">
      <c r="A133" s="119"/>
      <c r="B133" s="71"/>
      <c r="C133" s="26" t="s">
        <v>87</v>
      </c>
      <c r="D133" s="162">
        <v>9</v>
      </c>
      <c r="E133" s="24">
        <v>1.1000000000000001</v>
      </c>
      <c r="F133" s="24">
        <v>0</v>
      </c>
      <c r="G133" s="24">
        <v>1.2</v>
      </c>
      <c r="H133" s="24">
        <f t="shared" si="23"/>
        <v>2.2999999999999998</v>
      </c>
      <c r="I133" s="24">
        <v>0</v>
      </c>
      <c r="J133" s="24">
        <v>0</v>
      </c>
      <c r="K133" s="24">
        <f t="shared" si="27"/>
        <v>2.2999999999999998</v>
      </c>
      <c r="L133" s="24">
        <v>0.11</v>
      </c>
      <c r="M133" s="24">
        <v>0.3</v>
      </c>
      <c r="N133" s="24">
        <v>0.82</v>
      </c>
      <c r="O133" s="24">
        <f t="shared" si="22"/>
        <v>1.23</v>
      </c>
      <c r="P133" s="24">
        <f t="shared" si="24"/>
        <v>3.53</v>
      </c>
      <c r="Q133" s="24">
        <v>0</v>
      </c>
      <c r="R133" s="24">
        <v>1.43</v>
      </c>
      <c r="S133" s="24">
        <f t="shared" si="25"/>
        <v>1.43</v>
      </c>
      <c r="T133" s="24">
        <f t="shared" si="26"/>
        <v>4.96</v>
      </c>
    </row>
    <row r="134" spans="1:20" ht="12.75" customHeight="1" x14ac:dyDescent="0.2">
      <c r="A134" s="119"/>
      <c r="B134" s="71"/>
      <c r="C134" s="165" t="s">
        <v>97</v>
      </c>
      <c r="D134" s="160">
        <v>2</v>
      </c>
      <c r="E134" s="25">
        <v>0</v>
      </c>
      <c r="F134" s="25">
        <v>0</v>
      </c>
      <c r="G134" s="25">
        <v>5</v>
      </c>
      <c r="H134" s="25">
        <f t="shared" si="23"/>
        <v>5</v>
      </c>
      <c r="I134" s="25">
        <v>0</v>
      </c>
      <c r="J134" s="25">
        <v>0</v>
      </c>
      <c r="K134" s="25">
        <f t="shared" si="27"/>
        <v>5</v>
      </c>
      <c r="L134" s="25">
        <v>0</v>
      </c>
      <c r="M134" s="25">
        <v>5.0999999999999996</v>
      </c>
      <c r="N134" s="25">
        <v>0</v>
      </c>
      <c r="O134" s="25">
        <f t="shared" si="22"/>
        <v>5.0999999999999996</v>
      </c>
      <c r="P134" s="25">
        <f>+O134+K134</f>
        <v>10.1</v>
      </c>
      <c r="Q134" s="25">
        <v>0</v>
      </c>
      <c r="R134" s="25">
        <v>0</v>
      </c>
      <c r="S134" s="25">
        <f>+R134+Q134</f>
        <v>0</v>
      </c>
      <c r="T134" s="25">
        <f>+S134+P134</f>
        <v>10.1</v>
      </c>
    </row>
    <row r="135" spans="1:20" ht="12.75" customHeight="1" x14ac:dyDescent="0.25">
      <c r="A135" s="230" t="s">
        <v>0</v>
      </c>
      <c r="B135" s="231"/>
      <c r="C135" s="232" t="s">
        <v>0</v>
      </c>
      <c r="D135" s="53">
        <f>SUM(D105:D134)</f>
        <v>504</v>
      </c>
      <c r="E135" s="54">
        <f>SUM(E105:E134)</f>
        <v>546.07000000000005</v>
      </c>
      <c r="F135" s="54">
        <f>SUM(F105:F134)</f>
        <v>1118.55</v>
      </c>
      <c r="G135" s="54">
        <f>SUM(G105:G134)</f>
        <v>562.35</v>
      </c>
      <c r="H135" s="54">
        <f t="shared" si="23"/>
        <v>2226.9700000000003</v>
      </c>
      <c r="I135" s="54">
        <f>SUM(I105:I134)</f>
        <v>146.74</v>
      </c>
      <c r="J135" s="54">
        <f>SUM(J105:J134)</f>
        <v>3</v>
      </c>
      <c r="K135" s="54">
        <f>+J135+I135+H135</f>
        <v>2376.71</v>
      </c>
      <c r="L135" s="54">
        <f>SUM(L105:L134)</f>
        <v>657.52</v>
      </c>
      <c r="M135" s="54">
        <f>SUM(M105:M134)</f>
        <v>2987.83</v>
      </c>
      <c r="N135" s="54">
        <f>SUM(N105:N134)</f>
        <v>1730.1299999999999</v>
      </c>
      <c r="O135" s="54">
        <f>+N135+M135+L135</f>
        <v>5375.48</v>
      </c>
      <c r="P135" s="54">
        <f t="shared" si="24"/>
        <v>7752.19</v>
      </c>
      <c r="Q135" s="54">
        <f>SUM(Q105:Q134)</f>
        <v>116.27</v>
      </c>
      <c r="R135" s="54">
        <f>SUM(R105:R134)</f>
        <v>84.090000000000018</v>
      </c>
      <c r="S135" s="54">
        <f t="shared" si="25"/>
        <v>200.36</v>
      </c>
      <c r="T135" s="55">
        <f t="shared" si="26"/>
        <v>7952.5499999999993</v>
      </c>
    </row>
    <row r="136" spans="1:20" ht="12.75" customHeight="1" x14ac:dyDescent="0.2">
      <c r="A136" s="166" t="s">
        <v>7</v>
      </c>
      <c r="B136" s="35" t="s">
        <v>426</v>
      </c>
      <c r="C136" s="161" t="s">
        <v>123</v>
      </c>
      <c r="D136" s="153">
        <v>81</v>
      </c>
      <c r="E136" s="154">
        <v>0.1</v>
      </c>
      <c r="F136" s="154">
        <v>0.01</v>
      </c>
      <c r="G136" s="154">
        <v>0</v>
      </c>
      <c r="H136" s="154">
        <f t="shared" si="23"/>
        <v>0.11</v>
      </c>
      <c r="I136" s="154">
        <v>0.12</v>
      </c>
      <c r="J136" s="154">
        <v>0</v>
      </c>
      <c r="K136" s="154">
        <f>SUM(H136:J136)</f>
        <v>0.22999999999999998</v>
      </c>
      <c r="L136" s="154">
        <v>0.3</v>
      </c>
      <c r="M136" s="154">
        <v>26.63</v>
      </c>
      <c r="N136" s="154">
        <v>36.32</v>
      </c>
      <c r="O136" s="154">
        <f>SUM(L136:N136)</f>
        <v>63.25</v>
      </c>
      <c r="P136" s="154">
        <f>+O136+K136</f>
        <v>63.48</v>
      </c>
      <c r="Q136" s="154">
        <v>0</v>
      </c>
      <c r="R136" s="154">
        <v>12.15</v>
      </c>
      <c r="S136" s="154">
        <f>+R136+Q136</f>
        <v>12.15</v>
      </c>
      <c r="T136" s="154">
        <f>+S136+P136</f>
        <v>75.63</v>
      </c>
    </row>
    <row r="137" spans="1:20" ht="12.75" customHeight="1" x14ac:dyDescent="0.2">
      <c r="A137" s="167"/>
      <c r="B137" s="35"/>
      <c r="C137" s="26" t="s">
        <v>140</v>
      </c>
      <c r="D137" s="162">
        <v>11</v>
      </c>
      <c r="E137" s="24">
        <v>0</v>
      </c>
      <c r="F137" s="24">
        <v>0.44</v>
      </c>
      <c r="G137" s="24">
        <v>0</v>
      </c>
      <c r="H137" s="24">
        <f t="shared" si="23"/>
        <v>0.44</v>
      </c>
      <c r="I137" s="24">
        <v>0.05</v>
      </c>
      <c r="J137" s="24">
        <v>0</v>
      </c>
      <c r="K137" s="24">
        <f t="shared" ref="K137:K189" si="28">SUM(H137:J137)</f>
        <v>0.49</v>
      </c>
      <c r="L137" s="24">
        <v>59.3</v>
      </c>
      <c r="M137" s="24">
        <v>31.23</v>
      </c>
      <c r="N137" s="24">
        <v>32.01</v>
      </c>
      <c r="O137" s="24">
        <f>SUM(L137:N137)</f>
        <v>122.53999999999999</v>
      </c>
      <c r="P137" s="24">
        <f t="shared" si="24"/>
        <v>123.02999999999999</v>
      </c>
      <c r="Q137" s="24">
        <v>0</v>
      </c>
      <c r="R137" s="24">
        <v>8.5</v>
      </c>
      <c r="S137" s="24">
        <f t="shared" si="25"/>
        <v>8.5</v>
      </c>
      <c r="T137" s="24">
        <f t="shared" si="26"/>
        <v>131.52999999999997</v>
      </c>
    </row>
    <row r="138" spans="1:20" ht="12.75" customHeight="1" x14ac:dyDescent="0.2">
      <c r="A138" s="167"/>
      <c r="B138" s="35"/>
      <c r="C138" s="26" t="s">
        <v>141</v>
      </c>
      <c r="D138" s="162">
        <v>8</v>
      </c>
      <c r="E138" s="24">
        <v>4.3</v>
      </c>
      <c r="F138" s="24">
        <v>0.02</v>
      </c>
      <c r="G138" s="24">
        <v>0</v>
      </c>
      <c r="H138" s="24">
        <f t="shared" si="23"/>
        <v>4.3199999999999994</v>
      </c>
      <c r="I138" s="24">
        <v>0.12</v>
      </c>
      <c r="J138" s="24">
        <v>20</v>
      </c>
      <c r="K138" s="24">
        <f t="shared" si="28"/>
        <v>24.439999999999998</v>
      </c>
      <c r="L138" s="24">
        <v>0</v>
      </c>
      <c r="M138" s="24">
        <v>0.28999999999999998</v>
      </c>
      <c r="N138" s="24">
        <v>0.21</v>
      </c>
      <c r="O138" s="24">
        <f t="shared" ref="O138:O188" si="29">SUM(L138:N138)</f>
        <v>0.5</v>
      </c>
      <c r="P138" s="24">
        <f t="shared" si="24"/>
        <v>24.939999999999998</v>
      </c>
      <c r="Q138" s="24">
        <v>0</v>
      </c>
      <c r="R138" s="24">
        <v>0.11</v>
      </c>
      <c r="S138" s="24">
        <f t="shared" si="25"/>
        <v>0.11</v>
      </c>
      <c r="T138" s="24">
        <f t="shared" si="26"/>
        <v>25.049999999999997</v>
      </c>
    </row>
    <row r="139" spans="1:20" ht="12.75" customHeight="1" x14ac:dyDescent="0.2">
      <c r="A139" s="167"/>
      <c r="B139" s="35"/>
      <c r="C139" s="26" t="s">
        <v>147</v>
      </c>
      <c r="D139" s="162">
        <v>17</v>
      </c>
      <c r="E139" s="24">
        <v>0</v>
      </c>
      <c r="F139" s="24">
        <v>0.01</v>
      </c>
      <c r="G139" s="24">
        <v>0</v>
      </c>
      <c r="H139" s="24">
        <f t="shared" si="23"/>
        <v>0.01</v>
      </c>
      <c r="I139" s="24">
        <v>0.1</v>
      </c>
      <c r="J139" s="24">
        <v>0</v>
      </c>
      <c r="K139" s="24">
        <f t="shared" si="28"/>
        <v>0.11</v>
      </c>
      <c r="L139" s="24">
        <v>0</v>
      </c>
      <c r="M139" s="24">
        <v>11.92</v>
      </c>
      <c r="N139" s="24">
        <v>17.22</v>
      </c>
      <c r="O139" s="24">
        <f t="shared" si="29"/>
        <v>29.14</v>
      </c>
      <c r="P139" s="24">
        <f t="shared" si="24"/>
        <v>29.25</v>
      </c>
      <c r="Q139" s="24">
        <v>12</v>
      </c>
      <c r="R139" s="24">
        <v>4.2</v>
      </c>
      <c r="S139" s="24">
        <f t="shared" si="25"/>
        <v>16.2</v>
      </c>
      <c r="T139" s="24">
        <f t="shared" si="26"/>
        <v>45.45</v>
      </c>
    </row>
    <row r="140" spans="1:20" ht="12.75" customHeight="1" x14ac:dyDescent="0.2">
      <c r="A140" s="167"/>
      <c r="B140" s="35"/>
      <c r="C140" s="26" t="s">
        <v>137</v>
      </c>
      <c r="D140" s="162">
        <v>9</v>
      </c>
      <c r="E140" s="24">
        <v>0</v>
      </c>
      <c r="F140" s="24">
        <v>0</v>
      </c>
      <c r="G140" s="24">
        <v>0</v>
      </c>
      <c r="H140" s="24">
        <f t="shared" si="23"/>
        <v>0</v>
      </c>
      <c r="I140" s="24">
        <v>0</v>
      </c>
      <c r="J140" s="24">
        <v>0</v>
      </c>
      <c r="K140" s="24">
        <f t="shared" si="28"/>
        <v>0</v>
      </c>
      <c r="L140" s="24">
        <v>2.4</v>
      </c>
      <c r="M140" s="24">
        <v>10.01</v>
      </c>
      <c r="N140" s="24">
        <v>17.899999999999999</v>
      </c>
      <c r="O140" s="24">
        <f t="shared" si="29"/>
        <v>30.31</v>
      </c>
      <c r="P140" s="24">
        <f t="shared" si="24"/>
        <v>30.31</v>
      </c>
      <c r="Q140" s="24">
        <v>0</v>
      </c>
      <c r="R140" s="24">
        <v>33</v>
      </c>
      <c r="S140" s="24">
        <f t="shared" si="25"/>
        <v>33</v>
      </c>
      <c r="T140" s="24">
        <f t="shared" si="26"/>
        <v>63.31</v>
      </c>
    </row>
    <row r="141" spans="1:20" ht="12.75" customHeight="1" x14ac:dyDescent="0.2">
      <c r="A141" s="167"/>
      <c r="B141" s="35"/>
      <c r="C141" s="26" t="s">
        <v>148</v>
      </c>
      <c r="D141" s="162">
        <v>4</v>
      </c>
      <c r="E141" s="24">
        <v>0</v>
      </c>
      <c r="F141" s="24">
        <v>0.5</v>
      </c>
      <c r="G141" s="24">
        <v>0</v>
      </c>
      <c r="H141" s="24">
        <f t="shared" si="23"/>
        <v>0.5</v>
      </c>
      <c r="I141" s="24">
        <v>0.2</v>
      </c>
      <c r="J141" s="24">
        <v>0</v>
      </c>
      <c r="K141" s="24">
        <f t="shared" si="28"/>
        <v>0.7</v>
      </c>
      <c r="L141" s="24">
        <v>0</v>
      </c>
      <c r="M141" s="24">
        <v>0.11</v>
      </c>
      <c r="N141" s="24">
        <v>0.2</v>
      </c>
      <c r="O141" s="24">
        <f t="shared" si="29"/>
        <v>0.31</v>
      </c>
      <c r="P141" s="24">
        <f t="shared" si="24"/>
        <v>1.01</v>
      </c>
      <c r="Q141" s="24">
        <v>0</v>
      </c>
      <c r="R141" s="24">
        <v>0.02</v>
      </c>
      <c r="S141" s="24">
        <f t="shared" si="25"/>
        <v>0.02</v>
      </c>
      <c r="T141" s="24">
        <f t="shared" si="26"/>
        <v>1.03</v>
      </c>
    </row>
    <row r="142" spans="1:20" ht="12.75" customHeight="1" x14ac:dyDescent="0.2">
      <c r="A142" s="167"/>
      <c r="B142" s="35"/>
      <c r="C142" s="26" t="s">
        <v>117</v>
      </c>
      <c r="D142" s="162">
        <v>16</v>
      </c>
      <c r="E142" s="24">
        <v>0.4</v>
      </c>
      <c r="F142" s="24">
        <v>53.78</v>
      </c>
      <c r="G142" s="24">
        <v>72</v>
      </c>
      <c r="H142" s="24">
        <f t="shared" si="23"/>
        <v>126.18</v>
      </c>
      <c r="I142" s="24">
        <v>61.18</v>
      </c>
      <c r="J142" s="24">
        <v>0</v>
      </c>
      <c r="K142" s="24">
        <f t="shared" si="28"/>
        <v>187.36</v>
      </c>
      <c r="L142" s="24">
        <v>5.04</v>
      </c>
      <c r="M142" s="24">
        <v>0.97</v>
      </c>
      <c r="N142" s="24">
        <v>2.02</v>
      </c>
      <c r="O142" s="24">
        <f t="shared" si="29"/>
        <v>8.0299999999999994</v>
      </c>
      <c r="P142" s="24">
        <f t="shared" si="24"/>
        <v>195.39000000000001</v>
      </c>
      <c r="Q142" s="24">
        <v>5</v>
      </c>
      <c r="R142" s="24">
        <v>7.04</v>
      </c>
      <c r="S142" s="24">
        <f t="shared" si="25"/>
        <v>12.04</v>
      </c>
      <c r="T142" s="24">
        <f t="shared" si="26"/>
        <v>207.43</v>
      </c>
    </row>
    <row r="143" spans="1:20" ht="12.75" customHeight="1" x14ac:dyDescent="0.2">
      <c r="A143" s="167"/>
      <c r="B143" s="35"/>
      <c r="C143" s="26" t="s">
        <v>149</v>
      </c>
      <c r="D143" s="162">
        <v>6</v>
      </c>
      <c r="E143" s="24">
        <v>0</v>
      </c>
      <c r="F143" s="24">
        <v>1</v>
      </c>
      <c r="G143" s="24">
        <v>0</v>
      </c>
      <c r="H143" s="24">
        <f t="shared" si="23"/>
        <v>1</v>
      </c>
      <c r="I143" s="24">
        <v>0.05</v>
      </c>
      <c r="J143" s="24">
        <v>0</v>
      </c>
      <c r="K143" s="24">
        <f t="shared" si="28"/>
        <v>1.05</v>
      </c>
      <c r="L143" s="24">
        <v>5</v>
      </c>
      <c r="M143" s="24">
        <v>21.15</v>
      </c>
      <c r="N143" s="24">
        <v>11.7</v>
      </c>
      <c r="O143" s="24">
        <f t="shared" si="29"/>
        <v>37.849999999999994</v>
      </c>
      <c r="P143" s="24">
        <f t="shared" si="24"/>
        <v>38.899999999999991</v>
      </c>
      <c r="Q143" s="24">
        <v>0</v>
      </c>
      <c r="R143" s="24">
        <v>133.05000000000001</v>
      </c>
      <c r="S143" s="24">
        <f t="shared" si="25"/>
        <v>133.05000000000001</v>
      </c>
      <c r="T143" s="24">
        <f t="shared" si="26"/>
        <v>171.95</v>
      </c>
    </row>
    <row r="144" spans="1:20" ht="12.75" customHeight="1" x14ac:dyDescent="0.2">
      <c r="A144" s="167"/>
      <c r="B144" s="35"/>
      <c r="C144" s="26" t="s">
        <v>125</v>
      </c>
      <c r="D144" s="162">
        <v>10</v>
      </c>
      <c r="E144" s="24">
        <v>0</v>
      </c>
      <c r="F144" s="24">
        <v>70</v>
      </c>
      <c r="G144" s="24">
        <v>0.1</v>
      </c>
      <c r="H144" s="24">
        <f t="shared" si="23"/>
        <v>70.099999999999994</v>
      </c>
      <c r="I144" s="24">
        <v>0</v>
      </c>
      <c r="J144" s="24">
        <v>0</v>
      </c>
      <c r="K144" s="24">
        <f t="shared" si="28"/>
        <v>70.099999999999994</v>
      </c>
      <c r="L144" s="24">
        <v>1.17</v>
      </c>
      <c r="M144" s="24">
        <v>0.64</v>
      </c>
      <c r="N144" s="24">
        <v>0.1</v>
      </c>
      <c r="O144" s="24">
        <f t="shared" si="29"/>
        <v>1.9100000000000001</v>
      </c>
      <c r="P144" s="24">
        <f t="shared" si="24"/>
        <v>72.009999999999991</v>
      </c>
      <c r="Q144" s="24">
        <v>0</v>
      </c>
      <c r="R144" s="24">
        <v>17.68</v>
      </c>
      <c r="S144" s="24">
        <f t="shared" si="25"/>
        <v>17.68</v>
      </c>
      <c r="T144" s="24">
        <f t="shared" si="26"/>
        <v>89.69</v>
      </c>
    </row>
    <row r="145" spans="1:20" ht="12.75" customHeight="1" x14ac:dyDescent="0.2">
      <c r="A145" s="167"/>
      <c r="B145" s="35"/>
      <c r="C145" s="26" t="s">
        <v>161</v>
      </c>
      <c r="D145" s="162">
        <v>19</v>
      </c>
      <c r="E145" s="24">
        <v>0</v>
      </c>
      <c r="F145" s="24">
        <v>124.85</v>
      </c>
      <c r="G145" s="24">
        <v>0.02</v>
      </c>
      <c r="H145" s="24">
        <f t="shared" si="23"/>
        <v>124.86999999999999</v>
      </c>
      <c r="I145" s="24">
        <v>0</v>
      </c>
      <c r="J145" s="24">
        <v>0</v>
      </c>
      <c r="K145" s="24">
        <f t="shared" si="28"/>
        <v>124.86999999999999</v>
      </c>
      <c r="L145" s="24">
        <v>0.16</v>
      </c>
      <c r="M145" s="24">
        <v>0.09</v>
      </c>
      <c r="N145" s="24">
        <v>0.04</v>
      </c>
      <c r="O145" s="24">
        <f t="shared" si="29"/>
        <v>0.28999999999999998</v>
      </c>
      <c r="P145" s="24">
        <f t="shared" si="24"/>
        <v>125.16</v>
      </c>
      <c r="Q145" s="24">
        <v>0</v>
      </c>
      <c r="R145" s="24">
        <v>122.1</v>
      </c>
      <c r="S145" s="24">
        <f t="shared" si="25"/>
        <v>122.1</v>
      </c>
      <c r="T145" s="24">
        <f t="shared" si="26"/>
        <v>247.26</v>
      </c>
    </row>
    <row r="146" spans="1:20" ht="12.75" customHeight="1" x14ac:dyDescent="0.2">
      <c r="A146" s="167"/>
      <c r="B146" s="35"/>
      <c r="C146" s="26" t="s">
        <v>138</v>
      </c>
      <c r="D146" s="162">
        <v>19</v>
      </c>
      <c r="E146" s="24">
        <v>0.67</v>
      </c>
      <c r="F146" s="24">
        <v>1254.55</v>
      </c>
      <c r="G146" s="24">
        <v>0</v>
      </c>
      <c r="H146" s="24">
        <f t="shared" si="23"/>
        <v>1255.22</v>
      </c>
      <c r="I146" s="24">
        <v>0.4</v>
      </c>
      <c r="J146" s="24">
        <v>28</v>
      </c>
      <c r="K146" s="24">
        <f t="shared" si="28"/>
        <v>1283.6200000000001</v>
      </c>
      <c r="L146" s="24">
        <v>17.38</v>
      </c>
      <c r="M146" s="24">
        <v>14.6</v>
      </c>
      <c r="N146" s="24">
        <v>5.47</v>
      </c>
      <c r="O146" s="24">
        <f t="shared" si="29"/>
        <v>37.449999999999996</v>
      </c>
      <c r="P146" s="24">
        <f t="shared" si="24"/>
        <v>1321.0700000000002</v>
      </c>
      <c r="Q146" s="24">
        <v>128.99</v>
      </c>
      <c r="R146" s="24">
        <v>46.12</v>
      </c>
      <c r="S146" s="24">
        <f t="shared" si="25"/>
        <v>175.11</v>
      </c>
      <c r="T146" s="24">
        <f t="shared" si="26"/>
        <v>1496.1800000000003</v>
      </c>
    </row>
    <row r="147" spans="1:20" ht="12.75" customHeight="1" x14ac:dyDescent="0.2">
      <c r="A147" s="167"/>
      <c r="B147" s="35"/>
      <c r="C147" s="26" t="s">
        <v>112</v>
      </c>
      <c r="D147" s="162">
        <v>11</v>
      </c>
      <c r="E147" s="24">
        <v>0</v>
      </c>
      <c r="F147" s="24">
        <v>0</v>
      </c>
      <c r="G147" s="24">
        <v>0.2</v>
      </c>
      <c r="H147" s="24">
        <f t="shared" si="23"/>
        <v>0.2</v>
      </c>
      <c r="I147" s="24">
        <v>0.03</v>
      </c>
      <c r="J147" s="24">
        <v>0</v>
      </c>
      <c r="K147" s="24">
        <f t="shared" si="28"/>
        <v>0.23</v>
      </c>
      <c r="L147" s="24">
        <v>0</v>
      </c>
      <c r="M147" s="24">
        <v>2.3199999999999998</v>
      </c>
      <c r="N147" s="24">
        <v>13.72</v>
      </c>
      <c r="O147" s="24">
        <f t="shared" si="29"/>
        <v>16.04</v>
      </c>
      <c r="P147" s="24">
        <f t="shared" si="24"/>
        <v>16.27</v>
      </c>
      <c r="Q147" s="24">
        <v>0</v>
      </c>
      <c r="R147" s="24">
        <v>0</v>
      </c>
      <c r="S147" s="24">
        <f t="shared" si="25"/>
        <v>0</v>
      </c>
      <c r="T147" s="24">
        <f t="shared" si="26"/>
        <v>16.27</v>
      </c>
    </row>
    <row r="148" spans="1:20" ht="12.75" customHeight="1" x14ac:dyDescent="0.2">
      <c r="A148" s="167"/>
      <c r="B148" s="35"/>
      <c r="C148" s="26" t="s">
        <v>144</v>
      </c>
      <c r="D148" s="162">
        <v>26</v>
      </c>
      <c r="E148" s="24">
        <v>7</v>
      </c>
      <c r="F148" s="24">
        <v>1.21</v>
      </c>
      <c r="G148" s="24">
        <v>0</v>
      </c>
      <c r="H148" s="24">
        <f t="shared" si="23"/>
        <v>8.2100000000000009</v>
      </c>
      <c r="I148" s="24">
        <v>0</v>
      </c>
      <c r="J148" s="24">
        <v>0</v>
      </c>
      <c r="K148" s="24">
        <f t="shared" si="28"/>
        <v>8.2100000000000009</v>
      </c>
      <c r="L148" s="24">
        <v>0</v>
      </c>
      <c r="M148" s="24">
        <v>12.23</v>
      </c>
      <c r="N148" s="24">
        <v>9.16</v>
      </c>
      <c r="O148" s="24">
        <f t="shared" si="29"/>
        <v>21.39</v>
      </c>
      <c r="P148" s="24">
        <f t="shared" si="24"/>
        <v>29.6</v>
      </c>
      <c r="Q148" s="24">
        <v>0.1</v>
      </c>
      <c r="R148" s="24">
        <v>0.52</v>
      </c>
      <c r="S148" s="24">
        <f t="shared" si="25"/>
        <v>0.62</v>
      </c>
      <c r="T148" s="24">
        <f t="shared" si="26"/>
        <v>30.220000000000002</v>
      </c>
    </row>
    <row r="149" spans="1:20" ht="12.75" customHeight="1" x14ac:dyDescent="0.2">
      <c r="A149" s="167"/>
      <c r="B149" s="35"/>
      <c r="C149" s="26" t="s">
        <v>116</v>
      </c>
      <c r="D149" s="162">
        <v>24</v>
      </c>
      <c r="E149" s="24">
        <v>0.9</v>
      </c>
      <c r="F149" s="24">
        <v>4.13</v>
      </c>
      <c r="G149" s="24">
        <v>0</v>
      </c>
      <c r="H149" s="24">
        <f t="shared" si="23"/>
        <v>5.03</v>
      </c>
      <c r="I149" s="24">
        <v>94.4</v>
      </c>
      <c r="J149" s="24">
        <v>0</v>
      </c>
      <c r="K149" s="24">
        <f t="shared" si="28"/>
        <v>99.43</v>
      </c>
      <c r="L149" s="24">
        <v>0</v>
      </c>
      <c r="M149" s="24">
        <v>20.59</v>
      </c>
      <c r="N149" s="24">
        <v>11.65</v>
      </c>
      <c r="O149" s="24">
        <f t="shared" si="29"/>
        <v>32.24</v>
      </c>
      <c r="P149" s="24">
        <f t="shared" si="24"/>
        <v>131.67000000000002</v>
      </c>
      <c r="Q149" s="24">
        <v>0</v>
      </c>
      <c r="R149" s="24">
        <v>1</v>
      </c>
      <c r="S149" s="24">
        <f t="shared" si="25"/>
        <v>1</v>
      </c>
      <c r="T149" s="24">
        <f t="shared" si="26"/>
        <v>132.67000000000002</v>
      </c>
    </row>
    <row r="150" spans="1:20" ht="12.75" customHeight="1" x14ac:dyDescent="0.2">
      <c r="A150" s="167"/>
      <c r="B150" s="35"/>
      <c r="C150" s="26" t="s">
        <v>158</v>
      </c>
      <c r="D150" s="162">
        <v>4</v>
      </c>
      <c r="E150" s="24">
        <v>0</v>
      </c>
      <c r="F150" s="24">
        <v>0.5</v>
      </c>
      <c r="G150" s="24">
        <v>0</v>
      </c>
      <c r="H150" s="24">
        <f t="shared" si="23"/>
        <v>0.5</v>
      </c>
      <c r="I150" s="24">
        <v>1</v>
      </c>
      <c r="J150" s="24">
        <v>0</v>
      </c>
      <c r="K150" s="24">
        <f t="shared" si="28"/>
        <v>1.5</v>
      </c>
      <c r="L150" s="24">
        <v>0</v>
      </c>
      <c r="M150" s="24">
        <v>0.2</v>
      </c>
      <c r="N150" s="24">
        <v>0.01</v>
      </c>
      <c r="O150" s="24">
        <f t="shared" si="29"/>
        <v>0.21000000000000002</v>
      </c>
      <c r="P150" s="24">
        <f t="shared" si="24"/>
        <v>1.71</v>
      </c>
      <c r="Q150" s="24">
        <v>0</v>
      </c>
      <c r="R150" s="24">
        <v>0</v>
      </c>
      <c r="S150" s="24">
        <f t="shared" si="25"/>
        <v>0</v>
      </c>
      <c r="T150" s="24">
        <f t="shared" si="26"/>
        <v>1.71</v>
      </c>
    </row>
    <row r="151" spans="1:20" ht="12.75" customHeight="1" x14ac:dyDescent="0.2">
      <c r="A151" s="167"/>
      <c r="B151" s="35"/>
      <c r="C151" s="26" t="s">
        <v>146</v>
      </c>
      <c r="D151" s="162">
        <v>9</v>
      </c>
      <c r="E151" s="24">
        <v>0.6</v>
      </c>
      <c r="F151" s="24">
        <v>0</v>
      </c>
      <c r="G151" s="24">
        <v>0.6</v>
      </c>
      <c r="H151" s="24">
        <f t="shared" si="23"/>
        <v>1.2</v>
      </c>
      <c r="I151" s="24">
        <v>0</v>
      </c>
      <c r="J151" s="24">
        <v>0</v>
      </c>
      <c r="K151" s="24">
        <f t="shared" si="28"/>
        <v>1.2</v>
      </c>
      <c r="L151" s="24">
        <v>0</v>
      </c>
      <c r="M151" s="24">
        <v>10.14</v>
      </c>
      <c r="N151" s="24">
        <v>0.43</v>
      </c>
      <c r="O151" s="24">
        <f t="shared" si="29"/>
        <v>10.57</v>
      </c>
      <c r="P151" s="24">
        <f t="shared" si="24"/>
        <v>11.77</v>
      </c>
      <c r="Q151" s="24">
        <v>0</v>
      </c>
      <c r="R151" s="24">
        <v>0</v>
      </c>
      <c r="S151" s="24">
        <f t="shared" si="25"/>
        <v>0</v>
      </c>
      <c r="T151" s="24">
        <f t="shared" si="26"/>
        <v>11.77</v>
      </c>
    </row>
    <row r="152" spans="1:20" ht="12.75" customHeight="1" x14ac:dyDescent="0.2">
      <c r="A152" s="167"/>
      <c r="B152" s="35"/>
      <c r="C152" s="26" t="s">
        <v>115</v>
      </c>
      <c r="D152" s="162">
        <v>8</v>
      </c>
      <c r="E152" s="24">
        <v>27.5</v>
      </c>
      <c r="F152" s="24">
        <v>176.78</v>
      </c>
      <c r="G152" s="24">
        <v>22</v>
      </c>
      <c r="H152" s="24">
        <f t="shared" si="23"/>
        <v>226.28</v>
      </c>
      <c r="I152" s="24">
        <v>57.98</v>
      </c>
      <c r="J152" s="24">
        <v>0</v>
      </c>
      <c r="K152" s="24">
        <f t="shared" si="28"/>
        <v>284.26</v>
      </c>
      <c r="L152" s="24">
        <v>35.6</v>
      </c>
      <c r="M152" s="24">
        <v>32.74</v>
      </c>
      <c r="N152" s="24">
        <v>13</v>
      </c>
      <c r="O152" s="24">
        <f t="shared" si="29"/>
        <v>81.34</v>
      </c>
      <c r="P152" s="24">
        <f>+O152+K152</f>
        <v>365.6</v>
      </c>
      <c r="Q152" s="24">
        <v>0</v>
      </c>
      <c r="R152" s="24">
        <v>0</v>
      </c>
      <c r="S152" s="24">
        <f>+R152+Q152</f>
        <v>0</v>
      </c>
      <c r="T152" s="24">
        <f>+S152+P152</f>
        <v>365.6</v>
      </c>
    </row>
    <row r="153" spans="1:20" ht="12.75" customHeight="1" x14ac:dyDescent="0.2">
      <c r="A153" s="167"/>
      <c r="B153" s="35"/>
      <c r="C153" s="26" t="s">
        <v>145</v>
      </c>
      <c r="D153" s="162">
        <v>14</v>
      </c>
      <c r="E153" s="24">
        <v>705.68</v>
      </c>
      <c r="F153" s="24">
        <v>602.14</v>
      </c>
      <c r="G153" s="24">
        <v>886.9</v>
      </c>
      <c r="H153" s="24">
        <f t="shared" si="23"/>
        <v>2194.7199999999998</v>
      </c>
      <c r="I153" s="24">
        <v>314.05</v>
      </c>
      <c r="J153" s="24">
        <v>0</v>
      </c>
      <c r="K153" s="24">
        <f t="shared" si="28"/>
        <v>2508.77</v>
      </c>
      <c r="L153" s="24">
        <v>216.27</v>
      </c>
      <c r="M153" s="24">
        <v>1875.78</v>
      </c>
      <c r="N153" s="24">
        <v>188.81</v>
      </c>
      <c r="O153" s="24">
        <f t="shared" si="29"/>
        <v>2280.86</v>
      </c>
      <c r="P153" s="24">
        <f t="shared" si="24"/>
        <v>4789.63</v>
      </c>
      <c r="Q153" s="24">
        <v>256.73</v>
      </c>
      <c r="R153" s="24">
        <v>10.94</v>
      </c>
      <c r="S153" s="24">
        <f t="shared" si="25"/>
        <v>267.67</v>
      </c>
      <c r="T153" s="24">
        <f t="shared" si="26"/>
        <v>5057.3</v>
      </c>
    </row>
    <row r="154" spans="1:20" ht="12.75" customHeight="1" x14ac:dyDescent="0.2">
      <c r="A154" s="167"/>
      <c r="B154" s="35"/>
      <c r="C154" s="26" t="s">
        <v>136</v>
      </c>
      <c r="D154" s="162">
        <v>3</v>
      </c>
      <c r="E154" s="24">
        <v>2.4</v>
      </c>
      <c r="F154" s="24">
        <v>0</v>
      </c>
      <c r="G154" s="24">
        <v>0</v>
      </c>
      <c r="H154" s="24">
        <f t="shared" si="23"/>
        <v>2.4</v>
      </c>
      <c r="I154" s="24">
        <v>6.01</v>
      </c>
      <c r="J154" s="24">
        <v>0</v>
      </c>
      <c r="K154" s="24">
        <f t="shared" si="28"/>
        <v>8.41</v>
      </c>
      <c r="L154" s="24">
        <v>0</v>
      </c>
      <c r="M154" s="24">
        <v>0.7</v>
      </c>
      <c r="N154" s="24">
        <v>1.83</v>
      </c>
      <c r="O154" s="24">
        <f t="shared" si="29"/>
        <v>2.5300000000000002</v>
      </c>
      <c r="P154" s="24">
        <f t="shared" si="24"/>
        <v>10.940000000000001</v>
      </c>
      <c r="Q154" s="24">
        <v>0</v>
      </c>
      <c r="R154" s="24">
        <v>0.04</v>
      </c>
      <c r="S154" s="24">
        <f t="shared" si="25"/>
        <v>0.04</v>
      </c>
      <c r="T154" s="24">
        <f t="shared" si="26"/>
        <v>10.98</v>
      </c>
    </row>
    <row r="155" spans="1:20" ht="12.75" customHeight="1" x14ac:dyDescent="0.2">
      <c r="A155" s="167"/>
      <c r="B155" s="35"/>
      <c r="C155" s="26" t="s">
        <v>150</v>
      </c>
      <c r="D155" s="162">
        <v>18</v>
      </c>
      <c r="E155" s="24">
        <v>0</v>
      </c>
      <c r="F155" s="24">
        <v>0</v>
      </c>
      <c r="G155" s="24">
        <v>0.1</v>
      </c>
      <c r="H155" s="24">
        <f t="shared" si="23"/>
        <v>0.1</v>
      </c>
      <c r="I155" s="24">
        <v>2.87</v>
      </c>
      <c r="J155" s="24">
        <v>0</v>
      </c>
      <c r="K155" s="24">
        <f t="shared" si="28"/>
        <v>2.97</v>
      </c>
      <c r="L155" s="24">
        <v>0</v>
      </c>
      <c r="M155" s="24">
        <v>18.18</v>
      </c>
      <c r="N155" s="24">
        <v>37.07</v>
      </c>
      <c r="O155" s="24">
        <f t="shared" si="29"/>
        <v>55.25</v>
      </c>
      <c r="P155" s="24">
        <f t="shared" si="24"/>
        <v>58.22</v>
      </c>
      <c r="Q155" s="24">
        <v>2.98</v>
      </c>
      <c r="R155" s="24">
        <v>3.35</v>
      </c>
      <c r="S155" s="24">
        <f t="shared" si="25"/>
        <v>6.33</v>
      </c>
      <c r="T155" s="24">
        <f t="shared" si="26"/>
        <v>64.55</v>
      </c>
    </row>
    <row r="156" spans="1:20" ht="12.75" customHeight="1" x14ac:dyDescent="0.2">
      <c r="A156" s="167"/>
      <c r="B156" s="85"/>
      <c r="C156" s="26" t="s">
        <v>124</v>
      </c>
      <c r="D156" s="162">
        <v>19</v>
      </c>
      <c r="E156" s="24">
        <v>0</v>
      </c>
      <c r="F156" s="24">
        <v>0</v>
      </c>
      <c r="G156" s="24">
        <v>0</v>
      </c>
      <c r="H156" s="24">
        <f t="shared" si="23"/>
        <v>0</v>
      </c>
      <c r="I156" s="24">
        <v>0</v>
      </c>
      <c r="J156" s="24">
        <v>0</v>
      </c>
      <c r="K156" s="24">
        <f t="shared" si="28"/>
        <v>0</v>
      </c>
      <c r="L156" s="24">
        <v>0</v>
      </c>
      <c r="M156" s="24">
        <v>38.75</v>
      </c>
      <c r="N156" s="24">
        <v>142.47</v>
      </c>
      <c r="O156" s="24">
        <f t="shared" si="29"/>
        <v>181.22</v>
      </c>
      <c r="P156" s="24">
        <f>+O156+K156</f>
        <v>181.22</v>
      </c>
      <c r="Q156" s="24">
        <v>0.01</v>
      </c>
      <c r="R156" s="24">
        <v>0.02</v>
      </c>
      <c r="S156" s="24">
        <f>+R156+Q156</f>
        <v>0.03</v>
      </c>
      <c r="T156" s="24">
        <f>+S156+P156</f>
        <v>181.25</v>
      </c>
    </row>
    <row r="157" spans="1:20" ht="12.75" customHeight="1" x14ac:dyDescent="0.2">
      <c r="A157" s="167"/>
      <c r="B157" s="35" t="s">
        <v>427</v>
      </c>
      <c r="C157" s="26" t="s">
        <v>131</v>
      </c>
      <c r="D157" s="162">
        <v>135</v>
      </c>
      <c r="E157" s="24">
        <v>4.0999999999999996</v>
      </c>
      <c r="F157" s="24">
        <v>20.25</v>
      </c>
      <c r="G157" s="24">
        <v>1.95</v>
      </c>
      <c r="H157" s="24">
        <f t="shared" si="23"/>
        <v>26.299999999999997</v>
      </c>
      <c r="I157" s="24">
        <v>14.88</v>
      </c>
      <c r="J157" s="24">
        <v>0</v>
      </c>
      <c r="K157" s="24">
        <f t="shared" si="28"/>
        <v>41.18</v>
      </c>
      <c r="L157" s="24">
        <v>5.3</v>
      </c>
      <c r="M157" s="24">
        <v>72.38</v>
      </c>
      <c r="N157" s="24">
        <v>130.32</v>
      </c>
      <c r="O157" s="24">
        <f t="shared" si="29"/>
        <v>208</v>
      </c>
      <c r="P157" s="24">
        <f t="shared" si="24"/>
        <v>249.18</v>
      </c>
      <c r="Q157" s="24">
        <v>0</v>
      </c>
      <c r="R157" s="24">
        <v>3.33</v>
      </c>
      <c r="S157" s="24">
        <f t="shared" si="25"/>
        <v>3.33</v>
      </c>
      <c r="T157" s="24">
        <f t="shared" si="26"/>
        <v>252.51000000000002</v>
      </c>
    </row>
    <row r="158" spans="1:20" ht="12.75" customHeight="1" x14ac:dyDescent="0.2">
      <c r="A158" s="167"/>
      <c r="B158" s="35"/>
      <c r="C158" s="26" t="s">
        <v>128</v>
      </c>
      <c r="D158" s="162">
        <v>43</v>
      </c>
      <c r="E158" s="24">
        <v>0</v>
      </c>
      <c r="F158" s="24">
        <v>139.74</v>
      </c>
      <c r="G158" s="24">
        <v>9</v>
      </c>
      <c r="H158" s="24">
        <f t="shared" ref="H158:H221" si="30">+G158+F158+E158</f>
        <v>148.74</v>
      </c>
      <c r="I158" s="24">
        <v>24.6</v>
      </c>
      <c r="J158" s="24">
        <v>0.03</v>
      </c>
      <c r="K158" s="24">
        <f t="shared" si="28"/>
        <v>173.37</v>
      </c>
      <c r="L158" s="24">
        <v>137.30000000000001</v>
      </c>
      <c r="M158" s="24">
        <v>21.53</v>
      </c>
      <c r="N158" s="24">
        <v>105.73</v>
      </c>
      <c r="O158" s="24">
        <f t="shared" si="29"/>
        <v>264.56</v>
      </c>
      <c r="P158" s="24">
        <f t="shared" si="24"/>
        <v>437.93</v>
      </c>
      <c r="Q158" s="24">
        <v>7</v>
      </c>
      <c r="R158" s="24">
        <v>0.01</v>
      </c>
      <c r="S158" s="24">
        <f t="shared" si="25"/>
        <v>7.01</v>
      </c>
      <c r="T158" s="24">
        <f t="shared" si="26"/>
        <v>444.94</v>
      </c>
    </row>
    <row r="159" spans="1:20" ht="12.75" customHeight="1" x14ac:dyDescent="0.2">
      <c r="A159" s="167"/>
      <c r="B159" s="35"/>
      <c r="C159" s="26" t="s">
        <v>152</v>
      </c>
      <c r="D159" s="162">
        <v>12</v>
      </c>
      <c r="E159" s="24">
        <v>5.3</v>
      </c>
      <c r="F159" s="24">
        <v>207.91</v>
      </c>
      <c r="G159" s="24">
        <v>0</v>
      </c>
      <c r="H159" s="24">
        <f t="shared" si="30"/>
        <v>213.21</v>
      </c>
      <c r="I159" s="24">
        <v>115.4</v>
      </c>
      <c r="J159" s="24">
        <v>0</v>
      </c>
      <c r="K159" s="24">
        <f t="shared" si="28"/>
        <v>328.61</v>
      </c>
      <c r="L159" s="24">
        <v>0</v>
      </c>
      <c r="M159" s="24">
        <v>14</v>
      </c>
      <c r="N159" s="24">
        <v>1.88</v>
      </c>
      <c r="O159" s="24">
        <f t="shared" si="29"/>
        <v>15.879999999999999</v>
      </c>
      <c r="P159" s="24">
        <f t="shared" ref="P159:P221" si="31">+O159+K159</f>
        <v>344.49</v>
      </c>
      <c r="Q159" s="24">
        <v>0</v>
      </c>
      <c r="R159" s="24">
        <v>1.01</v>
      </c>
      <c r="S159" s="24">
        <f t="shared" ref="S159:S221" si="32">+R159+Q159</f>
        <v>1.01</v>
      </c>
      <c r="T159" s="24">
        <f t="shared" ref="T159:T221" si="33">+S159+P159</f>
        <v>345.5</v>
      </c>
    </row>
    <row r="160" spans="1:20" ht="12.75" customHeight="1" x14ac:dyDescent="0.2">
      <c r="A160" s="167"/>
      <c r="B160" s="35"/>
      <c r="C160" s="26" t="s">
        <v>160</v>
      </c>
      <c r="D160" s="162">
        <v>43</v>
      </c>
      <c r="E160" s="24">
        <v>1.85</v>
      </c>
      <c r="F160" s="24">
        <v>471.25</v>
      </c>
      <c r="G160" s="24">
        <v>1.1499999999999999</v>
      </c>
      <c r="H160" s="24">
        <f t="shared" si="30"/>
        <v>474.25</v>
      </c>
      <c r="I160" s="24">
        <v>1.73</v>
      </c>
      <c r="J160" s="24">
        <v>0.1</v>
      </c>
      <c r="K160" s="24">
        <f t="shared" si="28"/>
        <v>476.08000000000004</v>
      </c>
      <c r="L160" s="24">
        <v>0</v>
      </c>
      <c r="M160" s="24">
        <v>11.45</v>
      </c>
      <c r="N160" s="24">
        <v>23.55</v>
      </c>
      <c r="O160" s="24">
        <f t="shared" si="29"/>
        <v>35</v>
      </c>
      <c r="P160" s="24">
        <f t="shared" si="31"/>
        <v>511.08000000000004</v>
      </c>
      <c r="Q160" s="24">
        <v>0.5</v>
      </c>
      <c r="R160" s="24">
        <v>3.7</v>
      </c>
      <c r="S160" s="24">
        <f t="shared" si="32"/>
        <v>4.2</v>
      </c>
      <c r="T160" s="24">
        <f t="shared" si="33"/>
        <v>515.28000000000009</v>
      </c>
    </row>
    <row r="161" spans="1:20" ht="12.75" customHeight="1" x14ac:dyDescent="0.2">
      <c r="A161" s="167"/>
      <c r="B161" s="35"/>
      <c r="C161" s="26" t="s">
        <v>113</v>
      </c>
      <c r="D161" s="162">
        <v>82</v>
      </c>
      <c r="E161" s="24">
        <v>19.239999999999998</v>
      </c>
      <c r="F161" s="24">
        <v>7.44</v>
      </c>
      <c r="G161" s="24">
        <v>0</v>
      </c>
      <c r="H161" s="24">
        <f t="shared" si="30"/>
        <v>26.68</v>
      </c>
      <c r="I161" s="24">
        <v>2.34</v>
      </c>
      <c r="J161" s="24">
        <v>0.6</v>
      </c>
      <c r="K161" s="24">
        <f t="shared" si="28"/>
        <v>29.62</v>
      </c>
      <c r="L161" s="24">
        <v>0</v>
      </c>
      <c r="M161" s="24">
        <v>14.59</v>
      </c>
      <c r="N161" s="24">
        <v>18.59</v>
      </c>
      <c r="O161" s="24">
        <f t="shared" si="29"/>
        <v>33.18</v>
      </c>
      <c r="P161" s="24">
        <f t="shared" si="31"/>
        <v>62.8</v>
      </c>
      <c r="Q161" s="24">
        <v>0</v>
      </c>
      <c r="R161" s="24">
        <v>9.7200000000000006</v>
      </c>
      <c r="S161" s="24">
        <f t="shared" si="32"/>
        <v>9.7200000000000006</v>
      </c>
      <c r="T161" s="24">
        <f t="shared" si="33"/>
        <v>72.52</v>
      </c>
    </row>
    <row r="162" spans="1:20" ht="12.75" customHeight="1" x14ac:dyDescent="0.2">
      <c r="A162" s="167"/>
      <c r="B162" s="35"/>
      <c r="C162" s="26" t="s">
        <v>159</v>
      </c>
      <c r="D162" s="162">
        <v>16</v>
      </c>
      <c r="E162" s="24">
        <v>1</v>
      </c>
      <c r="F162" s="24">
        <v>0.75</v>
      </c>
      <c r="G162" s="24">
        <v>0</v>
      </c>
      <c r="H162" s="24">
        <f t="shared" si="30"/>
        <v>1.75</v>
      </c>
      <c r="I162" s="24">
        <v>0.24</v>
      </c>
      <c r="J162" s="24">
        <v>0</v>
      </c>
      <c r="K162" s="24">
        <f t="shared" si="28"/>
        <v>1.99</v>
      </c>
      <c r="L162" s="24">
        <v>3.3</v>
      </c>
      <c r="M162" s="26">
        <v>4.25</v>
      </c>
      <c r="N162" s="26">
        <v>2.5499999999999998</v>
      </c>
      <c r="O162" s="24">
        <f t="shared" si="29"/>
        <v>10.1</v>
      </c>
      <c r="P162" s="24">
        <f t="shared" si="31"/>
        <v>12.09</v>
      </c>
      <c r="Q162" s="26">
        <v>0</v>
      </c>
      <c r="R162" s="26">
        <v>2.5099999999999998</v>
      </c>
      <c r="S162" s="24">
        <f t="shared" si="32"/>
        <v>2.5099999999999998</v>
      </c>
      <c r="T162" s="24">
        <f t="shared" si="33"/>
        <v>14.6</v>
      </c>
    </row>
    <row r="163" spans="1:20" ht="12.75" customHeight="1" x14ac:dyDescent="0.2">
      <c r="A163" s="167"/>
      <c r="B163" s="35"/>
      <c r="C163" s="26" t="s">
        <v>143</v>
      </c>
      <c r="D163" s="162">
        <v>23</v>
      </c>
      <c r="E163" s="24">
        <v>0</v>
      </c>
      <c r="F163" s="24">
        <v>1.29</v>
      </c>
      <c r="G163" s="24">
        <v>0</v>
      </c>
      <c r="H163" s="24">
        <f t="shared" si="30"/>
        <v>1.29</v>
      </c>
      <c r="I163" s="24">
        <v>0</v>
      </c>
      <c r="J163" s="24">
        <v>0</v>
      </c>
      <c r="K163" s="24">
        <f t="shared" si="28"/>
        <v>1.29</v>
      </c>
      <c r="L163" s="24">
        <v>0</v>
      </c>
      <c r="M163" s="24">
        <v>2.91</v>
      </c>
      <c r="N163" s="24">
        <v>0.63</v>
      </c>
      <c r="O163" s="24">
        <f t="shared" si="29"/>
        <v>3.54</v>
      </c>
      <c r="P163" s="24">
        <f t="shared" si="31"/>
        <v>4.83</v>
      </c>
      <c r="Q163" s="24">
        <v>0</v>
      </c>
      <c r="R163" s="24">
        <v>0.03</v>
      </c>
      <c r="S163" s="24">
        <f t="shared" si="32"/>
        <v>0.03</v>
      </c>
      <c r="T163" s="24">
        <f t="shared" si="33"/>
        <v>4.8600000000000003</v>
      </c>
    </row>
    <row r="164" spans="1:20" ht="12.75" customHeight="1" x14ac:dyDescent="0.2">
      <c r="A164" s="167"/>
      <c r="B164" s="35"/>
      <c r="C164" s="26" t="s">
        <v>153</v>
      </c>
      <c r="D164" s="162">
        <v>23</v>
      </c>
      <c r="E164" s="24">
        <v>0</v>
      </c>
      <c r="F164" s="24">
        <v>5</v>
      </c>
      <c r="G164" s="24">
        <v>0</v>
      </c>
      <c r="H164" s="24">
        <f t="shared" si="30"/>
        <v>5</v>
      </c>
      <c r="I164" s="24">
        <v>4.68</v>
      </c>
      <c r="J164" s="24">
        <v>0</v>
      </c>
      <c r="K164" s="24">
        <f t="shared" si="28"/>
        <v>9.68</v>
      </c>
      <c r="L164" s="24">
        <v>28</v>
      </c>
      <c r="M164" s="24">
        <v>25.62</v>
      </c>
      <c r="N164" s="24">
        <v>35.4</v>
      </c>
      <c r="O164" s="24">
        <f t="shared" si="29"/>
        <v>89.02000000000001</v>
      </c>
      <c r="P164" s="24">
        <f t="shared" si="31"/>
        <v>98.700000000000017</v>
      </c>
      <c r="Q164" s="24">
        <v>0</v>
      </c>
      <c r="R164" s="24">
        <v>1.02</v>
      </c>
      <c r="S164" s="24">
        <f t="shared" si="32"/>
        <v>1.02</v>
      </c>
      <c r="T164" s="24">
        <f t="shared" si="33"/>
        <v>99.720000000000013</v>
      </c>
    </row>
    <row r="165" spans="1:20" ht="12.75" customHeight="1" x14ac:dyDescent="0.2">
      <c r="A165" s="167"/>
      <c r="B165" s="35"/>
      <c r="C165" s="163" t="s">
        <v>410</v>
      </c>
      <c r="D165" s="64">
        <v>0</v>
      </c>
      <c r="E165" s="36">
        <v>0</v>
      </c>
      <c r="F165" s="36">
        <v>0</v>
      </c>
      <c r="G165" s="36">
        <v>0</v>
      </c>
      <c r="H165" s="36">
        <f t="shared" si="30"/>
        <v>0</v>
      </c>
      <c r="I165" s="36">
        <v>0</v>
      </c>
      <c r="J165" s="36">
        <v>0</v>
      </c>
      <c r="K165" s="36">
        <f t="shared" si="28"/>
        <v>0</v>
      </c>
      <c r="L165" s="36">
        <v>0</v>
      </c>
      <c r="M165" s="36">
        <v>0</v>
      </c>
      <c r="N165" s="36">
        <v>0</v>
      </c>
      <c r="O165" s="36">
        <f t="shared" si="29"/>
        <v>0</v>
      </c>
      <c r="P165" s="36">
        <f t="shared" si="31"/>
        <v>0</v>
      </c>
      <c r="Q165" s="36">
        <v>0</v>
      </c>
      <c r="R165" s="36">
        <v>0</v>
      </c>
      <c r="S165" s="36">
        <f t="shared" si="32"/>
        <v>0</v>
      </c>
      <c r="T165" s="36">
        <f t="shared" si="33"/>
        <v>0</v>
      </c>
    </row>
    <row r="166" spans="1:20" ht="12.75" customHeight="1" x14ac:dyDescent="0.2">
      <c r="A166" s="167"/>
      <c r="B166" s="35"/>
      <c r="C166" s="26" t="s">
        <v>142</v>
      </c>
      <c r="D166" s="162">
        <v>2</v>
      </c>
      <c r="E166" s="24">
        <v>0</v>
      </c>
      <c r="F166" s="24">
        <v>0</v>
      </c>
      <c r="G166" s="24">
        <v>0</v>
      </c>
      <c r="H166" s="24">
        <f t="shared" si="30"/>
        <v>0</v>
      </c>
      <c r="I166" s="24">
        <v>0.2</v>
      </c>
      <c r="J166" s="24">
        <v>0</v>
      </c>
      <c r="K166" s="24">
        <f t="shared" si="28"/>
        <v>0.2</v>
      </c>
      <c r="L166" s="24">
        <v>0</v>
      </c>
      <c r="M166" s="24">
        <v>0.2</v>
      </c>
      <c r="N166" s="24">
        <v>0.1</v>
      </c>
      <c r="O166" s="24">
        <f t="shared" si="29"/>
        <v>0.30000000000000004</v>
      </c>
      <c r="P166" s="24">
        <f t="shared" si="31"/>
        <v>0.5</v>
      </c>
      <c r="Q166" s="24">
        <v>0</v>
      </c>
      <c r="R166" s="24">
        <v>0</v>
      </c>
      <c r="S166" s="24">
        <f t="shared" si="32"/>
        <v>0</v>
      </c>
      <c r="T166" s="24">
        <f t="shared" si="33"/>
        <v>0.5</v>
      </c>
    </row>
    <row r="167" spans="1:20" ht="12.75" customHeight="1" x14ac:dyDescent="0.2">
      <c r="A167" s="167"/>
      <c r="B167" s="35"/>
      <c r="C167" s="26" t="s">
        <v>133</v>
      </c>
      <c r="D167" s="162">
        <v>98</v>
      </c>
      <c r="E167" s="24">
        <v>1</v>
      </c>
      <c r="F167" s="24">
        <v>11.77</v>
      </c>
      <c r="G167" s="24">
        <v>0.2</v>
      </c>
      <c r="H167" s="24">
        <f t="shared" si="30"/>
        <v>12.969999999999999</v>
      </c>
      <c r="I167" s="24">
        <v>29</v>
      </c>
      <c r="J167" s="24">
        <v>0</v>
      </c>
      <c r="K167" s="24">
        <f t="shared" si="28"/>
        <v>41.97</v>
      </c>
      <c r="L167" s="24">
        <v>0.71</v>
      </c>
      <c r="M167" s="24">
        <v>67</v>
      </c>
      <c r="N167" s="24">
        <v>29.62</v>
      </c>
      <c r="O167" s="24">
        <f t="shared" si="29"/>
        <v>97.33</v>
      </c>
      <c r="P167" s="24">
        <f t="shared" si="31"/>
        <v>139.30000000000001</v>
      </c>
      <c r="Q167" s="24">
        <v>163</v>
      </c>
      <c r="R167" s="24">
        <v>429.56</v>
      </c>
      <c r="S167" s="24">
        <f t="shared" si="32"/>
        <v>592.55999999999995</v>
      </c>
      <c r="T167" s="24">
        <f t="shared" si="33"/>
        <v>731.8599999999999</v>
      </c>
    </row>
    <row r="168" spans="1:20" ht="12.75" customHeight="1" x14ac:dyDescent="0.2">
      <c r="A168" s="167"/>
      <c r="B168" s="35"/>
      <c r="C168" s="26" t="s">
        <v>134</v>
      </c>
      <c r="D168" s="162">
        <v>21</v>
      </c>
      <c r="E168" s="24">
        <v>1.5</v>
      </c>
      <c r="F168" s="24">
        <v>0.34</v>
      </c>
      <c r="G168" s="24">
        <v>0</v>
      </c>
      <c r="H168" s="24">
        <f t="shared" si="30"/>
        <v>1.84</v>
      </c>
      <c r="I168" s="24">
        <v>0.21</v>
      </c>
      <c r="J168" s="24">
        <v>0</v>
      </c>
      <c r="K168" s="24">
        <f t="shared" si="28"/>
        <v>2.0500000000000003</v>
      </c>
      <c r="L168" s="24">
        <v>0</v>
      </c>
      <c r="M168" s="24">
        <v>3.1</v>
      </c>
      <c r="N168" s="24">
        <v>5.31</v>
      </c>
      <c r="O168" s="24">
        <f t="shared" si="29"/>
        <v>8.41</v>
      </c>
      <c r="P168" s="24">
        <f t="shared" si="31"/>
        <v>10.46</v>
      </c>
      <c r="Q168" s="24">
        <v>0</v>
      </c>
      <c r="R168" s="24">
        <v>0.13</v>
      </c>
      <c r="S168" s="24">
        <f t="shared" si="32"/>
        <v>0.13</v>
      </c>
      <c r="T168" s="24">
        <f t="shared" si="33"/>
        <v>10.590000000000002</v>
      </c>
    </row>
    <row r="169" spans="1:20" ht="12.75" customHeight="1" x14ac:dyDescent="0.2">
      <c r="A169" s="167"/>
      <c r="B169" s="35"/>
      <c r="C169" s="26" t="s">
        <v>135</v>
      </c>
      <c r="D169" s="162">
        <v>16</v>
      </c>
      <c r="E169" s="24">
        <v>0</v>
      </c>
      <c r="F169" s="24">
        <v>0</v>
      </c>
      <c r="G169" s="24">
        <v>0</v>
      </c>
      <c r="H169" s="24">
        <f t="shared" si="30"/>
        <v>0</v>
      </c>
      <c r="I169" s="24">
        <v>0</v>
      </c>
      <c r="J169" s="24">
        <v>0</v>
      </c>
      <c r="K169" s="24">
        <f t="shared" si="28"/>
        <v>0</v>
      </c>
      <c r="L169" s="24">
        <v>10.9</v>
      </c>
      <c r="M169" s="24">
        <v>11.15</v>
      </c>
      <c r="N169" s="24">
        <v>17.82</v>
      </c>
      <c r="O169" s="24">
        <f t="shared" si="29"/>
        <v>39.870000000000005</v>
      </c>
      <c r="P169" s="24">
        <f t="shared" si="31"/>
        <v>39.870000000000005</v>
      </c>
      <c r="Q169" s="24">
        <v>25</v>
      </c>
      <c r="R169" s="24">
        <v>15.9</v>
      </c>
      <c r="S169" s="24">
        <f t="shared" si="32"/>
        <v>40.9</v>
      </c>
      <c r="T169" s="24">
        <f t="shared" si="33"/>
        <v>80.77000000000001</v>
      </c>
    </row>
    <row r="170" spans="1:20" ht="12.75" customHeight="1" x14ac:dyDescent="0.2">
      <c r="A170" s="167"/>
      <c r="B170" s="85"/>
      <c r="C170" s="26" t="s">
        <v>110</v>
      </c>
      <c r="D170" s="162">
        <v>3</v>
      </c>
      <c r="E170" s="24">
        <v>0.15</v>
      </c>
      <c r="F170" s="24">
        <v>0</v>
      </c>
      <c r="G170" s="24">
        <v>0</v>
      </c>
      <c r="H170" s="24">
        <f t="shared" si="30"/>
        <v>0.15</v>
      </c>
      <c r="I170" s="24">
        <v>0.01</v>
      </c>
      <c r="J170" s="24">
        <v>0</v>
      </c>
      <c r="K170" s="24">
        <f t="shared" si="28"/>
        <v>0.16</v>
      </c>
      <c r="L170" s="24">
        <v>0.16</v>
      </c>
      <c r="M170" s="24">
        <v>0</v>
      </c>
      <c r="N170" s="24">
        <v>0.75</v>
      </c>
      <c r="O170" s="24">
        <f t="shared" si="29"/>
        <v>0.91</v>
      </c>
      <c r="P170" s="24">
        <f t="shared" si="31"/>
        <v>1.07</v>
      </c>
      <c r="Q170" s="24">
        <v>0</v>
      </c>
      <c r="R170" s="24">
        <v>0</v>
      </c>
      <c r="S170" s="24">
        <f t="shared" si="32"/>
        <v>0</v>
      </c>
      <c r="T170" s="24">
        <f t="shared" si="33"/>
        <v>1.07</v>
      </c>
    </row>
    <row r="171" spans="1:20" ht="12.75" customHeight="1" x14ac:dyDescent="0.2">
      <c r="A171" s="167"/>
      <c r="B171" s="35" t="s">
        <v>118</v>
      </c>
      <c r="C171" s="26" t="s">
        <v>118</v>
      </c>
      <c r="D171" s="162">
        <v>47</v>
      </c>
      <c r="E171" s="24">
        <v>0.16</v>
      </c>
      <c r="F171" s="24">
        <v>164.39</v>
      </c>
      <c r="G171" s="24">
        <v>1.0900000000000001</v>
      </c>
      <c r="H171" s="24">
        <f t="shared" si="30"/>
        <v>165.64</v>
      </c>
      <c r="I171" s="24">
        <v>4.8099999999999996</v>
      </c>
      <c r="J171" s="24">
        <v>0.06</v>
      </c>
      <c r="K171" s="24">
        <f t="shared" si="28"/>
        <v>170.51</v>
      </c>
      <c r="L171" s="24">
        <v>0.1</v>
      </c>
      <c r="M171" s="24">
        <v>7.23</v>
      </c>
      <c r="N171" s="24">
        <v>5.47</v>
      </c>
      <c r="O171" s="24">
        <f t="shared" si="29"/>
        <v>12.8</v>
      </c>
      <c r="P171" s="24">
        <f t="shared" si="31"/>
        <v>183.31</v>
      </c>
      <c r="Q171" s="24">
        <v>0</v>
      </c>
      <c r="R171" s="24">
        <v>0.55000000000000004</v>
      </c>
      <c r="S171" s="24">
        <f t="shared" si="32"/>
        <v>0.55000000000000004</v>
      </c>
      <c r="T171" s="24">
        <f t="shared" si="33"/>
        <v>183.86</v>
      </c>
    </row>
    <row r="172" spans="1:20" ht="12.75" customHeight="1" x14ac:dyDescent="0.2">
      <c r="A172" s="167"/>
      <c r="B172" s="35"/>
      <c r="C172" s="26" t="s">
        <v>155</v>
      </c>
      <c r="D172" s="162">
        <v>36</v>
      </c>
      <c r="E172" s="24">
        <v>0.05</v>
      </c>
      <c r="F172" s="24">
        <v>0</v>
      </c>
      <c r="G172" s="24">
        <v>3.97</v>
      </c>
      <c r="H172" s="24">
        <f t="shared" si="30"/>
        <v>4.0200000000000005</v>
      </c>
      <c r="I172" s="24">
        <v>7.5</v>
      </c>
      <c r="J172" s="24">
        <v>0</v>
      </c>
      <c r="K172" s="24">
        <f t="shared" si="28"/>
        <v>11.52</v>
      </c>
      <c r="L172" s="24">
        <v>1.5</v>
      </c>
      <c r="M172" s="24">
        <v>10.62</v>
      </c>
      <c r="N172" s="24">
        <v>14.35</v>
      </c>
      <c r="O172" s="24">
        <f t="shared" si="29"/>
        <v>26.47</v>
      </c>
      <c r="P172" s="24">
        <f t="shared" si="31"/>
        <v>37.989999999999995</v>
      </c>
      <c r="Q172" s="24">
        <v>0</v>
      </c>
      <c r="R172" s="24">
        <v>4.75</v>
      </c>
      <c r="S172" s="24">
        <f t="shared" si="32"/>
        <v>4.75</v>
      </c>
      <c r="T172" s="24">
        <f t="shared" si="33"/>
        <v>42.739999999999995</v>
      </c>
    </row>
    <row r="173" spans="1:20" ht="12.75" customHeight="1" x14ac:dyDescent="0.2">
      <c r="A173" s="167"/>
      <c r="B173" s="35"/>
      <c r="C173" s="163" t="s">
        <v>411</v>
      </c>
      <c r="D173" s="64">
        <v>0</v>
      </c>
      <c r="E173" s="36">
        <v>0</v>
      </c>
      <c r="F173" s="36">
        <v>0</v>
      </c>
      <c r="G173" s="36">
        <v>0</v>
      </c>
      <c r="H173" s="36">
        <f t="shared" si="30"/>
        <v>0</v>
      </c>
      <c r="I173" s="36">
        <v>0</v>
      </c>
      <c r="J173" s="36">
        <v>0</v>
      </c>
      <c r="K173" s="36">
        <f t="shared" si="28"/>
        <v>0</v>
      </c>
      <c r="L173" s="36">
        <v>0</v>
      </c>
      <c r="M173" s="36">
        <v>0</v>
      </c>
      <c r="N173" s="36">
        <v>0</v>
      </c>
      <c r="O173" s="36">
        <f t="shared" si="29"/>
        <v>0</v>
      </c>
      <c r="P173" s="36">
        <f t="shared" si="31"/>
        <v>0</v>
      </c>
      <c r="Q173" s="36">
        <v>0</v>
      </c>
      <c r="R173" s="36">
        <v>0</v>
      </c>
      <c r="S173" s="36">
        <f t="shared" si="32"/>
        <v>0</v>
      </c>
      <c r="T173" s="36">
        <f t="shared" si="33"/>
        <v>0</v>
      </c>
    </row>
    <row r="174" spans="1:20" ht="12.75" customHeight="1" x14ac:dyDescent="0.2">
      <c r="A174" s="167"/>
      <c r="B174" s="35"/>
      <c r="C174" s="26" t="s">
        <v>139</v>
      </c>
      <c r="D174" s="162">
        <v>46</v>
      </c>
      <c r="E174" s="24">
        <v>1.6</v>
      </c>
      <c r="F174" s="24">
        <v>0.01</v>
      </c>
      <c r="G174" s="24">
        <v>0</v>
      </c>
      <c r="H174" s="24">
        <f t="shared" si="30"/>
        <v>1.61</v>
      </c>
      <c r="I174" s="24">
        <v>5.36</v>
      </c>
      <c r="J174" s="24">
        <v>0</v>
      </c>
      <c r="K174" s="24">
        <f t="shared" si="28"/>
        <v>6.9700000000000006</v>
      </c>
      <c r="L174" s="24">
        <v>1.17</v>
      </c>
      <c r="M174" s="24">
        <v>2.91</v>
      </c>
      <c r="N174" s="24">
        <v>4.7699999999999996</v>
      </c>
      <c r="O174" s="24">
        <f t="shared" si="29"/>
        <v>8.85</v>
      </c>
      <c r="P174" s="24">
        <f t="shared" si="31"/>
        <v>15.82</v>
      </c>
      <c r="Q174" s="24">
        <v>0</v>
      </c>
      <c r="R174" s="24">
        <v>1.74</v>
      </c>
      <c r="S174" s="24">
        <f t="shared" si="32"/>
        <v>1.74</v>
      </c>
      <c r="T174" s="24">
        <f t="shared" si="33"/>
        <v>17.559999999999999</v>
      </c>
    </row>
    <row r="175" spans="1:20" ht="12.75" customHeight="1" x14ac:dyDescent="0.2">
      <c r="A175" s="167"/>
      <c r="B175" s="35"/>
      <c r="C175" s="26" t="s">
        <v>157</v>
      </c>
      <c r="D175" s="162">
        <v>112</v>
      </c>
      <c r="E175" s="24">
        <v>10.11</v>
      </c>
      <c r="F175" s="24">
        <v>16.12</v>
      </c>
      <c r="G175" s="24">
        <v>1.32</v>
      </c>
      <c r="H175" s="24">
        <f t="shared" si="30"/>
        <v>27.55</v>
      </c>
      <c r="I175" s="24">
        <v>37.229999999999997</v>
      </c>
      <c r="J175" s="24">
        <v>0</v>
      </c>
      <c r="K175" s="24">
        <f t="shared" si="28"/>
        <v>64.78</v>
      </c>
      <c r="L175" s="24">
        <v>0.98</v>
      </c>
      <c r="M175" s="24">
        <v>18.91</v>
      </c>
      <c r="N175" s="24">
        <v>2.86</v>
      </c>
      <c r="O175" s="24">
        <f t="shared" si="29"/>
        <v>22.75</v>
      </c>
      <c r="P175" s="24">
        <f t="shared" si="31"/>
        <v>87.53</v>
      </c>
      <c r="Q175" s="24">
        <v>0</v>
      </c>
      <c r="R175" s="24">
        <v>2.74</v>
      </c>
      <c r="S175" s="24">
        <f t="shared" si="32"/>
        <v>2.74</v>
      </c>
      <c r="T175" s="24">
        <f t="shared" si="33"/>
        <v>90.27</v>
      </c>
    </row>
    <row r="176" spans="1:20" ht="12.75" customHeight="1" x14ac:dyDescent="0.2">
      <c r="A176" s="167"/>
      <c r="B176" s="35"/>
      <c r="C176" s="26" t="s">
        <v>126</v>
      </c>
      <c r="D176" s="162">
        <v>36</v>
      </c>
      <c r="E176" s="24">
        <v>4300.5600000000004</v>
      </c>
      <c r="F176" s="24">
        <v>5290.16</v>
      </c>
      <c r="G176" s="24">
        <v>3577.41</v>
      </c>
      <c r="H176" s="24">
        <f t="shared" si="30"/>
        <v>13168.130000000001</v>
      </c>
      <c r="I176" s="24">
        <v>1715.55</v>
      </c>
      <c r="J176" s="24">
        <v>8</v>
      </c>
      <c r="K176" s="24">
        <f t="shared" si="28"/>
        <v>14891.68</v>
      </c>
      <c r="L176" s="24">
        <v>3189.35</v>
      </c>
      <c r="M176" s="24">
        <v>747.95</v>
      </c>
      <c r="N176" s="24">
        <v>326.56</v>
      </c>
      <c r="O176" s="24">
        <f t="shared" si="29"/>
        <v>4263.8600000000006</v>
      </c>
      <c r="P176" s="24">
        <f t="shared" si="31"/>
        <v>19155.54</v>
      </c>
      <c r="Q176" s="24">
        <v>3123.44</v>
      </c>
      <c r="R176" s="24">
        <v>2680.56</v>
      </c>
      <c r="S176" s="24">
        <f t="shared" si="32"/>
        <v>5804</v>
      </c>
      <c r="T176" s="24">
        <f t="shared" si="33"/>
        <v>24959.54</v>
      </c>
    </row>
    <row r="177" spans="1:21" ht="12.75" customHeight="1" x14ac:dyDescent="0.2">
      <c r="A177" s="167"/>
      <c r="B177" s="35"/>
      <c r="C177" s="26" t="s">
        <v>127</v>
      </c>
      <c r="D177" s="162">
        <v>36</v>
      </c>
      <c r="E177" s="24">
        <v>0.05</v>
      </c>
      <c r="F177" s="24">
        <v>26.48</v>
      </c>
      <c r="G177" s="24">
        <v>0.96</v>
      </c>
      <c r="H177" s="24">
        <f t="shared" si="30"/>
        <v>27.490000000000002</v>
      </c>
      <c r="I177" s="24">
        <v>7.81</v>
      </c>
      <c r="J177" s="24">
        <v>0.4</v>
      </c>
      <c r="K177" s="24">
        <f t="shared" si="28"/>
        <v>35.700000000000003</v>
      </c>
      <c r="L177" s="24">
        <v>0</v>
      </c>
      <c r="M177" s="24">
        <v>3</v>
      </c>
      <c r="N177" s="24">
        <v>3.76</v>
      </c>
      <c r="O177" s="24">
        <f t="shared" si="29"/>
        <v>6.76</v>
      </c>
      <c r="P177" s="24">
        <f t="shared" si="31"/>
        <v>42.46</v>
      </c>
      <c r="Q177" s="24">
        <v>0</v>
      </c>
      <c r="R177" s="24">
        <v>1.53</v>
      </c>
      <c r="S177" s="24">
        <f t="shared" si="32"/>
        <v>1.53</v>
      </c>
      <c r="T177" s="24">
        <f t="shared" si="33"/>
        <v>43.99</v>
      </c>
    </row>
    <row r="178" spans="1:21" ht="12.75" customHeight="1" x14ac:dyDescent="0.2">
      <c r="A178" s="167"/>
      <c r="B178" s="35"/>
      <c r="C178" s="26" t="s">
        <v>154</v>
      </c>
      <c r="D178" s="162">
        <v>23</v>
      </c>
      <c r="E178" s="24">
        <v>2.6</v>
      </c>
      <c r="F178" s="24">
        <v>0.1</v>
      </c>
      <c r="G178" s="24">
        <v>0</v>
      </c>
      <c r="H178" s="24">
        <f t="shared" si="30"/>
        <v>2.7</v>
      </c>
      <c r="I178" s="24">
        <v>1.71</v>
      </c>
      <c r="J178" s="24">
        <v>0</v>
      </c>
      <c r="K178" s="24">
        <f t="shared" si="28"/>
        <v>4.41</v>
      </c>
      <c r="L178" s="24">
        <v>1.2</v>
      </c>
      <c r="M178" s="24">
        <v>19.82</v>
      </c>
      <c r="N178" s="24">
        <v>0.36</v>
      </c>
      <c r="O178" s="24">
        <f t="shared" si="29"/>
        <v>21.38</v>
      </c>
      <c r="P178" s="24">
        <f t="shared" si="31"/>
        <v>25.79</v>
      </c>
      <c r="Q178" s="24">
        <v>0</v>
      </c>
      <c r="R178" s="24">
        <v>0</v>
      </c>
      <c r="S178" s="24">
        <f t="shared" si="32"/>
        <v>0</v>
      </c>
      <c r="T178" s="24">
        <f t="shared" si="33"/>
        <v>25.79</v>
      </c>
    </row>
    <row r="179" spans="1:21" ht="12.75" customHeight="1" x14ac:dyDescent="0.2">
      <c r="A179" s="167"/>
      <c r="B179" s="35"/>
      <c r="C179" s="26" t="s">
        <v>132</v>
      </c>
      <c r="D179" s="162">
        <v>136</v>
      </c>
      <c r="E179" s="24">
        <v>0</v>
      </c>
      <c r="F179" s="24">
        <v>0.6</v>
      </c>
      <c r="G179" s="24">
        <v>0</v>
      </c>
      <c r="H179" s="24">
        <f t="shared" si="30"/>
        <v>0.6</v>
      </c>
      <c r="I179" s="24">
        <v>0</v>
      </c>
      <c r="J179" s="24">
        <v>0</v>
      </c>
      <c r="K179" s="24">
        <f t="shared" si="28"/>
        <v>0.6</v>
      </c>
      <c r="L179" s="24">
        <v>0</v>
      </c>
      <c r="M179" s="24">
        <v>7.7699999999999818</v>
      </c>
      <c r="N179" s="24">
        <v>0</v>
      </c>
      <c r="O179" s="24">
        <f t="shared" si="29"/>
        <v>7.7699999999999818</v>
      </c>
      <c r="P179" s="24">
        <f t="shared" si="31"/>
        <v>8.3699999999999815</v>
      </c>
      <c r="Q179" s="24">
        <v>0</v>
      </c>
      <c r="R179" s="24">
        <v>0</v>
      </c>
      <c r="S179" s="24">
        <f t="shared" si="32"/>
        <v>0</v>
      </c>
      <c r="T179" s="24">
        <f t="shared" si="33"/>
        <v>8.3699999999999815</v>
      </c>
    </row>
    <row r="180" spans="1:21" ht="12.75" customHeight="1" x14ac:dyDescent="0.2">
      <c r="A180" s="167"/>
      <c r="B180" s="35"/>
      <c r="C180" s="26" t="s">
        <v>120</v>
      </c>
      <c r="D180" s="162">
        <v>62</v>
      </c>
      <c r="E180" s="24">
        <v>0.61</v>
      </c>
      <c r="F180" s="24">
        <v>0.32</v>
      </c>
      <c r="G180" s="24">
        <v>0</v>
      </c>
      <c r="H180" s="24">
        <f t="shared" si="30"/>
        <v>0.92999999999999994</v>
      </c>
      <c r="I180" s="24">
        <v>0.65</v>
      </c>
      <c r="J180" s="24">
        <v>0</v>
      </c>
      <c r="K180" s="24">
        <f t="shared" si="28"/>
        <v>1.58</v>
      </c>
      <c r="L180" s="24">
        <v>0</v>
      </c>
      <c r="M180" s="24">
        <v>21.63</v>
      </c>
      <c r="N180" s="24">
        <v>36.03</v>
      </c>
      <c r="O180" s="24">
        <f t="shared" si="29"/>
        <v>57.66</v>
      </c>
      <c r="P180" s="24">
        <f t="shared" si="31"/>
        <v>59.239999999999995</v>
      </c>
      <c r="Q180" s="24">
        <v>0</v>
      </c>
      <c r="R180" s="24">
        <v>0.02</v>
      </c>
      <c r="S180" s="24">
        <f t="shared" si="32"/>
        <v>0.02</v>
      </c>
      <c r="T180" s="24">
        <f t="shared" si="33"/>
        <v>59.26</v>
      </c>
    </row>
    <row r="181" spans="1:21" ht="12.75" customHeight="1" x14ac:dyDescent="0.2">
      <c r="A181" s="167"/>
      <c r="B181" s="35"/>
      <c r="C181" s="26" t="s">
        <v>151</v>
      </c>
      <c r="D181" s="162">
        <v>50</v>
      </c>
      <c r="E181" s="24">
        <v>0.08</v>
      </c>
      <c r="F181" s="24">
        <v>6.45</v>
      </c>
      <c r="G181" s="24">
        <v>0.15</v>
      </c>
      <c r="H181" s="24">
        <f t="shared" si="30"/>
        <v>6.6800000000000006</v>
      </c>
      <c r="I181" s="24">
        <v>7.0000000000000007E-2</v>
      </c>
      <c r="J181" s="24">
        <v>0</v>
      </c>
      <c r="K181" s="24">
        <f t="shared" si="28"/>
        <v>6.7500000000000009</v>
      </c>
      <c r="L181" s="24">
        <v>0</v>
      </c>
      <c r="M181" s="24">
        <v>13.95</v>
      </c>
      <c r="N181" s="24">
        <v>12.19</v>
      </c>
      <c r="O181" s="24">
        <f t="shared" si="29"/>
        <v>26.14</v>
      </c>
      <c r="P181" s="24">
        <f t="shared" si="31"/>
        <v>32.89</v>
      </c>
      <c r="Q181" s="24">
        <v>0</v>
      </c>
      <c r="R181" s="24">
        <v>5.09</v>
      </c>
      <c r="S181" s="24">
        <f t="shared" si="32"/>
        <v>5.09</v>
      </c>
      <c r="T181" s="24">
        <f t="shared" si="33"/>
        <v>37.980000000000004</v>
      </c>
    </row>
    <row r="182" spans="1:21" ht="12.75" customHeight="1" x14ac:dyDescent="0.2">
      <c r="A182" s="167"/>
      <c r="B182" s="85"/>
      <c r="C182" s="26" t="s">
        <v>122</v>
      </c>
      <c r="D182" s="162">
        <v>13</v>
      </c>
      <c r="E182" s="24">
        <v>0</v>
      </c>
      <c r="F182" s="24">
        <v>0</v>
      </c>
      <c r="G182" s="24">
        <v>0.01</v>
      </c>
      <c r="H182" s="24">
        <f t="shared" si="30"/>
        <v>0.01</v>
      </c>
      <c r="I182" s="24">
        <v>2</v>
      </c>
      <c r="J182" s="24">
        <v>0</v>
      </c>
      <c r="K182" s="24">
        <f t="shared" si="28"/>
        <v>2.0099999999999998</v>
      </c>
      <c r="L182" s="24">
        <v>0.5</v>
      </c>
      <c r="M182" s="24">
        <v>1.1000000000000001</v>
      </c>
      <c r="N182" s="24">
        <v>0.26</v>
      </c>
      <c r="O182" s="24">
        <f t="shared" si="29"/>
        <v>1.86</v>
      </c>
      <c r="P182" s="24">
        <f t="shared" si="31"/>
        <v>3.87</v>
      </c>
      <c r="Q182" s="24">
        <v>0</v>
      </c>
      <c r="R182" s="24">
        <v>0.2</v>
      </c>
      <c r="S182" s="24">
        <f t="shared" si="32"/>
        <v>0.2</v>
      </c>
      <c r="T182" s="24">
        <f t="shared" si="33"/>
        <v>4.07</v>
      </c>
    </row>
    <row r="183" spans="1:21" ht="12.75" customHeight="1" x14ac:dyDescent="0.2">
      <c r="A183" s="167"/>
      <c r="B183" s="35" t="s">
        <v>111</v>
      </c>
      <c r="C183" s="26" t="s">
        <v>129</v>
      </c>
      <c r="D183" s="162">
        <v>157</v>
      </c>
      <c r="E183" s="24">
        <v>2.2999999999999998</v>
      </c>
      <c r="F183" s="24">
        <v>5.23</v>
      </c>
      <c r="G183" s="24">
        <v>0.05</v>
      </c>
      <c r="H183" s="24">
        <f t="shared" si="30"/>
        <v>7.58</v>
      </c>
      <c r="I183" s="24">
        <v>5.76</v>
      </c>
      <c r="J183" s="24">
        <v>0</v>
      </c>
      <c r="K183" s="24">
        <f t="shared" si="28"/>
        <v>13.34</v>
      </c>
      <c r="L183" s="24">
        <v>0.03</v>
      </c>
      <c r="M183" s="24">
        <v>59.32</v>
      </c>
      <c r="N183" s="24">
        <v>8.18</v>
      </c>
      <c r="O183" s="24">
        <f t="shared" si="29"/>
        <v>67.53</v>
      </c>
      <c r="P183" s="24">
        <f t="shared" si="31"/>
        <v>80.87</v>
      </c>
      <c r="Q183" s="24">
        <v>0</v>
      </c>
      <c r="R183" s="24">
        <v>2</v>
      </c>
      <c r="S183" s="24">
        <f t="shared" si="32"/>
        <v>2</v>
      </c>
      <c r="T183" s="24">
        <f t="shared" si="33"/>
        <v>82.87</v>
      </c>
    </row>
    <row r="184" spans="1:21" ht="12.75" customHeight="1" x14ac:dyDescent="0.2">
      <c r="A184" s="167"/>
      <c r="B184" s="35"/>
      <c r="C184" s="26" t="s">
        <v>121</v>
      </c>
      <c r="D184" s="162">
        <v>392</v>
      </c>
      <c r="E184" s="24">
        <v>0</v>
      </c>
      <c r="F184" s="24">
        <v>4.5999999999999996</v>
      </c>
      <c r="G184" s="24">
        <v>0</v>
      </c>
      <c r="H184" s="24">
        <f t="shared" si="30"/>
        <v>4.5999999999999996</v>
      </c>
      <c r="I184" s="24">
        <v>1.58</v>
      </c>
      <c r="J184" s="24">
        <v>0</v>
      </c>
      <c r="K184" s="24">
        <f t="shared" si="28"/>
        <v>6.18</v>
      </c>
      <c r="L184" s="24">
        <v>0.01</v>
      </c>
      <c r="M184" s="24">
        <v>25.76000000000008</v>
      </c>
      <c r="N184" s="24">
        <v>0</v>
      </c>
      <c r="O184" s="24">
        <f t="shared" si="29"/>
        <v>25.770000000000081</v>
      </c>
      <c r="P184" s="24">
        <f t="shared" si="31"/>
        <v>31.950000000000081</v>
      </c>
      <c r="Q184" s="24">
        <v>0</v>
      </c>
      <c r="R184" s="24">
        <v>0</v>
      </c>
      <c r="S184" s="24">
        <f t="shared" si="32"/>
        <v>0</v>
      </c>
      <c r="T184" s="24">
        <f t="shared" si="33"/>
        <v>31.950000000000081</v>
      </c>
    </row>
    <row r="185" spans="1:21" ht="12.75" customHeight="1" x14ac:dyDescent="0.2">
      <c r="A185" s="167"/>
      <c r="B185" s="35"/>
      <c r="C185" s="26" t="s">
        <v>111</v>
      </c>
      <c r="D185" s="162">
        <v>118</v>
      </c>
      <c r="E185" s="24">
        <v>6.6</v>
      </c>
      <c r="F185" s="24">
        <v>34.28</v>
      </c>
      <c r="G185" s="24">
        <v>0</v>
      </c>
      <c r="H185" s="24">
        <f t="shared" si="30"/>
        <v>40.880000000000003</v>
      </c>
      <c r="I185" s="24">
        <v>58.45</v>
      </c>
      <c r="J185" s="24">
        <v>0</v>
      </c>
      <c r="K185" s="24">
        <f t="shared" si="28"/>
        <v>99.330000000000013</v>
      </c>
      <c r="L185" s="24">
        <v>10.11</v>
      </c>
      <c r="M185" s="24">
        <v>127.98</v>
      </c>
      <c r="N185" s="24">
        <v>168.6</v>
      </c>
      <c r="O185" s="24">
        <f t="shared" si="29"/>
        <v>306.69</v>
      </c>
      <c r="P185" s="24">
        <f t="shared" si="31"/>
        <v>406.02</v>
      </c>
      <c r="Q185" s="24">
        <v>0</v>
      </c>
      <c r="R185" s="24">
        <v>5.55</v>
      </c>
      <c r="S185" s="24">
        <f t="shared" si="32"/>
        <v>5.55</v>
      </c>
      <c r="T185" s="24">
        <f t="shared" si="33"/>
        <v>411.57</v>
      </c>
    </row>
    <row r="186" spans="1:21" ht="12.75" customHeight="1" x14ac:dyDescent="0.2">
      <c r="A186" s="167"/>
      <c r="B186" s="35"/>
      <c r="C186" s="26" t="s">
        <v>130</v>
      </c>
      <c r="D186" s="162">
        <v>166</v>
      </c>
      <c r="E186" s="24">
        <v>1.4</v>
      </c>
      <c r="F186" s="24">
        <v>2.58</v>
      </c>
      <c r="G186" s="24">
        <v>0</v>
      </c>
      <c r="H186" s="24">
        <f t="shared" si="30"/>
        <v>3.98</v>
      </c>
      <c r="I186" s="24">
        <v>6.58</v>
      </c>
      <c r="J186" s="24">
        <v>0</v>
      </c>
      <c r="K186" s="24">
        <f t="shared" si="28"/>
        <v>10.56</v>
      </c>
      <c r="L186" s="24">
        <v>0.5</v>
      </c>
      <c r="M186" s="24">
        <v>51.33</v>
      </c>
      <c r="N186" s="24">
        <v>2.6</v>
      </c>
      <c r="O186" s="24">
        <f t="shared" si="29"/>
        <v>54.43</v>
      </c>
      <c r="P186" s="24">
        <f t="shared" si="31"/>
        <v>64.989999999999995</v>
      </c>
      <c r="Q186" s="24">
        <v>0</v>
      </c>
      <c r="R186" s="24">
        <v>3.34</v>
      </c>
      <c r="S186" s="24">
        <f t="shared" si="32"/>
        <v>3.34</v>
      </c>
      <c r="T186" s="24">
        <f t="shared" si="33"/>
        <v>68.33</v>
      </c>
    </row>
    <row r="187" spans="1:21" ht="12.75" customHeight="1" x14ac:dyDescent="0.2">
      <c r="A187" s="167"/>
      <c r="B187" s="35"/>
      <c r="C187" s="26" t="s">
        <v>114</v>
      </c>
      <c r="D187" s="162">
        <v>87</v>
      </c>
      <c r="E187" s="24">
        <v>0</v>
      </c>
      <c r="F187" s="24">
        <v>46.14</v>
      </c>
      <c r="G187" s="24">
        <v>3.35</v>
      </c>
      <c r="H187" s="24">
        <f t="shared" si="30"/>
        <v>49.49</v>
      </c>
      <c r="I187" s="24">
        <v>51.97</v>
      </c>
      <c r="J187" s="24">
        <v>0</v>
      </c>
      <c r="K187" s="24">
        <f t="shared" si="28"/>
        <v>101.46000000000001</v>
      </c>
      <c r="L187" s="24">
        <v>5.05</v>
      </c>
      <c r="M187" s="24">
        <v>61.72</v>
      </c>
      <c r="N187" s="24">
        <v>16.68</v>
      </c>
      <c r="O187" s="24">
        <f t="shared" si="29"/>
        <v>83.449999999999989</v>
      </c>
      <c r="P187" s="24">
        <f t="shared" si="31"/>
        <v>184.91</v>
      </c>
      <c r="Q187" s="24">
        <v>0</v>
      </c>
      <c r="R187" s="24">
        <v>4.82</v>
      </c>
      <c r="S187" s="24">
        <f t="shared" si="32"/>
        <v>4.82</v>
      </c>
      <c r="T187" s="24">
        <f t="shared" si="33"/>
        <v>189.73</v>
      </c>
    </row>
    <row r="188" spans="1:21" ht="12.75" customHeight="1" x14ac:dyDescent="0.2">
      <c r="A188" s="167"/>
      <c r="B188" s="35"/>
      <c r="C188" s="26" t="s">
        <v>119</v>
      </c>
      <c r="D188" s="162">
        <v>32</v>
      </c>
      <c r="E188" s="24">
        <v>0</v>
      </c>
      <c r="F188" s="24">
        <v>3.6</v>
      </c>
      <c r="G188" s="24">
        <v>0</v>
      </c>
      <c r="H188" s="24">
        <f t="shared" si="30"/>
        <v>3.6</v>
      </c>
      <c r="I188" s="24">
        <v>63.86</v>
      </c>
      <c r="J188" s="24">
        <v>0</v>
      </c>
      <c r="K188" s="24">
        <f t="shared" si="28"/>
        <v>67.459999999999994</v>
      </c>
      <c r="L188" s="24">
        <v>0.31</v>
      </c>
      <c r="M188" s="24">
        <v>32.68</v>
      </c>
      <c r="N188" s="24">
        <v>5</v>
      </c>
      <c r="O188" s="24">
        <f t="shared" si="29"/>
        <v>37.99</v>
      </c>
      <c r="P188" s="24">
        <f t="shared" si="31"/>
        <v>105.44999999999999</v>
      </c>
      <c r="Q188" s="24">
        <v>0</v>
      </c>
      <c r="R188" s="24">
        <v>13.13</v>
      </c>
      <c r="S188" s="24">
        <f t="shared" si="32"/>
        <v>13.13</v>
      </c>
      <c r="T188" s="24">
        <f t="shared" si="33"/>
        <v>118.57999999999998</v>
      </c>
    </row>
    <row r="189" spans="1:21" ht="12.75" customHeight="1" x14ac:dyDescent="0.2">
      <c r="A189" s="167"/>
      <c r="B189" s="35"/>
      <c r="C189" s="165" t="s">
        <v>156</v>
      </c>
      <c r="D189" s="160">
        <v>115</v>
      </c>
      <c r="E189" s="25">
        <v>2</v>
      </c>
      <c r="F189" s="25">
        <v>87.61</v>
      </c>
      <c r="G189" s="25">
        <v>0</v>
      </c>
      <c r="H189" s="25">
        <f t="shared" si="30"/>
        <v>89.61</v>
      </c>
      <c r="I189" s="25">
        <v>56.5</v>
      </c>
      <c r="J189" s="25">
        <v>0</v>
      </c>
      <c r="K189" s="25">
        <f t="shared" si="28"/>
        <v>146.11000000000001</v>
      </c>
      <c r="L189" s="25">
        <v>2.15</v>
      </c>
      <c r="M189" s="25">
        <v>37.33</v>
      </c>
      <c r="N189" s="25">
        <v>12.56</v>
      </c>
      <c r="O189" s="25">
        <f>SUM(L189:N189)</f>
        <v>52.04</v>
      </c>
      <c r="P189" s="25">
        <f t="shared" si="31"/>
        <v>198.15</v>
      </c>
      <c r="Q189" s="25">
        <v>0</v>
      </c>
      <c r="R189" s="25">
        <v>16.649999999999999</v>
      </c>
      <c r="S189" s="25">
        <f t="shared" si="32"/>
        <v>16.649999999999999</v>
      </c>
      <c r="T189" s="25">
        <f t="shared" si="33"/>
        <v>214.8</v>
      </c>
      <c r="U189" s="10"/>
    </row>
    <row r="190" spans="1:21" ht="12.75" customHeight="1" x14ac:dyDescent="0.25">
      <c r="A190" s="230" t="s">
        <v>0</v>
      </c>
      <c r="B190" s="231"/>
      <c r="C190" s="232" t="s">
        <v>0</v>
      </c>
      <c r="D190" s="53">
        <f>SUM(D136:D189)</f>
        <v>2517</v>
      </c>
      <c r="E190" s="54">
        <f>SUM(E136:E189)</f>
        <v>5111.8100000000004</v>
      </c>
      <c r="F190" s="54">
        <f>SUM(F136:F189)</f>
        <v>8844.3300000000017</v>
      </c>
      <c r="G190" s="54">
        <f>SUM(G136:G189)</f>
        <v>4582.5300000000007</v>
      </c>
      <c r="H190" s="54">
        <f t="shared" si="30"/>
        <v>18538.670000000002</v>
      </c>
      <c r="I190" s="54">
        <f>SUM(I136:I189)</f>
        <v>2759.2400000000002</v>
      </c>
      <c r="J190" s="54">
        <f>SUM(J136:J189)</f>
        <v>57.190000000000005</v>
      </c>
      <c r="K190" s="54">
        <f>+J190+I190+H190</f>
        <v>21355.100000000002</v>
      </c>
      <c r="L190" s="54">
        <f>SUM(L136:L189)</f>
        <v>3741.2500000000005</v>
      </c>
      <c r="M190" s="54">
        <f>SUM(M136:M189)</f>
        <v>3628.4599999999987</v>
      </c>
      <c r="N190" s="54">
        <f>SUM(N136:N189)</f>
        <v>1533.82</v>
      </c>
      <c r="O190" s="54">
        <f>+N190+M190+L190</f>
        <v>8903.5299999999988</v>
      </c>
      <c r="P190" s="54">
        <f t="shared" si="31"/>
        <v>30258.63</v>
      </c>
      <c r="Q190" s="54">
        <f>SUM(Q136:Q189)</f>
        <v>3724.75</v>
      </c>
      <c r="R190" s="54">
        <f>SUM(R136:R189)</f>
        <v>3609.4300000000007</v>
      </c>
      <c r="S190" s="54">
        <f t="shared" si="32"/>
        <v>7334.18</v>
      </c>
      <c r="T190" s="55">
        <f t="shared" si="33"/>
        <v>37592.81</v>
      </c>
    </row>
    <row r="191" spans="1:21" ht="12.75" customHeight="1" x14ac:dyDescent="0.2">
      <c r="A191" s="166" t="s">
        <v>8</v>
      </c>
      <c r="B191" s="35" t="s">
        <v>428</v>
      </c>
      <c r="C191" s="161" t="s">
        <v>162</v>
      </c>
      <c r="D191" s="153">
        <v>61</v>
      </c>
      <c r="E191" s="154">
        <v>1.8</v>
      </c>
      <c r="F191" s="154">
        <v>0.01</v>
      </c>
      <c r="G191" s="154">
        <v>3.81</v>
      </c>
      <c r="H191" s="154">
        <f t="shared" si="30"/>
        <v>5.62</v>
      </c>
      <c r="I191" s="154">
        <v>55.76</v>
      </c>
      <c r="J191" s="154">
        <v>1</v>
      </c>
      <c r="K191" s="154">
        <f>SUM(H191:J191)</f>
        <v>62.379999999999995</v>
      </c>
      <c r="L191" s="154">
        <v>0.03</v>
      </c>
      <c r="M191" s="154">
        <v>27.72</v>
      </c>
      <c r="N191" s="154">
        <v>38.619999999999997</v>
      </c>
      <c r="O191" s="154">
        <f>SUM(L191:N191)</f>
        <v>66.37</v>
      </c>
      <c r="P191" s="154">
        <f t="shared" si="31"/>
        <v>128.75</v>
      </c>
      <c r="Q191" s="154">
        <v>0</v>
      </c>
      <c r="R191" s="154">
        <v>2.83</v>
      </c>
      <c r="S191" s="154">
        <f t="shared" si="32"/>
        <v>2.83</v>
      </c>
      <c r="T191" s="154">
        <f t="shared" si="33"/>
        <v>131.58000000000001</v>
      </c>
    </row>
    <row r="192" spans="1:21" ht="12.75" customHeight="1" x14ac:dyDescent="0.2">
      <c r="A192" s="167"/>
      <c r="B192" s="35"/>
      <c r="C192" s="26" t="s">
        <v>183</v>
      </c>
      <c r="D192" s="162">
        <v>26</v>
      </c>
      <c r="E192" s="24">
        <v>6.61</v>
      </c>
      <c r="F192" s="24">
        <v>10.09</v>
      </c>
      <c r="G192" s="24">
        <v>2</v>
      </c>
      <c r="H192" s="24">
        <f t="shared" si="30"/>
        <v>18.7</v>
      </c>
      <c r="I192" s="24">
        <v>132.83000000000001</v>
      </c>
      <c r="J192" s="24">
        <v>0</v>
      </c>
      <c r="K192" s="24">
        <f>SUM(H192:J192)</f>
        <v>151.53</v>
      </c>
      <c r="L192" s="24">
        <v>10.35</v>
      </c>
      <c r="M192" s="24">
        <v>27.64</v>
      </c>
      <c r="N192" s="24">
        <v>0.21</v>
      </c>
      <c r="O192" s="24">
        <f>SUM(L192:N192)</f>
        <v>38.200000000000003</v>
      </c>
      <c r="P192" s="24">
        <f t="shared" si="31"/>
        <v>189.73000000000002</v>
      </c>
      <c r="Q192" s="24">
        <v>0</v>
      </c>
      <c r="R192" s="24">
        <v>7.39</v>
      </c>
      <c r="S192" s="24">
        <f t="shared" si="32"/>
        <v>7.39</v>
      </c>
      <c r="T192" s="24">
        <f t="shared" si="33"/>
        <v>197.12</v>
      </c>
    </row>
    <row r="193" spans="1:20" ht="12.75" customHeight="1" x14ac:dyDescent="0.2">
      <c r="A193" s="167"/>
      <c r="B193" s="35"/>
      <c r="C193" s="26" t="s">
        <v>175</v>
      </c>
      <c r="D193" s="162">
        <v>8</v>
      </c>
      <c r="E193" s="24">
        <v>17.100000000000001</v>
      </c>
      <c r="F193" s="24">
        <v>34.9</v>
      </c>
      <c r="G193" s="24">
        <v>135.9</v>
      </c>
      <c r="H193" s="24">
        <f t="shared" si="30"/>
        <v>187.9</v>
      </c>
      <c r="I193" s="24">
        <v>567.05999999999995</v>
      </c>
      <c r="J193" s="24">
        <v>0</v>
      </c>
      <c r="K193" s="24">
        <f t="shared" ref="K193:K221" si="34">SUM(H193:J193)</f>
        <v>754.95999999999992</v>
      </c>
      <c r="L193" s="24">
        <v>15</v>
      </c>
      <c r="M193" s="24">
        <v>296.26</v>
      </c>
      <c r="N193" s="24">
        <v>3.1</v>
      </c>
      <c r="O193" s="24">
        <f t="shared" ref="O193:O221" si="35">SUM(L193:N193)</f>
        <v>314.36</v>
      </c>
      <c r="P193" s="24">
        <f t="shared" si="31"/>
        <v>1069.32</v>
      </c>
      <c r="Q193" s="24">
        <v>0</v>
      </c>
      <c r="R193" s="24">
        <v>58.05</v>
      </c>
      <c r="S193" s="24">
        <f t="shared" si="32"/>
        <v>58.05</v>
      </c>
      <c r="T193" s="24">
        <f t="shared" si="33"/>
        <v>1127.3699999999999</v>
      </c>
    </row>
    <row r="194" spans="1:20" ht="12.75" customHeight="1" x14ac:dyDescent="0.2">
      <c r="A194" s="167"/>
      <c r="B194" s="35"/>
      <c r="C194" s="26" t="s">
        <v>184</v>
      </c>
      <c r="D194" s="162">
        <v>8</v>
      </c>
      <c r="E194" s="24">
        <v>0</v>
      </c>
      <c r="F194" s="24">
        <v>0</v>
      </c>
      <c r="G194" s="24">
        <v>8.4600000000000009</v>
      </c>
      <c r="H194" s="24">
        <f t="shared" si="30"/>
        <v>8.4600000000000009</v>
      </c>
      <c r="I194" s="24">
        <v>2</v>
      </c>
      <c r="J194" s="24">
        <v>0</v>
      </c>
      <c r="K194" s="24">
        <f t="shared" si="34"/>
        <v>10.46</v>
      </c>
      <c r="L194" s="24">
        <v>0.06</v>
      </c>
      <c r="M194" s="24">
        <v>0.36</v>
      </c>
      <c r="N194" s="24">
        <v>0</v>
      </c>
      <c r="O194" s="24">
        <f t="shared" si="35"/>
        <v>0.42</v>
      </c>
      <c r="P194" s="24">
        <f t="shared" si="31"/>
        <v>10.88</v>
      </c>
      <c r="Q194" s="24">
        <v>0</v>
      </c>
      <c r="R194" s="24">
        <v>0.01</v>
      </c>
      <c r="S194" s="24">
        <f t="shared" si="32"/>
        <v>0.01</v>
      </c>
      <c r="T194" s="24">
        <f t="shared" si="33"/>
        <v>10.89</v>
      </c>
    </row>
    <row r="195" spans="1:20" ht="12.75" customHeight="1" x14ac:dyDescent="0.2">
      <c r="A195" s="167"/>
      <c r="B195" s="35"/>
      <c r="C195" s="26" t="s">
        <v>164</v>
      </c>
      <c r="D195" s="162">
        <v>109</v>
      </c>
      <c r="E195" s="24">
        <v>0.57999999999999996</v>
      </c>
      <c r="F195" s="24">
        <v>0</v>
      </c>
      <c r="G195" s="24">
        <v>2.2999999999999998</v>
      </c>
      <c r="H195" s="24">
        <f t="shared" si="30"/>
        <v>2.88</v>
      </c>
      <c r="I195" s="24">
        <v>4.92</v>
      </c>
      <c r="J195" s="24">
        <v>1.3</v>
      </c>
      <c r="K195" s="24">
        <f t="shared" si="34"/>
        <v>9.1</v>
      </c>
      <c r="L195" s="24">
        <v>3.88</v>
      </c>
      <c r="M195" s="24">
        <v>34.700000000000003</v>
      </c>
      <c r="N195" s="24">
        <v>8.39</v>
      </c>
      <c r="O195" s="24">
        <f t="shared" si="35"/>
        <v>46.970000000000006</v>
      </c>
      <c r="P195" s="24">
        <f t="shared" si="31"/>
        <v>56.070000000000007</v>
      </c>
      <c r="Q195" s="24">
        <v>0</v>
      </c>
      <c r="R195" s="24">
        <v>12.06</v>
      </c>
      <c r="S195" s="24">
        <f t="shared" si="32"/>
        <v>12.06</v>
      </c>
      <c r="T195" s="24">
        <f t="shared" si="33"/>
        <v>68.13000000000001</v>
      </c>
    </row>
    <row r="196" spans="1:20" ht="12.75" customHeight="1" x14ac:dyDescent="0.2">
      <c r="A196" s="167"/>
      <c r="B196" s="35"/>
      <c r="C196" s="26" t="s">
        <v>168</v>
      </c>
      <c r="D196" s="162">
        <v>173</v>
      </c>
      <c r="E196" s="24">
        <v>37.82</v>
      </c>
      <c r="F196" s="24">
        <v>15.41</v>
      </c>
      <c r="G196" s="24">
        <v>26.17</v>
      </c>
      <c r="H196" s="24">
        <f t="shared" si="30"/>
        <v>79.400000000000006</v>
      </c>
      <c r="I196" s="24">
        <v>507.92</v>
      </c>
      <c r="J196" s="24">
        <v>0</v>
      </c>
      <c r="K196" s="24">
        <f t="shared" si="34"/>
        <v>587.32000000000005</v>
      </c>
      <c r="L196" s="24">
        <v>3.09</v>
      </c>
      <c r="M196" s="24">
        <v>148.84</v>
      </c>
      <c r="N196" s="24">
        <v>135.97</v>
      </c>
      <c r="O196" s="24">
        <f t="shared" si="35"/>
        <v>287.89999999999998</v>
      </c>
      <c r="P196" s="24">
        <f t="shared" si="31"/>
        <v>875.22</v>
      </c>
      <c r="Q196" s="24">
        <v>7</v>
      </c>
      <c r="R196" s="24">
        <v>6.84</v>
      </c>
      <c r="S196" s="24">
        <f t="shared" si="32"/>
        <v>13.84</v>
      </c>
      <c r="T196" s="24">
        <f t="shared" si="33"/>
        <v>889.06000000000006</v>
      </c>
    </row>
    <row r="197" spans="1:20" ht="12.75" customHeight="1" x14ac:dyDescent="0.2">
      <c r="A197" s="167"/>
      <c r="B197" s="35"/>
      <c r="C197" s="26" t="s">
        <v>188</v>
      </c>
      <c r="D197" s="162">
        <v>18</v>
      </c>
      <c r="E197" s="24">
        <v>0.02</v>
      </c>
      <c r="F197" s="24">
        <v>0</v>
      </c>
      <c r="G197" s="24">
        <v>4.07</v>
      </c>
      <c r="H197" s="24">
        <f t="shared" si="30"/>
        <v>4.09</v>
      </c>
      <c r="I197" s="24">
        <v>10.4</v>
      </c>
      <c r="J197" s="24">
        <v>0</v>
      </c>
      <c r="K197" s="24">
        <f t="shared" si="34"/>
        <v>14.49</v>
      </c>
      <c r="L197" s="24">
        <v>14.5</v>
      </c>
      <c r="M197" s="24">
        <v>44.37</v>
      </c>
      <c r="N197" s="24">
        <v>2.4500000000000002</v>
      </c>
      <c r="O197" s="24">
        <f t="shared" si="35"/>
        <v>61.32</v>
      </c>
      <c r="P197" s="24">
        <f t="shared" si="31"/>
        <v>75.81</v>
      </c>
      <c r="Q197" s="24">
        <v>0</v>
      </c>
      <c r="R197" s="24">
        <v>5.01</v>
      </c>
      <c r="S197" s="24">
        <f t="shared" si="32"/>
        <v>5.01</v>
      </c>
      <c r="T197" s="24">
        <f t="shared" si="33"/>
        <v>80.820000000000007</v>
      </c>
    </row>
    <row r="198" spans="1:20" ht="12.75" customHeight="1" x14ac:dyDescent="0.2">
      <c r="A198" s="167"/>
      <c r="B198" s="35"/>
      <c r="C198" s="26" t="s">
        <v>176</v>
      </c>
      <c r="D198" s="162">
        <v>46</v>
      </c>
      <c r="E198" s="24">
        <v>96.84</v>
      </c>
      <c r="F198" s="24">
        <v>225.16</v>
      </c>
      <c r="G198" s="24">
        <v>478.08</v>
      </c>
      <c r="H198" s="24">
        <f t="shared" si="30"/>
        <v>800.08</v>
      </c>
      <c r="I198" s="24">
        <v>208.65</v>
      </c>
      <c r="J198" s="24">
        <v>0</v>
      </c>
      <c r="K198" s="24">
        <f t="shared" si="34"/>
        <v>1008.73</v>
      </c>
      <c r="L198" s="24">
        <v>57.15</v>
      </c>
      <c r="M198" s="24">
        <v>403.57</v>
      </c>
      <c r="N198" s="24">
        <v>55.21</v>
      </c>
      <c r="O198" s="24">
        <f t="shared" si="35"/>
        <v>515.92999999999995</v>
      </c>
      <c r="P198" s="24">
        <f t="shared" si="31"/>
        <v>1524.6599999999999</v>
      </c>
      <c r="Q198" s="24">
        <v>0</v>
      </c>
      <c r="R198" s="24">
        <v>166.95</v>
      </c>
      <c r="S198" s="24">
        <f t="shared" si="32"/>
        <v>166.95</v>
      </c>
      <c r="T198" s="24">
        <f t="shared" si="33"/>
        <v>1691.61</v>
      </c>
    </row>
    <row r="199" spans="1:20" ht="12.75" customHeight="1" x14ac:dyDescent="0.2">
      <c r="A199" s="167"/>
      <c r="B199" s="35"/>
      <c r="C199" s="26" t="s">
        <v>189</v>
      </c>
      <c r="D199" s="162">
        <v>46</v>
      </c>
      <c r="E199" s="24">
        <v>0</v>
      </c>
      <c r="F199" s="24">
        <v>1.35</v>
      </c>
      <c r="G199" s="24">
        <v>0.3</v>
      </c>
      <c r="H199" s="24">
        <f t="shared" si="30"/>
        <v>1.6500000000000001</v>
      </c>
      <c r="I199" s="24">
        <v>1.1000000000000001</v>
      </c>
      <c r="J199" s="24">
        <v>0</v>
      </c>
      <c r="K199" s="24">
        <f t="shared" si="34"/>
        <v>2.75</v>
      </c>
      <c r="L199" s="24">
        <v>4.54</v>
      </c>
      <c r="M199" s="24">
        <v>8.52</v>
      </c>
      <c r="N199" s="24">
        <v>9.3699999999999992</v>
      </c>
      <c r="O199" s="24">
        <f t="shared" si="35"/>
        <v>22.43</v>
      </c>
      <c r="P199" s="24">
        <f t="shared" si="31"/>
        <v>25.18</v>
      </c>
      <c r="Q199" s="24">
        <v>5.5</v>
      </c>
      <c r="R199" s="24">
        <v>21.9</v>
      </c>
      <c r="S199" s="24">
        <f t="shared" si="32"/>
        <v>27.4</v>
      </c>
      <c r="T199" s="24">
        <f t="shared" si="33"/>
        <v>52.58</v>
      </c>
    </row>
    <row r="200" spans="1:20" ht="12.75" customHeight="1" x14ac:dyDescent="0.2">
      <c r="A200" s="167"/>
      <c r="B200" s="35"/>
      <c r="C200" s="26" t="s">
        <v>294</v>
      </c>
      <c r="D200" s="162">
        <v>0</v>
      </c>
      <c r="E200" s="24">
        <v>0</v>
      </c>
      <c r="F200" s="24">
        <v>0</v>
      </c>
      <c r="G200" s="24">
        <v>0</v>
      </c>
      <c r="H200" s="24">
        <f t="shared" si="30"/>
        <v>0</v>
      </c>
      <c r="I200" s="24">
        <v>0</v>
      </c>
      <c r="J200" s="24">
        <v>0</v>
      </c>
      <c r="K200" s="24">
        <f t="shared" si="34"/>
        <v>0</v>
      </c>
      <c r="L200" s="24">
        <v>0</v>
      </c>
      <c r="M200" s="24">
        <v>0</v>
      </c>
      <c r="N200" s="24">
        <v>0</v>
      </c>
      <c r="O200" s="24">
        <f t="shared" si="35"/>
        <v>0</v>
      </c>
      <c r="P200" s="24">
        <f t="shared" si="31"/>
        <v>0</v>
      </c>
      <c r="Q200" s="24">
        <v>0</v>
      </c>
      <c r="R200" s="24">
        <v>0</v>
      </c>
      <c r="S200" s="24">
        <f t="shared" si="32"/>
        <v>0</v>
      </c>
      <c r="T200" s="24">
        <f t="shared" si="33"/>
        <v>0</v>
      </c>
    </row>
    <row r="201" spans="1:20" ht="12.75" customHeight="1" x14ac:dyDescent="0.2">
      <c r="A201" s="167"/>
      <c r="B201" s="85"/>
      <c r="C201" s="26" t="s">
        <v>174</v>
      </c>
      <c r="D201" s="162">
        <v>4</v>
      </c>
      <c r="E201" s="24">
        <v>0</v>
      </c>
      <c r="F201" s="24">
        <v>0</v>
      </c>
      <c r="G201" s="24">
        <v>0</v>
      </c>
      <c r="H201" s="24">
        <f t="shared" si="30"/>
        <v>0</v>
      </c>
      <c r="I201" s="24">
        <v>0</v>
      </c>
      <c r="J201" s="24">
        <v>0</v>
      </c>
      <c r="K201" s="24">
        <f t="shared" si="34"/>
        <v>0</v>
      </c>
      <c r="L201" s="24">
        <v>25.5</v>
      </c>
      <c r="M201" s="24">
        <v>6.01</v>
      </c>
      <c r="N201" s="24">
        <v>2</v>
      </c>
      <c r="O201" s="24">
        <f t="shared" si="35"/>
        <v>33.51</v>
      </c>
      <c r="P201" s="24">
        <f t="shared" si="31"/>
        <v>33.51</v>
      </c>
      <c r="Q201" s="24">
        <v>0</v>
      </c>
      <c r="R201" s="24">
        <v>0</v>
      </c>
      <c r="S201" s="24">
        <f t="shared" si="32"/>
        <v>0</v>
      </c>
      <c r="T201" s="24">
        <f t="shared" si="33"/>
        <v>33.51</v>
      </c>
    </row>
    <row r="202" spans="1:20" ht="12.75" customHeight="1" x14ac:dyDescent="0.2">
      <c r="A202" s="167"/>
      <c r="B202" s="35" t="s">
        <v>429</v>
      </c>
      <c r="C202" s="26" t="s">
        <v>186</v>
      </c>
      <c r="D202" s="162">
        <v>50</v>
      </c>
      <c r="E202" s="24">
        <v>0.4</v>
      </c>
      <c r="F202" s="24">
        <v>0.32</v>
      </c>
      <c r="G202" s="24">
        <v>2.15</v>
      </c>
      <c r="H202" s="24">
        <f t="shared" si="30"/>
        <v>2.8699999999999997</v>
      </c>
      <c r="I202" s="24">
        <v>32.25</v>
      </c>
      <c r="J202" s="24">
        <v>0.01</v>
      </c>
      <c r="K202" s="24">
        <f t="shared" si="34"/>
        <v>35.129999999999995</v>
      </c>
      <c r="L202" s="24">
        <v>6.7</v>
      </c>
      <c r="M202" s="24">
        <v>28.53</v>
      </c>
      <c r="N202" s="24">
        <v>32.369999999999997</v>
      </c>
      <c r="O202" s="24">
        <f t="shared" si="35"/>
        <v>67.599999999999994</v>
      </c>
      <c r="P202" s="24">
        <f t="shared" si="31"/>
        <v>102.72999999999999</v>
      </c>
      <c r="Q202" s="24">
        <v>0</v>
      </c>
      <c r="R202" s="24">
        <v>5.65</v>
      </c>
      <c r="S202" s="24">
        <f t="shared" si="32"/>
        <v>5.65</v>
      </c>
      <c r="T202" s="24">
        <f t="shared" si="33"/>
        <v>108.38</v>
      </c>
    </row>
    <row r="203" spans="1:20" ht="12.75" customHeight="1" x14ac:dyDescent="0.2">
      <c r="A203" s="167"/>
      <c r="B203" s="35"/>
      <c r="C203" s="26" t="s">
        <v>172</v>
      </c>
      <c r="D203" s="162">
        <v>38</v>
      </c>
      <c r="E203" s="24">
        <v>0</v>
      </c>
      <c r="F203" s="24">
        <v>3.4</v>
      </c>
      <c r="G203" s="24">
        <v>3.77</v>
      </c>
      <c r="H203" s="24">
        <f t="shared" si="30"/>
        <v>7.17</v>
      </c>
      <c r="I203" s="24">
        <v>76.260000000000005</v>
      </c>
      <c r="J203" s="24">
        <v>0</v>
      </c>
      <c r="K203" s="24">
        <f t="shared" si="34"/>
        <v>83.43</v>
      </c>
      <c r="L203" s="24">
        <v>2.8</v>
      </c>
      <c r="M203" s="24">
        <v>28.66</v>
      </c>
      <c r="N203" s="24">
        <v>7.78</v>
      </c>
      <c r="O203" s="24">
        <f t="shared" si="35"/>
        <v>39.24</v>
      </c>
      <c r="P203" s="24">
        <f t="shared" si="31"/>
        <v>122.67000000000002</v>
      </c>
      <c r="Q203" s="24">
        <v>20</v>
      </c>
      <c r="R203" s="24">
        <v>64.760000000000005</v>
      </c>
      <c r="S203" s="24">
        <f t="shared" si="32"/>
        <v>84.76</v>
      </c>
      <c r="T203" s="24">
        <f t="shared" si="33"/>
        <v>207.43</v>
      </c>
    </row>
    <row r="204" spans="1:20" ht="12.75" customHeight="1" x14ac:dyDescent="0.2">
      <c r="A204" s="167"/>
      <c r="B204" s="35"/>
      <c r="C204" s="26" t="s">
        <v>180</v>
      </c>
      <c r="D204" s="162">
        <v>3</v>
      </c>
      <c r="E204" s="24">
        <v>0</v>
      </c>
      <c r="F204" s="24">
        <v>0</v>
      </c>
      <c r="G204" s="24">
        <v>1.3</v>
      </c>
      <c r="H204" s="24">
        <f t="shared" si="30"/>
        <v>1.3</v>
      </c>
      <c r="I204" s="24">
        <v>1.4</v>
      </c>
      <c r="J204" s="24">
        <v>0</v>
      </c>
      <c r="K204" s="24">
        <f t="shared" si="34"/>
        <v>2.7</v>
      </c>
      <c r="L204" s="24">
        <v>2.5</v>
      </c>
      <c r="M204" s="24">
        <v>4.7</v>
      </c>
      <c r="N204" s="24">
        <v>7.5</v>
      </c>
      <c r="O204" s="24">
        <f t="shared" si="35"/>
        <v>14.7</v>
      </c>
      <c r="P204" s="24">
        <f t="shared" si="31"/>
        <v>17.399999999999999</v>
      </c>
      <c r="Q204" s="24">
        <v>6</v>
      </c>
      <c r="R204" s="24">
        <v>203.7</v>
      </c>
      <c r="S204" s="24">
        <f t="shared" si="32"/>
        <v>209.7</v>
      </c>
      <c r="T204" s="24">
        <f t="shared" si="33"/>
        <v>227.1</v>
      </c>
    </row>
    <row r="205" spans="1:20" ht="12.75" customHeight="1" x14ac:dyDescent="0.2">
      <c r="A205" s="167"/>
      <c r="B205" s="35"/>
      <c r="C205" s="26" t="s">
        <v>170</v>
      </c>
      <c r="D205" s="162">
        <v>59</v>
      </c>
      <c r="E205" s="24">
        <v>292.5</v>
      </c>
      <c r="F205" s="24">
        <v>11.72</v>
      </c>
      <c r="G205" s="24">
        <v>85</v>
      </c>
      <c r="H205" s="24">
        <f t="shared" si="30"/>
        <v>389.22</v>
      </c>
      <c r="I205" s="24">
        <v>90.15</v>
      </c>
      <c r="J205" s="24">
        <v>0</v>
      </c>
      <c r="K205" s="24">
        <f t="shared" si="34"/>
        <v>479.37</v>
      </c>
      <c r="L205" s="24">
        <v>31.26</v>
      </c>
      <c r="M205" s="24">
        <v>146.82</v>
      </c>
      <c r="N205" s="24">
        <v>31.55</v>
      </c>
      <c r="O205" s="24">
        <f t="shared" si="35"/>
        <v>209.63</v>
      </c>
      <c r="P205" s="24">
        <f t="shared" si="31"/>
        <v>689</v>
      </c>
      <c r="Q205" s="24">
        <v>0</v>
      </c>
      <c r="R205" s="24">
        <v>418.25</v>
      </c>
      <c r="S205" s="24">
        <f t="shared" si="32"/>
        <v>418.25</v>
      </c>
      <c r="T205" s="24">
        <f t="shared" si="33"/>
        <v>1107.25</v>
      </c>
    </row>
    <row r="206" spans="1:20" ht="12.75" customHeight="1" x14ac:dyDescent="0.2">
      <c r="A206" s="167"/>
      <c r="B206" s="35"/>
      <c r="C206" s="26" t="s">
        <v>178</v>
      </c>
      <c r="D206" s="162">
        <v>11</v>
      </c>
      <c r="E206" s="24">
        <v>0.9</v>
      </c>
      <c r="F206" s="24">
        <v>1.6</v>
      </c>
      <c r="G206" s="24">
        <v>4.4000000000000004</v>
      </c>
      <c r="H206" s="24">
        <f t="shared" si="30"/>
        <v>6.9</v>
      </c>
      <c r="I206" s="24">
        <v>13.9</v>
      </c>
      <c r="J206" s="24">
        <v>0</v>
      </c>
      <c r="K206" s="24">
        <f t="shared" si="34"/>
        <v>20.8</v>
      </c>
      <c r="L206" s="24">
        <v>0.5</v>
      </c>
      <c r="M206" s="24">
        <v>12.9</v>
      </c>
      <c r="N206" s="24">
        <v>10.199999999999999</v>
      </c>
      <c r="O206" s="24">
        <f t="shared" si="35"/>
        <v>23.6</v>
      </c>
      <c r="P206" s="24">
        <f t="shared" si="31"/>
        <v>44.400000000000006</v>
      </c>
      <c r="Q206" s="24">
        <v>0</v>
      </c>
      <c r="R206" s="24">
        <v>2</v>
      </c>
      <c r="S206" s="24">
        <f t="shared" si="32"/>
        <v>2</v>
      </c>
      <c r="T206" s="24">
        <f t="shared" si="33"/>
        <v>46.400000000000006</v>
      </c>
    </row>
    <row r="207" spans="1:20" ht="12.75" customHeight="1" x14ac:dyDescent="0.2">
      <c r="A207" s="167"/>
      <c r="B207" s="35"/>
      <c r="C207" s="26" t="s">
        <v>163</v>
      </c>
      <c r="D207" s="162">
        <v>14</v>
      </c>
      <c r="E207" s="24">
        <v>79.349999999999994</v>
      </c>
      <c r="F207" s="24">
        <v>228.92</v>
      </c>
      <c r="G207" s="24">
        <v>420.17</v>
      </c>
      <c r="H207" s="24">
        <f t="shared" si="30"/>
        <v>728.44</v>
      </c>
      <c r="I207" s="24">
        <v>112.45</v>
      </c>
      <c r="J207" s="24">
        <v>0</v>
      </c>
      <c r="K207" s="24">
        <f t="shared" si="34"/>
        <v>840.8900000000001</v>
      </c>
      <c r="L207" s="24">
        <v>863.95</v>
      </c>
      <c r="M207" s="24">
        <v>621.94000000000005</v>
      </c>
      <c r="N207" s="24">
        <v>70.849999999999994</v>
      </c>
      <c r="O207" s="24">
        <f t="shared" si="35"/>
        <v>1556.74</v>
      </c>
      <c r="P207" s="24">
        <f t="shared" si="31"/>
        <v>2397.63</v>
      </c>
      <c r="Q207" s="24">
        <v>0</v>
      </c>
      <c r="R207" s="24">
        <v>85</v>
      </c>
      <c r="S207" s="24">
        <f t="shared" si="32"/>
        <v>85</v>
      </c>
      <c r="T207" s="24">
        <f t="shared" si="33"/>
        <v>2482.63</v>
      </c>
    </row>
    <row r="208" spans="1:20" ht="12.75" customHeight="1" x14ac:dyDescent="0.2">
      <c r="A208" s="167"/>
      <c r="B208" s="35"/>
      <c r="C208" s="26" t="s">
        <v>185</v>
      </c>
      <c r="D208" s="162">
        <v>1</v>
      </c>
      <c r="E208" s="24">
        <v>0</v>
      </c>
      <c r="F208" s="24">
        <v>1</v>
      </c>
      <c r="G208" s="24">
        <v>0</v>
      </c>
      <c r="H208" s="24">
        <f t="shared" si="30"/>
        <v>1</v>
      </c>
      <c r="I208" s="24">
        <v>1.3</v>
      </c>
      <c r="J208" s="24">
        <v>0</v>
      </c>
      <c r="K208" s="24">
        <f t="shared" si="34"/>
        <v>2.2999999999999998</v>
      </c>
      <c r="L208" s="24">
        <v>0</v>
      </c>
      <c r="M208" s="24">
        <v>0</v>
      </c>
      <c r="N208" s="24">
        <v>0</v>
      </c>
      <c r="O208" s="24">
        <f t="shared" si="35"/>
        <v>0</v>
      </c>
      <c r="P208" s="24">
        <f t="shared" si="31"/>
        <v>2.2999999999999998</v>
      </c>
      <c r="Q208" s="24">
        <v>0</v>
      </c>
      <c r="R208" s="24">
        <v>0</v>
      </c>
      <c r="S208" s="24">
        <f t="shared" si="32"/>
        <v>0</v>
      </c>
      <c r="T208" s="24">
        <f t="shared" si="33"/>
        <v>2.2999999999999998</v>
      </c>
    </row>
    <row r="209" spans="1:20" ht="12.75" customHeight="1" x14ac:dyDescent="0.2">
      <c r="A209" s="167"/>
      <c r="B209" s="35"/>
      <c r="C209" s="26" t="s">
        <v>190</v>
      </c>
      <c r="D209" s="162">
        <v>9</v>
      </c>
      <c r="E209" s="24">
        <v>0.9</v>
      </c>
      <c r="F209" s="24">
        <v>0</v>
      </c>
      <c r="G209" s="24">
        <v>0</v>
      </c>
      <c r="H209" s="24">
        <f t="shared" si="30"/>
        <v>0.9</v>
      </c>
      <c r="I209" s="24">
        <v>1.2</v>
      </c>
      <c r="J209" s="24">
        <v>0</v>
      </c>
      <c r="K209" s="24">
        <f t="shared" si="34"/>
        <v>2.1</v>
      </c>
      <c r="L209" s="24">
        <v>0.25</v>
      </c>
      <c r="M209" s="24">
        <v>3.35</v>
      </c>
      <c r="N209" s="24">
        <v>3.15</v>
      </c>
      <c r="O209" s="24">
        <f t="shared" si="35"/>
        <v>6.75</v>
      </c>
      <c r="P209" s="24">
        <f t="shared" si="31"/>
        <v>8.85</v>
      </c>
      <c r="Q209" s="24">
        <v>0.2</v>
      </c>
      <c r="R209" s="24">
        <v>11.61</v>
      </c>
      <c r="S209" s="24">
        <f t="shared" si="32"/>
        <v>11.809999999999999</v>
      </c>
      <c r="T209" s="24">
        <f t="shared" si="33"/>
        <v>20.659999999999997</v>
      </c>
    </row>
    <row r="210" spans="1:20" ht="12.75" customHeight="1" x14ac:dyDescent="0.2">
      <c r="A210" s="167"/>
      <c r="B210" s="35"/>
      <c r="C210" s="163" t="s">
        <v>167</v>
      </c>
      <c r="D210" s="64">
        <v>8</v>
      </c>
      <c r="E210" s="36">
        <v>0</v>
      </c>
      <c r="F210" s="36">
        <v>1</v>
      </c>
      <c r="G210" s="36">
        <v>0</v>
      </c>
      <c r="H210" s="36">
        <f t="shared" si="30"/>
        <v>1</v>
      </c>
      <c r="I210" s="36">
        <v>6</v>
      </c>
      <c r="J210" s="36">
        <v>0</v>
      </c>
      <c r="K210" s="36">
        <f t="shared" si="34"/>
        <v>7</v>
      </c>
      <c r="L210" s="36">
        <v>0.3</v>
      </c>
      <c r="M210" s="36">
        <v>5.2</v>
      </c>
      <c r="N210" s="36">
        <v>0.05</v>
      </c>
      <c r="O210" s="36">
        <f t="shared" si="35"/>
        <v>5.55</v>
      </c>
      <c r="P210" s="36">
        <f t="shared" si="31"/>
        <v>12.55</v>
      </c>
      <c r="Q210" s="36">
        <v>0</v>
      </c>
      <c r="R210" s="36">
        <v>0</v>
      </c>
      <c r="S210" s="36">
        <f t="shared" si="32"/>
        <v>0</v>
      </c>
      <c r="T210" s="36">
        <f t="shared" si="33"/>
        <v>12.55</v>
      </c>
    </row>
    <row r="211" spans="1:20" ht="12.75" customHeight="1" x14ac:dyDescent="0.2">
      <c r="A211" s="167"/>
      <c r="B211" s="35"/>
      <c r="C211" s="26" t="s">
        <v>169</v>
      </c>
      <c r="D211" s="162">
        <v>8</v>
      </c>
      <c r="E211" s="24">
        <v>1</v>
      </c>
      <c r="F211" s="24">
        <v>0</v>
      </c>
      <c r="G211" s="24">
        <v>0.5</v>
      </c>
      <c r="H211" s="24">
        <f t="shared" si="30"/>
        <v>1.5</v>
      </c>
      <c r="I211" s="24">
        <v>2.6</v>
      </c>
      <c r="J211" s="24">
        <v>0</v>
      </c>
      <c r="K211" s="24">
        <f t="shared" si="34"/>
        <v>4.0999999999999996</v>
      </c>
      <c r="L211" s="24">
        <v>1.3</v>
      </c>
      <c r="M211" s="24">
        <v>6.95</v>
      </c>
      <c r="N211" s="24">
        <v>4.5999999999999996</v>
      </c>
      <c r="O211" s="24">
        <f t="shared" si="35"/>
        <v>12.85</v>
      </c>
      <c r="P211" s="24">
        <f t="shared" si="31"/>
        <v>16.95</v>
      </c>
      <c r="Q211" s="24">
        <v>0</v>
      </c>
      <c r="R211" s="24">
        <v>0.55000000000000004</v>
      </c>
      <c r="S211" s="24">
        <f t="shared" si="32"/>
        <v>0.55000000000000004</v>
      </c>
      <c r="T211" s="24">
        <f t="shared" si="33"/>
        <v>17.5</v>
      </c>
    </row>
    <row r="212" spans="1:20" ht="12.75" customHeight="1" x14ac:dyDescent="0.2">
      <c r="A212" s="167"/>
      <c r="B212" s="35"/>
      <c r="C212" s="26" t="s">
        <v>165</v>
      </c>
      <c r="D212" s="162">
        <v>0</v>
      </c>
      <c r="E212" s="24">
        <v>0</v>
      </c>
      <c r="F212" s="24">
        <v>0</v>
      </c>
      <c r="G212" s="24">
        <v>0</v>
      </c>
      <c r="H212" s="24">
        <f t="shared" si="30"/>
        <v>0</v>
      </c>
      <c r="I212" s="24">
        <v>0</v>
      </c>
      <c r="J212" s="24">
        <v>0</v>
      </c>
      <c r="K212" s="24">
        <f t="shared" si="34"/>
        <v>0</v>
      </c>
      <c r="L212" s="24">
        <v>0</v>
      </c>
      <c r="M212" s="24">
        <v>0</v>
      </c>
      <c r="N212" s="24">
        <v>0</v>
      </c>
      <c r="O212" s="24">
        <f t="shared" si="35"/>
        <v>0</v>
      </c>
      <c r="P212" s="24">
        <f t="shared" si="31"/>
        <v>0</v>
      </c>
      <c r="Q212" s="24">
        <v>0</v>
      </c>
      <c r="R212" s="24">
        <v>0</v>
      </c>
      <c r="S212" s="24">
        <f t="shared" si="32"/>
        <v>0</v>
      </c>
      <c r="T212" s="24">
        <f t="shared" si="33"/>
        <v>0</v>
      </c>
    </row>
    <row r="213" spans="1:20" ht="12.75" customHeight="1" x14ac:dyDescent="0.2">
      <c r="A213" s="167"/>
      <c r="B213" s="35"/>
      <c r="C213" s="26" t="s">
        <v>181</v>
      </c>
      <c r="D213" s="162">
        <v>2</v>
      </c>
      <c r="E213" s="24">
        <v>0</v>
      </c>
      <c r="F213" s="24">
        <v>0</v>
      </c>
      <c r="G213" s="24">
        <v>0</v>
      </c>
      <c r="H213" s="24">
        <f t="shared" si="30"/>
        <v>0</v>
      </c>
      <c r="I213" s="24">
        <v>0.1</v>
      </c>
      <c r="J213" s="24">
        <v>0</v>
      </c>
      <c r="K213" s="24">
        <f t="shared" si="34"/>
        <v>0.1</v>
      </c>
      <c r="L213" s="24">
        <v>0</v>
      </c>
      <c r="M213" s="24">
        <v>0.47</v>
      </c>
      <c r="N213" s="24">
        <v>0.05</v>
      </c>
      <c r="O213" s="24">
        <f t="shared" si="35"/>
        <v>0.52</v>
      </c>
      <c r="P213" s="24">
        <f t="shared" si="31"/>
        <v>0.62</v>
      </c>
      <c r="Q213" s="24">
        <v>0</v>
      </c>
      <c r="R213" s="24">
        <v>0</v>
      </c>
      <c r="S213" s="24">
        <f t="shared" si="32"/>
        <v>0</v>
      </c>
      <c r="T213" s="24">
        <f t="shared" si="33"/>
        <v>0.62</v>
      </c>
    </row>
    <row r="214" spans="1:20" ht="12.75" customHeight="1" x14ac:dyDescent="0.2">
      <c r="A214" s="167"/>
      <c r="B214" s="35"/>
      <c r="C214" s="26" t="s">
        <v>171</v>
      </c>
      <c r="D214" s="162">
        <v>5</v>
      </c>
      <c r="E214" s="24">
        <v>0</v>
      </c>
      <c r="F214" s="24">
        <v>10.4</v>
      </c>
      <c r="G214" s="24">
        <v>0</v>
      </c>
      <c r="H214" s="24">
        <f t="shared" si="30"/>
        <v>10.4</v>
      </c>
      <c r="I214" s="24">
        <v>25.7</v>
      </c>
      <c r="J214" s="24">
        <v>0</v>
      </c>
      <c r="K214" s="24">
        <f t="shared" si="34"/>
        <v>36.1</v>
      </c>
      <c r="L214" s="24">
        <v>2.5</v>
      </c>
      <c r="M214" s="24">
        <v>10.8</v>
      </c>
      <c r="N214" s="24">
        <v>7</v>
      </c>
      <c r="O214" s="24">
        <f t="shared" si="35"/>
        <v>20.3</v>
      </c>
      <c r="P214" s="24">
        <f t="shared" si="31"/>
        <v>56.400000000000006</v>
      </c>
      <c r="Q214" s="24">
        <v>0.5</v>
      </c>
      <c r="R214" s="24">
        <v>0.5</v>
      </c>
      <c r="S214" s="24">
        <f t="shared" si="32"/>
        <v>1</v>
      </c>
      <c r="T214" s="24">
        <f t="shared" si="33"/>
        <v>57.400000000000006</v>
      </c>
    </row>
    <row r="215" spans="1:20" ht="12.75" customHeight="1" x14ac:dyDescent="0.2">
      <c r="A215" s="167"/>
      <c r="B215" s="35"/>
      <c r="C215" s="26" t="s">
        <v>187</v>
      </c>
      <c r="D215" s="162">
        <v>0</v>
      </c>
      <c r="E215" s="24">
        <v>0</v>
      </c>
      <c r="F215" s="24">
        <v>0</v>
      </c>
      <c r="G215" s="24">
        <v>0</v>
      </c>
      <c r="H215" s="24">
        <f t="shared" si="30"/>
        <v>0</v>
      </c>
      <c r="I215" s="24">
        <v>0</v>
      </c>
      <c r="J215" s="24">
        <v>0</v>
      </c>
      <c r="K215" s="24">
        <f t="shared" si="34"/>
        <v>0</v>
      </c>
      <c r="L215" s="24">
        <v>0</v>
      </c>
      <c r="M215" s="24">
        <v>0</v>
      </c>
      <c r="N215" s="24">
        <v>0</v>
      </c>
      <c r="O215" s="24">
        <f t="shared" si="35"/>
        <v>0</v>
      </c>
      <c r="P215" s="24">
        <f t="shared" si="31"/>
        <v>0</v>
      </c>
      <c r="Q215" s="24">
        <v>0</v>
      </c>
      <c r="R215" s="24">
        <v>0</v>
      </c>
      <c r="S215" s="24">
        <f t="shared" si="32"/>
        <v>0</v>
      </c>
      <c r="T215" s="24">
        <f t="shared" si="33"/>
        <v>0</v>
      </c>
    </row>
    <row r="216" spans="1:20" ht="12.75" customHeight="1" x14ac:dyDescent="0.2">
      <c r="A216" s="167"/>
      <c r="B216" s="35"/>
      <c r="C216" s="26" t="s">
        <v>173</v>
      </c>
      <c r="D216" s="162">
        <v>2</v>
      </c>
      <c r="E216" s="24">
        <v>0</v>
      </c>
      <c r="F216" s="24">
        <v>0</v>
      </c>
      <c r="G216" s="24">
        <v>0.1</v>
      </c>
      <c r="H216" s="24">
        <f t="shared" si="30"/>
        <v>0.1</v>
      </c>
      <c r="I216" s="24">
        <v>0</v>
      </c>
      <c r="J216" s="24">
        <v>0</v>
      </c>
      <c r="K216" s="24">
        <f t="shared" si="34"/>
        <v>0.1</v>
      </c>
      <c r="L216" s="24">
        <v>0</v>
      </c>
      <c r="M216" s="24">
        <v>0</v>
      </c>
      <c r="N216" s="24">
        <v>0</v>
      </c>
      <c r="O216" s="24">
        <f t="shared" si="35"/>
        <v>0</v>
      </c>
      <c r="P216" s="24">
        <f t="shared" si="31"/>
        <v>0.1</v>
      </c>
      <c r="Q216" s="24">
        <v>0</v>
      </c>
      <c r="R216" s="24">
        <v>0</v>
      </c>
      <c r="S216" s="24">
        <f t="shared" si="32"/>
        <v>0</v>
      </c>
      <c r="T216" s="24">
        <f t="shared" si="33"/>
        <v>0.1</v>
      </c>
    </row>
    <row r="217" spans="1:20" ht="12.75" customHeight="1" x14ac:dyDescent="0.2">
      <c r="A217" s="167"/>
      <c r="B217" s="35"/>
      <c r="C217" s="26" t="s">
        <v>191</v>
      </c>
      <c r="D217" s="162">
        <v>3</v>
      </c>
      <c r="E217" s="24">
        <v>0</v>
      </c>
      <c r="F217" s="24">
        <v>0</v>
      </c>
      <c r="G217" s="24">
        <v>0</v>
      </c>
      <c r="H217" s="24">
        <f t="shared" si="30"/>
        <v>0</v>
      </c>
      <c r="I217" s="24">
        <v>0</v>
      </c>
      <c r="J217" s="24">
        <v>0</v>
      </c>
      <c r="K217" s="24">
        <f t="shared" si="34"/>
        <v>0</v>
      </c>
      <c r="L217" s="24">
        <v>1.57</v>
      </c>
      <c r="M217" s="24">
        <v>0.5</v>
      </c>
      <c r="N217" s="24">
        <v>1.23</v>
      </c>
      <c r="O217" s="24">
        <f t="shared" si="35"/>
        <v>3.3000000000000003</v>
      </c>
      <c r="P217" s="24">
        <f t="shared" si="31"/>
        <v>3.3000000000000003</v>
      </c>
      <c r="Q217" s="24">
        <v>0</v>
      </c>
      <c r="R217" s="24">
        <v>0</v>
      </c>
      <c r="S217" s="24">
        <f t="shared" si="32"/>
        <v>0</v>
      </c>
      <c r="T217" s="24">
        <f t="shared" si="33"/>
        <v>3.3000000000000003</v>
      </c>
    </row>
    <row r="218" spans="1:20" ht="12.75" customHeight="1" x14ac:dyDescent="0.2">
      <c r="A218" s="167"/>
      <c r="B218" s="35"/>
      <c r="C218" s="26" t="s">
        <v>182</v>
      </c>
      <c r="D218" s="162">
        <v>0</v>
      </c>
      <c r="E218" s="24">
        <v>0</v>
      </c>
      <c r="F218" s="24">
        <v>0</v>
      </c>
      <c r="G218" s="24">
        <v>0</v>
      </c>
      <c r="H218" s="24">
        <f t="shared" si="30"/>
        <v>0</v>
      </c>
      <c r="I218" s="24">
        <v>0</v>
      </c>
      <c r="J218" s="24">
        <v>0</v>
      </c>
      <c r="K218" s="24">
        <f t="shared" si="34"/>
        <v>0</v>
      </c>
      <c r="L218" s="24">
        <v>0</v>
      </c>
      <c r="M218" s="24">
        <v>0</v>
      </c>
      <c r="N218" s="24">
        <v>0</v>
      </c>
      <c r="O218" s="24">
        <f t="shared" si="35"/>
        <v>0</v>
      </c>
      <c r="P218" s="24">
        <f t="shared" si="31"/>
        <v>0</v>
      </c>
      <c r="Q218" s="24">
        <v>0</v>
      </c>
      <c r="R218" s="24">
        <v>0</v>
      </c>
      <c r="S218" s="24">
        <f t="shared" si="32"/>
        <v>0</v>
      </c>
      <c r="T218" s="24">
        <f t="shared" si="33"/>
        <v>0</v>
      </c>
    </row>
    <row r="219" spans="1:20" ht="12.75" customHeight="1" x14ac:dyDescent="0.2">
      <c r="A219" s="167"/>
      <c r="B219" s="35"/>
      <c r="C219" s="26" t="s">
        <v>166</v>
      </c>
      <c r="D219" s="162">
        <v>2</v>
      </c>
      <c r="E219" s="24">
        <v>0</v>
      </c>
      <c r="F219" s="24">
        <v>0</v>
      </c>
      <c r="G219" s="24">
        <v>0</v>
      </c>
      <c r="H219" s="24">
        <f t="shared" si="30"/>
        <v>0</v>
      </c>
      <c r="I219" s="24">
        <v>0</v>
      </c>
      <c r="J219" s="24">
        <v>0</v>
      </c>
      <c r="K219" s="24">
        <f t="shared" si="34"/>
        <v>0</v>
      </c>
      <c r="L219" s="24">
        <v>1</v>
      </c>
      <c r="M219" s="24">
        <v>0</v>
      </c>
      <c r="N219" s="24">
        <v>0</v>
      </c>
      <c r="O219" s="24">
        <f t="shared" si="35"/>
        <v>1</v>
      </c>
      <c r="P219" s="24">
        <f t="shared" si="31"/>
        <v>1</v>
      </c>
      <c r="Q219" s="24">
        <v>0</v>
      </c>
      <c r="R219" s="24">
        <v>0</v>
      </c>
      <c r="S219" s="24">
        <f t="shared" si="32"/>
        <v>0</v>
      </c>
      <c r="T219" s="24">
        <f t="shared" si="33"/>
        <v>1</v>
      </c>
    </row>
    <row r="220" spans="1:20" ht="12.75" customHeight="1" x14ac:dyDescent="0.2">
      <c r="A220" s="167"/>
      <c r="B220" s="35"/>
      <c r="C220" s="26" t="s">
        <v>177</v>
      </c>
      <c r="D220" s="162">
        <v>0</v>
      </c>
      <c r="E220" s="24">
        <v>0</v>
      </c>
      <c r="F220" s="24">
        <v>0</v>
      </c>
      <c r="G220" s="24">
        <v>0</v>
      </c>
      <c r="H220" s="24">
        <f t="shared" si="30"/>
        <v>0</v>
      </c>
      <c r="I220" s="24">
        <v>0</v>
      </c>
      <c r="J220" s="24">
        <v>0</v>
      </c>
      <c r="K220" s="24">
        <f t="shared" si="34"/>
        <v>0</v>
      </c>
      <c r="L220" s="24">
        <v>0</v>
      </c>
      <c r="M220" s="24">
        <v>0</v>
      </c>
      <c r="N220" s="24">
        <v>0</v>
      </c>
      <c r="O220" s="24">
        <f t="shared" si="35"/>
        <v>0</v>
      </c>
      <c r="P220" s="24">
        <f t="shared" si="31"/>
        <v>0</v>
      </c>
      <c r="Q220" s="24">
        <v>0</v>
      </c>
      <c r="R220" s="24">
        <v>0</v>
      </c>
      <c r="S220" s="24">
        <f t="shared" si="32"/>
        <v>0</v>
      </c>
      <c r="T220" s="24">
        <f t="shared" si="33"/>
        <v>0</v>
      </c>
    </row>
    <row r="221" spans="1:20" ht="12.75" customHeight="1" x14ac:dyDescent="0.2">
      <c r="A221" s="167"/>
      <c r="B221" s="35"/>
      <c r="C221" s="26" t="s">
        <v>304</v>
      </c>
      <c r="D221" s="162">
        <v>1</v>
      </c>
      <c r="E221" s="24">
        <v>0</v>
      </c>
      <c r="F221" s="24">
        <v>0</v>
      </c>
      <c r="G221" s="24">
        <v>0.6</v>
      </c>
      <c r="H221" s="24">
        <f t="shared" si="30"/>
        <v>0.6</v>
      </c>
      <c r="I221" s="24">
        <v>0</v>
      </c>
      <c r="J221" s="24">
        <v>0</v>
      </c>
      <c r="K221" s="24">
        <f t="shared" si="34"/>
        <v>0.6</v>
      </c>
      <c r="L221" s="24">
        <v>0</v>
      </c>
      <c r="M221" s="24">
        <v>0</v>
      </c>
      <c r="N221" s="24">
        <v>0</v>
      </c>
      <c r="O221" s="24">
        <f t="shared" si="35"/>
        <v>0</v>
      </c>
      <c r="P221" s="24">
        <f t="shared" si="31"/>
        <v>0.6</v>
      </c>
      <c r="Q221" s="24">
        <v>0</v>
      </c>
      <c r="R221" s="24">
        <v>0</v>
      </c>
      <c r="S221" s="24">
        <f t="shared" si="32"/>
        <v>0</v>
      </c>
      <c r="T221" s="24">
        <f t="shared" si="33"/>
        <v>0.6</v>
      </c>
    </row>
    <row r="222" spans="1:20" ht="12.75" customHeight="1" x14ac:dyDescent="0.2">
      <c r="A222" s="167"/>
      <c r="B222" s="35"/>
      <c r="C222" s="165" t="s">
        <v>179</v>
      </c>
      <c r="D222" s="160">
        <v>25</v>
      </c>
      <c r="E222" s="25">
        <v>0.25</v>
      </c>
      <c r="F222" s="25">
        <v>0</v>
      </c>
      <c r="G222" s="25">
        <v>0</v>
      </c>
      <c r="H222" s="25">
        <f t="shared" ref="H222:H285" si="36">+G222+F222+E222</f>
        <v>0.25</v>
      </c>
      <c r="I222" s="25">
        <v>0.16</v>
      </c>
      <c r="J222" s="25">
        <v>0</v>
      </c>
      <c r="K222" s="25">
        <f>SUM(H222:J222)</f>
        <v>0.41000000000000003</v>
      </c>
      <c r="L222" s="25">
        <v>32.01</v>
      </c>
      <c r="M222" s="25">
        <v>15.03</v>
      </c>
      <c r="N222" s="25">
        <v>4.55</v>
      </c>
      <c r="O222" s="25">
        <f>SUM(L222:N222)</f>
        <v>51.589999999999996</v>
      </c>
      <c r="P222" s="25">
        <f>+O222+K222</f>
        <v>51.999999999999993</v>
      </c>
      <c r="Q222" s="25">
        <v>0.15</v>
      </c>
      <c r="R222" s="25">
        <v>100.41</v>
      </c>
      <c r="S222" s="25">
        <f>+R222+Q222</f>
        <v>100.56</v>
      </c>
      <c r="T222" s="25">
        <f>+S222+P222</f>
        <v>152.56</v>
      </c>
    </row>
    <row r="223" spans="1:20" ht="12.75" customHeight="1" x14ac:dyDescent="0.25">
      <c r="A223" s="230" t="s">
        <v>0</v>
      </c>
      <c r="B223" s="231"/>
      <c r="C223" s="232" t="s">
        <v>0</v>
      </c>
      <c r="D223" s="53">
        <f>SUM(D191:D222)</f>
        <v>740</v>
      </c>
      <c r="E223" s="54">
        <f>SUM(E191:E222)</f>
        <v>536.06999999999994</v>
      </c>
      <c r="F223" s="54">
        <f>SUM(F191:F222)</f>
        <v>545.28</v>
      </c>
      <c r="G223" s="54">
        <f>SUM(G191:G222)</f>
        <v>1179.0799999999997</v>
      </c>
      <c r="H223" s="54">
        <f t="shared" si="36"/>
        <v>2260.4299999999994</v>
      </c>
      <c r="I223" s="54">
        <f>SUM(I191:I222)</f>
        <v>1854.1100000000004</v>
      </c>
      <c r="J223" s="54">
        <f>SUM(J191:J222)</f>
        <v>2.3099999999999996</v>
      </c>
      <c r="K223" s="54">
        <f>+J223+I223+H223</f>
        <v>4116.8499999999995</v>
      </c>
      <c r="L223" s="54">
        <f>SUM(L191:L222)</f>
        <v>1080.7399999999998</v>
      </c>
      <c r="M223" s="54">
        <f>SUM(M191:M222)</f>
        <v>1883.8400000000001</v>
      </c>
      <c r="N223" s="54">
        <f>SUM(N191:N222)</f>
        <v>436.2</v>
      </c>
      <c r="O223" s="54">
        <f>+N223+M223+L223</f>
        <v>3400.7799999999997</v>
      </c>
      <c r="P223" s="54">
        <f>+O223+K223</f>
        <v>7517.6299999999992</v>
      </c>
      <c r="Q223" s="54">
        <f>SUM(Q191:Q222)</f>
        <v>39.35</v>
      </c>
      <c r="R223" s="54">
        <f>SUM(R191:R222)</f>
        <v>1173.4699999999998</v>
      </c>
      <c r="S223" s="54">
        <f>+R223+Q223</f>
        <v>1212.8199999999997</v>
      </c>
      <c r="T223" s="55">
        <f>+S223+P223</f>
        <v>8730.4499999999989</v>
      </c>
    </row>
    <row r="224" spans="1:20" ht="12.75" customHeight="1" x14ac:dyDescent="0.2">
      <c r="A224" s="166" t="s">
        <v>406</v>
      </c>
      <c r="B224" s="35" t="s">
        <v>219</v>
      </c>
      <c r="C224" s="161" t="s">
        <v>219</v>
      </c>
      <c r="D224" s="153">
        <v>25</v>
      </c>
      <c r="E224" s="154">
        <v>0.18</v>
      </c>
      <c r="F224" s="154">
        <v>0</v>
      </c>
      <c r="G224" s="154">
        <v>0.25</v>
      </c>
      <c r="H224" s="154">
        <f t="shared" si="36"/>
        <v>0.43</v>
      </c>
      <c r="I224" s="154">
        <v>3</v>
      </c>
      <c r="J224" s="154">
        <v>0</v>
      </c>
      <c r="K224" s="154">
        <f>SUM(H224:J224)</f>
        <v>3.43</v>
      </c>
      <c r="L224" s="154">
        <v>1.1499999999999999</v>
      </c>
      <c r="M224" s="154">
        <v>17.72</v>
      </c>
      <c r="N224" s="154">
        <v>2.1</v>
      </c>
      <c r="O224" s="154">
        <f>SUM(L224:N224)</f>
        <v>20.97</v>
      </c>
      <c r="P224" s="154">
        <f>+O224+K224</f>
        <v>24.4</v>
      </c>
      <c r="Q224" s="154">
        <v>0</v>
      </c>
      <c r="R224" s="154">
        <v>2.15</v>
      </c>
      <c r="S224" s="154">
        <f>+R224+Q224</f>
        <v>2.15</v>
      </c>
      <c r="T224" s="154">
        <f>+S224+P224</f>
        <v>26.549999999999997</v>
      </c>
    </row>
    <row r="225" spans="1:20" ht="12.75" customHeight="1" x14ac:dyDescent="0.2">
      <c r="A225" s="167"/>
      <c r="B225" s="35"/>
      <c r="C225" s="26" t="s">
        <v>205</v>
      </c>
      <c r="D225" s="162">
        <v>17</v>
      </c>
      <c r="E225" s="24">
        <v>0.7</v>
      </c>
      <c r="F225" s="24">
        <v>0.25</v>
      </c>
      <c r="G225" s="24">
        <v>0.1</v>
      </c>
      <c r="H225" s="24">
        <f t="shared" si="36"/>
        <v>1.0499999999999998</v>
      </c>
      <c r="I225" s="24">
        <v>1.45</v>
      </c>
      <c r="J225" s="24">
        <v>0.9</v>
      </c>
      <c r="K225" s="24">
        <f>SUM(H225:J225)</f>
        <v>3.4</v>
      </c>
      <c r="L225" s="24">
        <v>2.82</v>
      </c>
      <c r="M225" s="24">
        <v>7.72</v>
      </c>
      <c r="N225" s="24">
        <v>6.06</v>
      </c>
      <c r="O225" s="24">
        <f>SUM(L225:N225)</f>
        <v>16.599999999999998</v>
      </c>
      <c r="P225" s="24">
        <f>+O225+K225</f>
        <v>19.999999999999996</v>
      </c>
      <c r="Q225" s="24">
        <v>0</v>
      </c>
      <c r="R225" s="24">
        <v>0.03</v>
      </c>
      <c r="S225" s="24">
        <f>+R225+Q225</f>
        <v>0.03</v>
      </c>
      <c r="T225" s="24">
        <f>+S225+P225</f>
        <v>20.029999999999998</v>
      </c>
    </row>
    <row r="226" spans="1:20" ht="12.75" customHeight="1" x14ac:dyDescent="0.2">
      <c r="A226" s="167"/>
      <c r="B226" s="35"/>
      <c r="C226" s="26" t="s">
        <v>275</v>
      </c>
      <c r="D226" s="162">
        <v>1</v>
      </c>
      <c r="E226" s="24">
        <v>0</v>
      </c>
      <c r="F226" s="24">
        <v>0</v>
      </c>
      <c r="G226" s="24">
        <v>0</v>
      </c>
      <c r="H226" s="24">
        <f t="shared" si="36"/>
        <v>0</v>
      </c>
      <c r="I226" s="24">
        <v>0</v>
      </c>
      <c r="J226" s="24">
        <v>0.5</v>
      </c>
      <c r="K226" s="24">
        <f t="shared" ref="K226:K234" si="37">SUM(H226:J226)</f>
        <v>0.5</v>
      </c>
      <c r="L226" s="24">
        <v>0.4</v>
      </c>
      <c r="M226" s="24">
        <v>0</v>
      </c>
      <c r="N226" s="24">
        <v>0.1</v>
      </c>
      <c r="O226" s="24">
        <f t="shared" ref="O226:O234" si="38">SUM(L226:N226)</f>
        <v>0.5</v>
      </c>
      <c r="P226" s="24">
        <f t="shared" ref="P226:P233" si="39">+O226+K226</f>
        <v>1</v>
      </c>
      <c r="Q226" s="24">
        <v>0</v>
      </c>
      <c r="R226" s="24">
        <v>0</v>
      </c>
      <c r="S226" s="24">
        <f t="shared" ref="S226:S233" si="40">+R226+Q226</f>
        <v>0</v>
      </c>
      <c r="T226" s="24">
        <f t="shared" ref="T226:T233" si="41">+S226+P226</f>
        <v>1</v>
      </c>
    </row>
    <row r="227" spans="1:20" ht="12.75" customHeight="1" x14ac:dyDescent="0.2">
      <c r="A227" s="167"/>
      <c r="B227" s="35"/>
      <c r="C227" s="26" t="s">
        <v>202</v>
      </c>
      <c r="D227" s="162">
        <v>1</v>
      </c>
      <c r="E227" s="24">
        <v>0</v>
      </c>
      <c r="F227" s="24">
        <v>4</v>
      </c>
      <c r="G227" s="24">
        <v>0</v>
      </c>
      <c r="H227" s="24">
        <f t="shared" si="36"/>
        <v>4</v>
      </c>
      <c r="I227" s="24">
        <v>0</v>
      </c>
      <c r="J227" s="24">
        <v>0</v>
      </c>
      <c r="K227" s="24">
        <f t="shared" si="37"/>
        <v>4</v>
      </c>
      <c r="L227" s="24">
        <v>0</v>
      </c>
      <c r="M227" s="24">
        <v>0</v>
      </c>
      <c r="N227" s="24">
        <v>0</v>
      </c>
      <c r="O227" s="24">
        <f t="shared" si="38"/>
        <v>0</v>
      </c>
      <c r="P227" s="24">
        <f t="shared" si="39"/>
        <v>4</v>
      </c>
      <c r="Q227" s="24">
        <v>0</v>
      </c>
      <c r="R227" s="24">
        <v>15</v>
      </c>
      <c r="S227" s="24">
        <f t="shared" si="40"/>
        <v>15</v>
      </c>
      <c r="T227" s="24">
        <f t="shared" si="41"/>
        <v>19</v>
      </c>
    </row>
    <row r="228" spans="1:20" ht="12.75" customHeight="1" x14ac:dyDescent="0.2">
      <c r="A228" s="167"/>
      <c r="B228" s="35"/>
      <c r="C228" s="26" t="s">
        <v>195</v>
      </c>
      <c r="D228" s="162">
        <v>6</v>
      </c>
      <c r="E228" s="24">
        <v>0</v>
      </c>
      <c r="F228" s="24">
        <v>0</v>
      </c>
      <c r="G228" s="24">
        <v>0</v>
      </c>
      <c r="H228" s="24">
        <f t="shared" si="36"/>
        <v>0</v>
      </c>
      <c r="I228" s="24">
        <v>1.1000000000000001</v>
      </c>
      <c r="J228" s="24">
        <v>0</v>
      </c>
      <c r="K228" s="24">
        <f t="shared" si="37"/>
        <v>1.1000000000000001</v>
      </c>
      <c r="L228" s="24">
        <v>0.3</v>
      </c>
      <c r="M228" s="24">
        <v>7.9</v>
      </c>
      <c r="N228" s="24">
        <v>0</v>
      </c>
      <c r="O228" s="24">
        <f t="shared" si="38"/>
        <v>8.2000000000000011</v>
      </c>
      <c r="P228" s="24">
        <f t="shared" si="39"/>
        <v>9.3000000000000007</v>
      </c>
      <c r="Q228" s="24">
        <v>0</v>
      </c>
      <c r="R228" s="24">
        <v>3.5</v>
      </c>
      <c r="S228" s="24">
        <f t="shared" si="40"/>
        <v>3.5</v>
      </c>
      <c r="T228" s="24">
        <f t="shared" si="41"/>
        <v>12.8</v>
      </c>
    </row>
    <row r="229" spans="1:20" ht="12.75" customHeight="1" x14ac:dyDescent="0.2">
      <c r="A229" s="167"/>
      <c r="B229" s="35"/>
      <c r="C229" s="26" t="s">
        <v>204</v>
      </c>
      <c r="D229" s="162">
        <v>1</v>
      </c>
      <c r="E229" s="24">
        <v>0</v>
      </c>
      <c r="F229" s="24">
        <v>0</v>
      </c>
      <c r="G229" s="24">
        <v>0</v>
      </c>
      <c r="H229" s="24">
        <f t="shared" si="36"/>
        <v>0</v>
      </c>
      <c r="I229" s="24">
        <v>0</v>
      </c>
      <c r="J229" s="24">
        <v>0</v>
      </c>
      <c r="K229" s="24">
        <f t="shared" si="37"/>
        <v>0</v>
      </c>
      <c r="L229" s="24">
        <v>0</v>
      </c>
      <c r="M229" s="24">
        <v>0</v>
      </c>
      <c r="N229" s="24">
        <v>0.6</v>
      </c>
      <c r="O229" s="24">
        <f t="shared" si="38"/>
        <v>0.6</v>
      </c>
      <c r="P229" s="24">
        <f t="shared" si="39"/>
        <v>0.6</v>
      </c>
      <c r="Q229" s="24">
        <v>0</v>
      </c>
      <c r="R229" s="24">
        <v>0</v>
      </c>
      <c r="S229" s="24">
        <f t="shared" si="40"/>
        <v>0</v>
      </c>
      <c r="T229" s="24">
        <f t="shared" si="41"/>
        <v>0.6</v>
      </c>
    </row>
    <row r="230" spans="1:20" ht="12.75" customHeight="1" x14ac:dyDescent="0.2">
      <c r="A230" s="167"/>
      <c r="B230" s="35"/>
      <c r="C230" s="26" t="s">
        <v>277</v>
      </c>
      <c r="D230" s="162">
        <v>6</v>
      </c>
      <c r="E230" s="24">
        <v>1.3</v>
      </c>
      <c r="F230" s="24">
        <v>0</v>
      </c>
      <c r="G230" s="24">
        <v>0</v>
      </c>
      <c r="H230" s="24">
        <f t="shared" si="36"/>
        <v>1.3</v>
      </c>
      <c r="I230" s="24">
        <v>0.6</v>
      </c>
      <c r="J230" s="24">
        <v>0.05</v>
      </c>
      <c r="K230" s="24">
        <f t="shared" si="37"/>
        <v>1.95</v>
      </c>
      <c r="L230" s="24">
        <v>17.100000000000001</v>
      </c>
      <c r="M230" s="24">
        <v>29.9</v>
      </c>
      <c r="N230" s="24">
        <v>56</v>
      </c>
      <c r="O230" s="24">
        <f t="shared" si="38"/>
        <v>103</v>
      </c>
      <c r="P230" s="24">
        <f t="shared" si="39"/>
        <v>104.95</v>
      </c>
      <c r="Q230" s="24">
        <v>0</v>
      </c>
      <c r="R230" s="24">
        <v>0.4</v>
      </c>
      <c r="S230" s="24">
        <f t="shared" si="40"/>
        <v>0.4</v>
      </c>
      <c r="T230" s="24">
        <f t="shared" si="41"/>
        <v>105.35000000000001</v>
      </c>
    </row>
    <row r="231" spans="1:20" ht="12.75" customHeight="1" x14ac:dyDescent="0.2">
      <c r="A231" s="167"/>
      <c r="B231" s="85"/>
      <c r="C231" s="26" t="s">
        <v>208</v>
      </c>
      <c r="D231" s="162">
        <v>14</v>
      </c>
      <c r="E231" s="24">
        <v>1</v>
      </c>
      <c r="F231" s="24">
        <v>0</v>
      </c>
      <c r="G231" s="24">
        <v>0</v>
      </c>
      <c r="H231" s="24">
        <f t="shared" si="36"/>
        <v>1</v>
      </c>
      <c r="I231" s="24">
        <v>1.7</v>
      </c>
      <c r="J231" s="24">
        <v>0</v>
      </c>
      <c r="K231" s="24">
        <f t="shared" si="37"/>
        <v>2.7</v>
      </c>
      <c r="L231" s="24">
        <v>0</v>
      </c>
      <c r="M231" s="24">
        <v>3.73</v>
      </c>
      <c r="N231" s="24">
        <v>9</v>
      </c>
      <c r="O231" s="24">
        <f t="shared" si="38"/>
        <v>12.73</v>
      </c>
      <c r="P231" s="24">
        <f t="shared" si="39"/>
        <v>15.43</v>
      </c>
      <c r="Q231" s="24">
        <v>2</v>
      </c>
      <c r="R231" s="24">
        <v>1</v>
      </c>
      <c r="S231" s="24">
        <f t="shared" si="40"/>
        <v>3</v>
      </c>
      <c r="T231" s="24">
        <f t="shared" si="41"/>
        <v>18.43</v>
      </c>
    </row>
    <row r="232" spans="1:20" ht="12.75" customHeight="1" x14ac:dyDescent="0.2">
      <c r="A232" s="167"/>
      <c r="B232" s="35" t="s">
        <v>431</v>
      </c>
      <c r="C232" s="26" t="s">
        <v>412</v>
      </c>
      <c r="D232" s="162">
        <v>11</v>
      </c>
      <c r="E232" s="24">
        <v>0</v>
      </c>
      <c r="F232" s="24">
        <v>0</v>
      </c>
      <c r="G232" s="24">
        <v>0</v>
      </c>
      <c r="H232" s="24">
        <f t="shared" si="36"/>
        <v>0</v>
      </c>
      <c r="I232" s="24">
        <v>4.82</v>
      </c>
      <c r="J232" s="24">
        <v>0</v>
      </c>
      <c r="K232" s="24">
        <f t="shared" si="37"/>
        <v>4.82</v>
      </c>
      <c r="L232" s="24">
        <v>1.05</v>
      </c>
      <c r="M232" s="24">
        <v>3.83</v>
      </c>
      <c r="N232" s="24">
        <v>4.3</v>
      </c>
      <c r="O232" s="24">
        <f t="shared" si="38"/>
        <v>9.18</v>
      </c>
      <c r="P232" s="24">
        <f t="shared" si="39"/>
        <v>14</v>
      </c>
      <c r="Q232" s="24">
        <v>0</v>
      </c>
      <c r="R232" s="24">
        <v>4</v>
      </c>
      <c r="S232" s="24">
        <f t="shared" si="40"/>
        <v>4</v>
      </c>
      <c r="T232" s="24">
        <f t="shared" si="41"/>
        <v>18</v>
      </c>
    </row>
    <row r="233" spans="1:20" ht="12.75" customHeight="1" x14ac:dyDescent="0.2">
      <c r="A233" s="167"/>
      <c r="B233" s="35"/>
      <c r="C233" s="26" t="s">
        <v>305</v>
      </c>
      <c r="D233" s="162">
        <v>1</v>
      </c>
      <c r="E233" s="24">
        <v>0</v>
      </c>
      <c r="F233" s="24">
        <v>0</v>
      </c>
      <c r="G233" s="24">
        <v>0</v>
      </c>
      <c r="H233" s="24">
        <f t="shared" si="36"/>
        <v>0</v>
      </c>
      <c r="I233" s="24">
        <v>0.1</v>
      </c>
      <c r="J233" s="24">
        <v>0</v>
      </c>
      <c r="K233" s="24">
        <f t="shared" si="37"/>
        <v>0.1</v>
      </c>
      <c r="L233" s="24">
        <v>0.1</v>
      </c>
      <c r="M233" s="24">
        <v>0.2</v>
      </c>
      <c r="N233" s="24">
        <v>0</v>
      </c>
      <c r="O233" s="24">
        <f t="shared" si="38"/>
        <v>0.30000000000000004</v>
      </c>
      <c r="P233" s="24">
        <f t="shared" si="39"/>
        <v>0.4</v>
      </c>
      <c r="Q233" s="24">
        <v>0</v>
      </c>
      <c r="R233" s="24">
        <v>0</v>
      </c>
      <c r="S233" s="24">
        <f t="shared" si="40"/>
        <v>0</v>
      </c>
      <c r="T233" s="24">
        <f t="shared" si="41"/>
        <v>0.4</v>
      </c>
    </row>
    <row r="234" spans="1:20" ht="12.75" customHeight="1" x14ac:dyDescent="0.2">
      <c r="A234" s="167"/>
      <c r="B234" s="35"/>
      <c r="C234" s="26" t="s">
        <v>413</v>
      </c>
      <c r="D234" s="162">
        <v>6</v>
      </c>
      <c r="E234" s="24">
        <v>0.1</v>
      </c>
      <c r="F234" s="24">
        <v>0</v>
      </c>
      <c r="G234" s="24">
        <v>0</v>
      </c>
      <c r="H234" s="24">
        <f>+G234+F234+E234</f>
        <v>0.1</v>
      </c>
      <c r="I234" s="24">
        <v>0.2</v>
      </c>
      <c r="J234" s="24">
        <v>0.1</v>
      </c>
      <c r="K234" s="24">
        <f t="shared" si="37"/>
        <v>0.4</v>
      </c>
      <c r="L234" s="24">
        <v>0</v>
      </c>
      <c r="M234" s="24">
        <v>1.9</v>
      </c>
      <c r="N234" s="24">
        <v>1.3</v>
      </c>
      <c r="O234" s="24">
        <f t="shared" si="38"/>
        <v>3.2</v>
      </c>
      <c r="P234" s="24">
        <f>+O234+K234</f>
        <v>3.6</v>
      </c>
      <c r="Q234" s="24">
        <v>0</v>
      </c>
      <c r="R234" s="24">
        <v>0.1</v>
      </c>
      <c r="S234" s="24">
        <f>+R234+Q234</f>
        <v>0.1</v>
      </c>
      <c r="T234" s="24">
        <f>+S234+P234</f>
        <v>3.7</v>
      </c>
    </row>
    <row r="235" spans="1:20" ht="12.75" customHeight="1" x14ac:dyDescent="0.2">
      <c r="A235" s="167"/>
      <c r="B235" s="35"/>
      <c r="C235" s="165" t="s">
        <v>201</v>
      </c>
      <c r="D235" s="160">
        <v>0</v>
      </c>
      <c r="E235" s="25">
        <v>0</v>
      </c>
      <c r="F235" s="25">
        <v>0</v>
      </c>
      <c r="G235" s="25">
        <v>0</v>
      </c>
      <c r="H235" s="25">
        <f t="shared" si="36"/>
        <v>0</v>
      </c>
      <c r="I235" s="25">
        <v>0</v>
      </c>
      <c r="J235" s="25">
        <v>0</v>
      </c>
      <c r="K235" s="25">
        <f>SUM(H235:J235)</f>
        <v>0</v>
      </c>
      <c r="L235" s="25">
        <v>0</v>
      </c>
      <c r="M235" s="25">
        <v>0</v>
      </c>
      <c r="N235" s="25">
        <v>0</v>
      </c>
      <c r="O235" s="25">
        <f>SUM(L235:N235)</f>
        <v>0</v>
      </c>
      <c r="P235" s="25">
        <f>+O235+K235</f>
        <v>0</v>
      </c>
      <c r="Q235" s="25">
        <v>0</v>
      </c>
      <c r="R235" s="25">
        <v>0</v>
      </c>
      <c r="S235" s="25">
        <f>+R235+Q235</f>
        <v>0</v>
      </c>
      <c r="T235" s="25">
        <f>+S235+P235</f>
        <v>0</v>
      </c>
    </row>
    <row r="236" spans="1:20" ht="12.75" customHeight="1" x14ac:dyDescent="0.25">
      <c r="A236" s="230" t="s">
        <v>0</v>
      </c>
      <c r="B236" s="231"/>
      <c r="C236" s="232" t="s">
        <v>0</v>
      </c>
      <c r="D236" s="53">
        <f>SUM(D224:D235)</f>
        <v>89</v>
      </c>
      <c r="E236" s="54">
        <f>SUM(E224:E235)</f>
        <v>3.28</v>
      </c>
      <c r="F236" s="54">
        <f>SUM(F224:F235)</f>
        <v>4.25</v>
      </c>
      <c r="G236" s="54">
        <f>SUM(G224:G235)</f>
        <v>0.35</v>
      </c>
      <c r="H236" s="54">
        <f t="shared" si="36"/>
        <v>7.879999999999999</v>
      </c>
      <c r="I236" s="54">
        <f>SUM(I224:I235)</f>
        <v>12.97</v>
      </c>
      <c r="J236" s="54">
        <f>SUM(J224:J235)</f>
        <v>1.55</v>
      </c>
      <c r="K236" s="54">
        <f>+J236+I236+H236</f>
        <v>22.4</v>
      </c>
      <c r="L236" s="54">
        <f>SUM(L224:L235)</f>
        <v>22.920000000000005</v>
      </c>
      <c r="M236" s="54">
        <f>SUM(M224:M235)</f>
        <v>72.900000000000006</v>
      </c>
      <c r="N236" s="54">
        <f>SUM(N224:N235)</f>
        <v>79.459999999999994</v>
      </c>
      <c r="O236" s="54">
        <f>+N236+M236+L236</f>
        <v>175.28000000000003</v>
      </c>
      <c r="P236" s="54">
        <f>+O236+K236</f>
        <v>197.68000000000004</v>
      </c>
      <c r="Q236" s="54">
        <f>SUM(Q224:Q235)</f>
        <v>2</v>
      </c>
      <c r="R236" s="54">
        <f>SUM(R224:R235)</f>
        <v>26.18</v>
      </c>
      <c r="S236" s="54">
        <f>+R236+Q236</f>
        <v>28.18</v>
      </c>
      <c r="T236" s="55">
        <f>+S236+P236</f>
        <v>225.86000000000004</v>
      </c>
    </row>
    <row r="237" spans="1:20" ht="12.75" customHeight="1" x14ac:dyDescent="0.2">
      <c r="A237" s="166" t="s">
        <v>9</v>
      </c>
      <c r="B237" s="35" t="s">
        <v>207</v>
      </c>
      <c r="C237" s="161" t="s">
        <v>207</v>
      </c>
      <c r="D237" s="153">
        <v>3</v>
      </c>
      <c r="E237" s="154">
        <v>0</v>
      </c>
      <c r="F237" s="154">
        <v>0.25</v>
      </c>
      <c r="G237" s="154">
        <v>0</v>
      </c>
      <c r="H237" s="154">
        <f t="shared" si="36"/>
        <v>0.25</v>
      </c>
      <c r="I237" s="154">
        <v>0</v>
      </c>
      <c r="J237" s="154">
        <v>0</v>
      </c>
      <c r="K237" s="154">
        <f>SUM(H237:J237)</f>
        <v>0.25</v>
      </c>
      <c r="L237" s="154">
        <v>0</v>
      </c>
      <c r="M237" s="154">
        <v>0.75</v>
      </c>
      <c r="N237" s="154">
        <v>1</v>
      </c>
      <c r="O237" s="154">
        <f>SUM(L237:N237)</f>
        <v>1.75</v>
      </c>
      <c r="P237" s="154">
        <f>+O237+K237</f>
        <v>2</v>
      </c>
      <c r="Q237" s="154">
        <v>0</v>
      </c>
      <c r="R237" s="154">
        <v>0</v>
      </c>
      <c r="S237" s="154">
        <f>+R237+Q237</f>
        <v>0</v>
      </c>
      <c r="T237" s="154">
        <f>+S237+P237</f>
        <v>2</v>
      </c>
    </row>
    <row r="238" spans="1:20" ht="12.75" customHeight="1" x14ac:dyDescent="0.2">
      <c r="A238" s="167"/>
      <c r="B238" s="35"/>
      <c r="C238" s="26" t="s">
        <v>218</v>
      </c>
      <c r="D238" s="162">
        <v>5</v>
      </c>
      <c r="E238" s="24">
        <v>0</v>
      </c>
      <c r="F238" s="24">
        <v>0.75</v>
      </c>
      <c r="G238" s="24">
        <v>0.3</v>
      </c>
      <c r="H238" s="24">
        <f t="shared" si="36"/>
        <v>1.05</v>
      </c>
      <c r="I238" s="24">
        <v>0</v>
      </c>
      <c r="J238" s="24">
        <v>0</v>
      </c>
      <c r="K238" s="24">
        <f>SUM(H238:J238)</f>
        <v>1.05</v>
      </c>
      <c r="L238" s="24">
        <v>0.05</v>
      </c>
      <c r="M238" s="24">
        <v>0.55000000000000004</v>
      </c>
      <c r="N238" s="24">
        <v>0.3</v>
      </c>
      <c r="O238" s="24">
        <f>SUM(L238:N238)</f>
        <v>0.90000000000000013</v>
      </c>
      <c r="P238" s="24">
        <f t="shared" ref="P238:P266" si="42">+O238+K238</f>
        <v>1.9500000000000002</v>
      </c>
      <c r="Q238" s="24">
        <v>0</v>
      </c>
      <c r="R238" s="24">
        <v>0.1</v>
      </c>
      <c r="S238" s="24">
        <f t="shared" ref="S238:S267" si="43">+R238+Q238</f>
        <v>0.1</v>
      </c>
      <c r="T238" s="24">
        <f t="shared" ref="T238:T267" si="44">+S238+P238</f>
        <v>2.0500000000000003</v>
      </c>
    </row>
    <row r="239" spans="1:20" ht="12.75" customHeight="1" x14ac:dyDescent="0.2">
      <c r="A239" s="167"/>
      <c r="B239" s="35"/>
      <c r="C239" s="26" t="s">
        <v>464</v>
      </c>
      <c r="D239" s="162">
        <v>1</v>
      </c>
      <c r="E239" s="24">
        <v>0</v>
      </c>
      <c r="F239" s="24">
        <v>0</v>
      </c>
      <c r="G239" s="24">
        <v>0</v>
      </c>
      <c r="H239" s="24">
        <f t="shared" si="36"/>
        <v>0</v>
      </c>
      <c r="I239" s="24">
        <v>0</v>
      </c>
      <c r="J239" s="24">
        <v>0</v>
      </c>
      <c r="K239" s="24">
        <f t="shared" ref="K239:K266" si="45">SUM(H239:J239)</f>
        <v>0</v>
      </c>
      <c r="L239" s="24">
        <v>0.01</v>
      </c>
      <c r="M239" s="24">
        <v>0</v>
      </c>
      <c r="N239" s="24">
        <v>0</v>
      </c>
      <c r="O239" s="24">
        <f t="shared" ref="O239:O266" si="46">SUM(L239:N239)</f>
        <v>0.01</v>
      </c>
      <c r="P239" s="24">
        <f t="shared" si="42"/>
        <v>0.01</v>
      </c>
      <c r="Q239" s="24">
        <v>0</v>
      </c>
      <c r="R239" s="24">
        <v>0</v>
      </c>
      <c r="S239" s="24">
        <f t="shared" si="43"/>
        <v>0</v>
      </c>
      <c r="T239" s="24">
        <f t="shared" si="44"/>
        <v>0.01</v>
      </c>
    </row>
    <row r="240" spans="1:20" ht="12.75" customHeight="1" x14ac:dyDescent="0.2">
      <c r="A240" s="167"/>
      <c r="B240" s="35"/>
      <c r="C240" s="26" t="s">
        <v>211</v>
      </c>
      <c r="D240" s="162">
        <v>1</v>
      </c>
      <c r="E240" s="24">
        <v>0</v>
      </c>
      <c r="F240" s="24">
        <v>0</v>
      </c>
      <c r="G240" s="24">
        <v>0</v>
      </c>
      <c r="H240" s="24">
        <f t="shared" si="36"/>
        <v>0</v>
      </c>
      <c r="I240" s="24">
        <v>0</v>
      </c>
      <c r="J240" s="24">
        <v>0</v>
      </c>
      <c r="K240" s="24">
        <f t="shared" si="45"/>
        <v>0</v>
      </c>
      <c r="L240" s="24">
        <v>0.25</v>
      </c>
      <c r="M240" s="24">
        <v>0.5</v>
      </c>
      <c r="N240" s="24">
        <v>0</v>
      </c>
      <c r="O240" s="24">
        <f t="shared" si="46"/>
        <v>0.75</v>
      </c>
      <c r="P240" s="24">
        <f t="shared" si="42"/>
        <v>0.75</v>
      </c>
      <c r="Q240" s="24">
        <v>0</v>
      </c>
      <c r="R240" s="24">
        <v>0</v>
      </c>
      <c r="S240" s="24">
        <f t="shared" si="43"/>
        <v>0</v>
      </c>
      <c r="T240" s="24">
        <f t="shared" si="44"/>
        <v>0.75</v>
      </c>
    </row>
    <row r="241" spans="1:20" ht="12.75" customHeight="1" x14ac:dyDescent="0.2">
      <c r="A241" s="167"/>
      <c r="B241" s="35"/>
      <c r="C241" s="26" t="s">
        <v>325</v>
      </c>
      <c r="D241" s="162">
        <v>0</v>
      </c>
      <c r="E241" s="24">
        <v>0</v>
      </c>
      <c r="F241" s="24">
        <v>0</v>
      </c>
      <c r="G241" s="24">
        <v>0</v>
      </c>
      <c r="H241" s="24">
        <f t="shared" si="36"/>
        <v>0</v>
      </c>
      <c r="I241" s="24">
        <v>0</v>
      </c>
      <c r="J241" s="24">
        <v>0</v>
      </c>
      <c r="K241" s="24">
        <f t="shared" si="45"/>
        <v>0</v>
      </c>
      <c r="L241" s="24">
        <v>0</v>
      </c>
      <c r="M241" s="24">
        <v>0</v>
      </c>
      <c r="N241" s="24">
        <v>0</v>
      </c>
      <c r="O241" s="24">
        <f t="shared" si="46"/>
        <v>0</v>
      </c>
      <c r="P241" s="24">
        <f t="shared" si="42"/>
        <v>0</v>
      </c>
      <c r="Q241" s="24">
        <v>0</v>
      </c>
      <c r="R241" s="24">
        <v>0</v>
      </c>
      <c r="S241" s="24">
        <f t="shared" si="43"/>
        <v>0</v>
      </c>
      <c r="T241" s="24">
        <f t="shared" si="44"/>
        <v>0</v>
      </c>
    </row>
    <row r="242" spans="1:20" ht="12.75" customHeight="1" x14ac:dyDescent="0.2">
      <c r="A242" s="167"/>
      <c r="B242" s="35"/>
      <c r="C242" s="26" t="s">
        <v>216</v>
      </c>
      <c r="D242" s="162">
        <v>2</v>
      </c>
      <c r="E242" s="24">
        <v>0</v>
      </c>
      <c r="F242" s="24">
        <v>0</v>
      </c>
      <c r="G242" s="24">
        <v>0</v>
      </c>
      <c r="H242" s="24">
        <f t="shared" si="36"/>
        <v>0</v>
      </c>
      <c r="I242" s="24">
        <v>1.33</v>
      </c>
      <c r="J242" s="24">
        <v>0</v>
      </c>
      <c r="K242" s="24">
        <f t="shared" si="45"/>
        <v>1.33</v>
      </c>
      <c r="L242" s="24">
        <v>0</v>
      </c>
      <c r="M242" s="24">
        <v>0.6</v>
      </c>
      <c r="N242" s="24">
        <v>0.2</v>
      </c>
      <c r="O242" s="24">
        <f t="shared" si="46"/>
        <v>0.8</v>
      </c>
      <c r="P242" s="24">
        <f t="shared" si="42"/>
        <v>2.13</v>
      </c>
      <c r="Q242" s="24">
        <v>0</v>
      </c>
      <c r="R242" s="24">
        <v>0</v>
      </c>
      <c r="S242" s="24">
        <f t="shared" si="43"/>
        <v>0</v>
      </c>
      <c r="T242" s="24">
        <f t="shared" si="44"/>
        <v>2.13</v>
      </c>
    </row>
    <row r="243" spans="1:20" ht="12.75" customHeight="1" x14ac:dyDescent="0.2">
      <c r="A243" s="167"/>
      <c r="B243" s="35"/>
      <c r="C243" s="26" t="s">
        <v>213</v>
      </c>
      <c r="D243" s="162">
        <v>3</v>
      </c>
      <c r="E243" s="24">
        <v>0</v>
      </c>
      <c r="F243" s="24">
        <v>0</v>
      </c>
      <c r="G243" s="24">
        <v>0</v>
      </c>
      <c r="H243" s="24">
        <f t="shared" si="36"/>
        <v>0</v>
      </c>
      <c r="I243" s="24">
        <v>5.2</v>
      </c>
      <c r="J243" s="24">
        <v>0</v>
      </c>
      <c r="K243" s="24">
        <f t="shared" si="45"/>
        <v>5.2</v>
      </c>
      <c r="L243" s="24">
        <v>0</v>
      </c>
      <c r="M243" s="24">
        <v>0.5</v>
      </c>
      <c r="N243" s="24">
        <v>3</v>
      </c>
      <c r="O243" s="24">
        <f t="shared" si="46"/>
        <v>3.5</v>
      </c>
      <c r="P243" s="24">
        <f t="shared" si="42"/>
        <v>8.6999999999999993</v>
      </c>
      <c r="Q243" s="24">
        <v>0</v>
      </c>
      <c r="R243" s="24">
        <v>1.1000000000000001</v>
      </c>
      <c r="S243" s="24">
        <f t="shared" si="43"/>
        <v>1.1000000000000001</v>
      </c>
      <c r="T243" s="24">
        <f t="shared" si="44"/>
        <v>9.7999999999999989</v>
      </c>
    </row>
    <row r="244" spans="1:20" ht="12.75" customHeight="1" x14ac:dyDescent="0.2">
      <c r="A244" s="167"/>
      <c r="B244" s="85"/>
      <c r="C244" s="26" t="s">
        <v>217</v>
      </c>
      <c r="D244" s="162">
        <v>6</v>
      </c>
      <c r="E244" s="24">
        <v>0</v>
      </c>
      <c r="F244" s="24">
        <v>0.1</v>
      </c>
      <c r="G244" s="24">
        <v>0</v>
      </c>
      <c r="H244" s="24">
        <f t="shared" si="36"/>
        <v>0.1</v>
      </c>
      <c r="I244" s="24">
        <v>2.7</v>
      </c>
      <c r="J244" s="24">
        <v>0</v>
      </c>
      <c r="K244" s="24">
        <f t="shared" si="45"/>
        <v>2.8000000000000003</v>
      </c>
      <c r="L244" s="24">
        <v>0.3</v>
      </c>
      <c r="M244" s="24">
        <v>1</v>
      </c>
      <c r="N244" s="24">
        <v>0.35</v>
      </c>
      <c r="O244" s="24">
        <f t="shared" si="46"/>
        <v>1.65</v>
      </c>
      <c r="P244" s="24">
        <f t="shared" si="42"/>
        <v>4.45</v>
      </c>
      <c r="Q244" s="24">
        <v>0</v>
      </c>
      <c r="R244" s="24">
        <v>0</v>
      </c>
      <c r="S244" s="24">
        <f t="shared" si="43"/>
        <v>0</v>
      </c>
      <c r="T244" s="24">
        <f t="shared" si="44"/>
        <v>4.45</v>
      </c>
    </row>
    <row r="245" spans="1:20" ht="12.75" customHeight="1" x14ac:dyDescent="0.2">
      <c r="A245" s="167"/>
      <c r="B245" s="35" t="s">
        <v>203</v>
      </c>
      <c r="C245" s="26" t="s">
        <v>210</v>
      </c>
      <c r="D245" s="162">
        <v>75</v>
      </c>
      <c r="E245" s="24">
        <v>0</v>
      </c>
      <c r="F245" s="24">
        <v>0</v>
      </c>
      <c r="G245" s="24">
        <v>0</v>
      </c>
      <c r="H245" s="24">
        <f t="shared" si="36"/>
        <v>0</v>
      </c>
      <c r="I245" s="24">
        <v>0.3</v>
      </c>
      <c r="J245" s="24">
        <v>0</v>
      </c>
      <c r="K245" s="24">
        <f t="shared" si="45"/>
        <v>0.3</v>
      </c>
      <c r="L245" s="24">
        <v>5.65</v>
      </c>
      <c r="M245" s="24">
        <v>332.39</v>
      </c>
      <c r="N245" s="24">
        <v>30.6</v>
      </c>
      <c r="O245" s="24">
        <f t="shared" si="46"/>
        <v>368.64</v>
      </c>
      <c r="P245" s="24">
        <f t="shared" si="42"/>
        <v>368.94</v>
      </c>
      <c r="Q245" s="24">
        <v>0</v>
      </c>
      <c r="R245" s="24">
        <v>0</v>
      </c>
      <c r="S245" s="24">
        <f t="shared" si="43"/>
        <v>0</v>
      </c>
      <c r="T245" s="24">
        <f t="shared" si="44"/>
        <v>368.94</v>
      </c>
    </row>
    <row r="246" spans="1:20" ht="12.75" customHeight="1" x14ac:dyDescent="0.2">
      <c r="A246" s="167"/>
      <c r="B246" s="35"/>
      <c r="C246" s="26" t="s">
        <v>273</v>
      </c>
      <c r="D246" s="162">
        <v>2</v>
      </c>
      <c r="E246" s="24">
        <v>0</v>
      </c>
      <c r="F246" s="24">
        <v>0</v>
      </c>
      <c r="G246" s="24">
        <v>0</v>
      </c>
      <c r="H246" s="24">
        <f t="shared" si="36"/>
        <v>0</v>
      </c>
      <c r="I246" s="24">
        <v>0</v>
      </c>
      <c r="J246" s="24">
        <v>0</v>
      </c>
      <c r="K246" s="24">
        <f t="shared" si="45"/>
        <v>0</v>
      </c>
      <c r="L246" s="24">
        <v>0.5</v>
      </c>
      <c r="M246" s="24">
        <v>2.6</v>
      </c>
      <c r="N246" s="24">
        <v>0</v>
      </c>
      <c r="O246" s="24">
        <f t="shared" si="46"/>
        <v>3.1</v>
      </c>
      <c r="P246" s="24">
        <f t="shared" si="42"/>
        <v>3.1</v>
      </c>
      <c r="Q246" s="24">
        <v>0</v>
      </c>
      <c r="R246" s="24">
        <v>0</v>
      </c>
      <c r="S246" s="24">
        <f t="shared" si="43"/>
        <v>0</v>
      </c>
      <c r="T246" s="24">
        <f t="shared" si="44"/>
        <v>3.1</v>
      </c>
    </row>
    <row r="247" spans="1:20" ht="12.75" customHeight="1" x14ac:dyDescent="0.2">
      <c r="A247" s="167"/>
      <c r="B247" s="35"/>
      <c r="C247" s="26" t="s">
        <v>193</v>
      </c>
      <c r="D247" s="162">
        <v>2</v>
      </c>
      <c r="E247" s="24">
        <v>0</v>
      </c>
      <c r="F247" s="24">
        <v>0</v>
      </c>
      <c r="G247" s="24">
        <v>0</v>
      </c>
      <c r="H247" s="24">
        <f t="shared" si="36"/>
        <v>0</v>
      </c>
      <c r="I247" s="24">
        <v>0</v>
      </c>
      <c r="J247" s="24">
        <v>0</v>
      </c>
      <c r="K247" s="24">
        <f t="shared" si="45"/>
        <v>0</v>
      </c>
      <c r="L247" s="24">
        <v>0</v>
      </c>
      <c r="M247" s="24">
        <v>16.100000000000001</v>
      </c>
      <c r="N247" s="24">
        <v>0</v>
      </c>
      <c r="O247" s="24">
        <f t="shared" si="46"/>
        <v>16.100000000000001</v>
      </c>
      <c r="P247" s="24">
        <f t="shared" si="42"/>
        <v>16.100000000000001</v>
      </c>
      <c r="Q247" s="24">
        <v>0</v>
      </c>
      <c r="R247" s="24">
        <v>0</v>
      </c>
      <c r="S247" s="24">
        <f t="shared" si="43"/>
        <v>0</v>
      </c>
      <c r="T247" s="24">
        <f t="shared" si="44"/>
        <v>16.100000000000001</v>
      </c>
    </row>
    <row r="248" spans="1:20" ht="12.75" customHeight="1" x14ac:dyDescent="0.2">
      <c r="A248" s="167"/>
      <c r="B248" s="35"/>
      <c r="C248" s="26" t="s">
        <v>206</v>
      </c>
      <c r="D248" s="162">
        <v>4</v>
      </c>
      <c r="E248" s="24">
        <v>0</v>
      </c>
      <c r="F248" s="24">
        <v>0</v>
      </c>
      <c r="G248" s="24">
        <v>0</v>
      </c>
      <c r="H248" s="24">
        <f t="shared" si="36"/>
        <v>0</v>
      </c>
      <c r="I248" s="24">
        <v>3.3</v>
      </c>
      <c r="J248" s="24">
        <v>0</v>
      </c>
      <c r="K248" s="24">
        <f t="shared" si="45"/>
        <v>3.3</v>
      </c>
      <c r="L248" s="24">
        <v>0</v>
      </c>
      <c r="M248" s="24">
        <v>8.1999999999999993</v>
      </c>
      <c r="N248" s="24">
        <v>0</v>
      </c>
      <c r="O248" s="24">
        <f t="shared" si="46"/>
        <v>8.1999999999999993</v>
      </c>
      <c r="P248" s="24">
        <f t="shared" si="42"/>
        <v>11.5</v>
      </c>
      <c r="Q248" s="24">
        <v>0</v>
      </c>
      <c r="R248" s="24">
        <v>0</v>
      </c>
      <c r="S248" s="24">
        <f t="shared" si="43"/>
        <v>0</v>
      </c>
      <c r="T248" s="24">
        <f t="shared" si="44"/>
        <v>11.5</v>
      </c>
    </row>
    <row r="249" spans="1:20" ht="12.75" customHeight="1" x14ac:dyDescent="0.2">
      <c r="A249" s="167"/>
      <c r="B249" s="35"/>
      <c r="C249" s="26" t="s">
        <v>276</v>
      </c>
      <c r="D249" s="162">
        <v>4</v>
      </c>
      <c r="E249" s="24">
        <v>0</v>
      </c>
      <c r="F249" s="24">
        <v>0</v>
      </c>
      <c r="G249" s="24">
        <v>0</v>
      </c>
      <c r="H249" s="24">
        <f t="shared" si="36"/>
        <v>0</v>
      </c>
      <c r="I249" s="24">
        <v>0</v>
      </c>
      <c r="J249" s="24">
        <v>0</v>
      </c>
      <c r="K249" s="24">
        <f t="shared" si="45"/>
        <v>0</v>
      </c>
      <c r="L249" s="24">
        <v>3.5</v>
      </c>
      <c r="M249" s="24">
        <v>1</v>
      </c>
      <c r="N249" s="24">
        <v>0</v>
      </c>
      <c r="O249" s="24">
        <f t="shared" si="46"/>
        <v>4.5</v>
      </c>
      <c r="P249" s="24">
        <f t="shared" si="42"/>
        <v>4.5</v>
      </c>
      <c r="Q249" s="24">
        <v>0</v>
      </c>
      <c r="R249" s="24">
        <v>0</v>
      </c>
      <c r="S249" s="24">
        <f t="shared" si="43"/>
        <v>0</v>
      </c>
      <c r="T249" s="24">
        <f t="shared" si="44"/>
        <v>4.5</v>
      </c>
    </row>
    <row r="250" spans="1:20" ht="12.75" customHeight="1" x14ac:dyDescent="0.2">
      <c r="A250" s="167"/>
      <c r="B250" s="35"/>
      <c r="C250" s="26" t="s">
        <v>199</v>
      </c>
      <c r="D250" s="162">
        <v>3</v>
      </c>
      <c r="E250" s="24">
        <v>0</v>
      </c>
      <c r="F250" s="24">
        <v>0</v>
      </c>
      <c r="G250" s="24">
        <v>0</v>
      </c>
      <c r="H250" s="24">
        <f t="shared" si="36"/>
        <v>0</v>
      </c>
      <c r="I250" s="24">
        <v>0</v>
      </c>
      <c r="J250" s="24">
        <v>0</v>
      </c>
      <c r="K250" s="24">
        <f t="shared" si="45"/>
        <v>0</v>
      </c>
      <c r="L250" s="24">
        <v>0.93</v>
      </c>
      <c r="M250" s="24">
        <v>0.2</v>
      </c>
      <c r="N250" s="24">
        <v>0</v>
      </c>
      <c r="O250" s="24">
        <f t="shared" si="46"/>
        <v>1.1300000000000001</v>
      </c>
      <c r="P250" s="24">
        <f t="shared" si="42"/>
        <v>1.1300000000000001</v>
      </c>
      <c r="Q250" s="24">
        <v>0</v>
      </c>
      <c r="R250" s="24">
        <v>0</v>
      </c>
      <c r="S250" s="24">
        <f t="shared" si="43"/>
        <v>0</v>
      </c>
      <c r="T250" s="24">
        <f t="shared" si="44"/>
        <v>1.1300000000000001</v>
      </c>
    </row>
    <row r="251" spans="1:20" ht="12.75" customHeight="1" x14ac:dyDescent="0.2">
      <c r="A251" s="167"/>
      <c r="B251" s="35"/>
      <c r="C251" s="26" t="s">
        <v>274</v>
      </c>
      <c r="D251" s="162">
        <v>0</v>
      </c>
      <c r="E251" s="24">
        <v>0</v>
      </c>
      <c r="F251" s="24">
        <v>0</v>
      </c>
      <c r="G251" s="24">
        <v>0</v>
      </c>
      <c r="H251" s="24">
        <f t="shared" si="36"/>
        <v>0</v>
      </c>
      <c r="I251" s="24">
        <v>0</v>
      </c>
      <c r="J251" s="24">
        <v>0</v>
      </c>
      <c r="K251" s="24">
        <f t="shared" si="45"/>
        <v>0</v>
      </c>
      <c r="L251" s="24">
        <v>0</v>
      </c>
      <c r="M251" s="24">
        <v>0</v>
      </c>
      <c r="N251" s="24">
        <v>0</v>
      </c>
      <c r="O251" s="24">
        <f t="shared" si="46"/>
        <v>0</v>
      </c>
      <c r="P251" s="24">
        <f t="shared" si="42"/>
        <v>0</v>
      </c>
      <c r="Q251" s="24">
        <v>0</v>
      </c>
      <c r="R251" s="24">
        <v>0</v>
      </c>
      <c r="S251" s="24">
        <f t="shared" si="43"/>
        <v>0</v>
      </c>
      <c r="T251" s="24">
        <f t="shared" si="44"/>
        <v>0</v>
      </c>
    </row>
    <row r="252" spans="1:20" ht="12.75" customHeight="1" x14ac:dyDescent="0.2">
      <c r="A252" s="167"/>
      <c r="B252" s="35"/>
      <c r="C252" s="26" t="s">
        <v>203</v>
      </c>
      <c r="D252" s="162">
        <v>0</v>
      </c>
      <c r="E252" s="24">
        <v>0</v>
      </c>
      <c r="F252" s="24">
        <v>0</v>
      </c>
      <c r="G252" s="24">
        <v>0</v>
      </c>
      <c r="H252" s="24">
        <f t="shared" si="36"/>
        <v>0</v>
      </c>
      <c r="I252" s="24">
        <v>0</v>
      </c>
      <c r="J252" s="24">
        <v>0</v>
      </c>
      <c r="K252" s="24">
        <f t="shared" si="45"/>
        <v>0</v>
      </c>
      <c r="L252" s="24">
        <v>0</v>
      </c>
      <c r="M252" s="24">
        <v>0</v>
      </c>
      <c r="N252" s="24">
        <v>0</v>
      </c>
      <c r="O252" s="24">
        <f t="shared" si="46"/>
        <v>0</v>
      </c>
      <c r="P252" s="24">
        <f t="shared" si="42"/>
        <v>0</v>
      </c>
      <c r="Q252" s="24">
        <v>0</v>
      </c>
      <c r="R252" s="24">
        <v>0</v>
      </c>
      <c r="S252" s="24">
        <f t="shared" si="43"/>
        <v>0</v>
      </c>
      <c r="T252" s="24">
        <f t="shared" si="44"/>
        <v>0</v>
      </c>
    </row>
    <row r="253" spans="1:20" ht="12.75" customHeight="1" x14ac:dyDescent="0.2">
      <c r="A253" s="167"/>
      <c r="B253" s="85"/>
      <c r="C253" s="26" t="s">
        <v>212</v>
      </c>
      <c r="D253" s="162">
        <v>10</v>
      </c>
      <c r="E253" s="24">
        <v>0</v>
      </c>
      <c r="F253" s="24">
        <v>0</v>
      </c>
      <c r="G253" s="24">
        <v>0</v>
      </c>
      <c r="H253" s="24">
        <f t="shared" si="36"/>
        <v>0</v>
      </c>
      <c r="I253" s="24">
        <v>0</v>
      </c>
      <c r="J253" s="24">
        <v>0</v>
      </c>
      <c r="K253" s="24">
        <f t="shared" si="45"/>
        <v>0</v>
      </c>
      <c r="L253" s="24">
        <v>0</v>
      </c>
      <c r="M253" s="24">
        <v>13.26</v>
      </c>
      <c r="N253" s="24">
        <v>0.7</v>
      </c>
      <c r="O253" s="24">
        <f t="shared" si="46"/>
        <v>13.959999999999999</v>
      </c>
      <c r="P253" s="24">
        <f t="shared" si="42"/>
        <v>13.959999999999999</v>
      </c>
      <c r="Q253" s="24">
        <v>0</v>
      </c>
      <c r="R253" s="24">
        <v>0</v>
      </c>
      <c r="S253" s="24">
        <f t="shared" si="43"/>
        <v>0</v>
      </c>
      <c r="T253" s="24">
        <f t="shared" si="44"/>
        <v>13.959999999999999</v>
      </c>
    </row>
    <row r="254" spans="1:20" ht="12.75" customHeight="1" x14ac:dyDescent="0.2">
      <c r="A254" s="167"/>
      <c r="B254" s="35" t="s">
        <v>432</v>
      </c>
      <c r="C254" s="26" t="s">
        <v>194</v>
      </c>
      <c r="D254" s="162">
        <v>6</v>
      </c>
      <c r="E254" s="24">
        <v>0</v>
      </c>
      <c r="F254" s="24">
        <v>0</v>
      </c>
      <c r="G254" s="24">
        <v>0</v>
      </c>
      <c r="H254" s="24">
        <f t="shared" si="36"/>
        <v>0</v>
      </c>
      <c r="I254" s="24">
        <v>0</v>
      </c>
      <c r="J254" s="24">
        <v>0</v>
      </c>
      <c r="K254" s="24">
        <f t="shared" si="45"/>
        <v>0</v>
      </c>
      <c r="L254" s="24">
        <v>39.06</v>
      </c>
      <c r="M254" s="24">
        <v>14.54</v>
      </c>
      <c r="N254" s="24">
        <v>135</v>
      </c>
      <c r="O254" s="24">
        <f t="shared" si="46"/>
        <v>188.6</v>
      </c>
      <c r="P254" s="24">
        <f t="shared" si="42"/>
        <v>188.6</v>
      </c>
      <c r="Q254" s="24">
        <v>0</v>
      </c>
      <c r="R254" s="24">
        <v>20</v>
      </c>
      <c r="S254" s="24">
        <f t="shared" si="43"/>
        <v>20</v>
      </c>
      <c r="T254" s="24">
        <f t="shared" si="44"/>
        <v>208.6</v>
      </c>
    </row>
    <row r="255" spans="1:20" ht="12.75" customHeight="1" x14ac:dyDescent="0.2">
      <c r="A255" s="167"/>
      <c r="B255" s="35"/>
      <c r="C255" s="26" t="s">
        <v>192</v>
      </c>
      <c r="D255" s="162">
        <v>9</v>
      </c>
      <c r="E255" s="24">
        <v>0</v>
      </c>
      <c r="F255" s="24">
        <v>0</v>
      </c>
      <c r="G255" s="24">
        <v>0</v>
      </c>
      <c r="H255" s="24">
        <f t="shared" si="36"/>
        <v>0</v>
      </c>
      <c r="I255" s="24">
        <v>0</v>
      </c>
      <c r="J255" s="24">
        <v>0</v>
      </c>
      <c r="K255" s="24">
        <f t="shared" si="45"/>
        <v>0</v>
      </c>
      <c r="L255" s="24">
        <v>0.2</v>
      </c>
      <c r="M255" s="24">
        <v>19.22</v>
      </c>
      <c r="N255" s="24">
        <v>0.8</v>
      </c>
      <c r="O255" s="24">
        <f t="shared" si="46"/>
        <v>20.22</v>
      </c>
      <c r="P255" s="24">
        <f t="shared" si="42"/>
        <v>20.22</v>
      </c>
      <c r="Q255" s="24">
        <v>0</v>
      </c>
      <c r="R255" s="24">
        <v>0.9</v>
      </c>
      <c r="S255" s="24">
        <f t="shared" si="43"/>
        <v>0.9</v>
      </c>
      <c r="T255" s="24">
        <f t="shared" si="44"/>
        <v>21.119999999999997</v>
      </c>
    </row>
    <row r="256" spans="1:20" ht="12.75" customHeight="1" x14ac:dyDescent="0.2">
      <c r="A256" s="167"/>
      <c r="B256" s="35"/>
      <c r="C256" s="26" t="s">
        <v>280</v>
      </c>
      <c r="D256" s="162">
        <v>1</v>
      </c>
      <c r="E256" s="24">
        <v>0</v>
      </c>
      <c r="F256" s="24">
        <v>0</v>
      </c>
      <c r="G256" s="24">
        <v>0</v>
      </c>
      <c r="H256" s="24">
        <f t="shared" si="36"/>
        <v>0</v>
      </c>
      <c r="I256" s="24">
        <v>0</v>
      </c>
      <c r="J256" s="24">
        <v>0</v>
      </c>
      <c r="K256" s="24">
        <f t="shared" si="45"/>
        <v>0</v>
      </c>
      <c r="L256" s="24">
        <v>8</v>
      </c>
      <c r="M256" s="24">
        <v>0</v>
      </c>
      <c r="N256" s="24">
        <v>0</v>
      </c>
      <c r="O256" s="24">
        <f t="shared" si="46"/>
        <v>8</v>
      </c>
      <c r="P256" s="24">
        <f t="shared" si="42"/>
        <v>8</v>
      </c>
      <c r="Q256" s="24">
        <v>0</v>
      </c>
      <c r="R256" s="24">
        <v>10</v>
      </c>
      <c r="S256" s="24">
        <f t="shared" si="43"/>
        <v>10</v>
      </c>
      <c r="T256" s="24">
        <f t="shared" si="44"/>
        <v>18</v>
      </c>
    </row>
    <row r="257" spans="1:20" ht="12.75" customHeight="1" x14ac:dyDescent="0.2">
      <c r="A257" s="167"/>
      <c r="B257" s="35"/>
      <c r="C257" s="26" t="s">
        <v>354</v>
      </c>
      <c r="D257" s="162">
        <v>0</v>
      </c>
      <c r="E257" s="24">
        <v>0</v>
      </c>
      <c r="F257" s="24">
        <v>0</v>
      </c>
      <c r="G257" s="24">
        <v>0</v>
      </c>
      <c r="H257" s="24">
        <f t="shared" si="36"/>
        <v>0</v>
      </c>
      <c r="I257" s="24">
        <v>0</v>
      </c>
      <c r="J257" s="24">
        <v>0</v>
      </c>
      <c r="K257" s="24">
        <f t="shared" si="45"/>
        <v>0</v>
      </c>
      <c r="L257" s="24">
        <v>0</v>
      </c>
      <c r="M257" s="24">
        <v>0</v>
      </c>
      <c r="N257" s="24">
        <v>0</v>
      </c>
      <c r="O257" s="24">
        <f t="shared" si="46"/>
        <v>0</v>
      </c>
      <c r="P257" s="24">
        <f t="shared" si="42"/>
        <v>0</v>
      </c>
      <c r="Q257" s="24">
        <v>0</v>
      </c>
      <c r="R257" s="24">
        <v>0</v>
      </c>
      <c r="S257" s="24">
        <f t="shared" si="43"/>
        <v>0</v>
      </c>
      <c r="T257" s="24">
        <f t="shared" si="44"/>
        <v>0</v>
      </c>
    </row>
    <row r="258" spans="1:20" ht="12.75" customHeight="1" x14ac:dyDescent="0.2">
      <c r="A258" s="167"/>
      <c r="B258" s="35"/>
      <c r="C258" s="26" t="s">
        <v>198</v>
      </c>
      <c r="D258" s="162">
        <v>10</v>
      </c>
      <c r="E258" s="24">
        <v>0</v>
      </c>
      <c r="F258" s="24">
        <v>0</v>
      </c>
      <c r="G258" s="24">
        <v>0</v>
      </c>
      <c r="H258" s="24">
        <f t="shared" si="36"/>
        <v>0</v>
      </c>
      <c r="I258" s="24">
        <v>0</v>
      </c>
      <c r="J258" s="24">
        <v>0</v>
      </c>
      <c r="K258" s="24">
        <f t="shared" si="45"/>
        <v>0</v>
      </c>
      <c r="L258" s="24">
        <v>2</v>
      </c>
      <c r="M258" s="24">
        <v>18.12</v>
      </c>
      <c r="N258" s="24">
        <v>1.6</v>
      </c>
      <c r="O258" s="24">
        <f t="shared" si="46"/>
        <v>21.720000000000002</v>
      </c>
      <c r="P258" s="24">
        <f t="shared" si="42"/>
        <v>21.720000000000002</v>
      </c>
      <c r="Q258" s="24">
        <v>0</v>
      </c>
      <c r="R258" s="24">
        <v>0.01</v>
      </c>
      <c r="S258" s="24">
        <f t="shared" si="43"/>
        <v>0.01</v>
      </c>
      <c r="T258" s="24">
        <f t="shared" si="44"/>
        <v>21.730000000000004</v>
      </c>
    </row>
    <row r="259" spans="1:20" ht="12.75" customHeight="1" x14ac:dyDescent="0.2">
      <c r="A259" s="167"/>
      <c r="B259" s="35"/>
      <c r="C259" s="26" t="s">
        <v>386</v>
      </c>
      <c r="D259" s="162">
        <v>0</v>
      </c>
      <c r="E259" s="24">
        <v>0</v>
      </c>
      <c r="F259" s="24">
        <v>0</v>
      </c>
      <c r="G259" s="24">
        <v>0</v>
      </c>
      <c r="H259" s="24">
        <f t="shared" si="36"/>
        <v>0</v>
      </c>
      <c r="I259" s="24">
        <v>0</v>
      </c>
      <c r="J259" s="24">
        <v>0</v>
      </c>
      <c r="K259" s="24">
        <f t="shared" si="45"/>
        <v>0</v>
      </c>
      <c r="L259" s="24">
        <v>0</v>
      </c>
      <c r="M259" s="24">
        <v>0</v>
      </c>
      <c r="N259" s="24">
        <v>0</v>
      </c>
      <c r="O259" s="24">
        <f t="shared" si="46"/>
        <v>0</v>
      </c>
      <c r="P259" s="24">
        <f t="shared" si="42"/>
        <v>0</v>
      </c>
      <c r="Q259" s="24">
        <v>0</v>
      </c>
      <c r="R259" s="24">
        <v>0</v>
      </c>
      <c r="S259" s="24">
        <f t="shared" si="43"/>
        <v>0</v>
      </c>
      <c r="T259" s="24">
        <f t="shared" si="44"/>
        <v>0</v>
      </c>
    </row>
    <row r="260" spans="1:20" ht="12.75" customHeight="1" x14ac:dyDescent="0.2">
      <c r="A260" s="167"/>
      <c r="B260" s="35"/>
      <c r="C260" s="26" t="s">
        <v>326</v>
      </c>
      <c r="D260" s="162">
        <v>0</v>
      </c>
      <c r="E260" s="24">
        <v>0</v>
      </c>
      <c r="F260" s="24">
        <v>0</v>
      </c>
      <c r="G260" s="24">
        <v>0</v>
      </c>
      <c r="H260" s="24">
        <f t="shared" si="36"/>
        <v>0</v>
      </c>
      <c r="I260" s="24">
        <v>0</v>
      </c>
      <c r="J260" s="24">
        <v>0</v>
      </c>
      <c r="K260" s="24">
        <f t="shared" si="45"/>
        <v>0</v>
      </c>
      <c r="L260" s="24">
        <v>0</v>
      </c>
      <c r="M260" s="24">
        <v>0</v>
      </c>
      <c r="N260" s="24">
        <v>0</v>
      </c>
      <c r="O260" s="24">
        <f t="shared" si="46"/>
        <v>0</v>
      </c>
      <c r="P260" s="24">
        <f t="shared" si="42"/>
        <v>0</v>
      </c>
      <c r="Q260" s="24">
        <v>0</v>
      </c>
      <c r="R260" s="24">
        <v>0</v>
      </c>
      <c r="S260" s="24">
        <f t="shared" si="43"/>
        <v>0</v>
      </c>
      <c r="T260" s="24">
        <f t="shared" si="44"/>
        <v>0</v>
      </c>
    </row>
    <row r="261" spans="1:20" ht="12.75" customHeight="1" x14ac:dyDescent="0.2">
      <c r="A261" s="167"/>
      <c r="B261" s="35"/>
      <c r="C261" s="26" t="s">
        <v>197</v>
      </c>
      <c r="D261" s="162">
        <v>0</v>
      </c>
      <c r="E261" s="24">
        <v>0</v>
      </c>
      <c r="F261" s="24">
        <v>0</v>
      </c>
      <c r="G261" s="24">
        <v>0</v>
      </c>
      <c r="H261" s="24">
        <f t="shared" si="36"/>
        <v>0</v>
      </c>
      <c r="I261" s="24">
        <v>0</v>
      </c>
      <c r="J261" s="24">
        <v>0</v>
      </c>
      <c r="K261" s="24">
        <f t="shared" si="45"/>
        <v>0</v>
      </c>
      <c r="L261" s="24">
        <v>0</v>
      </c>
      <c r="M261" s="24">
        <v>0</v>
      </c>
      <c r="N261" s="24">
        <v>0</v>
      </c>
      <c r="O261" s="24">
        <f t="shared" si="46"/>
        <v>0</v>
      </c>
      <c r="P261" s="24">
        <f t="shared" si="42"/>
        <v>0</v>
      </c>
      <c r="Q261" s="24">
        <v>0</v>
      </c>
      <c r="R261" s="24">
        <v>0</v>
      </c>
      <c r="S261" s="24">
        <f t="shared" si="43"/>
        <v>0</v>
      </c>
      <c r="T261" s="24">
        <f t="shared" si="44"/>
        <v>0</v>
      </c>
    </row>
    <row r="262" spans="1:20" ht="12.75" customHeight="1" x14ac:dyDescent="0.2">
      <c r="A262" s="167"/>
      <c r="B262" s="35"/>
      <c r="C262" s="26" t="s">
        <v>278</v>
      </c>
      <c r="D262" s="162">
        <v>0</v>
      </c>
      <c r="E262" s="24">
        <v>0</v>
      </c>
      <c r="F262" s="24">
        <v>0</v>
      </c>
      <c r="G262" s="24">
        <v>0</v>
      </c>
      <c r="H262" s="24">
        <f t="shared" si="36"/>
        <v>0</v>
      </c>
      <c r="I262" s="24">
        <v>0</v>
      </c>
      <c r="J262" s="24">
        <v>0</v>
      </c>
      <c r="K262" s="24">
        <f t="shared" si="45"/>
        <v>0</v>
      </c>
      <c r="L262" s="24">
        <v>0</v>
      </c>
      <c r="M262" s="24">
        <v>0</v>
      </c>
      <c r="N262" s="24">
        <v>0</v>
      </c>
      <c r="O262" s="24">
        <f t="shared" si="46"/>
        <v>0</v>
      </c>
      <c r="P262" s="24">
        <f t="shared" si="42"/>
        <v>0</v>
      </c>
      <c r="Q262" s="24">
        <v>0</v>
      </c>
      <c r="R262" s="24">
        <v>0</v>
      </c>
      <c r="S262" s="24">
        <f t="shared" si="43"/>
        <v>0</v>
      </c>
      <c r="T262" s="24">
        <f t="shared" si="44"/>
        <v>0</v>
      </c>
    </row>
    <row r="263" spans="1:20" ht="12.75" customHeight="1" x14ac:dyDescent="0.2">
      <c r="A263" s="167"/>
      <c r="B263" s="85"/>
      <c r="C263" s="26" t="s">
        <v>279</v>
      </c>
      <c r="D263" s="162">
        <v>5</v>
      </c>
      <c r="E263" s="24">
        <v>0</v>
      </c>
      <c r="F263" s="24">
        <v>0</v>
      </c>
      <c r="G263" s="24">
        <v>0</v>
      </c>
      <c r="H263" s="24">
        <f t="shared" si="36"/>
        <v>0</v>
      </c>
      <c r="I263" s="24">
        <v>0</v>
      </c>
      <c r="J263" s="24">
        <v>0</v>
      </c>
      <c r="K263" s="24">
        <f t="shared" si="45"/>
        <v>0</v>
      </c>
      <c r="L263" s="24">
        <v>131.5</v>
      </c>
      <c r="M263" s="24">
        <v>0</v>
      </c>
      <c r="N263" s="24">
        <v>20</v>
      </c>
      <c r="O263" s="24">
        <f t="shared" si="46"/>
        <v>151.5</v>
      </c>
      <c r="P263" s="24">
        <f t="shared" si="42"/>
        <v>151.5</v>
      </c>
      <c r="Q263" s="24">
        <v>0</v>
      </c>
      <c r="R263" s="24">
        <v>7.4</v>
      </c>
      <c r="S263" s="24">
        <f t="shared" si="43"/>
        <v>7.4</v>
      </c>
      <c r="T263" s="24">
        <f t="shared" si="44"/>
        <v>158.9</v>
      </c>
    </row>
    <row r="264" spans="1:20" ht="12.75" customHeight="1" x14ac:dyDescent="0.2">
      <c r="A264" s="167"/>
      <c r="B264" s="35" t="s">
        <v>209</v>
      </c>
      <c r="C264" s="26" t="s">
        <v>196</v>
      </c>
      <c r="D264" s="162">
        <v>6</v>
      </c>
      <c r="E264" s="24">
        <v>0</v>
      </c>
      <c r="F264" s="24">
        <v>0</v>
      </c>
      <c r="G264" s="24">
        <v>0</v>
      </c>
      <c r="H264" s="24">
        <f t="shared" si="36"/>
        <v>0</v>
      </c>
      <c r="I264" s="24">
        <v>0</v>
      </c>
      <c r="J264" s="24">
        <v>0</v>
      </c>
      <c r="K264" s="24">
        <f t="shared" si="45"/>
        <v>0</v>
      </c>
      <c r="L264" s="24">
        <v>1</v>
      </c>
      <c r="M264" s="24">
        <v>13.05</v>
      </c>
      <c r="N264" s="24">
        <v>3</v>
      </c>
      <c r="O264" s="24">
        <f t="shared" si="46"/>
        <v>17.05</v>
      </c>
      <c r="P264" s="24">
        <f t="shared" si="42"/>
        <v>17.05</v>
      </c>
      <c r="Q264" s="24">
        <v>0</v>
      </c>
      <c r="R264" s="24">
        <v>0</v>
      </c>
      <c r="S264" s="24">
        <f t="shared" si="43"/>
        <v>0</v>
      </c>
      <c r="T264" s="24">
        <f t="shared" si="44"/>
        <v>17.05</v>
      </c>
    </row>
    <row r="265" spans="1:20" ht="12.75" customHeight="1" x14ac:dyDescent="0.2">
      <c r="A265" s="167"/>
      <c r="B265" s="35"/>
      <c r="C265" s="26" t="s">
        <v>209</v>
      </c>
      <c r="D265" s="162">
        <v>4</v>
      </c>
      <c r="E265" s="24">
        <v>4</v>
      </c>
      <c r="F265" s="24">
        <v>0</v>
      </c>
      <c r="G265" s="24">
        <v>0</v>
      </c>
      <c r="H265" s="24">
        <f t="shared" si="36"/>
        <v>4</v>
      </c>
      <c r="I265" s="24">
        <v>0</v>
      </c>
      <c r="J265" s="24">
        <v>0</v>
      </c>
      <c r="K265" s="24">
        <f t="shared" si="45"/>
        <v>4</v>
      </c>
      <c r="L265" s="24">
        <v>118</v>
      </c>
      <c r="M265" s="24">
        <v>8.5</v>
      </c>
      <c r="N265" s="24">
        <v>0</v>
      </c>
      <c r="O265" s="24">
        <f t="shared" si="46"/>
        <v>126.5</v>
      </c>
      <c r="P265" s="24">
        <f t="shared" si="42"/>
        <v>130.5</v>
      </c>
      <c r="Q265" s="24">
        <v>0</v>
      </c>
      <c r="R265" s="24">
        <v>0.5</v>
      </c>
      <c r="S265" s="24">
        <f t="shared" si="43"/>
        <v>0.5</v>
      </c>
      <c r="T265" s="24">
        <f t="shared" si="44"/>
        <v>131</v>
      </c>
    </row>
    <row r="266" spans="1:20" ht="12.75" customHeight="1" x14ac:dyDescent="0.2">
      <c r="A266" s="167"/>
      <c r="B266" s="35"/>
      <c r="C266" s="26" t="s">
        <v>295</v>
      </c>
      <c r="D266" s="162">
        <v>1</v>
      </c>
      <c r="E266" s="24">
        <v>0</v>
      </c>
      <c r="F266" s="24">
        <v>0</v>
      </c>
      <c r="G266" s="24">
        <v>0</v>
      </c>
      <c r="H266" s="24">
        <f t="shared" si="36"/>
        <v>0</v>
      </c>
      <c r="I266" s="24">
        <v>0</v>
      </c>
      <c r="J266" s="24">
        <v>0</v>
      </c>
      <c r="K266" s="24">
        <f t="shared" si="45"/>
        <v>0</v>
      </c>
      <c r="L266" s="24">
        <v>0</v>
      </c>
      <c r="M266" s="24">
        <v>0.5</v>
      </c>
      <c r="N266" s="24">
        <v>1</v>
      </c>
      <c r="O266" s="24">
        <f t="shared" si="46"/>
        <v>1.5</v>
      </c>
      <c r="P266" s="24">
        <f t="shared" si="42"/>
        <v>1.5</v>
      </c>
      <c r="Q266" s="24">
        <v>0</v>
      </c>
      <c r="R266" s="24">
        <v>0</v>
      </c>
      <c r="S266" s="24">
        <f t="shared" si="43"/>
        <v>0</v>
      </c>
      <c r="T266" s="24">
        <f t="shared" si="44"/>
        <v>1.5</v>
      </c>
    </row>
    <row r="267" spans="1:20" ht="12.75" customHeight="1" x14ac:dyDescent="0.2">
      <c r="A267" s="167"/>
      <c r="B267" s="35"/>
      <c r="C267" s="165" t="s">
        <v>306</v>
      </c>
      <c r="D267" s="160">
        <v>0</v>
      </c>
      <c r="E267" s="25">
        <v>0</v>
      </c>
      <c r="F267" s="25">
        <v>0</v>
      </c>
      <c r="G267" s="25">
        <v>0</v>
      </c>
      <c r="H267" s="25">
        <f t="shared" si="36"/>
        <v>0</v>
      </c>
      <c r="I267" s="25">
        <v>0</v>
      </c>
      <c r="J267" s="25">
        <v>0</v>
      </c>
      <c r="K267" s="25">
        <f>SUM(H267:J267)</f>
        <v>0</v>
      </c>
      <c r="L267" s="25">
        <v>0</v>
      </c>
      <c r="M267" s="25">
        <v>0</v>
      </c>
      <c r="N267" s="25">
        <v>0</v>
      </c>
      <c r="O267" s="25">
        <f>SUM(L267:N267)</f>
        <v>0</v>
      </c>
      <c r="P267" s="25">
        <f>+O267+K267</f>
        <v>0</v>
      </c>
      <c r="Q267" s="25">
        <v>0</v>
      </c>
      <c r="R267" s="25">
        <v>0</v>
      </c>
      <c r="S267" s="25">
        <f t="shared" si="43"/>
        <v>0</v>
      </c>
      <c r="T267" s="25">
        <f t="shared" si="44"/>
        <v>0</v>
      </c>
    </row>
    <row r="268" spans="1:20" ht="12.75" customHeight="1" x14ac:dyDescent="0.25">
      <c r="A268" s="230" t="s">
        <v>0</v>
      </c>
      <c r="B268" s="231"/>
      <c r="C268" s="232" t="s">
        <v>0</v>
      </c>
      <c r="D268" s="53">
        <f>SUM(D237:D267)</f>
        <v>163</v>
      </c>
      <c r="E268" s="54">
        <f>SUM(E237:E267)</f>
        <v>4</v>
      </c>
      <c r="F268" s="54">
        <f>SUM(F237:F267)</f>
        <v>1.1000000000000001</v>
      </c>
      <c r="G268" s="54">
        <f>SUM(G237:G267)</f>
        <v>0.3</v>
      </c>
      <c r="H268" s="54">
        <f t="shared" si="36"/>
        <v>5.4</v>
      </c>
      <c r="I268" s="54">
        <f>SUM(I237:I267)</f>
        <v>12.830000000000002</v>
      </c>
      <c r="J268" s="54">
        <f>SUM(J237:J267)</f>
        <v>0</v>
      </c>
      <c r="K268" s="54">
        <f>+J268+I268+H268</f>
        <v>18.230000000000004</v>
      </c>
      <c r="L268" s="54">
        <f>SUM(L237:L267)</f>
        <v>310.95</v>
      </c>
      <c r="M268" s="54">
        <f>SUM(M237:M267)</f>
        <v>451.58</v>
      </c>
      <c r="N268" s="54">
        <f>SUM(N237:N267)</f>
        <v>197.55</v>
      </c>
      <c r="O268" s="54">
        <f>+N268+M268+L268</f>
        <v>960.07999999999993</v>
      </c>
      <c r="P268" s="54">
        <f>+O268+K268</f>
        <v>978.31</v>
      </c>
      <c r="Q268" s="54">
        <f>SUM(Q237:Q267)</f>
        <v>0</v>
      </c>
      <c r="R268" s="54">
        <f>SUM(R237:R267)</f>
        <v>40.009999999999991</v>
      </c>
      <c r="S268" s="54">
        <f>+R268+Q268</f>
        <v>40.009999999999991</v>
      </c>
      <c r="T268" s="55">
        <f>+S268+P268</f>
        <v>1018.3199999999999</v>
      </c>
    </row>
    <row r="269" spans="1:20" ht="12.75" customHeight="1" x14ac:dyDescent="0.2">
      <c r="A269" s="166" t="s">
        <v>10</v>
      </c>
      <c r="B269" s="169" t="s">
        <v>222</v>
      </c>
      <c r="C269" s="161" t="s">
        <v>222</v>
      </c>
      <c r="D269" s="153">
        <v>22</v>
      </c>
      <c r="E269" s="154">
        <v>0.44</v>
      </c>
      <c r="F269" s="154">
        <v>0.2</v>
      </c>
      <c r="G269" s="154">
        <v>0</v>
      </c>
      <c r="H269" s="154">
        <f t="shared" si="36"/>
        <v>0.64</v>
      </c>
      <c r="I269" s="154">
        <v>0</v>
      </c>
      <c r="J269" s="154">
        <v>1.96</v>
      </c>
      <c r="K269" s="154">
        <f>SUM(H269:J269)</f>
        <v>2.6</v>
      </c>
      <c r="L269" s="154">
        <v>6.42</v>
      </c>
      <c r="M269" s="154">
        <v>1.94</v>
      </c>
      <c r="N269" s="154">
        <v>4.45</v>
      </c>
      <c r="O269" s="154">
        <f>SUM(L269:N269)</f>
        <v>12.809999999999999</v>
      </c>
      <c r="P269" s="154">
        <f>+O269+K269</f>
        <v>15.409999999999998</v>
      </c>
      <c r="Q269" s="154">
        <v>0</v>
      </c>
      <c r="R269" s="154">
        <v>2.66</v>
      </c>
      <c r="S269" s="154">
        <f>+R269+Q269</f>
        <v>2.66</v>
      </c>
      <c r="T269" s="154">
        <f>+S269+P269</f>
        <v>18.07</v>
      </c>
    </row>
    <row r="270" spans="1:20" ht="12.75" customHeight="1" x14ac:dyDescent="0.2">
      <c r="A270" s="167"/>
      <c r="B270" s="170"/>
      <c r="C270" s="26" t="s">
        <v>282</v>
      </c>
      <c r="D270" s="162">
        <v>2</v>
      </c>
      <c r="E270" s="24">
        <v>0</v>
      </c>
      <c r="F270" s="24">
        <v>0</v>
      </c>
      <c r="G270" s="24">
        <v>0</v>
      </c>
      <c r="H270" s="24">
        <f t="shared" si="36"/>
        <v>0</v>
      </c>
      <c r="I270" s="24">
        <v>0</v>
      </c>
      <c r="J270" s="24">
        <v>0</v>
      </c>
      <c r="K270" s="24">
        <f>SUM(H270:J270)</f>
        <v>0</v>
      </c>
      <c r="L270" s="24">
        <v>28.5</v>
      </c>
      <c r="M270" s="24">
        <v>21.5</v>
      </c>
      <c r="N270" s="24">
        <v>15</v>
      </c>
      <c r="O270" s="24">
        <f>SUM(L270:N270)</f>
        <v>65</v>
      </c>
      <c r="P270" s="24">
        <f t="shared" ref="P270:P277" si="47">+O270+K270</f>
        <v>65</v>
      </c>
      <c r="Q270" s="24">
        <v>0</v>
      </c>
      <c r="R270" s="24">
        <v>0</v>
      </c>
      <c r="S270" s="24">
        <f t="shared" ref="S270:S277" si="48">+R270+Q270</f>
        <v>0</v>
      </c>
      <c r="T270" s="24">
        <f t="shared" ref="T270:T277" si="49">+S270+P270</f>
        <v>65</v>
      </c>
    </row>
    <row r="271" spans="1:20" ht="12.75" customHeight="1" x14ac:dyDescent="0.2">
      <c r="A271" s="167"/>
      <c r="B271" s="169" t="s">
        <v>220</v>
      </c>
      <c r="C271" s="26" t="s">
        <v>220</v>
      </c>
      <c r="D271" s="162">
        <v>4</v>
      </c>
      <c r="E271" s="24">
        <v>0</v>
      </c>
      <c r="F271" s="24">
        <v>0</v>
      </c>
      <c r="G271" s="24">
        <v>0</v>
      </c>
      <c r="H271" s="24">
        <f t="shared" si="36"/>
        <v>0</v>
      </c>
      <c r="I271" s="24">
        <v>0</v>
      </c>
      <c r="J271" s="24">
        <v>0</v>
      </c>
      <c r="K271" s="24">
        <f t="shared" ref="K271:K277" si="50">SUM(H271:J271)</f>
        <v>0</v>
      </c>
      <c r="L271" s="24">
        <v>4.82</v>
      </c>
      <c r="M271" s="24">
        <v>3.93</v>
      </c>
      <c r="N271" s="24">
        <v>3.84</v>
      </c>
      <c r="O271" s="24">
        <f t="shared" ref="O271:O277" si="51">SUM(L271:N271)</f>
        <v>12.59</v>
      </c>
      <c r="P271" s="24">
        <f t="shared" si="47"/>
        <v>12.59</v>
      </c>
      <c r="Q271" s="24">
        <v>0</v>
      </c>
      <c r="R271" s="24">
        <v>0</v>
      </c>
      <c r="S271" s="24">
        <f t="shared" si="48"/>
        <v>0</v>
      </c>
      <c r="T271" s="24">
        <f t="shared" si="49"/>
        <v>12.59</v>
      </c>
    </row>
    <row r="272" spans="1:20" ht="12.75" customHeight="1" x14ac:dyDescent="0.2">
      <c r="A272" s="167"/>
      <c r="B272" s="169"/>
      <c r="C272" s="26" t="s">
        <v>281</v>
      </c>
      <c r="D272" s="162">
        <v>3</v>
      </c>
      <c r="E272" s="24">
        <v>0</v>
      </c>
      <c r="F272" s="24">
        <v>0</v>
      </c>
      <c r="G272" s="24">
        <v>0</v>
      </c>
      <c r="H272" s="24">
        <f t="shared" si="36"/>
        <v>0</v>
      </c>
      <c r="I272" s="24">
        <v>0</v>
      </c>
      <c r="J272" s="24">
        <v>0</v>
      </c>
      <c r="K272" s="24">
        <f t="shared" si="50"/>
        <v>0</v>
      </c>
      <c r="L272" s="24">
        <v>0.75</v>
      </c>
      <c r="M272" s="24">
        <v>1.25</v>
      </c>
      <c r="N272" s="24">
        <v>0.5</v>
      </c>
      <c r="O272" s="24">
        <f t="shared" si="51"/>
        <v>2.5</v>
      </c>
      <c r="P272" s="24">
        <f t="shared" si="47"/>
        <v>2.5</v>
      </c>
      <c r="Q272" s="24">
        <v>0</v>
      </c>
      <c r="R272" s="24">
        <v>0</v>
      </c>
      <c r="S272" s="24">
        <f t="shared" si="48"/>
        <v>0</v>
      </c>
      <c r="T272" s="24">
        <f t="shared" si="49"/>
        <v>2.5</v>
      </c>
    </row>
    <row r="273" spans="1:20" ht="12.75" customHeight="1" x14ac:dyDescent="0.2">
      <c r="A273" s="167"/>
      <c r="B273" s="170"/>
      <c r="C273" s="26" t="s">
        <v>328</v>
      </c>
      <c r="D273" s="162">
        <v>0</v>
      </c>
      <c r="E273" s="24">
        <v>0</v>
      </c>
      <c r="F273" s="24">
        <v>0</v>
      </c>
      <c r="G273" s="24">
        <v>0</v>
      </c>
      <c r="H273" s="24">
        <f t="shared" si="36"/>
        <v>0</v>
      </c>
      <c r="I273" s="24">
        <v>0</v>
      </c>
      <c r="J273" s="24">
        <v>0</v>
      </c>
      <c r="K273" s="24">
        <f t="shared" si="50"/>
        <v>0</v>
      </c>
      <c r="L273" s="24">
        <v>0</v>
      </c>
      <c r="M273" s="24">
        <v>0</v>
      </c>
      <c r="N273" s="24">
        <v>0</v>
      </c>
      <c r="O273" s="24">
        <f t="shared" si="51"/>
        <v>0</v>
      </c>
      <c r="P273" s="24">
        <f t="shared" si="47"/>
        <v>0</v>
      </c>
      <c r="Q273" s="24">
        <v>0</v>
      </c>
      <c r="R273" s="24">
        <v>0</v>
      </c>
      <c r="S273" s="24">
        <f t="shared" si="48"/>
        <v>0</v>
      </c>
      <c r="T273" s="24">
        <f t="shared" si="49"/>
        <v>0</v>
      </c>
    </row>
    <row r="274" spans="1:20" ht="12.75" customHeight="1" x14ac:dyDescent="0.2">
      <c r="A274" s="167"/>
      <c r="B274" s="169" t="s">
        <v>433</v>
      </c>
      <c r="C274" s="26" t="s">
        <v>223</v>
      </c>
      <c r="D274" s="162">
        <v>1</v>
      </c>
      <c r="E274" s="24">
        <v>0</v>
      </c>
      <c r="F274" s="24">
        <v>0</v>
      </c>
      <c r="G274" s="24">
        <v>0</v>
      </c>
      <c r="H274" s="24">
        <f t="shared" si="36"/>
        <v>0</v>
      </c>
      <c r="I274" s="24">
        <v>0</v>
      </c>
      <c r="J274" s="24">
        <v>0</v>
      </c>
      <c r="K274" s="24">
        <f t="shared" si="50"/>
        <v>0</v>
      </c>
      <c r="L274" s="24">
        <v>0.9</v>
      </c>
      <c r="M274" s="24">
        <v>0.6</v>
      </c>
      <c r="N274" s="24">
        <v>0</v>
      </c>
      <c r="O274" s="24">
        <f t="shared" si="51"/>
        <v>1.5</v>
      </c>
      <c r="P274" s="24">
        <f t="shared" si="47"/>
        <v>1.5</v>
      </c>
      <c r="Q274" s="24">
        <v>0</v>
      </c>
      <c r="R274" s="24">
        <v>0</v>
      </c>
      <c r="S274" s="24">
        <f t="shared" si="48"/>
        <v>0</v>
      </c>
      <c r="T274" s="24">
        <f t="shared" si="49"/>
        <v>1.5</v>
      </c>
    </row>
    <row r="275" spans="1:20" ht="12.75" customHeight="1" x14ac:dyDescent="0.2">
      <c r="A275" s="167"/>
      <c r="B275" s="170"/>
      <c r="C275" s="26" t="s">
        <v>329</v>
      </c>
      <c r="D275" s="162">
        <v>2</v>
      </c>
      <c r="E275" s="24">
        <v>0</v>
      </c>
      <c r="F275" s="24">
        <v>0</v>
      </c>
      <c r="G275" s="24">
        <v>0</v>
      </c>
      <c r="H275" s="24">
        <f t="shared" si="36"/>
        <v>0</v>
      </c>
      <c r="I275" s="24">
        <v>0</v>
      </c>
      <c r="J275" s="24">
        <v>96.64</v>
      </c>
      <c r="K275" s="24">
        <f t="shared" si="50"/>
        <v>96.64</v>
      </c>
      <c r="L275" s="24">
        <v>6.32</v>
      </c>
      <c r="M275" s="24">
        <v>8.5399999999999991</v>
      </c>
      <c r="N275" s="24">
        <v>6.46</v>
      </c>
      <c r="O275" s="24">
        <f t="shared" si="51"/>
        <v>21.32</v>
      </c>
      <c r="P275" s="24">
        <f t="shared" si="47"/>
        <v>117.96000000000001</v>
      </c>
      <c r="Q275" s="24">
        <v>0</v>
      </c>
      <c r="R275" s="24">
        <v>0</v>
      </c>
      <c r="S275" s="24">
        <f t="shared" si="48"/>
        <v>0</v>
      </c>
      <c r="T275" s="24">
        <f t="shared" si="49"/>
        <v>117.96000000000001</v>
      </c>
    </row>
    <row r="276" spans="1:20" ht="12.75" customHeight="1" x14ac:dyDescent="0.2">
      <c r="A276" s="167"/>
      <c r="B276" s="169" t="s">
        <v>434</v>
      </c>
      <c r="C276" s="26" t="s">
        <v>221</v>
      </c>
      <c r="D276" s="162">
        <v>3</v>
      </c>
      <c r="E276" s="24">
        <v>0</v>
      </c>
      <c r="F276" s="24">
        <v>0</v>
      </c>
      <c r="G276" s="24">
        <v>0</v>
      </c>
      <c r="H276" s="24">
        <f t="shared" si="36"/>
        <v>0</v>
      </c>
      <c r="I276" s="24">
        <v>0</v>
      </c>
      <c r="J276" s="24">
        <v>0</v>
      </c>
      <c r="K276" s="24">
        <f t="shared" si="50"/>
        <v>0</v>
      </c>
      <c r="L276" s="24">
        <v>0</v>
      </c>
      <c r="M276" s="24">
        <v>53</v>
      </c>
      <c r="N276" s="24">
        <v>10</v>
      </c>
      <c r="O276" s="24">
        <f t="shared" si="51"/>
        <v>63</v>
      </c>
      <c r="P276" s="24">
        <f t="shared" si="47"/>
        <v>63</v>
      </c>
      <c r="Q276" s="24">
        <v>0</v>
      </c>
      <c r="R276" s="24">
        <v>0</v>
      </c>
      <c r="S276" s="24">
        <f t="shared" si="48"/>
        <v>0</v>
      </c>
      <c r="T276" s="24">
        <f t="shared" si="49"/>
        <v>63</v>
      </c>
    </row>
    <row r="277" spans="1:20" ht="12.75" customHeight="1" x14ac:dyDescent="0.2">
      <c r="A277" s="167"/>
      <c r="B277" s="169"/>
      <c r="C277" s="97" t="s">
        <v>283</v>
      </c>
      <c r="D277" s="162">
        <v>1</v>
      </c>
      <c r="E277" s="24">
        <v>0</v>
      </c>
      <c r="F277" s="24">
        <v>0</v>
      </c>
      <c r="G277" s="24">
        <v>0</v>
      </c>
      <c r="H277" s="24">
        <f t="shared" si="36"/>
        <v>0</v>
      </c>
      <c r="I277" s="24">
        <v>0</v>
      </c>
      <c r="J277" s="24">
        <v>0</v>
      </c>
      <c r="K277" s="24">
        <f t="shared" si="50"/>
        <v>0</v>
      </c>
      <c r="L277" s="24">
        <v>0.1</v>
      </c>
      <c r="M277" s="24">
        <v>0.15</v>
      </c>
      <c r="N277" s="24">
        <v>0</v>
      </c>
      <c r="O277" s="24">
        <f t="shared" si="51"/>
        <v>0.25</v>
      </c>
      <c r="P277" s="24">
        <f t="shared" si="47"/>
        <v>0.25</v>
      </c>
      <c r="Q277" s="24">
        <v>0</v>
      </c>
      <c r="R277" s="24">
        <v>0</v>
      </c>
      <c r="S277" s="24">
        <f t="shared" si="48"/>
        <v>0</v>
      </c>
      <c r="T277" s="24">
        <f t="shared" si="49"/>
        <v>0.25</v>
      </c>
    </row>
    <row r="278" spans="1:20" ht="12.75" customHeight="1" x14ac:dyDescent="0.2">
      <c r="A278" s="167"/>
      <c r="B278" s="169"/>
      <c r="C278" s="165" t="s">
        <v>284</v>
      </c>
      <c r="D278" s="160">
        <v>0</v>
      </c>
      <c r="E278" s="25">
        <v>0</v>
      </c>
      <c r="F278" s="25">
        <v>0</v>
      </c>
      <c r="G278" s="25">
        <v>0</v>
      </c>
      <c r="H278" s="25">
        <f t="shared" si="36"/>
        <v>0</v>
      </c>
      <c r="I278" s="25">
        <v>0</v>
      </c>
      <c r="J278" s="25">
        <v>0</v>
      </c>
      <c r="K278" s="25">
        <f>SUM(H278:J278)</f>
        <v>0</v>
      </c>
      <c r="L278" s="25">
        <v>0</v>
      </c>
      <c r="M278" s="25">
        <v>0</v>
      </c>
      <c r="N278" s="25">
        <v>0</v>
      </c>
      <c r="O278" s="25">
        <f>SUM(L278:N278)</f>
        <v>0</v>
      </c>
      <c r="P278" s="25">
        <f>+O278+K278</f>
        <v>0</v>
      </c>
      <c r="Q278" s="25">
        <v>0</v>
      </c>
      <c r="R278" s="25">
        <v>0</v>
      </c>
      <c r="S278" s="25">
        <f>+R278+Q278</f>
        <v>0</v>
      </c>
      <c r="T278" s="25">
        <f>+S278+P278</f>
        <v>0</v>
      </c>
    </row>
    <row r="279" spans="1:20" ht="12.75" customHeight="1" x14ac:dyDescent="0.25">
      <c r="A279" s="230" t="s">
        <v>0</v>
      </c>
      <c r="B279" s="231"/>
      <c r="C279" s="232" t="s">
        <v>0</v>
      </c>
      <c r="D279" s="53">
        <f>SUM(D269:D278)</f>
        <v>38</v>
      </c>
      <c r="E279" s="54">
        <f>SUM(E269:E278)</f>
        <v>0.44</v>
      </c>
      <c r="F279" s="54">
        <f>SUM(F269:F278)</f>
        <v>0.2</v>
      </c>
      <c r="G279" s="54">
        <f>SUM(G269:G278)</f>
        <v>0</v>
      </c>
      <c r="H279" s="54">
        <f t="shared" si="36"/>
        <v>0.64</v>
      </c>
      <c r="I279" s="54">
        <f>SUM(I269:I278)</f>
        <v>0</v>
      </c>
      <c r="J279" s="54">
        <f>SUM(J269:J278)</f>
        <v>98.6</v>
      </c>
      <c r="K279" s="54">
        <f>+J279+I279+H279</f>
        <v>99.24</v>
      </c>
      <c r="L279" s="54">
        <f>SUM(L269:L278)</f>
        <v>47.81</v>
      </c>
      <c r="M279" s="54">
        <f>SUM(M269:M278)</f>
        <v>90.910000000000011</v>
      </c>
      <c r="N279" s="54">
        <f>SUM(N269:N278)</f>
        <v>40.25</v>
      </c>
      <c r="O279" s="54">
        <f>+N279+M279+L279</f>
        <v>178.97000000000003</v>
      </c>
      <c r="P279" s="54">
        <f>+O279+K279</f>
        <v>278.21000000000004</v>
      </c>
      <c r="Q279" s="54">
        <f>SUM(Q269:Q278)</f>
        <v>0</v>
      </c>
      <c r="R279" s="54">
        <f>SUM(R269:R278)</f>
        <v>2.66</v>
      </c>
      <c r="S279" s="54">
        <f>+R279+Q279</f>
        <v>2.66</v>
      </c>
      <c r="T279" s="55">
        <f>+S279+P279</f>
        <v>280.87000000000006</v>
      </c>
    </row>
    <row r="280" spans="1:20" ht="12.75" customHeight="1" x14ac:dyDescent="0.2">
      <c r="A280" s="166" t="s">
        <v>11</v>
      </c>
      <c r="B280" s="70" t="s">
        <v>436</v>
      </c>
      <c r="C280" s="161" t="s">
        <v>226</v>
      </c>
      <c r="D280" s="153">
        <v>5</v>
      </c>
      <c r="E280" s="154">
        <v>0</v>
      </c>
      <c r="F280" s="154">
        <v>0</v>
      </c>
      <c r="G280" s="154">
        <v>0</v>
      </c>
      <c r="H280" s="154">
        <f t="shared" si="36"/>
        <v>0</v>
      </c>
      <c r="I280" s="154">
        <v>0</v>
      </c>
      <c r="J280" s="154">
        <v>0</v>
      </c>
      <c r="K280" s="154">
        <f>SUM(H280:J280)</f>
        <v>0</v>
      </c>
      <c r="L280" s="154">
        <v>0</v>
      </c>
      <c r="M280" s="154">
        <v>0</v>
      </c>
      <c r="N280" s="154">
        <v>1.1299999999999999</v>
      </c>
      <c r="O280" s="154">
        <f>SUM(L280:N280)</f>
        <v>1.1299999999999999</v>
      </c>
      <c r="P280" s="154">
        <f>+O280+K280</f>
        <v>1.1299999999999999</v>
      </c>
      <c r="Q280" s="154">
        <v>0</v>
      </c>
      <c r="R280" s="154">
        <v>0</v>
      </c>
      <c r="S280" s="154">
        <f t="shared" ref="S280:S289" si="52">+R280+Q280</f>
        <v>0</v>
      </c>
      <c r="T280" s="154">
        <f>+S280+P280</f>
        <v>1.1299999999999999</v>
      </c>
    </row>
    <row r="281" spans="1:20" ht="12.75" customHeight="1" x14ac:dyDescent="0.2">
      <c r="A281" s="167"/>
      <c r="B281" s="71"/>
      <c r="C281" s="26" t="s">
        <v>285</v>
      </c>
      <c r="D281" s="162">
        <v>0</v>
      </c>
      <c r="E281" s="24">
        <v>0</v>
      </c>
      <c r="F281" s="24">
        <v>0</v>
      </c>
      <c r="G281" s="24">
        <v>0</v>
      </c>
      <c r="H281" s="24">
        <f t="shared" si="36"/>
        <v>0</v>
      </c>
      <c r="I281" s="24">
        <v>0</v>
      </c>
      <c r="J281" s="24">
        <v>0</v>
      </c>
      <c r="K281" s="24">
        <f>SUM(H281:J281)</f>
        <v>0</v>
      </c>
      <c r="L281" s="24">
        <v>0</v>
      </c>
      <c r="M281" s="24">
        <v>0</v>
      </c>
      <c r="N281" s="24">
        <v>0</v>
      </c>
      <c r="O281" s="24">
        <f>SUM(L281:N281)</f>
        <v>0</v>
      </c>
      <c r="P281" s="24">
        <f t="shared" ref="P281:P337" si="53">+O281+K281</f>
        <v>0</v>
      </c>
      <c r="Q281" s="24">
        <v>0</v>
      </c>
      <c r="R281" s="24">
        <v>0</v>
      </c>
      <c r="S281" s="24">
        <f t="shared" si="52"/>
        <v>0</v>
      </c>
      <c r="T281" s="24">
        <f t="shared" ref="T281:T336" si="54">+S281+P281</f>
        <v>0</v>
      </c>
    </row>
    <row r="282" spans="1:20" ht="12.75" customHeight="1" x14ac:dyDescent="0.2">
      <c r="A282" s="167"/>
      <c r="B282" s="71"/>
      <c r="C282" s="26" t="s">
        <v>331</v>
      </c>
      <c r="D282" s="162">
        <v>0</v>
      </c>
      <c r="E282" s="24">
        <v>0</v>
      </c>
      <c r="F282" s="24">
        <v>0</v>
      </c>
      <c r="G282" s="24">
        <v>0</v>
      </c>
      <c r="H282" s="24">
        <f t="shared" si="36"/>
        <v>0</v>
      </c>
      <c r="I282" s="24">
        <v>0</v>
      </c>
      <c r="J282" s="24">
        <v>0</v>
      </c>
      <c r="K282" s="24">
        <f t="shared" ref="K282:K288" si="55">SUM(H282:J282)</f>
        <v>0</v>
      </c>
      <c r="L282" s="24">
        <v>0</v>
      </c>
      <c r="M282" s="24">
        <v>0</v>
      </c>
      <c r="N282" s="24">
        <v>0</v>
      </c>
      <c r="O282" s="24">
        <f t="shared" ref="O282:O288" si="56">SUM(L282:N282)</f>
        <v>0</v>
      </c>
      <c r="P282" s="24">
        <f t="shared" si="53"/>
        <v>0</v>
      </c>
      <c r="Q282" s="24">
        <v>0</v>
      </c>
      <c r="R282" s="24">
        <v>0</v>
      </c>
      <c r="S282" s="24">
        <f t="shared" si="52"/>
        <v>0</v>
      </c>
      <c r="T282" s="24">
        <f t="shared" si="54"/>
        <v>0</v>
      </c>
    </row>
    <row r="283" spans="1:20" ht="12.75" customHeight="1" x14ac:dyDescent="0.2">
      <c r="A283" s="167"/>
      <c r="B283" s="87"/>
      <c r="C283" s="26" t="s">
        <v>332</v>
      </c>
      <c r="D283" s="162">
        <v>0</v>
      </c>
      <c r="E283" s="24">
        <v>0</v>
      </c>
      <c r="F283" s="24">
        <v>0</v>
      </c>
      <c r="G283" s="24">
        <v>0</v>
      </c>
      <c r="H283" s="24">
        <f t="shared" si="36"/>
        <v>0</v>
      </c>
      <c r="I283" s="24">
        <v>0</v>
      </c>
      <c r="J283" s="24">
        <v>0</v>
      </c>
      <c r="K283" s="24">
        <f t="shared" si="55"/>
        <v>0</v>
      </c>
      <c r="L283" s="24">
        <v>0</v>
      </c>
      <c r="M283" s="24">
        <v>0</v>
      </c>
      <c r="N283" s="24">
        <v>0</v>
      </c>
      <c r="O283" s="24">
        <f t="shared" si="56"/>
        <v>0</v>
      </c>
      <c r="P283" s="24">
        <f t="shared" si="53"/>
        <v>0</v>
      </c>
      <c r="Q283" s="24">
        <v>0</v>
      </c>
      <c r="R283" s="24">
        <v>0</v>
      </c>
      <c r="S283" s="24">
        <f t="shared" si="52"/>
        <v>0</v>
      </c>
      <c r="T283" s="24">
        <f t="shared" si="54"/>
        <v>0</v>
      </c>
    </row>
    <row r="284" spans="1:20" ht="12.75" customHeight="1" x14ac:dyDescent="0.2">
      <c r="A284" s="167"/>
      <c r="B284" s="71" t="s">
        <v>437</v>
      </c>
      <c r="C284" s="26" t="s">
        <v>407</v>
      </c>
      <c r="D284" s="162">
        <v>2</v>
      </c>
      <c r="E284" s="24">
        <v>0</v>
      </c>
      <c r="F284" s="24">
        <v>0</v>
      </c>
      <c r="G284" s="24">
        <v>0</v>
      </c>
      <c r="H284" s="24">
        <f t="shared" si="36"/>
        <v>0</v>
      </c>
      <c r="I284" s="24">
        <v>0</v>
      </c>
      <c r="J284" s="24">
        <v>0</v>
      </c>
      <c r="K284" s="24">
        <f t="shared" si="55"/>
        <v>0</v>
      </c>
      <c r="L284" s="24">
        <v>0.05</v>
      </c>
      <c r="M284" s="24">
        <v>0.5</v>
      </c>
      <c r="N284" s="24">
        <v>0</v>
      </c>
      <c r="O284" s="24">
        <f t="shared" si="56"/>
        <v>0.55000000000000004</v>
      </c>
      <c r="P284" s="24">
        <f t="shared" si="53"/>
        <v>0.55000000000000004</v>
      </c>
      <c r="Q284" s="24">
        <v>0</v>
      </c>
      <c r="R284" s="24">
        <v>0</v>
      </c>
      <c r="S284" s="24">
        <f t="shared" si="52"/>
        <v>0</v>
      </c>
      <c r="T284" s="24">
        <f t="shared" si="54"/>
        <v>0.55000000000000004</v>
      </c>
    </row>
    <row r="285" spans="1:20" ht="12.75" customHeight="1" x14ac:dyDescent="0.2">
      <c r="A285" s="167"/>
      <c r="B285" s="87"/>
      <c r="C285" s="26" t="s">
        <v>288</v>
      </c>
      <c r="D285" s="162">
        <v>2</v>
      </c>
      <c r="E285" s="24">
        <v>0</v>
      </c>
      <c r="F285" s="24">
        <v>0</v>
      </c>
      <c r="G285" s="24">
        <v>0</v>
      </c>
      <c r="H285" s="24">
        <f t="shared" si="36"/>
        <v>0</v>
      </c>
      <c r="I285" s="24">
        <v>0</v>
      </c>
      <c r="J285" s="24">
        <v>340.7</v>
      </c>
      <c r="K285" s="24">
        <f t="shared" si="55"/>
        <v>340.7</v>
      </c>
      <c r="L285" s="24">
        <v>1702.71</v>
      </c>
      <c r="M285" s="24">
        <v>5043.3</v>
      </c>
      <c r="N285" s="24">
        <v>10519.6</v>
      </c>
      <c r="O285" s="24">
        <f t="shared" si="56"/>
        <v>17265.61</v>
      </c>
      <c r="P285" s="24">
        <f t="shared" si="53"/>
        <v>17606.310000000001</v>
      </c>
      <c r="Q285" s="24">
        <v>0</v>
      </c>
      <c r="R285" s="24">
        <v>0</v>
      </c>
      <c r="S285" s="24">
        <f t="shared" si="52"/>
        <v>0</v>
      </c>
      <c r="T285" s="24">
        <f t="shared" si="54"/>
        <v>17606.310000000001</v>
      </c>
    </row>
    <row r="286" spans="1:20" ht="12.75" customHeight="1" x14ac:dyDescent="0.2">
      <c r="A286" s="167"/>
      <c r="B286" s="71" t="s">
        <v>438</v>
      </c>
      <c r="C286" s="26" t="s">
        <v>225</v>
      </c>
      <c r="D286" s="162">
        <v>1</v>
      </c>
      <c r="E286" s="24">
        <v>0</v>
      </c>
      <c r="F286" s="24">
        <v>0</v>
      </c>
      <c r="G286" s="24">
        <v>0</v>
      </c>
      <c r="H286" s="24">
        <f t="shared" ref="H286:H338" si="57">+G286+F286+E286</f>
        <v>0</v>
      </c>
      <c r="I286" s="24">
        <v>0</v>
      </c>
      <c r="J286" s="24">
        <v>0</v>
      </c>
      <c r="K286" s="24">
        <f t="shared" si="55"/>
        <v>0</v>
      </c>
      <c r="L286" s="24">
        <v>0.15</v>
      </c>
      <c r="M286" s="24">
        <v>0</v>
      </c>
      <c r="N286" s="24">
        <v>0</v>
      </c>
      <c r="O286" s="24">
        <f t="shared" si="56"/>
        <v>0.15</v>
      </c>
      <c r="P286" s="24">
        <f t="shared" si="53"/>
        <v>0.15</v>
      </c>
      <c r="Q286" s="24">
        <v>0</v>
      </c>
      <c r="R286" s="24">
        <v>0</v>
      </c>
      <c r="S286" s="24">
        <f t="shared" si="52"/>
        <v>0</v>
      </c>
      <c r="T286" s="24">
        <f t="shared" si="54"/>
        <v>0.15</v>
      </c>
    </row>
    <row r="287" spans="1:20" ht="12.75" customHeight="1" x14ac:dyDescent="0.2">
      <c r="A287" s="167"/>
      <c r="B287" s="71"/>
      <c r="C287" s="26" t="s">
        <v>333</v>
      </c>
      <c r="D287" s="162">
        <v>0</v>
      </c>
      <c r="E287" s="24">
        <v>0</v>
      </c>
      <c r="F287" s="24">
        <v>0</v>
      </c>
      <c r="G287" s="24">
        <v>0</v>
      </c>
      <c r="H287" s="24">
        <f t="shared" si="57"/>
        <v>0</v>
      </c>
      <c r="I287" s="24">
        <v>0</v>
      </c>
      <c r="J287" s="24">
        <v>0</v>
      </c>
      <c r="K287" s="24">
        <f t="shared" si="55"/>
        <v>0</v>
      </c>
      <c r="L287" s="24">
        <v>0</v>
      </c>
      <c r="M287" s="24">
        <v>0</v>
      </c>
      <c r="N287" s="24">
        <v>0</v>
      </c>
      <c r="O287" s="24">
        <f t="shared" si="56"/>
        <v>0</v>
      </c>
      <c r="P287" s="24">
        <f t="shared" si="53"/>
        <v>0</v>
      </c>
      <c r="Q287" s="24">
        <v>0</v>
      </c>
      <c r="R287" s="24">
        <v>0</v>
      </c>
      <c r="S287" s="24">
        <f t="shared" si="52"/>
        <v>0</v>
      </c>
      <c r="T287" s="24">
        <f t="shared" si="54"/>
        <v>0</v>
      </c>
    </row>
    <row r="288" spans="1:20" ht="12.75" customHeight="1" x14ac:dyDescent="0.2">
      <c r="A288" s="167"/>
      <c r="B288" s="87"/>
      <c r="C288" s="26" t="s">
        <v>287</v>
      </c>
      <c r="D288" s="162">
        <v>0</v>
      </c>
      <c r="E288" s="24">
        <v>0</v>
      </c>
      <c r="F288" s="24">
        <v>0</v>
      </c>
      <c r="G288" s="24">
        <v>0</v>
      </c>
      <c r="H288" s="24">
        <f t="shared" si="57"/>
        <v>0</v>
      </c>
      <c r="I288" s="24">
        <v>0</v>
      </c>
      <c r="J288" s="24">
        <v>0</v>
      </c>
      <c r="K288" s="24">
        <f t="shared" si="55"/>
        <v>0</v>
      </c>
      <c r="L288" s="24">
        <v>0</v>
      </c>
      <c r="M288" s="24">
        <v>0</v>
      </c>
      <c r="N288" s="24">
        <v>0</v>
      </c>
      <c r="O288" s="24">
        <f t="shared" si="56"/>
        <v>0</v>
      </c>
      <c r="P288" s="24">
        <f t="shared" si="53"/>
        <v>0</v>
      </c>
      <c r="Q288" s="24">
        <v>0</v>
      </c>
      <c r="R288" s="24">
        <v>0</v>
      </c>
      <c r="S288" s="24">
        <f t="shared" si="52"/>
        <v>0</v>
      </c>
      <c r="T288" s="24">
        <f t="shared" si="54"/>
        <v>0</v>
      </c>
    </row>
    <row r="289" spans="1:20" ht="12.75" customHeight="1" x14ac:dyDescent="0.2">
      <c r="A289" s="168"/>
      <c r="B289" s="72" t="s">
        <v>439</v>
      </c>
      <c r="C289" s="164" t="s">
        <v>286</v>
      </c>
      <c r="D289" s="156">
        <v>3</v>
      </c>
      <c r="E289" s="157">
        <v>0</v>
      </c>
      <c r="F289" s="157">
        <v>0</v>
      </c>
      <c r="G289" s="157">
        <v>0</v>
      </c>
      <c r="H289" s="157">
        <f t="shared" si="57"/>
        <v>0</v>
      </c>
      <c r="I289" s="157">
        <v>0</v>
      </c>
      <c r="J289" s="157">
        <v>0</v>
      </c>
      <c r="K289" s="157">
        <f>SUM(H289:J289)</f>
        <v>0</v>
      </c>
      <c r="L289" s="157">
        <v>0</v>
      </c>
      <c r="M289" s="157">
        <v>0</v>
      </c>
      <c r="N289" s="157">
        <v>0.03</v>
      </c>
      <c r="O289" s="157">
        <f>SUM(L289:N289)</f>
        <v>0.03</v>
      </c>
      <c r="P289" s="157">
        <f t="shared" si="53"/>
        <v>0.03</v>
      </c>
      <c r="Q289" s="157">
        <v>0</v>
      </c>
      <c r="R289" s="157">
        <v>0</v>
      </c>
      <c r="S289" s="157">
        <f t="shared" si="52"/>
        <v>0</v>
      </c>
      <c r="T289" s="157">
        <f t="shared" si="54"/>
        <v>0.03</v>
      </c>
    </row>
    <row r="290" spans="1:20" ht="12.75" customHeight="1" x14ac:dyDescent="0.25">
      <c r="A290" s="230" t="s">
        <v>0</v>
      </c>
      <c r="B290" s="231"/>
      <c r="C290" s="232" t="s">
        <v>0</v>
      </c>
      <c r="D290" s="53">
        <f>SUM(D280:D289)</f>
        <v>13</v>
      </c>
      <c r="E290" s="54">
        <f>SUM(E280:E289)</f>
        <v>0</v>
      </c>
      <c r="F290" s="54">
        <f>SUM(F280:F289)</f>
        <v>0</v>
      </c>
      <c r="G290" s="54">
        <f>SUM(G280:G289)</f>
        <v>0</v>
      </c>
      <c r="H290" s="54">
        <f t="shared" si="57"/>
        <v>0</v>
      </c>
      <c r="I290" s="54">
        <f>SUM(I280:I289)</f>
        <v>0</v>
      </c>
      <c r="J290" s="54">
        <f>SUM(J280:J289)</f>
        <v>340.7</v>
      </c>
      <c r="K290" s="54">
        <f>+J290+I290+H290</f>
        <v>340.7</v>
      </c>
      <c r="L290" s="54">
        <f>SUM(L280:L289)</f>
        <v>1702.91</v>
      </c>
      <c r="M290" s="54">
        <f>SUM(M280:M289)</f>
        <v>5043.8</v>
      </c>
      <c r="N290" s="54">
        <f>SUM(N280:N289)</f>
        <v>10520.76</v>
      </c>
      <c r="O290" s="54">
        <f>+N290+M290+L290</f>
        <v>17267.47</v>
      </c>
      <c r="P290" s="54">
        <f t="shared" si="53"/>
        <v>17608.170000000002</v>
      </c>
      <c r="Q290" s="54">
        <f>SUM(Q280:Q289)</f>
        <v>0</v>
      </c>
      <c r="R290" s="54">
        <f>SUM(R280:R289)</f>
        <v>0</v>
      </c>
      <c r="S290" s="54">
        <f t="shared" ref="S290:S336" si="58">+R290+Q290</f>
        <v>0</v>
      </c>
      <c r="T290" s="55">
        <f t="shared" si="54"/>
        <v>17608.170000000002</v>
      </c>
    </row>
    <row r="291" spans="1:20" ht="12.75" customHeight="1" x14ac:dyDescent="0.2">
      <c r="A291" s="166" t="s">
        <v>4</v>
      </c>
      <c r="B291" s="35" t="s">
        <v>440</v>
      </c>
      <c r="C291" s="161" t="s">
        <v>233</v>
      </c>
      <c r="D291" s="153">
        <v>15</v>
      </c>
      <c r="E291" s="154">
        <v>0.1</v>
      </c>
      <c r="F291" s="154">
        <v>0</v>
      </c>
      <c r="G291" s="154">
        <v>0</v>
      </c>
      <c r="H291" s="154">
        <f t="shared" si="57"/>
        <v>0.1</v>
      </c>
      <c r="I291" s="154">
        <v>2.5</v>
      </c>
      <c r="J291" s="154">
        <v>0</v>
      </c>
      <c r="K291" s="154">
        <f>SUM(H291:J291)</f>
        <v>2.6</v>
      </c>
      <c r="L291" s="154">
        <v>0.5</v>
      </c>
      <c r="M291" s="154">
        <v>5.0999999999999996</v>
      </c>
      <c r="N291" s="154">
        <v>14.27</v>
      </c>
      <c r="O291" s="154">
        <f>SUM(L291:N291)</f>
        <v>19.869999999999997</v>
      </c>
      <c r="P291" s="154">
        <f t="shared" si="53"/>
        <v>22.47</v>
      </c>
      <c r="Q291" s="154">
        <v>0</v>
      </c>
      <c r="R291" s="154">
        <v>0</v>
      </c>
      <c r="S291" s="154">
        <f t="shared" si="58"/>
        <v>0</v>
      </c>
      <c r="T291" s="154">
        <f t="shared" si="54"/>
        <v>22.47</v>
      </c>
    </row>
    <row r="292" spans="1:20" ht="12.75" customHeight="1" x14ac:dyDescent="0.2">
      <c r="A292" s="167"/>
      <c r="B292" s="35"/>
      <c r="C292" s="26" t="s">
        <v>239</v>
      </c>
      <c r="D292" s="162">
        <v>9</v>
      </c>
      <c r="E292" s="24">
        <v>0</v>
      </c>
      <c r="F292" s="24">
        <v>0</v>
      </c>
      <c r="G292" s="24">
        <v>0</v>
      </c>
      <c r="H292" s="24">
        <f t="shared" si="57"/>
        <v>0</v>
      </c>
      <c r="I292" s="24">
        <v>0</v>
      </c>
      <c r="J292" s="24">
        <v>0</v>
      </c>
      <c r="K292" s="24">
        <f>SUM(H292:J292)</f>
        <v>0</v>
      </c>
      <c r="L292" s="24">
        <v>1</v>
      </c>
      <c r="M292" s="24">
        <v>7.01</v>
      </c>
      <c r="N292" s="24">
        <v>17.690000000000001</v>
      </c>
      <c r="O292" s="24">
        <f>SUM(L292:N292)</f>
        <v>25.700000000000003</v>
      </c>
      <c r="P292" s="24">
        <f t="shared" si="53"/>
        <v>25.700000000000003</v>
      </c>
      <c r="Q292" s="24">
        <v>0</v>
      </c>
      <c r="R292" s="24">
        <v>0</v>
      </c>
      <c r="S292" s="24">
        <f t="shared" si="58"/>
        <v>0</v>
      </c>
      <c r="T292" s="24">
        <f t="shared" si="54"/>
        <v>25.700000000000003</v>
      </c>
    </row>
    <row r="293" spans="1:20" ht="12.75" customHeight="1" x14ac:dyDescent="0.2">
      <c r="A293" s="167"/>
      <c r="B293" s="85"/>
      <c r="C293" s="26" t="s">
        <v>260</v>
      </c>
      <c r="D293" s="162">
        <v>8</v>
      </c>
      <c r="E293" s="24">
        <v>0</v>
      </c>
      <c r="F293" s="24">
        <v>0</v>
      </c>
      <c r="G293" s="24">
        <v>0</v>
      </c>
      <c r="H293" s="24">
        <f t="shared" si="57"/>
        <v>0</v>
      </c>
      <c r="I293" s="24">
        <v>0</v>
      </c>
      <c r="J293" s="24">
        <v>0</v>
      </c>
      <c r="K293" s="24">
        <f t="shared" ref="K293:K337" si="59">SUM(H293:J293)</f>
        <v>0</v>
      </c>
      <c r="L293" s="24">
        <v>0.6</v>
      </c>
      <c r="M293" s="24">
        <v>4.8</v>
      </c>
      <c r="N293" s="24">
        <v>13.1</v>
      </c>
      <c r="O293" s="24">
        <f t="shared" ref="O293:O337" si="60">SUM(L293:N293)</f>
        <v>18.5</v>
      </c>
      <c r="P293" s="24">
        <f t="shared" si="53"/>
        <v>18.5</v>
      </c>
      <c r="Q293" s="24">
        <v>0</v>
      </c>
      <c r="R293" s="24">
        <v>0</v>
      </c>
      <c r="S293" s="24">
        <f t="shared" si="58"/>
        <v>0</v>
      </c>
      <c r="T293" s="24">
        <f t="shared" si="54"/>
        <v>18.5</v>
      </c>
    </row>
    <row r="294" spans="1:20" ht="12.75" customHeight="1" x14ac:dyDescent="0.2">
      <c r="A294" s="167"/>
      <c r="B294" s="35" t="s">
        <v>441</v>
      </c>
      <c r="C294" s="26" t="s">
        <v>252</v>
      </c>
      <c r="D294" s="162">
        <v>8</v>
      </c>
      <c r="E294" s="24">
        <v>0</v>
      </c>
      <c r="F294" s="24">
        <v>0.1</v>
      </c>
      <c r="G294" s="24">
        <v>0</v>
      </c>
      <c r="H294" s="24">
        <f t="shared" si="57"/>
        <v>0.1</v>
      </c>
      <c r="I294" s="24">
        <v>0.2</v>
      </c>
      <c r="J294" s="24">
        <v>0</v>
      </c>
      <c r="K294" s="24">
        <f t="shared" si="59"/>
        <v>0.30000000000000004</v>
      </c>
      <c r="L294" s="24">
        <v>0.7</v>
      </c>
      <c r="M294" s="24">
        <v>2.7</v>
      </c>
      <c r="N294" s="24">
        <v>7</v>
      </c>
      <c r="O294" s="24">
        <f t="shared" si="60"/>
        <v>10.4</v>
      </c>
      <c r="P294" s="24">
        <f t="shared" si="53"/>
        <v>10.700000000000001</v>
      </c>
      <c r="Q294" s="24">
        <v>0</v>
      </c>
      <c r="R294" s="24">
        <v>0</v>
      </c>
      <c r="S294" s="24">
        <f t="shared" si="58"/>
        <v>0</v>
      </c>
      <c r="T294" s="24">
        <f t="shared" si="54"/>
        <v>10.700000000000001</v>
      </c>
    </row>
    <row r="295" spans="1:20" ht="12.75" customHeight="1" x14ac:dyDescent="0.2">
      <c r="A295" s="167"/>
      <c r="B295" s="35"/>
      <c r="C295" s="26" t="s">
        <v>249</v>
      </c>
      <c r="D295" s="162">
        <v>9</v>
      </c>
      <c r="E295" s="24">
        <v>0</v>
      </c>
      <c r="F295" s="24">
        <v>0</v>
      </c>
      <c r="G295" s="24">
        <v>0</v>
      </c>
      <c r="H295" s="24">
        <f t="shared" si="57"/>
        <v>0</v>
      </c>
      <c r="I295" s="24">
        <v>0.8</v>
      </c>
      <c r="J295" s="24">
        <v>0</v>
      </c>
      <c r="K295" s="24">
        <f t="shared" si="59"/>
        <v>0.8</v>
      </c>
      <c r="L295" s="24">
        <v>0.25</v>
      </c>
      <c r="M295" s="24">
        <v>0.56999999999999995</v>
      </c>
      <c r="N295" s="24">
        <v>2.2999999999999998</v>
      </c>
      <c r="O295" s="24">
        <f t="shared" si="60"/>
        <v>3.1199999999999997</v>
      </c>
      <c r="P295" s="24">
        <f t="shared" si="53"/>
        <v>3.92</v>
      </c>
      <c r="Q295" s="24">
        <v>0</v>
      </c>
      <c r="R295" s="24">
        <v>0</v>
      </c>
      <c r="S295" s="24">
        <f t="shared" si="58"/>
        <v>0</v>
      </c>
      <c r="T295" s="24">
        <f t="shared" si="54"/>
        <v>3.92</v>
      </c>
    </row>
    <row r="296" spans="1:20" ht="12.75" customHeight="1" x14ac:dyDescent="0.2">
      <c r="A296" s="167"/>
      <c r="B296" s="85"/>
      <c r="C296" s="26" t="s">
        <v>257</v>
      </c>
      <c r="D296" s="162">
        <v>3</v>
      </c>
      <c r="E296" s="24">
        <v>0</v>
      </c>
      <c r="F296" s="24">
        <v>0</v>
      </c>
      <c r="G296" s="24">
        <v>0.2</v>
      </c>
      <c r="H296" s="24">
        <f t="shared" si="57"/>
        <v>0.2</v>
      </c>
      <c r="I296" s="24">
        <v>0</v>
      </c>
      <c r="J296" s="24">
        <v>0</v>
      </c>
      <c r="K296" s="24">
        <f t="shared" si="59"/>
        <v>0.2</v>
      </c>
      <c r="L296" s="24">
        <v>1</v>
      </c>
      <c r="M296" s="24">
        <v>1.7</v>
      </c>
      <c r="N296" s="24">
        <v>2.8</v>
      </c>
      <c r="O296" s="24">
        <f t="shared" si="60"/>
        <v>5.5</v>
      </c>
      <c r="P296" s="24">
        <f t="shared" si="53"/>
        <v>5.7</v>
      </c>
      <c r="Q296" s="24">
        <v>0</v>
      </c>
      <c r="R296" s="24">
        <v>0</v>
      </c>
      <c r="S296" s="24">
        <f t="shared" si="58"/>
        <v>0</v>
      </c>
      <c r="T296" s="24">
        <f t="shared" si="54"/>
        <v>5.7</v>
      </c>
    </row>
    <row r="297" spans="1:20" ht="12.75" customHeight="1" x14ac:dyDescent="0.2">
      <c r="A297" s="167"/>
      <c r="B297" s="35" t="s">
        <v>442</v>
      </c>
      <c r="C297" s="26" t="s">
        <v>256</v>
      </c>
      <c r="D297" s="162">
        <v>19</v>
      </c>
      <c r="E297" s="24">
        <v>0</v>
      </c>
      <c r="F297" s="24">
        <v>0</v>
      </c>
      <c r="G297" s="24">
        <v>0</v>
      </c>
      <c r="H297" s="24">
        <f t="shared" si="57"/>
        <v>0</v>
      </c>
      <c r="I297" s="24">
        <v>0.42</v>
      </c>
      <c r="J297" s="24">
        <v>0.01</v>
      </c>
      <c r="K297" s="24">
        <f t="shared" si="59"/>
        <v>0.43</v>
      </c>
      <c r="L297" s="24">
        <v>0</v>
      </c>
      <c r="M297" s="24">
        <v>1.62</v>
      </c>
      <c r="N297" s="24">
        <v>8.65</v>
      </c>
      <c r="O297" s="24">
        <f t="shared" si="60"/>
        <v>10.27</v>
      </c>
      <c r="P297" s="24">
        <f t="shared" si="53"/>
        <v>10.7</v>
      </c>
      <c r="Q297" s="24">
        <v>0</v>
      </c>
      <c r="R297" s="24">
        <v>0</v>
      </c>
      <c r="S297" s="24">
        <f t="shared" si="58"/>
        <v>0</v>
      </c>
      <c r="T297" s="24">
        <f t="shared" si="54"/>
        <v>10.7</v>
      </c>
    </row>
    <row r="298" spans="1:20" ht="12.75" customHeight="1" x14ac:dyDescent="0.2">
      <c r="A298" s="167"/>
      <c r="B298" s="35"/>
      <c r="C298" s="26" t="s">
        <v>229</v>
      </c>
      <c r="D298" s="162">
        <v>11</v>
      </c>
      <c r="E298" s="24">
        <v>0</v>
      </c>
      <c r="F298" s="24">
        <v>0</v>
      </c>
      <c r="G298" s="24">
        <v>0</v>
      </c>
      <c r="H298" s="24">
        <f t="shared" si="57"/>
        <v>0</v>
      </c>
      <c r="I298" s="24">
        <v>0.1</v>
      </c>
      <c r="J298" s="24">
        <v>0.21</v>
      </c>
      <c r="K298" s="24">
        <f t="shared" si="59"/>
        <v>0.31</v>
      </c>
      <c r="L298" s="24">
        <v>0</v>
      </c>
      <c r="M298" s="24">
        <v>4.33</v>
      </c>
      <c r="N298" s="24">
        <v>15.67</v>
      </c>
      <c r="O298" s="24">
        <f t="shared" si="60"/>
        <v>20</v>
      </c>
      <c r="P298" s="24">
        <f t="shared" si="53"/>
        <v>20.309999999999999</v>
      </c>
      <c r="Q298" s="24">
        <v>0</v>
      </c>
      <c r="R298" s="24">
        <v>0</v>
      </c>
      <c r="S298" s="24">
        <f t="shared" si="58"/>
        <v>0</v>
      </c>
      <c r="T298" s="24">
        <f t="shared" si="54"/>
        <v>20.309999999999999</v>
      </c>
    </row>
    <row r="299" spans="1:20" ht="12.75" customHeight="1" x14ac:dyDescent="0.2">
      <c r="A299" s="167"/>
      <c r="B299" s="35"/>
      <c r="C299" s="26" t="s">
        <v>246</v>
      </c>
      <c r="D299" s="162">
        <v>13</v>
      </c>
      <c r="E299" s="24">
        <v>0</v>
      </c>
      <c r="F299" s="24">
        <v>0</v>
      </c>
      <c r="G299" s="24">
        <v>0</v>
      </c>
      <c r="H299" s="24">
        <f t="shared" si="57"/>
        <v>0</v>
      </c>
      <c r="I299" s="24">
        <v>0.1</v>
      </c>
      <c r="J299" s="24">
        <v>1.25</v>
      </c>
      <c r="K299" s="24">
        <f t="shared" si="59"/>
        <v>1.35</v>
      </c>
      <c r="L299" s="24">
        <v>30.45</v>
      </c>
      <c r="M299" s="24">
        <v>156.65</v>
      </c>
      <c r="N299" s="24">
        <v>79.86</v>
      </c>
      <c r="O299" s="24">
        <f t="shared" si="60"/>
        <v>266.95999999999998</v>
      </c>
      <c r="P299" s="24">
        <f t="shared" si="53"/>
        <v>268.31</v>
      </c>
      <c r="Q299" s="24">
        <v>0.5</v>
      </c>
      <c r="R299" s="24">
        <v>0.6</v>
      </c>
      <c r="S299" s="24">
        <f t="shared" si="58"/>
        <v>1.1000000000000001</v>
      </c>
      <c r="T299" s="24">
        <f t="shared" si="54"/>
        <v>269.41000000000003</v>
      </c>
    </row>
    <row r="300" spans="1:20" ht="12.75" customHeight="1" x14ac:dyDescent="0.2">
      <c r="A300" s="167"/>
      <c r="B300" s="85"/>
      <c r="C300" s="26" t="s">
        <v>230</v>
      </c>
      <c r="D300" s="162">
        <v>1</v>
      </c>
      <c r="E300" s="24">
        <v>0</v>
      </c>
      <c r="F300" s="24">
        <v>0</v>
      </c>
      <c r="G300" s="24">
        <v>0</v>
      </c>
      <c r="H300" s="24">
        <f t="shared" si="57"/>
        <v>0</v>
      </c>
      <c r="I300" s="24">
        <v>0</v>
      </c>
      <c r="J300" s="24">
        <v>0</v>
      </c>
      <c r="K300" s="24">
        <f t="shared" si="59"/>
        <v>0</v>
      </c>
      <c r="L300" s="24">
        <v>0</v>
      </c>
      <c r="M300" s="24">
        <v>0.04</v>
      </c>
      <c r="N300" s="24">
        <v>0.06</v>
      </c>
      <c r="O300" s="24">
        <f t="shared" si="60"/>
        <v>0.1</v>
      </c>
      <c r="P300" s="24">
        <f t="shared" si="53"/>
        <v>0.1</v>
      </c>
      <c r="Q300" s="24">
        <v>0</v>
      </c>
      <c r="R300" s="24">
        <v>0</v>
      </c>
      <c r="S300" s="24">
        <f t="shared" si="58"/>
        <v>0</v>
      </c>
      <c r="T300" s="24">
        <f t="shared" si="54"/>
        <v>0.1</v>
      </c>
    </row>
    <row r="301" spans="1:20" ht="12.75" customHeight="1" x14ac:dyDescent="0.2">
      <c r="A301" s="167"/>
      <c r="B301" s="35" t="s">
        <v>259</v>
      </c>
      <c r="C301" s="26" t="s">
        <v>259</v>
      </c>
      <c r="D301" s="162">
        <v>7</v>
      </c>
      <c r="E301" s="24">
        <v>0</v>
      </c>
      <c r="F301" s="24">
        <v>0</v>
      </c>
      <c r="G301" s="24">
        <v>0</v>
      </c>
      <c r="H301" s="24">
        <f t="shared" si="57"/>
        <v>0</v>
      </c>
      <c r="I301" s="24">
        <v>0.7</v>
      </c>
      <c r="J301" s="24">
        <v>0</v>
      </c>
      <c r="K301" s="24">
        <f t="shared" si="59"/>
        <v>0.7</v>
      </c>
      <c r="L301" s="24">
        <v>0.2</v>
      </c>
      <c r="M301" s="24">
        <v>0.7</v>
      </c>
      <c r="N301" s="24">
        <v>3.21</v>
      </c>
      <c r="O301" s="24">
        <f t="shared" si="60"/>
        <v>4.1099999999999994</v>
      </c>
      <c r="P301" s="24">
        <f t="shared" si="53"/>
        <v>4.8099999999999996</v>
      </c>
      <c r="Q301" s="24">
        <v>0</v>
      </c>
      <c r="R301" s="24">
        <v>0</v>
      </c>
      <c r="S301" s="24">
        <f t="shared" si="58"/>
        <v>0</v>
      </c>
      <c r="T301" s="24">
        <f t="shared" si="54"/>
        <v>4.8099999999999996</v>
      </c>
    </row>
    <row r="302" spans="1:20" ht="12.75" customHeight="1" x14ac:dyDescent="0.2">
      <c r="A302" s="167"/>
      <c r="B302" s="35"/>
      <c r="C302" s="26" t="s">
        <v>247</v>
      </c>
      <c r="D302" s="162">
        <v>13</v>
      </c>
      <c r="E302" s="24">
        <v>0</v>
      </c>
      <c r="F302" s="24">
        <v>0</v>
      </c>
      <c r="G302" s="24">
        <v>0</v>
      </c>
      <c r="H302" s="24">
        <f t="shared" si="57"/>
        <v>0</v>
      </c>
      <c r="I302" s="24">
        <v>0.5</v>
      </c>
      <c r="J302" s="24">
        <v>0.32</v>
      </c>
      <c r="K302" s="24">
        <f t="shared" si="59"/>
        <v>0.82000000000000006</v>
      </c>
      <c r="L302" s="24">
        <v>0.65</v>
      </c>
      <c r="M302" s="24">
        <v>3.03</v>
      </c>
      <c r="N302" s="24">
        <v>6.91</v>
      </c>
      <c r="O302" s="24">
        <f t="shared" si="60"/>
        <v>10.59</v>
      </c>
      <c r="P302" s="24">
        <f t="shared" si="53"/>
        <v>11.41</v>
      </c>
      <c r="Q302" s="24">
        <v>0</v>
      </c>
      <c r="R302" s="24">
        <v>0</v>
      </c>
      <c r="S302" s="24">
        <f t="shared" si="58"/>
        <v>0</v>
      </c>
      <c r="T302" s="24">
        <f t="shared" si="54"/>
        <v>11.41</v>
      </c>
    </row>
    <row r="303" spans="1:20" ht="12.75" customHeight="1" x14ac:dyDescent="0.2">
      <c r="A303" s="167"/>
      <c r="B303" s="35"/>
      <c r="C303" s="26" t="s">
        <v>235</v>
      </c>
      <c r="D303" s="162">
        <v>14</v>
      </c>
      <c r="E303" s="24">
        <v>0</v>
      </c>
      <c r="F303" s="24">
        <v>0</v>
      </c>
      <c r="G303" s="24">
        <v>0</v>
      </c>
      <c r="H303" s="24">
        <f t="shared" si="57"/>
        <v>0</v>
      </c>
      <c r="I303" s="24">
        <v>12.35</v>
      </c>
      <c r="J303" s="24">
        <v>0.3</v>
      </c>
      <c r="K303" s="24">
        <f t="shared" si="59"/>
        <v>12.65</v>
      </c>
      <c r="L303" s="24">
        <v>28.35</v>
      </c>
      <c r="M303" s="24">
        <v>43.23</v>
      </c>
      <c r="N303" s="24">
        <v>75.099999999999994</v>
      </c>
      <c r="O303" s="24">
        <f t="shared" si="60"/>
        <v>146.68</v>
      </c>
      <c r="P303" s="24">
        <f t="shared" si="53"/>
        <v>159.33000000000001</v>
      </c>
      <c r="Q303" s="24">
        <v>0</v>
      </c>
      <c r="R303" s="24">
        <v>0</v>
      </c>
      <c r="S303" s="24">
        <f t="shared" si="58"/>
        <v>0</v>
      </c>
      <c r="T303" s="24">
        <f t="shared" si="54"/>
        <v>159.33000000000001</v>
      </c>
    </row>
    <row r="304" spans="1:20" ht="12.75" customHeight="1" x14ac:dyDescent="0.2">
      <c r="A304" s="167"/>
      <c r="B304" s="35"/>
      <c r="C304" s="26" t="s">
        <v>237</v>
      </c>
      <c r="D304" s="162">
        <v>2</v>
      </c>
      <c r="E304" s="24">
        <v>0</v>
      </c>
      <c r="F304" s="24">
        <v>0</v>
      </c>
      <c r="G304" s="24">
        <v>0</v>
      </c>
      <c r="H304" s="24">
        <f t="shared" si="57"/>
        <v>0</v>
      </c>
      <c r="I304" s="24">
        <v>0</v>
      </c>
      <c r="J304" s="24">
        <v>0</v>
      </c>
      <c r="K304" s="24">
        <f t="shared" si="59"/>
        <v>0</v>
      </c>
      <c r="L304" s="24">
        <v>0</v>
      </c>
      <c r="M304" s="24">
        <v>0</v>
      </c>
      <c r="N304" s="24">
        <v>0.5</v>
      </c>
      <c r="O304" s="24">
        <f t="shared" si="60"/>
        <v>0.5</v>
      </c>
      <c r="P304" s="24">
        <f t="shared" si="53"/>
        <v>0.5</v>
      </c>
      <c r="Q304" s="24">
        <v>0.1</v>
      </c>
      <c r="R304" s="24">
        <v>0</v>
      </c>
      <c r="S304" s="24">
        <f t="shared" si="58"/>
        <v>0.1</v>
      </c>
      <c r="T304" s="24">
        <f t="shared" si="54"/>
        <v>0.6</v>
      </c>
    </row>
    <row r="305" spans="1:20" ht="12.75" customHeight="1" x14ac:dyDescent="0.2">
      <c r="A305" s="167"/>
      <c r="B305" s="85"/>
      <c r="C305" s="26" t="s">
        <v>245</v>
      </c>
      <c r="D305" s="162">
        <v>6</v>
      </c>
      <c r="E305" s="24">
        <v>0</v>
      </c>
      <c r="F305" s="24">
        <v>0</v>
      </c>
      <c r="G305" s="24">
        <v>0</v>
      </c>
      <c r="H305" s="24">
        <f t="shared" si="57"/>
        <v>0</v>
      </c>
      <c r="I305" s="24">
        <v>1.1000000000000001</v>
      </c>
      <c r="J305" s="24">
        <v>0.7</v>
      </c>
      <c r="K305" s="24">
        <f t="shared" si="59"/>
        <v>1.8</v>
      </c>
      <c r="L305" s="24">
        <v>0.05</v>
      </c>
      <c r="M305" s="24">
        <v>1.9</v>
      </c>
      <c r="N305" s="24">
        <v>4.3499999999999996</v>
      </c>
      <c r="O305" s="24">
        <f t="shared" si="60"/>
        <v>6.3</v>
      </c>
      <c r="P305" s="24">
        <f t="shared" si="53"/>
        <v>8.1</v>
      </c>
      <c r="Q305" s="24">
        <v>0</v>
      </c>
      <c r="R305" s="24">
        <v>0</v>
      </c>
      <c r="S305" s="24">
        <f t="shared" si="58"/>
        <v>0</v>
      </c>
      <c r="T305" s="24">
        <f t="shared" si="54"/>
        <v>8.1</v>
      </c>
    </row>
    <row r="306" spans="1:20" ht="12.75" customHeight="1" x14ac:dyDescent="0.2">
      <c r="A306" s="167"/>
      <c r="B306" s="35" t="s">
        <v>244</v>
      </c>
      <c r="C306" s="26" t="s">
        <v>244</v>
      </c>
      <c r="D306" s="162">
        <v>75</v>
      </c>
      <c r="E306" s="24">
        <v>0</v>
      </c>
      <c r="F306" s="24">
        <v>0</v>
      </c>
      <c r="G306" s="24">
        <v>0.5</v>
      </c>
      <c r="H306" s="24">
        <f t="shared" si="57"/>
        <v>0.5</v>
      </c>
      <c r="I306" s="24">
        <v>17.850000000000001</v>
      </c>
      <c r="J306" s="24">
        <v>0.2</v>
      </c>
      <c r="K306" s="24">
        <f t="shared" si="59"/>
        <v>18.55</v>
      </c>
      <c r="L306" s="24">
        <v>22.03</v>
      </c>
      <c r="M306" s="24">
        <v>107.76</v>
      </c>
      <c r="N306" s="24">
        <v>222.84</v>
      </c>
      <c r="O306" s="24">
        <f t="shared" si="60"/>
        <v>352.63</v>
      </c>
      <c r="P306" s="24">
        <f t="shared" si="53"/>
        <v>371.18</v>
      </c>
      <c r="Q306" s="24">
        <v>83.3</v>
      </c>
      <c r="R306" s="24">
        <v>0</v>
      </c>
      <c r="S306" s="24">
        <f t="shared" si="58"/>
        <v>83.3</v>
      </c>
      <c r="T306" s="24">
        <f t="shared" si="54"/>
        <v>454.48</v>
      </c>
    </row>
    <row r="307" spans="1:20" ht="12.75" customHeight="1" x14ac:dyDescent="0.2">
      <c r="A307" s="167"/>
      <c r="B307" s="35"/>
      <c r="C307" s="26" t="s">
        <v>243</v>
      </c>
      <c r="D307" s="162">
        <v>6</v>
      </c>
      <c r="E307" s="24">
        <v>0</v>
      </c>
      <c r="F307" s="24">
        <v>0.1</v>
      </c>
      <c r="G307" s="24">
        <v>0</v>
      </c>
      <c r="H307" s="24">
        <f t="shared" si="57"/>
        <v>0.1</v>
      </c>
      <c r="I307" s="24">
        <v>0</v>
      </c>
      <c r="J307" s="24">
        <v>0</v>
      </c>
      <c r="K307" s="24">
        <f t="shared" si="59"/>
        <v>0.1</v>
      </c>
      <c r="L307" s="24">
        <v>2.2000000000000002</v>
      </c>
      <c r="M307" s="24">
        <v>0.45</v>
      </c>
      <c r="N307" s="24">
        <v>4.55</v>
      </c>
      <c r="O307" s="24">
        <f t="shared" si="60"/>
        <v>7.2</v>
      </c>
      <c r="P307" s="24">
        <f t="shared" si="53"/>
        <v>7.3</v>
      </c>
      <c r="Q307" s="24">
        <v>0.5</v>
      </c>
      <c r="R307" s="24">
        <v>0</v>
      </c>
      <c r="S307" s="24">
        <f t="shared" si="58"/>
        <v>0.5</v>
      </c>
      <c r="T307" s="24">
        <f t="shared" si="54"/>
        <v>7.8</v>
      </c>
    </row>
    <row r="308" spans="1:20" ht="12.75" customHeight="1" x14ac:dyDescent="0.2">
      <c r="A308" s="167"/>
      <c r="B308" s="35"/>
      <c r="C308" s="26" t="s">
        <v>258</v>
      </c>
      <c r="D308" s="162">
        <v>34</v>
      </c>
      <c r="E308" s="24">
        <v>0</v>
      </c>
      <c r="F308" s="24">
        <v>0</v>
      </c>
      <c r="G308" s="24">
        <v>4</v>
      </c>
      <c r="H308" s="24">
        <f t="shared" si="57"/>
        <v>4</v>
      </c>
      <c r="I308" s="24">
        <v>33.200000000000003</v>
      </c>
      <c r="J308" s="24">
        <v>0</v>
      </c>
      <c r="K308" s="24">
        <f t="shared" si="59"/>
        <v>37.200000000000003</v>
      </c>
      <c r="L308" s="24">
        <v>5.9</v>
      </c>
      <c r="M308" s="24">
        <v>34.869999999999997</v>
      </c>
      <c r="N308" s="24">
        <v>104.35</v>
      </c>
      <c r="O308" s="24">
        <f t="shared" si="60"/>
        <v>145.12</v>
      </c>
      <c r="P308" s="24">
        <f t="shared" si="53"/>
        <v>182.32</v>
      </c>
      <c r="Q308" s="24">
        <v>38.200000000000003</v>
      </c>
      <c r="R308" s="24">
        <v>0</v>
      </c>
      <c r="S308" s="24">
        <f t="shared" si="58"/>
        <v>38.200000000000003</v>
      </c>
      <c r="T308" s="24">
        <f t="shared" si="54"/>
        <v>220.51999999999998</v>
      </c>
    </row>
    <row r="309" spans="1:20" ht="12.75" customHeight="1" x14ac:dyDescent="0.2">
      <c r="A309" s="167"/>
      <c r="B309" s="35"/>
      <c r="C309" s="26" t="s">
        <v>234</v>
      </c>
      <c r="D309" s="162">
        <v>3</v>
      </c>
      <c r="E309" s="24">
        <v>0</v>
      </c>
      <c r="F309" s="24">
        <v>0</v>
      </c>
      <c r="G309" s="24">
        <v>0</v>
      </c>
      <c r="H309" s="24">
        <f t="shared" si="57"/>
        <v>0</v>
      </c>
      <c r="I309" s="24">
        <v>0</v>
      </c>
      <c r="J309" s="24">
        <v>0</v>
      </c>
      <c r="K309" s="24">
        <f t="shared" si="59"/>
        <v>0</v>
      </c>
      <c r="L309" s="24">
        <v>0.15</v>
      </c>
      <c r="M309" s="24">
        <v>0.3</v>
      </c>
      <c r="N309" s="24">
        <v>0.16</v>
      </c>
      <c r="O309" s="24">
        <f t="shared" si="60"/>
        <v>0.61</v>
      </c>
      <c r="P309" s="24">
        <f t="shared" si="53"/>
        <v>0.61</v>
      </c>
      <c r="Q309" s="24">
        <v>0</v>
      </c>
      <c r="R309" s="24">
        <v>0</v>
      </c>
      <c r="S309" s="24">
        <f t="shared" si="58"/>
        <v>0</v>
      </c>
      <c r="T309" s="24">
        <f t="shared" si="54"/>
        <v>0.61</v>
      </c>
    </row>
    <row r="310" spans="1:20" ht="12.75" customHeight="1" x14ac:dyDescent="0.2">
      <c r="A310" s="167"/>
      <c r="B310" s="85"/>
      <c r="C310" s="26" t="s">
        <v>228</v>
      </c>
      <c r="D310" s="162">
        <v>6</v>
      </c>
      <c r="E310" s="24">
        <v>0</v>
      </c>
      <c r="F310" s="24">
        <v>0</v>
      </c>
      <c r="G310" s="24">
        <v>0</v>
      </c>
      <c r="H310" s="24">
        <f t="shared" si="57"/>
        <v>0</v>
      </c>
      <c r="I310" s="24">
        <v>0</v>
      </c>
      <c r="J310" s="24">
        <v>0.5</v>
      </c>
      <c r="K310" s="24">
        <f t="shared" si="59"/>
        <v>0.5</v>
      </c>
      <c r="L310" s="24">
        <v>1.7</v>
      </c>
      <c r="M310" s="24">
        <v>1.62</v>
      </c>
      <c r="N310" s="24">
        <v>2.42</v>
      </c>
      <c r="O310" s="24">
        <f t="shared" si="60"/>
        <v>5.74</v>
      </c>
      <c r="P310" s="24">
        <f t="shared" si="53"/>
        <v>6.24</v>
      </c>
      <c r="Q310" s="24">
        <v>5</v>
      </c>
      <c r="R310" s="24">
        <v>0</v>
      </c>
      <c r="S310" s="24">
        <f t="shared" si="58"/>
        <v>5</v>
      </c>
      <c r="T310" s="24">
        <f t="shared" si="54"/>
        <v>11.24</v>
      </c>
    </row>
    <row r="311" spans="1:20" ht="12.75" customHeight="1" x14ac:dyDescent="0.2">
      <c r="A311" s="167"/>
      <c r="B311" s="35" t="s">
        <v>367</v>
      </c>
      <c r="C311" s="26" t="s">
        <v>367</v>
      </c>
      <c r="D311" s="162">
        <v>0</v>
      </c>
      <c r="E311" s="24">
        <v>0</v>
      </c>
      <c r="F311" s="24">
        <v>0</v>
      </c>
      <c r="G311" s="24">
        <v>0</v>
      </c>
      <c r="H311" s="24">
        <f t="shared" si="57"/>
        <v>0</v>
      </c>
      <c r="I311" s="24">
        <v>0</v>
      </c>
      <c r="J311" s="24">
        <v>0</v>
      </c>
      <c r="K311" s="24">
        <f t="shared" si="59"/>
        <v>0</v>
      </c>
      <c r="L311" s="24">
        <v>0</v>
      </c>
      <c r="M311" s="24">
        <v>0</v>
      </c>
      <c r="N311" s="24">
        <v>0</v>
      </c>
      <c r="O311" s="24">
        <f t="shared" si="60"/>
        <v>0</v>
      </c>
      <c r="P311" s="24">
        <f t="shared" si="53"/>
        <v>0</v>
      </c>
      <c r="Q311" s="24">
        <v>0</v>
      </c>
      <c r="R311" s="24">
        <v>0</v>
      </c>
      <c r="S311" s="24">
        <f t="shared" si="58"/>
        <v>0</v>
      </c>
      <c r="T311" s="24">
        <f t="shared" si="54"/>
        <v>0</v>
      </c>
    </row>
    <row r="312" spans="1:20" ht="12.75" customHeight="1" x14ac:dyDescent="0.2">
      <c r="A312" s="167"/>
      <c r="B312" s="35"/>
      <c r="C312" s="26" t="s">
        <v>368</v>
      </c>
      <c r="D312" s="162">
        <v>0</v>
      </c>
      <c r="E312" s="24">
        <v>0</v>
      </c>
      <c r="F312" s="24">
        <v>0</v>
      </c>
      <c r="G312" s="24">
        <v>0</v>
      </c>
      <c r="H312" s="24">
        <f t="shared" si="57"/>
        <v>0</v>
      </c>
      <c r="I312" s="24">
        <v>0</v>
      </c>
      <c r="J312" s="24">
        <v>0</v>
      </c>
      <c r="K312" s="24">
        <f t="shared" si="59"/>
        <v>0</v>
      </c>
      <c r="L312" s="24">
        <v>0</v>
      </c>
      <c r="M312" s="24">
        <v>0</v>
      </c>
      <c r="N312" s="24">
        <v>0</v>
      </c>
      <c r="O312" s="24">
        <f t="shared" si="60"/>
        <v>0</v>
      </c>
      <c r="P312" s="24">
        <f t="shared" si="53"/>
        <v>0</v>
      </c>
      <c r="Q312" s="24">
        <v>0</v>
      </c>
      <c r="R312" s="24">
        <v>0</v>
      </c>
      <c r="S312" s="24">
        <f t="shared" si="58"/>
        <v>0</v>
      </c>
      <c r="T312" s="24">
        <f t="shared" si="54"/>
        <v>0</v>
      </c>
    </row>
    <row r="313" spans="1:20" ht="12.75" customHeight="1" x14ac:dyDescent="0.2">
      <c r="A313" s="167"/>
      <c r="B313" s="35"/>
      <c r="C313" s="26" t="s">
        <v>254</v>
      </c>
      <c r="D313" s="162">
        <v>4</v>
      </c>
      <c r="E313" s="24">
        <v>0</v>
      </c>
      <c r="F313" s="24">
        <v>0</v>
      </c>
      <c r="G313" s="24">
        <v>0</v>
      </c>
      <c r="H313" s="24">
        <f t="shared" si="57"/>
        <v>0</v>
      </c>
      <c r="I313" s="24">
        <v>0</v>
      </c>
      <c r="J313" s="24">
        <v>0</v>
      </c>
      <c r="K313" s="24">
        <f t="shared" si="59"/>
        <v>0</v>
      </c>
      <c r="L313" s="24">
        <v>0</v>
      </c>
      <c r="M313" s="24">
        <v>0.01</v>
      </c>
      <c r="N313" s="24">
        <v>0.3</v>
      </c>
      <c r="O313" s="24">
        <f t="shared" si="60"/>
        <v>0.31</v>
      </c>
      <c r="P313" s="24">
        <f t="shared" si="53"/>
        <v>0.31</v>
      </c>
      <c r="Q313" s="24">
        <v>0</v>
      </c>
      <c r="R313" s="24">
        <v>0</v>
      </c>
      <c r="S313" s="24">
        <f t="shared" si="58"/>
        <v>0</v>
      </c>
      <c r="T313" s="24">
        <f t="shared" si="54"/>
        <v>0.31</v>
      </c>
    </row>
    <row r="314" spans="1:20" ht="12.75" customHeight="1" x14ac:dyDescent="0.2">
      <c r="A314" s="167"/>
      <c r="B314" s="35"/>
      <c r="C314" s="26" t="s">
        <v>452</v>
      </c>
      <c r="D314" s="162">
        <v>0</v>
      </c>
      <c r="E314" s="24">
        <v>0</v>
      </c>
      <c r="F314" s="24">
        <v>0</v>
      </c>
      <c r="G314" s="24">
        <v>0</v>
      </c>
      <c r="H314" s="24">
        <f t="shared" si="57"/>
        <v>0</v>
      </c>
      <c r="I314" s="24">
        <v>0</v>
      </c>
      <c r="J314" s="24">
        <v>0</v>
      </c>
      <c r="K314" s="24">
        <f t="shared" si="59"/>
        <v>0</v>
      </c>
      <c r="L314" s="24">
        <v>0</v>
      </c>
      <c r="M314" s="24">
        <v>0</v>
      </c>
      <c r="N314" s="24">
        <v>0</v>
      </c>
      <c r="O314" s="24">
        <f t="shared" si="60"/>
        <v>0</v>
      </c>
      <c r="P314" s="24">
        <f t="shared" si="53"/>
        <v>0</v>
      </c>
      <c r="Q314" s="24">
        <v>0</v>
      </c>
      <c r="R314" s="24">
        <v>0</v>
      </c>
      <c r="S314" s="24">
        <f t="shared" si="58"/>
        <v>0</v>
      </c>
      <c r="T314" s="24">
        <f t="shared" si="54"/>
        <v>0</v>
      </c>
    </row>
    <row r="315" spans="1:20" ht="12.75" customHeight="1" x14ac:dyDescent="0.2">
      <c r="A315" s="167"/>
      <c r="B315" s="35"/>
      <c r="C315" s="26" t="s">
        <v>361</v>
      </c>
      <c r="D315" s="162">
        <v>0</v>
      </c>
      <c r="E315" s="24">
        <v>0</v>
      </c>
      <c r="F315" s="24">
        <v>0</v>
      </c>
      <c r="G315" s="24">
        <v>0</v>
      </c>
      <c r="H315" s="24">
        <f t="shared" si="57"/>
        <v>0</v>
      </c>
      <c r="I315" s="24">
        <v>0</v>
      </c>
      <c r="J315" s="24">
        <v>0</v>
      </c>
      <c r="K315" s="24">
        <f t="shared" si="59"/>
        <v>0</v>
      </c>
      <c r="L315" s="24">
        <v>0</v>
      </c>
      <c r="M315" s="24">
        <v>0</v>
      </c>
      <c r="N315" s="24">
        <v>0</v>
      </c>
      <c r="O315" s="24">
        <f t="shared" si="60"/>
        <v>0</v>
      </c>
      <c r="P315" s="24">
        <f t="shared" si="53"/>
        <v>0</v>
      </c>
      <c r="Q315" s="24">
        <v>0</v>
      </c>
      <c r="R315" s="24">
        <v>0</v>
      </c>
      <c r="S315" s="24">
        <f t="shared" si="58"/>
        <v>0</v>
      </c>
      <c r="T315" s="24">
        <f t="shared" si="54"/>
        <v>0</v>
      </c>
    </row>
    <row r="316" spans="1:20" ht="12.75" customHeight="1" x14ac:dyDescent="0.2">
      <c r="A316" s="167"/>
      <c r="B316" s="35"/>
      <c r="C316" s="26" t="s">
        <v>236</v>
      </c>
      <c r="D316" s="162">
        <v>9</v>
      </c>
      <c r="E316" s="24">
        <v>0</v>
      </c>
      <c r="F316" s="24">
        <v>0</v>
      </c>
      <c r="G316" s="24">
        <v>0</v>
      </c>
      <c r="H316" s="24">
        <f t="shared" si="57"/>
        <v>0</v>
      </c>
      <c r="I316" s="24">
        <v>0.2</v>
      </c>
      <c r="J316" s="24">
        <v>0</v>
      </c>
      <c r="K316" s="24">
        <f t="shared" si="59"/>
        <v>0.2</v>
      </c>
      <c r="L316" s="24">
        <v>0</v>
      </c>
      <c r="M316" s="24">
        <v>1.26</v>
      </c>
      <c r="N316" s="24">
        <v>5.35</v>
      </c>
      <c r="O316" s="24">
        <f t="shared" si="60"/>
        <v>6.6099999999999994</v>
      </c>
      <c r="P316" s="24">
        <f t="shared" si="53"/>
        <v>6.81</v>
      </c>
      <c r="Q316" s="24">
        <v>0</v>
      </c>
      <c r="R316" s="24">
        <v>0</v>
      </c>
      <c r="S316" s="24">
        <f t="shared" si="58"/>
        <v>0</v>
      </c>
      <c r="T316" s="24">
        <f t="shared" si="54"/>
        <v>6.81</v>
      </c>
    </row>
    <row r="317" spans="1:20" ht="12.75" customHeight="1" x14ac:dyDescent="0.2">
      <c r="A317" s="167"/>
      <c r="B317" s="35"/>
      <c r="C317" s="26" t="s">
        <v>253</v>
      </c>
      <c r="D317" s="162">
        <v>3</v>
      </c>
      <c r="E317" s="24">
        <v>0</v>
      </c>
      <c r="F317" s="24">
        <v>0</v>
      </c>
      <c r="G317" s="24">
        <v>0</v>
      </c>
      <c r="H317" s="24">
        <f t="shared" si="57"/>
        <v>0</v>
      </c>
      <c r="I317" s="24">
        <v>0</v>
      </c>
      <c r="J317" s="24">
        <v>0</v>
      </c>
      <c r="K317" s="24">
        <f t="shared" si="59"/>
        <v>0</v>
      </c>
      <c r="L317" s="24">
        <v>0</v>
      </c>
      <c r="M317" s="24">
        <v>0.1</v>
      </c>
      <c r="N317" s="24">
        <v>1.9</v>
      </c>
      <c r="O317" s="24">
        <f t="shared" si="60"/>
        <v>2</v>
      </c>
      <c r="P317" s="24">
        <f t="shared" si="53"/>
        <v>2</v>
      </c>
      <c r="Q317" s="24">
        <v>0</v>
      </c>
      <c r="R317" s="24">
        <v>0</v>
      </c>
      <c r="S317" s="24">
        <f t="shared" si="58"/>
        <v>0</v>
      </c>
      <c r="T317" s="24">
        <f t="shared" si="54"/>
        <v>2</v>
      </c>
    </row>
    <row r="318" spans="1:20" ht="12.75" customHeight="1" x14ac:dyDescent="0.2">
      <c r="A318" s="167"/>
      <c r="B318" s="35"/>
      <c r="C318" s="26" t="s">
        <v>255</v>
      </c>
      <c r="D318" s="162">
        <v>3</v>
      </c>
      <c r="E318" s="24">
        <v>0</v>
      </c>
      <c r="F318" s="24">
        <v>0</v>
      </c>
      <c r="G318" s="24">
        <v>0</v>
      </c>
      <c r="H318" s="24">
        <f t="shared" si="57"/>
        <v>0</v>
      </c>
      <c r="I318" s="24">
        <v>0.1</v>
      </c>
      <c r="J318" s="24">
        <v>0</v>
      </c>
      <c r="K318" s="24">
        <f t="shared" si="59"/>
        <v>0.1</v>
      </c>
      <c r="L318" s="24">
        <v>0</v>
      </c>
      <c r="M318" s="24">
        <v>0.21</v>
      </c>
      <c r="N318" s="24">
        <v>5.69</v>
      </c>
      <c r="O318" s="24">
        <f t="shared" si="60"/>
        <v>5.9</v>
      </c>
      <c r="P318" s="24">
        <f t="shared" si="53"/>
        <v>6</v>
      </c>
      <c r="Q318" s="24">
        <v>0</v>
      </c>
      <c r="R318" s="24">
        <v>0</v>
      </c>
      <c r="S318" s="24">
        <f t="shared" si="58"/>
        <v>0</v>
      </c>
      <c r="T318" s="24">
        <f t="shared" si="54"/>
        <v>6</v>
      </c>
    </row>
    <row r="319" spans="1:20" ht="12.75" customHeight="1" x14ac:dyDescent="0.2">
      <c r="A319" s="167"/>
      <c r="B319" s="35"/>
      <c r="C319" s="26" t="s">
        <v>376</v>
      </c>
      <c r="D319" s="162">
        <v>0</v>
      </c>
      <c r="E319" s="24">
        <v>0</v>
      </c>
      <c r="F319" s="24">
        <v>0</v>
      </c>
      <c r="G319" s="24">
        <v>0</v>
      </c>
      <c r="H319" s="24">
        <f t="shared" si="57"/>
        <v>0</v>
      </c>
      <c r="I319" s="24">
        <v>0</v>
      </c>
      <c r="J319" s="24">
        <v>0</v>
      </c>
      <c r="K319" s="24">
        <f t="shared" si="59"/>
        <v>0</v>
      </c>
      <c r="L319" s="24">
        <v>0</v>
      </c>
      <c r="M319" s="24">
        <v>0</v>
      </c>
      <c r="N319" s="24">
        <v>0</v>
      </c>
      <c r="O319" s="24">
        <f t="shared" si="60"/>
        <v>0</v>
      </c>
      <c r="P319" s="24">
        <f t="shared" si="53"/>
        <v>0</v>
      </c>
      <c r="Q319" s="24">
        <v>0</v>
      </c>
      <c r="R319" s="24">
        <v>0</v>
      </c>
      <c r="S319" s="24">
        <f t="shared" si="58"/>
        <v>0</v>
      </c>
      <c r="T319" s="24">
        <f t="shared" si="54"/>
        <v>0</v>
      </c>
    </row>
    <row r="320" spans="1:20" ht="12.75" customHeight="1" x14ac:dyDescent="0.2">
      <c r="A320" s="167"/>
      <c r="B320" s="35"/>
      <c r="C320" s="26" t="s">
        <v>251</v>
      </c>
      <c r="D320" s="162">
        <v>1</v>
      </c>
      <c r="E320" s="24">
        <v>0</v>
      </c>
      <c r="F320" s="24">
        <v>0</v>
      </c>
      <c r="G320" s="24">
        <v>0</v>
      </c>
      <c r="H320" s="24">
        <f t="shared" si="57"/>
        <v>0</v>
      </c>
      <c r="I320" s="24">
        <v>0</v>
      </c>
      <c r="J320" s="24">
        <v>0</v>
      </c>
      <c r="K320" s="24">
        <f t="shared" si="59"/>
        <v>0</v>
      </c>
      <c r="L320" s="24">
        <v>0.05</v>
      </c>
      <c r="M320" s="24">
        <v>0.05</v>
      </c>
      <c r="N320" s="24">
        <v>0.2</v>
      </c>
      <c r="O320" s="24">
        <f t="shared" si="60"/>
        <v>0.30000000000000004</v>
      </c>
      <c r="P320" s="24">
        <f t="shared" si="53"/>
        <v>0.30000000000000004</v>
      </c>
      <c r="Q320" s="24">
        <v>0</v>
      </c>
      <c r="R320" s="24">
        <v>0</v>
      </c>
      <c r="S320" s="24">
        <f t="shared" si="58"/>
        <v>0</v>
      </c>
      <c r="T320" s="24">
        <f t="shared" si="54"/>
        <v>0.30000000000000004</v>
      </c>
    </row>
    <row r="321" spans="1:20" ht="12.75" customHeight="1" x14ac:dyDescent="0.2">
      <c r="A321" s="167"/>
      <c r="B321" s="35"/>
      <c r="C321" s="26" t="s">
        <v>232</v>
      </c>
      <c r="D321" s="162">
        <v>0</v>
      </c>
      <c r="E321" s="24">
        <v>0</v>
      </c>
      <c r="F321" s="24">
        <v>0</v>
      </c>
      <c r="G321" s="24">
        <v>0</v>
      </c>
      <c r="H321" s="24">
        <f t="shared" si="57"/>
        <v>0</v>
      </c>
      <c r="I321" s="24">
        <v>0</v>
      </c>
      <c r="J321" s="24">
        <v>0</v>
      </c>
      <c r="K321" s="24">
        <f t="shared" si="59"/>
        <v>0</v>
      </c>
      <c r="L321" s="24">
        <v>0</v>
      </c>
      <c r="M321" s="24">
        <v>0</v>
      </c>
      <c r="N321" s="24">
        <v>0</v>
      </c>
      <c r="O321" s="24">
        <f t="shared" si="60"/>
        <v>0</v>
      </c>
      <c r="P321" s="24">
        <f t="shared" si="53"/>
        <v>0</v>
      </c>
      <c r="Q321" s="24">
        <v>0</v>
      </c>
      <c r="R321" s="24">
        <v>0</v>
      </c>
      <c r="S321" s="24">
        <f t="shared" si="58"/>
        <v>0</v>
      </c>
      <c r="T321" s="24">
        <f t="shared" si="54"/>
        <v>0</v>
      </c>
    </row>
    <row r="322" spans="1:20" ht="12.75" customHeight="1" x14ac:dyDescent="0.2">
      <c r="A322" s="167"/>
      <c r="B322" s="35"/>
      <c r="C322" s="26" t="s">
        <v>344</v>
      </c>
      <c r="D322" s="162">
        <v>0</v>
      </c>
      <c r="E322" s="24">
        <v>0</v>
      </c>
      <c r="F322" s="24">
        <v>0</v>
      </c>
      <c r="G322" s="24">
        <v>0</v>
      </c>
      <c r="H322" s="24">
        <f t="shared" si="57"/>
        <v>0</v>
      </c>
      <c r="I322" s="24">
        <v>0</v>
      </c>
      <c r="J322" s="24">
        <v>0</v>
      </c>
      <c r="K322" s="24">
        <f t="shared" si="59"/>
        <v>0</v>
      </c>
      <c r="L322" s="24">
        <v>0</v>
      </c>
      <c r="M322" s="24">
        <v>0</v>
      </c>
      <c r="N322" s="24">
        <v>0</v>
      </c>
      <c r="O322" s="24">
        <f t="shared" si="60"/>
        <v>0</v>
      </c>
      <c r="P322" s="24">
        <f t="shared" si="53"/>
        <v>0</v>
      </c>
      <c r="Q322" s="24">
        <v>0</v>
      </c>
      <c r="R322" s="24">
        <v>0</v>
      </c>
      <c r="S322" s="24">
        <f t="shared" si="58"/>
        <v>0</v>
      </c>
      <c r="T322" s="24">
        <f t="shared" si="54"/>
        <v>0</v>
      </c>
    </row>
    <row r="323" spans="1:20" ht="12.75" customHeight="1" x14ac:dyDescent="0.2">
      <c r="A323" s="167"/>
      <c r="B323" s="35"/>
      <c r="C323" s="26" t="s">
        <v>242</v>
      </c>
      <c r="D323" s="162">
        <v>3</v>
      </c>
      <c r="E323" s="24">
        <v>0</v>
      </c>
      <c r="F323" s="24">
        <v>0</v>
      </c>
      <c r="G323" s="24">
        <v>0</v>
      </c>
      <c r="H323" s="24">
        <f t="shared" si="57"/>
        <v>0</v>
      </c>
      <c r="I323" s="24">
        <v>0.6</v>
      </c>
      <c r="J323" s="24">
        <v>0</v>
      </c>
      <c r="K323" s="24">
        <f t="shared" si="59"/>
        <v>0.6</v>
      </c>
      <c r="L323" s="24">
        <v>1.4</v>
      </c>
      <c r="M323" s="24">
        <v>2</v>
      </c>
      <c r="N323" s="24">
        <v>2.1</v>
      </c>
      <c r="O323" s="24">
        <f t="shared" si="60"/>
        <v>5.5</v>
      </c>
      <c r="P323" s="24">
        <f t="shared" si="53"/>
        <v>6.1</v>
      </c>
      <c r="Q323" s="24">
        <v>1.5</v>
      </c>
      <c r="R323" s="24">
        <v>0</v>
      </c>
      <c r="S323" s="24">
        <f t="shared" si="58"/>
        <v>1.5</v>
      </c>
      <c r="T323" s="24">
        <f t="shared" si="54"/>
        <v>7.6</v>
      </c>
    </row>
    <row r="324" spans="1:20" ht="12.75" customHeight="1" x14ac:dyDescent="0.2">
      <c r="A324" s="167"/>
      <c r="B324" s="35"/>
      <c r="C324" s="26" t="s">
        <v>370</v>
      </c>
      <c r="D324" s="162">
        <v>0</v>
      </c>
      <c r="E324" s="24">
        <v>0</v>
      </c>
      <c r="F324" s="24">
        <v>0</v>
      </c>
      <c r="G324" s="24">
        <v>0</v>
      </c>
      <c r="H324" s="24">
        <f t="shared" si="57"/>
        <v>0</v>
      </c>
      <c r="I324" s="24">
        <v>0</v>
      </c>
      <c r="J324" s="24">
        <v>0</v>
      </c>
      <c r="K324" s="24">
        <f t="shared" si="59"/>
        <v>0</v>
      </c>
      <c r="L324" s="24">
        <v>0</v>
      </c>
      <c r="M324" s="24">
        <v>0</v>
      </c>
      <c r="N324" s="24">
        <v>0</v>
      </c>
      <c r="O324" s="24">
        <f t="shared" si="60"/>
        <v>0</v>
      </c>
      <c r="P324" s="24">
        <f t="shared" si="53"/>
        <v>0</v>
      </c>
      <c r="Q324" s="24">
        <v>0</v>
      </c>
      <c r="R324" s="24">
        <v>0</v>
      </c>
      <c r="S324" s="24">
        <f t="shared" si="58"/>
        <v>0</v>
      </c>
      <c r="T324" s="24">
        <f t="shared" si="54"/>
        <v>0</v>
      </c>
    </row>
    <row r="325" spans="1:20" ht="12.75" customHeight="1" x14ac:dyDescent="0.2">
      <c r="A325" s="167"/>
      <c r="B325" s="35"/>
      <c r="C325" s="26" t="s">
        <v>231</v>
      </c>
      <c r="D325" s="162">
        <v>0</v>
      </c>
      <c r="E325" s="24">
        <v>0</v>
      </c>
      <c r="F325" s="24">
        <v>0</v>
      </c>
      <c r="G325" s="24">
        <v>0</v>
      </c>
      <c r="H325" s="24">
        <f t="shared" si="57"/>
        <v>0</v>
      </c>
      <c r="I325" s="24">
        <v>0</v>
      </c>
      <c r="J325" s="24">
        <v>0</v>
      </c>
      <c r="K325" s="24">
        <f t="shared" si="59"/>
        <v>0</v>
      </c>
      <c r="L325" s="24">
        <v>0</v>
      </c>
      <c r="M325" s="24">
        <v>0</v>
      </c>
      <c r="N325" s="24">
        <v>0</v>
      </c>
      <c r="O325" s="24">
        <f t="shared" si="60"/>
        <v>0</v>
      </c>
      <c r="P325" s="24">
        <f t="shared" si="53"/>
        <v>0</v>
      </c>
      <c r="Q325" s="24">
        <v>0</v>
      </c>
      <c r="R325" s="24">
        <v>0</v>
      </c>
      <c r="S325" s="24">
        <f t="shared" si="58"/>
        <v>0</v>
      </c>
      <c r="T325" s="24">
        <f t="shared" si="54"/>
        <v>0</v>
      </c>
    </row>
    <row r="326" spans="1:20" ht="12.75" customHeight="1" x14ac:dyDescent="0.2">
      <c r="A326" s="167"/>
      <c r="B326" s="35"/>
      <c r="C326" s="26" t="s">
        <v>346</v>
      </c>
      <c r="D326" s="162">
        <v>0</v>
      </c>
      <c r="E326" s="24">
        <v>0</v>
      </c>
      <c r="F326" s="24">
        <v>0</v>
      </c>
      <c r="G326" s="24">
        <v>0</v>
      </c>
      <c r="H326" s="24">
        <f t="shared" si="57"/>
        <v>0</v>
      </c>
      <c r="I326" s="24">
        <v>0</v>
      </c>
      <c r="J326" s="24">
        <v>0</v>
      </c>
      <c r="K326" s="24">
        <f t="shared" si="59"/>
        <v>0</v>
      </c>
      <c r="L326" s="24">
        <v>0</v>
      </c>
      <c r="M326" s="24">
        <v>0</v>
      </c>
      <c r="N326" s="24">
        <v>0</v>
      </c>
      <c r="O326" s="24">
        <f t="shared" si="60"/>
        <v>0</v>
      </c>
      <c r="P326" s="24">
        <f t="shared" si="53"/>
        <v>0</v>
      </c>
      <c r="Q326" s="24">
        <v>0</v>
      </c>
      <c r="R326" s="24">
        <v>0</v>
      </c>
      <c r="S326" s="24">
        <f t="shared" si="58"/>
        <v>0</v>
      </c>
      <c r="T326" s="24">
        <f t="shared" si="54"/>
        <v>0</v>
      </c>
    </row>
    <row r="327" spans="1:20" ht="12.75" customHeight="1" x14ac:dyDescent="0.2">
      <c r="A327" s="167"/>
      <c r="B327" s="35"/>
      <c r="C327" s="26" t="s">
        <v>347</v>
      </c>
      <c r="D327" s="162">
        <v>0</v>
      </c>
      <c r="E327" s="24">
        <v>0</v>
      </c>
      <c r="F327" s="24">
        <v>0</v>
      </c>
      <c r="G327" s="24">
        <v>0</v>
      </c>
      <c r="H327" s="24">
        <f t="shared" si="57"/>
        <v>0</v>
      </c>
      <c r="I327" s="24">
        <v>0</v>
      </c>
      <c r="J327" s="24">
        <v>0</v>
      </c>
      <c r="K327" s="24">
        <f t="shared" si="59"/>
        <v>0</v>
      </c>
      <c r="L327" s="24">
        <v>0</v>
      </c>
      <c r="M327" s="24">
        <v>0</v>
      </c>
      <c r="N327" s="24">
        <v>0</v>
      </c>
      <c r="O327" s="24">
        <f t="shared" si="60"/>
        <v>0</v>
      </c>
      <c r="P327" s="24">
        <f t="shared" si="53"/>
        <v>0</v>
      </c>
      <c r="Q327" s="24">
        <v>0</v>
      </c>
      <c r="R327" s="24">
        <v>0</v>
      </c>
      <c r="S327" s="24">
        <f t="shared" si="58"/>
        <v>0</v>
      </c>
      <c r="T327" s="24">
        <f t="shared" si="54"/>
        <v>0</v>
      </c>
    </row>
    <row r="328" spans="1:20" ht="12.75" customHeight="1" x14ac:dyDescent="0.2">
      <c r="A328" s="167"/>
      <c r="B328" s="35"/>
      <c r="C328" s="26" t="s">
        <v>289</v>
      </c>
      <c r="D328" s="162">
        <v>0</v>
      </c>
      <c r="E328" s="24">
        <v>0</v>
      </c>
      <c r="F328" s="24">
        <v>0</v>
      </c>
      <c r="G328" s="24">
        <v>0</v>
      </c>
      <c r="H328" s="24">
        <f t="shared" si="57"/>
        <v>0</v>
      </c>
      <c r="I328" s="24">
        <v>0</v>
      </c>
      <c r="J328" s="24">
        <v>0</v>
      </c>
      <c r="K328" s="24">
        <f t="shared" si="59"/>
        <v>0</v>
      </c>
      <c r="L328" s="24">
        <v>0</v>
      </c>
      <c r="M328" s="24">
        <v>0</v>
      </c>
      <c r="N328" s="24">
        <v>0</v>
      </c>
      <c r="O328" s="24">
        <f t="shared" si="60"/>
        <v>0</v>
      </c>
      <c r="P328" s="24">
        <f t="shared" si="53"/>
        <v>0</v>
      </c>
      <c r="Q328" s="24">
        <v>0</v>
      </c>
      <c r="R328" s="24">
        <v>0</v>
      </c>
      <c r="S328" s="24">
        <f t="shared" si="58"/>
        <v>0</v>
      </c>
      <c r="T328" s="24">
        <f t="shared" si="54"/>
        <v>0</v>
      </c>
    </row>
    <row r="329" spans="1:20" ht="12.75" customHeight="1" x14ac:dyDescent="0.2">
      <c r="A329" s="167"/>
      <c r="B329" s="35"/>
      <c r="C329" s="26" t="s">
        <v>238</v>
      </c>
      <c r="D329" s="162">
        <v>0</v>
      </c>
      <c r="E329" s="24">
        <v>0</v>
      </c>
      <c r="F329" s="24">
        <v>0</v>
      </c>
      <c r="G329" s="24">
        <v>0</v>
      </c>
      <c r="H329" s="24">
        <f t="shared" si="57"/>
        <v>0</v>
      </c>
      <c r="I329" s="24">
        <v>0</v>
      </c>
      <c r="J329" s="24">
        <v>0</v>
      </c>
      <c r="K329" s="24">
        <f t="shared" si="59"/>
        <v>0</v>
      </c>
      <c r="L329" s="24">
        <v>0</v>
      </c>
      <c r="M329" s="24">
        <v>0</v>
      </c>
      <c r="N329" s="24">
        <v>0</v>
      </c>
      <c r="O329" s="24">
        <f t="shared" si="60"/>
        <v>0</v>
      </c>
      <c r="P329" s="24">
        <f t="shared" si="53"/>
        <v>0</v>
      </c>
      <c r="Q329" s="24">
        <v>0</v>
      </c>
      <c r="R329" s="24">
        <v>0</v>
      </c>
      <c r="S329" s="24">
        <f t="shared" si="58"/>
        <v>0</v>
      </c>
      <c r="T329" s="24">
        <f t="shared" si="54"/>
        <v>0</v>
      </c>
    </row>
    <row r="330" spans="1:20" ht="12.75" customHeight="1" x14ac:dyDescent="0.2">
      <c r="A330" s="167"/>
      <c r="B330" s="35"/>
      <c r="C330" s="26" t="s">
        <v>390</v>
      </c>
      <c r="D330" s="162">
        <v>0</v>
      </c>
      <c r="E330" s="24">
        <v>0</v>
      </c>
      <c r="F330" s="24">
        <v>0</v>
      </c>
      <c r="G330" s="24">
        <v>0</v>
      </c>
      <c r="H330" s="24">
        <f t="shared" si="57"/>
        <v>0</v>
      </c>
      <c r="I330" s="24">
        <v>0</v>
      </c>
      <c r="J330" s="24">
        <v>0</v>
      </c>
      <c r="K330" s="24">
        <f t="shared" si="59"/>
        <v>0</v>
      </c>
      <c r="L330" s="24">
        <v>0</v>
      </c>
      <c r="M330" s="24">
        <v>0</v>
      </c>
      <c r="N330" s="24">
        <v>0</v>
      </c>
      <c r="O330" s="24">
        <f t="shared" si="60"/>
        <v>0</v>
      </c>
      <c r="P330" s="24">
        <f t="shared" si="53"/>
        <v>0</v>
      </c>
      <c r="Q330" s="24">
        <v>0</v>
      </c>
      <c r="R330" s="24">
        <v>0</v>
      </c>
      <c r="S330" s="24">
        <f t="shared" si="58"/>
        <v>0</v>
      </c>
      <c r="T330" s="24">
        <f t="shared" si="54"/>
        <v>0</v>
      </c>
    </row>
    <row r="331" spans="1:20" ht="12.75" customHeight="1" x14ac:dyDescent="0.2">
      <c r="A331" s="167"/>
      <c r="B331" s="35"/>
      <c r="C331" s="26" t="s">
        <v>352</v>
      </c>
      <c r="D331" s="162">
        <v>0</v>
      </c>
      <c r="E331" s="24">
        <v>0</v>
      </c>
      <c r="F331" s="24">
        <v>0</v>
      </c>
      <c r="G331" s="24">
        <v>0</v>
      </c>
      <c r="H331" s="24">
        <f t="shared" si="57"/>
        <v>0</v>
      </c>
      <c r="I331" s="24">
        <v>0</v>
      </c>
      <c r="J331" s="24">
        <v>0</v>
      </c>
      <c r="K331" s="24">
        <f t="shared" si="59"/>
        <v>0</v>
      </c>
      <c r="L331" s="24">
        <v>0</v>
      </c>
      <c r="M331" s="24">
        <v>0</v>
      </c>
      <c r="N331" s="24">
        <v>0</v>
      </c>
      <c r="O331" s="24">
        <f t="shared" si="60"/>
        <v>0</v>
      </c>
      <c r="P331" s="24">
        <f t="shared" si="53"/>
        <v>0</v>
      </c>
      <c r="Q331" s="24">
        <v>0</v>
      </c>
      <c r="R331" s="24">
        <v>0</v>
      </c>
      <c r="S331" s="24">
        <f t="shared" si="58"/>
        <v>0</v>
      </c>
      <c r="T331" s="24">
        <f t="shared" si="54"/>
        <v>0</v>
      </c>
    </row>
    <row r="332" spans="1:20" ht="12.75" customHeight="1" x14ac:dyDescent="0.2">
      <c r="A332" s="167"/>
      <c r="B332" s="35"/>
      <c r="C332" s="26" t="s">
        <v>248</v>
      </c>
      <c r="D332" s="162">
        <v>4</v>
      </c>
      <c r="E332" s="24">
        <v>0</v>
      </c>
      <c r="F332" s="24">
        <v>0</v>
      </c>
      <c r="G332" s="24">
        <v>0</v>
      </c>
      <c r="H332" s="24">
        <f t="shared" si="57"/>
        <v>0</v>
      </c>
      <c r="I332" s="24">
        <v>0.2</v>
      </c>
      <c r="J332" s="24">
        <v>0.8</v>
      </c>
      <c r="K332" s="24">
        <f t="shared" si="59"/>
        <v>1</v>
      </c>
      <c r="L332" s="24">
        <v>0</v>
      </c>
      <c r="M332" s="24">
        <v>0.6</v>
      </c>
      <c r="N332" s="24">
        <v>1.7</v>
      </c>
      <c r="O332" s="24">
        <f t="shared" si="60"/>
        <v>2.2999999999999998</v>
      </c>
      <c r="P332" s="24">
        <f t="shared" si="53"/>
        <v>3.3</v>
      </c>
      <c r="Q332" s="24">
        <v>0</v>
      </c>
      <c r="R332" s="24">
        <v>0</v>
      </c>
      <c r="S332" s="24">
        <f t="shared" si="58"/>
        <v>0</v>
      </c>
      <c r="T332" s="24">
        <f t="shared" si="54"/>
        <v>3.3</v>
      </c>
    </row>
    <row r="333" spans="1:20" ht="12.75" customHeight="1" x14ac:dyDescent="0.2">
      <c r="A333" s="167"/>
      <c r="B333" s="35"/>
      <c r="C333" s="26" t="s">
        <v>290</v>
      </c>
      <c r="D333" s="162">
        <v>2</v>
      </c>
      <c r="E333" s="24">
        <v>0</v>
      </c>
      <c r="F333" s="24">
        <v>0</v>
      </c>
      <c r="G333" s="24">
        <v>0</v>
      </c>
      <c r="H333" s="24">
        <f t="shared" si="57"/>
        <v>0</v>
      </c>
      <c r="I333" s="24">
        <v>0.04</v>
      </c>
      <c r="J333" s="24">
        <v>0</v>
      </c>
      <c r="K333" s="24">
        <f t="shared" si="59"/>
        <v>0.04</v>
      </c>
      <c r="L333" s="24">
        <v>0.2</v>
      </c>
      <c r="M333" s="24">
        <v>0.76</v>
      </c>
      <c r="N333" s="24">
        <v>1.4</v>
      </c>
      <c r="O333" s="24">
        <f t="shared" si="60"/>
        <v>2.36</v>
      </c>
      <c r="P333" s="24">
        <f t="shared" si="53"/>
        <v>2.4</v>
      </c>
      <c r="Q333" s="24">
        <v>0</v>
      </c>
      <c r="R333" s="24">
        <v>0</v>
      </c>
      <c r="S333" s="24">
        <f t="shared" si="58"/>
        <v>0</v>
      </c>
      <c r="T333" s="24">
        <f t="shared" si="54"/>
        <v>2.4</v>
      </c>
    </row>
    <row r="334" spans="1:20" ht="12.75" customHeight="1" x14ac:dyDescent="0.2">
      <c r="A334" s="167"/>
      <c r="B334" s="35"/>
      <c r="C334" s="26" t="s">
        <v>250</v>
      </c>
      <c r="D334" s="162">
        <v>2</v>
      </c>
      <c r="E334" s="24">
        <v>0</v>
      </c>
      <c r="F334" s="24">
        <v>0</v>
      </c>
      <c r="G334" s="24">
        <v>0</v>
      </c>
      <c r="H334" s="24">
        <f t="shared" si="57"/>
        <v>0</v>
      </c>
      <c r="I334" s="24">
        <v>0</v>
      </c>
      <c r="J334" s="24">
        <v>0</v>
      </c>
      <c r="K334" s="24">
        <f t="shared" si="59"/>
        <v>0</v>
      </c>
      <c r="L334" s="24">
        <v>0</v>
      </c>
      <c r="M334" s="24">
        <v>0</v>
      </c>
      <c r="N334" s="24">
        <v>0.11</v>
      </c>
      <c r="O334" s="24">
        <f t="shared" si="60"/>
        <v>0.11</v>
      </c>
      <c r="P334" s="24">
        <f t="shared" si="53"/>
        <v>0.11</v>
      </c>
      <c r="Q334" s="24">
        <v>0</v>
      </c>
      <c r="R334" s="24">
        <v>0</v>
      </c>
      <c r="S334" s="24">
        <f t="shared" si="58"/>
        <v>0</v>
      </c>
      <c r="T334" s="24">
        <f t="shared" si="54"/>
        <v>0.11</v>
      </c>
    </row>
    <row r="335" spans="1:20" ht="12.75" customHeight="1" x14ac:dyDescent="0.2">
      <c r="A335" s="167"/>
      <c r="B335" s="35"/>
      <c r="C335" s="26" t="s">
        <v>391</v>
      </c>
      <c r="D335" s="162">
        <v>0</v>
      </c>
      <c r="E335" s="24">
        <v>0</v>
      </c>
      <c r="F335" s="24">
        <v>0</v>
      </c>
      <c r="G335" s="24">
        <v>0</v>
      </c>
      <c r="H335" s="24">
        <f t="shared" si="57"/>
        <v>0</v>
      </c>
      <c r="I335" s="24">
        <v>0</v>
      </c>
      <c r="J335" s="24">
        <v>0</v>
      </c>
      <c r="K335" s="24">
        <f t="shared" si="59"/>
        <v>0</v>
      </c>
      <c r="L335" s="24">
        <v>0</v>
      </c>
      <c r="M335" s="24">
        <v>0</v>
      </c>
      <c r="N335" s="24">
        <v>0</v>
      </c>
      <c r="O335" s="24">
        <f t="shared" si="60"/>
        <v>0</v>
      </c>
      <c r="P335" s="24">
        <f t="shared" si="53"/>
        <v>0</v>
      </c>
      <c r="Q335" s="24">
        <v>0</v>
      </c>
      <c r="R335" s="24">
        <v>0</v>
      </c>
      <c r="S335" s="24">
        <f t="shared" si="58"/>
        <v>0</v>
      </c>
      <c r="T335" s="24">
        <f t="shared" si="54"/>
        <v>0</v>
      </c>
    </row>
    <row r="336" spans="1:20" ht="12.75" customHeight="1" x14ac:dyDescent="0.2">
      <c r="A336" s="167"/>
      <c r="B336" s="35"/>
      <c r="C336" s="26" t="s">
        <v>240</v>
      </c>
      <c r="D336" s="162">
        <v>2</v>
      </c>
      <c r="E336" s="24">
        <v>0</v>
      </c>
      <c r="F336" s="24">
        <v>0</v>
      </c>
      <c r="G336" s="24">
        <v>0</v>
      </c>
      <c r="H336" s="24">
        <f t="shared" si="57"/>
        <v>0</v>
      </c>
      <c r="I336" s="24">
        <v>0</v>
      </c>
      <c r="J336" s="24">
        <v>0</v>
      </c>
      <c r="K336" s="24">
        <f t="shared" si="59"/>
        <v>0</v>
      </c>
      <c r="L336" s="24">
        <v>0</v>
      </c>
      <c r="M336" s="24">
        <v>0.06</v>
      </c>
      <c r="N336" s="24">
        <v>0.16</v>
      </c>
      <c r="O336" s="24">
        <f t="shared" si="60"/>
        <v>0.22</v>
      </c>
      <c r="P336" s="24">
        <f t="shared" si="53"/>
        <v>0.22</v>
      </c>
      <c r="Q336" s="24">
        <v>0</v>
      </c>
      <c r="R336" s="24">
        <v>0</v>
      </c>
      <c r="S336" s="24">
        <f t="shared" si="58"/>
        <v>0</v>
      </c>
      <c r="T336" s="24">
        <f t="shared" si="54"/>
        <v>0.22</v>
      </c>
    </row>
    <row r="337" spans="1:20" ht="12.75" customHeight="1" x14ac:dyDescent="0.2">
      <c r="A337" s="167"/>
      <c r="B337" s="35"/>
      <c r="C337" s="26" t="s">
        <v>261</v>
      </c>
      <c r="D337" s="162">
        <v>0</v>
      </c>
      <c r="E337" s="24">
        <v>0</v>
      </c>
      <c r="F337" s="24">
        <v>0</v>
      </c>
      <c r="G337" s="24">
        <v>0</v>
      </c>
      <c r="H337" s="24">
        <f t="shared" si="57"/>
        <v>0</v>
      </c>
      <c r="I337" s="24">
        <v>0</v>
      </c>
      <c r="J337" s="24">
        <v>0</v>
      </c>
      <c r="K337" s="24">
        <f t="shared" si="59"/>
        <v>0</v>
      </c>
      <c r="L337" s="24">
        <v>0</v>
      </c>
      <c r="M337" s="24">
        <v>0</v>
      </c>
      <c r="N337" s="24">
        <v>0</v>
      </c>
      <c r="O337" s="24">
        <f t="shared" si="60"/>
        <v>0</v>
      </c>
      <c r="P337" s="24">
        <f t="shared" si="53"/>
        <v>0</v>
      </c>
      <c r="Q337" s="24">
        <v>0</v>
      </c>
      <c r="R337" s="24">
        <v>0</v>
      </c>
      <c r="S337" s="24">
        <f>+R337+Q337</f>
        <v>0</v>
      </c>
      <c r="T337" s="24">
        <f>+S337+P337</f>
        <v>0</v>
      </c>
    </row>
    <row r="338" spans="1:20" ht="12.75" customHeight="1" x14ac:dyDescent="0.2">
      <c r="A338" s="119"/>
      <c r="B338" s="71"/>
      <c r="C338" s="26" t="s">
        <v>241</v>
      </c>
      <c r="D338" s="162">
        <v>4</v>
      </c>
      <c r="E338" s="24">
        <v>0</v>
      </c>
      <c r="F338" s="24">
        <v>0</v>
      </c>
      <c r="G338" s="24">
        <v>0.1</v>
      </c>
      <c r="H338" s="24">
        <f t="shared" si="57"/>
        <v>0.1</v>
      </c>
      <c r="I338" s="24">
        <v>0</v>
      </c>
      <c r="J338" s="24">
        <v>0</v>
      </c>
      <c r="K338" s="24">
        <f>SUM(H338:J338)</f>
        <v>0.1</v>
      </c>
      <c r="L338" s="24">
        <v>0</v>
      </c>
      <c r="M338" s="24">
        <v>0.52</v>
      </c>
      <c r="N338" s="24">
        <v>2.29</v>
      </c>
      <c r="O338" s="24">
        <f>SUM(L338:N338)</f>
        <v>2.81</v>
      </c>
      <c r="P338" s="24">
        <f>+O338+K338</f>
        <v>2.91</v>
      </c>
      <c r="Q338" s="24">
        <v>0</v>
      </c>
      <c r="R338" s="24">
        <v>0</v>
      </c>
      <c r="S338" s="24">
        <f>+R338+Q338</f>
        <v>0</v>
      </c>
      <c r="T338" s="24">
        <f>+S338+P338</f>
        <v>2.91</v>
      </c>
    </row>
    <row r="339" spans="1:20" ht="12.75" customHeight="1" x14ac:dyDescent="0.2">
      <c r="A339" s="119"/>
      <c r="B339" s="71"/>
      <c r="C339" s="26" t="s">
        <v>570</v>
      </c>
      <c r="D339" s="162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</row>
    <row r="340" spans="1:20" ht="12.75" customHeight="1" x14ac:dyDescent="0.2">
      <c r="A340" s="119"/>
      <c r="B340" s="71"/>
      <c r="C340" s="26" t="s">
        <v>573</v>
      </c>
      <c r="D340" s="162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</row>
    <row r="341" spans="1:20" ht="12.75" customHeight="1" x14ac:dyDescent="0.2">
      <c r="A341" s="119"/>
      <c r="B341" s="71"/>
      <c r="C341" s="26" t="s">
        <v>574</v>
      </c>
      <c r="D341" s="162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</row>
    <row r="342" spans="1:20" ht="12.75" customHeight="1" x14ac:dyDescent="0.2">
      <c r="A342" s="119"/>
      <c r="B342" s="72"/>
      <c r="C342" s="26" t="s">
        <v>575</v>
      </c>
      <c r="D342" s="162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</row>
    <row r="343" spans="1:20" ht="12.75" customHeight="1" x14ac:dyDescent="0.25">
      <c r="A343" s="230" t="s">
        <v>0</v>
      </c>
      <c r="B343" s="231"/>
      <c r="C343" s="232" t="s">
        <v>0</v>
      </c>
      <c r="D343" s="53">
        <f>SUM(D291:D338)</f>
        <v>299</v>
      </c>
      <c r="E343" s="54">
        <f>SUM(E291:E338)</f>
        <v>0.1</v>
      </c>
      <c r="F343" s="54">
        <f>SUM(F291:F338)</f>
        <v>0.2</v>
      </c>
      <c r="G343" s="54">
        <f>SUM(G291:G338)</f>
        <v>4.8</v>
      </c>
      <c r="H343" s="54">
        <f>+G343+F343+E343</f>
        <v>5.0999999999999996</v>
      </c>
      <c r="I343" s="54">
        <f>SUM(I291:I338)</f>
        <v>70.960000000000008</v>
      </c>
      <c r="J343" s="54">
        <f>SUM(J291:J338)</f>
        <v>4.29</v>
      </c>
      <c r="K343" s="54">
        <f>+J343+I343+H343</f>
        <v>80.350000000000009</v>
      </c>
      <c r="L343" s="54">
        <f>SUM(L291:L338)</f>
        <v>97.380000000000024</v>
      </c>
      <c r="M343" s="54">
        <f>SUM(M291:M338)</f>
        <v>383.95</v>
      </c>
      <c r="N343" s="54">
        <f>SUM(N291:N338)</f>
        <v>606.99</v>
      </c>
      <c r="O343" s="54">
        <f>+N343+M343+L343</f>
        <v>1088.3200000000002</v>
      </c>
      <c r="P343" s="54">
        <f>+O343+K343</f>
        <v>1168.67</v>
      </c>
      <c r="Q343" s="54">
        <f>SUM(Q291:Q338)</f>
        <v>129.1</v>
      </c>
      <c r="R343" s="54">
        <f>SUM(R291:R338)</f>
        <v>0.6</v>
      </c>
      <c r="S343" s="54">
        <f>+R343+Q343</f>
        <v>129.69999999999999</v>
      </c>
      <c r="T343" s="55">
        <f>+S343+P343</f>
        <v>1298.3700000000001</v>
      </c>
    </row>
    <row r="344" spans="1:20" ht="12.75" customHeight="1" x14ac:dyDescent="0.25">
      <c r="A344" s="237" t="s">
        <v>337</v>
      </c>
      <c r="B344" s="238"/>
      <c r="C344" s="239"/>
      <c r="D344" s="173">
        <f>+D343+D290+D279+D268+D236+D223+D190+D135+D104+D70+D31+D14</f>
        <v>5509</v>
      </c>
      <c r="E344" s="174">
        <f>+E343+E290+E279+E268+E236+E223+E190+E135+E104+E70+E31+E14</f>
        <v>6680.8300000000008</v>
      </c>
      <c r="F344" s="174">
        <f>+F343+F290+F279+F268+F236+F223+F190+F135+F104+F70+F31+F14</f>
        <v>11867.780000000002</v>
      </c>
      <c r="G344" s="174">
        <f>+G343+G290+G279+G268+G236+G223+G190+G135+G104+G70+G31+G14</f>
        <v>6398.7500000000009</v>
      </c>
      <c r="H344" s="174">
        <f>+G344+F344+E344</f>
        <v>24947.360000000004</v>
      </c>
      <c r="I344" s="174">
        <f>+I343+I290+I279+I268+I236+I223+I190+I135+I104+I70+I31+I14</f>
        <v>7000.87</v>
      </c>
      <c r="J344" s="174">
        <f>+J343+J290+J279+J268+J236+J223+J190+J135+J104+J70+J31+J14</f>
        <v>512.29</v>
      </c>
      <c r="K344" s="174">
        <f>+J344+I344+H344</f>
        <v>32460.520000000004</v>
      </c>
      <c r="L344" s="174">
        <f>+L343+L290+L279+L268+L236+L223+L190+L135+L104+L70+L31+L14</f>
        <v>9388.510000000002</v>
      </c>
      <c r="M344" s="174">
        <f>+M343+M290+M279+M268+M236+M223+M190+M135+M104+M70+M31+M14</f>
        <v>19634.09</v>
      </c>
      <c r="N344" s="174">
        <f>+N343+N290+N279+N268+N236+N223+N190+N135+N104+N70+N31+N14</f>
        <v>19631.129999999997</v>
      </c>
      <c r="O344" s="174">
        <f>+O343+O290+O279+O268+O236+O223+O190+O135+O104+O70+O31+O14</f>
        <v>48653.729999999996</v>
      </c>
      <c r="P344" s="174">
        <f>+O344+K344</f>
        <v>81114.25</v>
      </c>
      <c r="Q344" s="174">
        <f>+Q343+Q290+Q279+Q268+Q236+Q223+Q190+Q135+Q104+Q70+Q31+Q14</f>
        <v>4039.9599999999996</v>
      </c>
      <c r="R344" s="174">
        <f>+R343+R290+R279+R268+R236+R223+R190+R135+R104+R70+R31+R14</f>
        <v>5125.1600000000008</v>
      </c>
      <c r="S344" s="174">
        <f>+R344+Q344</f>
        <v>9165.1200000000008</v>
      </c>
      <c r="T344" s="175">
        <f>+S344+P344</f>
        <v>90279.37</v>
      </c>
    </row>
    <row r="345" spans="1:20" ht="12.75" customHeight="1" x14ac:dyDescent="0.2">
      <c r="A345" s="42" t="s">
        <v>513</v>
      </c>
      <c r="B345" s="29"/>
      <c r="D345" s="6"/>
      <c r="E345" s="5"/>
    </row>
    <row r="346" spans="1:20" ht="12.75" customHeight="1" x14ac:dyDescent="0.2">
      <c r="A346" s="42"/>
      <c r="B346" s="29"/>
      <c r="D346" s="6"/>
      <c r="E346" s="5"/>
    </row>
    <row r="347" spans="1:20" ht="12.75" customHeight="1" x14ac:dyDescent="0.2">
      <c r="A347" s="42"/>
      <c r="B347" s="29"/>
      <c r="D347" s="6"/>
      <c r="E347" s="5"/>
    </row>
    <row r="348" spans="1:20" ht="12.75" customHeight="1" x14ac:dyDescent="0.2">
      <c r="A348" s="29"/>
      <c r="B348" s="29"/>
      <c r="D348" s="6"/>
      <c r="E348" s="5"/>
    </row>
    <row r="349" spans="1:20" ht="12.75" customHeigh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</row>
    <row r="350" spans="1:20" ht="12.75" customHeight="1" x14ac:dyDescent="0.2">
      <c r="A350" s="3"/>
      <c r="B350" s="37" t="s">
        <v>474</v>
      </c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</row>
    <row r="351" spans="1:20" ht="12.75" customHeight="1" x14ac:dyDescent="0.2">
      <c r="A351" s="3"/>
      <c r="B351" s="37" t="s">
        <v>455</v>
      </c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</row>
    <row r="352" spans="1:20" ht="12.75" customHeight="1" x14ac:dyDescent="0.2">
      <c r="A352" s="3"/>
      <c r="B352" s="37" t="s">
        <v>457</v>
      </c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</row>
    <row r="353" spans="1:15" ht="12.75" customHeight="1" x14ac:dyDescent="0.2">
      <c r="A353" s="3"/>
      <c r="B353" s="37" t="s">
        <v>456</v>
      </c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</row>
    <row r="354" spans="1:15" ht="12.75" customHeight="1" x14ac:dyDescent="0.2">
      <c r="A354" s="3"/>
      <c r="B354" s="37" t="s">
        <v>458</v>
      </c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</row>
    <row r="355" spans="1:15" ht="12.75" customHeight="1" x14ac:dyDescent="0.2">
      <c r="A355" s="3"/>
      <c r="B355" s="37" t="s">
        <v>459</v>
      </c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</row>
    <row r="356" spans="1:15" ht="12.75" customHeight="1" x14ac:dyDescent="0.2">
      <c r="A356" s="3"/>
      <c r="B356" s="3"/>
      <c r="D356" s="2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</row>
    <row r="357" spans="1:15" s="5" customFormat="1" ht="12.75" customHeight="1" x14ac:dyDescent="0.2">
      <c r="A357" s="4"/>
      <c r="B357" s="4"/>
      <c r="D357" s="6"/>
    </row>
    <row r="358" spans="1:15" x14ac:dyDescent="0.2">
      <c r="A358" s="3"/>
      <c r="B358" s="3"/>
      <c r="D358" s="6"/>
      <c r="E358" s="5"/>
    </row>
    <row r="359" spans="1:15" x14ac:dyDescent="0.2">
      <c r="A359" s="3"/>
      <c r="B359" s="3"/>
      <c r="D359" s="6"/>
      <c r="E359" s="5"/>
    </row>
    <row r="360" spans="1:15" x14ac:dyDescent="0.2">
      <c r="A360" s="3"/>
      <c r="B360" s="3"/>
      <c r="D360" s="6"/>
      <c r="E360" s="5"/>
    </row>
    <row r="361" spans="1:15" x14ac:dyDescent="0.2">
      <c r="A361" s="3"/>
      <c r="B361" s="3"/>
      <c r="D361" s="6"/>
      <c r="E361" s="5"/>
    </row>
    <row r="362" spans="1:15" x14ac:dyDescent="0.2">
      <c r="A362" s="3"/>
      <c r="B362" s="3"/>
      <c r="D362" s="6"/>
      <c r="E362" s="5"/>
    </row>
    <row r="363" spans="1:15" x14ac:dyDescent="0.2">
      <c r="A363" s="3"/>
      <c r="B363" s="3"/>
      <c r="D363" s="6"/>
      <c r="E363" s="5"/>
    </row>
    <row r="364" spans="1:15" x14ac:dyDescent="0.2">
      <c r="A364" s="3"/>
      <c r="B364" s="3"/>
      <c r="D364" s="6"/>
      <c r="E364" s="5"/>
    </row>
    <row r="365" spans="1:15" x14ac:dyDescent="0.2">
      <c r="A365" s="3"/>
      <c r="B365" s="3"/>
      <c r="D365" s="6"/>
      <c r="E365" s="5"/>
    </row>
    <row r="366" spans="1:15" x14ac:dyDescent="0.2">
      <c r="A366" s="3"/>
      <c r="B366" s="3"/>
      <c r="D366" s="6"/>
      <c r="E366" s="5"/>
    </row>
    <row r="367" spans="1:15" x14ac:dyDescent="0.2">
      <c r="A367" s="3"/>
      <c r="B367" s="3"/>
      <c r="D367" s="6"/>
      <c r="E367" s="5"/>
    </row>
    <row r="368" spans="1:15" x14ac:dyDescent="0.2">
      <c r="A368" s="3"/>
      <c r="B368" s="3"/>
      <c r="D368" s="6"/>
      <c r="E368" s="5"/>
    </row>
    <row r="369" spans="1:5" x14ac:dyDescent="0.2">
      <c r="A369" s="3"/>
      <c r="B369" s="3"/>
      <c r="D369" s="6"/>
      <c r="E369" s="5"/>
    </row>
    <row r="370" spans="1:5" x14ac:dyDescent="0.2">
      <c r="A370" s="3"/>
      <c r="B370" s="3"/>
      <c r="D370" s="6"/>
      <c r="E370" s="5"/>
    </row>
    <row r="371" spans="1:5" x14ac:dyDescent="0.2">
      <c r="A371" s="3"/>
      <c r="B371" s="3"/>
      <c r="D371" s="6"/>
      <c r="E371" s="5"/>
    </row>
    <row r="372" spans="1:5" x14ac:dyDescent="0.2">
      <c r="A372" s="3"/>
      <c r="B372" s="3"/>
      <c r="D372" s="6"/>
      <c r="E372" s="5"/>
    </row>
    <row r="373" spans="1:5" x14ac:dyDescent="0.2">
      <c r="A373" s="3"/>
      <c r="B373" s="3"/>
      <c r="D373" s="6"/>
      <c r="E373" s="5"/>
    </row>
    <row r="374" spans="1:5" x14ac:dyDescent="0.2">
      <c r="A374" s="3"/>
      <c r="B374" s="3"/>
      <c r="D374" s="6"/>
      <c r="E374" s="5"/>
    </row>
    <row r="375" spans="1:5" x14ac:dyDescent="0.2">
      <c r="A375" s="3"/>
      <c r="B375" s="3"/>
      <c r="D375" s="6"/>
      <c r="E375" s="5"/>
    </row>
    <row r="376" spans="1:5" x14ac:dyDescent="0.2">
      <c r="A376" s="3"/>
      <c r="B376" s="3"/>
      <c r="D376" s="6"/>
      <c r="E376" s="5"/>
    </row>
    <row r="377" spans="1:5" x14ac:dyDescent="0.2">
      <c r="A377" s="3"/>
      <c r="B377" s="3"/>
      <c r="D377" s="6"/>
      <c r="E377" s="5"/>
    </row>
    <row r="378" spans="1:5" x14ac:dyDescent="0.2">
      <c r="A378" s="3"/>
      <c r="B378" s="3"/>
      <c r="D378" s="6"/>
      <c r="E378" s="5"/>
    </row>
    <row r="379" spans="1:5" x14ac:dyDescent="0.2">
      <c r="A379" s="3"/>
      <c r="B379" s="3"/>
      <c r="D379" s="6"/>
      <c r="E379" s="5"/>
    </row>
    <row r="380" spans="1:5" x14ac:dyDescent="0.2">
      <c r="A380" s="3"/>
      <c r="B380" s="3"/>
      <c r="D380" s="6"/>
      <c r="E380" s="5"/>
    </row>
    <row r="381" spans="1:5" x14ac:dyDescent="0.2">
      <c r="A381" s="3"/>
      <c r="B381" s="3"/>
      <c r="D381" s="6"/>
      <c r="E381" s="5"/>
    </row>
    <row r="382" spans="1:5" x14ac:dyDescent="0.2">
      <c r="A382" s="3"/>
      <c r="B382" s="3"/>
      <c r="D382" s="6"/>
      <c r="E382" s="5"/>
    </row>
    <row r="383" spans="1:5" x14ac:dyDescent="0.2">
      <c r="A383" s="3"/>
      <c r="B383" s="3"/>
      <c r="D383" s="6"/>
      <c r="E383" s="5"/>
    </row>
    <row r="384" spans="1:5" x14ac:dyDescent="0.2">
      <c r="A384" s="3"/>
      <c r="B384" s="3"/>
      <c r="D384" s="6"/>
      <c r="E384" s="5"/>
    </row>
    <row r="385" spans="1:5" x14ac:dyDescent="0.2">
      <c r="A385" s="3"/>
      <c r="B385" s="3"/>
      <c r="D385" s="6"/>
      <c r="E385" s="5"/>
    </row>
    <row r="386" spans="1:5" x14ac:dyDescent="0.2">
      <c r="A386" s="3"/>
      <c r="B386" s="3"/>
      <c r="D386" s="6"/>
      <c r="E386" s="5"/>
    </row>
    <row r="387" spans="1:5" x14ac:dyDescent="0.2">
      <c r="A387" s="3"/>
      <c r="B387" s="3"/>
      <c r="D387" s="6"/>
      <c r="E387" s="5"/>
    </row>
    <row r="388" spans="1:5" x14ac:dyDescent="0.2">
      <c r="A388" s="3"/>
      <c r="B388" s="3"/>
      <c r="D388" s="6"/>
      <c r="E388" s="5"/>
    </row>
    <row r="389" spans="1:5" x14ac:dyDescent="0.2">
      <c r="A389" s="3"/>
      <c r="B389" s="3"/>
      <c r="D389" s="6"/>
      <c r="E389" s="5"/>
    </row>
    <row r="390" spans="1:5" x14ac:dyDescent="0.2">
      <c r="A390" s="3"/>
      <c r="B390" s="3"/>
      <c r="D390" s="6"/>
      <c r="E390" s="5"/>
    </row>
    <row r="391" spans="1:5" x14ac:dyDescent="0.2">
      <c r="A391" s="3"/>
      <c r="B391" s="3"/>
      <c r="D391" s="6"/>
      <c r="E391" s="5"/>
    </row>
    <row r="392" spans="1:5" x14ac:dyDescent="0.2">
      <c r="A392" s="3"/>
      <c r="B392" s="3"/>
      <c r="D392" s="6"/>
      <c r="E392" s="5"/>
    </row>
    <row r="393" spans="1:5" x14ac:dyDescent="0.2">
      <c r="A393" s="3"/>
      <c r="B393" s="3"/>
      <c r="D393" s="6"/>
      <c r="E393" s="5"/>
    </row>
    <row r="394" spans="1:5" x14ac:dyDescent="0.2">
      <c r="A394" s="3"/>
      <c r="B394" s="3"/>
      <c r="D394" s="6"/>
      <c r="E394" s="5"/>
    </row>
    <row r="395" spans="1:5" x14ac:dyDescent="0.2">
      <c r="A395" s="3"/>
      <c r="B395" s="3"/>
      <c r="D395" s="6"/>
      <c r="E395" s="5"/>
    </row>
    <row r="396" spans="1:5" x14ac:dyDescent="0.2">
      <c r="A396" s="3"/>
      <c r="B396" s="3"/>
      <c r="D396" s="6"/>
      <c r="E396" s="5"/>
    </row>
    <row r="397" spans="1:5" x14ac:dyDescent="0.2">
      <c r="A397" s="3"/>
      <c r="B397" s="3"/>
      <c r="D397" s="6"/>
      <c r="E397" s="5"/>
    </row>
    <row r="398" spans="1:5" x14ac:dyDescent="0.2">
      <c r="A398" s="3"/>
      <c r="B398" s="3"/>
      <c r="D398" s="6"/>
      <c r="E398" s="5"/>
    </row>
    <row r="399" spans="1:5" x14ac:dyDescent="0.2">
      <c r="A399" s="3"/>
      <c r="B399" s="3"/>
      <c r="D399" s="6"/>
      <c r="E399" s="5"/>
    </row>
    <row r="400" spans="1:5" x14ac:dyDescent="0.2">
      <c r="A400" s="3"/>
      <c r="B400" s="3"/>
      <c r="D400" s="6"/>
      <c r="E400" s="5"/>
    </row>
    <row r="401" spans="1:5" x14ac:dyDescent="0.2">
      <c r="A401" s="3"/>
      <c r="B401" s="3"/>
      <c r="D401" s="6"/>
      <c r="E401" s="5"/>
    </row>
    <row r="402" spans="1:5" x14ac:dyDescent="0.2">
      <c r="A402" s="3"/>
      <c r="B402" s="3"/>
      <c r="D402" s="6"/>
      <c r="E402" s="5"/>
    </row>
    <row r="403" spans="1:5" x14ac:dyDescent="0.2">
      <c r="A403" s="3"/>
      <c r="B403" s="3"/>
      <c r="D403" s="6"/>
      <c r="E403" s="5"/>
    </row>
    <row r="404" spans="1:5" x14ac:dyDescent="0.2">
      <c r="A404" s="3"/>
      <c r="B404" s="3"/>
      <c r="D404" s="6"/>
      <c r="E404" s="5"/>
    </row>
    <row r="405" spans="1:5" x14ac:dyDescent="0.2">
      <c r="A405" s="3"/>
      <c r="B405" s="3"/>
      <c r="D405" s="6"/>
      <c r="E405" s="5"/>
    </row>
    <row r="406" spans="1:5" x14ac:dyDescent="0.2">
      <c r="A406" s="3"/>
      <c r="B406" s="3"/>
      <c r="D406" s="6"/>
      <c r="E406" s="5"/>
    </row>
    <row r="407" spans="1:5" x14ac:dyDescent="0.2">
      <c r="A407" s="3"/>
      <c r="B407" s="3"/>
      <c r="D407" s="6"/>
      <c r="E407" s="5"/>
    </row>
    <row r="408" spans="1:5" x14ac:dyDescent="0.2">
      <c r="A408" s="3"/>
      <c r="B408" s="3"/>
      <c r="D408" s="6"/>
      <c r="E408" s="5"/>
    </row>
    <row r="409" spans="1:5" x14ac:dyDescent="0.2">
      <c r="A409" s="3"/>
      <c r="B409" s="3"/>
      <c r="D409" s="6"/>
      <c r="E409" s="5"/>
    </row>
    <row r="410" spans="1:5" x14ac:dyDescent="0.2">
      <c r="A410" s="3"/>
      <c r="B410" s="3"/>
      <c r="D410" s="6"/>
      <c r="E410" s="5"/>
    </row>
    <row r="411" spans="1:5" x14ac:dyDescent="0.2">
      <c r="A411" s="3"/>
      <c r="B411" s="3"/>
      <c r="D411" s="6"/>
      <c r="E411" s="5"/>
    </row>
    <row r="412" spans="1:5" x14ac:dyDescent="0.2">
      <c r="A412" s="3"/>
      <c r="B412" s="3"/>
      <c r="D412" s="6"/>
      <c r="E412" s="5"/>
    </row>
    <row r="413" spans="1:5" x14ac:dyDescent="0.2">
      <c r="A413" s="3"/>
      <c r="B413" s="3"/>
      <c r="D413" s="6"/>
      <c r="E413" s="5"/>
    </row>
    <row r="414" spans="1:5" x14ac:dyDescent="0.2">
      <c r="A414" s="3"/>
      <c r="B414" s="3"/>
      <c r="D414" s="6"/>
      <c r="E414" s="5"/>
    </row>
    <row r="415" spans="1:5" x14ac:dyDescent="0.2">
      <c r="A415" s="3"/>
      <c r="B415" s="3"/>
      <c r="D415" s="6"/>
      <c r="E415" s="5"/>
    </row>
    <row r="416" spans="1:5" x14ac:dyDescent="0.2">
      <c r="A416" s="3"/>
      <c r="B416" s="3"/>
      <c r="D416" s="6"/>
      <c r="E416" s="5"/>
    </row>
    <row r="417" spans="1:5" x14ac:dyDescent="0.2">
      <c r="A417" s="3"/>
      <c r="B417" s="3"/>
      <c r="D417" s="6"/>
      <c r="E417" s="5"/>
    </row>
    <row r="418" spans="1:5" x14ac:dyDescent="0.2">
      <c r="A418" s="3"/>
      <c r="B418" s="3"/>
      <c r="D418" s="6"/>
      <c r="E418" s="5"/>
    </row>
    <row r="419" spans="1:5" x14ac:dyDescent="0.2">
      <c r="A419" s="3"/>
      <c r="B419" s="3"/>
      <c r="D419" s="6"/>
      <c r="E419" s="5"/>
    </row>
    <row r="420" spans="1:5" x14ac:dyDescent="0.2">
      <c r="A420" s="3"/>
      <c r="B420" s="3"/>
      <c r="D420" s="6"/>
      <c r="E420" s="5"/>
    </row>
    <row r="421" spans="1:5" x14ac:dyDescent="0.2">
      <c r="A421" s="3"/>
      <c r="B421" s="3"/>
      <c r="D421" s="6"/>
      <c r="E421" s="5"/>
    </row>
  </sheetData>
  <mergeCells count="26">
    <mergeCell ref="A343:C343"/>
    <mergeCell ref="E5:K5"/>
    <mergeCell ref="Q4:R5"/>
    <mergeCell ref="L5:O5"/>
    <mergeCell ref="A344:C344"/>
    <mergeCell ref="A14:C14"/>
    <mergeCell ref="A31:C31"/>
    <mergeCell ref="A70:C70"/>
    <mergeCell ref="A104:C104"/>
    <mergeCell ref="A135:C135"/>
    <mergeCell ref="A190:C190"/>
    <mergeCell ref="A223:C223"/>
    <mergeCell ref="A236:C236"/>
    <mergeCell ref="A268:C268"/>
    <mergeCell ref="A279:C279"/>
    <mergeCell ref="A290:C290"/>
    <mergeCell ref="A1:T1"/>
    <mergeCell ref="A2:T2"/>
    <mergeCell ref="A4:A6"/>
    <mergeCell ref="B4:B6"/>
    <mergeCell ref="C4:C6"/>
    <mergeCell ref="D4:D6"/>
    <mergeCell ref="E4:O4"/>
    <mergeCell ref="P4:P6"/>
    <mergeCell ref="S4:S6"/>
    <mergeCell ref="T4:T6"/>
  </mergeCells>
  <phoneticPr fontId="0" type="noConversion"/>
  <printOptions horizontalCentered="1"/>
  <pageMargins left="0.75" right="0.75" top="0.19685039370078741" bottom="0.19685039370078741" header="0" footer="0"/>
  <pageSetup scale="55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1"/>
  <sheetViews>
    <sheetView showGridLines="0" topLeftCell="A301" zoomScale="75" workbookViewId="0">
      <selection activeCell="A357" sqref="A357"/>
    </sheetView>
  </sheetViews>
  <sheetFormatPr baseColWidth="10" defaultRowHeight="12.75" x14ac:dyDescent="0.2"/>
  <cols>
    <col min="1" max="1" width="8.140625" style="3" bestFit="1" customWidth="1"/>
    <col min="2" max="2" width="20.85546875" style="3" bestFit="1" customWidth="1"/>
    <col min="3" max="3" width="27.42578125" bestFit="1" customWidth="1"/>
    <col min="4" max="4" width="11.42578125" style="2"/>
    <col min="5" max="5" width="10.140625" customWidth="1"/>
    <col min="6" max="6" width="10.28515625" customWidth="1"/>
    <col min="8" max="8" width="11.85546875" customWidth="1"/>
    <col min="10" max="10" width="8.7109375" customWidth="1"/>
    <col min="11" max="11" width="10.42578125" bestFit="1" customWidth="1"/>
    <col min="15" max="15" width="10.42578125" bestFit="1" customWidth="1"/>
    <col min="17" max="17" width="10.5703125" bestFit="1" customWidth="1"/>
    <col min="19" max="19" width="13.5703125" customWidth="1"/>
  </cols>
  <sheetData>
    <row r="1" spans="1:20" s="5" customFormat="1" ht="15.75" x14ac:dyDescent="0.25">
      <c r="A1" s="243" t="s">
        <v>311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</row>
    <row r="2" spans="1:20" s="5" customFormat="1" ht="16.5" customHeight="1" x14ac:dyDescent="0.25">
      <c r="A2" s="243" t="s">
        <v>508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</row>
    <row r="3" spans="1:20" s="5" customFormat="1" ht="15" customHeight="1" x14ac:dyDescent="0.25">
      <c r="A3" s="40" t="s">
        <v>507</v>
      </c>
      <c r="B3" s="20"/>
      <c r="C3" s="20"/>
      <c r="D3" s="27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0" s="4" customFormat="1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393</v>
      </c>
      <c r="E4" s="273" t="s">
        <v>315</v>
      </c>
      <c r="F4" s="274"/>
      <c r="G4" s="274"/>
      <c r="H4" s="274"/>
      <c r="I4" s="274"/>
      <c r="J4" s="274"/>
      <c r="K4" s="274"/>
      <c r="L4" s="274"/>
      <c r="M4" s="274"/>
      <c r="N4" s="274"/>
      <c r="O4" s="275"/>
      <c r="P4" s="250" t="s">
        <v>394</v>
      </c>
      <c r="Q4" s="256" t="s">
        <v>402</v>
      </c>
      <c r="R4" s="257"/>
      <c r="S4" s="260" t="s">
        <v>395</v>
      </c>
      <c r="T4" s="263" t="s">
        <v>396</v>
      </c>
    </row>
    <row r="5" spans="1:20" s="4" customFormat="1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270" t="s">
        <v>316</v>
      </c>
      <c r="M5" s="271"/>
      <c r="N5" s="271"/>
      <c r="O5" s="272"/>
      <c r="P5" s="251"/>
      <c r="Q5" s="258"/>
      <c r="R5" s="259"/>
      <c r="S5" s="261"/>
      <c r="T5" s="264"/>
    </row>
    <row r="6" spans="1:20" s="4" customFormat="1" ht="29.25" customHeight="1" x14ac:dyDescent="0.25">
      <c r="A6" s="246"/>
      <c r="B6" s="249"/>
      <c r="C6" s="249"/>
      <c r="D6" s="252"/>
      <c r="E6" s="149" t="s">
        <v>398</v>
      </c>
      <c r="F6" s="149" t="s">
        <v>399</v>
      </c>
      <c r="G6" s="149" t="s">
        <v>400</v>
      </c>
      <c r="H6" s="149" t="s">
        <v>401</v>
      </c>
      <c r="I6" s="150" t="s">
        <v>12</v>
      </c>
      <c r="J6" s="151" t="s">
        <v>480</v>
      </c>
      <c r="K6" s="150" t="s">
        <v>0</v>
      </c>
      <c r="L6" s="150" t="s">
        <v>13</v>
      </c>
      <c r="M6" s="150" t="s">
        <v>14</v>
      </c>
      <c r="N6" s="150" t="s">
        <v>15</v>
      </c>
      <c r="O6" s="150" t="s">
        <v>0</v>
      </c>
      <c r="P6" s="252"/>
      <c r="Q6" s="152" t="s">
        <v>16</v>
      </c>
      <c r="R6" s="151" t="s">
        <v>17</v>
      </c>
      <c r="S6" s="262"/>
      <c r="T6" s="265"/>
    </row>
    <row r="7" spans="1:20" s="4" customFormat="1" ht="12.75" customHeight="1" x14ac:dyDescent="0.2">
      <c r="A7" s="171" t="s">
        <v>1</v>
      </c>
      <c r="B7" s="56" t="s">
        <v>308</v>
      </c>
      <c r="C7" s="46" t="s">
        <v>308</v>
      </c>
      <c r="D7" s="153">
        <v>0</v>
      </c>
      <c r="E7" s="154"/>
      <c r="F7" s="154"/>
      <c r="G7" s="154"/>
      <c r="H7" s="154">
        <f t="shared" ref="H7:H13" si="0">+G7+F7+E7</f>
        <v>0</v>
      </c>
      <c r="I7" s="154"/>
      <c r="J7" s="154"/>
      <c r="K7" s="154">
        <f t="shared" ref="K7:K13" si="1">+J7+I7+H7</f>
        <v>0</v>
      </c>
      <c r="L7" s="154"/>
      <c r="M7" s="154"/>
      <c r="N7" s="154"/>
      <c r="O7" s="154">
        <f t="shared" ref="O7:O13" si="2">+N7+M7+L7</f>
        <v>0</v>
      </c>
      <c r="P7" s="154">
        <f t="shared" ref="P7:P12" si="3">+O7+K7</f>
        <v>0</v>
      </c>
      <c r="Q7" s="154"/>
      <c r="R7" s="154"/>
      <c r="S7" s="154">
        <f t="shared" ref="S7:S13" si="4">+R7+Q7</f>
        <v>0</v>
      </c>
      <c r="T7" s="154">
        <f t="shared" ref="T7:T13" si="5">+S7+P7</f>
        <v>0</v>
      </c>
    </row>
    <row r="8" spans="1:20" s="4" customFormat="1" ht="12.75" customHeight="1" x14ac:dyDescent="0.2">
      <c r="A8" s="103"/>
      <c r="B8" s="57"/>
      <c r="C8" s="49" t="s">
        <v>414</v>
      </c>
      <c r="D8" s="50">
        <v>0</v>
      </c>
      <c r="E8" s="14"/>
      <c r="F8" s="14"/>
      <c r="G8" s="14"/>
      <c r="H8" s="14">
        <f t="shared" si="0"/>
        <v>0</v>
      </c>
      <c r="I8" s="14"/>
      <c r="J8" s="14"/>
      <c r="K8" s="14">
        <f t="shared" si="1"/>
        <v>0</v>
      </c>
      <c r="L8" s="14"/>
      <c r="M8" s="14"/>
      <c r="N8" s="14"/>
      <c r="O8" s="14">
        <f t="shared" si="2"/>
        <v>0</v>
      </c>
      <c r="P8" s="14">
        <f t="shared" si="3"/>
        <v>0</v>
      </c>
      <c r="Q8" s="14"/>
      <c r="R8" s="14"/>
      <c r="S8" s="14">
        <f t="shared" si="4"/>
        <v>0</v>
      </c>
      <c r="T8" s="14">
        <f t="shared" si="5"/>
        <v>0</v>
      </c>
    </row>
    <row r="9" spans="1:20" s="4" customFormat="1" ht="12.75" customHeight="1" x14ac:dyDescent="0.2">
      <c r="A9" s="102"/>
      <c r="B9" s="123"/>
      <c r="C9" s="49" t="s">
        <v>263</v>
      </c>
      <c r="D9" s="50">
        <v>0</v>
      </c>
      <c r="E9" s="14"/>
      <c r="F9" s="14"/>
      <c r="G9" s="14"/>
      <c r="H9" s="14">
        <f t="shared" si="0"/>
        <v>0</v>
      </c>
      <c r="I9" s="14"/>
      <c r="J9" s="14"/>
      <c r="K9" s="14">
        <f>+J9+I9+H9</f>
        <v>0</v>
      </c>
      <c r="L9" s="14"/>
      <c r="M9" s="14"/>
      <c r="N9" s="14"/>
      <c r="O9" s="14">
        <f>+N9+M9+L9</f>
        <v>0</v>
      </c>
      <c r="P9" s="14">
        <f t="shared" si="3"/>
        <v>0</v>
      </c>
      <c r="Q9" s="14"/>
      <c r="R9" s="14"/>
      <c r="S9" s="14">
        <f t="shared" si="4"/>
        <v>0</v>
      </c>
      <c r="T9" s="14">
        <f t="shared" si="5"/>
        <v>0</v>
      </c>
    </row>
    <row r="10" spans="1:20" s="4" customFormat="1" ht="12.75" customHeight="1" x14ac:dyDescent="0.2">
      <c r="A10" s="102"/>
      <c r="B10" s="57" t="s">
        <v>415</v>
      </c>
      <c r="C10" s="155" t="s">
        <v>297</v>
      </c>
      <c r="D10" s="50">
        <v>0</v>
      </c>
      <c r="E10" s="14"/>
      <c r="F10" s="14"/>
      <c r="G10" s="14"/>
      <c r="H10" s="14">
        <f t="shared" si="0"/>
        <v>0</v>
      </c>
      <c r="I10" s="14"/>
      <c r="J10" s="14"/>
      <c r="K10" s="14">
        <f t="shared" si="1"/>
        <v>0</v>
      </c>
      <c r="L10" s="14"/>
      <c r="M10" s="14"/>
      <c r="N10" s="14"/>
      <c r="O10" s="14">
        <f t="shared" si="2"/>
        <v>0</v>
      </c>
      <c r="P10" s="14">
        <f t="shared" si="3"/>
        <v>0</v>
      </c>
      <c r="Q10" s="14"/>
      <c r="R10" s="14"/>
      <c r="S10" s="14">
        <f t="shared" si="4"/>
        <v>0</v>
      </c>
      <c r="T10" s="14">
        <f t="shared" si="5"/>
        <v>0</v>
      </c>
    </row>
    <row r="11" spans="1:20" s="4" customFormat="1" ht="12.75" customHeight="1" x14ac:dyDescent="0.2">
      <c r="A11" s="102"/>
      <c r="B11" s="58"/>
      <c r="C11" s="155" t="s">
        <v>298</v>
      </c>
      <c r="D11" s="50">
        <v>0</v>
      </c>
      <c r="E11" s="14"/>
      <c r="F11" s="14"/>
      <c r="G11" s="14"/>
      <c r="H11" s="14">
        <f t="shared" si="0"/>
        <v>0</v>
      </c>
      <c r="I11" s="14"/>
      <c r="J11" s="14"/>
      <c r="K11" s="14">
        <f t="shared" si="1"/>
        <v>0</v>
      </c>
      <c r="L11" s="14"/>
      <c r="M11" s="14"/>
      <c r="N11" s="14"/>
      <c r="O11" s="14">
        <f t="shared" si="2"/>
        <v>0</v>
      </c>
      <c r="P11" s="14">
        <f t="shared" si="3"/>
        <v>0</v>
      </c>
      <c r="Q11" s="14"/>
      <c r="R11" s="14"/>
      <c r="S11" s="14">
        <f t="shared" si="4"/>
        <v>0</v>
      </c>
      <c r="T11" s="14">
        <f t="shared" si="5"/>
        <v>0</v>
      </c>
    </row>
    <row r="12" spans="1:20" s="4" customFormat="1" ht="12.75" customHeight="1" x14ac:dyDescent="0.2">
      <c r="A12" s="102"/>
      <c r="B12" s="58"/>
      <c r="C12" s="155" t="s">
        <v>415</v>
      </c>
      <c r="D12" s="50">
        <v>0</v>
      </c>
      <c r="E12" s="14"/>
      <c r="F12" s="14"/>
      <c r="G12" s="14"/>
      <c r="H12" s="14">
        <f t="shared" si="0"/>
        <v>0</v>
      </c>
      <c r="I12" s="14"/>
      <c r="J12" s="14"/>
      <c r="K12" s="14">
        <f t="shared" si="1"/>
        <v>0</v>
      </c>
      <c r="L12" s="14"/>
      <c r="M12" s="14"/>
      <c r="N12" s="14"/>
      <c r="O12" s="14">
        <f t="shared" si="2"/>
        <v>0</v>
      </c>
      <c r="P12" s="14">
        <f t="shared" si="3"/>
        <v>0</v>
      </c>
      <c r="Q12" s="14"/>
      <c r="R12" s="14"/>
      <c r="S12" s="14">
        <f t="shared" si="4"/>
        <v>0</v>
      </c>
      <c r="T12" s="14">
        <f t="shared" si="5"/>
        <v>0</v>
      </c>
    </row>
    <row r="13" spans="1:20" s="4" customFormat="1" ht="12.75" customHeight="1" x14ac:dyDescent="0.2">
      <c r="A13" s="102"/>
      <c r="B13" s="158"/>
      <c r="C13" s="159" t="s">
        <v>264</v>
      </c>
      <c r="D13" s="160">
        <v>0</v>
      </c>
      <c r="E13" s="25"/>
      <c r="F13" s="25"/>
      <c r="G13" s="25"/>
      <c r="H13" s="25">
        <f t="shared" si="0"/>
        <v>0</v>
      </c>
      <c r="I13" s="25"/>
      <c r="J13" s="25"/>
      <c r="K13" s="25">
        <f t="shared" si="1"/>
        <v>0</v>
      </c>
      <c r="L13" s="25"/>
      <c r="M13" s="25"/>
      <c r="N13" s="25"/>
      <c r="O13" s="25">
        <f t="shared" si="2"/>
        <v>0</v>
      </c>
      <c r="P13" s="25">
        <f>+O13+K13</f>
        <v>0</v>
      </c>
      <c r="Q13" s="25"/>
      <c r="R13" s="25"/>
      <c r="S13" s="25">
        <f t="shared" si="4"/>
        <v>0</v>
      </c>
      <c r="T13" s="25">
        <f t="shared" si="5"/>
        <v>0</v>
      </c>
    </row>
    <row r="14" spans="1:20" s="4" customFormat="1" ht="12.75" customHeight="1" x14ac:dyDescent="0.25">
      <c r="A14" s="230" t="s">
        <v>0</v>
      </c>
      <c r="B14" s="231"/>
      <c r="C14" s="232" t="s">
        <v>0</v>
      </c>
      <c r="D14" s="53">
        <f t="shared" ref="D14:T14" si="6">+SUM(D7:D13)</f>
        <v>0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 t="shared" si="6"/>
        <v>0</v>
      </c>
      <c r="J14" s="54">
        <f t="shared" si="6"/>
        <v>0</v>
      </c>
      <c r="K14" s="54">
        <f t="shared" si="6"/>
        <v>0</v>
      </c>
      <c r="L14" s="54">
        <f t="shared" si="6"/>
        <v>0</v>
      </c>
      <c r="M14" s="54">
        <f t="shared" si="6"/>
        <v>0</v>
      </c>
      <c r="N14" s="54">
        <f t="shared" si="6"/>
        <v>0</v>
      </c>
      <c r="O14" s="54">
        <f t="shared" si="6"/>
        <v>0</v>
      </c>
      <c r="P14" s="54">
        <f t="shared" si="6"/>
        <v>0</v>
      </c>
      <c r="Q14" s="54">
        <f t="shared" si="6"/>
        <v>0</v>
      </c>
      <c r="R14" s="54">
        <f t="shared" si="6"/>
        <v>0</v>
      </c>
      <c r="S14" s="54">
        <f t="shared" si="6"/>
        <v>0</v>
      </c>
      <c r="T14" s="55">
        <f t="shared" si="6"/>
        <v>0</v>
      </c>
    </row>
    <row r="15" spans="1:20" ht="12.75" customHeight="1" x14ac:dyDescent="0.2">
      <c r="A15" s="172" t="s">
        <v>2</v>
      </c>
      <c r="B15" s="70" t="s">
        <v>418</v>
      </c>
      <c r="C15" s="161" t="s">
        <v>299</v>
      </c>
      <c r="D15" s="153"/>
      <c r="E15" s="154"/>
      <c r="F15" s="154"/>
      <c r="G15" s="154"/>
      <c r="H15" s="154">
        <f>+G15+F15+E15</f>
        <v>0</v>
      </c>
      <c r="I15" s="154"/>
      <c r="J15" s="154"/>
      <c r="K15" s="154">
        <f>+J15+I15+H15</f>
        <v>0</v>
      </c>
      <c r="L15" s="154"/>
      <c r="M15" s="154"/>
      <c r="N15" s="154"/>
      <c r="O15" s="154">
        <f>+N15+M15+L15</f>
        <v>0</v>
      </c>
      <c r="P15" s="154">
        <f>+O15+K15</f>
        <v>0</v>
      </c>
      <c r="Q15" s="154"/>
      <c r="R15" s="154"/>
      <c r="S15" s="154">
        <f>+R15+Q15</f>
        <v>0</v>
      </c>
      <c r="T15" s="154">
        <f>+S15+P15</f>
        <v>0</v>
      </c>
    </row>
    <row r="16" spans="1:20" ht="12.75" customHeight="1" x14ac:dyDescent="0.2">
      <c r="A16" s="119"/>
      <c r="B16" s="71"/>
      <c r="C16" s="26" t="s">
        <v>265</v>
      </c>
      <c r="D16" s="162">
        <v>1</v>
      </c>
      <c r="E16" s="24"/>
      <c r="F16" s="24"/>
      <c r="G16" s="24"/>
      <c r="H16" s="24">
        <f>+G16+F16+E16</f>
        <v>0</v>
      </c>
      <c r="I16" s="24"/>
      <c r="J16" s="24">
        <v>5</v>
      </c>
      <c r="K16" s="24">
        <f>+J16+I16+H16</f>
        <v>5</v>
      </c>
      <c r="L16" s="24"/>
      <c r="M16" s="24">
        <v>15</v>
      </c>
      <c r="N16" s="24">
        <v>170</v>
      </c>
      <c r="O16" s="24">
        <f>+N16+M16+L16</f>
        <v>185</v>
      </c>
      <c r="P16" s="24">
        <f>+O16+K16</f>
        <v>190</v>
      </c>
      <c r="Q16" s="24"/>
      <c r="R16" s="24"/>
      <c r="S16" s="24">
        <f>+R16+Q16</f>
        <v>0</v>
      </c>
      <c r="T16" s="24">
        <f>+S16+P16</f>
        <v>190</v>
      </c>
    </row>
    <row r="17" spans="1:20" ht="12.75" customHeight="1" x14ac:dyDescent="0.2">
      <c r="A17" s="119"/>
      <c r="B17" s="71"/>
      <c r="C17" s="26" t="s">
        <v>417</v>
      </c>
      <c r="D17" s="162"/>
      <c r="E17" s="24"/>
      <c r="F17" s="24"/>
      <c r="G17" s="24"/>
      <c r="H17" s="24">
        <f t="shared" ref="H17:H28" si="7">+G17+F17+E17</f>
        <v>0</v>
      </c>
      <c r="I17" s="24"/>
      <c r="J17" s="24"/>
      <c r="K17" s="24">
        <f t="shared" ref="K17:K28" si="8">+J17+I17+H17</f>
        <v>0</v>
      </c>
      <c r="L17" s="24"/>
      <c r="M17" s="24"/>
      <c r="N17" s="24"/>
      <c r="O17" s="24">
        <f t="shared" ref="O17:O28" si="9">+N17+M17+L17</f>
        <v>0</v>
      </c>
      <c r="P17" s="24">
        <f t="shared" ref="P17:P28" si="10">+O17+K17</f>
        <v>0</v>
      </c>
      <c r="Q17" s="24"/>
      <c r="R17" s="24"/>
      <c r="S17" s="24">
        <f t="shared" ref="S17:S28" si="11">+R17+Q17</f>
        <v>0</v>
      </c>
      <c r="T17" s="24">
        <f t="shared" ref="T17:T28" si="12">+S17+P17</f>
        <v>0</v>
      </c>
    </row>
    <row r="18" spans="1:20" ht="12.75" customHeight="1" x14ac:dyDescent="0.2">
      <c r="A18" s="119"/>
      <c r="B18" s="71"/>
      <c r="C18" s="26" t="s">
        <v>19</v>
      </c>
      <c r="D18" s="162">
        <v>6</v>
      </c>
      <c r="E18" s="24"/>
      <c r="F18" s="24"/>
      <c r="G18" s="24"/>
      <c r="H18" s="24">
        <f t="shared" si="7"/>
        <v>0</v>
      </c>
      <c r="I18" s="24">
        <v>8.6999999999999993</v>
      </c>
      <c r="J18" s="24"/>
      <c r="K18" s="24">
        <f t="shared" si="8"/>
        <v>8.6999999999999993</v>
      </c>
      <c r="L18" s="24"/>
      <c r="M18" s="24">
        <v>5.01</v>
      </c>
      <c r="N18" s="24">
        <v>18.309999999999999</v>
      </c>
      <c r="O18" s="24">
        <f t="shared" si="9"/>
        <v>23.32</v>
      </c>
      <c r="P18" s="24">
        <f t="shared" si="10"/>
        <v>32.019999999999996</v>
      </c>
      <c r="Q18" s="24"/>
      <c r="R18" s="24"/>
      <c r="S18" s="24">
        <f t="shared" si="11"/>
        <v>0</v>
      </c>
      <c r="T18" s="24">
        <f t="shared" si="12"/>
        <v>32.019999999999996</v>
      </c>
    </row>
    <row r="19" spans="1:20" ht="12.75" customHeight="1" x14ac:dyDescent="0.2">
      <c r="A19" s="119"/>
      <c r="B19" s="71"/>
      <c r="C19" s="26" t="s">
        <v>340</v>
      </c>
      <c r="D19" s="162"/>
      <c r="E19" s="24"/>
      <c r="F19" s="24"/>
      <c r="G19" s="24"/>
      <c r="H19" s="24">
        <f t="shared" si="7"/>
        <v>0</v>
      </c>
      <c r="I19" s="24"/>
      <c r="J19" s="24"/>
      <c r="K19" s="24">
        <f t="shared" si="8"/>
        <v>0</v>
      </c>
      <c r="L19" s="24"/>
      <c r="M19" s="24"/>
      <c r="N19" s="24"/>
      <c r="O19" s="24">
        <f t="shared" si="9"/>
        <v>0</v>
      </c>
      <c r="P19" s="24">
        <f t="shared" si="10"/>
        <v>0</v>
      </c>
      <c r="Q19" s="24"/>
      <c r="R19" s="24"/>
      <c r="S19" s="24">
        <f t="shared" si="11"/>
        <v>0</v>
      </c>
      <c r="T19" s="24">
        <f t="shared" si="12"/>
        <v>0</v>
      </c>
    </row>
    <row r="20" spans="1:20" ht="12.75" customHeight="1" x14ac:dyDescent="0.2">
      <c r="A20" s="119"/>
      <c r="B20" s="87"/>
      <c r="C20" s="26" t="s">
        <v>268</v>
      </c>
      <c r="D20" s="162">
        <v>2</v>
      </c>
      <c r="E20" s="24"/>
      <c r="F20" s="24"/>
      <c r="G20" s="24"/>
      <c r="H20" s="24">
        <f t="shared" si="7"/>
        <v>0</v>
      </c>
      <c r="I20" s="24">
        <v>0.6</v>
      </c>
      <c r="J20" s="24"/>
      <c r="K20" s="24">
        <f t="shared" si="8"/>
        <v>0.6</v>
      </c>
      <c r="L20" s="24">
        <v>0.25</v>
      </c>
      <c r="M20" s="24">
        <v>1.25</v>
      </c>
      <c r="N20" s="24">
        <v>0.5</v>
      </c>
      <c r="O20" s="24">
        <f t="shared" si="9"/>
        <v>2</v>
      </c>
      <c r="P20" s="24">
        <f t="shared" si="10"/>
        <v>2.6</v>
      </c>
      <c r="Q20" s="24"/>
      <c r="R20" s="24"/>
      <c r="S20" s="24">
        <f t="shared" si="11"/>
        <v>0</v>
      </c>
      <c r="T20" s="24">
        <f t="shared" si="12"/>
        <v>2.6</v>
      </c>
    </row>
    <row r="21" spans="1:20" ht="12.75" customHeight="1" x14ac:dyDescent="0.2">
      <c r="A21" s="119"/>
      <c r="B21" s="71" t="s">
        <v>419</v>
      </c>
      <c r="C21" s="26" t="s">
        <v>349</v>
      </c>
      <c r="D21" s="162">
        <v>1</v>
      </c>
      <c r="E21" s="24"/>
      <c r="F21" s="24"/>
      <c r="G21" s="24"/>
      <c r="H21" s="24">
        <f t="shared" si="7"/>
        <v>0</v>
      </c>
      <c r="I21" s="24"/>
      <c r="J21" s="24"/>
      <c r="K21" s="24">
        <f t="shared" si="8"/>
        <v>0</v>
      </c>
      <c r="L21" s="24"/>
      <c r="M21" s="24">
        <v>0.8</v>
      </c>
      <c r="N21" s="24">
        <v>0.2</v>
      </c>
      <c r="O21" s="24">
        <f t="shared" si="9"/>
        <v>1</v>
      </c>
      <c r="P21" s="24">
        <f t="shared" si="10"/>
        <v>1</v>
      </c>
      <c r="Q21" s="24"/>
      <c r="R21" s="24"/>
      <c r="S21" s="24">
        <f t="shared" si="11"/>
        <v>0</v>
      </c>
      <c r="T21" s="24">
        <f t="shared" si="12"/>
        <v>1</v>
      </c>
    </row>
    <row r="22" spans="1:20" ht="12.75" customHeight="1" x14ac:dyDescent="0.2">
      <c r="A22" s="119"/>
      <c r="B22" s="71"/>
      <c r="C22" s="26" t="s">
        <v>341</v>
      </c>
      <c r="D22" s="162"/>
      <c r="E22" s="24"/>
      <c r="F22" s="24"/>
      <c r="G22" s="24"/>
      <c r="H22" s="24">
        <f t="shared" si="7"/>
        <v>0</v>
      </c>
      <c r="I22" s="24"/>
      <c r="J22" s="24"/>
      <c r="K22" s="24">
        <f t="shared" si="8"/>
        <v>0</v>
      </c>
      <c r="L22" s="24"/>
      <c r="M22" s="24"/>
      <c r="N22" s="24"/>
      <c r="O22" s="24">
        <f t="shared" si="9"/>
        <v>0</v>
      </c>
      <c r="P22" s="24">
        <f t="shared" si="10"/>
        <v>0</v>
      </c>
      <c r="Q22" s="24"/>
      <c r="R22" s="24"/>
      <c r="S22" s="24">
        <f t="shared" si="11"/>
        <v>0</v>
      </c>
      <c r="T22" s="24">
        <f t="shared" si="12"/>
        <v>0</v>
      </c>
    </row>
    <row r="23" spans="1:20" ht="12.75" customHeight="1" x14ac:dyDescent="0.2">
      <c r="A23" s="119"/>
      <c r="B23" s="71"/>
      <c r="C23" s="26" t="s">
        <v>21</v>
      </c>
      <c r="D23" s="162">
        <v>27</v>
      </c>
      <c r="E23" s="24"/>
      <c r="F23" s="24"/>
      <c r="G23" s="24"/>
      <c r="H23" s="24">
        <f t="shared" si="7"/>
        <v>0</v>
      </c>
      <c r="I23" s="24">
        <v>30.03</v>
      </c>
      <c r="J23" s="24"/>
      <c r="K23" s="24">
        <f t="shared" si="8"/>
        <v>30.03</v>
      </c>
      <c r="L23" s="24">
        <v>8.3000000000000007</v>
      </c>
      <c r="M23" s="24">
        <v>36.67</v>
      </c>
      <c r="N23" s="24">
        <v>6.6</v>
      </c>
      <c r="O23" s="24">
        <f t="shared" si="9"/>
        <v>51.570000000000007</v>
      </c>
      <c r="P23" s="24">
        <f t="shared" si="10"/>
        <v>81.600000000000009</v>
      </c>
      <c r="Q23" s="24"/>
      <c r="R23" s="24"/>
      <c r="S23" s="24">
        <f t="shared" si="11"/>
        <v>0</v>
      </c>
      <c r="T23" s="24">
        <f t="shared" si="12"/>
        <v>81.600000000000009</v>
      </c>
    </row>
    <row r="24" spans="1:20" ht="12.75" customHeight="1" x14ac:dyDescent="0.2">
      <c r="A24" s="119"/>
      <c r="B24" s="71"/>
      <c r="C24" s="26" t="s">
        <v>309</v>
      </c>
      <c r="D24" s="162"/>
      <c r="E24" s="24"/>
      <c r="F24" s="24"/>
      <c r="G24" s="24"/>
      <c r="H24" s="24">
        <f t="shared" si="7"/>
        <v>0</v>
      </c>
      <c r="I24" s="24"/>
      <c r="J24" s="24"/>
      <c r="K24" s="24">
        <f t="shared" si="8"/>
        <v>0</v>
      </c>
      <c r="L24" s="24"/>
      <c r="M24" s="24"/>
      <c r="N24" s="24"/>
      <c r="O24" s="24">
        <f t="shared" si="9"/>
        <v>0</v>
      </c>
      <c r="P24" s="24">
        <f t="shared" si="10"/>
        <v>0</v>
      </c>
      <c r="Q24" s="24"/>
      <c r="R24" s="24"/>
      <c r="S24" s="24">
        <f t="shared" si="11"/>
        <v>0</v>
      </c>
      <c r="T24" s="24">
        <f t="shared" si="12"/>
        <v>0</v>
      </c>
    </row>
    <row r="25" spans="1:20" ht="12.75" customHeight="1" x14ac:dyDescent="0.2">
      <c r="A25" s="119"/>
      <c r="B25" s="87"/>
      <c r="C25" s="26" t="s">
        <v>266</v>
      </c>
      <c r="D25" s="162">
        <v>1</v>
      </c>
      <c r="E25" s="24"/>
      <c r="F25" s="24"/>
      <c r="G25" s="24"/>
      <c r="H25" s="24">
        <f t="shared" si="7"/>
        <v>0</v>
      </c>
      <c r="I25" s="24">
        <v>5</v>
      </c>
      <c r="J25" s="24"/>
      <c r="K25" s="24">
        <f t="shared" si="8"/>
        <v>5</v>
      </c>
      <c r="L25" s="24">
        <v>5</v>
      </c>
      <c r="M25" s="24">
        <v>15</v>
      </c>
      <c r="N25" s="24">
        <v>5</v>
      </c>
      <c r="O25" s="24">
        <f t="shared" si="9"/>
        <v>25</v>
      </c>
      <c r="P25" s="24">
        <f t="shared" si="10"/>
        <v>30</v>
      </c>
      <c r="Q25" s="24"/>
      <c r="R25" s="24"/>
      <c r="S25" s="24">
        <f t="shared" si="11"/>
        <v>0</v>
      </c>
      <c r="T25" s="24">
        <f t="shared" si="12"/>
        <v>30</v>
      </c>
    </row>
    <row r="26" spans="1:20" ht="12.75" customHeight="1" x14ac:dyDescent="0.2">
      <c r="A26" s="119"/>
      <c r="B26" s="71" t="s">
        <v>420</v>
      </c>
      <c r="C26" s="26" t="s">
        <v>300</v>
      </c>
      <c r="D26" s="162">
        <v>2</v>
      </c>
      <c r="E26" s="24"/>
      <c r="F26" s="24"/>
      <c r="G26" s="24"/>
      <c r="H26" s="24">
        <f t="shared" si="7"/>
        <v>0</v>
      </c>
      <c r="I26" s="24"/>
      <c r="J26" s="24"/>
      <c r="K26" s="24">
        <f t="shared" si="8"/>
        <v>0</v>
      </c>
      <c r="L26" s="24"/>
      <c r="M26" s="24">
        <v>2.7</v>
      </c>
      <c r="N26" s="24">
        <v>3</v>
      </c>
      <c r="O26" s="24">
        <f t="shared" si="9"/>
        <v>5.7</v>
      </c>
      <c r="P26" s="24">
        <f t="shared" si="10"/>
        <v>5.7</v>
      </c>
      <c r="Q26" s="24"/>
      <c r="R26" s="24"/>
      <c r="S26" s="24">
        <f t="shared" si="11"/>
        <v>0</v>
      </c>
      <c r="T26" s="24">
        <f t="shared" si="12"/>
        <v>5.7</v>
      </c>
    </row>
    <row r="27" spans="1:20" ht="12.75" customHeight="1" x14ac:dyDescent="0.2">
      <c r="A27" s="119"/>
      <c r="B27" s="71"/>
      <c r="C27" s="26" t="s">
        <v>18</v>
      </c>
      <c r="D27" s="162">
        <v>2</v>
      </c>
      <c r="E27" s="24"/>
      <c r="F27" s="24"/>
      <c r="G27" s="24"/>
      <c r="H27" s="24">
        <f t="shared" si="7"/>
        <v>0</v>
      </c>
      <c r="I27" s="24"/>
      <c r="J27" s="24"/>
      <c r="K27" s="24">
        <f t="shared" si="8"/>
        <v>0</v>
      </c>
      <c r="L27" s="24">
        <v>5</v>
      </c>
      <c r="M27" s="24">
        <v>26</v>
      </c>
      <c r="N27" s="24">
        <v>22</v>
      </c>
      <c r="O27" s="24">
        <f t="shared" si="9"/>
        <v>53</v>
      </c>
      <c r="P27" s="24">
        <f t="shared" si="10"/>
        <v>53</v>
      </c>
      <c r="Q27" s="24"/>
      <c r="R27" s="24"/>
      <c r="S27" s="24">
        <f t="shared" si="11"/>
        <v>0</v>
      </c>
      <c r="T27" s="24">
        <f t="shared" si="12"/>
        <v>53</v>
      </c>
    </row>
    <row r="28" spans="1:20" ht="12.75" customHeight="1" x14ac:dyDescent="0.2">
      <c r="A28" s="119"/>
      <c r="B28" s="71"/>
      <c r="C28" s="26" t="s">
        <v>20</v>
      </c>
      <c r="D28" s="162">
        <v>5</v>
      </c>
      <c r="E28" s="24"/>
      <c r="F28" s="24"/>
      <c r="G28" s="24"/>
      <c r="H28" s="24">
        <f t="shared" si="7"/>
        <v>0</v>
      </c>
      <c r="I28" s="24"/>
      <c r="J28" s="24"/>
      <c r="K28" s="24">
        <f t="shared" si="8"/>
        <v>0</v>
      </c>
      <c r="L28" s="24">
        <v>5</v>
      </c>
      <c r="M28" s="24">
        <v>72.2</v>
      </c>
      <c r="N28" s="24">
        <v>31.91</v>
      </c>
      <c r="O28" s="24">
        <f t="shared" si="9"/>
        <v>109.11</v>
      </c>
      <c r="P28" s="24">
        <f t="shared" si="10"/>
        <v>109.11</v>
      </c>
      <c r="Q28" s="24"/>
      <c r="R28" s="24"/>
      <c r="S28" s="24">
        <f t="shared" si="11"/>
        <v>0</v>
      </c>
      <c r="T28" s="24">
        <f t="shared" si="12"/>
        <v>109.11</v>
      </c>
    </row>
    <row r="29" spans="1:20" ht="12.75" customHeight="1" x14ac:dyDescent="0.2">
      <c r="A29" s="119"/>
      <c r="B29" s="71"/>
      <c r="C29" s="163" t="s">
        <v>342</v>
      </c>
      <c r="D29" s="64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</row>
    <row r="30" spans="1:20" ht="12.75" customHeight="1" x14ac:dyDescent="0.2">
      <c r="A30" s="119"/>
      <c r="B30" s="71"/>
      <c r="C30" s="165" t="s">
        <v>267</v>
      </c>
      <c r="D30" s="160">
        <v>1</v>
      </c>
      <c r="E30" s="25"/>
      <c r="F30" s="25"/>
      <c r="G30" s="25"/>
      <c r="H30" s="25">
        <f t="shared" ref="H30:H93" si="13">+G30+F30+E30</f>
        <v>0</v>
      </c>
      <c r="I30" s="25"/>
      <c r="J30" s="25"/>
      <c r="K30" s="25">
        <f t="shared" ref="K30:K93" si="14">+J30+I30+H30</f>
        <v>0</v>
      </c>
      <c r="L30" s="25">
        <v>0.8</v>
      </c>
      <c r="M30" s="25">
        <v>3</v>
      </c>
      <c r="N30" s="25">
        <v>6</v>
      </c>
      <c r="O30" s="25">
        <f>+N30+M30+L30</f>
        <v>9.8000000000000007</v>
      </c>
      <c r="P30" s="25">
        <f>+O30+K30</f>
        <v>9.8000000000000007</v>
      </c>
      <c r="Q30" s="25"/>
      <c r="R30" s="25"/>
      <c r="S30" s="25">
        <f>+R30+Q30</f>
        <v>0</v>
      </c>
      <c r="T30" s="25">
        <f>+S30+P30</f>
        <v>9.8000000000000007</v>
      </c>
    </row>
    <row r="31" spans="1:20" ht="12.75" customHeight="1" x14ac:dyDescent="0.25">
      <c r="A31" s="230" t="s">
        <v>0</v>
      </c>
      <c r="B31" s="231"/>
      <c r="C31" s="232" t="s">
        <v>0</v>
      </c>
      <c r="D31" s="53">
        <f t="shared" ref="D31:J31" si="15">SUM(D15:D30)</f>
        <v>48</v>
      </c>
      <c r="E31" s="54">
        <f t="shared" si="15"/>
        <v>0</v>
      </c>
      <c r="F31" s="54">
        <f t="shared" si="15"/>
        <v>0</v>
      </c>
      <c r="G31" s="54">
        <f t="shared" si="15"/>
        <v>0</v>
      </c>
      <c r="H31" s="54">
        <f t="shared" si="15"/>
        <v>0</v>
      </c>
      <c r="I31" s="54">
        <f t="shared" si="15"/>
        <v>44.33</v>
      </c>
      <c r="J31" s="54">
        <f t="shared" si="15"/>
        <v>5</v>
      </c>
      <c r="K31" s="54">
        <f t="shared" si="14"/>
        <v>49.33</v>
      </c>
      <c r="L31" s="54">
        <f>SUM(L15:L30)</f>
        <v>24.35</v>
      </c>
      <c r="M31" s="54">
        <f>SUM(M15:M30)</f>
        <v>177.63</v>
      </c>
      <c r="N31" s="54">
        <f>SUM(N15:N30)</f>
        <v>263.52</v>
      </c>
      <c r="O31" s="54">
        <f t="shared" ref="O31:O94" si="16">+N31+M31+L31</f>
        <v>465.5</v>
      </c>
      <c r="P31" s="54">
        <f t="shared" ref="P31:P94" si="17">+O31+K31</f>
        <v>514.83000000000004</v>
      </c>
      <c r="Q31" s="54">
        <f>SUM(Q15:Q30)</f>
        <v>0</v>
      </c>
      <c r="R31" s="54">
        <f>SUM(R15:R30)</f>
        <v>0</v>
      </c>
      <c r="S31" s="54">
        <f t="shared" ref="S31:S94" si="18">+R31+Q31</f>
        <v>0</v>
      </c>
      <c r="T31" s="55">
        <f t="shared" ref="T31:T94" si="19">+S31+P31</f>
        <v>514.83000000000004</v>
      </c>
    </row>
    <row r="32" spans="1:20" ht="12.75" customHeight="1" x14ac:dyDescent="0.2">
      <c r="A32" s="172" t="s">
        <v>3</v>
      </c>
      <c r="B32" s="70" t="s">
        <v>38</v>
      </c>
      <c r="C32" s="161" t="s">
        <v>24</v>
      </c>
      <c r="D32" s="153">
        <v>1</v>
      </c>
      <c r="E32" s="154"/>
      <c r="F32" s="154"/>
      <c r="G32" s="154"/>
      <c r="H32" s="154">
        <f t="shared" si="13"/>
        <v>0</v>
      </c>
      <c r="I32" s="154"/>
      <c r="J32" s="154"/>
      <c r="K32" s="154">
        <f t="shared" si="14"/>
        <v>0</v>
      </c>
      <c r="L32" s="154">
        <v>10</v>
      </c>
      <c r="M32" s="154">
        <v>40</v>
      </c>
      <c r="N32" s="154">
        <v>20</v>
      </c>
      <c r="O32" s="154">
        <f t="shared" si="16"/>
        <v>70</v>
      </c>
      <c r="P32" s="154">
        <f t="shared" si="17"/>
        <v>70</v>
      </c>
      <c r="Q32" s="154"/>
      <c r="R32" s="154"/>
      <c r="S32" s="154">
        <f t="shared" si="18"/>
        <v>0</v>
      </c>
      <c r="T32" s="154">
        <f t="shared" si="19"/>
        <v>70</v>
      </c>
    </row>
    <row r="33" spans="1:20" ht="12.75" customHeight="1" x14ac:dyDescent="0.2">
      <c r="A33" s="119"/>
      <c r="B33" s="71"/>
      <c r="C33" s="26" t="s">
        <v>33</v>
      </c>
      <c r="D33" s="162">
        <v>27</v>
      </c>
      <c r="E33" s="24"/>
      <c r="F33" s="24"/>
      <c r="G33" s="24"/>
      <c r="H33" s="24">
        <f t="shared" si="13"/>
        <v>0</v>
      </c>
      <c r="I33" s="24">
        <v>117.34</v>
      </c>
      <c r="J33" s="24"/>
      <c r="K33" s="24">
        <f t="shared" si="14"/>
        <v>117.34</v>
      </c>
      <c r="L33" s="24">
        <v>1217.8800000000001</v>
      </c>
      <c r="M33" s="24">
        <v>2336.19</v>
      </c>
      <c r="N33" s="24">
        <v>656.82</v>
      </c>
      <c r="O33" s="24">
        <f t="shared" si="16"/>
        <v>4210.8900000000003</v>
      </c>
      <c r="P33" s="24">
        <f t="shared" si="17"/>
        <v>4328.2300000000005</v>
      </c>
      <c r="Q33" s="24">
        <v>11.61</v>
      </c>
      <c r="R33" s="24"/>
      <c r="S33" s="24">
        <f t="shared" si="18"/>
        <v>11.61</v>
      </c>
      <c r="T33" s="24">
        <f t="shared" si="19"/>
        <v>4339.84</v>
      </c>
    </row>
    <row r="34" spans="1:20" ht="12.75" customHeight="1" x14ac:dyDescent="0.2">
      <c r="A34" s="119"/>
      <c r="B34" s="71"/>
      <c r="C34" s="26" t="s">
        <v>37</v>
      </c>
      <c r="D34" s="162">
        <v>2</v>
      </c>
      <c r="E34" s="24"/>
      <c r="F34" s="24"/>
      <c r="G34" s="24"/>
      <c r="H34" s="24">
        <f t="shared" si="13"/>
        <v>0</v>
      </c>
      <c r="I34" s="24">
        <v>0.8</v>
      </c>
      <c r="J34" s="24"/>
      <c r="K34" s="24">
        <f t="shared" si="14"/>
        <v>0.8</v>
      </c>
      <c r="L34" s="24">
        <v>0.2</v>
      </c>
      <c r="M34" s="24">
        <v>1.1000000000000001</v>
      </c>
      <c r="N34" s="24">
        <v>1.1499999999999999</v>
      </c>
      <c r="O34" s="24">
        <f t="shared" si="16"/>
        <v>2.4500000000000002</v>
      </c>
      <c r="P34" s="24">
        <f t="shared" si="17"/>
        <v>3.25</v>
      </c>
      <c r="Q34" s="24"/>
      <c r="R34" s="24"/>
      <c r="S34" s="24">
        <f t="shared" si="18"/>
        <v>0</v>
      </c>
      <c r="T34" s="24">
        <f t="shared" si="19"/>
        <v>3.25</v>
      </c>
    </row>
    <row r="35" spans="1:20" ht="12.75" customHeight="1" x14ac:dyDescent="0.2">
      <c r="A35" s="119"/>
      <c r="B35" s="71"/>
      <c r="C35" s="26" t="s">
        <v>38</v>
      </c>
      <c r="D35" s="162">
        <v>3</v>
      </c>
      <c r="E35" s="24"/>
      <c r="F35" s="24"/>
      <c r="G35" s="24"/>
      <c r="H35" s="24">
        <f t="shared" si="13"/>
        <v>0</v>
      </c>
      <c r="I35" s="24"/>
      <c r="J35" s="24"/>
      <c r="K35" s="24">
        <f t="shared" si="14"/>
        <v>0</v>
      </c>
      <c r="L35" s="24">
        <v>1</v>
      </c>
      <c r="M35" s="24">
        <v>5.9</v>
      </c>
      <c r="N35" s="24">
        <v>15</v>
      </c>
      <c r="O35" s="24">
        <f t="shared" si="16"/>
        <v>21.9</v>
      </c>
      <c r="P35" s="24">
        <f t="shared" si="17"/>
        <v>21.9</v>
      </c>
      <c r="Q35" s="24"/>
      <c r="R35" s="24"/>
      <c r="S35" s="24">
        <f t="shared" si="18"/>
        <v>0</v>
      </c>
      <c r="T35" s="24">
        <f t="shared" si="19"/>
        <v>21.9</v>
      </c>
    </row>
    <row r="36" spans="1:20" ht="12.75" customHeight="1" x14ac:dyDescent="0.2">
      <c r="A36" s="119"/>
      <c r="B36" s="87"/>
      <c r="C36" s="26" t="s">
        <v>49</v>
      </c>
      <c r="D36" s="162">
        <v>9</v>
      </c>
      <c r="E36" s="24"/>
      <c r="F36" s="24"/>
      <c r="G36" s="24"/>
      <c r="H36" s="24">
        <f t="shared" si="13"/>
        <v>0</v>
      </c>
      <c r="I36" s="24">
        <v>42.24</v>
      </c>
      <c r="J36" s="24"/>
      <c r="K36" s="24">
        <f t="shared" si="14"/>
        <v>42.24</v>
      </c>
      <c r="L36" s="24">
        <v>32.03</v>
      </c>
      <c r="M36" s="24">
        <v>173.23</v>
      </c>
      <c r="N36" s="24">
        <v>691.01</v>
      </c>
      <c r="O36" s="24">
        <f t="shared" si="16"/>
        <v>896.27</v>
      </c>
      <c r="P36" s="24">
        <f t="shared" si="17"/>
        <v>938.51</v>
      </c>
      <c r="Q36" s="24"/>
      <c r="R36" s="24"/>
      <c r="S36" s="24">
        <f t="shared" si="18"/>
        <v>0</v>
      </c>
      <c r="T36" s="24">
        <f t="shared" si="19"/>
        <v>938.51</v>
      </c>
    </row>
    <row r="37" spans="1:20" ht="12.75" customHeight="1" x14ac:dyDescent="0.2">
      <c r="A37" s="119"/>
      <c r="B37" s="71" t="s">
        <v>310</v>
      </c>
      <c r="C37" s="26" t="s">
        <v>409</v>
      </c>
      <c r="D37" s="162"/>
      <c r="E37" s="24"/>
      <c r="F37" s="24"/>
      <c r="G37" s="24"/>
      <c r="H37" s="24">
        <f t="shared" si="13"/>
        <v>0</v>
      </c>
      <c r="I37" s="24"/>
      <c r="J37" s="24"/>
      <c r="K37" s="24">
        <f t="shared" si="14"/>
        <v>0</v>
      </c>
      <c r="L37" s="24"/>
      <c r="M37" s="24"/>
      <c r="N37" s="24"/>
      <c r="O37" s="24">
        <f t="shared" si="16"/>
        <v>0</v>
      </c>
      <c r="P37" s="24">
        <f t="shared" si="17"/>
        <v>0</v>
      </c>
      <c r="Q37" s="24"/>
      <c r="R37" s="24"/>
      <c r="S37" s="24">
        <f t="shared" si="18"/>
        <v>0</v>
      </c>
      <c r="T37" s="24">
        <f t="shared" si="19"/>
        <v>0</v>
      </c>
    </row>
    <row r="38" spans="1:20" ht="12.75" customHeight="1" x14ac:dyDescent="0.2">
      <c r="A38" s="119"/>
      <c r="B38" s="71"/>
      <c r="C38" s="26" t="s">
        <v>310</v>
      </c>
      <c r="D38" s="162">
        <v>2</v>
      </c>
      <c r="E38" s="24"/>
      <c r="F38" s="24"/>
      <c r="G38" s="24"/>
      <c r="H38" s="24">
        <f t="shared" si="13"/>
        <v>0</v>
      </c>
      <c r="I38" s="24"/>
      <c r="J38" s="24"/>
      <c r="K38" s="24">
        <f t="shared" si="14"/>
        <v>0</v>
      </c>
      <c r="L38" s="24"/>
      <c r="M38" s="24">
        <v>4.18</v>
      </c>
      <c r="N38" s="24">
        <v>22</v>
      </c>
      <c r="O38" s="24">
        <f t="shared" si="16"/>
        <v>26.18</v>
      </c>
      <c r="P38" s="24">
        <f t="shared" si="17"/>
        <v>26.18</v>
      </c>
      <c r="Q38" s="24"/>
      <c r="R38" s="24"/>
      <c r="S38" s="24">
        <f t="shared" si="18"/>
        <v>0</v>
      </c>
      <c r="T38" s="24">
        <f t="shared" si="19"/>
        <v>26.18</v>
      </c>
    </row>
    <row r="39" spans="1:20" ht="12.75" customHeight="1" x14ac:dyDescent="0.2">
      <c r="A39" s="119"/>
      <c r="B39" s="71"/>
      <c r="C39" s="26" t="s">
        <v>43</v>
      </c>
      <c r="D39" s="162"/>
      <c r="E39" s="24"/>
      <c r="F39" s="24"/>
      <c r="G39" s="24"/>
      <c r="H39" s="24">
        <f t="shared" si="13"/>
        <v>0</v>
      </c>
      <c r="I39" s="24"/>
      <c r="J39" s="24"/>
      <c r="K39" s="24">
        <f t="shared" si="14"/>
        <v>0</v>
      </c>
      <c r="L39" s="24"/>
      <c r="M39" s="24"/>
      <c r="N39" s="24"/>
      <c r="O39" s="24">
        <f t="shared" si="16"/>
        <v>0</v>
      </c>
      <c r="P39" s="24">
        <f t="shared" si="17"/>
        <v>0</v>
      </c>
      <c r="Q39" s="24"/>
      <c r="R39" s="24"/>
      <c r="S39" s="24">
        <f t="shared" si="18"/>
        <v>0</v>
      </c>
      <c r="T39" s="24">
        <f t="shared" si="19"/>
        <v>0</v>
      </c>
    </row>
    <row r="40" spans="1:20" ht="12.75" customHeight="1" x14ac:dyDescent="0.2">
      <c r="A40" s="119"/>
      <c r="B40" s="87"/>
      <c r="C40" s="26" t="s">
        <v>350</v>
      </c>
      <c r="D40" s="162"/>
      <c r="E40" s="24"/>
      <c r="F40" s="24"/>
      <c r="G40" s="24"/>
      <c r="H40" s="24">
        <f t="shared" si="13"/>
        <v>0</v>
      </c>
      <c r="I40" s="24"/>
      <c r="J40" s="24"/>
      <c r="K40" s="24">
        <f t="shared" si="14"/>
        <v>0</v>
      </c>
      <c r="L40" s="24"/>
      <c r="M40" s="24"/>
      <c r="N40" s="24"/>
      <c r="O40" s="24">
        <f t="shared" si="16"/>
        <v>0</v>
      </c>
      <c r="P40" s="24">
        <f t="shared" si="17"/>
        <v>0</v>
      </c>
      <c r="Q40" s="24"/>
      <c r="R40" s="24"/>
      <c r="S40" s="24">
        <f t="shared" si="18"/>
        <v>0</v>
      </c>
      <c r="T40" s="24">
        <f t="shared" si="19"/>
        <v>0</v>
      </c>
    </row>
    <row r="41" spans="1:20" ht="12.75" customHeight="1" x14ac:dyDescent="0.2">
      <c r="A41" s="119"/>
      <c r="B41" s="71" t="s">
        <v>292</v>
      </c>
      <c r="C41" s="26" t="s">
        <v>317</v>
      </c>
      <c r="D41" s="162"/>
      <c r="E41" s="24"/>
      <c r="F41" s="24"/>
      <c r="G41" s="24"/>
      <c r="H41" s="24">
        <f t="shared" si="13"/>
        <v>0</v>
      </c>
      <c r="I41" s="24"/>
      <c r="J41" s="24"/>
      <c r="K41" s="24">
        <f t="shared" si="14"/>
        <v>0</v>
      </c>
      <c r="L41" s="24"/>
      <c r="M41" s="24"/>
      <c r="N41" s="24"/>
      <c r="O41" s="24">
        <f t="shared" si="16"/>
        <v>0</v>
      </c>
      <c r="P41" s="24">
        <f t="shared" si="17"/>
        <v>0</v>
      </c>
      <c r="Q41" s="24"/>
      <c r="R41" s="24"/>
      <c r="S41" s="24">
        <f t="shared" si="18"/>
        <v>0</v>
      </c>
      <c r="T41" s="24">
        <f t="shared" si="19"/>
        <v>0</v>
      </c>
    </row>
    <row r="42" spans="1:20" ht="12.75" customHeight="1" x14ac:dyDescent="0.2">
      <c r="A42" s="119"/>
      <c r="B42" s="71"/>
      <c r="C42" s="26" t="s">
        <v>269</v>
      </c>
      <c r="D42" s="162">
        <v>3</v>
      </c>
      <c r="E42" s="24"/>
      <c r="F42" s="24"/>
      <c r="G42" s="24"/>
      <c r="H42" s="24">
        <f t="shared" si="13"/>
        <v>0</v>
      </c>
      <c r="I42" s="24"/>
      <c r="J42" s="24"/>
      <c r="K42" s="24">
        <f t="shared" si="14"/>
        <v>0</v>
      </c>
      <c r="L42" s="24">
        <v>2</v>
      </c>
      <c r="M42" s="24">
        <v>13</v>
      </c>
      <c r="N42" s="24">
        <v>20</v>
      </c>
      <c r="O42" s="24">
        <f t="shared" si="16"/>
        <v>35</v>
      </c>
      <c r="P42" s="24">
        <f t="shared" si="17"/>
        <v>35</v>
      </c>
      <c r="Q42" s="24"/>
      <c r="R42" s="24"/>
      <c r="S42" s="24">
        <f t="shared" si="18"/>
        <v>0</v>
      </c>
      <c r="T42" s="24">
        <f t="shared" si="19"/>
        <v>35</v>
      </c>
    </row>
    <row r="43" spans="1:20" ht="12.75" customHeight="1" x14ac:dyDescent="0.2">
      <c r="A43" s="119"/>
      <c r="B43" s="71"/>
      <c r="C43" s="26" t="s">
        <v>270</v>
      </c>
      <c r="D43" s="162"/>
      <c r="E43" s="24"/>
      <c r="F43" s="24"/>
      <c r="G43" s="24"/>
      <c r="H43" s="24">
        <f t="shared" si="13"/>
        <v>0</v>
      </c>
      <c r="I43" s="24"/>
      <c r="J43" s="24"/>
      <c r="K43" s="24">
        <f t="shared" si="14"/>
        <v>0</v>
      </c>
      <c r="L43" s="24"/>
      <c r="M43" s="24"/>
      <c r="N43" s="24"/>
      <c r="O43" s="24">
        <f t="shared" si="16"/>
        <v>0</v>
      </c>
      <c r="P43" s="24">
        <f t="shared" si="17"/>
        <v>0</v>
      </c>
      <c r="Q43" s="24"/>
      <c r="R43" s="24"/>
      <c r="S43" s="24">
        <f t="shared" si="18"/>
        <v>0</v>
      </c>
      <c r="T43" s="24">
        <f t="shared" si="19"/>
        <v>0</v>
      </c>
    </row>
    <row r="44" spans="1:20" ht="12.75" customHeight="1" x14ac:dyDescent="0.2">
      <c r="A44" s="119"/>
      <c r="B44" s="71"/>
      <c r="C44" s="26" t="s">
        <v>471</v>
      </c>
      <c r="D44" s="162"/>
      <c r="E44" s="24"/>
      <c r="F44" s="24"/>
      <c r="G44" s="24"/>
      <c r="H44" s="24">
        <f t="shared" si="13"/>
        <v>0</v>
      </c>
      <c r="I44" s="24"/>
      <c r="J44" s="24"/>
      <c r="K44" s="24">
        <f t="shared" si="14"/>
        <v>0</v>
      </c>
      <c r="L44" s="24"/>
      <c r="M44" s="24"/>
      <c r="N44" s="24"/>
      <c r="O44" s="24">
        <f t="shared" si="16"/>
        <v>0</v>
      </c>
      <c r="P44" s="24">
        <f t="shared" si="17"/>
        <v>0</v>
      </c>
      <c r="Q44" s="24"/>
      <c r="R44" s="24"/>
      <c r="S44" s="24">
        <f t="shared" si="18"/>
        <v>0</v>
      </c>
      <c r="T44" s="24">
        <f t="shared" si="19"/>
        <v>0</v>
      </c>
    </row>
    <row r="45" spans="1:20" ht="12.75" customHeight="1" x14ac:dyDescent="0.2">
      <c r="A45" s="119"/>
      <c r="B45" s="71"/>
      <c r="C45" s="26" t="s">
        <v>292</v>
      </c>
      <c r="D45" s="162">
        <v>1</v>
      </c>
      <c r="E45" s="24"/>
      <c r="F45" s="24"/>
      <c r="G45" s="24"/>
      <c r="H45" s="24">
        <f t="shared" si="13"/>
        <v>0</v>
      </c>
      <c r="I45" s="24"/>
      <c r="J45" s="24"/>
      <c r="K45" s="24">
        <f t="shared" si="14"/>
        <v>0</v>
      </c>
      <c r="L45" s="24"/>
      <c r="M45" s="24">
        <v>0.1</v>
      </c>
      <c r="N45" s="24">
        <v>0.1</v>
      </c>
      <c r="O45" s="24">
        <f t="shared" si="16"/>
        <v>0.2</v>
      </c>
      <c r="P45" s="24">
        <f t="shared" si="17"/>
        <v>0.2</v>
      </c>
      <c r="Q45" s="24"/>
      <c r="R45" s="24">
        <v>0.2</v>
      </c>
      <c r="S45" s="24">
        <f t="shared" si="18"/>
        <v>0.2</v>
      </c>
      <c r="T45" s="24">
        <f t="shared" si="19"/>
        <v>0.4</v>
      </c>
    </row>
    <row r="46" spans="1:20" ht="12.75" customHeight="1" x14ac:dyDescent="0.2">
      <c r="A46" s="119"/>
      <c r="B46" s="87"/>
      <c r="C46" s="26" t="s">
        <v>422</v>
      </c>
      <c r="D46" s="162"/>
      <c r="E46" s="24"/>
      <c r="F46" s="24"/>
      <c r="G46" s="24"/>
      <c r="H46" s="24">
        <f t="shared" si="13"/>
        <v>0</v>
      </c>
      <c r="I46" s="24"/>
      <c r="J46" s="24"/>
      <c r="K46" s="24">
        <f t="shared" si="14"/>
        <v>0</v>
      </c>
      <c r="L46" s="24"/>
      <c r="M46" s="24"/>
      <c r="N46" s="24"/>
      <c r="O46" s="24">
        <f t="shared" si="16"/>
        <v>0</v>
      </c>
      <c r="P46" s="24">
        <f t="shared" si="17"/>
        <v>0</v>
      </c>
      <c r="Q46" s="24"/>
      <c r="R46" s="24"/>
      <c r="S46" s="24">
        <f t="shared" si="18"/>
        <v>0</v>
      </c>
      <c r="T46" s="24">
        <f t="shared" si="19"/>
        <v>0</v>
      </c>
    </row>
    <row r="47" spans="1:20" ht="12.75" customHeight="1" x14ac:dyDescent="0.2">
      <c r="A47" s="119"/>
      <c r="B47" s="71" t="s">
        <v>41</v>
      </c>
      <c r="C47" s="26" t="s">
        <v>31</v>
      </c>
      <c r="D47" s="162">
        <v>9</v>
      </c>
      <c r="E47" s="24"/>
      <c r="F47" s="24"/>
      <c r="G47" s="24"/>
      <c r="H47" s="24">
        <f t="shared" si="13"/>
        <v>0</v>
      </c>
      <c r="I47" s="24">
        <v>1</v>
      </c>
      <c r="J47" s="24"/>
      <c r="K47" s="24">
        <f t="shared" si="14"/>
        <v>1</v>
      </c>
      <c r="L47" s="24">
        <v>35.1</v>
      </c>
      <c r="M47" s="24">
        <v>36.96</v>
      </c>
      <c r="N47" s="24">
        <v>22.28</v>
      </c>
      <c r="O47" s="24">
        <f t="shared" si="16"/>
        <v>94.34</v>
      </c>
      <c r="P47" s="24">
        <f t="shared" si="17"/>
        <v>95.34</v>
      </c>
      <c r="Q47" s="24">
        <v>0.01</v>
      </c>
      <c r="R47" s="24"/>
      <c r="S47" s="24">
        <f t="shared" si="18"/>
        <v>0.01</v>
      </c>
      <c r="T47" s="24">
        <f t="shared" si="19"/>
        <v>95.350000000000009</v>
      </c>
    </row>
    <row r="48" spans="1:20" ht="12.75" customHeight="1" x14ac:dyDescent="0.2">
      <c r="A48" s="119"/>
      <c r="B48" s="71"/>
      <c r="C48" s="26" t="s">
        <v>25</v>
      </c>
      <c r="D48" s="162">
        <v>5</v>
      </c>
      <c r="E48" s="24"/>
      <c r="F48" s="24"/>
      <c r="G48" s="24"/>
      <c r="H48" s="24">
        <f t="shared" si="13"/>
        <v>0</v>
      </c>
      <c r="I48" s="24">
        <v>0.25</v>
      </c>
      <c r="J48" s="24"/>
      <c r="K48" s="24">
        <f t="shared" si="14"/>
        <v>0.25</v>
      </c>
      <c r="L48" s="24"/>
      <c r="M48" s="24">
        <v>0.9</v>
      </c>
      <c r="N48" s="24">
        <v>3.25</v>
      </c>
      <c r="O48" s="24">
        <f t="shared" si="16"/>
        <v>4.1500000000000004</v>
      </c>
      <c r="P48" s="24">
        <f t="shared" si="17"/>
        <v>4.4000000000000004</v>
      </c>
      <c r="Q48" s="24">
        <v>1.5</v>
      </c>
      <c r="R48" s="24"/>
      <c r="S48" s="24">
        <f t="shared" si="18"/>
        <v>1.5</v>
      </c>
      <c r="T48" s="24">
        <f t="shared" si="19"/>
        <v>5.9</v>
      </c>
    </row>
    <row r="49" spans="1:20" ht="12.75" customHeight="1" x14ac:dyDescent="0.2">
      <c r="A49" s="119"/>
      <c r="B49" s="71"/>
      <c r="C49" s="26" t="s">
        <v>32</v>
      </c>
      <c r="D49" s="162">
        <v>8</v>
      </c>
      <c r="E49" s="24"/>
      <c r="F49" s="24"/>
      <c r="G49" s="24"/>
      <c r="H49" s="24">
        <f t="shared" si="13"/>
        <v>0</v>
      </c>
      <c r="I49" s="24">
        <v>1</v>
      </c>
      <c r="J49" s="24"/>
      <c r="K49" s="24">
        <f t="shared" si="14"/>
        <v>1</v>
      </c>
      <c r="L49" s="24"/>
      <c r="M49" s="24">
        <v>9.0299999999999994</v>
      </c>
      <c r="N49" s="24">
        <v>15.16</v>
      </c>
      <c r="O49" s="24">
        <f t="shared" si="16"/>
        <v>24.189999999999998</v>
      </c>
      <c r="P49" s="24">
        <f t="shared" si="17"/>
        <v>25.189999999999998</v>
      </c>
      <c r="Q49" s="24">
        <v>0.2</v>
      </c>
      <c r="R49" s="24"/>
      <c r="S49" s="24">
        <f t="shared" si="18"/>
        <v>0.2</v>
      </c>
      <c r="T49" s="24">
        <f t="shared" si="19"/>
        <v>25.389999999999997</v>
      </c>
    </row>
    <row r="50" spans="1:20" ht="12.75" customHeight="1" x14ac:dyDescent="0.2">
      <c r="A50" s="119"/>
      <c r="B50" s="71"/>
      <c r="C50" s="26" t="s">
        <v>34</v>
      </c>
      <c r="D50" s="162">
        <v>19</v>
      </c>
      <c r="E50" s="24"/>
      <c r="F50" s="24"/>
      <c r="G50" s="24"/>
      <c r="H50" s="24">
        <f t="shared" si="13"/>
        <v>0</v>
      </c>
      <c r="I50" s="24">
        <v>10.52</v>
      </c>
      <c r="J50" s="24"/>
      <c r="K50" s="24">
        <f t="shared" si="14"/>
        <v>10.52</v>
      </c>
      <c r="L50" s="24">
        <v>20.3</v>
      </c>
      <c r="M50" s="24">
        <v>173.21</v>
      </c>
      <c r="N50" s="24">
        <v>162.19999999999999</v>
      </c>
      <c r="O50" s="24">
        <f t="shared" si="16"/>
        <v>355.71</v>
      </c>
      <c r="P50" s="24">
        <f t="shared" si="17"/>
        <v>366.22999999999996</v>
      </c>
      <c r="Q50" s="24"/>
      <c r="R50" s="24"/>
      <c r="S50" s="24">
        <f t="shared" si="18"/>
        <v>0</v>
      </c>
      <c r="T50" s="24">
        <f t="shared" si="19"/>
        <v>366.22999999999996</v>
      </c>
    </row>
    <row r="51" spans="1:20" ht="12.75" customHeight="1" x14ac:dyDescent="0.2">
      <c r="A51" s="119"/>
      <c r="B51" s="71"/>
      <c r="C51" s="26" t="s">
        <v>35</v>
      </c>
      <c r="D51" s="162">
        <v>14</v>
      </c>
      <c r="E51" s="24"/>
      <c r="F51" s="24"/>
      <c r="G51" s="24"/>
      <c r="H51" s="24">
        <f t="shared" si="13"/>
        <v>0</v>
      </c>
      <c r="I51" s="24">
        <v>0.2</v>
      </c>
      <c r="J51" s="24"/>
      <c r="K51" s="24">
        <f t="shared" si="14"/>
        <v>0.2</v>
      </c>
      <c r="L51" s="24">
        <v>144.06</v>
      </c>
      <c r="M51" s="24">
        <v>147</v>
      </c>
      <c r="N51" s="24">
        <v>45.7</v>
      </c>
      <c r="O51" s="24">
        <f t="shared" si="16"/>
        <v>336.76</v>
      </c>
      <c r="P51" s="24">
        <f t="shared" si="17"/>
        <v>336.96</v>
      </c>
      <c r="Q51" s="24"/>
      <c r="R51" s="24"/>
      <c r="S51" s="24">
        <f t="shared" si="18"/>
        <v>0</v>
      </c>
      <c r="T51" s="24">
        <f t="shared" si="19"/>
        <v>336.96</v>
      </c>
    </row>
    <row r="52" spans="1:20" ht="12.75" customHeight="1" x14ac:dyDescent="0.2">
      <c r="A52" s="119"/>
      <c r="B52" s="71"/>
      <c r="C52" s="26" t="s">
        <v>36</v>
      </c>
      <c r="D52" s="162">
        <v>11</v>
      </c>
      <c r="E52" s="24"/>
      <c r="F52" s="24"/>
      <c r="G52" s="24"/>
      <c r="H52" s="24">
        <f t="shared" si="13"/>
        <v>0</v>
      </c>
      <c r="I52" s="24">
        <v>1.06</v>
      </c>
      <c r="J52" s="24"/>
      <c r="K52" s="24">
        <f t="shared" si="14"/>
        <v>1.06</v>
      </c>
      <c r="L52" s="24">
        <v>28.25</v>
      </c>
      <c r="M52" s="24">
        <v>32.299999999999997</v>
      </c>
      <c r="N52" s="24">
        <v>23</v>
      </c>
      <c r="O52" s="24">
        <f t="shared" si="16"/>
        <v>83.55</v>
      </c>
      <c r="P52" s="24">
        <f t="shared" si="17"/>
        <v>84.61</v>
      </c>
      <c r="Q52" s="24"/>
      <c r="R52" s="24"/>
      <c r="S52" s="24">
        <f t="shared" si="18"/>
        <v>0</v>
      </c>
      <c r="T52" s="24">
        <f t="shared" si="19"/>
        <v>84.61</v>
      </c>
    </row>
    <row r="53" spans="1:20" ht="12.75" customHeight="1" x14ac:dyDescent="0.2">
      <c r="A53" s="119"/>
      <c r="B53" s="87"/>
      <c r="C53" s="26" t="s">
        <v>41</v>
      </c>
      <c r="D53" s="162">
        <v>15</v>
      </c>
      <c r="E53" s="24"/>
      <c r="F53" s="24"/>
      <c r="G53" s="24"/>
      <c r="H53" s="24">
        <f t="shared" si="13"/>
        <v>0</v>
      </c>
      <c r="I53" s="24">
        <v>10.14</v>
      </c>
      <c r="J53" s="24">
        <v>0.2</v>
      </c>
      <c r="K53" s="24">
        <f t="shared" si="14"/>
        <v>10.34</v>
      </c>
      <c r="L53" s="24">
        <v>41.5</v>
      </c>
      <c r="M53" s="24">
        <v>112.41</v>
      </c>
      <c r="N53" s="24">
        <v>117.52</v>
      </c>
      <c r="O53" s="24">
        <f t="shared" si="16"/>
        <v>271.43</v>
      </c>
      <c r="P53" s="24">
        <f t="shared" si="17"/>
        <v>281.77</v>
      </c>
      <c r="Q53" s="24"/>
      <c r="R53" s="24"/>
      <c r="S53" s="24">
        <f t="shared" si="18"/>
        <v>0</v>
      </c>
      <c r="T53" s="24">
        <f t="shared" si="19"/>
        <v>281.77</v>
      </c>
    </row>
    <row r="54" spans="1:20" ht="12.75" customHeight="1" x14ac:dyDescent="0.2">
      <c r="A54" s="119"/>
      <c r="B54" s="71" t="s">
        <v>46</v>
      </c>
      <c r="C54" s="26" t="s">
        <v>27</v>
      </c>
      <c r="D54" s="162">
        <v>23</v>
      </c>
      <c r="E54" s="24">
        <v>10.210000000000001</v>
      </c>
      <c r="F54" s="24">
        <v>0.2</v>
      </c>
      <c r="G54" s="24"/>
      <c r="H54" s="24">
        <f t="shared" si="13"/>
        <v>10.41</v>
      </c>
      <c r="I54" s="24">
        <v>84.35</v>
      </c>
      <c r="J54" s="24"/>
      <c r="K54" s="24">
        <f t="shared" si="14"/>
        <v>94.759999999999991</v>
      </c>
      <c r="L54" s="24">
        <v>233.97</v>
      </c>
      <c r="M54" s="24">
        <v>253.35</v>
      </c>
      <c r="N54" s="24">
        <v>114.17</v>
      </c>
      <c r="O54" s="24">
        <f t="shared" si="16"/>
        <v>601.49</v>
      </c>
      <c r="P54" s="24">
        <f t="shared" si="17"/>
        <v>696.25</v>
      </c>
      <c r="Q54" s="24"/>
      <c r="R54" s="24">
        <v>0.8</v>
      </c>
      <c r="S54" s="24">
        <f t="shared" si="18"/>
        <v>0.8</v>
      </c>
      <c r="T54" s="24">
        <f t="shared" si="19"/>
        <v>697.05</v>
      </c>
    </row>
    <row r="55" spans="1:20" ht="12.75" customHeight="1" x14ac:dyDescent="0.2">
      <c r="A55" s="119"/>
      <c r="B55" s="71"/>
      <c r="C55" s="26" t="s">
        <v>28</v>
      </c>
      <c r="D55" s="162">
        <v>17</v>
      </c>
      <c r="E55" s="24">
        <v>7.37</v>
      </c>
      <c r="F55" s="24">
        <v>8.8000000000000007</v>
      </c>
      <c r="G55" s="24">
        <v>25</v>
      </c>
      <c r="H55" s="24">
        <f t="shared" si="13"/>
        <v>41.169999999999995</v>
      </c>
      <c r="I55" s="24">
        <v>43.1</v>
      </c>
      <c r="J55" s="24"/>
      <c r="K55" s="24">
        <f t="shared" si="14"/>
        <v>84.27</v>
      </c>
      <c r="L55" s="24">
        <v>21.5</v>
      </c>
      <c r="M55" s="24">
        <v>80.319999999999993</v>
      </c>
      <c r="N55" s="24">
        <v>45.98</v>
      </c>
      <c r="O55" s="24">
        <f t="shared" si="16"/>
        <v>147.79999999999998</v>
      </c>
      <c r="P55" s="24">
        <f t="shared" si="17"/>
        <v>232.07</v>
      </c>
      <c r="Q55" s="24"/>
      <c r="R55" s="24">
        <v>2.7</v>
      </c>
      <c r="S55" s="24">
        <f t="shared" si="18"/>
        <v>2.7</v>
      </c>
      <c r="T55" s="24">
        <f t="shared" si="19"/>
        <v>234.76999999999998</v>
      </c>
    </row>
    <row r="56" spans="1:20" ht="12.75" customHeight="1" x14ac:dyDescent="0.2">
      <c r="A56" s="119"/>
      <c r="B56" s="71"/>
      <c r="C56" s="26" t="s">
        <v>39</v>
      </c>
      <c r="D56" s="162">
        <v>21</v>
      </c>
      <c r="E56" s="24">
        <v>0.22</v>
      </c>
      <c r="F56" s="24"/>
      <c r="G56" s="24"/>
      <c r="H56" s="24">
        <f t="shared" si="13"/>
        <v>0.22</v>
      </c>
      <c r="I56" s="24">
        <v>117.31</v>
      </c>
      <c r="J56" s="24"/>
      <c r="K56" s="24">
        <f t="shared" si="14"/>
        <v>117.53</v>
      </c>
      <c r="L56" s="24">
        <v>162.9</v>
      </c>
      <c r="M56" s="24">
        <v>390.41</v>
      </c>
      <c r="N56" s="24">
        <v>304.85000000000002</v>
      </c>
      <c r="O56" s="24">
        <f t="shared" si="16"/>
        <v>858.16</v>
      </c>
      <c r="P56" s="24">
        <f t="shared" si="17"/>
        <v>975.68999999999994</v>
      </c>
      <c r="Q56" s="24">
        <v>43.5</v>
      </c>
      <c r="R56" s="24">
        <v>0.05</v>
      </c>
      <c r="S56" s="24">
        <f t="shared" si="18"/>
        <v>43.55</v>
      </c>
      <c r="T56" s="24">
        <f t="shared" si="19"/>
        <v>1019.2399999999999</v>
      </c>
    </row>
    <row r="57" spans="1:20" ht="12.75" customHeight="1" x14ac:dyDescent="0.2">
      <c r="A57" s="119"/>
      <c r="B57" s="71"/>
      <c r="C57" s="26" t="s">
        <v>40</v>
      </c>
      <c r="D57" s="162">
        <v>64</v>
      </c>
      <c r="E57" s="24"/>
      <c r="F57" s="24"/>
      <c r="G57" s="24"/>
      <c r="H57" s="24">
        <f t="shared" si="13"/>
        <v>0</v>
      </c>
      <c r="I57" s="24">
        <v>2.2200000000000002</v>
      </c>
      <c r="J57" s="24"/>
      <c r="K57" s="24">
        <f t="shared" si="14"/>
        <v>2.2200000000000002</v>
      </c>
      <c r="L57" s="24">
        <v>57.02</v>
      </c>
      <c r="M57" s="24">
        <v>51.73</v>
      </c>
      <c r="N57" s="24">
        <v>72.23</v>
      </c>
      <c r="O57" s="24">
        <f t="shared" si="16"/>
        <v>180.98000000000002</v>
      </c>
      <c r="P57" s="24">
        <f t="shared" si="17"/>
        <v>183.20000000000002</v>
      </c>
      <c r="Q57" s="24"/>
      <c r="R57" s="24">
        <v>0.05</v>
      </c>
      <c r="S57" s="24">
        <f t="shared" si="18"/>
        <v>0.05</v>
      </c>
      <c r="T57" s="24">
        <f t="shared" si="19"/>
        <v>183.25000000000003</v>
      </c>
    </row>
    <row r="58" spans="1:20" ht="12.75" customHeight="1" x14ac:dyDescent="0.2">
      <c r="A58" s="119"/>
      <c r="B58" s="71"/>
      <c r="C58" s="26" t="s">
        <v>42</v>
      </c>
      <c r="D58" s="162">
        <v>8</v>
      </c>
      <c r="E58" s="24"/>
      <c r="F58" s="24"/>
      <c r="G58" s="24"/>
      <c r="H58" s="24">
        <f t="shared" si="13"/>
        <v>0</v>
      </c>
      <c r="I58" s="24">
        <v>18</v>
      </c>
      <c r="J58" s="24"/>
      <c r="K58" s="24">
        <f t="shared" si="14"/>
        <v>18</v>
      </c>
      <c r="L58" s="24">
        <v>29</v>
      </c>
      <c r="M58" s="24">
        <v>37.700000000000003</v>
      </c>
      <c r="N58" s="24">
        <v>44.4</v>
      </c>
      <c r="O58" s="24">
        <f t="shared" si="16"/>
        <v>111.1</v>
      </c>
      <c r="P58" s="24">
        <f t="shared" si="17"/>
        <v>129.1</v>
      </c>
      <c r="Q58" s="24"/>
      <c r="R58" s="24"/>
      <c r="S58" s="24">
        <f t="shared" si="18"/>
        <v>0</v>
      </c>
      <c r="T58" s="24">
        <f t="shared" si="19"/>
        <v>129.1</v>
      </c>
    </row>
    <row r="59" spans="1:20" ht="12.75" customHeight="1" x14ac:dyDescent="0.2">
      <c r="A59" s="119"/>
      <c r="B59" s="71"/>
      <c r="C59" s="26" t="s">
        <v>46</v>
      </c>
      <c r="D59" s="162">
        <v>131</v>
      </c>
      <c r="E59" s="24">
        <v>14.95</v>
      </c>
      <c r="F59" s="24">
        <v>7.77</v>
      </c>
      <c r="G59" s="24">
        <v>15.08</v>
      </c>
      <c r="H59" s="24">
        <f t="shared" si="13"/>
        <v>37.799999999999997</v>
      </c>
      <c r="I59" s="24">
        <v>123.48</v>
      </c>
      <c r="J59" s="24">
        <v>0.05</v>
      </c>
      <c r="K59" s="24">
        <f t="shared" si="14"/>
        <v>161.32999999999998</v>
      </c>
      <c r="L59" s="24">
        <v>2.0099999999999998</v>
      </c>
      <c r="M59" s="24">
        <v>91.61</v>
      </c>
      <c r="N59" s="24">
        <v>78.16</v>
      </c>
      <c r="O59" s="24">
        <f t="shared" si="16"/>
        <v>171.77999999999997</v>
      </c>
      <c r="P59" s="24">
        <f t="shared" si="17"/>
        <v>333.10999999999996</v>
      </c>
      <c r="Q59" s="24"/>
      <c r="R59" s="24">
        <v>2.83</v>
      </c>
      <c r="S59" s="24">
        <f t="shared" si="18"/>
        <v>2.83</v>
      </c>
      <c r="T59" s="24">
        <f t="shared" si="19"/>
        <v>335.93999999999994</v>
      </c>
    </row>
    <row r="60" spans="1:20" ht="12.75" customHeight="1" x14ac:dyDescent="0.2">
      <c r="A60" s="119"/>
      <c r="B60" s="71"/>
      <c r="C60" s="26" t="s">
        <v>47</v>
      </c>
      <c r="D60" s="162">
        <v>49</v>
      </c>
      <c r="E60" s="24">
        <v>0.2</v>
      </c>
      <c r="F60" s="24"/>
      <c r="G60" s="24"/>
      <c r="H60" s="24">
        <f t="shared" si="13"/>
        <v>0.2</v>
      </c>
      <c r="I60" s="24">
        <v>133.5</v>
      </c>
      <c r="J60" s="24"/>
      <c r="K60" s="24">
        <f t="shared" si="14"/>
        <v>133.69999999999999</v>
      </c>
      <c r="L60" s="24">
        <v>131.5</v>
      </c>
      <c r="M60" s="24">
        <v>135.21</v>
      </c>
      <c r="N60" s="24">
        <v>128.88</v>
      </c>
      <c r="O60" s="24">
        <f t="shared" si="16"/>
        <v>395.59000000000003</v>
      </c>
      <c r="P60" s="24">
        <f t="shared" si="17"/>
        <v>529.29</v>
      </c>
      <c r="Q60" s="24"/>
      <c r="R60" s="24"/>
      <c r="S60" s="24">
        <f t="shared" si="18"/>
        <v>0</v>
      </c>
      <c r="T60" s="24">
        <f t="shared" si="19"/>
        <v>529.29</v>
      </c>
    </row>
    <row r="61" spans="1:20" ht="12.75" customHeight="1" x14ac:dyDescent="0.2">
      <c r="A61" s="119"/>
      <c r="B61" s="71"/>
      <c r="C61" s="26" t="s">
        <v>48</v>
      </c>
      <c r="D61" s="162">
        <v>69</v>
      </c>
      <c r="E61" s="24">
        <v>0.22</v>
      </c>
      <c r="F61" s="24">
        <v>0.1</v>
      </c>
      <c r="G61" s="24"/>
      <c r="H61" s="24">
        <f t="shared" si="13"/>
        <v>0.32</v>
      </c>
      <c r="I61" s="24">
        <v>0.59</v>
      </c>
      <c r="J61" s="24"/>
      <c r="K61" s="24">
        <f t="shared" si="14"/>
        <v>0.90999999999999992</v>
      </c>
      <c r="L61" s="24">
        <v>1.04</v>
      </c>
      <c r="M61" s="24">
        <v>35.700000000000003</v>
      </c>
      <c r="N61" s="24">
        <v>39.25</v>
      </c>
      <c r="O61" s="24">
        <f t="shared" si="16"/>
        <v>75.990000000000009</v>
      </c>
      <c r="P61" s="24">
        <f t="shared" si="17"/>
        <v>76.900000000000006</v>
      </c>
      <c r="Q61" s="24"/>
      <c r="R61" s="24">
        <v>0.09</v>
      </c>
      <c r="S61" s="24">
        <f t="shared" si="18"/>
        <v>0.09</v>
      </c>
      <c r="T61" s="24">
        <f t="shared" si="19"/>
        <v>76.990000000000009</v>
      </c>
    </row>
    <row r="62" spans="1:20" ht="12.75" customHeight="1" x14ac:dyDescent="0.2">
      <c r="A62" s="119"/>
      <c r="B62" s="87"/>
      <c r="C62" s="26" t="s">
        <v>343</v>
      </c>
      <c r="D62" s="162"/>
      <c r="E62" s="24"/>
      <c r="F62" s="24"/>
      <c r="G62" s="24"/>
      <c r="H62" s="24">
        <f t="shared" si="13"/>
        <v>0</v>
      </c>
      <c r="I62" s="24"/>
      <c r="J62" s="24"/>
      <c r="K62" s="24">
        <f t="shared" si="14"/>
        <v>0</v>
      </c>
      <c r="L62" s="24"/>
      <c r="M62" s="24"/>
      <c r="N62" s="24"/>
      <c r="O62" s="24">
        <f t="shared" si="16"/>
        <v>0</v>
      </c>
      <c r="P62" s="24">
        <f t="shared" si="17"/>
        <v>0</v>
      </c>
      <c r="Q62" s="24"/>
      <c r="R62" s="24"/>
      <c r="S62" s="24">
        <f t="shared" si="18"/>
        <v>0</v>
      </c>
      <c r="T62" s="24">
        <f t="shared" si="19"/>
        <v>0</v>
      </c>
    </row>
    <row r="63" spans="1:20" ht="12.75" customHeight="1" x14ac:dyDescent="0.2">
      <c r="A63" s="119"/>
      <c r="B63" s="71" t="s">
        <v>44</v>
      </c>
      <c r="C63" s="26" t="s">
        <v>23</v>
      </c>
      <c r="D63" s="162">
        <v>13</v>
      </c>
      <c r="E63" s="24">
        <v>0.21</v>
      </c>
      <c r="F63" s="24"/>
      <c r="G63" s="24"/>
      <c r="H63" s="24">
        <f t="shared" si="13"/>
        <v>0.21</v>
      </c>
      <c r="I63" s="24">
        <v>2.2200000000000002</v>
      </c>
      <c r="J63" s="24"/>
      <c r="K63" s="24">
        <f t="shared" si="14"/>
        <v>2.4300000000000002</v>
      </c>
      <c r="L63" s="24"/>
      <c r="M63" s="24">
        <v>2.14</v>
      </c>
      <c r="N63" s="24">
        <v>10.6</v>
      </c>
      <c r="O63" s="24">
        <f t="shared" si="16"/>
        <v>12.74</v>
      </c>
      <c r="P63" s="24">
        <f t="shared" si="17"/>
        <v>15.17</v>
      </c>
      <c r="Q63" s="24"/>
      <c r="R63" s="24">
        <v>0.15</v>
      </c>
      <c r="S63" s="24">
        <f t="shared" si="18"/>
        <v>0.15</v>
      </c>
      <c r="T63" s="24">
        <f t="shared" si="19"/>
        <v>15.32</v>
      </c>
    </row>
    <row r="64" spans="1:20" ht="12.75" customHeight="1" x14ac:dyDescent="0.2">
      <c r="A64" s="119"/>
      <c r="B64" s="71"/>
      <c r="C64" s="26" t="s">
        <v>26</v>
      </c>
      <c r="D64" s="162">
        <v>54</v>
      </c>
      <c r="E64" s="24"/>
      <c r="F64" s="24">
        <v>0.06</v>
      </c>
      <c r="G64" s="24">
        <v>0.51</v>
      </c>
      <c r="H64" s="24">
        <f>+G64+F64+E64</f>
        <v>0.57000000000000006</v>
      </c>
      <c r="I64" s="24">
        <v>18.23</v>
      </c>
      <c r="J64" s="24"/>
      <c r="K64" s="24">
        <f t="shared" si="14"/>
        <v>18.8</v>
      </c>
      <c r="L64" s="24">
        <v>0.1</v>
      </c>
      <c r="M64" s="24">
        <v>11.24</v>
      </c>
      <c r="N64" s="24">
        <v>30.66</v>
      </c>
      <c r="O64" s="24">
        <f t="shared" si="16"/>
        <v>42</v>
      </c>
      <c r="P64" s="24">
        <f t="shared" si="17"/>
        <v>60.8</v>
      </c>
      <c r="Q64" s="24">
        <v>6.5</v>
      </c>
      <c r="R64" s="24">
        <v>7.95</v>
      </c>
      <c r="S64" s="24">
        <f t="shared" si="18"/>
        <v>14.45</v>
      </c>
      <c r="T64" s="24">
        <f t="shared" si="19"/>
        <v>75.25</v>
      </c>
    </row>
    <row r="65" spans="1:20" ht="12.75" customHeight="1" x14ac:dyDescent="0.2">
      <c r="A65" s="119"/>
      <c r="B65" s="71"/>
      <c r="C65" s="26" t="s">
        <v>29</v>
      </c>
      <c r="D65" s="162">
        <v>6</v>
      </c>
      <c r="E65" s="24">
        <v>10</v>
      </c>
      <c r="F65" s="24"/>
      <c r="G65" s="24"/>
      <c r="H65" s="24">
        <f>+G65+F65+E65</f>
        <v>10</v>
      </c>
      <c r="I65" s="24">
        <v>10.6</v>
      </c>
      <c r="J65" s="24"/>
      <c r="K65" s="24">
        <f t="shared" si="14"/>
        <v>20.6</v>
      </c>
      <c r="L65" s="24">
        <v>0.46</v>
      </c>
      <c r="M65" s="24">
        <v>6.4</v>
      </c>
      <c r="N65" s="24">
        <v>6.91</v>
      </c>
      <c r="O65" s="24">
        <f t="shared" si="16"/>
        <v>13.770000000000001</v>
      </c>
      <c r="P65" s="24">
        <f t="shared" si="17"/>
        <v>34.370000000000005</v>
      </c>
      <c r="Q65" s="24"/>
      <c r="R65" s="24"/>
      <c r="S65" s="24">
        <f t="shared" si="18"/>
        <v>0</v>
      </c>
      <c r="T65" s="24">
        <f t="shared" si="19"/>
        <v>34.370000000000005</v>
      </c>
    </row>
    <row r="66" spans="1:20" ht="12.75" customHeight="1" x14ac:dyDescent="0.2">
      <c r="A66" s="119"/>
      <c r="B66" s="71"/>
      <c r="C66" s="26" t="s">
        <v>30</v>
      </c>
      <c r="D66" s="162">
        <v>18</v>
      </c>
      <c r="E66" s="24">
        <v>0.1</v>
      </c>
      <c r="F66" s="24">
        <v>0.1</v>
      </c>
      <c r="G66" s="24"/>
      <c r="H66" s="24">
        <f>+G66+F66+E66</f>
        <v>0.2</v>
      </c>
      <c r="I66" s="24">
        <v>0.04</v>
      </c>
      <c r="J66" s="24"/>
      <c r="K66" s="24">
        <f>+J66+I66+H66</f>
        <v>0.24000000000000002</v>
      </c>
      <c r="L66" s="24">
        <v>0.02</v>
      </c>
      <c r="M66" s="24">
        <v>1.3</v>
      </c>
      <c r="N66" s="24">
        <v>2.76</v>
      </c>
      <c r="O66" s="24">
        <f t="shared" si="16"/>
        <v>4.0799999999999992</v>
      </c>
      <c r="P66" s="24">
        <f t="shared" si="17"/>
        <v>4.3199999999999994</v>
      </c>
      <c r="Q66" s="24"/>
      <c r="R66" s="24"/>
      <c r="S66" s="24">
        <f t="shared" si="18"/>
        <v>0</v>
      </c>
      <c r="T66" s="24">
        <f t="shared" si="19"/>
        <v>4.3199999999999994</v>
      </c>
    </row>
    <row r="67" spans="1:20" ht="12.75" customHeight="1" x14ac:dyDescent="0.2">
      <c r="A67" s="119"/>
      <c r="B67" s="71"/>
      <c r="C67" s="26" t="s">
        <v>44</v>
      </c>
      <c r="D67" s="162">
        <v>205</v>
      </c>
      <c r="E67" s="24">
        <v>4.51</v>
      </c>
      <c r="F67" s="24">
        <v>0.04</v>
      </c>
      <c r="G67" s="24">
        <v>4.4400000000000004</v>
      </c>
      <c r="H67" s="24">
        <f>+G67+F67+E67</f>
        <v>8.99</v>
      </c>
      <c r="I67" s="24">
        <v>97.39</v>
      </c>
      <c r="J67" s="24"/>
      <c r="K67" s="24">
        <f>+J67+I67+H67</f>
        <v>106.38</v>
      </c>
      <c r="L67" s="24">
        <v>11.34</v>
      </c>
      <c r="M67" s="24">
        <v>69.02</v>
      </c>
      <c r="N67" s="24">
        <v>288.95</v>
      </c>
      <c r="O67" s="24">
        <f t="shared" si="16"/>
        <v>369.30999999999995</v>
      </c>
      <c r="P67" s="24">
        <f t="shared" si="17"/>
        <v>475.68999999999994</v>
      </c>
      <c r="Q67" s="24">
        <v>1</v>
      </c>
      <c r="R67" s="24">
        <v>0.21</v>
      </c>
      <c r="S67" s="24">
        <f t="shared" si="18"/>
        <v>1.21</v>
      </c>
      <c r="T67" s="24">
        <f t="shared" si="19"/>
        <v>476.89999999999992</v>
      </c>
    </row>
    <row r="68" spans="1:20" ht="12.75" customHeight="1" x14ac:dyDescent="0.2">
      <c r="A68" s="119"/>
      <c r="B68" s="87"/>
      <c r="C68" s="26" t="s">
        <v>45</v>
      </c>
      <c r="D68" s="162">
        <v>17</v>
      </c>
      <c r="E68" s="24"/>
      <c r="F68" s="24">
        <v>0.25</v>
      </c>
      <c r="G68" s="24">
        <v>0.05</v>
      </c>
      <c r="H68" s="24">
        <f>+G68+F68+E68</f>
        <v>0.3</v>
      </c>
      <c r="I68" s="24">
        <v>80.2</v>
      </c>
      <c r="J68" s="24"/>
      <c r="K68" s="24">
        <f>+J68+I68+H68</f>
        <v>80.5</v>
      </c>
      <c r="L68" s="24">
        <v>475</v>
      </c>
      <c r="M68" s="24">
        <v>244.86</v>
      </c>
      <c r="N68" s="24">
        <v>90.03</v>
      </c>
      <c r="O68" s="24">
        <f t="shared" si="16"/>
        <v>809.89</v>
      </c>
      <c r="P68" s="24">
        <f t="shared" si="17"/>
        <v>890.39</v>
      </c>
      <c r="Q68" s="24"/>
      <c r="R68" s="24">
        <v>2.25</v>
      </c>
      <c r="S68" s="24">
        <f t="shared" si="18"/>
        <v>2.25</v>
      </c>
      <c r="T68" s="24">
        <f t="shared" si="19"/>
        <v>892.64</v>
      </c>
    </row>
    <row r="69" spans="1:20" ht="12.75" customHeight="1" x14ac:dyDescent="0.2">
      <c r="A69" s="119"/>
      <c r="B69" s="71" t="s">
        <v>363</v>
      </c>
      <c r="C69" s="165" t="s">
        <v>363</v>
      </c>
      <c r="D69" s="160"/>
      <c r="E69" s="25"/>
      <c r="F69" s="25"/>
      <c r="G69" s="25"/>
      <c r="H69" s="25">
        <f t="shared" si="13"/>
        <v>0</v>
      </c>
      <c r="I69" s="25"/>
      <c r="J69" s="25"/>
      <c r="K69" s="25">
        <f t="shared" si="14"/>
        <v>0</v>
      </c>
      <c r="L69" s="25"/>
      <c r="M69" s="25"/>
      <c r="N69" s="25"/>
      <c r="O69" s="25">
        <f t="shared" si="16"/>
        <v>0</v>
      </c>
      <c r="P69" s="25">
        <f t="shared" si="17"/>
        <v>0</v>
      </c>
      <c r="Q69" s="25"/>
      <c r="R69" s="25"/>
      <c r="S69" s="25">
        <f t="shared" si="18"/>
        <v>0</v>
      </c>
      <c r="T69" s="25">
        <f t="shared" si="19"/>
        <v>0</v>
      </c>
    </row>
    <row r="70" spans="1:20" ht="12.75" customHeight="1" x14ac:dyDescent="0.25">
      <c r="A70" s="230" t="s">
        <v>0</v>
      </c>
      <c r="B70" s="231"/>
      <c r="C70" s="232" t="s">
        <v>0</v>
      </c>
      <c r="D70" s="53">
        <f>SUM(D32:D69)</f>
        <v>824</v>
      </c>
      <c r="E70" s="54">
        <f>SUM(E32:E69)</f>
        <v>47.99</v>
      </c>
      <c r="F70" s="54">
        <f>SUM(F32:F69)</f>
        <v>17.32</v>
      </c>
      <c r="G70" s="54">
        <f>SUM(G32:G69)</f>
        <v>45.079999999999991</v>
      </c>
      <c r="H70" s="54">
        <f t="shared" si="13"/>
        <v>110.38999999999999</v>
      </c>
      <c r="I70" s="54">
        <f>SUM(I32:I69)</f>
        <v>915.78000000000009</v>
      </c>
      <c r="J70" s="54">
        <f>SUM(J32:J69)</f>
        <v>0.25</v>
      </c>
      <c r="K70" s="54">
        <f t="shared" si="14"/>
        <v>1026.42</v>
      </c>
      <c r="L70" s="54">
        <f>SUM(L32:L69)</f>
        <v>2658.1800000000003</v>
      </c>
      <c r="M70" s="54">
        <f>SUM(M32:M69)</f>
        <v>4496.5</v>
      </c>
      <c r="N70" s="54">
        <f>SUM(N32:N69)</f>
        <v>3073.02</v>
      </c>
      <c r="O70" s="54">
        <f t="shared" si="16"/>
        <v>10227.700000000001</v>
      </c>
      <c r="P70" s="54">
        <f t="shared" si="17"/>
        <v>11254.12</v>
      </c>
      <c r="Q70" s="54">
        <f>SUM(Q32:Q69)</f>
        <v>64.319999999999993</v>
      </c>
      <c r="R70" s="54">
        <f>SUM(R32:R69)</f>
        <v>17.28</v>
      </c>
      <c r="S70" s="54">
        <f t="shared" si="18"/>
        <v>81.599999999999994</v>
      </c>
      <c r="T70" s="55">
        <f t="shared" si="19"/>
        <v>11335.720000000001</v>
      </c>
    </row>
    <row r="71" spans="1:20" ht="12.75" customHeight="1" x14ac:dyDescent="0.2">
      <c r="A71" s="166" t="s">
        <v>5</v>
      </c>
      <c r="B71" s="35" t="s">
        <v>423</v>
      </c>
      <c r="C71" s="161" t="s">
        <v>77</v>
      </c>
      <c r="D71" s="153">
        <v>6</v>
      </c>
      <c r="E71" s="154"/>
      <c r="F71" s="154"/>
      <c r="G71" s="154"/>
      <c r="H71" s="154">
        <f t="shared" si="13"/>
        <v>0</v>
      </c>
      <c r="I71" s="154"/>
      <c r="J71" s="154"/>
      <c r="K71" s="154">
        <f t="shared" si="14"/>
        <v>0</v>
      </c>
      <c r="L71" s="154">
        <v>19.53</v>
      </c>
      <c r="M71" s="154">
        <v>14.3</v>
      </c>
      <c r="N71" s="154">
        <v>4.6500000000000004</v>
      </c>
      <c r="O71" s="154">
        <f t="shared" si="16"/>
        <v>38.480000000000004</v>
      </c>
      <c r="P71" s="154">
        <f t="shared" si="17"/>
        <v>38.480000000000004</v>
      </c>
      <c r="Q71" s="154"/>
      <c r="R71" s="154"/>
      <c r="S71" s="154">
        <f t="shared" si="18"/>
        <v>0</v>
      </c>
      <c r="T71" s="154">
        <f t="shared" si="19"/>
        <v>38.480000000000004</v>
      </c>
    </row>
    <row r="72" spans="1:20" ht="12.75" customHeight="1" x14ac:dyDescent="0.2">
      <c r="A72" s="167"/>
      <c r="B72" s="35"/>
      <c r="C72" s="26" t="s">
        <v>61</v>
      </c>
      <c r="D72" s="162">
        <v>11</v>
      </c>
      <c r="E72" s="24"/>
      <c r="F72" s="24"/>
      <c r="G72" s="24"/>
      <c r="H72" s="24">
        <f t="shared" si="13"/>
        <v>0</v>
      </c>
      <c r="I72" s="24">
        <v>1.55</v>
      </c>
      <c r="J72" s="24"/>
      <c r="K72" s="24">
        <f t="shared" si="14"/>
        <v>1.55</v>
      </c>
      <c r="L72" s="24">
        <v>4.0999999999999996</v>
      </c>
      <c r="M72" s="24">
        <v>5.8</v>
      </c>
      <c r="N72" s="24">
        <v>6.95</v>
      </c>
      <c r="O72" s="24">
        <f t="shared" si="16"/>
        <v>16.850000000000001</v>
      </c>
      <c r="P72" s="24">
        <f t="shared" si="17"/>
        <v>18.400000000000002</v>
      </c>
      <c r="Q72" s="24"/>
      <c r="R72" s="24"/>
      <c r="S72" s="24">
        <f t="shared" si="18"/>
        <v>0</v>
      </c>
      <c r="T72" s="24">
        <f t="shared" si="19"/>
        <v>18.400000000000002</v>
      </c>
    </row>
    <row r="73" spans="1:20" ht="12.75" customHeight="1" x14ac:dyDescent="0.2">
      <c r="A73" s="167"/>
      <c r="B73" s="35"/>
      <c r="C73" s="26" t="s">
        <v>56</v>
      </c>
      <c r="D73" s="162"/>
      <c r="E73" s="24"/>
      <c r="F73" s="24"/>
      <c r="G73" s="24"/>
      <c r="H73" s="24">
        <f t="shared" si="13"/>
        <v>0</v>
      </c>
      <c r="I73" s="24"/>
      <c r="J73" s="24"/>
      <c r="K73" s="24">
        <f t="shared" si="14"/>
        <v>0</v>
      </c>
      <c r="L73" s="24"/>
      <c r="M73" s="24"/>
      <c r="N73" s="24"/>
      <c r="O73" s="24">
        <f t="shared" si="16"/>
        <v>0</v>
      </c>
      <c r="P73" s="24">
        <f t="shared" si="17"/>
        <v>0</v>
      </c>
      <c r="Q73" s="24"/>
      <c r="R73" s="24"/>
      <c r="S73" s="24">
        <f t="shared" si="18"/>
        <v>0</v>
      </c>
      <c r="T73" s="24">
        <f t="shared" si="19"/>
        <v>0</v>
      </c>
    </row>
    <row r="74" spans="1:20" ht="12.75" customHeight="1" x14ac:dyDescent="0.2">
      <c r="A74" s="167"/>
      <c r="B74" s="35"/>
      <c r="C74" s="26" t="s">
        <v>50</v>
      </c>
      <c r="D74" s="162">
        <v>7</v>
      </c>
      <c r="E74" s="24"/>
      <c r="F74" s="24"/>
      <c r="G74" s="24"/>
      <c r="H74" s="24">
        <f t="shared" si="13"/>
        <v>0</v>
      </c>
      <c r="I74" s="24">
        <v>1.7</v>
      </c>
      <c r="J74" s="24"/>
      <c r="K74" s="24">
        <f t="shared" si="14"/>
        <v>1.7</v>
      </c>
      <c r="L74" s="24">
        <v>0.05</v>
      </c>
      <c r="M74" s="24">
        <v>2.2000000000000002</v>
      </c>
      <c r="N74" s="24">
        <v>2.95</v>
      </c>
      <c r="O74" s="24">
        <f t="shared" si="16"/>
        <v>5.2</v>
      </c>
      <c r="P74" s="24">
        <f t="shared" si="17"/>
        <v>6.9</v>
      </c>
      <c r="Q74" s="24"/>
      <c r="R74" s="24">
        <v>1</v>
      </c>
      <c r="S74" s="24">
        <f t="shared" si="18"/>
        <v>1</v>
      </c>
      <c r="T74" s="24">
        <f t="shared" si="19"/>
        <v>7.9</v>
      </c>
    </row>
    <row r="75" spans="1:20" ht="12.75" customHeight="1" x14ac:dyDescent="0.2">
      <c r="A75" s="167"/>
      <c r="B75" s="35"/>
      <c r="C75" s="26" t="s">
        <v>64</v>
      </c>
      <c r="D75" s="162">
        <v>8</v>
      </c>
      <c r="E75" s="24"/>
      <c r="F75" s="24"/>
      <c r="G75" s="24"/>
      <c r="H75" s="24">
        <f t="shared" si="13"/>
        <v>0</v>
      </c>
      <c r="I75" s="24">
        <v>3.1</v>
      </c>
      <c r="J75" s="24">
        <v>0.2</v>
      </c>
      <c r="K75" s="24">
        <f t="shared" si="14"/>
        <v>3.3000000000000003</v>
      </c>
      <c r="L75" s="24">
        <v>62.3</v>
      </c>
      <c r="M75" s="24">
        <v>23.9</v>
      </c>
      <c r="N75" s="24">
        <v>41.2</v>
      </c>
      <c r="O75" s="24">
        <f t="shared" si="16"/>
        <v>127.39999999999999</v>
      </c>
      <c r="P75" s="24">
        <f t="shared" si="17"/>
        <v>130.69999999999999</v>
      </c>
      <c r="Q75" s="24"/>
      <c r="R75" s="24"/>
      <c r="S75" s="24">
        <f t="shared" si="18"/>
        <v>0</v>
      </c>
      <c r="T75" s="24">
        <f t="shared" si="19"/>
        <v>130.69999999999999</v>
      </c>
    </row>
    <row r="76" spans="1:20" ht="12.75" customHeight="1" x14ac:dyDescent="0.2">
      <c r="A76" s="167"/>
      <c r="B76" s="35"/>
      <c r="C76" s="26" t="s">
        <v>79</v>
      </c>
      <c r="D76" s="162">
        <v>6</v>
      </c>
      <c r="E76" s="24"/>
      <c r="F76" s="24"/>
      <c r="G76" s="24"/>
      <c r="H76" s="24">
        <f t="shared" si="13"/>
        <v>0</v>
      </c>
      <c r="I76" s="24"/>
      <c r="J76" s="24"/>
      <c r="K76" s="24">
        <f t="shared" si="14"/>
        <v>0</v>
      </c>
      <c r="L76" s="24"/>
      <c r="M76" s="24">
        <v>1.1599999999999999</v>
      </c>
      <c r="N76" s="24">
        <v>1.76</v>
      </c>
      <c r="O76" s="24">
        <f t="shared" si="16"/>
        <v>2.92</v>
      </c>
      <c r="P76" s="24">
        <f t="shared" si="17"/>
        <v>2.92</v>
      </c>
      <c r="Q76" s="24"/>
      <c r="R76" s="24"/>
      <c r="S76" s="24">
        <f t="shared" si="18"/>
        <v>0</v>
      </c>
      <c r="T76" s="24">
        <f t="shared" si="19"/>
        <v>2.92</v>
      </c>
    </row>
    <row r="77" spans="1:20" ht="12.75" customHeight="1" x14ac:dyDescent="0.2">
      <c r="A77" s="167"/>
      <c r="B77" s="35"/>
      <c r="C77" s="26" t="s">
        <v>67</v>
      </c>
      <c r="D77" s="162"/>
      <c r="E77" s="14"/>
      <c r="F77" s="24"/>
      <c r="G77" s="24"/>
      <c r="H77" s="24">
        <f t="shared" si="13"/>
        <v>0</v>
      </c>
      <c r="I77" s="24"/>
      <c r="J77" s="24"/>
      <c r="K77" s="24">
        <f t="shared" si="14"/>
        <v>0</v>
      </c>
      <c r="L77" s="24"/>
      <c r="M77" s="24"/>
      <c r="N77" s="24"/>
      <c r="O77" s="24">
        <f t="shared" si="16"/>
        <v>0</v>
      </c>
      <c r="P77" s="24">
        <f t="shared" si="17"/>
        <v>0</v>
      </c>
      <c r="Q77" s="24"/>
      <c r="R77" s="24"/>
      <c r="S77" s="24">
        <f t="shared" si="18"/>
        <v>0</v>
      </c>
      <c r="T77" s="24">
        <f t="shared" si="19"/>
        <v>0</v>
      </c>
    </row>
    <row r="78" spans="1:20" ht="12.75" customHeight="1" x14ac:dyDescent="0.2">
      <c r="A78" s="167"/>
      <c r="B78" s="35"/>
      <c r="C78" s="26" t="s">
        <v>78</v>
      </c>
      <c r="D78" s="162">
        <v>16</v>
      </c>
      <c r="E78" s="24"/>
      <c r="F78" s="24"/>
      <c r="G78" s="24"/>
      <c r="H78" s="24">
        <f t="shared" si="13"/>
        <v>0</v>
      </c>
      <c r="I78" s="24">
        <v>4.45</v>
      </c>
      <c r="J78" s="24"/>
      <c r="K78" s="24">
        <f t="shared" si="14"/>
        <v>4.45</v>
      </c>
      <c r="L78" s="24">
        <v>41.35</v>
      </c>
      <c r="M78" s="24">
        <v>305.05</v>
      </c>
      <c r="N78" s="24">
        <v>125.45</v>
      </c>
      <c r="O78" s="24">
        <f t="shared" si="16"/>
        <v>471.85</v>
      </c>
      <c r="P78" s="24">
        <f t="shared" si="17"/>
        <v>476.3</v>
      </c>
      <c r="Q78" s="24"/>
      <c r="R78" s="24"/>
      <c r="S78" s="24">
        <f t="shared" si="18"/>
        <v>0</v>
      </c>
      <c r="T78" s="24">
        <f t="shared" si="19"/>
        <v>476.3</v>
      </c>
    </row>
    <row r="79" spans="1:20" ht="12.75" customHeight="1" x14ac:dyDescent="0.2">
      <c r="A79" s="167"/>
      <c r="B79" s="35"/>
      <c r="C79" s="26" t="s">
        <v>76</v>
      </c>
      <c r="D79" s="162">
        <v>2</v>
      </c>
      <c r="E79" s="24"/>
      <c r="F79" s="24"/>
      <c r="G79" s="24"/>
      <c r="H79" s="24">
        <f t="shared" si="13"/>
        <v>0</v>
      </c>
      <c r="I79" s="24"/>
      <c r="J79" s="24"/>
      <c r="K79" s="24">
        <f t="shared" si="14"/>
        <v>0</v>
      </c>
      <c r="L79" s="24"/>
      <c r="M79" s="24">
        <v>1.5</v>
      </c>
      <c r="N79" s="24">
        <v>5.5</v>
      </c>
      <c r="O79" s="24">
        <f t="shared" si="16"/>
        <v>7</v>
      </c>
      <c r="P79" s="24">
        <f t="shared" si="17"/>
        <v>7</v>
      </c>
      <c r="Q79" s="24"/>
      <c r="R79" s="24"/>
      <c r="S79" s="24">
        <f t="shared" si="18"/>
        <v>0</v>
      </c>
      <c r="T79" s="24">
        <f t="shared" si="19"/>
        <v>7</v>
      </c>
    </row>
    <row r="80" spans="1:20" ht="12.75" customHeight="1" x14ac:dyDescent="0.2">
      <c r="A80" s="167"/>
      <c r="B80" s="35"/>
      <c r="C80" s="26" t="s">
        <v>62</v>
      </c>
      <c r="D80" s="162">
        <v>5</v>
      </c>
      <c r="E80" s="24"/>
      <c r="F80" s="24"/>
      <c r="G80" s="24"/>
      <c r="H80" s="24">
        <f t="shared" si="13"/>
        <v>0</v>
      </c>
      <c r="I80" s="24">
        <v>1.6</v>
      </c>
      <c r="J80" s="24"/>
      <c r="K80" s="24">
        <f t="shared" si="14"/>
        <v>1.6</v>
      </c>
      <c r="L80" s="24">
        <v>1.5</v>
      </c>
      <c r="M80" s="24">
        <v>10.3</v>
      </c>
      <c r="N80" s="24">
        <v>9.1999999999999993</v>
      </c>
      <c r="O80" s="24">
        <f t="shared" si="16"/>
        <v>21</v>
      </c>
      <c r="P80" s="24">
        <f t="shared" si="17"/>
        <v>22.6</v>
      </c>
      <c r="Q80" s="24"/>
      <c r="R80" s="24"/>
      <c r="S80" s="24">
        <f t="shared" si="18"/>
        <v>0</v>
      </c>
      <c r="T80" s="24">
        <f t="shared" si="19"/>
        <v>22.6</v>
      </c>
    </row>
    <row r="81" spans="1:20" ht="12.75" customHeight="1" x14ac:dyDescent="0.2">
      <c r="A81" s="167"/>
      <c r="B81" s="35"/>
      <c r="C81" s="26" t="s">
        <v>319</v>
      </c>
      <c r="D81" s="162">
        <v>13</v>
      </c>
      <c r="E81" s="24"/>
      <c r="F81" s="24"/>
      <c r="G81" s="24"/>
      <c r="H81" s="24">
        <f t="shared" si="13"/>
        <v>0</v>
      </c>
      <c r="I81" s="24">
        <v>1</v>
      </c>
      <c r="J81" s="24"/>
      <c r="K81" s="24">
        <f t="shared" si="14"/>
        <v>1</v>
      </c>
      <c r="L81" s="24">
        <v>292.72000000000003</v>
      </c>
      <c r="M81" s="24">
        <v>459.51</v>
      </c>
      <c r="N81" s="24">
        <v>199.78</v>
      </c>
      <c r="O81" s="24">
        <f t="shared" si="16"/>
        <v>952.01</v>
      </c>
      <c r="P81" s="24">
        <f t="shared" si="17"/>
        <v>953.01</v>
      </c>
      <c r="Q81" s="24">
        <v>20</v>
      </c>
      <c r="R81" s="24"/>
      <c r="S81" s="24">
        <f t="shared" si="18"/>
        <v>20</v>
      </c>
      <c r="T81" s="24">
        <f t="shared" si="19"/>
        <v>973.01</v>
      </c>
    </row>
    <row r="82" spans="1:20" ht="12.75" customHeight="1" x14ac:dyDescent="0.2">
      <c r="A82" s="167"/>
      <c r="B82" s="35"/>
      <c r="C82" s="26" t="s">
        <v>55</v>
      </c>
      <c r="D82" s="162">
        <v>4</v>
      </c>
      <c r="E82" s="24"/>
      <c r="F82" s="24"/>
      <c r="G82" s="24"/>
      <c r="H82" s="24">
        <f t="shared" si="13"/>
        <v>0</v>
      </c>
      <c r="I82" s="24"/>
      <c r="J82" s="24"/>
      <c r="K82" s="24">
        <f t="shared" si="14"/>
        <v>0</v>
      </c>
      <c r="L82" s="24">
        <v>0.1</v>
      </c>
      <c r="M82" s="24">
        <v>1.6</v>
      </c>
      <c r="N82" s="24">
        <v>3.7</v>
      </c>
      <c r="O82" s="24">
        <f t="shared" si="16"/>
        <v>5.4</v>
      </c>
      <c r="P82" s="24">
        <f t="shared" si="17"/>
        <v>5.4</v>
      </c>
      <c r="Q82" s="24"/>
      <c r="R82" s="24"/>
      <c r="S82" s="24">
        <f t="shared" si="18"/>
        <v>0</v>
      </c>
      <c r="T82" s="24">
        <f t="shared" si="19"/>
        <v>5.4</v>
      </c>
    </row>
    <row r="83" spans="1:20" ht="12.75" customHeight="1" x14ac:dyDescent="0.2">
      <c r="A83" s="167"/>
      <c r="B83" s="35"/>
      <c r="C83" s="26" t="s">
        <v>51</v>
      </c>
      <c r="D83" s="162"/>
      <c r="E83" s="24"/>
      <c r="F83" s="24"/>
      <c r="G83" s="24"/>
      <c r="H83" s="24">
        <f t="shared" si="13"/>
        <v>0</v>
      </c>
      <c r="I83" s="24"/>
      <c r="J83" s="24"/>
      <c r="K83" s="24">
        <f t="shared" si="14"/>
        <v>0</v>
      </c>
      <c r="L83" s="24"/>
      <c r="M83" s="24"/>
      <c r="N83" s="24"/>
      <c r="O83" s="24">
        <f t="shared" si="16"/>
        <v>0</v>
      </c>
      <c r="P83" s="24">
        <f t="shared" si="17"/>
        <v>0</v>
      </c>
      <c r="Q83" s="24"/>
      <c r="R83" s="24"/>
      <c r="S83" s="24">
        <f t="shared" si="18"/>
        <v>0</v>
      </c>
      <c r="T83" s="24">
        <f t="shared" si="19"/>
        <v>0</v>
      </c>
    </row>
    <row r="84" spans="1:20" ht="12.75" customHeight="1" x14ac:dyDescent="0.2">
      <c r="A84" s="167"/>
      <c r="B84" s="35"/>
      <c r="C84" s="26" t="s">
        <v>52</v>
      </c>
      <c r="D84" s="162">
        <v>9</v>
      </c>
      <c r="E84" s="24"/>
      <c r="F84" s="24"/>
      <c r="G84" s="24"/>
      <c r="H84" s="24">
        <f t="shared" si="13"/>
        <v>0</v>
      </c>
      <c r="I84" s="24"/>
      <c r="J84" s="24"/>
      <c r="K84" s="24">
        <f t="shared" si="14"/>
        <v>0</v>
      </c>
      <c r="L84" s="24">
        <v>1.85</v>
      </c>
      <c r="M84" s="24">
        <v>2.71</v>
      </c>
      <c r="N84" s="24">
        <v>1.19</v>
      </c>
      <c r="O84" s="24">
        <f t="shared" si="16"/>
        <v>5.75</v>
      </c>
      <c r="P84" s="24">
        <f t="shared" si="17"/>
        <v>5.75</v>
      </c>
      <c r="Q84" s="24"/>
      <c r="R84" s="24"/>
      <c r="S84" s="24">
        <f t="shared" si="18"/>
        <v>0</v>
      </c>
      <c r="T84" s="24">
        <f t="shared" si="19"/>
        <v>5.75</v>
      </c>
    </row>
    <row r="85" spans="1:20" ht="12.75" customHeight="1" x14ac:dyDescent="0.2">
      <c r="A85" s="167"/>
      <c r="B85" s="35"/>
      <c r="C85" s="26" t="s">
        <v>72</v>
      </c>
      <c r="D85" s="162">
        <v>4</v>
      </c>
      <c r="E85" s="24"/>
      <c r="F85" s="24"/>
      <c r="G85" s="24"/>
      <c r="H85" s="24">
        <f t="shared" si="13"/>
        <v>0</v>
      </c>
      <c r="I85" s="24">
        <v>0.5</v>
      </c>
      <c r="J85" s="24"/>
      <c r="K85" s="24">
        <f t="shared" si="14"/>
        <v>0.5</v>
      </c>
      <c r="L85" s="24"/>
      <c r="M85" s="24">
        <v>6.9</v>
      </c>
      <c r="N85" s="24">
        <v>6.62</v>
      </c>
      <c r="O85" s="24">
        <f t="shared" si="16"/>
        <v>13.52</v>
      </c>
      <c r="P85" s="24">
        <f t="shared" si="17"/>
        <v>14.02</v>
      </c>
      <c r="Q85" s="24"/>
      <c r="R85" s="24"/>
      <c r="S85" s="24">
        <f t="shared" si="18"/>
        <v>0</v>
      </c>
      <c r="T85" s="24">
        <f t="shared" si="19"/>
        <v>14.02</v>
      </c>
    </row>
    <row r="86" spans="1:20" ht="12.75" customHeight="1" x14ac:dyDescent="0.2">
      <c r="A86" s="167"/>
      <c r="B86" s="35"/>
      <c r="C86" s="26" t="s">
        <v>71</v>
      </c>
      <c r="D86" s="162">
        <v>14</v>
      </c>
      <c r="E86" s="24"/>
      <c r="F86" s="24"/>
      <c r="G86" s="24"/>
      <c r="H86" s="24">
        <f t="shared" si="13"/>
        <v>0</v>
      </c>
      <c r="I86" s="24"/>
      <c r="J86" s="24"/>
      <c r="K86" s="24">
        <f t="shared" si="14"/>
        <v>0</v>
      </c>
      <c r="L86" s="24">
        <v>0.8</v>
      </c>
      <c r="M86" s="24">
        <v>5.98</v>
      </c>
      <c r="N86" s="24">
        <v>2.4700000000000002</v>
      </c>
      <c r="O86" s="24">
        <f t="shared" si="16"/>
        <v>9.2500000000000018</v>
      </c>
      <c r="P86" s="24">
        <f t="shared" si="17"/>
        <v>9.2500000000000018</v>
      </c>
      <c r="Q86" s="24"/>
      <c r="R86" s="24"/>
      <c r="S86" s="24">
        <f t="shared" si="18"/>
        <v>0</v>
      </c>
      <c r="T86" s="24">
        <f t="shared" si="19"/>
        <v>9.2500000000000018</v>
      </c>
    </row>
    <row r="87" spans="1:20" ht="12.75" customHeight="1" x14ac:dyDescent="0.2">
      <c r="A87" s="167"/>
      <c r="B87" s="85"/>
      <c r="C87" s="26" t="s">
        <v>58</v>
      </c>
      <c r="D87" s="162">
        <v>15</v>
      </c>
      <c r="E87" s="24">
        <v>60</v>
      </c>
      <c r="F87" s="24"/>
      <c r="G87" s="24"/>
      <c r="H87" s="24">
        <f t="shared" si="13"/>
        <v>60</v>
      </c>
      <c r="I87" s="24">
        <v>90.2</v>
      </c>
      <c r="J87" s="24"/>
      <c r="K87" s="24">
        <f t="shared" si="14"/>
        <v>150.19999999999999</v>
      </c>
      <c r="L87" s="24">
        <v>1320.8</v>
      </c>
      <c r="M87" s="24">
        <v>958.83</v>
      </c>
      <c r="N87" s="24">
        <v>1110.02</v>
      </c>
      <c r="O87" s="24">
        <f t="shared" si="16"/>
        <v>3389.6499999999996</v>
      </c>
      <c r="P87" s="24">
        <f t="shared" si="17"/>
        <v>3539.8499999999995</v>
      </c>
      <c r="Q87" s="24"/>
      <c r="R87" s="24"/>
      <c r="S87" s="24">
        <f t="shared" si="18"/>
        <v>0</v>
      </c>
      <c r="T87" s="24">
        <f t="shared" si="19"/>
        <v>3539.8499999999995</v>
      </c>
    </row>
    <row r="88" spans="1:20" ht="12.75" customHeight="1" x14ac:dyDescent="0.2">
      <c r="A88" s="167"/>
      <c r="B88" s="35" t="s">
        <v>424</v>
      </c>
      <c r="C88" s="26" t="s">
        <v>80</v>
      </c>
      <c r="D88" s="162">
        <v>24</v>
      </c>
      <c r="E88" s="24"/>
      <c r="F88" s="24"/>
      <c r="G88" s="24"/>
      <c r="H88" s="24">
        <f t="shared" si="13"/>
        <v>0</v>
      </c>
      <c r="I88" s="24">
        <v>18.649999999999999</v>
      </c>
      <c r="J88" s="24"/>
      <c r="K88" s="24">
        <f t="shared" si="14"/>
        <v>18.649999999999999</v>
      </c>
      <c r="L88" s="24">
        <v>31.6</v>
      </c>
      <c r="M88" s="24">
        <v>51.4</v>
      </c>
      <c r="N88" s="24">
        <v>27.5</v>
      </c>
      <c r="O88" s="24">
        <f t="shared" si="16"/>
        <v>110.5</v>
      </c>
      <c r="P88" s="24">
        <f t="shared" si="17"/>
        <v>129.15</v>
      </c>
      <c r="Q88" s="24"/>
      <c r="R88" s="24">
        <v>1</v>
      </c>
      <c r="S88" s="24">
        <f t="shared" si="18"/>
        <v>1</v>
      </c>
      <c r="T88" s="24">
        <f t="shared" si="19"/>
        <v>130.15</v>
      </c>
    </row>
    <row r="89" spans="1:20" ht="12.75" customHeight="1" x14ac:dyDescent="0.2">
      <c r="A89" s="167"/>
      <c r="B89" s="35"/>
      <c r="C89" s="26" t="s">
        <v>54</v>
      </c>
      <c r="D89" s="162">
        <v>7</v>
      </c>
      <c r="E89" s="24"/>
      <c r="F89" s="24"/>
      <c r="G89" s="24"/>
      <c r="H89" s="24">
        <f t="shared" si="13"/>
        <v>0</v>
      </c>
      <c r="I89" s="24"/>
      <c r="J89" s="24"/>
      <c r="K89" s="24">
        <f t="shared" si="14"/>
        <v>0</v>
      </c>
      <c r="L89" s="24">
        <v>3.5</v>
      </c>
      <c r="M89" s="24">
        <v>6.8</v>
      </c>
      <c r="N89" s="24">
        <v>12.6</v>
      </c>
      <c r="O89" s="24">
        <f t="shared" si="16"/>
        <v>22.9</v>
      </c>
      <c r="P89" s="24">
        <f t="shared" si="17"/>
        <v>22.9</v>
      </c>
      <c r="Q89" s="24"/>
      <c r="R89" s="24"/>
      <c r="S89" s="24">
        <f t="shared" si="18"/>
        <v>0</v>
      </c>
      <c r="T89" s="24">
        <f t="shared" si="19"/>
        <v>22.9</v>
      </c>
    </row>
    <row r="90" spans="1:20" ht="12.75" customHeight="1" x14ac:dyDescent="0.2">
      <c r="A90" s="167"/>
      <c r="B90" s="35"/>
      <c r="C90" s="26" t="s">
        <v>65</v>
      </c>
      <c r="D90" s="162">
        <v>1</v>
      </c>
      <c r="E90" s="24"/>
      <c r="F90" s="24"/>
      <c r="G90" s="24"/>
      <c r="H90" s="24">
        <f t="shared" si="13"/>
        <v>0</v>
      </c>
      <c r="I90" s="24">
        <v>1.6</v>
      </c>
      <c r="J90" s="24"/>
      <c r="K90" s="24">
        <f t="shared" si="14"/>
        <v>1.6</v>
      </c>
      <c r="L90" s="24"/>
      <c r="M90" s="24">
        <v>0.5</v>
      </c>
      <c r="N90" s="24">
        <v>0.4</v>
      </c>
      <c r="O90" s="24">
        <f t="shared" si="16"/>
        <v>0.9</v>
      </c>
      <c r="P90" s="24">
        <f t="shared" si="17"/>
        <v>2.5</v>
      </c>
      <c r="Q90" s="24"/>
      <c r="R90" s="24"/>
      <c r="S90" s="24">
        <f t="shared" si="18"/>
        <v>0</v>
      </c>
      <c r="T90" s="24">
        <f t="shared" si="19"/>
        <v>2.5</v>
      </c>
    </row>
    <row r="91" spans="1:20" ht="12.75" customHeight="1" x14ac:dyDescent="0.2">
      <c r="A91" s="167"/>
      <c r="B91" s="35"/>
      <c r="C91" s="26" t="s">
        <v>74</v>
      </c>
      <c r="D91" s="162">
        <v>1</v>
      </c>
      <c r="E91" s="24"/>
      <c r="F91" s="24"/>
      <c r="G91" s="24"/>
      <c r="H91" s="24">
        <f t="shared" si="13"/>
        <v>0</v>
      </c>
      <c r="I91" s="24"/>
      <c r="J91" s="24"/>
      <c r="K91" s="24">
        <f t="shared" si="14"/>
        <v>0</v>
      </c>
      <c r="L91" s="24"/>
      <c r="M91" s="24">
        <v>0.4</v>
      </c>
      <c r="N91" s="24">
        <v>0.2</v>
      </c>
      <c r="O91" s="24">
        <f t="shared" si="16"/>
        <v>0.60000000000000009</v>
      </c>
      <c r="P91" s="24">
        <f t="shared" si="17"/>
        <v>0.60000000000000009</v>
      </c>
      <c r="Q91" s="24"/>
      <c r="R91" s="24"/>
      <c r="S91" s="24">
        <f t="shared" si="18"/>
        <v>0</v>
      </c>
      <c r="T91" s="24">
        <f t="shared" si="19"/>
        <v>0.60000000000000009</v>
      </c>
    </row>
    <row r="92" spans="1:20" ht="12.75" customHeight="1" x14ac:dyDescent="0.2">
      <c r="A92" s="167"/>
      <c r="B92" s="35"/>
      <c r="C92" s="26" t="s">
        <v>53</v>
      </c>
      <c r="D92" s="162">
        <v>1</v>
      </c>
      <c r="E92" s="24"/>
      <c r="F92" s="24"/>
      <c r="G92" s="24"/>
      <c r="H92" s="24">
        <f t="shared" si="13"/>
        <v>0</v>
      </c>
      <c r="I92" s="24"/>
      <c r="J92" s="24"/>
      <c r="K92" s="24">
        <f t="shared" si="14"/>
        <v>0</v>
      </c>
      <c r="L92" s="24"/>
      <c r="M92" s="24"/>
      <c r="N92" s="24">
        <v>1</v>
      </c>
      <c r="O92" s="24">
        <f t="shared" si="16"/>
        <v>1</v>
      </c>
      <c r="P92" s="24">
        <f t="shared" si="17"/>
        <v>1</v>
      </c>
      <c r="Q92" s="24"/>
      <c r="R92" s="24">
        <v>1</v>
      </c>
      <c r="S92" s="24">
        <f t="shared" si="18"/>
        <v>1</v>
      </c>
      <c r="T92" s="24">
        <f t="shared" si="19"/>
        <v>2</v>
      </c>
    </row>
    <row r="93" spans="1:20" ht="12.75" customHeight="1" x14ac:dyDescent="0.2">
      <c r="A93" s="167"/>
      <c r="B93" s="35"/>
      <c r="C93" s="26" t="s">
        <v>81</v>
      </c>
      <c r="D93" s="162">
        <v>6</v>
      </c>
      <c r="E93" s="24">
        <v>30</v>
      </c>
      <c r="F93" s="24"/>
      <c r="G93" s="24"/>
      <c r="H93" s="24">
        <f t="shared" si="13"/>
        <v>30</v>
      </c>
      <c r="I93" s="24">
        <v>4.0999999999999996</v>
      </c>
      <c r="J93" s="24"/>
      <c r="K93" s="24">
        <f t="shared" si="14"/>
        <v>34.1</v>
      </c>
      <c r="L93" s="24">
        <v>69.2</v>
      </c>
      <c r="M93" s="24">
        <v>107.35</v>
      </c>
      <c r="N93" s="24">
        <v>107.95</v>
      </c>
      <c r="O93" s="24">
        <f t="shared" si="16"/>
        <v>284.5</v>
      </c>
      <c r="P93" s="24">
        <f t="shared" si="17"/>
        <v>318.60000000000002</v>
      </c>
      <c r="Q93" s="24"/>
      <c r="R93" s="24"/>
      <c r="S93" s="24">
        <f t="shared" si="18"/>
        <v>0</v>
      </c>
      <c r="T93" s="24">
        <f t="shared" si="19"/>
        <v>318.60000000000002</v>
      </c>
    </row>
    <row r="94" spans="1:20" ht="12.75" customHeight="1" x14ac:dyDescent="0.2">
      <c r="A94" s="167"/>
      <c r="B94" s="35"/>
      <c r="C94" s="26" t="s">
        <v>68</v>
      </c>
      <c r="D94" s="162"/>
      <c r="E94" s="24"/>
      <c r="F94" s="24"/>
      <c r="G94" s="24"/>
      <c r="H94" s="24">
        <f t="shared" ref="H94:H157" si="20">+G94+F94+E94</f>
        <v>0</v>
      </c>
      <c r="I94" s="24"/>
      <c r="J94" s="24"/>
      <c r="K94" s="24">
        <f t="shared" ref="K94:K157" si="21">+J94+I94+H94</f>
        <v>0</v>
      </c>
      <c r="L94" s="24"/>
      <c r="M94" s="24"/>
      <c r="N94" s="24"/>
      <c r="O94" s="24">
        <f t="shared" si="16"/>
        <v>0</v>
      </c>
      <c r="P94" s="24">
        <f t="shared" si="17"/>
        <v>0</v>
      </c>
      <c r="Q94" s="24"/>
      <c r="R94" s="24"/>
      <c r="S94" s="24">
        <f t="shared" si="18"/>
        <v>0</v>
      </c>
      <c r="T94" s="24">
        <f t="shared" si="19"/>
        <v>0</v>
      </c>
    </row>
    <row r="95" spans="1:20" ht="12.75" customHeight="1" x14ac:dyDescent="0.2">
      <c r="A95" s="167"/>
      <c r="B95" s="35"/>
      <c r="C95" s="26" t="s">
        <v>60</v>
      </c>
      <c r="D95" s="162">
        <v>4</v>
      </c>
      <c r="E95" s="24"/>
      <c r="F95" s="24"/>
      <c r="G95" s="24"/>
      <c r="H95" s="24">
        <f t="shared" si="20"/>
        <v>0</v>
      </c>
      <c r="I95" s="24">
        <v>18.5</v>
      </c>
      <c r="J95" s="24"/>
      <c r="K95" s="24">
        <f t="shared" si="21"/>
        <v>18.5</v>
      </c>
      <c r="L95" s="24"/>
      <c r="M95" s="24">
        <v>23.2</v>
      </c>
      <c r="N95" s="24">
        <v>26.1</v>
      </c>
      <c r="O95" s="24">
        <f t="shared" ref="O95:O158" si="22">+N95+M95+L95</f>
        <v>49.3</v>
      </c>
      <c r="P95" s="24">
        <f t="shared" ref="P95:P158" si="23">+O95+K95</f>
        <v>67.8</v>
      </c>
      <c r="Q95" s="24">
        <v>3</v>
      </c>
      <c r="R95" s="24"/>
      <c r="S95" s="24">
        <f t="shared" ref="S95:S158" si="24">+R95+Q95</f>
        <v>3</v>
      </c>
      <c r="T95" s="24">
        <f t="shared" ref="T95:T158" si="25">+S95+P95</f>
        <v>70.8</v>
      </c>
    </row>
    <row r="96" spans="1:20" ht="12.75" customHeight="1" x14ac:dyDescent="0.2">
      <c r="A96" s="167"/>
      <c r="B96" s="35"/>
      <c r="C96" s="26" t="s">
        <v>75</v>
      </c>
      <c r="D96" s="162">
        <v>4</v>
      </c>
      <c r="E96" s="24">
        <v>6.5</v>
      </c>
      <c r="F96" s="24"/>
      <c r="G96" s="24"/>
      <c r="H96" s="24">
        <f t="shared" si="20"/>
        <v>6.5</v>
      </c>
      <c r="I96" s="24">
        <v>63</v>
      </c>
      <c r="J96" s="24"/>
      <c r="K96" s="24">
        <f t="shared" si="21"/>
        <v>69.5</v>
      </c>
      <c r="L96" s="24">
        <v>44.5</v>
      </c>
      <c r="M96" s="24">
        <v>162.69999999999999</v>
      </c>
      <c r="N96" s="24">
        <v>100.1</v>
      </c>
      <c r="O96" s="24">
        <f t="shared" si="22"/>
        <v>307.29999999999995</v>
      </c>
      <c r="P96" s="24">
        <f t="shared" si="23"/>
        <v>376.79999999999995</v>
      </c>
      <c r="Q96" s="24"/>
      <c r="R96" s="24"/>
      <c r="S96" s="24">
        <f t="shared" si="24"/>
        <v>0</v>
      </c>
      <c r="T96" s="24">
        <f t="shared" si="25"/>
        <v>376.79999999999995</v>
      </c>
    </row>
    <row r="97" spans="1:20" ht="12.75" customHeight="1" x14ac:dyDescent="0.2">
      <c r="A97" s="167"/>
      <c r="B97" s="85"/>
      <c r="C97" s="26" t="s">
        <v>70</v>
      </c>
      <c r="D97" s="162">
        <v>2</v>
      </c>
      <c r="E97" s="24"/>
      <c r="F97" s="24"/>
      <c r="G97" s="24"/>
      <c r="H97" s="24">
        <f t="shared" si="20"/>
        <v>0</v>
      </c>
      <c r="I97" s="24"/>
      <c r="J97" s="24"/>
      <c r="K97" s="24">
        <f t="shared" si="21"/>
        <v>0</v>
      </c>
      <c r="L97" s="24"/>
      <c r="M97" s="24">
        <v>0.55000000000000004</v>
      </c>
      <c r="N97" s="24">
        <v>1.1499999999999999</v>
      </c>
      <c r="O97" s="24">
        <f t="shared" si="22"/>
        <v>1.7</v>
      </c>
      <c r="P97" s="24">
        <f t="shared" si="23"/>
        <v>1.7</v>
      </c>
      <c r="Q97" s="24"/>
      <c r="R97" s="24"/>
      <c r="S97" s="24">
        <f t="shared" si="24"/>
        <v>0</v>
      </c>
      <c r="T97" s="24">
        <f t="shared" si="25"/>
        <v>1.7</v>
      </c>
    </row>
    <row r="98" spans="1:20" ht="12.75" customHeight="1" x14ac:dyDescent="0.2">
      <c r="A98" s="167"/>
      <c r="B98" s="35" t="s">
        <v>425</v>
      </c>
      <c r="C98" s="26" t="s">
        <v>73</v>
      </c>
      <c r="D98" s="162">
        <v>12</v>
      </c>
      <c r="E98" s="24">
        <v>3</v>
      </c>
      <c r="F98" s="24"/>
      <c r="G98" s="24">
        <v>1402.45</v>
      </c>
      <c r="H98" s="24">
        <f t="shared" si="20"/>
        <v>1405.45</v>
      </c>
      <c r="I98" s="24">
        <v>3.7</v>
      </c>
      <c r="J98" s="24">
        <v>0.2</v>
      </c>
      <c r="K98" s="24">
        <f t="shared" si="21"/>
        <v>1409.3500000000001</v>
      </c>
      <c r="L98" s="24"/>
      <c r="M98" s="24">
        <v>75.7</v>
      </c>
      <c r="N98" s="24">
        <v>102.06</v>
      </c>
      <c r="O98" s="24">
        <f t="shared" si="22"/>
        <v>177.76</v>
      </c>
      <c r="P98" s="24">
        <f t="shared" si="23"/>
        <v>1587.1100000000001</v>
      </c>
      <c r="Q98" s="24"/>
      <c r="R98" s="24">
        <v>0.9</v>
      </c>
      <c r="S98" s="24">
        <f t="shared" si="24"/>
        <v>0.9</v>
      </c>
      <c r="T98" s="24">
        <f t="shared" si="25"/>
        <v>1588.0100000000002</v>
      </c>
    </row>
    <row r="99" spans="1:20" ht="12.75" customHeight="1" x14ac:dyDescent="0.2">
      <c r="A99" s="167"/>
      <c r="B99" s="35"/>
      <c r="C99" s="26" t="s">
        <v>69</v>
      </c>
      <c r="D99" s="162">
        <v>6</v>
      </c>
      <c r="E99" s="24"/>
      <c r="F99" s="24"/>
      <c r="G99" s="24"/>
      <c r="H99" s="24">
        <f t="shared" si="20"/>
        <v>0</v>
      </c>
      <c r="I99" s="24">
        <v>0.55000000000000004</v>
      </c>
      <c r="J99" s="24"/>
      <c r="K99" s="24">
        <f t="shared" si="21"/>
        <v>0.55000000000000004</v>
      </c>
      <c r="L99" s="24"/>
      <c r="M99" s="24">
        <v>0.65</v>
      </c>
      <c r="N99" s="24">
        <v>1.75</v>
      </c>
      <c r="O99" s="24">
        <f t="shared" si="22"/>
        <v>2.4</v>
      </c>
      <c r="P99" s="24">
        <f t="shared" si="23"/>
        <v>2.95</v>
      </c>
      <c r="Q99" s="24"/>
      <c r="R99" s="24">
        <v>6.5</v>
      </c>
      <c r="S99" s="24">
        <f t="shared" si="24"/>
        <v>6.5</v>
      </c>
      <c r="T99" s="24">
        <f t="shared" si="25"/>
        <v>9.4499999999999993</v>
      </c>
    </row>
    <row r="100" spans="1:20" ht="12.75" customHeight="1" x14ac:dyDescent="0.2">
      <c r="A100" s="167"/>
      <c r="B100" s="35"/>
      <c r="C100" s="26" t="s">
        <v>63</v>
      </c>
      <c r="D100" s="162">
        <v>11</v>
      </c>
      <c r="E100" s="24">
        <v>124</v>
      </c>
      <c r="F100" s="24"/>
      <c r="G100" s="24"/>
      <c r="H100" s="24">
        <f t="shared" si="20"/>
        <v>124</v>
      </c>
      <c r="I100" s="24">
        <v>23.6</v>
      </c>
      <c r="J100" s="24">
        <v>1.5</v>
      </c>
      <c r="K100" s="24">
        <f t="shared" si="21"/>
        <v>149.1</v>
      </c>
      <c r="L100" s="24">
        <v>0.5</v>
      </c>
      <c r="M100" s="24">
        <v>25.1</v>
      </c>
      <c r="N100" s="24">
        <v>69.7</v>
      </c>
      <c r="O100" s="24">
        <f t="shared" si="22"/>
        <v>95.300000000000011</v>
      </c>
      <c r="P100" s="24">
        <f t="shared" si="23"/>
        <v>244.4</v>
      </c>
      <c r="Q100" s="24"/>
      <c r="R100" s="24">
        <v>12.4</v>
      </c>
      <c r="S100" s="24">
        <f t="shared" si="24"/>
        <v>12.4</v>
      </c>
      <c r="T100" s="24">
        <f t="shared" si="25"/>
        <v>256.8</v>
      </c>
    </row>
    <row r="101" spans="1:20" ht="12.75" customHeight="1" x14ac:dyDescent="0.2">
      <c r="A101" s="167"/>
      <c r="B101" s="35"/>
      <c r="C101" s="26" t="s">
        <v>59</v>
      </c>
      <c r="D101" s="162">
        <v>14</v>
      </c>
      <c r="E101" s="24">
        <v>0.3</v>
      </c>
      <c r="F101" s="24">
        <v>1.5</v>
      </c>
      <c r="G101" s="24"/>
      <c r="H101" s="24">
        <f t="shared" si="20"/>
        <v>1.8</v>
      </c>
      <c r="I101" s="24">
        <v>15.3</v>
      </c>
      <c r="J101" s="24">
        <v>0.2</v>
      </c>
      <c r="K101" s="24">
        <f t="shared" si="21"/>
        <v>17.3</v>
      </c>
      <c r="L101" s="24">
        <v>50</v>
      </c>
      <c r="M101" s="24">
        <v>71.94</v>
      </c>
      <c r="N101" s="24">
        <v>68.06</v>
      </c>
      <c r="O101" s="24">
        <f t="shared" si="22"/>
        <v>190</v>
      </c>
      <c r="P101" s="24">
        <f t="shared" si="23"/>
        <v>207.3</v>
      </c>
      <c r="Q101" s="24"/>
      <c r="R101" s="24"/>
      <c r="S101" s="24">
        <f t="shared" si="24"/>
        <v>0</v>
      </c>
      <c r="T101" s="24">
        <f t="shared" si="25"/>
        <v>207.3</v>
      </c>
    </row>
    <row r="102" spans="1:20" ht="12.75" customHeight="1" x14ac:dyDescent="0.2">
      <c r="A102" s="167"/>
      <c r="B102" s="35"/>
      <c r="C102" s="26" t="s">
        <v>57</v>
      </c>
      <c r="D102" s="162">
        <v>6</v>
      </c>
      <c r="E102" s="24"/>
      <c r="F102" s="24">
        <v>0.05</v>
      </c>
      <c r="G102" s="24"/>
      <c r="H102" s="24">
        <f t="shared" si="20"/>
        <v>0.05</v>
      </c>
      <c r="I102" s="24"/>
      <c r="J102" s="24"/>
      <c r="K102" s="24">
        <f t="shared" si="21"/>
        <v>0.05</v>
      </c>
      <c r="L102" s="24">
        <v>2.5</v>
      </c>
      <c r="M102" s="24">
        <v>3.4</v>
      </c>
      <c r="N102" s="24">
        <v>14.2</v>
      </c>
      <c r="O102" s="24">
        <f t="shared" si="22"/>
        <v>20.099999999999998</v>
      </c>
      <c r="P102" s="24">
        <f t="shared" si="23"/>
        <v>20.149999999999999</v>
      </c>
      <c r="Q102" s="24"/>
      <c r="R102" s="24"/>
      <c r="S102" s="24">
        <f t="shared" si="24"/>
        <v>0</v>
      </c>
      <c r="T102" s="24">
        <f t="shared" si="25"/>
        <v>20.149999999999999</v>
      </c>
    </row>
    <row r="103" spans="1:20" ht="12.75" customHeight="1" x14ac:dyDescent="0.2">
      <c r="A103" s="167"/>
      <c r="B103" s="35"/>
      <c r="C103" s="165" t="s">
        <v>66</v>
      </c>
      <c r="D103" s="160">
        <v>2</v>
      </c>
      <c r="E103" s="25"/>
      <c r="F103" s="25"/>
      <c r="G103" s="25"/>
      <c r="H103" s="25">
        <f t="shared" si="20"/>
        <v>0</v>
      </c>
      <c r="I103" s="25"/>
      <c r="J103" s="25"/>
      <c r="K103" s="25">
        <f t="shared" si="21"/>
        <v>0</v>
      </c>
      <c r="L103" s="25"/>
      <c r="M103" s="25">
        <v>2.1</v>
      </c>
      <c r="N103" s="25">
        <v>2.7</v>
      </c>
      <c r="O103" s="25">
        <f t="shared" si="22"/>
        <v>4.8000000000000007</v>
      </c>
      <c r="P103" s="25">
        <f t="shared" si="23"/>
        <v>4.8000000000000007</v>
      </c>
      <c r="Q103" s="25"/>
      <c r="R103" s="25"/>
      <c r="S103" s="25">
        <f t="shared" si="24"/>
        <v>0</v>
      </c>
      <c r="T103" s="25">
        <f t="shared" si="25"/>
        <v>4.8000000000000007</v>
      </c>
    </row>
    <row r="104" spans="1:20" ht="12.75" customHeight="1" x14ac:dyDescent="0.25">
      <c r="A104" s="230" t="s">
        <v>0</v>
      </c>
      <c r="B104" s="231"/>
      <c r="C104" s="232" t="s">
        <v>0</v>
      </c>
      <c r="D104" s="53">
        <f>SUM(D71:D103)</f>
        <v>221</v>
      </c>
      <c r="E104" s="54">
        <f>SUM(E71:E103)</f>
        <v>223.8</v>
      </c>
      <c r="F104" s="54">
        <f>SUM(F71:F103)</f>
        <v>1.55</v>
      </c>
      <c r="G104" s="54">
        <f>SUM(G71:G103)</f>
        <v>1402.45</v>
      </c>
      <c r="H104" s="54">
        <f t="shared" si="20"/>
        <v>1627.8</v>
      </c>
      <c r="I104" s="54">
        <f>SUM(I71:I103)</f>
        <v>253.1</v>
      </c>
      <c r="J104" s="54">
        <f>SUM(J71:J103)</f>
        <v>2.1</v>
      </c>
      <c r="K104" s="54">
        <f t="shared" si="21"/>
        <v>1883</v>
      </c>
      <c r="L104" s="54">
        <f>SUM(L71:L103)</f>
        <v>1946.9</v>
      </c>
      <c r="M104" s="54">
        <f>SUM(M71:M103)</f>
        <v>2331.5300000000002</v>
      </c>
      <c r="N104" s="54">
        <f>SUM(N71:N103)</f>
        <v>2056.91</v>
      </c>
      <c r="O104" s="54">
        <f t="shared" si="22"/>
        <v>6335.34</v>
      </c>
      <c r="P104" s="54">
        <f t="shared" si="23"/>
        <v>8218.34</v>
      </c>
      <c r="Q104" s="54">
        <f>SUM(Q71:Q103)</f>
        <v>23</v>
      </c>
      <c r="R104" s="54">
        <f>SUM(R71:R103)</f>
        <v>22.8</v>
      </c>
      <c r="S104" s="54">
        <f t="shared" si="24"/>
        <v>45.8</v>
      </c>
      <c r="T104" s="55">
        <f t="shared" si="25"/>
        <v>8264.14</v>
      </c>
    </row>
    <row r="105" spans="1:20" ht="12.75" customHeight="1" x14ac:dyDescent="0.2">
      <c r="A105" s="172" t="s">
        <v>6</v>
      </c>
      <c r="B105" s="70" t="s">
        <v>86</v>
      </c>
      <c r="C105" s="161" t="s">
        <v>86</v>
      </c>
      <c r="D105" s="153">
        <v>23</v>
      </c>
      <c r="E105" s="154">
        <v>0.3</v>
      </c>
      <c r="F105" s="154"/>
      <c r="G105" s="154">
        <v>0.9</v>
      </c>
      <c r="H105" s="154">
        <f t="shared" si="20"/>
        <v>1.2</v>
      </c>
      <c r="I105" s="154">
        <v>1.6</v>
      </c>
      <c r="J105" s="154"/>
      <c r="K105" s="154">
        <f t="shared" si="21"/>
        <v>2.8</v>
      </c>
      <c r="L105" s="154">
        <v>12</v>
      </c>
      <c r="M105" s="154">
        <v>34.340000000000003</v>
      </c>
      <c r="N105" s="154">
        <v>21.55</v>
      </c>
      <c r="O105" s="154">
        <f t="shared" si="22"/>
        <v>67.89</v>
      </c>
      <c r="P105" s="154">
        <f t="shared" si="23"/>
        <v>70.69</v>
      </c>
      <c r="Q105" s="154"/>
      <c r="R105" s="154"/>
      <c r="S105" s="154">
        <f t="shared" si="24"/>
        <v>0</v>
      </c>
      <c r="T105" s="154">
        <f t="shared" si="25"/>
        <v>70.69</v>
      </c>
    </row>
    <row r="106" spans="1:20" ht="12.75" customHeight="1" x14ac:dyDescent="0.2">
      <c r="A106" s="119"/>
      <c r="B106" s="71"/>
      <c r="C106" s="26" t="s">
        <v>272</v>
      </c>
      <c r="D106" s="162">
        <v>7</v>
      </c>
      <c r="E106" s="24"/>
      <c r="F106" s="24"/>
      <c r="G106" s="24"/>
      <c r="H106" s="24">
        <f t="shared" si="20"/>
        <v>0</v>
      </c>
      <c r="I106" s="24">
        <v>1.6</v>
      </c>
      <c r="J106" s="24"/>
      <c r="K106" s="24">
        <f t="shared" si="21"/>
        <v>1.6</v>
      </c>
      <c r="L106" s="24"/>
      <c r="M106" s="24">
        <v>66.400000000000006</v>
      </c>
      <c r="N106" s="24">
        <v>24</v>
      </c>
      <c r="O106" s="24">
        <f t="shared" si="22"/>
        <v>90.4</v>
      </c>
      <c r="P106" s="24">
        <f t="shared" si="23"/>
        <v>92</v>
      </c>
      <c r="Q106" s="24">
        <v>2</v>
      </c>
      <c r="R106" s="24"/>
      <c r="S106" s="24">
        <f t="shared" si="24"/>
        <v>2</v>
      </c>
      <c r="T106" s="24">
        <f t="shared" si="25"/>
        <v>94</v>
      </c>
    </row>
    <row r="107" spans="1:20" ht="12.75" customHeight="1" x14ac:dyDescent="0.2">
      <c r="A107" s="119"/>
      <c r="B107" s="71"/>
      <c r="C107" s="26" t="s">
        <v>101</v>
      </c>
      <c r="D107" s="162">
        <v>12</v>
      </c>
      <c r="E107" s="24"/>
      <c r="F107" s="24"/>
      <c r="G107" s="24">
        <v>60</v>
      </c>
      <c r="H107" s="24">
        <f t="shared" si="20"/>
        <v>60</v>
      </c>
      <c r="I107" s="24">
        <v>13.2</v>
      </c>
      <c r="J107" s="24"/>
      <c r="K107" s="24">
        <f t="shared" si="21"/>
        <v>73.2</v>
      </c>
      <c r="L107" s="24">
        <v>828</v>
      </c>
      <c r="M107" s="24">
        <v>230.75</v>
      </c>
      <c r="N107" s="24">
        <v>69.239999999999995</v>
      </c>
      <c r="O107" s="24">
        <f t="shared" si="22"/>
        <v>1127.99</v>
      </c>
      <c r="P107" s="24">
        <f t="shared" si="23"/>
        <v>1201.19</v>
      </c>
      <c r="Q107" s="24"/>
      <c r="R107" s="24">
        <v>107</v>
      </c>
      <c r="S107" s="24">
        <f t="shared" si="24"/>
        <v>107</v>
      </c>
      <c r="T107" s="24">
        <f t="shared" si="25"/>
        <v>1308.19</v>
      </c>
    </row>
    <row r="108" spans="1:20" ht="12.75" customHeight="1" x14ac:dyDescent="0.2">
      <c r="A108" s="119"/>
      <c r="B108" s="71"/>
      <c r="C108" s="26" t="s">
        <v>106</v>
      </c>
      <c r="D108" s="162">
        <v>10</v>
      </c>
      <c r="E108" s="24">
        <v>2</v>
      </c>
      <c r="F108" s="24"/>
      <c r="G108" s="24"/>
      <c r="H108" s="24">
        <f t="shared" si="20"/>
        <v>2</v>
      </c>
      <c r="I108" s="24">
        <v>5.9</v>
      </c>
      <c r="J108" s="24"/>
      <c r="K108" s="24">
        <f t="shared" si="21"/>
        <v>7.9</v>
      </c>
      <c r="L108" s="24">
        <v>65</v>
      </c>
      <c r="M108" s="24">
        <v>86.85</v>
      </c>
      <c r="N108" s="24">
        <v>71.05</v>
      </c>
      <c r="O108" s="24">
        <f t="shared" si="22"/>
        <v>222.89999999999998</v>
      </c>
      <c r="P108" s="24">
        <f t="shared" si="23"/>
        <v>230.79999999999998</v>
      </c>
      <c r="Q108" s="24">
        <v>2</v>
      </c>
      <c r="R108" s="24">
        <v>3.5</v>
      </c>
      <c r="S108" s="24">
        <f t="shared" si="24"/>
        <v>5.5</v>
      </c>
      <c r="T108" s="24">
        <f t="shared" si="25"/>
        <v>236.29999999999998</v>
      </c>
    </row>
    <row r="109" spans="1:20" ht="12.75" customHeight="1" x14ac:dyDescent="0.2">
      <c r="A109" s="119"/>
      <c r="B109" s="71"/>
      <c r="C109" s="26" t="s">
        <v>107</v>
      </c>
      <c r="D109" s="162">
        <v>12</v>
      </c>
      <c r="E109" s="24">
        <v>67</v>
      </c>
      <c r="F109" s="24">
        <v>0.5</v>
      </c>
      <c r="G109" s="24">
        <v>1.21</v>
      </c>
      <c r="H109" s="24">
        <f t="shared" si="20"/>
        <v>68.709999999999994</v>
      </c>
      <c r="I109" s="24">
        <v>25.8</v>
      </c>
      <c r="J109" s="24"/>
      <c r="K109" s="24">
        <f t="shared" si="21"/>
        <v>94.509999999999991</v>
      </c>
      <c r="L109" s="24"/>
      <c r="M109" s="24">
        <v>6.75</v>
      </c>
      <c r="N109" s="24">
        <v>22.35</v>
      </c>
      <c r="O109" s="24">
        <f t="shared" si="22"/>
        <v>29.1</v>
      </c>
      <c r="P109" s="24">
        <f t="shared" si="23"/>
        <v>123.60999999999999</v>
      </c>
      <c r="Q109" s="24"/>
      <c r="R109" s="24">
        <v>0.12</v>
      </c>
      <c r="S109" s="24">
        <f t="shared" si="24"/>
        <v>0.12</v>
      </c>
      <c r="T109" s="24">
        <f t="shared" si="25"/>
        <v>123.72999999999999</v>
      </c>
    </row>
    <row r="110" spans="1:20" ht="12.75" customHeight="1" x14ac:dyDescent="0.2">
      <c r="A110" s="119"/>
      <c r="B110" s="71"/>
      <c r="C110" s="26" t="s">
        <v>90</v>
      </c>
      <c r="D110" s="162">
        <v>4</v>
      </c>
      <c r="E110" s="24">
        <v>3</v>
      </c>
      <c r="F110" s="24"/>
      <c r="G110" s="24"/>
      <c r="H110" s="24">
        <f t="shared" si="20"/>
        <v>3</v>
      </c>
      <c r="I110" s="24">
        <v>3.5</v>
      </c>
      <c r="J110" s="24"/>
      <c r="K110" s="24">
        <f t="shared" si="21"/>
        <v>6.5</v>
      </c>
      <c r="L110" s="24">
        <v>2</v>
      </c>
      <c r="M110" s="24">
        <v>3.6</v>
      </c>
      <c r="N110" s="24">
        <v>1.2</v>
      </c>
      <c r="O110" s="24">
        <f t="shared" si="22"/>
        <v>6.8</v>
      </c>
      <c r="P110" s="24">
        <f t="shared" si="23"/>
        <v>13.3</v>
      </c>
      <c r="Q110" s="24"/>
      <c r="R110" s="24">
        <v>2</v>
      </c>
      <c r="S110" s="24">
        <f t="shared" si="24"/>
        <v>2</v>
      </c>
      <c r="T110" s="24">
        <f t="shared" si="25"/>
        <v>15.3</v>
      </c>
    </row>
    <row r="111" spans="1:20" ht="12.75" customHeight="1" x14ac:dyDescent="0.2">
      <c r="A111" s="119"/>
      <c r="B111" s="71"/>
      <c r="C111" s="26" t="s">
        <v>89</v>
      </c>
      <c r="D111" s="162">
        <v>12</v>
      </c>
      <c r="E111" s="24">
        <v>5129.95</v>
      </c>
      <c r="F111" s="24">
        <v>240.42</v>
      </c>
      <c r="G111" s="24">
        <v>655.96</v>
      </c>
      <c r="H111" s="24">
        <f t="shared" si="20"/>
        <v>6026.33</v>
      </c>
      <c r="I111" s="24">
        <v>215.76</v>
      </c>
      <c r="J111" s="24"/>
      <c r="K111" s="24">
        <f t="shared" si="21"/>
        <v>6242.09</v>
      </c>
      <c r="L111" s="24">
        <v>1143.21</v>
      </c>
      <c r="M111" s="24">
        <v>1634.77</v>
      </c>
      <c r="N111" s="24">
        <v>1255.92</v>
      </c>
      <c r="O111" s="24">
        <f t="shared" si="22"/>
        <v>4033.9</v>
      </c>
      <c r="P111" s="24">
        <f t="shared" si="23"/>
        <v>10275.99</v>
      </c>
      <c r="Q111" s="24">
        <v>107.6</v>
      </c>
      <c r="R111" s="24">
        <v>49.52</v>
      </c>
      <c r="S111" s="24">
        <f t="shared" si="24"/>
        <v>157.12</v>
      </c>
      <c r="T111" s="24">
        <f t="shared" si="25"/>
        <v>10433.11</v>
      </c>
    </row>
    <row r="112" spans="1:20" ht="12.75" customHeight="1" x14ac:dyDescent="0.2">
      <c r="A112" s="119"/>
      <c r="B112" s="71"/>
      <c r="C112" s="26" t="s">
        <v>94</v>
      </c>
      <c r="D112" s="162">
        <v>13</v>
      </c>
      <c r="E112" s="24"/>
      <c r="F112" s="24"/>
      <c r="G112" s="24"/>
      <c r="H112" s="24">
        <f t="shared" si="20"/>
        <v>0</v>
      </c>
      <c r="I112" s="24">
        <v>1.9</v>
      </c>
      <c r="J112" s="24"/>
      <c r="K112" s="24">
        <f t="shared" si="21"/>
        <v>1.9</v>
      </c>
      <c r="L112" s="24"/>
      <c r="M112" s="24">
        <v>11.62</v>
      </c>
      <c r="N112" s="24">
        <v>14.57</v>
      </c>
      <c r="O112" s="24">
        <f t="shared" si="22"/>
        <v>26.189999999999998</v>
      </c>
      <c r="P112" s="24">
        <f t="shared" si="23"/>
        <v>28.089999999999996</v>
      </c>
      <c r="Q112" s="24"/>
      <c r="R112" s="24">
        <v>0.05</v>
      </c>
      <c r="S112" s="24">
        <f t="shared" si="24"/>
        <v>0.05</v>
      </c>
      <c r="T112" s="24">
        <f t="shared" si="25"/>
        <v>28.139999999999997</v>
      </c>
    </row>
    <row r="113" spans="1:20" ht="12.75" customHeight="1" x14ac:dyDescent="0.2">
      <c r="A113" s="119"/>
      <c r="B113" s="87"/>
      <c r="C113" s="26" t="s">
        <v>102</v>
      </c>
      <c r="D113" s="162">
        <v>6</v>
      </c>
      <c r="E113" s="24"/>
      <c r="F113" s="24"/>
      <c r="G113" s="24"/>
      <c r="H113" s="24">
        <f t="shared" si="20"/>
        <v>0</v>
      </c>
      <c r="I113" s="24">
        <v>0.7</v>
      </c>
      <c r="J113" s="24"/>
      <c r="K113" s="24">
        <f t="shared" si="21"/>
        <v>0.7</v>
      </c>
      <c r="L113" s="24"/>
      <c r="M113" s="24">
        <v>3.1</v>
      </c>
      <c r="N113" s="24">
        <v>6.6</v>
      </c>
      <c r="O113" s="24">
        <f t="shared" si="22"/>
        <v>9.6999999999999993</v>
      </c>
      <c r="P113" s="24">
        <f t="shared" si="23"/>
        <v>10.399999999999999</v>
      </c>
      <c r="Q113" s="24"/>
      <c r="R113" s="24">
        <v>0.1</v>
      </c>
      <c r="S113" s="24">
        <f t="shared" si="24"/>
        <v>0.1</v>
      </c>
      <c r="T113" s="24">
        <f t="shared" si="25"/>
        <v>10.499999999999998</v>
      </c>
    </row>
    <row r="114" spans="1:20" ht="12.75" customHeight="1" x14ac:dyDescent="0.2">
      <c r="A114" s="119"/>
      <c r="B114" s="71" t="s">
        <v>105</v>
      </c>
      <c r="C114" s="26" t="s">
        <v>105</v>
      </c>
      <c r="D114" s="162">
        <v>46</v>
      </c>
      <c r="E114" s="24"/>
      <c r="F114" s="24"/>
      <c r="G114" s="24"/>
      <c r="H114" s="24">
        <f t="shared" si="20"/>
        <v>0</v>
      </c>
      <c r="I114" s="24">
        <v>1.1599999999999999</v>
      </c>
      <c r="J114" s="24"/>
      <c r="K114" s="24">
        <f t="shared" si="21"/>
        <v>1.1599999999999999</v>
      </c>
      <c r="L114" s="24"/>
      <c r="M114" s="24">
        <v>14.04</v>
      </c>
      <c r="N114" s="24">
        <v>96.55</v>
      </c>
      <c r="O114" s="24">
        <f t="shared" si="22"/>
        <v>110.59</v>
      </c>
      <c r="P114" s="24">
        <f t="shared" si="23"/>
        <v>111.75</v>
      </c>
      <c r="Q114" s="24">
        <v>0.2</v>
      </c>
      <c r="R114" s="24">
        <v>0.5</v>
      </c>
      <c r="S114" s="24">
        <f t="shared" si="24"/>
        <v>0.7</v>
      </c>
      <c r="T114" s="24">
        <f t="shared" si="25"/>
        <v>112.45</v>
      </c>
    </row>
    <row r="115" spans="1:20" ht="12.75" customHeight="1" x14ac:dyDescent="0.2">
      <c r="A115" s="119"/>
      <c r="B115" s="71"/>
      <c r="C115" s="26" t="s">
        <v>103</v>
      </c>
      <c r="D115" s="162">
        <v>18</v>
      </c>
      <c r="E115" s="24">
        <v>0.03</v>
      </c>
      <c r="F115" s="24">
        <v>0.5</v>
      </c>
      <c r="G115" s="24">
        <v>20</v>
      </c>
      <c r="H115" s="24">
        <f t="shared" si="20"/>
        <v>20.53</v>
      </c>
      <c r="I115" s="24">
        <v>4</v>
      </c>
      <c r="J115" s="24"/>
      <c r="K115" s="24">
        <f t="shared" si="21"/>
        <v>24.53</v>
      </c>
      <c r="L115" s="24">
        <v>175</v>
      </c>
      <c r="M115" s="24">
        <v>410.24</v>
      </c>
      <c r="N115" s="24">
        <v>195.35</v>
      </c>
      <c r="O115" s="24">
        <f t="shared" si="22"/>
        <v>780.59</v>
      </c>
      <c r="P115" s="24">
        <f t="shared" si="23"/>
        <v>805.12</v>
      </c>
      <c r="Q115" s="24"/>
      <c r="R115" s="24">
        <v>1.32</v>
      </c>
      <c r="S115" s="24">
        <f t="shared" si="24"/>
        <v>1.32</v>
      </c>
      <c r="T115" s="24">
        <f t="shared" si="25"/>
        <v>806.44</v>
      </c>
    </row>
    <row r="116" spans="1:20" ht="12.75" customHeight="1" x14ac:dyDescent="0.2">
      <c r="A116" s="119"/>
      <c r="B116" s="71"/>
      <c r="C116" s="26" t="s">
        <v>96</v>
      </c>
      <c r="D116" s="162">
        <v>9</v>
      </c>
      <c r="E116" s="24"/>
      <c r="F116" s="24"/>
      <c r="G116" s="24"/>
      <c r="H116" s="24">
        <f t="shared" si="20"/>
        <v>0</v>
      </c>
      <c r="I116" s="24">
        <v>0.2</v>
      </c>
      <c r="J116" s="24"/>
      <c r="K116" s="24">
        <f t="shared" si="21"/>
        <v>0.2</v>
      </c>
      <c r="L116" s="24"/>
      <c r="M116" s="24">
        <v>3.04</v>
      </c>
      <c r="N116" s="24">
        <v>7.26</v>
      </c>
      <c r="O116" s="24">
        <f>+N116+M116+L116</f>
        <v>10.3</v>
      </c>
      <c r="P116" s="24">
        <f>+O116+K116</f>
        <v>10.5</v>
      </c>
      <c r="Q116" s="24"/>
      <c r="R116" s="24"/>
      <c r="S116" s="24">
        <f>+R116+Q116</f>
        <v>0</v>
      </c>
      <c r="T116" s="24">
        <f>+S116+P116</f>
        <v>10.5</v>
      </c>
    </row>
    <row r="117" spans="1:20" ht="12.75" customHeight="1" x14ac:dyDescent="0.2">
      <c r="A117" s="119"/>
      <c r="B117" s="71"/>
      <c r="C117" s="26" t="s">
        <v>100</v>
      </c>
      <c r="D117" s="162">
        <v>16</v>
      </c>
      <c r="E117" s="24"/>
      <c r="F117" s="24"/>
      <c r="G117" s="24"/>
      <c r="H117" s="24">
        <f t="shared" si="20"/>
        <v>0</v>
      </c>
      <c r="I117" s="24">
        <v>3</v>
      </c>
      <c r="J117" s="24">
        <v>0.01</v>
      </c>
      <c r="K117" s="24">
        <f t="shared" si="21"/>
        <v>3.01</v>
      </c>
      <c r="L117" s="24"/>
      <c r="M117" s="24">
        <v>27.1</v>
      </c>
      <c r="N117" s="24">
        <v>43.69</v>
      </c>
      <c r="O117" s="24">
        <f t="shared" si="22"/>
        <v>70.789999999999992</v>
      </c>
      <c r="P117" s="24">
        <f t="shared" si="23"/>
        <v>73.8</v>
      </c>
      <c r="Q117" s="24"/>
      <c r="R117" s="24"/>
      <c r="S117" s="24">
        <f t="shared" si="24"/>
        <v>0</v>
      </c>
      <c r="T117" s="24">
        <f t="shared" si="25"/>
        <v>73.8</v>
      </c>
    </row>
    <row r="118" spans="1:20" ht="12.75" customHeight="1" x14ac:dyDescent="0.2">
      <c r="A118" s="119"/>
      <c r="B118" s="71"/>
      <c r="C118" s="26" t="s">
        <v>98</v>
      </c>
      <c r="D118" s="162">
        <v>16</v>
      </c>
      <c r="E118" s="24">
        <v>12.4</v>
      </c>
      <c r="F118" s="24">
        <v>1</v>
      </c>
      <c r="G118" s="24"/>
      <c r="H118" s="24">
        <f t="shared" si="20"/>
        <v>13.4</v>
      </c>
      <c r="I118" s="24">
        <v>0.01</v>
      </c>
      <c r="J118" s="24">
        <v>3</v>
      </c>
      <c r="K118" s="24">
        <f t="shared" si="21"/>
        <v>16.41</v>
      </c>
      <c r="L118" s="24"/>
      <c r="M118" s="24">
        <v>28.93</v>
      </c>
      <c r="N118" s="24">
        <v>47.6</v>
      </c>
      <c r="O118" s="24">
        <f>+N118+M118+L118</f>
        <v>76.53</v>
      </c>
      <c r="P118" s="24">
        <f>+O118+K118</f>
        <v>92.94</v>
      </c>
      <c r="Q118" s="24"/>
      <c r="R118" s="24">
        <v>0.01</v>
      </c>
      <c r="S118" s="24">
        <f>+R118+Q118</f>
        <v>0.01</v>
      </c>
      <c r="T118" s="24">
        <f>+S118+P118</f>
        <v>92.95</v>
      </c>
    </row>
    <row r="119" spans="1:20" ht="12.75" customHeight="1" x14ac:dyDescent="0.2">
      <c r="A119" s="119"/>
      <c r="B119" s="71"/>
      <c r="C119" s="26" t="s">
        <v>93</v>
      </c>
      <c r="D119" s="162">
        <v>46</v>
      </c>
      <c r="E119" s="24">
        <v>37.700000000000003</v>
      </c>
      <c r="F119" s="24">
        <v>2</v>
      </c>
      <c r="G119" s="24"/>
      <c r="H119" s="24">
        <f t="shared" si="20"/>
        <v>39.700000000000003</v>
      </c>
      <c r="I119" s="24">
        <v>1.8</v>
      </c>
      <c r="J119" s="24"/>
      <c r="K119" s="24">
        <f t="shared" si="21"/>
        <v>41.5</v>
      </c>
      <c r="L119" s="24">
        <v>0.5</v>
      </c>
      <c r="M119" s="24">
        <v>50.3</v>
      </c>
      <c r="N119" s="24">
        <v>117.25</v>
      </c>
      <c r="O119" s="24">
        <f t="shared" si="22"/>
        <v>168.05</v>
      </c>
      <c r="P119" s="24">
        <f t="shared" si="23"/>
        <v>209.55</v>
      </c>
      <c r="Q119" s="24">
        <v>2</v>
      </c>
      <c r="R119" s="24">
        <v>5.5</v>
      </c>
      <c r="S119" s="24">
        <f t="shared" si="24"/>
        <v>7.5</v>
      </c>
      <c r="T119" s="24">
        <f t="shared" si="25"/>
        <v>217.05</v>
      </c>
    </row>
    <row r="120" spans="1:20" ht="12.75" customHeight="1" x14ac:dyDescent="0.2">
      <c r="A120" s="119"/>
      <c r="B120" s="71"/>
      <c r="C120" s="26" t="s">
        <v>85</v>
      </c>
      <c r="D120" s="162">
        <v>15</v>
      </c>
      <c r="E120" s="24">
        <v>3.55</v>
      </c>
      <c r="F120" s="24">
        <v>38.200000000000003</v>
      </c>
      <c r="G120" s="24">
        <v>0.1</v>
      </c>
      <c r="H120" s="24">
        <f t="shared" si="20"/>
        <v>41.85</v>
      </c>
      <c r="I120" s="24">
        <v>4.0199999999999996</v>
      </c>
      <c r="J120" s="24"/>
      <c r="K120" s="24">
        <f t="shared" si="21"/>
        <v>45.870000000000005</v>
      </c>
      <c r="L120" s="24">
        <v>6</v>
      </c>
      <c r="M120" s="24">
        <v>20.47</v>
      </c>
      <c r="N120" s="24">
        <v>8.34</v>
      </c>
      <c r="O120" s="24">
        <f>+N120+M120+L120</f>
        <v>34.81</v>
      </c>
      <c r="P120" s="24">
        <f>+O120+K120</f>
        <v>80.680000000000007</v>
      </c>
      <c r="Q120" s="24"/>
      <c r="R120" s="24">
        <v>4.4000000000000004</v>
      </c>
      <c r="S120" s="24">
        <f>+R120+Q120</f>
        <v>4.4000000000000004</v>
      </c>
      <c r="T120" s="24">
        <f>+S120+P120</f>
        <v>85.080000000000013</v>
      </c>
    </row>
    <row r="121" spans="1:20" ht="12.75" customHeight="1" x14ac:dyDescent="0.2">
      <c r="A121" s="119"/>
      <c r="B121" s="71"/>
      <c r="C121" s="26" t="s">
        <v>84</v>
      </c>
      <c r="D121" s="162">
        <v>39</v>
      </c>
      <c r="E121" s="24">
        <v>0.88</v>
      </c>
      <c r="F121" s="24">
        <v>1.5</v>
      </c>
      <c r="G121" s="24">
        <v>1.9</v>
      </c>
      <c r="H121" s="24">
        <f t="shared" si="20"/>
        <v>4.28</v>
      </c>
      <c r="I121" s="24">
        <v>8.1300000000000008</v>
      </c>
      <c r="J121" s="24">
        <v>0.3</v>
      </c>
      <c r="K121" s="24">
        <f t="shared" si="21"/>
        <v>12.71</v>
      </c>
      <c r="L121" s="24"/>
      <c r="M121" s="24">
        <v>1.8</v>
      </c>
      <c r="N121" s="24">
        <v>2.58</v>
      </c>
      <c r="O121" s="24">
        <f t="shared" si="22"/>
        <v>4.38</v>
      </c>
      <c r="P121" s="24">
        <f t="shared" si="23"/>
        <v>17.09</v>
      </c>
      <c r="Q121" s="24">
        <v>0.2</v>
      </c>
      <c r="R121" s="24">
        <v>4.9000000000000004</v>
      </c>
      <c r="S121" s="24">
        <f t="shared" si="24"/>
        <v>5.1000000000000005</v>
      </c>
      <c r="T121" s="24">
        <f t="shared" si="25"/>
        <v>22.19</v>
      </c>
    </row>
    <row r="122" spans="1:20" ht="12.75" customHeight="1" x14ac:dyDescent="0.2">
      <c r="A122" s="119"/>
      <c r="B122" s="71"/>
      <c r="C122" s="26" t="s">
        <v>88</v>
      </c>
      <c r="D122" s="162">
        <v>5</v>
      </c>
      <c r="E122" s="24"/>
      <c r="F122" s="24"/>
      <c r="G122" s="24">
        <v>0.12</v>
      </c>
      <c r="H122" s="24">
        <f t="shared" si="20"/>
        <v>0.12</v>
      </c>
      <c r="I122" s="24"/>
      <c r="J122" s="24"/>
      <c r="K122" s="24">
        <f t="shared" si="21"/>
        <v>0.12</v>
      </c>
      <c r="L122" s="24"/>
      <c r="M122" s="24">
        <v>0.4</v>
      </c>
      <c r="N122" s="24">
        <v>7.0000000000000007E-2</v>
      </c>
      <c r="O122" s="24">
        <f t="shared" si="22"/>
        <v>0.47000000000000003</v>
      </c>
      <c r="P122" s="24">
        <f t="shared" si="23"/>
        <v>0.59000000000000008</v>
      </c>
      <c r="Q122" s="24"/>
      <c r="R122" s="24"/>
      <c r="S122" s="24">
        <f t="shared" si="24"/>
        <v>0</v>
      </c>
      <c r="T122" s="24">
        <f t="shared" si="25"/>
        <v>0.59000000000000008</v>
      </c>
    </row>
    <row r="123" spans="1:20" ht="12.75" customHeight="1" x14ac:dyDescent="0.2">
      <c r="A123" s="119"/>
      <c r="B123" s="87"/>
      <c r="C123" s="26" t="s">
        <v>293</v>
      </c>
      <c r="D123" s="162">
        <v>3</v>
      </c>
      <c r="E123" s="24"/>
      <c r="F123" s="24"/>
      <c r="G123" s="24"/>
      <c r="H123" s="24">
        <f t="shared" si="20"/>
        <v>0</v>
      </c>
      <c r="I123" s="24"/>
      <c r="J123" s="24"/>
      <c r="K123" s="24">
        <f t="shared" si="21"/>
        <v>0</v>
      </c>
      <c r="L123" s="24"/>
      <c r="M123" s="24">
        <v>3.5</v>
      </c>
      <c r="N123" s="24">
        <v>13</v>
      </c>
      <c r="O123" s="24">
        <f t="shared" si="22"/>
        <v>16.5</v>
      </c>
      <c r="P123" s="24">
        <f t="shared" si="23"/>
        <v>16.5</v>
      </c>
      <c r="Q123" s="24"/>
      <c r="R123" s="24"/>
      <c r="S123" s="24">
        <f t="shared" si="24"/>
        <v>0</v>
      </c>
      <c r="T123" s="24">
        <f t="shared" si="25"/>
        <v>16.5</v>
      </c>
    </row>
    <row r="124" spans="1:20" ht="12.75" customHeight="1" x14ac:dyDescent="0.2">
      <c r="A124" s="119"/>
      <c r="B124" s="71" t="s">
        <v>91</v>
      </c>
      <c r="C124" s="26" t="s">
        <v>91</v>
      </c>
      <c r="D124" s="162">
        <v>25</v>
      </c>
      <c r="E124" s="24"/>
      <c r="F124" s="24"/>
      <c r="G124" s="24"/>
      <c r="H124" s="24">
        <f t="shared" si="20"/>
        <v>0</v>
      </c>
      <c r="I124" s="24">
        <v>18.5</v>
      </c>
      <c r="J124" s="24"/>
      <c r="K124" s="24">
        <f t="shared" si="21"/>
        <v>18.5</v>
      </c>
      <c r="L124" s="24">
        <v>4.5</v>
      </c>
      <c r="M124" s="24">
        <v>40.049999999999997</v>
      </c>
      <c r="N124" s="24">
        <v>36.9</v>
      </c>
      <c r="O124" s="24">
        <f t="shared" si="22"/>
        <v>81.449999999999989</v>
      </c>
      <c r="P124" s="24">
        <f t="shared" si="23"/>
        <v>99.949999999999989</v>
      </c>
      <c r="Q124" s="24">
        <v>6.5</v>
      </c>
      <c r="R124" s="24">
        <v>0.4</v>
      </c>
      <c r="S124" s="24">
        <f t="shared" si="24"/>
        <v>6.9</v>
      </c>
      <c r="T124" s="24">
        <f t="shared" si="25"/>
        <v>106.85</v>
      </c>
    </row>
    <row r="125" spans="1:20" ht="12.75" customHeight="1" x14ac:dyDescent="0.2">
      <c r="A125" s="119"/>
      <c r="B125" s="71"/>
      <c r="C125" s="26" t="s">
        <v>109</v>
      </c>
      <c r="D125" s="162">
        <v>7</v>
      </c>
      <c r="E125" s="24"/>
      <c r="F125" s="24"/>
      <c r="G125" s="24"/>
      <c r="H125" s="24">
        <f t="shared" si="20"/>
        <v>0</v>
      </c>
      <c r="I125" s="24">
        <v>1.75</v>
      </c>
      <c r="J125" s="24"/>
      <c r="K125" s="24">
        <f t="shared" si="21"/>
        <v>1.75</v>
      </c>
      <c r="L125" s="24">
        <v>0.2</v>
      </c>
      <c r="M125" s="24">
        <v>5.05</v>
      </c>
      <c r="N125" s="24">
        <v>4.8</v>
      </c>
      <c r="O125" s="24">
        <f t="shared" si="22"/>
        <v>10.049999999999999</v>
      </c>
      <c r="P125" s="24">
        <f t="shared" si="23"/>
        <v>11.799999999999999</v>
      </c>
      <c r="Q125" s="24"/>
      <c r="R125" s="24"/>
      <c r="S125" s="24">
        <f t="shared" si="24"/>
        <v>0</v>
      </c>
      <c r="T125" s="24">
        <f t="shared" si="25"/>
        <v>11.799999999999999</v>
      </c>
    </row>
    <row r="126" spans="1:20" ht="12.75" customHeight="1" x14ac:dyDescent="0.2">
      <c r="A126" s="119"/>
      <c r="B126" s="71"/>
      <c r="C126" s="26" t="s">
        <v>83</v>
      </c>
      <c r="D126" s="162">
        <v>7</v>
      </c>
      <c r="E126" s="24">
        <v>0.5</v>
      </c>
      <c r="F126" s="24">
        <v>0.5</v>
      </c>
      <c r="G126" s="24">
        <v>1.5</v>
      </c>
      <c r="H126" s="24">
        <f t="shared" si="20"/>
        <v>2.5</v>
      </c>
      <c r="I126" s="24"/>
      <c r="J126" s="24"/>
      <c r="K126" s="24">
        <f t="shared" si="21"/>
        <v>2.5</v>
      </c>
      <c r="L126" s="24">
        <v>36</v>
      </c>
      <c r="M126" s="24">
        <v>39.6</v>
      </c>
      <c r="N126" s="24">
        <v>32.18</v>
      </c>
      <c r="O126" s="24">
        <f t="shared" si="22"/>
        <v>107.78</v>
      </c>
      <c r="P126" s="24">
        <f t="shared" si="23"/>
        <v>110.28</v>
      </c>
      <c r="Q126" s="24"/>
      <c r="R126" s="24"/>
      <c r="S126" s="24">
        <f t="shared" si="24"/>
        <v>0</v>
      </c>
      <c r="T126" s="24">
        <f t="shared" si="25"/>
        <v>110.28</v>
      </c>
    </row>
    <row r="127" spans="1:20" ht="12.75" customHeight="1" x14ac:dyDescent="0.2">
      <c r="A127" s="119"/>
      <c r="B127" s="71"/>
      <c r="C127" s="26" t="s">
        <v>92</v>
      </c>
      <c r="D127" s="162">
        <v>15</v>
      </c>
      <c r="E127" s="24"/>
      <c r="F127" s="24"/>
      <c r="G127" s="24">
        <v>0.5</v>
      </c>
      <c r="H127" s="24">
        <f t="shared" si="20"/>
        <v>0.5</v>
      </c>
      <c r="I127" s="24">
        <v>1.1000000000000001</v>
      </c>
      <c r="J127" s="24"/>
      <c r="K127" s="24">
        <f t="shared" si="21"/>
        <v>1.6</v>
      </c>
      <c r="L127" s="24">
        <v>10</v>
      </c>
      <c r="M127" s="24">
        <v>18</v>
      </c>
      <c r="N127" s="24">
        <v>24.5</v>
      </c>
      <c r="O127" s="24">
        <f t="shared" si="22"/>
        <v>52.5</v>
      </c>
      <c r="P127" s="24">
        <f t="shared" si="23"/>
        <v>54.1</v>
      </c>
      <c r="Q127" s="24"/>
      <c r="R127" s="24"/>
      <c r="S127" s="24">
        <f t="shared" si="24"/>
        <v>0</v>
      </c>
      <c r="T127" s="24">
        <f t="shared" si="25"/>
        <v>54.1</v>
      </c>
    </row>
    <row r="128" spans="1:20" ht="12.75" customHeight="1" x14ac:dyDescent="0.2">
      <c r="A128" s="119"/>
      <c r="B128" s="71"/>
      <c r="C128" s="26" t="s">
        <v>95</v>
      </c>
      <c r="D128" s="162">
        <v>19</v>
      </c>
      <c r="E128" s="24"/>
      <c r="F128" s="24">
        <v>0.2</v>
      </c>
      <c r="G128" s="24">
        <v>0.41</v>
      </c>
      <c r="H128" s="24">
        <f t="shared" si="20"/>
        <v>0.61</v>
      </c>
      <c r="I128" s="24">
        <v>6</v>
      </c>
      <c r="J128" s="24"/>
      <c r="K128" s="24">
        <f t="shared" si="21"/>
        <v>6.61</v>
      </c>
      <c r="L128" s="24"/>
      <c r="M128" s="24">
        <v>38.340000000000003</v>
      </c>
      <c r="N128" s="24">
        <v>42.46</v>
      </c>
      <c r="O128" s="24">
        <f>+N128+M128+L128</f>
        <v>80.800000000000011</v>
      </c>
      <c r="P128" s="24">
        <f>+O128+K128</f>
        <v>87.410000000000011</v>
      </c>
      <c r="Q128" s="24"/>
      <c r="R128" s="24">
        <v>3.02</v>
      </c>
      <c r="S128" s="24">
        <f>+R128+Q128</f>
        <v>3.02</v>
      </c>
      <c r="T128" s="24">
        <f>+S128+P128</f>
        <v>90.43</v>
      </c>
    </row>
    <row r="129" spans="1:20" ht="12.75" customHeight="1" x14ac:dyDescent="0.2">
      <c r="A129" s="119"/>
      <c r="B129" s="71"/>
      <c r="C129" s="26" t="s">
        <v>99</v>
      </c>
      <c r="D129" s="162">
        <v>7</v>
      </c>
      <c r="E129" s="24"/>
      <c r="F129" s="24"/>
      <c r="G129" s="24"/>
      <c r="H129" s="24">
        <f t="shared" si="20"/>
        <v>0</v>
      </c>
      <c r="I129" s="24">
        <v>1.8</v>
      </c>
      <c r="J129" s="24"/>
      <c r="K129" s="24">
        <f t="shared" si="21"/>
        <v>1.8</v>
      </c>
      <c r="L129" s="24"/>
      <c r="M129" s="24">
        <v>15.7</v>
      </c>
      <c r="N129" s="24">
        <v>15.12</v>
      </c>
      <c r="O129" s="24">
        <f t="shared" si="22"/>
        <v>30.82</v>
      </c>
      <c r="P129" s="24">
        <f t="shared" si="23"/>
        <v>32.619999999999997</v>
      </c>
      <c r="Q129" s="24">
        <v>3</v>
      </c>
      <c r="R129" s="24"/>
      <c r="S129" s="24">
        <f t="shared" si="24"/>
        <v>3</v>
      </c>
      <c r="T129" s="24">
        <f t="shared" si="25"/>
        <v>35.619999999999997</v>
      </c>
    </row>
    <row r="130" spans="1:20" ht="12.75" customHeight="1" x14ac:dyDescent="0.2">
      <c r="A130" s="119"/>
      <c r="B130" s="71"/>
      <c r="C130" s="26" t="s">
        <v>104</v>
      </c>
      <c r="D130" s="162">
        <v>37</v>
      </c>
      <c r="E130" s="24">
        <v>46.36</v>
      </c>
      <c r="F130" s="24"/>
      <c r="G130" s="24">
        <v>3.2</v>
      </c>
      <c r="H130" s="24">
        <f t="shared" si="20"/>
        <v>49.56</v>
      </c>
      <c r="I130" s="24">
        <v>41.8</v>
      </c>
      <c r="J130" s="24"/>
      <c r="K130" s="24">
        <f t="shared" si="21"/>
        <v>91.36</v>
      </c>
      <c r="L130" s="24">
        <v>0.5</v>
      </c>
      <c r="M130" s="24">
        <v>174.95</v>
      </c>
      <c r="N130" s="24">
        <v>296.02</v>
      </c>
      <c r="O130" s="24">
        <f t="shared" si="22"/>
        <v>471.46999999999997</v>
      </c>
      <c r="P130" s="24">
        <f t="shared" si="23"/>
        <v>562.82999999999993</v>
      </c>
      <c r="Q130" s="24"/>
      <c r="R130" s="24">
        <v>1</v>
      </c>
      <c r="S130" s="24">
        <f t="shared" si="24"/>
        <v>1</v>
      </c>
      <c r="T130" s="24">
        <f t="shared" si="25"/>
        <v>563.82999999999993</v>
      </c>
    </row>
    <row r="131" spans="1:20" ht="12.75" customHeight="1" x14ac:dyDescent="0.2">
      <c r="A131" s="119"/>
      <c r="B131" s="87"/>
      <c r="C131" s="26" t="s">
        <v>108</v>
      </c>
      <c r="D131" s="162">
        <v>9</v>
      </c>
      <c r="E131" s="24"/>
      <c r="F131" s="24"/>
      <c r="G131" s="24"/>
      <c r="H131" s="24">
        <f t="shared" si="20"/>
        <v>0</v>
      </c>
      <c r="I131" s="24"/>
      <c r="J131" s="24"/>
      <c r="K131" s="24">
        <f t="shared" si="21"/>
        <v>0</v>
      </c>
      <c r="L131" s="24"/>
      <c r="M131" s="24">
        <v>31.8</v>
      </c>
      <c r="N131" s="24">
        <v>23.5</v>
      </c>
      <c r="O131" s="24">
        <f t="shared" si="22"/>
        <v>55.3</v>
      </c>
      <c r="P131" s="24">
        <f t="shared" si="23"/>
        <v>55.3</v>
      </c>
      <c r="Q131" s="24">
        <v>2</v>
      </c>
      <c r="R131" s="24"/>
      <c r="S131" s="24">
        <f t="shared" si="24"/>
        <v>2</v>
      </c>
      <c r="T131" s="24">
        <f t="shared" si="25"/>
        <v>57.3</v>
      </c>
    </row>
    <row r="132" spans="1:20" ht="12.75" customHeight="1" x14ac:dyDescent="0.2">
      <c r="A132" s="119"/>
      <c r="B132" s="71" t="s">
        <v>82</v>
      </c>
      <c r="C132" s="26" t="s">
        <v>82</v>
      </c>
      <c r="D132" s="162">
        <v>28</v>
      </c>
      <c r="E132" s="24">
        <v>4</v>
      </c>
      <c r="F132" s="24">
        <v>2</v>
      </c>
      <c r="G132" s="24">
        <v>1.4</v>
      </c>
      <c r="H132" s="24">
        <f t="shared" si="20"/>
        <v>7.4</v>
      </c>
      <c r="I132" s="24">
        <v>11.7</v>
      </c>
      <c r="J132" s="24">
        <v>1.5</v>
      </c>
      <c r="K132" s="24">
        <f t="shared" si="21"/>
        <v>20.6</v>
      </c>
      <c r="L132" s="24"/>
      <c r="M132" s="24">
        <v>22.2</v>
      </c>
      <c r="N132" s="24">
        <v>52.24</v>
      </c>
      <c r="O132" s="24">
        <f t="shared" si="22"/>
        <v>74.44</v>
      </c>
      <c r="P132" s="24">
        <f t="shared" si="23"/>
        <v>95.039999999999992</v>
      </c>
      <c r="Q132" s="24"/>
      <c r="R132" s="24">
        <v>0.11</v>
      </c>
      <c r="S132" s="24">
        <f t="shared" si="24"/>
        <v>0.11</v>
      </c>
      <c r="T132" s="24">
        <f t="shared" si="25"/>
        <v>95.149999999999991</v>
      </c>
    </row>
    <row r="133" spans="1:20" ht="12.75" customHeight="1" x14ac:dyDescent="0.2">
      <c r="A133" s="119"/>
      <c r="B133" s="71"/>
      <c r="C133" s="26" t="s">
        <v>87</v>
      </c>
      <c r="D133" s="162">
        <v>10</v>
      </c>
      <c r="E133" s="24">
        <v>0.1</v>
      </c>
      <c r="F133" s="24"/>
      <c r="G133" s="24">
        <v>0.2</v>
      </c>
      <c r="H133" s="24">
        <f t="shared" si="20"/>
        <v>0.30000000000000004</v>
      </c>
      <c r="I133" s="24">
        <v>1.5</v>
      </c>
      <c r="J133" s="24"/>
      <c r="K133" s="24">
        <f t="shared" si="21"/>
        <v>1.8</v>
      </c>
      <c r="L133" s="24">
        <v>0.3</v>
      </c>
      <c r="M133" s="24">
        <v>3.67</v>
      </c>
      <c r="N133" s="24">
        <v>3.85</v>
      </c>
      <c r="O133" s="24">
        <f t="shared" si="22"/>
        <v>7.8199999999999994</v>
      </c>
      <c r="P133" s="24">
        <f t="shared" si="23"/>
        <v>9.6199999999999992</v>
      </c>
      <c r="Q133" s="24"/>
      <c r="R133" s="24">
        <v>0.5</v>
      </c>
      <c r="S133" s="24">
        <f t="shared" si="24"/>
        <v>0.5</v>
      </c>
      <c r="T133" s="24">
        <f t="shared" si="25"/>
        <v>10.119999999999999</v>
      </c>
    </row>
    <row r="134" spans="1:20" ht="12.75" customHeight="1" x14ac:dyDescent="0.2">
      <c r="A134" s="119"/>
      <c r="B134" s="71"/>
      <c r="C134" s="165" t="s">
        <v>97</v>
      </c>
      <c r="D134" s="160">
        <v>3</v>
      </c>
      <c r="E134" s="25"/>
      <c r="F134" s="25">
        <v>2</v>
      </c>
      <c r="G134" s="25">
        <v>0.3</v>
      </c>
      <c r="H134" s="25">
        <f t="shared" si="20"/>
        <v>2.2999999999999998</v>
      </c>
      <c r="I134" s="25">
        <v>1</v>
      </c>
      <c r="J134" s="25"/>
      <c r="K134" s="25">
        <f t="shared" si="21"/>
        <v>3.3</v>
      </c>
      <c r="L134" s="25"/>
      <c r="M134" s="25">
        <v>2.4</v>
      </c>
      <c r="N134" s="25">
        <v>1.4</v>
      </c>
      <c r="O134" s="25">
        <f>+N134+M134+L134</f>
        <v>3.8</v>
      </c>
      <c r="P134" s="25">
        <f>+O134+K134</f>
        <v>7.1</v>
      </c>
      <c r="Q134" s="25"/>
      <c r="R134" s="25"/>
      <c r="S134" s="25">
        <f>+R134+Q134</f>
        <v>0</v>
      </c>
      <c r="T134" s="25">
        <f>+S134+P134</f>
        <v>7.1</v>
      </c>
    </row>
    <row r="135" spans="1:20" ht="12.75" customHeight="1" x14ac:dyDescent="0.25">
      <c r="A135" s="230" t="s">
        <v>0</v>
      </c>
      <c r="B135" s="231"/>
      <c r="C135" s="232" t="s">
        <v>0</v>
      </c>
      <c r="D135" s="53">
        <f>SUM(D105:D134)</f>
        <v>479</v>
      </c>
      <c r="E135" s="54">
        <f>SUM(E105:E134)</f>
        <v>5307.7699999999995</v>
      </c>
      <c r="F135" s="54">
        <f>SUM(F105:F134)</f>
        <v>288.82</v>
      </c>
      <c r="G135" s="54">
        <f>SUM(G105:G134)</f>
        <v>747.7</v>
      </c>
      <c r="H135" s="54">
        <f t="shared" si="20"/>
        <v>6344.2899999999991</v>
      </c>
      <c r="I135" s="54">
        <f>SUM(I105:I134)</f>
        <v>377.43</v>
      </c>
      <c r="J135" s="54">
        <f>SUM(J105:J134)</f>
        <v>4.8099999999999996</v>
      </c>
      <c r="K135" s="54">
        <f t="shared" si="21"/>
        <v>6726.5299999999988</v>
      </c>
      <c r="L135" s="54">
        <f>SUM(L105:L134)</f>
        <v>2283.21</v>
      </c>
      <c r="M135" s="54">
        <f>SUM(M105:M134)</f>
        <v>3029.76</v>
      </c>
      <c r="N135" s="54">
        <f>SUM(N105:N134)</f>
        <v>2551.139999999999</v>
      </c>
      <c r="O135" s="54">
        <f t="shared" si="22"/>
        <v>7864.11</v>
      </c>
      <c r="P135" s="54">
        <f t="shared" si="23"/>
        <v>14590.64</v>
      </c>
      <c r="Q135" s="54">
        <f>SUM(Q105:Q134)</f>
        <v>125.5</v>
      </c>
      <c r="R135" s="54">
        <f>SUM(R105:R134)</f>
        <v>183.95000000000005</v>
      </c>
      <c r="S135" s="54">
        <f t="shared" si="24"/>
        <v>309.45000000000005</v>
      </c>
      <c r="T135" s="55">
        <f t="shared" si="25"/>
        <v>14900.09</v>
      </c>
    </row>
    <row r="136" spans="1:20" ht="12.75" customHeight="1" x14ac:dyDescent="0.2">
      <c r="A136" s="166" t="s">
        <v>7</v>
      </c>
      <c r="B136" s="35" t="s">
        <v>426</v>
      </c>
      <c r="C136" s="161" t="s">
        <v>123</v>
      </c>
      <c r="D136" s="153">
        <v>94</v>
      </c>
      <c r="E136" s="154"/>
      <c r="F136" s="154"/>
      <c r="G136" s="154">
        <v>0.2</v>
      </c>
      <c r="H136" s="154">
        <f t="shared" si="20"/>
        <v>0.2</v>
      </c>
      <c r="I136" s="154">
        <v>25.8</v>
      </c>
      <c r="J136" s="154"/>
      <c r="K136" s="154">
        <f t="shared" si="21"/>
        <v>26</v>
      </c>
      <c r="L136" s="154">
        <v>1.0900000000000001</v>
      </c>
      <c r="M136" s="154">
        <v>48.71</v>
      </c>
      <c r="N136" s="154">
        <v>87.94</v>
      </c>
      <c r="O136" s="154">
        <f>+N136+M136+L136</f>
        <v>137.74</v>
      </c>
      <c r="P136" s="154">
        <f>+O136+K136</f>
        <v>163.74</v>
      </c>
      <c r="Q136" s="154">
        <v>9.9</v>
      </c>
      <c r="R136" s="154">
        <v>31.3</v>
      </c>
      <c r="S136" s="154">
        <f>+R136+Q136</f>
        <v>41.2</v>
      </c>
      <c r="T136" s="154">
        <f>+S136+P136</f>
        <v>204.94</v>
      </c>
    </row>
    <row r="137" spans="1:20" ht="12.75" customHeight="1" x14ac:dyDescent="0.2">
      <c r="A137" s="167"/>
      <c r="B137" s="35"/>
      <c r="C137" s="26" t="s">
        <v>140</v>
      </c>
      <c r="D137" s="162">
        <v>17</v>
      </c>
      <c r="E137" s="24"/>
      <c r="F137" s="24"/>
      <c r="G137" s="24">
        <v>2.2999999999999998</v>
      </c>
      <c r="H137" s="24">
        <f t="shared" si="20"/>
        <v>2.2999999999999998</v>
      </c>
      <c r="I137" s="24">
        <v>2.9</v>
      </c>
      <c r="J137" s="24"/>
      <c r="K137" s="24">
        <f t="shared" si="21"/>
        <v>5.1999999999999993</v>
      </c>
      <c r="L137" s="24">
        <v>0.5</v>
      </c>
      <c r="M137" s="24">
        <v>11.29</v>
      </c>
      <c r="N137" s="24">
        <v>3.78</v>
      </c>
      <c r="O137" s="24">
        <f t="shared" si="22"/>
        <v>15.569999999999999</v>
      </c>
      <c r="P137" s="24">
        <f t="shared" si="23"/>
        <v>20.769999999999996</v>
      </c>
      <c r="Q137" s="24"/>
      <c r="R137" s="24">
        <v>21.7</v>
      </c>
      <c r="S137" s="24">
        <f t="shared" si="24"/>
        <v>21.7</v>
      </c>
      <c r="T137" s="24">
        <f t="shared" si="25"/>
        <v>42.47</v>
      </c>
    </row>
    <row r="138" spans="1:20" ht="12.75" customHeight="1" x14ac:dyDescent="0.2">
      <c r="A138" s="167"/>
      <c r="B138" s="35"/>
      <c r="C138" s="26" t="s">
        <v>141</v>
      </c>
      <c r="D138" s="162">
        <v>12</v>
      </c>
      <c r="E138" s="24">
        <v>0.16</v>
      </c>
      <c r="F138" s="24">
        <v>0.1</v>
      </c>
      <c r="G138" s="24"/>
      <c r="H138" s="24">
        <f t="shared" si="20"/>
        <v>0.26</v>
      </c>
      <c r="I138" s="24">
        <v>1.2</v>
      </c>
      <c r="J138" s="24"/>
      <c r="K138" s="24">
        <f t="shared" si="21"/>
        <v>1.46</v>
      </c>
      <c r="L138" s="24">
        <v>0.8</v>
      </c>
      <c r="M138" s="24">
        <v>3.3</v>
      </c>
      <c r="N138" s="24">
        <v>6.3</v>
      </c>
      <c r="O138" s="24">
        <f t="shared" si="22"/>
        <v>10.4</v>
      </c>
      <c r="P138" s="24">
        <f t="shared" si="23"/>
        <v>11.86</v>
      </c>
      <c r="Q138" s="24">
        <v>0.5</v>
      </c>
      <c r="R138" s="24">
        <v>0.51</v>
      </c>
      <c r="S138" s="24">
        <f t="shared" si="24"/>
        <v>1.01</v>
      </c>
      <c r="T138" s="24">
        <f t="shared" si="25"/>
        <v>12.87</v>
      </c>
    </row>
    <row r="139" spans="1:20" ht="12.75" customHeight="1" x14ac:dyDescent="0.2">
      <c r="A139" s="167"/>
      <c r="B139" s="35"/>
      <c r="C139" s="26" t="s">
        <v>147</v>
      </c>
      <c r="D139" s="162">
        <v>28</v>
      </c>
      <c r="E139" s="24">
        <v>0.01</v>
      </c>
      <c r="F139" s="24">
        <v>0.06</v>
      </c>
      <c r="G139" s="24"/>
      <c r="H139" s="24">
        <f t="shared" si="20"/>
        <v>6.9999999999999993E-2</v>
      </c>
      <c r="I139" s="24">
        <v>5.47</v>
      </c>
      <c r="J139" s="24"/>
      <c r="K139" s="24">
        <f t="shared" si="21"/>
        <v>5.54</v>
      </c>
      <c r="L139" s="24"/>
      <c r="M139" s="24">
        <v>55.56</v>
      </c>
      <c r="N139" s="24">
        <v>123.5</v>
      </c>
      <c r="O139" s="24">
        <f t="shared" si="22"/>
        <v>179.06</v>
      </c>
      <c r="P139" s="24">
        <f t="shared" si="23"/>
        <v>184.6</v>
      </c>
      <c r="Q139" s="24">
        <v>0.3</v>
      </c>
      <c r="R139" s="24">
        <v>5.73</v>
      </c>
      <c r="S139" s="24">
        <f t="shared" si="24"/>
        <v>6.03</v>
      </c>
      <c r="T139" s="24">
        <f t="shared" si="25"/>
        <v>190.63</v>
      </c>
    </row>
    <row r="140" spans="1:20" ht="12.75" customHeight="1" x14ac:dyDescent="0.2">
      <c r="A140" s="167"/>
      <c r="B140" s="35"/>
      <c r="C140" s="26" t="s">
        <v>137</v>
      </c>
      <c r="D140" s="162">
        <v>3</v>
      </c>
      <c r="E140" s="24">
        <v>0.2</v>
      </c>
      <c r="F140" s="24"/>
      <c r="G140" s="24"/>
      <c r="H140" s="24">
        <f t="shared" si="20"/>
        <v>0.2</v>
      </c>
      <c r="I140" s="24"/>
      <c r="J140" s="24"/>
      <c r="K140" s="24">
        <f t="shared" si="21"/>
        <v>0.2</v>
      </c>
      <c r="L140" s="24"/>
      <c r="M140" s="24">
        <v>0.1</v>
      </c>
      <c r="N140" s="24">
        <v>0.4</v>
      </c>
      <c r="O140" s="24">
        <f t="shared" si="22"/>
        <v>0.5</v>
      </c>
      <c r="P140" s="24">
        <f t="shared" si="23"/>
        <v>0.7</v>
      </c>
      <c r="Q140" s="24"/>
      <c r="R140" s="24">
        <v>0.7</v>
      </c>
      <c r="S140" s="24">
        <f t="shared" si="24"/>
        <v>0.7</v>
      </c>
      <c r="T140" s="24">
        <f t="shared" si="25"/>
        <v>1.4</v>
      </c>
    </row>
    <row r="141" spans="1:20" ht="12.75" customHeight="1" x14ac:dyDescent="0.2">
      <c r="A141" s="167"/>
      <c r="B141" s="35"/>
      <c r="C141" s="26" t="s">
        <v>148</v>
      </c>
      <c r="D141" s="162">
        <v>9</v>
      </c>
      <c r="E141" s="24"/>
      <c r="F141" s="24">
        <v>0.74</v>
      </c>
      <c r="G141" s="24"/>
      <c r="H141" s="24">
        <f t="shared" si="20"/>
        <v>0.74</v>
      </c>
      <c r="I141" s="24"/>
      <c r="J141" s="24"/>
      <c r="K141" s="24">
        <f t="shared" si="21"/>
        <v>0.74</v>
      </c>
      <c r="L141" s="24">
        <v>0.3</v>
      </c>
      <c r="M141" s="24">
        <v>0.42</v>
      </c>
      <c r="N141" s="24">
        <v>0.1</v>
      </c>
      <c r="O141" s="24">
        <f t="shared" si="22"/>
        <v>0.82000000000000006</v>
      </c>
      <c r="P141" s="24">
        <f t="shared" si="23"/>
        <v>1.56</v>
      </c>
      <c r="Q141" s="24"/>
      <c r="R141" s="24">
        <v>0.74</v>
      </c>
      <c r="S141" s="24">
        <f t="shared" si="24"/>
        <v>0.74</v>
      </c>
      <c r="T141" s="24">
        <f t="shared" si="25"/>
        <v>2.2999999999999998</v>
      </c>
    </row>
    <row r="142" spans="1:20" ht="12.75" customHeight="1" x14ac:dyDescent="0.2">
      <c r="A142" s="167"/>
      <c r="B142" s="35"/>
      <c r="C142" s="26" t="s">
        <v>117</v>
      </c>
      <c r="D142" s="162">
        <v>16</v>
      </c>
      <c r="E142" s="24">
        <v>3.5</v>
      </c>
      <c r="F142" s="24"/>
      <c r="G142" s="24"/>
      <c r="H142" s="24">
        <f t="shared" si="20"/>
        <v>3.5</v>
      </c>
      <c r="I142" s="24">
        <v>5.93</v>
      </c>
      <c r="J142" s="24"/>
      <c r="K142" s="24">
        <f t="shared" si="21"/>
        <v>9.43</v>
      </c>
      <c r="L142" s="24">
        <v>39</v>
      </c>
      <c r="M142" s="24">
        <v>6.1</v>
      </c>
      <c r="N142" s="24"/>
      <c r="O142" s="24">
        <f t="shared" si="22"/>
        <v>45.1</v>
      </c>
      <c r="P142" s="24">
        <f t="shared" si="23"/>
        <v>54.53</v>
      </c>
      <c r="Q142" s="24">
        <v>25</v>
      </c>
      <c r="R142" s="24">
        <v>7.77</v>
      </c>
      <c r="S142" s="24">
        <f t="shared" si="24"/>
        <v>32.769999999999996</v>
      </c>
      <c r="T142" s="24">
        <f t="shared" si="25"/>
        <v>87.3</v>
      </c>
    </row>
    <row r="143" spans="1:20" ht="12.75" customHeight="1" x14ac:dyDescent="0.2">
      <c r="A143" s="167"/>
      <c r="B143" s="35"/>
      <c r="C143" s="26" t="s">
        <v>149</v>
      </c>
      <c r="D143" s="162">
        <v>5</v>
      </c>
      <c r="E143" s="24"/>
      <c r="F143" s="24"/>
      <c r="G143" s="24"/>
      <c r="H143" s="24">
        <f t="shared" si="20"/>
        <v>0</v>
      </c>
      <c r="I143" s="24"/>
      <c r="J143" s="24"/>
      <c r="K143" s="24">
        <f t="shared" si="21"/>
        <v>0</v>
      </c>
      <c r="L143" s="24">
        <v>1.4</v>
      </c>
      <c r="M143" s="24">
        <v>1.73</v>
      </c>
      <c r="N143" s="24">
        <v>1.2</v>
      </c>
      <c r="O143" s="24">
        <f t="shared" si="22"/>
        <v>4.33</v>
      </c>
      <c r="P143" s="24">
        <f t="shared" si="23"/>
        <v>4.33</v>
      </c>
      <c r="Q143" s="24"/>
      <c r="R143" s="24">
        <v>2.5</v>
      </c>
      <c r="S143" s="24">
        <f t="shared" si="24"/>
        <v>2.5</v>
      </c>
      <c r="T143" s="24">
        <f t="shared" si="25"/>
        <v>6.83</v>
      </c>
    </row>
    <row r="144" spans="1:20" ht="12.75" customHeight="1" x14ac:dyDescent="0.2">
      <c r="A144" s="167"/>
      <c r="B144" s="35"/>
      <c r="C144" s="26" t="s">
        <v>125</v>
      </c>
      <c r="D144" s="162">
        <v>5</v>
      </c>
      <c r="E144" s="24">
        <v>0.35</v>
      </c>
      <c r="F144" s="24"/>
      <c r="G144" s="24"/>
      <c r="H144" s="24">
        <f t="shared" si="20"/>
        <v>0.35</v>
      </c>
      <c r="I144" s="24"/>
      <c r="J144" s="24"/>
      <c r="K144" s="24">
        <f t="shared" si="21"/>
        <v>0.35</v>
      </c>
      <c r="L144" s="24">
        <v>0.01</v>
      </c>
      <c r="M144" s="24">
        <v>0.76</v>
      </c>
      <c r="N144" s="24">
        <v>0.61</v>
      </c>
      <c r="O144" s="24">
        <f t="shared" si="22"/>
        <v>1.3800000000000001</v>
      </c>
      <c r="P144" s="24">
        <f t="shared" si="23"/>
        <v>1.73</v>
      </c>
      <c r="Q144" s="24"/>
      <c r="R144" s="24"/>
      <c r="S144" s="24">
        <f t="shared" si="24"/>
        <v>0</v>
      </c>
      <c r="T144" s="24">
        <f t="shared" si="25"/>
        <v>1.73</v>
      </c>
    </row>
    <row r="145" spans="1:20" ht="12.75" customHeight="1" x14ac:dyDescent="0.2">
      <c r="A145" s="167"/>
      <c r="B145" s="35"/>
      <c r="C145" s="26" t="s">
        <v>161</v>
      </c>
      <c r="D145" s="162">
        <v>16</v>
      </c>
      <c r="E145" s="24">
        <v>1.53</v>
      </c>
      <c r="F145" s="24">
        <v>0.01</v>
      </c>
      <c r="G145" s="24"/>
      <c r="H145" s="24">
        <f t="shared" si="20"/>
        <v>1.54</v>
      </c>
      <c r="I145" s="24"/>
      <c r="J145" s="24"/>
      <c r="K145" s="24">
        <f t="shared" si="21"/>
        <v>1.54</v>
      </c>
      <c r="L145" s="24">
        <v>2</v>
      </c>
      <c r="M145" s="24">
        <v>9.52</v>
      </c>
      <c r="N145" s="24">
        <v>3.01</v>
      </c>
      <c r="O145" s="24">
        <f t="shared" si="22"/>
        <v>14.53</v>
      </c>
      <c r="P145" s="24">
        <f t="shared" si="23"/>
        <v>16.07</v>
      </c>
      <c r="Q145" s="24"/>
      <c r="R145" s="24">
        <v>3.4</v>
      </c>
      <c r="S145" s="24">
        <f t="shared" si="24"/>
        <v>3.4</v>
      </c>
      <c r="T145" s="24">
        <f t="shared" si="25"/>
        <v>19.47</v>
      </c>
    </row>
    <row r="146" spans="1:20" ht="12.75" customHeight="1" x14ac:dyDescent="0.2">
      <c r="A146" s="167"/>
      <c r="B146" s="35"/>
      <c r="C146" s="26" t="s">
        <v>138</v>
      </c>
      <c r="D146" s="162">
        <v>20</v>
      </c>
      <c r="E146" s="24">
        <v>0.7</v>
      </c>
      <c r="F146" s="24">
        <v>0.7</v>
      </c>
      <c r="G146" s="24"/>
      <c r="H146" s="24">
        <f t="shared" si="20"/>
        <v>1.4</v>
      </c>
      <c r="I146" s="24">
        <v>0.75</v>
      </c>
      <c r="J146" s="24"/>
      <c r="K146" s="24">
        <f t="shared" si="21"/>
        <v>2.15</v>
      </c>
      <c r="L146" s="24"/>
      <c r="M146" s="24">
        <v>2.91</v>
      </c>
      <c r="N146" s="24">
        <v>0.91</v>
      </c>
      <c r="O146" s="24">
        <f t="shared" si="22"/>
        <v>3.8200000000000003</v>
      </c>
      <c r="P146" s="24">
        <f t="shared" si="23"/>
        <v>5.9700000000000006</v>
      </c>
      <c r="Q146" s="24"/>
      <c r="R146" s="24">
        <v>1.48</v>
      </c>
      <c r="S146" s="24">
        <f t="shared" si="24"/>
        <v>1.48</v>
      </c>
      <c r="T146" s="24">
        <f t="shared" si="25"/>
        <v>7.4500000000000011</v>
      </c>
    </row>
    <row r="147" spans="1:20" ht="12.75" customHeight="1" x14ac:dyDescent="0.2">
      <c r="A147" s="167"/>
      <c r="B147" s="35"/>
      <c r="C147" s="26" t="s">
        <v>112</v>
      </c>
      <c r="D147" s="162">
        <v>26</v>
      </c>
      <c r="E147" s="24"/>
      <c r="F147" s="24">
        <v>0.01</v>
      </c>
      <c r="G147" s="24"/>
      <c r="H147" s="24">
        <f t="shared" si="20"/>
        <v>0.01</v>
      </c>
      <c r="I147" s="24">
        <v>4.5999999999999996</v>
      </c>
      <c r="J147" s="24"/>
      <c r="K147" s="24">
        <f t="shared" si="21"/>
        <v>4.6099999999999994</v>
      </c>
      <c r="L147" s="24"/>
      <c r="M147" s="24">
        <v>26.05</v>
      </c>
      <c r="N147" s="24">
        <v>50.63</v>
      </c>
      <c r="O147" s="24">
        <f t="shared" si="22"/>
        <v>76.680000000000007</v>
      </c>
      <c r="P147" s="24">
        <f t="shared" si="23"/>
        <v>81.290000000000006</v>
      </c>
      <c r="Q147" s="24">
        <v>11.1</v>
      </c>
      <c r="R147" s="24">
        <v>4.03</v>
      </c>
      <c r="S147" s="24">
        <f t="shared" si="24"/>
        <v>15.129999999999999</v>
      </c>
      <c r="T147" s="24">
        <f t="shared" si="25"/>
        <v>96.42</v>
      </c>
    </row>
    <row r="148" spans="1:20" ht="12.75" customHeight="1" x14ac:dyDescent="0.2">
      <c r="A148" s="167"/>
      <c r="B148" s="35"/>
      <c r="C148" s="26" t="s">
        <v>144</v>
      </c>
      <c r="D148" s="162">
        <v>34</v>
      </c>
      <c r="E148" s="24">
        <v>12.5</v>
      </c>
      <c r="F148" s="24">
        <v>1.46</v>
      </c>
      <c r="G148" s="24">
        <v>0.8</v>
      </c>
      <c r="H148" s="24">
        <f t="shared" si="20"/>
        <v>14.76</v>
      </c>
      <c r="I148" s="24">
        <v>27.45</v>
      </c>
      <c r="J148" s="24"/>
      <c r="K148" s="24">
        <f t="shared" si="21"/>
        <v>42.21</v>
      </c>
      <c r="L148" s="24">
        <v>0.2</v>
      </c>
      <c r="M148" s="24">
        <v>14.71</v>
      </c>
      <c r="N148" s="24">
        <v>9.32</v>
      </c>
      <c r="O148" s="24">
        <f t="shared" si="22"/>
        <v>24.23</v>
      </c>
      <c r="P148" s="24">
        <f t="shared" si="23"/>
        <v>66.44</v>
      </c>
      <c r="Q148" s="24">
        <v>0.4</v>
      </c>
      <c r="R148" s="24">
        <v>3</v>
      </c>
      <c r="S148" s="24">
        <f t="shared" si="24"/>
        <v>3.4</v>
      </c>
      <c r="T148" s="24">
        <f t="shared" si="25"/>
        <v>69.84</v>
      </c>
    </row>
    <row r="149" spans="1:20" ht="12.75" customHeight="1" x14ac:dyDescent="0.2">
      <c r="A149" s="167"/>
      <c r="B149" s="35"/>
      <c r="C149" s="26" t="s">
        <v>116</v>
      </c>
      <c r="D149" s="162">
        <v>23</v>
      </c>
      <c r="E149" s="24">
        <v>0.59</v>
      </c>
      <c r="F149" s="24">
        <v>5.1100000000000003</v>
      </c>
      <c r="G149" s="24">
        <v>0.32</v>
      </c>
      <c r="H149" s="24">
        <f t="shared" si="20"/>
        <v>6.0200000000000005</v>
      </c>
      <c r="I149" s="24">
        <v>2.52</v>
      </c>
      <c r="J149" s="24"/>
      <c r="K149" s="24">
        <f t="shared" si="21"/>
        <v>8.5400000000000009</v>
      </c>
      <c r="L149" s="24"/>
      <c r="M149" s="24">
        <v>2.91</v>
      </c>
      <c r="N149" s="24">
        <v>2.42</v>
      </c>
      <c r="O149" s="24">
        <f t="shared" si="22"/>
        <v>5.33</v>
      </c>
      <c r="P149" s="24">
        <f t="shared" si="23"/>
        <v>13.870000000000001</v>
      </c>
      <c r="Q149" s="24">
        <v>0.6</v>
      </c>
      <c r="R149" s="24">
        <v>40</v>
      </c>
      <c r="S149" s="24">
        <f t="shared" si="24"/>
        <v>40.6</v>
      </c>
      <c r="T149" s="24">
        <f t="shared" si="25"/>
        <v>54.47</v>
      </c>
    </row>
    <row r="150" spans="1:20" ht="12.75" customHeight="1" x14ac:dyDescent="0.2">
      <c r="A150" s="167"/>
      <c r="B150" s="35"/>
      <c r="C150" s="26" t="s">
        <v>158</v>
      </c>
      <c r="D150" s="162">
        <v>13</v>
      </c>
      <c r="E150" s="24">
        <v>10</v>
      </c>
      <c r="F150" s="24">
        <v>50</v>
      </c>
      <c r="G150" s="24"/>
      <c r="H150" s="24">
        <f t="shared" si="20"/>
        <v>60</v>
      </c>
      <c r="I150" s="24">
        <v>6</v>
      </c>
      <c r="J150" s="24"/>
      <c r="K150" s="24">
        <f t="shared" si="21"/>
        <v>66</v>
      </c>
      <c r="L150" s="24"/>
      <c r="M150" s="24">
        <v>44.74</v>
      </c>
      <c r="N150" s="24">
        <v>28.22</v>
      </c>
      <c r="O150" s="24">
        <f t="shared" si="22"/>
        <v>72.960000000000008</v>
      </c>
      <c r="P150" s="24">
        <f t="shared" si="23"/>
        <v>138.96</v>
      </c>
      <c r="Q150" s="24">
        <v>6</v>
      </c>
      <c r="R150" s="24">
        <v>2.0099999999999998</v>
      </c>
      <c r="S150" s="24">
        <f t="shared" si="24"/>
        <v>8.01</v>
      </c>
      <c r="T150" s="24">
        <f t="shared" si="25"/>
        <v>146.97</v>
      </c>
    </row>
    <row r="151" spans="1:20" ht="12.75" customHeight="1" x14ac:dyDescent="0.2">
      <c r="A151" s="167"/>
      <c r="B151" s="35"/>
      <c r="C151" s="26" t="s">
        <v>146</v>
      </c>
      <c r="D151" s="162">
        <v>12</v>
      </c>
      <c r="E151" s="24">
        <v>0.6</v>
      </c>
      <c r="F151" s="24"/>
      <c r="G151" s="24"/>
      <c r="H151" s="24">
        <f t="shared" si="20"/>
        <v>0.6</v>
      </c>
      <c r="I151" s="24">
        <v>0.65</v>
      </c>
      <c r="J151" s="24"/>
      <c r="K151" s="24">
        <f t="shared" si="21"/>
        <v>1.25</v>
      </c>
      <c r="L151" s="24"/>
      <c r="M151" s="24">
        <v>4.6500000000000004</v>
      </c>
      <c r="N151" s="24">
        <v>2.57</v>
      </c>
      <c r="O151" s="24">
        <f t="shared" si="22"/>
        <v>7.2200000000000006</v>
      </c>
      <c r="P151" s="24">
        <f t="shared" si="23"/>
        <v>8.4700000000000006</v>
      </c>
      <c r="Q151" s="24">
        <v>0.1</v>
      </c>
      <c r="R151" s="24">
        <v>0.2</v>
      </c>
      <c r="S151" s="24">
        <f t="shared" si="24"/>
        <v>0.30000000000000004</v>
      </c>
      <c r="T151" s="24">
        <f t="shared" si="25"/>
        <v>8.7700000000000014</v>
      </c>
    </row>
    <row r="152" spans="1:20" ht="12.75" customHeight="1" x14ac:dyDescent="0.2">
      <c r="A152" s="167"/>
      <c r="B152" s="35"/>
      <c r="C152" s="26" t="s">
        <v>115</v>
      </c>
      <c r="D152" s="162">
        <v>2</v>
      </c>
      <c r="E152" s="24"/>
      <c r="F152" s="24"/>
      <c r="G152" s="24"/>
      <c r="H152" s="24">
        <f t="shared" si="20"/>
        <v>0</v>
      </c>
      <c r="I152" s="24">
        <v>0.1</v>
      </c>
      <c r="J152" s="24"/>
      <c r="K152" s="24">
        <f t="shared" si="21"/>
        <v>0.1</v>
      </c>
      <c r="L152" s="24"/>
      <c r="M152" s="24"/>
      <c r="N152" s="24"/>
      <c r="O152" s="24">
        <f>+N152+M152+L152</f>
        <v>0</v>
      </c>
      <c r="P152" s="24">
        <f>+O152+K152</f>
        <v>0.1</v>
      </c>
      <c r="Q152" s="24"/>
      <c r="R152" s="24">
        <v>0.93</v>
      </c>
      <c r="S152" s="24">
        <f>+R152+Q152</f>
        <v>0.93</v>
      </c>
      <c r="T152" s="24">
        <f>+S152+P152</f>
        <v>1.03</v>
      </c>
    </row>
    <row r="153" spans="1:20" ht="12.75" customHeight="1" x14ac:dyDescent="0.2">
      <c r="A153" s="167"/>
      <c r="B153" s="35"/>
      <c r="C153" s="26" t="s">
        <v>145</v>
      </c>
      <c r="D153" s="162">
        <v>11</v>
      </c>
      <c r="E153" s="24">
        <v>13.9</v>
      </c>
      <c r="F153" s="24">
        <v>8</v>
      </c>
      <c r="G153" s="24"/>
      <c r="H153" s="24">
        <f t="shared" si="20"/>
        <v>21.9</v>
      </c>
      <c r="I153" s="24">
        <v>8.8000000000000007</v>
      </c>
      <c r="J153" s="24">
        <v>0.01</v>
      </c>
      <c r="K153" s="24">
        <f t="shared" si="21"/>
        <v>30.71</v>
      </c>
      <c r="L153" s="24">
        <v>0.2</v>
      </c>
      <c r="M153" s="24">
        <v>23.3</v>
      </c>
      <c r="N153" s="24">
        <v>7.1</v>
      </c>
      <c r="O153" s="24">
        <f t="shared" si="22"/>
        <v>30.599999999999998</v>
      </c>
      <c r="P153" s="24">
        <f t="shared" si="23"/>
        <v>61.31</v>
      </c>
      <c r="Q153" s="24"/>
      <c r="R153" s="24">
        <v>1.2</v>
      </c>
      <c r="S153" s="24">
        <f t="shared" si="24"/>
        <v>1.2</v>
      </c>
      <c r="T153" s="24">
        <f t="shared" si="25"/>
        <v>62.510000000000005</v>
      </c>
    </row>
    <row r="154" spans="1:20" ht="12.75" customHeight="1" x14ac:dyDescent="0.2">
      <c r="A154" s="167"/>
      <c r="B154" s="35"/>
      <c r="C154" s="26" t="s">
        <v>136</v>
      </c>
      <c r="D154" s="162">
        <v>7</v>
      </c>
      <c r="E154" s="24"/>
      <c r="F154" s="24"/>
      <c r="G154" s="24"/>
      <c r="H154" s="24">
        <f t="shared" si="20"/>
        <v>0</v>
      </c>
      <c r="I154" s="24">
        <v>7</v>
      </c>
      <c r="J154" s="24"/>
      <c r="K154" s="24">
        <f t="shared" si="21"/>
        <v>7</v>
      </c>
      <c r="L154" s="24">
        <v>0.1</v>
      </c>
      <c r="M154" s="24">
        <v>1.5</v>
      </c>
      <c r="N154" s="24">
        <v>1.62</v>
      </c>
      <c r="O154" s="24">
        <f t="shared" si="22"/>
        <v>3.22</v>
      </c>
      <c r="P154" s="24">
        <f t="shared" si="23"/>
        <v>10.220000000000001</v>
      </c>
      <c r="Q154" s="24"/>
      <c r="R154" s="24">
        <v>1.6</v>
      </c>
      <c r="S154" s="24">
        <f t="shared" si="24"/>
        <v>1.6</v>
      </c>
      <c r="T154" s="24">
        <f t="shared" si="25"/>
        <v>11.82</v>
      </c>
    </row>
    <row r="155" spans="1:20" ht="12.75" customHeight="1" x14ac:dyDescent="0.2">
      <c r="A155" s="167"/>
      <c r="B155" s="35"/>
      <c r="C155" s="26" t="s">
        <v>150</v>
      </c>
      <c r="D155" s="162">
        <v>18</v>
      </c>
      <c r="E155" s="24">
        <v>11.5</v>
      </c>
      <c r="F155" s="24">
        <v>2</v>
      </c>
      <c r="G155" s="24"/>
      <c r="H155" s="24">
        <f t="shared" si="20"/>
        <v>13.5</v>
      </c>
      <c r="I155" s="24">
        <v>18.95</v>
      </c>
      <c r="J155" s="24"/>
      <c r="K155" s="24">
        <f t="shared" si="21"/>
        <v>32.450000000000003</v>
      </c>
      <c r="L155" s="24"/>
      <c r="M155" s="24">
        <v>102.55</v>
      </c>
      <c r="N155" s="24">
        <v>32.11</v>
      </c>
      <c r="O155" s="24">
        <f t="shared" si="22"/>
        <v>134.66</v>
      </c>
      <c r="P155" s="24">
        <f t="shared" si="23"/>
        <v>167.11</v>
      </c>
      <c r="Q155" s="24"/>
      <c r="R155" s="24">
        <v>18.45</v>
      </c>
      <c r="S155" s="24">
        <f t="shared" si="24"/>
        <v>18.45</v>
      </c>
      <c r="T155" s="24">
        <f t="shared" si="25"/>
        <v>185.56</v>
      </c>
    </row>
    <row r="156" spans="1:20" ht="12.75" customHeight="1" x14ac:dyDescent="0.2">
      <c r="A156" s="167"/>
      <c r="B156" s="85"/>
      <c r="C156" s="26" t="s">
        <v>124</v>
      </c>
      <c r="D156" s="162">
        <v>21</v>
      </c>
      <c r="E156" s="24"/>
      <c r="F156" s="24"/>
      <c r="G156" s="24"/>
      <c r="H156" s="24">
        <f t="shared" si="20"/>
        <v>0</v>
      </c>
      <c r="I156" s="24">
        <v>4.9000000000000004</v>
      </c>
      <c r="J156" s="24"/>
      <c r="K156" s="24">
        <f t="shared" si="21"/>
        <v>4.9000000000000004</v>
      </c>
      <c r="L156" s="24"/>
      <c r="M156" s="24">
        <v>14.2</v>
      </c>
      <c r="N156" s="24">
        <v>19.32</v>
      </c>
      <c r="O156" s="24">
        <f>+N156+M156+L156</f>
        <v>33.519999999999996</v>
      </c>
      <c r="P156" s="24">
        <f>+O156+K156</f>
        <v>38.419999999999995</v>
      </c>
      <c r="Q156" s="24"/>
      <c r="R156" s="24"/>
      <c r="S156" s="24">
        <f>+R156+Q156</f>
        <v>0</v>
      </c>
      <c r="T156" s="24">
        <f>+S156+P156</f>
        <v>38.419999999999995</v>
      </c>
    </row>
    <row r="157" spans="1:20" ht="12.75" customHeight="1" x14ac:dyDescent="0.2">
      <c r="A157" s="167"/>
      <c r="B157" s="35" t="s">
        <v>427</v>
      </c>
      <c r="C157" s="26" t="s">
        <v>131</v>
      </c>
      <c r="D157" s="162">
        <v>101</v>
      </c>
      <c r="E157" s="24">
        <v>3.88</v>
      </c>
      <c r="F157" s="24">
        <v>0.4</v>
      </c>
      <c r="G157" s="24">
        <v>1.31</v>
      </c>
      <c r="H157" s="24">
        <f t="shared" si="20"/>
        <v>5.59</v>
      </c>
      <c r="I157" s="24">
        <v>1</v>
      </c>
      <c r="J157" s="24"/>
      <c r="K157" s="24">
        <f t="shared" si="21"/>
        <v>6.59</v>
      </c>
      <c r="L157" s="24">
        <v>0.4</v>
      </c>
      <c r="M157" s="24">
        <v>43.97</v>
      </c>
      <c r="N157" s="24">
        <v>28.03</v>
      </c>
      <c r="O157" s="24">
        <f t="shared" si="22"/>
        <v>72.400000000000006</v>
      </c>
      <c r="P157" s="24">
        <f t="shared" si="23"/>
        <v>78.990000000000009</v>
      </c>
      <c r="Q157" s="24"/>
      <c r="R157" s="24">
        <v>6.6</v>
      </c>
      <c r="S157" s="24">
        <f t="shared" si="24"/>
        <v>6.6</v>
      </c>
      <c r="T157" s="24">
        <f t="shared" si="25"/>
        <v>85.59</v>
      </c>
    </row>
    <row r="158" spans="1:20" ht="12.75" customHeight="1" x14ac:dyDescent="0.2">
      <c r="A158" s="167"/>
      <c r="B158" s="35"/>
      <c r="C158" s="26" t="s">
        <v>128</v>
      </c>
      <c r="D158" s="162">
        <v>16</v>
      </c>
      <c r="E158" s="24">
        <v>3.53</v>
      </c>
      <c r="F158" s="24">
        <v>0.13</v>
      </c>
      <c r="G158" s="24"/>
      <c r="H158" s="24">
        <f t="shared" ref="H158:H221" si="26">+G158+F158+E158</f>
        <v>3.6599999999999997</v>
      </c>
      <c r="I158" s="24"/>
      <c r="J158" s="24"/>
      <c r="K158" s="24">
        <f t="shared" ref="K158:K221" si="27">+J158+I158+H158</f>
        <v>3.6599999999999997</v>
      </c>
      <c r="L158" s="24"/>
      <c r="M158" s="24">
        <v>0.6</v>
      </c>
      <c r="N158" s="24">
        <v>1.91</v>
      </c>
      <c r="O158" s="24">
        <f t="shared" si="22"/>
        <v>2.5099999999999998</v>
      </c>
      <c r="P158" s="24">
        <f t="shared" si="23"/>
        <v>6.17</v>
      </c>
      <c r="Q158" s="24">
        <v>0.15</v>
      </c>
      <c r="R158" s="24">
        <v>0.01</v>
      </c>
      <c r="S158" s="24">
        <f t="shared" si="24"/>
        <v>0.16</v>
      </c>
      <c r="T158" s="24">
        <f t="shared" si="25"/>
        <v>6.33</v>
      </c>
    </row>
    <row r="159" spans="1:20" ht="12.75" customHeight="1" x14ac:dyDescent="0.2">
      <c r="A159" s="167"/>
      <c r="B159" s="35"/>
      <c r="C159" s="26" t="s">
        <v>152</v>
      </c>
      <c r="D159" s="162">
        <v>10</v>
      </c>
      <c r="E159" s="24"/>
      <c r="F159" s="24"/>
      <c r="G159" s="24"/>
      <c r="H159" s="24">
        <f t="shared" si="26"/>
        <v>0</v>
      </c>
      <c r="I159" s="24"/>
      <c r="J159" s="24"/>
      <c r="K159" s="24">
        <f t="shared" si="27"/>
        <v>0</v>
      </c>
      <c r="L159" s="24"/>
      <c r="M159" s="24">
        <v>3.6</v>
      </c>
      <c r="N159" s="24">
        <v>3.21</v>
      </c>
      <c r="O159" s="24">
        <f t="shared" ref="O159:O221" si="28">+N159+M159+L159</f>
        <v>6.8100000000000005</v>
      </c>
      <c r="P159" s="24">
        <f t="shared" ref="P159:P221" si="29">+O159+K159</f>
        <v>6.8100000000000005</v>
      </c>
      <c r="Q159" s="24"/>
      <c r="R159" s="24"/>
      <c r="S159" s="24">
        <f t="shared" ref="S159:S221" si="30">+R159+Q159</f>
        <v>0</v>
      </c>
      <c r="T159" s="24">
        <f t="shared" ref="T159:T221" si="31">+S159+P159</f>
        <v>6.8100000000000005</v>
      </c>
    </row>
    <row r="160" spans="1:20" ht="12.75" customHeight="1" x14ac:dyDescent="0.2">
      <c r="A160" s="167"/>
      <c r="B160" s="35"/>
      <c r="C160" s="26" t="s">
        <v>160</v>
      </c>
      <c r="D160" s="162">
        <v>34</v>
      </c>
      <c r="E160" s="24">
        <v>2.89</v>
      </c>
      <c r="F160" s="24">
        <v>0.53</v>
      </c>
      <c r="G160" s="24">
        <v>0.08</v>
      </c>
      <c r="H160" s="24">
        <f t="shared" si="26"/>
        <v>3.5</v>
      </c>
      <c r="I160" s="24">
        <v>1.2</v>
      </c>
      <c r="J160" s="24">
        <v>0.1</v>
      </c>
      <c r="K160" s="24">
        <f t="shared" si="27"/>
        <v>4.8</v>
      </c>
      <c r="L160" s="24"/>
      <c r="M160" s="24">
        <v>3.37</v>
      </c>
      <c r="N160" s="24">
        <v>9.26</v>
      </c>
      <c r="O160" s="24">
        <f t="shared" si="28"/>
        <v>12.629999999999999</v>
      </c>
      <c r="P160" s="24">
        <f t="shared" si="29"/>
        <v>17.43</v>
      </c>
      <c r="Q160" s="24">
        <v>0.5</v>
      </c>
      <c r="R160" s="24">
        <v>9.3000000000000007</v>
      </c>
      <c r="S160" s="24">
        <f t="shared" si="30"/>
        <v>9.8000000000000007</v>
      </c>
      <c r="T160" s="24">
        <f t="shared" si="31"/>
        <v>27.23</v>
      </c>
    </row>
    <row r="161" spans="1:20" ht="12.75" customHeight="1" x14ac:dyDescent="0.2">
      <c r="A161" s="167"/>
      <c r="B161" s="35"/>
      <c r="C161" s="26" t="s">
        <v>113</v>
      </c>
      <c r="D161" s="162">
        <v>52</v>
      </c>
      <c r="E161" s="24">
        <v>8.6300000000000008</v>
      </c>
      <c r="F161" s="24">
        <v>1.1599999999999999</v>
      </c>
      <c r="G161" s="24">
        <v>1.65</v>
      </c>
      <c r="H161" s="24">
        <f t="shared" si="26"/>
        <v>11.440000000000001</v>
      </c>
      <c r="I161" s="24"/>
      <c r="J161" s="24">
        <v>0.24</v>
      </c>
      <c r="K161" s="24">
        <f t="shared" si="27"/>
        <v>11.680000000000001</v>
      </c>
      <c r="L161" s="24">
        <v>1.2</v>
      </c>
      <c r="M161" s="24">
        <v>8.85</v>
      </c>
      <c r="N161" s="24">
        <v>4.01</v>
      </c>
      <c r="O161" s="24">
        <f t="shared" si="28"/>
        <v>14.059999999999999</v>
      </c>
      <c r="P161" s="24">
        <f t="shared" si="29"/>
        <v>25.740000000000002</v>
      </c>
      <c r="Q161" s="24"/>
      <c r="R161" s="24">
        <v>1.79</v>
      </c>
      <c r="S161" s="24">
        <f t="shared" si="30"/>
        <v>1.79</v>
      </c>
      <c r="T161" s="24">
        <f t="shared" si="31"/>
        <v>27.53</v>
      </c>
    </row>
    <row r="162" spans="1:20" ht="12.75" customHeight="1" x14ac:dyDescent="0.2">
      <c r="A162" s="167"/>
      <c r="B162" s="35"/>
      <c r="C162" s="26" t="s">
        <v>159</v>
      </c>
      <c r="D162" s="162">
        <v>13</v>
      </c>
      <c r="E162" s="24">
        <v>0.22</v>
      </c>
      <c r="F162" s="24"/>
      <c r="G162" s="24"/>
      <c r="H162" s="24">
        <f t="shared" si="26"/>
        <v>0.22</v>
      </c>
      <c r="I162" s="24"/>
      <c r="J162" s="24"/>
      <c r="K162" s="24">
        <f t="shared" si="27"/>
        <v>0.22</v>
      </c>
      <c r="L162" s="24"/>
      <c r="M162" s="26">
        <v>0.99</v>
      </c>
      <c r="N162" s="26">
        <v>7.0000000000000007E-2</v>
      </c>
      <c r="O162" s="24">
        <f t="shared" si="28"/>
        <v>1.06</v>
      </c>
      <c r="P162" s="24">
        <f t="shared" si="29"/>
        <v>1.28</v>
      </c>
      <c r="Q162" s="26"/>
      <c r="R162" s="26">
        <v>0.5</v>
      </c>
      <c r="S162" s="24">
        <f t="shared" si="30"/>
        <v>0.5</v>
      </c>
      <c r="T162" s="24">
        <f t="shared" si="31"/>
        <v>1.78</v>
      </c>
    </row>
    <row r="163" spans="1:20" ht="12.75" customHeight="1" x14ac:dyDescent="0.2">
      <c r="A163" s="167"/>
      <c r="B163" s="35"/>
      <c r="C163" s="26" t="s">
        <v>143</v>
      </c>
      <c r="D163" s="162">
        <v>23</v>
      </c>
      <c r="E163" s="24">
        <v>2.08</v>
      </c>
      <c r="F163" s="24">
        <v>1</v>
      </c>
      <c r="G163" s="24"/>
      <c r="H163" s="24">
        <f t="shared" si="26"/>
        <v>3.08</v>
      </c>
      <c r="I163" s="24"/>
      <c r="J163" s="24"/>
      <c r="K163" s="24">
        <f t="shared" si="27"/>
        <v>3.08</v>
      </c>
      <c r="L163" s="24">
        <v>2</v>
      </c>
      <c r="M163" s="24">
        <v>48.48</v>
      </c>
      <c r="N163" s="24">
        <v>34.93</v>
      </c>
      <c r="O163" s="24">
        <f t="shared" si="28"/>
        <v>85.41</v>
      </c>
      <c r="P163" s="24">
        <f t="shared" si="29"/>
        <v>88.49</v>
      </c>
      <c r="Q163" s="24"/>
      <c r="R163" s="24">
        <v>6.06</v>
      </c>
      <c r="S163" s="24">
        <f t="shared" si="30"/>
        <v>6.06</v>
      </c>
      <c r="T163" s="24">
        <f t="shared" si="31"/>
        <v>94.55</v>
      </c>
    </row>
    <row r="164" spans="1:20" ht="12.75" customHeight="1" x14ac:dyDescent="0.2">
      <c r="A164" s="167"/>
      <c r="B164" s="35"/>
      <c r="C164" s="26" t="s">
        <v>153</v>
      </c>
      <c r="D164" s="162">
        <v>6</v>
      </c>
      <c r="E164" s="24"/>
      <c r="F164" s="24"/>
      <c r="G164" s="24"/>
      <c r="H164" s="24">
        <f t="shared" si="26"/>
        <v>0</v>
      </c>
      <c r="I164" s="24">
        <v>7.91</v>
      </c>
      <c r="J164" s="24"/>
      <c r="K164" s="24">
        <f t="shared" si="27"/>
        <v>7.91</v>
      </c>
      <c r="L164" s="24">
        <v>2.15</v>
      </c>
      <c r="M164" s="24"/>
      <c r="N164" s="24"/>
      <c r="O164" s="24">
        <f t="shared" si="28"/>
        <v>2.15</v>
      </c>
      <c r="P164" s="24">
        <f t="shared" si="29"/>
        <v>10.06</v>
      </c>
      <c r="Q164" s="24"/>
      <c r="R164" s="24"/>
      <c r="S164" s="24">
        <f t="shared" si="30"/>
        <v>0</v>
      </c>
      <c r="T164" s="24">
        <f t="shared" si="31"/>
        <v>10.06</v>
      </c>
    </row>
    <row r="165" spans="1:20" ht="12.75" customHeight="1" x14ac:dyDescent="0.2">
      <c r="A165" s="167"/>
      <c r="B165" s="35"/>
      <c r="C165" s="163" t="s">
        <v>410</v>
      </c>
      <c r="D165" s="64"/>
      <c r="E165" s="36"/>
      <c r="F165" s="36"/>
      <c r="G165" s="36"/>
      <c r="H165" s="36">
        <f t="shared" si="26"/>
        <v>0</v>
      </c>
      <c r="I165" s="36"/>
      <c r="J165" s="36"/>
      <c r="K165" s="36">
        <f t="shared" si="27"/>
        <v>0</v>
      </c>
      <c r="L165" s="36"/>
      <c r="M165" s="36"/>
      <c r="N165" s="36"/>
      <c r="O165" s="36">
        <f t="shared" si="28"/>
        <v>0</v>
      </c>
      <c r="P165" s="36">
        <f t="shared" si="29"/>
        <v>0</v>
      </c>
      <c r="Q165" s="36"/>
      <c r="R165" s="36"/>
      <c r="S165" s="36">
        <f t="shared" si="30"/>
        <v>0</v>
      </c>
      <c r="T165" s="36">
        <f t="shared" si="31"/>
        <v>0</v>
      </c>
    </row>
    <row r="166" spans="1:20" ht="12.75" customHeight="1" x14ac:dyDescent="0.2">
      <c r="A166" s="167"/>
      <c r="B166" s="35"/>
      <c r="C166" s="26" t="s">
        <v>142</v>
      </c>
      <c r="D166" s="162">
        <v>2</v>
      </c>
      <c r="E166" s="24"/>
      <c r="F166" s="24"/>
      <c r="G166" s="24"/>
      <c r="H166" s="24">
        <f t="shared" si="26"/>
        <v>0</v>
      </c>
      <c r="I166" s="24"/>
      <c r="J166" s="24"/>
      <c r="K166" s="24">
        <f t="shared" si="27"/>
        <v>0</v>
      </c>
      <c r="L166" s="24"/>
      <c r="M166" s="24"/>
      <c r="N166" s="24"/>
      <c r="O166" s="24">
        <f t="shared" si="28"/>
        <v>0</v>
      </c>
      <c r="P166" s="24">
        <f t="shared" si="29"/>
        <v>0</v>
      </c>
      <c r="Q166" s="24"/>
      <c r="R166" s="24">
        <v>2.5</v>
      </c>
      <c r="S166" s="24">
        <f t="shared" si="30"/>
        <v>2.5</v>
      </c>
      <c r="T166" s="24">
        <f t="shared" si="31"/>
        <v>2.5</v>
      </c>
    </row>
    <row r="167" spans="1:20" ht="12.75" customHeight="1" x14ac:dyDescent="0.2">
      <c r="A167" s="167"/>
      <c r="B167" s="35"/>
      <c r="C167" s="26" t="s">
        <v>133</v>
      </c>
      <c r="D167" s="162">
        <v>84</v>
      </c>
      <c r="E167" s="24">
        <v>1.2</v>
      </c>
      <c r="F167" s="24">
        <v>13.2</v>
      </c>
      <c r="G167" s="24"/>
      <c r="H167" s="24">
        <f t="shared" si="26"/>
        <v>14.399999999999999</v>
      </c>
      <c r="I167" s="24">
        <v>11.79</v>
      </c>
      <c r="J167" s="24"/>
      <c r="K167" s="24">
        <f t="shared" si="27"/>
        <v>26.189999999999998</v>
      </c>
      <c r="L167" s="24">
        <v>0.02</v>
      </c>
      <c r="M167" s="24">
        <v>37.619999999999997</v>
      </c>
      <c r="N167" s="24">
        <v>35.22</v>
      </c>
      <c r="O167" s="24">
        <f t="shared" si="28"/>
        <v>72.86</v>
      </c>
      <c r="P167" s="24">
        <f t="shared" si="29"/>
        <v>99.05</v>
      </c>
      <c r="Q167" s="24">
        <v>2.8</v>
      </c>
      <c r="R167" s="24">
        <v>266.02</v>
      </c>
      <c r="S167" s="24">
        <f t="shared" si="30"/>
        <v>268.82</v>
      </c>
      <c r="T167" s="24">
        <f t="shared" si="31"/>
        <v>367.87</v>
      </c>
    </row>
    <row r="168" spans="1:20" ht="12.75" customHeight="1" x14ac:dyDescent="0.2">
      <c r="A168" s="167"/>
      <c r="B168" s="35"/>
      <c r="C168" s="26" t="s">
        <v>134</v>
      </c>
      <c r="D168" s="162">
        <v>19</v>
      </c>
      <c r="E168" s="24">
        <v>0.5</v>
      </c>
      <c r="F168" s="24"/>
      <c r="G168" s="24"/>
      <c r="H168" s="24">
        <f t="shared" si="26"/>
        <v>0.5</v>
      </c>
      <c r="I168" s="24">
        <v>0.99</v>
      </c>
      <c r="J168" s="24"/>
      <c r="K168" s="24">
        <f t="shared" si="27"/>
        <v>1.49</v>
      </c>
      <c r="L168" s="24">
        <v>0.05</v>
      </c>
      <c r="M168" s="24">
        <v>68.7</v>
      </c>
      <c r="N168" s="24">
        <v>0.2</v>
      </c>
      <c r="O168" s="24">
        <f t="shared" si="28"/>
        <v>68.95</v>
      </c>
      <c r="P168" s="24">
        <f t="shared" si="29"/>
        <v>70.44</v>
      </c>
      <c r="Q168" s="24"/>
      <c r="R168" s="24">
        <v>0.77</v>
      </c>
      <c r="S168" s="24">
        <f t="shared" si="30"/>
        <v>0.77</v>
      </c>
      <c r="T168" s="24">
        <f t="shared" si="31"/>
        <v>71.209999999999994</v>
      </c>
    </row>
    <row r="169" spans="1:20" ht="12.75" customHeight="1" x14ac:dyDescent="0.2">
      <c r="A169" s="167"/>
      <c r="B169" s="35"/>
      <c r="C169" s="26" t="s">
        <v>135</v>
      </c>
      <c r="D169" s="162">
        <v>14</v>
      </c>
      <c r="E169" s="24"/>
      <c r="F169" s="24"/>
      <c r="G169" s="24"/>
      <c r="H169" s="24">
        <f t="shared" si="26"/>
        <v>0</v>
      </c>
      <c r="I169" s="24"/>
      <c r="J169" s="24"/>
      <c r="K169" s="24">
        <f t="shared" si="27"/>
        <v>0</v>
      </c>
      <c r="L169" s="24"/>
      <c r="M169" s="24">
        <v>5.79</v>
      </c>
      <c r="N169" s="24">
        <v>7.7</v>
      </c>
      <c r="O169" s="24">
        <f t="shared" si="28"/>
        <v>13.49</v>
      </c>
      <c r="P169" s="24">
        <f t="shared" si="29"/>
        <v>13.49</v>
      </c>
      <c r="Q169" s="24"/>
      <c r="R169" s="24">
        <v>7.64</v>
      </c>
      <c r="S169" s="24">
        <f t="shared" si="30"/>
        <v>7.64</v>
      </c>
      <c r="T169" s="24">
        <f t="shared" si="31"/>
        <v>21.13</v>
      </c>
    </row>
    <row r="170" spans="1:20" ht="12.75" customHeight="1" x14ac:dyDescent="0.2">
      <c r="A170" s="167"/>
      <c r="B170" s="85"/>
      <c r="C170" s="26" t="s">
        <v>110</v>
      </c>
      <c r="D170" s="162">
        <v>1</v>
      </c>
      <c r="E170" s="24"/>
      <c r="F170" s="24"/>
      <c r="G170" s="24"/>
      <c r="H170" s="24">
        <f t="shared" si="26"/>
        <v>0</v>
      </c>
      <c r="I170" s="24"/>
      <c r="J170" s="24"/>
      <c r="K170" s="24">
        <f t="shared" si="27"/>
        <v>0</v>
      </c>
      <c r="L170" s="24"/>
      <c r="M170" s="24">
        <v>0.05</v>
      </c>
      <c r="N170" s="24"/>
      <c r="O170" s="24">
        <f t="shared" si="28"/>
        <v>0.05</v>
      </c>
      <c r="P170" s="24">
        <f t="shared" si="29"/>
        <v>0.05</v>
      </c>
      <c r="Q170" s="24"/>
      <c r="R170" s="24">
        <v>0.35</v>
      </c>
      <c r="S170" s="24">
        <f t="shared" si="30"/>
        <v>0.35</v>
      </c>
      <c r="T170" s="24">
        <f t="shared" si="31"/>
        <v>0.39999999999999997</v>
      </c>
    </row>
    <row r="171" spans="1:20" ht="12.75" customHeight="1" x14ac:dyDescent="0.2">
      <c r="A171" s="167"/>
      <c r="B171" s="35" t="s">
        <v>118</v>
      </c>
      <c r="C171" s="26" t="s">
        <v>118</v>
      </c>
      <c r="D171" s="162">
        <v>29</v>
      </c>
      <c r="E171" s="24">
        <v>0.01</v>
      </c>
      <c r="F171" s="24"/>
      <c r="G171" s="24">
        <v>0.1</v>
      </c>
      <c r="H171" s="24">
        <f t="shared" si="26"/>
        <v>0.11</v>
      </c>
      <c r="I171" s="24">
        <v>7.0000000000000007E-2</v>
      </c>
      <c r="J171" s="24"/>
      <c r="K171" s="24">
        <f t="shared" si="27"/>
        <v>0.18</v>
      </c>
      <c r="L171" s="24"/>
      <c r="M171" s="24">
        <v>2.21</v>
      </c>
      <c r="N171" s="24">
        <v>2.35</v>
      </c>
      <c r="O171" s="24">
        <f t="shared" si="28"/>
        <v>4.5600000000000005</v>
      </c>
      <c r="P171" s="24">
        <f t="shared" si="29"/>
        <v>4.74</v>
      </c>
      <c r="Q171" s="24"/>
      <c r="R171" s="24"/>
      <c r="S171" s="24">
        <f t="shared" si="30"/>
        <v>0</v>
      </c>
      <c r="T171" s="24">
        <f t="shared" si="31"/>
        <v>4.74</v>
      </c>
    </row>
    <row r="172" spans="1:20" ht="12.75" customHeight="1" x14ac:dyDescent="0.2">
      <c r="A172" s="167"/>
      <c r="B172" s="35"/>
      <c r="C172" s="26" t="s">
        <v>155</v>
      </c>
      <c r="D172" s="162">
        <v>30</v>
      </c>
      <c r="E172" s="24">
        <v>0.2</v>
      </c>
      <c r="F172" s="24">
        <v>0.02</v>
      </c>
      <c r="G172" s="24">
        <v>0.24</v>
      </c>
      <c r="H172" s="24">
        <f t="shared" si="26"/>
        <v>0.46</v>
      </c>
      <c r="I172" s="24">
        <v>0.05</v>
      </c>
      <c r="J172" s="24"/>
      <c r="K172" s="24">
        <f t="shared" si="27"/>
        <v>0.51</v>
      </c>
      <c r="L172" s="24"/>
      <c r="M172" s="24">
        <v>7.58</v>
      </c>
      <c r="N172" s="24">
        <v>4.9800000000000004</v>
      </c>
      <c r="O172" s="24">
        <f t="shared" si="28"/>
        <v>12.56</v>
      </c>
      <c r="P172" s="24">
        <f t="shared" si="29"/>
        <v>13.07</v>
      </c>
      <c r="Q172" s="24"/>
      <c r="R172" s="24"/>
      <c r="S172" s="24">
        <f t="shared" si="30"/>
        <v>0</v>
      </c>
      <c r="T172" s="24">
        <f t="shared" si="31"/>
        <v>13.07</v>
      </c>
    </row>
    <row r="173" spans="1:20" ht="12.75" customHeight="1" x14ac:dyDescent="0.2">
      <c r="A173" s="167"/>
      <c r="B173" s="35"/>
      <c r="C173" s="163" t="s">
        <v>411</v>
      </c>
      <c r="D173" s="64">
        <v>6</v>
      </c>
      <c r="E173" s="36">
        <v>0.05</v>
      </c>
      <c r="F173" s="36"/>
      <c r="G173" s="36">
        <v>0.05</v>
      </c>
      <c r="H173" s="36">
        <f t="shared" si="26"/>
        <v>0.1</v>
      </c>
      <c r="I173" s="36"/>
      <c r="J173" s="36"/>
      <c r="K173" s="36">
        <f t="shared" si="27"/>
        <v>0.1</v>
      </c>
      <c r="L173" s="36"/>
      <c r="M173" s="36">
        <v>1.04</v>
      </c>
      <c r="N173" s="36">
        <v>6.76</v>
      </c>
      <c r="O173" s="36">
        <f t="shared" si="28"/>
        <v>7.8</v>
      </c>
      <c r="P173" s="36">
        <f t="shared" si="29"/>
        <v>7.8999999999999995</v>
      </c>
      <c r="Q173" s="36"/>
      <c r="R173" s="36"/>
      <c r="S173" s="36">
        <f t="shared" si="30"/>
        <v>0</v>
      </c>
      <c r="T173" s="36">
        <f t="shared" si="31"/>
        <v>7.8999999999999995</v>
      </c>
    </row>
    <row r="174" spans="1:20" ht="12.75" customHeight="1" x14ac:dyDescent="0.2">
      <c r="A174" s="167"/>
      <c r="B174" s="35"/>
      <c r="C174" s="26" t="s">
        <v>139</v>
      </c>
      <c r="D174" s="162">
        <v>66</v>
      </c>
      <c r="E174" s="24">
        <v>0.48</v>
      </c>
      <c r="F174" s="24">
        <v>2.65</v>
      </c>
      <c r="G174" s="24">
        <v>0.9</v>
      </c>
      <c r="H174" s="24">
        <f t="shared" si="26"/>
        <v>4.0299999999999994</v>
      </c>
      <c r="I174" s="24">
        <v>2.2000000000000002</v>
      </c>
      <c r="J174" s="24"/>
      <c r="K174" s="24">
        <f t="shared" si="27"/>
        <v>6.2299999999999995</v>
      </c>
      <c r="L174" s="24">
        <v>0.27</v>
      </c>
      <c r="M174" s="24">
        <v>29.89</v>
      </c>
      <c r="N174" s="24">
        <v>1.07</v>
      </c>
      <c r="O174" s="24">
        <f t="shared" si="28"/>
        <v>31.23</v>
      </c>
      <c r="P174" s="24">
        <f t="shared" si="29"/>
        <v>37.46</v>
      </c>
      <c r="Q174" s="24"/>
      <c r="R174" s="24">
        <v>0.95</v>
      </c>
      <c r="S174" s="24">
        <f t="shared" si="30"/>
        <v>0.95</v>
      </c>
      <c r="T174" s="24">
        <f t="shared" si="31"/>
        <v>38.410000000000004</v>
      </c>
    </row>
    <row r="175" spans="1:20" ht="12.75" customHeight="1" x14ac:dyDescent="0.2">
      <c r="A175" s="167"/>
      <c r="B175" s="35"/>
      <c r="C175" s="26" t="s">
        <v>157</v>
      </c>
      <c r="D175" s="162">
        <v>104</v>
      </c>
      <c r="E175" s="24">
        <v>1.1200000000000001</v>
      </c>
      <c r="F175" s="24">
        <v>1.51</v>
      </c>
      <c r="G175" s="24">
        <v>0.4</v>
      </c>
      <c r="H175" s="24">
        <f t="shared" si="26"/>
        <v>3.0300000000000002</v>
      </c>
      <c r="I175" s="24">
        <v>11.3</v>
      </c>
      <c r="J175" s="24"/>
      <c r="K175" s="24">
        <f t="shared" si="27"/>
        <v>14.330000000000002</v>
      </c>
      <c r="L175" s="24">
        <v>2.25</v>
      </c>
      <c r="M175" s="24">
        <v>23.63</v>
      </c>
      <c r="N175" s="24">
        <v>2.31</v>
      </c>
      <c r="O175" s="24">
        <f t="shared" si="28"/>
        <v>28.189999999999998</v>
      </c>
      <c r="P175" s="24">
        <f t="shared" si="29"/>
        <v>42.519999999999996</v>
      </c>
      <c r="Q175" s="24"/>
      <c r="R175" s="24">
        <v>6.49</v>
      </c>
      <c r="S175" s="24">
        <f t="shared" si="30"/>
        <v>6.49</v>
      </c>
      <c r="T175" s="24">
        <f t="shared" si="31"/>
        <v>49.01</v>
      </c>
    </row>
    <row r="176" spans="1:20" ht="12.75" customHeight="1" x14ac:dyDescent="0.2">
      <c r="A176" s="167"/>
      <c r="B176" s="35"/>
      <c r="C176" s="26" t="s">
        <v>126</v>
      </c>
      <c r="D176" s="162">
        <v>51</v>
      </c>
      <c r="E176" s="24">
        <v>1.24</v>
      </c>
      <c r="F176" s="24">
        <v>1.19</v>
      </c>
      <c r="G176" s="24"/>
      <c r="H176" s="24">
        <f t="shared" si="26"/>
        <v>2.4299999999999997</v>
      </c>
      <c r="I176" s="24">
        <v>5.53</v>
      </c>
      <c r="J176" s="24"/>
      <c r="K176" s="24">
        <f t="shared" si="27"/>
        <v>7.96</v>
      </c>
      <c r="L176" s="24"/>
      <c r="M176" s="24">
        <v>8.6</v>
      </c>
      <c r="N176" s="24">
        <v>5.53</v>
      </c>
      <c r="O176" s="24">
        <f t="shared" si="28"/>
        <v>14.129999999999999</v>
      </c>
      <c r="P176" s="24">
        <f t="shared" si="29"/>
        <v>22.09</v>
      </c>
      <c r="Q176" s="24"/>
      <c r="R176" s="24">
        <v>5</v>
      </c>
      <c r="S176" s="24">
        <f t="shared" si="30"/>
        <v>5</v>
      </c>
      <c r="T176" s="24">
        <f t="shared" si="31"/>
        <v>27.09</v>
      </c>
    </row>
    <row r="177" spans="1:21" ht="12.75" customHeight="1" x14ac:dyDescent="0.2">
      <c r="A177" s="167"/>
      <c r="B177" s="35"/>
      <c r="C177" s="26" t="s">
        <v>127</v>
      </c>
      <c r="D177" s="162">
        <v>19</v>
      </c>
      <c r="E177" s="24">
        <v>0.96</v>
      </c>
      <c r="F177" s="24"/>
      <c r="G177" s="24"/>
      <c r="H177" s="24">
        <f t="shared" si="26"/>
        <v>0.96</v>
      </c>
      <c r="I177" s="24">
        <v>0.8</v>
      </c>
      <c r="J177" s="24"/>
      <c r="K177" s="24">
        <f t="shared" si="27"/>
        <v>1.76</v>
      </c>
      <c r="L177" s="24"/>
      <c r="M177" s="24">
        <v>13.28</v>
      </c>
      <c r="N177" s="24">
        <v>0.7</v>
      </c>
      <c r="O177" s="24">
        <f t="shared" si="28"/>
        <v>13.979999999999999</v>
      </c>
      <c r="P177" s="24">
        <f t="shared" si="29"/>
        <v>15.739999999999998</v>
      </c>
      <c r="Q177" s="24"/>
      <c r="R177" s="24"/>
      <c r="S177" s="24">
        <f t="shared" si="30"/>
        <v>0</v>
      </c>
      <c r="T177" s="24">
        <f t="shared" si="31"/>
        <v>15.739999999999998</v>
      </c>
    </row>
    <row r="178" spans="1:21" ht="12.75" customHeight="1" x14ac:dyDescent="0.2">
      <c r="A178" s="167"/>
      <c r="B178" s="35"/>
      <c r="C178" s="26" t="s">
        <v>154</v>
      </c>
      <c r="D178" s="162">
        <v>12</v>
      </c>
      <c r="E178" s="24">
        <v>2.5</v>
      </c>
      <c r="F178" s="24"/>
      <c r="G178" s="24"/>
      <c r="H178" s="24">
        <f t="shared" si="26"/>
        <v>2.5</v>
      </c>
      <c r="I178" s="24">
        <v>0.3</v>
      </c>
      <c r="J178" s="24"/>
      <c r="K178" s="24">
        <f t="shared" si="27"/>
        <v>2.8</v>
      </c>
      <c r="L178" s="24"/>
      <c r="M178" s="24">
        <v>1.97</v>
      </c>
      <c r="N178" s="24">
        <v>1.58</v>
      </c>
      <c r="O178" s="24">
        <f t="shared" si="28"/>
        <v>3.55</v>
      </c>
      <c r="P178" s="24">
        <f t="shared" si="29"/>
        <v>6.35</v>
      </c>
      <c r="Q178" s="24"/>
      <c r="R178" s="24"/>
      <c r="S178" s="24">
        <f t="shared" si="30"/>
        <v>0</v>
      </c>
      <c r="T178" s="24">
        <f t="shared" si="31"/>
        <v>6.35</v>
      </c>
    </row>
    <row r="179" spans="1:21" ht="12.75" customHeight="1" x14ac:dyDescent="0.2">
      <c r="A179" s="167"/>
      <c r="B179" s="35"/>
      <c r="C179" s="26" t="s">
        <v>132</v>
      </c>
      <c r="D179" s="162">
        <v>113</v>
      </c>
      <c r="E179" s="24"/>
      <c r="F179" s="24"/>
      <c r="G179" s="24"/>
      <c r="H179" s="24">
        <f t="shared" si="26"/>
        <v>0</v>
      </c>
      <c r="I179" s="24"/>
      <c r="J179" s="24"/>
      <c r="K179" s="24">
        <f t="shared" si="27"/>
        <v>0</v>
      </c>
      <c r="L179" s="24"/>
      <c r="M179" s="24">
        <v>11.25</v>
      </c>
      <c r="N179" s="24"/>
      <c r="O179" s="24">
        <f t="shared" si="28"/>
        <v>11.25</v>
      </c>
      <c r="P179" s="24">
        <f t="shared" si="29"/>
        <v>11.25</v>
      </c>
      <c r="Q179" s="24"/>
      <c r="R179" s="24">
        <v>0.15</v>
      </c>
      <c r="S179" s="24">
        <f t="shared" si="30"/>
        <v>0.15</v>
      </c>
      <c r="T179" s="24">
        <f t="shared" si="31"/>
        <v>11.4</v>
      </c>
    </row>
    <row r="180" spans="1:21" ht="12.75" customHeight="1" x14ac:dyDescent="0.2">
      <c r="A180" s="167"/>
      <c r="B180" s="35"/>
      <c r="C180" s="26" t="s">
        <v>120</v>
      </c>
      <c r="D180" s="162">
        <v>59</v>
      </c>
      <c r="E180" s="24"/>
      <c r="F180" s="24">
        <v>0.02</v>
      </c>
      <c r="G180" s="24">
        <v>0.05</v>
      </c>
      <c r="H180" s="24">
        <f t="shared" si="26"/>
        <v>7.0000000000000007E-2</v>
      </c>
      <c r="I180" s="24">
        <v>0.25</v>
      </c>
      <c r="J180" s="24"/>
      <c r="K180" s="24">
        <f t="shared" si="27"/>
        <v>0.32</v>
      </c>
      <c r="L180" s="24"/>
      <c r="M180" s="24">
        <v>9.9</v>
      </c>
      <c r="N180" s="24">
        <v>20.420000000000002</v>
      </c>
      <c r="O180" s="24">
        <f t="shared" si="28"/>
        <v>30.32</v>
      </c>
      <c r="P180" s="24">
        <f t="shared" si="29"/>
        <v>30.64</v>
      </c>
      <c r="Q180" s="24"/>
      <c r="R180" s="24">
        <v>0.01</v>
      </c>
      <c r="S180" s="24">
        <f t="shared" si="30"/>
        <v>0.01</v>
      </c>
      <c r="T180" s="24">
        <f t="shared" si="31"/>
        <v>30.650000000000002</v>
      </c>
    </row>
    <row r="181" spans="1:21" ht="12.75" customHeight="1" x14ac:dyDescent="0.2">
      <c r="A181" s="167"/>
      <c r="B181" s="35"/>
      <c r="C181" s="26" t="s">
        <v>151</v>
      </c>
      <c r="D181" s="162">
        <v>35</v>
      </c>
      <c r="E181" s="24">
        <v>0.02</v>
      </c>
      <c r="F181" s="24">
        <v>0.4</v>
      </c>
      <c r="G181" s="24">
        <v>1.5</v>
      </c>
      <c r="H181" s="24">
        <f t="shared" si="26"/>
        <v>1.92</v>
      </c>
      <c r="I181" s="24">
        <v>0.48</v>
      </c>
      <c r="J181" s="24"/>
      <c r="K181" s="24">
        <f t="shared" si="27"/>
        <v>2.4</v>
      </c>
      <c r="L181" s="24"/>
      <c r="M181" s="24">
        <v>2.4</v>
      </c>
      <c r="N181" s="24">
        <v>5.25</v>
      </c>
      <c r="O181" s="24">
        <f t="shared" si="28"/>
        <v>7.65</v>
      </c>
      <c r="P181" s="24">
        <f t="shared" si="29"/>
        <v>10.050000000000001</v>
      </c>
      <c r="Q181" s="24"/>
      <c r="R181" s="24">
        <v>7.54</v>
      </c>
      <c r="S181" s="24">
        <f t="shared" si="30"/>
        <v>7.54</v>
      </c>
      <c r="T181" s="24">
        <f t="shared" si="31"/>
        <v>17.59</v>
      </c>
    </row>
    <row r="182" spans="1:21" ht="12.75" customHeight="1" x14ac:dyDescent="0.2">
      <c r="A182" s="167"/>
      <c r="B182" s="85"/>
      <c r="C182" s="26" t="s">
        <v>122</v>
      </c>
      <c r="D182" s="162">
        <v>4</v>
      </c>
      <c r="E182" s="24"/>
      <c r="F182" s="24"/>
      <c r="G182" s="24">
        <v>0.06</v>
      </c>
      <c r="H182" s="24">
        <f t="shared" si="26"/>
        <v>0.06</v>
      </c>
      <c r="I182" s="24">
        <v>0.2</v>
      </c>
      <c r="J182" s="24"/>
      <c r="K182" s="24">
        <f t="shared" si="27"/>
        <v>0.26</v>
      </c>
      <c r="L182" s="24"/>
      <c r="M182" s="24">
        <v>0.18</v>
      </c>
      <c r="N182" s="24">
        <v>0.05</v>
      </c>
      <c r="O182" s="24">
        <f t="shared" si="28"/>
        <v>0.22999999999999998</v>
      </c>
      <c r="P182" s="24">
        <f t="shared" si="29"/>
        <v>0.49</v>
      </c>
      <c r="Q182" s="24"/>
      <c r="R182" s="24"/>
      <c r="S182" s="24">
        <f t="shared" si="30"/>
        <v>0</v>
      </c>
      <c r="T182" s="24">
        <f t="shared" si="31"/>
        <v>0.49</v>
      </c>
    </row>
    <row r="183" spans="1:21" ht="12.75" customHeight="1" x14ac:dyDescent="0.2">
      <c r="A183" s="167"/>
      <c r="B183" s="35" t="s">
        <v>111</v>
      </c>
      <c r="C183" s="26" t="s">
        <v>129</v>
      </c>
      <c r="D183" s="162">
        <v>121</v>
      </c>
      <c r="E183" s="24">
        <v>0.72</v>
      </c>
      <c r="F183" s="24">
        <v>0.4</v>
      </c>
      <c r="G183" s="24">
        <v>0.15</v>
      </c>
      <c r="H183" s="24">
        <f t="shared" si="26"/>
        <v>1.27</v>
      </c>
      <c r="I183" s="24">
        <v>2.84</v>
      </c>
      <c r="J183" s="24"/>
      <c r="K183" s="24">
        <f t="shared" si="27"/>
        <v>4.1099999999999994</v>
      </c>
      <c r="L183" s="24">
        <v>0.04</v>
      </c>
      <c r="M183" s="24">
        <v>20.43</v>
      </c>
      <c r="N183" s="24">
        <v>1.98</v>
      </c>
      <c r="O183" s="24">
        <f t="shared" si="28"/>
        <v>22.45</v>
      </c>
      <c r="P183" s="24">
        <f t="shared" si="29"/>
        <v>26.56</v>
      </c>
      <c r="Q183" s="24"/>
      <c r="R183" s="24">
        <v>1.1499999999999999</v>
      </c>
      <c r="S183" s="24">
        <f t="shared" si="30"/>
        <v>1.1499999999999999</v>
      </c>
      <c r="T183" s="24">
        <f t="shared" si="31"/>
        <v>27.709999999999997</v>
      </c>
    </row>
    <row r="184" spans="1:21" ht="12.75" customHeight="1" x14ac:dyDescent="0.2">
      <c r="A184" s="167"/>
      <c r="B184" s="35"/>
      <c r="C184" s="26" t="s">
        <v>121</v>
      </c>
      <c r="D184" s="162">
        <v>259</v>
      </c>
      <c r="E184" s="24"/>
      <c r="F184" s="24">
        <v>0.5</v>
      </c>
      <c r="G184" s="24"/>
      <c r="H184" s="24">
        <f t="shared" si="26"/>
        <v>0.5</v>
      </c>
      <c r="I184" s="24">
        <v>3.11</v>
      </c>
      <c r="J184" s="24"/>
      <c r="K184" s="24">
        <f t="shared" si="27"/>
        <v>3.61</v>
      </c>
      <c r="L184" s="24"/>
      <c r="M184" s="24">
        <v>32.75</v>
      </c>
      <c r="N184" s="24"/>
      <c r="O184" s="24">
        <f t="shared" si="28"/>
        <v>32.75</v>
      </c>
      <c r="P184" s="24">
        <f t="shared" si="29"/>
        <v>36.36</v>
      </c>
      <c r="Q184" s="24"/>
      <c r="R184" s="24">
        <v>0.37</v>
      </c>
      <c r="S184" s="24">
        <f t="shared" si="30"/>
        <v>0.37</v>
      </c>
      <c r="T184" s="24">
        <f t="shared" si="31"/>
        <v>36.729999999999997</v>
      </c>
    </row>
    <row r="185" spans="1:21" ht="12.75" customHeight="1" x14ac:dyDescent="0.2">
      <c r="A185" s="167"/>
      <c r="B185" s="35"/>
      <c r="C185" s="26" t="s">
        <v>111</v>
      </c>
      <c r="D185" s="162">
        <v>64</v>
      </c>
      <c r="E185" s="24">
        <v>5.3</v>
      </c>
      <c r="F185" s="24"/>
      <c r="G185" s="24"/>
      <c r="H185" s="24">
        <f t="shared" si="26"/>
        <v>5.3</v>
      </c>
      <c r="I185" s="24">
        <v>3.93</v>
      </c>
      <c r="J185" s="24"/>
      <c r="K185" s="24">
        <f t="shared" si="27"/>
        <v>9.23</v>
      </c>
      <c r="L185" s="24"/>
      <c r="M185" s="24">
        <v>26.18</v>
      </c>
      <c r="N185" s="24"/>
      <c r="O185" s="24">
        <f t="shared" si="28"/>
        <v>26.18</v>
      </c>
      <c r="P185" s="24">
        <f t="shared" si="29"/>
        <v>35.409999999999997</v>
      </c>
      <c r="Q185" s="24"/>
      <c r="R185" s="24">
        <v>8.0299999999999994</v>
      </c>
      <c r="S185" s="24">
        <f t="shared" si="30"/>
        <v>8.0299999999999994</v>
      </c>
      <c r="T185" s="24">
        <f t="shared" si="31"/>
        <v>43.44</v>
      </c>
    </row>
    <row r="186" spans="1:21" ht="12.75" customHeight="1" x14ac:dyDescent="0.2">
      <c r="A186" s="167"/>
      <c r="B186" s="35"/>
      <c r="C186" s="26" t="s">
        <v>130</v>
      </c>
      <c r="D186" s="162">
        <v>126</v>
      </c>
      <c r="E186" s="24"/>
      <c r="F186" s="24">
        <v>0.2</v>
      </c>
      <c r="G186" s="24">
        <v>7.0000000000000007E-2</v>
      </c>
      <c r="H186" s="24">
        <f t="shared" si="26"/>
        <v>0.27</v>
      </c>
      <c r="I186" s="24">
        <v>5.24</v>
      </c>
      <c r="J186" s="24"/>
      <c r="K186" s="24">
        <f t="shared" si="27"/>
        <v>5.51</v>
      </c>
      <c r="L186" s="24">
        <v>0.13</v>
      </c>
      <c r="M186" s="24">
        <v>11.8</v>
      </c>
      <c r="N186" s="24">
        <v>2.31</v>
      </c>
      <c r="O186" s="24">
        <f t="shared" si="28"/>
        <v>14.240000000000002</v>
      </c>
      <c r="P186" s="24">
        <f t="shared" si="29"/>
        <v>19.75</v>
      </c>
      <c r="Q186" s="24"/>
      <c r="R186" s="24">
        <v>3.01</v>
      </c>
      <c r="S186" s="24">
        <f t="shared" si="30"/>
        <v>3.01</v>
      </c>
      <c r="T186" s="24">
        <f t="shared" si="31"/>
        <v>22.759999999999998</v>
      </c>
    </row>
    <row r="187" spans="1:21" ht="12.75" customHeight="1" x14ac:dyDescent="0.2">
      <c r="A187" s="167"/>
      <c r="B187" s="35"/>
      <c r="C187" s="26" t="s">
        <v>114</v>
      </c>
      <c r="D187" s="162">
        <v>55</v>
      </c>
      <c r="E187" s="24">
        <v>1.72</v>
      </c>
      <c r="F187" s="24">
        <v>2.74</v>
      </c>
      <c r="G187" s="24">
        <v>0.1</v>
      </c>
      <c r="H187" s="24">
        <f t="shared" si="26"/>
        <v>4.5600000000000005</v>
      </c>
      <c r="I187" s="24">
        <v>7.14</v>
      </c>
      <c r="J187" s="24"/>
      <c r="K187" s="24">
        <f t="shared" si="27"/>
        <v>11.7</v>
      </c>
      <c r="L187" s="24"/>
      <c r="M187" s="24">
        <v>8.94</v>
      </c>
      <c r="N187" s="24">
        <v>5.82</v>
      </c>
      <c r="O187" s="24">
        <f t="shared" si="28"/>
        <v>14.76</v>
      </c>
      <c r="P187" s="24">
        <f t="shared" si="29"/>
        <v>26.46</v>
      </c>
      <c r="Q187" s="24"/>
      <c r="R187" s="24">
        <v>3.13</v>
      </c>
      <c r="S187" s="24">
        <f t="shared" si="30"/>
        <v>3.13</v>
      </c>
      <c r="T187" s="24">
        <f t="shared" si="31"/>
        <v>29.59</v>
      </c>
    </row>
    <row r="188" spans="1:21" ht="12.75" customHeight="1" x14ac:dyDescent="0.2">
      <c r="A188" s="167"/>
      <c r="B188" s="35"/>
      <c r="C188" s="26" t="s">
        <v>119</v>
      </c>
      <c r="D188" s="162">
        <v>27</v>
      </c>
      <c r="E188" s="24">
        <v>0.3</v>
      </c>
      <c r="F188" s="24">
        <v>0.69</v>
      </c>
      <c r="G188" s="24"/>
      <c r="H188" s="24">
        <f t="shared" si="26"/>
        <v>0.99</v>
      </c>
      <c r="I188" s="24">
        <v>7.38</v>
      </c>
      <c r="J188" s="24"/>
      <c r="K188" s="24">
        <f t="shared" si="27"/>
        <v>8.3699999999999992</v>
      </c>
      <c r="L188" s="24"/>
      <c r="M188" s="24">
        <v>3.5</v>
      </c>
      <c r="N188" s="24"/>
      <c r="O188" s="24">
        <f t="shared" si="28"/>
        <v>3.5</v>
      </c>
      <c r="P188" s="24">
        <f t="shared" si="29"/>
        <v>11.87</v>
      </c>
      <c r="Q188" s="24"/>
      <c r="R188" s="24">
        <v>0.88</v>
      </c>
      <c r="S188" s="24">
        <f t="shared" si="30"/>
        <v>0.88</v>
      </c>
      <c r="T188" s="24">
        <f t="shared" si="31"/>
        <v>12.75</v>
      </c>
    </row>
    <row r="189" spans="1:21" ht="12.75" customHeight="1" x14ac:dyDescent="0.2">
      <c r="A189" s="167"/>
      <c r="B189" s="35"/>
      <c r="C189" s="165" t="s">
        <v>156</v>
      </c>
      <c r="D189" s="160">
        <v>58</v>
      </c>
      <c r="E189" s="25">
        <v>18.27</v>
      </c>
      <c r="F189" s="25">
        <v>0.6</v>
      </c>
      <c r="G189" s="25">
        <v>0.1</v>
      </c>
      <c r="H189" s="25">
        <f t="shared" si="26"/>
        <v>18.97</v>
      </c>
      <c r="I189" s="25">
        <v>17.21</v>
      </c>
      <c r="J189" s="25"/>
      <c r="K189" s="25">
        <f t="shared" si="27"/>
        <v>36.18</v>
      </c>
      <c r="L189" s="25">
        <v>0.76</v>
      </c>
      <c r="M189" s="25">
        <v>13.48</v>
      </c>
      <c r="N189" s="25">
        <v>3.26</v>
      </c>
      <c r="O189" s="25">
        <f t="shared" si="28"/>
        <v>17.500000000000004</v>
      </c>
      <c r="P189" s="25">
        <f t="shared" si="29"/>
        <v>53.680000000000007</v>
      </c>
      <c r="Q189" s="25"/>
      <c r="R189" s="25">
        <v>2.65</v>
      </c>
      <c r="S189" s="25">
        <f t="shared" si="30"/>
        <v>2.65</v>
      </c>
      <c r="T189" s="25">
        <f t="shared" si="31"/>
        <v>56.330000000000005</v>
      </c>
      <c r="U189" s="10"/>
    </row>
    <row r="190" spans="1:21" ht="12.75" customHeight="1" x14ac:dyDescent="0.25">
      <c r="A190" s="230" t="s">
        <v>0</v>
      </c>
      <c r="B190" s="231"/>
      <c r="C190" s="232" t="s">
        <v>0</v>
      </c>
      <c r="D190" s="53">
        <f>SUM(D136:D189)</f>
        <v>2005</v>
      </c>
      <c r="E190" s="54">
        <f>SUM(E136:E189)</f>
        <v>111.35999999999999</v>
      </c>
      <c r="F190" s="54">
        <f>SUM(F136:F189)</f>
        <v>95.53</v>
      </c>
      <c r="G190" s="54">
        <f>SUM(G136:G189)</f>
        <v>10.38</v>
      </c>
      <c r="H190" s="54">
        <f t="shared" si="26"/>
        <v>217.26999999999998</v>
      </c>
      <c r="I190" s="54">
        <f>SUM(I136:I189)</f>
        <v>213.94000000000003</v>
      </c>
      <c r="J190" s="54">
        <f>SUM(J136:J189)</f>
        <v>0.35</v>
      </c>
      <c r="K190" s="54">
        <f t="shared" si="27"/>
        <v>431.56</v>
      </c>
      <c r="L190" s="54">
        <f>SUM(L136:L189)</f>
        <v>54.870000000000005</v>
      </c>
      <c r="M190" s="54">
        <f>SUM(M136:M189)</f>
        <v>826.04</v>
      </c>
      <c r="N190" s="54">
        <f>SUM(N136:N189)</f>
        <v>569.97</v>
      </c>
      <c r="O190" s="54">
        <f t="shared" si="28"/>
        <v>1450.88</v>
      </c>
      <c r="P190" s="54">
        <f t="shared" si="29"/>
        <v>1882.44</v>
      </c>
      <c r="Q190" s="54">
        <f>SUM(Q136:Q189)</f>
        <v>57.35</v>
      </c>
      <c r="R190" s="54">
        <f>SUM(R136:R189)</f>
        <v>488.14999999999986</v>
      </c>
      <c r="S190" s="54">
        <f t="shared" si="30"/>
        <v>545.49999999999989</v>
      </c>
      <c r="T190" s="55">
        <f t="shared" si="31"/>
        <v>2427.94</v>
      </c>
    </row>
    <row r="191" spans="1:21" ht="12.75" customHeight="1" x14ac:dyDescent="0.2">
      <c r="A191" s="166" t="s">
        <v>8</v>
      </c>
      <c r="B191" s="35" t="s">
        <v>428</v>
      </c>
      <c r="C191" s="161" t="s">
        <v>162</v>
      </c>
      <c r="D191" s="153">
        <v>49</v>
      </c>
      <c r="E191" s="154">
        <v>0.13</v>
      </c>
      <c r="F191" s="154">
        <v>0.75</v>
      </c>
      <c r="G191" s="154"/>
      <c r="H191" s="154">
        <f t="shared" si="26"/>
        <v>0.88</v>
      </c>
      <c r="I191" s="154">
        <v>9.86</v>
      </c>
      <c r="J191" s="154"/>
      <c r="K191" s="154">
        <f t="shared" si="27"/>
        <v>10.74</v>
      </c>
      <c r="L191" s="154"/>
      <c r="M191" s="154">
        <v>12.64</v>
      </c>
      <c r="N191" s="154">
        <v>21.68</v>
      </c>
      <c r="O191" s="154">
        <f t="shared" si="28"/>
        <v>34.32</v>
      </c>
      <c r="P191" s="154">
        <f t="shared" si="29"/>
        <v>45.06</v>
      </c>
      <c r="Q191" s="154"/>
      <c r="R191" s="154">
        <v>6.08</v>
      </c>
      <c r="S191" s="154">
        <f t="shared" si="30"/>
        <v>6.08</v>
      </c>
      <c r="T191" s="154">
        <f t="shared" si="31"/>
        <v>51.14</v>
      </c>
    </row>
    <row r="192" spans="1:21" ht="12.75" customHeight="1" x14ac:dyDescent="0.2">
      <c r="A192" s="167"/>
      <c r="B192" s="35"/>
      <c r="C192" s="26" t="s">
        <v>183</v>
      </c>
      <c r="D192" s="162">
        <v>27</v>
      </c>
      <c r="E192" s="24">
        <v>1.1299999999999999</v>
      </c>
      <c r="F192" s="24">
        <v>2</v>
      </c>
      <c r="G192" s="24"/>
      <c r="H192" s="24">
        <f t="shared" si="26"/>
        <v>3.13</v>
      </c>
      <c r="I192" s="24">
        <v>12.67</v>
      </c>
      <c r="J192" s="24"/>
      <c r="K192" s="24">
        <f t="shared" si="27"/>
        <v>15.8</v>
      </c>
      <c r="L192" s="24">
        <v>0.55000000000000004</v>
      </c>
      <c r="M192" s="24">
        <v>4.3099999999999996</v>
      </c>
      <c r="N192" s="24">
        <v>15.73</v>
      </c>
      <c r="O192" s="24">
        <f t="shared" si="28"/>
        <v>20.59</v>
      </c>
      <c r="P192" s="24">
        <f t="shared" si="29"/>
        <v>36.39</v>
      </c>
      <c r="Q192" s="24"/>
      <c r="R192" s="24">
        <v>0.41</v>
      </c>
      <c r="S192" s="24">
        <f t="shared" si="30"/>
        <v>0.41</v>
      </c>
      <c r="T192" s="24">
        <f t="shared" si="31"/>
        <v>36.799999999999997</v>
      </c>
    </row>
    <row r="193" spans="1:20" ht="12.75" customHeight="1" x14ac:dyDescent="0.2">
      <c r="A193" s="167"/>
      <c r="B193" s="35"/>
      <c r="C193" s="26" t="s">
        <v>175</v>
      </c>
      <c r="D193" s="162">
        <v>11</v>
      </c>
      <c r="E193" s="24">
        <v>4</v>
      </c>
      <c r="F193" s="24"/>
      <c r="G193" s="24">
        <v>0.05</v>
      </c>
      <c r="H193" s="24">
        <f t="shared" si="26"/>
        <v>4.05</v>
      </c>
      <c r="I193" s="24">
        <v>6.95</v>
      </c>
      <c r="J193" s="24"/>
      <c r="K193" s="24">
        <f t="shared" si="27"/>
        <v>11</v>
      </c>
      <c r="L193" s="24"/>
      <c r="M193" s="24">
        <v>0.96</v>
      </c>
      <c r="N193" s="24">
        <v>4.09</v>
      </c>
      <c r="O193" s="24">
        <f t="shared" si="28"/>
        <v>5.05</v>
      </c>
      <c r="P193" s="24">
        <f t="shared" si="29"/>
        <v>16.05</v>
      </c>
      <c r="Q193" s="24">
        <v>18.010000000000002</v>
      </c>
      <c r="R193" s="24">
        <v>3.12</v>
      </c>
      <c r="S193" s="24">
        <f t="shared" si="30"/>
        <v>21.130000000000003</v>
      </c>
      <c r="T193" s="24">
        <f t="shared" si="31"/>
        <v>37.180000000000007</v>
      </c>
    </row>
    <row r="194" spans="1:20" ht="12.75" customHeight="1" x14ac:dyDescent="0.2">
      <c r="A194" s="167"/>
      <c r="B194" s="35"/>
      <c r="C194" s="26" t="s">
        <v>184</v>
      </c>
      <c r="D194" s="162">
        <v>3</v>
      </c>
      <c r="E194" s="24"/>
      <c r="F194" s="24"/>
      <c r="G194" s="24"/>
      <c r="H194" s="24">
        <f t="shared" si="26"/>
        <v>0</v>
      </c>
      <c r="I194" s="24">
        <v>3.03</v>
      </c>
      <c r="J194" s="24"/>
      <c r="K194" s="24">
        <f t="shared" si="27"/>
        <v>3.03</v>
      </c>
      <c r="L194" s="24"/>
      <c r="M194" s="24">
        <v>0.19</v>
      </c>
      <c r="N194" s="24">
        <v>0.08</v>
      </c>
      <c r="O194" s="24">
        <f t="shared" si="28"/>
        <v>0.27</v>
      </c>
      <c r="P194" s="24">
        <f t="shared" si="29"/>
        <v>3.3</v>
      </c>
      <c r="Q194" s="24"/>
      <c r="R194" s="24"/>
      <c r="S194" s="24">
        <f t="shared" si="30"/>
        <v>0</v>
      </c>
      <c r="T194" s="24">
        <f t="shared" si="31"/>
        <v>3.3</v>
      </c>
    </row>
    <row r="195" spans="1:20" ht="12.75" customHeight="1" x14ac:dyDescent="0.2">
      <c r="A195" s="167"/>
      <c r="B195" s="35"/>
      <c r="C195" s="26" t="s">
        <v>164</v>
      </c>
      <c r="D195" s="162">
        <v>67</v>
      </c>
      <c r="E195" s="24">
        <v>0.19</v>
      </c>
      <c r="F195" s="24">
        <v>0.56000000000000005</v>
      </c>
      <c r="G195" s="24"/>
      <c r="H195" s="24">
        <f t="shared" si="26"/>
        <v>0.75</v>
      </c>
      <c r="I195" s="24">
        <v>7.46</v>
      </c>
      <c r="J195" s="24"/>
      <c r="K195" s="24">
        <f t="shared" si="27"/>
        <v>8.2100000000000009</v>
      </c>
      <c r="L195" s="24">
        <v>0.13</v>
      </c>
      <c r="M195" s="24">
        <v>18.07</v>
      </c>
      <c r="N195" s="24">
        <v>7.95</v>
      </c>
      <c r="O195" s="24">
        <f t="shared" si="28"/>
        <v>26.15</v>
      </c>
      <c r="P195" s="24">
        <f t="shared" si="29"/>
        <v>34.36</v>
      </c>
      <c r="Q195" s="24"/>
      <c r="R195" s="24">
        <v>33.380000000000003</v>
      </c>
      <c r="S195" s="24">
        <f t="shared" si="30"/>
        <v>33.380000000000003</v>
      </c>
      <c r="T195" s="24">
        <f t="shared" si="31"/>
        <v>67.740000000000009</v>
      </c>
    </row>
    <row r="196" spans="1:20" ht="12.75" customHeight="1" x14ac:dyDescent="0.2">
      <c r="A196" s="167"/>
      <c r="B196" s="35"/>
      <c r="C196" s="26" t="s">
        <v>168</v>
      </c>
      <c r="D196" s="162">
        <v>88</v>
      </c>
      <c r="E196" s="24">
        <v>0.2</v>
      </c>
      <c r="F196" s="24">
        <v>4.5</v>
      </c>
      <c r="G196" s="24">
        <v>0.03</v>
      </c>
      <c r="H196" s="24">
        <f t="shared" si="26"/>
        <v>4.7300000000000004</v>
      </c>
      <c r="I196" s="24">
        <v>6.77</v>
      </c>
      <c r="J196" s="24"/>
      <c r="K196" s="24">
        <f t="shared" si="27"/>
        <v>11.5</v>
      </c>
      <c r="L196" s="24">
        <v>0.1</v>
      </c>
      <c r="M196" s="24">
        <v>39.74</v>
      </c>
      <c r="N196" s="24">
        <v>9.4</v>
      </c>
      <c r="O196" s="24">
        <f t="shared" si="28"/>
        <v>49.24</v>
      </c>
      <c r="P196" s="24">
        <f t="shared" si="29"/>
        <v>60.74</v>
      </c>
      <c r="Q196" s="24"/>
      <c r="R196" s="24">
        <v>11.3</v>
      </c>
      <c r="S196" s="24">
        <f t="shared" si="30"/>
        <v>11.3</v>
      </c>
      <c r="T196" s="24">
        <f t="shared" si="31"/>
        <v>72.040000000000006</v>
      </c>
    </row>
    <row r="197" spans="1:20" ht="12.75" customHeight="1" x14ac:dyDescent="0.2">
      <c r="A197" s="167"/>
      <c r="B197" s="35"/>
      <c r="C197" s="26" t="s">
        <v>188</v>
      </c>
      <c r="D197" s="162">
        <v>19</v>
      </c>
      <c r="E197" s="24">
        <v>1.1100000000000001</v>
      </c>
      <c r="F197" s="24">
        <v>0.2</v>
      </c>
      <c r="G197" s="24"/>
      <c r="H197" s="24">
        <f t="shared" si="26"/>
        <v>1.31</v>
      </c>
      <c r="I197" s="24">
        <v>1.76</v>
      </c>
      <c r="J197" s="24"/>
      <c r="K197" s="24">
        <f t="shared" si="27"/>
        <v>3.0700000000000003</v>
      </c>
      <c r="L197" s="24">
        <v>0.05</v>
      </c>
      <c r="M197" s="24">
        <v>34.130000000000003</v>
      </c>
      <c r="N197" s="24">
        <v>2.21</v>
      </c>
      <c r="O197" s="24">
        <f t="shared" si="28"/>
        <v>36.39</v>
      </c>
      <c r="P197" s="24">
        <f t="shared" si="29"/>
        <v>39.46</v>
      </c>
      <c r="Q197" s="24">
        <v>5</v>
      </c>
      <c r="R197" s="24">
        <v>5.66</v>
      </c>
      <c r="S197" s="24">
        <f t="shared" si="30"/>
        <v>10.66</v>
      </c>
      <c r="T197" s="24">
        <f t="shared" si="31"/>
        <v>50.120000000000005</v>
      </c>
    </row>
    <row r="198" spans="1:20" ht="12.75" customHeight="1" x14ac:dyDescent="0.2">
      <c r="A198" s="167"/>
      <c r="B198" s="35"/>
      <c r="C198" s="26" t="s">
        <v>176</v>
      </c>
      <c r="D198" s="162">
        <v>41</v>
      </c>
      <c r="E198" s="24">
        <v>128.12</v>
      </c>
      <c r="F198" s="24">
        <v>1.8</v>
      </c>
      <c r="G198" s="24"/>
      <c r="H198" s="24">
        <f t="shared" si="26"/>
        <v>129.92000000000002</v>
      </c>
      <c r="I198" s="24">
        <v>23.93</v>
      </c>
      <c r="J198" s="24"/>
      <c r="K198" s="24">
        <f t="shared" si="27"/>
        <v>153.85000000000002</v>
      </c>
      <c r="L198" s="24">
        <v>0.8</v>
      </c>
      <c r="M198" s="24">
        <v>14.58</v>
      </c>
      <c r="N198" s="24">
        <v>191.9</v>
      </c>
      <c r="O198" s="24">
        <f t="shared" si="28"/>
        <v>207.28000000000003</v>
      </c>
      <c r="P198" s="24">
        <f t="shared" si="29"/>
        <v>361.13000000000005</v>
      </c>
      <c r="Q198" s="24"/>
      <c r="R198" s="24">
        <v>185.69</v>
      </c>
      <c r="S198" s="24">
        <f t="shared" si="30"/>
        <v>185.69</v>
      </c>
      <c r="T198" s="24">
        <f t="shared" si="31"/>
        <v>546.82000000000005</v>
      </c>
    </row>
    <row r="199" spans="1:20" ht="12.75" customHeight="1" x14ac:dyDescent="0.2">
      <c r="A199" s="167"/>
      <c r="B199" s="35"/>
      <c r="C199" s="26" t="s">
        <v>189</v>
      </c>
      <c r="D199" s="162">
        <v>97</v>
      </c>
      <c r="E199" s="24">
        <v>0.65</v>
      </c>
      <c r="F199" s="24">
        <v>0.03</v>
      </c>
      <c r="G199" s="24">
        <v>0.05</v>
      </c>
      <c r="H199" s="24">
        <f t="shared" si="26"/>
        <v>0.73</v>
      </c>
      <c r="I199" s="24">
        <v>0.5</v>
      </c>
      <c r="J199" s="24"/>
      <c r="K199" s="24">
        <f t="shared" si="27"/>
        <v>1.23</v>
      </c>
      <c r="L199" s="24">
        <v>0.93</v>
      </c>
      <c r="M199" s="24">
        <v>20.3</v>
      </c>
      <c r="N199" s="24">
        <v>11.51</v>
      </c>
      <c r="O199" s="24">
        <f t="shared" si="28"/>
        <v>32.74</v>
      </c>
      <c r="P199" s="24">
        <f t="shared" si="29"/>
        <v>33.97</v>
      </c>
      <c r="Q199" s="24">
        <v>14.91</v>
      </c>
      <c r="R199" s="24">
        <v>128.38</v>
      </c>
      <c r="S199" s="24">
        <f t="shared" si="30"/>
        <v>143.29</v>
      </c>
      <c r="T199" s="24">
        <f t="shared" si="31"/>
        <v>177.26</v>
      </c>
    </row>
    <row r="200" spans="1:20" ht="12.75" customHeight="1" x14ac:dyDescent="0.2">
      <c r="A200" s="167"/>
      <c r="B200" s="35"/>
      <c r="C200" s="26" t="s">
        <v>294</v>
      </c>
      <c r="D200" s="162">
        <v>3</v>
      </c>
      <c r="E200" s="24"/>
      <c r="F200" s="24"/>
      <c r="G200" s="24"/>
      <c r="H200" s="24">
        <f t="shared" si="26"/>
        <v>0</v>
      </c>
      <c r="I200" s="24">
        <v>2.8</v>
      </c>
      <c r="J200" s="24"/>
      <c r="K200" s="24">
        <f t="shared" si="27"/>
        <v>2.8</v>
      </c>
      <c r="L200" s="24">
        <v>0.23</v>
      </c>
      <c r="M200" s="24"/>
      <c r="N200" s="24"/>
      <c r="O200" s="24">
        <f t="shared" si="28"/>
        <v>0.23</v>
      </c>
      <c r="P200" s="24">
        <f t="shared" si="29"/>
        <v>3.03</v>
      </c>
      <c r="Q200" s="24"/>
      <c r="R200" s="24">
        <v>0.1</v>
      </c>
      <c r="S200" s="24">
        <f t="shared" si="30"/>
        <v>0.1</v>
      </c>
      <c r="T200" s="24">
        <f t="shared" si="31"/>
        <v>3.13</v>
      </c>
    </row>
    <row r="201" spans="1:20" ht="12.75" customHeight="1" x14ac:dyDescent="0.2">
      <c r="A201" s="167"/>
      <c r="B201" s="85"/>
      <c r="C201" s="26" t="s">
        <v>174</v>
      </c>
      <c r="D201" s="162"/>
      <c r="E201" s="24"/>
      <c r="F201" s="24"/>
      <c r="G201" s="24"/>
      <c r="H201" s="24">
        <f t="shared" si="26"/>
        <v>0</v>
      </c>
      <c r="I201" s="24"/>
      <c r="J201" s="24"/>
      <c r="K201" s="24">
        <f t="shared" si="27"/>
        <v>0</v>
      </c>
      <c r="L201" s="24"/>
      <c r="M201" s="24"/>
      <c r="N201" s="24"/>
      <c r="O201" s="24">
        <f t="shared" si="28"/>
        <v>0</v>
      </c>
      <c r="P201" s="24">
        <f t="shared" si="29"/>
        <v>0</v>
      </c>
      <c r="Q201" s="24"/>
      <c r="R201" s="24"/>
      <c r="S201" s="24">
        <f t="shared" si="30"/>
        <v>0</v>
      </c>
      <c r="T201" s="24">
        <f t="shared" si="31"/>
        <v>0</v>
      </c>
    </row>
    <row r="202" spans="1:20" ht="12.75" customHeight="1" x14ac:dyDescent="0.2">
      <c r="A202" s="167"/>
      <c r="B202" s="35" t="s">
        <v>429</v>
      </c>
      <c r="C202" s="26" t="s">
        <v>186</v>
      </c>
      <c r="D202" s="162">
        <v>29</v>
      </c>
      <c r="E202" s="24">
        <v>0.85</v>
      </c>
      <c r="F202" s="24"/>
      <c r="G202" s="24"/>
      <c r="H202" s="24">
        <f t="shared" si="26"/>
        <v>0.85</v>
      </c>
      <c r="I202" s="24">
        <v>10.24</v>
      </c>
      <c r="J202" s="24"/>
      <c r="K202" s="24">
        <f t="shared" si="27"/>
        <v>11.09</v>
      </c>
      <c r="L202" s="24">
        <v>0.4</v>
      </c>
      <c r="M202" s="24">
        <v>5.33</v>
      </c>
      <c r="N202" s="24">
        <v>7.9</v>
      </c>
      <c r="O202" s="24">
        <f t="shared" si="28"/>
        <v>13.63</v>
      </c>
      <c r="P202" s="24">
        <f t="shared" si="29"/>
        <v>24.72</v>
      </c>
      <c r="Q202" s="24"/>
      <c r="R202" s="24">
        <v>2.66</v>
      </c>
      <c r="S202" s="24">
        <f t="shared" si="30"/>
        <v>2.66</v>
      </c>
      <c r="T202" s="24">
        <f t="shared" si="31"/>
        <v>27.38</v>
      </c>
    </row>
    <row r="203" spans="1:20" ht="12.75" customHeight="1" x14ac:dyDescent="0.2">
      <c r="A203" s="167"/>
      <c r="B203" s="35"/>
      <c r="C203" s="26" t="s">
        <v>172</v>
      </c>
      <c r="D203" s="162">
        <v>15</v>
      </c>
      <c r="E203" s="24">
        <v>0.45</v>
      </c>
      <c r="F203" s="24"/>
      <c r="G203" s="24">
        <v>0.8</v>
      </c>
      <c r="H203" s="24">
        <f t="shared" si="26"/>
        <v>1.25</v>
      </c>
      <c r="I203" s="24">
        <v>4.16</v>
      </c>
      <c r="J203" s="24"/>
      <c r="K203" s="24">
        <f t="shared" si="27"/>
        <v>5.41</v>
      </c>
      <c r="L203" s="24">
        <v>0.8</v>
      </c>
      <c r="M203" s="24">
        <v>9.56</v>
      </c>
      <c r="N203" s="24">
        <v>9.99</v>
      </c>
      <c r="O203" s="24">
        <f t="shared" si="28"/>
        <v>20.350000000000001</v>
      </c>
      <c r="P203" s="24">
        <f t="shared" si="29"/>
        <v>25.76</v>
      </c>
      <c r="Q203" s="24"/>
      <c r="R203" s="24">
        <v>4.0199999999999996</v>
      </c>
      <c r="S203" s="24">
        <f t="shared" si="30"/>
        <v>4.0199999999999996</v>
      </c>
      <c r="T203" s="24">
        <f t="shared" si="31"/>
        <v>29.78</v>
      </c>
    </row>
    <row r="204" spans="1:20" ht="12.75" customHeight="1" x14ac:dyDescent="0.2">
      <c r="A204" s="167"/>
      <c r="B204" s="35"/>
      <c r="C204" s="26" t="s">
        <v>180</v>
      </c>
      <c r="D204" s="162">
        <v>5</v>
      </c>
      <c r="E204" s="24"/>
      <c r="F204" s="24"/>
      <c r="G204" s="24"/>
      <c r="H204" s="24">
        <f t="shared" si="26"/>
        <v>0</v>
      </c>
      <c r="I204" s="24"/>
      <c r="J204" s="24"/>
      <c r="K204" s="24">
        <f t="shared" si="27"/>
        <v>0</v>
      </c>
      <c r="L204" s="24">
        <v>0.3</v>
      </c>
      <c r="M204" s="24">
        <v>0.53</v>
      </c>
      <c r="N204" s="24">
        <v>0.04</v>
      </c>
      <c r="O204" s="24">
        <f t="shared" si="28"/>
        <v>0.87000000000000011</v>
      </c>
      <c r="P204" s="24">
        <f t="shared" si="29"/>
        <v>0.87000000000000011</v>
      </c>
      <c r="Q204" s="24">
        <v>16</v>
      </c>
      <c r="R204" s="24">
        <v>0.15</v>
      </c>
      <c r="S204" s="24">
        <f t="shared" si="30"/>
        <v>16.149999999999999</v>
      </c>
      <c r="T204" s="24">
        <f t="shared" si="31"/>
        <v>17.02</v>
      </c>
    </row>
    <row r="205" spans="1:20" ht="12.75" customHeight="1" x14ac:dyDescent="0.2">
      <c r="A205" s="167"/>
      <c r="B205" s="35"/>
      <c r="C205" s="26" t="s">
        <v>170</v>
      </c>
      <c r="D205" s="162">
        <v>50</v>
      </c>
      <c r="E205" s="24">
        <v>8.9700000000000006</v>
      </c>
      <c r="F205" s="24">
        <v>2.2799999999999998</v>
      </c>
      <c r="G205" s="24">
        <v>4</v>
      </c>
      <c r="H205" s="24">
        <f t="shared" si="26"/>
        <v>15.25</v>
      </c>
      <c r="I205" s="24">
        <v>12.41</v>
      </c>
      <c r="J205" s="24"/>
      <c r="K205" s="24">
        <f t="shared" si="27"/>
        <v>27.66</v>
      </c>
      <c r="L205" s="24">
        <v>4.3600000000000003</v>
      </c>
      <c r="M205" s="24">
        <v>12.29</v>
      </c>
      <c r="N205" s="24">
        <v>12.4</v>
      </c>
      <c r="O205" s="24">
        <f t="shared" si="28"/>
        <v>29.049999999999997</v>
      </c>
      <c r="P205" s="24">
        <f t="shared" si="29"/>
        <v>56.709999999999994</v>
      </c>
      <c r="Q205" s="24">
        <v>0.1</v>
      </c>
      <c r="R205" s="24">
        <v>43.18</v>
      </c>
      <c r="S205" s="24">
        <f t="shared" si="30"/>
        <v>43.28</v>
      </c>
      <c r="T205" s="24">
        <f t="shared" si="31"/>
        <v>99.99</v>
      </c>
    </row>
    <row r="206" spans="1:20" ht="12.75" customHeight="1" x14ac:dyDescent="0.2">
      <c r="A206" s="167"/>
      <c r="B206" s="35"/>
      <c r="C206" s="26" t="s">
        <v>178</v>
      </c>
      <c r="D206" s="162">
        <v>9</v>
      </c>
      <c r="E206" s="24"/>
      <c r="F206" s="24"/>
      <c r="G206" s="24">
        <v>0.3</v>
      </c>
      <c r="H206" s="24">
        <f t="shared" si="26"/>
        <v>0.3</v>
      </c>
      <c r="I206" s="24">
        <v>8.1</v>
      </c>
      <c r="J206" s="24"/>
      <c r="K206" s="24">
        <f t="shared" si="27"/>
        <v>8.4</v>
      </c>
      <c r="L206" s="24"/>
      <c r="M206" s="24">
        <v>3.75</v>
      </c>
      <c r="N206" s="24">
        <v>3.75</v>
      </c>
      <c r="O206" s="24">
        <f t="shared" si="28"/>
        <v>7.5</v>
      </c>
      <c r="P206" s="24">
        <f t="shared" si="29"/>
        <v>15.9</v>
      </c>
      <c r="Q206" s="24">
        <v>1.5</v>
      </c>
      <c r="R206" s="24">
        <v>7.55</v>
      </c>
      <c r="S206" s="24">
        <f t="shared" si="30"/>
        <v>9.0500000000000007</v>
      </c>
      <c r="T206" s="24">
        <f t="shared" si="31"/>
        <v>24.950000000000003</v>
      </c>
    </row>
    <row r="207" spans="1:20" ht="12.75" customHeight="1" x14ac:dyDescent="0.2">
      <c r="A207" s="167"/>
      <c r="B207" s="35"/>
      <c r="C207" s="26" t="s">
        <v>163</v>
      </c>
      <c r="D207" s="162">
        <v>14</v>
      </c>
      <c r="E207" s="24">
        <v>55</v>
      </c>
      <c r="F207" s="24">
        <v>0.02</v>
      </c>
      <c r="G207" s="24"/>
      <c r="H207" s="24">
        <f t="shared" si="26"/>
        <v>55.02</v>
      </c>
      <c r="I207" s="24">
        <v>4.25</v>
      </c>
      <c r="J207" s="24"/>
      <c r="K207" s="24">
        <f t="shared" si="27"/>
        <v>59.27</v>
      </c>
      <c r="L207" s="24">
        <v>1.5</v>
      </c>
      <c r="M207" s="24">
        <v>11.32</v>
      </c>
      <c r="N207" s="24">
        <v>0.03</v>
      </c>
      <c r="O207" s="24">
        <f t="shared" si="28"/>
        <v>12.85</v>
      </c>
      <c r="P207" s="24">
        <f t="shared" si="29"/>
        <v>72.12</v>
      </c>
      <c r="Q207" s="24">
        <v>0.4</v>
      </c>
      <c r="R207" s="24">
        <v>7</v>
      </c>
      <c r="S207" s="24">
        <f t="shared" si="30"/>
        <v>7.4</v>
      </c>
      <c r="T207" s="24">
        <f t="shared" si="31"/>
        <v>79.52000000000001</v>
      </c>
    </row>
    <row r="208" spans="1:20" ht="12.75" customHeight="1" x14ac:dyDescent="0.2">
      <c r="A208" s="167"/>
      <c r="B208" s="35"/>
      <c r="C208" s="26" t="s">
        <v>185</v>
      </c>
      <c r="D208" s="162"/>
      <c r="E208" s="24"/>
      <c r="F208" s="24"/>
      <c r="G208" s="24"/>
      <c r="H208" s="24">
        <f t="shared" si="26"/>
        <v>0</v>
      </c>
      <c r="I208" s="24"/>
      <c r="J208" s="24"/>
      <c r="K208" s="24">
        <f t="shared" si="27"/>
        <v>0</v>
      </c>
      <c r="L208" s="24"/>
      <c r="M208" s="24"/>
      <c r="N208" s="24"/>
      <c r="O208" s="24">
        <f t="shared" si="28"/>
        <v>0</v>
      </c>
      <c r="P208" s="24">
        <f t="shared" si="29"/>
        <v>0</v>
      </c>
      <c r="Q208" s="24"/>
      <c r="R208" s="24"/>
      <c r="S208" s="24">
        <f t="shared" si="30"/>
        <v>0</v>
      </c>
      <c r="T208" s="24">
        <f t="shared" si="31"/>
        <v>0</v>
      </c>
    </row>
    <row r="209" spans="1:20" ht="12.75" customHeight="1" x14ac:dyDescent="0.2">
      <c r="A209" s="167"/>
      <c r="B209" s="35"/>
      <c r="C209" s="26" t="s">
        <v>190</v>
      </c>
      <c r="D209" s="162">
        <v>3</v>
      </c>
      <c r="E209" s="24"/>
      <c r="F209" s="24"/>
      <c r="G209" s="24"/>
      <c r="H209" s="24">
        <f t="shared" si="26"/>
        <v>0</v>
      </c>
      <c r="I209" s="24"/>
      <c r="J209" s="24"/>
      <c r="K209" s="24">
        <f t="shared" si="27"/>
        <v>0</v>
      </c>
      <c r="L209" s="24"/>
      <c r="M209" s="24">
        <v>0.72</v>
      </c>
      <c r="N209" s="24">
        <v>0.3</v>
      </c>
      <c r="O209" s="24">
        <f t="shared" si="28"/>
        <v>1.02</v>
      </c>
      <c r="P209" s="24">
        <f t="shared" si="29"/>
        <v>1.02</v>
      </c>
      <c r="Q209" s="24">
        <v>4</v>
      </c>
      <c r="R209" s="24">
        <v>4</v>
      </c>
      <c r="S209" s="24">
        <f t="shared" si="30"/>
        <v>8</v>
      </c>
      <c r="T209" s="24">
        <f t="shared" si="31"/>
        <v>9.02</v>
      </c>
    </row>
    <row r="210" spans="1:20" ht="12.75" customHeight="1" x14ac:dyDescent="0.2">
      <c r="A210" s="167"/>
      <c r="B210" s="35"/>
      <c r="C210" s="163" t="s">
        <v>167</v>
      </c>
      <c r="D210" s="64">
        <v>10</v>
      </c>
      <c r="E210" s="36">
        <v>1.37</v>
      </c>
      <c r="F210" s="36"/>
      <c r="G210" s="36"/>
      <c r="H210" s="36">
        <f t="shared" si="26"/>
        <v>1.37</v>
      </c>
      <c r="I210" s="36">
        <v>1.55</v>
      </c>
      <c r="J210" s="36"/>
      <c r="K210" s="36">
        <f t="shared" si="27"/>
        <v>2.92</v>
      </c>
      <c r="L210" s="36">
        <v>1.8</v>
      </c>
      <c r="M210" s="36">
        <v>4.8</v>
      </c>
      <c r="N210" s="36">
        <v>3.67</v>
      </c>
      <c r="O210" s="36">
        <f t="shared" si="28"/>
        <v>10.27</v>
      </c>
      <c r="P210" s="36">
        <f t="shared" si="29"/>
        <v>13.19</v>
      </c>
      <c r="Q210" s="36">
        <v>0.02</v>
      </c>
      <c r="R210" s="36">
        <v>0.18</v>
      </c>
      <c r="S210" s="36">
        <f t="shared" si="30"/>
        <v>0.19999999999999998</v>
      </c>
      <c r="T210" s="36">
        <f t="shared" si="31"/>
        <v>13.389999999999999</v>
      </c>
    </row>
    <row r="211" spans="1:20" ht="12.75" customHeight="1" x14ac:dyDescent="0.2">
      <c r="A211" s="167"/>
      <c r="B211" s="35"/>
      <c r="C211" s="26" t="s">
        <v>169</v>
      </c>
      <c r="D211" s="162"/>
      <c r="E211" s="24"/>
      <c r="F211" s="24"/>
      <c r="G211" s="24"/>
      <c r="H211" s="24">
        <f t="shared" si="26"/>
        <v>0</v>
      </c>
      <c r="I211" s="24"/>
      <c r="J211" s="24"/>
      <c r="K211" s="24">
        <f t="shared" si="27"/>
        <v>0</v>
      </c>
      <c r="L211" s="24"/>
      <c r="M211" s="24"/>
      <c r="N211" s="24"/>
      <c r="O211" s="24">
        <f t="shared" si="28"/>
        <v>0</v>
      </c>
      <c r="P211" s="24">
        <f t="shared" si="29"/>
        <v>0</v>
      </c>
      <c r="Q211" s="24"/>
      <c r="R211" s="24"/>
      <c r="S211" s="24">
        <f t="shared" si="30"/>
        <v>0</v>
      </c>
      <c r="T211" s="24">
        <f t="shared" si="31"/>
        <v>0</v>
      </c>
    </row>
    <row r="212" spans="1:20" ht="12.75" customHeight="1" x14ac:dyDescent="0.2">
      <c r="A212" s="167"/>
      <c r="B212" s="35"/>
      <c r="C212" s="26" t="s">
        <v>165</v>
      </c>
      <c r="D212" s="162">
        <v>1</v>
      </c>
      <c r="E212" s="24"/>
      <c r="F212" s="24"/>
      <c r="G212" s="24"/>
      <c r="H212" s="24">
        <f t="shared" si="26"/>
        <v>0</v>
      </c>
      <c r="I212" s="24"/>
      <c r="J212" s="24"/>
      <c r="K212" s="24">
        <f t="shared" si="27"/>
        <v>0</v>
      </c>
      <c r="L212" s="24"/>
      <c r="M212" s="24"/>
      <c r="N212" s="24">
        <v>0.02</v>
      </c>
      <c r="O212" s="24">
        <f t="shared" si="28"/>
        <v>0.02</v>
      </c>
      <c r="P212" s="24">
        <f t="shared" si="29"/>
        <v>0.02</v>
      </c>
      <c r="Q212" s="24"/>
      <c r="R212" s="24"/>
      <c r="S212" s="24">
        <f t="shared" si="30"/>
        <v>0</v>
      </c>
      <c r="T212" s="24">
        <f t="shared" si="31"/>
        <v>0.02</v>
      </c>
    </row>
    <row r="213" spans="1:20" ht="12.75" customHeight="1" x14ac:dyDescent="0.2">
      <c r="A213" s="167"/>
      <c r="B213" s="35"/>
      <c r="C213" s="26" t="s">
        <v>181</v>
      </c>
      <c r="D213" s="162">
        <v>5</v>
      </c>
      <c r="E213" s="24">
        <v>0.6</v>
      </c>
      <c r="F213" s="24"/>
      <c r="G213" s="24"/>
      <c r="H213" s="24">
        <f t="shared" si="26"/>
        <v>0.6</v>
      </c>
      <c r="I213" s="24">
        <v>4.6100000000000003</v>
      </c>
      <c r="J213" s="24">
        <v>0.2</v>
      </c>
      <c r="K213" s="24">
        <f t="shared" si="27"/>
        <v>5.41</v>
      </c>
      <c r="L213" s="24">
        <v>1.1000000000000001</v>
      </c>
      <c r="M213" s="24">
        <v>1.95</v>
      </c>
      <c r="N213" s="24">
        <v>5.35</v>
      </c>
      <c r="O213" s="24">
        <f t="shared" si="28"/>
        <v>8.4</v>
      </c>
      <c r="P213" s="24">
        <f t="shared" si="29"/>
        <v>13.81</v>
      </c>
      <c r="Q213" s="24"/>
      <c r="R213" s="24">
        <v>2</v>
      </c>
      <c r="S213" s="24">
        <f t="shared" si="30"/>
        <v>2</v>
      </c>
      <c r="T213" s="24">
        <f t="shared" si="31"/>
        <v>15.81</v>
      </c>
    </row>
    <row r="214" spans="1:20" ht="12.75" customHeight="1" x14ac:dyDescent="0.2">
      <c r="A214" s="167"/>
      <c r="B214" s="35"/>
      <c r="C214" s="26" t="s">
        <v>171</v>
      </c>
      <c r="D214" s="162">
        <v>1</v>
      </c>
      <c r="E214" s="24"/>
      <c r="F214" s="24"/>
      <c r="G214" s="24"/>
      <c r="H214" s="24">
        <f t="shared" si="26"/>
        <v>0</v>
      </c>
      <c r="I214" s="24"/>
      <c r="J214" s="24"/>
      <c r="K214" s="24">
        <f t="shared" si="27"/>
        <v>0</v>
      </c>
      <c r="L214" s="24"/>
      <c r="M214" s="24">
        <v>0.1</v>
      </c>
      <c r="N214" s="24"/>
      <c r="O214" s="24">
        <f t="shared" si="28"/>
        <v>0.1</v>
      </c>
      <c r="P214" s="24">
        <f t="shared" si="29"/>
        <v>0.1</v>
      </c>
      <c r="Q214" s="24"/>
      <c r="R214" s="24">
        <v>0.45</v>
      </c>
      <c r="S214" s="24">
        <f t="shared" si="30"/>
        <v>0.45</v>
      </c>
      <c r="T214" s="24">
        <f t="shared" si="31"/>
        <v>0.55000000000000004</v>
      </c>
    </row>
    <row r="215" spans="1:20" ht="12.75" customHeight="1" x14ac:dyDescent="0.2">
      <c r="A215" s="167"/>
      <c r="B215" s="35"/>
      <c r="C215" s="26" t="s">
        <v>187</v>
      </c>
      <c r="D215" s="162"/>
      <c r="E215" s="24"/>
      <c r="F215" s="24"/>
      <c r="G215" s="24"/>
      <c r="H215" s="24">
        <f t="shared" si="26"/>
        <v>0</v>
      </c>
      <c r="I215" s="24"/>
      <c r="J215" s="24"/>
      <c r="K215" s="24">
        <f t="shared" si="27"/>
        <v>0</v>
      </c>
      <c r="L215" s="24"/>
      <c r="M215" s="24"/>
      <c r="N215" s="24"/>
      <c r="O215" s="24">
        <f t="shared" si="28"/>
        <v>0</v>
      </c>
      <c r="P215" s="24">
        <f t="shared" si="29"/>
        <v>0</v>
      </c>
      <c r="Q215" s="24"/>
      <c r="R215" s="24"/>
      <c r="S215" s="24">
        <f t="shared" si="30"/>
        <v>0</v>
      </c>
      <c r="T215" s="24">
        <f t="shared" si="31"/>
        <v>0</v>
      </c>
    </row>
    <row r="216" spans="1:20" ht="12.75" customHeight="1" x14ac:dyDescent="0.2">
      <c r="A216" s="167"/>
      <c r="B216" s="35"/>
      <c r="C216" s="26" t="s">
        <v>173</v>
      </c>
      <c r="D216" s="162">
        <v>1</v>
      </c>
      <c r="E216" s="24"/>
      <c r="F216" s="24">
        <v>0.4</v>
      </c>
      <c r="G216" s="24"/>
      <c r="H216" s="24">
        <f t="shared" si="26"/>
        <v>0.4</v>
      </c>
      <c r="I216" s="24">
        <v>0.3</v>
      </c>
      <c r="J216" s="24"/>
      <c r="K216" s="24">
        <f t="shared" si="27"/>
        <v>0.7</v>
      </c>
      <c r="L216" s="24">
        <v>0.7</v>
      </c>
      <c r="M216" s="24">
        <v>0.7</v>
      </c>
      <c r="N216" s="24"/>
      <c r="O216" s="24">
        <f t="shared" si="28"/>
        <v>1.4</v>
      </c>
      <c r="P216" s="24">
        <f t="shared" si="29"/>
        <v>2.0999999999999996</v>
      </c>
      <c r="Q216" s="24"/>
      <c r="R216" s="24">
        <v>2.5</v>
      </c>
      <c r="S216" s="24">
        <f t="shared" si="30"/>
        <v>2.5</v>
      </c>
      <c r="T216" s="24">
        <f t="shared" si="31"/>
        <v>4.5999999999999996</v>
      </c>
    </row>
    <row r="217" spans="1:20" ht="12.75" customHeight="1" x14ac:dyDescent="0.2">
      <c r="A217" s="167"/>
      <c r="B217" s="35"/>
      <c r="C217" s="26" t="s">
        <v>191</v>
      </c>
      <c r="D217" s="162">
        <v>16</v>
      </c>
      <c r="E217" s="24"/>
      <c r="F217" s="24">
        <v>1.41</v>
      </c>
      <c r="G217" s="24">
        <v>0.1</v>
      </c>
      <c r="H217" s="24">
        <f t="shared" si="26"/>
        <v>1.51</v>
      </c>
      <c r="I217" s="24"/>
      <c r="J217" s="24"/>
      <c r="K217" s="24">
        <f t="shared" si="27"/>
        <v>1.51</v>
      </c>
      <c r="L217" s="24">
        <v>3.05</v>
      </c>
      <c r="M217" s="24">
        <v>0.62</v>
      </c>
      <c r="N217" s="24">
        <v>0.76</v>
      </c>
      <c r="O217" s="24">
        <f t="shared" si="28"/>
        <v>4.43</v>
      </c>
      <c r="P217" s="24">
        <f t="shared" si="29"/>
        <v>5.9399999999999995</v>
      </c>
      <c r="Q217" s="24"/>
      <c r="R217" s="24">
        <v>41.48</v>
      </c>
      <c r="S217" s="24">
        <f t="shared" si="30"/>
        <v>41.48</v>
      </c>
      <c r="T217" s="24">
        <f t="shared" si="31"/>
        <v>47.419999999999995</v>
      </c>
    </row>
    <row r="218" spans="1:20" ht="12.75" customHeight="1" x14ac:dyDescent="0.2">
      <c r="A218" s="167"/>
      <c r="B218" s="35"/>
      <c r="C218" s="26" t="s">
        <v>182</v>
      </c>
      <c r="D218" s="162">
        <v>1</v>
      </c>
      <c r="E218" s="24"/>
      <c r="F218" s="24">
        <v>0.2</v>
      </c>
      <c r="G218" s="24"/>
      <c r="H218" s="24">
        <f t="shared" si="26"/>
        <v>0.2</v>
      </c>
      <c r="I218" s="24"/>
      <c r="J218" s="24"/>
      <c r="K218" s="24">
        <f t="shared" si="27"/>
        <v>0.2</v>
      </c>
      <c r="L218" s="24"/>
      <c r="M218" s="24"/>
      <c r="N218" s="24"/>
      <c r="O218" s="24">
        <f t="shared" si="28"/>
        <v>0</v>
      </c>
      <c r="P218" s="24">
        <f t="shared" si="29"/>
        <v>0.2</v>
      </c>
      <c r="Q218" s="24"/>
      <c r="R218" s="24"/>
      <c r="S218" s="24">
        <f t="shared" si="30"/>
        <v>0</v>
      </c>
      <c r="T218" s="24">
        <f t="shared" si="31"/>
        <v>0.2</v>
      </c>
    </row>
    <row r="219" spans="1:20" ht="12.75" customHeight="1" x14ac:dyDescent="0.2">
      <c r="A219" s="167"/>
      <c r="B219" s="35"/>
      <c r="C219" s="26" t="s">
        <v>166</v>
      </c>
      <c r="D219" s="162"/>
      <c r="E219" s="24"/>
      <c r="F219" s="24"/>
      <c r="G219" s="24"/>
      <c r="H219" s="24">
        <f t="shared" si="26"/>
        <v>0</v>
      </c>
      <c r="I219" s="24"/>
      <c r="J219" s="24"/>
      <c r="K219" s="24">
        <f t="shared" si="27"/>
        <v>0</v>
      </c>
      <c r="L219" s="24"/>
      <c r="M219" s="24"/>
      <c r="N219" s="24"/>
      <c r="O219" s="24">
        <f t="shared" si="28"/>
        <v>0</v>
      </c>
      <c r="P219" s="24">
        <f t="shared" si="29"/>
        <v>0</v>
      </c>
      <c r="Q219" s="24"/>
      <c r="R219" s="24"/>
      <c r="S219" s="24">
        <f t="shared" si="30"/>
        <v>0</v>
      </c>
      <c r="T219" s="24">
        <f t="shared" si="31"/>
        <v>0</v>
      </c>
    </row>
    <row r="220" spans="1:20" ht="12.75" customHeight="1" x14ac:dyDescent="0.2">
      <c r="A220" s="167"/>
      <c r="B220" s="35"/>
      <c r="C220" s="26" t="s">
        <v>177</v>
      </c>
      <c r="D220" s="162"/>
      <c r="E220" s="24"/>
      <c r="F220" s="24"/>
      <c r="G220" s="24"/>
      <c r="H220" s="24">
        <f t="shared" si="26"/>
        <v>0</v>
      </c>
      <c r="I220" s="24"/>
      <c r="J220" s="24"/>
      <c r="K220" s="24">
        <f t="shared" si="27"/>
        <v>0</v>
      </c>
      <c r="L220" s="24"/>
      <c r="M220" s="24"/>
      <c r="N220" s="24"/>
      <c r="O220" s="24">
        <f t="shared" si="28"/>
        <v>0</v>
      </c>
      <c r="P220" s="24">
        <f t="shared" si="29"/>
        <v>0</v>
      </c>
      <c r="Q220" s="24"/>
      <c r="R220" s="24"/>
      <c r="S220" s="24">
        <f t="shared" si="30"/>
        <v>0</v>
      </c>
      <c r="T220" s="24">
        <f t="shared" si="31"/>
        <v>0</v>
      </c>
    </row>
    <row r="221" spans="1:20" ht="12.75" customHeight="1" x14ac:dyDescent="0.2">
      <c r="A221" s="167"/>
      <c r="B221" s="35"/>
      <c r="C221" s="26" t="s">
        <v>304</v>
      </c>
      <c r="D221" s="162"/>
      <c r="E221" s="24"/>
      <c r="F221" s="24"/>
      <c r="G221" s="24"/>
      <c r="H221" s="24">
        <f t="shared" si="26"/>
        <v>0</v>
      </c>
      <c r="I221" s="24"/>
      <c r="J221" s="24"/>
      <c r="K221" s="24">
        <f t="shared" si="27"/>
        <v>0</v>
      </c>
      <c r="L221" s="24"/>
      <c r="M221" s="24"/>
      <c r="N221" s="24"/>
      <c r="O221" s="24">
        <f t="shared" si="28"/>
        <v>0</v>
      </c>
      <c r="P221" s="24">
        <f t="shared" si="29"/>
        <v>0</v>
      </c>
      <c r="Q221" s="24"/>
      <c r="R221" s="24"/>
      <c r="S221" s="24">
        <f t="shared" si="30"/>
        <v>0</v>
      </c>
      <c r="T221" s="24">
        <f t="shared" si="31"/>
        <v>0</v>
      </c>
    </row>
    <row r="222" spans="1:20" ht="12.75" customHeight="1" x14ac:dyDescent="0.2">
      <c r="A222" s="167"/>
      <c r="B222" s="35"/>
      <c r="C222" s="165" t="s">
        <v>179</v>
      </c>
      <c r="D222" s="160">
        <v>15</v>
      </c>
      <c r="E222" s="25">
        <v>0.05</v>
      </c>
      <c r="F222" s="25"/>
      <c r="G222" s="25"/>
      <c r="H222" s="25">
        <f t="shared" ref="H222:H285" si="32">+G222+F222+E222</f>
        <v>0.05</v>
      </c>
      <c r="I222" s="25">
        <v>4.7</v>
      </c>
      <c r="J222" s="25"/>
      <c r="K222" s="25">
        <f t="shared" ref="K222:K285" si="33">+J222+I222+H222</f>
        <v>4.75</v>
      </c>
      <c r="L222" s="25"/>
      <c r="M222" s="25">
        <v>6.63</v>
      </c>
      <c r="N222" s="25">
        <v>1.35</v>
      </c>
      <c r="O222" s="25">
        <f>+N222+M222+L222</f>
        <v>7.98</v>
      </c>
      <c r="P222" s="25">
        <f>+O222+K222</f>
        <v>12.73</v>
      </c>
      <c r="Q222" s="25"/>
      <c r="R222" s="25"/>
      <c r="S222" s="25">
        <f>+R222+Q222</f>
        <v>0</v>
      </c>
      <c r="T222" s="25">
        <f>+S222+P222</f>
        <v>12.73</v>
      </c>
    </row>
    <row r="223" spans="1:20" ht="12.75" customHeight="1" x14ac:dyDescent="0.25">
      <c r="A223" s="230" t="s">
        <v>0</v>
      </c>
      <c r="B223" s="231"/>
      <c r="C223" s="232" t="s">
        <v>0</v>
      </c>
      <c r="D223" s="53">
        <f>SUM(D191:D222)</f>
        <v>580</v>
      </c>
      <c r="E223" s="54">
        <f>SUM(E191:E222)</f>
        <v>202.82</v>
      </c>
      <c r="F223" s="54">
        <f>SUM(F191:F222)</f>
        <v>14.149999999999999</v>
      </c>
      <c r="G223" s="54">
        <f>SUM(G191:G222)</f>
        <v>5.3299999999999992</v>
      </c>
      <c r="H223" s="54">
        <f t="shared" si="32"/>
        <v>222.29999999999998</v>
      </c>
      <c r="I223" s="54">
        <f>SUM(I191:I222)</f>
        <v>126.04999999999997</v>
      </c>
      <c r="J223" s="54">
        <f>SUM(J191:J222)</f>
        <v>0.2</v>
      </c>
      <c r="K223" s="54">
        <f t="shared" si="33"/>
        <v>348.54999999999995</v>
      </c>
      <c r="L223" s="54">
        <f>SUM(L191:L222)</f>
        <v>16.8</v>
      </c>
      <c r="M223" s="54">
        <f>SUM(M191:M222)</f>
        <v>203.21999999999997</v>
      </c>
      <c r="N223" s="54">
        <f>SUM(N191:N222)</f>
        <v>310.11</v>
      </c>
      <c r="O223" s="54">
        <f>+N223+M223+L223</f>
        <v>530.12999999999988</v>
      </c>
      <c r="P223" s="54">
        <f>+O223+K223</f>
        <v>878.67999999999984</v>
      </c>
      <c r="Q223" s="54">
        <f>SUM(Q191:Q222)</f>
        <v>59.940000000000005</v>
      </c>
      <c r="R223" s="54">
        <f>SUM(R191:R222)</f>
        <v>489.29</v>
      </c>
      <c r="S223" s="54">
        <f>+R223+Q223</f>
        <v>549.23</v>
      </c>
      <c r="T223" s="55">
        <f>+S223+P223</f>
        <v>1427.9099999999999</v>
      </c>
    </row>
    <row r="224" spans="1:20" ht="12.75" customHeight="1" x14ac:dyDescent="0.2">
      <c r="A224" s="166" t="s">
        <v>406</v>
      </c>
      <c r="B224" s="35" t="s">
        <v>219</v>
      </c>
      <c r="C224" s="161" t="s">
        <v>219</v>
      </c>
      <c r="D224" s="153">
        <v>32</v>
      </c>
      <c r="E224" s="154"/>
      <c r="F224" s="154"/>
      <c r="G224" s="154"/>
      <c r="H224" s="154">
        <f t="shared" si="32"/>
        <v>0</v>
      </c>
      <c r="I224" s="154">
        <v>0.1</v>
      </c>
      <c r="J224" s="154"/>
      <c r="K224" s="154">
        <f t="shared" si="33"/>
        <v>0.1</v>
      </c>
      <c r="L224" s="154">
        <v>0.32</v>
      </c>
      <c r="M224" s="154">
        <v>12.77</v>
      </c>
      <c r="N224" s="154">
        <v>4.13</v>
      </c>
      <c r="O224" s="154">
        <f>+N224+M224+L224</f>
        <v>17.22</v>
      </c>
      <c r="P224" s="154">
        <f>+O224+K224</f>
        <v>17.32</v>
      </c>
      <c r="Q224" s="154"/>
      <c r="R224" s="154">
        <v>0.8</v>
      </c>
      <c r="S224" s="154">
        <f>+R224+Q224</f>
        <v>0.8</v>
      </c>
      <c r="T224" s="154">
        <f>+S224+P224</f>
        <v>18.12</v>
      </c>
    </row>
    <row r="225" spans="1:20" ht="12.75" customHeight="1" x14ac:dyDescent="0.2">
      <c r="A225" s="167"/>
      <c r="B225" s="35"/>
      <c r="C225" s="26" t="s">
        <v>205</v>
      </c>
      <c r="D225" s="162">
        <v>15</v>
      </c>
      <c r="E225" s="24"/>
      <c r="F225" s="24"/>
      <c r="G225" s="24"/>
      <c r="H225" s="24">
        <f t="shared" si="32"/>
        <v>0</v>
      </c>
      <c r="I225" s="24">
        <v>0.12</v>
      </c>
      <c r="J225" s="24"/>
      <c r="K225" s="24">
        <f t="shared" si="33"/>
        <v>0.12</v>
      </c>
      <c r="L225" s="24">
        <v>1.05</v>
      </c>
      <c r="M225" s="24">
        <v>0.64</v>
      </c>
      <c r="N225" s="24">
        <v>0.63</v>
      </c>
      <c r="O225" s="24">
        <f>+N225+M225+L225</f>
        <v>2.3200000000000003</v>
      </c>
      <c r="P225" s="24">
        <f>+O225+K225</f>
        <v>2.4400000000000004</v>
      </c>
      <c r="Q225" s="24"/>
      <c r="R225" s="24">
        <v>1.05</v>
      </c>
      <c r="S225" s="24">
        <f>+R225+Q225</f>
        <v>1.05</v>
      </c>
      <c r="T225" s="24">
        <f>+S225+P225</f>
        <v>3.49</v>
      </c>
    </row>
    <row r="226" spans="1:20" ht="12.75" customHeight="1" x14ac:dyDescent="0.2">
      <c r="A226" s="167"/>
      <c r="B226" s="35"/>
      <c r="C226" s="26" t="s">
        <v>275</v>
      </c>
      <c r="D226" s="162">
        <v>1</v>
      </c>
      <c r="E226" s="24"/>
      <c r="F226" s="24"/>
      <c r="G226" s="24"/>
      <c r="H226" s="24">
        <f t="shared" si="32"/>
        <v>0</v>
      </c>
      <c r="I226" s="24"/>
      <c r="J226" s="24"/>
      <c r="K226" s="24">
        <f t="shared" si="33"/>
        <v>0</v>
      </c>
      <c r="L226" s="24"/>
      <c r="M226" s="24">
        <v>0.1</v>
      </c>
      <c r="N226" s="24"/>
      <c r="O226" s="24">
        <f t="shared" ref="O226:O233" si="34">+N226+M226+L226</f>
        <v>0.1</v>
      </c>
      <c r="P226" s="24">
        <f t="shared" ref="P226:P233" si="35">+O226+K226</f>
        <v>0.1</v>
      </c>
      <c r="Q226" s="24"/>
      <c r="R226" s="24">
        <v>1.5</v>
      </c>
      <c r="S226" s="24">
        <f t="shared" ref="S226:S233" si="36">+R226+Q226</f>
        <v>1.5</v>
      </c>
      <c r="T226" s="24">
        <f t="shared" ref="T226:T233" si="37">+S226+P226</f>
        <v>1.6</v>
      </c>
    </row>
    <row r="227" spans="1:20" ht="12.75" customHeight="1" x14ac:dyDescent="0.2">
      <c r="A227" s="167"/>
      <c r="B227" s="35"/>
      <c r="C227" s="26" t="s">
        <v>202</v>
      </c>
      <c r="D227" s="162"/>
      <c r="E227" s="24"/>
      <c r="F227" s="24"/>
      <c r="G227" s="24"/>
      <c r="H227" s="24">
        <f t="shared" si="32"/>
        <v>0</v>
      </c>
      <c r="I227" s="24"/>
      <c r="J227" s="24"/>
      <c r="K227" s="24">
        <f t="shared" si="33"/>
        <v>0</v>
      </c>
      <c r="L227" s="24"/>
      <c r="M227" s="24"/>
      <c r="N227" s="24"/>
      <c r="O227" s="24">
        <f t="shared" si="34"/>
        <v>0</v>
      </c>
      <c r="P227" s="24">
        <f t="shared" si="35"/>
        <v>0</v>
      </c>
      <c r="Q227" s="24"/>
      <c r="R227" s="24"/>
      <c r="S227" s="24">
        <f t="shared" si="36"/>
        <v>0</v>
      </c>
      <c r="T227" s="24">
        <f t="shared" si="37"/>
        <v>0</v>
      </c>
    </row>
    <row r="228" spans="1:20" ht="12.75" customHeight="1" x14ac:dyDescent="0.2">
      <c r="A228" s="167"/>
      <c r="B228" s="35"/>
      <c r="C228" s="26" t="s">
        <v>195</v>
      </c>
      <c r="D228" s="162">
        <v>4</v>
      </c>
      <c r="E228" s="24"/>
      <c r="F228" s="24"/>
      <c r="G228" s="24"/>
      <c r="H228" s="24">
        <f t="shared" si="32"/>
        <v>0</v>
      </c>
      <c r="I228" s="24">
        <v>0.6</v>
      </c>
      <c r="J228" s="24"/>
      <c r="K228" s="24">
        <f t="shared" si="33"/>
        <v>0.6</v>
      </c>
      <c r="L228" s="24"/>
      <c r="M228" s="24">
        <v>2.99</v>
      </c>
      <c r="N228" s="24"/>
      <c r="O228" s="24">
        <f t="shared" si="34"/>
        <v>2.99</v>
      </c>
      <c r="P228" s="24">
        <f t="shared" si="35"/>
        <v>3.5900000000000003</v>
      </c>
      <c r="Q228" s="24"/>
      <c r="R228" s="24"/>
      <c r="S228" s="24">
        <f t="shared" si="36"/>
        <v>0</v>
      </c>
      <c r="T228" s="24">
        <f t="shared" si="37"/>
        <v>3.5900000000000003</v>
      </c>
    </row>
    <row r="229" spans="1:20" ht="12.75" customHeight="1" x14ac:dyDescent="0.2">
      <c r="A229" s="167"/>
      <c r="B229" s="35"/>
      <c r="C229" s="26" t="s">
        <v>204</v>
      </c>
      <c r="D229" s="162">
        <v>1</v>
      </c>
      <c r="E229" s="24"/>
      <c r="F229" s="24"/>
      <c r="G229" s="24"/>
      <c r="H229" s="24">
        <f t="shared" si="32"/>
        <v>0</v>
      </c>
      <c r="I229" s="24"/>
      <c r="J229" s="24"/>
      <c r="K229" s="24">
        <f t="shared" si="33"/>
        <v>0</v>
      </c>
      <c r="L229" s="24">
        <v>0.3</v>
      </c>
      <c r="M229" s="24">
        <v>0.8</v>
      </c>
      <c r="N229" s="24">
        <v>0.1</v>
      </c>
      <c r="O229" s="24">
        <f t="shared" si="34"/>
        <v>1.2</v>
      </c>
      <c r="P229" s="24">
        <f t="shared" si="35"/>
        <v>1.2</v>
      </c>
      <c r="Q229" s="24"/>
      <c r="R229" s="24"/>
      <c r="S229" s="24">
        <f t="shared" si="36"/>
        <v>0</v>
      </c>
      <c r="T229" s="24">
        <f t="shared" si="37"/>
        <v>1.2</v>
      </c>
    </row>
    <row r="230" spans="1:20" ht="12.75" customHeight="1" x14ac:dyDescent="0.2">
      <c r="A230" s="167"/>
      <c r="B230" s="35"/>
      <c r="C230" s="26" t="s">
        <v>277</v>
      </c>
      <c r="D230" s="162"/>
      <c r="E230" s="24"/>
      <c r="F230" s="24"/>
      <c r="G230" s="24"/>
      <c r="H230" s="24">
        <f t="shared" si="32"/>
        <v>0</v>
      </c>
      <c r="I230" s="24"/>
      <c r="J230" s="24"/>
      <c r="K230" s="24">
        <f t="shared" si="33"/>
        <v>0</v>
      </c>
      <c r="L230" s="24"/>
      <c r="M230" s="24"/>
      <c r="N230" s="24"/>
      <c r="O230" s="24">
        <f t="shared" si="34"/>
        <v>0</v>
      </c>
      <c r="P230" s="24">
        <f t="shared" si="35"/>
        <v>0</v>
      </c>
      <c r="Q230" s="24"/>
      <c r="R230" s="24"/>
      <c r="S230" s="24">
        <f t="shared" si="36"/>
        <v>0</v>
      </c>
      <c r="T230" s="24">
        <f t="shared" si="37"/>
        <v>0</v>
      </c>
    </row>
    <row r="231" spans="1:20" ht="12.75" customHeight="1" x14ac:dyDescent="0.2">
      <c r="A231" s="167"/>
      <c r="B231" s="85"/>
      <c r="C231" s="26" t="s">
        <v>208</v>
      </c>
      <c r="D231" s="162">
        <v>5</v>
      </c>
      <c r="E231" s="24"/>
      <c r="F231" s="24"/>
      <c r="G231" s="24">
        <v>0.3</v>
      </c>
      <c r="H231" s="24">
        <f t="shared" si="32"/>
        <v>0.3</v>
      </c>
      <c r="I231" s="24">
        <v>0.8</v>
      </c>
      <c r="J231" s="24"/>
      <c r="K231" s="24">
        <f t="shared" si="33"/>
        <v>1.1000000000000001</v>
      </c>
      <c r="L231" s="24"/>
      <c r="M231" s="24">
        <v>1.61</v>
      </c>
      <c r="N231" s="24">
        <v>2.5</v>
      </c>
      <c r="O231" s="24">
        <f t="shared" si="34"/>
        <v>4.1100000000000003</v>
      </c>
      <c r="P231" s="24">
        <f t="shared" si="35"/>
        <v>5.2100000000000009</v>
      </c>
      <c r="Q231" s="24"/>
      <c r="R231" s="24"/>
      <c r="S231" s="24">
        <f t="shared" si="36"/>
        <v>0</v>
      </c>
      <c r="T231" s="24">
        <f t="shared" si="37"/>
        <v>5.2100000000000009</v>
      </c>
    </row>
    <row r="232" spans="1:20" ht="12.75" customHeight="1" x14ac:dyDescent="0.2">
      <c r="A232" s="167"/>
      <c r="B232" s="35" t="s">
        <v>431</v>
      </c>
      <c r="C232" s="26" t="s">
        <v>412</v>
      </c>
      <c r="D232" s="162">
        <v>9</v>
      </c>
      <c r="E232" s="24">
        <v>0.3</v>
      </c>
      <c r="F232" s="24"/>
      <c r="G232" s="24"/>
      <c r="H232" s="24">
        <f t="shared" si="32"/>
        <v>0.3</v>
      </c>
      <c r="I232" s="24">
        <v>1</v>
      </c>
      <c r="J232" s="24"/>
      <c r="K232" s="24">
        <f t="shared" si="33"/>
        <v>1.3</v>
      </c>
      <c r="L232" s="24">
        <v>0.6</v>
      </c>
      <c r="M232" s="24">
        <v>0.25</v>
      </c>
      <c r="N232" s="24">
        <v>3.8</v>
      </c>
      <c r="O232" s="24">
        <f t="shared" si="34"/>
        <v>4.6499999999999995</v>
      </c>
      <c r="P232" s="24">
        <f t="shared" si="35"/>
        <v>5.9499999999999993</v>
      </c>
      <c r="Q232" s="24"/>
      <c r="R232" s="24">
        <v>37.1</v>
      </c>
      <c r="S232" s="24">
        <f t="shared" si="36"/>
        <v>37.1</v>
      </c>
      <c r="T232" s="24">
        <f t="shared" si="37"/>
        <v>43.05</v>
      </c>
    </row>
    <row r="233" spans="1:20" ht="12.75" customHeight="1" x14ac:dyDescent="0.2">
      <c r="A233" s="167"/>
      <c r="B233" s="35"/>
      <c r="C233" s="26" t="s">
        <v>305</v>
      </c>
      <c r="D233" s="162"/>
      <c r="E233" s="24"/>
      <c r="F233" s="24"/>
      <c r="G233" s="24"/>
      <c r="H233" s="24">
        <f t="shared" si="32"/>
        <v>0</v>
      </c>
      <c r="I233" s="24"/>
      <c r="J233" s="24"/>
      <c r="K233" s="24">
        <f t="shared" si="33"/>
        <v>0</v>
      </c>
      <c r="L233" s="24"/>
      <c r="M233" s="24"/>
      <c r="N233" s="24"/>
      <c r="O233" s="24">
        <f t="shared" si="34"/>
        <v>0</v>
      </c>
      <c r="P233" s="24">
        <f t="shared" si="35"/>
        <v>0</v>
      </c>
      <c r="Q233" s="24"/>
      <c r="R233" s="24"/>
      <c r="S233" s="24">
        <f t="shared" si="36"/>
        <v>0</v>
      </c>
      <c r="T233" s="24">
        <f t="shared" si="37"/>
        <v>0</v>
      </c>
    </row>
    <row r="234" spans="1:20" ht="12.75" customHeight="1" x14ac:dyDescent="0.2">
      <c r="A234" s="167"/>
      <c r="B234" s="35"/>
      <c r="C234" s="26" t="s">
        <v>413</v>
      </c>
      <c r="D234" s="162">
        <v>2</v>
      </c>
      <c r="E234" s="24"/>
      <c r="F234" s="24"/>
      <c r="G234" s="24"/>
      <c r="H234" s="24">
        <f>+G234+F234+E234</f>
        <v>0</v>
      </c>
      <c r="I234" s="24"/>
      <c r="J234" s="24"/>
      <c r="K234" s="24">
        <f>+J234+I234+H234</f>
        <v>0</v>
      </c>
      <c r="L234" s="24">
        <v>0.1</v>
      </c>
      <c r="M234" s="24">
        <v>1.5</v>
      </c>
      <c r="N234" s="24">
        <v>4.0999999999999996</v>
      </c>
      <c r="O234" s="24">
        <f>+N234+M234+L234</f>
        <v>5.6999999999999993</v>
      </c>
      <c r="P234" s="24">
        <f>+O234+K234</f>
        <v>5.6999999999999993</v>
      </c>
      <c r="Q234" s="24"/>
      <c r="R234" s="24"/>
      <c r="S234" s="24">
        <f>+R234+Q234</f>
        <v>0</v>
      </c>
      <c r="T234" s="24">
        <f>+S234+P234</f>
        <v>5.6999999999999993</v>
      </c>
    </row>
    <row r="235" spans="1:20" ht="12.75" customHeight="1" x14ac:dyDescent="0.2">
      <c r="A235" s="167"/>
      <c r="B235" s="35"/>
      <c r="C235" s="165" t="s">
        <v>201</v>
      </c>
      <c r="D235" s="160"/>
      <c r="E235" s="25"/>
      <c r="F235" s="25"/>
      <c r="G235" s="25"/>
      <c r="H235" s="25">
        <f t="shared" si="32"/>
        <v>0</v>
      </c>
      <c r="I235" s="25"/>
      <c r="J235" s="25"/>
      <c r="K235" s="25">
        <f t="shared" si="33"/>
        <v>0</v>
      </c>
      <c r="L235" s="25"/>
      <c r="M235" s="25"/>
      <c r="N235" s="25"/>
      <c r="O235" s="25">
        <f>+N235+M235+L235</f>
        <v>0</v>
      </c>
      <c r="P235" s="25">
        <f>+O235+K235</f>
        <v>0</v>
      </c>
      <c r="Q235" s="25"/>
      <c r="R235" s="25"/>
      <c r="S235" s="25">
        <f>+R235+Q235</f>
        <v>0</v>
      </c>
      <c r="T235" s="25">
        <f>+S235+P235</f>
        <v>0</v>
      </c>
    </row>
    <row r="236" spans="1:20" ht="12.75" customHeight="1" x14ac:dyDescent="0.25">
      <c r="A236" s="230" t="s">
        <v>0</v>
      </c>
      <c r="B236" s="231"/>
      <c r="C236" s="232" t="s">
        <v>0</v>
      </c>
      <c r="D236" s="53">
        <f>SUM(D224:D235)</f>
        <v>69</v>
      </c>
      <c r="E236" s="54">
        <f>SUM(E224:E235)</f>
        <v>0.3</v>
      </c>
      <c r="F236" s="54">
        <f>SUM(F224:F235)</f>
        <v>0</v>
      </c>
      <c r="G236" s="54">
        <f>SUM(G224:G235)</f>
        <v>0.3</v>
      </c>
      <c r="H236" s="54">
        <f t="shared" si="32"/>
        <v>0.6</v>
      </c>
      <c r="I236" s="54">
        <f>SUM(I224:I235)</f>
        <v>2.62</v>
      </c>
      <c r="J236" s="54">
        <f>SUM(J224:J235)</f>
        <v>0</v>
      </c>
      <c r="K236" s="54">
        <f t="shared" si="33"/>
        <v>3.22</v>
      </c>
      <c r="L236" s="54">
        <f>SUM(L224:L235)</f>
        <v>2.37</v>
      </c>
      <c r="M236" s="54">
        <f>SUM(M224:M235)</f>
        <v>20.66</v>
      </c>
      <c r="N236" s="54">
        <f>SUM(N224:N235)</f>
        <v>15.26</v>
      </c>
      <c r="O236" s="54">
        <f>+N236+M236+L236</f>
        <v>38.29</v>
      </c>
      <c r="P236" s="54">
        <f>+O236+K236</f>
        <v>41.51</v>
      </c>
      <c r="Q236" s="54">
        <f>SUM(Q224:Q235)</f>
        <v>0</v>
      </c>
      <c r="R236" s="54">
        <f>SUM(R224:R235)</f>
        <v>40.450000000000003</v>
      </c>
      <c r="S236" s="54">
        <f>+R236+Q236</f>
        <v>40.450000000000003</v>
      </c>
      <c r="T236" s="55">
        <f>+S236+P236</f>
        <v>81.960000000000008</v>
      </c>
    </row>
    <row r="237" spans="1:20" ht="12.75" customHeight="1" x14ac:dyDescent="0.2">
      <c r="A237" s="166" t="s">
        <v>9</v>
      </c>
      <c r="B237" s="35" t="s">
        <v>207</v>
      </c>
      <c r="C237" s="161" t="s">
        <v>207</v>
      </c>
      <c r="D237" s="153">
        <v>7</v>
      </c>
      <c r="E237" s="154"/>
      <c r="F237" s="154"/>
      <c r="G237" s="154"/>
      <c r="H237" s="154">
        <f t="shared" si="32"/>
        <v>0</v>
      </c>
      <c r="I237" s="154"/>
      <c r="J237" s="154"/>
      <c r="K237" s="154">
        <f t="shared" si="33"/>
        <v>0</v>
      </c>
      <c r="L237" s="154">
        <v>0.27</v>
      </c>
      <c r="M237" s="154">
        <v>1</v>
      </c>
      <c r="N237" s="154">
        <v>28.93</v>
      </c>
      <c r="O237" s="154">
        <f>+N237+M237+L237</f>
        <v>30.2</v>
      </c>
      <c r="P237" s="154">
        <f>+O237+K237</f>
        <v>30.2</v>
      </c>
      <c r="Q237" s="154"/>
      <c r="R237" s="154">
        <v>3.3</v>
      </c>
      <c r="S237" s="154">
        <f>+R237+Q237</f>
        <v>3.3</v>
      </c>
      <c r="T237" s="154">
        <f>+S237+P237</f>
        <v>33.5</v>
      </c>
    </row>
    <row r="238" spans="1:20" ht="12.75" customHeight="1" x14ac:dyDescent="0.2">
      <c r="A238" s="167"/>
      <c r="B238" s="35"/>
      <c r="C238" s="26" t="s">
        <v>218</v>
      </c>
      <c r="D238" s="162">
        <v>3</v>
      </c>
      <c r="E238" s="24">
        <v>0.9</v>
      </c>
      <c r="F238" s="24"/>
      <c r="G238" s="24">
        <v>4.25</v>
      </c>
      <c r="H238" s="24">
        <f t="shared" si="32"/>
        <v>5.15</v>
      </c>
      <c r="I238" s="24">
        <v>0.71</v>
      </c>
      <c r="J238" s="24"/>
      <c r="K238" s="24">
        <f t="shared" si="33"/>
        <v>5.86</v>
      </c>
      <c r="L238" s="24"/>
      <c r="M238" s="24">
        <v>0.81</v>
      </c>
      <c r="N238" s="24"/>
      <c r="O238" s="24">
        <f t="shared" ref="O238:O266" si="38">+N238+M238+L238</f>
        <v>0.81</v>
      </c>
      <c r="P238" s="24">
        <f t="shared" ref="P238:P266" si="39">+O238+K238</f>
        <v>6.67</v>
      </c>
      <c r="Q238" s="24"/>
      <c r="R238" s="24">
        <v>7</v>
      </c>
      <c r="S238" s="24">
        <f t="shared" ref="S238:S267" si="40">+R238+Q238</f>
        <v>7</v>
      </c>
      <c r="T238" s="24">
        <f t="shared" ref="T238:T267" si="41">+S238+P238</f>
        <v>13.67</v>
      </c>
    </row>
    <row r="239" spans="1:20" ht="12.75" customHeight="1" x14ac:dyDescent="0.2">
      <c r="A239" s="167"/>
      <c r="B239" s="35"/>
      <c r="C239" s="26" t="s">
        <v>464</v>
      </c>
      <c r="D239" s="162"/>
      <c r="E239" s="24"/>
      <c r="F239" s="24"/>
      <c r="G239" s="24"/>
      <c r="H239" s="24">
        <f t="shared" si="32"/>
        <v>0</v>
      </c>
      <c r="I239" s="24"/>
      <c r="J239" s="24"/>
      <c r="K239" s="24">
        <f t="shared" si="33"/>
        <v>0</v>
      </c>
      <c r="L239" s="24"/>
      <c r="M239" s="24"/>
      <c r="N239" s="24"/>
      <c r="O239" s="24">
        <f t="shared" si="38"/>
        <v>0</v>
      </c>
      <c r="P239" s="24">
        <f t="shared" si="39"/>
        <v>0</v>
      </c>
      <c r="Q239" s="24"/>
      <c r="R239" s="24"/>
      <c r="S239" s="24">
        <f t="shared" si="40"/>
        <v>0</v>
      </c>
      <c r="T239" s="24">
        <f t="shared" si="41"/>
        <v>0</v>
      </c>
    </row>
    <row r="240" spans="1:20" ht="12.75" customHeight="1" x14ac:dyDescent="0.2">
      <c r="A240" s="167"/>
      <c r="B240" s="35"/>
      <c r="C240" s="26" t="s">
        <v>211</v>
      </c>
      <c r="D240" s="162"/>
      <c r="E240" s="24"/>
      <c r="F240" s="24"/>
      <c r="G240" s="24"/>
      <c r="H240" s="24">
        <f t="shared" si="32"/>
        <v>0</v>
      </c>
      <c r="I240" s="24"/>
      <c r="J240" s="24"/>
      <c r="K240" s="24">
        <f t="shared" si="33"/>
        <v>0</v>
      </c>
      <c r="L240" s="24"/>
      <c r="M240" s="24"/>
      <c r="N240" s="24"/>
      <c r="O240" s="24">
        <f t="shared" si="38"/>
        <v>0</v>
      </c>
      <c r="P240" s="24">
        <f t="shared" si="39"/>
        <v>0</v>
      </c>
      <c r="Q240" s="24"/>
      <c r="R240" s="24"/>
      <c r="S240" s="24">
        <f t="shared" si="40"/>
        <v>0</v>
      </c>
      <c r="T240" s="24">
        <f t="shared" si="41"/>
        <v>0</v>
      </c>
    </row>
    <row r="241" spans="1:20" ht="12.75" customHeight="1" x14ac:dyDescent="0.2">
      <c r="A241" s="167"/>
      <c r="B241" s="35"/>
      <c r="C241" s="26" t="s">
        <v>325</v>
      </c>
      <c r="D241" s="162"/>
      <c r="E241" s="24"/>
      <c r="F241" s="24"/>
      <c r="G241" s="24"/>
      <c r="H241" s="24">
        <f t="shared" si="32"/>
        <v>0</v>
      </c>
      <c r="I241" s="24"/>
      <c r="J241" s="24"/>
      <c r="K241" s="24">
        <f t="shared" si="33"/>
        <v>0</v>
      </c>
      <c r="L241" s="24"/>
      <c r="M241" s="24"/>
      <c r="N241" s="24"/>
      <c r="O241" s="24">
        <f t="shared" si="38"/>
        <v>0</v>
      </c>
      <c r="P241" s="24">
        <f t="shared" si="39"/>
        <v>0</v>
      </c>
      <c r="Q241" s="24"/>
      <c r="R241" s="24"/>
      <c r="S241" s="24">
        <f t="shared" si="40"/>
        <v>0</v>
      </c>
      <c r="T241" s="24">
        <f t="shared" si="41"/>
        <v>0</v>
      </c>
    </row>
    <row r="242" spans="1:20" ht="12.75" customHeight="1" x14ac:dyDescent="0.2">
      <c r="A242" s="167"/>
      <c r="B242" s="35"/>
      <c r="C242" s="26" t="s">
        <v>216</v>
      </c>
      <c r="D242" s="162">
        <v>2</v>
      </c>
      <c r="E242" s="24"/>
      <c r="F242" s="24"/>
      <c r="G242" s="24">
        <v>0.5</v>
      </c>
      <c r="H242" s="24">
        <f t="shared" si="32"/>
        <v>0.5</v>
      </c>
      <c r="I242" s="24">
        <v>0.3</v>
      </c>
      <c r="J242" s="24"/>
      <c r="K242" s="24">
        <f t="shared" si="33"/>
        <v>0.8</v>
      </c>
      <c r="L242" s="24">
        <v>0.3</v>
      </c>
      <c r="M242" s="24"/>
      <c r="N242" s="24">
        <v>0.5</v>
      </c>
      <c r="O242" s="24">
        <f t="shared" si="38"/>
        <v>0.8</v>
      </c>
      <c r="P242" s="24">
        <f t="shared" si="39"/>
        <v>1.6</v>
      </c>
      <c r="Q242" s="24"/>
      <c r="R242" s="24">
        <v>2.5</v>
      </c>
      <c r="S242" s="24">
        <f t="shared" si="40"/>
        <v>2.5</v>
      </c>
      <c r="T242" s="24">
        <f t="shared" si="41"/>
        <v>4.0999999999999996</v>
      </c>
    </row>
    <row r="243" spans="1:20" ht="12.75" customHeight="1" x14ac:dyDescent="0.2">
      <c r="A243" s="167"/>
      <c r="B243" s="35"/>
      <c r="C243" s="26" t="s">
        <v>213</v>
      </c>
      <c r="D243" s="162">
        <v>4</v>
      </c>
      <c r="E243" s="24"/>
      <c r="F243" s="24"/>
      <c r="G243" s="24">
        <v>1.5</v>
      </c>
      <c r="H243" s="24">
        <f t="shared" si="32"/>
        <v>1.5</v>
      </c>
      <c r="I243" s="24"/>
      <c r="J243" s="24"/>
      <c r="K243" s="24">
        <f t="shared" si="33"/>
        <v>1.5</v>
      </c>
      <c r="L243" s="24">
        <v>0.3</v>
      </c>
      <c r="M243" s="24">
        <v>0.4</v>
      </c>
      <c r="N243" s="24">
        <v>0.1</v>
      </c>
      <c r="O243" s="24">
        <f t="shared" si="38"/>
        <v>0.8</v>
      </c>
      <c r="P243" s="24">
        <f t="shared" si="39"/>
        <v>2.2999999999999998</v>
      </c>
      <c r="Q243" s="24">
        <v>0.7</v>
      </c>
      <c r="R243" s="24">
        <v>34.700000000000003</v>
      </c>
      <c r="S243" s="24">
        <f t="shared" si="40"/>
        <v>35.400000000000006</v>
      </c>
      <c r="T243" s="24">
        <f t="shared" si="41"/>
        <v>37.700000000000003</v>
      </c>
    </row>
    <row r="244" spans="1:20" ht="12.75" customHeight="1" x14ac:dyDescent="0.2">
      <c r="A244" s="167"/>
      <c r="B244" s="85"/>
      <c r="C244" s="26" t="s">
        <v>217</v>
      </c>
      <c r="D244" s="162">
        <v>4</v>
      </c>
      <c r="E244" s="24"/>
      <c r="F244" s="24">
        <v>1</v>
      </c>
      <c r="G244" s="24"/>
      <c r="H244" s="24">
        <f t="shared" si="32"/>
        <v>1</v>
      </c>
      <c r="I244" s="24">
        <v>0.01</v>
      </c>
      <c r="J244" s="24"/>
      <c r="K244" s="24">
        <f t="shared" si="33"/>
        <v>1.01</v>
      </c>
      <c r="L244" s="24">
        <v>1.91</v>
      </c>
      <c r="M244" s="24">
        <v>2</v>
      </c>
      <c r="N244" s="24"/>
      <c r="O244" s="24">
        <f t="shared" si="38"/>
        <v>3.91</v>
      </c>
      <c r="P244" s="24">
        <f t="shared" si="39"/>
        <v>4.92</v>
      </c>
      <c r="Q244" s="24"/>
      <c r="R244" s="24">
        <v>3.2</v>
      </c>
      <c r="S244" s="24">
        <f t="shared" si="40"/>
        <v>3.2</v>
      </c>
      <c r="T244" s="24">
        <f t="shared" si="41"/>
        <v>8.120000000000001</v>
      </c>
    </row>
    <row r="245" spans="1:20" ht="12.75" customHeight="1" x14ac:dyDescent="0.2">
      <c r="A245" s="167"/>
      <c r="B245" s="35" t="s">
        <v>203</v>
      </c>
      <c r="C245" s="26" t="s">
        <v>210</v>
      </c>
      <c r="D245" s="162">
        <v>48</v>
      </c>
      <c r="E245" s="24"/>
      <c r="F245" s="24"/>
      <c r="G245" s="24"/>
      <c r="H245" s="24">
        <f t="shared" si="32"/>
        <v>0</v>
      </c>
      <c r="I245" s="24">
        <v>1</v>
      </c>
      <c r="J245" s="24"/>
      <c r="K245" s="24">
        <f t="shared" si="33"/>
        <v>1</v>
      </c>
      <c r="L245" s="24">
        <v>0.6</v>
      </c>
      <c r="M245" s="24">
        <v>24.59</v>
      </c>
      <c r="N245" s="24">
        <v>100.85</v>
      </c>
      <c r="O245" s="24">
        <f t="shared" si="38"/>
        <v>126.03999999999999</v>
      </c>
      <c r="P245" s="24">
        <f t="shared" si="39"/>
        <v>127.03999999999999</v>
      </c>
      <c r="Q245" s="24"/>
      <c r="R245" s="24"/>
      <c r="S245" s="24">
        <f t="shared" si="40"/>
        <v>0</v>
      </c>
      <c r="T245" s="24">
        <f t="shared" si="41"/>
        <v>127.03999999999999</v>
      </c>
    </row>
    <row r="246" spans="1:20" ht="12.75" customHeight="1" x14ac:dyDescent="0.2">
      <c r="A246" s="167"/>
      <c r="B246" s="35"/>
      <c r="C246" s="26" t="s">
        <v>273</v>
      </c>
      <c r="D246" s="162">
        <v>1</v>
      </c>
      <c r="E246" s="24"/>
      <c r="F246" s="24"/>
      <c r="G246" s="24"/>
      <c r="H246" s="24">
        <f t="shared" si="32"/>
        <v>0</v>
      </c>
      <c r="I246" s="24"/>
      <c r="J246" s="24"/>
      <c r="K246" s="24">
        <f t="shared" si="33"/>
        <v>0</v>
      </c>
      <c r="L246" s="24">
        <v>0.01</v>
      </c>
      <c r="M246" s="24"/>
      <c r="N246" s="24"/>
      <c r="O246" s="24">
        <f t="shared" si="38"/>
        <v>0.01</v>
      </c>
      <c r="P246" s="24">
        <f t="shared" si="39"/>
        <v>0.01</v>
      </c>
      <c r="Q246" s="24"/>
      <c r="R246" s="24"/>
      <c r="S246" s="24">
        <f t="shared" si="40"/>
        <v>0</v>
      </c>
      <c r="T246" s="24">
        <f t="shared" si="41"/>
        <v>0.01</v>
      </c>
    </row>
    <row r="247" spans="1:20" ht="12.75" customHeight="1" x14ac:dyDescent="0.2">
      <c r="A247" s="167"/>
      <c r="B247" s="35"/>
      <c r="C247" s="26" t="s">
        <v>193</v>
      </c>
      <c r="D247" s="162">
        <v>1</v>
      </c>
      <c r="E247" s="24"/>
      <c r="F247" s="24"/>
      <c r="G247" s="24"/>
      <c r="H247" s="24">
        <f t="shared" si="32"/>
        <v>0</v>
      </c>
      <c r="I247" s="24"/>
      <c r="J247" s="24"/>
      <c r="K247" s="24">
        <f t="shared" si="33"/>
        <v>0</v>
      </c>
      <c r="L247" s="24"/>
      <c r="M247" s="24">
        <v>0.4</v>
      </c>
      <c r="N247" s="24"/>
      <c r="O247" s="24">
        <f t="shared" si="38"/>
        <v>0.4</v>
      </c>
      <c r="P247" s="24">
        <f t="shared" si="39"/>
        <v>0.4</v>
      </c>
      <c r="Q247" s="24"/>
      <c r="R247" s="24"/>
      <c r="S247" s="24">
        <f t="shared" si="40"/>
        <v>0</v>
      </c>
      <c r="T247" s="24">
        <f t="shared" si="41"/>
        <v>0.4</v>
      </c>
    </row>
    <row r="248" spans="1:20" ht="12.75" customHeight="1" x14ac:dyDescent="0.2">
      <c r="A248" s="167"/>
      <c r="B248" s="35"/>
      <c r="C248" s="26" t="s">
        <v>206</v>
      </c>
      <c r="D248" s="162"/>
      <c r="E248" s="24"/>
      <c r="F248" s="24"/>
      <c r="G248" s="24"/>
      <c r="H248" s="24">
        <f t="shared" si="32"/>
        <v>0</v>
      </c>
      <c r="I248" s="24"/>
      <c r="J248" s="24"/>
      <c r="K248" s="24">
        <f t="shared" si="33"/>
        <v>0</v>
      </c>
      <c r="L248" s="24"/>
      <c r="M248" s="24"/>
      <c r="N248" s="24"/>
      <c r="O248" s="24">
        <f t="shared" si="38"/>
        <v>0</v>
      </c>
      <c r="P248" s="24">
        <f t="shared" si="39"/>
        <v>0</v>
      </c>
      <c r="Q248" s="24"/>
      <c r="R248" s="24"/>
      <c r="S248" s="24">
        <f t="shared" si="40"/>
        <v>0</v>
      </c>
      <c r="T248" s="24">
        <f t="shared" si="41"/>
        <v>0</v>
      </c>
    </row>
    <row r="249" spans="1:20" ht="12.75" customHeight="1" x14ac:dyDescent="0.2">
      <c r="A249" s="167"/>
      <c r="B249" s="35"/>
      <c r="C249" s="26" t="s">
        <v>276</v>
      </c>
      <c r="D249" s="162">
        <v>1</v>
      </c>
      <c r="E249" s="24"/>
      <c r="F249" s="24"/>
      <c r="G249" s="24"/>
      <c r="H249" s="24">
        <f t="shared" si="32"/>
        <v>0</v>
      </c>
      <c r="I249" s="24"/>
      <c r="J249" s="24"/>
      <c r="K249" s="24">
        <f t="shared" si="33"/>
        <v>0</v>
      </c>
      <c r="L249" s="24"/>
      <c r="M249" s="24">
        <v>1.3</v>
      </c>
      <c r="N249" s="24"/>
      <c r="O249" s="24">
        <f t="shared" si="38"/>
        <v>1.3</v>
      </c>
      <c r="P249" s="24">
        <f t="shared" si="39"/>
        <v>1.3</v>
      </c>
      <c r="Q249" s="24"/>
      <c r="R249" s="24"/>
      <c r="S249" s="24">
        <f t="shared" si="40"/>
        <v>0</v>
      </c>
      <c r="T249" s="24">
        <f t="shared" si="41"/>
        <v>1.3</v>
      </c>
    </row>
    <row r="250" spans="1:20" ht="12.75" customHeight="1" x14ac:dyDescent="0.2">
      <c r="A250" s="167"/>
      <c r="B250" s="35"/>
      <c r="C250" s="26" t="s">
        <v>199</v>
      </c>
      <c r="D250" s="162">
        <v>1</v>
      </c>
      <c r="E250" s="24"/>
      <c r="F250" s="24"/>
      <c r="G250" s="24"/>
      <c r="H250" s="24">
        <f t="shared" si="32"/>
        <v>0</v>
      </c>
      <c r="I250" s="24">
        <v>2.5</v>
      </c>
      <c r="J250" s="24"/>
      <c r="K250" s="24">
        <f t="shared" si="33"/>
        <v>2.5</v>
      </c>
      <c r="L250" s="24"/>
      <c r="M250" s="24">
        <v>0.5</v>
      </c>
      <c r="N250" s="24"/>
      <c r="O250" s="24">
        <f t="shared" si="38"/>
        <v>0.5</v>
      </c>
      <c r="P250" s="24">
        <f t="shared" si="39"/>
        <v>3</v>
      </c>
      <c r="Q250" s="24"/>
      <c r="R250" s="24">
        <v>1</v>
      </c>
      <c r="S250" s="24">
        <f t="shared" si="40"/>
        <v>1</v>
      </c>
      <c r="T250" s="24">
        <f t="shared" si="41"/>
        <v>4</v>
      </c>
    </row>
    <row r="251" spans="1:20" ht="12.75" customHeight="1" x14ac:dyDescent="0.2">
      <c r="A251" s="167"/>
      <c r="B251" s="35"/>
      <c r="C251" s="26" t="s">
        <v>274</v>
      </c>
      <c r="D251" s="162"/>
      <c r="E251" s="24"/>
      <c r="F251" s="24"/>
      <c r="G251" s="24"/>
      <c r="H251" s="24">
        <f t="shared" si="32"/>
        <v>0</v>
      </c>
      <c r="I251" s="24"/>
      <c r="J251" s="24"/>
      <c r="K251" s="24">
        <f t="shared" si="33"/>
        <v>0</v>
      </c>
      <c r="L251" s="24"/>
      <c r="M251" s="24"/>
      <c r="N251" s="24"/>
      <c r="O251" s="24">
        <f t="shared" si="38"/>
        <v>0</v>
      </c>
      <c r="P251" s="24">
        <f t="shared" si="39"/>
        <v>0</v>
      </c>
      <c r="Q251" s="24"/>
      <c r="R251" s="24"/>
      <c r="S251" s="24">
        <f t="shared" si="40"/>
        <v>0</v>
      </c>
      <c r="T251" s="24">
        <f t="shared" si="41"/>
        <v>0</v>
      </c>
    </row>
    <row r="252" spans="1:20" ht="12.75" customHeight="1" x14ac:dyDescent="0.2">
      <c r="A252" s="167"/>
      <c r="B252" s="35"/>
      <c r="C252" s="26" t="s">
        <v>203</v>
      </c>
      <c r="D252" s="162"/>
      <c r="E252" s="24"/>
      <c r="F252" s="24"/>
      <c r="G252" s="24"/>
      <c r="H252" s="24">
        <f t="shared" si="32"/>
        <v>0</v>
      </c>
      <c r="I252" s="24"/>
      <c r="J252" s="24"/>
      <c r="K252" s="24">
        <f t="shared" si="33"/>
        <v>0</v>
      </c>
      <c r="L252" s="24"/>
      <c r="M252" s="24"/>
      <c r="N252" s="24"/>
      <c r="O252" s="24">
        <f t="shared" si="38"/>
        <v>0</v>
      </c>
      <c r="P252" s="24">
        <f t="shared" si="39"/>
        <v>0</v>
      </c>
      <c r="Q252" s="24"/>
      <c r="R252" s="24"/>
      <c r="S252" s="24">
        <f t="shared" si="40"/>
        <v>0</v>
      </c>
      <c r="T252" s="24">
        <f t="shared" si="41"/>
        <v>0</v>
      </c>
    </row>
    <row r="253" spans="1:20" ht="12.75" customHeight="1" x14ac:dyDescent="0.2">
      <c r="A253" s="167"/>
      <c r="B253" s="85"/>
      <c r="C253" s="26" t="s">
        <v>212</v>
      </c>
      <c r="D253" s="162">
        <v>7</v>
      </c>
      <c r="E253" s="24"/>
      <c r="F253" s="24"/>
      <c r="G253" s="24"/>
      <c r="H253" s="24">
        <f t="shared" si="32"/>
        <v>0</v>
      </c>
      <c r="I253" s="24"/>
      <c r="J253" s="24"/>
      <c r="K253" s="24">
        <f t="shared" si="33"/>
        <v>0</v>
      </c>
      <c r="L253" s="24"/>
      <c r="M253" s="24">
        <v>6.4</v>
      </c>
      <c r="N253" s="24">
        <v>1.4</v>
      </c>
      <c r="O253" s="24">
        <f t="shared" si="38"/>
        <v>7.8000000000000007</v>
      </c>
      <c r="P253" s="24">
        <f t="shared" si="39"/>
        <v>7.8000000000000007</v>
      </c>
      <c r="Q253" s="24"/>
      <c r="R253" s="24"/>
      <c r="S253" s="24">
        <f t="shared" si="40"/>
        <v>0</v>
      </c>
      <c r="T253" s="24">
        <f t="shared" si="41"/>
        <v>7.8000000000000007</v>
      </c>
    </row>
    <row r="254" spans="1:20" ht="12.75" customHeight="1" x14ac:dyDescent="0.2">
      <c r="A254" s="167"/>
      <c r="B254" s="35" t="s">
        <v>432</v>
      </c>
      <c r="C254" s="26" t="s">
        <v>194</v>
      </c>
      <c r="D254" s="162">
        <v>6</v>
      </c>
      <c r="E254" s="24"/>
      <c r="F254" s="24"/>
      <c r="G254" s="24"/>
      <c r="H254" s="24">
        <f t="shared" si="32"/>
        <v>0</v>
      </c>
      <c r="I254" s="24">
        <v>0.5</v>
      </c>
      <c r="J254" s="24"/>
      <c r="K254" s="24">
        <f t="shared" si="33"/>
        <v>0.5</v>
      </c>
      <c r="L254" s="24">
        <v>1.8</v>
      </c>
      <c r="M254" s="24">
        <v>7.8</v>
      </c>
      <c r="N254" s="24">
        <v>0.65</v>
      </c>
      <c r="O254" s="24">
        <f t="shared" si="38"/>
        <v>10.25</v>
      </c>
      <c r="P254" s="24">
        <f t="shared" si="39"/>
        <v>10.75</v>
      </c>
      <c r="Q254" s="24"/>
      <c r="R254" s="24">
        <v>0.5</v>
      </c>
      <c r="S254" s="24">
        <f t="shared" si="40"/>
        <v>0.5</v>
      </c>
      <c r="T254" s="24">
        <f t="shared" si="41"/>
        <v>11.25</v>
      </c>
    </row>
    <row r="255" spans="1:20" ht="12.75" customHeight="1" x14ac:dyDescent="0.2">
      <c r="A255" s="167"/>
      <c r="B255" s="35"/>
      <c r="C255" s="26" t="s">
        <v>192</v>
      </c>
      <c r="D255" s="162">
        <v>1</v>
      </c>
      <c r="E255" s="24"/>
      <c r="F255" s="24"/>
      <c r="G255" s="24"/>
      <c r="H255" s="24">
        <f t="shared" si="32"/>
        <v>0</v>
      </c>
      <c r="I255" s="24"/>
      <c r="J255" s="24"/>
      <c r="K255" s="24">
        <f t="shared" si="33"/>
        <v>0</v>
      </c>
      <c r="L255" s="24"/>
      <c r="M255" s="24">
        <v>0.8</v>
      </c>
      <c r="N255" s="24"/>
      <c r="O255" s="24">
        <f t="shared" si="38"/>
        <v>0.8</v>
      </c>
      <c r="P255" s="24">
        <f t="shared" si="39"/>
        <v>0.8</v>
      </c>
      <c r="Q255" s="24"/>
      <c r="R255" s="24">
        <v>0.4</v>
      </c>
      <c r="S255" s="24">
        <f t="shared" si="40"/>
        <v>0.4</v>
      </c>
      <c r="T255" s="24">
        <f t="shared" si="41"/>
        <v>1.2000000000000002</v>
      </c>
    </row>
    <row r="256" spans="1:20" ht="12.75" customHeight="1" x14ac:dyDescent="0.2">
      <c r="A256" s="167"/>
      <c r="B256" s="35"/>
      <c r="C256" s="26" t="s">
        <v>280</v>
      </c>
      <c r="D256" s="162"/>
      <c r="E256" s="24"/>
      <c r="F256" s="24"/>
      <c r="G256" s="24"/>
      <c r="H256" s="24">
        <f t="shared" si="32"/>
        <v>0</v>
      </c>
      <c r="I256" s="24"/>
      <c r="J256" s="24"/>
      <c r="K256" s="24">
        <f t="shared" si="33"/>
        <v>0</v>
      </c>
      <c r="L256" s="24"/>
      <c r="M256" s="24"/>
      <c r="N256" s="24"/>
      <c r="O256" s="24">
        <f t="shared" si="38"/>
        <v>0</v>
      </c>
      <c r="P256" s="24">
        <f t="shared" si="39"/>
        <v>0</v>
      </c>
      <c r="Q256" s="24"/>
      <c r="R256" s="24"/>
      <c r="S256" s="24">
        <f t="shared" si="40"/>
        <v>0</v>
      </c>
      <c r="T256" s="24">
        <f t="shared" si="41"/>
        <v>0</v>
      </c>
    </row>
    <row r="257" spans="1:20" ht="12.75" customHeight="1" x14ac:dyDescent="0.2">
      <c r="A257" s="167"/>
      <c r="B257" s="35"/>
      <c r="C257" s="26" t="s">
        <v>354</v>
      </c>
      <c r="D257" s="162">
        <v>1</v>
      </c>
      <c r="E257" s="24"/>
      <c r="F257" s="24"/>
      <c r="G257" s="24"/>
      <c r="H257" s="24">
        <f t="shared" si="32"/>
        <v>0</v>
      </c>
      <c r="I257" s="24"/>
      <c r="J257" s="24"/>
      <c r="K257" s="24">
        <f t="shared" si="33"/>
        <v>0</v>
      </c>
      <c r="L257" s="24"/>
      <c r="M257" s="24">
        <v>0.9</v>
      </c>
      <c r="N257" s="24">
        <v>0.75</v>
      </c>
      <c r="O257" s="24">
        <f t="shared" si="38"/>
        <v>1.65</v>
      </c>
      <c r="P257" s="24">
        <f t="shared" si="39"/>
        <v>1.65</v>
      </c>
      <c r="Q257" s="24"/>
      <c r="R257" s="24"/>
      <c r="S257" s="24">
        <f t="shared" si="40"/>
        <v>0</v>
      </c>
      <c r="T257" s="24">
        <f t="shared" si="41"/>
        <v>1.65</v>
      </c>
    </row>
    <row r="258" spans="1:20" ht="12.75" customHeight="1" x14ac:dyDescent="0.2">
      <c r="A258" s="167"/>
      <c r="B258" s="35"/>
      <c r="C258" s="26" t="s">
        <v>198</v>
      </c>
      <c r="D258" s="162">
        <v>5</v>
      </c>
      <c r="E258" s="24"/>
      <c r="F258" s="24"/>
      <c r="G258" s="24"/>
      <c r="H258" s="24">
        <f t="shared" si="32"/>
        <v>0</v>
      </c>
      <c r="I258" s="24"/>
      <c r="J258" s="24"/>
      <c r="K258" s="24">
        <f t="shared" si="33"/>
        <v>0</v>
      </c>
      <c r="L258" s="24">
        <v>3.9</v>
      </c>
      <c r="M258" s="24">
        <v>4.2</v>
      </c>
      <c r="N258" s="24">
        <v>1.1000000000000001</v>
      </c>
      <c r="O258" s="24">
        <f t="shared" si="38"/>
        <v>9.2000000000000011</v>
      </c>
      <c r="P258" s="24">
        <f t="shared" si="39"/>
        <v>9.2000000000000011</v>
      </c>
      <c r="Q258" s="24"/>
      <c r="R258" s="24">
        <v>4.6500000000000004</v>
      </c>
      <c r="S258" s="24">
        <f t="shared" si="40"/>
        <v>4.6500000000000004</v>
      </c>
      <c r="T258" s="24">
        <f t="shared" si="41"/>
        <v>13.850000000000001</v>
      </c>
    </row>
    <row r="259" spans="1:20" ht="12.75" customHeight="1" x14ac:dyDescent="0.2">
      <c r="A259" s="167"/>
      <c r="B259" s="35"/>
      <c r="C259" s="26" t="s">
        <v>386</v>
      </c>
      <c r="D259" s="162"/>
      <c r="E259" s="24"/>
      <c r="F259" s="24"/>
      <c r="G259" s="24"/>
      <c r="H259" s="24">
        <f t="shared" si="32"/>
        <v>0</v>
      </c>
      <c r="I259" s="24"/>
      <c r="J259" s="24"/>
      <c r="K259" s="24">
        <f t="shared" si="33"/>
        <v>0</v>
      </c>
      <c r="L259" s="24"/>
      <c r="M259" s="24"/>
      <c r="N259" s="24"/>
      <c r="O259" s="24">
        <f t="shared" si="38"/>
        <v>0</v>
      </c>
      <c r="P259" s="24">
        <f t="shared" si="39"/>
        <v>0</v>
      </c>
      <c r="Q259" s="24"/>
      <c r="R259" s="24"/>
      <c r="S259" s="24">
        <f t="shared" si="40"/>
        <v>0</v>
      </c>
      <c r="T259" s="24">
        <f t="shared" si="41"/>
        <v>0</v>
      </c>
    </row>
    <row r="260" spans="1:20" ht="12.75" customHeight="1" x14ac:dyDescent="0.2">
      <c r="A260" s="167"/>
      <c r="B260" s="35"/>
      <c r="C260" s="26" t="s">
        <v>326</v>
      </c>
      <c r="D260" s="162"/>
      <c r="E260" s="24"/>
      <c r="F260" s="24"/>
      <c r="G260" s="24"/>
      <c r="H260" s="24">
        <f t="shared" si="32"/>
        <v>0</v>
      </c>
      <c r="I260" s="24"/>
      <c r="J260" s="24"/>
      <c r="K260" s="24">
        <f t="shared" si="33"/>
        <v>0</v>
      </c>
      <c r="L260" s="24"/>
      <c r="M260" s="24"/>
      <c r="N260" s="24"/>
      <c r="O260" s="24">
        <f t="shared" si="38"/>
        <v>0</v>
      </c>
      <c r="P260" s="24">
        <f t="shared" si="39"/>
        <v>0</v>
      </c>
      <c r="Q260" s="24"/>
      <c r="R260" s="24"/>
      <c r="S260" s="24">
        <f t="shared" si="40"/>
        <v>0</v>
      </c>
      <c r="T260" s="24">
        <f t="shared" si="41"/>
        <v>0</v>
      </c>
    </row>
    <row r="261" spans="1:20" ht="12.75" customHeight="1" x14ac:dyDescent="0.2">
      <c r="A261" s="167"/>
      <c r="B261" s="35"/>
      <c r="C261" s="26" t="s">
        <v>197</v>
      </c>
      <c r="D261" s="162">
        <v>3</v>
      </c>
      <c r="E261" s="24"/>
      <c r="F261" s="24"/>
      <c r="G261" s="24"/>
      <c r="H261" s="24">
        <f t="shared" si="32"/>
        <v>0</v>
      </c>
      <c r="I261" s="24"/>
      <c r="J261" s="24"/>
      <c r="K261" s="24">
        <f t="shared" si="33"/>
        <v>0</v>
      </c>
      <c r="L261" s="24"/>
      <c r="M261" s="24">
        <v>1.7</v>
      </c>
      <c r="N261" s="24">
        <v>0.9</v>
      </c>
      <c r="O261" s="24">
        <f t="shared" si="38"/>
        <v>2.6</v>
      </c>
      <c r="P261" s="24">
        <f t="shared" si="39"/>
        <v>2.6</v>
      </c>
      <c r="Q261" s="24"/>
      <c r="R261" s="24"/>
      <c r="S261" s="24">
        <f t="shared" si="40"/>
        <v>0</v>
      </c>
      <c r="T261" s="24">
        <f t="shared" si="41"/>
        <v>2.6</v>
      </c>
    </row>
    <row r="262" spans="1:20" ht="12.75" customHeight="1" x14ac:dyDescent="0.2">
      <c r="A262" s="167"/>
      <c r="B262" s="35"/>
      <c r="C262" s="26" t="s">
        <v>278</v>
      </c>
      <c r="D262" s="162"/>
      <c r="E262" s="24"/>
      <c r="F262" s="24"/>
      <c r="G262" s="24"/>
      <c r="H262" s="24">
        <f t="shared" si="32"/>
        <v>0</v>
      </c>
      <c r="I262" s="24"/>
      <c r="J262" s="24"/>
      <c r="K262" s="24">
        <f t="shared" si="33"/>
        <v>0</v>
      </c>
      <c r="L262" s="24"/>
      <c r="M262" s="24"/>
      <c r="N262" s="24"/>
      <c r="O262" s="24">
        <f t="shared" si="38"/>
        <v>0</v>
      </c>
      <c r="P262" s="24">
        <f t="shared" si="39"/>
        <v>0</v>
      </c>
      <c r="Q262" s="24"/>
      <c r="R262" s="24"/>
      <c r="S262" s="24">
        <f t="shared" si="40"/>
        <v>0</v>
      </c>
      <c r="T262" s="24">
        <f t="shared" si="41"/>
        <v>0</v>
      </c>
    </row>
    <row r="263" spans="1:20" ht="12.75" customHeight="1" x14ac:dyDescent="0.2">
      <c r="A263" s="167"/>
      <c r="B263" s="85"/>
      <c r="C263" s="26" t="s">
        <v>279</v>
      </c>
      <c r="D263" s="162"/>
      <c r="E263" s="24"/>
      <c r="F263" s="24"/>
      <c r="G263" s="24"/>
      <c r="H263" s="24">
        <f t="shared" si="32"/>
        <v>0</v>
      </c>
      <c r="I263" s="24"/>
      <c r="J263" s="24"/>
      <c r="K263" s="24">
        <f t="shared" si="33"/>
        <v>0</v>
      </c>
      <c r="L263" s="24"/>
      <c r="M263" s="24"/>
      <c r="N263" s="24"/>
      <c r="O263" s="24">
        <f t="shared" si="38"/>
        <v>0</v>
      </c>
      <c r="P263" s="24">
        <f t="shared" si="39"/>
        <v>0</v>
      </c>
      <c r="Q263" s="24"/>
      <c r="R263" s="24"/>
      <c r="S263" s="24">
        <f t="shared" si="40"/>
        <v>0</v>
      </c>
      <c r="T263" s="24">
        <f t="shared" si="41"/>
        <v>0</v>
      </c>
    </row>
    <row r="264" spans="1:20" ht="12.75" customHeight="1" x14ac:dyDescent="0.2">
      <c r="A264" s="167"/>
      <c r="B264" s="35" t="s">
        <v>209</v>
      </c>
      <c r="C264" s="26" t="s">
        <v>196</v>
      </c>
      <c r="D264" s="162">
        <v>1</v>
      </c>
      <c r="E264" s="24"/>
      <c r="F264" s="24"/>
      <c r="G264" s="24"/>
      <c r="H264" s="24">
        <f t="shared" si="32"/>
        <v>0</v>
      </c>
      <c r="I264" s="24"/>
      <c r="J264" s="24"/>
      <c r="K264" s="24">
        <f t="shared" si="33"/>
        <v>0</v>
      </c>
      <c r="L264" s="24">
        <v>0.25</v>
      </c>
      <c r="M264" s="24"/>
      <c r="N264" s="24"/>
      <c r="O264" s="24">
        <f t="shared" si="38"/>
        <v>0.25</v>
      </c>
      <c r="P264" s="24">
        <f t="shared" si="39"/>
        <v>0.25</v>
      </c>
      <c r="Q264" s="24"/>
      <c r="R264" s="24"/>
      <c r="S264" s="24">
        <f t="shared" si="40"/>
        <v>0</v>
      </c>
      <c r="T264" s="24">
        <f t="shared" si="41"/>
        <v>0.25</v>
      </c>
    </row>
    <row r="265" spans="1:20" ht="12.75" customHeight="1" x14ac:dyDescent="0.2">
      <c r="A265" s="167"/>
      <c r="B265" s="35"/>
      <c r="C265" s="26" t="s">
        <v>209</v>
      </c>
      <c r="D265" s="162">
        <v>1</v>
      </c>
      <c r="E265" s="24"/>
      <c r="F265" s="24"/>
      <c r="G265" s="24"/>
      <c r="H265" s="24">
        <f t="shared" si="32"/>
        <v>0</v>
      </c>
      <c r="I265" s="24"/>
      <c r="J265" s="24"/>
      <c r="K265" s="24">
        <f t="shared" si="33"/>
        <v>0</v>
      </c>
      <c r="L265" s="24">
        <v>0.1</v>
      </c>
      <c r="M265" s="24">
        <v>0.4</v>
      </c>
      <c r="N265" s="24"/>
      <c r="O265" s="24">
        <f t="shared" si="38"/>
        <v>0.5</v>
      </c>
      <c r="P265" s="24">
        <f t="shared" si="39"/>
        <v>0.5</v>
      </c>
      <c r="Q265" s="24"/>
      <c r="R265" s="24">
        <v>0.1</v>
      </c>
      <c r="S265" s="24">
        <f t="shared" si="40"/>
        <v>0.1</v>
      </c>
      <c r="T265" s="24">
        <f t="shared" si="41"/>
        <v>0.6</v>
      </c>
    </row>
    <row r="266" spans="1:20" ht="12.75" customHeight="1" x14ac:dyDescent="0.2">
      <c r="A266" s="167"/>
      <c r="B266" s="35"/>
      <c r="C266" s="26" t="s">
        <v>295</v>
      </c>
      <c r="D266" s="162"/>
      <c r="E266" s="24"/>
      <c r="F266" s="24"/>
      <c r="G266" s="24"/>
      <c r="H266" s="24">
        <f t="shared" si="32"/>
        <v>0</v>
      </c>
      <c r="I266" s="24"/>
      <c r="J266" s="24"/>
      <c r="K266" s="24">
        <f t="shared" si="33"/>
        <v>0</v>
      </c>
      <c r="L266" s="24"/>
      <c r="M266" s="24"/>
      <c r="N266" s="24"/>
      <c r="O266" s="24">
        <f t="shared" si="38"/>
        <v>0</v>
      </c>
      <c r="P266" s="24">
        <f t="shared" si="39"/>
        <v>0</v>
      </c>
      <c r="Q266" s="24"/>
      <c r="R266" s="24"/>
      <c r="S266" s="24">
        <f t="shared" si="40"/>
        <v>0</v>
      </c>
      <c r="T266" s="24">
        <f t="shared" si="41"/>
        <v>0</v>
      </c>
    </row>
    <row r="267" spans="1:20" ht="12.75" customHeight="1" x14ac:dyDescent="0.2">
      <c r="A267" s="167"/>
      <c r="B267" s="35"/>
      <c r="C267" s="165" t="s">
        <v>306</v>
      </c>
      <c r="D267" s="160"/>
      <c r="E267" s="25"/>
      <c r="F267" s="25"/>
      <c r="G267" s="25"/>
      <c r="H267" s="25">
        <f t="shared" si="32"/>
        <v>0</v>
      </c>
      <c r="I267" s="25"/>
      <c r="J267" s="25"/>
      <c r="K267" s="25">
        <f t="shared" si="33"/>
        <v>0</v>
      </c>
      <c r="L267" s="25"/>
      <c r="M267" s="25"/>
      <c r="N267" s="25"/>
      <c r="O267" s="25">
        <f>+N267+M267+L267</f>
        <v>0</v>
      </c>
      <c r="P267" s="25">
        <f>+O267+K267</f>
        <v>0</v>
      </c>
      <c r="Q267" s="25"/>
      <c r="R267" s="25"/>
      <c r="S267" s="25">
        <f t="shared" si="40"/>
        <v>0</v>
      </c>
      <c r="T267" s="25">
        <f t="shared" si="41"/>
        <v>0</v>
      </c>
    </row>
    <row r="268" spans="1:20" ht="12.75" customHeight="1" x14ac:dyDescent="0.25">
      <c r="A268" s="230" t="s">
        <v>0</v>
      </c>
      <c r="B268" s="231"/>
      <c r="C268" s="232" t="s">
        <v>0</v>
      </c>
      <c r="D268" s="53">
        <f>SUM(D237:D267)</f>
        <v>97</v>
      </c>
      <c r="E268" s="54">
        <f>SUM(E237:E267)</f>
        <v>0.9</v>
      </c>
      <c r="F268" s="54">
        <f>SUM(F237:F267)</f>
        <v>1</v>
      </c>
      <c r="G268" s="54">
        <f>SUM(G237:G267)</f>
        <v>6.25</v>
      </c>
      <c r="H268" s="54">
        <f t="shared" si="32"/>
        <v>8.15</v>
      </c>
      <c r="I268" s="54">
        <f>SUM(I237:I267)</f>
        <v>5.0199999999999996</v>
      </c>
      <c r="J268" s="54">
        <f>SUM(J237:J267)</f>
        <v>0</v>
      </c>
      <c r="K268" s="54">
        <f t="shared" si="33"/>
        <v>13.17</v>
      </c>
      <c r="L268" s="54">
        <f>SUM(L237:L267)</f>
        <v>9.44</v>
      </c>
      <c r="M268" s="54">
        <f>SUM(M237:M267)</f>
        <v>53.199999999999996</v>
      </c>
      <c r="N268" s="54">
        <f>SUM(N237:N267)</f>
        <v>135.18</v>
      </c>
      <c r="O268" s="54">
        <f>+N268+M268+L268</f>
        <v>197.82</v>
      </c>
      <c r="P268" s="54">
        <f>+O268+K268</f>
        <v>210.98999999999998</v>
      </c>
      <c r="Q268" s="54">
        <f>SUM(Q237:Q267)</f>
        <v>0.7</v>
      </c>
      <c r="R268" s="54">
        <f>SUM(R237:R267)</f>
        <v>57.35</v>
      </c>
      <c r="S268" s="54">
        <f>+R268+Q268</f>
        <v>58.050000000000004</v>
      </c>
      <c r="T268" s="55">
        <f>+S268+P268</f>
        <v>269.03999999999996</v>
      </c>
    </row>
    <row r="269" spans="1:20" ht="12.75" customHeight="1" x14ac:dyDescent="0.2">
      <c r="A269" s="166" t="s">
        <v>10</v>
      </c>
      <c r="B269" s="169" t="s">
        <v>222</v>
      </c>
      <c r="C269" s="161" t="s">
        <v>222</v>
      </c>
      <c r="D269" s="153">
        <v>12</v>
      </c>
      <c r="E269" s="154"/>
      <c r="F269" s="154">
        <v>0.21</v>
      </c>
      <c r="G269" s="154"/>
      <c r="H269" s="154">
        <f t="shared" si="32"/>
        <v>0.21</v>
      </c>
      <c r="I269" s="154"/>
      <c r="J269" s="154"/>
      <c r="K269" s="154">
        <f t="shared" si="33"/>
        <v>0.21</v>
      </c>
      <c r="L269" s="154">
        <v>2.2799999999999998</v>
      </c>
      <c r="M269" s="154">
        <v>0.05</v>
      </c>
      <c r="N269" s="154">
        <v>5.49</v>
      </c>
      <c r="O269" s="154">
        <f>+N269+M269+L269</f>
        <v>7.82</v>
      </c>
      <c r="P269" s="154">
        <f>+O269+K269</f>
        <v>8.0300000000000011</v>
      </c>
      <c r="Q269" s="154">
        <v>0.03</v>
      </c>
      <c r="R269" s="154">
        <v>6.55</v>
      </c>
      <c r="S269" s="154">
        <f>+R269+Q269</f>
        <v>6.58</v>
      </c>
      <c r="T269" s="154">
        <f>+S269+P269</f>
        <v>14.610000000000001</v>
      </c>
    </row>
    <row r="270" spans="1:20" ht="12.75" customHeight="1" x14ac:dyDescent="0.2">
      <c r="A270" s="167"/>
      <c r="B270" s="170"/>
      <c r="C270" s="26" t="s">
        <v>282</v>
      </c>
      <c r="D270" s="162"/>
      <c r="E270" s="24"/>
      <c r="F270" s="24"/>
      <c r="G270" s="24"/>
      <c r="H270" s="24">
        <f t="shared" si="32"/>
        <v>0</v>
      </c>
      <c r="I270" s="24"/>
      <c r="J270" s="24"/>
      <c r="K270" s="24">
        <f t="shared" si="33"/>
        <v>0</v>
      </c>
      <c r="L270" s="24"/>
      <c r="M270" s="24"/>
      <c r="N270" s="24"/>
      <c r="O270" s="24">
        <f t="shared" ref="O270:O277" si="42">+N270+M270+L270</f>
        <v>0</v>
      </c>
      <c r="P270" s="24">
        <f t="shared" ref="P270:P277" si="43">+O270+K270</f>
        <v>0</v>
      </c>
      <c r="Q270" s="24"/>
      <c r="R270" s="24"/>
      <c r="S270" s="24">
        <f t="shared" ref="S270:S277" si="44">+R270+Q270</f>
        <v>0</v>
      </c>
      <c r="T270" s="24">
        <f t="shared" ref="T270:T277" si="45">+S270+P270</f>
        <v>0</v>
      </c>
    </row>
    <row r="271" spans="1:20" ht="12.75" customHeight="1" x14ac:dyDescent="0.2">
      <c r="A271" s="167"/>
      <c r="B271" s="169" t="s">
        <v>220</v>
      </c>
      <c r="C271" s="26" t="s">
        <v>220</v>
      </c>
      <c r="D271" s="162">
        <v>3</v>
      </c>
      <c r="E271" s="24"/>
      <c r="F271" s="24"/>
      <c r="G271" s="24"/>
      <c r="H271" s="24">
        <f t="shared" si="32"/>
        <v>0</v>
      </c>
      <c r="I271" s="24"/>
      <c r="J271" s="24"/>
      <c r="K271" s="24">
        <f t="shared" si="33"/>
        <v>0</v>
      </c>
      <c r="L271" s="24">
        <v>18.8</v>
      </c>
      <c r="M271" s="24">
        <v>37.6</v>
      </c>
      <c r="N271" s="24">
        <v>77.900000000000006</v>
      </c>
      <c r="O271" s="24">
        <f t="shared" si="42"/>
        <v>134.30000000000001</v>
      </c>
      <c r="P271" s="24">
        <f t="shared" si="43"/>
        <v>134.30000000000001</v>
      </c>
      <c r="Q271" s="24"/>
      <c r="R271" s="24">
        <v>0.01</v>
      </c>
      <c r="S271" s="24">
        <f t="shared" si="44"/>
        <v>0.01</v>
      </c>
      <c r="T271" s="24">
        <f t="shared" si="45"/>
        <v>134.31</v>
      </c>
    </row>
    <row r="272" spans="1:20" ht="12.75" customHeight="1" x14ac:dyDescent="0.2">
      <c r="A272" s="167"/>
      <c r="B272" s="169"/>
      <c r="C272" s="26" t="s">
        <v>281</v>
      </c>
      <c r="D272" s="162"/>
      <c r="E272" s="24"/>
      <c r="F272" s="24"/>
      <c r="G272" s="24"/>
      <c r="H272" s="24">
        <f t="shared" si="32"/>
        <v>0</v>
      </c>
      <c r="I272" s="24"/>
      <c r="J272" s="24"/>
      <c r="K272" s="24">
        <f t="shared" si="33"/>
        <v>0</v>
      </c>
      <c r="L272" s="24"/>
      <c r="M272" s="24"/>
      <c r="N272" s="24"/>
      <c r="O272" s="24">
        <f t="shared" si="42"/>
        <v>0</v>
      </c>
      <c r="P272" s="24">
        <f t="shared" si="43"/>
        <v>0</v>
      </c>
      <c r="Q272" s="24"/>
      <c r="R272" s="24"/>
      <c r="S272" s="24">
        <f t="shared" si="44"/>
        <v>0</v>
      </c>
      <c r="T272" s="24">
        <f t="shared" si="45"/>
        <v>0</v>
      </c>
    </row>
    <row r="273" spans="1:20" ht="12.75" customHeight="1" x14ac:dyDescent="0.2">
      <c r="A273" s="167"/>
      <c r="B273" s="170"/>
      <c r="C273" s="26" t="s">
        <v>328</v>
      </c>
      <c r="D273" s="162"/>
      <c r="E273" s="24"/>
      <c r="F273" s="24"/>
      <c r="G273" s="24"/>
      <c r="H273" s="24">
        <f t="shared" si="32"/>
        <v>0</v>
      </c>
      <c r="I273" s="24"/>
      <c r="J273" s="24"/>
      <c r="K273" s="24">
        <f t="shared" si="33"/>
        <v>0</v>
      </c>
      <c r="L273" s="24"/>
      <c r="M273" s="24"/>
      <c r="N273" s="24"/>
      <c r="O273" s="24">
        <f t="shared" si="42"/>
        <v>0</v>
      </c>
      <c r="P273" s="24">
        <f t="shared" si="43"/>
        <v>0</v>
      </c>
      <c r="Q273" s="24"/>
      <c r="R273" s="24"/>
      <c r="S273" s="24">
        <f t="shared" si="44"/>
        <v>0</v>
      </c>
      <c r="T273" s="24">
        <f t="shared" si="45"/>
        <v>0</v>
      </c>
    </row>
    <row r="274" spans="1:20" ht="12.75" customHeight="1" x14ac:dyDescent="0.2">
      <c r="A274" s="167"/>
      <c r="B274" s="169" t="s">
        <v>433</v>
      </c>
      <c r="C274" s="26" t="s">
        <v>223</v>
      </c>
      <c r="D274" s="162">
        <v>1</v>
      </c>
      <c r="E274" s="24"/>
      <c r="F274" s="24"/>
      <c r="G274" s="24"/>
      <c r="H274" s="24">
        <f t="shared" si="32"/>
        <v>0</v>
      </c>
      <c r="I274" s="24"/>
      <c r="J274" s="24"/>
      <c r="K274" s="24">
        <f t="shared" si="33"/>
        <v>0</v>
      </c>
      <c r="L274" s="24"/>
      <c r="M274" s="24">
        <v>13.5</v>
      </c>
      <c r="N274" s="24">
        <v>31.5</v>
      </c>
      <c r="O274" s="24">
        <f t="shared" si="42"/>
        <v>45</v>
      </c>
      <c r="P274" s="24">
        <f t="shared" si="43"/>
        <v>45</v>
      </c>
      <c r="Q274" s="24"/>
      <c r="R274" s="24"/>
      <c r="S274" s="24">
        <f t="shared" si="44"/>
        <v>0</v>
      </c>
      <c r="T274" s="24">
        <f t="shared" si="45"/>
        <v>45</v>
      </c>
    </row>
    <row r="275" spans="1:20" ht="12.75" customHeight="1" x14ac:dyDescent="0.2">
      <c r="A275" s="167"/>
      <c r="B275" s="170"/>
      <c r="C275" s="26" t="s">
        <v>329</v>
      </c>
      <c r="D275" s="162">
        <v>1</v>
      </c>
      <c r="E275" s="24"/>
      <c r="F275" s="24"/>
      <c r="G275" s="24"/>
      <c r="H275" s="24">
        <f t="shared" si="32"/>
        <v>0</v>
      </c>
      <c r="I275" s="24"/>
      <c r="J275" s="24"/>
      <c r="K275" s="24">
        <f t="shared" si="33"/>
        <v>0</v>
      </c>
      <c r="L275" s="24"/>
      <c r="M275" s="24">
        <v>1</v>
      </c>
      <c r="N275" s="24">
        <v>2</v>
      </c>
      <c r="O275" s="24">
        <f t="shared" si="42"/>
        <v>3</v>
      </c>
      <c r="P275" s="24">
        <f t="shared" si="43"/>
        <v>3</v>
      </c>
      <c r="Q275" s="24"/>
      <c r="R275" s="24">
        <v>1</v>
      </c>
      <c r="S275" s="24">
        <f t="shared" si="44"/>
        <v>1</v>
      </c>
      <c r="T275" s="24">
        <f t="shared" si="45"/>
        <v>4</v>
      </c>
    </row>
    <row r="276" spans="1:20" ht="12.75" customHeight="1" x14ac:dyDescent="0.2">
      <c r="A276" s="167"/>
      <c r="B276" s="169" t="s">
        <v>434</v>
      </c>
      <c r="C276" s="26" t="s">
        <v>221</v>
      </c>
      <c r="D276" s="162"/>
      <c r="E276" s="24"/>
      <c r="F276" s="24"/>
      <c r="G276" s="24"/>
      <c r="H276" s="24">
        <f t="shared" si="32"/>
        <v>0</v>
      </c>
      <c r="I276" s="24"/>
      <c r="J276" s="24"/>
      <c r="K276" s="24">
        <f t="shared" si="33"/>
        <v>0</v>
      </c>
      <c r="L276" s="24"/>
      <c r="M276" s="24"/>
      <c r="N276" s="24"/>
      <c r="O276" s="24">
        <f t="shared" si="42"/>
        <v>0</v>
      </c>
      <c r="P276" s="24">
        <f t="shared" si="43"/>
        <v>0</v>
      </c>
      <c r="Q276" s="24"/>
      <c r="R276" s="24"/>
      <c r="S276" s="24">
        <f t="shared" si="44"/>
        <v>0</v>
      </c>
      <c r="T276" s="24">
        <f t="shared" si="45"/>
        <v>0</v>
      </c>
    </row>
    <row r="277" spans="1:20" ht="12.75" customHeight="1" x14ac:dyDescent="0.2">
      <c r="A277" s="167"/>
      <c r="B277" s="169"/>
      <c r="C277" s="97" t="s">
        <v>283</v>
      </c>
      <c r="D277" s="162"/>
      <c r="E277" s="24"/>
      <c r="F277" s="24"/>
      <c r="G277" s="24"/>
      <c r="H277" s="24">
        <f t="shared" si="32"/>
        <v>0</v>
      </c>
      <c r="I277" s="24"/>
      <c r="J277" s="24"/>
      <c r="K277" s="24">
        <f t="shared" si="33"/>
        <v>0</v>
      </c>
      <c r="L277" s="24"/>
      <c r="M277" s="24"/>
      <c r="N277" s="24"/>
      <c r="O277" s="24">
        <f t="shared" si="42"/>
        <v>0</v>
      </c>
      <c r="P277" s="24">
        <f t="shared" si="43"/>
        <v>0</v>
      </c>
      <c r="Q277" s="24"/>
      <c r="R277" s="24"/>
      <c r="S277" s="24">
        <f t="shared" si="44"/>
        <v>0</v>
      </c>
      <c r="T277" s="24">
        <f t="shared" si="45"/>
        <v>0</v>
      </c>
    </row>
    <row r="278" spans="1:20" ht="12.75" customHeight="1" x14ac:dyDescent="0.2">
      <c r="A278" s="167"/>
      <c r="B278" s="169"/>
      <c r="C278" s="165" t="s">
        <v>284</v>
      </c>
      <c r="D278" s="160"/>
      <c r="E278" s="25"/>
      <c r="F278" s="25"/>
      <c r="G278" s="25"/>
      <c r="H278" s="25">
        <f t="shared" si="32"/>
        <v>0</v>
      </c>
      <c r="I278" s="25"/>
      <c r="J278" s="25"/>
      <c r="K278" s="25">
        <f t="shared" si="33"/>
        <v>0</v>
      </c>
      <c r="L278" s="25"/>
      <c r="M278" s="25"/>
      <c r="N278" s="25"/>
      <c r="O278" s="25">
        <f>+N278+M278+L278</f>
        <v>0</v>
      </c>
      <c r="P278" s="25">
        <f>+O278+K278</f>
        <v>0</v>
      </c>
      <c r="Q278" s="25"/>
      <c r="R278" s="25"/>
      <c r="S278" s="25">
        <f>+R278+Q278</f>
        <v>0</v>
      </c>
      <c r="T278" s="25">
        <f>+S278+P278</f>
        <v>0</v>
      </c>
    </row>
    <row r="279" spans="1:20" ht="12.75" customHeight="1" x14ac:dyDescent="0.25">
      <c r="A279" s="230" t="s">
        <v>0</v>
      </c>
      <c r="B279" s="231"/>
      <c r="C279" s="232" t="s">
        <v>0</v>
      </c>
      <c r="D279" s="53">
        <f>SUM(D269:D278)</f>
        <v>17</v>
      </c>
      <c r="E279" s="54">
        <f>SUM(E269:E278)</f>
        <v>0</v>
      </c>
      <c r="F279" s="54">
        <f>SUM(F269:F278)</f>
        <v>0.21</v>
      </c>
      <c r="G279" s="54">
        <f>SUM(G269:G278)</f>
        <v>0</v>
      </c>
      <c r="H279" s="54">
        <f t="shared" si="32"/>
        <v>0.21</v>
      </c>
      <c r="I279" s="54">
        <f>SUM(I269:I278)</f>
        <v>0</v>
      </c>
      <c r="J279" s="54">
        <f>SUM(J269:J278)</f>
        <v>0</v>
      </c>
      <c r="K279" s="54">
        <f t="shared" si="33"/>
        <v>0.21</v>
      </c>
      <c r="L279" s="54">
        <f>SUM(L269:L278)</f>
        <v>21.080000000000002</v>
      </c>
      <c r="M279" s="54">
        <f>SUM(M269:M278)</f>
        <v>52.15</v>
      </c>
      <c r="N279" s="54">
        <f>SUM(N269:N278)</f>
        <v>116.89</v>
      </c>
      <c r="O279" s="54">
        <f>+N279+M279+L279</f>
        <v>190.12</v>
      </c>
      <c r="P279" s="54">
        <f>+O279+K279</f>
        <v>190.33</v>
      </c>
      <c r="Q279" s="54">
        <f>SUM(Q269:Q278)</f>
        <v>0.03</v>
      </c>
      <c r="R279" s="54">
        <f>SUM(R269:R278)</f>
        <v>7.56</v>
      </c>
      <c r="S279" s="54">
        <f>+R279+Q279</f>
        <v>7.59</v>
      </c>
      <c r="T279" s="55">
        <f>+S279+P279</f>
        <v>197.92000000000002</v>
      </c>
    </row>
    <row r="280" spans="1:20" ht="12.75" customHeight="1" x14ac:dyDescent="0.2">
      <c r="A280" s="166" t="s">
        <v>11</v>
      </c>
      <c r="B280" s="70" t="s">
        <v>436</v>
      </c>
      <c r="C280" s="161" t="s">
        <v>226</v>
      </c>
      <c r="D280" s="153">
        <v>8</v>
      </c>
      <c r="E280" s="154"/>
      <c r="F280" s="154"/>
      <c r="G280" s="154"/>
      <c r="H280" s="154">
        <f t="shared" si="32"/>
        <v>0</v>
      </c>
      <c r="I280" s="154"/>
      <c r="J280" s="154"/>
      <c r="K280" s="154">
        <f t="shared" si="33"/>
        <v>0</v>
      </c>
      <c r="L280" s="154">
        <v>0.03</v>
      </c>
      <c r="M280" s="154"/>
      <c r="N280" s="154">
        <v>1.58</v>
      </c>
      <c r="O280" s="154">
        <f>+N280+M280+L280</f>
        <v>1.61</v>
      </c>
      <c r="P280" s="154">
        <f>+O280+K280</f>
        <v>1.61</v>
      </c>
      <c r="Q280" s="154"/>
      <c r="R280" s="154"/>
      <c r="S280" s="154">
        <f>+R280+Q280</f>
        <v>0</v>
      </c>
      <c r="T280" s="154">
        <f>+S280+P280</f>
        <v>1.61</v>
      </c>
    </row>
    <row r="281" spans="1:20" ht="12.75" customHeight="1" x14ac:dyDescent="0.2">
      <c r="A281" s="167"/>
      <c r="B281" s="71"/>
      <c r="C281" s="26" t="s">
        <v>285</v>
      </c>
      <c r="D281" s="162"/>
      <c r="E281" s="24"/>
      <c r="F281" s="24"/>
      <c r="G281" s="24"/>
      <c r="H281" s="24">
        <f t="shared" si="32"/>
        <v>0</v>
      </c>
      <c r="I281" s="24"/>
      <c r="J281" s="24"/>
      <c r="K281" s="24">
        <f t="shared" si="33"/>
        <v>0</v>
      </c>
      <c r="L281" s="24"/>
      <c r="M281" s="24"/>
      <c r="N281" s="24"/>
      <c r="O281" s="24">
        <f t="shared" ref="O281:O337" si="46">+N281+M281+L281</f>
        <v>0</v>
      </c>
      <c r="P281" s="24">
        <f t="shared" ref="P281:P337" si="47">+O281+K281</f>
        <v>0</v>
      </c>
      <c r="Q281" s="24"/>
      <c r="R281" s="24"/>
      <c r="S281" s="24">
        <f t="shared" ref="S281:S336" si="48">+R281+Q281</f>
        <v>0</v>
      </c>
      <c r="T281" s="24">
        <f t="shared" ref="T281:T336" si="49">+S281+P281</f>
        <v>0</v>
      </c>
    </row>
    <row r="282" spans="1:20" ht="12.75" customHeight="1" x14ac:dyDescent="0.2">
      <c r="A282" s="167"/>
      <c r="B282" s="71"/>
      <c r="C282" s="26" t="s">
        <v>331</v>
      </c>
      <c r="D282" s="162"/>
      <c r="E282" s="24"/>
      <c r="F282" s="24"/>
      <c r="G282" s="24"/>
      <c r="H282" s="24">
        <f t="shared" si="32"/>
        <v>0</v>
      </c>
      <c r="I282" s="24"/>
      <c r="J282" s="24"/>
      <c r="K282" s="24">
        <f t="shared" si="33"/>
        <v>0</v>
      </c>
      <c r="L282" s="24"/>
      <c r="M282" s="24"/>
      <c r="N282" s="24"/>
      <c r="O282" s="24">
        <f t="shared" si="46"/>
        <v>0</v>
      </c>
      <c r="P282" s="24">
        <f t="shared" si="47"/>
        <v>0</v>
      </c>
      <c r="Q282" s="24"/>
      <c r="R282" s="24"/>
      <c r="S282" s="24">
        <f t="shared" si="48"/>
        <v>0</v>
      </c>
      <c r="T282" s="24">
        <f t="shared" si="49"/>
        <v>0</v>
      </c>
    </row>
    <row r="283" spans="1:20" ht="12.75" customHeight="1" x14ac:dyDescent="0.2">
      <c r="A283" s="167"/>
      <c r="B283" s="87"/>
      <c r="C283" s="26" t="s">
        <v>332</v>
      </c>
      <c r="D283" s="162">
        <v>2</v>
      </c>
      <c r="E283" s="24"/>
      <c r="F283" s="24"/>
      <c r="G283" s="24"/>
      <c r="H283" s="24">
        <f t="shared" si="32"/>
        <v>0</v>
      </c>
      <c r="I283" s="24"/>
      <c r="J283" s="24"/>
      <c r="K283" s="24">
        <f t="shared" si="33"/>
        <v>0</v>
      </c>
      <c r="L283" s="24"/>
      <c r="M283" s="24"/>
      <c r="N283" s="24">
        <v>1.85</v>
      </c>
      <c r="O283" s="24">
        <f t="shared" si="46"/>
        <v>1.85</v>
      </c>
      <c r="P283" s="24">
        <f t="shared" si="47"/>
        <v>1.85</v>
      </c>
      <c r="Q283" s="24"/>
      <c r="R283" s="24"/>
      <c r="S283" s="24">
        <f t="shared" si="48"/>
        <v>0</v>
      </c>
      <c r="T283" s="24">
        <f t="shared" si="49"/>
        <v>1.85</v>
      </c>
    </row>
    <row r="284" spans="1:20" ht="12.75" customHeight="1" x14ac:dyDescent="0.2">
      <c r="A284" s="167"/>
      <c r="B284" s="71" t="s">
        <v>437</v>
      </c>
      <c r="C284" s="26" t="s">
        <v>407</v>
      </c>
      <c r="D284" s="162">
        <v>4</v>
      </c>
      <c r="E284" s="24"/>
      <c r="F284" s="24"/>
      <c r="G284" s="24"/>
      <c r="H284" s="24">
        <f t="shared" si="32"/>
        <v>0</v>
      </c>
      <c r="I284" s="24"/>
      <c r="J284" s="24"/>
      <c r="K284" s="24">
        <f t="shared" si="33"/>
        <v>0</v>
      </c>
      <c r="L284" s="24">
        <v>0.32</v>
      </c>
      <c r="M284" s="24">
        <v>0.52</v>
      </c>
      <c r="N284" s="24">
        <v>26</v>
      </c>
      <c r="O284" s="24">
        <f t="shared" si="46"/>
        <v>26.84</v>
      </c>
      <c r="P284" s="24">
        <f t="shared" si="47"/>
        <v>26.84</v>
      </c>
      <c r="Q284" s="24"/>
      <c r="R284" s="24"/>
      <c r="S284" s="24">
        <f t="shared" si="48"/>
        <v>0</v>
      </c>
      <c r="T284" s="24">
        <f t="shared" si="49"/>
        <v>26.84</v>
      </c>
    </row>
    <row r="285" spans="1:20" ht="12.75" customHeight="1" x14ac:dyDescent="0.2">
      <c r="A285" s="167"/>
      <c r="B285" s="87"/>
      <c r="C285" s="26" t="s">
        <v>288</v>
      </c>
      <c r="D285" s="162">
        <v>4</v>
      </c>
      <c r="E285" s="24"/>
      <c r="F285" s="24"/>
      <c r="G285" s="24"/>
      <c r="H285" s="24">
        <f t="shared" si="32"/>
        <v>0</v>
      </c>
      <c r="I285" s="24"/>
      <c r="J285" s="24"/>
      <c r="K285" s="24">
        <f t="shared" si="33"/>
        <v>0</v>
      </c>
      <c r="L285" s="24">
        <v>0.01</v>
      </c>
      <c r="M285" s="24">
        <v>0.02</v>
      </c>
      <c r="N285" s="24">
        <v>0.01</v>
      </c>
      <c r="O285" s="24">
        <f t="shared" si="46"/>
        <v>0.04</v>
      </c>
      <c r="P285" s="24">
        <f t="shared" si="47"/>
        <v>0.04</v>
      </c>
      <c r="Q285" s="24"/>
      <c r="R285" s="24"/>
      <c r="S285" s="24">
        <f t="shared" si="48"/>
        <v>0</v>
      </c>
      <c r="T285" s="24">
        <f t="shared" si="49"/>
        <v>0.04</v>
      </c>
    </row>
    <row r="286" spans="1:20" ht="12.75" customHeight="1" x14ac:dyDescent="0.2">
      <c r="A286" s="167"/>
      <c r="B286" s="71" t="s">
        <v>438</v>
      </c>
      <c r="C286" s="26" t="s">
        <v>225</v>
      </c>
      <c r="D286" s="162">
        <v>2</v>
      </c>
      <c r="E286" s="24"/>
      <c r="F286" s="24"/>
      <c r="G286" s="24"/>
      <c r="H286" s="24">
        <f t="shared" ref="H286:H338" si="50">+G286+F286+E286</f>
        <v>0</v>
      </c>
      <c r="I286" s="24"/>
      <c r="J286" s="24"/>
      <c r="K286" s="24">
        <f t="shared" ref="K286:K338" si="51">+J286+I286+H286</f>
        <v>0</v>
      </c>
      <c r="L286" s="24"/>
      <c r="M286" s="24">
        <v>11</v>
      </c>
      <c r="N286" s="24"/>
      <c r="O286" s="24">
        <f t="shared" si="46"/>
        <v>11</v>
      </c>
      <c r="P286" s="24">
        <f t="shared" si="47"/>
        <v>11</v>
      </c>
      <c r="Q286" s="24"/>
      <c r="R286" s="24"/>
      <c r="S286" s="24">
        <f t="shared" si="48"/>
        <v>0</v>
      </c>
      <c r="T286" s="24">
        <f t="shared" si="49"/>
        <v>11</v>
      </c>
    </row>
    <row r="287" spans="1:20" ht="12.75" customHeight="1" x14ac:dyDescent="0.2">
      <c r="A287" s="167"/>
      <c r="B287" s="71"/>
      <c r="C287" s="26" t="s">
        <v>333</v>
      </c>
      <c r="D287" s="162"/>
      <c r="E287" s="24"/>
      <c r="F287" s="24"/>
      <c r="G287" s="24"/>
      <c r="H287" s="24">
        <f t="shared" si="50"/>
        <v>0</v>
      </c>
      <c r="I287" s="24"/>
      <c r="J287" s="24"/>
      <c r="K287" s="24">
        <f t="shared" si="51"/>
        <v>0</v>
      </c>
      <c r="L287" s="24"/>
      <c r="M287" s="24"/>
      <c r="N287" s="24"/>
      <c r="O287" s="24">
        <f t="shared" si="46"/>
        <v>0</v>
      </c>
      <c r="P287" s="24">
        <f t="shared" si="47"/>
        <v>0</v>
      </c>
      <c r="Q287" s="24"/>
      <c r="R287" s="24"/>
      <c r="S287" s="24">
        <f t="shared" si="48"/>
        <v>0</v>
      </c>
      <c r="T287" s="24">
        <f t="shared" si="49"/>
        <v>0</v>
      </c>
    </row>
    <row r="288" spans="1:20" ht="12.75" customHeight="1" x14ac:dyDescent="0.2">
      <c r="A288" s="167"/>
      <c r="B288" s="87"/>
      <c r="C288" s="26" t="s">
        <v>287</v>
      </c>
      <c r="D288" s="162"/>
      <c r="E288" s="24"/>
      <c r="F288" s="24"/>
      <c r="G288" s="24"/>
      <c r="H288" s="24">
        <f t="shared" si="50"/>
        <v>0</v>
      </c>
      <c r="I288" s="24"/>
      <c r="J288" s="24"/>
      <c r="K288" s="24">
        <f t="shared" si="51"/>
        <v>0</v>
      </c>
      <c r="L288" s="24"/>
      <c r="M288" s="24"/>
      <c r="N288" s="24"/>
      <c r="O288" s="24">
        <f t="shared" si="46"/>
        <v>0</v>
      </c>
      <c r="P288" s="24">
        <f t="shared" si="47"/>
        <v>0</v>
      </c>
      <c r="Q288" s="24"/>
      <c r="R288" s="24"/>
      <c r="S288" s="24">
        <f t="shared" si="48"/>
        <v>0</v>
      </c>
      <c r="T288" s="24">
        <f t="shared" si="49"/>
        <v>0</v>
      </c>
    </row>
    <row r="289" spans="1:20" ht="12.75" customHeight="1" x14ac:dyDescent="0.2">
      <c r="A289" s="168"/>
      <c r="B289" s="72" t="s">
        <v>439</v>
      </c>
      <c r="C289" s="164" t="s">
        <v>286</v>
      </c>
      <c r="D289" s="156">
        <v>2</v>
      </c>
      <c r="E289" s="157"/>
      <c r="F289" s="157"/>
      <c r="G289" s="157"/>
      <c r="H289" s="157">
        <f t="shared" si="50"/>
        <v>0</v>
      </c>
      <c r="I289" s="157"/>
      <c r="J289" s="157"/>
      <c r="K289" s="157">
        <f t="shared" si="51"/>
        <v>0</v>
      </c>
      <c r="L289" s="157">
        <v>0.45</v>
      </c>
      <c r="M289" s="157">
        <v>0.01</v>
      </c>
      <c r="N289" s="157">
        <v>0.05</v>
      </c>
      <c r="O289" s="157">
        <f t="shared" si="46"/>
        <v>0.51</v>
      </c>
      <c r="P289" s="157">
        <f t="shared" si="47"/>
        <v>0.51</v>
      </c>
      <c r="Q289" s="157"/>
      <c r="R289" s="157"/>
      <c r="S289" s="157">
        <f t="shared" si="48"/>
        <v>0</v>
      </c>
      <c r="T289" s="157">
        <f t="shared" si="49"/>
        <v>0.51</v>
      </c>
    </row>
    <row r="290" spans="1:20" ht="12.75" customHeight="1" x14ac:dyDescent="0.25">
      <c r="A290" s="230" t="s">
        <v>0</v>
      </c>
      <c r="B290" s="231"/>
      <c r="C290" s="232" t="s">
        <v>0</v>
      </c>
      <c r="D290" s="53">
        <f>SUM(D280:D289)</f>
        <v>22</v>
      </c>
      <c r="E290" s="54">
        <f>SUM(E280:E289)</f>
        <v>0</v>
      </c>
      <c r="F290" s="54">
        <f>SUM(F280:F289)</f>
        <v>0</v>
      </c>
      <c r="G290" s="54">
        <f>SUM(G280:G289)</f>
        <v>0</v>
      </c>
      <c r="H290" s="54">
        <f t="shared" si="50"/>
        <v>0</v>
      </c>
      <c r="I290" s="54">
        <f>SUM(I280:I289)</f>
        <v>0</v>
      </c>
      <c r="J290" s="54">
        <f>SUM(J280:J289)</f>
        <v>0</v>
      </c>
      <c r="K290" s="54">
        <f t="shared" si="51"/>
        <v>0</v>
      </c>
      <c r="L290" s="54">
        <f>SUM(L280:L289)</f>
        <v>0.81</v>
      </c>
      <c r="M290" s="54">
        <f>SUM(M280:M289)</f>
        <v>11.549999999999999</v>
      </c>
      <c r="N290" s="54">
        <f>SUM(N280:N289)</f>
        <v>29.490000000000002</v>
      </c>
      <c r="O290" s="54">
        <f t="shared" si="46"/>
        <v>41.85</v>
      </c>
      <c r="P290" s="54">
        <f t="shared" si="47"/>
        <v>41.85</v>
      </c>
      <c r="Q290" s="54">
        <f>SUM(Q280:Q289)</f>
        <v>0</v>
      </c>
      <c r="R290" s="54">
        <f>SUM(R280:R289)</f>
        <v>0</v>
      </c>
      <c r="S290" s="54">
        <f t="shared" si="48"/>
        <v>0</v>
      </c>
      <c r="T290" s="55">
        <f t="shared" si="49"/>
        <v>41.85</v>
      </c>
    </row>
    <row r="291" spans="1:20" ht="12.75" customHeight="1" x14ac:dyDescent="0.2">
      <c r="A291" s="166" t="s">
        <v>4</v>
      </c>
      <c r="B291" s="35" t="s">
        <v>440</v>
      </c>
      <c r="C291" s="161" t="s">
        <v>233</v>
      </c>
      <c r="D291" s="153">
        <v>52</v>
      </c>
      <c r="E291" s="154"/>
      <c r="F291" s="154"/>
      <c r="G291" s="154"/>
      <c r="H291" s="154">
        <f t="shared" si="50"/>
        <v>0</v>
      </c>
      <c r="I291" s="154">
        <v>5.55</v>
      </c>
      <c r="J291" s="154"/>
      <c r="K291" s="154">
        <f t="shared" si="51"/>
        <v>5.55</v>
      </c>
      <c r="L291" s="154">
        <v>11.2</v>
      </c>
      <c r="M291" s="154">
        <v>63.37</v>
      </c>
      <c r="N291" s="154">
        <v>197.09</v>
      </c>
      <c r="O291" s="154">
        <f t="shared" si="46"/>
        <v>271.65999999999997</v>
      </c>
      <c r="P291" s="154">
        <f t="shared" si="47"/>
        <v>277.20999999999998</v>
      </c>
      <c r="Q291" s="154"/>
      <c r="R291" s="154">
        <v>1.5</v>
      </c>
      <c r="S291" s="154">
        <f t="shared" si="48"/>
        <v>1.5</v>
      </c>
      <c r="T291" s="154">
        <f t="shared" si="49"/>
        <v>278.70999999999998</v>
      </c>
    </row>
    <row r="292" spans="1:20" ht="12.75" customHeight="1" x14ac:dyDescent="0.2">
      <c r="A292" s="167"/>
      <c r="B292" s="35"/>
      <c r="C292" s="26" t="s">
        <v>239</v>
      </c>
      <c r="D292" s="162">
        <v>57</v>
      </c>
      <c r="E292" s="24"/>
      <c r="F292" s="24"/>
      <c r="G292" s="24"/>
      <c r="H292" s="24">
        <f t="shared" si="50"/>
        <v>0</v>
      </c>
      <c r="I292" s="24">
        <v>1.6</v>
      </c>
      <c r="J292" s="24"/>
      <c r="K292" s="24">
        <f t="shared" si="51"/>
        <v>1.6</v>
      </c>
      <c r="L292" s="24">
        <v>6.3</v>
      </c>
      <c r="M292" s="24">
        <v>55.72</v>
      </c>
      <c r="N292" s="24">
        <v>176.19</v>
      </c>
      <c r="O292" s="24">
        <f t="shared" si="46"/>
        <v>238.21</v>
      </c>
      <c r="P292" s="24">
        <f t="shared" si="47"/>
        <v>239.81</v>
      </c>
      <c r="Q292" s="24"/>
      <c r="R292" s="24"/>
      <c r="S292" s="24">
        <f t="shared" si="48"/>
        <v>0</v>
      </c>
      <c r="T292" s="24">
        <f t="shared" si="49"/>
        <v>239.81</v>
      </c>
    </row>
    <row r="293" spans="1:20" ht="12.75" customHeight="1" x14ac:dyDescent="0.2">
      <c r="A293" s="167"/>
      <c r="B293" s="85"/>
      <c r="C293" s="26" t="s">
        <v>260</v>
      </c>
      <c r="D293" s="162">
        <v>22</v>
      </c>
      <c r="E293" s="24"/>
      <c r="F293" s="24"/>
      <c r="G293" s="24"/>
      <c r="H293" s="24">
        <f t="shared" si="50"/>
        <v>0</v>
      </c>
      <c r="I293" s="24">
        <v>1.8</v>
      </c>
      <c r="J293" s="24"/>
      <c r="K293" s="24">
        <f t="shared" si="51"/>
        <v>1.8</v>
      </c>
      <c r="L293" s="24">
        <v>68.599999999999994</v>
      </c>
      <c r="M293" s="24">
        <v>294.70999999999998</v>
      </c>
      <c r="N293" s="24">
        <v>976.82</v>
      </c>
      <c r="O293" s="24">
        <f t="shared" si="46"/>
        <v>1340.1299999999999</v>
      </c>
      <c r="P293" s="24">
        <f t="shared" si="47"/>
        <v>1341.9299999999998</v>
      </c>
      <c r="Q293" s="24">
        <v>10.1</v>
      </c>
      <c r="R293" s="24"/>
      <c r="S293" s="24">
        <f t="shared" si="48"/>
        <v>10.1</v>
      </c>
      <c r="T293" s="24">
        <f t="shared" si="49"/>
        <v>1352.0299999999997</v>
      </c>
    </row>
    <row r="294" spans="1:20" ht="12.75" customHeight="1" x14ac:dyDescent="0.2">
      <c r="A294" s="167"/>
      <c r="B294" s="35" t="s">
        <v>441</v>
      </c>
      <c r="C294" s="26" t="s">
        <v>252</v>
      </c>
      <c r="D294" s="162">
        <v>13</v>
      </c>
      <c r="E294" s="24"/>
      <c r="F294" s="24"/>
      <c r="G294" s="24"/>
      <c r="H294" s="24">
        <f t="shared" si="50"/>
        <v>0</v>
      </c>
      <c r="I294" s="24">
        <v>2</v>
      </c>
      <c r="J294" s="24"/>
      <c r="K294" s="24">
        <f t="shared" si="51"/>
        <v>2</v>
      </c>
      <c r="L294" s="24">
        <v>4.0999999999999996</v>
      </c>
      <c r="M294" s="24">
        <v>5.15</v>
      </c>
      <c r="N294" s="24">
        <v>13.16</v>
      </c>
      <c r="O294" s="24">
        <f t="shared" si="46"/>
        <v>22.410000000000004</v>
      </c>
      <c r="P294" s="24">
        <f t="shared" si="47"/>
        <v>24.410000000000004</v>
      </c>
      <c r="Q294" s="24"/>
      <c r="R294" s="24"/>
      <c r="S294" s="24">
        <f t="shared" si="48"/>
        <v>0</v>
      </c>
      <c r="T294" s="24">
        <f t="shared" si="49"/>
        <v>24.410000000000004</v>
      </c>
    </row>
    <row r="295" spans="1:20" ht="12.75" customHeight="1" x14ac:dyDescent="0.2">
      <c r="A295" s="167"/>
      <c r="B295" s="35"/>
      <c r="C295" s="26" t="s">
        <v>249</v>
      </c>
      <c r="D295" s="162">
        <v>7</v>
      </c>
      <c r="E295" s="24"/>
      <c r="F295" s="24"/>
      <c r="G295" s="24"/>
      <c r="H295" s="24">
        <f t="shared" si="50"/>
        <v>0</v>
      </c>
      <c r="I295" s="24"/>
      <c r="J295" s="24"/>
      <c r="K295" s="24">
        <f t="shared" si="51"/>
        <v>0</v>
      </c>
      <c r="L295" s="24">
        <v>0.84</v>
      </c>
      <c r="M295" s="24">
        <v>0.85</v>
      </c>
      <c r="N295" s="24">
        <v>4.62</v>
      </c>
      <c r="O295" s="24">
        <f t="shared" si="46"/>
        <v>6.31</v>
      </c>
      <c r="P295" s="24">
        <f t="shared" si="47"/>
        <v>6.31</v>
      </c>
      <c r="Q295" s="24">
        <v>0.5</v>
      </c>
      <c r="R295" s="24"/>
      <c r="S295" s="24">
        <f t="shared" si="48"/>
        <v>0.5</v>
      </c>
      <c r="T295" s="24">
        <f t="shared" si="49"/>
        <v>6.81</v>
      </c>
    </row>
    <row r="296" spans="1:20" ht="12.75" customHeight="1" x14ac:dyDescent="0.2">
      <c r="A296" s="167"/>
      <c r="B296" s="85"/>
      <c r="C296" s="26" t="s">
        <v>257</v>
      </c>
      <c r="D296" s="162">
        <v>7</v>
      </c>
      <c r="E296" s="24"/>
      <c r="F296" s="24"/>
      <c r="G296" s="24">
        <v>0.5</v>
      </c>
      <c r="H296" s="24">
        <f t="shared" si="50"/>
        <v>0.5</v>
      </c>
      <c r="I296" s="24"/>
      <c r="J296" s="24"/>
      <c r="K296" s="24">
        <f t="shared" si="51"/>
        <v>0.5</v>
      </c>
      <c r="L296" s="24">
        <v>2.6</v>
      </c>
      <c r="M296" s="24">
        <v>5.14</v>
      </c>
      <c r="N296" s="24">
        <v>11.27</v>
      </c>
      <c r="O296" s="24">
        <f t="shared" si="46"/>
        <v>19.010000000000002</v>
      </c>
      <c r="P296" s="24">
        <f t="shared" si="47"/>
        <v>19.510000000000002</v>
      </c>
      <c r="Q296" s="24"/>
      <c r="R296" s="24">
        <v>0.3</v>
      </c>
      <c r="S296" s="24">
        <f t="shared" si="48"/>
        <v>0.3</v>
      </c>
      <c r="T296" s="24">
        <f t="shared" si="49"/>
        <v>19.810000000000002</v>
      </c>
    </row>
    <row r="297" spans="1:20" ht="12.75" customHeight="1" x14ac:dyDescent="0.2">
      <c r="A297" s="167"/>
      <c r="B297" s="35" t="s">
        <v>442</v>
      </c>
      <c r="C297" s="26" t="s">
        <v>256</v>
      </c>
      <c r="D297" s="162">
        <v>28</v>
      </c>
      <c r="E297" s="24"/>
      <c r="F297" s="24"/>
      <c r="G297" s="24"/>
      <c r="H297" s="24">
        <f t="shared" si="50"/>
        <v>0</v>
      </c>
      <c r="I297" s="24">
        <v>0.4</v>
      </c>
      <c r="J297" s="24"/>
      <c r="K297" s="24">
        <f t="shared" si="51"/>
        <v>0.4</v>
      </c>
      <c r="L297" s="24">
        <v>3.3</v>
      </c>
      <c r="M297" s="24">
        <v>79.819999999999993</v>
      </c>
      <c r="N297" s="24">
        <v>182.99</v>
      </c>
      <c r="O297" s="24">
        <f t="shared" si="46"/>
        <v>266.11</v>
      </c>
      <c r="P297" s="24">
        <f t="shared" si="47"/>
        <v>266.51</v>
      </c>
      <c r="Q297" s="24">
        <v>0.3</v>
      </c>
      <c r="R297" s="24"/>
      <c r="S297" s="24">
        <f t="shared" si="48"/>
        <v>0.3</v>
      </c>
      <c r="T297" s="24">
        <f t="shared" si="49"/>
        <v>266.81</v>
      </c>
    </row>
    <row r="298" spans="1:20" ht="12.75" customHeight="1" x14ac:dyDescent="0.2">
      <c r="A298" s="167"/>
      <c r="B298" s="35"/>
      <c r="C298" s="26" t="s">
        <v>229</v>
      </c>
      <c r="D298" s="162">
        <v>5</v>
      </c>
      <c r="E298" s="24"/>
      <c r="F298" s="24"/>
      <c r="G298" s="24"/>
      <c r="H298" s="24">
        <f t="shared" si="50"/>
        <v>0</v>
      </c>
      <c r="I298" s="24"/>
      <c r="J298" s="24"/>
      <c r="K298" s="24">
        <f t="shared" si="51"/>
        <v>0</v>
      </c>
      <c r="L298" s="24">
        <v>30</v>
      </c>
      <c r="M298" s="24">
        <v>50.04</v>
      </c>
      <c r="N298" s="24">
        <v>92.36</v>
      </c>
      <c r="O298" s="24">
        <f t="shared" si="46"/>
        <v>172.4</v>
      </c>
      <c r="P298" s="24">
        <f t="shared" si="47"/>
        <v>172.4</v>
      </c>
      <c r="Q298" s="24"/>
      <c r="R298" s="24"/>
      <c r="S298" s="24">
        <f t="shared" si="48"/>
        <v>0</v>
      </c>
      <c r="T298" s="24">
        <f t="shared" si="49"/>
        <v>172.4</v>
      </c>
    </row>
    <row r="299" spans="1:20" ht="12.75" customHeight="1" x14ac:dyDescent="0.2">
      <c r="A299" s="167"/>
      <c r="B299" s="35"/>
      <c r="C299" s="26" t="s">
        <v>246</v>
      </c>
      <c r="D299" s="162">
        <v>13</v>
      </c>
      <c r="E299" s="24"/>
      <c r="F299" s="24"/>
      <c r="G299" s="24"/>
      <c r="H299" s="24">
        <f t="shared" si="50"/>
        <v>0</v>
      </c>
      <c r="I299" s="24"/>
      <c r="J299" s="24"/>
      <c r="K299" s="24">
        <f t="shared" si="51"/>
        <v>0</v>
      </c>
      <c r="L299" s="24">
        <v>45.2</v>
      </c>
      <c r="M299" s="24">
        <v>29.3</v>
      </c>
      <c r="N299" s="24">
        <v>44.8</v>
      </c>
      <c r="O299" s="24">
        <f t="shared" si="46"/>
        <v>119.3</v>
      </c>
      <c r="P299" s="24">
        <f t="shared" si="47"/>
        <v>119.3</v>
      </c>
      <c r="Q299" s="24">
        <v>3</v>
      </c>
      <c r="R299" s="24"/>
      <c r="S299" s="24">
        <f t="shared" si="48"/>
        <v>3</v>
      </c>
      <c r="T299" s="24">
        <f t="shared" si="49"/>
        <v>122.3</v>
      </c>
    </row>
    <row r="300" spans="1:20" ht="12.75" customHeight="1" x14ac:dyDescent="0.2">
      <c r="A300" s="167"/>
      <c r="B300" s="85"/>
      <c r="C300" s="26" t="s">
        <v>230</v>
      </c>
      <c r="D300" s="162">
        <v>6</v>
      </c>
      <c r="E300" s="24"/>
      <c r="F300" s="24"/>
      <c r="G300" s="24"/>
      <c r="H300" s="24">
        <f t="shared" si="50"/>
        <v>0</v>
      </c>
      <c r="I300" s="24">
        <v>0.4</v>
      </c>
      <c r="J300" s="24"/>
      <c r="K300" s="24">
        <f t="shared" si="51"/>
        <v>0.4</v>
      </c>
      <c r="L300" s="24">
        <v>0.05</v>
      </c>
      <c r="M300" s="24">
        <v>11.05</v>
      </c>
      <c r="N300" s="24">
        <v>22.62</v>
      </c>
      <c r="O300" s="24">
        <f t="shared" si="46"/>
        <v>33.72</v>
      </c>
      <c r="P300" s="24">
        <f t="shared" si="47"/>
        <v>34.119999999999997</v>
      </c>
      <c r="Q300" s="24"/>
      <c r="R300" s="24"/>
      <c r="S300" s="24">
        <f t="shared" si="48"/>
        <v>0</v>
      </c>
      <c r="T300" s="24">
        <f t="shared" si="49"/>
        <v>34.119999999999997</v>
      </c>
    </row>
    <row r="301" spans="1:20" ht="12.75" customHeight="1" x14ac:dyDescent="0.2">
      <c r="A301" s="167"/>
      <c r="B301" s="35" t="s">
        <v>259</v>
      </c>
      <c r="C301" s="26" t="s">
        <v>259</v>
      </c>
      <c r="D301" s="162">
        <v>12</v>
      </c>
      <c r="E301" s="24"/>
      <c r="F301" s="24"/>
      <c r="G301" s="24">
        <v>0.01</v>
      </c>
      <c r="H301" s="24">
        <f t="shared" si="50"/>
        <v>0.01</v>
      </c>
      <c r="I301" s="24">
        <v>16.010000000000002</v>
      </c>
      <c r="J301" s="24">
        <v>0.2</v>
      </c>
      <c r="K301" s="24">
        <f t="shared" si="51"/>
        <v>16.220000000000002</v>
      </c>
      <c r="L301" s="24">
        <v>1.3</v>
      </c>
      <c r="M301" s="24">
        <v>11</v>
      </c>
      <c r="N301" s="24">
        <v>10.19</v>
      </c>
      <c r="O301" s="24">
        <f t="shared" si="46"/>
        <v>22.49</v>
      </c>
      <c r="P301" s="24">
        <f t="shared" si="47"/>
        <v>38.71</v>
      </c>
      <c r="Q301" s="24">
        <v>1</v>
      </c>
      <c r="R301" s="24"/>
      <c r="S301" s="24">
        <f t="shared" si="48"/>
        <v>1</v>
      </c>
      <c r="T301" s="24">
        <f t="shared" si="49"/>
        <v>39.71</v>
      </c>
    </row>
    <row r="302" spans="1:20" ht="12.75" customHeight="1" x14ac:dyDescent="0.2">
      <c r="A302" s="167"/>
      <c r="B302" s="35"/>
      <c r="C302" s="26" t="s">
        <v>247</v>
      </c>
      <c r="D302" s="162">
        <v>9</v>
      </c>
      <c r="E302" s="24"/>
      <c r="F302" s="24"/>
      <c r="G302" s="24"/>
      <c r="H302" s="24">
        <f t="shared" si="50"/>
        <v>0</v>
      </c>
      <c r="I302" s="24">
        <v>3.1</v>
      </c>
      <c r="J302" s="24"/>
      <c r="K302" s="24">
        <f t="shared" si="51"/>
        <v>3.1</v>
      </c>
      <c r="L302" s="24">
        <v>0.6</v>
      </c>
      <c r="M302" s="24">
        <v>3.23</v>
      </c>
      <c r="N302" s="24">
        <v>3.57</v>
      </c>
      <c r="O302" s="24">
        <f t="shared" si="46"/>
        <v>7.3999999999999995</v>
      </c>
      <c r="P302" s="24">
        <f t="shared" si="47"/>
        <v>10.5</v>
      </c>
      <c r="Q302" s="24"/>
      <c r="R302" s="24"/>
      <c r="S302" s="24">
        <f t="shared" si="48"/>
        <v>0</v>
      </c>
      <c r="T302" s="24">
        <f t="shared" si="49"/>
        <v>10.5</v>
      </c>
    </row>
    <row r="303" spans="1:20" ht="12.75" customHeight="1" x14ac:dyDescent="0.2">
      <c r="A303" s="167"/>
      <c r="B303" s="35"/>
      <c r="C303" s="26" t="s">
        <v>235</v>
      </c>
      <c r="D303" s="162">
        <v>4</v>
      </c>
      <c r="E303" s="24"/>
      <c r="F303" s="24"/>
      <c r="G303" s="24">
        <v>1</v>
      </c>
      <c r="H303" s="24">
        <f t="shared" si="50"/>
        <v>1</v>
      </c>
      <c r="I303" s="24">
        <v>5.7</v>
      </c>
      <c r="J303" s="24"/>
      <c r="K303" s="24">
        <f t="shared" si="51"/>
        <v>6.7</v>
      </c>
      <c r="L303" s="24">
        <v>1</v>
      </c>
      <c r="M303" s="24">
        <v>1.4</v>
      </c>
      <c r="N303" s="24">
        <v>3.9</v>
      </c>
      <c r="O303" s="24">
        <f t="shared" si="46"/>
        <v>6.3</v>
      </c>
      <c r="P303" s="24">
        <f t="shared" si="47"/>
        <v>13</v>
      </c>
      <c r="Q303" s="24"/>
      <c r="R303" s="24"/>
      <c r="S303" s="24">
        <f t="shared" si="48"/>
        <v>0</v>
      </c>
      <c r="T303" s="24">
        <f t="shared" si="49"/>
        <v>13</v>
      </c>
    </row>
    <row r="304" spans="1:20" ht="12.75" customHeight="1" x14ac:dyDescent="0.2">
      <c r="A304" s="167"/>
      <c r="B304" s="35"/>
      <c r="C304" s="26" t="s">
        <v>237</v>
      </c>
      <c r="D304" s="162">
        <v>7</v>
      </c>
      <c r="E304" s="24"/>
      <c r="F304" s="24"/>
      <c r="G304" s="24"/>
      <c r="H304" s="24">
        <f t="shared" si="50"/>
        <v>0</v>
      </c>
      <c r="I304" s="24"/>
      <c r="J304" s="24"/>
      <c r="K304" s="24">
        <f t="shared" si="51"/>
        <v>0</v>
      </c>
      <c r="L304" s="24">
        <v>3.5</v>
      </c>
      <c r="M304" s="24">
        <v>14.5</v>
      </c>
      <c r="N304" s="24">
        <v>20.2</v>
      </c>
      <c r="O304" s="24">
        <f t="shared" si="46"/>
        <v>38.200000000000003</v>
      </c>
      <c r="P304" s="24">
        <f t="shared" si="47"/>
        <v>38.200000000000003</v>
      </c>
      <c r="Q304" s="24"/>
      <c r="R304" s="24"/>
      <c r="S304" s="24">
        <f t="shared" si="48"/>
        <v>0</v>
      </c>
      <c r="T304" s="24">
        <f t="shared" si="49"/>
        <v>38.200000000000003</v>
      </c>
    </row>
    <row r="305" spans="1:20" ht="12.75" customHeight="1" x14ac:dyDescent="0.2">
      <c r="A305" s="167"/>
      <c r="B305" s="85"/>
      <c r="C305" s="26" t="s">
        <v>245</v>
      </c>
      <c r="D305" s="162">
        <v>2</v>
      </c>
      <c r="E305" s="24"/>
      <c r="F305" s="24"/>
      <c r="G305" s="24"/>
      <c r="H305" s="24">
        <f t="shared" si="50"/>
        <v>0</v>
      </c>
      <c r="I305" s="24">
        <v>1.85</v>
      </c>
      <c r="J305" s="24">
        <v>0.1</v>
      </c>
      <c r="K305" s="24">
        <f t="shared" si="51"/>
        <v>1.9500000000000002</v>
      </c>
      <c r="L305" s="24"/>
      <c r="M305" s="24"/>
      <c r="N305" s="24">
        <v>2.35</v>
      </c>
      <c r="O305" s="24">
        <f t="shared" si="46"/>
        <v>2.35</v>
      </c>
      <c r="P305" s="24">
        <f t="shared" si="47"/>
        <v>4.3000000000000007</v>
      </c>
      <c r="Q305" s="24"/>
      <c r="R305" s="24"/>
      <c r="S305" s="24">
        <f t="shared" si="48"/>
        <v>0</v>
      </c>
      <c r="T305" s="24">
        <f t="shared" si="49"/>
        <v>4.3000000000000007</v>
      </c>
    </row>
    <row r="306" spans="1:20" ht="12.75" customHeight="1" x14ac:dyDescent="0.2">
      <c r="A306" s="167"/>
      <c r="B306" s="35" t="s">
        <v>244</v>
      </c>
      <c r="C306" s="26" t="s">
        <v>244</v>
      </c>
      <c r="D306" s="162">
        <v>157</v>
      </c>
      <c r="E306" s="24"/>
      <c r="F306" s="24"/>
      <c r="G306" s="24"/>
      <c r="H306" s="24">
        <f t="shared" si="50"/>
        <v>0</v>
      </c>
      <c r="I306" s="24">
        <v>143.80000000000001</v>
      </c>
      <c r="J306" s="24">
        <v>8.3000000000000007</v>
      </c>
      <c r="K306" s="24">
        <f t="shared" si="51"/>
        <v>152.10000000000002</v>
      </c>
      <c r="L306" s="24">
        <v>464.8</v>
      </c>
      <c r="M306" s="24">
        <v>236.42</v>
      </c>
      <c r="N306" s="24">
        <v>500</v>
      </c>
      <c r="O306" s="24">
        <f t="shared" si="46"/>
        <v>1201.22</v>
      </c>
      <c r="P306" s="24">
        <f t="shared" si="47"/>
        <v>1353.3200000000002</v>
      </c>
      <c r="Q306" s="24">
        <v>16.100000000000001</v>
      </c>
      <c r="R306" s="24">
        <v>7.0000000000000007E-2</v>
      </c>
      <c r="S306" s="24">
        <f t="shared" si="48"/>
        <v>16.170000000000002</v>
      </c>
      <c r="T306" s="24">
        <f t="shared" si="49"/>
        <v>1369.4900000000002</v>
      </c>
    </row>
    <row r="307" spans="1:20" ht="12.75" customHeight="1" x14ac:dyDescent="0.2">
      <c r="A307" s="167"/>
      <c r="B307" s="35"/>
      <c r="C307" s="26" t="s">
        <v>243</v>
      </c>
      <c r="D307" s="162">
        <v>3</v>
      </c>
      <c r="E307" s="24"/>
      <c r="F307" s="24"/>
      <c r="G307" s="24"/>
      <c r="H307" s="24">
        <f t="shared" si="50"/>
        <v>0</v>
      </c>
      <c r="I307" s="24"/>
      <c r="J307" s="24"/>
      <c r="K307" s="24">
        <f t="shared" si="51"/>
        <v>0</v>
      </c>
      <c r="L307" s="24"/>
      <c r="M307" s="24">
        <v>0.2</v>
      </c>
      <c r="N307" s="24">
        <v>0.25</v>
      </c>
      <c r="O307" s="24">
        <f t="shared" si="46"/>
        <v>0.45</v>
      </c>
      <c r="P307" s="24">
        <f t="shared" si="47"/>
        <v>0.45</v>
      </c>
      <c r="Q307" s="24"/>
      <c r="R307" s="24"/>
      <c r="S307" s="24">
        <f t="shared" si="48"/>
        <v>0</v>
      </c>
      <c r="T307" s="24">
        <f t="shared" si="49"/>
        <v>0.45</v>
      </c>
    </row>
    <row r="308" spans="1:20" ht="12.75" customHeight="1" x14ac:dyDescent="0.2">
      <c r="A308" s="167"/>
      <c r="B308" s="35"/>
      <c r="C308" s="26" t="s">
        <v>258</v>
      </c>
      <c r="D308" s="162">
        <v>17</v>
      </c>
      <c r="E308" s="24"/>
      <c r="F308" s="24"/>
      <c r="G308" s="24"/>
      <c r="H308" s="24">
        <f t="shared" si="50"/>
        <v>0</v>
      </c>
      <c r="I308" s="24">
        <v>41.4</v>
      </c>
      <c r="J308" s="24"/>
      <c r="K308" s="24">
        <f t="shared" si="51"/>
        <v>41.4</v>
      </c>
      <c r="L308" s="24">
        <v>196.5</v>
      </c>
      <c r="M308" s="24">
        <v>543</v>
      </c>
      <c r="N308" s="24">
        <v>1276.1199999999999</v>
      </c>
      <c r="O308" s="24">
        <f t="shared" si="46"/>
        <v>2015.62</v>
      </c>
      <c r="P308" s="24">
        <f t="shared" si="47"/>
        <v>2057.02</v>
      </c>
      <c r="Q308" s="24">
        <v>1</v>
      </c>
      <c r="R308" s="24"/>
      <c r="S308" s="24">
        <f t="shared" si="48"/>
        <v>1</v>
      </c>
      <c r="T308" s="24">
        <f t="shared" si="49"/>
        <v>2058.02</v>
      </c>
    </row>
    <row r="309" spans="1:20" ht="12.75" customHeight="1" x14ac:dyDescent="0.2">
      <c r="A309" s="167"/>
      <c r="B309" s="35"/>
      <c r="C309" s="26" t="s">
        <v>234</v>
      </c>
      <c r="D309" s="162">
        <v>38</v>
      </c>
      <c r="E309" s="24"/>
      <c r="F309" s="24"/>
      <c r="G309" s="24"/>
      <c r="H309" s="24">
        <f t="shared" si="50"/>
        <v>0</v>
      </c>
      <c r="I309" s="24"/>
      <c r="J309" s="24"/>
      <c r="K309" s="24">
        <f t="shared" si="51"/>
        <v>0</v>
      </c>
      <c r="L309" s="24">
        <v>85.1</v>
      </c>
      <c r="M309" s="24">
        <v>157.72999999999999</v>
      </c>
      <c r="N309" s="24">
        <v>478.16</v>
      </c>
      <c r="O309" s="24">
        <f t="shared" si="46"/>
        <v>720.99</v>
      </c>
      <c r="P309" s="24">
        <f t="shared" si="47"/>
        <v>720.99</v>
      </c>
      <c r="Q309" s="24"/>
      <c r="R309" s="24"/>
      <c r="S309" s="24">
        <f t="shared" si="48"/>
        <v>0</v>
      </c>
      <c r="T309" s="24">
        <f t="shared" si="49"/>
        <v>720.99</v>
      </c>
    </row>
    <row r="310" spans="1:20" ht="12.75" customHeight="1" x14ac:dyDescent="0.2">
      <c r="A310" s="167"/>
      <c r="B310" s="85"/>
      <c r="C310" s="26" t="s">
        <v>228</v>
      </c>
      <c r="D310" s="162">
        <v>11</v>
      </c>
      <c r="E310" s="24"/>
      <c r="F310" s="24"/>
      <c r="G310" s="24"/>
      <c r="H310" s="24">
        <f t="shared" si="50"/>
        <v>0</v>
      </c>
      <c r="I310" s="24">
        <v>4</v>
      </c>
      <c r="J310" s="24"/>
      <c r="K310" s="24">
        <f t="shared" si="51"/>
        <v>4</v>
      </c>
      <c r="L310" s="24">
        <v>21.95</v>
      </c>
      <c r="M310" s="24">
        <v>135.4</v>
      </c>
      <c r="N310" s="24">
        <v>126.05</v>
      </c>
      <c r="O310" s="24">
        <f t="shared" si="46"/>
        <v>283.39999999999998</v>
      </c>
      <c r="P310" s="24">
        <f t="shared" si="47"/>
        <v>287.39999999999998</v>
      </c>
      <c r="Q310" s="24"/>
      <c r="R310" s="24"/>
      <c r="S310" s="24">
        <f t="shared" si="48"/>
        <v>0</v>
      </c>
      <c r="T310" s="24">
        <f t="shared" si="49"/>
        <v>287.39999999999998</v>
      </c>
    </row>
    <row r="311" spans="1:20" ht="12.75" customHeight="1" x14ac:dyDescent="0.2">
      <c r="A311" s="167"/>
      <c r="B311" s="35" t="s">
        <v>367</v>
      </c>
      <c r="C311" s="26" t="s">
        <v>367</v>
      </c>
      <c r="D311" s="162"/>
      <c r="E311" s="24"/>
      <c r="F311" s="24"/>
      <c r="G311" s="24"/>
      <c r="H311" s="24">
        <f t="shared" si="50"/>
        <v>0</v>
      </c>
      <c r="I311" s="24"/>
      <c r="J311" s="24"/>
      <c r="K311" s="24">
        <f t="shared" si="51"/>
        <v>0</v>
      </c>
      <c r="L311" s="24"/>
      <c r="M311" s="24"/>
      <c r="N311" s="24"/>
      <c r="O311" s="24">
        <f t="shared" si="46"/>
        <v>0</v>
      </c>
      <c r="P311" s="24">
        <f t="shared" si="47"/>
        <v>0</v>
      </c>
      <c r="Q311" s="24"/>
      <c r="R311" s="24"/>
      <c r="S311" s="24">
        <f t="shared" si="48"/>
        <v>0</v>
      </c>
      <c r="T311" s="24">
        <f t="shared" si="49"/>
        <v>0</v>
      </c>
    </row>
    <row r="312" spans="1:20" ht="12.75" customHeight="1" x14ac:dyDescent="0.2">
      <c r="A312" s="167"/>
      <c r="B312" s="35"/>
      <c r="C312" s="26" t="s">
        <v>368</v>
      </c>
      <c r="D312" s="162"/>
      <c r="E312" s="24"/>
      <c r="F312" s="24"/>
      <c r="G312" s="24"/>
      <c r="H312" s="24">
        <f t="shared" si="50"/>
        <v>0</v>
      </c>
      <c r="I312" s="24"/>
      <c r="J312" s="24"/>
      <c r="K312" s="24">
        <f t="shared" si="51"/>
        <v>0</v>
      </c>
      <c r="L312" s="24"/>
      <c r="M312" s="24"/>
      <c r="N312" s="24"/>
      <c r="O312" s="24">
        <f t="shared" si="46"/>
        <v>0</v>
      </c>
      <c r="P312" s="24">
        <f t="shared" si="47"/>
        <v>0</v>
      </c>
      <c r="Q312" s="24"/>
      <c r="R312" s="24"/>
      <c r="S312" s="24">
        <f t="shared" si="48"/>
        <v>0</v>
      </c>
      <c r="T312" s="24">
        <f t="shared" si="49"/>
        <v>0</v>
      </c>
    </row>
    <row r="313" spans="1:20" ht="12.75" customHeight="1" x14ac:dyDescent="0.2">
      <c r="A313" s="167"/>
      <c r="B313" s="35"/>
      <c r="C313" s="26" t="s">
        <v>254</v>
      </c>
      <c r="D313" s="162">
        <v>14</v>
      </c>
      <c r="E313" s="24"/>
      <c r="F313" s="24"/>
      <c r="G313" s="24"/>
      <c r="H313" s="24">
        <f t="shared" si="50"/>
        <v>0</v>
      </c>
      <c r="I313" s="24"/>
      <c r="J313" s="24"/>
      <c r="K313" s="24">
        <f t="shared" si="51"/>
        <v>0</v>
      </c>
      <c r="L313" s="24">
        <v>0.01</v>
      </c>
      <c r="M313" s="24">
        <v>0.81</v>
      </c>
      <c r="N313" s="24">
        <v>1.83</v>
      </c>
      <c r="O313" s="24">
        <f t="shared" si="46"/>
        <v>2.65</v>
      </c>
      <c r="P313" s="24">
        <f t="shared" si="47"/>
        <v>2.65</v>
      </c>
      <c r="Q313" s="24"/>
      <c r="R313" s="24"/>
      <c r="S313" s="24">
        <f t="shared" si="48"/>
        <v>0</v>
      </c>
      <c r="T313" s="24">
        <f t="shared" si="49"/>
        <v>2.65</v>
      </c>
    </row>
    <row r="314" spans="1:20" ht="12.75" customHeight="1" x14ac:dyDescent="0.2">
      <c r="A314" s="167"/>
      <c r="B314" s="35"/>
      <c r="C314" s="26" t="s">
        <v>452</v>
      </c>
      <c r="D314" s="162"/>
      <c r="E314" s="24"/>
      <c r="F314" s="24"/>
      <c r="G314" s="24"/>
      <c r="H314" s="24">
        <f t="shared" si="50"/>
        <v>0</v>
      </c>
      <c r="I314" s="24"/>
      <c r="J314" s="24"/>
      <c r="K314" s="24">
        <f t="shared" si="51"/>
        <v>0</v>
      </c>
      <c r="L314" s="24"/>
      <c r="M314" s="24"/>
      <c r="N314" s="24"/>
      <c r="O314" s="24">
        <f t="shared" si="46"/>
        <v>0</v>
      </c>
      <c r="P314" s="24">
        <f t="shared" si="47"/>
        <v>0</v>
      </c>
      <c r="Q314" s="24"/>
      <c r="R314" s="24"/>
      <c r="S314" s="24">
        <f t="shared" si="48"/>
        <v>0</v>
      </c>
      <c r="T314" s="24">
        <f t="shared" si="49"/>
        <v>0</v>
      </c>
    </row>
    <row r="315" spans="1:20" ht="12.75" customHeight="1" x14ac:dyDescent="0.2">
      <c r="A315" s="167"/>
      <c r="B315" s="35"/>
      <c r="C315" s="26" t="s">
        <v>361</v>
      </c>
      <c r="D315" s="162"/>
      <c r="E315" s="24"/>
      <c r="F315" s="24"/>
      <c r="G315" s="24"/>
      <c r="H315" s="24">
        <f t="shared" si="50"/>
        <v>0</v>
      </c>
      <c r="I315" s="24"/>
      <c r="J315" s="24"/>
      <c r="K315" s="24">
        <f t="shared" si="51"/>
        <v>0</v>
      </c>
      <c r="L315" s="24"/>
      <c r="M315" s="24"/>
      <c r="N315" s="24"/>
      <c r="O315" s="24">
        <f t="shared" si="46"/>
        <v>0</v>
      </c>
      <c r="P315" s="24">
        <f t="shared" si="47"/>
        <v>0</v>
      </c>
      <c r="Q315" s="24"/>
      <c r="R315" s="24"/>
      <c r="S315" s="24">
        <f t="shared" si="48"/>
        <v>0</v>
      </c>
      <c r="T315" s="24">
        <f t="shared" si="49"/>
        <v>0</v>
      </c>
    </row>
    <row r="316" spans="1:20" ht="12.75" customHeight="1" x14ac:dyDescent="0.2">
      <c r="A316" s="167"/>
      <c r="B316" s="35"/>
      <c r="C316" s="26" t="s">
        <v>236</v>
      </c>
      <c r="D316" s="162">
        <v>29</v>
      </c>
      <c r="E316" s="24"/>
      <c r="F316" s="24"/>
      <c r="G316" s="24"/>
      <c r="H316" s="24">
        <f t="shared" si="50"/>
        <v>0</v>
      </c>
      <c r="I316" s="24">
        <v>1.1499999999999999</v>
      </c>
      <c r="J316" s="24"/>
      <c r="K316" s="24">
        <f t="shared" si="51"/>
        <v>1.1499999999999999</v>
      </c>
      <c r="L316" s="24"/>
      <c r="M316" s="24">
        <v>7.27</v>
      </c>
      <c r="N316" s="24">
        <v>20.61</v>
      </c>
      <c r="O316" s="24">
        <f t="shared" si="46"/>
        <v>27.88</v>
      </c>
      <c r="P316" s="24">
        <f t="shared" si="47"/>
        <v>29.029999999999998</v>
      </c>
      <c r="Q316" s="24"/>
      <c r="R316" s="24"/>
      <c r="S316" s="24">
        <f t="shared" si="48"/>
        <v>0</v>
      </c>
      <c r="T316" s="24">
        <f t="shared" si="49"/>
        <v>29.029999999999998</v>
      </c>
    </row>
    <row r="317" spans="1:20" ht="12.75" customHeight="1" x14ac:dyDescent="0.2">
      <c r="A317" s="167"/>
      <c r="B317" s="35"/>
      <c r="C317" s="26" t="s">
        <v>253</v>
      </c>
      <c r="D317" s="162">
        <v>11</v>
      </c>
      <c r="E317" s="24"/>
      <c r="F317" s="24"/>
      <c r="G317" s="24"/>
      <c r="H317" s="24">
        <f t="shared" si="50"/>
        <v>0</v>
      </c>
      <c r="I317" s="24">
        <v>0.05</v>
      </c>
      <c r="J317" s="24"/>
      <c r="K317" s="24">
        <f t="shared" si="51"/>
        <v>0.05</v>
      </c>
      <c r="L317" s="24"/>
      <c r="M317" s="24">
        <v>0.87</v>
      </c>
      <c r="N317" s="24">
        <v>6.59</v>
      </c>
      <c r="O317" s="24">
        <f t="shared" si="46"/>
        <v>7.46</v>
      </c>
      <c r="P317" s="24">
        <f t="shared" si="47"/>
        <v>7.51</v>
      </c>
      <c r="Q317" s="24"/>
      <c r="R317" s="24"/>
      <c r="S317" s="24">
        <f t="shared" si="48"/>
        <v>0</v>
      </c>
      <c r="T317" s="24">
        <f t="shared" si="49"/>
        <v>7.51</v>
      </c>
    </row>
    <row r="318" spans="1:20" ht="12.75" customHeight="1" x14ac:dyDescent="0.2">
      <c r="A318" s="167"/>
      <c r="B318" s="35"/>
      <c r="C318" s="26" t="s">
        <v>255</v>
      </c>
      <c r="D318" s="162">
        <v>7</v>
      </c>
      <c r="E318" s="24"/>
      <c r="F318" s="24"/>
      <c r="G318" s="24"/>
      <c r="H318" s="24">
        <f t="shared" si="50"/>
        <v>0</v>
      </c>
      <c r="I318" s="24">
        <v>0.6</v>
      </c>
      <c r="J318" s="24"/>
      <c r="K318" s="24">
        <f t="shared" si="51"/>
        <v>0.6</v>
      </c>
      <c r="L318" s="24"/>
      <c r="M318" s="24">
        <v>1.4</v>
      </c>
      <c r="N318" s="24">
        <v>5.9</v>
      </c>
      <c r="O318" s="24">
        <f t="shared" si="46"/>
        <v>7.3000000000000007</v>
      </c>
      <c r="P318" s="24">
        <f t="shared" si="47"/>
        <v>7.9</v>
      </c>
      <c r="Q318" s="24"/>
      <c r="R318" s="24"/>
      <c r="S318" s="24">
        <f t="shared" si="48"/>
        <v>0</v>
      </c>
      <c r="T318" s="24">
        <f t="shared" si="49"/>
        <v>7.9</v>
      </c>
    </row>
    <row r="319" spans="1:20" ht="12.75" customHeight="1" x14ac:dyDescent="0.2">
      <c r="A319" s="167"/>
      <c r="B319" s="35"/>
      <c r="C319" s="26" t="s">
        <v>376</v>
      </c>
      <c r="D319" s="162"/>
      <c r="E319" s="24"/>
      <c r="F319" s="24"/>
      <c r="G319" s="24"/>
      <c r="H319" s="24">
        <f t="shared" si="50"/>
        <v>0</v>
      </c>
      <c r="I319" s="24"/>
      <c r="J319" s="24"/>
      <c r="K319" s="24">
        <f t="shared" si="51"/>
        <v>0</v>
      </c>
      <c r="L319" s="24"/>
      <c r="M319" s="24"/>
      <c r="N319" s="24"/>
      <c r="O319" s="24">
        <f t="shared" si="46"/>
        <v>0</v>
      </c>
      <c r="P319" s="24">
        <f t="shared" si="47"/>
        <v>0</v>
      </c>
      <c r="Q319" s="24"/>
      <c r="R319" s="24"/>
      <c r="S319" s="24">
        <f t="shared" si="48"/>
        <v>0</v>
      </c>
      <c r="T319" s="24">
        <f t="shared" si="49"/>
        <v>0</v>
      </c>
    </row>
    <row r="320" spans="1:20" ht="12.75" customHeight="1" x14ac:dyDescent="0.2">
      <c r="A320" s="167"/>
      <c r="B320" s="35"/>
      <c r="C320" s="26" t="s">
        <v>251</v>
      </c>
      <c r="D320" s="162">
        <v>18</v>
      </c>
      <c r="E320" s="24"/>
      <c r="F320" s="24"/>
      <c r="G320" s="24"/>
      <c r="H320" s="24">
        <f t="shared" si="50"/>
        <v>0</v>
      </c>
      <c r="I320" s="24">
        <v>20</v>
      </c>
      <c r="J320" s="24">
        <v>0.5</v>
      </c>
      <c r="K320" s="24">
        <f t="shared" si="51"/>
        <v>20.5</v>
      </c>
      <c r="L320" s="24"/>
      <c r="M320" s="24">
        <v>64.13</v>
      </c>
      <c r="N320" s="24">
        <v>68.63</v>
      </c>
      <c r="O320" s="24">
        <f t="shared" si="46"/>
        <v>132.76</v>
      </c>
      <c r="P320" s="24">
        <f t="shared" si="47"/>
        <v>153.26</v>
      </c>
      <c r="Q320" s="24"/>
      <c r="R320" s="24"/>
      <c r="S320" s="24">
        <f t="shared" si="48"/>
        <v>0</v>
      </c>
      <c r="T320" s="24">
        <f t="shared" si="49"/>
        <v>153.26</v>
      </c>
    </row>
    <row r="321" spans="1:20" ht="12.75" customHeight="1" x14ac:dyDescent="0.2">
      <c r="A321" s="167"/>
      <c r="B321" s="35"/>
      <c r="C321" s="26" t="s">
        <v>232</v>
      </c>
      <c r="D321" s="162"/>
      <c r="E321" s="24"/>
      <c r="F321" s="24"/>
      <c r="G321" s="24"/>
      <c r="H321" s="24">
        <f t="shared" si="50"/>
        <v>0</v>
      </c>
      <c r="I321" s="24"/>
      <c r="J321" s="24"/>
      <c r="K321" s="24">
        <f t="shared" si="51"/>
        <v>0</v>
      </c>
      <c r="L321" s="24"/>
      <c r="M321" s="24"/>
      <c r="N321" s="24"/>
      <c r="O321" s="24">
        <f t="shared" si="46"/>
        <v>0</v>
      </c>
      <c r="P321" s="24">
        <f t="shared" si="47"/>
        <v>0</v>
      </c>
      <c r="Q321" s="24"/>
      <c r="R321" s="24"/>
      <c r="S321" s="24">
        <f t="shared" si="48"/>
        <v>0</v>
      </c>
      <c r="T321" s="24">
        <f t="shared" si="49"/>
        <v>0</v>
      </c>
    </row>
    <row r="322" spans="1:20" ht="12.75" customHeight="1" x14ac:dyDescent="0.2">
      <c r="A322" s="167"/>
      <c r="B322" s="35"/>
      <c r="C322" s="26" t="s">
        <v>344</v>
      </c>
      <c r="D322" s="162"/>
      <c r="E322" s="24"/>
      <c r="F322" s="24"/>
      <c r="G322" s="24"/>
      <c r="H322" s="24">
        <f t="shared" si="50"/>
        <v>0</v>
      </c>
      <c r="I322" s="24"/>
      <c r="J322" s="24"/>
      <c r="K322" s="24">
        <f t="shared" si="51"/>
        <v>0</v>
      </c>
      <c r="L322" s="24"/>
      <c r="M322" s="24"/>
      <c r="N322" s="24"/>
      <c r="O322" s="24">
        <f t="shared" si="46"/>
        <v>0</v>
      </c>
      <c r="P322" s="24">
        <f t="shared" si="47"/>
        <v>0</v>
      </c>
      <c r="Q322" s="24"/>
      <c r="R322" s="24"/>
      <c r="S322" s="24">
        <f t="shared" si="48"/>
        <v>0</v>
      </c>
      <c r="T322" s="24">
        <f t="shared" si="49"/>
        <v>0</v>
      </c>
    </row>
    <row r="323" spans="1:20" ht="12.75" customHeight="1" x14ac:dyDescent="0.2">
      <c r="A323" s="167"/>
      <c r="B323" s="35"/>
      <c r="C323" s="26" t="s">
        <v>242</v>
      </c>
      <c r="D323" s="162">
        <v>6</v>
      </c>
      <c r="E323" s="24"/>
      <c r="F323" s="24"/>
      <c r="G323" s="24"/>
      <c r="H323" s="24">
        <f t="shared" si="50"/>
        <v>0</v>
      </c>
      <c r="I323" s="24">
        <v>0.2</v>
      </c>
      <c r="J323" s="24">
        <v>0.3</v>
      </c>
      <c r="K323" s="24">
        <f t="shared" si="51"/>
        <v>0.5</v>
      </c>
      <c r="L323" s="24">
        <v>0.5</v>
      </c>
      <c r="M323" s="24">
        <v>5.0199999999999996</v>
      </c>
      <c r="N323" s="24">
        <v>9.09</v>
      </c>
      <c r="O323" s="24">
        <f t="shared" si="46"/>
        <v>14.61</v>
      </c>
      <c r="P323" s="24">
        <f t="shared" si="47"/>
        <v>15.11</v>
      </c>
      <c r="Q323" s="24"/>
      <c r="R323" s="24"/>
      <c r="S323" s="24">
        <f t="shared" si="48"/>
        <v>0</v>
      </c>
      <c r="T323" s="24">
        <f t="shared" si="49"/>
        <v>15.11</v>
      </c>
    </row>
    <row r="324" spans="1:20" ht="12.75" customHeight="1" x14ac:dyDescent="0.2">
      <c r="A324" s="167"/>
      <c r="B324" s="35"/>
      <c r="C324" s="26" t="s">
        <v>370</v>
      </c>
      <c r="D324" s="162"/>
      <c r="E324" s="24"/>
      <c r="F324" s="24"/>
      <c r="G324" s="24"/>
      <c r="H324" s="24">
        <f t="shared" si="50"/>
        <v>0</v>
      </c>
      <c r="I324" s="24"/>
      <c r="J324" s="24"/>
      <c r="K324" s="24">
        <f t="shared" si="51"/>
        <v>0</v>
      </c>
      <c r="L324" s="24"/>
      <c r="M324" s="24"/>
      <c r="N324" s="24"/>
      <c r="O324" s="24">
        <f t="shared" si="46"/>
        <v>0</v>
      </c>
      <c r="P324" s="24">
        <f t="shared" si="47"/>
        <v>0</v>
      </c>
      <c r="Q324" s="24"/>
      <c r="R324" s="24"/>
      <c r="S324" s="24">
        <f t="shared" si="48"/>
        <v>0</v>
      </c>
      <c r="T324" s="24">
        <f t="shared" si="49"/>
        <v>0</v>
      </c>
    </row>
    <row r="325" spans="1:20" ht="12.75" customHeight="1" x14ac:dyDescent="0.2">
      <c r="A325" s="167"/>
      <c r="B325" s="35"/>
      <c r="C325" s="26" t="s">
        <v>231</v>
      </c>
      <c r="D325" s="162"/>
      <c r="E325" s="24"/>
      <c r="F325" s="24"/>
      <c r="G325" s="24"/>
      <c r="H325" s="24">
        <f t="shared" si="50"/>
        <v>0</v>
      </c>
      <c r="I325" s="24"/>
      <c r="J325" s="24"/>
      <c r="K325" s="24">
        <f t="shared" si="51"/>
        <v>0</v>
      </c>
      <c r="L325" s="24"/>
      <c r="M325" s="24"/>
      <c r="N325" s="24"/>
      <c r="O325" s="24">
        <f t="shared" si="46"/>
        <v>0</v>
      </c>
      <c r="P325" s="24">
        <f t="shared" si="47"/>
        <v>0</v>
      </c>
      <c r="Q325" s="24"/>
      <c r="R325" s="24"/>
      <c r="S325" s="24">
        <f t="shared" si="48"/>
        <v>0</v>
      </c>
      <c r="T325" s="24">
        <f t="shared" si="49"/>
        <v>0</v>
      </c>
    </row>
    <row r="326" spans="1:20" ht="12.75" customHeight="1" x14ac:dyDescent="0.2">
      <c r="A326" s="167"/>
      <c r="B326" s="35"/>
      <c r="C326" s="26" t="s">
        <v>346</v>
      </c>
      <c r="D326" s="162"/>
      <c r="E326" s="24"/>
      <c r="F326" s="24"/>
      <c r="G326" s="24"/>
      <c r="H326" s="24">
        <f t="shared" si="50"/>
        <v>0</v>
      </c>
      <c r="I326" s="24"/>
      <c r="J326" s="24"/>
      <c r="K326" s="24">
        <f t="shared" si="51"/>
        <v>0</v>
      </c>
      <c r="L326" s="24"/>
      <c r="M326" s="24"/>
      <c r="N326" s="24"/>
      <c r="O326" s="24">
        <f t="shared" si="46"/>
        <v>0</v>
      </c>
      <c r="P326" s="24">
        <f t="shared" si="47"/>
        <v>0</v>
      </c>
      <c r="Q326" s="24"/>
      <c r="R326" s="24"/>
      <c r="S326" s="24">
        <f t="shared" si="48"/>
        <v>0</v>
      </c>
      <c r="T326" s="24">
        <f t="shared" si="49"/>
        <v>0</v>
      </c>
    </row>
    <row r="327" spans="1:20" ht="12.75" customHeight="1" x14ac:dyDescent="0.2">
      <c r="A327" s="167"/>
      <c r="B327" s="35"/>
      <c r="C327" s="26" t="s">
        <v>347</v>
      </c>
      <c r="D327" s="162"/>
      <c r="E327" s="24"/>
      <c r="F327" s="24"/>
      <c r="G327" s="24"/>
      <c r="H327" s="24">
        <f t="shared" si="50"/>
        <v>0</v>
      </c>
      <c r="I327" s="24"/>
      <c r="J327" s="24"/>
      <c r="K327" s="24">
        <f t="shared" si="51"/>
        <v>0</v>
      </c>
      <c r="L327" s="24"/>
      <c r="M327" s="24"/>
      <c r="N327" s="24"/>
      <c r="O327" s="24">
        <f t="shared" si="46"/>
        <v>0</v>
      </c>
      <c r="P327" s="24">
        <f t="shared" si="47"/>
        <v>0</v>
      </c>
      <c r="Q327" s="24"/>
      <c r="R327" s="24"/>
      <c r="S327" s="24">
        <f t="shared" si="48"/>
        <v>0</v>
      </c>
      <c r="T327" s="24">
        <f t="shared" si="49"/>
        <v>0</v>
      </c>
    </row>
    <row r="328" spans="1:20" ht="12.75" customHeight="1" x14ac:dyDescent="0.2">
      <c r="A328" s="167"/>
      <c r="B328" s="35"/>
      <c r="C328" s="26" t="s">
        <v>289</v>
      </c>
      <c r="D328" s="162"/>
      <c r="E328" s="24"/>
      <c r="F328" s="24"/>
      <c r="G328" s="24"/>
      <c r="H328" s="24">
        <f t="shared" si="50"/>
        <v>0</v>
      </c>
      <c r="I328" s="24"/>
      <c r="J328" s="24"/>
      <c r="K328" s="24">
        <f t="shared" si="51"/>
        <v>0</v>
      </c>
      <c r="L328" s="24"/>
      <c r="M328" s="24"/>
      <c r="N328" s="24"/>
      <c r="O328" s="24">
        <f t="shared" si="46"/>
        <v>0</v>
      </c>
      <c r="P328" s="24">
        <f t="shared" si="47"/>
        <v>0</v>
      </c>
      <c r="Q328" s="24"/>
      <c r="R328" s="24"/>
      <c r="S328" s="24">
        <f t="shared" si="48"/>
        <v>0</v>
      </c>
      <c r="T328" s="24">
        <f t="shared" si="49"/>
        <v>0</v>
      </c>
    </row>
    <row r="329" spans="1:20" ht="12.75" customHeight="1" x14ac:dyDescent="0.2">
      <c r="A329" s="167"/>
      <c r="B329" s="35"/>
      <c r="C329" s="26" t="s">
        <v>238</v>
      </c>
      <c r="D329" s="162">
        <v>6</v>
      </c>
      <c r="E329" s="24"/>
      <c r="F329" s="24"/>
      <c r="G329" s="24"/>
      <c r="H329" s="24">
        <f t="shared" si="50"/>
        <v>0</v>
      </c>
      <c r="I329" s="24">
        <v>1.5</v>
      </c>
      <c r="J329" s="24"/>
      <c r="K329" s="24">
        <f t="shared" si="51"/>
        <v>1.5</v>
      </c>
      <c r="L329" s="24">
        <v>2.7</v>
      </c>
      <c r="M329" s="24">
        <v>9.9</v>
      </c>
      <c r="N329" s="24">
        <v>18.100000000000001</v>
      </c>
      <c r="O329" s="24">
        <f t="shared" si="46"/>
        <v>30.7</v>
      </c>
      <c r="P329" s="24">
        <f t="shared" si="47"/>
        <v>32.200000000000003</v>
      </c>
      <c r="Q329" s="24"/>
      <c r="R329" s="24"/>
      <c r="S329" s="24">
        <f t="shared" si="48"/>
        <v>0</v>
      </c>
      <c r="T329" s="24">
        <f t="shared" si="49"/>
        <v>32.200000000000003</v>
      </c>
    </row>
    <row r="330" spans="1:20" ht="12.75" customHeight="1" x14ac:dyDescent="0.2">
      <c r="A330" s="167"/>
      <c r="B330" s="35"/>
      <c r="C330" s="26" t="s">
        <v>390</v>
      </c>
      <c r="D330" s="162"/>
      <c r="E330" s="24"/>
      <c r="F330" s="24"/>
      <c r="G330" s="24"/>
      <c r="H330" s="24">
        <f t="shared" si="50"/>
        <v>0</v>
      </c>
      <c r="I330" s="24"/>
      <c r="J330" s="24"/>
      <c r="K330" s="24">
        <f t="shared" si="51"/>
        <v>0</v>
      </c>
      <c r="L330" s="24"/>
      <c r="M330" s="24"/>
      <c r="N330" s="24"/>
      <c r="O330" s="24">
        <f t="shared" si="46"/>
        <v>0</v>
      </c>
      <c r="P330" s="24">
        <f t="shared" si="47"/>
        <v>0</v>
      </c>
      <c r="Q330" s="24"/>
      <c r="R330" s="24"/>
      <c r="S330" s="24">
        <f t="shared" si="48"/>
        <v>0</v>
      </c>
      <c r="T330" s="24">
        <f t="shared" si="49"/>
        <v>0</v>
      </c>
    </row>
    <row r="331" spans="1:20" ht="12.75" customHeight="1" x14ac:dyDescent="0.2">
      <c r="A331" s="167"/>
      <c r="B331" s="35"/>
      <c r="C331" s="26" t="s">
        <v>352</v>
      </c>
      <c r="D331" s="162"/>
      <c r="E331" s="24"/>
      <c r="F331" s="24"/>
      <c r="G331" s="24"/>
      <c r="H331" s="24">
        <f t="shared" si="50"/>
        <v>0</v>
      </c>
      <c r="I331" s="24"/>
      <c r="J331" s="24"/>
      <c r="K331" s="24">
        <f t="shared" si="51"/>
        <v>0</v>
      </c>
      <c r="L331" s="24"/>
      <c r="M331" s="24"/>
      <c r="N331" s="24"/>
      <c r="O331" s="24">
        <f t="shared" si="46"/>
        <v>0</v>
      </c>
      <c r="P331" s="24">
        <f t="shared" si="47"/>
        <v>0</v>
      </c>
      <c r="Q331" s="24"/>
      <c r="R331" s="24"/>
      <c r="S331" s="24">
        <f t="shared" si="48"/>
        <v>0</v>
      </c>
      <c r="T331" s="24">
        <f t="shared" si="49"/>
        <v>0</v>
      </c>
    </row>
    <row r="332" spans="1:20" ht="12.75" customHeight="1" x14ac:dyDescent="0.2">
      <c r="A332" s="167"/>
      <c r="B332" s="35"/>
      <c r="C332" s="26" t="s">
        <v>248</v>
      </c>
      <c r="D332" s="162">
        <v>12</v>
      </c>
      <c r="E332" s="24"/>
      <c r="F332" s="24"/>
      <c r="G332" s="24"/>
      <c r="H332" s="24">
        <f t="shared" si="50"/>
        <v>0</v>
      </c>
      <c r="I332" s="24">
        <v>0.43</v>
      </c>
      <c r="J332" s="24"/>
      <c r="K332" s="24">
        <f t="shared" si="51"/>
        <v>0.43</v>
      </c>
      <c r="L332" s="24">
        <v>1.3</v>
      </c>
      <c r="M332" s="24">
        <v>4.88</v>
      </c>
      <c r="N332" s="24">
        <v>12.09</v>
      </c>
      <c r="O332" s="24">
        <f t="shared" si="46"/>
        <v>18.27</v>
      </c>
      <c r="P332" s="24">
        <f t="shared" si="47"/>
        <v>18.7</v>
      </c>
      <c r="Q332" s="24"/>
      <c r="R332" s="24"/>
      <c r="S332" s="24">
        <f t="shared" si="48"/>
        <v>0</v>
      </c>
      <c r="T332" s="24">
        <f t="shared" si="49"/>
        <v>18.7</v>
      </c>
    </row>
    <row r="333" spans="1:20" ht="12.75" customHeight="1" x14ac:dyDescent="0.2">
      <c r="A333" s="167"/>
      <c r="B333" s="35"/>
      <c r="C333" s="26" t="s">
        <v>290</v>
      </c>
      <c r="D333" s="162">
        <v>1</v>
      </c>
      <c r="E333" s="24"/>
      <c r="F333" s="24"/>
      <c r="G333" s="24"/>
      <c r="H333" s="24">
        <f t="shared" si="50"/>
        <v>0</v>
      </c>
      <c r="I333" s="24"/>
      <c r="J333" s="24"/>
      <c r="K333" s="24">
        <f t="shared" si="51"/>
        <v>0</v>
      </c>
      <c r="L333" s="24"/>
      <c r="M333" s="24">
        <v>0.2</v>
      </c>
      <c r="N333" s="24">
        <v>0.3</v>
      </c>
      <c r="O333" s="24">
        <f t="shared" si="46"/>
        <v>0.5</v>
      </c>
      <c r="P333" s="24">
        <f t="shared" si="47"/>
        <v>0.5</v>
      </c>
      <c r="Q333" s="24"/>
      <c r="R333" s="24"/>
      <c r="S333" s="24">
        <f t="shared" si="48"/>
        <v>0</v>
      </c>
      <c r="T333" s="24">
        <f t="shared" si="49"/>
        <v>0.5</v>
      </c>
    </row>
    <row r="334" spans="1:20" ht="12.75" customHeight="1" x14ac:dyDescent="0.2">
      <c r="A334" s="167"/>
      <c r="B334" s="35"/>
      <c r="C334" s="26" t="s">
        <v>250</v>
      </c>
      <c r="D334" s="162">
        <v>4</v>
      </c>
      <c r="E334" s="24"/>
      <c r="F334" s="24"/>
      <c r="G334" s="24">
        <v>0.1</v>
      </c>
      <c r="H334" s="24">
        <f t="shared" si="50"/>
        <v>0.1</v>
      </c>
      <c r="I334" s="24"/>
      <c r="J334" s="24"/>
      <c r="K334" s="24">
        <f t="shared" si="51"/>
        <v>0.1</v>
      </c>
      <c r="L334" s="24"/>
      <c r="M334" s="24">
        <v>0.4</v>
      </c>
      <c r="N334" s="24">
        <v>1.03</v>
      </c>
      <c r="O334" s="24">
        <f t="shared" si="46"/>
        <v>1.4300000000000002</v>
      </c>
      <c r="P334" s="24">
        <f t="shared" si="47"/>
        <v>1.5300000000000002</v>
      </c>
      <c r="Q334" s="24"/>
      <c r="R334" s="24"/>
      <c r="S334" s="24">
        <f t="shared" si="48"/>
        <v>0</v>
      </c>
      <c r="T334" s="24">
        <f t="shared" si="49"/>
        <v>1.5300000000000002</v>
      </c>
    </row>
    <row r="335" spans="1:20" ht="12.75" customHeight="1" x14ac:dyDescent="0.2">
      <c r="A335" s="167"/>
      <c r="B335" s="35"/>
      <c r="C335" s="26" t="s">
        <v>391</v>
      </c>
      <c r="D335" s="162"/>
      <c r="E335" s="24"/>
      <c r="F335" s="24"/>
      <c r="G335" s="24"/>
      <c r="H335" s="24">
        <f t="shared" si="50"/>
        <v>0</v>
      </c>
      <c r="I335" s="24"/>
      <c r="J335" s="24"/>
      <c r="K335" s="24">
        <f t="shared" si="51"/>
        <v>0</v>
      </c>
      <c r="L335" s="24"/>
      <c r="M335" s="24"/>
      <c r="N335" s="24"/>
      <c r="O335" s="24">
        <f t="shared" si="46"/>
        <v>0</v>
      </c>
      <c r="P335" s="24">
        <f t="shared" si="47"/>
        <v>0</v>
      </c>
      <c r="Q335" s="24"/>
      <c r="R335" s="24"/>
      <c r="S335" s="24">
        <f t="shared" si="48"/>
        <v>0</v>
      </c>
      <c r="T335" s="24">
        <f t="shared" si="49"/>
        <v>0</v>
      </c>
    </row>
    <row r="336" spans="1:20" ht="12.75" customHeight="1" x14ac:dyDescent="0.2">
      <c r="A336" s="167"/>
      <c r="B336" s="35"/>
      <c r="C336" s="26" t="s">
        <v>240</v>
      </c>
      <c r="D336" s="162">
        <v>2</v>
      </c>
      <c r="E336" s="24"/>
      <c r="F336" s="24"/>
      <c r="G336" s="24"/>
      <c r="H336" s="24">
        <f t="shared" si="50"/>
        <v>0</v>
      </c>
      <c r="I336" s="24"/>
      <c r="J336" s="24">
        <v>0.2</v>
      </c>
      <c r="K336" s="24">
        <f t="shared" si="51"/>
        <v>0.2</v>
      </c>
      <c r="L336" s="24">
        <v>16</v>
      </c>
      <c r="M336" s="24">
        <v>35.5</v>
      </c>
      <c r="N336" s="24">
        <v>180.8</v>
      </c>
      <c r="O336" s="24">
        <f t="shared" si="46"/>
        <v>232.3</v>
      </c>
      <c r="P336" s="24">
        <f t="shared" si="47"/>
        <v>232.5</v>
      </c>
      <c r="Q336" s="24"/>
      <c r="R336" s="24"/>
      <c r="S336" s="24">
        <f t="shared" si="48"/>
        <v>0</v>
      </c>
      <c r="T336" s="24">
        <f t="shared" si="49"/>
        <v>232.5</v>
      </c>
    </row>
    <row r="337" spans="1:20" ht="12.75" customHeight="1" x14ac:dyDescent="0.2">
      <c r="A337" s="167"/>
      <c r="B337" s="35"/>
      <c r="C337" s="26" t="s">
        <v>261</v>
      </c>
      <c r="D337" s="162">
        <v>5</v>
      </c>
      <c r="E337" s="24"/>
      <c r="F337" s="24"/>
      <c r="G337" s="24"/>
      <c r="H337" s="24">
        <f t="shared" si="50"/>
        <v>0</v>
      </c>
      <c r="I337" s="24"/>
      <c r="J337" s="24">
        <v>0.2</v>
      </c>
      <c r="K337" s="24">
        <f t="shared" si="51"/>
        <v>0.2</v>
      </c>
      <c r="L337" s="24"/>
      <c r="M337" s="24">
        <v>0.69</v>
      </c>
      <c r="N337" s="24">
        <v>1.71</v>
      </c>
      <c r="O337" s="24">
        <f t="shared" si="46"/>
        <v>2.4</v>
      </c>
      <c r="P337" s="24">
        <f t="shared" si="47"/>
        <v>2.6</v>
      </c>
      <c r="Q337" s="24"/>
      <c r="R337" s="24"/>
      <c r="S337" s="24">
        <f>+R337+Q337</f>
        <v>0</v>
      </c>
      <c r="T337" s="24">
        <f>+S337+P337</f>
        <v>2.6</v>
      </c>
    </row>
    <row r="338" spans="1:20" ht="12.75" customHeight="1" x14ac:dyDescent="0.2">
      <c r="A338" s="119"/>
      <c r="B338" s="71"/>
      <c r="C338" s="26" t="s">
        <v>241</v>
      </c>
      <c r="D338" s="162">
        <v>5</v>
      </c>
      <c r="E338" s="24"/>
      <c r="F338" s="24"/>
      <c r="G338" s="24"/>
      <c r="H338" s="24">
        <f t="shared" si="50"/>
        <v>0</v>
      </c>
      <c r="I338" s="24"/>
      <c r="J338" s="24"/>
      <c r="K338" s="24">
        <f t="shared" si="51"/>
        <v>0</v>
      </c>
      <c r="L338" s="24">
        <v>2.8</v>
      </c>
      <c r="M338" s="24">
        <v>5.52</v>
      </c>
      <c r="N338" s="24">
        <v>2.98</v>
      </c>
      <c r="O338" s="24">
        <f>+N338+M338+L338</f>
        <v>11.3</v>
      </c>
      <c r="P338" s="24">
        <f>+O338+K338</f>
        <v>11.3</v>
      </c>
      <c r="Q338" s="24"/>
      <c r="R338" s="24"/>
      <c r="S338" s="24">
        <f>+R338+Q338</f>
        <v>0</v>
      </c>
      <c r="T338" s="24">
        <f>+S338+P338</f>
        <v>11.3</v>
      </c>
    </row>
    <row r="339" spans="1:20" ht="12.75" customHeight="1" x14ac:dyDescent="0.2">
      <c r="A339" s="119"/>
      <c r="B339" s="71"/>
      <c r="C339" s="26" t="s">
        <v>570</v>
      </c>
      <c r="D339" s="162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</row>
    <row r="340" spans="1:20" ht="12.75" customHeight="1" x14ac:dyDescent="0.2">
      <c r="A340" s="119"/>
      <c r="B340" s="71"/>
      <c r="C340" s="26" t="s">
        <v>573</v>
      </c>
      <c r="D340" s="162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</row>
    <row r="341" spans="1:20" ht="12.75" customHeight="1" x14ac:dyDescent="0.2">
      <c r="A341" s="119"/>
      <c r="B341" s="71"/>
      <c r="C341" s="26" t="s">
        <v>574</v>
      </c>
      <c r="D341" s="162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</row>
    <row r="342" spans="1:20" ht="12.75" customHeight="1" x14ac:dyDescent="0.2">
      <c r="A342" s="119"/>
      <c r="B342" s="72"/>
      <c r="C342" s="26" t="s">
        <v>575</v>
      </c>
      <c r="D342" s="162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</row>
    <row r="343" spans="1:20" ht="12.75" customHeight="1" x14ac:dyDescent="0.25">
      <c r="A343" s="230" t="s">
        <v>0</v>
      </c>
      <c r="B343" s="231"/>
      <c r="C343" s="232" t="s">
        <v>0</v>
      </c>
      <c r="D343" s="53">
        <f>SUM(D291:D338)</f>
        <v>590</v>
      </c>
      <c r="E343" s="54">
        <f>SUM(E291:E338)</f>
        <v>0</v>
      </c>
      <c r="F343" s="54">
        <f>SUM(F291:F338)</f>
        <v>0</v>
      </c>
      <c r="G343" s="54">
        <f>SUM(G291:G338)</f>
        <v>1.61</v>
      </c>
      <c r="H343" s="54">
        <f>+G343+F343+E343</f>
        <v>1.61</v>
      </c>
      <c r="I343" s="54">
        <f>SUM(I291:I338)</f>
        <v>251.54000000000005</v>
      </c>
      <c r="J343" s="54">
        <f>SUM(J291:J338)</f>
        <v>9.8000000000000007</v>
      </c>
      <c r="K343" s="54">
        <f>+J343+I343+H343</f>
        <v>262.95000000000005</v>
      </c>
      <c r="L343" s="54">
        <f>SUM(L291:L338)</f>
        <v>970.25</v>
      </c>
      <c r="M343" s="54">
        <f>SUM(M291:M338)</f>
        <v>1834.6200000000001</v>
      </c>
      <c r="N343" s="54">
        <f>SUM(N291:N338)</f>
        <v>4472.369999999999</v>
      </c>
      <c r="O343" s="54">
        <f>+N343+M343+L343</f>
        <v>7277.2399999999989</v>
      </c>
      <c r="P343" s="54">
        <f>+O343+K343</f>
        <v>7540.1899999999987</v>
      </c>
      <c r="Q343" s="54">
        <f>SUM(Q291:Q338)</f>
        <v>32</v>
      </c>
      <c r="R343" s="54">
        <f>SUM(R291:R338)</f>
        <v>1.87</v>
      </c>
      <c r="S343" s="54">
        <f>+R343+Q343</f>
        <v>33.869999999999997</v>
      </c>
      <c r="T343" s="55">
        <f>+S343+P343</f>
        <v>7574.0599999999986</v>
      </c>
    </row>
    <row r="344" spans="1:20" ht="12.75" customHeight="1" x14ac:dyDescent="0.25">
      <c r="A344" s="237" t="s">
        <v>337</v>
      </c>
      <c r="B344" s="238"/>
      <c r="C344" s="239"/>
      <c r="D344" s="173">
        <f>+D343+D290+D279+D268+D236+D223+D190+D135+D104+D70+D31+D14</f>
        <v>4952</v>
      </c>
      <c r="E344" s="174">
        <f>+E343+E290+E279+E268+E236+E223+E190+E135+E104+E70+E31+E14</f>
        <v>5894.94</v>
      </c>
      <c r="F344" s="174">
        <f>+F343+F290+F279+F268+F236+F223+F190+F135+F104+F70+F31+F14</f>
        <v>418.58</v>
      </c>
      <c r="G344" s="174">
        <f>+G343+G290+G279+G268+G236+G223+G190+G135+G104+G70+G31+G14</f>
        <v>2219.1</v>
      </c>
      <c r="H344" s="174">
        <f>+G344+F344+E344</f>
        <v>8532.619999999999</v>
      </c>
      <c r="I344" s="174">
        <f>+I343+I290+I279+I268+I236+I223+I190+I135+I104+I70+I31+I14</f>
        <v>2189.81</v>
      </c>
      <c r="J344" s="174">
        <f>+J343+J290+J279+J268+J236+J223+J190+J135+J104+J70+J31+J14</f>
        <v>22.51</v>
      </c>
      <c r="K344" s="174">
        <f>+J344+I344+H344</f>
        <v>10744.939999999999</v>
      </c>
      <c r="L344" s="174">
        <f>+L343+L290+L279+L268+L236+L223+L190+L135+L104+L70+L31+L14</f>
        <v>7988.26</v>
      </c>
      <c r="M344" s="174">
        <f>+M343+M290+M279+M268+M236+M223+M190+M135+M104+M70+M31+M14</f>
        <v>13036.86</v>
      </c>
      <c r="N344" s="174">
        <f>+N343+N290+N279+N268+N236+N223+N190+N135+N104+N70+N31+N14</f>
        <v>13593.859999999999</v>
      </c>
      <c r="O344" s="174">
        <f>+O343+O290+O279+O268+O236+O223+O190+O135+O104+O70+O31+O14</f>
        <v>34618.979999999996</v>
      </c>
      <c r="P344" s="174">
        <f>+O344+K344</f>
        <v>45363.92</v>
      </c>
      <c r="Q344" s="174">
        <f>+Q343+Q290+Q279+Q268+Q236+Q223+Q190+Q135+Q104+Q70+Q31+Q14</f>
        <v>362.84</v>
      </c>
      <c r="R344" s="174">
        <f>+R343+R290+R279+R268+R236+R223+R190+R135+R104+R70+R31+R14</f>
        <v>1308.6999999999998</v>
      </c>
      <c r="S344" s="174">
        <f>+R344+Q344</f>
        <v>1671.5399999999997</v>
      </c>
      <c r="T344" s="175">
        <f>+S344+P344</f>
        <v>47035.46</v>
      </c>
    </row>
    <row r="345" spans="1:20" ht="12.75" customHeight="1" x14ac:dyDescent="0.2">
      <c r="A345" s="42" t="s">
        <v>513</v>
      </c>
      <c r="B345" s="29"/>
      <c r="D345" s="6"/>
      <c r="E345" s="5"/>
    </row>
    <row r="346" spans="1:20" ht="12.75" customHeight="1" x14ac:dyDescent="0.2">
      <c r="A346" s="42"/>
      <c r="B346" s="29"/>
      <c r="D346" s="6"/>
      <c r="E346" s="5"/>
    </row>
    <row r="347" spans="1:20" ht="12.75" customHeight="1" x14ac:dyDescent="0.2">
      <c r="A347" s="42"/>
      <c r="B347" s="29"/>
      <c r="D347" s="6"/>
      <c r="E347" s="5"/>
    </row>
    <row r="348" spans="1:20" ht="12.75" customHeight="1" x14ac:dyDescent="0.2">
      <c r="A348" s="29"/>
      <c r="B348" s="29"/>
      <c r="D348" s="6"/>
      <c r="E348" s="5"/>
    </row>
    <row r="349" spans="1:20" ht="12.75" customHeigh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</row>
    <row r="350" spans="1:20" ht="12.75" customHeight="1" x14ac:dyDescent="0.2">
      <c r="B350" s="37" t="s">
        <v>474</v>
      </c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</row>
    <row r="351" spans="1:20" ht="12.75" customHeight="1" x14ac:dyDescent="0.2">
      <c r="B351" s="37" t="s">
        <v>455</v>
      </c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</row>
    <row r="352" spans="1:20" ht="12.75" customHeight="1" x14ac:dyDescent="0.2">
      <c r="B352" s="37" t="s">
        <v>457</v>
      </c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</row>
    <row r="353" spans="2:15" ht="12.75" customHeight="1" x14ac:dyDescent="0.2">
      <c r="B353" s="37" t="s">
        <v>456</v>
      </c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</row>
    <row r="354" spans="2:15" ht="12.75" customHeight="1" x14ac:dyDescent="0.2">
      <c r="B354" s="37" t="s">
        <v>458</v>
      </c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</row>
    <row r="355" spans="2:15" ht="12.75" customHeight="1" x14ac:dyDescent="0.2">
      <c r="B355" s="37" t="s">
        <v>459</v>
      </c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</row>
    <row r="356" spans="2:15" ht="12.75" customHeight="1" x14ac:dyDescent="0.2"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</row>
    <row r="358" spans="2:15" x14ac:dyDescent="0.2">
      <c r="D358" s="6"/>
      <c r="E358" s="5"/>
    </row>
    <row r="359" spans="2:15" x14ac:dyDescent="0.2">
      <c r="D359" s="6"/>
      <c r="E359" s="5"/>
    </row>
    <row r="360" spans="2:15" x14ac:dyDescent="0.2">
      <c r="D360" s="6"/>
      <c r="E360" s="5"/>
    </row>
    <row r="361" spans="2:15" x14ac:dyDescent="0.2">
      <c r="D361" s="6"/>
      <c r="E361" s="5"/>
    </row>
    <row r="362" spans="2:15" x14ac:dyDescent="0.2">
      <c r="D362" s="6"/>
      <c r="E362" s="5"/>
    </row>
    <row r="363" spans="2:15" x14ac:dyDescent="0.2">
      <c r="D363" s="6"/>
      <c r="E363" s="5"/>
    </row>
    <row r="364" spans="2:15" x14ac:dyDescent="0.2">
      <c r="D364" s="6"/>
      <c r="E364" s="5"/>
    </row>
    <row r="365" spans="2:15" x14ac:dyDescent="0.2">
      <c r="D365" s="6"/>
      <c r="E365" s="5"/>
    </row>
    <row r="366" spans="2:15" x14ac:dyDescent="0.2">
      <c r="D366" s="6"/>
      <c r="E366" s="5"/>
    </row>
    <row r="367" spans="2:15" x14ac:dyDescent="0.2">
      <c r="D367" s="6"/>
      <c r="E367" s="5"/>
    </row>
    <row r="368" spans="2:15" x14ac:dyDescent="0.2">
      <c r="D368" s="6"/>
      <c r="E368" s="5"/>
    </row>
    <row r="369" spans="4:5" x14ac:dyDescent="0.2">
      <c r="D369" s="6"/>
      <c r="E369" s="5"/>
    </row>
    <row r="370" spans="4:5" x14ac:dyDescent="0.2">
      <c r="D370" s="6"/>
      <c r="E370" s="5"/>
    </row>
    <row r="371" spans="4:5" x14ac:dyDescent="0.2">
      <c r="D371" s="6"/>
      <c r="E371" s="5"/>
    </row>
    <row r="372" spans="4:5" x14ac:dyDescent="0.2">
      <c r="D372" s="6"/>
      <c r="E372" s="5"/>
    </row>
    <row r="373" spans="4:5" x14ac:dyDescent="0.2">
      <c r="D373" s="6"/>
      <c r="E373" s="5"/>
    </row>
    <row r="374" spans="4:5" x14ac:dyDescent="0.2">
      <c r="D374" s="6"/>
      <c r="E374" s="5"/>
    </row>
    <row r="375" spans="4:5" x14ac:dyDescent="0.2">
      <c r="D375" s="6"/>
      <c r="E375" s="5"/>
    </row>
    <row r="376" spans="4:5" x14ac:dyDescent="0.2">
      <c r="D376" s="6"/>
      <c r="E376" s="5"/>
    </row>
    <row r="377" spans="4:5" x14ac:dyDescent="0.2">
      <c r="D377" s="6"/>
      <c r="E377" s="5"/>
    </row>
    <row r="378" spans="4:5" x14ac:dyDescent="0.2">
      <c r="D378" s="6"/>
      <c r="E378" s="5"/>
    </row>
    <row r="379" spans="4:5" x14ac:dyDescent="0.2">
      <c r="D379" s="6"/>
      <c r="E379" s="5"/>
    </row>
    <row r="380" spans="4:5" x14ac:dyDescent="0.2">
      <c r="D380" s="6"/>
      <c r="E380" s="5"/>
    </row>
    <row r="381" spans="4:5" x14ac:dyDescent="0.2">
      <c r="D381" s="6"/>
      <c r="E381" s="5"/>
    </row>
    <row r="382" spans="4:5" x14ac:dyDescent="0.2">
      <c r="D382" s="6"/>
      <c r="E382" s="5"/>
    </row>
    <row r="383" spans="4:5" x14ac:dyDescent="0.2">
      <c r="D383" s="6"/>
      <c r="E383" s="5"/>
    </row>
    <row r="384" spans="4:5" x14ac:dyDescent="0.2">
      <c r="D384" s="6"/>
      <c r="E384" s="5"/>
    </row>
    <row r="385" spans="4:5" x14ac:dyDescent="0.2">
      <c r="D385" s="6"/>
      <c r="E385" s="5"/>
    </row>
    <row r="386" spans="4:5" x14ac:dyDescent="0.2">
      <c r="D386" s="6"/>
      <c r="E386" s="5"/>
    </row>
    <row r="387" spans="4:5" x14ac:dyDescent="0.2">
      <c r="D387" s="6"/>
      <c r="E387" s="5"/>
    </row>
    <row r="388" spans="4:5" x14ac:dyDescent="0.2">
      <c r="D388" s="6"/>
      <c r="E388" s="5"/>
    </row>
    <row r="389" spans="4:5" x14ac:dyDescent="0.2">
      <c r="D389" s="6"/>
      <c r="E389" s="5"/>
    </row>
    <row r="390" spans="4:5" x14ac:dyDescent="0.2">
      <c r="D390" s="6"/>
      <c r="E390" s="5"/>
    </row>
    <row r="391" spans="4:5" x14ac:dyDescent="0.2">
      <c r="D391" s="6"/>
      <c r="E391" s="5"/>
    </row>
    <row r="392" spans="4:5" x14ac:dyDescent="0.2">
      <c r="D392" s="6"/>
      <c r="E392" s="5"/>
    </row>
    <row r="393" spans="4:5" x14ac:dyDescent="0.2">
      <c r="D393" s="6"/>
      <c r="E393" s="5"/>
    </row>
    <row r="394" spans="4:5" x14ac:dyDescent="0.2">
      <c r="D394" s="6"/>
      <c r="E394" s="5"/>
    </row>
    <row r="395" spans="4:5" x14ac:dyDescent="0.2">
      <c r="D395" s="6"/>
      <c r="E395" s="5"/>
    </row>
    <row r="396" spans="4:5" x14ac:dyDescent="0.2">
      <c r="D396" s="6"/>
      <c r="E396" s="5"/>
    </row>
    <row r="397" spans="4:5" x14ac:dyDescent="0.2">
      <c r="D397" s="6"/>
      <c r="E397" s="5"/>
    </row>
    <row r="398" spans="4:5" x14ac:dyDescent="0.2">
      <c r="D398" s="6"/>
      <c r="E398" s="5"/>
    </row>
    <row r="399" spans="4:5" x14ac:dyDescent="0.2">
      <c r="D399" s="6"/>
      <c r="E399" s="5"/>
    </row>
    <row r="400" spans="4:5" x14ac:dyDescent="0.2">
      <c r="D400" s="6"/>
      <c r="E400" s="5"/>
    </row>
    <row r="401" spans="4:5" x14ac:dyDescent="0.2">
      <c r="D401" s="6"/>
      <c r="E401" s="5"/>
    </row>
    <row r="402" spans="4:5" x14ac:dyDescent="0.2">
      <c r="D402" s="6"/>
      <c r="E402" s="5"/>
    </row>
    <row r="403" spans="4:5" x14ac:dyDescent="0.2">
      <c r="D403" s="6"/>
      <c r="E403" s="5"/>
    </row>
    <row r="404" spans="4:5" x14ac:dyDescent="0.2">
      <c r="D404" s="6"/>
      <c r="E404" s="5"/>
    </row>
    <row r="405" spans="4:5" x14ac:dyDescent="0.2">
      <c r="D405" s="6"/>
      <c r="E405" s="5"/>
    </row>
    <row r="406" spans="4:5" x14ac:dyDescent="0.2">
      <c r="D406" s="6"/>
      <c r="E406" s="5"/>
    </row>
    <row r="407" spans="4:5" x14ac:dyDescent="0.2">
      <c r="D407" s="6"/>
      <c r="E407" s="5"/>
    </row>
    <row r="408" spans="4:5" x14ac:dyDescent="0.2">
      <c r="D408" s="6"/>
      <c r="E408" s="5"/>
    </row>
    <row r="409" spans="4:5" x14ac:dyDescent="0.2">
      <c r="D409" s="6"/>
      <c r="E409" s="5"/>
    </row>
    <row r="410" spans="4:5" x14ac:dyDescent="0.2">
      <c r="D410" s="6"/>
      <c r="E410" s="5"/>
    </row>
    <row r="411" spans="4:5" x14ac:dyDescent="0.2">
      <c r="D411" s="6"/>
      <c r="E411" s="5"/>
    </row>
    <row r="412" spans="4:5" x14ac:dyDescent="0.2">
      <c r="D412" s="6"/>
      <c r="E412" s="5"/>
    </row>
    <row r="413" spans="4:5" x14ac:dyDescent="0.2">
      <c r="D413" s="6"/>
      <c r="E413" s="5"/>
    </row>
    <row r="414" spans="4:5" x14ac:dyDescent="0.2">
      <c r="D414" s="6"/>
      <c r="E414" s="5"/>
    </row>
    <row r="415" spans="4:5" x14ac:dyDescent="0.2">
      <c r="D415" s="6"/>
      <c r="E415" s="5"/>
    </row>
    <row r="416" spans="4:5" x14ac:dyDescent="0.2">
      <c r="D416" s="6"/>
      <c r="E416" s="5"/>
    </row>
    <row r="417" spans="4:5" x14ac:dyDescent="0.2">
      <c r="D417" s="6"/>
      <c r="E417" s="5"/>
    </row>
    <row r="418" spans="4:5" x14ac:dyDescent="0.2">
      <c r="D418" s="6"/>
      <c r="E418" s="5"/>
    </row>
    <row r="419" spans="4:5" x14ac:dyDescent="0.2">
      <c r="D419" s="6"/>
      <c r="E419" s="5"/>
    </row>
    <row r="420" spans="4:5" x14ac:dyDescent="0.2">
      <c r="D420" s="6"/>
      <c r="E420" s="5"/>
    </row>
    <row r="421" spans="4:5" x14ac:dyDescent="0.2">
      <c r="D421" s="6"/>
      <c r="E421" s="5"/>
    </row>
  </sheetData>
  <mergeCells count="26">
    <mergeCell ref="A343:C343"/>
    <mergeCell ref="E5:K5"/>
    <mergeCell ref="Q4:R5"/>
    <mergeCell ref="L5:O5"/>
    <mergeCell ref="A344:C344"/>
    <mergeCell ref="A14:C14"/>
    <mergeCell ref="A31:C31"/>
    <mergeCell ref="A70:C70"/>
    <mergeCell ref="A104:C104"/>
    <mergeCell ref="A135:C135"/>
    <mergeCell ref="A190:C190"/>
    <mergeCell ref="A223:C223"/>
    <mergeCell ref="A236:C236"/>
    <mergeCell ref="A268:C268"/>
    <mergeCell ref="A279:C279"/>
    <mergeCell ref="A290:C290"/>
    <mergeCell ref="A1:T1"/>
    <mergeCell ref="A2:T2"/>
    <mergeCell ref="A4:A6"/>
    <mergeCell ref="B4:B6"/>
    <mergeCell ref="C4:C6"/>
    <mergeCell ref="D4:D6"/>
    <mergeCell ref="E4:O4"/>
    <mergeCell ref="P4:P6"/>
    <mergeCell ref="S4:S6"/>
    <mergeCell ref="T4:T6"/>
  </mergeCells>
  <phoneticPr fontId="0" type="noConversion"/>
  <printOptions horizontalCentered="1"/>
  <pageMargins left="0.75" right="0.75" top="0.19685039370078741" bottom="0.19685039370078741" header="0" footer="0"/>
  <pageSetup scale="55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1"/>
  <sheetViews>
    <sheetView showGridLines="0" topLeftCell="A298" zoomScale="75" zoomScaleNormal="75" workbookViewId="0">
      <selection activeCell="A345" sqref="A345:IV356"/>
    </sheetView>
  </sheetViews>
  <sheetFormatPr baseColWidth="10" defaultRowHeight="12.75" x14ac:dyDescent="0.2"/>
  <cols>
    <col min="1" max="1" width="8.140625" style="3" bestFit="1" customWidth="1"/>
    <col min="2" max="2" width="20.85546875" style="3" bestFit="1" customWidth="1"/>
    <col min="3" max="3" width="27.42578125" bestFit="1" customWidth="1"/>
    <col min="4" max="4" width="11.42578125" style="2"/>
    <col min="5" max="5" width="10.140625" customWidth="1"/>
    <col min="6" max="6" width="10.28515625" customWidth="1"/>
    <col min="8" max="8" width="11.85546875" customWidth="1"/>
    <col min="10" max="10" width="8.7109375" customWidth="1"/>
    <col min="11" max="11" width="10.42578125" bestFit="1" customWidth="1"/>
    <col min="15" max="15" width="10.42578125" bestFit="1" customWidth="1"/>
    <col min="17" max="17" width="10.5703125" bestFit="1" customWidth="1"/>
    <col min="19" max="19" width="13.5703125" customWidth="1"/>
  </cols>
  <sheetData>
    <row r="1" spans="1:20" s="5" customFormat="1" ht="15.75" x14ac:dyDescent="0.25">
      <c r="A1" s="243" t="s">
        <v>311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</row>
    <row r="2" spans="1:20" s="5" customFormat="1" ht="16.5" customHeight="1" x14ac:dyDescent="0.25">
      <c r="A2" s="243" t="s">
        <v>408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</row>
    <row r="3" spans="1:20" s="5" customFormat="1" ht="15" customHeight="1" x14ac:dyDescent="0.25">
      <c r="A3" s="40" t="s">
        <v>483</v>
      </c>
      <c r="B3" s="20"/>
      <c r="C3" s="20"/>
      <c r="D3" s="27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0" s="4" customFormat="1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393</v>
      </c>
      <c r="E4" s="273" t="s">
        <v>315</v>
      </c>
      <c r="F4" s="274"/>
      <c r="G4" s="274"/>
      <c r="H4" s="274"/>
      <c r="I4" s="274"/>
      <c r="J4" s="274"/>
      <c r="K4" s="274"/>
      <c r="L4" s="274"/>
      <c r="M4" s="274"/>
      <c r="N4" s="274"/>
      <c r="O4" s="275"/>
      <c r="P4" s="250" t="s">
        <v>394</v>
      </c>
      <c r="Q4" s="256" t="s">
        <v>402</v>
      </c>
      <c r="R4" s="257"/>
      <c r="S4" s="260" t="s">
        <v>403</v>
      </c>
      <c r="T4" s="263" t="s">
        <v>396</v>
      </c>
    </row>
    <row r="5" spans="1:20" s="4" customFormat="1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270" t="s">
        <v>316</v>
      </c>
      <c r="M5" s="271"/>
      <c r="N5" s="271"/>
      <c r="O5" s="272"/>
      <c r="P5" s="251"/>
      <c r="Q5" s="258"/>
      <c r="R5" s="259"/>
      <c r="S5" s="261"/>
      <c r="T5" s="264"/>
    </row>
    <row r="6" spans="1:20" s="4" customFormat="1" ht="29.25" customHeight="1" x14ac:dyDescent="0.25">
      <c r="A6" s="246"/>
      <c r="B6" s="249"/>
      <c r="C6" s="249"/>
      <c r="D6" s="252"/>
      <c r="E6" s="149" t="s">
        <v>398</v>
      </c>
      <c r="F6" s="149" t="s">
        <v>399</v>
      </c>
      <c r="G6" s="149" t="s">
        <v>400</v>
      </c>
      <c r="H6" s="149" t="s">
        <v>401</v>
      </c>
      <c r="I6" s="150" t="s">
        <v>12</v>
      </c>
      <c r="J6" s="151" t="s">
        <v>480</v>
      </c>
      <c r="K6" s="150" t="s">
        <v>0</v>
      </c>
      <c r="L6" s="150" t="s">
        <v>13</v>
      </c>
      <c r="M6" s="150" t="s">
        <v>14</v>
      </c>
      <c r="N6" s="150" t="s">
        <v>15</v>
      </c>
      <c r="O6" s="150" t="s">
        <v>0</v>
      </c>
      <c r="P6" s="252"/>
      <c r="Q6" s="152" t="s">
        <v>16</v>
      </c>
      <c r="R6" s="151" t="s">
        <v>17</v>
      </c>
      <c r="S6" s="262"/>
      <c r="T6" s="265"/>
    </row>
    <row r="7" spans="1:20" s="4" customFormat="1" ht="12.75" customHeight="1" x14ac:dyDescent="0.2">
      <c r="A7" s="171" t="s">
        <v>1</v>
      </c>
      <c r="B7" s="56" t="s">
        <v>308</v>
      </c>
      <c r="C7" s="46" t="s">
        <v>308</v>
      </c>
      <c r="D7" s="153">
        <v>0</v>
      </c>
      <c r="E7" s="154"/>
      <c r="F7" s="154"/>
      <c r="G7" s="154"/>
      <c r="H7" s="154">
        <f t="shared" ref="H7:H13" si="0">+G7+F7+E7</f>
        <v>0</v>
      </c>
      <c r="I7" s="154"/>
      <c r="J7" s="154"/>
      <c r="K7" s="154">
        <f t="shared" ref="K7:K13" si="1">+J7+I7+H7</f>
        <v>0</v>
      </c>
      <c r="L7" s="154"/>
      <c r="M7" s="154"/>
      <c r="N7" s="154"/>
      <c r="O7" s="154">
        <f t="shared" ref="O7:O13" si="2">+N7+M7+L7</f>
        <v>0</v>
      </c>
      <c r="P7" s="154">
        <f t="shared" ref="P7:P12" si="3">+O7+K7</f>
        <v>0</v>
      </c>
      <c r="Q7" s="154"/>
      <c r="R7" s="154"/>
      <c r="S7" s="154">
        <f t="shared" ref="S7:S13" si="4">+R7+Q7</f>
        <v>0</v>
      </c>
      <c r="T7" s="154">
        <f t="shared" ref="T7:T13" si="5">+S7+P7</f>
        <v>0</v>
      </c>
    </row>
    <row r="8" spans="1:20" s="4" customFormat="1" ht="12.75" customHeight="1" x14ac:dyDescent="0.2">
      <c r="A8" s="103"/>
      <c r="B8" s="57"/>
      <c r="C8" s="49" t="s">
        <v>414</v>
      </c>
      <c r="D8" s="50">
        <v>0</v>
      </c>
      <c r="E8" s="14"/>
      <c r="F8" s="14"/>
      <c r="G8" s="14"/>
      <c r="H8" s="14">
        <f t="shared" si="0"/>
        <v>0</v>
      </c>
      <c r="I8" s="14"/>
      <c r="J8" s="14"/>
      <c r="K8" s="14">
        <f t="shared" si="1"/>
        <v>0</v>
      </c>
      <c r="L8" s="14"/>
      <c r="M8" s="14"/>
      <c r="N8" s="14"/>
      <c r="O8" s="14">
        <f t="shared" si="2"/>
        <v>0</v>
      </c>
      <c r="P8" s="14">
        <f t="shared" si="3"/>
        <v>0</v>
      </c>
      <c r="Q8" s="14"/>
      <c r="R8" s="14"/>
      <c r="S8" s="14">
        <f t="shared" si="4"/>
        <v>0</v>
      </c>
      <c r="T8" s="14">
        <f t="shared" si="5"/>
        <v>0</v>
      </c>
    </row>
    <row r="9" spans="1:20" s="4" customFormat="1" ht="12.75" customHeight="1" x14ac:dyDescent="0.2">
      <c r="A9" s="102"/>
      <c r="B9" s="123"/>
      <c r="C9" s="49" t="s">
        <v>263</v>
      </c>
      <c r="D9" s="50">
        <v>0</v>
      </c>
      <c r="E9" s="14"/>
      <c r="F9" s="14"/>
      <c r="G9" s="14"/>
      <c r="H9" s="14">
        <f t="shared" si="0"/>
        <v>0</v>
      </c>
      <c r="I9" s="14"/>
      <c r="J9" s="14"/>
      <c r="K9" s="14">
        <f>+J9+I9+H9</f>
        <v>0</v>
      </c>
      <c r="L9" s="14"/>
      <c r="M9" s="14"/>
      <c r="N9" s="14"/>
      <c r="O9" s="14">
        <f>+N9+M9+L9</f>
        <v>0</v>
      </c>
      <c r="P9" s="14">
        <f t="shared" si="3"/>
        <v>0</v>
      </c>
      <c r="Q9" s="14"/>
      <c r="R9" s="14"/>
      <c r="S9" s="14">
        <f t="shared" si="4"/>
        <v>0</v>
      </c>
      <c r="T9" s="14">
        <f t="shared" si="5"/>
        <v>0</v>
      </c>
    </row>
    <row r="10" spans="1:20" s="4" customFormat="1" ht="12.75" customHeight="1" x14ac:dyDescent="0.2">
      <c r="A10" s="102"/>
      <c r="B10" s="57" t="s">
        <v>415</v>
      </c>
      <c r="C10" s="155" t="s">
        <v>297</v>
      </c>
      <c r="D10" s="50">
        <v>0</v>
      </c>
      <c r="E10" s="14"/>
      <c r="F10" s="14"/>
      <c r="G10" s="14"/>
      <c r="H10" s="14">
        <f t="shared" si="0"/>
        <v>0</v>
      </c>
      <c r="I10" s="14"/>
      <c r="J10" s="14"/>
      <c r="K10" s="14">
        <f t="shared" si="1"/>
        <v>0</v>
      </c>
      <c r="L10" s="14"/>
      <c r="M10" s="14"/>
      <c r="N10" s="14"/>
      <c r="O10" s="14">
        <f t="shared" si="2"/>
        <v>0</v>
      </c>
      <c r="P10" s="14">
        <f t="shared" si="3"/>
        <v>0</v>
      </c>
      <c r="Q10" s="14"/>
      <c r="R10" s="14"/>
      <c r="S10" s="14">
        <f t="shared" si="4"/>
        <v>0</v>
      </c>
      <c r="T10" s="14">
        <f t="shared" si="5"/>
        <v>0</v>
      </c>
    </row>
    <row r="11" spans="1:20" s="4" customFormat="1" ht="12.75" customHeight="1" x14ac:dyDescent="0.2">
      <c r="A11" s="102"/>
      <c r="B11" s="58"/>
      <c r="C11" s="155" t="s">
        <v>298</v>
      </c>
      <c r="D11" s="50">
        <v>0</v>
      </c>
      <c r="E11" s="14"/>
      <c r="F11" s="14"/>
      <c r="G11" s="14"/>
      <c r="H11" s="14">
        <f t="shared" si="0"/>
        <v>0</v>
      </c>
      <c r="I11" s="14"/>
      <c r="J11" s="14"/>
      <c r="K11" s="14">
        <f t="shared" si="1"/>
        <v>0</v>
      </c>
      <c r="L11" s="14"/>
      <c r="M11" s="14"/>
      <c r="N11" s="14"/>
      <c r="O11" s="14">
        <f t="shared" si="2"/>
        <v>0</v>
      </c>
      <c r="P11" s="14">
        <f t="shared" si="3"/>
        <v>0</v>
      </c>
      <c r="Q11" s="14"/>
      <c r="R11" s="14"/>
      <c r="S11" s="14">
        <f t="shared" si="4"/>
        <v>0</v>
      </c>
      <c r="T11" s="14">
        <f t="shared" si="5"/>
        <v>0</v>
      </c>
    </row>
    <row r="12" spans="1:20" s="4" customFormat="1" ht="12.75" customHeight="1" x14ac:dyDescent="0.2">
      <c r="A12" s="102"/>
      <c r="B12" s="58"/>
      <c r="C12" s="155" t="s">
        <v>415</v>
      </c>
      <c r="D12" s="50">
        <v>0</v>
      </c>
      <c r="E12" s="14"/>
      <c r="F12" s="14"/>
      <c r="G12" s="14"/>
      <c r="H12" s="14">
        <f t="shared" si="0"/>
        <v>0</v>
      </c>
      <c r="I12" s="14"/>
      <c r="J12" s="14"/>
      <c r="K12" s="14">
        <f t="shared" si="1"/>
        <v>0</v>
      </c>
      <c r="L12" s="14"/>
      <c r="M12" s="14"/>
      <c r="N12" s="14"/>
      <c r="O12" s="14">
        <f t="shared" si="2"/>
        <v>0</v>
      </c>
      <c r="P12" s="14">
        <f t="shared" si="3"/>
        <v>0</v>
      </c>
      <c r="Q12" s="14"/>
      <c r="R12" s="14"/>
      <c r="S12" s="14">
        <f t="shared" si="4"/>
        <v>0</v>
      </c>
      <c r="T12" s="14">
        <f t="shared" si="5"/>
        <v>0</v>
      </c>
    </row>
    <row r="13" spans="1:20" s="4" customFormat="1" ht="12.75" customHeight="1" x14ac:dyDescent="0.2">
      <c r="A13" s="102"/>
      <c r="B13" s="158"/>
      <c r="C13" s="159" t="s">
        <v>264</v>
      </c>
      <c r="D13" s="160">
        <v>0</v>
      </c>
      <c r="E13" s="25"/>
      <c r="F13" s="25"/>
      <c r="G13" s="25"/>
      <c r="H13" s="25">
        <f t="shared" si="0"/>
        <v>0</v>
      </c>
      <c r="I13" s="25"/>
      <c r="J13" s="25"/>
      <c r="K13" s="25">
        <f t="shared" si="1"/>
        <v>0</v>
      </c>
      <c r="L13" s="25"/>
      <c r="M13" s="25"/>
      <c r="N13" s="25"/>
      <c r="O13" s="25">
        <f t="shared" si="2"/>
        <v>0</v>
      </c>
      <c r="P13" s="25">
        <f>+O13+K13</f>
        <v>0</v>
      </c>
      <c r="Q13" s="25"/>
      <c r="R13" s="25"/>
      <c r="S13" s="25">
        <f t="shared" si="4"/>
        <v>0</v>
      </c>
      <c r="T13" s="25">
        <f t="shared" si="5"/>
        <v>0</v>
      </c>
    </row>
    <row r="14" spans="1:20" s="4" customFormat="1" ht="12.75" customHeight="1" x14ac:dyDescent="0.25">
      <c r="A14" s="230" t="s">
        <v>0</v>
      </c>
      <c r="B14" s="231"/>
      <c r="C14" s="232" t="s">
        <v>0</v>
      </c>
      <c r="D14" s="53">
        <f t="shared" ref="D14:T14" si="6">+SUM(D7:D13)</f>
        <v>0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 t="shared" si="6"/>
        <v>0</v>
      </c>
      <c r="J14" s="54">
        <f t="shared" si="6"/>
        <v>0</v>
      </c>
      <c r="K14" s="54">
        <f t="shared" si="6"/>
        <v>0</v>
      </c>
      <c r="L14" s="54">
        <f t="shared" si="6"/>
        <v>0</v>
      </c>
      <c r="M14" s="54">
        <f t="shared" si="6"/>
        <v>0</v>
      </c>
      <c r="N14" s="54">
        <f t="shared" si="6"/>
        <v>0</v>
      </c>
      <c r="O14" s="54">
        <f t="shared" si="6"/>
        <v>0</v>
      </c>
      <c r="P14" s="54">
        <f t="shared" si="6"/>
        <v>0</v>
      </c>
      <c r="Q14" s="54">
        <f t="shared" si="6"/>
        <v>0</v>
      </c>
      <c r="R14" s="54">
        <f t="shared" si="6"/>
        <v>0</v>
      </c>
      <c r="S14" s="54">
        <f t="shared" si="6"/>
        <v>0</v>
      </c>
      <c r="T14" s="55">
        <f t="shared" si="6"/>
        <v>0</v>
      </c>
    </row>
    <row r="15" spans="1:20" ht="12.75" customHeight="1" x14ac:dyDescent="0.2">
      <c r="A15" s="172" t="s">
        <v>2</v>
      </c>
      <c r="B15" s="70" t="s">
        <v>418</v>
      </c>
      <c r="C15" s="161" t="s">
        <v>299</v>
      </c>
      <c r="D15" s="153">
        <v>0</v>
      </c>
      <c r="E15" s="154"/>
      <c r="F15" s="154"/>
      <c r="G15" s="154"/>
      <c r="H15" s="154">
        <f>+G15+F15+E15</f>
        <v>0</v>
      </c>
      <c r="I15" s="154"/>
      <c r="J15" s="154"/>
      <c r="K15" s="154">
        <f>+J15+I15+H15</f>
        <v>0</v>
      </c>
      <c r="L15" s="154"/>
      <c r="M15" s="154"/>
      <c r="N15" s="154"/>
      <c r="O15" s="154">
        <f>+N15+M15+L15</f>
        <v>0</v>
      </c>
      <c r="P15" s="154">
        <f>+O15+K15</f>
        <v>0</v>
      </c>
      <c r="Q15" s="154"/>
      <c r="R15" s="154"/>
      <c r="S15" s="154">
        <f>+R15+Q15</f>
        <v>0</v>
      </c>
      <c r="T15" s="154">
        <f>+S15+P15</f>
        <v>0</v>
      </c>
    </row>
    <row r="16" spans="1:20" ht="12.75" customHeight="1" x14ac:dyDescent="0.2">
      <c r="A16" s="119"/>
      <c r="B16" s="71"/>
      <c r="C16" s="26" t="s">
        <v>265</v>
      </c>
      <c r="D16" s="162">
        <v>2</v>
      </c>
      <c r="E16" s="24"/>
      <c r="F16" s="24"/>
      <c r="G16" s="24"/>
      <c r="H16" s="24">
        <f>+G16+F16+E16</f>
        <v>0</v>
      </c>
      <c r="I16" s="24"/>
      <c r="J16" s="24"/>
      <c r="K16" s="24">
        <f>+J16+I16+H16</f>
        <v>0</v>
      </c>
      <c r="L16" s="24"/>
      <c r="M16" s="24">
        <v>0.1</v>
      </c>
      <c r="N16" s="24">
        <v>7.97</v>
      </c>
      <c r="O16" s="24">
        <f>+N16+M16+L16</f>
        <v>8.07</v>
      </c>
      <c r="P16" s="24">
        <f>+O16+K16</f>
        <v>8.07</v>
      </c>
      <c r="Q16" s="24"/>
      <c r="R16" s="24"/>
      <c r="S16" s="24">
        <f>+R16+Q16</f>
        <v>0</v>
      </c>
      <c r="T16" s="24">
        <f>+S16+P16</f>
        <v>8.07</v>
      </c>
    </row>
    <row r="17" spans="1:20" ht="12.75" customHeight="1" x14ac:dyDescent="0.2">
      <c r="A17" s="119"/>
      <c r="B17" s="71"/>
      <c r="C17" s="26" t="s">
        <v>417</v>
      </c>
      <c r="D17" s="162">
        <v>0</v>
      </c>
      <c r="E17" s="24"/>
      <c r="F17" s="24"/>
      <c r="G17" s="24"/>
      <c r="H17" s="24">
        <f t="shared" ref="H17:H28" si="7">+G17+F17+E17</f>
        <v>0</v>
      </c>
      <c r="I17" s="24"/>
      <c r="J17" s="24"/>
      <c r="K17" s="24">
        <f t="shared" ref="K17:K28" si="8">+J17+I17+H17</f>
        <v>0</v>
      </c>
      <c r="L17" s="24"/>
      <c r="M17" s="24"/>
      <c r="N17" s="24"/>
      <c r="O17" s="24">
        <f t="shared" ref="O17:O28" si="9">+N17+M17+L17</f>
        <v>0</v>
      </c>
      <c r="P17" s="24">
        <f t="shared" ref="P17:P28" si="10">+O17+K17</f>
        <v>0</v>
      </c>
      <c r="Q17" s="24"/>
      <c r="R17" s="24"/>
      <c r="S17" s="24">
        <f t="shared" ref="S17:S28" si="11">+R17+Q17</f>
        <v>0</v>
      </c>
      <c r="T17" s="24">
        <f t="shared" ref="T17:T28" si="12">+S17+P17</f>
        <v>0</v>
      </c>
    </row>
    <row r="18" spans="1:20" ht="12.75" customHeight="1" x14ac:dyDescent="0.2">
      <c r="A18" s="119"/>
      <c r="B18" s="71"/>
      <c r="C18" s="26" t="s">
        <v>19</v>
      </c>
      <c r="D18" s="162">
        <v>2</v>
      </c>
      <c r="E18" s="24"/>
      <c r="F18" s="24"/>
      <c r="G18" s="24"/>
      <c r="H18" s="24">
        <f t="shared" si="7"/>
        <v>0</v>
      </c>
      <c r="I18" s="24"/>
      <c r="J18" s="24"/>
      <c r="K18" s="24">
        <f t="shared" si="8"/>
        <v>0</v>
      </c>
      <c r="L18" s="24">
        <v>0.05</v>
      </c>
      <c r="M18" s="24">
        <v>0.05</v>
      </c>
      <c r="N18" s="24">
        <v>0.4</v>
      </c>
      <c r="O18" s="24">
        <f t="shared" si="9"/>
        <v>0.5</v>
      </c>
      <c r="P18" s="24">
        <f t="shared" si="10"/>
        <v>0.5</v>
      </c>
      <c r="Q18" s="24"/>
      <c r="R18" s="24">
        <v>0.01</v>
      </c>
      <c r="S18" s="24">
        <f t="shared" si="11"/>
        <v>0.01</v>
      </c>
      <c r="T18" s="24">
        <f t="shared" si="12"/>
        <v>0.51</v>
      </c>
    </row>
    <row r="19" spans="1:20" ht="12.75" customHeight="1" x14ac:dyDescent="0.2">
      <c r="A19" s="119"/>
      <c r="B19" s="71"/>
      <c r="C19" s="26" t="s">
        <v>340</v>
      </c>
      <c r="D19" s="162">
        <v>0</v>
      </c>
      <c r="E19" s="24"/>
      <c r="F19" s="24"/>
      <c r="G19" s="24"/>
      <c r="H19" s="24">
        <f t="shared" si="7"/>
        <v>0</v>
      </c>
      <c r="I19" s="24"/>
      <c r="J19" s="24"/>
      <c r="K19" s="24">
        <f t="shared" si="8"/>
        <v>0</v>
      </c>
      <c r="L19" s="24"/>
      <c r="M19" s="24"/>
      <c r="N19" s="24"/>
      <c r="O19" s="24">
        <f t="shared" si="9"/>
        <v>0</v>
      </c>
      <c r="P19" s="24">
        <f t="shared" si="10"/>
        <v>0</v>
      </c>
      <c r="Q19" s="24"/>
      <c r="R19" s="24"/>
      <c r="S19" s="24">
        <f t="shared" si="11"/>
        <v>0</v>
      </c>
      <c r="T19" s="24">
        <f t="shared" si="12"/>
        <v>0</v>
      </c>
    </row>
    <row r="20" spans="1:20" ht="12.75" customHeight="1" x14ac:dyDescent="0.2">
      <c r="A20" s="119"/>
      <c r="B20" s="87"/>
      <c r="C20" s="26" t="s">
        <v>268</v>
      </c>
      <c r="D20" s="162">
        <v>1</v>
      </c>
      <c r="E20" s="24"/>
      <c r="F20" s="24"/>
      <c r="G20" s="24"/>
      <c r="H20" s="24">
        <f t="shared" si="7"/>
        <v>0</v>
      </c>
      <c r="I20" s="24"/>
      <c r="J20" s="24"/>
      <c r="K20" s="24">
        <f t="shared" si="8"/>
        <v>0</v>
      </c>
      <c r="L20" s="24">
        <v>0.02</v>
      </c>
      <c r="M20" s="24">
        <v>0.03</v>
      </c>
      <c r="N20" s="24">
        <v>0.05</v>
      </c>
      <c r="O20" s="24">
        <f t="shared" si="9"/>
        <v>0.1</v>
      </c>
      <c r="P20" s="24">
        <f t="shared" si="10"/>
        <v>0.1</v>
      </c>
      <c r="Q20" s="24"/>
      <c r="R20" s="24"/>
      <c r="S20" s="24">
        <f t="shared" si="11"/>
        <v>0</v>
      </c>
      <c r="T20" s="24">
        <f t="shared" si="12"/>
        <v>0.1</v>
      </c>
    </row>
    <row r="21" spans="1:20" ht="12.75" customHeight="1" x14ac:dyDescent="0.2">
      <c r="A21" s="119"/>
      <c r="B21" s="71" t="s">
        <v>419</v>
      </c>
      <c r="C21" s="26" t="s">
        <v>349</v>
      </c>
      <c r="D21" s="162">
        <v>0</v>
      </c>
      <c r="E21" s="24"/>
      <c r="F21" s="24"/>
      <c r="G21" s="24"/>
      <c r="H21" s="24">
        <f t="shared" si="7"/>
        <v>0</v>
      </c>
      <c r="I21" s="24"/>
      <c r="J21" s="24"/>
      <c r="K21" s="24">
        <f t="shared" si="8"/>
        <v>0</v>
      </c>
      <c r="L21" s="24"/>
      <c r="M21" s="24"/>
      <c r="N21" s="24"/>
      <c r="O21" s="24">
        <f t="shared" si="9"/>
        <v>0</v>
      </c>
      <c r="P21" s="24">
        <f t="shared" si="10"/>
        <v>0</v>
      </c>
      <c r="Q21" s="24"/>
      <c r="R21" s="24"/>
      <c r="S21" s="24">
        <f t="shared" si="11"/>
        <v>0</v>
      </c>
      <c r="T21" s="24">
        <f t="shared" si="12"/>
        <v>0</v>
      </c>
    </row>
    <row r="22" spans="1:20" ht="12.75" customHeight="1" x14ac:dyDescent="0.2">
      <c r="A22" s="119"/>
      <c r="B22" s="71"/>
      <c r="C22" s="26" t="s">
        <v>341</v>
      </c>
      <c r="D22" s="162">
        <v>1</v>
      </c>
      <c r="E22" s="24"/>
      <c r="F22" s="24"/>
      <c r="G22" s="24"/>
      <c r="H22" s="24">
        <f t="shared" si="7"/>
        <v>0</v>
      </c>
      <c r="I22" s="24"/>
      <c r="J22" s="24"/>
      <c r="K22" s="24">
        <f t="shared" si="8"/>
        <v>0</v>
      </c>
      <c r="L22" s="24">
        <v>10</v>
      </c>
      <c r="M22" s="24">
        <v>40</v>
      </c>
      <c r="N22" s="24">
        <v>160</v>
      </c>
      <c r="O22" s="24">
        <f t="shared" si="9"/>
        <v>210</v>
      </c>
      <c r="P22" s="24">
        <f t="shared" si="10"/>
        <v>210</v>
      </c>
      <c r="Q22" s="24"/>
      <c r="R22" s="24"/>
      <c r="S22" s="24">
        <f t="shared" si="11"/>
        <v>0</v>
      </c>
      <c r="T22" s="24">
        <f t="shared" si="12"/>
        <v>210</v>
      </c>
    </row>
    <row r="23" spans="1:20" ht="12.75" customHeight="1" x14ac:dyDescent="0.2">
      <c r="A23" s="119"/>
      <c r="B23" s="71"/>
      <c r="C23" s="26" t="s">
        <v>21</v>
      </c>
      <c r="D23" s="162">
        <v>2</v>
      </c>
      <c r="E23" s="24"/>
      <c r="F23" s="24"/>
      <c r="G23" s="24"/>
      <c r="H23" s="24">
        <f t="shared" si="7"/>
        <v>0</v>
      </c>
      <c r="I23" s="24">
        <v>0.3</v>
      </c>
      <c r="J23" s="24"/>
      <c r="K23" s="24">
        <f t="shared" si="8"/>
        <v>0.3</v>
      </c>
      <c r="L23" s="24">
        <v>5</v>
      </c>
      <c r="M23" s="24">
        <v>47.15</v>
      </c>
      <c r="N23" s="24">
        <v>4.05</v>
      </c>
      <c r="O23" s="24">
        <f t="shared" si="9"/>
        <v>56.199999999999996</v>
      </c>
      <c r="P23" s="24">
        <f t="shared" si="10"/>
        <v>56.499999999999993</v>
      </c>
      <c r="Q23" s="24"/>
      <c r="R23" s="24">
        <v>0.3</v>
      </c>
      <c r="S23" s="24">
        <f t="shared" si="11"/>
        <v>0.3</v>
      </c>
      <c r="T23" s="24">
        <f t="shared" si="12"/>
        <v>56.79999999999999</v>
      </c>
    </row>
    <row r="24" spans="1:20" ht="12.75" customHeight="1" x14ac:dyDescent="0.2">
      <c r="A24" s="119"/>
      <c r="B24" s="71"/>
      <c r="C24" s="26" t="s">
        <v>309</v>
      </c>
      <c r="D24" s="162">
        <v>1</v>
      </c>
      <c r="E24" s="24"/>
      <c r="F24" s="24"/>
      <c r="G24" s="24"/>
      <c r="H24" s="24">
        <f t="shared" si="7"/>
        <v>0</v>
      </c>
      <c r="I24" s="24">
        <v>3</v>
      </c>
      <c r="J24" s="24"/>
      <c r="K24" s="24">
        <f t="shared" si="8"/>
        <v>3</v>
      </c>
      <c r="L24" s="24">
        <v>18</v>
      </c>
      <c r="M24" s="24">
        <v>44.6</v>
      </c>
      <c r="N24" s="24">
        <v>30</v>
      </c>
      <c r="O24" s="24">
        <f t="shared" si="9"/>
        <v>92.6</v>
      </c>
      <c r="P24" s="24">
        <f t="shared" si="10"/>
        <v>95.6</v>
      </c>
      <c r="Q24" s="24">
        <v>1</v>
      </c>
      <c r="R24" s="24"/>
      <c r="S24" s="24">
        <f t="shared" si="11"/>
        <v>1</v>
      </c>
      <c r="T24" s="24">
        <f t="shared" si="12"/>
        <v>96.6</v>
      </c>
    </row>
    <row r="25" spans="1:20" ht="12.75" customHeight="1" x14ac:dyDescent="0.2">
      <c r="A25" s="119"/>
      <c r="B25" s="87"/>
      <c r="C25" s="26" t="s">
        <v>266</v>
      </c>
      <c r="D25" s="162">
        <v>0</v>
      </c>
      <c r="E25" s="24"/>
      <c r="F25" s="24"/>
      <c r="G25" s="24"/>
      <c r="H25" s="24">
        <f t="shared" si="7"/>
        <v>0</v>
      </c>
      <c r="I25" s="24"/>
      <c r="J25" s="24"/>
      <c r="K25" s="24">
        <f t="shared" si="8"/>
        <v>0</v>
      </c>
      <c r="L25" s="24"/>
      <c r="M25" s="24"/>
      <c r="N25" s="24"/>
      <c r="O25" s="24">
        <f t="shared" si="9"/>
        <v>0</v>
      </c>
      <c r="P25" s="24">
        <f t="shared" si="10"/>
        <v>0</v>
      </c>
      <c r="Q25" s="24"/>
      <c r="R25" s="24"/>
      <c r="S25" s="24">
        <f t="shared" si="11"/>
        <v>0</v>
      </c>
      <c r="T25" s="24">
        <f t="shared" si="12"/>
        <v>0</v>
      </c>
    </row>
    <row r="26" spans="1:20" ht="12.75" customHeight="1" x14ac:dyDescent="0.2">
      <c r="A26" s="119"/>
      <c r="B26" s="71" t="s">
        <v>420</v>
      </c>
      <c r="C26" s="26" t="s">
        <v>300</v>
      </c>
      <c r="D26" s="162">
        <v>0</v>
      </c>
      <c r="E26" s="24"/>
      <c r="F26" s="24"/>
      <c r="G26" s="24"/>
      <c r="H26" s="24">
        <f t="shared" si="7"/>
        <v>0</v>
      </c>
      <c r="I26" s="24"/>
      <c r="J26" s="24"/>
      <c r="K26" s="24">
        <f t="shared" si="8"/>
        <v>0</v>
      </c>
      <c r="L26" s="24"/>
      <c r="M26" s="24"/>
      <c r="N26" s="24"/>
      <c r="O26" s="24">
        <f t="shared" si="9"/>
        <v>0</v>
      </c>
      <c r="P26" s="24">
        <f t="shared" si="10"/>
        <v>0</v>
      </c>
      <c r="Q26" s="24"/>
      <c r="R26" s="24"/>
      <c r="S26" s="24">
        <f t="shared" si="11"/>
        <v>0</v>
      </c>
      <c r="T26" s="24">
        <f t="shared" si="12"/>
        <v>0</v>
      </c>
    </row>
    <row r="27" spans="1:20" ht="12.75" customHeight="1" x14ac:dyDescent="0.2">
      <c r="A27" s="119"/>
      <c r="B27" s="71"/>
      <c r="C27" s="26" t="s">
        <v>18</v>
      </c>
      <c r="D27" s="162">
        <v>1</v>
      </c>
      <c r="E27" s="24"/>
      <c r="F27" s="24"/>
      <c r="G27" s="24"/>
      <c r="H27" s="24">
        <f t="shared" si="7"/>
        <v>0</v>
      </c>
      <c r="I27" s="24"/>
      <c r="J27" s="24"/>
      <c r="K27" s="24">
        <f t="shared" si="8"/>
        <v>0</v>
      </c>
      <c r="L27" s="24"/>
      <c r="M27" s="24">
        <v>0.5</v>
      </c>
      <c r="N27" s="24">
        <v>2.5</v>
      </c>
      <c r="O27" s="24">
        <f t="shared" si="9"/>
        <v>3</v>
      </c>
      <c r="P27" s="24">
        <f t="shared" si="10"/>
        <v>3</v>
      </c>
      <c r="Q27" s="24"/>
      <c r="R27" s="24"/>
      <c r="S27" s="24">
        <f t="shared" si="11"/>
        <v>0</v>
      </c>
      <c r="T27" s="24">
        <f t="shared" si="12"/>
        <v>3</v>
      </c>
    </row>
    <row r="28" spans="1:20" ht="12.75" customHeight="1" x14ac:dyDescent="0.2">
      <c r="A28" s="119"/>
      <c r="B28" s="71"/>
      <c r="C28" s="26" t="s">
        <v>20</v>
      </c>
      <c r="D28" s="162">
        <v>7</v>
      </c>
      <c r="E28" s="24"/>
      <c r="F28" s="24"/>
      <c r="G28" s="24"/>
      <c r="H28" s="24">
        <f t="shared" si="7"/>
        <v>0</v>
      </c>
      <c r="I28" s="24">
        <v>1.5</v>
      </c>
      <c r="J28" s="24"/>
      <c r="K28" s="24">
        <f t="shared" si="8"/>
        <v>1.5</v>
      </c>
      <c r="L28" s="24">
        <v>7</v>
      </c>
      <c r="M28" s="24">
        <v>20.5</v>
      </c>
      <c r="N28" s="24">
        <v>22.81</v>
      </c>
      <c r="O28" s="24">
        <f t="shared" si="9"/>
        <v>50.31</v>
      </c>
      <c r="P28" s="24">
        <f t="shared" si="10"/>
        <v>51.81</v>
      </c>
      <c r="Q28" s="24"/>
      <c r="R28" s="24"/>
      <c r="S28" s="24">
        <f t="shared" si="11"/>
        <v>0</v>
      </c>
      <c r="T28" s="24">
        <f t="shared" si="12"/>
        <v>51.81</v>
      </c>
    </row>
    <row r="29" spans="1:20" ht="12.75" customHeight="1" x14ac:dyDescent="0.2">
      <c r="A29" s="119"/>
      <c r="B29" s="71"/>
      <c r="C29" s="163" t="s">
        <v>342</v>
      </c>
      <c r="D29" s="64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</row>
    <row r="30" spans="1:20" ht="12.75" customHeight="1" x14ac:dyDescent="0.2">
      <c r="A30" s="119"/>
      <c r="B30" s="71"/>
      <c r="C30" s="165" t="s">
        <v>267</v>
      </c>
      <c r="D30" s="160">
        <v>2</v>
      </c>
      <c r="E30" s="25"/>
      <c r="F30" s="25"/>
      <c r="G30" s="25"/>
      <c r="H30" s="25">
        <f t="shared" ref="H30:H106" si="13">+G30+F30+E30</f>
        <v>0</v>
      </c>
      <c r="I30" s="25"/>
      <c r="J30" s="25"/>
      <c r="K30" s="25">
        <f t="shared" ref="K30:K106" si="14">+J30+I30+H30</f>
        <v>0</v>
      </c>
      <c r="L30" s="25">
        <v>0.9</v>
      </c>
      <c r="M30" s="25">
        <v>3.5</v>
      </c>
      <c r="N30" s="25">
        <v>20.5</v>
      </c>
      <c r="O30" s="25">
        <f>+N30+M30+L30</f>
        <v>24.9</v>
      </c>
      <c r="P30" s="25">
        <f>+O30+K30</f>
        <v>24.9</v>
      </c>
      <c r="Q30" s="25">
        <v>0.1</v>
      </c>
      <c r="R30" s="25"/>
      <c r="S30" s="25">
        <f>+R30+Q30</f>
        <v>0.1</v>
      </c>
      <c r="T30" s="25">
        <f>+S30+P30</f>
        <v>25</v>
      </c>
    </row>
    <row r="31" spans="1:20" ht="12.75" customHeight="1" x14ac:dyDescent="0.25">
      <c r="A31" s="230" t="s">
        <v>0</v>
      </c>
      <c r="B31" s="231"/>
      <c r="C31" s="232" t="s">
        <v>0</v>
      </c>
      <c r="D31" s="53">
        <f t="shared" ref="D31:J31" si="15">SUM(D15:D30)</f>
        <v>19</v>
      </c>
      <c r="E31" s="54">
        <f t="shared" si="15"/>
        <v>0</v>
      </c>
      <c r="F31" s="54">
        <f t="shared" si="15"/>
        <v>0</v>
      </c>
      <c r="G31" s="54">
        <f t="shared" si="15"/>
        <v>0</v>
      </c>
      <c r="H31" s="54">
        <f t="shared" si="15"/>
        <v>0</v>
      </c>
      <c r="I31" s="54">
        <f t="shared" si="15"/>
        <v>4.8</v>
      </c>
      <c r="J31" s="54">
        <f t="shared" si="15"/>
        <v>0</v>
      </c>
      <c r="K31" s="54">
        <f t="shared" si="14"/>
        <v>4.8</v>
      </c>
      <c r="L31" s="54">
        <f>SUM(L15:L30)</f>
        <v>40.97</v>
      </c>
      <c r="M31" s="54">
        <f>SUM(M15:M30)</f>
        <v>156.43</v>
      </c>
      <c r="N31" s="54">
        <f>SUM(N15:N30)</f>
        <v>248.28</v>
      </c>
      <c r="O31" s="54">
        <f t="shared" ref="O31:O94" si="16">+N31+M31+L31</f>
        <v>445.68000000000006</v>
      </c>
      <c r="P31" s="54">
        <f t="shared" ref="P31:P94" si="17">+O31+K31</f>
        <v>450.48000000000008</v>
      </c>
      <c r="Q31" s="54">
        <f>SUM(Q15:Q30)</f>
        <v>1.1000000000000001</v>
      </c>
      <c r="R31" s="54">
        <f>SUM(R15:R30)</f>
        <v>0.31</v>
      </c>
      <c r="S31" s="54">
        <f t="shared" ref="S31:S94" si="18">+R31+Q31</f>
        <v>1.4100000000000001</v>
      </c>
      <c r="T31" s="55">
        <f t="shared" ref="T31:T94" si="19">+S31+P31</f>
        <v>451.8900000000001</v>
      </c>
    </row>
    <row r="32" spans="1:20" ht="12.75" customHeight="1" x14ac:dyDescent="0.2">
      <c r="A32" s="172" t="s">
        <v>3</v>
      </c>
      <c r="B32" s="70" t="s">
        <v>38</v>
      </c>
      <c r="C32" s="161" t="s">
        <v>24</v>
      </c>
      <c r="D32" s="153">
        <v>4</v>
      </c>
      <c r="E32" s="154"/>
      <c r="F32" s="154"/>
      <c r="G32" s="154"/>
      <c r="H32" s="154">
        <f t="shared" si="13"/>
        <v>0</v>
      </c>
      <c r="I32" s="154"/>
      <c r="J32" s="154"/>
      <c r="K32" s="154">
        <f t="shared" si="14"/>
        <v>0</v>
      </c>
      <c r="L32" s="154"/>
      <c r="M32" s="154">
        <v>3.04</v>
      </c>
      <c r="N32" s="154">
        <v>2.0699999999999998</v>
      </c>
      <c r="O32" s="154">
        <f t="shared" si="16"/>
        <v>5.1099999999999994</v>
      </c>
      <c r="P32" s="154">
        <f t="shared" si="17"/>
        <v>5.1099999999999994</v>
      </c>
      <c r="Q32" s="154">
        <v>0.06</v>
      </c>
      <c r="R32" s="154"/>
      <c r="S32" s="154">
        <f t="shared" si="18"/>
        <v>0.06</v>
      </c>
      <c r="T32" s="154">
        <f t="shared" si="19"/>
        <v>5.169999999999999</v>
      </c>
    </row>
    <row r="33" spans="1:20" ht="12.75" customHeight="1" x14ac:dyDescent="0.2">
      <c r="A33" s="119"/>
      <c r="B33" s="71"/>
      <c r="C33" s="26" t="s">
        <v>33</v>
      </c>
      <c r="D33" s="162">
        <v>36</v>
      </c>
      <c r="E33" s="24"/>
      <c r="F33" s="24"/>
      <c r="G33" s="24"/>
      <c r="H33" s="24">
        <f t="shared" si="13"/>
        <v>0</v>
      </c>
      <c r="I33" s="24">
        <v>0.12</v>
      </c>
      <c r="J33" s="24"/>
      <c r="K33" s="24">
        <f t="shared" si="14"/>
        <v>0.12</v>
      </c>
      <c r="L33" s="24">
        <v>17.399999999999999</v>
      </c>
      <c r="M33" s="24">
        <v>37.56</v>
      </c>
      <c r="N33" s="24">
        <v>40.29</v>
      </c>
      <c r="O33" s="24">
        <f t="shared" si="16"/>
        <v>95.25</v>
      </c>
      <c r="P33" s="24">
        <f t="shared" si="17"/>
        <v>95.37</v>
      </c>
      <c r="Q33" s="24">
        <v>1</v>
      </c>
      <c r="R33" s="24"/>
      <c r="S33" s="24">
        <f t="shared" si="18"/>
        <v>1</v>
      </c>
      <c r="T33" s="24">
        <f t="shared" si="19"/>
        <v>96.37</v>
      </c>
    </row>
    <row r="34" spans="1:20" ht="12.75" customHeight="1" x14ac:dyDescent="0.2">
      <c r="A34" s="119"/>
      <c r="B34" s="71"/>
      <c r="C34" s="26" t="s">
        <v>37</v>
      </c>
      <c r="D34" s="162">
        <v>2</v>
      </c>
      <c r="E34" s="24"/>
      <c r="F34" s="24"/>
      <c r="G34" s="24"/>
      <c r="H34" s="24">
        <f t="shared" si="13"/>
        <v>0</v>
      </c>
      <c r="I34" s="24"/>
      <c r="J34" s="24"/>
      <c r="K34" s="24">
        <f t="shared" si="14"/>
        <v>0</v>
      </c>
      <c r="L34" s="24"/>
      <c r="M34" s="24">
        <v>0.33</v>
      </c>
      <c r="N34" s="24">
        <v>0.72</v>
      </c>
      <c r="O34" s="24">
        <f t="shared" si="16"/>
        <v>1.05</v>
      </c>
      <c r="P34" s="24">
        <f t="shared" si="17"/>
        <v>1.05</v>
      </c>
      <c r="Q34" s="24"/>
      <c r="R34" s="24"/>
      <c r="S34" s="24">
        <f t="shared" si="18"/>
        <v>0</v>
      </c>
      <c r="T34" s="24">
        <f t="shared" si="19"/>
        <v>1.05</v>
      </c>
    </row>
    <row r="35" spans="1:20" ht="12.75" customHeight="1" x14ac:dyDescent="0.2">
      <c r="A35" s="119"/>
      <c r="B35" s="71"/>
      <c r="C35" s="26" t="s">
        <v>38</v>
      </c>
      <c r="D35" s="162">
        <v>1</v>
      </c>
      <c r="E35" s="24"/>
      <c r="F35" s="24"/>
      <c r="G35" s="24"/>
      <c r="H35" s="24">
        <f t="shared" si="13"/>
        <v>0</v>
      </c>
      <c r="I35" s="24"/>
      <c r="J35" s="24"/>
      <c r="K35" s="24">
        <f t="shared" si="14"/>
        <v>0</v>
      </c>
      <c r="L35" s="24">
        <v>4</v>
      </c>
      <c r="M35" s="24">
        <v>2</v>
      </c>
      <c r="N35" s="24">
        <v>1</v>
      </c>
      <c r="O35" s="24">
        <f t="shared" si="16"/>
        <v>7</v>
      </c>
      <c r="P35" s="24">
        <f t="shared" si="17"/>
        <v>7</v>
      </c>
      <c r="Q35" s="24"/>
      <c r="R35" s="24"/>
      <c r="S35" s="24">
        <f t="shared" si="18"/>
        <v>0</v>
      </c>
      <c r="T35" s="24">
        <f t="shared" si="19"/>
        <v>7</v>
      </c>
    </row>
    <row r="36" spans="1:20" ht="12.75" customHeight="1" x14ac:dyDescent="0.2">
      <c r="A36" s="119"/>
      <c r="B36" s="87"/>
      <c r="C36" s="26" t="s">
        <v>49</v>
      </c>
      <c r="D36" s="162">
        <v>4</v>
      </c>
      <c r="E36" s="24"/>
      <c r="F36" s="24">
        <v>10</v>
      </c>
      <c r="G36" s="24"/>
      <c r="H36" s="24">
        <f t="shared" si="13"/>
        <v>10</v>
      </c>
      <c r="I36" s="24">
        <v>1.4</v>
      </c>
      <c r="J36" s="24"/>
      <c r="K36" s="24">
        <f t="shared" si="14"/>
        <v>11.4</v>
      </c>
      <c r="L36" s="24">
        <v>115</v>
      </c>
      <c r="M36" s="24">
        <v>101.4</v>
      </c>
      <c r="N36" s="24">
        <v>58.6</v>
      </c>
      <c r="O36" s="24">
        <f t="shared" si="16"/>
        <v>275</v>
      </c>
      <c r="P36" s="24">
        <f t="shared" si="17"/>
        <v>286.39999999999998</v>
      </c>
      <c r="Q36" s="24"/>
      <c r="R36" s="24"/>
      <c r="S36" s="24">
        <f t="shared" si="18"/>
        <v>0</v>
      </c>
      <c r="T36" s="24">
        <f t="shared" si="19"/>
        <v>286.39999999999998</v>
      </c>
    </row>
    <row r="37" spans="1:20" ht="12.75" customHeight="1" x14ac:dyDescent="0.2">
      <c r="A37" s="119"/>
      <c r="B37" s="71" t="s">
        <v>310</v>
      </c>
      <c r="C37" s="26" t="s">
        <v>409</v>
      </c>
      <c r="D37" s="162">
        <v>2</v>
      </c>
      <c r="E37" s="24"/>
      <c r="F37" s="24"/>
      <c r="G37" s="24"/>
      <c r="H37" s="24">
        <f t="shared" si="13"/>
        <v>0</v>
      </c>
      <c r="I37" s="24"/>
      <c r="J37" s="24"/>
      <c r="K37" s="24">
        <f t="shared" si="14"/>
        <v>0</v>
      </c>
      <c r="L37" s="24"/>
      <c r="M37" s="24">
        <v>18</v>
      </c>
      <c r="N37" s="24">
        <v>42</v>
      </c>
      <c r="O37" s="24">
        <f t="shared" si="16"/>
        <v>60</v>
      </c>
      <c r="P37" s="24">
        <f t="shared" si="17"/>
        <v>60</v>
      </c>
      <c r="Q37" s="24"/>
      <c r="R37" s="24"/>
      <c r="S37" s="24">
        <f t="shared" si="18"/>
        <v>0</v>
      </c>
      <c r="T37" s="24">
        <f t="shared" si="19"/>
        <v>60</v>
      </c>
    </row>
    <row r="38" spans="1:20" ht="12.75" customHeight="1" x14ac:dyDescent="0.2">
      <c r="A38" s="119"/>
      <c r="B38" s="71"/>
      <c r="C38" s="26" t="s">
        <v>310</v>
      </c>
      <c r="D38" s="162">
        <v>0</v>
      </c>
      <c r="E38" s="24"/>
      <c r="F38" s="24"/>
      <c r="G38" s="24"/>
      <c r="H38" s="24">
        <f t="shared" si="13"/>
        <v>0</v>
      </c>
      <c r="I38" s="24"/>
      <c r="J38" s="24"/>
      <c r="K38" s="24">
        <f t="shared" si="14"/>
        <v>0</v>
      </c>
      <c r="L38" s="24"/>
      <c r="M38" s="24"/>
      <c r="N38" s="24"/>
      <c r="O38" s="24">
        <f t="shared" si="16"/>
        <v>0</v>
      </c>
      <c r="P38" s="24">
        <f t="shared" si="17"/>
        <v>0</v>
      </c>
      <c r="Q38" s="24"/>
      <c r="R38" s="24"/>
      <c r="S38" s="24">
        <f t="shared" si="18"/>
        <v>0</v>
      </c>
      <c r="T38" s="24">
        <f t="shared" si="19"/>
        <v>0</v>
      </c>
    </row>
    <row r="39" spans="1:20" ht="12.75" customHeight="1" x14ac:dyDescent="0.2">
      <c r="A39" s="119"/>
      <c r="B39" s="71"/>
      <c r="C39" s="26" t="s">
        <v>43</v>
      </c>
      <c r="D39" s="162">
        <v>0</v>
      </c>
      <c r="E39" s="24"/>
      <c r="F39" s="24"/>
      <c r="G39" s="24"/>
      <c r="H39" s="24">
        <f t="shared" si="13"/>
        <v>0</v>
      </c>
      <c r="I39" s="24"/>
      <c r="J39" s="24"/>
      <c r="K39" s="24">
        <f t="shared" si="14"/>
        <v>0</v>
      </c>
      <c r="L39" s="24"/>
      <c r="M39" s="24"/>
      <c r="N39" s="24"/>
      <c r="O39" s="24">
        <f t="shared" si="16"/>
        <v>0</v>
      </c>
      <c r="P39" s="24">
        <f t="shared" si="17"/>
        <v>0</v>
      </c>
      <c r="Q39" s="24"/>
      <c r="R39" s="24"/>
      <c r="S39" s="24">
        <f t="shared" si="18"/>
        <v>0</v>
      </c>
      <c r="T39" s="24">
        <f t="shared" si="19"/>
        <v>0</v>
      </c>
    </row>
    <row r="40" spans="1:20" ht="12.75" customHeight="1" x14ac:dyDescent="0.2">
      <c r="A40" s="119"/>
      <c r="B40" s="87"/>
      <c r="C40" s="26" t="s">
        <v>350</v>
      </c>
      <c r="D40" s="162">
        <v>0</v>
      </c>
      <c r="E40" s="24"/>
      <c r="F40" s="24"/>
      <c r="G40" s="24"/>
      <c r="H40" s="24">
        <f t="shared" si="13"/>
        <v>0</v>
      </c>
      <c r="I40" s="24"/>
      <c r="J40" s="24"/>
      <c r="K40" s="24">
        <f t="shared" si="14"/>
        <v>0</v>
      </c>
      <c r="L40" s="24"/>
      <c r="M40" s="24"/>
      <c r="N40" s="24"/>
      <c r="O40" s="24">
        <f t="shared" si="16"/>
        <v>0</v>
      </c>
      <c r="P40" s="24">
        <f t="shared" si="17"/>
        <v>0</v>
      </c>
      <c r="Q40" s="24"/>
      <c r="R40" s="24"/>
      <c r="S40" s="24">
        <f t="shared" si="18"/>
        <v>0</v>
      </c>
      <c r="T40" s="24">
        <f t="shared" si="19"/>
        <v>0</v>
      </c>
    </row>
    <row r="41" spans="1:20" ht="12.75" customHeight="1" x14ac:dyDescent="0.2">
      <c r="A41" s="119"/>
      <c r="B41" s="71" t="s">
        <v>292</v>
      </c>
      <c r="C41" s="26" t="s">
        <v>317</v>
      </c>
      <c r="D41" s="162">
        <v>1</v>
      </c>
      <c r="E41" s="24"/>
      <c r="F41" s="24"/>
      <c r="G41" s="24"/>
      <c r="H41" s="24">
        <f t="shared" si="13"/>
        <v>0</v>
      </c>
      <c r="I41" s="24">
        <v>1.5</v>
      </c>
      <c r="J41" s="24"/>
      <c r="K41" s="24">
        <f t="shared" si="14"/>
        <v>1.5</v>
      </c>
      <c r="L41" s="24"/>
      <c r="M41" s="24">
        <v>0.5</v>
      </c>
      <c r="N41" s="24">
        <v>1</v>
      </c>
      <c r="O41" s="24">
        <f t="shared" si="16"/>
        <v>1.5</v>
      </c>
      <c r="P41" s="24">
        <f t="shared" si="17"/>
        <v>3</v>
      </c>
      <c r="Q41" s="24"/>
      <c r="R41" s="24"/>
      <c r="S41" s="24">
        <f t="shared" si="18"/>
        <v>0</v>
      </c>
      <c r="T41" s="24">
        <f t="shared" si="19"/>
        <v>3</v>
      </c>
    </row>
    <row r="42" spans="1:20" ht="12.75" customHeight="1" x14ac:dyDescent="0.2">
      <c r="A42" s="119"/>
      <c r="B42" s="71"/>
      <c r="C42" s="26" t="s">
        <v>269</v>
      </c>
      <c r="D42" s="162">
        <v>1</v>
      </c>
      <c r="E42" s="24"/>
      <c r="F42" s="24"/>
      <c r="G42" s="24"/>
      <c r="H42" s="24">
        <f t="shared" si="13"/>
        <v>0</v>
      </c>
      <c r="I42" s="24"/>
      <c r="J42" s="24">
        <v>0.5</v>
      </c>
      <c r="K42" s="24">
        <f t="shared" si="14"/>
        <v>0.5</v>
      </c>
      <c r="L42" s="24"/>
      <c r="M42" s="24">
        <v>8</v>
      </c>
      <c r="N42" s="24">
        <v>11.5</v>
      </c>
      <c r="O42" s="24">
        <f t="shared" si="16"/>
        <v>19.5</v>
      </c>
      <c r="P42" s="24">
        <f t="shared" si="17"/>
        <v>20</v>
      </c>
      <c r="Q42" s="24"/>
      <c r="R42" s="24"/>
      <c r="S42" s="24">
        <f t="shared" si="18"/>
        <v>0</v>
      </c>
      <c r="T42" s="24">
        <f t="shared" si="19"/>
        <v>20</v>
      </c>
    </row>
    <row r="43" spans="1:20" ht="12.75" customHeight="1" x14ac:dyDescent="0.2">
      <c r="A43" s="119"/>
      <c r="B43" s="71"/>
      <c r="C43" s="26" t="s">
        <v>270</v>
      </c>
      <c r="D43" s="162">
        <v>1</v>
      </c>
      <c r="E43" s="24"/>
      <c r="F43" s="24"/>
      <c r="G43" s="24"/>
      <c r="H43" s="24">
        <f t="shared" si="13"/>
        <v>0</v>
      </c>
      <c r="I43" s="24"/>
      <c r="J43" s="24"/>
      <c r="K43" s="24">
        <f t="shared" si="14"/>
        <v>0</v>
      </c>
      <c r="L43" s="24"/>
      <c r="M43" s="24">
        <v>0.2</v>
      </c>
      <c r="N43" s="24">
        <v>0.1</v>
      </c>
      <c r="O43" s="24">
        <f t="shared" si="16"/>
        <v>0.30000000000000004</v>
      </c>
      <c r="P43" s="24">
        <f t="shared" si="17"/>
        <v>0.30000000000000004</v>
      </c>
      <c r="Q43" s="24"/>
      <c r="R43" s="24"/>
      <c r="S43" s="24">
        <f t="shared" si="18"/>
        <v>0</v>
      </c>
      <c r="T43" s="24">
        <f t="shared" si="19"/>
        <v>0.30000000000000004</v>
      </c>
    </row>
    <row r="44" spans="1:20" ht="12.75" customHeight="1" x14ac:dyDescent="0.2">
      <c r="A44" s="119"/>
      <c r="B44" s="71"/>
      <c r="C44" s="26" t="s">
        <v>471</v>
      </c>
      <c r="D44" s="162">
        <v>0</v>
      </c>
      <c r="E44" s="24"/>
      <c r="F44" s="24"/>
      <c r="G44" s="24"/>
      <c r="H44" s="24">
        <f t="shared" si="13"/>
        <v>0</v>
      </c>
      <c r="I44" s="24"/>
      <c r="J44" s="24"/>
      <c r="K44" s="24">
        <f t="shared" si="14"/>
        <v>0</v>
      </c>
      <c r="L44" s="24"/>
      <c r="M44" s="24"/>
      <c r="N44" s="24"/>
      <c r="O44" s="24">
        <f t="shared" si="16"/>
        <v>0</v>
      </c>
      <c r="P44" s="24">
        <f t="shared" si="17"/>
        <v>0</v>
      </c>
      <c r="Q44" s="24"/>
      <c r="R44" s="24"/>
      <c r="S44" s="24">
        <f t="shared" si="18"/>
        <v>0</v>
      </c>
      <c r="T44" s="24">
        <f t="shared" si="19"/>
        <v>0</v>
      </c>
    </row>
    <row r="45" spans="1:20" ht="12.75" customHeight="1" x14ac:dyDescent="0.2">
      <c r="A45" s="119"/>
      <c r="B45" s="71"/>
      <c r="C45" s="26" t="s">
        <v>292</v>
      </c>
      <c r="D45" s="162">
        <v>0</v>
      </c>
      <c r="E45" s="24"/>
      <c r="F45" s="24"/>
      <c r="G45" s="24"/>
      <c r="H45" s="24">
        <f t="shared" si="13"/>
        <v>0</v>
      </c>
      <c r="I45" s="24"/>
      <c r="J45" s="24"/>
      <c r="K45" s="24">
        <f t="shared" si="14"/>
        <v>0</v>
      </c>
      <c r="L45" s="24"/>
      <c r="M45" s="24"/>
      <c r="N45" s="24"/>
      <c r="O45" s="24">
        <f t="shared" si="16"/>
        <v>0</v>
      </c>
      <c r="P45" s="24">
        <f t="shared" si="17"/>
        <v>0</v>
      </c>
      <c r="Q45" s="24"/>
      <c r="R45" s="24"/>
      <c r="S45" s="24">
        <f t="shared" si="18"/>
        <v>0</v>
      </c>
      <c r="T45" s="24">
        <f t="shared" si="19"/>
        <v>0</v>
      </c>
    </row>
    <row r="46" spans="1:20" ht="12.75" customHeight="1" x14ac:dyDescent="0.2">
      <c r="A46" s="119"/>
      <c r="B46" s="87"/>
      <c r="C46" s="26" t="s">
        <v>422</v>
      </c>
      <c r="D46" s="162">
        <v>0</v>
      </c>
      <c r="E46" s="24"/>
      <c r="F46" s="24"/>
      <c r="G46" s="24"/>
      <c r="H46" s="24">
        <f t="shared" si="13"/>
        <v>0</v>
      </c>
      <c r="I46" s="24"/>
      <c r="J46" s="24"/>
      <c r="K46" s="24">
        <f t="shared" si="14"/>
        <v>0</v>
      </c>
      <c r="L46" s="24"/>
      <c r="M46" s="24"/>
      <c r="N46" s="24"/>
      <c r="O46" s="24">
        <f t="shared" si="16"/>
        <v>0</v>
      </c>
      <c r="P46" s="24">
        <f t="shared" si="17"/>
        <v>0</v>
      </c>
      <c r="Q46" s="24"/>
      <c r="R46" s="24"/>
      <c r="S46" s="24">
        <f t="shared" si="18"/>
        <v>0</v>
      </c>
      <c r="T46" s="24">
        <f t="shared" si="19"/>
        <v>0</v>
      </c>
    </row>
    <row r="47" spans="1:20" ht="12.75" customHeight="1" x14ac:dyDescent="0.2">
      <c r="A47" s="119"/>
      <c r="B47" s="71" t="s">
        <v>41</v>
      </c>
      <c r="C47" s="26" t="s">
        <v>31</v>
      </c>
      <c r="D47" s="162">
        <v>6</v>
      </c>
      <c r="E47" s="24"/>
      <c r="F47" s="24">
        <v>0.25</v>
      </c>
      <c r="G47" s="24"/>
      <c r="H47" s="24">
        <f t="shared" si="13"/>
        <v>0.25</v>
      </c>
      <c r="I47" s="24">
        <v>0.85</v>
      </c>
      <c r="J47" s="24"/>
      <c r="K47" s="24">
        <f t="shared" si="14"/>
        <v>1.1000000000000001</v>
      </c>
      <c r="L47" s="24">
        <v>60</v>
      </c>
      <c r="M47" s="24">
        <v>127.5</v>
      </c>
      <c r="N47" s="24">
        <v>41.2</v>
      </c>
      <c r="O47" s="24">
        <f t="shared" si="16"/>
        <v>228.7</v>
      </c>
      <c r="P47" s="24">
        <f t="shared" si="17"/>
        <v>229.79999999999998</v>
      </c>
      <c r="Q47" s="24"/>
      <c r="R47" s="24">
        <v>0.3</v>
      </c>
      <c r="S47" s="24">
        <f t="shared" si="18"/>
        <v>0.3</v>
      </c>
      <c r="T47" s="24">
        <f t="shared" si="19"/>
        <v>230.1</v>
      </c>
    </row>
    <row r="48" spans="1:20" ht="12.75" customHeight="1" x14ac:dyDescent="0.2">
      <c r="A48" s="119"/>
      <c r="B48" s="71"/>
      <c r="C48" s="26" t="s">
        <v>25</v>
      </c>
      <c r="D48" s="162">
        <v>3</v>
      </c>
      <c r="E48" s="24"/>
      <c r="F48" s="24"/>
      <c r="G48" s="24"/>
      <c r="H48" s="24">
        <f t="shared" si="13"/>
        <v>0</v>
      </c>
      <c r="I48" s="24">
        <v>20.5</v>
      </c>
      <c r="J48" s="24"/>
      <c r="K48" s="24">
        <f t="shared" si="14"/>
        <v>20.5</v>
      </c>
      <c r="L48" s="24"/>
      <c r="M48" s="24">
        <v>32.4</v>
      </c>
      <c r="N48" s="24">
        <v>82.6</v>
      </c>
      <c r="O48" s="24">
        <f t="shared" si="16"/>
        <v>115</v>
      </c>
      <c r="P48" s="24">
        <f t="shared" si="17"/>
        <v>135.5</v>
      </c>
      <c r="Q48" s="24"/>
      <c r="R48" s="24"/>
      <c r="S48" s="24">
        <f t="shared" si="18"/>
        <v>0</v>
      </c>
      <c r="T48" s="24">
        <f t="shared" si="19"/>
        <v>135.5</v>
      </c>
    </row>
    <row r="49" spans="1:20" ht="12.75" customHeight="1" x14ac:dyDescent="0.2">
      <c r="A49" s="119"/>
      <c r="B49" s="71"/>
      <c r="C49" s="26" t="s">
        <v>32</v>
      </c>
      <c r="D49" s="162">
        <v>1</v>
      </c>
      <c r="E49" s="24"/>
      <c r="F49" s="24"/>
      <c r="G49" s="24"/>
      <c r="H49" s="24">
        <f t="shared" si="13"/>
        <v>0</v>
      </c>
      <c r="I49" s="24">
        <v>0.9</v>
      </c>
      <c r="J49" s="24"/>
      <c r="K49" s="24">
        <f t="shared" si="14"/>
        <v>0.9</v>
      </c>
      <c r="L49" s="24"/>
      <c r="M49" s="24">
        <v>2</v>
      </c>
      <c r="N49" s="24">
        <v>2</v>
      </c>
      <c r="O49" s="24">
        <f t="shared" si="16"/>
        <v>4</v>
      </c>
      <c r="P49" s="24">
        <f t="shared" si="17"/>
        <v>4.9000000000000004</v>
      </c>
      <c r="Q49" s="24"/>
      <c r="R49" s="24"/>
      <c r="S49" s="24">
        <f t="shared" si="18"/>
        <v>0</v>
      </c>
      <c r="T49" s="24">
        <f t="shared" si="19"/>
        <v>4.9000000000000004</v>
      </c>
    </row>
    <row r="50" spans="1:20" ht="12.75" customHeight="1" x14ac:dyDescent="0.2">
      <c r="A50" s="119"/>
      <c r="B50" s="71"/>
      <c r="C50" s="26" t="s">
        <v>34</v>
      </c>
      <c r="D50" s="162">
        <v>19</v>
      </c>
      <c r="E50" s="24"/>
      <c r="F50" s="24"/>
      <c r="G50" s="24"/>
      <c r="H50" s="24">
        <f t="shared" si="13"/>
        <v>0</v>
      </c>
      <c r="I50" s="24">
        <v>6.52</v>
      </c>
      <c r="J50" s="24"/>
      <c r="K50" s="24">
        <f t="shared" si="14"/>
        <v>6.52</v>
      </c>
      <c r="L50" s="24">
        <v>55.2</v>
      </c>
      <c r="M50" s="24">
        <v>144.75</v>
      </c>
      <c r="N50" s="24">
        <v>222.18</v>
      </c>
      <c r="O50" s="24">
        <f t="shared" si="16"/>
        <v>422.13</v>
      </c>
      <c r="P50" s="24">
        <f t="shared" si="17"/>
        <v>428.65</v>
      </c>
      <c r="Q50" s="24"/>
      <c r="R50" s="24">
        <v>0.03</v>
      </c>
      <c r="S50" s="24">
        <f t="shared" si="18"/>
        <v>0.03</v>
      </c>
      <c r="T50" s="24">
        <f t="shared" si="19"/>
        <v>428.67999999999995</v>
      </c>
    </row>
    <row r="51" spans="1:20" ht="12.75" customHeight="1" x14ac:dyDescent="0.2">
      <c r="A51" s="119"/>
      <c r="B51" s="71"/>
      <c r="C51" s="26" t="s">
        <v>35</v>
      </c>
      <c r="D51" s="162">
        <v>6</v>
      </c>
      <c r="E51" s="24"/>
      <c r="F51" s="24"/>
      <c r="G51" s="24"/>
      <c r="H51" s="24">
        <f t="shared" si="13"/>
        <v>0</v>
      </c>
      <c r="I51" s="24"/>
      <c r="J51" s="24"/>
      <c r="K51" s="24">
        <f t="shared" si="14"/>
        <v>0</v>
      </c>
      <c r="L51" s="24">
        <v>104</v>
      </c>
      <c r="M51" s="24">
        <v>62.4</v>
      </c>
      <c r="N51" s="24">
        <v>51.5</v>
      </c>
      <c r="O51" s="24">
        <f t="shared" si="16"/>
        <v>217.9</v>
      </c>
      <c r="P51" s="24">
        <f t="shared" si="17"/>
        <v>217.9</v>
      </c>
      <c r="Q51" s="24"/>
      <c r="R51" s="24"/>
      <c r="S51" s="24">
        <f t="shared" si="18"/>
        <v>0</v>
      </c>
      <c r="T51" s="24">
        <f t="shared" si="19"/>
        <v>217.9</v>
      </c>
    </row>
    <row r="52" spans="1:20" ht="12.75" customHeight="1" x14ac:dyDescent="0.2">
      <c r="A52" s="119"/>
      <c r="B52" s="71"/>
      <c r="C52" s="26" t="s">
        <v>36</v>
      </c>
      <c r="D52" s="162">
        <v>13</v>
      </c>
      <c r="E52" s="24"/>
      <c r="F52" s="24"/>
      <c r="G52" s="24"/>
      <c r="H52" s="24">
        <f t="shared" si="13"/>
        <v>0</v>
      </c>
      <c r="I52" s="24"/>
      <c r="J52" s="24"/>
      <c r="K52" s="24">
        <f t="shared" si="14"/>
        <v>0</v>
      </c>
      <c r="L52" s="24">
        <v>165.4</v>
      </c>
      <c r="M52" s="24">
        <v>107.86</v>
      </c>
      <c r="N52" s="24">
        <v>81.819999999999993</v>
      </c>
      <c r="O52" s="24">
        <f t="shared" si="16"/>
        <v>355.08000000000004</v>
      </c>
      <c r="P52" s="24">
        <f t="shared" si="17"/>
        <v>355.08000000000004</v>
      </c>
      <c r="Q52" s="24"/>
      <c r="R52" s="24"/>
      <c r="S52" s="24">
        <f t="shared" si="18"/>
        <v>0</v>
      </c>
      <c r="T52" s="24">
        <f t="shared" si="19"/>
        <v>355.08000000000004</v>
      </c>
    </row>
    <row r="53" spans="1:20" ht="12.75" customHeight="1" x14ac:dyDescent="0.2">
      <c r="A53" s="119"/>
      <c r="B53" s="87"/>
      <c r="C53" s="26" t="s">
        <v>41</v>
      </c>
      <c r="D53" s="162">
        <v>4</v>
      </c>
      <c r="E53" s="24"/>
      <c r="F53" s="24"/>
      <c r="G53" s="24"/>
      <c r="H53" s="24">
        <f t="shared" si="13"/>
        <v>0</v>
      </c>
      <c r="I53" s="24">
        <v>10</v>
      </c>
      <c r="J53" s="24"/>
      <c r="K53" s="24">
        <f t="shared" si="14"/>
        <v>10</v>
      </c>
      <c r="L53" s="24">
        <v>15</v>
      </c>
      <c r="M53" s="24">
        <v>59</v>
      </c>
      <c r="N53" s="24">
        <v>39</v>
      </c>
      <c r="O53" s="24">
        <f t="shared" si="16"/>
        <v>113</v>
      </c>
      <c r="P53" s="24">
        <f t="shared" si="17"/>
        <v>123</v>
      </c>
      <c r="Q53" s="24"/>
      <c r="R53" s="24"/>
      <c r="S53" s="24">
        <f t="shared" si="18"/>
        <v>0</v>
      </c>
      <c r="T53" s="24">
        <f t="shared" si="19"/>
        <v>123</v>
      </c>
    </row>
    <row r="54" spans="1:20" ht="12.75" customHeight="1" x14ac:dyDescent="0.2">
      <c r="A54" s="119"/>
      <c r="B54" s="71" t="s">
        <v>46</v>
      </c>
      <c r="C54" s="26" t="s">
        <v>27</v>
      </c>
      <c r="D54" s="162">
        <v>32</v>
      </c>
      <c r="E54" s="24"/>
      <c r="F54" s="24">
        <v>1</v>
      </c>
      <c r="G54" s="24">
        <v>0.4</v>
      </c>
      <c r="H54" s="24">
        <f t="shared" si="13"/>
        <v>1.4</v>
      </c>
      <c r="I54" s="24">
        <v>34.32</v>
      </c>
      <c r="J54" s="24"/>
      <c r="K54" s="24">
        <f t="shared" si="14"/>
        <v>35.72</v>
      </c>
      <c r="L54" s="24">
        <v>17.399999999999999</v>
      </c>
      <c r="M54" s="24">
        <v>45.58</v>
      </c>
      <c r="N54" s="24">
        <v>91.56</v>
      </c>
      <c r="O54" s="24">
        <f t="shared" si="16"/>
        <v>154.54</v>
      </c>
      <c r="P54" s="24">
        <f t="shared" si="17"/>
        <v>190.26</v>
      </c>
      <c r="Q54" s="24"/>
      <c r="R54" s="24">
        <v>0.21</v>
      </c>
      <c r="S54" s="24">
        <f t="shared" si="18"/>
        <v>0.21</v>
      </c>
      <c r="T54" s="24">
        <f t="shared" si="19"/>
        <v>190.47</v>
      </c>
    </row>
    <row r="55" spans="1:20" ht="12.75" customHeight="1" x14ac:dyDescent="0.2">
      <c r="A55" s="119"/>
      <c r="B55" s="71"/>
      <c r="C55" s="26" t="s">
        <v>28</v>
      </c>
      <c r="D55" s="162">
        <v>16</v>
      </c>
      <c r="E55" s="24"/>
      <c r="F55" s="24">
        <v>1.66</v>
      </c>
      <c r="G55" s="24">
        <v>0.21</v>
      </c>
      <c r="H55" s="24">
        <f t="shared" si="13"/>
        <v>1.8699999999999999</v>
      </c>
      <c r="I55" s="24">
        <v>6.15</v>
      </c>
      <c r="J55" s="24"/>
      <c r="K55" s="24">
        <f t="shared" si="14"/>
        <v>8.02</v>
      </c>
      <c r="L55" s="24"/>
      <c r="M55" s="24">
        <v>6.15</v>
      </c>
      <c r="N55" s="24">
        <v>11.65</v>
      </c>
      <c r="O55" s="24">
        <f t="shared" si="16"/>
        <v>17.8</v>
      </c>
      <c r="P55" s="24">
        <f t="shared" si="17"/>
        <v>25.82</v>
      </c>
      <c r="Q55" s="24"/>
      <c r="R55" s="24">
        <v>0.52</v>
      </c>
      <c r="S55" s="24">
        <f t="shared" si="18"/>
        <v>0.52</v>
      </c>
      <c r="T55" s="24">
        <f t="shared" si="19"/>
        <v>26.34</v>
      </c>
    </row>
    <row r="56" spans="1:20" ht="12.75" customHeight="1" x14ac:dyDescent="0.2">
      <c r="A56" s="119"/>
      <c r="B56" s="71"/>
      <c r="C56" s="26" t="s">
        <v>39</v>
      </c>
      <c r="D56" s="162">
        <v>12</v>
      </c>
      <c r="E56" s="24">
        <v>80</v>
      </c>
      <c r="F56" s="24">
        <v>0.85</v>
      </c>
      <c r="G56" s="24"/>
      <c r="H56" s="24">
        <f t="shared" si="13"/>
        <v>80.849999999999994</v>
      </c>
      <c r="I56" s="24">
        <v>109.07</v>
      </c>
      <c r="J56" s="24"/>
      <c r="K56" s="24">
        <f t="shared" si="14"/>
        <v>189.92</v>
      </c>
      <c r="L56" s="24">
        <v>10.7</v>
      </c>
      <c r="M56" s="24">
        <v>110.75</v>
      </c>
      <c r="N56" s="24">
        <v>131.02000000000001</v>
      </c>
      <c r="O56" s="24">
        <f t="shared" si="16"/>
        <v>252.47</v>
      </c>
      <c r="P56" s="24">
        <f t="shared" si="17"/>
        <v>442.39</v>
      </c>
      <c r="Q56" s="24">
        <v>3.5</v>
      </c>
      <c r="R56" s="24">
        <v>0.2</v>
      </c>
      <c r="S56" s="24">
        <f t="shared" si="18"/>
        <v>3.7</v>
      </c>
      <c r="T56" s="24">
        <f t="shared" si="19"/>
        <v>446.09</v>
      </c>
    </row>
    <row r="57" spans="1:20" ht="12.75" customHeight="1" x14ac:dyDescent="0.2">
      <c r="A57" s="119"/>
      <c r="B57" s="71"/>
      <c r="C57" s="26" t="s">
        <v>40</v>
      </c>
      <c r="D57" s="162">
        <v>59</v>
      </c>
      <c r="E57" s="24"/>
      <c r="F57" s="24"/>
      <c r="G57" s="24">
        <v>0.1</v>
      </c>
      <c r="H57" s="24">
        <f t="shared" si="13"/>
        <v>0.1</v>
      </c>
      <c r="I57" s="24">
        <v>1195.26</v>
      </c>
      <c r="J57" s="24"/>
      <c r="K57" s="24">
        <f t="shared" si="14"/>
        <v>1195.3599999999999</v>
      </c>
      <c r="L57" s="24">
        <v>863.39</v>
      </c>
      <c r="M57" s="24">
        <v>607.69000000000005</v>
      </c>
      <c r="N57" s="24">
        <v>372.44</v>
      </c>
      <c r="O57" s="24">
        <f t="shared" si="16"/>
        <v>1843.52</v>
      </c>
      <c r="P57" s="24">
        <f t="shared" si="17"/>
        <v>3038.88</v>
      </c>
      <c r="Q57" s="24"/>
      <c r="R57" s="24">
        <v>0.01</v>
      </c>
      <c r="S57" s="24">
        <f t="shared" si="18"/>
        <v>0.01</v>
      </c>
      <c r="T57" s="24">
        <f t="shared" si="19"/>
        <v>3038.8900000000003</v>
      </c>
    </row>
    <row r="58" spans="1:20" ht="12.75" customHeight="1" x14ac:dyDescent="0.2">
      <c r="A58" s="119"/>
      <c r="B58" s="71"/>
      <c r="C58" s="26" t="s">
        <v>42</v>
      </c>
      <c r="D58" s="162">
        <v>8</v>
      </c>
      <c r="E58" s="24"/>
      <c r="F58" s="24">
        <v>15</v>
      </c>
      <c r="G58" s="24"/>
      <c r="H58" s="24">
        <f t="shared" si="13"/>
        <v>15</v>
      </c>
      <c r="I58" s="24">
        <v>36</v>
      </c>
      <c r="J58" s="24"/>
      <c r="K58" s="24">
        <f t="shared" si="14"/>
        <v>51</v>
      </c>
      <c r="L58" s="24">
        <v>1.5</v>
      </c>
      <c r="M58" s="24">
        <v>11.58</v>
      </c>
      <c r="N58" s="24">
        <v>71.510000000000005</v>
      </c>
      <c r="O58" s="24">
        <f t="shared" si="16"/>
        <v>84.59</v>
      </c>
      <c r="P58" s="24">
        <f t="shared" si="17"/>
        <v>135.59</v>
      </c>
      <c r="Q58" s="24"/>
      <c r="R58" s="24"/>
      <c r="S58" s="24">
        <f t="shared" si="18"/>
        <v>0</v>
      </c>
      <c r="T58" s="24">
        <f t="shared" si="19"/>
        <v>135.59</v>
      </c>
    </row>
    <row r="59" spans="1:20" ht="12.75" customHeight="1" x14ac:dyDescent="0.2">
      <c r="A59" s="119"/>
      <c r="B59" s="71"/>
      <c r="C59" s="26" t="s">
        <v>46</v>
      </c>
      <c r="D59" s="162">
        <v>123</v>
      </c>
      <c r="E59" s="24">
        <v>0.35</v>
      </c>
      <c r="F59" s="24">
        <v>19.18</v>
      </c>
      <c r="G59" s="24">
        <v>630</v>
      </c>
      <c r="H59" s="24">
        <f t="shared" si="13"/>
        <v>649.53</v>
      </c>
      <c r="I59" s="24">
        <v>368.49</v>
      </c>
      <c r="J59" s="24"/>
      <c r="K59" s="24">
        <f t="shared" si="14"/>
        <v>1018.02</v>
      </c>
      <c r="L59" s="24">
        <v>380.4</v>
      </c>
      <c r="M59" s="24">
        <v>287.47000000000003</v>
      </c>
      <c r="N59" s="24">
        <v>85.06</v>
      </c>
      <c r="O59" s="24">
        <f t="shared" si="16"/>
        <v>752.93000000000006</v>
      </c>
      <c r="P59" s="24">
        <f t="shared" si="17"/>
        <v>1770.95</v>
      </c>
      <c r="Q59" s="24"/>
      <c r="R59" s="24">
        <v>30.79</v>
      </c>
      <c r="S59" s="24">
        <f t="shared" si="18"/>
        <v>30.79</v>
      </c>
      <c r="T59" s="24">
        <f t="shared" si="19"/>
        <v>1801.74</v>
      </c>
    </row>
    <row r="60" spans="1:20" ht="12.75" customHeight="1" x14ac:dyDescent="0.2">
      <c r="A60" s="119"/>
      <c r="B60" s="71"/>
      <c r="C60" s="26" t="s">
        <v>47</v>
      </c>
      <c r="D60" s="162">
        <v>39</v>
      </c>
      <c r="E60" s="24"/>
      <c r="F60" s="24"/>
      <c r="G60" s="24"/>
      <c r="H60" s="24">
        <f t="shared" si="13"/>
        <v>0</v>
      </c>
      <c r="I60" s="24">
        <v>65.77</v>
      </c>
      <c r="J60" s="24"/>
      <c r="K60" s="24">
        <f t="shared" si="14"/>
        <v>65.77</v>
      </c>
      <c r="L60" s="24">
        <v>91.7</v>
      </c>
      <c r="M60" s="24">
        <v>476.89</v>
      </c>
      <c r="N60" s="24">
        <v>603.49</v>
      </c>
      <c r="O60" s="24">
        <f t="shared" si="16"/>
        <v>1172.0800000000002</v>
      </c>
      <c r="P60" s="24">
        <f t="shared" si="17"/>
        <v>1237.8500000000001</v>
      </c>
      <c r="Q60" s="24">
        <v>15</v>
      </c>
      <c r="R60" s="24"/>
      <c r="S60" s="24">
        <f t="shared" si="18"/>
        <v>15</v>
      </c>
      <c r="T60" s="24">
        <f t="shared" si="19"/>
        <v>1252.8500000000001</v>
      </c>
    </row>
    <row r="61" spans="1:20" ht="12.75" customHeight="1" x14ac:dyDescent="0.2">
      <c r="A61" s="119"/>
      <c r="B61" s="71"/>
      <c r="C61" s="26" t="s">
        <v>48</v>
      </c>
      <c r="D61" s="162">
        <v>61</v>
      </c>
      <c r="E61" s="24">
        <v>0.06</v>
      </c>
      <c r="F61" s="24"/>
      <c r="G61" s="24">
        <v>10.1</v>
      </c>
      <c r="H61" s="24">
        <f t="shared" si="13"/>
        <v>10.16</v>
      </c>
      <c r="I61" s="24">
        <v>6.84</v>
      </c>
      <c r="J61" s="24"/>
      <c r="K61" s="24">
        <f t="shared" si="14"/>
        <v>17</v>
      </c>
      <c r="L61" s="24">
        <v>7.95</v>
      </c>
      <c r="M61" s="24">
        <v>71.81</v>
      </c>
      <c r="N61" s="24">
        <v>53.52</v>
      </c>
      <c r="O61" s="24">
        <f t="shared" si="16"/>
        <v>133.28</v>
      </c>
      <c r="P61" s="24">
        <f t="shared" si="17"/>
        <v>150.28</v>
      </c>
      <c r="Q61" s="24"/>
      <c r="R61" s="24">
        <v>0.04</v>
      </c>
      <c r="S61" s="24">
        <f t="shared" si="18"/>
        <v>0.04</v>
      </c>
      <c r="T61" s="24">
        <f t="shared" si="19"/>
        <v>150.32</v>
      </c>
    </row>
    <row r="62" spans="1:20" ht="12.75" customHeight="1" x14ac:dyDescent="0.2">
      <c r="A62" s="119"/>
      <c r="B62" s="87"/>
      <c r="C62" s="26" t="s">
        <v>343</v>
      </c>
      <c r="D62" s="162">
        <v>0</v>
      </c>
      <c r="E62" s="24"/>
      <c r="F62" s="24"/>
      <c r="G62" s="24"/>
      <c r="H62" s="24">
        <f t="shared" si="13"/>
        <v>0</v>
      </c>
      <c r="I62" s="24"/>
      <c r="J62" s="24"/>
      <c r="K62" s="24">
        <f t="shared" si="14"/>
        <v>0</v>
      </c>
      <c r="L62" s="24"/>
      <c r="M62" s="24"/>
      <c r="N62" s="24"/>
      <c r="O62" s="24">
        <f t="shared" si="16"/>
        <v>0</v>
      </c>
      <c r="P62" s="24">
        <f t="shared" si="17"/>
        <v>0</v>
      </c>
      <c r="Q62" s="24"/>
      <c r="R62" s="24"/>
      <c r="S62" s="24">
        <f t="shared" si="18"/>
        <v>0</v>
      </c>
      <c r="T62" s="24">
        <f t="shared" si="19"/>
        <v>0</v>
      </c>
    </row>
    <row r="63" spans="1:20" ht="12.75" customHeight="1" x14ac:dyDescent="0.2">
      <c r="A63" s="119"/>
      <c r="B63" s="71" t="s">
        <v>44</v>
      </c>
      <c r="C63" s="26" t="s">
        <v>23</v>
      </c>
      <c r="D63" s="162">
        <v>18</v>
      </c>
      <c r="E63" s="24">
        <v>0.03</v>
      </c>
      <c r="F63" s="24">
        <v>0.3</v>
      </c>
      <c r="G63" s="24">
        <v>0.17</v>
      </c>
      <c r="H63" s="24">
        <f t="shared" si="13"/>
        <v>0.5</v>
      </c>
      <c r="I63" s="24">
        <v>0.78</v>
      </c>
      <c r="J63" s="24"/>
      <c r="K63" s="24">
        <f t="shared" si="14"/>
        <v>1.28</v>
      </c>
      <c r="L63" s="24"/>
      <c r="M63" s="24">
        <v>4.18</v>
      </c>
      <c r="N63" s="24">
        <v>6.66</v>
      </c>
      <c r="O63" s="24">
        <f t="shared" si="16"/>
        <v>10.84</v>
      </c>
      <c r="P63" s="24">
        <f t="shared" si="17"/>
        <v>12.12</v>
      </c>
      <c r="Q63" s="24"/>
      <c r="R63" s="24"/>
      <c r="S63" s="24">
        <f t="shared" si="18"/>
        <v>0</v>
      </c>
      <c r="T63" s="24">
        <f t="shared" si="19"/>
        <v>12.12</v>
      </c>
    </row>
    <row r="64" spans="1:20" ht="12.75" customHeight="1" x14ac:dyDescent="0.2">
      <c r="A64" s="119"/>
      <c r="B64" s="71"/>
      <c r="C64" s="26" t="s">
        <v>26</v>
      </c>
      <c r="D64" s="162">
        <v>26</v>
      </c>
      <c r="E64" s="24"/>
      <c r="F64" s="24">
        <v>6.4</v>
      </c>
      <c r="G64" s="24">
        <v>460.9</v>
      </c>
      <c r="H64" s="24">
        <f>+G64+F64+E64</f>
        <v>467.29999999999995</v>
      </c>
      <c r="I64" s="24">
        <v>625.25</v>
      </c>
      <c r="J64" s="24"/>
      <c r="K64" s="24">
        <f t="shared" si="14"/>
        <v>1092.55</v>
      </c>
      <c r="L64" s="24">
        <v>408.7</v>
      </c>
      <c r="M64" s="24">
        <v>1146.57</v>
      </c>
      <c r="N64" s="24">
        <v>328.71</v>
      </c>
      <c r="O64" s="24">
        <f t="shared" si="16"/>
        <v>1883.98</v>
      </c>
      <c r="P64" s="24">
        <f t="shared" si="17"/>
        <v>2976.5299999999997</v>
      </c>
      <c r="Q64" s="24"/>
      <c r="R64" s="24">
        <v>3.5</v>
      </c>
      <c r="S64" s="24">
        <f t="shared" si="18"/>
        <v>3.5</v>
      </c>
      <c r="T64" s="24">
        <f t="shared" si="19"/>
        <v>2980.0299999999997</v>
      </c>
    </row>
    <row r="65" spans="1:20" ht="12.75" customHeight="1" x14ac:dyDescent="0.2">
      <c r="A65" s="119"/>
      <c r="B65" s="71"/>
      <c r="C65" s="26" t="s">
        <v>29</v>
      </c>
      <c r="D65" s="162">
        <v>10</v>
      </c>
      <c r="E65" s="24">
        <v>0.2</v>
      </c>
      <c r="F65" s="24">
        <v>1.21</v>
      </c>
      <c r="G65" s="24"/>
      <c r="H65" s="24">
        <f>+G65+F65+E65</f>
        <v>1.41</v>
      </c>
      <c r="I65" s="24">
        <v>0.4</v>
      </c>
      <c r="J65" s="24"/>
      <c r="K65" s="24">
        <f t="shared" si="14"/>
        <v>1.81</v>
      </c>
      <c r="L65" s="24"/>
      <c r="M65" s="24">
        <v>1.56</v>
      </c>
      <c r="N65" s="24">
        <v>2.56</v>
      </c>
      <c r="O65" s="24">
        <f t="shared" si="16"/>
        <v>4.12</v>
      </c>
      <c r="P65" s="24">
        <f t="shared" si="17"/>
        <v>5.93</v>
      </c>
      <c r="Q65" s="24"/>
      <c r="R65" s="24">
        <v>0.5</v>
      </c>
      <c r="S65" s="24">
        <f t="shared" si="18"/>
        <v>0.5</v>
      </c>
      <c r="T65" s="24">
        <f t="shared" si="19"/>
        <v>6.43</v>
      </c>
    </row>
    <row r="66" spans="1:20" ht="12.75" customHeight="1" x14ac:dyDescent="0.2">
      <c r="A66" s="119"/>
      <c r="B66" s="71"/>
      <c r="C66" s="26" t="s">
        <v>30</v>
      </c>
      <c r="D66" s="162">
        <v>10</v>
      </c>
      <c r="E66" s="24"/>
      <c r="F66" s="24">
        <v>0.11</v>
      </c>
      <c r="G66" s="24">
        <v>0.13</v>
      </c>
      <c r="H66" s="24">
        <f>+G66+F66+E66</f>
        <v>0.24</v>
      </c>
      <c r="I66" s="24">
        <v>0.2</v>
      </c>
      <c r="J66" s="24"/>
      <c r="K66" s="24">
        <f>+J66+I66+H66</f>
        <v>0.44</v>
      </c>
      <c r="L66" s="24">
        <v>0.02</v>
      </c>
      <c r="M66" s="24">
        <v>0.4</v>
      </c>
      <c r="N66" s="24">
        <v>0.56000000000000005</v>
      </c>
      <c r="O66" s="24">
        <f t="shared" si="16"/>
        <v>0.98000000000000009</v>
      </c>
      <c r="P66" s="24">
        <f t="shared" si="17"/>
        <v>1.4200000000000002</v>
      </c>
      <c r="Q66" s="24"/>
      <c r="R66" s="24">
        <v>0.2</v>
      </c>
      <c r="S66" s="24">
        <f t="shared" si="18"/>
        <v>0.2</v>
      </c>
      <c r="T66" s="24">
        <f t="shared" si="19"/>
        <v>1.62</v>
      </c>
    </row>
    <row r="67" spans="1:20" ht="12.75" customHeight="1" x14ac:dyDescent="0.2">
      <c r="A67" s="119"/>
      <c r="B67" s="71"/>
      <c r="C67" s="26" t="s">
        <v>44</v>
      </c>
      <c r="D67" s="162">
        <v>179</v>
      </c>
      <c r="E67" s="24">
        <v>1.6</v>
      </c>
      <c r="F67" s="24">
        <v>2</v>
      </c>
      <c r="G67" s="24">
        <v>1.57</v>
      </c>
      <c r="H67" s="24">
        <f>+G67+F67+E67</f>
        <v>5.17</v>
      </c>
      <c r="I67" s="24">
        <v>59.56</v>
      </c>
      <c r="J67" s="24"/>
      <c r="K67" s="24">
        <f>+J67+I67+H67</f>
        <v>64.73</v>
      </c>
      <c r="L67" s="24">
        <v>148.65</v>
      </c>
      <c r="M67" s="24">
        <v>112.45</v>
      </c>
      <c r="N67" s="24">
        <v>607.15</v>
      </c>
      <c r="O67" s="24">
        <f t="shared" si="16"/>
        <v>868.25</v>
      </c>
      <c r="P67" s="24">
        <f t="shared" si="17"/>
        <v>932.98</v>
      </c>
      <c r="Q67" s="24"/>
      <c r="R67" s="24">
        <v>1.1000000000000001</v>
      </c>
      <c r="S67" s="24">
        <f t="shared" si="18"/>
        <v>1.1000000000000001</v>
      </c>
      <c r="T67" s="24">
        <f t="shared" si="19"/>
        <v>934.08</v>
      </c>
    </row>
    <row r="68" spans="1:20" ht="12.75" customHeight="1" x14ac:dyDescent="0.2">
      <c r="A68" s="119"/>
      <c r="B68" s="87"/>
      <c r="C68" s="26" t="s">
        <v>45</v>
      </c>
      <c r="D68" s="162">
        <v>16</v>
      </c>
      <c r="E68" s="24"/>
      <c r="F68" s="24">
        <v>2</v>
      </c>
      <c r="G68" s="24">
        <v>0.1</v>
      </c>
      <c r="H68" s="24">
        <f>+G68+F68+E68</f>
        <v>2.1</v>
      </c>
      <c r="I68" s="24">
        <v>30.55</v>
      </c>
      <c r="J68" s="24"/>
      <c r="K68" s="24">
        <f>+J68+I68+H68</f>
        <v>32.65</v>
      </c>
      <c r="L68" s="24">
        <v>3.7</v>
      </c>
      <c r="M68" s="24">
        <v>59.41</v>
      </c>
      <c r="N68" s="24">
        <v>110.36</v>
      </c>
      <c r="O68" s="24">
        <f t="shared" si="16"/>
        <v>173.46999999999997</v>
      </c>
      <c r="P68" s="24">
        <f t="shared" si="17"/>
        <v>206.11999999999998</v>
      </c>
      <c r="Q68" s="24"/>
      <c r="R68" s="24">
        <v>4.6100000000000003</v>
      </c>
      <c r="S68" s="24">
        <f t="shared" si="18"/>
        <v>4.6100000000000003</v>
      </c>
      <c r="T68" s="24">
        <f t="shared" si="19"/>
        <v>210.73</v>
      </c>
    </row>
    <row r="69" spans="1:20" ht="12.75" customHeight="1" x14ac:dyDescent="0.2">
      <c r="A69" s="119"/>
      <c r="B69" s="71" t="s">
        <v>363</v>
      </c>
      <c r="C69" s="165" t="s">
        <v>363</v>
      </c>
      <c r="D69" s="160">
        <v>0</v>
      </c>
      <c r="E69" s="25"/>
      <c r="F69" s="25"/>
      <c r="G69" s="25"/>
      <c r="H69" s="25">
        <f t="shared" si="13"/>
        <v>0</v>
      </c>
      <c r="I69" s="25"/>
      <c r="J69" s="25"/>
      <c r="K69" s="25">
        <f t="shared" si="14"/>
        <v>0</v>
      </c>
      <c r="L69" s="25"/>
      <c r="M69" s="25"/>
      <c r="N69" s="25"/>
      <c r="O69" s="25">
        <f t="shared" si="16"/>
        <v>0</v>
      </c>
      <c r="P69" s="25">
        <f t="shared" si="17"/>
        <v>0</v>
      </c>
      <c r="Q69" s="25"/>
      <c r="R69" s="25"/>
      <c r="S69" s="25">
        <f t="shared" si="18"/>
        <v>0</v>
      </c>
      <c r="T69" s="25">
        <f t="shared" si="19"/>
        <v>0</v>
      </c>
    </row>
    <row r="70" spans="1:20" ht="12.75" customHeight="1" x14ac:dyDescent="0.25">
      <c r="A70" s="230" t="s">
        <v>0</v>
      </c>
      <c r="B70" s="231"/>
      <c r="C70" s="232" t="s">
        <v>0</v>
      </c>
      <c r="D70" s="53">
        <f>SUM(D32:D69)</f>
        <v>713</v>
      </c>
      <c r="E70" s="54">
        <f>SUM(E32:E69)</f>
        <v>82.24</v>
      </c>
      <c r="F70" s="54">
        <f>SUM(F32:F69)</f>
        <v>59.959999999999994</v>
      </c>
      <c r="G70" s="54">
        <f>SUM(G32:G69)</f>
        <v>1103.68</v>
      </c>
      <c r="H70" s="54">
        <f t="shared" si="13"/>
        <v>1245.8800000000001</v>
      </c>
      <c r="I70" s="54">
        <f>SUM(I32:I69)</f>
        <v>2580.4299999999998</v>
      </c>
      <c r="J70" s="54">
        <f>SUM(J32:J69)</f>
        <v>0.5</v>
      </c>
      <c r="K70" s="54">
        <f t="shared" si="14"/>
        <v>3826.81</v>
      </c>
      <c r="L70" s="54">
        <f>SUM(L32:L69)</f>
        <v>2470.1099999999997</v>
      </c>
      <c r="M70" s="54">
        <f>SUM(M32:M69)</f>
        <v>3649.4299999999994</v>
      </c>
      <c r="N70" s="54">
        <f>SUM(N32:N69)</f>
        <v>3153.83</v>
      </c>
      <c r="O70" s="54">
        <f t="shared" si="16"/>
        <v>9273.369999999999</v>
      </c>
      <c r="P70" s="54">
        <f t="shared" si="17"/>
        <v>13100.179999999998</v>
      </c>
      <c r="Q70" s="54">
        <f>SUM(Q32:Q69)</f>
        <v>19.560000000000002</v>
      </c>
      <c r="R70" s="54">
        <f>SUM(R32:R69)</f>
        <v>42.010000000000005</v>
      </c>
      <c r="S70" s="54">
        <f t="shared" si="18"/>
        <v>61.570000000000007</v>
      </c>
      <c r="T70" s="55">
        <f t="shared" si="19"/>
        <v>13161.749999999998</v>
      </c>
    </row>
    <row r="71" spans="1:20" ht="12.75" customHeight="1" x14ac:dyDescent="0.2">
      <c r="A71" s="166" t="s">
        <v>5</v>
      </c>
      <c r="B71" s="35" t="s">
        <v>423</v>
      </c>
      <c r="C71" s="161" t="s">
        <v>77</v>
      </c>
      <c r="D71" s="153">
        <v>3</v>
      </c>
      <c r="E71" s="154"/>
      <c r="F71" s="154"/>
      <c r="G71" s="154"/>
      <c r="H71" s="154">
        <f t="shared" si="13"/>
        <v>0</v>
      </c>
      <c r="I71" s="154"/>
      <c r="J71" s="154"/>
      <c r="K71" s="154">
        <f t="shared" si="14"/>
        <v>0</v>
      </c>
      <c r="L71" s="154"/>
      <c r="M71" s="154">
        <v>3.8</v>
      </c>
      <c r="N71" s="154">
        <v>5.2</v>
      </c>
      <c r="O71" s="154">
        <f t="shared" si="16"/>
        <v>9</v>
      </c>
      <c r="P71" s="154">
        <f t="shared" si="17"/>
        <v>9</v>
      </c>
      <c r="Q71" s="154"/>
      <c r="R71" s="154"/>
      <c r="S71" s="154">
        <f t="shared" si="18"/>
        <v>0</v>
      </c>
      <c r="T71" s="154">
        <f t="shared" si="19"/>
        <v>9</v>
      </c>
    </row>
    <row r="72" spans="1:20" ht="12.75" customHeight="1" x14ac:dyDescent="0.2">
      <c r="A72" s="167"/>
      <c r="B72" s="35"/>
      <c r="C72" s="26" t="s">
        <v>61</v>
      </c>
      <c r="D72" s="162">
        <v>18</v>
      </c>
      <c r="E72" s="24"/>
      <c r="F72" s="24"/>
      <c r="G72" s="24"/>
      <c r="H72" s="24">
        <f t="shared" si="13"/>
        <v>0</v>
      </c>
      <c r="I72" s="24">
        <v>0.1</v>
      </c>
      <c r="J72" s="24"/>
      <c r="K72" s="24">
        <f t="shared" si="14"/>
        <v>0.1</v>
      </c>
      <c r="L72" s="24">
        <v>29.66</v>
      </c>
      <c r="M72" s="24">
        <v>44.82</v>
      </c>
      <c r="N72" s="24">
        <v>3.27</v>
      </c>
      <c r="O72" s="24">
        <f t="shared" si="16"/>
        <v>77.75</v>
      </c>
      <c r="P72" s="24">
        <f t="shared" si="17"/>
        <v>77.849999999999994</v>
      </c>
      <c r="Q72" s="24"/>
      <c r="R72" s="24"/>
      <c r="S72" s="24">
        <f t="shared" si="18"/>
        <v>0</v>
      </c>
      <c r="T72" s="24">
        <f t="shared" si="19"/>
        <v>77.849999999999994</v>
      </c>
    </row>
    <row r="73" spans="1:20" ht="12.75" customHeight="1" x14ac:dyDescent="0.2">
      <c r="A73" s="167"/>
      <c r="B73" s="35"/>
      <c r="C73" s="26" t="s">
        <v>56</v>
      </c>
      <c r="D73" s="162">
        <v>0</v>
      </c>
      <c r="E73" s="24"/>
      <c r="F73" s="24"/>
      <c r="G73" s="24"/>
      <c r="H73" s="24">
        <f t="shared" si="13"/>
        <v>0</v>
      </c>
      <c r="I73" s="24"/>
      <c r="J73" s="24"/>
      <c r="K73" s="24">
        <f t="shared" si="14"/>
        <v>0</v>
      </c>
      <c r="L73" s="24"/>
      <c r="M73" s="24"/>
      <c r="N73" s="24"/>
      <c r="O73" s="24">
        <f t="shared" si="16"/>
        <v>0</v>
      </c>
      <c r="P73" s="24">
        <f t="shared" si="17"/>
        <v>0</v>
      </c>
      <c r="Q73" s="24"/>
      <c r="R73" s="24"/>
      <c r="S73" s="24">
        <f t="shared" si="18"/>
        <v>0</v>
      </c>
      <c r="T73" s="24">
        <f t="shared" si="19"/>
        <v>0</v>
      </c>
    </row>
    <row r="74" spans="1:20" ht="12.75" customHeight="1" x14ac:dyDescent="0.2">
      <c r="A74" s="167"/>
      <c r="B74" s="35"/>
      <c r="C74" s="26" t="s">
        <v>50</v>
      </c>
      <c r="D74" s="162">
        <v>1</v>
      </c>
      <c r="E74" s="24"/>
      <c r="F74" s="24">
        <v>0.2</v>
      </c>
      <c r="G74" s="24"/>
      <c r="H74" s="24">
        <f t="shared" si="13"/>
        <v>0.2</v>
      </c>
      <c r="I74" s="24"/>
      <c r="J74" s="24"/>
      <c r="K74" s="24">
        <f t="shared" si="14"/>
        <v>0.2</v>
      </c>
      <c r="L74" s="24"/>
      <c r="M74" s="24">
        <v>0.3</v>
      </c>
      <c r="N74" s="24">
        <v>0.5</v>
      </c>
      <c r="O74" s="24">
        <f t="shared" si="16"/>
        <v>0.8</v>
      </c>
      <c r="P74" s="24">
        <f t="shared" si="17"/>
        <v>1</v>
      </c>
      <c r="Q74" s="24"/>
      <c r="R74" s="24"/>
      <c r="S74" s="24">
        <f t="shared" si="18"/>
        <v>0</v>
      </c>
      <c r="T74" s="24">
        <f t="shared" si="19"/>
        <v>1</v>
      </c>
    </row>
    <row r="75" spans="1:20" ht="12.75" customHeight="1" x14ac:dyDescent="0.2">
      <c r="A75" s="167"/>
      <c r="B75" s="35"/>
      <c r="C75" s="26" t="s">
        <v>64</v>
      </c>
      <c r="D75" s="162">
        <v>8</v>
      </c>
      <c r="E75" s="24"/>
      <c r="F75" s="24"/>
      <c r="G75" s="24"/>
      <c r="H75" s="24">
        <f t="shared" si="13"/>
        <v>0</v>
      </c>
      <c r="I75" s="24">
        <v>4.2</v>
      </c>
      <c r="J75" s="24"/>
      <c r="K75" s="24">
        <f t="shared" si="14"/>
        <v>4.2</v>
      </c>
      <c r="L75" s="24">
        <v>50.2</v>
      </c>
      <c r="M75" s="24">
        <v>160.5</v>
      </c>
      <c r="N75" s="24">
        <v>181</v>
      </c>
      <c r="O75" s="24">
        <f t="shared" si="16"/>
        <v>391.7</v>
      </c>
      <c r="P75" s="24">
        <f t="shared" si="17"/>
        <v>395.9</v>
      </c>
      <c r="Q75" s="24"/>
      <c r="R75" s="24"/>
      <c r="S75" s="24">
        <f t="shared" si="18"/>
        <v>0</v>
      </c>
      <c r="T75" s="24">
        <f t="shared" si="19"/>
        <v>395.9</v>
      </c>
    </row>
    <row r="76" spans="1:20" ht="12.75" customHeight="1" x14ac:dyDescent="0.2">
      <c r="A76" s="167"/>
      <c r="B76" s="35"/>
      <c r="C76" s="26" t="s">
        <v>79</v>
      </c>
      <c r="D76" s="162">
        <v>13</v>
      </c>
      <c r="E76" s="24"/>
      <c r="F76" s="24"/>
      <c r="G76" s="24"/>
      <c r="H76" s="24">
        <f t="shared" si="13"/>
        <v>0</v>
      </c>
      <c r="I76" s="24">
        <v>0.02</v>
      </c>
      <c r="J76" s="24">
        <v>3</v>
      </c>
      <c r="K76" s="24">
        <f t="shared" si="14"/>
        <v>3.02</v>
      </c>
      <c r="L76" s="24"/>
      <c r="M76" s="24">
        <v>2.74</v>
      </c>
      <c r="N76" s="24">
        <v>4.57</v>
      </c>
      <c r="O76" s="24">
        <f t="shared" si="16"/>
        <v>7.3100000000000005</v>
      </c>
      <c r="P76" s="24">
        <f t="shared" si="17"/>
        <v>10.33</v>
      </c>
      <c r="Q76" s="24"/>
      <c r="R76" s="24"/>
      <c r="S76" s="24">
        <f t="shared" si="18"/>
        <v>0</v>
      </c>
      <c r="T76" s="24">
        <f t="shared" si="19"/>
        <v>10.33</v>
      </c>
    </row>
    <row r="77" spans="1:20" ht="12.75" customHeight="1" x14ac:dyDescent="0.2">
      <c r="A77" s="167"/>
      <c r="B77" s="35"/>
      <c r="C77" s="26" t="s">
        <v>67</v>
      </c>
      <c r="D77" s="162">
        <v>0</v>
      </c>
      <c r="E77" s="14"/>
      <c r="F77" s="24"/>
      <c r="G77" s="24"/>
      <c r="H77" s="24">
        <f t="shared" si="13"/>
        <v>0</v>
      </c>
      <c r="I77" s="24"/>
      <c r="J77" s="24"/>
      <c r="K77" s="24">
        <f t="shared" si="14"/>
        <v>0</v>
      </c>
      <c r="L77" s="24"/>
      <c r="M77" s="24"/>
      <c r="N77" s="24"/>
      <c r="O77" s="24">
        <f t="shared" si="16"/>
        <v>0</v>
      </c>
      <c r="P77" s="24">
        <f t="shared" si="17"/>
        <v>0</v>
      </c>
      <c r="Q77" s="24"/>
      <c r="R77" s="24"/>
      <c r="S77" s="24">
        <f t="shared" si="18"/>
        <v>0</v>
      </c>
      <c r="T77" s="24">
        <f t="shared" si="19"/>
        <v>0</v>
      </c>
    </row>
    <row r="78" spans="1:20" ht="12.75" customHeight="1" x14ac:dyDescent="0.2">
      <c r="A78" s="167"/>
      <c r="B78" s="35"/>
      <c r="C78" s="26" t="s">
        <v>78</v>
      </c>
      <c r="D78" s="162">
        <v>19</v>
      </c>
      <c r="E78" s="24"/>
      <c r="F78" s="24"/>
      <c r="G78" s="24"/>
      <c r="H78" s="24">
        <f t="shared" si="13"/>
        <v>0</v>
      </c>
      <c r="I78" s="24">
        <v>1.6</v>
      </c>
      <c r="J78" s="24"/>
      <c r="K78" s="24">
        <f t="shared" si="14"/>
        <v>1.6</v>
      </c>
      <c r="L78" s="24">
        <v>7.8</v>
      </c>
      <c r="M78" s="24">
        <v>17.559999999999999</v>
      </c>
      <c r="N78" s="24">
        <v>29.24</v>
      </c>
      <c r="O78" s="24">
        <f t="shared" si="16"/>
        <v>54.599999999999994</v>
      </c>
      <c r="P78" s="24">
        <f t="shared" si="17"/>
        <v>56.199999999999996</v>
      </c>
      <c r="Q78" s="24">
        <v>0.8</v>
      </c>
      <c r="R78" s="24">
        <v>1.2</v>
      </c>
      <c r="S78" s="24">
        <f t="shared" si="18"/>
        <v>2</v>
      </c>
      <c r="T78" s="24">
        <f t="shared" si="19"/>
        <v>58.199999999999996</v>
      </c>
    </row>
    <row r="79" spans="1:20" ht="12.75" customHeight="1" x14ac:dyDescent="0.2">
      <c r="A79" s="167"/>
      <c r="B79" s="35"/>
      <c r="C79" s="26" t="s">
        <v>76</v>
      </c>
      <c r="D79" s="162">
        <v>1</v>
      </c>
      <c r="E79" s="24"/>
      <c r="F79" s="24"/>
      <c r="G79" s="24"/>
      <c r="H79" s="24">
        <f t="shared" si="13"/>
        <v>0</v>
      </c>
      <c r="I79" s="24"/>
      <c r="J79" s="24"/>
      <c r="K79" s="24">
        <f t="shared" si="14"/>
        <v>0</v>
      </c>
      <c r="L79" s="24"/>
      <c r="M79" s="24">
        <v>2</v>
      </c>
      <c r="N79" s="24">
        <v>8</v>
      </c>
      <c r="O79" s="24">
        <f t="shared" si="16"/>
        <v>10</v>
      </c>
      <c r="P79" s="24">
        <f t="shared" si="17"/>
        <v>10</v>
      </c>
      <c r="Q79" s="24"/>
      <c r="R79" s="24"/>
      <c r="S79" s="24">
        <f t="shared" si="18"/>
        <v>0</v>
      </c>
      <c r="T79" s="24">
        <f t="shared" si="19"/>
        <v>10</v>
      </c>
    </row>
    <row r="80" spans="1:20" ht="12.75" customHeight="1" x14ac:dyDescent="0.2">
      <c r="A80" s="167"/>
      <c r="B80" s="35"/>
      <c r="C80" s="26" t="s">
        <v>62</v>
      </c>
      <c r="D80" s="162">
        <v>2</v>
      </c>
      <c r="E80" s="24"/>
      <c r="F80" s="24"/>
      <c r="G80" s="24"/>
      <c r="H80" s="24">
        <f t="shared" si="13"/>
        <v>0</v>
      </c>
      <c r="I80" s="24"/>
      <c r="J80" s="24"/>
      <c r="K80" s="24">
        <f t="shared" si="14"/>
        <v>0</v>
      </c>
      <c r="L80" s="24">
        <v>60</v>
      </c>
      <c r="M80" s="24">
        <v>70.8</v>
      </c>
      <c r="N80" s="24">
        <v>170.5</v>
      </c>
      <c r="O80" s="24">
        <f t="shared" si="16"/>
        <v>301.3</v>
      </c>
      <c r="P80" s="24">
        <f t="shared" si="17"/>
        <v>301.3</v>
      </c>
      <c r="Q80" s="24"/>
      <c r="R80" s="24"/>
      <c r="S80" s="24">
        <f t="shared" si="18"/>
        <v>0</v>
      </c>
      <c r="T80" s="24">
        <f t="shared" si="19"/>
        <v>301.3</v>
      </c>
    </row>
    <row r="81" spans="1:20" ht="12.75" customHeight="1" x14ac:dyDescent="0.2">
      <c r="A81" s="167"/>
      <c r="B81" s="35"/>
      <c r="C81" s="26" t="s">
        <v>319</v>
      </c>
      <c r="D81" s="162">
        <v>23</v>
      </c>
      <c r="E81" s="24"/>
      <c r="F81" s="24"/>
      <c r="G81" s="24"/>
      <c r="H81" s="24">
        <f t="shared" si="13"/>
        <v>0</v>
      </c>
      <c r="I81" s="24">
        <v>9.65</v>
      </c>
      <c r="J81" s="24"/>
      <c r="K81" s="24">
        <f t="shared" si="14"/>
        <v>9.65</v>
      </c>
      <c r="L81" s="24">
        <v>50.5</v>
      </c>
      <c r="M81" s="24">
        <v>113.85</v>
      </c>
      <c r="N81" s="24">
        <v>77.180000000000007</v>
      </c>
      <c r="O81" s="24">
        <f t="shared" si="16"/>
        <v>241.53</v>
      </c>
      <c r="P81" s="24">
        <f t="shared" si="17"/>
        <v>251.18</v>
      </c>
      <c r="Q81" s="24"/>
      <c r="R81" s="24"/>
      <c r="S81" s="24">
        <f t="shared" si="18"/>
        <v>0</v>
      </c>
      <c r="T81" s="24">
        <f t="shared" si="19"/>
        <v>251.18</v>
      </c>
    </row>
    <row r="82" spans="1:20" ht="12.75" customHeight="1" x14ac:dyDescent="0.2">
      <c r="A82" s="167"/>
      <c r="B82" s="35"/>
      <c r="C82" s="26" t="s">
        <v>55</v>
      </c>
      <c r="D82" s="162">
        <v>6</v>
      </c>
      <c r="E82" s="24"/>
      <c r="F82" s="24"/>
      <c r="G82" s="24"/>
      <c r="H82" s="24">
        <f t="shared" si="13"/>
        <v>0</v>
      </c>
      <c r="I82" s="24">
        <v>4.5</v>
      </c>
      <c r="J82" s="24"/>
      <c r="K82" s="24">
        <f t="shared" si="14"/>
        <v>4.5</v>
      </c>
      <c r="L82" s="24">
        <v>0.4</v>
      </c>
      <c r="M82" s="24">
        <v>2.7</v>
      </c>
      <c r="N82" s="24">
        <v>1.95</v>
      </c>
      <c r="O82" s="24">
        <f t="shared" si="16"/>
        <v>5.0500000000000007</v>
      </c>
      <c r="P82" s="24">
        <f t="shared" si="17"/>
        <v>9.5500000000000007</v>
      </c>
      <c r="Q82" s="24"/>
      <c r="R82" s="24"/>
      <c r="S82" s="24">
        <f t="shared" si="18"/>
        <v>0</v>
      </c>
      <c r="T82" s="24">
        <f t="shared" si="19"/>
        <v>9.5500000000000007</v>
      </c>
    </row>
    <row r="83" spans="1:20" ht="12.75" customHeight="1" x14ac:dyDescent="0.2">
      <c r="A83" s="167"/>
      <c r="B83" s="35"/>
      <c r="C83" s="26" t="s">
        <v>51</v>
      </c>
      <c r="D83" s="162">
        <v>0</v>
      </c>
      <c r="E83" s="24"/>
      <c r="F83" s="24"/>
      <c r="G83" s="24"/>
      <c r="H83" s="24">
        <f t="shared" si="13"/>
        <v>0</v>
      </c>
      <c r="I83" s="24"/>
      <c r="J83" s="24"/>
      <c r="K83" s="24">
        <f t="shared" si="14"/>
        <v>0</v>
      </c>
      <c r="L83" s="24"/>
      <c r="M83" s="24"/>
      <c r="N83" s="24"/>
      <c r="O83" s="24">
        <f t="shared" si="16"/>
        <v>0</v>
      </c>
      <c r="P83" s="24">
        <f t="shared" si="17"/>
        <v>0</v>
      </c>
      <c r="Q83" s="24"/>
      <c r="R83" s="24"/>
      <c r="S83" s="24">
        <f t="shared" si="18"/>
        <v>0</v>
      </c>
      <c r="T83" s="24">
        <f t="shared" si="19"/>
        <v>0</v>
      </c>
    </row>
    <row r="84" spans="1:20" ht="12.75" customHeight="1" x14ac:dyDescent="0.2">
      <c r="A84" s="167"/>
      <c r="B84" s="35"/>
      <c r="C84" s="26" t="s">
        <v>52</v>
      </c>
      <c r="D84" s="162">
        <v>21</v>
      </c>
      <c r="E84" s="24"/>
      <c r="F84" s="24"/>
      <c r="G84" s="24"/>
      <c r="H84" s="24">
        <f t="shared" si="13"/>
        <v>0</v>
      </c>
      <c r="I84" s="24">
        <v>1</v>
      </c>
      <c r="J84" s="24"/>
      <c r="K84" s="24">
        <f t="shared" si="14"/>
        <v>1</v>
      </c>
      <c r="L84" s="24">
        <v>1534.89</v>
      </c>
      <c r="M84" s="24">
        <v>456.03</v>
      </c>
      <c r="N84" s="24">
        <v>195.29</v>
      </c>
      <c r="O84" s="24">
        <f t="shared" si="16"/>
        <v>2186.21</v>
      </c>
      <c r="P84" s="24">
        <f t="shared" si="17"/>
        <v>2187.21</v>
      </c>
      <c r="Q84" s="24"/>
      <c r="R84" s="24"/>
      <c r="S84" s="24">
        <f t="shared" si="18"/>
        <v>0</v>
      </c>
      <c r="T84" s="24">
        <f t="shared" si="19"/>
        <v>2187.21</v>
      </c>
    </row>
    <row r="85" spans="1:20" ht="12.75" customHeight="1" x14ac:dyDescent="0.2">
      <c r="A85" s="167"/>
      <c r="B85" s="35"/>
      <c r="C85" s="26" t="s">
        <v>72</v>
      </c>
      <c r="D85" s="162">
        <v>7</v>
      </c>
      <c r="E85" s="24"/>
      <c r="F85" s="24"/>
      <c r="G85" s="24"/>
      <c r="H85" s="24">
        <f t="shared" si="13"/>
        <v>0</v>
      </c>
      <c r="I85" s="24">
        <v>4.2</v>
      </c>
      <c r="J85" s="24"/>
      <c r="K85" s="24">
        <f t="shared" si="14"/>
        <v>4.2</v>
      </c>
      <c r="L85" s="24">
        <v>426.05</v>
      </c>
      <c r="M85" s="24">
        <v>1700.8</v>
      </c>
      <c r="N85" s="24">
        <v>1385.85</v>
      </c>
      <c r="O85" s="24">
        <f t="shared" si="16"/>
        <v>3512.7</v>
      </c>
      <c r="P85" s="24">
        <f t="shared" si="17"/>
        <v>3516.8999999999996</v>
      </c>
      <c r="Q85" s="24"/>
      <c r="R85" s="24"/>
      <c r="S85" s="24">
        <f t="shared" si="18"/>
        <v>0</v>
      </c>
      <c r="T85" s="24">
        <f t="shared" si="19"/>
        <v>3516.8999999999996</v>
      </c>
    </row>
    <row r="86" spans="1:20" ht="12.75" customHeight="1" x14ac:dyDescent="0.2">
      <c r="A86" s="167"/>
      <c r="B86" s="35"/>
      <c r="C86" s="26" t="s">
        <v>71</v>
      </c>
      <c r="D86" s="162">
        <v>10</v>
      </c>
      <c r="E86" s="24"/>
      <c r="F86" s="24"/>
      <c r="G86" s="24"/>
      <c r="H86" s="24">
        <f t="shared" si="13"/>
        <v>0</v>
      </c>
      <c r="I86" s="24"/>
      <c r="J86" s="24"/>
      <c r="K86" s="24">
        <f t="shared" si="14"/>
        <v>0</v>
      </c>
      <c r="L86" s="24">
        <v>20.399999999999999</v>
      </c>
      <c r="M86" s="24">
        <v>69.05</v>
      </c>
      <c r="N86" s="24">
        <v>46</v>
      </c>
      <c r="O86" s="24">
        <f t="shared" si="16"/>
        <v>135.44999999999999</v>
      </c>
      <c r="P86" s="24">
        <f t="shared" si="17"/>
        <v>135.44999999999999</v>
      </c>
      <c r="Q86" s="24"/>
      <c r="R86" s="24">
        <v>0.22</v>
      </c>
      <c r="S86" s="24">
        <f t="shared" si="18"/>
        <v>0.22</v>
      </c>
      <c r="T86" s="24">
        <f t="shared" si="19"/>
        <v>135.66999999999999</v>
      </c>
    </row>
    <row r="87" spans="1:20" ht="12.75" customHeight="1" x14ac:dyDescent="0.2">
      <c r="A87" s="167"/>
      <c r="B87" s="85"/>
      <c r="C87" s="26" t="s">
        <v>58</v>
      </c>
      <c r="D87" s="162">
        <v>12</v>
      </c>
      <c r="E87" s="24"/>
      <c r="F87" s="24"/>
      <c r="G87" s="24"/>
      <c r="H87" s="24">
        <f t="shared" si="13"/>
        <v>0</v>
      </c>
      <c r="I87" s="24">
        <v>3</v>
      </c>
      <c r="J87" s="24">
        <v>1.3</v>
      </c>
      <c r="K87" s="24">
        <f t="shared" si="14"/>
        <v>4.3</v>
      </c>
      <c r="L87" s="24">
        <v>3.05</v>
      </c>
      <c r="M87" s="24">
        <v>7.98</v>
      </c>
      <c r="N87" s="24">
        <v>11.62</v>
      </c>
      <c r="O87" s="24">
        <f t="shared" si="16"/>
        <v>22.650000000000002</v>
      </c>
      <c r="P87" s="24">
        <f t="shared" si="17"/>
        <v>26.950000000000003</v>
      </c>
      <c r="Q87" s="24"/>
      <c r="R87" s="24"/>
      <c r="S87" s="24">
        <f t="shared" si="18"/>
        <v>0</v>
      </c>
      <c r="T87" s="24">
        <f t="shared" si="19"/>
        <v>26.950000000000003</v>
      </c>
    </row>
    <row r="88" spans="1:20" ht="12.75" customHeight="1" x14ac:dyDescent="0.2">
      <c r="A88" s="167"/>
      <c r="B88" s="35" t="s">
        <v>424</v>
      </c>
      <c r="C88" s="26" t="s">
        <v>80</v>
      </c>
      <c r="D88" s="162">
        <v>17</v>
      </c>
      <c r="E88" s="24"/>
      <c r="F88" s="24"/>
      <c r="G88" s="24"/>
      <c r="H88" s="24">
        <f t="shared" si="13"/>
        <v>0</v>
      </c>
      <c r="I88" s="24">
        <v>1.1000000000000001</v>
      </c>
      <c r="J88" s="24"/>
      <c r="K88" s="24">
        <f t="shared" si="14"/>
        <v>1.1000000000000001</v>
      </c>
      <c r="L88" s="24">
        <v>200.54</v>
      </c>
      <c r="M88" s="24">
        <v>260.82</v>
      </c>
      <c r="N88" s="24">
        <v>120.44</v>
      </c>
      <c r="O88" s="24">
        <f t="shared" si="16"/>
        <v>581.79999999999995</v>
      </c>
      <c r="P88" s="24">
        <f t="shared" si="17"/>
        <v>582.9</v>
      </c>
      <c r="Q88" s="24"/>
      <c r="R88" s="24"/>
      <c r="S88" s="24">
        <f t="shared" si="18"/>
        <v>0</v>
      </c>
      <c r="T88" s="24">
        <f t="shared" si="19"/>
        <v>582.9</v>
      </c>
    </row>
    <row r="89" spans="1:20" ht="12.75" customHeight="1" x14ac:dyDescent="0.2">
      <c r="A89" s="167"/>
      <c r="B89" s="35"/>
      <c r="C89" s="26" t="s">
        <v>54</v>
      </c>
      <c r="D89" s="162">
        <v>3</v>
      </c>
      <c r="E89" s="24"/>
      <c r="F89" s="24"/>
      <c r="G89" s="24"/>
      <c r="H89" s="24">
        <f t="shared" si="13"/>
        <v>0</v>
      </c>
      <c r="I89" s="24">
        <v>1</v>
      </c>
      <c r="J89" s="24"/>
      <c r="K89" s="24">
        <f t="shared" si="14"/>
        <v>1</v>
      </c>
      <c r="L89" s="24">
        <v>10</v>
      </c>
      <c r="M89" s="24">
        <v>61.2</v>
      </c>
      <c r="N89" s="24">
        <v>15.8</v>
      </c>
      <c r="O89" s="24">
        <f t="shared" si="16"/>
        <v>87</v>
      </c>
      <c r="P89" s="24">
        <f t="shared" si="17"/>
        <v>88</v>
      </c>
      <c r="Q89" s="24"/>
      <c r="R89" s="24"/>
      <c r="S89" s="24">
        <f t="shared" si="18"/>
        <v>0</v>
      </c>
      <c r="T89" s="24">
        <f t="shared" si="19"/>
        <v>88</v>
      </c>
    </row>
    <row r="90" spans="1:20" ht="12.75" customHeight="1" x14ac:dyDescent="0.2">
      <c r="A90" s="167"/>
      <c r="B90" s="35"/>
      <c r="C90" s="26" t="s">
        <v>65</v>
      </c>
      <c r="D90" s="162">
        <v>3</v>
      </c>
      <c r="E90" s="24"/>
      <c r="F90" s="24"/>
      <c r="G90" s="24"/>
      <c r="H90" s="24">
        <f t="shared" si="13"/>
        <v>0</v>
      </c>
      <c r="I90" s="24">
        <v>0.8</v>
      </c>
      <c r="J90" s="24"/>
      <c r="K90" s="24">
        <f t="shared" si="14"/>
        <v>0.8</v>
      </c>
      <c r="L90" s="24"/>
      <c r="M90" s="24">
        <v>20.5</v>
      </c>
      <c r="N90" s="24">
        <v>40.700000000000003</v>
      </c>
      <c r="O90" s="24">
        <f t="shared" si="16"/>
        <v>61.2</v>
      </c>
      <c r="P90" s="24">
        <f t="shared" si="17"/>
        <v>62</v>
      </c>
      <c r="Q90" s="24"/>
      <c r="R90" s="24"/>
      <c r="S90" s="24">
        <f t="shared" si="18"/>
        <v>0</v>
      </c>
      <c r="T90" s="24">
        <f t="shared" si="19"/>
        <v>62</v>
      </c>
    </row>
    <row r="91" spans="1:20" ht="12.75" customHeight="1" x14ac:dyDescent="0.2">
      <c r="A91" s="167"/>
      <c r="B91" s="35"/>
      <c r="C91" s="26" t="s">
        <v>74</v>
      </c>
      <c r="D91" s="162">
        <v>2</v>
      </c>
      <c r="E91" s="24"/>
      <c r="F91" s="24"/>
      <c r="G91" s="24"/>
      <c r="H91" s="24">
        <f t="shared" si="13"/>
        <v>0</v>
      </c>
      <c r="I91" s="24"/>
      <c r="J91" s="24">
        <v>1.9</v>
      </c>
      <c r="K91" s="24">
        <f t="shared" si="14"/>
        <v>1.9</v>
      </c>
      <c r="L91" s="24"/>
      <c r="M91" s="24">
        <v>1.1000000000000001</v>
      </c>
      <c r="N91" s="24">
        <v>0.4</v>
      </c>
      <c r="O91" s="24">
        <f t="shared" si="16"/>
        <v>1.5</v>
      </c>
      <c r="P91" s="24">
        <f t="shared" si="17"/>
        <v>3.4</v>
      </c>
      <c r="Q91" s="24"/>
      <c r="R91" s="24"/>
      <c r="S91" s="24">
        <f t="shared" si="18"/>
        <v>0</v>
      </c>
      <c r="T91" s="24">
        <f t="shared" si="19"/>
        <v>3.4</v>
      </c>
    </row>
    <row r="92" spans="1:20" ht="12.75" customHeight="1" x14ac:dyDescent="0.2">
      <c r="A92" s="167"/>
      <c r="B92" s="35"/>
      <c r="C92" s="26" t="s">
        <v>53</v>
      </c>
      <c r="D92" s="162">
        <v>2</v>
      </c>
      <c r="E92" s="24"/>
      <c r="F92" s="24"/>
      <c r="G92" s="24"/>
      <c r="H92" s="24">
        <f t="shared" si="13"/>
        <v>0</v>
      </c>
      <c r="I92" s="24"/>
      <c r="J92" s="24"/>
      <c r="K92" s="24">
        <f t="shared" si="14"/>
        <v>0</v>
      </c>
      <c r="L92" s="24"/>
      <c r="M92" s="24">
        <v>1.2</v>
      </c>
      <c r="N92" s="24">
        <v>1.8</v>
      </c>
      <c r="O92" s="24">
        <f t="shared" si="16"/>
        <v>3</v>
      </c>
      <c r="P92" s="24">
        <f t="shared" si="17"/>
        <v>3</v>
      </c>
      <c r="Q92" s="24">
        <v>3</v>
      </c>
      <c r="R92" s="24"/>
      <c r="S92" s="24">
        <f t="shared" si="18"/>
        <v>3</v>
      </c>
      <c r="T92" s="24">
        <f t="shared" si="19"/>
        <v>6</v>
      </c>
    </row>
    <row r="93" spans="1:20" ht="12.75" customHeight="1" x14ac:dyDescent="0.2">
      <c r="A93" s="167"/>
      <c r="B93" s="35"/>
      <c r="C93" s="26" t="s">
        <v>81</v>
      </c>
      <c r="D93" s="162">
        <v>4</v>
      </c>
      <c r="E93" s="24"/>
      <c r="F93" s="24"/>
      <c r="G93" s="24"/>
      <c r="H93" s="24">
        <f t="shared" si="13"/>
        <v>0</v>
      </c>
      <c r="I93" s="24">
        <v>4</v>
      </c>
      <c r="J93" s="24"/>
      <c r="K93" s="24">
        <f t="shared" si="14"/>
        <v>4</v>
      </c>
      <c r="L93" s="24">
        <v>345</v>
      </c>
      <c r="M93" s="24">
        <v>296</v>
      </c>
      <c r="N93" s="24">
        <v>209</v>
      </c>
      <c r="O93" s="24">
        <f t="shared" si="16"/>
        <v>850</v>
      </c>
      <c r="P93" s="24">
        <f t="shared" si="17"/>
        <v>854</v>
      </c>
      <c r="Q93" s="24"/>
      <c r="R93" s="24"/>
      <c r="S93" s="24">
        <f t="shared" si="18"/>
        <v>0</v>
      </c>
      <c r="T93" s="24">
        <f t="shared" si="19"/>
        <v>854</v>
      </c>
    </row>
    <row r="94" spans="1:20" ht="12.75" customHeight="1" x14ac:dyDescent="0.2">
      <c r="A94" s="167"/>
      <c r="B94" s="35"/>
      <c r="C94" s="26" t="s">
        <v>68</v>
      </c>
      <c r="D94" s="162">
        <v>0</v>
      </c>
      <c r="E94" s="24"/>
      <c r="F94" s="24"/>
      <c r="G94" s="24"/>
      <c r="H94" s="24">
        <f t="shared" si="13"/>
        <v>0</v>
      </c>
      <c r="I94" s="24"/>
      <c r="J94" s="24"/>
      <c r="K94" s="24">
        <f t="shared" si="14"/>
        <v>0</v>
      </c>
      <c r="L94" s="24"/>
      <c r="M94" s="24"/>
      <c r="N94" s="24"/>
      <c r="O94" s="24">
        <f t="shared" si="16"/>
        <v>0</v>
      </c>
      <c r="P94" s="24">
        <f t="shared" si="17"/>
        <v>0</v>
      </c>
      <c r="Q94" s="24"/>
      <c r="R94" s="24"/>
      <c r="S94" s="24">
        <f t="shared" si="18"/>
        <v>0</v>
      </c>
      <c r="T94" s="24">
        <f t="shared" si="19"/>
        <v>0</v>
      </c>
    </row>
    <row r="95" spans="1:20" ht="12.75" customHeight="1" x14ac:dyDescent="0.2">
      <c r="A95" s="167"/>
      <c r="B95" s="35"/>
      <c r="C95" s="26" t="s">
        <v>60</v>
      </c>
      <c r="D95" s="162">
        <v>8</v>
      </c>
      <c r="E95" s="24">
        <v>0.05</v>
      </c>
      <c r="F95" s="24"/>
      <c r="G95" s="24"/>
      <c r="H95" s="24">
        <f t="shared" si="13"/>
        <v>0.05</v>
      </c>
      <c r="I95" s="24">
        <v>90.15</v>
      </c>
      <c r="J95" s="24">
        <v>13.5</v>
      </c>
      <c r="K95" s="24">
        <f t="shared" si="14"/>
        <v>103.7</v>
      </c>
      <c r="L95" s="24">
        <v>71</v>
      </c>
      <c r="M95" s="24">
        <v>219.55</v>
      </c>
      <c r="N95" s="24">
        <v>248</v>
      </c>
      <c r="O95" s="24">
        <f t="shared" ref="O95:O158" si="20">+N95+M95+L95</f>
        <v>538.54999999999995</v>
      </c>
      <c r="P95" s="24">
        <f t="shared" ref="P95:P158" si="21">+O95+K95</f>
        <v>642.25</v>
      </c>
      <c r="Q95" s="24">
        <v>38.5</v>
      </c>
      <c r="R95" s="24"/>
      <c r="S95" s="24">
        <f t="shared" ref="S95:S158" si="22">+R95+Q95</f>
        <v>38.5</v>
      </c>
      <c r="T95" s="24">
        <f t="shared" ref="T95:T158" si="23">+S95+P95</f>
        <v>680.75</v>
      </c>
    </row>
    <row r="96" spans="1:20" ht="12.75" customHeight="1" x14ac:dyDescent="0.2">
      <c r="A96" s="167"/>
      <c r="B96" s="35"/>
      <c r="C96" s="26" t="s">
        <v>75</v>
      </c>
      <c r="D96" s="162">
        <v>6</v>
      </c>
      <c r="E96" s="24"/>
      <c r="F96" s="24"/>
      <c r="G96" s="24">
        <v>20</v>
      </c>
      <c r="H96" s="24">
        <f t="shared" si="13"/>
        <v>20</v>
      </c>
      <c r="I96" s="24">
        <v>150</v>
      </c>
      <c r="J96" s="24">
        <v>4</v>
      </c>
      <c r="K96" s="24">
        <f t="shared" si="14"/>
        <v>174</v>
      </c>
      <c r="L96" s="24">
        <v>5</v>
      </c>
      <c r="M96" s="24">
        <v>28.05</v>
      </c>
      <c r="N96" s="24">
        <v>50.55</v>
      </c>
      <c r="O96" s="24">
        <f t="shared" si="20"/>
        <v>83.6</v>
      </c>
      <c r="P96" s="24">
        <f t="shared" si="21"/>
        <v>257.60000000000002</v>
      </c>
      <c r="Q96" s="24">
        <v>1.9</v>
      </c>
      <c r="R96" s="24">
        <v>0.5</v>
      </c>
      <c r="S96" s="24">
        <f t="shared" si="22"/>
        <v>2.4</v>
      </c>
      <c r="T96" s="24">
        <f t="shared" si="23"/>
        <v>260</v>
      </c>
    </row>
    <row r="97" spans="1:20" ht="12.75" customHeight="1" x14ac:dyDescent="0.2">
      <c r="A97" s="167"/>
      <c r="B97" s="85"/>
      <c r="C97" s="26" t="s">
        <v>70</v>
      </c>
      <c r="D97" s="162">
        <v>1</v>
      </c>
      <c r="E97" s="24"/>
      <c r="F97" s="24"/>
      <c r="G97" s="24"/>
      <c r="H97" s="24">
        <f t="shared" si="13"/>
        <v>0</v>
      </c>
      <c r="I97" s="24"/>
      <c r="J97" s="24"/>
      <c r="K97" s="24">
        <f t="shared" si="14"/>
        <v>0</v>
      </c>
      <c r="L97" s="24"/>
      <c r="M97" s="24">
        <v>0.8</v>
      </c>
      <c r="N97" s="24">
        <v>1.2</v>
      </c>
      <c r="O97" s="24">
        <f t="shared" si="20"/>
        <v>2</v>
      </c>
      <c r="P97" s="24">
        <f t="shared" si="21"/>
        <v>2</v>
      </c>
      <c r="Q97" s="24"/>
      <c r="R97" s="24"/>
      <c r="S97" s="24">
        <f t="shared" si="22"/>
        <v>0</v>
      </c>
      <c r="T97" s="24">
        <f t="shared" si="23"/>
        <v>2</v>
      </c>
    </row>
    <row r="98" spans="1:20" ht="12.75" customHeight="1" x14ac:dyDescent="0.2">
      <c r="A98" s="167"/>
      <c r="B98" s="35" t="s">
        <v>425</v>
      </c>
      <c r="C98" s="26" t="s">
        <v>73</v>
      </c>
      <c r="D98" s="162">
        <v>5</v>
      </c>
      <c r="E98" s="24"/>
      <c r="F98" s="24">
        <v>2</v>
      </c>
      <c r="G98" s="24">
        <v>0.1</v>
      </c>
      <c r="H98" s="24">
        <f t="shared" si="13"/>
        <v>2.1</v>
      </c>
      <c r="I98" s="24">
        <v>3</v>
      </c>
      <c r="J98" s="24"/>
      <c r="K98" s="24">
        <f t="shared" si="14"/>
        <v>5.0999999999999996</v>
      </c>
      <c r="L98" s="24"/>
      <c r="M98" s="24">
        <v>0.8</v>
      </c>
      <c r="N98" s="24">
        <v>5.05</v>
      </c>
      <c r="O98" s="24">
        <f t="shared" si="20"/>
        <v>5.85</v>
      </c>
      <c r="P98" s="24">
        <f t="shared" si="21"/>
        <v>10.95</v>
      </c>
      <c r="Q98" s="24">
        <v>13.5</v>
      </c>
      <c r="R98" s="24">
        <v>1.7</v>
      </c>
      <c r="S98" s="24">
        <f t="shared" si="22"/>
        <v>15.2</v>
      </c>
      <c r="T98" s="24">
        <f t="shared" si="23"/>
        <v>26.15</v>
      </c>
    </row>
    <row r="99" spans="1:20" ht="12.75" customHeight="1" x14ac:dyDescent="0.2">
      <c r="A99" s="167"/>
      <c r="B99" s="35"/>
      <c r="C99" s="26" t="s">
        <v>69</v>
      </c>
      <c r="D99" s="162">
        <v>7</v>
      </c>
      <c r="E99" s="24">
        <v>34.85</v>
      </c>
      <c r="F99" s="24">
        <v>2</v>
      </c>
      <c r="G99" s="24">
        <v>1</v>
      </c>
      <c r="H99" s="24">
        <f t="shared" si="13"/>
        <v>37.85</v>
      </c>
      <c r="I99" s="24">
        <v>8.5</v>
      </c>
      <c r="J99" s="24"/>
      <c r="K99" s="24">
        <f t="shared" si="14"/>
        <v>46.35</v>
      </c>
      <c r="L99" s="24">
        <v>8.2799999999999994</v>
      </c>
      <c r="M99" s="24">
        <v>69.13</v>
      </c>
      <c r="N99" s="24">
        <v>73.040000000000006</v>
      </c>
      <c r="O99" s="24">
        <f t="shared" si="20"/>
        <v>150.45000000000002</v>
      </c>
      <c r="P99" s="24">
        <f t="shared" si="21"/>
        <v>196.8</v>
      </c>
      <c r="Q99" s="24">
        <v>15.25</v>
      </c>
      <c r="R99" s="24">
        <v>0.25</v>
      </c>
      <c r="S99" s="24">
        <f t="shared" si="22"/>
        <v>15.5</v>
      </c>
      <c r="T99" s="24">
        <f t="shared" si="23"/>
        <v>212.3</v>
      </c>
    </row>
    <row r="100" spans="1:20" ht="12.75" customHeight="1" x14ac:dyDescent="0.2">
      <c r="A100" s="167"/>
      <c r="B100" s="35"/>
      <c r="C100" s="26" t="s">
        <v>63</v>
      </c>
      <c r="D100" s="162">
        <v>7</v>
      </c>
      <c r="E100" s="24"/>
      <c r="F100" s="24">
        <v>205</v>
      </c>
      <c r="G100" s="24"/>
      <c r="H100" s="24">
        <f t="shared" si="13"/>
        <v>205</v>
      </c>
      <c r="I100" s="24">
        <v>116</v>
      </c>
      <c r="J100" s="24">
        <v>7</v>
      </c>
      <c r="K100" s="24">
        <f t="shared" si="14"/>
        <v>328</v>
      </c>
      <c r="L100" s="24">
        <v>52</v>
      </c>
      <c r="M100" s="24">
        <v>215</v>
      </c>
      <c r="N100" s="24">
        <v>1134.0999999999999</v>
      </c>
      <c r="O100" s="24">
        <f t="shared" si="20"/>
        <v>1401.1</v>
      </c>
      <c r="P100" s="24">
        <f t="shared" si="21"/>
        <v>1729.1</v>
      </c>
      <c r="Q100" s="24">
        <v>56</v>
      </c>
      <c r="R100" s="24">
        <v>35</v>
      </c>
      <c r="S100" s="24">
        <f t="shared" si="22"/>
        <v>91</v>
      </c>
      <c r="T100" s="24">
        <f t="shared" si="23"/>
        <v>1820.1</v>
      </c>
    </row>
    <row r="101" spans="1:20" ht="12.75" customHeight="1" x14ac:dyDescent="0.2">
      <c r="A101" s="167"/>
      <c r="B101" s="35"/>
      <c r="C101" s="26" t="s">
        <v>59</v>
      </c>
      <c r="D101" s="162">
        <v>11</v>
      </c>
      <c r="E101" s="24"/>
      <c r="F101" s="24">
        <v>400.3</v>
      </c>
      <c r="G101" s="24"/>
      <c r="H101" s="24">
        <f t="shared" si="13"/>
        <v>400.3</v>
      </c>
      <c r="I101" s="24">
        <v>600.29999999999995</v>
      </c>
      <c r="J101" s="24"/>
      <c r="K101" s="24">
        <f t="shared" si="14"/>
        <v>1000.5999999999999</v>
      </c>
      <c r="L101" s="24">
        <v>70</v>
      </c>
      <c r="M101" s="24">
        <v>841.1</v>
      </c>
      <c r="N101" s="24">
        <v>585.9</v>
      </c>
      <c r="O101" s="24">
        <f t="shared" si="20"/>
        <v>1497</v>
      </c>
      <c r="P101" s="24">
        <f t="shared" si="21"/>
        <v>2497.6</v>
      </c>
      <c r="Q101" s="24"/>
      <c r="R101" s="24">
        <v>0.5</v>
      </c>
      <c r="S101" s="24">
        <f t="shared" si="22"/>
        <v>0.5</v>
      </c>
      <c r="T101" s="24">
        <f t="shared" si="23"/>
        <v>2498.1</v>
      </c>
    </row>
    <row r="102" spans="1:20" ht="12.75" customHeight="1" x14ac:dyDescent="0.2">
      <c r="A102" s="167"/>
      <c r="B102" s="35"/>
      <c r="C102" s="26" t="s">
        <v>57</v>
      </c>
      <c r="D102" s="162">
        <v>4</v>
      </c>
      <c r="E102" s="24">
        <v>6</v>
      </c>
      <c r="F102" s="24"/>
      <c r="G102" s="24"/>
      <c r="H102" s="24">
        <f t="shared" si="13"/>
        <v>6</v>
      </c>
      <c r="I102" s="24">
        <v>2</v>
      </c>
      <c r="J102" s="24"/>
      <c r="K102" s="24">
        <f t="shared" si="14"/>
        <v>8</v>
      </c>
      <c r="L102" s="24"/>
      <c r="M102" s="24">
        <v>22.7</v>
      </c>
      <c r="N102" s="24">
        <v>38</v>
      </c>
      <c r="O102" s="24">
        <f t="shared" si="20"/>
        <v>60.7</v>
      </c>
      <c r="P102" s="24">
        <f t="shared" si="21"/>
        <v>68.7</v>
      </c>
      <c r="Q102" s="24">
        <v>23.3</v>
      </c>
      <c r="R102" s="24"/>
      <c r="S102" s="24">
        <f t="shared" si="22"/>
        <v>23.3</v>
      </c>
      <c r="T102" s="24">
        <f t="shared" si="23"/>
        <v>92</v>
      </c>
    </row>
    <row r="103" spans="1:20" ht="12.75" customHeight="1" x14ac:dyDescent="0.2">
      <c r="A103" s="167"/>
      <c r="B103" s="35"/>
      <c r="C103" s="165" t="s">
        <v>66</v>
      </c>
      <c r="D103" s="160">
        <v>1</v>
      </c>
      <c r="E103" s="25"/>
      <c r="F103" s="25"/>
      <c r="G103" s="25"/>
      <c r="H103" s="25">
        <f t="shared" si="13"/>
        <v>0</v>
      </c>
      <c r="I103" s="25">
        <v>1</v>
      </c>
      <c r="J103" s="25"/>
      <c r="K103" s="25">
        <f t="shared" si="14"/>
        <v>1</v>
      </c>
      <c r="L103" s="25"/>
      <c r="M103" s="25">
        <v>9</v>
      </c>
      <c r="N103" s="25">
        <v>5</v>
      </c>
      <c r="O103" s="25">
        <f t="shared" si="20"/>
        <v>14</v>
      </c>
      <c r="P103" s="25">
        <f t="shared" si="21"/>
        <v>15</v>
      </c>
      <c r="Q103" s="25"/>
      <c r="R103" s="25"/>
      <c r="S103" s="25">
        <f t="shared" si="22"/>
        <v>0</v>
      </c>
      <c r="T103" s="25">
        <f t="shared" si="23"/>
        <v>15</v>
      </c>
    </row>
    <row r="104" spans="1:20" ht="12.75" customHeight="1" x14ac:dyDescent="0.25">
      <c r="A104" s="230" t="s">
        <v>0</v>
      </c>
      <c r="B104" s="231"/>
      <c r="C104" s="232" t="s">
        <v>0</v>
      </c>
      <c r="D104" s="53">
        <f>SUM(D71:D103)</f>
        <v>225</v>
      </c>
      <c r="E104" s="54">
        <f>SUM(E71:E103)</f>
        <v>40.9</v>
      </c>
      <c r="F104" s="54">
        <f>SUM(F71:F103)</f>
        <v>609.5</v>
      </c>
      <c r="G104" s="54">
        <f>SUM(G71:G103)</f>
        <v>21.1</v>
      </c>
      <c r="H104" s="54">
        <f t="shared" si="13"/>
        <v>671.5</v>
      </c>
      <c r="I104" s="54">
        <f>SUM(I71:I103)</f>
        <v>1006.1199999999999</v>
      </c>
      <c r="J104" s="54">
        <f>SUM(J71:J103)</f>
        <v>30.7</v>
      </c>
      <c r="K104" s="54">
        <f t="shared" si="14"/>
        <v>1708.32</v>
      </c>
      <c r="L104" s="54">
        <f>SUM(L71:L103)</f>
        <v>2944.7700000000004</v>
      </c>
      <c r="M104" s="54">
        <f>SUM(M71:M103)</f>
        <v>4699.88</v>
      </c>
      <c r="N104" s="54">
        <f>SUM(N71:N103)</f>
        <v>4649.1499999999996</v>
      </c>
      <c r="O104" s="54">
        <f t="shared" si="20"/>
        <v>12293.8</v>
      </c>
      <c r="P104" s="54">
        <f t="shared" si="21"/>
        <v>14002.119999999999</v>
      </c>
      <c r="Q104" s="54">
        <f>SUM(Q71:Q103)</f>
        <v>152.25</v>
      </c>
      <c r="R104" s="54">
        <f>SUM(R71:R103)</f>
        <v>39.369999999999997</v>
      </c>
      <c r="S104" s="54">
        <f t="shared" si="22"/>
        <v>191.62</v>
      </c>
      <c r="T104" s="55">
        <f t="shared" si="23"/>
        <v>14193.74</v>
      </c>
    </row>
    <row r="105" spans="1:20" ht="12.75" customHeight="1" x14ac:dyDescent="0.2">
      <c r="A105" s="172" t="s">
        <v>6</v>
      </c>
      <c r="B105" s="70" t="s">
        <v>86</v>
      </c>
      <c r="C105" s="161" t="s">
        <v>86</v>
      </c>
      <c r="D105" s="153">
        <v>25</v>
      </c>
      <c r="E105" s="154">
        <v>4.5</v>
      </c>
      <c r="F105" s="154"/>
      <c r="G105" s="154"/>
      <c r="H105" s="154">
        <f t="shared" si="13"/>
        <v>4.5</v>
      </c>
      <c r="I105" s="154">
        <v>3.2</v>
      </c>
      <c r="J105" s="154"/>
      <c r="K105" s="154">
        <f t="shared" si="14"/>
        <v>7.7</v>
      </c>
      <c r="L105" s="154">
        <v>65</v>
      </c>
      <c r="M105" s="154">
        <v>79.459999999999994</v>
      </c>
      <c r="N105" s="154">
        <v>92.61</v>
      </c>
      <c r="O105" s="154">
        <f t="shared" si="20"/>
        <v>237.07</v>
      </c>
      <c r="P105" s="154">
        <f t="shared" si="21"/>
        <v>244.76999999999998</v>
      </c>
      <c r="Q105" s="154"/>
      <c r="R105" s="154">
        <v>1.8</v>
      </c>
      <c r="S105" s="154">
        <f t="shared" si="22"/>
        <v>1.8</v>
      </c>
      <c r="T105" s="154">
        <f t="shared" si="23"/>
        <v>246.57</v>
      </c>
    </row>
    <row r="106" spans="1:20" ht="12.75" customHeight="1" x14ac:dyDescent="0.2">
      <c r="A106" s="119"/>
      <c r="B106" s="71"/>
      <c r="C106" s="26" t="s">
        <v>272</v>
      </c>
      <c r="D106" s="162">
        <v>10</v>
      </c>
      <c r="E106" s="24"/>
      <c r="F106" s="24"/>
      <c r="G106" s="24"/>
      <c r="H106" s="24">
        <f t="shared" si="13"/>
        <v>0</v>
      </c>
      <c r="I106" s="24"/>
      <c r="J106" s="24"/>
      <c r="K106" s="24">
        <f t="shared" si="14"/>
        <v>0</v>
      </c>
      <c r="L106" s="24">
        <v>75</v>
      </c>
      <c r="M106" s="24">
        <v>48.85</v>
      </c>
      <c r="N106" s="24">
        <v>124.8</v>
      </c>
      <c r="O106" s="24">
        <f t="shared" si="20"/>
        <v>248.65</v>
      </c>
      <c r="P106" s="24">
        <f t="shared" si="21"/>
        <v>248.65</v>
      </c>
      <c r="Q106" s="24"/>
      <c r="R106" s="24"/>
      <c r="S106" s="24">
        <f t="shared" si="22"/>
        <v>0</v>
      </c>
      <c r="T106" s="24">
        <f t="shared" si="23"/>
        <v>248.65</v>
      </c>
    </row>
    <row r="107" spans="1:20" ht="12.75" customHeight="1" x14ac:dyDescent="0.2">
      <c r="A107" s="119"/>
      <c r="B107" s="71"/>
      <c r="C107" s="26" t="s">
        <v>101</v>
      </c>
      <c r="D107" s="162">
        <v>7</v>
      </c>
      <c r="E107" s="24"/>
      <c r="F107" s="24"/>
      <c r="G107" s="24">
        <v>0.5</v>
      </c>
      <c r="H107" s="24">
        <f t="shared" ref="H107:H173" si="24">+G107+F107+E107</f>
        <v>0.5</v>
      </c>
      <c r="I107" s="24">
        <v>1.1000000000000001</v>
      </c>
      <c r="J107" s="24"/>
      <c r="K107" s="24">
        <f t="shared" ref="K107:K173" si="25">+J107+I107+H107</f>
        <v>1.6</v>
      </c>
      <c r="L107" s="24"/>
      <c r="M107" s="24">
        <v>7.1</v>
      </c>
      <c r="N107" s="24">
        <v>10.3</v>
      </c>
      <c r="O107" s="24">
        <f t="shared" si="20"/>
        <v>17.399999999999999</v>
      </c>
      <c r="P107" s="24">
        <f t="shared" si="21"/>
        <v>19</v>
      </c>
      <c r="Q107" s="24"/>
      <c r="R107" s="24"/>
      <c r="S107" s="24">
        <f t="shared" si="22"/>
        <v>0</v>
      </c>
      <c r="T107" s="24">
        <f t="shared" si="23"/>
        <v>19</v>
      </c>
    </row>
    <row r="108" spans="1:20" ht="12.75" customHeight="1" x14ac:dyDescent="0.2">
      <c r="A108" s="119"/>
      <c r="B108" s="71"/>
      <c r="C108" s="26" t="s">
        <v>106</v>
      </c>
      <c r="D108" s="162">
        <v>7</v>
      </c>
      <c r="E108" s="24"/>
      <c r="F108" s="24"/>
      <c r="G108" s="24"/>
      <c r="H108" s="24">
        <f t="shared" si="24"/>
        <v>0</v>
      </c>
      <c r="I108" s="24">
        <v>0.4</v>
      </c>
      <c r="J108" s="24"/>
      <c r="K108" s="24">
        <f t="shared" si="25"/>
        <v>0.4</v>
      </c>
      <c r="L108" s="24">
        <v>7</v>
      </c>
      <c r="M108" s="24">
        <v>22.25</v>
      </c>
      <c r="N108" s="24">
        <v>15.2</v>
      </c>
      <c r="O108" s="24">
        <f t="shared" si="20"/>
        <v>44.45</v>
      </c>
      <c r="P108" s="24">
        <f t="shared" si="21"/>
        <v>44.85</v>
      </c>
      <c r="Q108" s="24"/>
      <c r="R108" s="24"/>
      <c r="S108" s="24">
        <f t="shared" si="22"/>
        <v>0</v>
      </c>
      <c r="T108" s="24">
        <f t="shared" si="23"/>
        <v>44.85</v>
      </c>
    </row>
    <row r="109" spans="1:20" ht="12.75" customHeight="1" x14ac:dyDescent="0.2">
      <c r="A109" s="119"/>
      <c r="B109" s="71"/>
      <c r="C109" s="26" t="s">
        <v>107</v>
      </c>
      <c r="D109" s="162">
        <v>6</v>
      </c>
      <c r="E109" s="24">
        <v>0.6</v>
      </c>
      <c r="F109" s="24">
        <v>0.2</v>
      </c>
      <c r="G109" s="24">
        <v>60.21</v>
      </c>
      <c r="H109" s="24">
        <f t="shared" si="24"/>
        <v>61.010000000000005</v>
      </c>
      <c r="I109" s="24">
        <v>0.3</v>
      </c>
      <c r="J109" s="24"/>
      <c r="K109" s="24">
        <f t="shared" si="25"/>
        <v>61.31</v>
      </c>
      <c r="L109" s="24"/>
      <c r="M109" s="24"/>
      <c r="N109" s="24">
        <v>1</v>
      </c>
      <c r="O109" s="24">
        <f t="shared" si="20"/>
        <v>1</v>
      </c>
      <c r="P109" s="24">
        <f t="shared" si="21"/>
        <v>62.31</v>
      </c>
      <c r="Q109" s="24"/>
      <c r="R109" s="24"/>
      <c r="S109" s="24">
        <f t="shared" si="22"/>
        <v>0</v>
      </c>
      <c r="T109" s="24">
        <f t="shared" si="23"/>
        <v>62.31</v>
      </c>
    </row>
    <row r="110" spans="1:20" ht="12.75" customHeight="1" x14ac:dyDescent="0.2">
      <c r="A110" s="119"/>
      <c r="B110" s="71"/>
      <c r="C110" s="26" t="s">
        <v>90</v>
      </c>
      <c r="D110" s="162">
        <v>3</v>
      </c>
      <c r="E110" s="24">
        <v>12</v>
      </c>
      <c r="F110" s="24"/>
      <c r="G110" s="24"/>
      <c r="H110" s="24">
        <f t="shared" si="24"/>
        <v>12</v>
      </c>
      <c r="I110" s="24"/>
      <c r="J110" s="24"/>
      <c r="K110" s="24">
        <f t="shared" si="25"/>
        <v>12</v>
      </c>
      <c r="L110" s="24"/>
      <c r="M110" s="24">
        <v>11.2</v>
      </c>
      <c r="N110" s="24">
        <v>37.299999999999997</v>
      </c>
      <c r="O110" s="24">
        <f t="shared" si="20"/>
        <v>48.5</v>
      </c>
      <c r="P110" s="24">
        <f t="shared" si="21"/>
        <v>60.5</v>
      </c>
      <c r="Q110" s="24"/>
      <c r="R110" s="24">
        <v>1.5</v>
      </c>
      <c r="S110" s="24">
        <f t="shared" si="22"/>
        <v>1.5</v>
      </c>
      <c r="T110" s="24">
        <f t="shared" si="23"/>
        <v>62</v>
      </c>
    </row>
    <row r="111" spans="1:20" ht="12.75" customHeight="1" x14ac:dyDescent="0.2">
      <c r="A111" s="119"/>
      <c r="B111" s="71"/>
      <c r="C111" s="26" t="s">
        <v>89</v>
      </c>
      <c r="D111" s="162">
        <v>8</v>
      </c>
      <c r="E111" s="24">
        <v>3.8</v>
      </c>
      <c r="F111" s="24">
        <v>4</v>
      </c>
      <c r="G111" s="24">
        <v>29.6</v>
      </c>
      <c r="H111" s="24">
        <f t="shared" si="24"/>
        <v>37.4</v>
      </c>
      <c r="I111" s="24"/>
      <c r="J111" s="24"/>
      <c r="K111" s="24">
        <f t="shared" si="25"/>
        <v>37.4</v>
      </c>
      <c r="L111" s="24"/>
      <c r="M111" s="24">
        <v>14.2</v>
      </c>
      <c r="N111" s="24">
        <v>22.36</v>
      </c>
      <c r="O111" s="24">
        <f t="shared" si="20"/>
        <v>36.56</v>
      </c>
      <c r="P111" s="24">
        <f t="shared" si="21"/>
        <v>73.960000000000008</v>
      </c>
      <c r="Q111" s="24"/>
      <c r="R111" s="24"/>
      <c r="S111" s="24">
        <f t="shared" si="22"/>
        <v>0</v>
      </c>
      <c r="T111" s="24">
        <f t="shared" si="23"/>
        <v>73.960000000000008</v>
      </c>
    </row>
    <row r="112" spans="1:20" ht="12.75" customHeight="1" x14ac:dyDescent="0.2">
      <c r="A112" s="119"/>
      <c r="B112" s="71"/>
      <c r="C112" s="26" t="s">
        <v>94</v>
      </c>
      <c r="D112" s="162">
        <v>13</v>
      </c>
      <c r="E112" s="24"/>
      <c r="F112" s="24"/>
      <c r="G112" s="24"/>
      <c r="H112" s="24">
        <f t="shared" si="24"/>
        <v>0</v>
      </c>
      <c r="I112" s="24">
        <v>8.8000000000000007</v>
      </c>
      <c r="J112" s="24"/>
      <c r="K112" s="24">
        <f t="shared" si="25"/>
        <v>8.8000000000000007</v>
      </c>
      <c r="L112" s="24">
        <v>6.35</v>
      </c>
      <c r="M112" s="24">
        <v>2.2999999999999998</v>
      </c>
      <c r="N112" s="24">
        <v>10.26</v>
      </c>
      <c r="O112" s="24">
        <f t="shared" si="20"/>
        <v>18.909999999999997</v>
      </c>
      <c r="P112" s="24">
        <f t="shared" si="21"/>
        <v>27.709999999999997</v>
      </c>
      <c r="Q112" s="24">
        <v>2</v>
      </c>
      <c r="R112" s="24">
        <v>10</v>
      </c>
      <c r="S112" s="24">
        <f t="shared" si="22"/>
        <v>12</v>
      </c>
      <c r="T112" s="24">
        <f t="shared" si="23"/>
        <v>39.709999999999994</v>
      </c>
    </row>
    <row r="113" spans="1:20" ht="12.75" customHeight="1" x14ac:dyDescent="0.2">
      <c r="A113" s="119"/>
      <c r="B113" s="87"/>
      <c r="C113" s="26" t="s">
        <v>102</v>
      </c>
      <c r="D113" s="162">
        <v>4</v>
      </c>
      <c r="E113" s="24">
        <v>280</v>
      </c>
      <c r="F113" s="24"/>
      <c r="G113" s="24"/>
      <c r="H113" s="24">
        <f t="shared" si="24"/>
        <v>280</v>
      </c>
      <c r="I113" s="24">
        <v>1</v>
      </c>
      <c r="J113" s="24"/>
      <c r="K113" s="24">
        <f t="shared" si="25"/>
        <v>281</v>
      </c>
      <c r="L113" s="24">
        <v>245</v>
      </c>
      <c r="M113" s="24">
        <v>189</v>
      </c>
      <c r="N113" s="24">
        <v>400</v>
      </c>
      <c r="O113" s="24">
        <f t="shared" si="20"/>
        <v>834</v>
      </c>
      <c r="P113" s="24">
        <f t="shared" si="21"/>
        <v>1115</v>
      </c>
      <c r="Q113" s="24"/>
      <c r="R113" s="24"/>
      <c r="S113" s="24">
        <f t="shared" si="22"/>
        <v>0</v>
      </c>
      <c r="T113" s="24">
        <f t="shared" si="23"/>
        <v>1115</v>
      </c>
    </row>
    <row r="114" spans="1:20" ht="12.75" customHeight="1" x14ac:dyDescent="0.2">
      <c r="A114" s="119"/>
      <c r="B114" s="71" t="s">
        <v>105</v>
      </c>
      <c r="C114" s="26" t="s">
        <v>105</v>
      </c>
      <c r="D114" s="162">
        <v>34</v>
      </c>
      <c r="E114" s="24">
        <v>39</v>
      </c>
      <c r="F114" s="24"/>
      <c r="G114" s="24">
        <v>1</v>
      </c>
      <c r="H114" s="24">
        <f t="shared" si="24"/>
        <v>40</v>
      </c>
      <c r="I114" s="24">
        <v>0.95</v>
      </c>
      <c r="J114" s="24">
        <v>0.01</v>
      </c>
      <c r="K114" s="24">
        <f t="shared" si="25"/>
        <v>40.96</v>
      </c>
      <c r="L114" s="24">
        <v>0.3</v>
      </c>
      <c r="M114" s="24">
        <v>111.18</v>
      </c>
      <c r="N114" s="24">
        <v>127.81</v>
      </c>
      <c r="O114" s="24">
        <f t="shared" si="20"/>
        <v>239.29000000000002</v>
      </c>
      <c r="P114" s="24">
        <f t="shared" si="21"/>
        <v>280.25</v>
      </c>
      <c r="Q114" s="24"/>
      <c r="R114" s="24"/>
      <c r="S114" s="24">
        <f t="shared" si="22"/>
        <v>0</v>
      </c>
      <c r="T114" s="24">
        <f t="shared" si="23"/>
        <v>280.25</v>
      </c>
    </row>
    <row r="115" spans="1:20" ht="12.75" customHeight="1" x14ac:dyDescent="0.2">
      <c r="A115" s="119"/>
      <c r="B115" s="71"/>
      <c r="C115" s="26" t="s">
        <v>103</v>
      </c>
      <c r="D115" s="162">
        <v>13</v>
      </c>
      <c r="E115" s="24">
        <v>0.05</v>
      </c>
      <c r="F115" s="24"/>
      <c r="G115" s="24"/>
      <c r="H115" s="24">
        <f t="shared" si="24"/>
        <v>0.05</v>
      </c>
      <c r="I115" s="24">
        <v>0.45</v>
      </c>
      <c r="J115" s="24"/>
      <c r="K115" s="24">
        <f t="shared" si="25"/>
        <v>0.5</v>
      </c>
      <c r="L115" s="24">
        <v>0.01</v>
      </c>
      <c r="M115" s="24">
        <v>54.9</v>
      </c>
      <c r="N115" s="24">
        <v>63.51</v>
      </c>
      <c r="O115" s="24">
        <f t="shared" si="20"/>
        <v>118.42</v>
      </c>
      <c r="P115" s="24">
        <f t="shared" si="21"/>
        <v>118.92</v>
      </c>
      <c r="Q115" s="24"/>
      <c r="R115" s="24">
        <v>40.1</v>
      </c>
      <c r="S115" s="24">
        <f t="shared" si="22"/>
        <v>40.1</v>
      </c>
      <c r="T115" s="24">
        <f t="shared" si="23"/>
        <v>159.02000000000001</v>
      </c>
    </row>
    <row r="116" spans="1:20" ht="12.75" customHeight="1" x14ac:dyDescent="0.2">
      <c r="A116" s="119"/>
      <c r="B116" s="71"/>
      <c r="C116" s="26" t="s">
        <v>96</v>
      </c>
      <c r="D116" s="162">
        <v>10</v>
      </c>
      <c r="E116" s="24"/>
      <c r="F116" s="24"/>
      <c r="G116" s="24"/>
      <c r="H116" s="24">
        <f t="shared" si="24"/>
        <v>0</v>
      </c>
      <c r="I116" s="24"/>
      <c r="J116" s="24"/>
      <c r="K116" s="24">
        <f t="shared" si="25"/>
        <v>0</v>
      </c>
      <c r="L116" s="24"/>
      <c r="M116" s="24">
        <v>5.5</v>
      </c>
      <c r="N116" s="24">
        <v>8.5299999999999994</v>
      </c>
      <c r="O116" s="24">
        <f>+N116+M116+L116</f>
        <v>14.03</v>
      </c>
      <c r="P116" s="24">
        <f>+O116+K116</f>
        <v>14.03</v>
      </c>
      <c r="Q116" s="24"/>
      <c r="R116" s="24">
        <v>1</v>
      </c>
      <c r="S116" s="24">
        <f>+R116+Q116</f>
        <v>1</v>
      </c>
      <c r="T116" s="24">
        <f>+S116+P116</f>
        <v>15.03</v>
      </c>
    </row>
    <row r="117" spans="1:20" ht="12.75" customHeight="1" x14ac:dyDescent="0.2">
      <c r="A117" s="119"/>
      <c r="B117" s="71"/>
      <c r="C117" s="26" t="s">
        <v>100</v>
      </c>
      <c r="D117" s="162">
        <v>12</v>
      </c>
      <c r="E117" s="24">
        <v>5</v>
      </c>
      <c r="F117" s="24"/>
      <c r="G117" s="24"/>
      <c r="H117" s="24">
        <f t="shared" si="24"/>
        <v>5</v>
      </c>
      <c r="I117" s="24">
        <v>5</v>
      </c>
      <c r="J117" s="24"/>
      <c r="K117" s="24">
        <f t="shared" si="25"/>
        <v>10</v>
      </c>
      <c r="L117" s="24">
        <v>2.75</v>
      </c>
      <c r="M117" s="24">
        <v>90.7</v>
      </c>
      <c r="N117" s="24">
        <v>140.4</v>
      </c>
      <c r="O117" s="24">
        <f t="shared" si="20"/>
        <v>233.85000000000002</v>
      </c>
      <c r="P117" s="24">
        <f t="shared" si="21"/>
        <v>243.85000000000002</v>
      </c>
      <c r="Q117" s="24"/>
      <c r="R117" s="24"/>
      <c r="S117" s="24">
        <f t="shared" si="22"/>
        <v>0</v>
      </c>
      <c r="T117" s="24">
        <f t="shared" si="23"/>
        <v>243.85000000000002</v>
      </c>
    </row>
    <row r="118" spans="1:20" ht="12.75" customHeight="1" x14ac:dyDescent="0.2">
      <c r="A118" s="119"/>
      <c r="B118" s="71"/>
      <c r="C118" s="26" t="s">
        <v>98</v>
      </c>
      <c r="D118" s="162">
        <v>13</v>
      </c>
      <c r="E118" s="24">
        <v>22.55</v>
      </c>
      <c r="F118" s="24">
        <v>0.7</v>
      </c>
      <c r="G118" s="24"/>
      <c r="H118" s="24">
        <f t="shared" si="24"/>
        <v>23.25</v>
      </c>
      <c r="I118" s="24">
        <v>0.5</v>
      </c>
      <c r="J118" s="24"/>
      <c r="K118" s="24">
        <f t="shared" si="25"/>
        <v>23.75</v>
      </c>
      <c r="L118" s="24"/>
      <c r="M118" s="24">
        <v>4.4000000000000004</v>
      </c>
      <c r="N118" s="24">
        <v>16.46</v>
      </c>
      <c r="O118" s="24">
        <f>+N118+M118+L118</f>
        <v>20.86</v>
      </c>
      <c r="P118" s="24">
        <f>+O118+K118</f>
        <v>44.61</v>
      </c>
      <c r="Q118" s="24"/>
      <c r="R118" s="24"/>
      <c r="S118" s="24">
        <f>+R118+Q118</f>
        <v>0</v>
      </c>
      <c r="T118" s="24">
        <f>+S118+P118</f>
        <v>44.61</v>
      </c>
    </row>
    <row r="119" spans="1:20" ht="12.75" customHeight="1" x14ac:dyDescent="0.2">
      <c r="A119" s="119"/>
      <c r="B119" s="71"/>
      <c r="C119" s="26" t="s">
        <v>93</v>
      </c>
      <c r="D119" s="162">
        <v>32</v>
      </c>
      <c r="E119" s="24">
        <v>5</v>
      </c>
      <c r="F119" s="24"/>
      <c r="G119" s="24"/>
      <c r="H119" s="24">
        <f t="shared" si="24"/>
        <v>5</v>
      </c>
      <c r="I119" s="24">
        <v>1.1000000000000001</v>
      </c>
      <c r="J119" s="24"/>
      <c r="K119" s="24">
        <f t="shared" si="25"/>
        <v>6.1</v>
      </c>
      <c r="L119" s="24">
        <v>0.55000000000000004</v>
      </c>
      <c r="M119" s="24">
        <v>33.700000000000003</v>
      </c>
      <c r="N119" s="24">
        <v>86.43</v>
      </c>
      <c r="O119" s="24">
        <f t="shared" si="20"/>
        <v>120.68</v>
      </c>
      <c r="P119" s="24">
        <f t="shared" si="21"/>
        <v>126.78</v>
      </c>
      <c r="Q119" s="24"/>
      <c r="R119" s="24">
        <v>0.8</v>
      </c>
      <c r="S119" s="24">
        <f t="shared" si="22"/>
        <v>0.8</v>
      </c>
      <c r="T119" s="24">
        <f t="shared" si="23"/>
        <v>127.58</v>
      </c>
    </row>
    <row r="120" spans="1:20" ht="12.75" customHeight="1" x14ac:dyDescent="0.2">
      <c r="A120" s="119"/>
      <c r="B120" s="71"/>
      <c r="C120" s="26" t="s">
        <v>85</v>
      </c>
      <c r="D120" s="162">
        <v>5</v>
      </c>
      <c r="E120" s="24">
        <v>51</v>
      </c>
      <c r="F120" s="24"/>
      <c r="G120" s="24">
        <v>0.05</v>
      </c>
      <c r="H120" s="24">
        <f t="shared" si="24"/>
        <v>51.05</v>
      </c>
      <c r="I120" s="24">
        <v>0.5</v>
      </c>
      <c r="J120" s="24"/>
      <c r="K120" s="24">
        <f t="shared" si="25"/>
        <v>51.55</v>
      </c>
      <c r="L120" s="24"/>
      <c r="M120" s="24">
        <v>36.4</v>
      </c>
      <c r="N120" s="24">
        <v>36.549999999999997</v>
      </c>
      <c r="O120" s="24">
        <f>+N120+M120+L120</f>
        <v>72.949999999999989</v>
      </c>
      <c r="P120" s="24">
        <f>+O120+K120</f>
        <v>124.49999999999999</v>
      </c>
      <c r="Q120" s="24"/>
      <c r="R120" s="24">
        <v>80.5</v>
      </c>
      <c r="S120" s="24">
        <f>+R120+Q120</f>
        <v>80.5</v>
      </c>
      <c r="T120" s="24">
        <f>+S120+P120</f>
        <v>205</v>
      </c>
    </row>
    <row r="121" spans="1:20" ht="12.75" customHeight="1" x14ac:dyDescent="0.2">
      <c r="A121" s="119"/>
      <c r="B121" s="71"/>
      <c r="C121" s="26" t="s">
        <v>84</v>
      </c>
      <c r="D121" s="162">
        <v>22</v>
      </c>
      <c r="E121" s="24">
        <v>4.0999999999999996</v>
      </c>
      <c r="F121" s="24">
        <v>0.8</v>
      </c>
      <c r="G121" s="24"/>
      <c r="H121" s="24">
        <f t="shared" si="24"/>
        <v>4.8999999999999995</v>
      </c>
      <c r="I121" s="24">
        <v>39.700000000000003</v>
      </c>
      <c r="J121" s="24"/>
      <c r="K121" s="24">
        <f t="shared" si="25"/>
        <v>44.6</v>
      </c>
      <c r="L121" s="24"/>
      <c r="M121" s="24">
        <v>3.35</v>
      </c>
      <c r="N121" s="24">
        <v>3.43</v>
      </c>
      <c r="O121" s="24">
        <f t="shared" si="20"/>
        <v>6.78</v>
      </c>
      <c r="P121" s="24">
        <f t="shared" si="21"/>
        <v>51.38</v>
      </c>
      <c r="Q121" s="24"/>
      <c r="R121" s="24">
        <v>2.2000000000000002</v>
      </c>
      <c r="S121" s="24">
        <f t="shared" si="22"/>
        <v>2.2000000000000002</v>
      </c>
      <c r="T121" s="24">
        <f t="shared" si="23"/>
        <v>53.580000000000005</v>
      </c>
    </row>
    <row r="122" spans="1:20" ht="12.75" customHeight="1" x14ac:dyDescent="0.2">
      <c r="A122" s="119"/>
      <c r="B122" s="71"/>
      <c r="C122" s="26" t="s">
        <v>88</v>
      </c>
      <c r="D122" s="162">
        <v>1</v>
      </c>
      <c r="E122" s="24">
        <v>50</v>
      </c>
      <c r="F122" s="24">
        <v>115</v>
      </c>
      <c r="G122" s="24"/>
      <c r="H122" s="24">
        <f t="shared" si="24"/>
        <v>165</v>
      </c>
      <c r="I122" s="24"/>
      <c r="J122" s="24"/>
      <c r="K122" s="24">
        <f t="shared" si="25"/>
        <v>165</v>
      </c>
      <c r="L122" s="24"/>
      <c r="M122" s="24"/>
      <c r="N122" s="24">
        <v>35</v>
      </c>
      <c r="O122" s="24">
        <f t="shared" si="20"/>
        <v>35</v>
      </c>
      <c r="P122" s="24">
        <f t="shared" si="21"/>
        <v>200</v>
      </c>
      <c r="Q122" s="24"/>
      <c r="R122" s="24"/>
      <c r="S122" s="24">
        <f t="shared" si="22"/>
        <v>0</v>
      </c>
      <c r="T122" s="24">
        <f t="shared" si="23"/>
        <v>200</v>
      </c>
    </row>
    <row r="123" spans="1:20" ht="12.75" customHeight="1" x14ac:dyDescent="0.2">
      <c r="A123" s="119"/>
      <c r="B123" s="87"/>
      <c r="C123" s="26" t="s">
        <v>293</v>
      </c>
      <c r="D123" s="162">
        <v>2</v>
      </c>
      <c r="E123" s="24"/>
      <c r="F123" s="24"/>
      <c r="G123" s="24"/>
      <c r="H123" s="24">
        <f t="shared" si="24"/>
        <v>0</v>
      </c>
      <c r="I123" s="24">
        <v>0.5</v>
      </c>
      <c r="J123" s="24"/>
      <c r="K123" s="24">
        <f t="shared" si="25"/>
        <v>0.5</v>
      </c>
      <c r="L123" s="24"/>
      <c r="M123" s="24">
        <v>2</v>
      </c>
      <c r="N123" s="24">
        <v>9.5</v>
      </c>
      <c r="O123" s="24">
        <f t="shared" si="20"/>
        <v>11.5</v>
      </c>
      <c r="P123" s="24">
        <f t="shared" si="21"/>
        <v>12</v>
      </c>
      <c r="Q123" s="24"/>
      <c r="R123" s="24"/>
      <c r="S123" s="24">
        <f t="shared" si="22"/>
        <v>0</v>
      </c>
      <c r="T123" s="24">
        <f t="shared" si="23"/>
        <v>12</v>
      </c>
    </row>
    <row r="124" spans="1:20" ht="12.75" customHeight="1" x14ac:dyDescent="0.2">
      <c r="A124" s="119"/>
      <c r="B124" s="71" t="s">
        <v>91</v>
      </c>
      <c r="C124" s="26" t="s">
        <v>91</v>
      </c>
      <c r="D124" s="162">
        <v>12</v>
      </c>
      <c r="E124" s="24"/>
      <c r="F124" s="24">
        <v>2.2999999999999998</v>
      </c>
      <c r="G124" s="24"/>
      <c r="H124" s="24">
        <f t="shared" si="24"/>
        <v>2.2999999999999998</v>
      </c>
      <c r="I124" s="24">
        <v>9</v>
      </c>
      <c r="J124" s="24"/>
      <c r="K124" s="24">
        <f t="shared" si="25"/>
        <v>11.3</v>
      </c>
      <c r="L124" s="24">
        <v>1</v>
      </c>
      <c r="M124" s="24">
        <v>18.2</v>
      </c>
      <c r="N124" s="24">
        <v>42.9</v>
      </c>
      <c r="O124" s="24">
        <f t="shared" si="20"/>
        <v>62.099999999999994</v>
      </c>
      <c r="P124" s="24">
        <f t="shared" si="21"/>
        <v>73.399999999999991</v>
      </c>
      <c r="Q124" s="24"/>
      <c r="R124" s="24"/>
      <c r="S124" s="24">
        <f t="shared" si="22"/>
        <v>0</v>
      </c>
      <c r="T124" s="24">
        <f t="shared" si="23"/>
        <v>73.399999999999991</v>
      </c>
    </row>
    <row r="125" spans="1:20" ht="12.75" customHeight="1" x14ac:dyDescent="0.2">
      <c r="A125" s="119"/>
      <c r="B125" s="71"/>
      <c r="C125" s="26" t="s">
        <v>109</v>
      </c>
      <c r="D125" s="162">
        <v>4</v>
      </c>
      <c r="E125" s="24"/>
      <c r="F125" s="24"/>
      <c r="G125" s="24"/>
      <c r="H125" s="24">
        <f t="shared" si="24"/>
        <v>0</v>
      </c>
      <c r="I125" s="24">
        <v>1.1499999999999999</v>
      </c>
      <c r="J125" s="24"/>
      <c r="K125" s="24">
        <f t="shared" si="25"/>
        <v>1.1499999999999999</v>
      </c>
      <c r="L125" s="24"/>
      <c r="M125" s="24">
        <v>4.0199999999999996</v>
      </c>
      <c r="N125" s="24">
        <v>2.61</v>
      </c>
      <c r="O125" s="24">
        <f t="shared" si="20"/>
        <v>6.629999999999999</v>
      </c>
      <c r="P125" s="24">
        <f t="shared" si="21"/>
        <v>7.7799999999999994</v>
      </c>
      <c r="Q125" s="24"/>
      <c r="R125" s="24"/>
      <c r="S125" s="24">
        <f t="shared" si="22"/>
        <v>0</v>
      </c>
      <c r="T125" s="24">
        <f t="shared" si="23"/>
        <v>7.7799999999999994</v>
      </c>
    </row>
    <row r="126" spans="1:20" ht="12.75" customHeight="1" x14ac:dyDescent="0.2">
      <c r="A126" s="119"/>
      <c r="B126" s="71"/>
      <c r="C126" s="26" t="s">
        <v>83</v>
      </c>
      <c r="D126" s="162">
        <v>2</v>
      </c>
      <c r="E126" s="24"/>
      <c r="F126" s="24"/>
      <c r="G126" s="24"/>
      <c r="H126" s="24">
        <f t="shared" si="24"/>
        <v>0</v>
      </c>
      <c r="I126" s="24">
        <v>0.2</v>
      </c>
      <c r="J126" s="24"/>
      <c r="K126" s="24">
        <f t="shared" si="25"/>
        <v>0.2</v>
      </c>
      <c r="L126" s="24">
        <v>5</v>
      </c>
      <c r="M126" s="24">
        <v>16</v>
      </c>
      <c r="N126" s="24">
        <v>20.8</v>
      </c>
      <c r="O126" s="24">
        <f t="shared" si="20"/>
        <v>41.8</v>
      </c>
      <c r="P126" s="24">
        <f t="shared" si="21"/>
        <v>42</v>
      </c>
      <c r="Q126" s="24"/>
      <c r="R126" s="24"/>
      <c r="S126" s="24">
        <f t="shared" si="22"/>
        <v>0</v>
      </c>
      <c r="T126" s="24">
        <f t="shared" si="23"/>
        <v>42</v>
      </c>
    </row>
    <row r="127" spans="1:20" ht="12.75" customHeight="1" x14ac:dyDescent="0.2">
      <c r="A127" s="119"/>
      <c r="B127" s="71"/>
      <c r="C127" s="26" t="s">
        <v>92</v>
      </c>
      <c r="D127" s="162">
        <v>5</v>
      </c>
      <c r="E127" s="24"/>
      <c r="F127" s="24"/>
      <c r="G127" s="24"/>
      <c r="H127" s="24">
        <f t="shared" si="24"/>
        <v>0</v>
      </c>
      <c r="I127" s="24"/>
      <c r="J127" s="24"/>
      <c r="K127" s="24">
        <f t="shared" si="25"/>
        <v>0</v>
      </c>
      <c r="L127" s="24"/>
      <c r="M127" s="24">
        <v>2.98</v>
      </c>
      <c r="N127" s="24">
        <v>2.37</v>
      </c>
      <c r="O127" s="24">
        <f t="shared" si="20"/>
        <v>5.35</v>
      </c>
      <c r="P127" s="24">
        <f t="shared" si="21"/>
        <v>5.35</v>
      </c>
      <c r="Q127" s="24"/>
      <c r="R127" s="24"/>
      <c r="S127" s="24">
        <f t="shared" si="22"/>
        <v>0</v>
      </c>
      <c r="T127" s="24">
        <f t="shared" si="23"/>
        <v>5.35</v>
      </c>
    </row>
    <row r="128" spans="1:20" ht="12.75" customHeight="1" x14ac:dyDescent="0.2">
      <c r="A128" s="119"/>
      <c r="B128" s="71"/>
      <c r="C128" s="26" t="s">
        <v>95</v>
      </c>
      <c r="D128" s="162">
        <v>15</v>
      </c>
      <c r="E128" s="24">
        <v>0.3</v>
      </c>
      <c r="F128" s="24"/>
      <c r="G128" s="24"/>
      <c r="H128" s="24">
        <f t="shared" si="24"/>
        <v>0.3</v>
      </c>
      <c r="I128" s="24">
        <v>0.7</v>
      </c>
      <c r="J128" s="24"/>
      <c r="K128" s="24">
        <f t="shared" si="25"/>
        <v>1</v>
      </c>
      <c r="L128" s="24">
        <v>4</v>
      </c>
      <c r="M128" s="24">
        <v>10.75</v>
      </c>
      <c r="N128" s="24">
        <v>27.25</v>
      </c>
      <c r="O128" s="24">
        <f>+N128+M128+L128</f>
        <v>42</v>
      </c>
      <c r="P128" s="24">
        <f>+O128+K128</f>
        <v>43</v>
      </c>
      <c r="Q128" s="24">
        <v>0.3</v>
      </c>
      <c r="R128" s="24">
        <v>3.2</v>
      </c>
      <c r="S128" s="24">
        <f>+R128+Q128</f>
        <v>3.5</v>
      </c>
      <c r="T128" s="24">
        <f>+S128+P128</f>
        <v>46.5</v>
      </c>
    </row>
    <row r="129" spans="1:20" ht="12.75" customHeight="1" x14ac:dyDescent="0.2">
      <c r="A129" s="119"/>
      <c r="B129" s="71"/>
      <c r="C129" s="26" t="s">
        <v>99</v>
      </c>
      <c r="D129" s="162">
        <v>5</v>
      </c>
      <c r="E129" s="24">
        <v>0.5</v>
      </c>
      <c r="F129" s="24"/>
      <c r="G129" s="24"/>
      <c r="H129" s="24">
        <f t="shared" si="24"/>
        <v>0.5</v>
      </c>
      <c r="I129" s="24">
        <v>1.2</v>
      </c>
      <c r="J129" s="24"/>
      <c r="K129" s="24">
        <f t="shared" si="25"/>
        <v>1.7</v>
      </c>
      <c r="L129" s="24"/>
      <c r="M129" s="24">
        <v>3</v>
      </c>
      <c r="N129" s="24">
        <v>9.5</v>
      </c>
      <c r="O129" s="24">
        <f t="shared" si="20"/>
        <v>12.5</v>
      </c>
      <c r="P129" s="24">
        <f t="shared" si="21"/>
        <v>14.2</v>
      </c>
      <c r="Q129" s="24">
        <v>9</v>
      </c>
      <c r="R129" s="24">
        <v>3</v>
      </c>
      <c r="S129" s="24">
        <f t="shared" si="22"/>
        <v>12</v>
      </c>
      <c r="T129" s="24">
        <f t="shared" si="23"/>
        <v>26.2</v>
      </c>
    </row>
    <row r="130" spans="1:20" ht="12.75" customHeight="1" x14ac:dyDescent="0.2">
      <c r="A130" s="119"/>
      <c r="B130" s="71"/>
      <c r="C130" s="26" t="s">
        <v>104</v>
      </c>
      <c r="D130" s="162">
        <v>32</v>
      </c>
      <c r="E130" s="24">
        <v>572</v>
      </c>
      <c r="F130" s="24">
        <v>350.2</v>
      </c>
      <c r="G130" s="24"/>
      <c r="H130" s="24">
        <f t="shared" si="24"/>
        <v>922.2</v>
      </c>
      <c r="I130" s="24">
        <v>3</v>
      </c>
      <c r="J130" s="24"/>
      <c r="K130" s="24">
        <f t="shared" si="25"/>
        <v>925.2</v>
      </c>
      <c r="L130" s="24">
        <v>20</v>
      </c>
      <c r="M130" s="24">
        <v>240.5</v>
      </c>
      <c r="N130" s="24">
        <v>477.33</v>
      </c>
      <c r="O130" s="24">
        <f t="shared" si="20"/>
        <v>737.82999999999993</v>
      </c>
      <c r="P130" s="24">
        <f t="shared" si="21"/>
        <v>1663.03</v>
      </c>
      <c r="Q130" s="24">
        <v>9</v>
      </c>
      <c r="R130" s="24">
        <v>82</v>
      </c>
      <c r="S130" s="24">
        <f t="shared" si="22"/>
        <v>91</v>
      </c>
      <c r="T130" s="24">
        <f t="shared" si="23"/>
        <v>1754.03</v>
      </c>
    </row>
    <row r="131" spans="1:20" ht="12.75" customHeight="1" x14ac:dyDescent="0.2">
      <c r="A131" s="119"/>
      <c r="B131" s="87"/>
      <c r="C131" s="26" t="s">
        <v>108</v>
      </c>
      <c r="D131" s="162">
        <v>3</v>
      </c>
      <c r="E131" s="24"/>
      <c r="F131" s="24"/>
      <c r="G131" s="24"/>
      <c r="H131" s="24">
        <f t="shared" si="24"/>
        <v>0</v>
      </c>
      <c r="I131" s="24"/>
      <c r="J131" s="24"/>
      <c r="K131" s="24">
        <f t="shared" si="25"/>
        <v>0</v>
      </c>
      <c r="L131" s="24"/>
      <c r="M131" s="24">
        <v>2</v>
      </c>
      <c r="N131" s="24">
        <v>0.21</v>
      </c>
      <c r="O131" s="24">
        <f t="shared" si="20"/>
        <v>2.21</v>
      </c>
      <c r="P131" s="24">
        <f t="shared" si="21"/>
        <v>2.21</v>
      </c>
      <c r="Q131" s="24">
        <v>2</v>
      </c>
      <c r="R131" s="24">
        <v>0.5</v>
      </c>
      <c r="S131" s="24">
        <f t="shared" si="22"/>
        <v>2.5</v>
      </c>
      <c r="T131" s="24">
        <f t="shared" si="23"/>
        <v>4.71</v>
      </c>
    </row>
    <row r="132" spans="1:20" ht="12.75" customHeight="1" x14ac:dyDescent="0.2">
      <c r="A132" s="119"/>
      <c r="B132" s="71" t="s">
        <v>82</v>
      </c>
      <c r="C132" s="26" t="s">
        <v>82</v>
      </c>
      <c r="D132" s="162">
        <v>9</v>
      </c>
      <c r="E132" s="24">
        <v>110</v>
      </c>
      <c r="F132" s="24">
        <v>158.30000000000001</v>
      </c>
      <c r="G132" s="24"/>
      <c r="H132" s="24">
        <f t="shared" si="24"/>
        <v>268.3</v>
      </c>
      <c r="I132" s="24">
        <v>20.3</v>
      </c>
      <c r="J132" s="24"/>
      <c r="K132" s="24">
        <f t="shared" si="25"/>
        <v>288.60000000000002</v>
      </c>
      <c r="L132" s="24"/>
      <c r="M132" s="24">
        <v>83.3</v>
      </c>
      <c r="N132" s="24">
        <v>125.4</v>
      </c>
      <c r="O132" s="24">
        <f t="shared" si="20"/>
        <v>208.7</v>
      </c>
      <c r="P132" s="24">
        <f t="shared" si="21"/>
        <v>497.3</v>
      </c>
      <c r="Q132" s="24">
        <v>20</v>
      </c>
      <c r="R132" s="24"/>
      <c r="S132" s="24">
        <f t="shared" si="22"/>
        <v>20</v>
      </c>
      <c r="T132" s="24">
        <f t="shared" si="23"/>
        <v>517.29999999999995</v>
      </c>
    </row>
    <row r="133" spans="1:20" ht="12.75" customHeight="1" x14ac:dyDescent="0.2">
      <c r="A133" s="119"/>
      <c r="B133" s="71"/>
      <c r="C133" s="26" t="s">
        <v>87</v>
      </c>
      <c r="D133" s="162">
        <v>5</v>
      </c>
      <c r="E133" s="24"/>
      <c r="F133" s="24">
        <v>0.5</v>
      </c>
      <c r="G133" s="24">
        <v>0.5</v>
      </c>
      <c r="H133" s="24">
        <f t="shared" si="24"/>
        <v>1</v>
      </c>
      <c r="I133" s="24">
        <v>1.6</v>
      </c>
      <c r="J133" s="24"/>
      <c r="K133" s="24">
        <f t="shared" si="25"/>
        <v>2.6</v>
      </c>
      <c r="L133" s="24"/>
      <c r="M133" s="24">
        <v>2.21</v>
      </c>
      <c r="N133" s="24">
        <v>2.1</v>
      </c>
      <c r="O133" s="24">
        <f t="shared" si="20"/>
        <v>4.3100000000000005</v>
      </c>
      <c r="P133" s="24">
        <f t="shared" si="21"/>
        <v>6.91</v>
      </c>
      <c r="Q133" s="24"/>
      <c r="R133" s="24">
        <v>0.5</v>
      </c>
      <c r="S133" s="24">
        <f t="shared" si="22"/>
        <v>0.5</v>
      </c>
      <c r="T133" s="24">
        <f t="shared" si="23"/>
        <v>7.41</v>
      </c>
    </row>
    <row r="134" spans="1:20" ht="12.75" customHeight="1" x14ac:dyDescent="0.2">
      <c r="A134" s="119"/>
      <c r="B134" s="71"/>
      <c r="C134" s="165" t="s">
        <v>97</v>
      </c>
      <c r="D134" s="160">
        <v>3</v>
      </c>
      <c r="E134" s="25"/>
      <c r="F134" s="25">
        <v>0.8</v>
      </c>
      <c r="G134" s="25"/>
      <c r="H134" s="25">
        <f t="shared" si="24"/>
        <v>0.8</v>
      </c>
      <c r="I134" s="25">
        <v>4.5</v>
      </c>
      <c r="J134" s="25"/>
      <c r="K134" s="25">
        <f t="shared" si="25"/>
        <v>5.3</v>
      </c>
      <c r="L134" s="25"/>
      <c r="M134" s="25">
        <v>2.2000000000000002</v>
      </c>
      <c r="N134" s="25">
        <v>1.5</v>
      </c>
      <c r="O134" s="25">
        <f>+N134+M134+L134</f>
        <v>3.7</v>
      </c>
      <c r="P134" s="25">
        <f>+O134+K134</f>
        <v>9</v>
      </c>
      <c r="Q134" s="25"/>
      <c r="R134" s="25">
        <v>0.5</v>
      </c>
      <c r="S134" s="25">
        <f>+R134+Q134</f>
        <v>0.5</v>
      </c>
      <c r="T134" s="25">
        <f>+S134+P134</f>
        <v>9.5</v>
      </c>
    </row>
    <row r="135" spans="1:20" ht="12.75" customHeight="1" x14ac:dyDescent="0.25">
      <c r="A135" s="230" t="s">
        <v>0</v>
      </c>
      <c r="B135" s="231"/>
      <c r="C135" s="232" t="s">
        <v>0</v>
      </c>
      <c r="D135" s="53">
        <f>SUM(D105:D134)</f>
        <v>322</v>
      </c>
      <c r="E135" s="54">
        <f>SUM(E105:E134)</f>
        <v>1160.4000000000001</v>
      </c>
      <c r="F135" s="54">
        <f>SUM(F105:F134)</f>
        <v>632.79999999999995</v>
      </c>
      <c r="G135" s="54">
        <f>SUM(G105:G134)</f>
        <v>91.86</v>
      </c>
      <c r="H135" s="54">
        <f t="shared" si="24"/>
        <v>1885.06</v>
      </c>
      <c r="I135" s="54">
        <f>SUM(I105:I134)</f>
        <v>105.15</v>
      </c>
      <c r="J135" s="54">
        <f>SUM(J105:J134)</f>
        <v>0.01</v>
      </c>
      <c r="K135" s="54">
        <f t="shared" si="25"/>
        <v>1990.22</v>
      </c>
      <c r="L135" s="54">
        <f>SUM(L105:L134)</f>
        <v>431.96000000000004</v>
      </c>
      <c r="M135" s="54">
        <f>SUM(M105:M134)</f>
        <v>1101.6500000000003</v>
      </c>
      <c r="N135" s="54">
        <f>SUM(N105:N134)</f>
        <v>1953.4199999999998</v>
      </c>
      <c r="O135" s="54">
        <f t="shared" si="20"/>
        <v>3487.03</v>
      </c>
      <c r="P135" s="54">
        <f t="shared" si="21"/>
        <v>5477.25</v>
      </c>
      <c r="Q135" s="54">
        <f>SUM(Q105:Q134)</f>
        <v>42.3</v>
      </c>
      <c r="R135" s="54">
        <f>SUM(R105:R134)</f>
        <v>227.59999999999997</v>
      </c>
      <c r="S135" s="54">
        <f t="shared" si="22"/>
        <v>269.89999999999998</v>
      </c>
      <c r="T135" s="55">
        <f t="shared" si="23"/>
        <v>5747.15</v>
      </c>
    </row>
    <row r="136" spans="1:20" ht="12.75" customHeight="1" x14ac:dyDescent="0.2">
      <c r="A136" s="166" t="s">
        <v>7</v>
      </c>
      <c r="B136" s="35" t="s">
        <v>426</v>
      </c>
      <c r="C136" s="161" t="s">
        <v>123</v>
      </c>
      <c r="D136" s="153">
        <v>113</v>
      </c>
      <c r="E136" s="154">
        <v>3</v>
      </c>
      <c r="F136" s="154">
        <v>1.05</v>
      </c>
      <c r="G136" s="154"/>
      <c r="H136" s="154">
        <f t="shared" si="24"/>
        <v>4.05</v>
      </c>
      <c r="I136" s="154">
        <v>29.49</v>
      </c>
      <c r="J136" s="154"/>
      <c r="K136" s="154">
        <f t="shared" si="25"/>
        <v>33.54</v>
      </c>
      <c r="L136" s="154">
        <v>20</v>
      </c>
      <c r="M136" s="154">
        <v>191.64</v>
      </c>
      <c r="N136" s="154">
        <v>87.74</v>
      </c>
      <c r="O136" s="154">
        <f>+N136+M136+L136</f>
        <v>299.38</v>
      </c>
      <c r="P136" s="154">
        <f>+O136+K136</f>
        <v>332.92</v>
      </c>
      <c r="Q136" s="154">
        <v>6.58</v>
      </c>
      <c r="R136" s="154">
        <v>5.36</v>
      </c>
      <c r="S136" s="154">
        <f>+R136+Q136</f>
        <v>11.940000000000001</v>
      </c>
      <c r="T136" s="154">
        <f>+S136+P136</f>
        <v>344.86</v>
      </c>
    </row>
    <row r="137" spans="1:20" ht="12.75" customHeight="1" x14ac:dyDescent="0.2">
      <c r="A137" s="167"/>
      <c r="B137" s="35"/>
      <c r="C137" s="26" t="s">
        <v>140</v>
      </c>
      <c r="D137" s="162">
        <v>9</v>
      </c>
      <c r="E137" s="24">
        <v>0.8</v>
      </c>
      <c r="F137" s="24"/>
      <c r="G137" s="24"/>
      <c r="H137" s="24">
        <f t="shared" si="24"/>
        <v>0.8</v>
      </c>
      <c r="I137" s="24">
        <v>0.05</v>
      </c>
      <c r="J137" s="24"/>
      <c r="K137" s="24">
        <f t="shared" si="25"/>
        <v>0.85000000000000009</v>
      </c>
      <c r="L137" s="24">
        <v>0.5</v>
      </c>
      <c r="M137" s="24">
        <v>0.43</v>
      </c>
      <c r="N137" s="24">
        <v>0.4</v>
      </c>
      <c r="O137" s="24">
        <f t="shared" si="20"/>
        <v>1.33</v>
      </c>
      <c r="P137" s="24">
        <f t="shared" si="21"/>
        <v>2.1800000000000002</v>
      </c>
      <c r="Q137" s="24"/>
      <c r="R137" s="24">
        <v>5</v>
      </c>
      <c r="S137" s="24">
        <f t="shared" si="22"/>
        <v>5</v>
      </c>
      <c r="T137" s="24">
        <f t="shared" si="23"/>
        <v>7.18</v>
      </c>
    </row>
    <row r="138" spans="1:20" ht="12.75" customHeight="1" x14ac:dyDescent="0.2">
      <c r="A138" s="167"/>
      <c r="B138" s="35"/>
      <c r="C138" s="26" t="s">
        <v>141</v>
      </c>
      <c r="D138" s="162">
        <v>10</v>
      </c>
      <c r="E138" s="24">
        <v>1.5</v>
      </c>
      <c r="F138" s="24">
        <v>0.3</v>
      </c>
      <c r="G138" s="24"/>
      <c r="H138" s="24">
        <f t="shared" si="24"/>
        <v>1.8</v>
      </c>
      <c r="I138" s="24"/>
      <c r="J138" s="24"/>
      <c r="K138" s="24">
        <f t="shared" si="25"/>
        <v>1.8</v>
      </c>
      <c r="L138" s="24"/>
      <c r="M138" s="24">
        <v>7.22</v>
      </c>
      <c r="N138" s="24">
        <v>2.8</v>
      </c>
      <c r="O138" s="24">
        <f t="shared" si="20"/>
        <v>10.02</v>
      </c>
      <c r="P138" s="24">
        <f t="shared" si="21"/>
        <v>11.82</v>
      </c>
      <c r="Q138" s="24"/>
      <c r="R138" s="24">
        <v>0.6</v>
      </c>
      <c r="S138" s="24">
        <f t="shared" si="22"/>
        <v>0.6</v>
      </c>
      <c r="T138" s="24">
        <f t="shared" si="23"/>
        <v>12.42</v>
      </c>
    </row>
    <row r="139" spans="1:20" ht="12.75" customHeight="1" x14ac:dyDescent="0.2">
      <c r="A139" s="167"/>
      <c r="B139" s="35"/>
      <c r="C139" s="26" t="s">
        <v>147</v>
      </c>
      <c r="D139" s="162">
        <v>13</v>
      </c>
      <c r="E139" s="24">
        <v>6.03</v>
      </c>
      <c r="F139" s="24">
        <v>115.7</v>
      </c>
      <c r="G139" s="24"/>
      <c r="H139" s="24">
        <f t="shared" si="24"/>
        <v>121.73</v>
      </c>
      <c r="I139" s="24"/>
      <c r="J139" s="24"/>
      <c r="K139" s="24">
        <f t="shared" si="25"/>
        <v>121.73</v>
      </c>
      <c r="L139" s="24"/>
      <c r="M139" s="24">
        <v>72.239999999999995</v>
      </c>
      <c r="N139" s="24">
        <v>61.85</v>
      </c>
      <c r="O139" s="24">
        <f t="shared" si="20"/>
        <v>134.09</v>
      </c>
      <c r="P139" s="24">
        <f t="shared" si="21"/>
        <v>255.82</v>
      </c>
      <c r="Q139" s="24"/>
      <c r="R139" s="24">
        <v>121.8</v>
      </c>
      <c r="S139" s="24">
        <f t="shared" si="22"/>
        <v>121.8</v>
      </c>
      <c r="T139" s="24">
        <f t="shared" si="23"/>
        <v>377.62</v>
      </c>
    </row>
    <row r="140" spans="1:20" ht="12.75" customHeight="1" x14ac:dyDescent="0.2">
      <c r="A140" s="167"/>
      <c r="B140" s="35"/>
      <c r="C140" s="26" t="s">
        <v>137</v>
      </c>
      <c r="D140" s="162">
        <v>5</v>
      </c>
      <c r="E140" s="24"/>
      <c r="F140" s="24">
        <v>2</v>
      </c>
      <c r="G140" s="24"/>
      <c r="H140" s="24">
        <f t="shared" si="24"/>
        <v>2</v>
      </c>
      <c r="I140" s="24"/>
      <c r="J140" s="24"/>
      <c r="K140" s="24">
        <f t="shared" si="25"/>
        <v>2</v>
      </c>
      <c r="L140" s="24"/>
      <c r="M140" s="24">
        <v>120</v>
      </c>
      <c r="N140" s="24">
        <v>17</v>
      </c>
      <c r="O140" s="24">
        <f t="shared" si="20"/>
        <v>137</v>
      </c>
      <c r="P140" s="24">
        <f t="shared" si="21"/>
        <v>139</v>
      </c>
      <c r="Q140" s="24"/>
      <c r="R140" s="24">
        <v>10</v>
      </c>
      <c r="S140" s="24">
        <f t="shared" si="22"/>
        <v>10</v>
      </c>
      <c r="T140" s="24">
        <f t="shared" si="23"/>
        <v>149</v>
      </c>
    </row>
    <row r="141" spans="1:20" ht="12.75" customHeight="1" x14ac:dyDescent="0.2">
      <c r="A141" s="167"/>
      <c r="B141" s="35"/>
      <c r="C141" s="26" t="s">
        <v>148</v>
      </c>
      <c r="D141" s="162">
        <v>9</v>
      </c>
      <c r="E141" s="24">
        <v>0.06</v>
      </c>
      <c r="F141" s="24">
        <v>249.49</v>
      </c>
      <c r="G141" s="24">
        <v>878.92</v>
      </c>
      <c r="H141" s="24">
        <f t="shared" si="24"/>
        <v>1128.4699999999998</v>
      </c>
      <c r="I141" s="24">
        <v>404.1</v>
      </c>
      <c r="J141" s="24"/>
      <c r="K141" s="24">
        <f t="shared" si="25"/>
        <v>1532.5699999999997</v>
      </c>
      <c r="L141" s="24">
        <v>1005.6</v>
      </c>
      <c r="M141" s="24">
        <v>166.17</v>
      </c>
      <c r="N141" s="24"/>
      <c r="O141" s="24">
        <f t="shared" si="20"/>
        <v>1171.77</v>
      </c>
      <c r="P141" s="24">
        <f t="shared" si="21"/>
        <v>2704.3399999999997</v>
      </c>
      <c r="Q141" s="24"/>
      <c r="R141" s="24"/>
      <c r="S141" s="24">
        <f t="shared" si="22"/>
        <v>0</v>
      </c>
      <c r="T141" s="24">
        <f t="shared" si="23"/>
        <v>2704.3399999999997</v>
      </c>
    </row>
    <row r="142" spans="1:20" ht="12.75" customHeight="1" x14ac:dyDescent="0.2">
      <c r="A142" s="167"/>
      <c r="B142" s="35"/>
      <c r="C142" s="26" t="s">
        <v>117</v>
      </c>
      <c r="D142" s="162">
        <v>24</v>
      </c>
      <c r="E142" s="24">
        <v>137.16</v>
      </c>
      <c r="F142" s="24">
        <v>2663.99</v>
      </c>
      <c r="G142" s="24"/>
      <c r="H142" s="24">
        <f t="shared" si="24"/>
        <v>2801.1499999999996</v>
      </c>
      <c r="I142" s="24">
        <v>9.92</v>
      </c>
      <c r="J142" s="24"/>
      <c r="K142" s="24">
        <f t="shared" si="25"/>
        <v>2811.0699999999997</v>
      </c>
      <c r="L142" s="24">
        <v>0.32</v>
      </c>
      <c r="M142" s="24">
        <v>680.38</v>
      </c>
      <c r="N142" s="24">
        <v>20.420000000000002</v>
      </c>
      <c r="O142" s="24">
        <f t="shared" si="20"/>
        <v>701.12</v>
      </c>
      <c r="P142" s="24">
        <f t="shared" si="21"/>
        <v>3512.1899999999996</v>
      </c>
      <c r="Q142" s="24">
        <v>3.9</v>
      </c>
      <c r="R142" s="24">
        <v>19.670000000000002</v>
      </c>
      <c r="S142" s="24">
        <f t="shared" si="22"/>
        <v>23.57</v>
      </c>
      <c r="T142" s="24">
        <f t="shared" si="23"/>
        <v>3535.7599999999998</v>
      </c>
    </row>
    <row r="143" spans="1:20" ht="12.75" customHeight="1" x14ac:dyDescent="0.2">
      <c r="A143" s="167"/>
      <c r="B143" s="35"/>
      <c r="C143" s="26" t="s">
        <v>149</v>
      </c>
      <c r="D143" s="162">
        <v>3</v>
      </c>
      <c r="E143" s="24"/>
      <c r="F143" s="24"/>
      <c r="G143" s="24"/>
      <c r="H143" s="24">
        <f t="shared" si="24"/>
        <v>0</v>
      </c>
      <c r="I143" s="24"/>
      <c r="J143" s="24"/>
      <c r="K143" s="24">
        <f t="shared" si="25"/>
        <v>0</v>
      </c>
      <c r="L143" s="24"/>
      <c r="M143" s="24">
        <v>1.31</v>
      </c>
      <c r="N143" s="24">
        <v>1</v>
      </c>
      <c r="O143" s="24">
        <f t="shared" si="20"/>
        <v>2.31</v>
      </c>
      <c r="P143" s="24">
        <f t="shared" si="21"/>
        <v>2.31</v>
      </c>
      <c r="Q143" s="24"/>
      <c r="R143" s="24">
        <v>1.2</v>
      </c>
      <c r="S143" s="24">
        <f t="shared" si="22"/>
        <v>1.2</v>
      </c>
      <c r="T143" s="24">
        <f t="shared" si="23"/>
        <v>3.51</v>
      </c>
    </row>
    <row r="144" spans="1:20" ht="12.75" customHeight="1" x14ac:dyDescent="0.2">
      <c r="A144" s="167"/>
      <c r="B144" s="35"/>
      <c r="C144" s="26" t="s">
        <v>125</v>
      </c>
      <c r="D144" s="162">
        <v>8</v>
      </c>
      <c r="E144" s="24">
        <v>3</v>
      </c>
      <c r="F144" s="24">
        <v>3</v>
      </c>
      <c r="G144" s="24"/>
      <c r="H144" s="24">
        <f t="shared" si="24"/>
        <v>6</v>
      </c>
      <c r="I144" s="24"/>
      <c r="J144" s="24"/>
      <c r="K144" s="24">
        <f t="shared" si="25"/>
        <v>6</v>
      </c>
      <c r="L144" s="24">
        <v>1</v>
      </c>
      <c r="M144" s="24">
        <v>1.51</v>
      </c>
      <c r="N144" s="24">
        <v>3.01</v>
      </c>
      <c r="O144" s="24">
        <f t="shared" si="20"/>
        <v>5.52</v>
      </c>
      <c r="P144" s="24">
        <f t="shared" si="21"/>
        <v>11.52</v>
      </c>
      <c r="Q144" s="24">
        <v>82</v>
      </c>
      <c r="R144" s="24">
        <v>1</v>
      </c>
      <c r="S144" s="24">
        <f t="shared" si="22"/>
        <v>83</v>
      </c>
      <c r="T144" s="24">
        <f t="shared" si="23"/>
        <v>94.52</v>
      </c>
    </row>
    <row r="145" spans="1:20" ht="12.75" customHeight="1" x14ac:dyDescent="0.2">
      <c r="A145" s="167"/>
      <c r="B145" s="35"/>
      <c r="C145" s="26" t="s">
        <v>161</v>
      </c>
      <c r="D145" s="162">
        <v>20</v>
      </c>
      <c r="E145" s="24">
        <v>0.03</v>
      </c>
      <c r="F145" s="24">
        <v>1.2</v>
      </c>
      <c r="G145" s="24"/>
      <c r="H145" s="24">
        <f t="shared" si="24"/>
        <v>1.23</v>
      </c>
      <c r="I145" s="24"/>
      <c r="J145" s="24"/>
      <c r="K145" s="24">
        <f t="shared" si="25"/>
        <v>1.23</v>
      </c>
      <c r="L145" s="24"/>
      <c r="M145" s="24">
        <v>0.61</v>
      </c>
      <c r="N145" s="24">
        <v>2.91</v>
      </c>
      <c r="O145" s="24">
        <f t="shared" si="20"/>
        <v>3.52</v>
      </c>
      <c r="P145" s="24">
        <f t="shared" si="21"/>
        <v>4.75</v>
      </c>
      <c r="Q145" s="24">
        <v>3.8</v>
      </c>
      <c r="R145" s="24">
        <v>9.15</v>
      </c>
      <c r="S145" s="24">
        <f t="shared" si="22"/>
        <v>12.95</v>
      </c>
      <c r="T145" s="24">
        <f t="shared" si="23"/>
        <v>17.7</v>
      </c>
    </row>
    <row r="146" spans="1:20" ht="12.75" customHeight="1" x14ac:dyDescent="0.2">
      <c r="A146" s="167"/>
      <c r="B146" s="35"/>
      <c r="C146" s="26" t="s">
        <v>138</v>
      </c>
      <c r="D146" s="162">
        <v>15</v>
      </c>
      <c r="E146" s="24">
        <v>2.02</v>
      </c>
      <c r="F146" s="24"/>
      <c r="G146" s="24">
        <v>0.01</v>
      </c>
      <c r="H146" s="24">
        <f t="shared" si="24"/>
        <v>2.0299999999999998</v>
      </c>
      <c r="I146" s="24">
        <v>0.02</v>
      </c>
      <c r="J146" s="24"/>
      <c r="K146" s="24">
        <f t="shared" si="25"/>
        <v>2.0499999999999998</v>
      </c>
      <c r="L146" s="24"/>
      <c r="M146" s="24">
        <v>2.83</v>
      </c>
      <c r="N146" s="24">
        <v>2.3199999999999998</v>
      </c>
      <c r="O146" s="24">
        <f t="shared" si="20"/>
        <v>5.15</v>
      </c>
      <c r="P146" s="24">
        <f t="shared" si="21"/>
        <v>7.2</v>
      </c>
      <c r="Q146" s="24"/>
      <c r="R146" s="24">
        <v>0.35</v>
      </c>
      <c r="S146" s="24">
        <f t="shared" si="22"/>
        <v>0.35</v>
      </c>
      <c r="T146" s="24">
        <f t="shared" si="23"/>
        <v>7.55</v>
      </c>
    </row>
    <row r="147" spans="1:20" ht="12.75" customHeight="1" x14ac:dyDescent="0.2">
      <c r="A147" s="167"/>
      <c r="B147" s="35"/>
      <c r="C147" s="26" t="s">
        <v>112</v>
      </c>
      <c r="D147" s="162">
        <v>22</v>
      </c>
      <c r="E147" s="24"/>
      <c r="F147" s="24"/>
      <c r="G147" s="24"/>
      <c r="H147" s="24">
        <f t="shared" si="24"/>
        <v>0</v>
      </c>
      <c r="I147" s="24">
        <v>0.51</v>
      </c>
      <c r="J147" s="24"/>
      <c r="K147" s="24">
        <f t="shared" si="25"/>
        <v>0.51</v>
      </c>
      <c r="L147" s="24">
        <v>1.1499999999999999</v>
      </c>
      <c r="M147" s="24">
        <v>26.1</v>
      </c>
      <c r="N147" s="24">
        <v>50.87</v>
      </c>
      <c r="O147" s="24">
        <f t="shared" si="20"/>
        <v>78.12</v>
      </c>
      <c r="P147" s="24">
        <f t="shared" si="21"/>
        <v>78.63000000000001</v>
      </c>
      <c r="Q147" s="24">
        <v>1.3</v>
      </c>
      <c r="R147" s="24">
        <v>47.3</v>
      </c>
      <c r="S147" s="24">
        <f t="shared" si="22"/>
        <v>48.599999999999994</v>
      </c>
      <c r="T147" s="24">
        <f t="shared" si="23"/>
        <v>127.23</v>
      </c>
    </row>
    <row r="148" spans="1:20" ht="12.75" customHeight="1" x14ac:dyDescent="0.2">
      <c r="A148" s="167"/>
      <c r="B148" s="35"/>
      <c r="C148" s="26" t="s">
        <v>144</v>
      </c>
      <c r="D148" s="162">
        <v>43</v>
      </c>
      <c r="E148" s="24">
        <v>7.01</v>
      </c>
      <c r="F148" s="24">
        <v>5.0199999999999996</v>
      </c>
      <c r="G148" s="24">
        <v>32.9</v>
      </c>
      <c r="H148" s="24">
        <f t="shared" si="24"/>
        <v>44.93</v>
      </c>
      <c r="I148" s="24">
        <v>136.25</v>
      </c>
      <c r="J148" s="24"/>
      <c r="K148" s="24">
        <f t="shared" si="25"/>
        <v>181.18</v>
      </c>
      <c r="L148" s="24"/>
      <c r="M148" s="24">
        <v>101.86</v>
      </c>
      <c r="N148" s="24">
        <v>216.16</v>
      </c>
      <c r="O148" s="24">
        <f t="shared" si="20"/>
        <v>318.02</v>
      </c>
      <c r="P148" s="24">
        <f t="shared" si="21"/>
        <v>499.2</v>
      </c>
      <c r="Q148" s="24">
        <v>11.45</v>
      </c>
      <c r="R148" s="24">
        <v>15</v>
      </c>
      <c r="S148" s="24">
        <f t="shared" si="22"/>
        <v>26.45</v>
      </c>
      <c r="T148" s="24">
        <f t="shared" si="23"/>
        <v>525.65</v>
      </c>
    </row>
    <row r="149" spans="1:20" ht="12.75" customHeight="1" x14ac:dyDescent="0.2">
      <c r="A149" s="167"/>
      <c r="B149" s="35"/>
      <c r="C149" s="26" t="s">
        <v>116</v>
      </c>
      <c r="D149" s="162">
        <v>26</v>
      </c>
      <c r="E149" s="24">
        <v>3.13</v>
      </c>
      <c r="F149" s="24">
        <v>0.13</v>
      </c>
      <c r="G149" s="24">
        <v>0.3</v>
      </c>
      <c r="H149" s="24">
        <f t="shared" si="24"/>
        <v>3.56</v>
      </c>
      <c r="I149" s="24">
        <v>1</v>
      </c>
      <c r="J149" s="24"/>
      <c r="K149" s="24">
        <f t="shared" si="25"/>
        <v>4.5600000000000005</v>
      </c>
      <c r="L149" s="24"/>
      <c r="M149" s="24">
        <v>1.31</v>
      </c>
      <c r="N149" s="24">
        <v>1.03</v>
      </c>
      <c r="O149" s="24">
        <f t="shared" si="20"/>
        <v>2.34</v>
      </c>
      <c r="P149" s="24">
        <f t="shared" si="21"/>
        <v>6.9</v>
      </c>
      <c r="Q149" s="24"/>
      <c r="R149" s="24">
        <v>0.6</v>
      </c>
      <c r="S149" s="24">
        <f t="shared" si="22"/>
        <v>0.6</v>
      </c>
      <c r="T149" s="24">
        <f t="shared" si="23"/>
        <v>7.5</v>
      </c>
    </row>
    <row r="150" spans="1:20" ht="12.75" customHeight="1" x14ac:dyDescent="0.2">
      <c r="A150" s="167"/>
      <c r="B150" s="35"/>
      <c r="C150" s="26" t="s">
        <v>158</v>
      </c>
      <c r="D150" s="162">
        <v>4</v>
      </c>
      <c r="E150" s="24">
        <v>0.4</v>
      </c>
      <c r="F150" s="24"/>
      <c r="G150" s="24"/>
      <c r="H150" s="24">
        <f t="shared" si="24"/>
        <v>0.4</v>
      </c>
      <c r="I150" s="24"/>
      <c r="J150" s="24"/>
      <c r="K150" s="24">
        <f t="shared" si="25"/>
        <v>0.4</v>
      </c>
      <c r="L150" s="24"/>
      <c r="M150" s="24">
        <v>1.6</v>
      </c>
      <c r="N150" s="24"/>
      <c r="O150" s="24">
        <f t="shared" si="20"/>
        <v>1.6</v>
      </c>
      <c r="P150" s="24">
        <f t="shared" si="21"/>
        <v>2</v>
      </c>
      <c r="Q150" s="24"/>
      <c r="R150" s="24"/>
      <c r="S150" s="24">
        <f t="shared" si="22"/>
        <v>0</v>
      </c>
      <c r="T150" s="24">
        <f t="shared" si="23"/>
        <v>2</v>
      </c>
    </row>
    <row r="151" spans="1:20" ht="12.75" customHeight="1" x14ac:dyDescent="0.2">
      <c r="A151" s="167"/>
      <c r="B151" s="35"/>
      <c r="C151" s="26" t="s">
        <v>146</v>
      </c>
      <c r="D151" s="162">
        <v>15</v>
      </c>
      <c r="E151" s="24"/>
      <c r="F151" s="24">
        <v>405.1</v>
      </c>
      <c r="G151" s="24">
        <v>53.25</v>
      </c>
      <c r="H151" s="24">
        <f t="shared" si="24"/>
        <v>458.35</v>
      </c>
      <c r="I151" s="24">
        <v>115.03</v>
      </c>
      <c r="J151" s="24"/>
      <c r="K151" s="24">
        <f t="shared" si="25"/>
        <v>573.38</v>
      </c>
      <c r="L151" s="24">
        <v>25</v>
      </c>
      <c r="M151" s="24">
        <v>82.69</v>
      </c>
      <c r="N151" s="24">
        <v>114.15</v>
      </c>
      <c r="O151" s="24">
        <f t="shared" si="20"/>
        <v>221.84</v>
      </c>
      <c r="P151" s="24">
        <f t="shared" si="21"/>
        <v>795.22</v>
      </c>
      <c r="Q151" s="24">
        <v>15</v>
      </c>
      <c r="R151" s="24">
        <v>2.0299999999999998</v>
      </c>
      <c r="S151" s="24">
        <f t="shared" si="22"/>
        <v>17.03</v>
      </c>
      <c r="T151" s="24">
        <f t="shared" si="23"/>
        <v>812.25</v>
      </c>
    </row>
    <row r="152" spans="1:20" ht="12.75" customHeight="1" x14ac:dyDescent="0.2">
      <c r="A152" s="167"/>
      <c r="B152" s="35"/>
      <c r="C152" s="26" t="s">
        <v>115</v>
      </c>
      <c r="D152" s="162">
        <v>4</v>
      </c>
      <c r="E152" s="24"/>
      <c r="F152" s="24">
        <v>0.02</v>
      </c>
      <c r="G152" s="24"/>
      <c r="H152" s="24">
        <f t="shared" si="24"/>
        <v>0.02</v>
      </c>
      <c r="I152" s="24"/>
      <c r="J152" s="24"/>
      <c r="K152" s="24">
        <f t="shared" si="25"/>
        <v>0.02</v>
      </c>
      <c r="L152" s="24"/>
      <c r="M152" s="24">
        <v>0.32</v>
      </c>
      <c r="N152" s="24">
        <v>0.3</v>
      </c>
      <c r="O152" s="24">
        <f>+N152+M152+L152</f>
        <v>0.62</v>
      </c>
      <c r="P152" s="24">
        <f>+O152+K152</f>
        <v>0.64</v>
      </c>
      <c r="Q152" s="24"/>
      <c r="R152" s="24">
        <v>0.2</v>
      </c>
      <c r="S152" s="24">
        <f>+R152+Q152</f>
        <v>0.2</v>
      </c>
      <c r="T152" s="24">
        <f>+S152+P152</f>
        <v>0.84000000000000008</v>
      </c>
    </row>
    <row r="153" spans="1:20" ht="12.75" customHeight="1" x14ac:dyDescent="0.2">
      <c r="A153" s="167"/>
      <c r="B153" s="35"/>
      <c r="C153" s="26" t="s">
        <v>145</v>
      </c>
      <c r="D153" s="162">
        <v>10</v>
      </c>
      <c r="E153" s="24"/>
      <c r="F153" s="24">
        <v>1.6</v>
      </c>
      <c r="G153" s="24"/>
      <c r="H153" s="24">
        <f t="shared" si="24"/>
        <v>1.6</v>
      </c>
      <c r="I153" s="24">
        <v>0.2</v>
      </c>
      <c r="J153" s="24"/>
      <c r="K153" s="24">
        <f t="shared" si="25"/>
        <v>1.8</v>
      </c>
      <c r="L153" s="24"/>
      <c r="M153" s="24">
        <v>0.75</v>
      </c>
      <c r="N153" s="24">
        <v>0.28000000000000003</v>
      </c>
      <c r="O153" s="24">
        <f t="shared" si="20"/>
        <v>1.03</v>
      </c>
      <c r="P153" s="24">
        <f t="shared" si="21"/>
        <v>2.83</v>
      </c>
      <c r="Q153" s="24"/>
      <c r="R153" s="24">
        <v>0.02</v>
      </c>
      <c r="S153" s="24">
        <f t="shared" si="22"/>
        <v>0.02</v>
      </c>
      <c r="T153" s="24">
        <f t="shared" si="23"/>
        <v>2.85</v>
      </c>
    </row>
    <row r="154" spans="1:20" ht="12.75" customHeight="1" x14ac:dyDescent="0.2">
      <c r="A154" s="167"/>
      <c r="B154" s="35"/>
      <c r="C154" s="26" t="s">
        <v>136</v>
      </c>
      <c r="D154" s="162">
        <v>3</v>
      </c>
      <c r="E154" s="24"/>
      <c r="F154" s="24"/>
      <c r="G154" s="24"/>
      <c r="H154" s="24">
        <f t="shared" si="24"/>
        <v>0</v>
      </c>
      <c r="I154" s="24">
        <v>9.8000000000000007</v>
      </c>
      <c r="J154" s="24"/>
      <c r="K154" s="24">
        <f t="shared" si="25"/>
        <v>9.8000000000000007</v>
      </c>
      <c r="L154" s="24"/>
      <c r="M154" s="24"/>
      <c r="N154" s="24"/>
      <c r="O154" s="24">
        <f t="shared" si="20"/>
        <v>0</v>
      </c>
      <c r="P154" s="24">
        <f t="shared" si="21"/>
        <v>9.8000000000000007</v>
      </c>
      <c r="Q154" s="24"/>
      <c r="R154" s="24">
        <v>6.7</v>
      </c>
      <c r="S154" s="24">
        <f t="shared" si="22"/>
        <v>6.7</v>
      </c>
      <c r="T154" s="24">
        <f t="shared" si="23"/>
        <v>16.5</v>
      </c>
    </row>
    <row r="155" spans="1:20" ht="12.75" customHeight="1" x14ac:dyDescent="0.2">
      <c r="A155" s="167"/>
      <c r="B155" s="35"/>
      <c r="C155" s="26" t="s">
        <v>150</v>
      </c>
      <c r="D155" s="162">
        <v>9</v>
      </c>
      <c r="E155" s="24"/>
      <c r="F155" s="24"/>
      <c r="G155" s="24"/>
      <c r="H155" s="24">
        <f t="shared" si="24"/>
        <v>0</v>
      </c>
      <c r="I155" s="24">
        <v>3</v>
      </c>
      <c r="J155" s="24"/>
      <c r="K155" s="24">
        <f t="shared" si="25"/>
        <v>3</v>
      </c>
      <c r="L155" s="24"/>
      <c r="M155" s="24">
        <v>12.08</v>
      </c>
      <c r="N155" s="24">
        <v>6.01</v>
      </c>
      <c r="O155" s="24">
        <f t="shared" si="20"/>
        <v>18.09</v>
      </c>
      <c r="P155" s="24">
        <f t="shared" si="21"/>
        <v>21.09</v>
      </c>
      <c r="Q155" s="24"/>
      <c r="R155" s="24"/>
      <c r="S155" s="24">
        <f t="shared" si="22"/>
        <v>0</v>
      </c>
      <c r="T155" s="24">
        <f t="shared" si="23"/>
        <v>21.09</v>
      </c>
    </row>
    <row r="156" spans="1:20" ht="12.75" customHeight="1" x14ac:dyDescent="0.2">
      <c r="A156" s="167"/>
      <c r="B156" s="85"/>
      <c r="C156" s="26" t="s">
        <v>124</v>
      </c>
      <c r="D156" s="162">
        <v>16</v>
      </c>
      <c r="E156" s="24"/>
      <c r="F156" s="24"/>
      <c r="G156" s="24"/>
      <c r="H156" s="24">
        <f t="shared" si="24"/>
        <v>0</v>
      </c>
      <c r="I156" s="24">
        <v>0.7</v>
      </c>
      <c r="J156" s="24"/>
      <c r="K156" s="24">
        <f t="shared" si="25"/>
        <v>0.7</v>
      </c>
      <c r="L156" s="24"/>
      <c r="M156" s="24">
        <v>9.32</v>
      </c>
      <c r="N156" s="24">
        <v>17.809999999999999</v>
      </c>
      <c r="O156" s="24">
        <f>+N156+M156+L156</f>
        <v>27.13</v>
      </c>
      <c r="P156" s="24">
        <f>+O156+K156</f>
        <v>27.83</v>
      </c>
      <c r="Q156" s="24">
        <v>0.5</v>
      </c>
      <c r="R156" s="24">
        <v>0.6</v>
      </c>
      <c r="S156" s="24">
        <f>+R156+Q156</f>
        <v>1.1000000000000001</v>
      </c>
      <c r="T156" s="24">
        <f>+S156+P156</f>
        <v>28.93</v>
      </c>
    </row>
    <row r="157" spans="1:20" ht="12.75" customHeight="1" x14ac:dyDescent="0.2">
      <c r="A157" s="167"/>
      <c r="B157" s="35" t="s">
        <v>427</v>
      </c>
      <c r="C157" s="26" t="s">
        <v>131</v>
      </c>
      <c r="D157" s="162">
        <v>120</v>
      </c>
      <c r="E157" s="24">
        <v>17.579999999999998</v>
      </c>
      <c r="F157" s="24">
        <v>1.1000000000000001</v>
      </c>
      <c r="G157" s="24"/>
      <c r="H157" s="24">
        <f t="shared" si="24"/>
        <v>18.68</v>
      </c>
      <c r="I157" s="24">
        <v>3.41</v>
      </c>
      <c r="J157" s="24"/>
      <c r="K157" s="24">
        <f t="shared" si="25"/>
        <v>22.09</v>
      </c>
      <c r="L157" s="24">
        <v>0.18</v>
      </c>
      <c r="M157" s="24">
        <v>25.17</v>
      </c>
      <c r="N157" s="24">
        <v>28.56</v>
      </c>
      <c r="O157" s="24">
        <f t="shared" si="20"/>
        <v>53.910000000000004</v>
      </c>
      <c r="P157" s="24">
        <f t="shared" si="21"/>
        <v>76</v>
      </c>
      <c r="Q157" s="24"/>
      <c r="R157" s="24">
        <v>4.96</v>
      </c>
      <c r="S157" s="24">
        <f t="shared" si="22"/>
        <v>4.96</v>
      </c>
      <c r="T157" s="24">
        <f t="shared" si="23"/>
        <v>80.959999999999994</v>
      </c>
    </row>
    <row r="158" spans="1:20" ht="12.75" customHeight="1" x14ac:dyDescent="0.2">
      <c r="A158" s="167"/>
      <c r="B158" s="35"/>
      <c r="C158" s="26" t="s">
        <v>128</v>
      </c>
      <c r="D158" s="162">
        <v>12</v>
      </c>
      <c r="E158" s="24">
        <v>1</v>
      </c>
      <c r="F158" s="24"/>
      <c r="G158" s="24">
        <v>0.04</v>
      </c>
      <c r="H158" s="24">
        <f t="shared" si="24"/>
        <v>1.04</v>
      </c>
      <c r="I158" s="24"/>
      <c r="J158" s="24"/>
      <c r="K158" s="24">
        <f t="shared" si="25"/>
        <v>1.04</v>
      </c>
      <c r="L158" s="24"/>
      <c r="M158" s="24">
        <v>1.88</v>
      </c>
      <c r="N158" s="24">
        <v>13.59</v>
      </c>
      <c r="O158" s="24">
        <f t="shared" si="20"/>
        <v>15.469999999999999</v>
      </c>
      <c r="P158" s="24">
        <f t="shared" si="21"/>
        <v>16.509999999999998</v>
      </c>
      <c r="Q158" s="24">
        <v>0.1</v>
      </c>
      <c r="R158" s="24">
        <v>0.02</v>
      </c>
      <c r="S158" s="24">
        <f t="shared" si="22"/>
        <v>0.12000000000000001</v>
      </c>
      <c r="T158" s="24">
        <f t="shared" si="23"/>
        <v>16.63</v>
      </c>
    </row>
    <row r="159" spans="1:20" ht="12.75" customHeight="1" x14ac:dyDescent="0.2">
      <c r="A159" s="167"/>
      <c r="B159" s="35"/>
      <c r="C159" s="26" t="s">
        <v>152</v>
      </c>
      <c r="D159" s="162">
        <v>9</v>
      </c>
      <c r="E159" s="24">
        <v>0.01</v>
      </c>
      <c r="F159" s="24"/>
      <c r="G159" s="24"/>
      <c r="H159" s="24">
        <f t="shared" si="24"/>
        <v>0.01</v>
      </c>
      <c r="I159" s="24">
        <v>1.9</v>
      </c>
      <c r="J159" s="24"/>
      <c r="K159" s="24">
        <f t="shared" si="25"/>
        <v>1.91</v>
      </c>
      <c r="L159" s="24"/>
      <c r="M159" s="24">
        <v>1.69</v>
      </c>
      <c r="N159" s="24">
        <v>2.2799999999999998</v>
      </c>
      <c r="O159" s="24">
        <f t="shared" ref="O159:O221" si="26">+N159+M159+L159</f>
        <v>3.9699999999999998</v>
      </c>
      <c r="P159" s="24">
        <f t="shared" ref="P159:P221" si="27">+O159+K159</f>
        <v>5.88</v>
      </c>
      <c r="Q159" s="24"/>
      <c r="R159" s="24">
        <v>0.2</v>
      </c>
      <c r="S159" s="24">
        <f t="shared" ref="S159:S221" si="28">+R159+Q159</f>
        <v>0.2</v>
      </c>
      <c r="T159" s="24">
        <f t="shared" ref="T159:T221" si="29">+S159+P159</f>
        <v>6.08</v>
      </c>
    </row>
    <row r="160" spans="1:20" ht="12.75" customHeight="1" x14ac:dyDescent="0.2">
      <c r="A160" s="167"/>
      <c r="B160" s="35"/>
      <c r="C160" s="26" t="s">
        <v>160</v>
      </c>
      <c r="D160" s="162">
        <v>55</v>
      </c>
      <c r="E160" s="24">
        <v>0.31</v>
      </c>
      <c r="F160" s="24">
        <v>6.6</v>
      </c>
      <c r="G160" s="24">
        <v>0.7</v>
      </c>
      <c r="H160" s="24">
        <f t="shared" si="24"/>
        <v>7.6099999999999994</v>
      </c>
      <c r="I160" s="24">
        <v>0.8</v>
      </c>
      <c r="J160" s="24"/>
      <c r="K160" s="24">
        <f t="shared" si="25"/>
        <v>8.41</v>
      </c>
      <c r="L160" s="24">
        <v>1.8</v>
      </c>
      <c r="M160" s="24">
        <v>21.75</v>
      </c>
      <c r="N160" s="24">
        <v>31.69</v>
      </c>
      <c r="O160" s="24">
        <f t="shared" si="26"/>
        <v>55.239999999999995</v>
      </c>
      <c r="P160" s="24">
        <f t="shared" si="27"/>
        <v>63.649999999999991</v>
      </c>
      <c r="Q160" s="24"/>
      <c r="R160" s="24">
        <v>0.28000000000000003</v>
      </c>
      <c r="S160" s="24">
        <f t="shared" si="28"/>
        <v>0.28000000000000003</v>
      </c>
      <c r="T160" s="24">
        <f t="shared" si="29"/>
        <v>63.929999999999993</v>
      </c>
    </row>
    <row r="161" spans="1:20" ht="12.75" customHeight="1" x14ac:dyDescent="0.2">
      <c r="A161" s="167"/>
      <c r="B161" s="35"/>
      <c r="C161" s="26" t="s">
        <v>113</v>
      </c>
      <c r="D161" s="162">
        <v>86</v>
      </c>
      <c r="E161" s="24">
        <v>411.69</v>
      </c>
      <c r="F161" s="24">
        <v>405.01</v>
      </c>
      <c r="G161" s="24">
        <v>258.07</v>
      </c>
      <c r="H161" s="24">
        <f t="shared" si="24"/>
        <v>1074.77</v>
      </c>
      <c r="I161" s="24">
        <v>15.28</v>
      </c>
      <c r="J161" s="24"/>
      <c r="K161" s="24">
        <f t="shared" si="25"/>
        <v>1090.05</v>
      </c>
      <c r="L161" s="24"/>
      <c r="M161" s="24">
        <v>1185.8599999999999</v>
      </c>
      <c r="N161" s="24">
        <v>100.86</v>
      </c>
      <c r="O161" s="24">
        <f t="shared" si="26"/>
        <v>1286.7199999999998</v>
      </c>
      <c r="P161" s="24">
        <f t="shared" si="27"/>
        <v>2376.7699999999995</v>
      </c>
      <c r="Q161" s="24">
        <v>7.2</v>
      </c>
      <c r="R161" s="24">
        <v>63.46</v>
      </c>
      <c r="S161" s="24">
        <f t="shared" si="28"/>
        <v>70.66</v>
      </c>
      <c r="T161" s="24">
        <f t="shared" si="29"/>
        <v>2447.4299999999994</v>
      </c>
    </row>
    <row r="162" spans="1:20" ht="12.75" customHeight="1" x14ac:dyDescent="0.2">
      <c r="A162" s="167"/>
      <c r="B162" s="35"/>
      <c r="C162" s="26" t="s">
        <v>159</v>
      </c>
      <c r="D162" s="162">
        <v>29</v>
      </c>
      <c r="E162" s="24">
        <v>7.69</v>
      </c>
      <c r="F162" s="24">
        <v>0.01</v>
      </c>
      <c r="G162" s="24"/>
      <c r="H162" s="24">
        <f t="shared" si="24"/>
        <v>7.7</v>
      </c>
      <c r="I162" s="24">
        <v>0.5</v>
      </c>
      <c r="J162" s="24"/>
      <c r="K162" s="24">
        <f t="shared" si="25"/>
        <v>8.1999999999999993</v>
      </c>
      <c r="L162" s="24"/>
      <c r="M162" s="26">
        <v>40.69</v>
      </c>
      <c r="N162" s="26">
        <v>6.19</v>
      </c>
      <c r="O162" s="24">
        <f t="shared" si="26"/>
        <v>46.879999999999995</v>
      </c>
      <c r="P162" s="24">
        <f t="shared" si="27"/>
        <v>55.08</v>
      </c>
      <c r="Q162" s="26"/>
      <c r="R162" s="26">
        <v>20.100000000000001</v>
      </c>
      <c r="S162" s="24">
        <f t="shared" si="28"/>
        <v>20.100000000000001</v>
      </c>
      <c r="T162" s="24">
        <f t="shared" si="29"/>
        <v>75.180000000000007</v>
      </c>
    </row>
    <row r="163" spans="1:20" ht="12.75" customHeight="1" x14ac:dyDescent="0.2">
      <c r="A163" s="167"/>
      <c r="B163" s="35"/>
      <c r="C163" s="26" t="s">
        <v>143</v>
      </c>
      <c r="D163" s="162">
        <v>16</v>
      </c>
      <c r="E163" s="24">
        <v>0.56999999999999995</v>
      </c>
      <c r="F163" s="24">
        <v>0.04</v>
      </c>
      <c r="G163" s="24">
        <v>1.2</v>
      </c>
      <c r="H163" s="24">
        <f t="shared" si="24"/>
        <v>1.81</v>
      </c>
      <c r="I163" s="24">
        <v>1.04</v>
      </c>
      <c r="J163" s="24"/>
      <c r="K163" s="24">
        <f t="shared" si="25"/>
        <v>2.85</v>
      </c>
      <c r="L163" s="24">
        <v>3.8</v>
      </c>
      <c r="M163" s="24">
        <v>8.69</v>
      </c>
      <c r="N163" s="24">
        <v>3.33</v>
      </c>
      <c r="O163" s="24">
        <f t="shared" si="26"/>
        <v>15.82</v>
      </c>
      <c r="P163" s="24">
        <f t="shared" si="27"/>
        <v>18.670000000000002</v>
      </c>
      <c r="Q163" s="24"/>
      <c r="R163" s="24">
        <v>1.1000000000000001</v>
      </c>
      <c r="S163" s="24">
        <f t="shared" si="28"/>
        <v>1.1000000000000001</v>
      </c>
      <c r="T163" s="24">
        <f t="shared" si="29"/>
        <v>19.770000000000003</v>
      </c>
    </row>
    <row r="164" spans="1:20" ht="12.75" customHeight="1" x14ac:dyDescent="0.2">
      <c r="A164" s="167"/>
      <c r="B164" s="35"/>
      <c r="C164" s="26" t="s">
        <v>153</v>
      </c>
      <c r="D164" s="162">
        <v>1</v>
      </c>
      <c r="E164" s="24"/>
      <c r="F164" s="24"/>
      <c r="G164" s="24"/>
      <c r="H164" s="24">
        <f t="shared" si="24"/>
        <v>0</v>
      </c>
      <c r="I164" s="24"/>
      <c r="J164" s="24"/>
      <c r="K164" s="24">
        <f t="shared" si="25"/>
        <v>0</v>
      </c>
      <c r="L164" s="24"/>
      <c r="M164" s="24"/>
      <c r="N164" s="24"/>
      <c r="O164" s="24">
        <f t="shared" si="26"/>
        <v>0</v>
      </c>
      <c r="P164" s="24">
        <f t="shared" si="27"/>
        <v>0</v>
      </c>
      <c r="Q164" s="24"/>
      <c r="R164" s="24">
        <v>4</v>
      </c>
      <c r="S164" s="24">
        <f t="shared" si="28"/>
        <v>4</v>
      </c>
      <c r="T164" s="24">
        <f t="shared" si="29"/>
        <v>4</v>
      </c>
    </row>
    <row r="165" spans="1:20" ht="12.75" customHeight="1" x14ac:dyDescent="0.2">
      <c r="A165" s="167"/>
      <c r="B165" s="35"/>
      <c r="C165" s="163" t="s">
        <v>410</v>
      </c>
      <c r="D165" s="64">
        <v>1</v>
      </c>
      <c r="E165" s="36"/>
      <c r="F165" s="36"/>
      <c r="G165" s="36"/>
      <c r="H165" s="36">
        <f t="shared" si="24"/>
        <v>0</v>
      </c>
      <c r="I165" s="36"/>
      <c r="J165" s="36"/>
      <c r="K165" s="36">
        <f t="shared" si="25"/>
        <v>0</v>
      </c>
      <c r="L165" s="36"/>
      <c r="M165" s="36">
        <v>1</v>
      </c>
      <c r="N165" s="36">
        <v>3</v>
      </c>
      <c r="O165" s="36">
        <f t="shared" si="26"/>
        <v>4</v>
      </c>
      <c r="P165" s="36">
        <f t="shared" si="27"/>
        <v>4</v>
      </c>
      <c r="Q165" s="36"/>
      <c r="R165" s="36"/>
      <c r="S165" s="36">
        <f t="shared" si="28"/>
        <v>0</v>
      </c>
      <c r="T165" s="36">
        <f t="shared" si="29"/>
        <v>4</v>
      </c>
    </row>
    <row r="166" spans="1:20" ht="12.75" customHeight="1" x14ac:dyDescent="0.2">
      <c r="A166" s="167"/>
      <c r="B166" s="35"/>
      <c r="C166" s="26" t="s">
        <v>142</v>
      </c>
      <c r="D166" s="162">
        <v>1</v>
      </c>
      <c r="E166" s="24"/>
      <c r="F166" s="24"/>
      <c r="G166" s="24"/>
      <c r="H166" s="24">
        <f t="shared" si="24"/>
        <v>0</v>
      </c>
      <c r="I166" s="24"/>
      <c r="J166" s="24"/>
      <c r="K166" s="24">
        <f t="shared" si="25"/>
        <v>0</v>
      </c>
      <c r="L166" s="24">
        <v>4.5</v>
      </c>
      <c r="M166" s="24"/>
      <c r="N166" s="24"/>
      <c r="O166" s="24">
        <f t="shared" si="26"/>
        <v>4.5</v>
      </c>
      <c r="P166" s="24">
        <f t="shared" si="27"/>
        <v>4.5</v>
      </c>
      <c r="Q166" s="24"/>
      <c r="R166" s="24">
        <v>0</v>
      </c>
      <c r="S166" s="24">
        <f t="shared" si="28"/>
        <v>0</v>
      </c>
      <c r="T166" s="24">
        <f t="shared" si="29"/>
        <v>4.5</v>
      </c>
    </row>
    <row r="167" spans="1:20" ht="12.75" customHeight="1" x14ac:dyDescent="0.2">
      <c r="A167" s="167"/>
      <c r="B167" s="35"/>
      <c r="C167" s="26" t="s">
        <v>133</v>
      </c>
      <c r="D167" s="162">
        <v>49</v>
      </c>
      <c r="E167" s="24">
        <v>0.01</v>
      </c>
      <c r="F167" s="24"/>
      <c r="G167" s="24"/>
      <c r="H167" s="24">
        <f t="shared" si="24"/>
        <v>0.01</v>
      </c>
      <c r="I167" s="24">
        <v>0.5</v>
      </c>
      <c r="J167" s="24"/>
      <c r="K167" s="24">
        <f t="shared" si="25"/>
        <v>0.51</v>
      </c>
      <c r="L167" s="24"/>
      <c r="M167" s="24">
        <v>11.66</v>
      </c>
      <c r="N167" s="24">
        <v>14.22</v>
      </c>
      <c r="O167" s="24">
        <f t="shared" si="26"/>
        <v>25.880000000000003</v>
      </c>
      <c r="P167" s="24">
        <f t="shared" si="27"/>
        <v>26.390000000000004</v>
      </c>
      <c r="Q167" s="24"/>
      <c r="R167" s="24">
        <v>10.67</v>
      </c>
      <c r="S167" s="24">
        <f t="shared" si="28"/>
        <v>10.67</v>
      </c>
      <c r="T167" s="24">
        <f t="shared" si="29"/>
        <v>37.06</v>
      </c>
    </row>
    <row r="168" spans="1:20" ht="12.75" customHeight="1" x14ac:dyDescent="0.2">
      <c r="A168" s="167"/>
      <c r="B168" s="35"/>
      <c r="C168" s="26" t="s">
        <v>134</v>
      </c>
      <c r="D168" s="162">
        <v>26</v>
      </c>
      <c r="E168" s="24">
        <v>4.03</v>
      </c>
      <c r="F168" s="24">
        <v>3.59</v>
      </c>
      <c r="G168" s="24">
        <v>5</v>
      </c>
      <c r="H168" s="24">
        <f t="shared" si="24"/>
        <v>12.620000000000001</v>
      </c>
      <c r="I168" s="24">
        <v>9.51</v>
      </c>
      <c r="J168" s="24"/>
      <c r="K168" s="24">
        <f t="shared" si="25"/>
        <v>22.130000000000003</v>
      </c>
      <c r="L168" s="24">
        <v>0.1</v>
      </c>
      <c r="M168" s="24">
        <v>6.29</v>
      </c>
      <c r="N168" s="24">
        <v>0.26</v>
      </c>
      <c r="O168" s="24">
        <f t="shared" si="26"/>
        <v>6.6499999999999995</v>
      </c>
      <c r="P168" s="24">
        <f t="shared" si="27"/>
        <v>28.78</v>
      </c>
      <c r="Q168" s="24"/>
      <c r="R168" s="24">
        <v>13.64</v>
      </c>
      <c r="S168" s="24">
        <f t="shared" si="28"/>
        <v>13.64</v>
      </c>
      <c r="T168" s="24">
        <f t="shared" si="29"/>
        <v>42.42</v>
      </c>
    </row>
    <row r="169" spans="1:20" ht="12.75" customHeight="1" x14ac:dyDescent="0.2">
      <c r="A169" s="167"/>
      <c r="B169" s="35"/>
      <c r="C169" s="26" t="s">
        <v>135</v>
      </c>
      <c r="D169" s="162">
        <v>11</v>
      </c>
      <c r="E169" s="24"/>
      <c r="F169" s="24"/>
      <c r="G169" s="24"/>
      <c r="H169" s="24">
        <f t="shared" si="24"/>
        <v>0</v>
      </c>
      <c r="I169" s="24">
        <v>0.01</v>
      </c>
      <c r="J169" s="24"/>
      <c r="K169" s="24">
        <f t="shared" si="25"/>
        <v>0.01</v>
      </c>
      <c r="L169" s="24"/>
      <c r="M169" s="24">
        <v>4.05</v>
      </c>
      <c r="N169" s="24">
        <v>3.32</v>
      </c>
      <c r="O169" s="24">
        <f t="shared" si="26"/>
        <v>7.3699999999999992</v>
      </c>
      <c r="P169" s="24">
        <f t="shared" si="27"/>
        <v>7.379999999999999</v>
      </c>
      <c r="Q169" s="24">
        <v>3</v>
      </c>
      <c r="R169" s="24">
        <v>10.02</v>
      </c>
      <c r="S169" s="24">
        <f t="shared" si="28"/>
        <v>13.02</v>
      </c>
      <c r="T169" s="24">
        <f t="shared" si="29"/>
        <v>20.399999999999999</v>
      </c>
    </row>
    <row r="170" spans="1:20" ht="12.75" customHeight="1" x14ac:dyDescent="0.2">
      <c r="A170" s="167"/>
      <c r="B170" s="85"/>
      <c r="C170" s="26" t="s">
        <v>110</v>
      </c>
      <c r="D170" s="162">
        <v>1</v>
      </c>
      <c r="E170" s="24"/>
      <c r="F170" s="24"/>
      <c r="G170" s="24"/>
      <c r="H170" s="24">
        <f t="shared" si="24"/>
        <v>0</v>
      </c>
      <c r="I170" s="24"/>
      <c r="J170" s="24"/>
      <c r="K170" s="24">
        <f t="shared" si="25"/>
        <v>0</v>
      </c>
      <c r="L170" s="24">
        <v>0.45</v>
      </c>
      <c r="M170" s="24">
        <v>0.15</v>
      </c>
      <c r="N170" s="24">
        <v>0.1</v>
      </c>
      <c r="O170" s="24">
        <f t="shared" si="26"/>
        <v>0.7</v>
      </c>
      <c r="P170" s="24">
        <f t="shared" si="27"/>
        <v>0.7</v>
      </c>
      <c r="Q170" s="24"/>
      <c r="R170" s="24"/>
      <c r="S170" s="24">
        <f t="shared" si="28"/>
        <v>0</v>
      </c>
      <c r="T170" s="24">
        <f t="shared" si="29"/>
        <v>0.7</v>
      </c>
    </row>
    <row r="171" spans="1:20" ht="12.75" customHeight="1" x14ac:dyDescent="0.2">
      <c r="A171" s="167"/>
      <c r="B171" s="35" t="s">
        <v>118</v>
      </c>
      <c r="C171" s="26" t="s">
        <v>118</v>
      </c>
      <c r="D171" s="162">
        <v>42</v>
      </c>
      <c r="E171" s="24">
        <v>3.1</v>
      </c>
      <c r="F171" s="24">
        <v>0.01</v>
      </c>
      <c r="G171" s="24">
        <v>1.94</v>
      </c>
      <c r="H171" s="24">
        <f t="shared" si="24"/>
        <v>5.05</v>
      </c>
      <c r="I171" s="24">
        <v>6.37</v>
      </c>
      <c r="J171" s="24"/>
      <c r="K171" s="24">
        <f t="shared" si="25"/>
        <v>11.42</v>
      </c>
      <c r="L171" s="24">
        <v>1.19</v>
      </c>
      <c r="M171" s="24">
        <v>23.98</v>
      </c>
      <c r="N171" s="24">
        <v>2.71</v>
      </c>
      <c r="O171" s="24">
        <f t="shared" si="26"/>
        <v>27.880000000000003</v>
      </c>
      <c r="P171" s="24">
        <f t="shared" si="27"/>
        <v>39.300000000000004</v>
      </c>
      <c r="Q171" s="24"/>
      <c r="R171" s="24">
        <v>0.5</v>
      </c>
      <c r="S171" s="24">
        <f t="shared" si="28"/>
        <v>0.5</v>
      </c>
      <c r="T171" s="24">
        <f t="shared" si="29"/>
        <v>39.800000000000004</v>
      </c>
    </row>
    <row r="172" spans="1:20" ht="12.75" customHeight="1" x14ac:dyDescent="0.2">
      <c r="A172" s="167"/>
      <c r="B172" s="35"/>
      <c r="C172" s="26" t="s">
        <v>155</v>
      </c>
      <c r="D172" s="162">
        <v>25</v>
      </c>
      <c r="E172" s="24">
        <v>0.5</v>
      </c>
      <c r="F172" s="24">
        <v>0.09</v>
      </c>
      <c r="G172" s="24">
        <v>1.6</v>
      </c>
      <c r="H172" s="24">
        <f t="shared" si="24"/>
        <v>2.1900000000000004</v>
      </c>
      <c r="I172" s="24">
        <v>1.33</v>
      </c>
      <c r="J172" s="24"/>
      <c r="K172" s="24">
        <f t="shared" si="25"/>
        <v>3.5200000000000005</v>
      </c>
      <c r="L172" s="24">
        <v>0.4</v>
      </c>
      <c r="M172" s="24">
        <v>4.57</v>
      </c>
      <c r="N172" s="24">
        <v>8.5</v>
      </c>
      <c r="O172" s="24">
        <f t="shared" si="26"/>
        <v>13.47</v>
      </c>
      <c r="P172" s="24">
        <f t="shared" si="27"/>
        <v>16.990000000000002</v>
      </c>
      <c r="Q172" s="24"/>
      <c r="R172" s="24">
        <v>0.02</v>
      </c>
      <c r="S172" s="24">
        <f t="shared" si="28"/>
        <v>0.02</v>
      </c>
      <c r="T172" s="24">
        <f t="shared" si="29"/>
        <v>17.010000000000002</v>
      </c>
    </row>
    <row r="173" spans="1:20" ht="12.75" customHeight="1" x14ac:dyDescent="0.2">
      <c r="A173" s="167"/>
      <c r="B173" s="35"/>
      <c r="C173" s="163" t="s">
        <v>411</v>
      </c>
      <c r="D173" s="64">
        <v>10</v>
      </c>
      <c r="E173" s="36"/>
      <c r="F173" s="36"/>
      <c r="G173" s="36">
        <v>0.34</v>
      </c>
      <c r="H173" s="36">
        <f t="shared" si="24"/>
        <v>0.34</v>
      </c>
      <c r="I173" s="36"/>
      <c r="J173" s="36"/>
      <c r="K173" s="36">
        <f t="shared" si="25"/>
        <v>0.34</v>
      </c>
      <c r="L173" s="36">
        <v>0.3</v>
      </c>
      <c r="M173" s="36">
        <v>1.35</v>
      </c>
      <c r="N173" s="36">
        <v>6.91</v>
      </c>
      <c r="O173" s="36">
        <f t="shared" si="26"/>
        <v>8.56</v>
      </c>
      <c r="P173" s="36">
        <f t="shared" si="27"/>
        <v>8.9</v>
      </c>
      <c r="Q173" s="36"/>
      <c r="R173" s="36"/>
      <c r="S173" s="36">
        <f t="shared" si="28"/>
        <v>0</v>
      </c>
      <c r="T173" s="36">
        <f t="shared" si="29"/>
        <v>8.9</v>
      </c>
    </row>
    <row r="174" spans="1:20" ht="12.75" customHeight="1" x14ac:dyDescent="0.2">
      <c r="A174" s="167"/>
      <c r="B174" s="35"/>
      <c r="C174" s="26" t="s">
        <v>139</v>
      </c>
      <c r="D174" s="162">
        <v>61</v>
      </c>
      <c r="E174" s="24">
        <v>0.42</v>
      </c>
      <c r="F174" s="24">
        <v>0.02</v>
      </c>
      <c r="G174" s="24"/>
      <c r="H174" s="24">
        <f t="shared" ref="H174:H244" si="30">+G174+F174+E174</f>
        <v>0.44</v>
      </c>
      <c r="I174" s="24">
        <v>2.64</v>
      </c>
      <c r="J174" s="24"/>
      <c r="K174" s="24">
        <f t="shared" ref="K174:K244" si="31">+J174+I174+H174</f>
        <v>3.08</v>
      </c>
      <c r="L174" s="24"/>
      <c r="M174" s="24">
        <v>5.7</v>
      </c>
      <c r="N174" s="24">
        <v>3.15</v>
      </c>
      <c r="O174" s="24">
        <f t="shared" si="26"/>
        <v>8.85</v>
      </c>
      <c r="P174" s="24">
        <f t="shared" si="27"/>
        <v>11.93</v>
      </c>
      <c r="Q174" s="24"/>
      <c r="R174" s="24">
        <v>0.51</v>
      </c>
      <c r="S174" s="24">
        <f t="shared" si="28"/>
        <v>0.51</v>
      </c>
      <c r="T174" s="24">
        <f t="shared" si="29"/>
        <v>12.44</v>
      </c>
    </row>
    <row r="175" spans="1:20" ht="12.75" customHeight="1" x14ac:dyDescent="0.2">
      <c r="A175" s="167"/>
      <c r="B175" s="35"/>
      <c r="C175" s="26" t="s">
        <v>157</v>
      </c>
      <c r="D175" s="162">
        <v>105</v>
      </c>
      <c r="E175" s="24">
        <v>18.21</v>
      </c>
      <c r="F175" s="24">
        <v>51.95</v>
      </c>
      <c r="G175" s="24">
        <v>5.7</v>
      </c>
      <c r="H175" s="24">
        <f t="shared" si="30"/>
        <v>75.860000000000014</v>
      </c>
      <c r="I175" s="24">
        <v>39.159999999999997</v>
      </c>
      <c r="J175" s="24"/>
      <c r="K175" s="24">
        <f t="shared" si="31"/>
        <v>115.02000000000001</v>
      </c>
      <c r="L175" s="24">
        <v>7.17</v>
      </c>
      <c r="M175" s="24">
        <v>24.49</v>
      </c>
      <c r="N175" s="24">
        <v>2.29</v>
      </c>
      <c r="O175" s="24">
        <f t="shared" si="26"/>
        <v>33.949999999999996</v>
      </c>
      <c r="P175" s="24">
        <f t="shared" si="27"/>
        <v>148.97</v>
      </c>
      <c r="Q175" s="24"/>
      <c r="R175" s="24">
        <v>53.28</v>
      </c>
      <c r="S175" s="24">
        <f t="shared" si="28"/>
        <v>53.28</v>
      </c>
      <c r="T175" s="24">
        <f t="shared" si="29"/>
        <v>202.25</v>
      </c>
    </row>
    <row r="176" spans="1:20" ht="12.75" customHeight="1" x14ac:dyDescent="0.2">
      <c r="A176" s="167"/>
      <c r="B176" s="35"/>
      <c r="C176" s="26" t="s">
        <v>126</v>
      </c>
      <c r="D176" s="162">
        <v>41</v>
      </c>
      <c r="E176" s="24">
        <v>12</v>
      </c>
      <c r="F176" s="24">
        <v>0.12</v>
      </c>
      <c r="G176" s="24">
        <v>0.59</v>
      </c>
      <c r="H176" s="24">
        <f t="shared" si="30"/>
        <v>12.71</v>
      </c>
      <c r="I176" s="24">
        <v>17.95</v>
      </c>
      <c r="J176" s="24"/>
      <c r="K176" s="24">
        <f t="shared" si="31"/>
        <v>30.66</v>
      </c>
      <c r="L176" s="24">
        <v>0.05</v>
      </c>
      <c r="M176" s="24">
        <v>9.32</v>
      </c>
      <c r="N176" s="24">
        <v>3.06</v>
      </c>
      <c r="O176" s="24">
        <f t="shared" si="26"/>
        <v>12.430000000000001</v>
      </c>
      <c r="P176" s="24">
        <f t="shared" si="27"/>
        <v>43.09</v>
      </c>
      <c r="Q176" s="24">
        <v>1.5</v>
      </c>
      <c r="R176" s="24">
        <v>2.62</v>
      </c>
      <c r="S176" s="24">
        <f t="shared" si="28"/>
        <v>4.12</v>
      </c>
      <c r="T176" s="24">
        <f t="shared" si="29"/>
        <v>47.21</v>
      </c>
    </row>
    <row r="177" spans="1:20" ht="12.75" customHeight="1" x14ac:dyDescent="0.2">
      <c r="A177" s="167"/>
      <c r="B177" s="35"/>
      <c r="C177" s="26" t="s">
        <v>127</v>
      </c>
      <c r="D177" s="162">
        <v>39</v>
      </c>
      <c r="E177" s="24">
        <v>143.53</v>
      </c>
      <c r="F177" s="24">
        <v>45.12</v>
      </c>
      <c r="G177" s="24">
        <v>0.3</v>
      </c>
      <c r="H177" s="24">
        <f t="shared" si="30"/>
        <v>188.95</v>
      </c>
      <c r="I177" s="24">
        <v>75</v>
      </c>
      <c r="J177" s="24"/>
      <c r="K177" s="24">
        <f t="shared" si="31"/>
        <v>263.95</v>
      </c>
      <c r="L177" s="24">
        <v>30.58</v>
      </c>
      <c r="M177" s="24">
        <v>42.81</v>
      </c>
      <c r="N177" s="24">
        <v>2.2999999999999998</v>
      </c>
      <c r="O177" s="24">
        <f t="shared" si="26"/>
        <v>75.69</v>
      </c>
      <c r="P177" s="24">
        <f t="shared" si="27"/>
        <v>339.64</v>
      </c>
      <c r="Q177" s="24"/>
      <c r="R177" s="24">
        <v>7.25</v>
      </c>
      <c r="S177" s="24">
        <f t="shared" si="28"/>
        <v>7.25</v>
      </c>
      <c r="T177" s="24">
        <f t="shared" si="29"/>
        <v>346.89</v>
      </c>
    </row>
    <row r="178" spans="1:20" ht="12.75" customHeight="1" x14ac:dyDescent="0.2">
      <c r="A178" s="167"/>
      <c r="B178" s="35"/>
      <c r="C178" s="26" t="s">
        <v>154</v>
      </c>
      <c r="D178" s="162">
        <v>19</v>
      </c>
      <c r="E178" s="24">
        <v>142.36000000000001</v>
      </c>
      <c r="F178" s="24">
        <v>287.74</v>
      </c>
      <c r="G178" s="24">
        <v>10</v>
      </c>
      <c r="H178" s="24">
        <f t="shared" si="30"/>
        <v>440.1</v>
      </c>
      <c r="I178" s="24">
        <v>74.41</v>
      </c>
      <c r="J178" s="24"/>
      <c r="K178" s="24">
        <f t="shared" si="31"/>
        <v>514.51</v>
      </c>
      <c r="L178" s="24">
        <v>344.51</v>
      </c>
      <c r="M178" s="24">
        <v>240.32</v>
      </c>
      <c r="N178" s="24">
        <v>21.31</v>
      </c>
      <c r="O178" s="24">
        <f t="shared" si="26"/>
        <v>606.14</v>
      </c>
      <c r="P178" s="24">
        <f t="shared" si="27"/>
        <v>1120.6500000000001</v>
      </c>
      <c r="Q178" s="24"/>
      <c r="R178" s="24">
        <v>11.1</v>
      </c>
      <c r="S178" s="24">
        <f t="shared" si="28"/>
        <v>11.1</v>
      </c>
      <c r="T178" s="24">
        <f t="shared" si="29"/>
        <v>1131.75</v>
      </c>
    </row>
    <row r="179" spans="1:20" ht="12.75" customHeight="1" x14ac:dyDescent="0.2">
      <c r="A179" s="167"/>
      <c r="B179" s="35"/>
      <c r="C179" s="26" t="s">
        <v>132</v>
      </c>
      <c r="D179" s="162">
        <v>77</v>
      </c>
      <c r="E179" s="24"/>
      <c r="F179" s="24"/>
      <c r="G179" s="24"/>
      <c r="H179" s="24">
        <f t="shared" si="30"/>
        <v>0</v>
      </c>
      <c r="I179" s="24"/>
      <c r="J179" s="24"/>
      <c r="K179" s="24">
        <f t="shared" si="31"/>
        <v>0</v>
      </c>
      <c r="L179" s="24">
        <v>5.42</v>
      </c>
      <c r="M179" s="24">
        <v>0.95</v>
      </c>
      <c r="N179" s="24">
        <v>0.09</v>
      </c>
      <c r="O179" s="24">
        <f t="shared" si="26"/>
        <v>6.46</v>
      </c>
      <c r="P179" s="24">
        <f t="shared" si="27"/>
        <v>6.46</v>
      </c>
      <c r="Q179" s="24"/>
      <c r="R179" s="24"/>
      <c r="S179" s="24">
        <f t="shared" si="28"/>
        <v>0</v>
      </c>
      <c r="T179" s="24">
        <f t="shared" si="29"/>
        <v>6.46</v>
      </c>
    </row>
    <row r="180" spans="1:20" ht="12.75" customHeight="1" x14ac:dyDescent="0.2">
      <c r="A180" s="167"/>
      <c r="B180" s="35"/>
      <c r="C180" s="26" t="s">
        <v>120</v>
      </c>
      <c r="D180" s="162">
        <v>46</v>
      </c>
      <c r="E180" s="24">
        <v>2.87</v>
      </c>
      <c r="F180" s="24">
        <v>2.37</v>
      </c>
      <c r="G180" s="24"/>
      <c r="H180" s="24">
        <f t="shared" si="30"/>
        <v>5.24</v>
      </c>
      <c r="I180" s="24">
        <v>1.7</v>
      </c>
      <c r="J180" s="24"/>
      <c r="K180" s="24">
        <f t="shared" si="31"/>
        <v>6.94</v>
      </c>
      <c r="L180" s="24">
        <v>35.299999999999997</v>
      </c>
      <c r="M180" s="24">
        <v>6.73</v>
      </c>
      <c r="N180" s="24">
        <v>32.47</v>
      </c>
      <c r="O180" s="24">
        <f t="shared" si="26"/>
        <v>74.5</v>
      </c>
      <c r="P180" s="24">
        <f t="shared" si="27"/>
        <v>81.44</v>
      </c>
      <c r="Q180" s="24"/>
      <c r="R180" s="24">
        <v>0.45</v>
      </c>
      <c r="S180" s="24">
        <f t="shared" si="28"/>
        <v>0.45</v>
      </c>
      <c r="T180" s="24">
        <f t="shared" si="29"/>
        <v>81.89</v>
      </c>
    </row>
    <row r="181" spans="1:20" ht="12.75" customHeight="1" x14ac:dyDescent="0.2">
      <c r="A181" s="167"/>
      <c r="B181" s="35"/>
      <c r="C181" s="26" t="s">
        <v>151</v>
      </c>
      <c r="D181" s="162">
        <v>39</v>
      </c>
      <c r="E181" s="24">
        <v>0.24</v>
      </c>
      <c r="F181" s="24">
        <v>0.01</v>
      </c>
      <c r="G181" s="24">
        <v>0.34</v>
      </c>
      <c r="H181" s="24">
        <f t="shared" si="30"/>
        <v>0.59000000000000008</v>
      </c>
      <c r="I181" s="24">
        <v>25.78</v>
      </c>
      <c r="J181" s="24"/>
      <c r="K181" s="24">
        <f t="shared" si="31"/>
        <v>26.37</v>
      </c>
      <c r="L181" s="24"/>
      <c r="M181" s="24">
        <v>10.16</v>
      </c>
      <c r="N181" s="24">
        <v>21.07</v>
      </c>
      <c r="O181" s="24">
        <f t="shared" si="26"/>
        <v>31.23</v>
      </c>
      <c r="P181" s="24">
        <f t="shared" si="27"/>
        <v>57.6</v>
      </c>
      <c r="Q181" s="24"/>
      <c r="R181" s="24">
        <v>1.1499999999999999</v>
      </c>
      <c r="S181" s="24">
        <f t="shared" si="28"/>
        <v>1.1499999999999999</v>
      </c>
      <c r="T181" s="24">
        <f t="shared" si="29"/>
        <v>58.75</v>
      </c>
    </row>
    <row r="182" spans="1:20" ht="12.75" customHeight="1" x14ac:dyDescent="0.2">
      <c r="A182" s="167"/>
      <c r="B182" s="85"/>
      <c r="C182" s="26" t="s">
        <v>122</v>
      </c>
      <c r="D182" s="162">
        <v>5</v>
      </c>
      <c r="E182" s="24"/>
      <c r="F182" s="24"/>
      <c r="G182" s="24"/>
      <c r="H182" s="24">
        <f t="shared" si="30"/>
        <v>0</v>
      </c>
      <c r="I182" s="24"/>
      <c r="J182" s="24"/>
      <c r="K182" s="24">
        <f t="shared" si="31"/>
        <v>0</v>
      </c>
      <c r="L182" s="24"/>
      <c r="M182" s="24">
        <v>0.32</v>
      </c>
      <c r="N182" s="24">
        <v>1.1299999999999999</v>
      </c>
      <c r="O182" s="24">
        <f t="shared" si="26"/>
        <v>1.45</v>
      </c>
      <c r="P182" s="24">
        <f t="shared" si="27"/>
        <v>1.45</v>
      </c>
      <c r="Q182" s="24"/>
      <c r="R182" s="24"/>
      <c r="S182" s="24">
        <f t="shared" si="28"/>
        <v>0</v>
      </c>
      <c r="T182" s="24">
        <f t="shared" si="29"/>
        <v>1.45</v>
      </c>
    </row>
    <row r="183" spans="1:20" ht="12.75" customHeight="1" x14ac:dyDescent="0.2">
      <c r="A183" s="167"/>
      <c r="B183" s="35" t="s">
        <v>111</v>
      </c>
      <c r="C183" s="26" t="s">
        <v>129</v>
      </c>
      <c r="D183" s="162">
        <v>76</v>
      </c>
      <c r="E183" s="24">
        <v>1</v>
      </c>
      <c r="F183" s="24">
        <v>18.010000000000002</v>
      </c>
      <c r="G183" s="24"/>
      <c r="H183" s="24">
        <f t="shared" si="30"/>
        <v>19.010000000000002</v>
      </c>
      <c r="I183" s="24">
        <v>0.97</v>
      </c>
      <c r="J183" s="24"/>
      <c r="K183" s="24">
        <f t="shared" si="31"/>
        <v>19.98</v>
      </c>
      <c r="L183" s="24">
        <v>35.06</v>
      </c>
      <c r="M183" s="24">
        <v>9.34</v>
      </c>
      <c r="N183" s="24">
        <v>1.3</v>
      </c>
      <c r="O183" s="24">
        <f t="shared" si="26"/>
        <v>45.7</v>
      </c>
      <c r="P183" s="24">
        <f t="shared" si="27"/>
        <v>65.680000000000007</v>
      </c>
      <c r="Q183" s="24"/>
      <c r="R183" s="24">
        <v>194.81</v>
      </c>
      <c r="S183" s="24">
        <f t="shared" si="28"/>
        <v>194.81</v>
      </c>
      <c r="T183" s="24">
        <f t="shared" si="29"/>
        <v>260.49</v>
      </c>
    </row>
    <row r="184" spans="1:20" ht="12.75" customHeight="1" x14ac:dyDescent="0.2">
      <c r="A184" s="167"/>
      <c r="B184" s="35"/>
      <c r="C184" s="26" t="s">
        <v>121</v>
      </c>
      <c r="D184" s="162">
        <v>164</v>
      </c>
      <c r="E184" s="24"/>
      <c r="F184" s="24">
        <v>21.5</v>
      </c>
      <c r="G184" s="24"/>
      <c r="H184" s="24">
        <f t="shared" si="30"/>
        <v>21.5</v>
      </c>
      <c r="I184" s="24">
        <v>6.77</v>
      </c>
      <c r="J184" s="24"/>
      <c r="K184" s="24">
        <f t="shared" si="31"/>
        <v>28.27</v>
      </c>
      <c r="L184" s="24">
        <v>41.71</v>
      </c>
      <c r="M184" s="24">
        <v>2.2000000000000002</v>
      </c>
      <c r="N184" s="24"/>
      <c r="O184" s="24">
        <f t="shared" si="26"/>
        <v>43.910000000000004</v>
      </c>
      <c r="P184" s="24">
        <f t="shared" si="27"/>
        <v>72.180000000000007</v>
      </c>
      <c r="Q184" s="24"/>
      <c r="R184" s="24">
        <v>6.24</v>
      </c>
      <c r="S184" s="24">
        <f t="shared" si="28"/>
        <v>6.24</v>
      </c>
      <c r="T184" s="24">
        <f t="shared" si="29"/>
        <v>78.42</v>
      </c>
    </row>
    <row r="185" spans="1:20" ht="12.75" customHeight="1" x14ac:dyDescent="0.2">
      <c r="A185" s="167"/>
      <c r="B185" s="35"/>
      <c r="C185" s="26" t="s">
        <v>111</v>
      </c>
      <c r="D185" s="162">
        <v>72</v>
      </c>
      <c r="E185" s="24"/>
      <c r="F185" s="24"/>
      <c r="G185" s="24">
        <v>5</v>
      </c>
      <c r="H185" s="24">
        <f t="shared" si="30"/>
        <v>5</v>
      </c>
      <c r="I185" s="24">
        <v>8.0500000000000007</v>
      </c>
      <c r="J185" s="24"/>
      <c r="K185" s="24">
        <f t="shared" si="31"/>
        <v>13.05</v>
      </c>
      <c r="L185" s="24">
        <v>22.58</v>
      </c>
      <c r="M185" s="24">
        <v>20.51</v>
      </c>
      <c r="N185" s="24">
        <v>3.38</v>
      </c>
      <c r="O185" s="24">
        <f t="shared" si="26"/>
        <v>46.47</v>
      </c>
      <c r="P185" s="24">
        <f t="shared" si="27"/>
        <v>59.519999999999996</v>
      </c>
      <c r="Q185" s="24"/>
      <c r="R185" s="24">
        <v>1.82</v>
      </c>
      <c r="S185" s="24">
        <f t="shared" si="28"/>
        <v>1.82</v>
      </c>
      <c r="T185" s="24">
        <f t="shared" si="29"/>
        <v>61.339999999999996</v>
      </c>
    </row>
    <row r="186" spans="1:20" ht="12.75" customHeight="1" x14ac:dyDescent="0.2">
      <c r="A186" s="167"/>
      <c r="B186" s="35"/>
      <c r="C186" s="26" t="s">
        <v>130</v>
      </c>
      <c r="D186" s="162">
        <v>103</v>
      </c>
      <c r="E186" s="24">
        <v>25.1</v>
      </c>
      <c r="F186" s="24">
        <v>0.6</v>
      </c>
      <c r="G186" s="24"/>
      <c r="H186" s="24">
        <f t="shared" si="30"/>
        <v>25.700000000000003</v>
      </c>
      <c r="I186" s="24">
        <v>5.43</v>
      </c>
      <c r="J186" s="24"/>
      <c r="K186" s="24">
        <f t="shared" si="31"/>
        <v>31.130000000000003</v>
      </c>
      <c r="L186" s="24">
        <v>34.47</v>
      </c>
      <c r="M186" s="24">
        <v>10.199999999999999</v>
      </c>
      <c r="N186" s="24">
        <v>0.48</v>
      </c>
      <c r="O186" s="24">
        <f t="shared" si="26"/>
        <v>45.15</v>
      </c>
      <c r="P186" s="24">
        <f t="shared" si="27"/>
        <v>76.28</v>
      </c>
      <c r="Q186" s="24"/>
      <c r="R186" s="24">
        <v>0.62</v>
      </c>
      <c r="S186" s="24">
        <f t="shared" si="28"/>
        <v>0.62</v>
      </c>
      <c r="T186" s="24">
        <f t="shared" si="29"/>
        <v>76.900000000000006</v>
      </c>
    </row>
    <row r="187" spans="1:20" ht="12.75" customHeight="1" x14ac:dyDescent="0.2">
      <c r="A187" s="167"/>
      <c r="B187" s="35"/>
      <c r="C187" s="26" t="s">
        <v>114</v>
      </c>
      <c r="D187" s="162">
        <v>38</v>
      </c>
      <c r="E187" s="24">
        <v>0.32</v>
      </c>
      <c r="F187" s="24">
        <v>0.15</v>
      </c>
      <c r="G187" s="24">
        <v>7.41</v>
      </c>
      <c r="H187" s="24">
        <f t="shared" si="30"/>
        <v>7.8800000000000008</v>
      </c>
      <c r="I187" s="24">
        <v>1.55</v>
      </c>
      <c r="J187" s="24"/>
      <c r="K187" s="24">
        <f t="shared" si="31"/>
        <v>9.4300000000000015</v>
      </c>
      <c r="L187" s="24">
        <v>2.15</v>
      </c>
      <c r="M187" s="24">
        <v>5.43</v>
      </c>
      <c r="N187" s="24">
        <v>0.74</v>
      </c>
      <c r="O187" s="24">
        <f t="shared" si="26"/>
        <v>8.32</v>
      </c>
      <c r="P187" s="24">
        <f t="shared" si="27"/>
        <v>17.75</v>
      </c>
      <c r="Q187" s="24"/>
      <c r="R187" s="24">
        <v>16.57</v>
      </c>
      <c r="S187" s="24">
        <f t="shared" si="28"/>
        <v>16.57</v>
      </c>
      <c r="T187" s="24">
        <f t="shared" si="29"/>
        <v>34.32</v>
      </c>
    </row>
    <row r="188" spans="1:20" ht="12.75" customHeight="1" x14ac:dyDescent="0.2">
      <c r="A188" s="167"/>
      <c r="B188" s="35"/>
      <c r="C188" s="26" t="s">
        <v>119</v>
      </c>
      <c r="D188" s="162">
        <v>16</v>
      </c>
      <c r="E188" s="24"/>
      <c r="F188" s="24"/>
      <c r="G188" s="24"/>
      <c r="H188" s="24">
        <f t="shared" si="30"/>
        <v>0</v>
      </c>
      <c r="I188" s="24">
        <v>10.19</v>
      </c>
      <c r="J188" s="24"/>
      <c r="K188" s="24">
        <f t="shared" si="31"/>
        <v>10.19</v>
      </c>
      <c r="L188" s="24">
        <v>0.19</v>
      </c>
      <c r="M188" s="24">
        <v>0.01</v>
      </c>
      <c r="N188" s="24">
        <v>0</v>
      </c>
      <c r="O188" s="24">
        <f t="shared" si="26"/>
        <v>0.2</v>
      </c>
      <c r="P188" s="24">
        <f t="shared" si="27"/>
        <v>10.389999999999999</v>
      </c>
      <c r="Q188" s="24"/>
      <c r="R188" s="24"/>
      <c r="S188" s="24">
        <f t="shared" si="28"/>
        <v>0</v>
      </c>
      <c r="T188" s="24">
        <f t="shared" si="29"/>
        <v>10.389999999999999</v>
      </c>
    </row>
    <row r="189" spans="1:20" ht="12.75" customHeight="1" x14ac:dyDescent="0.2">
      <c r="A189" s="167"/>
      <c r="B189" s="35"/>
      <c r="C189" s="165" t="s">
        <v>156</v>
      </c>
      <c r="D189" s="160">
        <v>61</v>
      </c>
      <c r="E189" s="25">
        <v>0.98</v>
      </c>
      <c r="F189" s="25">
        <v>6.2</v>
      </c>
      <c r="G189" s="25">
        <v>5.5</v>
      </c>
      <c r="H189" s="25">
        <f t="shared" si="30"/>
        <v>12.68</v>
      </c>
      <c r="I189" s="25">
        <v>25.25</v>
      </c>
      <c r="J189" s="25"/>
      <c r="K189" s="25">
        <f t="shared" si="31"/>
        <v>37.93</v>
      </c>
      <c r="L189" s="25">
        <v>9.24</v>
      </c>
      <c r="M189" s="25">
        <v>9.86</v>
      </c>
      <c r="N189" s="25">
        <v>4.25</v>
      </c>
      <c r="O189" s="25">
        <f t="shared" si="26"/>
        <v>23.35</v>
      </c>
      <c r="P189" s="25">
        <f t="shared" si="27"/>
        <v>61.28</v>
      </c>
      <c r="Q189" s="25"/>
      <c r="R189" s="25">
        <v>9.3000000000000007</v>
      </c>
      <c r="S189" s="25">
        <f t="shared" si="28"/>
        <v>9.3000000000000007</v>
      </c>
      <c r="T189" s="25">
        <f t="shared" si="29"/>
        <v>70.58</v>
      </c>
    </row>
    <row r="190" spans="1:20" ht="12.75" customHeight="1" x14ac:dyDescent="0.25">
      <c r="A190" s="230" t="s">
        <v>0</v>
      </c>
      <c r="B190" s="231"/>
      <c r="C190" s="232" t="s">
        <v>0</v>
      </c>
      <c r="D190" s="53">
        <f>SUM(D136:D189)</f>
        <v>1837</v>
      </c>
      <c r="E190" s="54">
        <f>SUM(E136:E189)</f>
        <v>957.6600000000002</v>
      </c>
      <c r="F190" s="54">
        <f>SUM(F136:F189)</f>
        <v>4298.84</v>
      </c>
      <c r="G190" s="54">
        <f>SUM(G136:G189)</f>
        <v>1269.1099999999997</v>
      </c>
      <c r="H190" s="54">
        <f t="shared" si="30"/>
        <v>6525.61</v>
      </c>
      <c r="I190" s="54">
        <f>SUM(I136:I189)</f>
        <v>1045.5699999999997</v>
      </c>
      <c r="J190" s="54">
        <f>SUM(J136:J189)</f>
        <v>0</v>
      </c>
      <c r="K190" s="54">
        <f t="shared" si="31"/>
        <v>7571.1799999999994</v>
      </c>
      <c r="L190" s="54">
        <f>SUM(L136:L189)</f>
        <v>1634.72</v>
      </c>
      <c r="M190" s="54">
        <f>SUM(M136:M189)</f>
        <v>3217.4999999999995</v>
      </c>
      <c r="N190" s="54">
        <f>SUM(N136:N189)</f>
        <v>928.59999999999991</v>
      </c>
      <c r="O190" s="54">
        <f t="shared" si="26"/>
        <v>5780.82</v>
      </c>
      <c r="P190" s="54">
        <f t="shared" si="27"/>
        <v>13352</v>
      </c>
      <c r="Q190" s="54">
        <f>SUM(Q136:Q189)</f>
        <v>136.32999999999998</v>
      </c>
      <c r="R190" s="54">
        <f>SUM(R136:R189)</f>
        <v>681.2700000000001</v>
      </c>
      <c r="S190" s="54">
        <f t="shared" si="28"/>
        <v>817.60000000000014</v>
      </c>
      <c r="T190" s="55">
        <f t="shared" si="29"/>
        <v>14169.6</v>
      </c>
    </row>
    <row r="191" spans="1:20" ht="12.75" customHeight="1" x14ac:dyDescent="0.2">
      <c r="A191" s="166" t="s">
        <v>8</v>
      </c>
      <c r="B191" s="35" t="s">
        <v>428</v>
      </c>
      <c r="C191" s="161" t="s">
        <v>162</v>
      </c>
      <c r="D191" s="153">
        <v>51</v>
      </c>
      <c r="E191" s="154"/>
      <c r="F191" s="154">
        <v>0.01</v>
      </c>
      <c r="G191" s="154"/>
      <c r="H191" s="154">
        <f t="shared" si="30"/>
        <v>0.01</v>
      </c>
      <c r="I191" s="154">
        <v>3.17</v>
      </c>
      <c r="J191" s="154"/>
      <c r="K191" s="154">
        <f t="shared" si="31"/>
        <v>3.1799999999999997</v>
      </c>
      <c r="L191" s="154">
        <v>1.51</v>
      </c>
      <c r="M191" s="154">
        <v>3.61</v>
      </c>
      <c r="N191" s="154">
        <v>9.6199999999999992</v>
      </c>
      <c r="O191" s="154">
        <f t="shared" si="26"/>
        <v>14.739999999999998</v>
      </c>
      <c r="P191" s="154">
        <f t="shared" si="27"/>
        <v>17.919999999999998</v>
      </c>
      <c r="Q191" s="154"/>
      <c r="R191" s="154">
        <v>1.33</v>
      </c>
      <c r="S191" s="154">
        <f t="shared" si="28"/>
        <v>1.33</v>
      </c>
      <c r="T191" s="154">
        <f t="shared" si="29"/>
        <v>19.25</v>
      </c>
    </row>
    <row r="192" spans="1:20" ht="12.75" customHeight="1" x14ac:dyDescent="0.2">
      <c r="A192" s="167"/>
      <c r="B192" s="35"/>
      <c r="C192" s="26" t="s">
        <v>183</v>
      </c>
      <c r="D192" s="162">
        <v>27</v>
      </c>
      <c r="E192" s="24">
        <v>0.25</v>
      </c>
      <c r="F192" s="24">
        <v>0.92</v>
      </c>
      <c r="G192" s="24">
        <v>1.1000000000000001</v>
      </c>
      <c r="H192" s="24">
        <f t="shared" si="30"/>
        <v>2.27</v>
      </c>
      <c r="I192" s="24">
        <v>8.59</v>
      </c>
      <c r="J192" s="24"/>
      <c r="K192" s="24">
        <f t="shared" si="31"/>
        <v>10.86</v>
      </c>
      <c r="L192" s="24">
        <v>1.3</v>
      </c>
      <c r="M192" s="24">
        <v>7.18</v>
      </c>
      <c r="N192" s="24">
        <v>5.31</v>
      </c>
      <c r="O192" s="24">
        <f t="shared" si="26"/>
        <v>13.79</v>
      </c>
      <c r="P192" s="24">
        <f t="shared" si="27"/>
        <v>24.65</v>
      </c>
      <c r="Q192" s="24"/>
      <c r="R192" s="24">
        <v>19.95</v>
      </c>
      <c r="S192" s="24">
        <f t="shared" si="28"/>
        <v>19.95</v>
      </c>
      <c r="T192" s="24">
        <f t="shared" si="29"/>
        <v>44.599999999999994</v>
      </c>
    </row>
    <row r="193" spans="1:20" ht="12.75" customHeight="1" x14ac:dyDescent="0.2">
      <c r="A193" s="167"/>
      <c r="B193" s="35"/>
      <c r="C193" s="26" t="s">
        <v>175</v>
      </c>
      <c r="D193" s="162">
        <v>5</v>
      </c>
      <c r="E193" s="24"/>
      <c r="F193" s="24"/>
      <c r="G193" s="24"/>
      <c r="H193" s="24">
        <f t="shared" si="30"/>
        <v>0</v>
      </c>
      <c r="I193" s="24"/>
      <c r="J193" s="24"/>
      <c r="K193" s="24">
        <f t="shared" si="31"/>
        <v>0</v>
      </c>
      <c r="L193" s="24"/>
      <c r="M193" s="24">
        <v>4.51</v>
      </c>
      <c r="N193" s="24"/>
      <c r="O193" s="24">
        <f t="shared" si="26"/>
        <v>4.51</v>
      </c>
      <c r="P193" s="24">
        <f t="shared" si="27"/>
        <v>4.51</v>
      </c>
      <c r="Q193" s="24"/>
      <c r="R193" s="24">
        <v>0.24</v>
      </c>
      <c r="S193" s="24">
        <f t="shared" si="28"/>
        <v>0.24</v>
      </c>
      <c r="T193" s="24">
        <f t="shared" si="29"/>
        <v>4.75</v>
      </c>
    </row>
    <row r="194" spans="1:20" ht="12.75" customHeight="1" x14ac:dyDescent="0.2">
      <c r="A194" s="167"/>
      <c r="B194" s="35"/>
      <c r="C194" s="26" t="s">
        <v>184</v>
      </c>
      <c r="D194" s="162">
        <v>4</v>
      </c>
      <c r="E194" s="24"/>
      <c r="F194" s="24">
        <v>0.74</v>
      </c>
      <c r="G194" s="24"/>
      <c r="H194" s="24">
        <f t="shared" si="30"/>
        <v>0.74</v>
      </c>
      <c r="I194" s="24">
        <v>0.2</v>
      </c>
      <c r="J194" s="24"/>
      <c r="K194" s="24">
        <f t="shared" si="31"/>
        <v>0.94</v>
      </c>
      <c r="L194" s="24"/>
      <c r="M194" s="24">
        <v>0.01</v>
      </c>
      <c r="N194" s="24">
        <v>0.5</v>
      </c>
      <c r="O194" s="24">
        <f t="shared" si="26"/>
        <v>0.51</v>
      </c>
      <c r="P194" s="24">
        <f t="shared" si="27"/>
        <v>1.45</v>
      </c>
      <c r="Q194" s="24"/>
      <c r="R194" s="24">
        <v>2</v>
      </c>
      <c r="S194" s="24">
        <f t="shared" si="28"/>
        <v>2</v>
      </c>
      <c r="T194" s="24">
        <f t="shared" si="29"/>
        <v>3.45</v>
      </c>
    </row>
    <row r="195" spans="1:20" ht="12.75" customHeight="1" x14ac:dyDescent="0.2">
      <c r="A195" s="167"/>
      <c r="B195" s="35"/>
      <c r="C195" s="26" t="s">
        <v>164</v>
      </c>
      <c r="D195" s="162">
        <v>80</v>
      </c>
      <c r="E195" s="24"/>
      <c r="F195" s="24">
        <v>0.83</v>
      </c>
      <c r="G195" s="24">
        <v>1.1000000000000001</v>
      </c>
      <c r="H195" s="24">
        <f t="shared" si="30"/>
        <v>1.9300000000000002</v>
      </c>
      <c r="I195" s="24">
        <v>7.0000000000000007E-2</v>
      </c>
      <c r="J195" s="24"/>
      <c r="K195" s="24">
        <f t="shared" si="31"/>
        <v>2</v>
      </c>
      <c r="L195" s="24">
        <v>2.59</v>
      </c>
      <c r="M195" s="24">
        <v>2.59</v>
      </c>
      <c r="N195" s="24">
        <v>8.26</v>
      </c>
      <c r="O195" s="24">
        <f t="shared" si="26"/>
        <v>13.44</v>
      </c>
      <c r="P195" s="24">
        <f t="shared" si="27"/>
        <v>15.44</v>
      </c>
      <c r="Q195" s="24"/>
      <c r="R195" s="24">
        <v>2.75</v>
      </c>
      <c r="S195" s="24">
        <f t="shared" si="28"/>
        <v>2.75</v>
      </c>
      <c r="T195" s="24">
        <f t="shared" si="29"/>
        <v>18.189999999999998</v>
      </c>
    </row>
    <row r="196" spans="1:20" ht="12.75" customHeight="1" x14ac:dyDescent="0.2">
      <c r="A196" s="167"/>
      <c r="B196" s="35"/>
      <c r="C196" s="26" t="s">
        <v>168</v>
      </c>
      <c r="D196" s="162">
        <v>103</v>
      </c>
      <c r="E196" s="24"/>
      <c r="F196" s="24">
        <v>5</v>
      </c>
      <c r="G196" s="24">
        <v>0.01</v>
      </c>
      <c r="H196" s="24">
        <f t="shared" si="30"/>
        <v>5.01</v>
      </c>
      <c r="I196" s="24">
        <v>0.22</v>
      </c>
      <c r="J196" s="24"/>
      <c r="K196" s="24">
        <f t="shared" si="31"/>
        <v>5.2299999999999995</v>
      </c>
      <c r="L196" s="24">
        <v>19.12</v>
      </c>
      <c r="M196" s="24">
        <v>51</v>
      </c>
      <c r="N196" s="24">
        <v>0.2</v>
      </c>
      <c r="O196" s="24">
        <f t="shared" si="26"/>
        <v>70.320000000000007</v>
      </c>
      <c r="P196" s="24">
        <f t="shared" si="27"/>
        <v>75.550000000000011</v>
      </c>
      <c r="Q196" s="24">
        <v>5</v>
      </c>
      <c r="R196" s="24">
        <v>38.19</v>
      </c>
      <c r="S196" s="24">
        <f t="shared" si="28"/>
        <v>43.19</v>
      </c>
      <c r="T196" s="24">
        <f t="shared" si="29"/>
        <v>118.74000000000001</v>
      </c>
    </row>
    <row r="197" spans="1:20" ht="12.75" customHeight="1" x14ac:dyDescent="0.2">
      <c r="A197" s="167"/>
      <c r="B197" s="35"/>
      <c r="C197" s="26" t="s">
        <v>188</v>
      </c>
      <c r="D197" s="162">
        <v>13</v>
      </c>
      <c r="E197" s="24"/>
      <c r="F197" s="24"/>
      <c r="G197" s="24"/>
      <c r="H197" s="24">
        <f t="shared" si="30"/>
        <v>0</v>
      </c>
      <c r="I197" s="24"/>
      <c r="J197" s="24"/>
      <c r="K197" s="24">
        <f t="shared" si="31"/>
        <v>0</v>
      </c>
      <c r="L197" s="24">
        <v>0.4</v>
      </c>
      <c r="M197" s="24">
        <v>0.7</v>
      </c>
      <c r="N197" s="24">
        <v>0.35</v>
      </c>
      <c r="O197" s="24">
        <f t="shared" si="26"/>
        <v>1.4499999999999997</v>
      </c>
      <c r="P197" s="24">
        <f t="shared" si="27"/>
        <v>1.4499999999999997</v>
      </c>
      <c r="Q197" s="24"/>
      <c r="R197" s="24">
        <v>3.72</v>
      </c>
      <c r="S197" s="24">
        <f t="shared" si="28"/>
        <v>3.72</v>
      </c>
      <c r="T197" s="24">
        <f t="shared" si="29"/>
        <v>5.17</v>
      </c>
    </row>
    <row r="198" spans="1:20" ht="12.75" customHeight="1" x14ac:dyDescent="0.2">
      <c r="A198" s="167"/>
      <c r="B198" s="35"/>
      <c r="C198" s="26" t="s">
        <v>176</v>
      </c>
      <c r="D198" s="162">
        <v>34</v>
      </c>
      <c r="E198" s="24">
        <v>1.4</v>
      </c>
      <c r="F198" s="24">
        <v>2.91</v>
      </c>
      <c r="G198" s="24">
        <v>1.46</v>
      </c>
      <c r="H198" s="24">
        <f t="shared" si="30"/>
        <v>5.77</v>
      </c>
      <c r="I198" s="24">
        <v>2.75</v>
      </c>
      <c r="J198" s="24"/>
      <c r="K198" s="24">
        <f t="shared" si="31"/>
        <v>8.52</v>
      </c>
      <c r="L198" s="24">
        <v>4.55</v>
      </c>
      <c r="M198" s="24">
        <v>19.52</v>
      </c>
      <c r="N198" s="24">
        <v>4.0199999999999996</v>
      </c>
      <c r="O198" s="24">
        <f t="shared" si="26"/>
        <v>28.09</v>
      </c>
      <c r="P198" s="24">
        <f t="shared" si="27"/>
        <v>36.61</v>
      </c>
      <c r="Q198" s="24"/>
      <c r="R198" s="24">
        <v>6.19</v>
      </c>
      <c r="S198" s="24">
        <f t="shared" si="28"/>
        <v>6.19</v>
      </c>
      <c r="T198" s="24">
        <f t="shared" si="29"/>
        <v>42.8</v>
      </c>
    </row>
    <row r="199" spans="1:20" ht="12.75" customHeight="1" x14ac:dyDescent="0.2">
      <c r="A199" s="167"/>
      <c r="B199" s="35"/>
      <c r="C199" s="26" t="s">
        <v>189</v>
      </c>
      <c r="D199" s="162">
        <v>39</v>
      </c>
      <c r="E199" s="24"/>
      <c r="F199" s="24">
        <v>10</v>
      </c>
      <c r="G199" s="24"/>
      <c r="H199" s="24">
        <f t="shared" si="30"/>
        <v>10</v>
      </c>
      <c r="I199" s="24">
        <v>0.65</v>
      </c>
      <c r="J199" s="24"/>
      <c r="K199" s="24">
        <f t="shared" si="31"/>
        <v>10.65</v>
      </c>
      <c r="L199" s="24">
        <v>11.06</v>
      </c>
      <c r="M199" s="24">
        <v>8.06</v>
      </c>
      <c r="N199" s="24">
        <v>5.98</v>
      </c>
      <c r="O199" s="24">
        <f t="shared" si="26"/>
        <v>25.1</v>
      </c>
      <c r="P199" s="24">
        <f t="shared" si="27"/>
        <v>35.75</v>
      </c>
      <c r="Q199" s="24">
        <v>27</v>
      </c>
      <c r="R199" s="24">
        <v>30.77</v>
      </c>
      <c r="S199" s="24">
        <f t="shared" si="28"/>
        <v>57.769999999999996</v>
      </c>
      <c r="T199" s="24">
        <f t="shared" si="29"/>
        <v>93.52</v>
      </c>
    </row>
    <row r="200" spans="1:20" ht="12.75" customHeight="1" x14ac:dyDescent="0.2">
      <c r="A200" s="167"/>
      <c r="B200" s="35"/>
      <c r="C200" s="26" t="s">
        <v>294</v>
      </c>
      <c r="D200" s="162">
        <v>0</v>
      </c>
      <c r="E200" s="24"/>
      <c r="F200" s="24"/>
      <c r="G200" s="24"/>
      <c r="H200" s="24">
        <f t="shared" si="30"/>
        <v>0</v>
      </c>
      <c r="I200" s="24"/>
      <c r="J200" s="24"/>
      <c r="K200" s="24">
        <f t="shared" si="31"/>
        <v>0</v>
      </c>
      <c r="L200" s="24"/>
      <c r="M200" s="24"/>
      <c r="N200" s="24"/>
      <c r="O200" s="24">
        <f t="shared" si="26"/>
        <v>0</v>
      </c>
      <c r="P200" s="24">
        <f t="shared" si="27"/>
        <v>0</v>
      </c>
      <c r="Q200" s="24"/>
      <c r="R200" s="24"/>
      <c r="S200" s="24">
        <f t="shared" si="28"/>
        <v>0</v>
      </c>
      <c r="T200" s="24">
        <f t="shared" si="29"/>
        <v>0</v>
      </c>
    </row>
    <row r="201" spans="1:20" ht="12.75" customHeight="1" x14ac:dyDescent="0.2">
      <c r="A201" s="167"/>
      <c r="B201" s="85"/>
      <c r="C201" s="26" t="s">
        <v>174</v>
      </c>
      <c r="D201" s="162">
        <v>1</v>
      </c>
      <c r="E201" s="24"/>
      <c r="F201" s="24"/>
      <c r="G201" s="24"/>
      <c r="H201" s="24">
        <f t="shared" si="30"/>
        <v>0</v>
      </c>
      <c r="I201" s="24"/>
      <c r="J201" s="24"/>
      <c r="K201" s="24">
        <f t="shared" si="31"/>
        <v>0</v>
      </c>
      <c r="L201" s="24"/>
      <c r="M201" s="24">
        <v>5</v>
      </c>
      <c r="N201" s="24"/>
      <c r="O201" s="24">
        <f t="shared" si="26"/>
        <v>5</v>
      </c>
      <c r="P201" s="24">
        <f t="shared" si="27"/>
        <v>5</v>
      </c>
      <c r="Q201" s="24"/>
      <c r="R201" s="24"/>
      <c r="S201" s="24">
        <f t="shared" si="28"/>
        <v>0</v>
      </c>
      <c r="T201" s="24">
        <f t="shared" si="29"/>
        <v>5</v>
      </c>
    </row>
    <row r="202" spans="1:20" ht="12.75" customHeight="1" x14ac:dyDescent="0.2">
      <c r="A202" s="167"/>
      <c r="B202" s="35" t="s">
        <v>429</v>
      </c>
      <c r="C202" s="26" t="s">
        <v>186</v>
      </c>
      <c r="D202" s="162">
        <v>6</v>
      </c>
      <c r="E202" s="24"/>
      <c r="F202" s="24"/>
      <c r="G202" s="24"/>
      <c r="H202" s="24">
        <f t="shared" si="30"/>
        <v>0</v>
      </c>
      <c r="I202" s="24">
        <v>1.3</v>
      </c>
      <c r="J202" s="24"/>
      <c r="K202" s="24">
        <f t="shared" si="31"/>
        <v>1.3</v>
      </c>
      <c r="L202" s="24"/>
      <c r="M202" s="24">
        <v>0.05</v>
      </c>
      <c r="N202" s="24">
        <v>5.01</v>
      </c>
      <c r="O202" s="24">
        <f t="shared" si="26"/>
        <v>5.0599999999999996</v>
      </c>
      <c r="P202" s="24">
        <f t="shared" si="27"/>
        <v>6.3599999999999994</v>
      </c>
      <c r="Q202" s="24"/>
      <c r="R202" s="24">
        <v>0.02</v>
      </c>
      <c r="S202" s="24">
        <f t="shared" si="28"/>
        <v>0.02</v>
      </c>
      <c r="T202" s="24">
        <f t="shared" si="29"/>
        <v>6.379999999999999</v>
      </c>
    </row>
    <row r="203" spans="1:20" ht="12.75" customHeight="1" x14ac:dyDescent="0.2">
      <c r="A203" s="167"/>
      <c r="B203" s="35"/>
      <c r="C203" s="26" t="s">
        <v>172</v>
      </c>
      <c r="D203" s="162">
        <v>9</v>
      </c>
      <c r="E203" s="24">
        <v>0.01</v>
      </c>
      <c r="F203" s="24"/>
      <c r="G203" s="24"/>
      <c r="H203" s="24">
        <f t="shared" si="30"/>
        <v>0.01</v>
      </c>
      <c r="I203" s="24">
        <v>1.5</v>
      </c>
      <c r="J203" s="24"/>
      <c r="K203" s="24">
        <f t="shared" si="31"/>
        <v>1.51</v>
      </c>
      <c r="L203" s="24"/>
      <c r="M203" s="24">
        <v>1.21</v>
      </c>
      <c r="N203" s="24">
        <v>1.91</v>
      </c>
      <c r="O203" s="24">
        <f t="shared" si="26"/>
        <v>3.12</v>
      </c>
      <c r="P203" s="24">
        <f t="shared" si="27"/>
        <v>4.63</v>
      </c>
      <c r="Q203" s="24"/>
      <c r="R203" s="24"/>
      <c r="S203" s="24">
        <f t="shared" si="28"/>
        <v>0</v>
      </c>
      <c r="T203" s="24">
        <f t="shared" si="29"/>
        <v>4.63</v>
      </c>
    </row>
    <row r="204" spans="1:20" ht="12.75" customHeight="1" x14ac:dyDescent="0.2">
      <c r="A204" s="167"/>
      <c r="B204" s="35"/>
      <c r="C204" s="26" t="s">
        <v>180</v>
      </c>
      <c r="D204" s="162">
        <v>0</v>
      </c>
      <c r="E204" s="24"/>
      <c r="F204" s="24"/>
      <c r="G204" s="24"/>
      <c r="H204" s="24">
        <f t="shared" si="30"/>
        <v>0</v>
      </c>
      <c r="I204" s="24"/>
      <c r="J204" s="24"/>
      <c r="K204" s="24">
        <f t="shared" si="31"/>
        <v>0</v>
      </c>
      <c r="L204" s="24"/>
      <c r="M204" s="24"/>
      <c r="N204" s="24"/>
      <c r="O204" s="24">
        <f t="shared" si="26"/>
        <v>0</v>
      </c>
      <c r="P204" s="24">
        <f t="shared" si="27"/>
        <v>0</v>
      </c>
      <c r="Q204" s="24"/>
      <c r="R204" s="24"/>
      <c r="S204" s="24">
        <f t="shared" si="28"/>
        <v>0</v>
      </c>
      <c r="T204" s="24">
        <f t="shared" si="29"/>
        <v>0</v>
      </c>
    </row>
    <row r="205" spans="1:20" ht="12.75" customHeight="1" x14ac:dyDescent="0.2">
      <c r="A205" s="167"/>
      <c r="B205" s="35"/>
      <c r="C205" s="26" t="s">
        <v>170</v>
      </c>
      <c r="D205" s="162">
        <v>23</v>
      </c>
      <c r="E205" s="24">
        <v>5.51</v>
      </c>
      <c r="F205" s="24">
        <v>4.0999999999999996</v>
      </c>
      <c r="G205" s="24">
        <v>0.15</v>
      </c>
      <c r="H205" s="24">
        <f t="shared" si="30"/>
        <v>9.76</v>
      </c>
      <c r="I205" s="24">
        <v>2.95</v>
      </c>
      <c r="J205" s="24"/>
      <c r="K205" s="24">
        <f t="shared" si="31"/>
        <v>12.71</v>
      </c>
      <c r="L205" s="24"/>
      <c r="M205" s="24">
        <v>6.07</v>
      </c>
      <c r="N205" s="24">
        <v>1.66</v>
      </c>
      <c r="O205" s="24">
        <f t="shared" si="26"/>
        <v>7.73</v>
      </c>
      <c r="P205" s="24">
        <f t="shared" si="27"/>
        <v>20.440000000000001</v>
      </c>
      <c r="Q205" s="24"/>
      <c r="R205" s="24">
        <v>0.55000000000000004</v>
      </c>
      <c r="S205" s="24">
        <f t="shared" si="28"/>
        <v>0.55000000000000004</v>
      </c>
      <c r="T205" s="24">
        <f t="shared" si="29"/>
        <v>20.990000000000002</v>
      </c>
    </row>
    <row r="206" spans="1:20" ht="12.75" customHeight="1" x14ac:dyDescent="0.2">
      <c r="A206" s="167"/>
      <c r="B206" s="35"/>
      <c r="C206" s="26" t="s">
        <v>178</v>
      </c>
      <c r="D206" s="162">
        <v>1</v>
      </c>
      <c r="E206" s="24"/>
      <c r="F206" s="24"/>
      <c r="G206" s="24"/>
      <c r="H206" s="24">
        <f t="shared" si="30"/>
        <v>0</v>
      </c>
      <c r="I206" s="24"/>
      <c r="J206" s="24"/>
      <c r="K206" s="24">
        <f t="shared" si="31"/>
        <v>0</v>
      </c>
      <c r="L206" s="24">
        <v>0.1</v>
      </c>
      <c r="M206" s="24">
        <v>0.2</v>
      </c>
      <c r="N206" s="24">
        <v>0.05</v>
      </c>
      <c r="O206" s="24">
        <f t="shared" si="26"/>
        <v>0.35</v>
      </c>
      <c r="P206" s="24">
        <f t="shared" si="27"/>
        <v>0.35</v>
      </c>
      <c r="Q206" s="24"/>
      <c r="R206" s="24"/>
      <c r="S206" s="24">
        <f t="shared" si="28"/>
        <v>0</v>
      </c>
      <c r="T206" s="24">
        <f t="shared" si="29"/>
        <v>0.35</v>
      </c>
    </row>
    <row r="207" spans="1:20" ht="12.75" customHeight="1" x14ac:dyDescent="0.2">
      <c r="A207" s="167"/>
      <c r="B207" s="35"/>
      <c r="C207" s="26" t="s">
        <v>163</v>
      </c>
      <c r="D207" s="162">
        <v>5</v>
      </c>
      <c r="E207" s="24"/>
      <c r="F207" s="24">
        <v>7.05</v>
      </c>
      <c r="G207" s="24">
        <v>0.15</v>
      </c>
      <c r="H207" s="24">
        <f t="shared" si="30"/>
        <v>7.2</v>
      </c>
      <c r="I207" s="24">
        <v>0.05</v>
      </c>
      <c r="J207" s="24"/>
      <c r="K207" s="24">
        <f t="shared" si="31"/>
        <v>7.25</v>
      </c>
      <c r="L207" s="24"/>
      <c r="M207" s="24"/>
      <c r="N207" s="24"/>
      <c r="O207" s="24">
        <f t="shared" si="26"/>
        <v>0</v>
      </c>
      <c r="P207" s="24">
        <f t="shared" si="27"/>
        <v>7.25</v>
      </c>
      <c r="Q207" s="24"/>
      <c r="R207" s="24">
        <v>0.01</v>
      </c>
      <c r="S207" s="24">
        <f t="shared" si="28"/>
        <v>0.01</v>
      </c>
      <c r="T207" s="24">
        <f t="shared" si="29"/>
        <v>7.26</v>
      </c>
    </row>
    <row r="208" spans="1:20" ht="12.75" customHeight="1" x14ac:dyDescent="0.2">
      <c r="A208" s="167"/>
      <c r="B208" s="35"/>
      <c r="C208" s="26" t="s">
        <v>185</v>
      </c>
      <c r="D208" s="162">
        <v>0</v>
      </c>
      <c r="E208" s="24"/>
      <c r="F208" s="24"/>
      <c r="G208" s="24"/>
      <c r="H208" s="24">
        <f t="shared" si="30"/>
        <v>0</v>
      </c>
      <c r="I208" s="24"/>
      <c r="J208" s="24"/>
      <c r="K208" s="24">
        <f t="shared" si="31"/>
        <v>0</v>
      </c>
      <c r="L208" s="24"/>
      <c r="M208" s="24"/>
      <c r="N208" s="24"/>
      <c r="O208" s="24">
        <f t="shared" si="26"/>
        <v>0</v>
      </c>
      <c r="P208" s="24">
        <f t="shared" si="27"/>
        <v>0</v>
      </c>
      <c r="Q208" s="24"/>
      <c r="R208" s="24"/>
      <c r="S208" s="24">
        <f t="shared" si="28"/>
        <v>0</v>
      </c>
      <c r="T208" s="24">
        <f t="shared" si="29"/>
        <v>0</v>
      </c>
    </row>
    <row r="209" spans="1:20" ht="12.75" customHeight="1" x14ac:dyDescent="0.2">
      <c r="A209" s="167"/>
      <c r="B209" s="35"/>
      <c r="C209" s="26" t="s">
        <v>472</v>
      </c>
      <c r="D209" s="162">
        <v>0</v>
      </c>
      <c r="E209" s="24"/>
      <c r="F209" s="24"/>
      <c r="G209" s="24"/>
      <c r="H209" s="24">
        <f t="shared" si="30"/>
        <v>0</v>
      </c>
      <c r="I209" s="24"/>
      <c r="J209" s="24"/>
      <c r="K209" s="24">
        <f t="shared" si="31"/>
        <v>0</v>
      </c>
      <c r="L209" s="24"/>
      <c r="M209" s="24"/>
      <c r="N209" s="24"/>
      <c r="O209" s="24">
        <f t="shared" si="26"/>
        <v>0</v>
      </c>
      <c r="P209" s="24">
        <f t="shared" si="27"/>
        <v>0</v>
      </c>
      <c r="Q209" s="24"/>
      <c r="R209" s="24"/>
      <c r="S209" s="24">
        <f t="shared" si="28"/>
        <v>0</v>
      </c>
      <c r="T209" s="24">
        <f t="shared" si="29"/>
        <v>0</v>
      </c>
    </row>
    <row r="210" spans="1:20" ht="12.75" customHeight="1" x14ac:dyDescent="0.2">
      <c r="A210" s="167"/>
      <c r="B210" s="35"/>
      <c r="C210" s="163" t="s">
        <v>167</v>
      </c>
      <c r="D210" s="64">
        <v>6</v>
      </c>
      <c r="E210" s="36"/>
      <c r="F210" s="36">
        <v>0.3</v>
      </c>
      <c r="G210" s="36"/>
      <c r="H210" s="36">
        <f t="shared" si="30"/>
        <v>0.3</v>
      </c>
      <c r="I210" s="36">
        <v>2.6</v>
      </c>
      <c r="J210" s="36"/>
      <c r="K210" s="36">
        <f t="shared" si="31"/>
        <v>2.9</v>
      </c>
      <c r="L210" s="36"/>
      <c r="M210" s="36">
        <v>1.1000000000000001</v>
      </c>
      <c r="N210" s="36"/>
      <c r="O210" s="36">
        <f t="shared" si="26"/>
        <v>1.1000000000000001</v>
      </c>
      <c r="P210" s="36">
        <f t="shared" si="27"/>
        <v>4</v>
      </c>
      <c r="Q210" s="36"/>
      <c r="R210" s="36">
        <v>0.01</v>
      </c>
      <c r="S210" s="36">
        <f t="shared" si="28"/>
        <v>0.01</v>
      </c>
      <c r="T210" s="36">
        <f t="shared" si="29"/>
        <v>4.01</v>
      </c>
    </row>
    <row r="211" spans="1:20" ht="12.75" customHeight="1" x14ac:dyDescent="0.2">
      <c r="A211" s="167"/>
      <c r="B211" s="35"/>
      <c r="C211" s="26" t="s">
        <v>169</v>
      </c>
      <c r="D211" s="162">
        <v>0</v>
      </c>
      <c r="E211" s="24"/>
      <c r="F211" s="24"/>
      <c r="G211" s="24"/>
      <c r="H211" s="24">
        <f t="shared" si="30"/>
        <v>0</v>
      </c>
      <c r="I211" s="24"/>
      <c r="J211" s="24"/>
      <c r="K211" s="24">
        <f t="shared" si="31"/>
        <v>0</v>
      </c>
      <c r="L211" s="24"/>
      <c r="M211" s="24"/>
      <c r="N211" s="24"/>
      <c r="O211" s="24">
        <f t="shared" si="26"/>
        <v>0</v>
      </c>
      <c r="P211" s="24">
        <f t="shared" si="27"/>
        <v>0</v>
      </c>
      <c r="Q211" s="24"/>
      <c r="R211" s="24"/>
      <c r="S211" s="24">
        <f t="shared" si="28"/>
        <v>0</v>
      </c>
      <c r="T211" s="24">
        <f t="shared" si="29"/>
        <v>0</v>
      </c>
    </row>
    <row r="212" spans="1:20" ht="12.75" customHeight="1" x14ac:dyDescent="0.2">
      <c r="A212" s="167"/>
      <c r="B212" s="35"/>
      <c r="C212" s="26" t="s">
        <v>165</v>
      </c>
      <c r="D212" s="162">
        <v>0</v>
      </c>
      <c r="E212" s="24"/>
      <c r="F212" s="24"/>
      <c r="G212" s="24"/>
      <c r="H212" s="24">
        <f t="shared" si="30"/>
        <v>0</v>
      </c>
      <c r="I212" s="24"/>
      <c r="J212" s="24"/>
      <c r="K212" s="24">
        <f t="shared" si="31"/>
        <v>0</v>
      </c>
      <c r="L212" s="24"/>
      <c r="M212" s="24"/>
      <c r="N212" s="24"/>
      <c r="O212" s="24">
        <f t="shared" si="26"/>
        <v>0</v>
      </c>
      <c r="P212" s="24">
        <f t="shared" si="27"/>
        <v>0</v>
      </c>
      <c r="Q212" s="24"/>
      <c r="R212" s="24"/>
      <c r="S212" s="24">
        <f t="shared" si="28"/>
        <v>0</v>
      </c>
      <c r="T212" s="24">
        <f t="shared" si="29"/>
        <v>0</v>
      </c>
    </row>
    <row r="213" spans="1:20" ht="12.75" customHeight="1" x14ac:dyDescent="0.2">
      <c r="A213" s="167"/>
      <c r="B213" s="35"/>
      <c r="C213" s="26" t="s">
        <v>181</v>
      </c>
      <c r="D213" s="162">
        <v>1</v>
      </c>
      <c r="E213" s="24"/>
      <c r="F213" s="24">
        <v>0.1</v>
      </c>
      <c r="G213" s="24"/>
      <c r="H213" s="24">
        <f t="shared" si="30"/>
        <v>0.1</v>
      </c>
      <c r="I213" s="24">
        <v>0.05</v>
      </c>
      <c r="J213" s="24"/>
      <c r="K213" s="24">
        <f t="shared" si="31"/>
        <v>0.15000000000000002</v>
      </c>
      <c r="L213" s="24">
        <v>0.05</v>
      </c>
      <c r="M213" s="24"/>
      <c r="N213" s="24"/>
      <c r="O213" s="24">
        <f t="shared" si="26"/>
        <v>0.05</v>
      </c>
      <c r="P213" s="24">
        <f t="shared" si="27"/>
        <v>0.2</v>
      </c>
      <c r="Q213" s="24"/>
      <c r="R213" s="24"/>
      <c r="S213" s="24">
        <f t="shared" si="28"/>
        <v>0</v>
      </c>
      <c r="T213" s="24">
        <f t="shared" si="29"/>
        <v>0.2</v>
      </c>
    </row>
    <row r="214" spans="1:20" ht="12.75" customHeight="1" x14ac:dyDescent="0.2">
      <c r="A214" s="167"/>
      <c r="B214" s="35"/>
      <c r="C214" s="26" t="s">
        <v>171</v>
      </c>
      <c r="D214" s="162">
        <v>0</v>
      </c>
      <c r="E214" s="24"/>
      <c r="F214" s="24"/>
      <c r="G214" s="24"/>
      <c r="H214" s="24">
        <f t="shared" si="30"/>
        <v>0</v>
      </c>
      <c r="I214" s="24"/>
      <c r="J214" s="24"/>
      <c r="K214" s="24">
        <f t="shared" si="31"/>
        <v>0</v>
      </c>
      <c r="L214" s="24"/>
      <c r="M214" s="24"/>
      <c r="N214" s="24"/>
      <c r="O214" s="24">
        <f t="shared" si="26"/>
        <v>0</v>
      </c>
      <c r="P214" s="24">
        <f t="shared" si="27"/>
        <v>0</v>
      </c>
      <c r="Q214" s="24"/>
      <c r="R214" s="24"/>
      <c r="S214" s="24">
        <f t="shared" si="28"/>
        <v>0</v>
      </c>
      <c r="T214" s="24">
        <f t="shared" si="29"/>
        <v>0</v>
      </c>
    </row>
    <row r="215" spans="1:20" ht="12.75" customHeight="1" x14ac:dyDescent="0.2">
      <c r="A215" s="167"/>
      <c r="B215" s="35"/>
      <c r="C215" s="26" t="s">
        <v>187</v>
      </c>
      <c r="D215" s="162">
        <v>0</v>
      </c>
      <c r="E215" s="24"/>
      <c r="F215" s="24"/>
      <c r="G215" s="24"/>
      <c r="H215" s="24">
        <f t="shared" si="30"/>
        <v>0</v>
      </c>
      <c r="I215" s="24"/>
      <c r="J215" s="24"/>
      <c r="K215" s="24">
        <f t="shared" si="31"/>
        <v>0</v>
      </c>
      <c r="L215" s="24"/>
      <c r="M215" s="24"/>
      <c r="N215" s="24"/>
      <c r="O215" s="24">
        <f t="shared" si="26"/>
        <v>0</v>
      </c>
      <c r="P215" s="24">
        <f t="shared" si="27"/>
        <v>0</v>
      </c>
      <c r="Q215" s="24"/>
      <c r="R215" s="24"/>
      <c r="S215" s="24">
        <f t="shared" si="28"/>
        <v>0</v>
      </c>
      <c r="T215" s="24">
        <f t="shared" si="29"/>
        <v>0</v>
      </c>
    </row>
    <row r="216" spans="1:20" ht="12.75" customHeight="1" x14ac:dyDescent="0.2">
      <c r="A216" s="167"/>
      <c r="B216" s="35"/>
      <c r="C216" s="26" t="s">
        <v>173</v>
      </c>
      <c r="D216" s="162">
        <v>2</v>
      </c>
      <c r="E216" s="24"/>
      <c r="F216" s="24"/>
      <c r="G216" s="24"/>
      <c r="H216" s="24">
        <f t="shared" si="30"/>
        <v>0</v>
      </c>
      <c r="I216" s="24">
        <v>1.4</v>
      </c>
      <c r="J216" s="24"/>
      <c r="K216" s="24">
        <f t="shared" si="31"/>
        <v>1.4</v>
      </c>
      <c r="L216" s="24"/>
      <c r="M216" s="24">
        <v>0.03</v>
      </c>
      <c r="N216" s="24">
        <v>0.1</v>
      </c>
      <c r="O216" s="24">
        <f t="shared" si="26"/>
        <v>0.13</v>
      </c>
      <c r="P216" s="24">
        <f t="shared" si="27"/>
        <v>1.5299999999999998</v>
      </c>
      <c r="Q216" s="24"/>
      <c r="R216" s="24"/>
      <c r="S216" s="24">
        <f t="shared" si="28"/>
        <v>0</v>
      </c>
      <c r="T216" s="24">
        <f t="shared" si="29"/>
        <v>1.5299999999999998</v>
      </c>
    </row>
    <row r="217" spans="1:20" ht="12.75" customHeight="1" x14ac:dyDescent="0.2">
      <c r="A217" s="167"/>
      <c r="B217" s="35"/>
      <c r="C217" s="26" t="s">
        <v>191</v>
      </c>
      <c r="D217" s="162">
        <v>5</v>
      </c>
      <c r="E217" s="24">
        <v>14</v>
      </c>
      <c r="F217" s="24"/>
      <c r="G217" s="24"/>
      <c r="H217" s="24">
        <f t="shared" si="30"/>
        <v>14</v>
      </c>
      <c r="I217" s="24"/>
      <c r="J217" s="24"/>
      <c r="K217" s="24">
        <f t="shared" si="31"/>
        <v>14</v>
      </c>
      <c r="L217" s="24">
        <v>1.1000000000000001</v>
      </c>
      <c r="M217" s="24">
        <v>2.86</v>
      </c>
      <c r="N217" s="24">
        <v>0.25</v>
      </c>
      <c r="O217" s="24">
        <f t="shared" si="26"/>
        <v>4.21</v>
      </c>
      <c r="P217" s="24">
        <f t="shared" si="27"/>
        <v>18.21</v>
      </c>
      <c r="Q217" s="24"/>
      <c r="R217" s="24"/>
      <c r="S217" s="24">
        <f t="shared" si="28"/>
        <v>0</v>
      </c>
      <c r="T217" s="24">
        <f t="shared" si="29"/>
        <v>18.21</v>
      </c>
    </row>
    <row r="218" spans="1:20" ht="12.75" customHeight="1" x14ac:dyDescent="0.2">
      <c r="A218" s="167"/>
      <c r="B218" s="35"/>
      <c r="C218" s="26" t="s">
        <v>182</v>
      </c>
      <c r="D218" s="162">
        <v>0</v>
      </c>
      <c r="E218" s="24"/>
      <c r="F218" s="24"/>
      <c r="G218" s="24"/>
      <c r="H218" s="24">
        <f t="shared" si="30"/>
        <v>0</v>
      </c>
      <c r="I218" s="24"/>
      <c r="J218" s="24"/>
      <c r="K218" s="24">
        <f t="shared" si="31"/>
        <v>0</v>
      </c>
      <c r="L218" s="24"/>
      <c r="M218" s="24"/>
      <c r="N218" s="24"/>
      <c r="O218" s="24">
        <f t="shared" si="26"/>
        <v>0</v>
      </c>
      <c r="P218" s="24">
        <f t="shared" si="27"/>
        <v>0</v>
      </c>
      <c r="Q218" s="24"/>
      <c r="R218" s="24"/>
      <c r="S218" s="24">
        <f t="shared" si="28"/>
        <v>0</v>
      </c>
      <c r="T218" s="24">
        <f t="shared" si="29"/>
        <v>0</v>
      </c>
    </row>
    <row r="219" spans="1:20" ht="12.75" customHeight="1" x14ac:dyDescent="0.2">
      <c r="A219" s="167"/>
      <c r="B219" s="35"/>
      <c r="C219" s="26" t="s">
        <v>166</v>
      </c>
      <c r="D219" s="162">
        <v>0</v>
      </c>
      <c r="E219" s="24"/>
      <c r="F219" s="24"/>
      <c r="G219" s="24"/>
      <c r="H219" s="24">
        <f t="shared" si="30"/>
        <v>0</v>
      </c>
      <c r="I219" s="24"/>
      <c r="J219" s="24"/>
      <c r="K219" s="24">
        <f t="shared" si="31"/>
        <v>0</v>
      </c>
      <c r="L219" s="24"/>
      <c r="M219" s="24"/>
      <c r="N219" s="24"/>
      <c r="O219" s="24">
        <f t="shared" si="26"/>
        <v>0</v>
      </c>
      <c r="P219" s="24">
        <f t="shared" si="27"/>
        <v>0</v>
      </c>
      <c r="Q219" s="24"/>
      <c r="R219" s="24"/>
      <c r="S219" s="24">
        <f t="shared" si="28"/>
        <v>0</v>
      </c>
      <c r="T219" s="24">
        <f t="shared" si="29"/>
        <v>0</v>
      </c>
    </row>
    <row r="220" spans="1:20" ht="12.75" customHeight="1" x14ac:dyDescent="0.2">
      <c r="A220" s="167"/>
      <c r="B220" s="35"/>
      <c r="C220" s="26" t="s">
        <v>177</v>
      </c>
      <c r="D220" s="162">
        <v>0</v>
      </c>
      <c r="E220" s="24"/>
      <c r="F220" s="24"/>
      <c r="G220" s="24"/>
      <c r="H220" s="24">
        <f t="shared" si="30"/>
        <v>0</v>
      </c>
      <c r="I220" s="24"/>
      <c r="J220" s="24"/>
      <c r="K220" s="24">
        <f t="shared" si="31"/>
        <v>0</v>
      </c>
      <c r="L220" s="24"/>
      <c r="M220" s="24"/>
      <c r="N220" s="24"/>
      <c r="O220" s="24">
        <f t="shared" si="26"/>
        <v>0</v>
      </c>
      <c r="P220" s="24">
        <f t="shared" si="27"/>
        <v>0</v>
      </c>
      <c r="Q220" s="24"/>
      <c r="R220" s="24"/>
      <c r="S220" s="24">
        <f t="shared" si="28"/>
        <v>0</v>
      </c>
      <c r="T220" s="24">
        <f t="shared" si="29"/>
        <v>0</v>
      </c>
    </row>
    <row r="221" spans="1:20" ht="12.75" customHeight="1" x14ac:dyDescent="0.2">
      <c r="A221" s="167"/>
      <c r="B221" s="35"/>
      <c r="C221" s="26" t="s">
        <v>304</v>
      </c>
      <c r="D221" s="162">
        <v>0</v>
      </c>
      <c r="E221" s="24"/>
      <c r="F221" s="24"/>
      <c r="G221" s="24"/>
      <c r="H221" s="24">
        <f t="shared" si="30"/>
        <v>0</v>
      </c>
      <c r="I221" s="24"/>
      <c r="J221" s="24"/>
      <c r="K221" s="24">
        <f t="shared" si="31"/>
        <v>0</v>
      </c>
      <c r="L221" s="24"/>
      <c r="M221" s="24"/>
      <c r="N221" s="24"/>
      <c r="O221" s="24">
        <f t="shared" si="26"/>
        <v>0</v>
      </c>
      <c r="P221" s="24">
        <f t="shared" si="27"/>
        <v>0</v>
      </c>
      <c r="Q221" s="24"/>
      <c r="R221" s="24"/>
      <c r="S221" s="24">
        <f t="shared" si="28"/>
        <v>0</v>
      </c>
      <c r="T221" s="24">
        <f t="shared" si="29"/>
        <v>0</v>
      </c>
    </row>
    <row r="222" spans="1:20" ht="12.75" customHeight="1" x14ac:dyDescent="0.2">
      <c r="A222" s="167"/>
      <c r="B222" s="35"/>
      <c r="C222" s="165" t="s">
        <v>179</v>
      </c>
      <c r="D222" s="160">
        <v>4</v>
      </c>
      <c r="E222" s="25"/>
      <c r="F222" s="25"/>
      <c r="G222" s="25"/>
      <c r="H222" s="25">
        <f t="shared" si="30"/>
        <v>0</v>
      </c>
      <c r="I222" s="25">
        <v>0.15</v>
      </c>
      <c r="J222" s="25"/>
      <c r="K222" s="25">
        <f t="shared" si="31"/>
        <v>0.15</v>
      </c>
      <c r="L222" s="25"/>
      <c r="M222" s="25">
        <v>1.1000000000000001</v>
      </c>
      <c r="N222" s="25"/>
      <c r="O222" s="25">
        <f>+N222+M222+L222</f>
        <v>1.1000000000000001</v>
      </c>
      <c r="P222" s="25">
        <f>+O222+K222</f>
        <v>1.25</v>
      </c>
      <c r="Q222" s="25"/>
      <c r="R222" s="25">
        <v>0.6</v>
      </c>
      <c r="S222" s="25">
        <f>+R222+Q222</f>
        <v>0.6</v>
      </c>
      <c r="T222" s="25">
        <f>+S222+P222</f>
        <v>1.85</v>
      </c>
    </row>
    <row r="223" spans="1:20" ht="12.75" customHeight="1" x14ac:dyDescent="0.25">
      <c r="A223" s="230" t="s">
        <v>0</v>
      </c>
      <c r="B223" s="231"/>
      <c r="C223" s="232" t="s">
        <v>0</v>
      </c>
      <c r="D223" s="53">
        <f>SUM(D191:D222)</f>
        <v>419</v>
      </c>
      <c r="E223" s="54">
        <f>SUM(E191:E222)</f>
        <v>21.17</v>
      </c>
      <c r="F223" s="54">
        <f>SUM(F191:F222)</f>
        <v>31.96</v>
      </c>
      <c r="G223" s="54">
        <f>SUM(G191:G222)</f>
        <v>3.9699999999999998</v>
      </c>
      <c r="H223" s="54">
        <f t="shared" si="30"/>
        <v>57.1</v>
      </c>
      <c r="I223" s="54">
        <f>SUM(I191:I222)</f>
        <v>25.65</v>
      </c>
      <c r="J223" s="54">
        <f>SUM(J191:J222)</f>
        <v>0</v>
      </c>
      <c r="K223" s="54">
        <f t="shared" si="31"/>
        <v>82.75</v>
      </c>
      <c r="L223" s="54">
        <f>SUM(L191:L222)</f>
        <v>41.78</v>
      </c>
      <c r="M223" s="54">
        <f>SUM(M191:M222)</f>
        <v>114.79999999999998</v>
      </c>
      <c r="N223" s="54">
        <f>SUM(N191:N222)</f>
        <v>43.219999999999985</v>
      </c>
      <c r="O223" s="54">
        <f>+N223+M223+L223</f>
        <v>199.79999999999998</v>
      </c>
      <c r="P223" s="54">
        <f>+O223+K223</f>
        <v>282.54999999999995</v>
      </c>
      <c r="Q223" s="54">
        <f>SUM(Q191:Q222)</f>
        <v>32</v>
      </c>
      <c r="R223" s="54">
        <f>SUM(R191:R222)</f>
        <v>106.32999999999998</v>
      </c>
      <c r="S223" s="54">
        <f>+R223+Q223</f>
        <v>138.32999999999998</v>
      </c>
      <c r="T223" s="55">
        <f>+S223+P223</f>
        <v>420.87999999999994</v>
      </c>
    </row>
    <row r="224" spans="1:20" ht="12.75" customHeight="1" x14ac:dyDescent="0.2">
      <c r="A224" s="166" t="s">
        <v>406</v>
      </c>
      <c r="B224" s="35" t="s">
        <v>219</v>
      </c>
      <c r="C224" s="161" t="s">
        <v>219</v>
      </c>
      <c r="D224" s="153">
        <v>22</v>
      </c>
      <c r="E224" s="154">
        <v>0.1</v>
      </c>
      <c r="F224" s="154">
        <v>0.05</v>
      </c>
      <c r="G224" s="154"/>
      <c r="H224" s="154">
        <f t="shared" si="30"/>
        <v>0.15000000000000002</v>
      </c>
      <c r="I224" s="154">
        <v>0.1</v>
      </c>
      <c r="J224" s="154"/>
      <c r="K224" s="154">
        <f t="shared" si="31"/>
        <v>0.25</v>
      </c>
      <c r="L224" s="154">
        <v>0.1</v>
      </c>
      <c r="M224" s="154">
        <v>9.3000000000000007</v>
      </c>
      <c r="N224" s="154">
        <v>0.95</v>
      </c>
      <c r="O224" s="154">
        <f>+N224+M224+L224</f>
        <v>10.35</v>
      </c>
      <c r="P224" s="154">
        <f>+O224+K224</f>
        <v>10.6</v>
      </c>
      <c r="Q224" s="154"/>
      <c r="R224" s="154">
        <v>0.1</v>
      </c>
      <c r="S224" s="154">
        <f>+R224+Q224</f>
        <v>0.1</v>
      </c>
      <c r="T224" s="154">
        <f>+S224+P224</f>
        <v>10.7</v>
      </c>
    </row>
    <row r="225" spans="1:20" ht="12.75" customHeight="1" x14ac:dyDescent="0.2">
      <c r="A225" s="167"/>
      <c r="B225" s="35"/>
      <c r="C225" s="26" t="s">
        <v>205</v>
      </c>
      <c r="D225" s="162">
        <v>5</v>
      </c>
      <c r="E225" s="24"/>
      <c r="F225" s="24"/>
      <c r="G225" s="24"/>
      <c r="H225" s="24">
        <f t="shared" si="30"/>
        <v>0</v>
      </c>
      <c r="I225" s="24">
        <v>0.5</v>
      </c>
      <c r="J225" s="24"/>
      <c r="K225" s="24">
        <f t="shared" si="31"/>
        <v>0.5</v>
      </c>
      <c r="L225" s="24">
        <v>0.1</v>
      </c>
      <c r="M225" s="24">
        <v>2.5</v>
      </c>
      <c r="N225" s="24"/>
      <c r="O225" s="24">
        <f>+N225+M225+L225</f>
        <v>2.6</v>
      </c>
      <c r="P225" s="24">
        <f>+O225+K225</f>
        <v>3.1</v>
      </c>
      <c r="Q225" s="24"/>
      <c r="R225" s="24"/>
      <c r="S225" s="24">
        <f>+R225+Q225</f>
        <v>0</v>
      </c>
      <c r="T225" s="24">
        <f>+S225+P225</f>
        <v>3.1</v>
      </c>
    </row>
    <row r="226" spans="1:20" ht="12.75" customHeight="1" x14ac:dyDescent="0.2">
      <c r="A226" s="167"/>
      <c r="B226" s="35"/>
      <c r="C226" s="26" t="s">
        <v>275</v>
      </c>
      <c r="D226" s="162">
        <v>0</v>
      </c>
      <c r="E226" s="24"/>
      <c r="F226" s="24"/>
      <c r="G226" s="24"/>
      <c r="H226" s="24">
        <f t="shared" si="30"/>
        <v>0</v>
      </c>
      <c r="I226" s="24"/>
      <c r="J226" s="24"/>
      <c r="K226" s="24">
        <f t="shared" si="31"/>
        <v>0</v>
      </c>
      <c r="L226" s="24"/>
      <c r="M226" s="24"/>
      <c r="N226" s="24"/>
      <c r="O226" s="24">
        <f t="shared" ref="O226:O233" si="32">+N226+M226+L226</f>
        <v>0</v>
      </c>
      <c r="P226" s="24">
        <f t="shared" ref="P226:P233" si="33">+O226+K226</f>
        <v>0</v>
      </c>
      <c r="Q226" s="24"/>
      <c r="R226" s="24"/>
      <c r="S226" s="24">
        <f t="shared" ref="S226:S233" si="34">+R226+Q226</f>
        <v>0</v>
      </c>
      <c r="T226" s="24">
        <f t="shared" ref="T226:T233" si="35">+S226+P226</f>
        <v>0</v>
      </c>
    </row>
    <row r="227" spans="1:20" ht="12.75" customHeight="1" x14ac:dyDescent="0.2">
      <c r="A227" s="167"/>
      <c r="B227" s="35"/>
      <c r="C227" s="26" t="s">
        <v>202</v>
      </c>
      <c r="D227" s="162">
        <v>0</v>
      </c>
      <c r="E227" s="24"/>
      <c r="F227" s="24"/>
      <c r="G227" s="24"/>
      <c r="H227" s="24">
        <f t="shared" si="30"/>
        <v>0</v>
      </c>
      <c r="I227" s="24"/>
      <c r="J227" s="24"/>
      <c r="K227" s="24">
        <f t="shared" si="31"/>
        <v>0</v>
      </c>
      <c r="L227" s="24"/>
      <c r="M227" s="24"/>
      <c r="N227" s="24"/>
      <c r="O227" s="24">
        <f t="shared" si="32"/>
        <v>0</v>
      </c>
      <c r="P227" s="24">
        <f t="shared" si="33"/>
        <v>0</v>
      </c>
      <c r="Q227" s="24"/>
      <c r="R227" s="24"/>
      <c r="S227" s="24">
        <f t="shared" si="34"/>
        <v>0</v>
      </c>
      <c r="T227" s="24">
        <f t="shared" si="35"/>
        <v>0</v>
      </c>
    </row>
    <row r="228" spans="1:20" ht="12.75" customHeight="1" x14ac:dyDescent="0.2">
      <c r="A228" s="167"/>
      <c r="B228" s="35"/>
      <c r="C228" s="26" t="s">
        <v>195</v>
      </c>
      <c r="D228" s="162">
        <v>7</v>
      </c>
      <c r="E228" s="24"/>
      <c r="F228" s="24"/>
      <c r="G228" s="24"/>
      <c r="H228" s="24">
        <f t="shared" si="30"/>
        <v>0</v>
      </c>
      <c r="I228" s="24">
        <v>4</v>
      </c>
      <c r="J228" s="24">
        <v>0.1</v>
      </c>
      <c r="K228" s="24">
        <f t="shared" si="31"/>
        <v>4.0999999999999996</v>
      </c>
      <c r="L228" s="24">
        <v>0.35</v>
      </c>
      <c r="M228" s="24">
        <v>15.9</v>
      </c>
      <c r="N228" s="24"/>
      <c r="O228" s="24">
        <f t="shared" si="32"/>
        <v>16.25</v>
      </c>
      <c r="P228" s="24">
        <f t="shared" si="33"/>
        <v>20.350000000000001</v>
      </c>
      <c r="Q228" s="24"/>
      <c r="R228" s="24"/>
      <c r="S228" s="24">
        <f t="shared" si="34"/>
        <v>0</v>
      </c>
      <c r="T228" s="24">
        <f t="shared" si="35"/>
        <v>20.350000000000001</v>
      </c>
    </row>
    <row r="229" spans="1:20" ht="12.75" customHeight="1" x14ac:dyDescent="0.2">
      <c r="A229" s="167"/>
      <c r="B229" s="35"/>
      <c r="C229" s="26" t="s">
        <v>204</v>
      </c>
      <c r="D229" s="162">
        <v>0</v>
      </c>
      <c r="E229" s="24"/>
      <c r="F229" s="24"/>
      <c r="G229" s="24"/>
      <c r="H229" s="24">
        <f t="shared" si="30"/>
        <v>0</v>
      </c>
      <c r="I229" s="24"/>
      <c r="J229" s="24"/>
      <c r="K229" s="24">
        <f t="shared" si="31"/>
        <v>0</v>
      </c>
      <c r="L229" s="24"/>
      <c r="M229" s="24"/>
      <c r="N229" s="24"/>
      <c r="O229" s="24">
        <f t="shared" si="32"/>
        <v>0</v>
      </c>
      <c r="P229" s="24">
        <f t="shared" si="33"/>
        <v>0</v>
      </c>
      <c r="Q229" s="24"/>
      <c r="R229" s="24"/>
      <c r="S229" s="24">
        <f t="shared" si="34"/>
        <v>0</v>
      </c>
      <c r="T229" s="24">
        <f t="shared" si="35"/>
        <v>0</v>
      </c>
    </row>
    <row r="230" spans="1:20" ht="12.75" customHeight="1" x14ac:dyDescent="0.2">
      <c r="A230" s="167"/>
      <c r="B230" s="35"/>
      <c r="C230" s="26" t="s">
        <v>277</v>
      </c>
      <c r="D230" s="162">
        <v>0</v>
      </c>
      <c r="E230" s="24"/>
      <c r="F230" s="24"/>
      <c r="G230" s="24"/>
      <c r="H230" s="24">
        <f t="shared" si="30"/>
        <v>0</v>
      </c>
      <c r="I230" s="24"/>
      <c r="J230" s="24"/>
      <c r="K230" s="24">
        <f t="shared" si="31"/>
        <v>0</v>
      </c>
      <c r="L230" s="24"/>
      <c r="M230" s="24"/>
      <c r="N230" s="24"/>
      <c r="O230" s="24">
        <f t="shared" si="32"/>
        <v>0</v>
      </c>
      <c r="P230" s="24">
        <f t="shared" si="33"/>
        <v>0</v>
      </c>
      <c r="Q230" s="24"/>
      <c r="R230" s="24"/>
      <c r="S230" s="24">
        <f t="shared" si="34"/>
        <v>0</v>
      </c>
      <c r="T230" s="24">
        <f t="shared" si="35"/>
        <v>0</v>
      </c>
    </row>
    <row r="231" spans="1:20" ht="12.75" customHeight="1" x14ac:dyDescent="0.2">
      <c r="A231" s="167"/>
      <c r="B231" s="85"/>
      <c r="C231" s="26" t="s">
        <v>208</v>
      </c>
      <c r="D231" s="162">
        <v>2</v>
      </c>
      <c r="E231" s="24"/>
      <c r="F231" s="24"/>
      <c r="G231" s="24"/>
      <c r="H231" s="24">
        <f t="shared" si="30"/>
        <v>0</v>
      </c>
      <c r="I231" s="24">
        <v>2</v>
      </c>
      <c r="J231" s="24"/>
      <c r="K231" s="24">
        <f t="shared" si="31"/>
        <v>2</v>
      </c>
      <c r="L231" s="24">
        <v>0.2</v>
      </c>
      <c r="M231" s="24">
        <v>2.0499999999999998</v>
      </c>
      <c r="N231" s="24"/>
      <c r="O231" s="24">
        <f t="shared" si="32"/>
        <v>2.25</v>
      </c>
      <c r="P231" s="24">
        <f t="shared" si="33"/>
        <v>4.25</v>
      </c>
      <c r="Q231" s="24"/>
      <c r="R231" s="24">
        <v>0.15</v>
      </c>
      <c r="S231" s="24">
        <f t="shared" si="34"/>
        <v>0.15</v>
      </c>
      <c r="T231" s="24">
        <f t="shared" si="35"/>
        <v>4.4000000000000004</v>
      </c>
    </row>
    <row r="232" spans="1:20" ht="12.75" customHeight="1" x14ac:dyDescent="0.2">
      <c r="A232" s="167"/>
      <c r="B232" s="35" t="s">
        <v>431</v>
      </c>
      <c r="C232" s="26" t="s">
        <v>412</v>
      </c>
      <c r="D232" s="162">
        <v>2</v>
      </c>
      <c r="E232" s="24"/>
      <c r="F232" s="24"/>
      <c r="G232" s="24"/>
      <c r="H232" s="24">
        <f t="shared" si="30"/>
        <v>0</v>
      </c>
      <c r="I232" s="24"/>
      <c r="J232" s="24"/>
      <c r="K232" s="24">
        <f t="shared" si="31"/>
        <v>0</v>
      </c>
      <c r="L232" s="24"/>
      <c r="M232" s="24">
        <v>0.5</v>
      </c>
      <c r="N232" s="24">
        <v>6</v>
      </c>
      <c r="O232" s="24">
        <f t="shared" si="32"/>
        <v>6.5</v>
      </c>
      <c r="P232" s="24">
        <f t="shared" si="33"/>
        <v>6.5</v>
      </c>
      <c r="Q232" s="24">
        <v>2.2000000000000002</v>
      </c>
      <c r="R232" s="24"/>
      <c r="S232" s="24">
        <f t="shared" si="34"/>
        <v>2.2000000000000002</v>
      </c>
      <c r="T232" s="24">
        <f t="shared" si="35"/>
        <v>8.6999999999999993</v>
      </c>
    </row>
    <row r="233" spans="1:20" ht="12.75" customHeight="1" x14ac:dyDescent="0.2">
      <c r="A233" s="167"/>
      <c r="B233" s="35"/>
      <c r="C233" s="26" t="s">
        <v>305</v>
      </c>
      <c r="D233" s="162">
        <v>0</v>
      </c>
      <c r="E233" s="24"/>
      <c r="F233" s="24"/>
      <c r="G233" s="24"/>
      <c r="H233" s="24">
        <f t="shared" si="30"/>
        <v>0</v>
      </c>
      <c r="I233" s="24"/>
      <c r="J233" s="24"/>
      <c r="K233" s="24">
        <f t="shared" si="31"/>
        <v>0</v>
      </c>
      <c r="L233" s="24"/>
      <c r="M233" s="24"/>
      <c r="N233" s="24"/>
      <c r="O233" s="24">
        <f t="shared" si="32"/>
        <v>0</v>
      </c>
      <c r="P233" s="24">
        <f t="shared" si="33"/>
        <v>0</v>
      </c>
      <c r="Q233" s="24"/>
      <c r="R233" s="24"/>
      <c r="S233" s="24">
        <f t="shared" si="34"/>
        <v>0</v>
      </c>
      <c r="T233" s="24">
        <f t="shared" si="35"/>
        <v>0</v>
      </c>
    </row>
    <row r="234" spans="1:20" ht="12.75" customHeight="1" x14ac:dyDescent="0.2">
      <c r="A234" s="167"/>
      <c r="B234" s="35"/>
      <c r="C234" s="26" t="s">
        <v>413</v>
      </c>
      <c r="D234" s="162">
        <v>2</v>
      </c>
      <c r="E234" s="24"/>
      <c r="F234" s="24"/>
      <c r="G234" s="24"/>
      <c r="H234" s="24">
        <f>+G234+F234+E234</f>
        <v>0</v>
      </c>
      <c r="I234" s="24"/>
      <c r="J234" s="24"/>
      <c r="K234" s="24">
        <f>+J234+I234+H234</f>
        <v>0</v>
      </c>
      <c r="L234" s="24"/>
      <c r="M234" s="24">
        <v>0.3</v>
      </c>
      <c r="N234" s="24"/>
      <c r="O234" s="24">
        <f>+N234+M234+L234</f>
        <v>0.3</v>
      </c>
      <c r="P234" s="24">
        <f>+O234+K234</f>
        <v>0.3</v>
      </c>
      <c r="Q234" s="24"/>
      <c r="R234" s="24"/>
      <c r="S234" s="24">
        <f>+R234+Q234</f>
        <v>0</v>
      </c>
      <c r="T234" s="24">
        <f>+S234+P234</f>
        <v>0.3</v>
      </c>
    </row>
    <row r="235" spans="1:20" ht="12.75" customHeight="1" x14ac:dyDescent="0.2">
      <c r="A235" s="167"/>
      <c r="B235" s="35"/>
      <c r="C235" s="165" t="s">
        <v>201</v>
      </c>
      <c r="D235" s="160">
        <v>0</v>
      </c>
      <c r="E235" s="25"/>
      <c r="F235" s="25"/>
      <c r="G235" s="25"/>
      <c r="H235" s="25">
        <f t="shared" si="30"/>
        <v>0</v>
      </c>
      <c r="I235" s="25"/>
      <c r="J235" s="25"/>
      <c r="K235" s="25">
        <f t="shared" si="31"/>
        <v>0</v>
      </c>
      <c r="L235" s="25"/>
      <c r="M235" s="25"/>
      <c r="N235" s="25"/>
      <c r="O235" s="25">
        <f>+N235+M235+L235</f>
        <v>0</v>
      </c>
      <c r="P235" s="25">
        <f>+O235+K235</f>
        <v>0</v>
      </c>
      <c r="Q235" s="25"/>
      <c r="R235" s="25"/>
      <c r="S235" s="25">
        <f>+R235+Q235</f>
        <v>0</v>
      </c>
      <c r="T235" s="25">
        <f>+S235+P235</f>
        <v>0</v>
      </c>
    </row>
    <row r="236" spans="1:20" ht="12.75" customHeight="1" x14ac:dyDescent="0.25">
      <c r="A236" s="230" t="s">
        <v>0</v>
      </c>
      <c r="B236" s="231"/>
      <c r="C236" s="232" t="s">
        <v>0</v>
      </c>
      <c r="D236" s="53">
        <f>SUM(D224:D235)</f>
        <v>40</v>
      </c>
      <c r="E236" s="54">
        <f>SUM(E224:E235)</f>
        <v>0.1</v>
      </c>
      <c r="F236" s="54">
        <f>SUM(F224:F235)</f>
        <v>0.05</v>
      </c>
      <c r="G236" s="54">
        <f>SUM(G224:G235)</f>
        <v>0</v>
      </c>
      <c r="H236" s="54">
        <f t="shared" si="30"/>
        <v>0.15000000000000002</v>
      </c>
      <c r="I236" s="54">
        <f>SUM(I224:I235)</f>
        <v>6.6</v>
      </c>
      <c r="J236" s="54">
        <f>SUM(J224:J235)</f>
        <v>0.1</v>
      </c>
      <c r="K236" s="54">
        <f t="shared" si="31"/>
        <v>6.85</v>
      </c>
      <c r="L236" s="54">
        <f>SUM(L224:L235)</f>
        <v>0.75</v>
      </c>
      <c r="M236" s="54">
        <f>SUM(M224:M235)</f>
        <v>30.550000000000004</v>
      </c>
      <c r="N236" s="54">
        <f>SUM(N224:N235)</f>
        <v>6.95</v>
      </c>
      <c r="O236" s="54">
        <f>+N236+M236+L236</f>
        <v>38.250000000000007</v>
      </c>
      <c r="P236" s="54">
        <f>+O236+K236</f>
        <v>45.100000000000009</v>
      </c>
      <c r="Q236" s="54">
        <f>SUM(Q224:Q235)</f>
        <v>2.2000000000000002</v>
      </c>
      <c r="R236" s="54">
        <f>SUM(R224:R235)</f>
        <v>0.25</v>
      </c>
      <c r="S236" s="54">
        <f>+R236+Q236</f>
        <v>2.4500000000000002</v>
      </c>
      <c r="T236" s="55">
        <f>+S236+P236</f>
        <v>47.550000000000011</v>
      </c>
    </row>
    <row r="237" spans="1:20" ht="12.75" customHeight="1" x14ac:dyDescent="0.2">
      <c r="A237" s="166" t="s">
        <v>9</v>
      </c>
      <c r="B237" s="35" t="s">
        <v>207</v>
      </c>
      <c r="C237" s="161" t="s">
        <v>207</v>
      </c>
      <c r="D237" s="153">
        <v>0</v>
      </c>
      <c r="E237" s="154"/>
      <c r="F237" s="154"/>
      <c r="G237" s="154"/>
      <c r="H237" s="154">
        <f t="shared" si="30"/>
        <v>0</v>
      </c>
      <c r="I237" s="154"/>
      <c r="J237" s="154"/>
      <c r="K237" s="154">
        <f t="shared" si="31"/>
        <v>0</v>
      </c>
      <c r="L237" s="154"/>
      <c r="M237" s="154"/>
      <c r="N237" s="154"/>
      <c r="O237" s="154">
        <f>+N237+M237+L237</f>
        <v>0</v>
      </c>
      <c r="P237" s="154">
        <f>+O237+K237</f>
        <v>0</v>
      </c>
      <c r="Q237" s="154"/>
      <c r="R237" s="154"/>
      <c r="S237" s="154">
        <f>+R237+Q237</f>
        <v>0</v>
      </c>
      <c r="T237" s="154">
        <f>+S237+P237</f>
        <v>0</v>
      </c>
    </row>
    <row r="238" spans="1:20" ht="12.75" customHeight="1" x14ac:dyDescent="0.2">
      <c r="A238" s="167"/>
      <c r="B238" s="35"/>
      <c r="C238" s="26" t="s">
        <v>218</v>
      </c>
      <c r="D238" s="162">
        <v>0</v>
      </c>
      <c r="E238" s="24"/>
      <c r="F238" s="24"/>
      <c r="G238" s="24"/>
      <c r="H238" s="24">
        <f t="shared" si="30"/>
        <v>0</v>
      </c>
      <c r="I238" s="24"/>
      <c r="J238" s="24"/>
      <c r="K238" s="24">
        <f t="shared" si="31"/>
        <v>0</v>
      </c>
      <c r="L238" s="24"/>
      <c r="M238" s="24"/>
      <c r="N238" s="24"/>
      <c r="O238" s="24">
        <f t="shared" ref="O238:O266" si="36">+N238+M238+L238</f>
        <v>0</v>
      </c>
      <c r="P238" s="24">
        <f t="shared" ref="P238:P266" si="37">+O238+K238</f>
        <v>0</v>
      </c>
      <c r="Q238" s="24"/>
      <c r="R238" s="24"/>
      <c r="S238" s="24">
        <f t="shared" ref="S238:S267" si="38">+R238+Q238</f>
        <v>0</v>
      </c>
      <c r="T238" s="24">
        <f t="shared" ref="T238:T267" si="39">+S238+P238</f>
        <v>0</v>
      </c>
    </row>
    <row r="239" spans="1:20" ht="12.75" customHeight="1" x14ac:dyDescent="0.2">
      <c r="A239" s="167"/>
      <c r="B239" s="35"/>
      <c r="C239" s="26" t="s">
        <v>464</v>
      </c>
      <c r="D239" s="162">
        <v>0</v>
      </c>
      <c r="E239" s="24"/>
      <c r="F239" s="24"/>
      <c r="G239" s="24"/>
      <c r="H239" s="24">
        <f t="shared" si="30"/>
        <v>0</v>
      </c>
      <c r="I239" s="24"/>
      <c r="J239" s="24"/>
      <c r="K239" s="24">
        <f t="shared" si="31"/>
        <v>0</v>
      </c>
      <c r="L239" s="24"/>
      <c r="M239" s="24"/>
      <c r="N239" s="24"/>
      <c r="O239" s="24">
        <f t="shared" si="36"/>
        <v>0</v>
      </c>
      <c r="P239" s="24">
        <f t="shared" si="37"/>
        <v>0</v>
      </c>
      <c r="Q239" s="24"/>
      <c r="R239" s="24"/>
      <c r="S239" s="24">
        <f t="shared" si="38"/>
        <v>0</v>
      </c>
      <c r="T239" s="24">
        <f t="shared" si="39"/>
        <v>0</v>
      </c>
    </row>
    <row r="240" spans="1:20" ht="12.75" customHeight="1" x14ac:dyDescent="0.2">
      <c r="A240" s="167"/>
      <c r="B240" s="35"/>
      <c r="C240" s="26" t="s">
        <v>211</v>
      </c>
      <c r="D240" s="162">
        <v>0</v>
      </c>
      <c r="E240" s="24"/>
      <c r="F240" s="24"/>
      <c r="G240" s="24"/>
      <c r="H240" s="24">
        <f t="shared" si="30"/>
        <v>0</v>
      </c>
      <c r="I240" s="24"/>
      <c r="J240" s="24"/>
      <c r="K240" s="24">
        <f t="shared" si="31"/>
        <v>0</v>
      </c>
      <c r="L240" s="24"/>
      <c r="M240" s="24"/>
      <c r="N240" s="24"/>
      <c r="O240" s="24">
        <f t="shared" si="36"/>
        <v>0</v>
      </c>
      <c r="P240" s="24">
        <f t="shared" si="37"/>
        <v>0</v>
      </c>
      <c r="Q240" s="24"/>
      <c r="R240" s="24"/>
      <c r="S240" s="24">
        <f t="shared" si="38"/>
        <v>0</v>
      </c>
      <c r="T240" s="24">
        <f t="shared" si="39"/>
        <v>0</v>
      </c>
    </row>
    <row r="241" spans="1:20" ht="12.75" customHeight="1" x14ac:dyDescent="0.2">
      <c r="A241" s="167"/>
      <c r="B241" s="35"/>
      <c r="C241" s="26" t="s">
        <v>325</v>
      </c>
      <c r="D241" s="162">
        <v>0</v>
      </c>
      <c r="E241" s="24"/>
      <c r="F241" s="24"/>
      <c r="G241" s="24"/>
      <c r="H241" s="24">
        <f t="shared" si="30"/>
        <v>0</v>
      </c>
      <c r="I241" s="24"/>
      <c r="J241" s="24"/>
      <c r="K241" s="24">
        <f t="shared" si="31"/>
        <v>0</v>
      </c>
      <c r="L241" s="24"/>
      <c r="M241" s="24"/>
      <c r="N241" s="24"/>
      <c r="O241" s="24">
        <f t="shared" si="36"/>
        <v>0</v>
      </c>
      <c r="P241" s="24">
        <f t="shared" si="37"/>
        <v>0</v>
      </c>
      <c r="Q241" s="24"/>
      <c r="R241" s="24"/>
      <c r="S241" s="24">
        <f t="shared" si="38"/>
        <v>0</v>
      </c>
      <c r="T241" s="24">
        <f t="shared" si="39"/>
        <v>0</v>
      </c>
    </row>
    <row r="242" spans="1:20" ht="12.75" customHeight="1" x14ac:dyDescent="0.2">
      <c r="A242" s="167"/>
      <c r="B242" s="35"/>
      <c r="C242" s="26" t="s">
        <v>216</v>
      </c>
      <c r="D242" s="162">
        <v>2</v>
      </c>
      <c r="E242" s="24">
        <v>0.24</v>
      </c>
      <c r="F242" s="24"/>
      <c r="G242" s="24"/>
      <c r="H242" s="24">
        <f t="shared" si="30"/>
        <v>0.24</v>
      </c>
      <c r="I242" s="24">
        <v>0.21</v>
      </c>
      <c r="J242" s="24"/>
      <c r="K242" s="24">
        <f t="shared" si="31"/>
        <v>0.44999999999999996</v>
      </c>
      <c r="L242" s="24">
        <v>0.63</v>
      </c>
      <c r="M242" s="24">
        <v>0.15</v>
      </c>
      <c r="N242" s="24"/>
      <c r="O242" s="24">
        <f t="shared" si="36"/>
        <v>0.78</v>
      </c>
      <c r="P242" s="24">
        <f t="shared" si="37"/>
        <v>1.23</v>
      </c>
      <c r="Q242" s="24"/>
      <c r="R242" s="24"/>
      <c r="S242" s="24">
        <f t="shared" si="38"/>
        <v>0</v>
      </c>
      <c r="T242" s="24">
        <f t="shared" si="39"/>
        <v>1.23</v>
      </c>
    </row>
    <row r="243" spans="1:20" ht="12.75" customHeight="1" x14ac:dyDescent="0.2">
      <c r="A243" s="167"/>
      <c r="B243" s="35"/>
      <c r="C243" s="26" t="s">
        <v>213</v>
      </c>
      <c r="D243" s="162">
        <v>0</v>
      </c>
      <c r="E243" s="24"/>
      <c r="F243" s="24"/>
      <c r="G243" s="24"/>
      <c r="H243" s="24">
        <f t="shared" si="30"/>
        <v>0</v>
      </c>
      <c r="I243" s="24"/>
      <c r="J243" s="24"/>
      <c r="K243" s="24">
        <f t="shared" si="31"/>
        <v>0</v>
      </c>
      <c r="L243" s="24"/>
      <c r="M243" s="24"/>
      <c r="N243" s="24"/>
      <c r="O243" s="24">
        <f t="shared" si="36"/>
        <v>0</v>
      </c>
      <c r="P243" s="24">
        <f t="shared" si="37"/>
        <v>0</v>
      </c>
      <c r="Q243" s="24"/>
      <c r="R243" s="24"/>
      <c r="S243" s="24">
        <f t="shared" si="38"/>
        <v>0</v>
      </c>
      <c r="T243" s="24">
        <f t="shared" si="39"/>
        <v>0</v>
      </c>
    </row>
    <row r="244" spans="1:20" ht="12.75" customHeight="1" x14ac:dyDescent="0.2">
      <c r="A244" s="167"/>
      <c r="B244" s="85"/>
      <c r="C244" s="26" t="s">
        <v>217</v>
      </c>
      <c r="D244" s="162">
        <v>1</v>
      </c>
      <c r="E244" s="24"/>
      <c r="F244" s="24"/>
      <c r="G244" s="24"/>
      <c r="H244" s="24">
        <f t="shared" si="30"/>
        <v>0</v>
      </c>
      <c r="I244" s="24"/>
      <c r="J244" s="24"/>
      <c r="K244" s="24">
        <f t="shared" si="31"/>
        <v>0</v>
      </c>
      <c r="L244" s="24"/>
      <c r="M244" s="24">
        <v>0.1</v>
      </c>
      <c r="N244" s="24"/>
      <c r="O244" s="24">
        <f t="shared" si="36"/>
        <v>0.1</v>
      </c>
      <c r="P244" s="24">
        <f t="shared" si="37"/>
        <v>0.1</v>
      </c>
      <c r="Q244" s="24"/>
      <c r="R244" s="24"/>
      <c r="S244" s="24">
        <f t="shared" si="38"/>
        <v>0</v>
      </c>
      <c r="T244" s="24">
        <f t="shared" si="39"/>
        <v>0.1</v>
      </c>
    </row>
    <row r="245" spans="1:20" ht="12.75" customHeight="1" x14ac:dyDescent="0.2">
      <c r="A245" s="167"/>
      <c r="B245" s="35" t="s">
        <v>203</v>
      </c>
      <c r="C245" s="26" t="s">
        <v>210</v>
      </c>
      <c r="D245" s="162">
        <v>12</v>
      </c>
      <c r="E245" s="24"/>
      <c r="F245" s="24"/>
      <c r="G245" s="24"/>
      <c r="H245" s="24">
        <f t="shared" ref="H245:H308" si="40">+G245+F245+E245</f>
        <v>0</v>
      </c>
      <c r="I245" s="24"/>
      <c r="J245" s="24"/>
      <c r="K245" s="24">
        <f t="shared" ref="K245:K308" si="41">+J245+I245+H245</f>
        <v>0</v>
      </c>
      <c r="L245" s="24"/>
      <c r="M245" s="24">
        <v>2.75</v>
      </c>
      <c r="N245" s="24">
        <v>0.4</v>
      </c>
      <c r="O245" s="24">
        <f t="shared" si="36"/>
        <v>3.15</v>
      </c>
      <c r="P245" s="24">
        <f t="shared" si="37"/>
        <v>3.15</v>
      </c>
      <c r="Q245" s="24"/>
      <c r="R245" s="24"/>
      <c r="S245" s="24">
        <f t="shared" si="38"/>
        <v>0</v>
      </c>
      <c r="T245" s="24">
        <f t="shared" si="39"/>
        <v>3.15</v>
      </c>
    </row>
    <row r="246" spans="1:20" ht="12.75" customHeight="1" x14ac:dyDescent="0.2">
      <c r="A246" s="167"/>
      <c r="B246" s="35"/>
      <c r="C246" s="26" t="s">
        <v>273</v>
      </c>
      <c r="D246" s="162">
        <v>0</v>
      </c>
      <c r="E246" s="24"/>
      <c r="F246" s="24"/>
      <c r="G246" s="24"/>
      <c r="H246" s="24">
        <f t="shared" si="40"/>
        <v>0</v>
      </c>
      <c r="I246" s="24"/>
      <c r="J246" s="24"/>
      <c r="K246" s="24">
        <f t="shared" si="41"/>
        <v>0</v>
      </c>
      <c r="L246" s="24"/>
      <c r="M246" s="24"/>
      <c r="N246" s="24"/>
      <c r="O246" s="24">
        <f t="shared" si="36"/>
        <v>0</v>
      </c>
      <c r="P246" s="24">
        <f t="shared" si="37"/>
        <v>0</v>
      </c>
      <c r="Q246" s="24"/>
      <c r="R246" s="24"/>
      <c r="S246" s="24">
        <f t="shared" si="38"/>
        <v>0</v>
      </c>
      <c r="T246" s="24">
        <f t="shared" si="39"/>
        <v>0</v>
      </c>
    </row>
    <row r="247" spans="1:20" ht="12.75" customHeight="1" x14ac:dyDescent="0.2">
      <c r="A247" s="167"/>
      <c r="B247" s="35"/>
      <c r="C247" s="26" t="s">
        <v>193</v>
      </c>
      <c r="D247" s="162">
        <v>0</v>
      </c>
      <c r="E247" s="24"/>
      <c r="F247" s="24"/>
      <c r="G247" s="24"/>
      <c r="H247" s="24">
        <f t="shared" si="40"/>
        <v>0</v>
      </c>
      <c r="I247" s="24"/>
      <c r="J247" s="24"/>
      <c r="K247" s="24">
        <f t="shared" si="41"/>
        <v>0</v>
      </c>
      <c r="L247" s="24"/>
      <c r="M247" s="24"/>
      <c r="N247" s="24"/>
      <c r="O247" s="24">
        <f t="shared" si="36"/>
        <v>0</v>
      </c>
      <c r="P247" s="24">
        <f t="shared" si="37"/>
        <v>0</v>
      </c>
      <c r="Q247" s="24"/>
      <c r="R247" s="24"/>
      <c r="S247" s="24">
        <f t="shared" si="38"/>
        <v>0</v>
      </c>
      <c r="T247" s="24">
        <f t="shared" si="39"/>
        <v>0</v>
      </c>
    </row>
    <row r="248" spans="1:20" ht="12.75" customHeight="1" x14ac:dyDescent="0.2">
      <c r="A248" s="167"/>
      <c r="B248" s="35"/>
      <c r="C248" s="26" t="s">
        <v>206</v>
      </c>
      <c r="D248" s="162">
        <v>0</v>
      </c>
      <c r="E248" s="24"/>
      <c r="F248" s="24"/>
      <c r="G248" s="24"/>
      <c r="H248" s="24">
        <f t="shared" si="40"/>
        <v>0</v>
      </c>
      <c r="I248" s="24"/>
      <c r="J248" s="24"/>
      <c r="K248" s="24">
        <f t="shared" si="41"/>
        <v>0</v>
      </c>
      <c r="L248" s="24"/>
      <c r="M248" s="24"/>
      <c r="N248" s="24"/>
      <c r="O248" s="24">
        <f t="shared" si="36"/>
        <v>0</v>
      </c>
      <c r="P248" s="24">
        <f t="shared" si="37"/>
        <v>0</v>
      </c>
      <c r="Q248" s="24"/>
      <c r="R248" s="24"/>
      <c r="S248" s="24">
        <f t="shared" si="38"/>
        <v>0</v>
      </c>
      <c r="T248" s="24">
        <f t="shared" si="39"/>
        <v>0</v>
      </c>
    </row>
    <row r="249" spans="1:20" ht="12.75" customHeight="1" x14ac:dyDescent="0.2">
      <c r="A249" s="167"/>
      <c r="B249" s="35"/>
      <c r="C249" s="26" t="s">
        <v>276</v>
      </c>
      <c r="D249" s="162">
        <v>0</v>
      </c>
      <c r="E249" s="24"/>
      <c r="F249" s="24"/>
      <c r="G249" s="24"/>
      <c r="H249" s="24">
        <f t="shared" si="40"/>
        <v>0</v>
      </c>
      <c r="I249" s="24"/>
      <c r="J249" s="24"/>
      <c r="K249" s="24">
        <f t="shared" si="41"/>
        <v>0</v>
      </c>
      <c r="L249" s="24"/>
      <c r="M249" s="24"/>
      <c r="N249" s="24"/>
      <c r="O249" s="24">
        <f t="shared" si="36"/>
        <v>0</v>
      </c>
      <c r="P249" s="24">
        <f t="shared" si="37"/>
        <v>0</v>
      </c>
      <c r="Q249" s="24"/>
      <c r="R249" s="24"/>
      <c r="S249" s="24">
        <f t="shared" si="38"/>
        <v>0</v>
      </c>
      <c r="T249" s="24">
        <f t="shared" si="39"/>
        <v>0</v>
      </c>
    </row>
    <row r="250" spans="1:20" ht="12.75" customHeight="1" x14ac:dyDescent="0.2">
      <c r="A250" s="167"/>
      <c r="B250" s="35"/>
      <c r="C250" s="26" t="s">
        <v>199</v>
      </c>
      <c r="D250" s="162">
        <v>0</v>
      </c>
      <c r="E250" s="24"/>
      <c r="F250" s="24"/>
      <c r="G250" s="24"/>
      <c r="H250" s="24">
        <f t="shared" si="40"/>
        <v>0</v>
      </c>
      <c r="I250" s="24"/>
      <c r="J250" s="24"/>
      <c r="K250" s="24">
        <f t="shared" si="41"/>
        <v>0</v>
      </c>
      <c r="L250" s="24"/>
      <c r="M250" s="24"/>
      <c r="N250" s="24"/>
      <c r="O250" s="24">
        <f t="shared" si="36"/>
        <v>0</v>
      </c>
      <c r="P250" s="24">
        <f t="shared" si="37"/>
        <v>0</v>
      </c>
      <c r="Q250" s="24"/>
      <c r="R250" s="24"/>
      <c r="S250" s="24">
        <f t="shared" si="38"/>
        <v>0</v>
      </c>
      <c r="T250" s="24">
        <f t="shared" si="39"/>
        <v>0</v>
      </c>
    </row>
    <row r="251" spans="1:20" ht="12.75" customHeight="1" x14ac:dyDescent="0.2">
      <c r="A251" s="167"/>
      <c r="B251" s="35"/>
      <c r="C251" s="26" t="s">
        <v>274</v>
      </c>
      <c r="D251" s="162">
        <v>0</v>
      </c>
      <c r="E251" s="24"/>
      <c r="F251" s="24"/>
      <c r="G251" s="24"/>
      <c r="H251" s="24">
        <f t="shared" si="40"/>
        <v>0</v>
      </c>
      <c r="I251" s="24"/>
      <c r="J251" s="24"/>
      <c r="K251" s="24">
        <f t="shared" si="41"/>
        <v>0</v>
      </c>
      <c r="L251" s="24"/>
      <c r="M251" s="24"/>
      <c r="N251" s="24"/>
      <c r="O251" s="24">
        <f t="shared" si="36"/>
        <v>0</v>
      </c>
      <c r="P251" s="24">
        <f t="shared" si="37"/>
        <v>0</v>
      </c>
      <c r="Q251" s="24"/>
      <c r="R251" s="24"/>
      <c r="S251" s="24">
        <f t="shared" si="38"/>
        <v>0</v>
      </c>
      <c r="T251" s="24">
        <f t="shared" si="39"/>
        <v>0</v>
      </c>
    </row>
    <row r="252" spans="1:20" ht="12.75" customHeight="1" x14ac:dyDescent="0.2">
      <c r="A252" s="167"/>
      <c r="B252" s="35"/>
      <c r="C252" s="26" t="s">
        <v>203</v>
      </c>
      <c r="D252" s="162">
        <v>0</v>
      </c>
      <c r="E252" s="24"/>
      <c r="F252" s="24"/>
      <c r="G252" s="24"/>
      <c r="H252" s="24">
        <f t="shared" si="40"/>
        <v>0</v>
      </c>
      <c r="I252" s="24"/>
      <c r="J252" s="24"/>
      <c r="K252" s="24">
        <f t="shared" si="41"/>
        <v>0</v>
      </c>
      <c r="L252" s="24"/>
      <c r="M252" s="24"/>
      <c r="N252" s="24"/>
      <c r="O252" s="24">
        <f t="shared" si="36"/>
        <v>0</v>
      </c>
      <c r="P252" s="24">
        <f t="shared" si="37"/>
        <v>0</v>
      </c>
      <c r="Q252" s="24"/>
      <c r="R252" s="24"/>
      <c r="S252" s="24">
        <f t="shared" si="38"/>
        <v>0</v>
      </c>
      <c r="T252" s="24">
        <f t="shared" si="39"/>
        <v>0</v>
      </c>
    </row>
    <row r="253" spans="1:20" ht="12.75" customHeight="1" x14ac:dyDescent="0.2">
      <c r="A253" s="167"/>
      <c r="B253" s="85"/>
      <c r="C253" s="26" t="s">
        <v>212</v>
      </c>
      <c r="D253" s="162">
        <v>1</v>
      </c>
      <c r="E253" s="24"/>
      <c r="F253" s="24"/>
      <c r="G253" s="24"/>
      <c r="H253" s="24">
        <f t="shared" si="40"/>
        <v>0</v>
      </c>
      <c r="I253" s="24"/>
      <c r="J253" s="24"/>
      <c r="K253" s="24">
        <f t="shared" si="41"/>
        <v>0</v>
      </c>
      <c r="L253" s="24"/>
      <c r="M253" s="24">
        <v>0.5</v>
      </c>
      <c r="N253" s="24"/>
      <c r="O253" s="24">
        <f t="shared" si="36"/>
        <v>0.5</v>
      </c>
      <c r="P253" s="24">
        <f t="shared" si="37"/>
        <v>0.5</v>
      </c>
      <c r="Q253" s="24"/>
      <c r="R253" s="24"/>
      <c r="S253" s="24">
        <f t="shared" si="38"/>
        <v>0</v>
      </c>
      <c r="T253" s="24">
        <f t="shared" si="39"/>
        <v>0.5</v>
      </c>
    </row>
    <row r="254" spans="1:20" ht="12.75" customHeight="1" x14ac:dyDescent="0.2">
      <c r="A254" s="167"/>
      <c r="B254" s="35" t="s">
        <v>432</v>
      </c>
      <c r="C254" s="26" t="s">
        <v>194</v>
      </c>
      <c r="D254" s="162">
        <v>5</v>
      </c>
      <c r="E254" s="24"/>
      <c r="F254" s="24"/>
      <c r="G254" s="24"/>
      <c r="H254" s="24">
        <f t="shared" si="40"/>
        <v>0</v>
      </c>
      <c r="I254" s="24"/>
      <c r="J254" s="24"/>
      <c r="K254" s="24">
        <f t="shared" si="41"/>
        <v>0</v>
      </c>
      <c r="L254" s="24"/>
      <c r="M254" s="24">
        <v>8</v>
      </c>
      <c r="N254" s="24">
        <v>1.5</v>
      </c>
      <c r="O254" s="24">
        <f t="shared" si="36"/>
        <v>9.5</v>
      </c>
      <c r="P254" s="24">
        <f t="shared" si="37"/>
        <v>9.5</v>
      </c>
      <c r="Q254" s="24"/>
      <c r="R254" s="24"/>
      <c r="S254" s="24">
        <f t="shared" si="38"/>
        <v>0</v>
      </c>
      <c r="T254" s="24">
        <f t="shared" si="39"/>
        <v>9.5</v>
      </c>
    </row>
    <row r="255" spans="1:20" ht="12.75" customHeight="1" x14ac:dyDescent="0.2">
      <c r="A255" s="167"/>
      <c r="B255" s="35"/>
      <c r="C255" s="26" t="s">
        <v>192</v>
      </c>
      <c r="D255" s="162">
        <v>1</v>
      </c>
      <c r="E255" s="24"/>
      <c r="F255" s="24"/>
      <c r="G255" s="24"/>
      <c r="H255" s="24">
        <f t="shared" si="40"/>
        <v>0</v>
      </c>
      <c r="I255" s="24"/>
      <c r="J255" s="24"/>
      <c r="K255" s="24">
        <f t="shared" si="41"/>
        <v>0</v>
      </c>
      <c r="L255" s="24"/>
      <c r="M255" s="24">
        <v>1.8</v>
      </c>
      <c r="N255" s="24">
        <v>0.2</v>
      </c>
      <c r="O255" s="24">
        <f t="shared" si="36"/>
        <v>2</v>
      </c>
      <c r="P255" s="24">
        <f t="shared" si="37"/>
        <v>2</v>
      </c>
      <c r="Q255" s="24"/>
      <c r="R255" s="24"/>
      <c r="S255" s="24">
        <f t="shared" si="38"/>
        <v>0</v>
      </c>
      <c r="T255" s="24">
        <f t="shared" si="39"/>
        <v>2</v>
      </c>
    </row>
    <row r="256" spans="1:20" ht="12.75" customHeight="1" x14ac:dyDescent="0.2">
      <c r="A256" s="167"/>
      <c r="B256" s="35"/>
      <c r="C256" s="26" t="s">
        <v>280</v>
      </c>
      <c r="D256" s="162">
        <v>0</v>
      </c>
      <c r="E256" s="24"/>
      <c r="F256" s="24"/>
      <c r="G256" s="24"/>
      <c r="H256" s="24">
        <f t="shared" si="40"/>
        <v>0</v>
      </c>
      <c r="I256" s="24"/>
      <c r="J256" s="24"/>
      <c r="K256" s="24">
        <f t="shared" si="41"/>
        <v>0</v>
      </c>
      <c r="L256" s="24"/>
      <c r="M256" s="24"/>
      <c r="N256" s="24"/>
      <c r="O256" s="24">
        <f t="shared" si="36"/>
        <v>0</v>
      </c>
      <c r="P256" s="24">
        <f t="shared" si="37"/>
        <v>0</v>
      </c>
      <c r="Q256" s="24"/>
      <c r="R256" s="24"/>
      <c r="S256" s="24">
        <f t="shared" si="38"/>
        <v>0</v>
      </c>
      <c r="T256" s="24">
        <f t="shared" si="39"/>
        <v>0</v>
      </c>
    </row>
    <row r="257" spans="1:20" ht="12.75" customHeight="1" x14ac:dyDescent="0.2">
      <c r="A257" s="167"/>
      <c r="B257" s="35"/>
      <c r="C257" s="26" t="s">
        <v>354</v>
      </c>
      <c r="D257" s="162">
        <v>0</v>
      </c>
      <c r="E257" s="24"/>
      <c r="F257" s="24"/>
      <c r="G257" s="24"/>
      <c r="H257" s="24">
        <f t="shared" si="40"/>
        <v>0</v>
      </c>
      <c r="I257" s="24"/>
      <c r="J257" s="24"/>
      <c r="K257" s="24">
        <f t="shared" si="41"/>
        <v>0</v>
      </c>
      <c r="L257" s="24"/>
      <c r="M257" s="24"/>
      <c r="N257" s="24"/>
      <c r="O257" s="24">
        <f t="shared" si="36"/>
        <v>0</v>
      </c>
      <c r="P257" s="24">
        <f t="shared" si="37"/>
        <v>0</v>
      </c>
      <c r="Q257" s="24"/>
      <c r="R257" s="24"/>
      <c r="S257" s="24">
        <f t="shared" si="38"/>
        <v>0</v>
      </c>
      <c r="T257" s="24">
        <f t="shared" si="39"/>
        <v>0</v>
      </c>
    </row>
    <row r="258" spans="1:20" ht="12.75" customHeight="1" x14ac:dyDescent="0.2">
      <c r="A258" s="167"/>
      <c r="B258" s="35"/>
      <c r="C258" s="26" t="s">
        <v>198</v>
      </c>
      <c r="D258" s="162">
        <v>1</v>
      </c>
      <c r="E258" s="24"/>
      <c r="F258" s="24"/>
      <c r="G258" s="24"/>
      <c r="H258" s="24">
        <f t="shared" si="40"/>
        <v>0</v>
      </c>
      <c r="I258" s="24"/>
      <c r="J258" s="24"/>
      <c r="K258" s="24">
        <f t="shared" si="41"/>
        <v>0</v>
      </c>
      <c r="L258" s="24"/>
      <c r="M258" s="24">
        <v>3.2</v>
      </c>
      <c r="N258" s="24">
        <v>0.3</v>
      </c>
      <c r="O258" s="24">
        <f t="shared" si="36"/>
        <v>3.5</v>
      </c>
      <c r="P258" s="24">
        <f t="shared" si="37"/>
        <v>3.5</v>
      </c>
      <c r="Q258" s="24"/>
      <c r="R258" s="24"/>
      <c r="S258" s="24">
        <f t="shared" si="38"/>
        <v>0</v>
      </c>
      <c r="T258" s="24">
        <f t="shared" si="39"/>
        <v>3.5</v>
      </c>
    </row>
    <row r="259" spans="1:20" ht="12.75" customHeight="1" x14ac:dyDescent="0.2">
      <c r="A259" s="167"/>
      <c r="B259" s="35"/>
      <c r="C259" s="26" t="s">
        <v>386</v>
      </c>
      <c r="D259" s="162">
        <v>0</v>
      </c>
      <c r="E259" s="24"/>
      <c r="F259" s="24"/>
      <c r="G259" s="24"/>
      <c r="H259" s="24">
        <f t="shared" si="40"/>
        <v>0</v>
      </c>
      <c r="I259" s="24"/>
      <c r="J259" s="24"/>
      <c r="K259" s="24">
        <f t="shared" si="41"/>
        <v>0</v>
      </c>
      <c r="L259" s="24"/>
      <c r="M259" s="24"/>
      <c r="N259" s="24"/>
      <c r="O259" s="24">
        <f t="shared" si="36"/>
        <v>0</v>
      </c>
      <c r="P259" s="24">
        <f t="shared" si="37"/>
        <v>0</v>
      </c>
      <c r="Q259" s="24"/>
      <c r="R259" s="24"/>
      <c r="S259" s="24">
        <f t="shared" si="38"/>
        <v>0</v>
      </c>
      <c r="T259" s="24">
        <f t="shared" si="39"/>
        <v>0</v>
      </c>
    </row>
    <row r="260" spans="1:20" ht="12.75" customHeight="1" x14ac:dyDescent="0.2">
      <c r="A260" s="167"/>
      <c r="B260" s="35"/>
      <c r="C260" s="26" t="s">
        <v>326</v>
      </c>
      <c r="D260" s="162">
        <v>0</v>
      </c>
      <c r="E260" s="24"/>
      <c r="F260" s="24"/>
      <c r="G260" s="24"/>
      <c r="H260" s="24">
        <f t="shared" si="40"/>
        <v>0</v>
      </c>
      <c r="I260" s="24"/>
      <c r="J260" s="24"/>
      <c r="K260" s="24">
        <f t="shared" si="41"/>
        <v>0</v>
      </c>
      <c r="L260" s="24"/>
      <c r="M260" s="24"/>
      <c r="N260" s="24"/>
      <c r="O260" s="24">
        <f t="shared" si="36"/>
        <v>0</v>
      </c>
      <c r="P260" s="24">
        <f t="shared" si="37"/>
        <v>0</v>
      </c>
      <c r="Q260" s="24"/>
      <c r="R260" s="24"/>
      <c r="S260" s="24">
        <f t="shared" si="38"/>
        <v>0</v>
      </c>
      <c r="T260" s="24">
        <f t="shared" si="39"/>
        <v>0</v>
      </c>
    </row>
    <row r="261" spans="1:20" ht="12.75" customHeight="1" x14ac:dyDescent="0.2">
      <c r="A261" s="167"/>
      <c r="B261" s="35"/>
      <c r="C261" s="26" t="s">
        <v>197</v>
      </c>
      <c r="D261" s="162">
        <v>1</v>
      </c>
      <c r="E261" s="24"/>
      <c r="F261" s="24"/>
      <c r="G261" s="24"/>
      <c r="H261" s="24">
        <f t="shared" si="40"/>
        <v>0</v>
      </c>
      <c r="I261" s="24"/>
      <c r="J261" s="24"/>
      <c r="K261" s="24">
        <f t="shared" si="41"/>
        <v>0</v>
      </c>
      <c r="L261" s="24"/>
      <c r="M261" s="24">
        <v>0.4</v>
      </c>
      <c r="N261" s="24">
        <v>0.1</v>
      </c>
      <c r="O261" s="24">
        <f t="shared" si="36"/>
        <v>0.5</v>
      </c>
      <c r="P261" s="24">
        <f t="shared" si="37"/>
        <v>0.5</v>
      </c>
      <c r="Q261" s="24"/>
      <c r="R261" s="24"/>
      <c r="S261" s="24">
        <f t="shared" si="38"/>
        <v>0</v>
      </c>
      <c r="T261" s="24">
        <f t="shared" si="39"/>
        <v>0.5</v>
      </c>
    </row>
    <row r="262" spans="1:20" ht="12.75" customHeight="1" x14ac:dyDescent="0.2">
      <c r="A262" s="167"/>
      <c r="B262" s="35"/>
      <c r="C262" s="26" t="s">
        <v>278</v>
      </c>
      <c r="D262" s="162">
        <v>0</v>
      </c>
      <c r="E262" s="24"/>
      <c r="F262" s="24"/>
      <c r="G262" s="24"/>
      <c r="H262" s="24">
        <f t="shared" si="40"/>
        <v>0</v>
      </c>
      <c r="I262" s="24"/>
      <c r="J262" s="24"/>
      <c r="K262" s="24">
        <f t="shared" si="41"/>
        <v>0</v>
      </c>
      <c r="L262" s="24"/>
      <c r="M262" s="24"/>
      <c r="N262" s="24"/>
      <c r="O262" s="24">
        <f t="shared" si="36"/>
        <v>0</v>
      </c>
      <c r="P262" s="24">
        <f t="shared" si="37"/>
        <v>0</v>
      </c>
      <c r="Q262" s="24"/>
      <c r="R262" s="24"/>
      <c r="S262" s="24">
        <f t="shared" si="38"/>
        <v>0</v>
      </c>
      <c r="T262" s="24">
        <f t="shared" si="39"/>
        <v>0</v>
      </c>
    </row>
    <row r="263" spans="1:20" ht="12.75" customHeight="1" x14ac:dyDescent="0.2">
      <c r="A263" s="167"/>
      <c r="B263" s="85"/>
      <c r="C263" s="26" t="s">
        <v>279</v>
      </c>
      <c r="D263" s="162">
        <v>0</v>
      </c>
      <c r="E263" s="24"/>
      <c r="F263" s="24"/>
      <c r="G263" s="24"/>
      <c r="H263" s="24">
        <f t="shared" si="40"/>
        <v>0</v>
      </c>
      <c r="I263" s="24"/>
      <c r="J263" s="24"/>
      <c r="K263" s="24">
        <f t="shared" si="41"/>
        <v>0</v>
      </c>
      <c r="L263" s="24"/>
      <c r="M263" s="24"/>
      <c r="N263" s="24"/>
      <c r="O263" s="24">
        <f t="shared" si="36"/>
        <v>0</v>
      </c>
      <c r="P263" s="24">
        <f t="shared" si="37"/>
        <v>0</v>
      </c>
      <c r="Q263" s="24"/>
      <c r="R263" s="24"/>
      <c r="S263" s="24">
        <f t="shared" si="38"/>
        <v>0</v>
      </c>
      <c r="T263" s="24">
        <f t="shared" si="39"/>
        <v>0</v>
      </c>
    </row>
    <row r="264" spans="1:20" ht="12.75" customHeight="1" x14ac:dyDescent="0.2">
      <c r="A264" s="167"/>
      <c r="B264" s="35" t="s">
        <v>209</v>
      </c>
      <c r="C264" s="26" t="s">
        <v>196</v>
      </c>
      <c r="D264" s="162">
        <v>0</v>
      </c>
      <c r="E264" s="24"/>
      <c r="F264" s="24"/>
      <c r="G264" s="24"/>
      <c r="H264" s="24">
        <f t="shared" si="40"/>
        <v>0</v>
      </c>
      <c r="I264" s="24"/>
      <c r="J264" s="24"/>
      <c r="K264" s="24">
        <f t="shared" si="41"/>
        <v>0</v>
      </c>
      <c r="L264" s="24"/>
      <c r="M264" s="24"/>
      <c r="N264" s="24"/>
      <c r="O264" s="24">
        <f t="shared" si="36"/>
        <v>0</v>
      </c>
      <c r="P264" s="24">
        <f t="shared" si="37"/>
        <v>0</v>
      </c>
      <c r="Q264" s="24"/>
      <c r="R264" s="24"/>
      <c r="S264" s="24">
        <f t="shared" si="38"/>
        <v>0</v>
      </c>
      <c r="T264" s="24">
        <f t="shared" si="39"/>
        <v>0</v>
      </c>
    </row>
    <row r="265" spans="1:20" ht="12.75" customHeight="1" x14ac:dyDescent="0.2">
      <c r="A265" s="167"/>
      <c r="B265" s="35"/>
      <c r="C265" s="26" t="s">
        <v>209</v>
      </c>
      <c r="D265" s="162">
        <v>0</v>
      </c>
      <c r="E265" s="24"/>
      <c r="F265" s="24"/>
      <c r="G265" s="24"/>
      <c r="H265" s="24">
        <f t="shared" si="40"/>
        <v>0</v>
      </c>
      <c r="I265" s="24"/>
      <c r="J265" s="24"/>
      <c r="K265" s="24">
        <f t="shared" si="41"/>
        <v>0</v>
      </c>
      <c r="L265" s="24"/>
      <c r="M265" s="24"/>
      <c r="N265" s="24"/>
      <c r="O265" s="24">
        <f t="shared" si="36"/>
        <v>0</v>
      </c>
      <c r="P265" s="24">
        <f t="shared" si="37"/>
        <v>0</v>
      </c>
      <c r="Q265" s="24"/>
      <c r="R265" s="24"/>
      <c r="S265" s="24">
        <f t="shared" si="38"/>
        <v>0</v>
      </c>
      <c r="T265" s="24">
        <f t="shared" si="39"/>
        <v>0</v>
      </c>
    </row>
    <row r="266" spans="1:20" ht="12.75" customHeight="1" x14ac:dyDescent="0.2">
      <c r="A266" s="167"/>
      <c r="B266" s="35"/>
      <c r="C266" s="26" t="s">
        <v>295</v>
      </c>
      <c r="D266" s="162">
        <v>0</v>
      </c>
      <c r="E266" s="24"/>
      <c r="F266" s="24"/>
      <c r="G266" s="24"/>
      <c r="H266" s="24">
        <f t="shared" si="40"/>
        <v>0</v>
      </c>
      <c r="I266" s="24"/>
      <c r="J266" s="24"/>
      <c r="K266" s="24">
        <f t="shared" si="41"/>
        <v>0</v>
      </c>
      <c r="L266" s="24"/>
      <c r="M266" s="24"/>
      <c r="N266" s="24"/>
      <c r="O266" s="24">
        <f t="shared" si="36"/>
        <v>0</v>
      </c>
      <c r="P266" s="24">
        <f t="shared" si="37"/>
        <v>0</v>
      </c>
      <c r="Q266" s="24"/>
      <c r="R266" s="24"/>
      <c r="S266" s="24">
        <f t="shared" si="38"/>
        <v>0</v>
      </c>
      <c r="T266" s="24">
        <f t="shared" si="39"/>
        <v>0</v>
      </c>
    </row>
    <row r="267" spans="1:20" ht="12.75" customHeight="1" x14ac:dyDescent="0.2">
      <c r="A267" s="167"/>
      <c r="B267" s="35"/>
      <c r="C267" s="165" t="s">
        <v>306</v>
      </c>
      <c r="D267" s="160">
        <v>0</v>
      </c>
      <c r="E267" s="25"/>
      <c r="F267" s="25"/>
      <c r="G267" s="25"/>
      <c r="H267" s="25">
        <f t="shared" si="40"/>
        <v>0</v>
      </c>
      <c r="I267" s="25"/>
      <c r="J267" s="25"/>
      <c r="K267" s="25">
        <f t="shared" si="41"/>
        <v>0</v>
      </c>
      <c r="L267" s="25"/>
      <c r="M267" s="25"/>
      <c r="N267" s="25"/>
      <c r="O267" s="25">
        <f>+N267+M267+L267</f>
        <v>0</v>
      </c>
      <c r="P267" s="25">
        <f>+O267+K267</f>
        <v>0</v>
      </c>
      <c r="Q267" s="25"/>
      <c r="R267" s="25"/>
      <c r="S267" s="25">
        <f t="shared" si="38"/>
        <v>0</v>
      </c>
      <c r="T267" s="25">
        <f t="shared" si="39"/>
        <v>0</v>
      </c>
    </row>
    <row r="268" spans="1:20" ht="12.75" customHeight="1" x14ac:dyDescent="0.25">
      <c r="A268" s="230" t="s">
        <v>0</v>
      </c>
      <c r="B268" s="231"/>
      <c r="C268" s="232" t="s">
        <v>0</v>
      </c>
      <c r="D268" s="53">
        <f>SUM(D237:D267)</f>
        <v>24</v>
      </c>
      <c r="E268" s="54">
        <f>SUM(E237:E267)</f>
        <v>0.24</v>
      </c>
      <c r="F268" s="54">
        <f>SUM(F237:F267)</f>
        <v>0</v>
      </c>
      <c r="G268" s="54">
        <f>SUM(G237:G267)</f>
        <v>0</v>
      </c>
      <c r="H268" s="54">
        <f t="shared" si="40"/>
        <v>0.24</v>
      </c>
      <c r="I268" s="54">
        <f>SUM(I237:I267)</f>
        <v>0.21</v>
      </c>
      <c r="J268" s="54">
        <f>SUM(J237:J267)</f>
        <v>0</v>
      </c>
      <c r="K268" s="54">
        <f t="shared" si="41"/>
        <v>0.44999999999999996</v>
      </c>
      <c r="L268" s="54">
        <f>SUM(L237:L267)</f>
        <v>0.63</v>
      </c>
      <c r="M268" s="54">
        <f>SUM(M237:M267)</f>
        <v>16.899999999999999</v>
      </c>
      <c r="N268" s="54">
        <f>SUM(N237:N267)</f>
        <v>2.5</v>
      </c>
      <c r="O268" s="54">
        <f>+N268+M268+L268</f>
        <v>20.029999999999998</v>
      </c>
      <c r="P268" s="54">
        <f>+O268+K268</f>
        <v>20.479999999999997</v>
      </c>
      <c r="Q268" s="54">
        <f>SUM(Q237:Q267)</f>
        <v>0</v>
      </c>
      <c r="R268" s="54">
        <f>SUM(R237:R267)</f>
        <v>0</v>
      </c>
      <c r="S268" s="54">
        <f>+R268+Q268</f>
        <v>0</v>
      </c>
      <c r="T268" s="55">
        <f>+S268+P268</f>
        <v>20.479999999999997</v>
      </c>
    </row>
    <row r="269" spans="1:20" ht="12.75" customHeight="1" x14ac:dyDescent="0.2">
      <c r="A269" s="166" t="s">
        <v>10</v>
      </c>
      <c r="B269" s="169" t="s">
        <v>222</v>
      </c>
      <c r="C269" s="161" t="s">
        <v>222</v>
      </c>
      <c r="D269" s="153">
        <v>2</v>
      </c>
      <c r="E269" s="154"/>
      <c r="F269" s="154"/>
      <c r="G269" s="154"/>
      <c r="H269" s="154">
        <f t="shared" si="40"/>
        <v>0</v>
      </c>
      <c r="I269" s="154"/>
      <c r="J269" s="154"/>
      <c r="K269" s="154">
        <f t="shared" si="41"/>
        <v>0</v>
      </c>
      <c r="L269" s="154"/>
      <c r="M269" s="154">
        <v>0</v>
      </c>
      <c r="N269" s="154">
        <v>0.01</v>
      </c>
      <c r="O269" s="154">
        <f>+N269+M269+L269</f>
        <v>0.01</v>
      </c>
      <c r="P269" s="154">
        <f>+O269+K269</f>
        <v>0.01</v>
      </c>
      <c r="Q269" s="154"/>
      <c r="R269" s="154">
        <v>0.03</v>
      </c>
      <c r="S269" s="154">
        <f>+R269+Q269</f>
        <v>0.03</v>
      </c>
      <c r="T269" s="154">
        <f>+S269+P269</f>
        <v>0.04</v>
      </c>
    </row>
    <row r="270" spans="1:20" ht="12.75" customHeight="1" x14ac:dyDescent="0.2">
      <c r="A270" s="167"/>
      <c r="B270" s="170"/>
      <c r="C270" s="26" t="s">
        <v>282</v>
      </c>
      <c r="D270" s="162">
        <v>0</v>
      </c>
      <c r="E270" s="24"/>
      <c r="F270" s="24"/>
      <c r="G270" s="24"/>
      <c r="H270" s="24">
        <f t="shared" si="40"/>
        <v>0</v>
      </c>
      <c r="I270" s="24"/>
      <c r="J270" s="24"/>
      <c r="K270" s="24">
        <f t="shared" si="41"/>
        <v>0</v>
      </c>
      <c r="L270" s="24"/>
      <c r="M270" s="24"/>
      <c r="N270" s="24"/>
      <c r="O270" s="24">
        <f t="shared" ref="O270:O277" si="42">+N270+M270+L270</f>
        <v>0</v>
      </c>
      <c r="P270" s="24">
        <f t="shared" ref="P270:P277" si="43">+O270+K270</f>
        <v>0</v>
      </c>
      <c r="Q270" s="24"/>
      <c r="R270" s="24"/>
      <c r="S270" s="24">
        <f t="shared" ref="S270:S277" si="44">+R270+Q270</f>
        <v>0</v>
      </c>
      <c r="T270" s="24">
        <f t="shared" ref="T270:T277" si="45">+S270+P270</f>
        <v>0</v>
      </c>
    </row>
    <row r="271" spans="1:20" ht="12.75" customHeight="1" x14ac:dyDescent="0.2">
      <c r="A271" s="167"/>
      <c r="B271" s="169" t="s">
        <v>220</v>
      </c>
      <c r="C271" s="26" t="s">
        <v>220</v>
      </c>
      <c r="D271" s="162">
        <v>1</v>
      </c>
      <c r="E271" s="24"/>
      <c r="F271" s="24"/>
      <c r="G271" s="24"/>
      <c r="H271" s="24">
        <f t="shared" si="40"/>
        <v>0</v>
      </c>
      <c r="I271" s="24"/>
      <c r="J271" s="24"/>
      <c r="K271" s="24">
        <f t="shared" si="41"/>
        <v>0</v>
      </c>
      <c r="L271" s="24"/>
      <c r="M271" s="24">
        <v>7.0000000000000007E-2</v>
      </c>
      <c r="N271" s="24"/>
      <c r="O271" s="24">
        <f t="shared" si="42"/>
        <v>7.0000000000000007E-2</v>
      </c>
      <c r="P271" s="24">
        <f t="shared" si="43"/>
        <v>7.0000000000000007E-2</v>
      </c>
      <c r="Q271" s="24"/>
      <c r="R271" s="24"/>
      <c r="S271" s="24">
        <f t="shared" si="44"/>
        <v>0</v>
      </c>
      <c r="T271" s="24">
        <f t="shared" si="45"/>
        <v>7.0000000000000007E-2</v>
      </c>
    </row>
    <row r="272" spans="1:20" ht="12.75" customHeight="1" x14ac:dyDescent="0.2">
      <c r="A272" s="167"/>
      <c r="B272" s="169"/>
      <c r="C272" s="26" t="s">
        <v>281</v>
      </c>
      <c r="D272" s="162">
        <v>0</v>
      </c>
      <c r="E272" s="24"/>
      <c r="F272" s="24"/>
      <c r="G272" s="24"/>
      <c r="H272" s="24">
        <f t="shared" si="40"/>
        <v>0</v>
      </c>
      <c r="I272" s="24"/>
      <c r="J272" s="24"/>
      <c r="K272" s="24">
        <f t="shared" si="41"/>
        <v>0</v>
      </c>
      <c r="L272" s="24"/>
      <c r="M272" s="24"/>
      <c r="N272" s="24"/>
      <c r="O272" s="24">
        <f t="shared" si="42"/>
        <v>0</v>
      </c>
      <c r="P272" s="24">
        <f t="shared" si="43"/>
        <v>0</v>
      </c>
      <c r="Q272" s="24"/>
      <c r="R272" s="24"/>
      <c r="S272" s="24">
        <f t="shared" si="44"/>
        <v>0</v>
      </c>
      <c r="T272" s="24">
        <f t="shared" si="45"/>
        <v>0</v>
      </c>
    </row>
    <row r="273" spans="1:20" ht="12.75" customHeight="1" x14ac:dyDescent="0.2">
      <c r="A273" s="167"/>
      <c r="B273" s="170"/>
      <c r="C273" s="26" t="s">
        <v>328</v>
      </c>
      <c r="D273" s="162">
        <v>0</v>
      </c>
      <c r="E273" s="24"/>
      <c r="F273" s="24"/>
      <c r="G273" s="24"/>
      <c r="H273" s="24">
        <f t="shared" si="40"/>
        <v>0</v>
      </c>
      <c r="I273" s="24"/>
      <c r="J273" s="24"/>
      <c r="K273" s="24">
        <f t="shared" si="41"/>
        <v>0</v>
      </c>
      <c r="L273" s="24"/>
      <c r="M273" s="24"/>
      <c r="N273" s="24"/>
      <c r="O273" s="24">
        <f t="shared" si="42"/>
        <v>0</v>
      </c>
      <c r="P273" s="24">
        <f t="shared" si="43"/>
        <v>0</v>
      </c>
      <c r="Q273" s="24"/>
      <c r="R273" s="24"/>
      <c r="S273" s="24">
        <f t="shared" si="44"/>
        <v>0</v>
      </c>
      <c r="T273" s="24">
        <f t="shared" si="45"/>
        <v>0</v>
      </c>
    </row>
    <row r="274" spans="1:20" ht="12.75" customHeight="1" x14ac:dyDescent="0.2">
      <c r="A274" s="167"/>
      <c r="B274" s="169" t="s">
        <v>433</v>
      </c>
      <c r="C274" s="26" t="s">
        <v>223</v>
      </c>
      <c r="D274" s="162">
        <v>2</v>
      </c>
      <c r="E274" s="24"/>
      <c r="F274" s="24"/>
      <c r="G274" s="24"/>
      <c r="H274" s="24">
        <f t="shared" si="40"/>
        <v>0</v>
      </c>
      <c r="I274" s="24"/>
      <c r="J274" s="24">
        <v>0.05</v>
      </c>
      <c r="K274" s="24">
        <f t="shared" si="41"/>
        <v>0.05</v>
      </c>
      <c r="L274" s="24"/>
      <c r="M274" s="24">
        <v>6</v>
      </c>
      <c r="N274" s="24">
        <v>6</v>
      </c>
      <c r="O274" s="24">
        <f t="shared" si="42"/>
        <v>12</v>
      </c>
      <c r="P274" s="24">
        <f t="shared" si="43"/>
        <v>12.05</v>
      </c>
      <c r="Q274" s="24"/>
      <c r="R274" s="24"/>
      <c r="S274" s="24">
        <f t="shared" si="44"/>
        <v>0</v>
      </c>
      <c r="T274" s="24">
        <f t="shared" si="45"/>
        <v>12.05</v>
      </c>
    </row>
    <row r="275" spans="1:20" ht="12.75" customHeight="1" x14ac:dyDescent="0.2">
      <c r="A275" s="167"/>
      <c r="B275" s="170"/>
      <c r="C275" s="26" t="s">
        <v>329</v>
      </c>
      <c r="D275" s="162">
        <v>0</v>
      </c>
      <c r="E275" s="24"/>
      <c r="F275" s="24"/>
      <c r="G275" s="24"/>
      <c r="H275" s="24">
        <f t="shared" si="40"/>
        <v>0</v>
      </c>
      <c r="I275" s="24"/>
      <c r="J275" s="24"/>
      <c r="K275" s="24">
        <f t="shared" si="41"/>
        <v>0</v>
      </c>
      <c r="L275" s="24"/>
      <c r="M275" s="24"/>
      <c r="N275" s="24"/>
      <c r="O275" s="24">
        <f t="shared" si="42"/>
        <v>0</v>
      </c>
      <c r="P275" s="24">
        <f t="shared" si="43"/>
        <v>0</v>
      </c>
      <c r="Q275" s="24"/>
      <c r="R275" s="24"/>
      <c r="S275" s="24">
        <f t="shared" si="44"/>
        <v>0</v>
      </c>
      <c r="T275" s="24">
        <f t="shared" si="45"/>
        <v>0</v>
      </c>
    </row>
    <row r="276" spans="1:20" ht="12.75" customHeight="1" x14ac:dyDescent="0.2">
      <c r="A276" s="167"/>
      <c r="B276" s="169" t="s">
        <v>434</v>
      </c>
      <c r="C276" s="26" t="s">
        <v>221</v>
      </c>
      <c r="D276" s="162">
        <v>1</v>
      </c>
      <c r="E276" s="24"/>
      <c r="F276" s="24"/>
      <c r="G276" s="24"/>
      <c r="H276" s="24">
        <f t="shared" si="40"/>
        <v>0</v>
      </c>
      <c r="I276" s="24"/>
      <c r="J276" s="24"/>
      <c r="K276" s="24">
        <f t="shared" si="41"/>
        <v>0</v>
      </c>
      <c r="L276" s="24">
        <v>2.5</v>
      </c>
      <c r="M276" s="24">
        <v>0.5</v>
      </c>
      <c r="N276" s="24"/>
      <c r="O276" s="24">
        <f t="shared" si="42"/>
        <v>3</v>
      </c>
      <c r="P276" s="24">
        <f t="shared" si="43"/>
        <v>3</v>
      </c>
      <c r="Q276" s="24"/>
      <c r="R276" s="24"/>
      <c r="S276" s="24">
        <f t="shared" si="44"/>
        <v>0</v>
      </c>
      <c r="T276" s="24">
        <f t="shared" si="45"/>
        <v>3</v>
      </c>
    </row>
    <row r="277" spans="1:20" ht="12.75" customHeight="1" x14ac:dyDescent="0.2">
      <c r="A277" s="167"/>
      <c r="B277" s="169"/>
      <c r="C277" s="97" t="s">
        <v>283</v>
      </c>
      <c r="D277" s="162">
        <v>0</v>
      </c>
      <c r="E277" s="24"/>
      <c r="F277" s="24"/>
      <c r="G277" s="24"/>
      <c r="H277" s="24">
        <f t="shared" si="40"/>
        <v>0</v>
      </c>
      <c r="I277" s="24"/>
      <c r="J277" s="24"/>
      <c r="K277" s="24">
        <f t="shared" si="41"/>
        <v>0</v>
      </c>
      <c r="L277" s="24"/>
      <c r="M277" s="24"/>
      <c r="N277" s="24"/>
      <c r="O277" s="24">
        <f t="shared" si="42"/>
        <v>0</v>
      </c>
      <c r="P277" s="24">
        <f t="shared" si="43"/>
        <v>0</v>
      </c>
      <c r="Q277" s="24"/>
      <c r="R277" s="24"/>
      <c r="S277" s="24">
        <f t="shared" si="44"/>
        <v>0</v>
      </c>
      <c r="T277" s="24">
        <f t="shared" si="45"/>
        <v>0</v>
      </c>
    </row>
    <row r="278" spans="1:20" ht="12.75" customHeight="1" x14ac:dyDescent="0.2">
      <c r="A278" s="167"/>
      <c r="B278" s="169"/>
      <c r="C278" s="165" t="s">
        <v>284</v>
      </c>
      <c r="D278" s="160">
        <v>0</v>
      </c>
      <c r="E278" s="25"/>
      <c r="F278" s="25"/>
      <c r="G278" s="25"/>
      <c r="H278" s="25">
        <f t="shared" si="40"/>
        <v>0</v>
      </c>
      <c r="I278" s="25"/>
      <c r="J278" s="25"/>
      <c r="K278" s="25">
        <f t="shared" si="41"/>
        <v>0</v>
      </c>
      <c r="L278" s="25"/>
      <c r="M278" s="25"/>
      <c r="N278" s="25"/>
      <c r="O278" s="25">
        <f>+N278+M278+L278</f>
        <v>0</v>
      </c>
      <c r="P278" s="25">
        <f>+O278+K278</f>
        <v>0</v>
      </c>
      <c r="Q278" s="25"/>
      <c r="R278" s="25"/>
      <c r="S278" s="25">
        <f>+R278+Q278</f>
        <v>0</v>
      </c>
      <c r="T278" s="25">
        <f>+S278+P278</f>
        <v>0</v>
      </c>
    </row>
    <row r="279" spans="1:20" ht="12.75" customHeight="1" x14ac:dyDescent="0.25">
      <c r="A279" s="230" t="s">
        <v>0</v>
      </c>
      <c r="B279" s="231"/>
      <c r="C279" s="232" t="s">
        <v>0</v>
      </c>
      <c r="D279" s="53">
        <f>SUM(D269:D278)</f>
        <v>6</v>
      </c>
      <c r="E279" s="54">
        <f>SUM(E269:E278)</f>
        <v>0</v>
      </c>
      <c r="F279" s="54">
        <f>SUM(F269:F278)</f>
        <v>0</v>
      </c>
      <c r="G279" s="54">
        <f>SUM(G269:G278)</f>
        <v>0</v>
      </c>
      <c r="H279" s="54">
        <f t="shared" si="40"/>
        <v>0</v>
      </c>
      <c r="I279" s="54">
        <f>SUM(I269:I278)</f>
        <v>0</v>
      </c>
      <c r="J279" s="54">
        <f>SUM(J269:J278)</f>
        <v>0.05</v>
      </c>
      <c r="K279" s="54">
        <f t="shared" si="41"/>
        <v>0.05</v>
      </c>
      <c r="L279" s="54">
        <f>SUM(L269:L278)</f>
        <v>2.5</v>
      </c>
      <c r="M279" s="54">
        <f>SUM(M269:M278)</f>
        <v>6.57</v>
      </c>
      <c r="N279" s="54">
        <f>SUM(N269:N278)</f>
        <v>6.01</v>
      </c>
      <c r="O279" s="54">
        <f>+N279+M279+L279</f>
        <v>15.08</v>
      </c>
      <c r="P279" s="54">
        <f>+O279+K279</f>
        <v>15.13</v>
      </c>
      <c r="Q279" s="54">
        <f>SUM(Q269:Q278)</f>
        <v>0</v>
      </c>
      <c r="R279" s="54">
        <f>SUM(R269:R278)</f>
        <v>0.03</v>
      </c>
      <c r="S279" s="54">
        <f>+R279+Q279</f>
        <v>0.03</v>
      </c>
      <c r="T279" s="55">
        <f>+S279+P279</f>
        <v>15.16</v>
      </c>
    </row>
    <row r="280" spans="1:20" ht="12.75" customHeight="1" x14ac:dyDescent="0.2">
      <c r="A280" s="166" t="s">
        <v>11</v>
      </c>
      <c r="B280" s="70" t="s">
        <v>436</v>
      </c>
      <c r="C280" s="161" t="s">
        <v>226</v>
      </c>
      <c r="D280" s="153">
        <v>10</v>
      </c>
      <c r="E280" s="154"/>
      <c r="F280" s="154"/>
      <c r="G280" s="154"/>
      <c r="H280" s="154">
        <f t="shared" si="40"/>
        <v>0</v>
      </c>
      <c r="I280" s="154"/>
      <c r="J280" s="154"/>
      <c r="K280" s="154">
        <f t="shared" si="41"/>
        <v>0</v>
      </c>
      <c r="L280" s="154">
        <v>0.1</v>
      </c>
      <c r="M280" s="154">
        <v>1</v>
      </c>
      <c r="N280" s="154">
        <v>0.66</v>
      </c>
      <c r="O280" s="154">
        <f>+N280+M280+L280</f>
        <v>1.7600000000000002</v>
      </c>
      <c r="P280" s="154">
        <f>+O280+K280</f>
        <v>1.7600000000000002</v>
      </c>
      <c r="Q280" s="154"/>
      <c r="R280" s="154">
        <v>3.78</v>
      </c>
      <c r="S280" s="154">
        <f>+R280+Q280</f>
        <v>3.78</v>
      </c>
      <c r="T280" s="154">
        <f>+S280+P280</f>
        <v>5.54</v>
      </c>
    </row>
    <row r="281" spans="1:20" ht="12.75" customHeight="1" x14ac:dyDescent="0.2">
      <c r="A281" s="167"/>
      <c r="B281" s="71"/>
      <c r="C281" s="26" t="s">
        <v>285</v>
      </c>
      <c r="D281" s="162">
        <v>0</v>
      </c>
      <c r="E281" s="24"/>
      <c r="F281" s="24"/>
      <c r="G281" s="24"/>
      <c r="H281" s="24">
        <f t="shared" si="40"/>
        <v>0</v>
      </c>
      <c r="I281" s="24"/>
      <c r="J281" s="24"/>
      <c r="K281" s="24">
        <f t="shared" si="41"/>
        <v>0</v>
      </c>
      <c r="L281" s="24"/>
      <c r="M281" s="24"/>
      <c r="N281" s="24"/>
      <c r="O281" s="24">
        <f t="shared" ref="O281:O337" si="46">+N281+M281+L281</f>
        <v>0</v>
      </c>
      <c r="P281" s="24">
        <f t="shared" ref="P281:P337" si="47">+O281+K281</f>
        <v>0</v>
      </c>
      <c r="Q281" s="24"/>
      <c r="R281" s="24"/>
      <c r="S281" s="24">
        <f t="shared" ref="S281:S336" si="48">+R281+Q281</f>
        <v>0</v>
      </c>
      <c r="T281" s="24">
        <f t="shared" ref="T281:T336" si="49">+S281+P281</f>
        <v>0</v>
      </c>
    </row>
    <row r="282" spans="1:20" ht="12.75" customHeight="1" x14ac:dyDescent="0.2">
      <c r="A282" s="167"/>
      <c r="B282" s="71"/>
      <c r="C282" s="26" t="s">
        <v>331</v>
      </c>
      <c r="D282" s="162">
        <v>0</v>
      </c>
      <c r="E282" s="24"/>
      <c r="F282" s="24"/>
      <c r="G282" s="24"/>
      <c r="H282" s="24">
        <f t="shared" si="40"/>
        <v>0</v>
      </c>
      <c r="I282" s="24"/>
      <c r="J282" s="24"/>
      <c r="K282" s="24">
        <f t="shared" si="41"/>
        <v>0</v>
      </c>
      <c r="L282" s="24"/>
      <c r="M282" s="24"/>
      <c r="N282" s="24"/>
      <c r="O282" s="24">
        <f t="shared" si="46"/>
        <v>0</v>
      </c>
      <c r="P282" s="24">
        <f t="shared" si="47"/>
        <v>0</v>
      </c>
      <c r="Q282" s="24"/>
      <c r="R282" s="24"/>
      <c r="S282" s="24">
        <f t="shared" si="48"/>
        <v>0</v>
      </c>
      <c r="T282" s="24">
        <f t="shared" si="49"/>
        <v>0</v>
      </c>
    </row>
    <row r="283" spans="1:20" ht="12.75" customHeight="1" x14ac:dyDescent="0.2">
      <c r="A283" s="167"/>
      <c r="B283" s="87"/>
      <c r="C283" s="26" t="s">
        <v>332</v>
      </c>
      <c r="D283" s="162">
        <v>1</v>
      </c>
      <c r="E283" s="24"/>
      <c r="F283" s="24"/>
      <c r="G283" s="24"/>
      <c r="H283" s="24">
        <f t="shared" si="40"/>
        <v>0</v>
      </c>
      <c r="I283" s="24"/>
      <c r="J283" s="24"/>
      <c r="K283" s="24">
        <f t="shared" si="41"/>
        <v>0</v>
      </c>
      <c r="L283" s="24"/>
      <c r="M283" s="24"/>
      <c r="N283" s="24">
        <v>1.7</v>
      </c>
      <c r="O283" s="24">
        <f t="shared" si="46"/>
        <v>1.7</v>
      </c>
      <c r="P283" s="24">
        <f t="shared" si="47"/>
        <v>1.7</v>
      </c>
      <c r="Q283" s="24"/>
      <c r="R283" s="24"/>
      <c r="S283" s="24">
        <f t="shared" si="48"/>
        <v>0</v>
      </c>
      <c r="T283" s="24">
        <f t="shared" si="49"/>
        <v>1.7</v>
      </c>
    </row>
    <row r="284" spans="1:20" ht="12.75" customHeight="1" x14ac:dyDescent="0.2">
      <c r="A284" s="167"/>
      <c r="B284" s="71" t="s">
        <v>437</v>
      </c>
      <c r="C284" s="26" t="s">
        <v>407</v>
      </c>
      <c r="D284" s="162">
        <v>5</v>
      </c>
      <c r="E284" s="24"/>
      <c r="F284" s="24"/>
      <c r="G284" s="24"/>
      <c r="H284" s="24">
        <f t="shared" si="40"/>
        <v>0</v>
      </c>
      <c r="I284" s="24"/>
      <c r="J284" s="24"/>
      <c r="K284" s="24">
        <f t="shared" si="41"/>
        <v>0</v>
      </c>
      <c r="L284" s="24">
        <v>0.04</v>
      </c>
      <c r="M284" s="24">
        <v>1</v>
      </c>
      <c r="N284" s="24">
        <v>0.47</v>
      </c>
      <c r="O284" s="24">
        <f t="shared" si="46"/>
        <v>1.51</v>
      </c>
      <c r="P284" s="24">
        <f t="shared" si="47"/>
        <v>1.51</v>
      </c>
      <c r="Q284" s="24"/>
      <c r="R284" s="24">
        <v>1.4</v>
      </c>
      <c r="S284" s="24">
        <f t="shared" si="48"/>
        <v>1.4</v>
      </c>
      <c r="T284" s="24">
        <f t="shared" si="49"/>
        <v>2.91</v>
      </c>
    </row>
    <row r="285" spans="1:20" ht="12.75" customHeight="1" x14ac:dyDescent="0.2">
      <c r="A285" s="167"/>
      <c r="B285" s="87"/>
      <c r="C285" s="26" t="s">
        <v>288</v>
      </c>
      <c r="D285" s="162">
        <v>1</v>
      </c>
      <c r="E285" s="24"/>
      <c r="F285" s="24"/>
      <c r="G285" s="24"/>
      <c r="H285" s="24">
        <f t="shared" si="40"/>
        <v>0</v>
      </c>
      <c r="I285" s="24"/>
      <c r="J285" s="24"/>
      <c r="K285" s="24">
        <f t="shared" si="41"/>
        <v>0</v>
      </c>
      <c r="L285" s="24"/>
      <c r="M285" s="24"/>
      <c r="N285" s="24">
        <v>0.01</v>
      </c>
      <c r="O285" s="24">
        <f t="shared" si="46"/>
        <v>0.01</v>
      </c>
      <c r="P285" s="24">
        <f t="shared" si="47"/>
        <v>0.01</v>
      </c>
      <c r="Q285" s="24"/>
      <c r="R285" s="24"/>
      <c r="S285" s="24">
        <f t="shared" si="48"/>
        <v>0</v>
      </c>
      <c r="T285" s="24">
        <f t="shared" si="49"/>
        <v>0.01</v>
      </c>
    </row>
    <row r="286" spans="1:20" ht="12.75" customHeight="1" x14ac:dyDescent="0.2">
      <c r="A286" s="167"/>
      <c r="B286" s="71" t="s">
        <v>438</v>
      </c>
      <c r="C286" s="26" t="s">
        <v>225</v>
      </c>
      <c r="D286" s="162">
        <v>0</v>
      </c>
      <c r="E286" s="24"/>
      <c r="F286" s="24"/>
      <c r="G286" s="24"/>
      <c r="H286" s="24">
        <f t="shared" si="40"/>
        <v>0</v>
      </c>
      <c r="I286" s="24"/>
      <c r="J286" s="24"/>
      <c r="K286" s="24">
        <f t="shared" si="41"/>
        <v>0</v>
      </c>
      <c r="L286" s="24"/>
      <c r="M286" s="24"/>
      <c r="N286" s="24"/>
      <c r="O286" s="24">
        <f t="shared" si="46"/>
        <v>0</v>
      </c>
      <c r="P286" s="24">
        <f t="shared" si="47"/>
        <v>0</v>
      </c>
      <c r="Q286" s="24"/>
      <c r="R286" s="24"/>
      <c r="S286" s="24">
        <f t="shared" si="48"/>
        <v>0</v>
      </c>
      <c r="T286" s="24">
        <f t="shared" si="49"/>
        <v>0</v>
      </c>
    </row>
    <row r="287" spans="1:20" ht="12.75" customHeight="1" x14ac:dyDescent="0.2">
      <c r="A287" s="167"/>
      <c r="B287" s="71"/>
      <c r="C287" s="26" t="s">
        <v>333</v>
      </c>
      <c r="D287" s="162">
        <v>0</v>
      </c>
      <c r="E287" s="24"/>
      <c r="F287" s="24"/>
      <c r="G287" s="24"/>
      <c r="H287" s="24">
        <f t="shared" si="40"/>
        <v>0</v>
      </c>
      <c r="I287" s="24"/>
      <c r="J287" s="24"/>
      <c r="K287" s="24">
        <f t="shared" si="41"/>
        <v>0</v>
      </c>
      <c r="L287" s="24"/>
      <c r="M287" s="24"/>
      <c r="N287" s="24"/>
      <c r="O287" s="24">
        <f t="shared" si="46"/>
        <v>0</v>
      </c>
      <c r="P287" s="24">
        <f t="shared" si="47"/>
        <v>0</v>
      </c>
      <c r="Q287" s="24"/>
      <c r="R287" s="24"/>
      <c r="S287" s="24">
        <f t="shared" si="48"/>
        <v>0</v>
      </c>
      <c r="T287" s="24">
        <f t="shared" si="49"/>
        <v>0</v>
      </c>
    </row>
    <row r="288" spans="1:20" ht="12.75" customHeight="1" x14ac:dyDescent="0.2">
      <c r="A288" s="167"/>
      <c r="B288" s="87"/>
      <c r="C288" s="26" t="s">
        <v>287</v>
      </c>
      <c r="D288" s="162">
        <v>0</v>
      </c>
      <c r="E288" s="24"/>
      <c r="F288" s="24"/>
      <c r="G288" s="24"/>
      <c r="H288" s="24">
        <f t="shared" si="40"/>
        <v>0</v>
      </c>
      <c r="I288" s="24"/>
      <c r="J288" s="24"/>
      <c r="K288" s="24">
        <f t="shared" si="41"/>
        <v>0</v>
      </c>
      <c r="L288" s="24"/>
      <c r="M288" s="24"/>
      <c r="N288" s="24"/>
      <c r="O288" s="24">
        <f t="shared" si="46"/>
        <v>0</v>
      </c>
      <c r="P288" s="24">
        <f t="shared" si="47"/>
        <v>0</v>
      </c>
      <c r="Q288" s="24"/>
      <c r="R288" s="24"/>
      <c r="S288" s="24">
        <f t="shared" si="48"/>
        <v>0</v>
      </c>
      <c r="T288" s="24">
        <f t="shared" si="49"/>
        <v>0</v>
      </c>
    </row>
    <row r="289" spans="1:20" ht="12.75" customHeight="1" x14ac:dyDescent="0.2">
      <c r="A289" s="168"/>
      <c r="B289" s="72" t="s">
        <v>439</v>
      </c>
      <c r="C289" s="164" t="s">
        <v>286</v>
      </c>
      <c r="D289" s="156">
        <v>0</v>
      </c>
      <c r="E289" s="157"/>
      <c r="F289" s="157"/>
      <c r="G289" s="157"/>
      <c r="H289" s="157">
        <f t="shared" si="40"/>
        <v>0</v>
      </c>
      <c r="I289" s="157"/>
      <c r="J289" s="157"/>
      <c r="K289" s="157">
        <f t="shared" si="41"/>
        <v>0</v>
      </c>
      <c r="L289" s="157"/>
      <c r="M289" s="157"/>
      <c r="N289" s="157"/>
      <c r="O289" s="157">
        <f t="shared" si="46"/>
        <v>0</v>
      </c>
      <c r="P289" s="157">
        <f t="shared" si="47"/>
        <v>0</v>
      </c>
      <c r="Q289" s="157"/>
      <c r="R289" s="157"/>
      <c r="S289" s="157">
        <f t="shared" si="48"/>
        <v>0</v>
      </c>
      <c r="T289" s="157">
        <f t="shared" si="49"/>
        <v>0</v>
      </c>
    </row>
    <row r="290" spans="1:20" ht="12.75" customHeight="1" x14ac:dyDescent="0.25">
      <c r="A290" s="230" t="s">
        <v>0</v>
      </c>
      <c r="B290" s="231"/>
      <c r="C290" s="232" t="s">
        <v>0</v>
      </c>
      <c r="D290" s="53">
        <f>SUM(D280:D289)</f>
        <v>17</v>
      </c>
      <c r="E290" s="54">
        <f>SUM(E280:E289)</f>
        <v>0</v>
      </c>
      <c r="F290" s="54">
        <f>SUM(F280:F289)</f>
        <v>0</v>
      </c>
      <c r="G290" s="54">
        <f>SUM(G280:G289)</f>
        <v>0</v>
      </c>
      <c r="H290" s="54">
        <f t="shared" si="40"/>
        <v>0</v>
      </c>
      <c r="I290" s="54">
        <f>SUM(I280:I289)</f>
        <v>0</v>
      </c>
      <c r="J290" s="54">
        <f>SUM(J280:J289)</f>
        <v>0</v>
      </c>
      <c r="K290" s="54">
        <f t="shared" si="41"/>
        <v>0</v>
      </c>
      <c r="L290" s="54">
        <f>SUM(L280:L289)</f>
        <v>0.14000000000000001</v>
      </c>
      <c r="M290" s="54">
        <f>SUM(M280:M289)</f>
        <v>2</v>
      </c>
      <c r="N290" s="54">
        <f>SUM(N280:N289)</f>
        <v>2.84</v>
      </c>
      <c r="O290" s="54">
        <f t="shared" si="46"/>
        <v>4.9799999999999995</v>
      </c>
      <c r="P290" s="54">
        <f t="shared" si="47"/>
        <v>4.9799999999999995</v>
      </c>
      <c r="Q290" s="54">
        <f>SUM(Q280:Q289)</f>
        <v>0</v>
      </c>
      <c r="R290" s="54">
        <f>SUM(R280:R289)</f>
        <v>5.18</v>
      </c>
      <c r="S290" s="54">
        <f t="shared" si="48"/>
        <v>5.18</v>
      </c>
      <c r="T290" s="55">
        <f t="shared" si="49"/>
        <v>10.16</v>
      </c>
    </row>
    <row r="291" spans="1:20" ht="12.75" customHeight="1" x14ac:dyDescent="0.2">
      <c r="A291" s="166" t="s">
        <v>4</v>
      </c>
      <c r="B291" s="35" t="s">
        <v>440</v>
      </c>
      <c r="C291" s="161" t="s">
        <v>233</v>
      </c>
      <c r="D291" s="153">
        <v>20</v>
      </c>
      <c r="E291" s="154"/>
      <c r="F291" s="154"/>
      <c r="G291" s="154"/>
      <c r="H291" s="154">
        <f t="shared" si="40"/>
        <v>0</v>
      </c>
      <c r="I291" s="154">
        <v>8.31</v>
      </c>
      <c r="J291" s="154">
        <v>2</v>
      </c>
      <c r="K291" s="154">
        <f t="shared" si="41"/>
        <v>10.31</v>
      </c>
      <c r="L291" s="154"/>
      <c r="M291" s="154">
        <v>15.92</v>
      </c>
      <c r="N291" s="154">
        <v>46.59</v>
      </c>
      <c r="O291" s="154">
        <f t="shared" si="46"/>
        <v>62.510000000000005</v>
      </c>
      <c r="P291" s="154">
        <f t="shared" si="47"/>
        <v>72.820000000000007</v>
      </c>
      <c r="Q291" s="154">
        <v>0.1</v>
      </c>
      <c r="R291" s="154">
        <v>5.0999999999999996</v>
      </c>
      <c r="S291" s="154">
        <f t="shared" si="48"/>
        <v>5.1999999999999993</v>
      </c>
      <c r="T291" s="154">
        <f t="shared" si="49"/>
        <v>78.02000000000001</v>
      </c>
    </row>
    <row r="292" spans="1:20" ht="12.75" customHeight="1" x14ac:dyDescent="0.2">
      <c r="A292" s="167"/>
      <c r="B292" s="35"/>
      <c r="C292" s="26" t="s">
        <v>239</v>
      </c>
      <c r="D292" s="162">
        <v>15</v>
      </c>
      <c r="E292" s="24"/>
      <c r="F292" s="24"/>
      <c r="G292" s="24"/>
      <c r="H292" s="24">
        <f t="shared" si="40"/>
        <v>0</v>
      </c>
      <c r="I292" s="24"/>
      <c r="J292" s="24"/>
      <c r="K292" s="24">
        <f t="shared" si="41"/>
        <v>0</v>
      </c>
      <c r="L292" s="24">
        <v>500.5</v>
      </c>
      <c r="M292" s="24">
        <v>274</v>
      </c>
      <c r="N292" s="24">
        <v>975.61</v>
      </c>
      <c r="O292" s="24">
        <f t="shared" si="46"/>
        <v>1750.1100000000001</v>
      </c>
      <c r="P292" s="24">
        <f t="shared" si="47"/>
        <v>1750.1100000000001</v>
      </c>
      <c r="Q292" s="24"/>
      <c r="R292" s="24"/>
      <c r="S292" s="24">
        <f t="shared" si="48"/>
        <v>0</v>
      </c>
      <c r="T292" s="24">
        <f t="shared" si="49"/>
        <v>1750.1100000000001</v>
      </c>
    </row>
    <row r="293" spans="1:20" ht="12.75" customHeight="1" x14ac:dyDescent="0.2">
      <c r="A293" s="167"/>
      <c r="B293" s="85"/>
      <c r="C293" s="26" t="s">
        <v>260</v>
      </c>
      <c r="D293" s="162">
        <v>5</v>
      </c>
      <c r="E293" s="24"/>
      <c r="F293" s="24"/>
      <c r="G293" s="24"/>
      <c r="H293" s="24">
        <f t="shared" si="40"/>
        <v>0</v>
      </c>
      <c r="I293" s="24">
        <v>0.1</v>
      </c>
      <c r="J293" s="24">
        <v>0.1</v>
      </c>
      <c r="K293" s="24">
        <f t="shared" si="41"/>
        <v>0.2</v>
      </c>
      <c r="L293" s="24">
        <v>50</v>
      </c>
      <c r="M293" s="24">
        <v>252.3</v>
      </c>
      <c r="N293" s="24">
        <v>507.2</v>
      </c>
      <c r="O293" s="24">
        <f t="shared" si="46"/>
        <v>809.5</v>
      </c>
      <c r="P293" s="24">
        <f t="shared" si="47"/>
        <v>809.7</v>
      </c>
      <c r="Q293" s="24"/>
      <c r="R293" s="24"/>
      <c r="S293" s="24">
        <f t="shared" si="48"/>
        <v>0</v>
      </c>
      <c r="T293" s="24">
        <f t="shared" si="49"/>
        <v>809.7</v>
      </c>
    </row>
    <row r="294" spans="1:20" ht="12.75" customHeight="1" x14ac:dyDescent="0.2">
      <c r="A294" s="167"/>
      <c r="B294" s="35" t="s">
        <v>441</v>
      </c>
      <c r="C294" s="26" t="s">
        <v>252</v>
      </c>
      <c r="D294" s="162">
        <v>7</v>
      </c>
      <c r="E294" s="24"/>
      <c r="F294" s="24"/>
      <c r="G294" s="24"/>
      <c r="H294" s="24">
        <f t="shared" si="40"/>
        <v>0</v>
      </c>
      <c r="I294" s="24">
        <v>0.5</v>
      </c>
      <c r="J294" s="24"/>
      <c r="K294" s="24">
        <f t="shared" si="41"/>
        <v>0.5</v>
      </c>
      <c r="L294" s="24"/>
      <c r="M294" s="24">
        <v>1.05</v>
      </c>
      <c r="N294" s="24">
        <v>5.95</v>
      </c>
      <c r="O294" s="24">
        <f t="shared" si="46"/>
        <v>7</v>
      </c>
      <c r="P294" s="24">
        <f t="shared" si="47"/>
        <v>7.5</v>
      </c>
      <c r="Q294" s="24"/>
      <c r="R294" s="24"/>
      <c r="S294" s="24">
        <f t="shared" si="48"/>
        <v>0</v>
      </c>
      <c r="T294" s="24">
        <f t="shared" si="49"/>
        <v>7.5</v>
      </c>
    </row>
    <row r="295" spans="1:20" ht="12.75" customHeight="1" x14ac:dyDescent="0.2">
      <c r="A295" s="167"/>
      <c r="B295" s="35"/>
      <c r="C295" s="26" t="s">
        <v>249</v>
      </c>
      <c r="D295" s="162">
        <v>5</v>
      </c>
      <c r="E295" s="24"/>
      <c r="F295" s="24"/>
      <c r="G295" s="24"/>
      <c r="H295" s="24">
        <f t="shared" si="40"/>
        <v>0</v>
      </c>
      <c r="I295" s="24"/>
      <c r="J295" s="24"/>
      <c r="K295" s="24">
        <f t="shared" si="41"/>
        <v>0</v>
      </c>
      <c r="L295" s="24">
        <v>0.7</v>
      </c>
      <c r="M295" s="24">
        <v>0.9</v>
      </c>
      <c r="N295" s="24">
        <v>3.12</v>
      </c>
      <c r="O295" s="24">
        <f t="shared" si="46"/>
        <v>4.7200000000000006</v>
      </c>
      <c r="P295" s="24">
        <f t="shared" si="47"/>
        <v>4.7200000000000006</v>
      </c>
      <c r="Q295" s="24"/>
      <c r="R295" s="24"/>
      <c r="S295" s="24">
        <f t="shared" si="48"/>
        <v>0</v>
      </c>
      <c r="T295" s="24">
        <f t="shared" si="49"/>
        <v>4.7200000000000006</v>
      </c>
    </row>
    <row r="296" spans="1:20" ht="12.75" customHeight="1" x14ac:dyDescent="0.2">
      <c r="A296" s="167"/>
      <c r="B296" s="85"/>
      <c r="C296" s="26" t="s">
        <v>257</v>
      </c>
      <c r="D296" s="162">
        <v>2</v>
      </c>
      <c r="E296" s="24"/>
      <c r="F296" s="24"/>
      <c r="G296" s="24"/>
      <c r="H296" s="24">
        <f t="shared" si="40"/>
        <v>0</v>
      </c>
      <c r="I296" s="24"/>
      <c r="J296" s="24"/>
      <c r="K296" s="24">
        <f t="shared" si="41"/>
        <v>0</v>
      </c>
      <c r="L296" s="24">
        <v>1.8</v>
      </c>
      <c r="M296" s="24">
        <v>3</v>
      </c>
      <c r="N296" s="24">
        <v>3.8</v>
      </c>
      <c r="O296" s="24">
        <f t="shared" si="46"/>
        <v>8.6</v>
      </c>
      <c r="P296" s="24">
        <f t="shared" si="47"/>
        <v>8.6</v>
      </c>
      <c r="Q296" s="24"/>
      <c r="R296" s="24"/>
      <c r="S296" s="24">
        <f t="shared" si="48"/>
        <v>0</v>
      </c>
      <c r="T296" s="24">
        <f t="shared" si="49"/>
        <v>8.6</v>
      </c>
    </row>
    <row r="297" spans="1:20" ht="12.75" customHeight="1" x14ac:dyDescent="0.2">
      <c r="A297" s="167"/>
      <c r="B297" s="35" t="s">
        <v>442</v>
      </c>
      <c r="C297" s="26" t="s">
        <v>256</v>
      </c>
      <c r="D297" s="162">
        <v>25</v>
      </c>
      <c r="E297" s="24"/>
      <c r="F297" s="24"/>
      <c r="G297" s="24"/>
      <c r="H297" s="24">
        <f t="shared" si="40"/>
        <v>0</v>
      </c>
      <c r="I297" s="24">
        <v>0.2</v>
      </c>
      <c r="J297" s="24"/>
      <c r="K297" s="24">
        <f t="shared" si="41"/>
        <v>0.2</v>
      </c>
      <c r="L297" s="24">
        <v>1.05</v>
      </c>
      <c r="M297" s="24">
        <v>5.87</v>
      </c>
      <c r="N297" s="24">
        <v>20.83</v>
      </c>
      <c r="O297" s="24">
        <f t="shared" si="46"/>
        <v>27.75</v>
      </c>
      <c r="P297" s="24">
        <f t="shared" si="47"/>
        <v>27.95</v>
      </c>
      <c r="Q297" s="24">
        <v>0.6</v>
      </c>
      <c r="R297" s="24"/>
      <c r="S297" s="24">
        <f t="shared" si="48"/>
        <v>0.6</v>
      </c>
      <c r="T297" s="24">
        <f t="shared" si="49"/>
        <v>28.55</v>
      </c>
    </row>
    <row r="298" spans="1:20" ht="12.75" customHeight="1" x14ac:dyDescent="0.2">
      <c r="A298" s="167"/>
      <c r="B298" s="35"/>
      <c r="C298" s="26" t="s">
        <v>229</v>
      </c>
      <c r="D298" s="162">
        <v>6</v>
      </c>
      <c r="E298" s="24"/>
      <c r="F298" s="24"/>
      <c r="G298" s="24"/>
      <c r="H298" s="24">
        <f t="shared" si="40"/>
        <v>0</v>
      </c>
      <c r="I298" s="24">
        <v>0.15</v>
      </c>
      <c r="J298" s="24"/>
      <c r="K298" s="24">
        <f t="shared" si="41"/>
        <v>0.15</v>
      </c>
      <c r="L298" s="24">
        <v>4.8</v>
      </c>
      <c r="M298" s="24">
        <v>3.6</v>
      </c>
      <c r="N298" s="24">
        <v>11.3</v>
      </c>
      <c r="O298" s="24">
        <f t="shared" si="46"/>
        <v>19.7</v>
      </c>
      <c r="P298" s="24">
        <f t="shared" si="47"/>
        <v>19.849999999999998</v>
      </c>
      <c r="Q298" s="24"/>
      <c r="R298" s="24"/>
      <c r="S298" s="24">
        <f t="shared" si="48"/>
        <v>0</v>
      </c>
      <c r="T298" s="24">
        <f t="shared" si="49"/>
        <v>19.849999999999998</v>
      </c>
    </row>
    <row r="299" spans="1:20" ht="12.75" customHeight="1" x14ac:dyDescent="0.2">
      <c r="A299" s="167"/>
      <c r="B299" s="35"/>
      <c r="C299" s="26" t="s">
        <v>246</v>
      </c>
      <c r="D299" s="162">
        <v>12</v>
      </c>
      <c r="E299" s="24"/>
      <c r="F299" s="24"/>
      <c r="G299" s="24"/>
      <c r="H299" s="24">
        <f t="shared" si="40"/>
        <v>0</v>
      </c>
      <c r="I299" s="24">
        <v>0.2</v>
      </c>
      <c r="J299" s="24"/>
      <c r="K299" s="24">
        <f t="shared" si="41"/>
        <v>0.2</v>
      </c>
      <c r="L299" s="24">
        <v>5.5</v>
      </c>
      <c r="M299" s="24">
        <v>6.73</v>
      </c>
      <c r="N299" s="24">
        <v>23.38</v>
      </c>
      <c r="O299" s="24">
        <f t="shared" si="46"/>
        <v>35.61</v>
      </c>
      <c r="P299" s="24">
        <f t="shared" si="47"/>
        <v>35.81</v>
      </c>
      <c r="Q299" s="24">
        <v>0.2</v>
      </c>
      <c r="R299" s="24"/>
      <c r="S299" s="24">
        <f t="shared" si="48"/>
        <v>0.2</v>
      </c>
      <c r="T299" s="24">
        <f t="shared" si="49"/>
        <v>36.010000000000005</v>
      </c>
    </row>
    <row r="300" spans="1:20" ht="12.75" customHeight="1" x14ac:dyDescent="0.2">
      <c r="A300" s="167"/>
      <c r="B300" s="85"/>
      <c r="C300" s="26" t="s">
        <v>230</v>
      </c>
      <c r="D300" s="162">
        <v>1</v>
      </c>
      <c r="E300" s="24"/>
      <c r="F300" s="24"/>
      <c r="G300" s="24"/>
      <c r="H300" s="24">
        <f t="shared" si="40"/>
        <v>0</v>
      </c>
      <c r="I300" s="24"/>
      <c r="J300" s="24"/>
      <c r="K300" s="24">
        <f t="shared" si="41"/>
        <v>0</v>
      </c>
      <c r="L300" s="24"/>
      <c r="M300" s="24">
        <v>0.3</v>
      </c>
      <c r="N300" s="24">
        <v>0.7</v>
      </c>
      <c r="O300" s="24">
        <f t="shared" si="46"/>
        <v>1</v>
      </c>
      <c r="P300" s="24">
        <f t="shared" si="47"/>
        <v>1</v>
      </c>
      <c r="Q300" s="24"/>
      <c r="R300" s="24"/>
      <c r="S300" s="24">
        <f t="shared" si="48"/>
        <v>0</v>
      </c>
      <c r="T300" s="24">
        <f t="shared" si="49"/>
        <v>1</v>
      </c>
    </row>
    <row r="301" spans="1:20" ht="12.75" customHeight="1" x14ac:dyDescent="0.2">
      <c r="A301" s="167"/>
      <c r="B301" s="35" t="s">
        <v>259</v>
      </c>
      <c r="C301" s="26" t="s">
        <v>259</v>
      </c>
      <c r="D301" s="162">
        <v>7</v>
      </c>
      <c r="E301" s="24"/>
      <c r="F301" s="24"/>
      <c r="G301" s="24"/>
      <c r="H301" s="24">
        <f t="shared" si="40"/>
        <v>0</v>
      </c>
      <c r="I301" s="24">
        <v>0.02</v>
      </c>
      <c r="J301" s="24"/>
      <c r="K301" s="24">
        <f t="shared" si="41"/>
        <v>0.02</v>
      </c>
      <c r="L301" s="24">
        <v>100</v>
      </c>
      <c r="M301" s="24">
        <v>152.5</v>
      </c>
      <c r="N301" s="24">
        <v>257.68</v>
      </c>
      <c r="O301" s="24">
        <f t="shared" si="46"/>
        <v>510.18</v>
      </c>
      <c r="P301" s="24">
        <f t="shared" si="47"/>
        <v>510.2</v>
      </c>
      <c r="Q301" s="24"/>
      <c r="R301" s="24"/>
      <c r="S301" s="24">
        <f t="shared" si="48"/>
        <v>0</v>
      </c>
      <c r="T301" s="24">
        <f t="shared" si="49"/>
        <v>510.2</v>
      </c>
    </row>
    <row r="302" spans="1:20" ht="12.75" customHeight="1" x14ac:dyDescent="0.2">
      <c r="A302" s="167"/>
      <c r="B302" s="35"/>
      <c r="C302" s="26" t="s">
        <v>247</v>
      </c>
      <c r="D302" s="162">
        <v>6</v>
      </c>
      <c r="E302" s="24"/>
      <c r="F302" s="24"/>
      <c r="G302" s="24"/>
      <c r="H302" s="24">
        <f t="shared" si="40"/>
        <v>0</v>
      </c>
      <c r="I302" s="24"/>
      <c r="J302" s="24"/>
      <c r="K302" s="24">
        <f t="shared" si="41"/>
        <v>0</v>
      </c>
      <c r="L302" s="24"/>
      <c r="M302" s="24">
        <v>15.85</v>
      </c>
      <c r="N302" s="24">
        <v>38.56</v>
      </c>
      <c r="O302" s="24">
        <f t="shared" si="46"/>
        <v>54.410000000000004</v>
      </c>
      <c r="P302" s="24">
        <f t="shared" si="47"/>
        <v>54.410000000000004</v>
      </c>
      <c r="Q302" s="24"/>
      <c r="R302" s="24"/>
      <c r="S302" s="24">
        <f t="shared" si="48"/>
        <v>0</v>
      </c>
      <c r="T302" s="24">
        <f t="shared" si="49"/>
        <v>54.410000000000004</v>
      </c>
    </row>
    <row r="303" spans="1:20" ht="12.75" customHeight="1" x14ac:dyDescent="0.2">
      <c r="A303" s="167"/>
      <c r="B303" s="35"/>
      <c r="C303" s="26" t="s">
        <v>235</v>
      </c>
      <c r="D303" s="162">
        <v>7</v>
      </c>
      <c r="E303" s="24"/>
      <c r="F303" s="24"/>
      <c r="G303" s="24"/>
      <c r="H303" s="24">
        <f t="shared" si="40"/>
        <v>0</v>
      </c>
      <c r="I303" s="24">
        <v>1.4</v>
      </c>
      <c r="J303" s="24"/>
      <c r="K303" s="24">
        <f t="shared" si="41"/>
        <v>1.4</v>
      </c>
      <c r="L303" s="24">
        <v>3.33</v>
      </c>
      <c r="M303" s="24">
        <v>12.67</v>
      </c>
      <c r="N303" s="24">
        <v>20.3</v>
      </c>
      <c r="O303" s="24">
        <f t="shared" si="46"/>
        <v>36.299999999999997</v>
      </c>
      <c r="P303" s="24">
        <f t="shared" si="47"/>
        <v>37.699999999999996</v>
      </c>
      <c r="Q303" s="24"/>
      <c r="R303" s="24"/>
      <c r="S303" s="24">
        <f t="shared" si="48"/>
        <v>0</v>
      </c>
      <c r="T303" s="24">
        <f t="shared" si="49"/>
        <v>37.699999999999996</v>
      </c>
    </row>
    <row r="304" spans="1:20" ht="12.75" customHeight="1" x14ac:dyDescent="0.2">
      <c r="A304" s="167"/>
      <c r="B304" s="35"/>
      <c r="C304" s="26" t="s">
        <v>237</v>
      </c>
      <c r="D304" s="162">
        <v>3</v>
      </c>
      <c r="E304" s="24"/>
      <c r="F304" s="24"/>
      <c r="G304" s="24"/>
      <c r="H304" s="24">
        <f t="shared" si="40"/>
        <v>0</v>
      </c>
      <c r="I304" s="24">
        <v>0.3</v>
      </c>
      <c r="J304" s="24"/>
      <c r="K304" s="24">
        <f t="shared" si="41"/>
        <v>0.3</v>
      </c>
      <c r="L304" s="24">
        <v>0.2</v>
      </c>
      <c r="M304" s="24">
        <v>0.45</v>
      </c>
      <c r="N304" s="24">
        <v>0.75</v>
      </c>
      <c r="O304" s="24">
        <f t="shared" si="46"/>
        <v>1.4</v>
      </c>
      <c r="P304" s="24">
        <f t="shared" si="47"/>
        <v>1.7</v>
      </c>
      <c r="Q304" s="24"/>
      <c r="R304" s="24"/>
      <c r="S304" s="24">
        <f t="shared" si="48"/>
        <v>0</v>
      </c>
      <c r="T304" s="24">
        <f t="shared" si="49"/>
        <v>1.7</v>
      </c>
    </row>
    <row r="305" spans="1:20" ht="12.75" customHeight="1" x14ac:dyDescent="0.2">
      <c r="A305" s="167"/>
      <c r="B305" s="85"/>
      <c r="C305" s="26" t="s">
        <v>245</v>
      </c>
      <c r="D305" s="162">
        <v>1</v>
      </c>
      <c r="E305" s="24"/>
      <c r="F305" s="24"/>
      <c r="G305" s="24"/>
      <c r="H305" s="24">
        <f t="shared" si="40"/>
        <v>0</v>
      </c>
      <c r="I305" s="24"/>
      <c r="J305" s="24"/>
      <c r="K305" s="24">
        <f t="shared" si="41"/>
        <v>0</v>
      </c>
      <c r="L305" s="24"/>
      <c r="M305" s="24">
        <v>0</v>
      </c>
      <c r="N305" s="24">
        <v>0.1</v>
      </c>
      <c r="O305" s="24">
        <f t="shared" si="46"/>
        <v>0.1</v>
      </c>
      <c r="P305" s="24">
        <f t="shared" si="47"/>
        <v>0.1</v>
      </c>
      <c r="Q305" s="24"/>
      <c r="R305" s="24"/>
      <c r="S305" s="24">
        <f t="shared" si="48"/>
        <v>0</v>
      </c>
      <c r="T305" s="24">
        <f t="shared" si="49"/>
        <v>0.1</v>
      </c>
    </row>
    <row r="306" spans="1:20" ht="12.75" customHeight="1" x14ac:dyDescent="0.2">
      <c r="A306" s="167"/>
      <c r="B306" s="35" t="s">
        <v>244</v>
      </c>
      <c r="C306" s="26" t="s">
        <v>244</v>
      </c>
      <c r="D306" s="162">
        <v>85</v>
      </c>
      <c r="E306" s="24"/>
      <c r="F306" s="24"/>
      <c r="G306" s="24"/>
      <c r="H306" s="24">
        <f t="shared" si="40"/>
        <v>0</v>
      </c>
      <c r="I306" s="24">
        <v>39.4</v>
      </c>
      <c r="J306" s="24"/>
      <c r="K306" s="24">
        <f t="shared" si="41"/>
        <v>39.4</v>
      </c>
      <c r="L306" s="24">
        <v>683.55</v>
      </c>
      <c r="M306" s="24">
        <v>707.44</v>
      </c>
      <c r="N306" s="24">
        <v>980.67</v>
      </c>
      <c r="O306" s="24">
        <f t="shared" si="46"/>
        <v>2371.66</v>
      </c>
      <c r="P306" s="24">
        <f t="shared" si="47"/>
        <v>2411.06</v>
      </c>
      <c r="Q306" s="24">
        <v>2.9</v>
      </c>
      <c r="R306" s="24"/>
      <c r="S306" s="24">
        <f t="shared" si="48"/>
        <v>2.9</v>
      </c>
      <c r="T306" s="24">
        <f t="shared" si="49"/>
        <v>2413.96</v>
      </c>
    </row>
    <row r="307" spans="1:20" ht="12.75" customHeight="1" x14ac:dyDescent="0.2">
      <c r="A307" s="167"/>
      <c r="B307" s="35"/>
      <c r="C307" s="26" t="s">
        <v>243</v>
      </c>
      <c r="D307" s="162">
        <v>5</v>
      </c>
      <c r="E307" s="24"/>
      <c r="F307" s="24"/>
      <c r="G307" s="24"/>
      <c r="H307" s="24">
        <f t="shared" si="40"/>
        <v>0</v>
      </c>
      <c r="I307" s="24">
        <v>1</v>
      </c>
      <c r="J307" s="24"/>
      <c r="K307" s="24">
        <f t="shared" si="41"/>
        <v>1</v>
      </c>
      <c r="L307" s="24"/>
      <c r="M307" s="24">
        <v>2.1</v>
      </c>
      <c r="N307" s="24">
        <v>5.2</v>
      </c>
      <c r="O307" s="24">
        <f t="shared" si="46"/>
        <v>7.3000000000000007</v>
      </c>
      <c r="P307" s="24">
        <f t="shared" si="47"/>
        <v>8.3000000000000007</v>
      </c>
      <c r="Q307" s="24"/>
      <c r="R307" s="24"/>
      <c r="S307" s="24">
        <f t="shared" si="48"/>
        <v>0</v>
      </c>
      <c r="T307" s="24">
        <f t="shared" si="49"/>
        <v>8.3000000000000007</v>
      </c>
    </row>
    <row r="308" spans="1:20" ht="12.75" customHeight="1" x14ac:dyDescent="0.2">
      <c r="A308" s="167"/>
      <c r="B308" s="35"/>
      <c r="C308" s="26" t="s">
        <v>258</v>
      </c>
      <c r="D308" s="162">
        <v>40</v>
      </c>
      <c r="E308" s="24"/>
      <c r="F308" s="24"/>
      <c r="G308" s="24"/>
      <c r="H308" s="24">
        <f t="shared" si="40"/>
        <v>0</v>
      </c>
      <c r="I308" s="24">
        <v>325.8</v>
      </c>
      <c r="J308" s="24"/>
      <c r="K308" s="24">
        <f t="shared" si="41"/>
        <v>325.8</v>
      </c>
      <c r="L308" s="24">
        <v>778.2</v>
      </c>
      <c r="M308" s="24">
        <v>1321.5</v>
      </c>
      <c r="N308" s="24">
        <v>1500.02</v>
      </c>
      <c r="O308" s="24">
        <f t="shared" si="46"/>
        <v>3599.7200000000003</v>
      </c>
      <c r="P308" s="24">
        <f t="shared" si="47"/>
        <v>3925.5200000000004</v>
      </c>
      <c r="Q308" s="24">
        <v>14.09</v>
      </c>
      <c r="R308" s="24"/>
      <c r="S308" s="24">
        <f t="shared" si="48"/>
        <v>14.09</v>
      </c>
      <c r="T308" s="24">
        <f t="shared" si="49"/>
        <v>3939.6100000000006</v>
      </c>
    </row>
    <row r="309" spans="1:20" ht="12.75" customHeight="1" x14ac:dyDescent="0.2">
      <c r="A309" s="167"/>
      <c r="B309" s="35"/>
      <c r="C309" s="26" t="s">
        <v>234</v>
      </c>
      <c r="D309" s="162">
        <v>73</v>
      </c>
      <c r="E309" s="24"/>
      <c r="F309" s="24"/>
      <c r="G309" s="24"/>
      <c r="H309" s="24">
        <f t="shared" ref="H309:H344" si="50">+G309+F309+E309</f>
        <v>0</v>
      </c>
      <c r="I309" s="24">
        <v>0.1</v>
      </c>
      <c r="J309" s="24"/>
      <c r="K309" s="24">
        <f t="shared" ref="K309:K344" si="51">+J309+I309+H309</f>
        <v>0.1</v>
      </c>
      <c r="L309" s="24">
        <v>1.91</v>
      </c>
      <c r="M309" s="24">
        <v>3.01</v>
      </c>
      <c r="N309" s="24">
        <v>7.0499999999999901</v>
      </c>
      <c r="O309" s="24">
        <f t="shared" si="46"/>
        <v>11.96999999999999</v>
      </c>
      <c r="P309" s="24">
        <f t="shared" si="47"/>
        <v>12.06999999999999</v>
      </c>
      <c r="Q309" s="24"/>
      <c r="R309" s="24"/>
      <c r="S309" s="24">
        <f t="shared" si="48"/>
        <v>0</v>
      </c>
      <c r="T309" s="24">
        <f t="shared" si="49"/>
        <v>12.06999999999999</v>
      </c>
    </row>
    <row r="310" spans="1:20" ht="12.75" customHeight="1" x14ac:dyDescent="0.2">
      <c r="A310" s="167"/>
      <c r="B310" s="85"/>
      <c r="C310" s="26" t="s">
        <v>228</v>
      </c>
      <c r="D310" s="162">
        <v>4</v>
      </c>
      <c r="E310" s="24"/>
      <c r="F310" s="24"/>
      <c r="G310" s="24"/>
      <c r="H310" s="24">
        <f t="shared" si="50"/>
        <v>0</v>
      </c>
      <c r="I310" s="24">
        <v>8</v>
      </c>
      <c r="J310" s="24"/>
      <c r="K310" s="24">
        <f t="shared" si="51"/>
        <v>8</v>
      </c>
      <c r="L310" s="24">
        <v>30</v>
      </c>
      <c r="M310" s="24">
        <v>74.05</v>
      </c>
      <c r="N310" s="24">
        <v>123.05</v>
      </c>
      <c r="O310" s="24">
        <f t="shared" si="46"/>
        <v>227.1</v>
      </c>
      <c r="P310" s="24">
        <f t="shared" si="47"/>
        <v>235.1</v>
      </c>
      <c r="Q310" s="24"/>
      <c r="R310" s="24"/>
      <c r="S310" s="24">
        <f t="shared" si="48"/>
        <v>0</v>
      </c>
      <c r="T310" s="24">
        <f t="shared" si="49"/>
        <v>235.1</v>
      </c>
    </row>
    <row r="311" spans="1:20" ht="12.75" customHeight="1" x14ac:dyDescent="0.2">
      <c r="A311" s="167"/>
      <c r="B311" s="35" t="s">
        <v>367</v>
      </c>
      <c r="C311" s="26" t="s">
        <v>367</v>
      </c>
      <c r="D311" s="162">
        <v>0</v>
      </c>
      <c r="E311" s="24"/>
      <c r="F311" s="24"/>
      <c r="G311" s="24"/>
      <c r="H311" s="24">
        <f t="shared" si="50"/>
        <v>0</v>
      </c>
      <c r="I311" s="24"/>
      <c r="J311" s="24"/>
      <c r="K311" s="24">
        <f t="shared" si="51"/>
        <v>0</v>
      </c>
      <c r="L311" s="24"/>
      <c r="M311" s="24"/>
      <c r="N311" s="24"/>
      <c r="O311" s="24">
        <f t="shared" si="46"/>
        <v>0</v>
      </c>
      <c r="P311" s="24">
        <f t="shared" si="47"/>
        <v>0</v>
      </c>
      <c r="Q311" s="24"/>
      <c r="R311" s="24"/>
      <c r="S311" s="24">
        <f t="shared" si="48"/>
        <v>0</v>
      </c>
      <c r="T311" s="24">
        <f t="shared" si="49"/>
        <v>0</v>
      </c>
    </row>
    <row r="312" spans="1:20" ht="12.75" customHeight="1" x14ac:dyDescent="0.2">
      <c r="A312" s="167"/>
      <c r="B312" s="35"/>
      <c r="C312" s="26" t="s">
        <v>368</v>
      </c>
      <c r="D312" s="162">
        <v>0</v>
      </c>
      <c r="E312" s="24"/>
      <c r="F312" s="24"/>
      <c r="G312" s="24"/>
      <c r="H312" s="24">
        <f t="shared" si="50"/>
        <v>0</v>
      </c>
      <c r="I312" s="24"/>
      <c r="J312" s="24"/>
      <c r="K312" s="24">
        <f t="shared" si="51"/>
        <v>0</v>
      </c>
      <c r="L312" s="24"/>
      <c r="M312" s="24"/>
      <c r="N312" s="24"/>
      <c r="O312" s="24">
        <f t="shared" si="46"/>
        <v>0</v>
      </c>
      <c r="P312" s="24">
        <f t="shared" si="47"/>
        <v>0</v>
      </c>
      <c r="Q312" s="24"/>
      <c r="R312" s="24"/>
      <c r="S312" s="24">
        <f t="shared" si="48"/>
        <v>0</v>
      </c>
      <c r="T312" s="24">
        <f t="shared" si="49"/>
        <v>0</v>
      </c>
    </row>
    <row r="313" spans="1:20" ht="12.75" customHeight="1" x14ac:dyDescent="0.2">
      <c r="A313" s="167"/>
      <c r="B313" s="35"/>
      <c r="C313" s="26" t="s">
        <v>254</v>
      </c>
      <c r="D313" s="162">
        <v>24</v>
      </c>
      <c r="E313" s="24"/>
      <c r="F313" s="24"/>
      <c r="G313" s="24"/>
      <c r="H313" s="24">
        <f t="shared" si="50"/>
        <v>0</v>
      </c>
      <c r="I313" s="24">
        <v>0.01</v>
      </c>
      <c r="J313" s="24">
        <v>0.24</v>
      </c>
      <c r="K313" s="24">
        <f t="shared" si="51"/>
        <v>0.25</v>
      </c>
      <c r="L313" s="24"/>
      <c r="M313" s="24">
        <v>0.5</v>
      </c>
      <c r="N313" s="24">
        <v>2.29</v>
      </c>
      <c r="O313" s="24">
        <f t="shared" si="46"/>
        <v>2.79</v>
      </c>
      <c r="P313" s="24">
        <f t="shared" si="47"/>
        <v>3.04</v>
      </c>
      <c r="Q313" s="24"/>
      <c r="R313" s="24"/>
      <c r="S313" s="24">
        <f t="shared" si="48"/>
        <v>0</v>
      </c>
      <c r="T313" s="24">
        <f t="shared" si="49"/>
        <v>3.04</v>
      </c>
    </row>
    <row r="314" spans="1:20" ht="12.75" customHeight="1" x14ac:dyDescent="0.2">
      <c r="A314" s="167"/>
      <c r="B314" s="35"/>
      <c r="C314" s="26" t="s">
        <v>452</v>
      </c>
      <c r="D314" s="162">
        <v>0</v>
      </c>
      <c r="E314" s="24"/>
      <c r="F314" s="24"/>
      <c r="G314" s="24"/>
      <c r="H314" s="24">
        <f t="shared" si="50"/>
        <v>0</v>
      </c>
      <c r="I314" s="24"/>
      <c r="J314" s="24"/>
      <c r="K314" s="24">
        <f t="shared" si="51"/>
        <v>0</v>
      </c>
      <c r="L314" s="24"/>
      <c r="M314" s="24"/>
      <c r="N314" s="24"/>
      <c r="O314" s="24">
        <f t="shared" si="46"/>
        <v>0</v>
      </c>
      <c r="P314" s="24">
        <f t="shared" si="47"/>
        <v>0</v>
      </c>
      <c r="Q314" s="24"/>
      <c r="R314" s="24"/>
      <c r="S314" s="24">
        <f t="shared" si="48"/>
        <v>0</v>
      </c>
      <c r="T314" s="24">
        <f t="shared" si="49"/>
        <v>0</v>
      </c>
    </row>
    <row r="315" spans="1:20" ht="12.75" customHeight="1" x14ac:dyDescent="0.2">
      <c r="A315" s="167"/>
      <c r="B315" s="35"/>
      <c r="C315" s="26" t="s">
        <v>361</v>
      </c>
      <c r="D315" s="162">
        <v>0</v>
      </c>
      <c r="E315" s="24"/>
      <c r="F315" s="24"/>
      <c r="G315" s="24"/>
      <c r="H315" s="24">
        <f t="shared" si="50"/>
        <v>0</v>
      </c>
      <c r="I315" s="24"/>
      <c r="J315" s="24"/>
      <c r="K315" s="24">
        <f t="shared" si="51"/>
        <v>0</v>
      </c>
      <c r="L315" s="24"/>
      <c r="M315" s="24"/>
      <c r="N315" s="24"/>
      <c r="O315" s="24">
        <f t="shared" si="46"/>
        <v>0</v>
      </c>
      <c r="P315" s="24">
        <f t="shared" si="47"/>
        <v>0</v>
      </c>
      <c r="Q315" s="24"/>
      <c r="R315" s="24"/>
      <c r="S315" s="24">
        <f t="shared" si="48"/>
        <v>0</v>
      </c>
      <c r="T315" s="24">
        <f t="shared" si="49"/>
        <v>0</v>
      </c>
    </row>
    <row r="316" spans="1:20" ht="12.75" customHeight="1" x14ac:dyDescent="0.2">
      <c r="A316" s="167"/>
      <c r="B316" s="35"/>
      <c r="C316" s="26" t="s">
        <v>236</v>
      </c>
      <c r="D316" s="162">
        <v>32</v>
      </c>
      <c r="E316" s="24"/>
      <c r="F316" s="24"/>
      <c r="G316" s="24"/>
      <c r="H316" s="24">
        <f t="shared" si="50"/>
        <v>0</v>
      </c>
      <c r="I316" s="24">
        <v>0.15</v>
      </c>
      <c r="J316" s="24"/>
      <c r="K316" s="24">
        <f t="shared" si="51"/>
        <v>0.15</v>
      </c>
      <c r="L316" s="24"/>
      <c r="M316" s="24">
        <v>7.52</v>
      </c>
      <c r="N316" s="24">
        <v>26.91</v>
      </c>
      <c r="O316" s="24">
        <f t="shared" si="46"/>
        <v>34.43</v>
      </c>
      <c r="P316" s="24">
        <f t="shared" si="47"/>
        <v>34.58</v>
      </c>
      <c r="Q316" s="24"/>
      <c r="R316" s="24"/>
      <c r="S316" s="24">
        <f t="shared" si="48"/>
        <v>0</v>
      </c>
      <c r="T316" s="24">
        <f t="shared" si="49"/>
        <v>34.58</v>
      </c>
    </row>
    <row r="317" spans="1:20" ht="12.75" customHeight="1" x14ac:dyDescent="0.2">
      <c r="A317" s="167"/>
      <c r="B317" s="35"/>
      <c r="C317" s="26" t="s">
        <v>253</v>
      </c>
      <c r="D317" s="162">
        <v>8</v>
      </c>
      <c r="E317" s="24"/>
      <c r="F317" s="24"/>
      <c r="G317" s="24"/>
      <c r="H317" s="24">
        <f t="shared" si="50"/>
        <v>0</v>
      </c>
      <c r="I317" s="24"/>
      <c r="J317" s="24"/>
      <c r="K317" s="24">
        <f t="shared" si="51"/>
        <v>0</v>
      </c>
      <c r="L317" s="24"/>
      <c r="M317" s="24">
        <v>6.4</v>
      </c>
      <c r="N317" s="24">
        <v>22.3</v>
      </c>
      <c r="O317" s="24">
        <f t="shared" si="46"/>
        <v>28.700000000000003</v>
      </c>
      <c r="P317" s="24">
        <f t="shared" si="47"/>
        <v>28.700000000000003</v>
      </c>
      <c r="Q317" s="24"/>
      <c r="R317" s="24"/>
      <c r="S317" s="24">
        <f t="shared" si="48"/>
        <v>0</v>
      </c>
      <c r="T317" s="24">
        <f t="shared" si="49"/>
        <v>28.700000000000003</v>
      </c>
    </row>
    <row r="318" spans="1:20" ht="12.75" customHeight="1" x14ac:dyDescent="0.2">
      <c r="A318" s="167"/>
      <c r="B318" s="35"/>
      <c r="C318" s="26" t="s">
        <v>255</v>
      </c>
      <c r="D318" s="162">
        <v>10</v>
      </c>
      <c r="E318" s="24"/>
      <c r="F318" s="24"/>
      <c r="G318" s="24"/>
      <c r="H318" s="24">
        <f t="shared" si="50"/>
        <v>0</v>
      </c>
      <c r="I318" s="24">
        <v>0.7</v>
      </c>
      <c r="J318" s="24"/>
      <c r="K318" s="24">
        <f t="shared" si="51"/>
        <v>0.7</v>
      </c>
      <c r="L318" s="24"/>
      <c r="M318" s="24">
        <v>1.9</v>
      </c>
      <c r="N318" s="24">
        <v>6.3</v>
      </c>
      <c r="O318" s="24">
        <f t="shared" si="46"/>
        <v>8.1999999999999993</v>
      </c>
      <c r="P318" s="24">
        <f t="shared" si="47"/>
        <v>8.8999999999999986</v>
      </c>
      <c r="Q318" s="24"/>
      <c r="R318" s="24"/>
      <c r="S318" s="24">
        <f t="shared" si="48"/>
        <v>0</v>
      </c>
      <c r="T318" s="24">
        <f t="shared" si="49"/>
        <v>8.8999999999999986</v>
      </c>
    </row>
    <row r="319" spans="1:20" ht="12.75" customHeight="1" x14ac:dyDescent="0.2">
      <c r="A319" s="167"/>
      <c r="B319" s="35"/>
      <c r="C319" s="26" t="s">
        <v>376</v>
      </c>
      <c r="D319" s="162">
        <v>0</v>
      </c>
      <c r="E319" s="24"/>
      <c r="F319" s="24"/>
      <c r="G319" s="24"/>
      <c r="H319" s="24">
        <f t="shared" si="50"/>
        <v>0</v>
      </c>
      <c r="I319" s="24"/>
      <c r="J319" s="24"/>
      <c r="K319" s="24">
        <f t="shared" si="51"/>
        <v>0</v>
      </c>
      <c r="L319" s="24"/>
      <c r="M319" s="24"/>
      <c r="N319" s="24"/>
      <c r="O319" s="24">
        <f t="shared" si="46"/>
        <v>0</v>
      </c>
      <c r="P319" s="24">
        <f t="shared" si="47"/>
        <v>0</v>
      </c>
      <c r="Q319" s="24"/>
      <c r="R319" s="24"/>
      <c r="S319" s="24">
        <f t="shared" si="48"/>
        <v>0</v>
      </c>
      <c r="T319" s="24">
        <f t="shared" si="49"/>
        <v>0</v>
      </c>
    </row>
    <row r="320" spans="1:20" ht="12.75" customHeight="1" x14ac:dyDescent="0.2">
      <c r="A320" s="167"/>
      <c r="B320" s="35"/>
      <c r="C320" s="26" t="s">
        <v>251</v>
      </c>
      <c r="D320" s="162">
        <v>13</v>
      </c>
      <c r="E320" s="24"/>
      <c r="F320" s="24"/>
      <c r="G320" s="24"/>
      <c r="H320" s="24">
        <f t="shared" si="50"/>
        <v>0</v>
      </c>
      <c r="I320" s="24">
        <v>0.3</v>
      </c>
      <c r="J320" s="24">
        <v>0.3</v>
      </c>
      <c r="K320" s="24">
        <f t="shared" si="51"/>
        <v>0.6</v>
      </c>
      <c r="L320" s="24"/>
      <c r="M320" s="24">
        <v>5.5</v>
      </c>
      <c r="N320" s="24">
        <v>15.51</v>
      </c>
      <c r="O320" s="24">
        <f t="shared" si="46"/>
        <v>21.009999999999998</v>
      </c>
      <c r="P320" s="24">
        <f t="shared" si="47"/>
        <v>21.61</v>
      </c>
      <c r="Q320" s="24">
        <v>1</v>
      </c>
      <c r="R320" s="24"/>
      <c r="S320" s="24">
        <f t="shared" si="48"/>
        <v>1</v>
      </c>
      <c r="T320" s="24">
        <f t="shared" si="49"/>
        <v>22.61</v>
      </c>
    </row>
    <row r="321" spans="1:20" ht="12.75" customHeight="1" x14ac:dyDescent="0.2">
      <c r="A321" s="167"/>
      <c r="B321" s="35"/>
      <c r="C321" s="26" t="s">
        <v>232</v>
      </c>
      <c r="D321" s="162">
        <v>0</v>
      </c>
      <c r="E321" s="24"/>
      <c r="F321" s="24"/>
      <c r="G321" s="24"/>
      <c r="H321" s="24">
        <f t="shared" si="50"/>
        <v>0</v>
      </c>
      <c r="I321" s="24"/>
      <c r="J321" s="24"/>
      <c r="K321" s="24">
        <f t="shared" si="51"/>
        <v>0</v>
      </c>
      <c r="L321" s="24"/>
      <c r="M321" s="24"/>
      <c r="N321" s="24"/>
      <c r="O321" s="24">
        <f t="shared" si="46"/>
        <v>0</v>
      </c>
      <c r="P321" s="24">
        <f t="shared" si="47"/>
        <v>0</v>
      </c>
      <c r="Q321" s="24"/>
      <c r="R321" s="24"/>
      <c r="S321" s="24">
        <f t="shared" si="48"/>
        <v>0</v>
      </c>
      <c r="T321" s="24">
        <f t="shared" si="49"/>
        <v>0</v>
      </c>
    </row>
    <row r="322" spans="1:20" ht="12.75" customHeight="1" x14ac:dyDescent="0.2">
      <c r="A322" s="167"/>
      <c r="B322" s="35"/>
      <c r="C322" s="26" t="s">
        <v>344</v>
      </c>
      <c r="D322" s="162">
        <v>0</v>
      </c>
      <c r="E322" s="24"/>
      <c r="F322" s="24"/>
      <c r="G322" s="24"/>
      <c r="H322" s="24">
        <f t="shared" si="50"/>
        <v>0</v>
      </c>
      <c r="I322" s="24"/>
      <c r="J322" s="24"/>
      <c r="K322" s="24">
        <f t="shared" si="51"/>
        <v>0</v>
      </c>
      <c r="L322" s="24"/>
      <c r="M322" s="24"/>
      <c r="N322" s="24"/>
      <c r="O322" s="24">
        <f t="shared" si="46"/>
        <v>0</v>
      </c>
      <c r="P322" s="24">
        <f t="shared" si="47"/>
        <v>0</v>
      </c>
      <c r="Q322" s="24"/>
      <c r="R322" s="24"/>
      <c r="S322" s="24">
        <f t="shared" si="48"/>
        <v>0</v>
      </c>
      <c r="T322" s="24">
        <f t="shared" si="49"/>
        <v>0</v>
      </c>
    </row>
    <row r="323" spans="1:20" ht="12.75" customHeight="1" x14ac:dyDescent="0.2">
      <c r="A323" s="167"/>
      <c r="B323" s="35"/>
      <c r="C323" s="26" t="s">
        <v>242</v>
      </c>
      <c r="D323" s="162">
        <v>7</v>
      </c>
      <c r="E323" s="24"/>
      <c r="F323" s="24"/>
      <c r="G323" s="24">
        <v>0.3</v>
      </c>
      <c r="H323" s="24">
        <f t="shared" si="50"/>
        <v>0.3</v>
      </c>
      <c r="I323" s="24">
        <v>2.0499999999999998</v>
      </c>
      <c r="J323" s="24">
        <v>0.2</v>
      </c>
      <c r="K323" s="24">
        <f t="shared" si="51"/>
        <v>2.5499999999999998</v>
      </c>
      <c r="L323" s="24">
        <v>0.8</v>
      </c>
      <c r="M323" s="24">
        <v>2.4500000000000002</v>
      </c>
      <c r="N323" s="24">
        <v>10.1</v>
      </c>
      <c r="O323" s="24">
        <f t="shared" si="46"/>
        <v>13.350000000000001</v>
      </c>
      <c r="P323" s="24">
        <f t="shared" si="47"/>
        <v>15.900000000000002</v>
      </c>
      <c r="Q323" s="24"/>
      <c r="R323" s="24"/>
      <c r="S323" s="24">
        <f t="shared" si="48"/>
        <v>0</v>
      </c>
      <c r="T323" s="24">
        <f t="shared" si="49"/>
        <v>15.900000000000002</v>
      </c>
    </row>
    <row r="324" spans="1:20" ht="12.75" customHeight="1" x14ac:dyDescent="0.2">
      <c r="A324" s="167"/>
      <c r="B324" s="35"/>
      <c r="C324" s="26" t="s">
        <v>370</v>
      </c>
      <c r="D324" s="162">
        <v>0</v>
      </c>
      <c r="E324" s="24"/>
      <c r="F324" s="24"/>
      <c r="G324" s="24"/>
      <c r="H324" s="24">
        <f t="shared" si="50"/>
        <v>0</v>
      </c>
      <c r="I324" s="24"/>
      <c r="J324" s="24"/>
      <c r="K324" s="24">
        <f t="shared" si="51"/>
        <v>0</v>
      </c>
      <c r="L324" s="24"/>
      <c r="M324" s="24"/>
      <c r="N324" s="24"/>
      <c r="O324" s="24">
        <f t="shared" si="46"/>
        <v>0</v>
      </c>
      <c r="P324" s="24">
        <f t="shared" si="47"/>
        <v>0</v>
      </c>
      <c r="Q324" s="24"/>
      <c r="R324" s="24"/>
      <c r="S324" s="24">
        <f t="shared" si="48"/>
        <v>0</v>
      </c>
      <c r="T324" s="24">
        <f t="shared" si="49"/>
        <v>0</v>
      </c>
    </row>
    <row r="325" spans="1:20" ht="12.75" customHeight="1" x14ac:dyDescent="0.2">
      <c r="A325" s="167"/>
      <c r="B325" s="35"/>
      <c r="C325" s="26" t="s">
        <v>231</v>
      </c>
      <c r="D325" s="162">
        <v>0</v>
      </c>
      <c r="E325" s="24"/>
      <c r="F325" s="24"/>
      <c r="G325" s="24"/>
      <c r="H325" s="24">
        <f t="shared" si="50"/>
        <v>0</v>
      </c>
      <c r="I325" s="24"/>
      <c r="J325" s="24"/>
      <c r="K325" s="24">
        <f t="shared" si="51"/>
        <v>0</v>
      </c>
      <c r="L325" s="24"/>
      <c r="M325" s="24"/>
      <c r="N325" s="24"/>
      <c r="O325" s="24">
        <f t="shared" si="46"/>
        <v>0</v>
      </c>
      <c r="P325" s="24">
        <f t="shared" si="47"/>
        <v>0</v>
      </c>
      <c r="Q325" s="24"/>
      <c r="R325" s="24"/>
      <c r="S325" s="24">
        <f t="shared" si="48"/>
        <v>0</v>
      </c>
      <c r="T325" s="24">
        <f t="shared" si="49"/>
        <v>0</v>
      </c>
    </row>
    <row r="326" spans="1:20" ht="12.75" customHeight="1" x14ac:dyDescent="0.2">
      <c r="A326" s="167"/>
      <c r="B326" s="35"/>
      <c r="C326" s="26" t="s">
        <v>346</v>
      </c>
      <c r="D326" s="162">
        <v>0</v>
      </c>
      <c r="E326" s="24"/>
      <c r="F326" s="24"/>
      <c r="G326" s="24"/>
      <c r="H326" s="24">
        <f t="shared" si="50"/>
        <v>0</v>
      </c>
      <c r="I326" s="24"/>
      <c r="J326" s="24"/>
      <c r="K326" s="24">
        <f t="shared" si="51"/>
        <v>0</v>
      </c>
      <c r="L326" s="24"/>
      <c r="M326" s="24"/>
      <c r="N326" s="24"/>
      <c r="O326" s="24">
        <f t="shared" si="46"/>
        <v>0</v>
      </c>
      <c r="P326" s="24">
        <f t="shared" si="47"/>
        <v>0</v>
      </c>
      <c r="Q326" s="24"/>
      <c r="R326" s="24"/>
      <c r="S326" s="24">
        <f t="shared" si="48"/>
        <v>0</v>
      </c>
      <c r="T326" s="24">
        <f t="shared" si="49"/>
        <v>0</v>
      </c>
    </row>
    <row r="327" spans="1:20" ht="12.75" customHeight="1" x14ac:dyDescent="0.2">
      <c r="A327" s="167"/>
      <c r="B327" s="35"/>
      <c r="C327" s="26" t="s">
        <v>347</v>
      </c>
      <c r="D327" s="162">
        <v>0</v>
      </c>
      <c r="E327" s="24"/>
      <c r="F327" s="24"/>
      <c r="G327" s="24"/>
      <c r="H327" s="24">
        <f t="shared" si="50"/>
        <v>0</v>
      </c>
      <c r="I327" s="24"/>
      <c r="J327" s="24"/>
      <c r="K327" s="24">
        <f t="shared" si="51"/>
        <v>0</v>
      </c>
      <c r="L327" s="24"/>
      <c r="M327" s="24"/>
      <c r="N327" s="24"/>
      <c r="O327" s="24">
        <f t="shared" si="46"/>
        <v>0</v>
      </c>
      <c r="P327" s="24">
        <f t="shared" si="47"/>
        <v>0</v>
      </c>
      <c r="Q327" s="24"/>
      <c r="R327" s="24"/>
      <c r="S327" s="24">
        <f t="shared" si="48"/>
        <v>0</v>
      </c>
      <c r="T327" s="24">
        <f t="shared" si="49"/>
        <v>0</v>
      </c>
    </row>
    <row r="328" spans="1:20" ht="12.75" customHeight="1" x14ac:dyDescent="0.2">
      <c r="A328" s="167"/>
      <c r="B328" s="35"/>
      <c r="C328" s="26" t="s">
        <v>289</v>
      </c>
      <c r="D328" s="162">
        <v>0</v>
      </c>
      <c r="E328" s="24"/>
      <c r="F328" s="24"/>
      <c r="G328" s="24"/>
      <c r="H328" s="24">
        <f t="shared" si="50"/>
        <v>0</v>
      </c>
      <c r="I328" s="24"/>
      <c r="J328" s="24"/>
      <c r="K328" s="24">
        <f t="shared" si="51"/>
        <v>0</v>
      </c>
      <c r="L328" s="24"/>
      <c r="M328" s="24"/>
      <c r="N328" s="24"/>
      <c r="O328" s="24">
        <f t="shared" si="46"/>
        <v>0</v>
      </c>
      <c r="P328" s="24">
        <f t="shared" si="47"/>
        <v>0</v>
      </c>
      <c r="Q328" s="24"/>
      <c r="R328" s="24"/>
      <c r="S328" s="24">
        <f t="shared" si="48"/>
        <v>0</v>
      </c>
      <c r="T328" s="24">
        <f t="shared" si="49"/>
        <v>0</v>
      </c>
    </row>
    <row r="329" spans="1:20" ht="12.75" customHeight="1" x14ac:dyDescent="0.2">
      <c r="A329" s="167"/>
      <c r="B329" s="35"/>
      <c r="C329" s="26" t="s">
        <v>238</v>
      </c>
      <c r="D329" s="162">
        <v>4</v>
      </c>
      <c r="E329" s="24"/>
      <c r="F329" s="24"/>
      <c r="G329" s="24"/>
      <c r="H329" s="24">
        <f t="shared" si="50"/>
        <v>0</v>
      </c>
      <c r="I329" s="24">
        <v>12.3</v>
      </c>
      <c r="J329" s="24"/>
      <c r="K329" s="24">
        <f t="shared" si="51"/>
        <v>12.3</v>
      </c>
      <c r="L329" s="24">
        <v>3</v>
      </c>
      <c r="M329" s="24">
        <v>5.7</v>
      </c>
      <c r="N329" s="24">
        <v>16.5</v>
      </c>
      <c r="O329" s="24">
        <f t="shared" si="46"/>
        <v>25.2</v>
      </c>
      <c r="P329" s="24">
        <f t="shared" si="47"/>
        <v>37.5</v>
      </c>
      <c r="Q329" s="24"/>
      <c r="R329" s="24"/>
      <c r="S329" s="24">
        <f t="shared" si="48"/>
        <v>0</v>
      </c>
      <c r="T329" s="24">
        <f t="shared" si="49"/>
        <v>37.5</v>
      </c>
    </row>
    <row r="330" spans="1:20" ht="12.75" customHeight="1" x14ac:dyDescent="0.2">
      <c r="A330" s="167"/>
      <c r="B330" s="35"/>
      <c r="C330" s="26" t="s">
        <v>390</v>
      </c>
      <c r="D330" s="162">
        <v>0</v>
      </c>
      <c r="E330" s="24"/>
      <c r="F330" s="24"/>
      <c r="G330" s="24"/>
      <c r="H330" s="24">
        <f t="shared" si="50"/>
        <v>0</v>
      </c>
      <c r="I330" s="24"/>
      <c r="J330" s="24"/>
      <c r="K330" s="24">
        <f t="shared" si="51"/>
        <v>0</v>
      </c>
      <c r="L330" s="24"/>
      <c r="M330" s="24"/>
      <c r="N330" s="24"/>
      <c r="O330" s="24">
        <f t="shared" si="46"/>
        <v>0</v>
      </c>
      <c r="P330" s="24">
        <f t="shared" si="47"/>
        <v>0</v>
      </c>
      <c r="Q330" s="24"/>
      <c r="R330" s="24"/>
      <c r="S330" s="24">
        <f t="shared" si="48"/>
        <v>0</v>
      </c>
      <c r="T330" s="24">
        <f t="shared" si="49"/>
        <v>0</v>
      </c>
    </row>
    <row r="331" spans="1:20" ht="12.75" customHeight="1" x14ac:dyDescent="0.2">
      <c r="A331" s="167"/>
      <c r="B331" s="35"/>
      <c r="C331" s="26" t="s">
        <v>352</v>
      </c>
      <c r="D331" s="162">
        <v>0</v>
      </c>
      <c r="E331" s="24"/>
      <c r="F331" s="24"/>
      <c r="G331" s="24"/>
      <c r="H331" s="24">
        <f t="shared" si="50"/>
        <v>0</v>
      </c>
      <c r="I331" s="24"/>
      <c r="J331" s="24"/>
      <c r="K331" s="24">
        <f t="shared" si="51"/>
        <v>0</v>
      </c>
      <c r="L331" s="24"/>
      <c r="M331" s="24"/>
      <c r="N331" s="24"/>
      <c r="O331" s="24">
        <f t="shared" si="46"/>
        <v>0</v>
      </c>
      <c r="P331" s="24">
        <f t="shared" si="47"/>
        <v>0</v>
      </c>
      <c r="Q331" s="24"/>
      <c r="R331" s="24"/>
      <c r="S331" s="24">
        <f t="shared" si="48"/>
        <v>0</v>
      </c>
      <c r="T331" s="24">
        <f t="shared" si="49"/>
        <v>0</v>
      </c>
    </row>
    <row r="332" spans="1:20" ht="12.75" customHeight="1" x14ac:dyDescent="0.2">
      <c r="A332" s="167"/>
      <c r="B332" s="35"/>
      <c r="C332" s="26" t="s">
        <v>248</v>
      </c>
      <c r="D332" s="162">
        <v>7</v>
      </c>
      <c r="E332" s="24"/>
      <c r="F332" s="24"/>
      <c r="G332" s="24"/>
      <c r="H332" s="24">
        <f t="shared" si="50"/>
        <v>0</v>
      </c>
      <c r="I332" s="24">
        <v>2.2999999999999998</v>
      </c>
      <c r="J332" s="24"/>
      <c r="K332" s="24">
        <f t="shared" si="51"/>
        <v>2.2999999999999998</v>
      </c>
      <c r="L332" s="24"/>
      <c r="M332" s="24">
        <v>2.1</v>
      </c>
      <c r="N332" s="24">
        <v>4.4000000000000004</v>
      </c>
      <c r="O332" s="24">
        <f t="shared" si="46"/>
        <v>6.5</v>
      </c>
      <c r="P332" s="24">
        <f t="shared" si="47"/>
        <v>8.8000000000000007</v>
      </c>
      <c r="Q332" s="24"/>
      <c r="R332" s="24"/>
      <c r="S332" s="24">
        <f t="shared" si="48"/>
        <v>0</v>
      </c>
      <c r="T332" s="24">
        <f t="shared" si="49"/>
        <v>8.8000000000000007</v>
      </c>
    </row>
    <row r="333" spans="1:20" ht="12.75" customHeight="1" x14ac:dyDescent="0.2">
      <c r="A333" s="167"/>
      <c r="B333" s="35"/>
      <c r="C333" s="26" t="s">
        <v>290</v>
      </c>
      <c r="D333" s="162">
        <v>0</v>
      </c>
      <c r="E333" s="24"/>
      <c r="F333" s="24"/>
      <c r="G333" s="24"/>
      <c r="H333" s="24">
        <f t="shared" si="50"/>
        <v>0</v>
      </c>
      <c r="I333" s="24"/>
      <c r="J333" s="24"/>
      <c r="K333" s="24">
        <f t="shared" si="51"/>
        <v>0</v>
      </c>
      <c r="L333" s="24"/>
      <c r="M333" s="24"/>
      <c r="N333" s="24"/>
      <c r="O333" s="24">
        <f t="shared" si="46"/>
        <v>0</v>
      </c>
      <c r="P333" s="24">
        <f t="shared" si="47"/>
        <v>0</v>
      </c>
      <c r="Q333" s="24"/>
      <c r="R333" s="24"/>
      <c r="S333" s="24">
        <f t="shared" si="48"/>
        <v>0</v>
      </c>
      <c r="T333" s="24">
        <f t="shared" si="49"/>
        <v>0</v>
      </c>
    </row>
    <row r="334" spans="1:20" ht="12.75" customHeight="1" x14ac:dyDescent="0.2">
      <c r="A334" s="167"/>
      <c r="B334" s="35"/>
      <c r="C334" s="26" t="s">
        <v>250</v>
      </c>
      <c r="D334" s="162">
        <v>6</v>
      </c>
      <c r="E334" s="24"/>
      <c r="F334" s="24"/>
      <c r="G334" s="24"/>
      <c r="H334" s="24">
        <f t="shared" si="50"/>
        <v>0</v>
      </c>
      <c r="I334" s="24">
        <v>0.1</v>
      </c>
      <c r="J334" s="24">
        <v>0.2</v>
      </c>
      <c r="K334" s="24">
        <f t="shared" si="51"/>
        <v>0.30000000000000004</v>
      </c>
      <c r="L334" s="24"/>
      <c r="M334" s="24"/>
      <c r="N334" s="24">
        <v>0.65</v>
      </c>
      <c r="O334" s="24">
        <f t="shared" si="46"/>
        <v>0.65</v>
      </c>
      <c r="P334" s="24">
        <f t="shared" si="47"/>
        <v>0.95000000000000007</v>
      </c>
      <c r="Q334" s="24"/>
      <c r="R334" s="24"/>
      <c r="S334" s="24">
        <f t="shared" si="48"/>
        <v>0</v>
      </c>
      <c r="T334" s="24">
        <f t="shared" si="49"/>
        <v>0.95000000000000007</v>
      </c>
    </row>
    <row r="335" spans="1:20" ht="12.75" customHeight="1" x14ac:dyDescent="0.2">
      <c r="A335" s="167"/>
      <c r="B335" s="35"/>
      <c r="C335" s="26" t="s">
        <v>391</v>
      </c>
      <c r="D335" s="162">
        <v>0</v>
      </c>
      <c r="E335" s="24"/>
      <c r="F335" s="24"/>
      <c r="G335" s="24"/>
      <c r="H335" s="24">
        <f t="shared" si="50"/>
        <v>0</v>
      </c>
      <c r="I335" s="24"/>
      <c r="J335" s="24"/>
      <c r="K335" s="24">
        <f t="shared" si="51"/>
        <v>0</v>
      </c>
      <c r="L335" s="24"/>
      <c r="M335" s="24"/>
      <c r="N335" s="24"/>
      <c r="O335" s="24">
        <f t="shared" si="46"/>
        <v>0</v>
      </c>
      <c r="P335" s="24">
        <f t="shared" si="47"/>
        <v>0</v>
      </c>
      <c r="Q335" s="24"/>
      <c r="R335" s="24"/>
      <c r="S335" s="24">
        <f t="shared" si="48"/>
        <v>0</v>
      </c>
      <c r="T335" s="24">
        <f t="shared" si="49"/>
        <v>0</v>
      </c>
    </row>
    <row r="336" spans="1:20" ht="12.75" customHeight="1" x14ac:dyDescent="0.2">
      <c r="A336" s="167"/>
      <c r="B336" s="35"/>
      <c r="C336" s="26" t="s">
        <v>240</v>
      </c>
      <c r="D336" s="162">
        <v>2</v>
      </c>
      <c r="E336" s="24"/>
      <c r="F336" s="24"/>
      <c r="G336" s="24"/>
      <c r="H336" s="24">
        <f t="shared" si="50"/>
        <v>0</v>
      </c>
      <c r="I336" s="24"/>
      <c r="J336" s="24"/>
      <c r="K336" s="24">
        <f t="shared" si="51"/>
        <v>0</v>
      </c>
      <c r="L336" s="24">
        <v>0.4</v>
      </c>
      <c r="M336" s="24">
        <v>0.6</v>
      </c>
      <c r="N336" s="24">
        <v>1.2</v>
      </c>
      <c r="O336" s="24">
        <f t="shared" si="46"/>
        <v>2.1999999999999997</v>
      </c>
      <c r="P336" s="24">
        <f t="shared" si="47"/>
        <v>2.1999999999999997</v>
      </c>
      <c r="Q336" s="24"/>
      <c r="R336" s="24"/>
      <c r="S336" s="24">
        <f t="shared" si="48"/>
        <v>0</v>
      </c>
      <c r="T336" s="24">
        <f t="shared" si="49"/>
        <v>2.1999999999999997</v>
      </c>
    </row>
    <row r="337" spans="1:20" ht="12.75" customHeight="1" x14ac:dyDescent="0.2">
      <c r="A337" s="167"/>
      <c r="B337" s="35"/>
      <c r="C337" s="26" t="s">
        <v>261</v>
      </c>
      <c r="D337" s="162">
        <v>2</v>
      </c>
      <c r="E337" s="24"/>
      <c r="F337" s="24"/>
      <c r="G337" s="24"/>
      <c r="H337" s="24">
        <f t="shared" si="50"/>
        <v>0</v>
      </c>
      <c r="I337" s="24"/>
      <c r="J337" s="24"/>
      <c r="K337" s="24">
        <f t="shared" si="51"/>
        <v>0</v>
      </c>
      <c r="L337" s="24">
        <v>0.02</v>
      </c>
      <c r="M337" s="24"/>
      <c r="N337" s="24">
        <v>0.1</v>
      </c>
      <c r="O337" s="24">
        <f t="shared" si="46"/>
        <v>0.12000000000000001</v>
      </c>
      <c r="P337" s="24">
        <f t="shared" si="47"/>
        <v>0.12000000000000001</v>
      </c>
      <c r="Q337" s="24"/>
      <c r="R337" s="24"/>
      <c r="S337" s="24">
        <f>+R337+Q337</f>
        <v>0</v>
      </c>
      <c r="T337" s="24">
        <f>+S337+P337</f>
        <v>0.12000000000000001</v>
      </c>
    </row>
    <row r="338" spans="1:20" ht="12.75" customHeight="1" x14ac:dyDescent="0.2">
      <c r="A338" s="119"/>
      <c r="B338" s="71"/>
      <c r="C338" s="26" t="s">
        <v>241</v>
      </c>
      <c r="D338" s="162">
        <v>3</v>
      </c>
      <c r="E338" s="24"/>
      <c r="F338" s="24"/>
      <c r="G338" s="24"/>
      <c r="H338" s="24">
        <f t="shared" si="50"/>
        <v>0</v>
      </c>
      <c r="I338" s="24"/>
      <c r="J338" s="24"/>
      <c r="K338" s="24">
        <f t="shared" si="51"/>
        <v>0</v>
      </c>
      <c r="L338" s="24">
        <v>0.7</v>
      </c>
      <c r="M338" s="24">
        <v>1.3</v>
      </c>
      <c r="N338" s="24">
        <v>3.25</v>
      </c>
      <c r="O338" s="24">
        <f>+N338+M338+L338</f>
        <v>5.25</v>
      </c>
      <c r="P338" s="24">
        <f>+O338+K338</f>
        <v>5.25</v>
      </c>
      <c r="Q338" s="24"/>
      <c r="R338" s="24"/>
      <c r="S338" s="24">
        <f>+R338+Q338</f>
        <v>0</v>
      </c>
      <c r="T338" s="24">
        <f>+S338+P338</f>
        <v>5.25</v>
      </c>
    </row>
    <row r="339" spans="1:20" ht="12.75" customHeight="1" x14ac:dyDescent="0.2">
      <c r="A339" s="119"/>
      <c r="B339" s="71"/>
      <c r="C339" s="26" t="s">
        <v>570</v>
      </c>
      <c r="D339" s="162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</row>
    <row r="340" spans="1:20" ht="12.75" customHeight="1" x14ac:dyDescent="0.2">
      <c r="A340" s="119"/>
      <c r="B340" s="71"/>
      <c r="C340" s="26" t="s">
        <v>573</v>
      </c>
      <c r="D340" s="162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</row>
    <row r="341" spans="1:20" ht="12.75" customHeight="1" x14ac:dyDescent="0.2">
      <c r="A341" s="119"/>
      <c r="B341" s="71"/>
      <c r="C341" s="26" t="s">
        <v>574</v>
      </c>
      <c r="D341" s="162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</row>
    <row r="342" spans="1:20" ht="12.75" customHeight="1" x14ac:dyDescent="0.2">
      <c r="A342" s="119"/>
      <c r="B342" s="72"/>
      <c r="C342" s="26" t="s">
        <v>575</v>
      </c>
      <c r="D342" s="162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</row>
    <row r="343" spans="1:20" ht="12.75" customHeight="1" x14ac:dyDescent="0.25">
      <c r="A343" s="230" t="s">
        <v>0</v>
      </c>
      <c r="B343" s="231"/>
      <c r="C343" s="232" t="s">
        <v>0</v>
      </c>
      <c r="D343" s="53">
        <f>SUM(D291:D338)</f>
        <v>447</v>
      </c>
      <c r="E343" s="54">
        <f>SUM(E291:E338)</f>
        <v>0</v>
      </c>
      <c r="F343" s="54">
        <f>SUM(F291:F338)</f>
        <v>0</v>
      </c>
      <c r="G343" s="54">
        <f>SUM(G291:G338)</f>
        <v>0.3</v>
      </c>
      <c r="H343" s="54">
        <f t="shared" si="50"/>
        <v>0.3</v>
      </c>
      <c r="I343" s="54">
        <f>SUM(I291:I338)</f>
        <v>403.39000000000004</v>
      </c>
      <c r="J343" s="54">
        <f>SUM(J291:J338)</f>
        <v>3.04</v>
      </c>
      <c r="K343" s="54">
        <f t="shared" si="51"/>
        <v>406.73000000000008</v>
      </c>
      <c r="L343" s="54">
        <f>SUM(L291:L338)</f>
        <v>2166.46</v>
      </c>
      <c r="M343" s="54">
        <f>SUM(M291:M338)</f>
        <v>2887.21</v>
      </c>
      <c r="N343" s="54">
        <f>SUM(N291:N338)</f>
        <v>4641.3700000000008</v>
      </c>
      <c r="O343" s="54">
        <f>+N343+M343+L343</f>
        <v>9695.0400000000009</v>
      </c>
      <c r="P343" s="54">
        <f>+O343+K343</f>
        <v>10101.77</v>
      </c>
      <c r="Q343" s="54">
        <f>SUM(Q291:Q338)</f>
        <v>18.89</v>
      </c>
      <c r="R343" s="54">
        <f>SUM(R291:R338)</f>
        <v>5.0999999999999996</v>
      </c>
      <c r="S343" s="54">
        <f>+R343+Q343</f>
        <v>23.990000000000002</v>
      </c>
      <c r="T343" s="55">
        <f>+S343+P343</f>
        <v>10125.76</v>
      </c>
    </row>
    <row r="344" spans="1:20" ht="12.75" customHeight="1" x14ac:dyDescent="0.25">
      <c r="A344" s="237" t="s">
        <v>337</v>
      </c>
      <c r="B344" s="238"/>
      <c r="C344" s="239"/>
      <c r="D344" s="173">
        <f>+D343+D290+D279+D268+D236+D223+D190+D135+D104+D70+D31+D14</f>
        <v>4069</v>
      </c>
      <c r="E344" s="174">
        <f>+E343+E290+E279+E268+E236+E223+E190+E135+E104+E70+E31+E14</f>
        <v>2262.71</v>
      </c>
      <c r="F344" s="174">
        <f>+F343+F290+F279+F268+F236+F223+F190+F135+F104+F70+F31+F14</f>
        <v>5633.1100000000006</v>
      </c>
      <c r="G344" s="174">
        <f>+G343+G290+G279+G268+G236+G223+G190+G135+G104+G70+G31+G14</f>
        <v>2490.0199999999995</v>
      </c>
      <c r="H344" s="174">
        <f t="shared" si="50"/>
        <v>10385.84</v>
      </c>
      <c r="I344" s="174">
        <f>+I343+I290+I279+I268+I236+I223+I190+I135+I104+I70+I31+I14</f>
        <v>5177.9199999999992</v>
      </c>
      <c r="J344" s="174">
        <f>+J343+J290+J279+J268+J236+J223+J190+J135+J104+J70+J31+J14</f>
        <v>34.4</v>
      </c>
      <c r="K344" s="174">
        <f t="shared" si="51"/>
        <v>15598.16</v>
      </c>
      <c r="L344" s="174">
        <f>+L343+L290+L279+L268+L236+L223+L190+L135+L104+L70+L31+L14</f>
        <v>9734.7899999999991</v>
      </c>
      <c r="M344" s="174">
        <f>+M343+M290+M279+M268+M236+M223+M190+M135+M104+M70+M31+M14</f>
        <v>15882.920000000002</v>
      </c>
      <c r="N344" s="174">
        <f>+N343+N290+N279+N268+N236+N223+N190+N135+N104+N70+N31+N14</f>
        <v>15636.170000000002</v>
      </c>
      <c r="O344" s="174">
        <f>+O343+O290+O279+O268+O236+O223+O190+O135+O104+O70+O31+O14</f>
        <v>41253.879999999997</v>
      </c>
      <c r="P344" s="174">
        <f>+O344+K344</f>
        <v>56852.039999999994</v>
      </c>
      <c r="Q344" s="174">
        <f>+Q343+Q290+Q279+Q268+Q236+Q223+Q190+Q135+Q104+Q70+Q31+Q14</f>
        <v>404.63</v>
      </c>
      <c r="R344" s="174">
        <f>+R343+R290+R279+R268+R236+R223+R190+R135+R104+R70+R31+R14</f>
        <v>1107.4499999999998</v>
      </c>
      <c r="S344" s="174">
        <f>+R344+Q344</f>
        <v>1512.08</v>
      </c>
      <c r="T344" s="175">
        <f>+S344+P344</f>
        <v>58364.119999999995</v>
      </c>
    </row>
    <row r="345" spans="1:20" ht="12.75" customHeight="1" x14ac:dyDescent="0.2">
      <c r="A345" s="42" t="s">
        <v>513</v>
      </c>
      <c r="B345" s="29"/>
      <c r="D345" s="6"/>
      <c r="E345" s="5"/>
    </row>
    <row r="346" spans="1:20" ht="12.75" customHeight="1" x14ac:dyDescent="0.2">
      <c r="A346" s="42"/>
      <c r="B346" s="29"/>
      <c r="D346" s="6"/>
      <c r="E346" s="5"/>
    </row>
    <row r="347" spans="1:20" ht="12.75" customHeight="1" x14ac:dyDescent="0.2">
      <c r="A347" s="42"/>
      <c r="B347" s="29"/>
      <c r="D347" s="6"/>
      <c r="E347" s="5"/>
    </row>
    <row r="348" spans="1:20" ht="12.75" customHeight="1" x14ac:dyDescent="0.2">
      <c r="A348" s="29"/>
      <c r="B348" s="29"/>
      <c r="D348" s="6"/>
      <c r="E348" s="5"/>
    </row>
    <row r="349" spans="1:20" ht="12.75" customHeigh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</row>
    <row r="350" spans="1:20" ht="12.75" customHeight="1" x14ac:dyDescent="0.2">
      <c r="B350" s="37" t="s">
        <v>474</v>
      </c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</row>
    <row r="351" spans="1:20" ht="12.75" customHeight="1" x14ac:dyDescent="0.2">
      <c r="B351" s="37" t="s">
        <v>455</v>
      </c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</row>
    <row r="352" spans="1:20" ht="12.75" customHeight="1" x14ac:dyDescent="0.2">
      <c r="B352" s="37" t="s">
        <v>457</v>
      </c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</row>
    <row r="353" spans="2:15" ht="12.75" customHeight="1" x14ac:dyDescent="0.2">
      <c r="B353" s="37" t="s">
        <v>456</v>
      </c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</row>
    <row r="354" spans="2:15" ht="12.75" customHeight="1" x14ac:dyDescent="0.2">
      <c r="B354" s="37" t="s">
        <v>458</v>
      </c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</row>
    <row r="355" spans="2:15" ht="12.75" customHeight="1" x14ac:dyDescent="0.2">
      <c r="B355" s="37" t="s">
        <v>459</v>
      </c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</row>
    <row r="356" spans="2:15" ht="12.75" customHeight="1" x14ac:dyDescent="0.2"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</row>
    <row r="357" spans="2:15" x14ac:dyDescent="0.2">
      <c r="D357" s="6"/>
      <c r="E357" s="5"/>
    </row>
    <row r="358" spans="2:15" x14ac:dyDescent="0.2">
      <c r="D358" s="6"/>
      <c r="E358" s="5"/>
    </row>
    <row r="359" spans="2:15" x14ac:dyDescent="0.2">
      <c r="D359" s="6"/>
      <c r="E359" s="5"/>
    </row>
    <row r="360" spans="2:15" x14ac:dyDescent="0.2">
      <c r="D360" s="6"/>
      <c r="E360" s="5"/>
    </row>
    <row r="361" spans="2:15" x14ac:dyDescent="0.2">
      <c r="D361" s="6"/>
      <c r="E361" s="5"/>
    </row>
    <row r="362" spans="2:15" x14ac:dyDescent="0.2">
      <c r="D362" s="6"/>
      <c r="E362" s="5"/>
    </row>
    <row r="363" spans="2:15" x14ac:dyDescent="0.2">
      <c r="D363" s="6"/>
      <c r="E363" s="5"/>
    </row>
    <row r="364" spans="2:15" x14ac:dyDescent="0.2">
      <c r="D364" s="6"/>
      <c r="E364" s="5"/>
    </row>
    <row r="365" spans="2:15" x14ac:dyDescent="0.2">
      <c r="D365" s="6"/>
      <c r="E365" s="5"/>
    </row>
    <row r="366" spans="2:15" x14ac:dyDescent="0.2">
      <c r="D366" s="6"/>
      <c r="E366" s="5"/>
    </row>
    <row r="367" spans="2:15" x14ac:dyDescent="0.2">
      <c r="D367" s="6"/>
      <c r="E367" s="5"/>
    </row>
    <row r="368" spans="2:15" x14ac:dyDescent="0.2">
      <c r="D368" s="6"/>
      <c r="E368" s="5"/>
    </row>
    <row r="369" spans="4:5" x14ac:dyDescent="0.2">
      <c r="D369" s="6"/>
      <c r="E369" s="5"/>
    </row>
    <row r="370" spans="4:5" x14ac:dyDescent="0.2">
      <c r="D370" s="6"/>
      <c r="E370" s="5"/>
    </row>
    <row r="371" spans="4:5" x14ac:dyDescent="0.2">
      <c r="D371" s="6"/>
      <c r="E371" s="5"/>
    </row>
    <row r="372" spans="4:5" x14ac:dyDescent="0.2">
      <c r="D372" s="6"/>
      <c r="E372" s="5"/>
    </row>
    <row r="373" spans="4:5" x14ac:dyDescent="0.2">
      <c r="D373" s="6"/>
      <c r="E373" s="5"/>
    </row>
    <row r="374" spans="4:5" x14ac:dyDescent="0.2">
      <c r="D374" s="6"/>
      <c r="E374" s="5"/>
    </row>
    <row r="375" spans="4:5" x14ac:dyDescent="0.2">
      <c r="D375" s="6"/>
      <c r="E375" s="5"/>
    </row>
    <row r="376" spans="4:5" x14ac:dyDescent="0.2">
      <c r="D376" s="6"/>
      <c r="E376" s="5"/>
    </row>
    <row r="377" spans="4:5" x14ac:dyDescent="0.2">
      <c r="D377" s="6"/>
      <c r="E377" s="5"/>
    </row>
    <row r="378" spans="4:5" x14ac:dyDescent="0.2">
      <c r="D378" s="6"/>
      <c r="E378" s="5"/>
    </row>
    <row r="379" spans="4:5" x14ac:dyDescent="0.2">
      <c r="D379" s="6"/>
      <c r="E379" s="5"/>
    </row>
    <row r="380" spans="4:5" x14ac:dyDescent="0.2">
      <c r="D380" s="6"/>
      <c r="E380" s="5"/>
    </row>
    <row r="381" spans="4:5" x14ac:dyDescent="0.2">
      <c r="D381" s="6"/>
      <c r="E381" s="5"/>
    </row>
    <row r="382" spans="4:5" x14ac:dyDescent="0.2">
      <c r="D382" s="6"/>
      <c r="E382" s="5"/>
    </row>
    <row r="383" spans="4:5" x14ac:dyDescent="0.2">
      <c r="D383" s="6"/>
      <c r="E383" s="5"/>
    </row>
    <row r="384" spans="4:5" x14ac:dyDescent="0.2">
      <c r="D384" s="6"/>
      <c r="E384" s="5"/>
    </row>
    <row r="385" spans="4:5" x14ac:dyDescent="0.2">
      <c r="D385" s="6"/>
      <c r="E385" s="5"/>
    </row>
    <row r="386" spans="4:5" x14ac:dyDescent="0.2">
      <c r="D386" s="6"/>
      <c r="E386" s="5"/>
    </row>
    <row r="387" spans="4:5" x14ac:dyDescent="0.2">
      <c r="D387" s="6"/>
      <c r="E387" s="5"/>
    </row>
    <row r="388" spans="4:5" x14ac:dyDescent="0.2">
      <c r="D388" s="6"/>
      <c r="E388" s="5"/>
    </row>
    <row r="389" spans="4:5" x14ac:dyDescent="0.2">
      <c r="D389" s="6"/>
      <c r="E389" s="5"/>
    </row>
    <row r="390" spans="4:5" x14ac:dyDescent="0.2">
      <c r="D390" s="6"/>
      <c r="E390" s="5"/>
    </row>
    <row r="391" spans="4:5" x14ac:dyDescent="0.2">
      <c r="D391" s="6"/>
      <c r="E391" s="5"/>
    </row>
    <row r="392" spans="4:5" x14ac:dyDescent="0.2">
      <c r="D392" s="6"/>
      <c r="E392" s="5"/>
    </row>
    <row r="393" spans="4:5" x14ac:dyDescent="0.2">
      <c r="D393" s="6"/>
      <c r="E393" s="5"/>
    </row>
    <row r="394" spans="4:5" x14ac:dyDescent="0.2">
      <c r="D394" s="6"/>
      <c r="E394" s="5"/>
    </row>
    <row r="395" spans="4:5" x14ac:dyDescent="0.2">
      <c r="D395" s="6"/>
      <c r="E395" s="5"/>
    </row>
    <row r="396" spans="4:5" x14ac:dyDescent="0.2">
      <c r="D396" s="6"/>
      <c r="E396" s="5"/>
    </row>
    <row r="397" spans="4:5" x14ac:dyDescent="0.2">
      <c r="D397" s="6"/>
      <c r="E397" s="5"/>
    </row>
    <row r="398" spans="4:5" x14ac:dyDescent="0.2">
      <c r="D398" s="6"/>
      <c r="E398" s="5"/>
    </row>
    <row r="399" spans="4:5" x14ac:dyDescent="0.2">
      <c r="D399" s="6"/>
      <c r="E399" s="5"/>
    </row>
    <row r="400" spans="4:5" x14ac:dyDescent="0.2">
      <c r="D400" s="6"/>
      <c r="E400" s="5"/>
    </row>
    <row r="401" spans="4:5" x14ac:dyDescent="0.2">
      <c r="D401" s="6"/>
      <c r="E401" s="5"/>
    </row>
    <row r="402" spans="4:5" x14ac:dyDescent="0.2">
      <c r="D402" s="6"/>
      <c r="E402" s="5"/>
    </row>
    <row r="403" spans="4:5" x14ac:dyDescent="0.2">
      <c r="D403" s="6"/>
      <c r="E403" s="5"/>
    </row>
    <row r="404" spans="4:5" x14ac:dyDescent="0.2">
      <c r="D404" s="6"/>
      <c r="E404" s="5"/>
    </row>
    <row r="405" spans="4:5" x14ac:dyDescent="0.2">
      <c r="D405" s="6"/>
      <c r="E405" s="5"/>
    </row>
    <row r="406" spans="4:5" x14ac:dyDescent="0.2">
      <c r="D406" s="6"/>
      <c r="E406" s="5"/>
    </row>
    <row r="407" spans="4:5" x14ac:dyDescent="0.2">
      <c r="D407" s="6"/>
      <c r="E407" s="5"/>
    </row>
    <row r="408" spans="4:5" x14ac:dyDescent="0.2">
      <c r="D408" s="6"/>
      <c r="E408" s="5"/>
    </row>
    <row r="409" spans="4:5" x14ac:dyDescent="0.2">
      <c r="D409" s="6"/>
      <c r="E409" s="5"/>
    </row>
    <row r="410" spans="4:5" x14ac:dyDescent="0.2">
      <c r="D410" s="6"/>
      <c r="E410" s="5"/>
    </row>
    <row r="411" spans="4:5" x14ac:dyDescent="0.2">
      <c r="D411" s="6"/>
      <c r="E411" s="5"/>
    </row>
    <row r="412" spans="4:5" x14ac:dyDescent="0.2">
      <c r="D412" s="6"/>
      <c r="E412" s="5"/>
    </row>
    <row r="413" spans="4:5" x14ac:dyDescent="0.2">
      <c r="D413" s="6"/>
      <c r="E413" s="5"/>
    </row>
    <row r="414" spans="4:5" x14ac:dyDescent="0.2">
      <c r="D414" s="6"/>
      <c r="E414" s="5"/>
    </row>
    <row r="415" spans="4:5" x14ac:dyDescent="0.2">
      <c r="D415" s="6"/>
      <c r="E415" s="5"/>
    </row>
    <row r="416" spans="4:5" x14ac:dyDescent="0.2">
      <c r="D416" s="6"/>
      <c r="E416" s="5"/>
    </row>
    <row r="417" spans="4:5" x14ac:dyDescent="0.2">
      <c r="D417" s="6"/>
      <c r="E417" s="5"/>
    </row>
    <row r="418" spans="4:5" x14ac:dyDescent="0.2">
      <c r="D418" s="6"/>
      <c r="E418" s="5"/>
    </row>
    <row r="419" spans="4:5" x14ac:dyDescent="0.2">
      <c r="D419" s="6"/>
      <c r="E419" s="5"/>
    </row>
    <row r="420" spans="4:5" x14ac:dyDescent="0.2">
      <c r="D420" s="6"/>
      <c r="E420" s="5"/>
    </row>
    <row r="421" spans="4:5" x14ac:dyDescent="0.2">
      <c r="D421" s="6"/>
      <c r="E421" s="5"/>
    </row>
  </sheetData>
  <mergeCells count="26">
    <mergeCell ref="A279:C279"/>
    <mergeCell ref="E5:K5"/>
    <mergeCell ref="A344:C344"/>
    <mergeCell ref="Q4:R5"/>
    <mergeCell ref="L5:O5"/>
    <mergeCell ref="A14:C14"/>
    <mergeCell ref="A31:C31"/>
    <mergeCell ref="A70:C70"/>
    <mergeCell ref="A104:C104"/>
    <mergeCell ref="A290:C290"/>
    <mergeCell ref="A343:C343"/>
    <mergeCell ref="A135:C135"/>
    <mergeCell ref="A190:C190"/>
    <mergeCell ref="A223:C223"/>
    <mergeCell ref="A236:C236"/>
    <mergeCell ref="A268:C268"/>
    <mergeCell ref="A1:T1"/>
    <mergeCell ref="A2:T2"/>
    <mergeCell ref="A4:A6"/>
    <mergeCell ref="B4:B6"/>
    <mergeCell ref="C4:C6"/>
    <mergeCell ref="D4:D6"/>
    <mergeCell ref="E4:O4"/>
    <mergeCell ref="P4:P6"/>
    <mergeCell ref="S4:S6"/>
    <mergeCell ref="T4:T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6"/>
  <sheetViews>
    <sheetView showGridLines="0" topLeftCell="A298" zoomScale="75" zoomScaleNormal="75" workbookViewId="0">
      <selection activeCell="A345" sqref="A345:IV357"/>
    </sheetView>
  </sheetViews>
  <sheetFormatPr baseColWidth="10" defaultRowHeight="12.75" x14ac:dyDescent="0.2"/>
  <cols>
    <col min="2" max="2" width="20.7109375" bestFit="1" customWidth="1"/>
    <col min="3" max="3" width="20.28515625" customWidth="1"/>
    <col min="19" max="19" width="13.140625" customWidth="1"/>
  </cols>
  <sheetData>
    <row r="1" spans="1:20" ht="15.75" x14ac:dyDescent="0.25">
      <c r="A1" s="243" t="s">
        <v>311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</row>
    <row r="2" spans="1:20" ht="15.75" x14ac:dyDescent="0.25">
      <c r="A2" s="243" t="s">
        <v>405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</row>
    <row r="3" spans="1:20" ht="15.75" x14ac:dyDescent="0.25">
      <c r="A3" s="40" t="s">
        <v>481</v>
      </c>
      <c r="B3" s="20"/>
      <c r="C3" s="20"/>
      <c r="D3" s="27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0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393</v>
      </c>
      <c r="E4" s="273" t="s">
        <v>315</v>
      </c>
      <c r="F4" s="274"/>
      <c r="G4" s="274"/>
      <c r="H4" s="274"/>
      <c r="I4" s="274"/>
      <c r="J4" s="274"/>
      <c r="K4" s="274"/>
      <c r="L4" s="274"/>
      <c r="M4" s="274"/>
      <c r="N4" s="274"/>
      <c r="O4" s="275"/>
      <c r="P4" s="250" t="s">
        <v>394</v>
      </c>
      <c r="Q4" s="256" t="s">
        <v>402</v>
      </c>
      <c r="R4" s="257"/>
      <c r="S4" s="260" t="s">
        <v>403</v>
      </c>
      <c r="T4" s="263" t="s">
        <v>396</v>
      </c>
    </row>
    <row r="5" spans="1:20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270" t="s">
        <v>316</v>
      </c>
      <c r="M5" s="271"/>
      <c r="N5" s="271"/>
      <c r="O5" s="272"/>
      <c r="P5" s="251"/>
      <c r="Q5" s="258"/>
      <c r="R5" s="259"/>
      <c r="S5" s="261"/>
      <c r="T5" s="264"/>
    </row>
    <row r="6" spans="1:20" ht="60" x14ac:dyDescent="0.25">
      <c r="A6" s="246"/>
      <c r="B6" s="249"/>
      <c r="C6" s="249"/>
      <c r="D6" s="252"/>
      <c r="E6" s="149" t="s">
        <v>398</v>
      </c>
      <c r="F6" s="149" t="s">
        <v>399</v>
      </c>
      <c r="G6" s="149" t="s">
        <v>400</v>
      </c>
      <c r="H6" s="149" t="s">
        <v>401</v>
      </c>
      <c r="I6" s="150" t="s">
        <v>12</v>
      </c>
      <c r="J6" s="151" t="s">
        <v>480</v>
      </c>
      <c r="K6" s="150" t="s">
        <v>0</v>
      </c>
      <c r="L6" s="150" t="s">
        <v>13</v>
      </c>
      <c r="M6" s="150" t="s">
        <v>14</v>
      </c>
      <c r="N6" s="150" t="s">
        <v>15</v>
      </c>
      <c r="O6" s="150" t="s">
        <v>0</v>
      </c>
      <c r="P6" s="252"/>
      <c r="Q6" s="152" t="s">
        <v>16</v>
      </c>
      <c r="R6" s="151" t="s">
        <v>17</v>
      </c>
      <c r="S6" s="262"/>
      <c r="T6" s="265"/>
    </row>
    <row r="7" spans="1:20" x14ac:dyDescent="0.2">
      <c r="A7" s="171" t="s">
        <v>1</v>
      </c>
      <c r="B7" s="56" t="s">
        <v>308</v>
      </c>
      <c r="C7" s="46" t="s">
        <v>308</v>
      </c>
      <c r="D7" s="153">
        <v>0</v>
      </c>
      <c r="E7" s="154"/>
      <c r="F7" s="154"/>
      <c r="G7" s="154"/>
      <c r="H7" s="154">
        <f t="shared" ref="H7:H13" si="0">+G7+F7+E7</f>
        <v>0</v>
      </c>
      <c r="I7" s="154"/>
      <c r="J7" s="154"/>
      <c r="K7" s="154">
        <f t="shared" ref="K7:K13" si="1">+J7+I7+H7</f>
        <v>0</v>
      </c>
      <c r="L7" s="154"/>
      <c r="M7" s="154"/>
      <c r="N7" s="154"/>
      <c r="O7" s="154">
        <f t="shared" ref="O7:O13" si="2">+N7+M7+L7</f>
        <v>0</v>
      </c>
      <c r="P7" s="154">
        <f t="shared" ref="P7:P12" si="3">+O7+K7</f>
        <v>0</v>
      </c>
      <c r="Q7" s="154"/>
      <c r="R7" s="154"/>
      <c r="S7" s="154">
        <f t="shared" ref="S7:S13" si="4">+R7+Q7</f>
        <v>0</v>
      </c>
      <c r="T7" s="154">
        <f t="shared" ref="T7:T13" si="5">+S7+P7</f>
        <v>0</v>
      </c>
    </row>
    <row r="8" spans="1:20" x14ac:dyDescent="0.2">
      <c r="A8" s="103"/>
      <c r="B8" s="57"/>
      <c r="C8" s="49" t="s">
        <v>414</v>
      </c>
      <c r="D8" s="50">
        <v>0</v>
      </c>
      <c r="E8" s="14"/>
      <c r="F8" s="14"/>
      <c r="G8" s="14"/>
      <c r="H8" s="14">
        <f t="shared" si="0"/>
        <v>0</v>
      </c>
      <c r="I8" s="14"/>
      <c r="J8" s="14"/>
      <c r="K8" s="14">
        <f t="shared" si="1"/>
        <v>0</v>
      </c>
      <c r="L8" s="14"/>
      <c r="M8" s="14"/>
      <c r="N8" s="14"/>
      <c r="O8" s="14">
        <f t="shared" si="2"/>
        <v>0</v>
      </c>
      <c r="P8" s="14">
        <f t="shared" si="3"/>
        <v>0</v>
      </c>
      <c r="Q8" s="14"/>
      <c r="R8" s="14"/>
      <c r="S8" s="14">
        <f t="shared" si="4"/>
        <v>0</v>
      </c>
      <c r="T8" s="14">
        <f t="shared" si="5"/>
        <v>0</v>
      </c>
    </row>
    <row r="9" spans="1:20" ht="14.25" x14ac:dyDescent="0.2">
      <c r="A9" s="102"/>
      <c r="B9" s="123"/>
      <c r="C9" s="49" t="s">
        <v>263</v>
      </c>
      <c r="D9" s="50">
        <v>0</v>
      </c>
      <c r="E9" s="14"/>
      <c r="F9" s="14"/>
      <c r="G9" s="14"/>
      <c r="H9" s="14">
        <f t="shared" si="0"/>
        <v>0</v>
      </c>
      <c r="I9" s="14"/>
      <c r="J9" s="14"/>
      <c r="K9" s="14">
        <f>+J9+I9+H9</f>
        <v>0</v>
      </c>
      <c r="L9" s="14"/>
      <c r="M9" s="14"/>
      <c r="N9" s="14"/>
      <c r="O9" s="14">
        <f>+N9+M9+L9</f>
        <v>0</v>
      </c>
      <c r="P9" s="14">
        <f t="shared" si="3"/>
        <v>0</v>
      </c>
      <c r="Q9" s="14"/>
      <c r="R9" s="14"/>
      <c r="S9" s="14">
        <f t="shared" si="4"/>
        <v>0</v>
      </c>
      <c r="T9" s="14">
        <f t="shared" si="5"/>
        <v>0</v>
      </c>
    </row>
    <row r="10" spans="1:20" ht="14.25" x14ac:dyDescent="0.2">
      <c r="A10" s="102"/>
      <c r="B10" s="57" t="s">
        <v>415</v>
      </c>
      <c r="C10" s="155" t="s">
        <v>297</v>
      </c>
      <c r="D10" s="50">
        <v>0</v>
      </c>
      <c r="E10" s="14"/>
      <c r="F10" s="14"/>
      <c r="G10" s="14"/>
      <c r="H10" s="14">
        <f t="shared" si="0"/>
        <v>0</v>
      </c>
      <c r="I10" s="14"/>
      <c r="J10" s="14"/>
      <c r="K10" s="14">
        <f t="shared" si="1"/>
        <v>0</v>
      </c>
      <c r="L10" s="14"/>
      <c r="M10" s="14"/>
      <c r="N10" s="14"/>
      <c r="O10" s="14">
        <f t="shared" si="2"/>
        <v>0</v>
      </c>
      <c r="P10" s="14">
        <f t="shared" si="3"/>
        <v>0</v>
      </c>
      <c r="Q10" s="14"/>
      <c r="R10" s="14"/>
      <c r="S10" s="14">
        <f t="shared" si="4"/>
        <v>0</v>
      </c>
      <c r="T10" s="14">
        <f t="shared" si="5"/>
        <v>0</v>
      </c>
    </row>
    <row r="11" spans="1:20" ht="14.25" x14ac:dyDescent="0.2">
      <c r="A11" s="102"/>
      <c r="B11" s="58"/>
      <c r="C11" s="155" t="s">
        <v>298</v>
      </c>
      <c r="D11" s="50">
        <v>0</v>
      </c>
      <c r="E11" s="14"/>
      <c r="F11" s="14"/>
      <c r="G11" s="14"/>
      <c r="H11" s="14">
        <f t="shared" si="0"/>
        <v>0</v>
      </c>
      <c r="I11" s="14"/>
      <c r="J11" s="14"/>
      <c r="K11" s="14">
        <f t="shared" si="1"/>
        <v>0</v>
      </c>
      <c r="L11" s="14"/>
      <c r="M11" s="14"/>
      <c r="N11" s="14"/>
      <c r="O11" s="14">
        <f t="shared" si="2"/>
        <v>0</v>
      </c>
      <c r="P11" s="14">
        <f t="shared" si="3"/>
        <v>0</v>
      </c>
      <c r="Q11" s="14"/>
      <c r="R11" s="14"/>
      <c r="S11" s="14">
        <f t="shared" si="4"/>
        <v>0</v>
      </c>
      <c r="T11" s="14">
        <f t="shared" si="5"/>
        <v>0</v>
      </c>
    </row>
    <row r="12" spans="1:20" ht="14.25" x14ac:dyDescent="0.2">
      <c r="A12" s="102"/>
      <c r="B12" s="58"/>
      <c r="C12" s="155" t="s">
        <v>415</v>
      </c>
      <c r="D12" s="50">
        <v>0</v>
      </c>
      <c r="E12" s="14"/>
      <c r="F12" s="14"/>
      <c r="G12" s="14"/>
      <c r="H12" s="14">
        <f t="shared" si="0"/>
        <v>0</v>
      </c>
      <c r="I12" s="14"/>
      <c r="J12" s="14"/>
      <c r="K12" s="14">
        <f t="shared" si="1"/>
        <v>0</v>
      </c>
      <c r="L12" s="14"/>
      <c r="M12" s="14"/>
      <c r="N12" s="14"/>
      <c r="O12" s="14">
        <f t="shared" si="2"/>
        <v>0</v>
      </c>
      <c r="P12" s="14">
        <f t="shared" si="3"/>
        <v>0</v>
      </c>
      <c r="Q12" s="14"/>
      <c r="R12" s="14"/>
      <c r="S12" s="14">
        <f t="shared" si="4"/>
        <v>0</v>
      </c>
      <c r="T12" s="14">
        <f t="shared" si="5"/>
        <v>0</v>
      </c>
    </row>
    <row r="13" spans="1:20" ht="14.25" x14ac:dyDescent="0.2">
      <c r="A13" s="102"/>
      <c r="B13" s="158"/>
      <c r="C13" s="159" t="s">
        <v>264</v>
      </c>
      <c r="D13" s="160">
        <v>0</v>
      </c>
      <c r="E13" s="25"/>
      <c r="F13" s="25"/>
      <c r="G13" s="25"/>
      <c r="H13" s="25">
        <f t="shared" si="0"/>
        <v>0</v>
      </c>
      <c r="I13" s="25"/>
      <c r="J13" s="25"/>
      <c r="K13" s="25">
        <f t="shared" si="1"/>
        <v>0</v>
      </c>
      <c r="L13" s="25"/>
      <c r="M13" s="25"/>
      <c r="N13" s="25"/>
      <c r="O13" s="25">
        <f t="shared" si="2"/>
        <v>0</v>
      </c>
      <c r="P13" s="25">
        <f>+O13+K13</f>
        <v>0</v>
      </c>
      <c r="Q13" s="25"/>
      <c r="R13" s="25"/>
      <c r="S13" s="25">
        <f t="shared" si="4"/>
        <v>0</v>
      </c>
      <c r="T13" s="25">
        <f t="shared" si="5"/>
        <v>0</v>
      </c>
    </row>
    <row r="14" spans="1:20" ht="15" x14ac:dyDescent="0.25">
      <c r="A14" s="230" t="s">
        <v>0</v>
      </c>
      <c r="B14" s="231"/>
      <c r="C14" s="232" t="s">
        <v>0</v>
      </c>
      <c r="D14" s="53">
        <f t="shared" ref="D14:T14" si="6">+SUM(D7:D13)</f>
        <v>0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 t="shared" si="6"/>
        <v>0</v>
      </c>
      <c r="J14" s="54">
        <f t="shared" si="6"/>
        <v>0</v>
      </c>
      <c r="K14" s="54">
        <f t="shared" si="6"/>
        <v>0</v>
      </c>
      <c r="L14" s="54">
        <f t="shared" si="6"/>
        <v>0</v>
      </c>
      <c r="M14" s="54">
        <f t="shared" si="6"/>
        <v>0</v>
      </c>
      <c r="N14" s="54">
        <f t="shared" si="6"/>
        <v>0</v>
      </c>
      <c r="O14" s="54">
        <f t="shared" si="6"/>
        <v>0</v>
      </c>
      <c r="P14" s="54">
        <f t="shared" si="6"/>
        <v>0</v>
      </c>
      <c r="Q14" s="54">
        <f t="shared" si="6"/>
        <v>0</v>
      </c>
      <c r="R14" s="54">
        <f t="shared" si="6"/>
        <v>0</v>
      </c>
      <c r="S14" s="54">
        <f t="shared" si="6"/>
        <v>0</v>
      </c>
      <c r="T14" s="55">
        <f t="shared" si="6"/>
        <v>0</v>
      </c>
    </row>
    <row r="15" spans="1:20" x14ac:dyDescent="0.2">
      <c r="A15" s="172" t="s">
        <v>2</v>
      </c>
      <c r="B15" s="70" t="s">
        <v>418</v>
      </c>
      <c r="C15" s="161" t="s">
        <v>299</v>
      </c>
      <c r="D15" s="153">
        <v>0</v>
      </c>
      <c r="E15" s="154"/>
      <c r="F15" s="154"/>
      <c r="G15" s="154"/>
      <c r="H15" s="154">
        <f>+G15+F15+E15</f>
        <v>0</v>
      </c>
      <c r="I15" s="154"/>
      <c r="J15" s="154"/>
      <c r="K15" s="154">
        <f>+J15+I15+H15</f>
        <v>0</v>
      </c>
      <c r="L15" s="154"/>
      <c r="M15" s="154"/>
      <c r="N15" s="154"/>
      <c r="O15" s="154">
        <f>+N15+M15+L15</f>
        <v>0</v>
      </c>
      <c r="P15" s="154">
        <f>+O15+K15</f>
        <v>0</v>
      </c>
      <c r="Q15" s="154"/>
      <c r="R15" s="154"/>
      <c r="S15" s="154">
        <f>+R15+Q15</f>
        <v>0</v>
      </c>
      <c r="T15" s="154">
        <f>+S15+P15</f>
        <v>0</v>
      </c>
    </row>
    <row r="16" spans="1:20" x14ac:dyDescent="0.2">
      <c r="A16" s="119"/>
      <c r="B16" s="71"/>
      <c r="C16" s="26" t="s">
        <v>265</v>
      </c>
      <c r="D16" s="162">
        <v>1</v>
      </c>
      <c r="E16" s="24"/>
      <c r="F16" s="24"/>
      <c r="G16" s="24"/>
      <c r="H16" s="24">
        <f>+G16+F16+E16</f>
        <v>0</v>
      </c>
      <c r="I16" s="24"/>
      <c r="J16" s="24"/>
      <c r="K16" s="24">
        <f>+J16+I16+H16</f>
        <v>0</v>
      </c>
      <c r="L16" s="24"/>
      <c r="M16" s="24">
        <v>0.5</v>
      </c>
      <c r="N16" s="24">
        <v>1.5</v>
      </c>
      <c r="O16" s="24">
        <f>+N16+M16+L16</f>
        <v>2</v>
      </c>
      <c r="P16" s="24">
        <f>+O16+K16</f>
        <v>2</v>
      </c>
      <c r="Q16" s="24"/>
      <c r="R16" s="24"/>
      <c r="S16" s="24">
        <f>+R16+Q16</f>
        <v>0</v>
      </c>
      <c r="T16" s="24">
        <f>+S16+P16</f>
        <v>2</v>
      </c>
    </row>
    <row r="17" spans="1:20" x14ac:dyDescent="0.2">
      <c r="A17" s="119"/>
      <c r="B17" s="71"/>
      <c r="C17" s="26" t="s">
        <v>417</v>
      </c>
      <c r="D17" s="162">
        <v>0</v>
      </c>
      <c r="E17" s="24"/>
      <c r="F17" s="24"/>
      <c r="G17" s="24"/>
      <c r="H17" s="24">
        <f t="shared" ref="H17:H28" si="7">+G17+F17+E17</f>
        <v>0</v>
      </c>
      <c r="I17" s="24"/>
      <c r="J17" s="24"/>
      <c r="K17" s="24">
        <f t="shared" ref="K17:K28" si="8">+J17+I17+H17</f>
        <v>0</v>
      </c>
      <c r="L17" s="24"/>
      <c r="M17" s="24"/>
      <c r="N17" s="24"/>
      <c r="O17" s="24">
        <f t="shared" ref="O17:O28" si="9">+N17+M17+L17</f>
        <v>0</v>
      </c>
      <c r="P17" s="24">
        <f t="shared" ref="P17:P28" si="10">+O17+K17</f>
        <v>0</v>
      </c>
      <c r="Q17" s="24"/>
      <c r="R17" s="24"/>
      <c r="S17" s="24">
        <f t="shared" ref="S17:S28" si="11">+R17+Q17</f>
        <v>0</v>
      </c>
      <c r="T17" s="24">
        <f t="shared" ref="T17:T28" si="12">+S17+P17</f>
        <v>0</v>
      </c>
    </row>
    <row r="18" spans="1:20" x14ac:dyDescent="0.2">
      <c r="A18" s="119"/>
      <c r="B18" s="71"/>
      <c r="C18" s="26" t="s">
        <v>19</v>
      </c>
      <c r="D18" s="162">
        <v>5</v>
      </c>
      <c r="E18" s="24"/>
      <c r="F18" s="24"/>
      <c r="G18" s="24"/>
      <c r="H18" s="24">
        <f t="shared" si="7"/>
        <v>0</v>
      </c>
      <c r="I18" s="24">
        <v>0.7</v>
      </c>
      <c r="J18" s="24"/>
      <c r="K18" s="24">
        <f t="shared" si="8"/>
        <v>0.7</v>
      </c>
      <c r="L18" s="24"/>
      <c r="M18" s="24">
        <v>0.34</v>
      </c>
      <c r="N18" s="24">
        <v>0.52</v>
      </c>
      <c r="O18" s="24">
        <f t="shared" si="9"/>
        <v>0.8600000000000001</v>
      </c>
      <c r="P18" s="24">
        <f t="shared" si="10"/>
        <v>1.56</v>
      </c>
      <c r="Q18" s="24"/>
      <c r="R18" s="24"/>
      <c r="S18" s="24">
        <f t="shared" si="11"/>
        <v>0</v>
      </c>
      <c r="T18" s="24">
        <f t="shared" si="12"/>
        <v>1.56</v>
      </c>
    </row>
    <row r="19" spans="1:20" x14ac:dyDescent="0.2">
      <c r="A19" s="119"/>
      <c r="B19" s="71"/>
      <c r="C19" s="26" t="s">
        <v>340</v>
      </c>
      <c r="D19" s="162">
        <v>0</v>
      </c>
      <c r="E19" s="24"/>
      <c r="F19" s="24"/>
      <c r="G19" s="24"/>
      <c r="H19" s="24">
        <f t="shared" si="7"/>
        <v>0</v>
      </c>
      <c r="I19" s="24"/>
      <c r="J19" s="24"/>
      <c r="K19" s="24">
        <f t="shared" si="8"/>
        <v>0</v>
      </c>
      <c r="L19" s="24"/>
      <c r="M19" s="24"/>
      <c r="N19" s="24"/>
      <c r="O19" s="24">
        <f t="shared" si="9"/>
        <v>0</v>
      </c>
      <c r="P19" s="24">
        <f t="shared" si="10"/>
        <v>0</v>
      </c>
      <c r="Q19" s="24"/>
      <c r="R19" s="24"/>
      <c r="S19" s="24">
        <f t="shared" si="11"/>
        <v>0</v>
      </c>
      <c r="T19" s="24">
        <f t="shared" si="12"/>
        <v>0</v>
      </c>
    </row>
    <row r="20" spans="1:20" x14ac:dyDescent="0.2">
      <c r="A20" s="119"/>
      <c r="B20" s="87"/>
      <c r="C20" s="26" t="s">
        <v>339</v>
      </c>
      <c r="D20" s="162">
        <v>0</v>
      </c>
      <c r="E20" s="24"/>
      <c r="F20" s="24"/>
      <c r="G20" s="24"/>
      <c r="H20" s="24">
        <f t="shared" si="7"/>
        <v>0</v>
      </c>
      <c r="I20" s="24"/>
      <c r="J20" s="24"/>
      <c r="K20" s="24">
        <f t="shared" si="8"/>
        <v>0</v>
      </c>
      <c r="L20" s="24"/>
      <c r="M20" s="24"/>
      <c r="N20" s="24"/>
      <c r="O20" s="24">
        <f t="shared" si="9"/>
        <v>0</v>
      </c>
      <c r="P20" s="24">
        <f t="shared" si="10"/>
        <v>0</v>
      </c>
      <c r="Q20" s="24"/>
      <c r="R20" s="24"/>
      <c r="S20" s="24">
        <f t="shared" si="11"/>
        <v>0</v>
      </c>
      <c r="T20" s="24">
        <f t="shared" si="12"/>
        <v>0</v>
      </c>
    </row>
    <row r="21" spans="1:20" x14ac:dyDescent="0.2">
      <c r="A21" s="119"/>
      <c r="B21" s="71" t="s">
        <v>419</v>
      </c>
      <c r="C21" s="26" t="s">
        <v>349</v>
      </c>
      <c r="D21" s="162">
        <v>0</v>
      </c>
      <c r="E21" s="24"/>
      <c r="F21" s="24"/>
      <c r="G21" s="24"/>
      <c r="H21" s="24">
        <f t="shared" si="7"/>
        <v>0</v>
      </c>
      <c r="I21" s="24"/>
      <c r="J21" s="24"/>
      <c r="K21" s="24">
        <f t="shared" si="8"/>
        <v>0</v>
      </c>
      <c r="L21" s="24"/>
      <c r="M21" s="24"/>
      <c r="N21" s="24"/>
      <c r="O21" s="24">
        <f t="shared" si="9"/>
        <v>0</v>
      </c>
      <c r="P21" s="24">
        <f t="shared" si="10"/>
        <v>0</v>
      </c>
      <c r="Q21" s="24"/>
      <c r="R21" s="24"/>
      <c r="S21" s="24">
        <f t="shared" si="11"/>
        <v>0</v>
      </c>
      <c r="T21" s="24">
        <f t="shared" si="12"/>
        <v>0</v>
      </c>
    </row>
    <row r="22" spans="1:20" x14ac:dyDescent="0.2">
      <c r="A22" s="119"/>
      <c r="B22" s="71"/>
      <c r="C22" s="26" t="s">
        <v>341</v>
      </c>
      <c r="D22" s="162">
        <v>1</v>
      </c>
      <c r="E22" s="24"/>
      <c r="F22" s="24"/>
      <c r="G22" s="24"/>
      <c r="H22" s="24">
        <f t="shared" si="7"/>
        <v>0</v>
      </c>
      <c r="I22" s="24"/>
      <c r="J22" s="24"/>
      <c r="K22" s="24">
        <f t="shared" si="8"/>
        <v>0</v>
      </c>
      <c r="L22" s="24">
        <v>0.5</v>
      </c>
      <c r="M22" s="24">
        <v>1.9</v>
      </c>
      <c r="N22" s="24">
        <v>0.5</v>
      </c>
      <c r="O22" s="24">
        <f t="shared" si="9"/>
        <v>2.9</v>
      </c>
      <c r="P22" s="24">
        <f t="shared" si="10"/>
        <v>2.9</v>
      </c>
      <c r="Q22" s="24">
        <v>0.1</v>
      </c>
      <c r="R22" s="24"/>
      <c r="S22" s="24">
        <f t="shared" si="11"/>
        <v>0.1</v>
      </c>
      <c r="T22" s="24">
        <f t="shared" si="12"/>
        <v>3</v>
      </c>
    </row>
    <row r="23" spans="1:20" x14ac:dyDescent="0.2">
      <c r="A23" s="119"/>
      <c r="B23" s="71"/>
      <c r="C23" s="26" t="s">
        <v>21</v>
      </c>
      <c r="D23" s="162">
        <v>18</v>
      </c>
      <c r="E23" s="24"/>
      <c r="F23" s="24"/>
      <c r="G23" s="24"/>
      <c r="H23" s="24">
        <f t="shared" si="7"/>
        <v>0</v>
      </c>
      <c r="I23" s="24">
        <v>13.29</v>
      </c>
      <c r="J23" s="24"/>
      <c r="K23" s="24">
        <f t="shared" si="8"/>
        <v>13.29</v>
      </c>
      <c r="L23" s="24">
        <v>5.0999999999999996</v>
      </c>
      <c r="M23" s="24">
        <v>9.25</v>
      </c>
      <c r="N23" s="24">
        <v>6.45</v>
      </c>
      <c r="O23" s="24">
        <f t="shared" si="9"/>
        <v>20.799999999999997</v>
      </c>
      <c r="P23" s="24">
        <f t="shared" si="10"/>
        <v>34.089999999999996</v>
      </c>
      <c r="Q23" s="24">
        <v>0.01</v>
      </c>
      <c r="R23" s="24">
        <v>3</v>
      </c>
      <c r="S23" s="24">
        <f t="shared" si="11"/>
        <v>3.01</v>
      </c>
      <c r="T23" s="24">
        <f t="shared" si="12"/>
        <v>37.099999999999994</v>
      </c>
    </row>
    <row r="24" spans="1:20" x14ac:dyDescent="0.2">
      <c r="A24" s="119"/>
      <c r="B24" s="71"/>
      <c r="C24" s="26" t="s">
        <v>309</v>
      </c>
      <c r="D24" s="162">
        <v>0</v>
      </c>
      <c r="E24" s="24"/>
      <c r="F24" s="24"/>
      <c r="G24" s="24"/>
      <c r="H24" s="24">
        <f t="shared" si="7"/>
        <v>0</v>
      </c>
      <c r="I24" s="24"/>
      <c r="J24" s="24"/>
      <c r="K24" s="24">
        <f t="shared" si="8"/>
        <v>0</v>
      </c>
      <c r="L24" s="24"/>
      <c r="M24" s="24"/>
      <c r="N24" s="24"/>
      <c r="O24" s="24">
        <f t="shared" si="9"/>
        <v>0</v>
      </c>
      <c r="P24" s="24">
        <f t="shared" si="10"/>
        <v>0</v>
      </c>
      <c r="Q24" s="24"/>
      <c r="R24" s="24"/>
      <c r="S24" s="24">
        <f t="shared" si="11"/>
        <v>0</v>
      </c>
      <c r="T24" s="24">
        <f t="shared" si="12"/>
        <v>0</v>
      </c>
    </row>
    <row r="25" spans="1:20" x14ac:dyDescent="0.2">
      <c r="A25" s="119"/>
      <c r="B25" s="87"/>
      <c r="C25" s="26" t="s">
        <v>266</v>
      </c>
      <c r="D25" s="162">
        <v>0</v>
      </c>
      <c r="E25" s="24"/>
      <c r="F25" s="24"/>
      <c r="G25" s="24"/>
      <c r="H25" s="24">
        <f t="shared" si="7"/>
        <v>0</v>
      </c>
      <c r="I25" s="24"/>
      <c r="J25" s="24"/>
      <c r="K25" s="24">
        <f t="shared" si="8"/>
        <v>0</v>
      </c>
      <c r="L25" s="24"/>
      <c r="M25" s="24"/>
      <c r="N25" s="24"/>
      <c r="O25" s="24">
        <f t="shared" si="9"/>
        <v>0</v>
      </c>
      <c r="P25" s="24">
        <f t="shared" si="10"/>
        <v>0</v>
      </c>
      <c r="Q25" s="24"/>
      <c r="R25" s="24"/>
      <c r="S25" s="24">
        <f t="shared" si="11"/>
        <v>0</v>
      </c>
      <c r="T25" s="24">
        <f t="shared" si="12"/>
        <v>0</v>
      </c>
    </row>
    <row r="26" spans="1:20" x14ac:dyDescent="0.2">
      <c r="A26" s="119"/>
      <c r="B26" s="71" t="s">
        <v>420</v>
      </c>
      <c r="C26" s="26" t="s">
        <v>300</v>
      </c>
      <c r="D26" s="162">
        <v>0</v>
      </c>
      <c r="E26" s="24"/>
      <c r="F26" s="24"/>
      <c r="G26" s="24"/>
      <c r="H26" s="24">
        <f t="shared" si="7"/>
        <v>0</v>
      </c>
      <c r="I26" s="24"/>
      <c r="J26" s="24"/>
      <c r="K26" s="24">
        <f t="shared" si="8"/>
        <v>0</v>
      </c>
      <c r="L26" s="24"/>
      <c r="M26" s="24"/>
      <c r="N26" s="24"/>
      <c r="O26" s="24">
        <f t="shared" si="9"/>
        <v>0</v>
      </c>
      <c r="P26" s="24">
        <f t="shared" si="10"/>
        <v>0</v>
      </c>
      <c r="Q26" s="24"/>
      <c r="R26" s="24"/>
      <c r="S26" s="24">
        <f t="shared" si="11"/>
        <v>0</v>
      </c>
      <c r="T26" s="24">
        <f t="shared" si="12"/>
        <v>0</v>
      </c>
    </row>
    <row r="27" spans="1:20" x14ac:dyDescent="0.2">
      <c r="A27" s="119"/>
      <c r="B27" s="71"/>
      <c r="C27" s="26" t="s">
        <v>18</v>
      </c>
      <c r="D27" s="162">
        <v>1</v>
      </c>
      <c r="E27" s="24"/>
      <c r="F27" s="24"/>
      <c r="G27" s="24"/>
      <c r="H27" s="24">
        <f t="shared" si="7"/>
        <v>0</v>
      </c>
      <c r="I27" s="24"/>
      <c r="J27" s="24"/>
      <c r="K27" s="24">
        <f t="shared" si="8"/>
        <v>0</v>
      </c>
      <c r="L27" s="24"/>
      <c r="M27" s="24">
        <v>0.5</v>
      </c>
      <c r="N27" s="24">
        <v>1</v>
      </c>
      <c r="O27" s="24">
        <f t="shared" si="9"/>
        <v>1.5</v>
      </c>
      <c r="P27" s="24">
        <f t="shared" si="10"/>
        <v>1.5</v>
      </c>
      <c r="Q27" s="24"/>
      <c r="R27" s="24"/>
      <c r="S27" s="24">
        <f t="shared" si="11"/>
        <v>0</v>
      </c>
      <c r="T27" s="24">
        <f t="shared" si="12"/>
        <v>1.5</v>
      </c>
    </row>
    <row r="28" spans="1:20" x14ac:dyDescent="0.2">
      <c r="A28" s="119"/>
      <c r="B28" s="71"/>
      <c r="C28" s="26" t="s">
        <v>20</v>
      </c>
      <c r="D28" s="162">
        <v>3</v>
      </c>
      <c r="E28" s="24"/>
      <c r="F28" s="24"/>
      <c r="G28" s="24"/>
      <c r="H28" s="24">
        <f t="shared" si="7"/>
        <v>0</v>
      </c>
      <c r="I28" s="24"/>
      <c r="J28" s="24"/>
      <c r="K28" s="24">
        <f t="shared" si="8"/>
        <v>0</v>
      </c>
      <c r="L28" s="24">
        <v>2</v>
      </c>
      <c r="M28" s="24">
        <v>4.3</v>
      </c>
      <c r="N28" s="24">
        <v>8.6999999999999993</v>
      </c>
      <c r="O28" s="24">
        <f t="shared" si="9"/>
        <v>15</v>
      </c>
      <c r="P28" s="24">
        <f t="shared" si="10"/>
        <v>15</v>
      </c>
      <c r="Q28" s="24"/>
      <c r="R28" s="24"/>
      <c r="S28" s="24">
        <f t="shared" si="11"/>
        <v>0</v>
      </c>
      <c r="T28" s="24">
        <f t="shared" si="12"/>
        <v>15</v>
      </c>
    </row>
    <row r="29" spans="1:20" x14ac:dyDescent="0.2">
      <c r="A29" s="119"/>
      <c r="B29" s="71"/>
      <c r="C29" s="163" t="s">
        <v>342</v>
      </c>
      <c r="D29" s="64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</row>
    <row r="30" spans="1:20" x14ac:dyDescent="0.2">
      <c r="A30" s="119"/>
      <c r="B30" s="71"/>
      <c r="C30" s="165" t="s">
        <v>267</v>
      </c>
      <c r="D30" s="160">
        <v>2</v>
      </c>
      <c r="E30" s="25"/>
      <c r="F30" s="25"/>
      <c r="G30" s="25"/>
      <c r="H30" s="25">
        <f t="shared" ref="H30:H106" si="13">+G30+F30+E30</f>
        <v>0</v>
      </c>
      <c r="I30" s="25">
        <v>2</v>
      </c>
      <c r="J30" s="25"/>
      <c r="K30" s="25">
        <f t="shared" ref="K30:K106" si="14">+J30+I30+H30</f>
        <v>2</v>
      </c>
      <c r="L30" s="25">
        <v>8</v>
      </c>
      <c r="M30" s="25">
        <v>39</v>
      </c>
      <c r="N30" s="25">
        <v>79</v>
      </c>
      <c r="O30" s="25">
        <f>+N30+M30+L30</f>
        <v>126</v>
      </c>
      <c r="P30" s="25">
        <f>+O30+K30</f>
        <v>128</v>
      </c>
      <c r="Q30" s="25"/>
      <c r="R30" s="25"/>
      <c r="S30" s="25">
        <f>+R30+Q30</f>
        <v>0</v>
      </c>
      <c r="T30" s="25">
        <f>+S30+P30</f>
        <v>128</v>
      </c>
    </row>
    <row r="31" spans="1:20" ht="15" x14ac:dyDescent="0.25">
      <c r="A31" s="230" t="s">
        <v>0</v>
      </c>
      <c r="B31" s="231"/>
      <c r="C31" s="232" t="s">
        <v>0</v>
      </c>
      <c r="D31" s="53">
        <f>SUM(D15:D30)</f>
        <v>31</v>
      </c>
      <c r="E31" s="54">
        <f>SUM(E15:E30)</f>
        <v>0</v>
      </c>
      <c r="F31" s="54">
        <f>SUM(F15:F30)</f>
        <v>0</v>
      </c>
      <c r="G31" s="54">
        <f t="shared" ref="G31:T31" si="15">SUM(G15:G30)</f>
        <v>0</v>
      </c>
      <c r="H31" s="54">
        <f t="shared" si="15"/>
        <v>0</v>
      </c>
      <c r="I31" s="54">
        <f t="shared" si="15"/>
        <v>15.989999999999998</v>
      </c>
      <c r="J31" s="54">
        <f t="shared" si="15"/>
        <v>0</v>
      </c>
      <c r="K31" s="54">
        <f t="shared" si="15"/>
        <v>15.989999999999998</v>
      </c>
      <c r="L31" s="54">
        <f t="shared" si="15"/>
        <v>15.6</v>
      </c>
      <c r="M31" s="54">
        <f t="shared" si="15"/>
        <v>55.79</v>
      </c>
      <c r="N31" s="54">
        <f t="shared" si="15"/>
        <v>97.67</v>
      </c>
      <c r="O31" s="54">
        <f t="shared" si="15"/>
        <v>169.06</v>
      </c>
      <c r="P31" s="54">
        <f t="shared" si="15"/>
        <v>185.05</v>
      </c>
      <c r="Q31" s="54">
        <f t="shared" si="15"/>
        <v>0.11</v>
      </c>
      <c r="R31" s="54">
        <f t="shared" si="15"/>
        <v>3</v>
      </c>
      <c r="S31" s="54">
        <f t="shared" si="15"/>
        <v>3.11</v>
      </c>
      <c r="T31" s="55">
        <f t="shared" si="15"/>
        <v>188.16</v>
      </c>
    </row>
    <row r="32" spans="1:20" x14ac:dyDescent="0.2">
      <c r="A32" s="172" t="s">
        <v>3</v>
      </c>
      <c r="B32" s="70" t="s">
        <v>38</v>
      </c>
      <c r="C32" s="161" t="s">
        <v>24</v>
      </c>
      <c r="D32" s="153">
        <v>5</v>
      </c>
      <c r="E32" s="154"/>
      <c r="F32" s="154"/>
      <c r="G32" s="154"/>
      <c r="H32" s="154">
        <f t="shared" si="13"/>
        <v>0</v>
      </c>
      <c r="I32" s="154">
        <v>0.02</v>
      </c>
      <c r="J32" s="154"/>
      <c r="K32" s="154">
        <f t="shared" si="14"/>
        <v>0.02</v>
      </c>
      <c r="L32" s="154"/>
      <c r="M32" s="154">
        <v>4.0599999999999996</v>
      </c>
      <c r="N32" s="154">
        <v>2.75</v>
      </c>
      <c r="O32" s="154">
        <f>+N32+M32+L32</f>
        <v>6.81</v>
      </c>
      <c r="P32" s="154">
        <f>+O32+K32</f>
        <v>6.8299999999999992</v>
      </c>
      <c r="Q32" s="154"/>
      <c r="R32" s="154"/>
      <c r="S32" s="154">
        <f>+R32+Q32</f>
        <v>0</v>
      </c>
      <c r="T32" s="154">
        <f>+S32+P32</f>
        <v>6.8299999999999992</v>
      </c>
    </row>
    <row r="33" spans="1:20" x14ac:dyDescent="0.2">
      <c r="A33" s="119"/>
      <c r="B33" s="71"/>
      <c r="C33" s="26" t="s">
        <v>33</v>
      </c>
      <c r="D33" s="162">
        <v>23</v>
      </c>
      <c r="E33" s="24">
        <v>0.3</v>
      </c>
      <c r="F33" s="24"/>
      <c r="G33" s="24"/>
      <c r="H33" s="24">
        <f t="shared" si="13"/>
        <v>0.3</v>
      </c>
      <c r="I33" s="24">
        <v>4</v>
      </c>
      <c r="J33" s="24"/>
      <c r="K33" s="24">
        <f t="shared" si="14"/>
        <v>4.3</v>
      </c>
      <c r="L33" s="24">
        <v>5</v>
      </c>
      <c r="M33" s="24">
        <v>69.3</v>
      </c>
      <c r="N33" s="24">
        <v>44.36</v>
      </c>
      <c r="O33" s="24">
        <f>+N33+M33+L33</f>
        <v>118.66</v>
      </c>
      <c r="P33" s="24">
        <f>+O33+K33</f>
        <v>122.96</v>
      </c>
      <c r="Q33" s="24"/>
      <c r="R33" s="24"/>
      <c r="S33" s="24">
        <f>+R33+Q33</f>
        <v>0</v>
      </c>
      <c r="T33" s="24">
        <f>+S33+P33</f>
        <v>122.96</v>
      </c>
    </row>
    <row r="34" spans="1:20" x14ac:dyDescent="0.2">
      <c r="A34" s="119"/>
      <c r="B34" s="71"/>
      <c r="C34" s="26" t="s">
        <v>37</v>
      </c>
      <c r="D34" s="162">
        <v>0</v>
      </c>
      <c r="E34" s="24"/>
      <c r="F34" s="24"/>
      <c r="G34" s="24"/>
      <c r="H34" s="24">
        <f t="shared" si="13"/>
        <v>0</v>
      </c>
      <c r="I34" s="24"/>
      <c r="J34" s="24"/>
      <c r="K34" s="24">
        <f t="shared" si="14"/>
        <v>0</v>
      </c>
      <c r="L34" s="24"/>
      <c r="M34" s="24"/>
      <c r="N34" s="24"/>
      <c r="O34" s="24">
        <f t="shared" ref="O34:O69" si="16">+N34+M34+L34</f>
        <v>0</v>
      </c>
      <c r="P34" s="24">
        <f t="shared" ref="P34:P69" si="17">+O34+K34</f>
        <v>0</v>
      </c>
      <c r="Q34" s="24"/>
      <c r="R34" s="24"/>
      <c r="S34" s="24">
        <f t="shared" ref="S34:S69" si="18">+R34+Q34</f>
        <v>0</v>
      </c>
      <c r="T34" s="24">
        <f t="shared" ref="T34:T69" si="19">+S34+P34</f>
        <v>0</v>
      </c>
    </row>
    <row r="35" spans="1:20" x14ac:dyDescent="0.2">
      <c r="A35" s="119"/>
      <c r="B35" s="71"/>
      <c r="C35" s="26" t="s">
        <v>38</v>
      </c>
      <c r="D35" s="162">
        <v>1</v>
      </c>
      <c r="E35" s="24"/>
      <c r="F35" s="24"/>
      <c r="G35" s="24"/>
      <c r="H35" s="24">
        <f t="shared" si="13"/>
        <v>0</v>
      </c>
      <c r="I35" s="24"/>
      <c r="J35" s="24"/>
      <c r="K35" s="24">
        <f t="shared" si="14"/>
        <v>0</v>
      </c>
      <c r="L35" s="24"/>
      <c r="M35" s="24"/>
      <c r="N35" s="24">
        <v>0.8</v>
      </c>
      <c r="O35" s="24">
        <f t="shared" si="16"/>
        <v>0.8</v>
      </c>
      <c r="P35" s="24">
        <f t="shared" si="17"/>
        <v>0.8</v>
      </c>
      <c r="Q35" s="24">
        <v>0.2</v>
      </c>
      <c r="R35" s="24"/>
      <c r="S35" s="24">
        <f t="shared" si="18"/>
        <v>0.2</v>
      </c>
      <c r="T35" s="24">
        <f t="shared" si="19"/>
        <v>1</v>
      </c>
    </row>
    <row r="36" spans="1:20" x14ac:dyDescent="0.2">
      <c r="A36" s="119"/>
      <c r="B36" s="87"/>
      <c r="C36" s="26" t="s">
        <v>49</v>
      </c>
      <c r="D36" s="162">
        <v>0</v>
      </c>
      <c r="E36" s="24"/>
      <c r="F36" s="24"/>
      <c r="G36" s="24"/>
      <c r="H36" s="24">
        <f t="shared" si="13"/>
        <v>0</v>
      </c>
      <c r="I36" s="24"/>
      <c r="J36" s="24"/>
      <c r="K36" s="24">
        <f t="shared" si="14"/>
        <v>0</v>
      </c>
      <c r="L36" s="24"/>
      <c r="M36" s="24"/>
      <c r="N36" s="24"/>
      <c r="O36" s="24">
        <f t="shared" si="16"/>
        <v>0</v>
      </c>
      <c r="P36" s="24">
        <f t="shared" si="17"/>
        <v>0</v>
      </c>
      <c r="Q36" s="24"/>
      <c r="R36" s="24"/>
      <c r="S36" s="24">
        <f t="shared" si="18"/>
        <v>0</v>
      </c>
      <c r="T36" s="24">
        <f t="shared" si="19"/>
        <v>0</v>
      </c>
    </row>
    <row r="37" spans="1:20" x14ac:dyDescent="0.2">
      <c r="A37" s="119"/>
      <c r="B37" s="71" t="s">
        <v>310</v>
      </c>
      <c r="C37" s="26" t="s">
        <v>409</v>
      </c>
      <c r="D37" s="162">
        <v>0</v>
      </c>
      <c r="E37" s="24"/>
      <c r="F37" s="24"/>
      <c r="G37" s="24"/>
      <c r="H37" s="24">
        <f t="shared" si="13"/>
        <v>0</v>
      </c>
      <c r="I37" s="24"/>
      <c r="J37" s="24"/>
      <c r="K37" s="24">
        <f t="shared" si="14"/>
        <v>0</v>
      </c>
      <c r="L37" s="24"/>
      <c r="M37" s="24"/>
      <c r="N37" s="24"/>
      <c r="O37" s="24">
        <f t="shared" si="16"/>
        <v>0</v>
      </c>
      <c r="P37" s="24">
        <f t="shared" si="17"/>
        <v>0</v>
      </c>
      <c r="Q37" s="24"/>
      <c r="R37" s="24"/>
      <c r="S37" s="24">
        <f t="shared" si="18"/>
        <v>0</v>
      </c>
      <c r="T37" s="24">
        <f t="shared" si="19"/>
        <v>0</v>
      </c>
    </row>
    <row r="38" spans="1:20" x14ac:dyDescent="0.2">
      <c r="A38" s="119"/>
      <c r="B38" s="71"/>
      <c r="C38" s="26" t="s">
        <v>310</v>
      </c>
      <c r="D38" s="162">
        <v>0</v>
      </c>
      <c r="E38" s="24"/>
      <c r="F38" s="24"/>
      <c r="G38" s="24"/>
      <c r="H38" s="24">
        <f t="shared" si="13"/>
        <v>0</v>
      </c>
      <c r="I38" s="24"/>
      <c r="J38" s="24"/>
      <c r="K38" s="24">
        <f t="shared" si="14"/>
        <v>0</v>
      </c>
      <c r="L38" s="24"/>
      <c r="M38" s="24"/>
      <c r="N38" s="24"/>
      <c r="O38" s="24">
        <f t="shared" si="16"/>
        <v>0</v>
      </c>
      <c r="P38" s="24">
        <f t="shared" si="17"/>
        <v>0</v>
      </c>
      <c r="Q38" s="24"/>
      <c r="R38" s="24"/>
      <c r="S38" s="24">
        <f t="shared" si="18"/>
        <v>0</v>
      </c>
      <c r="T38" s="24">
        <f t="shared" si="19"/>
        <v>0</v>
      </c>
    </row>
    <row r="39" spans="1:20" x14ac:dyDescent="0.2">
      <c r="A39" s="119"/>
      <c r="B39" s="71"/>
      <c r="C39" s="26" t="s">
        <v>43</v>
      </c>
      <c r="D39" s="162">
        <v>0</v>
      </c>
      <c r="E39" s="24"/>
      <c r="F39" s="24"/>
      <c r="G39" s="24"/>
      <c r="H39" s="24">
        <f t="shared" si="13"/>
        <v>0</v>
      </c>
      <c r="I39" s="24"/>
      <c r="J39" s="24"/>
      <c r="K39" s="24">
        <f t="shared" si="14"/>
        <v>0</v>
      </c>
      <c r="L39" s="24"/>
      <c r="M39" s="24"/>
      <c r="N39" s="24"/>
      <c r="O39" s="24">
        <f t="shared" si="16"/>
        <v>0</v>
      </c>
      <c r="P39" s="24">
        <f t="shared" si="17"/>
        <v>0</v>
      </c>
      <c r="Q39" s="24"/>
      <c r="R39" s="24"/>
      <c r="S39" s="24">
        <f t="shared" si="18"/>
        <v>0</v>
      </c>
      <c r="T39" s="24">
        <f t="shared" si="19"/>
        <v>0</v>
      </c>
    </row>
    <row r="40" spans="1:20" x14ac:dyDescent="0.2">
      <c r="A40" s="119"/>
      <c r="B40" s="87"/>
      <c r="C40" s="26" t="s">
        <v>350</v>
      </c>
      <c r="D40" s="162">
        <v>0</v>
      </c>
      <c r="E40" s="24"/>
      <c r="F40" s="24"/>
      <c r="G40" s="24"/>
      <c r="H40" s="24">
        <f t="shared" si="13"/>
        <v>0</v>
      </c>
      <c r="I40" s="24"/>
      <c r="J40" s="24"/>
      <c r="K40" s="24">
        <f t="shared" si="14"/>
        <v>0</v>
      </c>
      <c r="L40" s="24"/>
      <c r="M40" s="24"/>
      <c r="N40" s="24"/>
      <c r="O40" s="24">
        <f t="shared" si="16"/>
        <v>0</v>
      </c>
      <c r="P40" s="24">
        <f t="shared" si="17"/>
        <v>0</v>
      </c>
      <c r="Q40" s="24"/>
      <c r="R40" s="24"/>
      <c r="S40" s="24">
        <f t="shared" si="18"/>
        <v>0</v>
      </c>
      <c r="T40" s="24">
        <f t="shared" si="19"/>
        <v>0</v>
      </c>
    </row>
    <row r="41" spans="1:20" x14ac:dyDescent="0.2">
      <c r="A41" s="119"/>
      <c r="B41" s="71" t="s">
        <v>292</v>
      </c>
      <c r="C41" s="26" t="s">
        <v>317</v>
      </c>
      <c r="D41" s="162">
        <v>0</v>
      </c>
      <c r="E41" s="24"/>
      <c r="F41" s="24"/>
      <c r="G41" s="24"/>
      <c r="H41" s="24">
        <f t="shared" si="13"/>
        <v>0</v>
      </c>
      <c r="I41" s="24"/>
      <c r="J41" s="24"/>
      <c r="K41" s="24">
        <f t="shared" si="14"/>
        <v>0</v>
      </c>
      <c r="L41" s="24"/>
      <c r="M41" s="24"/>
      <c r="N41" s="24"/>
      <c r="O41" s="24">
        <f t="shared" si="16"/>
        <v>0</v>
      </c>
      <c r="P41" s="24">
        <f t="shared" si="17"/>
        <v>0</v>
      </c>
      <c r="Q41" s="24"/>
      <c r="R41" s="24"/>
      <c r="S41" s="24">
        <f t="shared" si="18"/>
        <v>0</v>
      </c>
      <c r="T41" s="24">
        <f t="shared" si="19"/>
        <v>0</v>
      </c>
    </row>
    <row r="42" spans="1:20" x14ac:dyDescent="0.2">
      <c r="A42" s="119"/>
      <c r="B42" s="71"/>
      <c r="C42" s="26" t="s">
        <v>269</v>
      </c>
      <c r="D42" s="162">
        <v>3</v>
      </c>
      <c r="E42" s="24"/>
      <c r="F42" s="24"/>
      <c r="G42" s="24"/>
      <c r="H42" s="24">
        <f t="shared" si="13"/>
        <v>0</v>
      </c>
      <c r="I42" s="24">
        <v>0.3</v>
      </c>
      <c r="J42" s="24"/>
      <c r="K42" s="24">
        <f t="shared" si="14"/>
        <v>0.3</v>
      </c>
      <c r="L42" s="24"/>
      <c r="M42" s="24">
        <v>20.100000000000001</v>
      </c>
      <c r="N42" s="24">
        <v>41.4</v>
      </c>
      <c r="O42" s="24">
        <f t="shared" si="16"/>
        <v>61.5</v>
      </c>
      <c r="P42" s="24">
        <f t="shared" si="17"/>
        <v>61.8</v>
      </c>
      <c r="Q42" s="24"/>
      <c r="R42" s="24"/>
      <c r="S42" s="24">
        <f t="shared" si="18"/>
        <v>0</v>
      </c>
      <c r="T42" s="24">
        <f t="shared" si="19"/>
        <v>61.8</v>
      </c>
    </row>
    <row r="43" spans="1:20" x14ac:dyDescent="0.2">
      <c r="A43" s="119"/>
      <c r="B43" s="71"/>
      <c r="C43" s="26" t="s">
        <v>270</v>
      </c>
      <c r="D43" s="162">
        <v>0</v>
      </c>
      <c r="E43" s="24"/>
      <c r="F43" s="24"/>
      <c r="G43" s="24"/>
      <c r="H43" s="24">
        <f t="shared" si="13"/>
        <v>0</v>
      </c>
      <c r="I43" s="24"/>
      <c r="J43" s="24"/>
      <c r="K43" s="24">
        <f t="shared" si="14"/>
        <v>0</v>
      </c>
      <c r="L43" s="24"/>
      <c r="M43" s="24"/>
      <c r="N43" s="24"/>
      <c r="O43" s="24">
        <f t="shared" si="16"/>
        <v>0</v>
      </c>
      <c r="P43" s="24">
        <f t="shared" si="17"/>
        <v>0</v>
      </c>
      <c r="Q43" s="24"/>
      <c r="R43" s="24"/>
      <c r="S43" s="24">
        <f t="shared" si="18"/>
        <v>0</v>
      </c>
      <c r="T43" s="24">
        <f t="shared" si="19"/>
        <v>0</v>
      </c>
    </row>
    <row r="44" spans="1:20" x14ac:dyDescent="0.2">
      <c r="A44" s="119"/>
      <c r="B44" s="71"/>
      <c r="C44" s="26" t="s">
        <v>271</v>
      </c>
      <c r="D44" s="162">
        <v>0</v>
      </c>
      <c r="E44" s="24"/>
      <c r="F44" s="24"/>
      <c r="G44" s="24"/>
      <c r="H44" s="24">
        <f t="shared" si="13"/>
        <v>0</v>
      </c>
      <c r="I44" s="24"/>
      <c r="J44" s="24"/>
      <c r="K44" s="24">
        <f t="shared" si="14"/>
        <v>0</v>
      </c>
      <c r="L44" s="24"/>
      <c r="M44" s="24"/>
      <c r="N44" s="24"/>
      <c r="O44" s="24">
        <f t="shared" si="16"/>
        <v>0</v>
      </c>
      <c r="P44" s="24">
        <f t="shared" si="17"/>
        <v>0</v>
      </c>
      <c r="Q44" s="24"/>
      <c r="R44" s="24"/>
      <c r="S44" s="24">
        <f t="shared" si="18"/>
        <v>0</v>
      </c>
      <c r="T44" s="24">
        <f t="shared" si="19"/>
        <v>0</v>
      </c>
    </row>
    <row r="45" spans="1:20" x14ac:dyDescent="0.2">
      <c r="A45" s="119"/>
      <c r="B45" s="71"/>
      <c r="C45" s="26" t="s">
        <v>292</v>
      </c>
      <c r="D45" s="162">
        <v>1</v>
      </c>
      <c r="E45" s="24"/>
      <c r="F45" s="24"/>
      <c r="G45" s="24"/>
      <c r="H45" s="24">
        <f t="shared" si="13"/>
        <v>0</v>
      </c>
      <c r="I45" s="24">
        <v>1</v>
      </c>
      <c r="J45" s="24"/>
      <c r="K45" s="24">
        <f t="shared" si="14"/>
        <v>1</v>
      </c>
      <c r="L45" s="24"/>
      <c r="M45" s="24">
        <v>6</v>
      </c>
      <c r="N45" s="24">
        <v>1</v>
      </c>
      <c r="O45" s="24">
        <f t="shared" si="16"/>
        <v>7</v>
      </c>
      <c r="P45" s="24">
        <f t="shared" si="17"/>
        <v>8</v>
      </c>
      <c r="Q45" s="24"/>
      <c r="R45" s="24"/>
      <c r="S45" s="24">
        <f t="shared" si="18"/>
        <v>0</v>
      </c>
      <c r="T45" s="24">
        <f t="shared" si="19"/>
        <v>8</v>
      </c>
    </row>
    <row r="46" spans="1:20" x14ac:dyDescent="0.2">
      <c r="A46" s="119"/>
      <c r="B46" s="87"/>
      <c r="C46" s="26" t="s">
        <v>422</v>
      </c>
      <c r="D46" s="162">
        <v>0</v>
      </c>
      <c r="E46" s="24"/>
      <c r="F46" s="24"/>
      <c r="G46" s="24"/>
      <c r="H46" s="24">
        <f t="shared" si="13"/>
        <v>0</v>
      </c>
      <c r="I46" s="24"/>
      <c r="J46" s="24"/>
      <c r="K46" s="24">
        <f t="shared" si="14"/>
        <v>0</v>
      </c>
      <c r="L46" s="24"/>
      <c r="M46" s="24"/>
      <c r="N46" s="24"/>
      <c r="O46" s="24">
        <f t="shared" si="16"/>
        <v>0</v>
      </c>
      <c r="P46" s="24">
        <f t="shared" si="17"/>
        <v>0</v>
      </c>
      <c r="Q46" s="24"/>
      <c r="R46" s="24"/>
      <c r="S46" s="24">
        <f t="shared" si="18"/>
        <v>0</v>
      </c>
      <c r="T46" s="24">
        <f t="shared" si="19"/>
        <v>0</v>
      </c>
    </row>
    <row r="47" spans="1:20" x14ac:dyDescent="0.2">
      <c r="A47" s="119"/>
      <c r="B47" s="71" t="s">
        <v>41</v>
      </c>
      <c r="C47" s="26" t="s">
        <v>31</v>
      </c>
      <c r="D47" s="162">
        <v>5</v>
      </c>
      <c r="E47" s="24"/>
      <c r="F47" s="24"/>
      <c r="G47" s="24"/>
      <c r="H47" s="24">
        <f t="shared" si="13"/>
        <v>0</v>
      </c>
      <c r="I47" s="24">
        <v>3</v>
      </c>
      <c r="J47" s="24"/>
      <c r="K47" s="24">
        <f t="shared" si="14"/>
        <v>3</v>
      </c>
      <c r="L47" s="24"/>
      <c r="M47" s="24">
        <v>2.2999999999999998</v>
      </c>
      <c r="N47" s="24">
        <v>1.1000000000000001</v>
      </c>
      <c r="O47" s="24">
        <f t="shared" si="16"/>
        <v>3.4</v>
      </c>
      <c r="P47" s="24">
        <f t="shared" si="17"/>
        <v>6.4</v>
      </c>
      <c r="Q47" s="24"/>
      <c r="R47" s="24"/>
      <c r="S47" s="24">
        <f t="shared" si="18"/>
        <v>0</v>
      </c>
      <c r="T47" s="24">
        <f t="shared" si="19"/>
        <v>6.4</v>
      </c>
    </row>
    <row r="48" spans="1:20" x14ac:dyDescent="0.2">
      <c r="A48" s="119"/>
      <c r="B48" s="71"/>
      <c r="C48" s="26" t="s">
        <v>25</v>
      </c>
      <c r="D48" s="162">
        <v>2</v>
      </c>
      <c r="E48" s="24"/>
      <c r="F48" s="24"/>
      <c r="G48" s="24"/>
      <c r="H48" s="24">
        <f t="shared" si="13"/>
        <v>0</v>
      </c>
      <c r="I48" s="24">
        <v>5</v>
      </c>
      <c r="J48" s="24"/>
      <c r="K48" s="24">
        <f t="shared" si="14"/>
        <v>5</v>
      </c>
      <c r="L48" s="24">
        <v>0.2</v>
      </c>
      <c r="M48" s="24">
        <v>6.8</v>
      </c>
      <c r="N48" s="24">
        <v>6</v>
      </c>
      <c r="O48" s="24">
        <f t="shared" si="16"/>
        <v>13</v>
      </c>
      <c r="P48" s="24">
        <f t="shared" si="17"/>
        <v>18</v>
      </c>
      <c r="Q48" s="24"/>
      <c r="R48" s="24"/>
      <c r="S48" s="24">
        <f t="shared" si="18"/>
        <v>0</v>
      </c>
      <c r="T48" s="24">
        <f t="shared" si="19"/>
        <v>18</v>
      </c>
    </row>
    <row r="49" spans="1:20" x14ac:dyDescent="0.2">
      <c r="A49" s="119"/>
      <c r="B49" s="71"/>
      <c r="C49" s="26" t="s">
        <v>32</v>
      </c>
      <c r="D49" s="162">
        <v>0</v>
      </c>
      <c r="E49" s="24"/>
      <c r="F49" s="24"/>
      <c r="G49" s="24"/>
      <c r="H49" s="24">
        <f t="shared" si="13"/>
        <v>0</v>
      </c>
      <c r="I49" s="24"/>
      <c r="J49" s="24"/>
      <c r="K49" s="24">
        <f t="shared" si="14"/>
        <v>0</v>
      </c>
      <c r="L49" s="24"/>
      <c r="M49" s="24"/>
      <c r="N49" s="24"/>
      <c r="O49" s="24">
        <f t="shared" si="16"/>
        <v>0</v>
      </c>
      <c r="P49" s="24">
        <f t="shared" si="17"/>
        <v>0</v>
      </c>
      <c r="Q49" s="24"/>
      <c r="R49" s="24"/>
      <c r="S49" s="24">
        <f t="shared" si="18"/>
        <v>0</v>
      </c>
      <c r="T49" s="24">
        <f t="shared" si="19"/>
        <v>0</v>
      </c>
    </row>
    <row r="50" spans="1:20" x14ac:dyDescent="0.2">
      <c r="A50" s="119"/>
      <c r="B50" s="71"/>
      <c r="C50" s="26" t="s">
        <v>34</v>
      </c>
      <c r="D50" s="162">
        <v>33</v>
      </c>
      <c r="E50" s="24"/>
      <c r="F50" s="24"/>
      <c r="G50" s="24"/>
      <c r="H50" s="24">
        <f t="shared" si="13"/>
        <v>0</v>
      </c>
      <c r="I50" s="24">
        <v>0.26</v>
      </c>
      <c r="J50" s="24"/>
      <c r="K50" s="24">
        <f t="shared" si="14"/>
        <v>0.26</v>
      </c>
      <c r="L50" s="24">
        <v>74.7</v>
      </c>
      <c r="M50" s="24">
        <v>202.22</v>
      </c>
      <c r="N50" s="24">
        <v>261.51</v>
      </c>
      <c r="O50" s="24">
        <f t="shared" si="16"/>
        <v>538.43000000000006</v>
      </c>
      <c r="P50" s="24">
        <f t="shared" si="17"/>
        <v>538.69000000000005</v>
      </c>
      <c r="Q50" s="24"/>
      <c r="R50" s="24"/>
      <c r="S50" s="24">
        <f t="shared" si="18"/>
        <v>0</v>
      </c>
      <c r="T50" s="24">
        <f t="shared" si="19"/>
        <v>538.69000000000005</v>
      </c>
    </row>
    <row r="51" spans="1:20" x14ac:dyDescent="0.2">
      <c r="A51" s="119"/>
      <c r="B51" s="71"/>
      <c r="C51" s="26" t="s">
        <v>35</v>
      </c>
      <c r="D51" s="162">
        <v>9</v>
      </c>
      <c r="E51" s="24"/>
      <c r="F51" s="24"/>
      <c r="G51" s="24"/>
      <c r="H51" s="24">
        <f t="shared" si="13"/>
        <v>0</v>
      </c>
      <c r="I51" s="24">
        <v>3</v>
      </c>
      <c r="J51" s="24"/>
      <c r="K51" s="24">
        <f t="shared" si="14"/>
        <v>3</v>
      </c>
      <c r="L51" s="24">
        <v>161.80000000000001</v>
      </c>
      <c r="M51" s="24">
        <v>423.2</v>
      </c>
      <c r="N51" s="24">
        <v>23.8</v>
      </c>
      <c r="O51" s="24">
        <f t="shared" si="16"/>
        <v>608.79999999999995</v>
      </c>
      <c r="P51" s="24">
        <f t="shared" si="17"/>
        <v>611.79999999999995</v>
      </c>
      <c r="Q51" s="24"/>
      <c r="R51" s="24"/>
      <c r="S51" s="24">
        <f t="shared" si="18"/>
        <v>0</v>
      </c>
      <c r="T51" s="24">
        <f t="shared" si="19"/>
        <v>611.79999999999995</v>
      </c>
    </row>
    <row r="52" spans="1:20" x14ac:dyDescent="0.2">
      <c r="A52" s="119"/>
      <c r="B52" s="71"/>
      <c r="C52" s="26" t="s">
        <v>36</v>
      </c>
      <c r="D52" s="162">
        <v>9</v>
      </c>
      <c r="E52" s="24"/>
      <c r="F52" s="24">
        <v>0.5</v>
      </c>
      <c r="G52" s="24"/>
      <c r="H52" s="24">
        <f t="shared" si="13"/>
        <v>0.5</v>
      </c>
      <c r="I52" s="24">
        <v>2.02</v>
      </c>
      <c r="J52" s="24"/>
      <c r="K52" s="24">
        <f t="shared" si="14"/>
        <v>2.52</v>
      </c>
      <c r="L52" s="24">
        <v>1.2</v>
      </c>
      <c r="M52" s="24">
        <v>5.91</v>
      </c>
      <c r="N52" s="24">
        <v>6.52</v>
      </c>
      <c r="O52" s="24">
        <f t="shared" si="16"/>
        <v>13.629999999999999</v>
      </c>
      <c r="P52" s="24">
        <f t="shared" si="17"/>
        <v>16.149999999999999</v>
      </c>
      <c r="Q52" s="24"/>
      <c r="R52" s="24"/>
      <c r="S52" s="24">
        <f t="shared" si="18"/>
        <v>0</v>
      </c>
      <c r="T52" s="24">
        <f t="shared" si="19"/>
        <v>16.149999999999999</v>
      </c>
    </row>
    <row r="53" spans="1:20" x14ac:dyDescent="0.2">
      <c r="A53" s="119"/>
      <c r="B53" s="87"/>
      <c r="C53" s="26" t="s">
        <v>41</v>
      </c>
      <c r="D53" s="162">
        <v>17</v>
      </c>
      <c r="E53" s="24"/>
      <c r="F53" s="24"/>
      <c r="G53" s="24"/>
      <c r="H53" s="24">
        <f t="shared" si="13"/>
        <v>0</v>
      </c>
      <c r="I53" s="24">
        <v>10.78</v>
      </c>
      <c r="J53" s="24"/>
      <c r="K53" s="24">
        <f t="shared" si="14"/>
        <v>10.78</v>
      </c>
      <c r="L53" s="24">
        <v>140.5</v>
      </c>
      <c r="M53" s="24">
        <v>216.59</v>
      </c>
      <c r="N53" s="24">
        <v>133.21</v>
      </c>
      <c r="O53" s="24">
        <f t="shared" si="16"/>
        <v>490.3</v>
      </c>
      <c r="P53" s="24">
        <f t="shared" si="17"/>
        <v>501.08</v>
      </c>
      <c r="Q53" s="24">
        <v>2</v>
      </c>
      <c r="R53" s="24"/>
      <c r="S53" s="24">
        <f t="shared" si="18"/>
        <v>2</v>
      </c>
      <c r="T53" s="24">
        <f t="shared" si="19"/>
        <v>503.08</v>
      </c>
    </row>
    <row r="54" spans="1:20" x14ac:dyDescent="0.2">
      <c r="A54" s="119"/>
      <c r="B54" s="71" t="s">
        <v>46</v>
      </c>
      <c r="C54" s="26" t="s">
        <v>27</v>
      </c>
      <c r="D54" s="162">
        <v>30</v>
      </c>
      <c r="E54" s="24"/>
      <c r="F54" s="24"/>
      <c r="G54" s="24">
        <v>7.0000000000000007E-2</v>
      </c>
      <c r="H54" s="24">
        <f t="shared" si="13"/>
        <v>7.0000000000000007E-2</v>
      </c>
      <c r="I54" s="24">
        <v>19.690000000000001</v>
      </c>
      <c r="J54" s="24"/>
      <c r="K54" s="24">
        <f t="shared" si="14"/>
        <v>19.760000000000002</v>
      </c>
      <c r="L54" s="24">
        <v>35.340000000000003</v>
      </c>
      <c r="M54" s="24">
        <v>150.44</v>
      </c>
      <c r="N54" s="24">
        <v>186.34</v>
      </c>
      <c r="O54" s="24">
        <f t="shared" si="16"/>
        <v>372.12</v>
      </c>
      <c r="P54" s="24">
        <f t="shared" si="17"/>
        <v>391.88</v>
      </c>
      <c r="Q54" s="24">
        <v>22.38</v>
      </c>
      <c r="R54" s="24">
        <v>3</v>
      </c>
      <c r="S54" s="24">
        <f t="shared" si="18"/>
        <v>25.38</v>
      </c>
      <c r="T54" s="24">
        <f t="shared" si="19"/>
        <v>417.26</v>
      </c>
    </row>
    <row r="55" spans="1:20" x14ac:dyDescent="0.2">
      <c r="A55" s="119"/>
      <c r="B55" s="71"/>
      <c r="C55" s="26" t="s">
        <v>28</v>
      </c>
      <c r="D55" s="162">
        <v>12</v>
      </c>
      <c r="E55" s="24">
        <v>0.06</v>
      </c>
      <c r="F55" s="24">
        <v>0.38</v>
      </c>
      <c r="G55" s="24"/>
      <c r="H55" s="24">
        <f t="shared" si="13"/>
        <v>0.44</v>
      </c>
      <c r="I55" s="24"/>
      <c r="J55" s="24"/>
      <c r="K55" s="24">
        <f t="shared" si="14"/>
        <v>0.44</v>
      </c>
      <c r="L55" s="24"/>
      <c r="M55" s="24">
        <v>0.82</v>
      </c>
      <c r="N55" s="24">
        <v>1.9</v>
      </c>
      <c r="O55" s="24">
        <f t="shared" si="16"/>
        <v>2.7199999999999998</v>
      </c>
      <c r="P55" s="24">
        <f t="shared" si="17"/>
        <v>3.1599999999999997</v>
      </c>
      <c r="Q55" s="24"/>
      <c r="R55" s="24">
        <v>0.15</v>
      </c>
      <c r="S55" s="24">
        <f t="shared" si="18"/>
        <v>0.15</v>
      </c>
      <c r="T55" s="24">
        <f t="shared" si="19"/>
        <v>3.3099999999999996</v>
      </c>
    </row>
    <row r="56" spans="1:20" x14ac:dyDescent="0.2">
      <c r="A56" s="119"/>
      <c r="B56" s="71"/>
      <c r="C56" s="26" t="s">
        <v>39</v>
      </c>
      <c r="D56" s="162">
        <v>5</v>
      </c>
      <c r="E56" s="24"/>
      <c r="F56" s="24"/>
      <c r="G56" s="24"/>
      <c r="H56" s="24">
        <f t="shared" si="13"/>
        <v>0</v>
      </c>
      <c r="I56" s="24">
        <v>3.8</v>
      </c>
      <c r="J56" s="24"/>
      <c r="K56" s="24">
        <f t="shared" si="14"/>
        <v>3.8</v>
      </c>
      <c r="L56" s="24">
        <v>5</v>
      </c>
      <c r="M56" s="24">
        <v>55</v>
      </c>
      <c r="N56" s="24">
        <v>23.2</v>
      </c>
      <c r="O56" s="24">
        <f t="shared" si="16"/>
        <v>83.2</v>
      </c>
      <c r="P56" s="24">
        <f t="shared" si="17"/>
        <v>87</v>
      </c>
      <c r="Q56" s="24"/>
      <c r="R56" s="24">
        <v>0.5</v>
      </c>
      <c r="S56" s="24">
        <f t="shared" si="18"/>
        <v>0.5</v>
      </c>
      <c r="T56" s="24">
        <f t="shared" si="19"/>
        <v>87.5</v>
      </c>
    </row>
    <row r="57" spans="1:20" x14ac:dyDescent="0.2">
      <c r="A57" s="119"/>
      <c r="B57" s="71"/>
      <c r="C57" s="26" t="s">
        <v>40</v>
      </c>
      <c r="D57" s="162">
        <v>81</v>
      </c>
      <c r="E57" s="24"/>
      <c r="F57" s="24"/>
      <c r="G57" s="24"/>
      <c r="H57" s="24">
        <f t="shared" si="13"/>
        <v>0</v>
      </c>
      <c r="I57" s="24">
        <v>16.72</v>
      </c>
      <c r="J57" s="24"/>
      <c r="K57" s="24">
        <f t="shared" si="14"/>
        <v>16.72</v>
      </c>
      <c r="L57" s="24">
        <v>37.24</v>
      </c>
      <c r="M57" s="24">
        <v>58.71</v>
      </c>
      <c r="N57" s="24">
        <v>55.84</v>
      </c>
      <c r="O57" s="24">
        <f t="shared" si="16"/>
        <v>151.79000000000002</v>
      </c>
      <c r="P57" s="24">
        <f t="shared" si="17"/>
        <v>168.51000000000002</v>
      </c>
      <c r="Q57" s="24"/>
      <c r="R57" s="24"/>
      <c r="S57" s="24">
        <f t="shared" si="18"/>
        <v>0</v>
      </c>
      <c r="T57" s="24">
        <f t="shared" si="19"/>
        <v>168.51000000000002</v>
      </c>
    </row>
    <row r="58" spans="1:20" x14ac:dyDescent="0.2">
      <c r="A58" s="119"/>
      <c r="B58" s="71"/>
      <c r="C58" s="26" t="s">
        <v>42</v>
      </c>
      <c r="D58" s="162">
        <v>8</v>
      </c>
      <c r="E58" s="24"/>
      <c r="F58" s="24"/>
      <c r="G58" s="24"/>
      <c r="H58" s="24">
        <f t="shared" si="13"/>
        <v>0</v>
      </c>
      <c r="I58" s="24">
        <v>2.2000000000000002</v>
      </c>
      <c r="J58" s="24"/>
      <c r="K58" s="24">
        <f t="shared" si="14"/>
        <v>2.2000000000000002</v>
      </c>
      <c r="L58" s="24"/>
      <c r="M58" s="24">
        <v>13</v>
      </c>
      <c r="N58" s="24">
        <v>19.8</v>
      </c>
      <c r="O58" s="24">
        <f t="shared" si="16"/>
        <v>32.799999999999997</v>
      </c>
      <c r="P58" s="24">
        <f t="shared" si="17"/>
        <v>35</v>
      </c>
      <c r="Q58" s="24"/>
      <c r="R58" s="24"/>
      <c r="S58" s="24">
        <f t="shared" si="18"/>
        <v>0</v>
      </c>
      <c r="T58" s="24">
        <f t="shared" si="19"/>
        <v>35</v>
      </c>
    </row>
    <row r="59" spans="1:20" x14ac:dyDescent="0.2">
      <c r="A59" s="119"/>
      <c r="B59" s="71"/>
      <c r="C59" s="26" t="s">
        <v>46</v>
      </c>
      <c r="D59" s="162">
        <v>117</v>
      </c>
      <c r="E59" s="24"/>
      <c r="F59" s="24">
        <v>6.86</v>
      </c>
      <c r="G59" s="24">
        <v>0.66</v>
      </c>
      <c r="H59" s="24">
        <f t="shared" si="13"/>
        <v>7.5200000000000005</v>
      </c>
      <c r="I59" s="24">
        <v>358.82</v>
      </c>
      <c r="J59" s="24">
        <v>0.01</v>
      </c>
      <c r="K59" s="24">
        <f t="shared" si="14"/>
        <v>366.34999999999997</v>
      </c>
      <c r="L59" s="24">
        <v>22.37</v>
      </c>
      <c r="M59" s="24">
        <v>99.91</v>
      </c>
      <c r="N59" s="24">
        <v>74.260000000000005</v>
      </c>
      <c r="O59" s="24">
        <f t="shared" si="16"/>
        <v>196.54000000000002</v>
      </c>
      <c r="P59" s="24">
        <f t="shared" si="17"/>
        <v>562.89</v>
      </c>
      <c r="Q59" s="24"/>
      <c r="R59" s="24">
        <v>7.47</v>
      </c>
      <c r="S59" s="24">
        <f t="shared" si="18"/>
        <v>7.47</v>
      </c>
      <c r="T59" s="24">
        <f t="shared" si="19"/>
        <v>570.36</v>
      </c>
    </row>
    <row r="60" spans="1:20" x14ac:dyDescent="0.2">
      <c r="A60" s="119"/>
      <c r="B60" s="71"/>
      <c r="C60" s="26" t="s">
        <v>47</v>
      </c>
      <c r="D60" s="162">
        <v>41</v>
      </c>
      <c r="E60" s="24"/>
      <c r="F60" s="24"/>
      <c r="G60" s="24"/>
      <c r="H60" s="24">
        <f t="shared" si="13"/>
        <v>0</v>
      </c>
      <c r="I60" s="24">
        <v>9.3699999999999992</v>
      </c>
      <c r="J60" s="24"/>
      <c r="K60" s="24">
        <f t="shared" si="14"/>
        <v>9.3699999999999992</v>
      </c>
      <c r="L60" s="24">
        <v>4</v>
      </c>
      <c r="M60" s="24">
        <v>20.57</v>
      </c>
      <c r="N60" s="24">
        <v>47.45</v>
      </c>
      <c r="O60" s="24">
        <f t="shared" si="16"/>
        <v>72.02000000000001</v>
      </c>
      <c r="P60" s="24">
        <f t="shared" si="17"/>
        <v>81.390000000000015</v>
      </c>
      <c r="Q60" s="24"/>
      <c r="R60" s="24"/>
      <c r="S60" s="24">
        <f t="shared" si="18"/>
        <v>0</v>
      </c>
      <c r="T60" s="24">
        <f t="shared" si="19"/>
        <v>81.390000000000015</v>
      </c>
    </row>
    <row r="61" spans="1:20" x14ac:dyDescent="0.2">
      <c r="A61" s="119"/>
      <c r="B61" s="71"/>
      <c r="C61" s="26" t="s">
        <v>48</v>
      </c>
      <c r="D61" s="162">
        <v>57</v>
      </c>
      <c r="E61" s="24"/>
      <c r="F61" s="24">
        <v>0.79</v>
      </c>
      <c r="G61" s="24">
        <v>0.22</v>
      </c>
      <c r="H61" s="24">
        <f t="shared" si="13"/>
        <v>1.01</v>
      </c>
      <c r="I61" s="24">
        <v>1.32</v>
      </c>
      <c r="J61" s="24"/>
      <c r="K61" s="24">
        <f t="shared" si="14"/>
        <v>2.33</v>
      </c>
      <c r="L61" s="24"/>
      <c r="M61" s="24">
        <v>9.3800000000000008</v>
      </c>
      <c r="N61" s="24">
        <v>11.85</v>
      </c>
      <c r="O61" s="24">
        <f t="shared" si="16"/>
        <v>21.23</v>
      </c>
      <c r="P61" s="24">
        <f t="shared" si="17"/>
        <v>23.560000000000002</v>
      </c>
      <c r="Q61" s="24"/>
      <c r="R61" s="24">
        <v>0.06</v>
      </c>
      <c r="S61" s="24">
        <f t="shared" si="18"/>
        <v>0.06</v>
      </c>
      <c r="T61" s="24">
        <f t="shared" si="19"/>
        <v>23.62</v>
      </c>
    </row>
    <row r="62" spans="1:20" x14ac:dyDescent="0.2">
      <c r="A62" s="119"/>
      <c r="B62" s="87"/>
      <c r="C62" s="26" t="s">
        <v>343</v>
      </c>
      <c r="D62" s="162">
        <v>2</v>
      </c>
      <c r="E62" s="24">
        <v>0.01</v>
      </c>
      <c r="F62" s="24"/>
      <c r="G62" s="24">
        <v>0.01</v>
      </c>
      <c r="H62" s="24">
        <f t="shared" si="13"/>
        <v>0.02</v>
      </c>
      <c r="I62" s="24">
        <v>0.01</v>
      </c>
      <c r="J62" s="24"/>
      <c r="K62" s="24">
        <f t="shared" si="14"/>
        <v>0.03</v>
      </c>
      <c r="L62" s="24"/>
      <c r="M62" s="24"/>
      <c r="N62" s="24"/>
      <c r="O62" s="24">
        <f t="shared" si="16"/>
        <v>0</v>
      </c>
      <c r="P62" s="24">
        <f t="shared" si="17"/>
        <v>0.03</v>
      </c>
      <c r="Q62" s="24"/>
      <c r="R62" s="24"/>
      <c r="S62" s="24">
        <f t="shared" si="18"/>
        <v>0</v>
      </c>
      <c r="T62" s="24">
        <f t="shared" si="19"/>
        <v>0.03</v>
      </c>
    </row>
    <row r="63" spans="1:20" x14ac:dyDescent="0.2">
      <c r="A63" s="119"/>
      <c r="B63" s="71" t="s">
        <v>44</v>
      </c>
      <c r="C63" s="26" t="s">
        <v>23</v>
      </c>
      <c r="D63" s="162">
        <v>4</v>
      </c>
      <c r="E63" s="24">
        <v>1.2</v>
      </c>
      <c r="F63" s="24">
        <v>1.3</v>
      </c>
      <c r="G63" s="24"/>
      <c r="H63" s="24">
        <f t="shared" si="13"/>
        <v>2.5</v>
      </c>
      <c r="I63" s="24">
        <v>25.1</v>
      </c>
      <c r="J63" s="24"/>
      <c r="K63" s="24">
        <f t="shared" si="14"/>
        <v>27.6</v>
      </c>
      <c r="L63" s="24">
        <v>4.42</v>
      </c>
      <c r="M63" s="24">
        <v>15.18</v>
      </c>
      <c r="N63" s="24">
        <v>16.13</v>
      </c>
      <c r="O63" s="24">
        <f t="shared" si="16"/>
        <v>35.729999999999997</v>
      </c>
      <c r="P63" s="24">
        <f t="shared" si="17"/>
        <v>63.33</v>
      </c>
      <c r="Q63" s="24"/>
      <c r="R63" s="24">
        <v>0.02</v>
      </c>
      <c r="S63" s="24">
        <f t="shared" si="18"/>
        <v>0.02</v>
      </c>
      <c r="T63" s="24">
        <f t="shared" si="19"/>
        <v>63.35</v>
      </c>
    </row>
    <row r="64" spans="1:20" x14ac:dyDescent="0.2">
      <c r="A64" s="119"/>
      <c r="B64" s="71"/>
      <c r="C64" s="26" t="s">
        <v>26</v>
      </c>
      <c r="D64" s="162">
        <v>27</v>
      </c>
      <c r="E64" s="24"/>
      <c r="F64" s="24">
        <v>0.4</v>
      </c>
      <c r="G64" s="24">
        <v>0.01</v>
      </c>
      <c r="H64" s="24">
        <f t="shared" si="13"/>
        <v>0.41000000000000003</v>
      </c>
      <c r="I64" s="24">
        <v>12.49</v>
      </c>
      <c r="J64" s="24"/>
      <c r="K64" s="24">
        <f t="shared" si="14"/>
        <v>12.9</v>
      </c>
      <c r="L64" s="24">
        <v>21.67</v>
      </c>
      <c r="M64" s="24">
        <v>72.010000000000005</v>
      </c>
      <c r="N64" s="24">
        <v>72.92</v>
      </c>
      <c r="O64" s="24">
        <f t="shared" si="16"/>
        <v>166.60000000000002</v>
      </c>
      <c r="P64" s="24">
        <f t="shared" si="17"/>
        <v>179.50000000000003</v>
      </c>
      <c r="Q64" s="24"/>
      <c r="R64" s="24">
        <v>0.49</v>
      </c>
      <c r="S64" s="24">
        <f t="shared" si="18"/>
        <v>0.49</v>
      </c>
      <c r="T64" s="24">
        <f t="shared" si="19"/>
        <v>179.99000000000004</v>
      </c>
    </row>
    <row r="65" spans="1:20" x14ac:dyDescent="0.2">
      <c r="A65" s="119"/>
      <c r="B65" s="71"/>
      <c r="C65" s="26" t="s">
        <v>29</v>
      </c>
      <c r="D65" s="162">
        <v>2</v>
      </c>
      <c r="E65" s="24">
        <v>0.01</v>
      </c>
      <c r="F65" s="24"/>
      <c r="G65" s="24"/>
      <c r="H65" s="24">
        <f t="shared" si="13"/>
        <v>0.01</v>
      </c>
      <c r="I65" s="24">
        <v>13.04</v>
      </c>
      <c r="J65" s="24"/>
      <c r="K65" s="24">
        <f t="shared" si="14"/>
        <v>13.049999999999999</v>
      </c>
      <c r="L65" s="24"/>
      <c r="M65" s="24">
        <v>13.22</v>
      </c>
      <c r="N65" s="24">
        <v>80.19</v>
      </c>
      <c r="O65" s="24">
        <f t="shared" si="16"/>
        <v>93.41</v>
      </c>
      <c r="P65" s="24">
        <f t="shared" si="17"/>
        <v>106.46</v>
      </c>
      <c r="Q65" s="24"/>
      <c r="R65" s="24"/>
      <c r="S65" s="24">
        <f t="shared" si="18"/>
        <v>0</v>
      </c>
      <c r="T65" s="24">
        <f t="shared" si="19"/>
        <v>106.46</v>
      </c>
    </row>
    <row r="66" spans="1:20" x14ac:dyDescent="0.2">
      <c r="A66" s="119"/>
      <c r="B66" s="71"/>
      <c r="C66" s="26" t="s">
        <v>30</v>
      </c>
      <c r="D66" s="162">
        <v>13</v>
      </c>
      <c r="E66" s="24">
        <v>0.05</v>
      </c>
      <c r="F66" s="24">
        <v>10</v>
      </c>
      <c r="G66" s="24">
        <v>0.08</v>
      </c>
      <c r="H66" s="24">
        <f t="shared" si="13"/>
        <v>10.130000000000001</v>
      </c>
      <c r="I66" s="24">
        <v>157.49</v>
      </c>
      <c r="J66" s="24"/>
      <c r="K66" s="24">
        <f t="shared" si="14"/>
        <v>167.62</v>
      </c>
      <c r="L66" s="24">
        <v>7.3</v>
      </c>
      <c r="M66" s="24">
        <v>22.95</v>
      </c>
      <c r="N66" s="24">
        <v>30.54</v>
      </c>
      <c r="O66" s="24">
        <f t="shared" si="16"/>
        <v>60.789999999999992</v>
      </c>
      <c r="P66" s="24">
        <f t="shared" si="17"/>
        <v>228.41</v>
      </c>
      <c r="Q66" s="24"/>
      <c r="R66" s="24">
        <v>0.26</v>
      </c>
      <c r="S66" s="24">
        <f t="shared" si="18"/>
        <v>0.26</v>
      </c>
      <c r="T66" s="24">
        <f t="shared" si="19"/>
        <v>228.67</v>
      </c>
    </row>
    <row r="67" spans="1:20" x14ac:dyDescent="0.2">
      <c r="A67" s="119"/>
      <c r="B67" s="71"/>
      <c r="C67" s="26" t="s">
        <v>44</v>
      </c>
      <c r="D67" s="162">
        <v>126</v>
      </c>
      <c r="E67" s="24">
        <v>0.02</v>
      </c>
      <c r="F67" s="24">
        <v>1.87</v>
      </c>
      <c r="G67" s="24">
        <v>78.47</v>
      </c>
      <c r="H67" s="24">
        <f t="shared" si="13"/>
        <v>80.36</v>
      </c>
      <c r="I67" s="24">
        <v>40.01</v>
      </c>
      <c r="J67" s="24">
        <v>0.01</v>
      </c>
      <c r="K67" s="24">
        <f t="shared" si="14"/>
        <v>120.38</v>
      </c>
      <c r="L67" s="24">
        <v>132.08000000000001</v>
      </c>
      <c r="M67" s="24">
        <v>74.62</v>
      </c>
      <c r="N67" s="24">
        <v>217.48</v>
      </c>
      <c r="O67" s="24">
        <f t="shared" si="16"/>
        <v>424.18000000000006</v>
      </c>
      <c r="P67" s="24">
        <f t="shared" si="17"/>
        <v>544.56000000000006</v>
      </c>
      <c r="Q67" s="24">
        <v>11.38</v>
      </c>
      <c r="R67" s="24">
        <v>3.83</v>
      </c>
      <c r="S67" s="24">
        <f t="shared" si="18"/>
        <v>15.21</v>
      </c>
      <c r="T67" s="24">
        <f t="shared" si="19"/>
        <v>559.7700000000001</v>
      </c>
    </row>
    <row r="68" spans="1:20" x14ac:dyDescent="0.2">
      <c r="A68" s="119"/>
      <c r="B68" s="87"/>
      <c r="C68" s="26" t="s">
        <v>45</v>
      </c>
      <c r="D68" s="162">
        <v>9</v>
      </c>
      <c r="E68" s="24"/>
      <c r="F68" s="24"/>
      <c r="G68" s="24"/>
      <c r="H68" s="24">
        <f t="shared" si="13"/>
        <v>0</v>
      </c>
      <c r="I68" s="24">
        <v>2.04</v>
      </c>
      <c r="J68" s="24"/>
      <c r="K68" s="24">
        <f t="shared" si="14"/>
        <v>2.04</v>
      </c>
      <c r="L68" s="24"/>
      <c r="M68" s="24">
        <v>3.16</v>
      </c>
      <c r="N68" s="24">
        <v>2.06</v>
      </c>
      <c r="O68" s="24">
        <f t="shared" si="16"/>
        <v>5.2200000000000006</v>
      </c>
      <c r="P68" s="24">
        <f t="shared" si="17"/>
        <v>7.2600000000000007</v>
      </c>
      <c r="Q68" s="24">
        <v>7.31</v>
      </c>
      <c r="R68" s="24">
        <v>23.64</v>
      </c>
      <c r="S68" s="24">
        <f t="shared" si="18"/>
        <v>30.95</v>
      </c>
      <c r="T68" s="24">
        <f t="shared" si="19"/>
        <v>38.21</v>
      </c>
    </row>
    <row r="69" spans="1:20" x14ac:dyDescent="0.2">
      <c r="A69" s="119"/>
      <c r="B69" s="71" t="s">
        <v>363</v>
      </c>
      <c r="C69" s="165" t="s">
        <v>363</v>
      </c>
      <c r="D69" s="160">
        <v>0</v>
      </c>
      <c r="E69" s="25"/>
      <c r="F69" s="25"/>
      <c r="G69" s="25"/>
      <c r="H69" s="25">
        <f t="shared" si="13"/>
        <v>0</v>
      </c>
      <c r="I69" s="25"/>
      <c r="J69" s="25"/>
      <c r="K69" s="25">
        <f t="shared" si="14"/>
        <v>0</v>
      </c>
      <c r="L69" s="25"/>
      <c r="M69" s="25"/>
      <c r="N69" s="25"/>
      <c r="O69" s="25">
        <f t="shared" si="16"/>
        <v>0</v>
      </c>
      <c r="P69" s="25">
        <f t="shared" si="17"/>
        <v>0</v>
      </c>
      <c r="Q69" s="25"/>
      <c r="R69" s="25"/>
      <c r="S69" s="25">
        <f t="shared" si="18"/>
        <v>0</v>
      </c>
      <c r="T69" s="25">
        <f t="shared" si="19"/>
        <v>0</v>
      </c>
    </row>
    <row r="70" spans="1:20" ht="15" x14ac:dyDescent="0.25">
      <c r="A70" s="230" t="s">
        <v>0</v>
      </c>
      <c r="B70" s="231"/>
      <c r="C70" s="232" t="s">
        <v>0</v>
      </c>
      <c r="D70" s="53">
        <f t="shared" ref="D70:T70" si="20">SUM(D32:D69)</f>
        <v>642</v>
      </c>
      <c r="E70" s="54">
        <f t="shared" si="20"/>
        <v>1.65</v>
      </c>
      <c r="F70" s="54">
        <f t="shared" si="20"/>
        <v>22.100000000000005</v>
      </c>
      <c r="G70" s="54">
        <f t="shared" si="20"/>
        <v>79.52</v>
      </c>
      <c r="H70" s="54">
        <f t="shared" si="20"/>
        <v>103.27</v>
      </c>
      <c r="I70" s="54">
        <f t="shared" si="20"/>
        <v>691.48</v>
      </c>
      <c r="J70" s="54">
        <f t="shared" si="20"/>
        <v>0.02</v>
      </c>
      <c r="K70" s="54">
        <f t="shared" si="20"/>
        <v>794.76999999999987</v>
      </c>
      <c r="L70" s="54">
        <f t="shared" si="20"/>
        <v>652.82000000000005</v>
      </c>
      <c r="M70" s="54">
        <f t="shared" si="20"/>
        <v>1565.4500000000005</v>
      </c>
      <c r="N70" s="54">
        <f t="shared" si="20"/>
        <v>1362.41</v>
      </c>
      <c r="O70" s="54">
        <f t="shared" si="20"/>
        <v>3580.68</v>
      </c>
      <c r="P70" s="54">
        <f t="shared" si="20"/>
        <v>4375.45</v>
      </c>
      <c r="Q70" s="54">
        <f t="shared" si="20"/>
        <v>43.27</v>
      </c>
      <c r="R70" s="54">
        <f t="shared" si="20"/>
        <v>39.42</v>
      </c>
      <c r="S70" s="54">
        <f t="shared" si="20"/>
        <v>82.69</v>
      </c>
      <c r="T70" s="55">
        <f t="shared" si="20"/>
        <v>4458.1400000000012</v>
      </c>
    </row>
    <row r="71" spans="1:20" x14ac:dyDescent="0.2">
      <c r="A71" s="166" t="s">
        <v>5</v>
      </c>
      <c r="B71" s="35" t="s">
        <v>423</v>
      </c>
      <c r="C71" s="161" t="s">
        <v>77</v>
      </c>
      <c r="D71" s="153">
        <v>3</v>
      </c>
      <c r="E71" s="154"/>
      <c r="F71" s="154"/>
      <c r="G71" s="154"/>
      <c r="H71" s="154">
        <f t="shared" si="13"/>
        <v>0</v>
      </c>
      <c r="I71" s="154"/>
      <c r="J71" s="154">
        <v>1.5</v>
      </c>
      <c r="K71" s="154">
        <f t="shared" si="14"/>
        <v>1.5</v>
      </c>
      <c r="L71" s="154">
        <v>1.02</v>
      </c>
      <c r="M71" s="154">
        <v>1.5</v>
      </c>
      <c r="N71" s="154">
        <v>0.57999999999999996</v>
      </c>
      <c r="O71" s="154">
        <f>+N71+M71+L71</f>
        <v>3.1</v>
      </c>
      <c r="P71" s="154">
        <f>+O71+K71</f>
        <v>4.5999999999999996</v>
      </c>
      <c r="Q71" s="154"/>
      <c r="R71" s="154"/>
      <c r="S71" s="154">
        <f>+R71+Q71</f>
        <v>0</v>
      </c>
      <c r="T71" s="154">
        <f>+S71+P71</f>
        <v>4.5999999999999996</v>
      </c>
    </row>
    <row r="72" spans="1:20" x14ac:dyDescent="0.2">
      <c r="A72" s="167"/>
      <c r="B72" s="35"/>
      <c r="C72" s="26" t="s">
        <v>61</v>
      </c>
      <c r="D72" s="162">
        <v>20</v>
      </c>
      <c r="E72" s="24"/>
      <c r="F72" s="24"/>
      <c r="G72" s="24"/>
      <c r="H72" s="24">
        <f t="shared" si="13"/>
        <v>0</v>
      </c>
      <c r="I72" s="24">
        <v>0.6</v>
      </c>
      <c r="J72" s="24"/>
      <c r="K72" s="24">
        <f t="shared" si="14"/>
        <v>0.6</v>
      </c>
      <c r="L72" s="24">
        <v>8.5</v>
      </c>
      <c r="M72" s="24">
        <v>8.7100000000000009</v>
      </c>
      <c r="N72" s="24">
        <v>7.29</v>
      </c>
      <c r="O72" s="24">
        <f>+N72+M72+L72</f>
        <v>24.5</v>
      </c>
      <c r="P72" s="24">
        <f>+O72+K72</f>
        <v>25.1</v>
      </c>
      <c r="Q72" s="24"/>
      <c r="R72" s="24">
        <v>0.3</v>
      </c>
      <c r="S72" s="24">
        <f>+R72+Q72</f>
        <v>0.3</v>
      </c>
      <c r="T72" s="24">
        <f>+S72+P72</f>
        <v>25.400000000000002</v>
      </c>
    </row>
    <row r="73" spans="1:20" x14ac:dyDescent="0.2">
      <c r="A73" s="167"/>
      <c r="B73" s="35"/>
      <c r="C73" s="26" t="s">
        <v>56</v>
      </c>
      <c r="D73" s="162">
        <v>1</v>
      </c>
      <c r="E73" s="24"/>
      <c r="F73" s="24"/>
      <c r="G73" s="24"/>
      <c r="H73" s="24">
        <f t="shared" si="13"/>
        <v>0</v>
      </c>
      <c r="I73" s="24">
        <v>0.1</v>
      </c>
      <c r="J73" s="24"/>
      <c r="K73" s="24">
        <f t="shared" si="14"/>
        <v>0.1</v>
      </c>
      <c r="L73" s="24"/>
      <c r="M73" s="24">
        <v>0.3</v>
      </c>
      <c r="N73" s="24">
        <v>0.6</v>
      </c>
      <c r="O73" s="24">
        <f>+N73+M73+L73</f>
        <v>0.89999999999999991</v>
      </c>
      <c r="P73" s="24">
        <f>+O73+K73</f>
        <v>0.99999999999999989</v>
      </c>
      <c r="Q73" s="24"/>
      <c r="R73" s="24"/>
      <c r="S73" s="24">
        <f>+R73+Q73</f>
        <v>0</v>
      </c>
      <c r="T73" s="24">
        <f>+S73+P73</f>
        <v>0.99999999999999989</v>
      </c>
    </row>
    <row r="74" spans="1:20" x14ac:dyDescent="0.2">
      <c r="A74" s="167"/>
      <c r="B74" s="35"/>
      <c r="C74" s="26" t="s">
        <v>50</v>
      </c>
      <c r="D74" s="162">
        <v>0</v>
      </c>
      <c r="E74" s="24"/>
      <c r="F74" s="24"/>
      <c r="G74" s="24"/>
      <c r="H74" s="24">
        <f t="shared" si="13"/>
        <v>0</v>
      </c>
      <c r="I74" s="24"/>
      <c r="J74" s="24"/>
      <c r="K74" s="24">
        <f t="shared" si="14"/>
        <v>0</v>
      </c>
      <c r="L74" s="24"/>
      <c r="M74" s="24"/>
      <c r="N74" s="24"/>
      <c r="O74" s="24">
        <f t="shared" ref="O74:O137" si="21">+N74+M74+L74</f>
        <v>0</v>
      </c>
      <c r="P74" s="24">
        <f t="shared" ref="P74:P137" si="22">+O74+K74</f>
        <v>0</v>
      </c>
      <c r="Q74" s="24"/>
      <c r="R74" s="24"/>
      <c r="S74" s="24">
        <f t="shared" ref="S74:S137" si="23">+R74+Q74</f>
        <v>0</v>
      </c>
      <c r="T74" s="24">
        <f t="shared" ref="T74:T137" si="24">+S74+P74</f>
        <v>0</v>
      </c>
    </row>
    <row r="75" spans="1:20" x14ac:dyDescent="0.2">
      <c r="A75" s="167"/>
      <c r="B75" s="35"/>
      <c r="C75" s="26" t="s">
        <v>64</v>
      </c>
      <c r="D75" s="162">
        <v>4</v>
      </c>
      <c r="E75" s="24"/>
      <c r="F75" s="24"/>
      <c r="G75" s="24"/>
      <c r="H75" s="24">
        <f t="shared" si="13"/>
        <v>0</v>
      </c>
      <c r="I75" s="24">
        <v>1.2</v>
      </c>
      <c r="J75" s="24"/>
      <c r="K75" s="24">
        <f t="shared" si="14"/>
        <v>1.2</v>
      </c>
      <c r="L75" s="24">
        <v>20</v>
      </c>
      <c r="M75" s="24">
        <v>0.52</v>
      </c>
      <c r="N75" s="24">
        <v>23.3</v>
      </c>
      <c r="O75" s="24">
        <f t="shared" si="21"/>
        <v>43.82</v>
      </c>
      <c r="P75" s="24">
        <f t="shared" si="22"/>
        <v>45.02</v>
      </c>
      <c r="Q75" s="24"/>
      <c r="R75" s="24">
        <v>2.98</v>
      </c>
      <c r="S75" s="24">
        <f t="shared" si="23"/>
        <v>2.98</v>
      </c>
      <c r="T75" s="24">
        <f t="shared" si="24"/>
        <v>48</v>
      </c>
    </row>
    <row r="76" spans="1:20" x14ac:dyDescent="0.2">
      <c r="A76" s="167"/>
      <c r="B76" s="35"/>
      <c r="C76" s="26" t="s">
        <v>79</v>
      </c>
      <c r="D76" s="162">
        <v>11</v>
      </c>
      <c r="E76" s="24"/>
      <c r="F76" s="24"/>
      <c r="G76" s="24"/>
      <c r="H76" s="24">
        <f t="shared" si="13"/>
        <v>0</v>
      </c>
      <c r="I76" s="24">
        <v>0.4</v>
      </c>
      <c r="J76" s="24"/>
      <c r="K76" s="24">
        <f t="shared" si="14"/>
        <v>0.4</v>
      </c>
      <c r="L76" s="24">
        <v>9.02</v>
      </c>
      <c r="M76" s="24">
        <v>28.18</v>
      </c>
      <c r="N76" s="24">
        <v>50.93</v>
      </c>
      <c r="O76" s="24">
        <f t="shared" si="21"/>
        <v>88.13</v>
      </c>
      <c r="P76" s="24">
        <f t="shared" si="22"/>
        <v>88.53</v>
      </c>
      <c r="Q76" s="24"/>
      <c r="R76" s="24"/>
      <c r="S76" s="24">
        <f t="shared" si="23"/>
        <v>0</v>
      </c>
      <c r="T76" s="24">
        <f t="shared" si="24"/>
        <v>88.53</v>
      </c>
    </row>
    <row r="77" spans="1:20" x14ac:dyDescent="0.2">
      <c r="A77" s="167"/>
      <c r="B77" s="35"/>
      <c r="C77" s="26" t="s">
        <v>67</v>
      </c>
      <c r="D77" s="162">
        <v>0</v>
      </c>
      <c r="E77" s="14"/>
      <c r="F77" s="24"/>
      <c r="G77" s="24"/>
      <c r="H77" s="24">
        <f t="shared" si="13"/>
        <v>0</v>
      </c>
      <c r="I77" s="24"/>
      <c r="J77" s="24"/>
      <c r="K77" s="24">
        <f t="shared" si="14"/>
        <v>0</v>
      </c>
      <c r="L77" s="24"/>
      <c r="M77" s="24"/>
      <c r="N77" s="24"/>
      <c r="O77" s="24">
        <f t="shared" si="21"/>
        <v>0</v>
      </c>
      <c r="P77" s="24">
        <f t="shared" si="22"/>
        <v>0</v>
      </c>
      <c r="Q77" s="24"/>
      <c r="R77" s="24"/>
      <c r="S77" s="24">
        <f t="shared" si="23"/>
        <v>0</v>
      </c>
      <c r="T77" s="24">
        <f t="shared" si="24"/>
        <v>0</v>
      </c>
    </row>
    <row r="78" spans="1:20" x14ac:dyDescent="0.2">
      <c r="A78" s="167"/>
      <c r="B78" s="35"/>
      <c r="C78" s="26" t="s">
        <v>78</v>
      </c>
      <c r="D78" s="162">
        <v>11</v>
      </c>
      <c r="E78" s="24"/>
      <c r="F78" s="24"/>
      <c r="G78" s="24"/>
      <c r="H78" s="24">
        <f t="shared" si="13"/>
        <v>0</v>
      </c>
      <c r="I78" s="24">
        <v>7.8</v>
      </c>
      <c r="J78" s="24">
        <v>1.5</v>
      </c>
      <c r="K78" s="24">
        <f t="shared" si="14"/>
        <v>9.3000000000000007</v>
      </c>
      <c r="L78" s="24">
        <v>116</v>
      </c>
      <c r="M78" s="24">
        <v>104.5</v>
      </c>
      <c r="N78" s="24">
        <v>61.32</v>
      </c>
      <c r="O78" s="24">
        <f t="shared" si="21"/>
        <v>281.82</v>
      </c>
      <c r="P78" s="24">
        <f t="shared" si="22"/>
        <v>291.12</v>
      </c>
      <c r="Q78" s="24"/>
      <c r="R78" s="24"/>
      <c r="S78" s="24">
        <f t="shared" si="23"/>
        <v>0</v>
      </c>
      <c r="T78" s="24">
        <f t="shared" si="24"/>
        <v>291.12</v>
      </c>
    </row>
    <row r="79" spans="1:20" x14ac:dyDescent="0.2">
      <c r="A79" s="167"/>
      <c r="B79" s="35"/>
      <c r="C79" s="26" t="s">
        <v>76</v>
      </c>
      <c r="D79" s="162">
        <v>1</v>
      </c>
      <c r="E79" s="24"/>
      <c r="F79" s="24"/>
      <c r="G79" s="24"/>
      <c r="H79" s="24">
        <f t="shared" si="13"/>
        <v>0</v>
      </c>
      <c r="I79" s="24"/>
      <c r="J79" s="24"/>
      <c r="K79" s="24">
        <f t="shared" si="14"/>
        <v>0</v>
      </c>
      <c r="L79" s="24"/>
      <c r="M79" s="24">
        <v>4</v>
      </c>
      <c r="N79" s="24">
        <v>11</v>
      </c>
      <c r="O79" s="24">
        <f t="shared" si="21"/>
        <v>15</v>
      </c>
      <c r="P79" s="24">
        <f t="shared" si="22"/>
        <v>15</v>
      </c>
      <c r="Q79" s="24"/>
      <c r="R79" s="24"/>
      <c r="S79" s="24">
        <f t="shared" si="23"/>
        <v>0</v>
      </c>
      <c r="T79" s="24">
        <f t="shared" si="24"/>
        <v>15</v>
      </c>
    </row>
    <row r="80" spans="1:20" x14ac:dyDescent="0.2">
      <c r="A80" s="167"/>
      <c r="B80" s="35"/>
      <c r="C80" s="26" t="s">
        <v>62</v>
      </c>
      <c r="D80" s="162">
        <v>5</v>
      </c>
      <c r="E80" s="24"/>
      <c r="F80" s="24"/>
      <c r="G80" s="24"/>
      <c r="H80" s="24">
        <f t="shared" si="13"/>
        <v>0</v>
      </c>
      <c r="I80" s="24"/>
      <c r="J80" s="24"/>
      <c r="K80" s="24">
        <f t="shared" si="14"/>
        <v>0</v>
      </c>
      <c r="L80" s="24"/>
      <c r="M80" s="24">
        <v>0.85</v>
      </c>
      <c r="N80" s="24">
        <v>2.5499999999999998</v>
      </c>
      <c r="O80" s="24">
        <f t="shared" si="21"/>
        <v>3.4</v>
      </c>
      <c r="P80" s="24">
        <f t="shared" si="22"/>
        <v>3.4</v>
      </c>
      <c r="Q80" s="24"/>
      <c r="R80" s="24"/>
      <c r="S80" s="24">
        <f t="shared" si="23"/>
        <v>0</v>
      </c>
      <c r="T80" s="24">
        <f t="shared" si="24"/>
        <v>3.4</v>
      </c>
    </row>
    <row r="81" spans="1:20" x14ac:dyDescent="0.2">
      <c r="A81" s="167"/>
      <c r="B81" s="35"/>
      <c r="C81" s="26" t="s">
        <v>319</v>
      </c>
      <c r="D81" s="162">
        <v>14</v>
      </c>
      <c r="E81" s="24"/>
      <c r="F81" s="24"/>
      <c r="G81" s="24"/>
      <c r="H81" s="24">
        <f t="shared" si="13"/>
        <v>0</v>
      </c>
      <c r="I81" s="24">
        <v>3.7</v>
      </c>
      <c r="J81" s="24"/>
      <c r="K81" s="24">
        <f t="shared" si="14"/>
        <v>3.7</v>
      </c>
      <c r="L81" s="24">
        <v>1.62</v>
      </c>
      <c r="M81" s="24">
        <v>4.63</v>
      </c>
      <c r="N81" s="24">
        <v>9.24</v>
      </c>
      <c r="O81" s="24">
        <f t="shared" si="21"/>
        <v>15.490000000000002</v>
      </c>
      <c r="P81" s="24">
        <f t="shared" si="22"/>
        <v>19.190000000000001</v>
      </c>
      <c r="Q81" s="24"/>
      <c r="R81" s="24">
        <v>1.51</v>
      </c>
      <c r="S81" s="24">
        <f t="shared" si="23"/>
        <v>1.51</v>
      </c>
      <c r="T81" s="24">
        <f t="shared" si="24"/>
        <v>20.700000000000003</v>
      </c>
    </row>
    <row r="82" spans="1:20" x14ac:dyDescent="0.2">
      <c r="A82" s="167"/>
      <c r="B82" s="35"/>
      <c r="C82" s="26" t="s">
        <v>320</v>
      </c>
      <c r="D82" s="162">
        <v>0</v>
      </c>
      <c r="E82" s="24"/>
      <c r="F82" s="24"/>
      <c r="G82" s="24"/>
      <c r="H82" s="24">
        <f t="shared" si="13"/>
        <v>0</v>
      </c>
      <c r="I82" s="24"/>
      <c r="J82" s="24"/>
      <c r="K82" s="24">
        <f t="shared" si="14"/>
        <v>0</v>
      </c>
      <c r="L82" s="24"/>
      <c r="M82" s="24"/>
      <c r="N82" s="24"/>
      <c r="O82" s="24">
        <f t="shared" si="21"/>
        <v>0</v>
      </c>
      <c r="P82" s="24">
        <f t="shared" si="22"/>
        <v>0</v>
      </c>
      <c r="Q82" s="24"/>
      <c r="R82" s="24"/>
      <c r="S82" s="24">
        <f t="shared" si="23"/>
        <v>0</v>
      </c>
      <c r="T82" s="24">
        <f t="shared" si="24"/>
        <v>0</v>
      </c>
    </row>
    <row r="83" spans="1:20" x14ac:dyDescent="0.2">
      <c r="A83" s="167"/>
      <c r="B83" s="35"/>
      <c r="C83" s="26" t="s">
        <v>51</v>
      </c>
      <c r="D83" s="162">
        <v>1</v>
      </c>
      <c r="E83" s="24"/>
      <c r="F83" s="24"/>
      <c r="G83" s="24"/>
      <c r="H83" s="24">
        <f t="shared" si="13"/>
        <v>0</v>
      </c>
      <c r="I83" s="24"/>
      <c r="J83" s="24"/>
      <c r="K83" s="24">
        <f t="shared" si="14"/>
        <v>0</v>
      </c>
      <c r="L83" s="24"/>
      <c r="M83" s="24">
        <v>0.4</v>
      </c>
      <c r="N83" s="24">
        <v>0.1</v>
      </c>
      <c r="O83" s="24">
        <f t="shared" si="21"/>
        <v>0.5</v>
      </c>
      <c r="P83" s="24">
        <f t="shared" si="22"/>
        <v>0.5</v>
      </c>
      <c r="Q83" s="24"/>
      <c r="R83" s="24"/>
      <c r="S83" s="24">
        <f t="shared" si="23"/>
        <v>0</v>
      </c>
      <c r="T83" s="24">
        <f t="shared" si="24"/>
        <v>0.5</v>
      </c>
    </row>
    <row r="84" spans="1:20" x14ac:dyDescent="0.2">
      <c r="A84" s="167"/>
      <c r="B84" s="35"/>
      <c r="C84" s="26" t="s">
        <v>52</v>
      </c>
      <c r="D84" s="162">
        <v>28</v>
      </c>
      <c r="E84" s="24"/>
      <c r="F84" s="24"/>
      <c r="G84" s="24"/>
      <c r="H84" s="24">
        <f t="shared" si="13"/>
        <v>0</v>
      </c>
      <c r="I84" s="24">
        <v>0.5</v>
      </c>
      <c r="J84" s="24">
        <v>0.1</v>
      </c>
      <c r="K84" s="24">
        <f t="shared" si="14"/>
        <v>0.6</v>
      </c>
      <c r="L84" s="24">
        <v>121.6</v>
      </c>
      <c r="M84" s="24">
        <v>39.15</v>
      </c>
      <c r="N84" s="24">
        <v>17.5</v>
      </c>
      <c r="O84" s="24">
        <f t="shared" si="21"/>
        <v>178.25</v>
      </c>
      <c r="P84" s="24">
        <f t="shared" si="22"/>
        <v>178.85</v>
      </c>
      <c r="Q84" s="24"/>
      <c r="R84" s="24"/>
      <c r="S84" s="24">
        <f t="shared" si="23"/>
        <v>0</v>
      </c>
      <c r="T84" s="24">
        <f t="shared" si="24"/>
        <v>178.85</v>
      </c>
    </row>
    <row r="85" spans="1:20" x14ac:dyDescent="0.2">
      <c r="A85" s="167"/>
      <c r="B85" s="35"/>
      <c r="C85" s="26" t="s">
        <v>72</v>
      </c>
      <c r="D85" s="162">
        <v>9</v>
      </c>
      <c r="E85" s="24"/>
      <c r="F85" s="24"/>
      <c r="G85" s="24"/>
      <c r="H85" s="24">
        <f t="shared" si="13"/>
        <v>0</v>
      </c>
      <c r="I85" s="24"/>
      <c r="J85" s="24"/>
      <c r="K85" s="24">
        <f t="shared" si="14"/>
        <v>0</v>
      </c>
      <c r="L85" s="24">
        <v>44.1</v>
      </c>
      <c r="M85" s="24">
        <v>95.93</v>
      </c>
      <c r="N85" s="24">
        <v>140.07</v>
      </c>
      <c r="O85" s="24">
        <f t="shared" si="21"/>
        <v>280.10000000000002</v>
      </c>
      <c r="P85" s="24">
        <f t="shared" si="22"/>
        <v>280.10000000000002</v>
      </c>
      <c r="Q85" s="24"/>
      <c r="R85" s="24">
        <v>40</v>
      </c>
      <c r="S85" s="24">
        <f t="shared" si="23"/>
        <v>40</v>
      </c>
      <c r="T85" s="24">
        <f t="shared" si="24"/>
        <v>320.10000000000002</v>
      </c>
    </row>
    <row r="86" spans="1:20" x14ac:dyDescent="0.2">
      <c r="A86" s="167"/>
      <c r="B86" s="35"/>
      <c r="C86" s="26" t="s">
        <v>71</v>
      </c>
      <c r="D86" s="162">
        <v>15</v>
      </c>
      <c r="E86" s="24"/>
      <c r="F86" s="24"/>
      <c r="G86" s="24"/>
      <c r="H86" s="24">
        <f t="shared" si="13"/>
        <v>0</v>
      </c>
      <c r="I86" s="24"/>
      <c r="J86" s="24">
        <v>2.5</v>
      </c>
      <c r="K86" s="24">
        <f t="shared" si="14"/>
        <v>2.5</v>
      </c>
      <c r="L86" s="24">
        <v>128.44999999999999</v>
      </c>
      <c r="M86" s="24">
        <v>83.98</v>
      </c>
      <c r="N86" s="24">
        <v>24.22</v>
      </c>
      <c r="O86" s="24">
        <f t="shared" si="21"/>
        <v>236.64999999999998</v>
      </c>
      <c r="P86" s="24">
        <f t="shared" si="22"/>
        <v>239.14999999999998</v>
      </c>
      <c r="Q86" s="24"/>
      <c r="R86" s="24"/>
      <c r="S86" s="24">
        <f t="shared" si="23"/>
        <v>0</v>
      </c>
      <c r="T86" s="24">
        <f t="shared" si="24"/>
        <v>239.14999999999998</v>
      </c>
    </row>
    <row r="87" spans="1:20" x14ac:dyDescent="0.2">
      <c r="A87" s="167"/>
      <c r="B87" s="85"/>
      <c r="C87" s="26" t="s">
        <v>58</v>
      </c>
      <c r="D87" s="162">
        <v>19</v>
      </c>
      <c r="E87" s="24"/>
      <c r="F87" s="24"/>
      <c r="G87" s="24"/>
      <c r="H87" s="24">
        <f t="shared" si="13"/>
        <v>0</v>
      </c>
      <c r="I87" s="24"/>
      <c r="J87" s="24"/>
      <c r="K87" s="24">
        <f t="shared" si="14"/>
        <v>0</v>
      </c>
      <c r="L87" s="24">
        <v>7.9</v>
      </c>
      <c r="M87" s="24">
        <v>37.21</v>
      </c>
      <c r="N87" s="24">
        <v>31.04</v>
      </c>
      <c r="O87" s="24">
        <f t="shared" si="21"/>
        <v>76.150000000000006</v>
      </c>
      <c r="P87" s="24">
        <f t="shared" si="22"/>
        <v>76.150000000000006</v>
      </c>
      <c r="Q87" s="24">
        <v>10</v>
      </c>
      <c r="R87" s="24"/>
      <c r="S87" s="24">
        <f t="shared" si="23"/>
        <v>10</v>
      </c>
      <c r="T87" s="24">
        <f t="shared" si="24"/>
        <v>86.15</v>
      </c>
    </row>
    <row r="88" spans="1:20" x14ac:dyDescent="0.2">
      <c r="A88" s="167"/>
      <c r="B88" s="35" t="s">
        <v>424</v>
      </c>
      <c r="C88" s="26" t="s">
        <v>80</v>
      </c>
      <c r="D88" s="162">
        <v>22</v>
      </c>
      <c r="E88" s="24"/>
      <c r="F88" s="24"/>
      <c r="G88" s="24"/>
      <c r="H88" s="24">
        <f t="shared" si="13"/>
        <v>0</v>
      </c>
      <c r="I88" s="24">
        <v>2.65</v>
      </c>
      <c r="J88" s="24">
        <v>0.3</v>
      </c>
      <c r="K88" s="24">
        <f t="shared" si="14"/>
        <v>2.9499999999999997</v>
      </c>
      <c r="L88" s="24">
        <v>40.1</v>
      </c>
      <c r="M88" s="24">
        <v>102.93</v>
      </c>
      <c r="N88" s="24">
        <v>44.22</v>
      </c>
      <c r="O88" s="24">
        <f t="shared" si="21"/>
        <v>187.25</v>
      </c>
      <c r="P88" s="24">
        <f t="shared" si="22"/>
        <v>190.2</v>
      </c>
      <c r="Q88" s="24"/>
      <c r="R88" s="24"/>
      <c r="S88" s="24">
        <f t="shared" si="23"/>
        <v>0</v>
      </c>
      <c r="T88" s="24">
        <f t="shared" si="24"/>
        <v>190.2</v>
      </c>
    </row>
    <row r="89" spans="1:20" x14ac:dyDescent="0.2">
      <c r="A89" s="167"/>
      <c r="B89" s="35"/>
      <c r="C89" s="26" t="s">
        <v>54</v>
      </c>
      <c r="D89" s="162">
        <v>4</v>
      </c>
      <c r="E89" s="24"/>
      <c r="F89" s="24"/>
      <c r="G89" s="24"/>
      <c r="H89" s="24">
        <f t="shared" si="13"/>
        <v>0</v>
      </c>
      <c r="I89" s="24">
        <v>4</v>
      </c>
      <c r="J89" s="24"/>
      <c r="K89" s="24">
        <f t="shared" si="14"/>
        <v>4</v>
      </c>
      <c r="L89" s="24">
        <v>20.100000000000001</v>
      </c>
      <c r="M89" s="24">
        <v>11.05</v>
      </c>
      <c r="N89" s="24">
        <v>17.25</v>
      </c>
      <c r="O89" s="24">
        <f t="shared" si="21"/>
        <v>48.400000000000006</v>
      </c>
      <c r="P89" s="24">
        <f t="shared" si="22"/>
        <v>52.400000000000006</v>
      </c>
      <c r="Q89" s="24"/>
      <c r="R89" s="24">
        <v>0.9</v>
      </c>
      <c r="S89" s="24">
        <f t="shared" si="23"/>
        <v>0.9</v>
      </c>
      <c r="T89" s="24">
        <f t="shared" si="24"/>
        <v>53.300000000000004</v>
      </c>
    </row>
    <row r="90" spans="1:20" x14ac:dyDescent="0.2">
      <c r="A90" s="167"/>
      <c r="B90" s="35"/>
      <c r="C90" s="26" t="s">
        <v>65</v>
      </c>
      <c r="D90" s="162">
        <v>1</v>
      </c>
      <c r="E90" s="24"/>
      <c r="F90" s="24"/>
      <c r="G90" s="24"/>
      <c r="H90" s="24">
        <f t="shared" si="13"/>
        <v>0</v>
      </c>
      <c r="I90" s="24"/>
      <c r="J90" s="24"/>
      <c r="K90" s="24">
        <f t="shared" si="14"/>
        <v>0</v>
      </c>
      <c r="L90" s="24"/>
      <c r="M90" s="24">
        <v>1.95</v>
      </c>
      <c r="N90" s="24">
        <v>0.05</v>
      </c>
      <c r="O90" s="24">
        <f t="shared" si="21"/>
        <v>2</v>
      </c>
      <c r="P90" s="24">
        <f t="shared" si="22"/>
        <v>2</v>
      </c>
      <c r="Q90" s="24"/>
      <c r="R90" s="24"/>
      <c r="S90" s="24">
        <f t="shared" si="23"/>
        <v>0</v>
      </c>
      <c r="T90" s="24">
        <f t="shared" si="24"/>
        <v>2</v>
      </c>
    </row>
    <row r="91" spans="1:20" x14ac:dyDescent="0.2">
      <c r="A91" s="167"/>
      <c r="B91" s="35"/>
      <c r="C91" s="26" t="s">
        <v>74</v>
      </c>
      <c r="D91" s="162">
        <v>0</v>
      </c>
      <c r="E91" s="24"/>
      <c r="F91" s="24"/>
      <c r="G91" s="24"/>
      <c r="H91" s="24">
        <f t="shared" si="13"/>
        <v>0</v>
      </c>
      <c r="I91" s="24"/>
      <c r="J91" s="24"/>
      <c r="K91" s="24">
        <f t="shared" si="14"/>
        <v>0</v>
      </c>
      <c r="L91" s="24"/>
      <c r="M91" s="24"/>
      <c r="N91" s="24"/>
      <c r="O91" s="24">
        <f t="shared" si="21"/>
        <v>0</v>
      </c>
      <c r="P91" s="24">
        <f t="shared" si="22"/>
        <v>0</v>
      </c>
      <c r="Q91" s="24"/>
      <c r="R91" s="24"/>
      <c r="S91" s="24">
        <f t="shared" si="23"/>
        <v>0</v>
      </c>
      <c r="T91" s="24">
        <f t="shared" si="24"/>
        <v>0</v>
      </c>
    </row>
    <row r="92" spans="1:20" x14ac:dyDescent="0.2">
      <c r="A92" s="167"/>
      <c r="B92" s="35"/>
      <c r="C92" s="26" t="s">
        <v>53</v>
      </c>
      <c r="D92" s="162">
        <v>6</v>
      </c>
      <c r="E92" s="24"/>
      <c r="F92" s="24"/>
      <c r="G92" s="24"/>
      <c r="H92" s="24">
        <f t="shared" si="13"/>
        <v>0</v>
      </c>
      <c r="I92" s="24"/>
      <c r="J92" s="24"/>
      <c r="K92" s="24">
        <f t="shared" si="14"/>
        <v>0</v>
      </c>
      <c r="L92" s="24">
        <v>3.1</v>
      </c>
      <c r="M92" s="24">
        <v>13.1</v>
      </c>
      <c r="N92" s="24">
        <v>52.7</v>
      </c>
      <c r="O92" s="24">
        <f t="shared" si="21"/>
        <v>68.899999999999991</v>
      </c>
      <c r="P92" s="24">
        <f t="shared" si="22"/>
        <v>68.899999999999991</v>
      </c>
      <c r="Q92" s="24"/>
      <c r="R92" s="24"/>
      <c r="S92" s="24">
        <f t="shared" si="23"/>
        <v>0</v>
      </c>
      <c r="T92" s="24">
        <f t="shared" si="24"/>
        <v>68.899999999999991</v>
      </c>
    </row>
    <row r="93" spans="1:20" x14ac:dyDescent="0.2">
      <c r="A93" s="167"/>
      <c r="B93" s="35"/>
      <c r="C93" s="26" t="s">
        <v>81</v>
      </c>
      <c r="D93" s="162">
        <v>5</v>
      </c>
      <c r="E93" s="24"/>
      <c r="F93" s="24"/>
      <c r="G93" s="24"/>
      <c r="H93" s="24">
        <f t="shared" si="13"/>
        <v>0</v>
      </c>
      <c r="I93" s="24"/>
      <c r="J93" s="24"/>
      <c r="K93" s="24">
        <f t="shared" si="14"/>
        <v>0</v>
      </c>
      <c r="L93" s="24">
        <v>16.100000000000001</v>
      </c>
      <c r="M93" s="24">
        <v>43.6</v>
      </c>
      <c r="N93" s="24">
        <v>29</v>
      </c>
      <c r="O93" s="24">
        <f t="shared" si="21"/>
        <v>88.699999999999989</v>
      </c>
      <c r="P93" s="24">
        <f t="shared" si="22"/>
        <v>88.699999999999989</v>
      </c>
      <c r="Q93" s="24"/>
      <c r="R93" s="24">
        <v>11.5</v>
      </c>
      <c r="S93" s="24">
        <f t="shared" si="23"/>
        <v>11.5</v>
      </c>
      <c r="T93" s="24">
        <f t="shared" si="24"/>
        <v>100.19999999999999</v>
      </c>
    </row>
    <row r="94" spans="1:20" x14ac:dyDescent="0.2">
      <c r="A94" s="167"/>
      <c r="B94" s="35"/>
      <c r="C94" s="26" t="s">
        <v>68</v>
      </c>
      <c r="D94" s="162">
        <v>0</v>
      </c>
      <c r="E94" s="24"/>
      <c r="F94" s="24"/>
      <c r="G94" s="24"/>
      <c r="H94" s="24">
        <f t="shared" si="13"/>
        <v>0</v>
      </c>
      <c r="I94" s="24"/>
      <c r="J94" s="24"/>
      <c r="K94" s="24">
        <f t="shared" si="14"/>
        <v>0</v>
      </c>
      <c r="L94" s="24"/>
      <c r="M94" s="24"/>
      <c r="N94" s="24"/>
      <c r="O94" s="24">
        <f t="shared" si="21"/>
        <v>0</v>
      </c>
      <c r="P94" s="24">
        <f t="shared" si="22"/>
        <v>0</v>
      </c>
      <c r="Q94" s="24"/>
      <c r="R94" s="24"/>
      <c r="S94" s="24">
        <f t="shared" si="23"/>
        <v>0</v>
      </c>
      <c r="T94" s="24">
        <f t="shared" si="24"/>
        <v>0</v>
      </c>
    </row>
    <row r="95" spans="1:20" x14ac:dyDescent="0.2">
      <c r="A95" s="167"/>
      <c r="B95" s="35"/>
      <c r="C95" s="26" t="s">
        <v>60</v>
      </c>
      <c r="D95" s="162">
        <v>0</v>
      </c>
      <c r="E95" s="24"/>
      <c r="F95" s="24"/>
      <c r="G95" s="24"/>
      <c r="H95" s="24">
        <f t="shared" si="13"/>
        <v>0</v>
      </c>
      <c r="I95" s="24"/>
      <c r="J95" s="24"/>
      <c r="K95" s="24">
        <f t="shared" si="14"/>
        <v>0</v>
      </c>
      <c r="L95" s="24"/>
      <c r="M95" s="24"/>
      <c r="N95" s="24"/>
      <c r="O95" s="24">
        <f t="shared" si="21"/>
        <v>0</v>
      </c>
      <c r="P95" s="24">
        <f t="shared" si="22"/>
        <v>0</v>
      </c>
      <c r="Q95" s="24"/>
      <c r="R95" s="24"/>
      <c r="S95" s="24">
        <f t="shared" si="23"/>
        <v>0</v>
      </c>
      <c r="T95" s="24">
        <f t="shared" si="24"/>
        <v>0</v>
      </c>
    </row>
    <row r="96" spans="1:20" x14ac:dyDescent="0.2">
      <c r="A96" s="167"/>
      <c r="B96" s="35"/>
      <c r="C96" s="26" t="s">
        <v>75</v>
      </c>
      <c r="D96" s="162">
        <v>2</v>
      </c>
      <c r="E96" s="24"/>
      <c r="F96" s="24"/>
      <c r="G96" s="24"/>
      <c r="H96" s="24">
        <f t="shared" si="13"/>
        <v>0</v>
      </c>
      <c r="I96" s="24"/>
      <c r="J96" s="24"/>
      <c r="K96" s="24">
        <f t="shared" si="14"/>
        <v>0</v>
      </c>
      <c r="L96" s="24"/>
      <c r="M96" s="24">
        <v>1.5</v>
      </c>
      <c r="N96" s="24">
        <v>0.6</v>
      </c>
      <c r="O96" s="24">
        <f t="shared" si="21"/>
        <v>2.1</v>
      </c>
      <c r="P96" s="24">
        <f t="shared" si="22"/>
        <v>2.1</v>
      </c>
      <c r="Q96" s="24"/>
      <c r="R96" s="24"/>
      <c r="S96" s="24">
        <f t="shared" si="23"/>
        <v>0</v>
      </c>
      <c r="T96" s="24">
        <f t="shared" si="24"/>
        <v>2.1</v>
      </c>
    </row>
    <row r="97" spans="1:20" x14ac:dyDescent="0.2">
      <c r="A97" s="167"/>
      <c r="B97" s="85"/>
      <c r="C97" s="26" t="s">
        <v>70</v>
      </c>
      <c r="D97" s="162">
        <v>1</v>
      </c>
      <c r="E97" s="24"/>
      <c r="F97" s="24"/>
      <c r="G97" s="24"/>
      <c r="H97" s="24">
        <f t="shared" si="13"/>
        <v>0</v>
      </c>
      <c r="I97" s="24">
        <v>0.5</v>
      </c>
      <c r="J97" s="24"/>
      <c r="K97" s="24">
        <f t="shared" si="14"/>
        <v>0.5</v>
      </c>
      <c r="L97" s="24"/>
      <c r="M97" s="24">
        <v>1</v>
      </c>
      <c r="N97" s="24">
        <v>0.5</v>
      </c>
      <c r="O97" s="24">
        <f t="shared" si="21"/>
        <v>1.5</v>
      </c>
      <c r="P97" s="24">
        <f t="shared" si="22"/>
        <v>2</v>
      </c>
      <c r="Q97" s="24"/>
      <c r="R97" s="24"/>
      <c r="S97" s="24">
        <f t="shared" si="23"/>
        <v>0</v>
      </c>
      <c r="T97" s="24">
        <f t="shared" si="24"/>
        <v>2</v>
      </c>
    </row>
    <row r="98" spans="1:20" x14ac:dyDescent="0.2">
      <c r="A98" s="167"/>
      <c r="B98" s="35" t="s">
        <v>425</v>
      </c>
      <c r="C98" s="26" t="s">
        <v>73</v>
      </c>
      <c r="D98" s="162">
        <v>9</v>
      </c>
      <c r="E98" s="24">
        <v>319</v>
      </c>
      <c r="F98" s="24">
        <v>180.7</v>
      </c>
      <c r="G98" s="24">
        <v>0.97</v>
      </c>
      <c r="H98" s="24">
        <f t="shared" si="13"/>
        <v>500.66999999999996</v>
      </c>
      <c r="I98" s="24">
        <v>77.599999999999994</v>
      </c>
      <c r="J98" s="24"/>
      <c r="K98" s="24">
        <f t="shared" si="14"/>
        <v>578.27</v>
      </c>
      <c r="L98" s="24">
        <v>19.100000000000001</v>
      </c>
      <c r="M98" s="24">
        <v>0.73</v>
      </c>
      <c r="N98" s="24">
        <v>1.25</v>
      </c>
      <c r="O98" s="24">
        <f t="shared" si="21"/>
        <v>21.080000000000002</v>
      </c>
      <c r="P98" s="24">
        <f t="shared" si="22"/>
        <v>599.35</v>
      </c>
      <c r="Q98" s="24"/>
      <c r="R98" s="24">
        <v>0.01</v>
      </c>
      <c r="S98" s="24">
        <f t="shared" si="23"/>
        <v>0.01</v>
      </c>
      <c r="T98" s="24">
        <f t="shared" si="24"/>
        <v>599.36</v>
      </c>
    </row>
    <row r="99" spans="1:20" x14ac:dyDescent="0.2">
      <c r="A99" s="167"/>
      <c r="B99" s="35"/>
      <c r="C99" s="26" t="s">
        <v>69</v>
      </c>
      <c r="D99" s="162">
        <v>2</v>
      </c>
      <c r="E99" s="24"/>
      <c r="F99" s="24"/>
      <c r="G99" s="24">
        <v>3</v>
      </c>
      <c r="H99" s="24">
        <f t="shared" si="13"/>
        <v>3</v>
      </c>
      <c r="I99" s="24">
        <v>1</v>
      </c>
      <c r="J99" s="24"/>
      <c r="K99" s="24">
        <f t="shared" si="14"/>
        <v>4</v>
      </c>
      <c r="L99" s="24"/>
      <c r="M99" s="24">
        <v>1</v>
      </c>
      <c r="N99" s="24">
        <v>1.5</v>
      </c>
      <c r="O99" s="24">
        <f t="shared" si="21"/>
        <v>2.5</v>
      </c>
      <c r="P99" s="24">
        <f t="shared" si="22"/>
        <v>6.5</v>
      </c>
      <c r="Q99" s="24">
        <v>5.5</v>
      </c>
      <c r="R99" s="24"/>
      <c r="S99" s="24">
        <f t="shared" si="23"/>
        <v>5.5</v>
      </c>
      <c r="T99" s="24">
        <f t="shared" si="24"/>
        <v>12</v>
      </c>
    </row>
    <row r="100" spans="1:20" x14ac:dyDescent="0.2">
      <c r="A100" s="167"/>
      <c r="B100" s="35"/>
      <c r="C100" s="26" t="s">
        <v>63</v>
      </c>
      <c r="D100" s="162">
        <v>8</v>
      </c>
      <c r="E100" s="24">
        <v>375</v>
      </c>
      <c r="F100" s="24">
        <v>100</v>
      </c>
      <c r="G100" s="24">
        <v>250</v>
      </c>
      <c r="H100" s="24">
        <f t="shared" si="13"/>
        <v>725</v>
      </c>
      <c r="I100" s="24">
        <v>886</v>
      </c>
      <c r="J100" s="24"/>
      <c r="K100" s="24">
        <f t="shared" si="14"/>
        <v>1611</v>
      </c>
      <c r="L100" s="24">
        <v>4</v>
      </c>
      <c r="M100" s="24">
        <v>31.47</v>
      </c>
      <c r="N100" s="24">
        <v>93.53</v>
      </c>
      <c r="O100" s="24">
        <f t="shared" si="21"/>
        <v>129</v>
      </c>
      <c r="P100" s="24">
        <f t="shared" si="22"/>
        <v>1740</v>
      </c>
      <c r="Q100" s="24"/>
      <c r="R100" s="24">
        <v>0.2</v>
      </c>
      <c r="S100" s="24">
        <f t="shared" si="23"/>
        <v>0.2</v>
      </c>
      <c r="T100" s="24">
        <f t="shared" si="24"/>
        <v>1740.2</v>
      </c>
    </row>
    <row r="101" spans="1:20" x14ac:dyDescent="0.2">
      <c r="A101" s="167"/>
      <c r="B101" s="35"/>
      <c r="C101" s="26" t="s">
        <v>59</v>
      </c>
      <c r="D101" s="162">
        <v>4</v>
      </c>
      <c r="E101" s="24">
        <v>0.1</v>
      </c>
      <c r="F101" s="24"/>
      <c r="G101" s="24"/>
      <c r="H101" s="24">
        <f t="shared" si="13"/>
        <v>0.1</v>
      </c>
      <c r="I101" s="24">
        <v>27</v>
      </c>
      <c r="J101" s="24"/>
      <c r="K101" s="24">
        <f t="shared" si="14"/>
        <v>27.1</v>
      </c>
      <c r="L101" s="24">
        <v>12</v>
      </c>
      <c r="M101" s="24">
        <v>34.1</v>
      </c>
      <c r="N101" s="24">
        <v>84.25</v>
      </c>
      <c r="O101" s="24">
        <f t="shared" si="21"/>
        <v>130.35</v>
      </c>
      <c r="P101" s="24">
        <f t="shared" si="22"/>
        <v>157.44999999999999</v>
      </c>
      <c r="Q101" s="24">
        <v>23</v>
      </c>
      <c r="R101" s="24">
        <v>0.1</v>
      </c>
      <c r="S101" s="24">
        <f t="shared" si="23"/>
        <v>23.1</v>
      </c>
      <c r="T101" s="24">
        <f t="shared" si="24"/>
        <v>180.54999999999998</v>
      </c>
    </row>
    <row r="102" spans="1:20" x14ac:dyDescent="0.2">
      <c r="A102" s="167"/>
      <c r="B102" s="35"/>
      <c r="C102" s="26" t="s">
        <v>57</v>
      </c>
      <c r="D102" s="162">
        <v>5</v>
      </c>
      <c r="E102" s="24">
        <v>1</v>
      </c>
      <c r="F102" s="24"/>
      <c r="G102" s="24"/>
      <c r="H102" s="24">
        <f t="shared" si="13"/>
        <v>1</v>
      </c>
      <c r="I102" s="24">
        <v>1.9</v>
      </c>
      <c r="J102" s="24">
        <v>1</v>
      </c>
      <c r="K102" s="24">
        <f t="shared" si="14"/>
        <v>3.9</v>
      </c>
      <c r="L102" s="24"/>
      <c r="M102" s="24">
        <v>2.1</v>
      </c>
      <c r="N102" s="24">
        <v>1.6</v>
      </c>
      <c r="O102" s="24">
        <f t="shared" si="21"/>
        <v>3.7</v>
      </c>
      <c r="P102" s="24">
        <f t="shared" si="22"/>
        <v>7.6</v>
      </c>
      <c r="Q102" s="24"/>
      <c r="R102" s="24"/>
      <c r="S102" s="24">
        <f t="shared" si="23"/>
        <v>0</v>
      </c>
      <c r="T102" s="24">
        <f t="shared" si="24"/>
        <v>7.6</v>
      </c>
    </row>
    <row r="103" spans="1:20" x14ac:dyDescent="0.2">
      <c r="A103" s="167"/>
      <c r="B103" s="35"/>
      <c r="C103" s="165" t="s">
        <v>66</v>
      </c>
      <c r="D103" s="160">
        <v>4</v>
      </c>
      <c r="E103" s="25"/>
      <c r="F103" s="25"/>
      <c r="G103" s="25"/>
      <c r="H103" s="25">
        <f t="shared" si="13"/>
        <v>0</v>
      </c>
      <c r="I103" s="25">
        <v>1.2</v>
      </c>
      <c r="J103" s="25"/>
      <c r="K103" s="25">
        <f t="shared" si="14"/>
        <v>1.2</v>
      </c>
      <c r="L103" s="25">
        <v>4.0999999999999996</v>
      </c>
      <c r="M103" s="25">
        <v>7.3</v>
      </c>
      <c r="N103" s="25">
        <v>8.6999999999999993</v>
      </c>
      <c r="O103" s="25">
        <f t="shared" si="21"/>
        <v>20.100000000000001</v>
      </c>
      <c r="P103" s="25">
        <f t="shared" si="22"/>
        <v>21.3</v>
      </c>
      <c r="Q103" s="25"/>
      <c r="R103" s="25"/>
      <c r="S103" s="25">
        <f t="shared" si="23"/>
        <v>0</v>
      </c>
      <c r="T103" s="25">
        <f t="shared" si="24"/>
        <v>21.3</v>
      </c>
    </row>
    <row r="104" spans="1:20" ht="15" x14ac:dyDescent="0.25">
      <c r="A104" s="230" t="s">
        <v>0</v>
      </c>
      <c r="B104" s="231"/>
      <c r="C104" s="232" t="s">
        <v>0</v>
      </c>
      <c r="D104" s="53">
        <v>215</v>
      </c>
      <c r="E104" s="54">
        <v>695.1</v>
      </c>
      <c r="F104" s="54">
        <v>280.7</v>
      </c>
      <c r="G104" s="54">
        <v>253.97</v>
      </c>
      <c r="H104" s="54">
        <f t="shared" si="13"/>
        <v>1229.77</v>
      </c>
      <c r="I104" s="54">
        <v>1016.15</v>
      </c>
      <c r="J104" s="54">
        <v>6.9</v>
      </c>
      <c r="K104" s="54">
        <f t="shared" si="14"/>
        <v>2252.8199999999997</v>
      </c>
      <c r="L104" s="54">
        <v>576.80999999999995</v>
      </c>
      <c r="M104" s="54">
        <v>661.69</v>
      </c>
      <c r="N104" s="54">
        <v>714.89</v>
      </c>
      <c r="O104" s="54">
        <f t="shared" si="21"/>
        <v>1953.3899999999999</v>
      </c>
      <c r="P104" s="54">
        <f t="shared" si="22"/>
        <v>4206.2099999999991</v>
      </c>
      <c r="Q104" s="54">
        <v>38.5</v>
      </c>
      <c r="R104" s="54">
        <v>57.5</v>
      </c>
      <c r="S104" s="54">
        <f t="shared" si="23"/>
        <v>96</v>
      </c>
      <c r="T104" s="55">
        <f t="shared" si="24"/>
        <v>4302.2099999999991</v>
      </c>
    </row>
    <row r="105" spans="1:20" x14ac:dyDescent="0.2">
      <c r="A105" s="172" t="s">
        <v>6</v>
      </c>
      <c r="B105" s="70" t="s">
        <v>86</v>
      </c>
      <c r="C105" s="161" t="s">
        <v>86</v>
      </c>
      <c r="D105" s="153">
        <v>15</v>
      </c>
      <c r="E105" s="154"/>
      <c r="F105" s="154"/>
      <c r="G105" s="154"/>
      <c r="H105" s="154">
        <f t="shared" si="13"/>
        <v>0</v>
      </c>
      <c r="I105" s="154">
        <v>7</v>
      </c>
      <c r="J105" s="154"/>
      <c r="K105" s="154">
        <f t="shared" si="14"/>
        <v>7</v>
      </c>
      <c r="L105" s="154">
        <v>19.100000000000001</v>
      </c>
      <c r="M105" s="154">
        <v>76.25</v>
      </c>
      <c r="N105" s="154">
        <v>14.55</v>
      </c>
      <c r="O105" s="154">
        <f t="shared" si="21"/>
        <v>109.9</v>
      </c>
      <c r="P105" s="154">
        <f t="shared" si="22"/>
        <v>116.9</v>
      </c>
      <c r="Q105" s="154"/>
      <c r="R105" s="154">
        <v>1</v>
      </c>
      <c r="S105" s="154">
        <f t="shared" si="23"/>
        <v>1</v>
      </c>
      <c r="T105" s="154">
        <f t="shared" si="24"/>
        <v>117.9</v>
      </c>
    </row>
    <row r="106" spans="1:20" x14ac:dyDescent="0.2">
      <c r="A106" s="119"/>
      <c r="B106" s="71"/>
      <c r="C106" s="26" t="s">
        <v>272</v>
      </c>
      <c r="D106" s="162">
        <v>5</v>
      </c>
      <c r="E106" s="24"/>
      <c r="F106" s="24"/>
      <c r="G106" s="24"/>
      <c r="H106" s="24">
        <f t="shared" si="13"/>
        <v>0</v>
      </c>
      <c r="I106" s="24">
        <v>4</v>
      </c>
      <c r="J106" s="24"/>
      <c r="K106" s="24">
        <f t="shared" si="14"/>
        <v>4</v>
      </c>
      <c r="L106" s="24"/>
      <c r="M106" s="24">
        <v>10.5</v>
      </c>
      <c r="N106" s="24">
        <v>12.5</v>
      </c>
      <c r="O106" s="24">
        <f t="shared" si="21"/>
        <v>23</v>
      </c>
      <c r="P106" s="24">
        <f t="shared" si="22"/>
        <v>27</v>
      </c>
      <c r="Q106" s="24"/>
      <c r="R106" s="24"/>
      <c r="S106" s="24">
        <f t="shared" si="23"/>
        <v>0</v>
      </c>
      <c r="T106" s="24">
        <f t="shared" si="24"/>
        <v>27</v>
      </c>
    </row>
    <row r="107" spans="1:20" x14ac:dyDescent="0.2">
      <c r="A107" s="119"/>
      <c r="B107" s="71"/>
      <c r="C107" s="26" t="s">
        <v>101</v>
      </c>
      <c r="D107" s="162">
        <v>20</v>
      </c>
      <c r="E107" s="24"/>
      <c r="F107" s="24"/>
      <c r="G107" s="24"/>
      <c r="H107" s="24">
        <f t="shared" ref="H107:H172" si="25">+G107+F107+E107</f>
        <v>0</v>
      </c>
      <c r="I107" s="24">
        <v>31.4</v>
      </c>
      <c r="J107" s="24"/>
      <c r="K107" s="24">
        <f t="shared" ref="K107:K172" si="26">+J107+I107+H107</f>
        <v>31.4</v>
      </c>
      <c r="L107" s="24">
        <v>770.2</v>
      </c>
      <c r="M107" s="24">
        <v>395.55</v>
      </c>
      <c r="N107" s="24">
        <v>400.12</v>
      </c>
      <c r="O107" s="24">
        <f t="shared" si="21"/>
        <v>1565.8700000000001</v>
      </c>
      <c r="P107" s="24">
        <f t="shared" si="22"/>
        <v>1597.2700000000002</v>
      </c>
      <c r="Q107" s="24"/>
      <c r="R107" s="24">
        <v>8.1999999999999993</v>
      </c>
      <c r="S107" s="24">
        <f t="shared" si="23"/>
        <v>8.1999999999999993</v>
      </c>
      <c r="T107" s="24">
        <f t="shared" si="24"/>
        <v>1605.4700000000003</v>
      </c>
    </row>
    <row r="108" spans="1:20" x14ac:dyDescent="0.2">
      <c r="A108" s="119"/>
      <c r="B108" s="71"/>
      <c r="C108" s="26" t="s">
        <v>106</v>
      </c>
      <c r="D108" s="162">
        <v>6</v>
      </c>
      <c r="E108" s="24">
        <v>0.5</v>
      </c>
      <c r="F108" s="24"/>
      <c r="G108" s="24"/>
      <c r="H108" s="24">
        <f t="shared" si="25"/>
        <v>0.5</v>
      </c>
      <c r="I108" s="24">
        <v>0.1</v>
      </c>
      <c r="J108" s="24"/>
      <c r="K108" s="24">
        <f t="shared" si="26"/>
        <v>0.6</v>
      </c>
      <c r="L108" s="24">
        <v>0.06</v>
      </c>
      <c r="M108" s="24">
        <v>4.7300000000000004</v>
      </c>
      <c r="N108" s="24">
        <v>6.33</v>
      </c>
      <c r="O108" s="24">
        <f t="shared" si="21"/>
        <v>11.120000000000001</v>
      </c>
      <c r="P108" s="24">
        <f t="shared" si="22"/>
        <v>11.72</v>
      </c>
      <c r="Q108" s="24"/>
      <c r="R108" s="24"/>
      <c r="S108" s="24">
        <f t="shared" si="23"/>
        <v>0</v>
      </c>
      <c r="T108" s="24">
        <f t="shared" si="24"/>
        <v>11.72</v>
      </c>
    </row>
    <row r="109" spans="1:20" x14ac:dyDescent="0.2">
      <c r="A109" s="119"/>
      <c r="B109" s="71"/>
      <c r="C109" s="26" t="s">
        <v>107</v>
      </c>
      <c r="D109" s="162">
        <v>16</v>
      </c>
      <c r="E109" s="24">
        <v>2.5499999999999998</v>
      </c>
      <c r="F109" s="24">
        <v>11.1</v>
      </c>
      <c r="G109" s="24">
        <v>4.5599999999999996</v>
      </c>
      <c r="H109" s="24">
        <f t="shared" si="25"/>
        <v>18.21</v>
      </c>
      <c r="I109" s="24">
        <v>3.5</v>
      </c>
      <c r="J109" s="24"/>
      <c r="K109" s="24">
        <f t="shared" si="26"/>
        <v>21.71</v>
      </c>
      <c r="L109" s="24"/>
      <c r="M109" s="24">
        <v>1.9</v>
      </c>
      <c r="N109" s="24">
        <v>4.1500000000000004</v>
      </c>
      <c r="O109" s="24">
        <f t="shared" si="21"/>
        <v>6.0500000000000007</v>
      </c>
      <c r="P109" s="24">
        <f t="shared" si="22"/>
        <v>27.76</v>
      </c>
      <c r="Q109" s="24"/>
      <c r="R109" s="24">
        <v>8.3000000000000007</v>
      </c>
      <c r="S109" s="24">
        <f t="shared" si="23"/>
        <v>8.3000000000000007</v>
      </c>
      <c r="T109" s="24">
        <f t="shared" si="24"/>
        <v>36.06</v>
      </c>
    </row>
    <row r="110" spans="1:20" x14ac:dyDescent="0.2">
      <c r="A110" s="119"/>
      <c r="B110" s="71"/>
      <c r="C110" s="26" t="s">
        <v>90</v>
      </c>
      <c r="D110" s="162">
        <v>1</v>
      </c>
      <c r="E110" s="24"/>
      <c r="F110" s="24"/>
      <c r="G110" s="24"/>
      <c r="H110" s="24">
        <f t="shared" si="25"/>
        <v>0</v>
      </c>
      <c r="I110" s="24">
        <v>0.01</v>
      </c>
      <c r="J110" s="24"/>
      <c r="K110" s="24">
        <f t="shared" si="26"/>
        <v>0.01</v>
      </c>
      <c r="L110" s="24"/>
      <c r="M110" s="24"/>
      <c r="N110" s="24"/>
      <c r="O110" s="24">
        <f t="shared" si="21"/>
        <v>0</v>
      </c>
      <c r="P110" s="24">
        <f t="shared" si="22"/>
        <v>0.01</v>
      </c>
      <c r="Q110" s="24"/>
      <c r="R110" s="24"/>
      <c r="S110" s="24">
        <f t="shared" si="23"/>
        <v>0</v>
      </c>
      <c r="T110" s="24">
        <f t="shared" si="24"/>
        <v>0.01</v>
      </c>
    </row>
    <row r="111" spans="1:20" x14ac:dyDescent="0.2">
      <c r="A111" s="119"/>
      <c r="B111" s="71"/>
      <c r="C111" s="26" t="s">
        <v>89</v>
      </c>
      <c r="D111" s="162">
        <v>2</v>
      </c>
      <c r="E111" s="24"/>
      <c r="F111" s="24"/>
      <c r="G111" s="24"/>
      <c r="H111" s="24">
        <f t="shared" si="25"/>
        <v>0</v>
      </c>
      <c r="I111" s="24"/>
      <c r="J111" s="24"/>
      <c r="K111" s="24">
        <f t="shared" si="26"/>
        <v>0</v>
      </c>
      <c r="L111" s="24"/>
      <c r="M111" s="24">
        <v>0.3</v>
      </c>
      <c r="N111" s="24">
        <v>0.8</v>
      </c>
      <c r="O111" s="24">
        <f t="shared" si="21"/>
        <v>1.1000000000000001</v>
      </c>
      <c r="P111" s="24">
        <f t="shared" si="22"/>
        <v>1.1000000000000001</v>
      </c>
      <c r="Q111" s="24"/>
      <c r="R111" s="24"/>
      <c r="S111" s="24">
        <f t="shared" si="23"/>
        <v>0</v>
      </c>
      <c r="T111" s="24">
        <f t="shared" si="24"/>
        <v>1.1000000000000001</v>
      </c>
    </row>
    <row r="112" spans="1:20" x14ac:dyDescent="0.2">
      <c r="A112" s="119"/>
      <c r="B112" s="71"/>
      <c r="C112" s="26" t="s">
        <v>94</v>
      </c>
      <c r="D112" s="162">
        <v>10</v>
      </c>
      <c r="E112" s="24"/>
      <c r="F112" s="24">
        <v>454</v>
      </c>
      <c r="G112" s="24">
        <v>47</v>
      </c>
      <c r="H112" s="24">
        <f t="shared" si="25"/>
        <v>501</v>
      </c>
      <c r="I112" s="24">
        <v>11.5</v>
      </c>
      <c r="J112" s="24"/>
      <c r="K112" s="24">
        <f t="shared" si="26"/>
        <v>512.5</v>
      </c>
      <c r="L112" s="24">
        <v>1558.15</v>
      </c>
      <c r="M112" s="24">
        <v>451.9</v>
      </c>
      <c r="N112" s="24">
        <v>353.8</v>
      </c>
      <c r="O112" s="24">
        <f t="shared" si="21"/>
        <v>2363.8500000000004</v>
      </c>
      <c r="P112" s="24">
        <f t="shared" si="22"/>
        <v>2876.3500000000004</v>
      </c>
      <c r="Q112" s="24"/>
      <c r="R112" s="24"/>
      <c r="S112" s="24">
        <f t="shared" si="23"/>
        <v>0</v>
      </c>
      <c r="T112" s="24">
        <f t="shared" si="24"/>
        <v>2876.3500000000004</v>
      </c>
    </row>
    <row r="113" spans="1:20" x14ac:dyDescent="0.2">
      <c r="A113" s="119"/>
      <c r="B113" s="87"/>
      <c r="C113" s="26" t="s">
        <v>102</v>
      </c>
      <c r="D113" s="162">
        <v>4</v>
      </c>
      <c r="E113" s="24"/>
      <c r="F113" s="24"/>
      <c r="G113" s="24"/>
      <c r="H113" s="24">
        <f t="shared" si="25"/>
        <v>0</v>
      </c>
      <c r="I113" s="24"/>
      <c r="J113" s="24"/>
      <c r="K113" s="24">
        <f t="shared" si="26"/>
        <v>0</v>
      </c>
      <c r="L113" s="24"/>
      <c r="M113" s="24">
        <v>0.05</v>
      </c>
      <c r="N113" s="24">
        <v>1.45</v>
      </c>
      <c r="O113" s="24">
        <f t="shared" si="21"/>
        <v>1.5</v>
      </c>
      <c r="P113" s="24">
        <f t="shared" si="22"/>
        <v>1.5</v>
      </c>
      <c r="Q113" s="24">
        <v>0.8</v>
      </c>
      <c r="R113" s="24">
        <v>3</v>
      </c>
      <c r="S113" s="24">
        <f t="shared" si="23"/>
        <v>3.8</v>
      </c>
      <c r="T113" s="24">
        <f t="shared" si="24"/>
        <v>5.3</v>
      </c>
    </row>
    <row r="114" spans="1:20" x14ac:dyDescent="0.2">
      <c r="A114" s="119"/>
      <c r="B114" s="71" t="s">
        <v>105</v>
      </c>
      <c r="C114" s="26" t="s">
        <v>105</v>
      </c>
      <c r="D114" s="162">
        <v>25</v>
      </c>
      <c r="E114" s="24"/>
      <c r="F114" s="24"/>
      <c r="G114" s="24">
        <v>0.2</v>
      </c>
      <c r="H114" s="24">
        <f t="shared" si="25"/>
        <v>0.2</v>
      </c>
      <c r="I114" s="24">
        <v>4.2300000000000004</v>
      </c>
      <c r="J114" s="24"/>
      <c r="K114" s="24">
        <f t="shared" si="26"/>
        <v>4.4300000000000006</v>
      </c>
      <c r="L114" s="24"/>
      <c r="M114" s="24">
        <v>7.22</v>
      </c>
      <c r="N114" s="24">
        <v>10.210000000000001</v>
      </c>
      <c r="O114" s="24">
        <f t="shared" si="21"/>
        <v>17.43</v>
      </c>
      <c r="P114" s="24">
        <f t="shared" si="22"/>
        <v>21.86</v>
      </c>
      <c r="Q114" s="24"/>
      <c r="R114" s="24"/>
      <c r="S114" s="24">
        <f t="shared" si="23"/>
        <v>0</v>
      </c>
      <c r="T114" s="24">
        <f t="shared" si="24"/>
        <v>21.86</v>
      </c>
    </row>
    <row r="115" spans="1:20" x14ac:dyDescent="0.2">
      <c r="A115" s="119"/>
      <c r="B115" s="71"/>
      <c r="C115" s="26" t="s">
        <v>103</v>
      </c>
      <c r="D115" s="162">
        <v>17</v>
      </c>
      <c r="E115" s="24"/>
      <c r="F115" s="24"/>
      <c r="G115" s="24"/>
      <c r="H115" s="24">
        <f t="shared" si="25"/>
        <v>0</v>
      </c>
      <c r="I115" s="24">
        <v>1.5</v>
      </c>
      <c r="J115" s="24"/>
      <c r="K115" s="24">
        <f t="shared" si="26"/>
        <v>1.5</v>
      </c>
      <c r="L115" s="24">
        <v>125</v>
      </c>
      <c r="M115" s="24">
        <v>47.4</v>
      </c>
      <c r="N115" s="24">
        <v>54.06</v>
      </c>
      <c r="O115" s="24">
        <f t="shared" si="21"/>
        <v>226.46</v>
      </c>
      <c r="P115" s="24">
        <f t="shared" si="22"/>
        <v>227.96</v>
      </c>
      <c r="Q115" s="24"/>
      <c r="R115" s="24">
        <v>0.5</v>
      </c>
      <c r="S115" s="24">
        <f t="shared" si="23"/>
        <v>0.5</v>
      </c>
      <c r="T115" s="24">
        <f t="shared" si="24"/>
        <v>228.46</v>
      </c>
    </row>
    <row r="116" spans="1:20" x14ac:dyDescent="0.2">
      <c r="A116" s="119"/>
      <c r="B116" s="71"/>
      <c r="C116" s="26" t="s">
        <v>96</v>
      </c>
      <c r="D116" s="162">
        <v>5</v>
      </c>
      <c r="E116" s="24">
        <v>0.2</v>
      </c>
      <c r="F116" s="24"/>
      <c r="G116" s="24"/>
      <c r="H116" s="24">
        <f t="shared" si="25"/>
        <v>0.2</v>
      </c>
      <c r="I116" s="24"/>
      <c r="J116" s="24"/>
      <c r="K116" s="24">
        <f t="shared" si="26"/>
        <v>0.2</v>
      </c>
      <c r="L116" s="24">
        <v>7</v>
      </c>
      <c r="M116" s="24">
        <v>5.3</v>
      </c>
      <c r="N116" s="24">
        <v>9</v>
      </c>
      <c r="O116" s="24">
        <f t="shared" si="21"/>
        <v>21.3</v>
      </c>
      <c r="P116" s="24">
        <f t="shared" si="22"/>
        <v>21.5</v>
      </c>
      <c r="Q116" s="24"/>
      <c r="R116" s="24"/>
      <c r="S116" s="24">
        <f t="shared" si="23"/>
        <v>0</v>
      </c>
      <c r="T116" s="24">
        <f t="shared" si="24"/>
        <v>21.5</v>
      </c>
    </row>
    <row r="117" spans="1:20" x14ac:dyDescent="0.2">
      <c r="A117" s="119"/>
      <c r="B117" s="71"/>
      <c r="C117" s="26" t="s">
        <v>100</v>
      </c>
      <c r="D117" s="162">
        <v>7</v>
      </c>
      <c r="E117" s="24"/>
      <c r="F117" s="24"/>
      <c r="G117" s="24"/>
      <c r="H117" s="24">
        <f t="shared" si="25"/>
        <v>0</v>
      </c>
      <c r="I117" s="24">
        <v>2</v>
      </c>
      <c r="J117" s="24"/>
      <c r="K117" s="24">
        <f t="shared" si="26"/>
        <v>2</v>
      </c>
      <c r="L117" s="24"/>
      <c r="M117" s="24">
        <v>5.32</v>
      </c>
      <c r="N117" s="24">
        <v>4.93</v>
      </c>
      <c r="O117" s="24">
        <f t="shared" si="21"/>
        <v>10.25</v>
      </c>
      <c r="P117" s="24">
        <f t="shared" si="22"/>
        <v>12.25</v>
      </c>
      <c r="Q117" s="24"/>
      <c r="R117" s="24">
        <v>4</v>
      </c>
      <c r="S117" s="24">
        <f t="shared" si="23"/>
        <v>4</v>
      </c>
      <c r="T117" s="24">
        <f t="shared" si="24"/>
        <v>16.25</v>
      </c>
    </row>
    <row r="118" spans="1:20" x14ac:dyDescent="0.2">
      <c r="A118" s="119"/>
      <c r="B118" s="71"/>
      <c r="C118" s="26" t="s">
        <v>98</v>
      </c>
      <c r="D118" s="162">
        <v>10</v>
      </c>
      <c r="E118" s="24">
        <v>74.5</v>
      </c>
      <c r="F118" s="24">
        <v>177</v>
      </c>
      <c r="G118" s="24"/>
      <c r="H118" s="24">
        <f t="shared" si="25"/>
        <v>251.5</v>
      </c>
      <c r="I118" s="24">
        <v>11.5</v>
      </c>
      <c r="J118" s="24"/>
      <c r="K118" s="24">
        <f t="shared" si="26"/>
        <v>263</v>
      </c>
      <c r="L118" s="24">
        <v>36</v>
      </c>
      <c r="M118" s="24">
        <v>159.88999999999999</v>
      </c>
      <c r="N118" s="24">
        <v>89.21</v>
      </c>
      <c r="O118" s="24">
        <f t="shared" si="21"/>
        <v>285.09999999999997</v>
      </c>
      <c r="P118" s="24">
        <f t="shared" si="22"/>
        <v>548.09999999999991</v>
      </c>
      <c r="Q118" s="24">
        <v>4</v>
      </c>
      <c r="R118" s="24">
        <v>10</v>
      </c>
      <c r="S118" s="24">
        <f t="shared" si="23"/>
        <v>14</v>
      </c>
      <c r="T118" s="24">
        <f t="shared" si="24"/>
        <v>562.09999999999991</v>
      </c>
    </row>
    <row r="119" spans="1:20" x14ac:dyDescent="0.2">
      <c r="A119" s="119"/>
      <c r="B119" s="71"/>
      <c r="C119" s="26" t="s">
        <v>93</v>
      </c>
      <c r="D119" s="162">
        <v>10</v>
      </c>
      <c r="E119" s="24"/>
      <c r="F119" s="24"/>
      <c r="G119" s="24"/>
      <c r="H119" s="24">
        <f t="shared" si="25"/>
        <v>0</v>
      </c>
      <c r="I119" s="24">
        <v>1</v>
      </c>
      <c r="J119" s="24"/>
      <c r="K119" s="24">
        <f t="shared" si="26"/>
        <v>1</v>
      </c>
      <c r="L119" s="24"/>
      <c r="M119" s="24">
        <v>3.92</v>
      </c>
      <c r="N119" s="24">
        <v>11.05</v>
      </c>
      <c r="O119" s="24">
        <f t="shared" si="21"/>
        <v>14.97</v>
      </c>
      <c r="P119" s="24">
        <f t="shared" si="22"/>
        <v>15.97</v>
      </c>
      <c r="Q119" s="24">
        <v>0.3</v>
      </c>
      <c r="R119" s="24">
        <v>1</v>
      </c>
      <c r="S119" s="24">
        <f t="shared" si="23"/>
        <v>1.3</v>
      </c>
      <c r="T119" s="24">
        <f t="shared" si="24"/>
        <v>17.27</v>
      </c>
    </row>
    <row r="120" spans="1:20" x14ac:dyDescent="0.2">
      <c r="A120" s="119"/>
      <c r="B120" s="71"/>
      <c r="C120" s="26" t="s">
        <v>85</v>
      </c>
      <c r="D120" s="162">
        <v>1</v>
      </c>
      <c r="E120" s="24">
        <v>60</v>
      </c>
      <c r="F120" s="24"/>
      <c r="G120" s="24"/>
      <c r="H120" s="24">
        <f t="shared" si="25"/>
        <v>60</v>
      </c>
      <c r="I120" s="24"/>
      <c r="J120" s="24"/>
      <c r="K120" s="24">
        <f t="shared" si="26"/>
        <v>60</v>
      </c>
      <c r="L120" s="24"/>
      <c r="M120" s="24">
        <v>10</v>
      </c>
      <c r="N120" s="24">
        <v>10</v>
      </c>
      <c r="O120" s="24">
        <f t="shared" si="21"/>
        <v>20</v>
      </c>
      <c r="P120" s="24">
        <f t="shared" si="22"/>
        <v>80</v>
      </c>
      <c r="Q120" s="24"/>
      <c r="R120" s="24"/>
      <c r="S120" s="24">
        <f t="shared" si="23"/>
        <v>0</v>
      </c>
      <c r="T120" s="24">
        <f t="shared" si="24"/>
        <v>80</v>
      </c>
    </row>
    <row r="121" spans="1:20" x14ac:dyDescent="0.2">
      <c r="A121" s="119"/>
      <c r="B121" s="71"/>
      <c r="C121" s="26" t="s">
        <v>84</v>
      </c>
      <c r="D121" s="162">
        <v>10</v>
      </c>
      <c r="E121" s="24"/>
      <c r="F121" s="24">
        <v>3.6</v>
      </c>
      <c r="G121" s="24">
        <v>5</v>
      </c>
      <c r="H121" s="24">
        <f t="shared" si="25"/>
        <v>8.6</v>
      </c>
      <c r="I121" s="24">
        <v>13.2</v>
      </c>
      <c r="J121" s="24"/>
      <c r="K121" s="24">
        <f t="shared" si="26"/>
        <v>21.799999999999997</v>
      </c>
      <c r="L121" s="24">
        <v>0.05</v>
      </c>
      <c r="M121" s="24">
        <v>8</v>
      </c>
      <c r="N121" s="24">
        <v>18.86</v>
      </c>
      <c r="O121" s="24">
        <f t="shared" si="21"/>
        <v>26.91</v>
      </c>
      <c r="P121" s="24">
        <f t="shared" si="22"/>
        <v>48.709999999999994</v>
      </c>
      <c r="Q121" s="24"/>
      <c r="R121" s="24">
        <v>4</v>
      </c>
      <c r="S121" s="24">
        <f t="shared" si="23"/>
        <v>4</v>
      </c>
      <c r="T121" s="24">
        <f t="shared" si="24"/>
        <v>52.709999999999994</v>
      </c>
    </row>
    <row r="122" spans="1:20" x14ac:dyDescent="0.2">
      <c r="A122" s="119"/>
      <c r="B122" s="71"/>
      <c r="C122" s="26" t="s">
        <v>88</v>
      </c>
      <c r="D122" s="162">
        <v>2</v>
      </c>
      <c r="E122" s="24"/>
      <c r="F122" s="24">
        <v>30</v>
      </c>
      <c r="G122" s="24">
        <v>30.2</v>
      </c>
      <c r="H122" s="24">
        <f t="shared" si="25"/>
        <v>60.2</v>
      </c>
      <c r="I122" s="24"/>
      <c r="J122" s="24"/>
      <c r="K122" s="24">
        <f t="shared" si="26"/>
        <v>60.2</v>
      </c>
      <c r="L122" s="24"/>
      <c r="M122" s="24"/>
      <c r="N122" s="24"/>
      <c r="O122" s="24">
        <f t="shared" si="21"/>
        <v>0</v>
      </c>
      <c r="P122" s="24">
        <f t="shared" si="22"/>
        <v>60.2</v>
      </c>
      <c r="Q122" s="24"/>
      <c r="R122" s="24">
        <v>50.8</v>
      </c>
      <c r="S122" s="24">
        <f t="shared" si="23"/>
        <v>50.8</v>
      </c>
      <c r="T122" s="24">
        <f t="shared" si="24"/>
        <v>111</v>
      </c>
    </row>
    <row r="123" spans="1:20" x14ac:dyDescent="0.2">
      <c r="A123" s="119"/>
      <c r="B123" s="87"/>
      <c r="C123" s="26" t="s">
        <v>293</v>
      </c>
      <c r="D123" s="162">
        <v>0</v>
      </c>
      <c r="E123" s="24"/>
      <c r="F123" s="24"/>
      <c r="G123" s="24"/>
      <c r="H123" s="24">
        <f t="shared" si="25"/>
        <v>0</v>
      </c>
      <c r="I123" s="24"/>
      <c r="J123" s="24"/>
      <c r="K123" s="24">
        <f t="shared" si="26"/>
        <v>0</v>
      </c>
      <c r="L123" s="24"/>
      <c r="M123" s="24"/>
      <c r="N123" s="24"/>
      <c r="O123" s="24">
        <f>+N123+M123+L123</f>
        <v>0</v>
      </c>
      <c r="P123" s="24">
        <f>+O123+K123</f>
        <v>0</v>
      </c>
      <c r="Q123" s="24"/>
      <c r="R123" s="24"/>
      <c r="S123" s="24">
        <f>+R123+Q123</f>
        <v>0</v>
      </c>
      <c r="T123" s="24">
        <f>+S123+P123</f>
        <v>0</v>
      </c>
    </row>
    <row r="124" spans="1:20" x14ac:dyDescent="0.2">
      <c r="A124" s="119"/>
      <c r="B124" s="71" t="s">
        <v>91</v>
      </c>
      <c r="C124" s="26" t="s">
        <v>91</v>
      </c>
      <c r="D124" s="162">
        <v>12</v>
      </c>
      <c r="E124" s="24"/>
      <c r="F124" s="24"/>
      <c r="G124" s="24"/>
      <c r="H124" s="24">
        <f t="shared" si="25"/>
        <v>0</v>
      </c>
      <c r="I124" s="24">
        <v>6.7</v>
      </c>
      <c r="J124" s="24"/>
      <c r="K124" s="24">
        <f t="shared" si="26"/>
        <v>6.7</v>
      </c>
      <c r="L124" s="24">
        <v>81</v>
      </c>
      <c r="M124" s="24">
        <v>58</v>
      </c>
      <c r="N124" s="24">
        <v>3.6</v>
      </c>
      <c r="O124" s="24">
        <f>+N124+M124+L124</f>
        <v>142.6</v>
      </c>
      <c r="P124" s="24">
        <f>+O124+K124</f>
        <v>149.29999999999998</v>
      </c>
      <c r="Q124" s="24"/>
      <c r="R124" s="24">
        <v>3</v>
      </c>
      <c r="S124" s="24">
        <f>+R124+Q124</f>
        <v>3</v>
      </c>
      <c r="T124" s="24">
        <f>+S124+P124</f>
        <v>152.29999999999998</v>
      </c>
    </row>
    <row r="125" spans="1:20" x14ac:dyDescent="0.2">
      <c r="A125" s="119"/>
      <c r="B125" s="71"/>
      <c r="C125" s="26" t="s">
        <v>109</v>
      </c>
      <c r="D125" s="162">
        <v>3</v>
      </c>
      <c r="E125" s="24"/>
      <c r="F125" s="24"/>
      <c r="G125" s="24"/>
      <c r="H125" s="24">
        <f t="shared" si="25"/>
        <v>0</v>
      </c>
      <c r="I125" s="24">
        <v>1.3</v>
      </c>
      <c r="J125" s="24"/>
      <c r="K125" s="24">
        <f t="shared" si="26"/>
        <v>1.3</v>
      </c>
      <c r="L125" s="24"/>
      <c r="M125" s="24">
        <v>1.6</v>
      </c>
      <c r="N125" s="24">
        <v>0.1</v>
      </c>
      <c r="O125" s="24">
        <f>+N125+M125+L125</f>
        <v>1.7000000000000002</v>
      </c>
      <c r="P125" s="24">
        <f>+O125+K125</f>
        <v>3</v>
      </c>
      <c r="Q125" s="24"/>
      <c r="R125" s="24"/>
      <c r="S125" s="24">
        <f>+R125+Q125</f>
        <v>0</v>
      </c>
      <c r="T125" s="24">
        <f>+S125+P125</f>
        <v>3</v>
      </c>
    </row>
    <row r="126" spans="1:20" x14ac:dyDescent="0.2">
      <c r="A126" s="119"/>
      <c r="B126" s="71"/>
      <c r="C126" s="26" t="s">
        <v>83</v>
      </c>
      <c r="D126" s="162">
        <v>4</v>
      </c>
      <c r="E126" s="24">
        <v>0.25</v>
      </c>
      <c r="F126" s="24"/>
      <c r="G126" s="24"/>
      <c r="H126" s="24">
        <f t="shared" si="25"/>
        <v>0.25</v>
      </c>
      <c r="I126" s="24"/>
      <c r="J126" s="24"/>
      <c r="K126" s="24">
        <f t="shared" si="26"/>
        <v>0.25</v>
      </c>
      <c r="L126" s="24">
        <v>4.5</v>
      </c>
      <c r="M126" s="24">
        <v>4.5</v>
      </c>
      <c r="N126" s="24">
        <v>1</v>
      </c>
      <c r="O126" s="24">
        <f t="shared" si="21"/>
        <v>10</v>
      </c>
      <c r="P126" s="24">
        <f t="shared" si="22"/>
        <v>10.25</v>
      </c>
      <c r="Q126" s="24"/>
      <c r="R126" s="24"/>
      <c r="S126" s="24">
        <f>+R126+Q126</f>
        <v>0</v>
      </c>
      <c r="T126" s="24">
        <f>+S126+P126</f>
        <v>10.25</v>
      </c>
    </row>
    <row r="127" spans="1:20" x14ac:dyDescent="0.2">
      <c r="A127" s="119"/>
      <c r="B127" s="71"/>
      <c r="C127" s="26" t="s">
        <v>92</v>
      </c>
      <c r="D127" s="162">
        <v>6</v>
      </c>
      <c r="E127" s="24">
        <v>6</v>
      </c>
      <c r="F127" s="24">
        <v>12</v>
      </c>
      <c r="G127" s="24">
        <v>0.12</v>
      </c>
      <c r="H127" s="24">
        <f t="shared" si="25"/>
        <v>18.119999999999997</v>
      </c>
      <c r="I127" s="24"/>
      <c r="J127" s="24"/>
      <c r="K127" s="24">
        <f t="shared" si="26"/>
        <v>18.119999999999997</v>
      </c>
      <c r="L127" s="24">
        <v>9</v>
      </c>
      <c r="M127" s="24">
        <v>17.38</v>
      </c>
      <c r="N127" s="24">
        <v>44.51</v>
      </c>
      <c r="O127" s="24">
        <f t="shared" si="21"/>
        <v>70.89</v>
      </c>
      <c r="P127" s="24">
        <f t="shared" si="22"/>
        <v>89.009999999999991</v>
      </c>
      <c r="Q127" s="24">
        <v>6</v>
      </c>
      <c r="R127" s="24"/>
      <c r="S127" s="24">
        <f>+R127+Q127</f>
        <v>6</v>
      </c>
      <c r="T127" s="24">
        <f>+S127+P127</f>
        <v>95.009999999999991</v>
      </c>
    </row>
    <row r="128" spans="1:20" x14ac:dyDescent="0.2">
      <c r="A128" s="119"/>
      <c r="B128" s="71"/>
      <c r="C128" s="26" t="s">
        <v>95</v>
      </c>
      <c r="D128" s="162">
        <v>16</v>
      </c>
      <c r="E128" s="24">
        <v>218.2</v>
      </c>
      <c r="F128" s="24">
        <v>165.2</v>
      </c>
      <c r="G128" s="24">
        <v>336.9</v>
      </c>
      <c r="H128" s="24">
        <f t="shared" si="25"/>
        <v>720.3</v>
      </c>
      <c r="I128" s="24">
        <v>50</v>
      </c>
      <c r="J128" s="24"/>
      <c r="K128" s="24">
        <f t="shared" si="26"/>
        <v>770.3</v>
      </c>
      <c r="L128" s="24">
        <v>761.6</v>
      </c>
      <c r="M128" s="24">
        <v>27.3</v>
      </c>
      <c r="N128" s="24">
        <v>87.05</v>
      </c>
      <c r="O128" s="24">
        <f t="shared" si="21"/>
        <v>875.95</v>
      </c>
      <c r="P128" s="24">
        <f t="shared" si="22"/>
        <v>1646.25</v>
      </c>
      <c r="Q128" s="24">
        <v>13</v>
      </c>
      <c r="R128" s="24">
        <v>127</v>
      </c>
      <c r="S128" s="24">
        <f t="shared" si="23"/>
        <v>140</v>
      </c>
      <c r="T128" s="24">
        <f t="shared" si="24"/>
        <v>1786.25</v>
      </c>
    </row>
    <row r="129" spans="1:20" x14ac:dyDescent="0.2">
      <c r="A129" s="119"/>
      <c r="B129" s="71"/>
      <c r="C129" s="26" t="s">
        <v>99</v>
      </c>
      <c r="D129" s="162">
        <v>8</v>
      </c>
      <c r="E129" s="24">
        <v>3.1</v>
      </c>
      <c r="F129" s="24">
        <v>4</v>
      </c>
      <c r="G129" s="24"/>
      <c r="H129" s="24">
        <f t="shared" si="25"/>
        <v>7.1</v>
      </c>
      <c r="I129" s="24">
        <v>7</v>
      </c>
      <c r="J129" s="24"/>
      <c r="K129" s="24">
        <f t="shared" si="26"/>
        <v>14.1</v>
      </c>
      <c r="L129" s="24"/>
      <c r="M129" s="24">
        <v>27.8</v>
      </c>
      <c r="N129" s="24">
        <v>35.1</v>
      </c>
      <c r="O129" s="24">
        <f t="shared" si="21"/>
        <v>62.900000000000006</v>
      </c>
      <c r="P129" s="24">
        <f t="shared" si="22"/>
        <v>77</v>
      </c>
      <c r="Q129" s="24"/>
      <c r="R129" s="24">
        <v>20</v>
      </c>
      <c r="S129" s="24">
        <f t="shared" si="23"/>
        <v>20</v>
      </c>
      <c r="T129" s="24">
        <f t="shared" si="24"/>
        <v>97</v>
      </c>
    </row>
    <row r="130" spans="1:20" x14ac:dyDescent="0.2">
      <c r="A130" s="119"/>
      <c r="B130" s="71"/>
      <c r="C130" s="26" t="s">
        <v>104</v>
      </c>
      <c r="D130" s="162">
        <v>24</v>
      </c>
      <c r="E130" s="24">
        <v>55.5</v>
      </c>
      <c r="F130" s="24">
        <v>159.4</v>
      </c>
      <c r="G130" s="24">
        <v>811</v>
      </c>
      <c r="H130" s="24">
        <f t="shared" si="25"/>
        <v>1025.9000000000001</v>
      </c>
      <c r="I130" s="24">
        <v>21</v>
      </c>
      <c r="J130" s="24"/>
      <c r="K130" s="24">
        <f t="shared" si="26"/>
        <v>1046.9000000000001</v>
      </c>
      <c r="L130" s="24">
        <v>602.01</v>
      </c>
      <c r="M130" s="24">
        <v>416.03</v>
      </c>
      <c r="N130" s="24">
        <v>448.01</v>
      </c>
      <c r="O130" s="24">
        <f t="shared" si="21"/>
        <v>1466.05</v>
      </c>
      <c r="P130" s="24">
        <f t="shared" si="22"/>
        <v>2512.9499999999998</v>
      </c>
      <c r="Q130" s="24">
        <v>3</v>
      </c>
      <c r="R130" s="24">
        <v>16.920000000000002</v>
      </c>
      <c r="S130" s="24">
        <f t="shared" si="23"/>
        <v>19.920000000000002</v>
      </c>
      <c r="T130" s="24">
        <f t="shared" si="24"/>
        <v>2532.87</v>
      </c>
    </row>
    <row r="131" spans="1:20" x14ac:dyDescent="0.2">
      <c r="A131" s="119"/>
      <c r="B131" s="87"/>
      <c r="C131" s="26" t="s">
        <v>108</v>
      </c>
      <c r="D131" s="162">
        <v>7</v>
      </c>
      <c r="E131" s="24"/>
      <c r="F131" s="24"/>
      <c r="G131" s="24"/>
      <c r="H131" s="24">
        <f t="shared" si="25"/>
        <v>0</v>
      </c>
      <c r="I131" s="24">
        <v>1</v>
      </c>
      <c r="J131" s="24"/>
      <c r="K131" s="24">
        <f t="shared" si="26"/>
        <v>1</v>
      </c>
      <c r="L131" s="24"/>
      <c r="M131" s="24">
        <v>18.2</v>
      </c>
      <c r="N131" s="24">
        <v>7.2</v>
      </c>
      <c r="O131" s="24">
        <f t="shared" si="21"/>
        <v>25.4</v>
      </c>
      <c r="P131" s="24">
        <f t="shared" si="22"/>
        <v>26.4</v>
      </c>
      <c r="Q131" s="24"/>
      <c r="R131" s="24"/>
      <c r="S131" s="24">
        <f t="shared" si="23"/>
        <v>0</v>
      </c>
      <c r="T131" s="24">
        <f t="shared" si="24"/>
        <v>26.4</v>
      </c>
    </row>
    <row r="132" spans="1:20" x14ac:dyDescent="0.2">
      <c r="A132" s="119"/>
      <c r="B132" s="71" t="s">
        <v>82</v>
      </c>
      <c r="C132" s="26" t="s">
        <v>82</v>
      </c>
      <c r="D132" s="162">
        <v>10</v>
      </c>
      <c r="E132" s="24">
        <v>27</v>
      </c>
      <c r="F132" s="24">
        <v>105</v>
      </c>
      <c r="G132" s="24">
        <v>5</v>
      </c>
      <c r="H132" s="24">
        <f t="shared" si="25"/>
        <v>137</v>
      </c>
      <c r="I132" s="24">
        <v>11</v>
      </c>
      <c r="J132" s="24"/>
      <c r="K132" s="24">
        <f t="shared" si="26"/>
        <v>148</v>
      </c>
      <c r="L132" s="24">
        <v>3</v>
      </c>
      <c r="M132" s="24">
        <v>187.2</v>
      </c>
      <c r="N132" s="24">
        <v>322.51</v>
      </c>
      <c r="O132" s="24">
        <f t="shared" si="21"/>
        <v>512.71</v>
      </c>
      <c r="P132" s="24">
        <f t="shared" si="22"/>
        <v>660.71</v>
      </c>
      <c r="Q132" s="24">
        <v>5</v>
      </c>
      <c r="R132" s="24">
        <v>40</v>
      </c>
      <c r="S132" s="24">
        <f t="shared" si="23"/>
        <v>45</v>
      </c>
      <c r="T132" s="24">
        <f t="shared" si="24"/>
        <v>705.71</v>
      </c>
    </row>
    <row r="133" spans="1:20" x14ac:dyDescent="0.2">
      <c r="A133" s="119"/>
      <c r="B133" s="71"/>
      <c r="C133" s="26" t="s">
        <v>87</v>
      </c>
      <c r="D133" s="162">
        <v>5</v>
      </c>
      <c r="E133" s="24">
        <v>0.8</v>
      </c>
      <c r="F133" s="24"/>
      <c r="G133" s="24"/>
      <c r="H133" s="24">
        <f t="shared" si="25"/>
        <v>0.8</v>
      </c>
      <c r="I133" s="24">
        <v>0.5</v>
      </c>
      <c r="J133" s="24"/>
      <c r="K133" s="24">
        <f t="shared" si="26"/>
        <v>1.3</v>
      </c>
      <c r="L133" s="24"/>
      <c r="M133" s="24">
        <v>0.5</v>
      </c>
      <c r="N133" s="24">
        <v>0.02</v>
      </c>
      <c r="O133" s="24">
        <f t="shared" si="21"/>
        <v>0.52</v>
      </c>
      <c r="P133" s="24">
        <f t="shared" si="22"/>
        <v>1.82</v>
      </c>
      <c r="Q133" s="24"/>
      <c r="R133" s="24">
        <v>5.3</v>
      </c>
      <c r="S133" s="24">
        <f t="shared" si="23"/>
        <v>5.3</v>
      </c>
      <c r="T133" s="24">
        <f t="shared" si="24"/>
        <v>7.12</v>
      </c>
    </row>
    <row r="134" spans="1:20" x14ac:dyDescent="0.2">
      <c r="A134" s="119"/>
      <c r="B134" s="71"/>
      <c r="C134" s="165" t="s">
        <v>97</v>
      </c>
      <c r="D134" s="160">
        <v>4</v>
      </c>
      <c r="E134" s="25">
        <v>50</v>
      </c>
      <c r="F134" s="25">
        <v>0.8</v>
      </c>
      <c r="G134" s="25">
        <v>48</v>
      </c>
      <c r="H134" s="25">
        <f t="shared" si="25"/>
        <v>98.8</v>
      </c>
      <c r="I134" s="25">
        <v>231</v>
      </c>
      <c r="J134" s="25"/>
      <c r="K134" s="25">
        <f t="shared" si="26"/>
        <v>329.8</v>
      </c>
      <c r="L134" s="25">
        <v>53.05</v>
      </c>
      <c r="M134" s="25">
        <v>28.7</v>
      </c>
      <c r="N134" s="25">
        <v>1.55</v>
      </c>
      <c r="O134" s="25">
        <f t="shared" si="21"/>
        <v>83.3</v>
      </c>
      <c r="P134" s="25">
        <f t="shared" si="22"/>
        <v>413.1</v>
      </c>
      <c r="Q134" s="25"/>
      <c r="R134" s="25">
        <v>23</v>
      </c>
      <c r="S134" s="25">
        <f t="shared" si="23"/>
        <v>23</v>
      </c>
      <c r="T134" s="25">
        <f t="shared" si="24"/>
        <v>436.1</v>
      </c>
    </row>
    <row r="135" spans="1:20" ht="15" x14ac:dyDescent="0.25">
      <c r="A135" s="230" t="s">
        <v>0</v>
      </c>
      <c r="B135" s="231"/>
      <c r="C135" s="232" t="s">
        <v>0</v>
      </c>
      <c r="D135" s="53">
        <v>265</v>
      </c>
      <c r="E135" s="54">
        <v>498.6</v>
      </c>
      <c r="F135" s="54">
        <v>1122.0999999999999</v>
      </c>
      <c r="G135" s="54">
        <v>1287.98</v>
      </c>
      <c r="H135" s="54">
        <f t="shared" si="25"/>
        <v>2908.68</v>
      </c>
      <c r="I135" s="54">
        <v>420.44</v>
      </c>
      <c r="J135" s="54">
        <v>0</v>
      </c>
      <c r="K135" s="54">
        <f t="shared" si="26"/>
        <v>3329.12</v>
      </c>
      <c r="L135" s="54">
        <v>4029.72</v>
      </c>
      <c r="M135" s="54">
        <v>1975.44</v>
      </c>
      <c r="N135" s="54">
        <v>1951.67</v>
      </c>
      <c r="O135" s="54">
        <f t="shared" si="21"/>
        <v>7956.83</v>
      </c>
      <c r="P135" s="54">
        <f t="shared" si="22"/>
        <v>11285.95</v>
      </c>
      <c r="Q135" s="54">
        <v>32.1</v>
      </c>
      <c r="R135" s="54">
        <v>326.02</v>
      </c>
      <c r="S135" s="54">
        <f t="shared" si="23"/>
        <v>358.12</v>
      </c>
      <c r="T135" s="55">
        <f t="shared" si="24"/>
        <v>11644.070000000002</v>
      </c>
    </row>
    <row r="136" spans="1:20" x14ac:dyDescent="0.2">
      <c r="A136" s="166" t="s">
        <v>7</v>
      </c>
      <c r="B136" s="35" t="s">
        <v>426</v>
      </c>
      <c r="C136" s="161" t="s">
        <v>123</v>
      </c>
      <c r="D136" s="153">
        <v>124</v>
      </c>
      <c r="E136" s="154"/>
      <c r="F136" s="154"/>
      <c r="G136" s="154"/>
      <c r="H136" s="154">
        <f t="shared" si="25"/>
        <v>0</v>
      </c>
      <c r="I136" s="154">
        <v>25.7</v>
      </c>
      <c r="J136" s="154">
        <v>2.2000000000000002</v>
      </c>
      <c r="K136" s="154">
        <f t="shared" si="26"/>
        <v>27.9</v>
      </c>
      <c r="L136" s="154">
        <v>1.1499999999999999</v>
      </c>
      <c r="M136" s="154">
        <v>113.5</v>
      </c>
      <c r="N136" s="154">
        <v>83.67</v>
      </c>
      <c r="O136" s="154">
        <f t="shared" si="21"/>
        <v>198.32000000000002</v>
      </c>
      <c r="P136" s="154">
        <f t="shared" si="22"/>
        <v>226.22000000000003</v>
      </c>
      <c r="Q136" s="154">
        <v>0.21</v>
      </c>
      <c r="R136" s="154">
        <v>10.6</v>
      </c>
      <c r="S136" s="154">
        <f t="shared" si="23"/>
        <v>10.81</v>
      </c>
      <c r="T136" s="154">
        <f t="shared" si="24"/>
        <v>237.03000000000003</v>
      </c>
    </row>
    <row r="137" spans="1:20" x14ac:dyDescent="0.2">
      <c r="A137" s="167"/>
      <c r="B137" s="35"/>
      <c r="C137" s="26" t="s">
        <v>140</v>
      </c>
      <c r="D137" s="162">
        <v>11</v>
      </c>
      <c r="E137" s="24">
        <v>2.8</v>
      </c>
      <c r="F137" s="24">
        <v>0.8</v>
      </c>
      <c r="G137" s="24">
        <v>1</v>
      </c>
      <c r="H137" s="24">
        <f t="shared" si="25"/>
        <v>4.5999999999999996</v>
      </c>
      <c r="I137" s="24"/>
      <c r="J137" s="24"/>
      <c r="K137" s="24">
        <f t="shared" si="26"/>
        <v>4.5999999999999996</v>
      </c>
      <c r="L137" s="24">
        <v>0.4</v>
      </c>
      <c r="M137" s="24">
        <v>6.63</v>
      </c>
      <c r="N137" s="24">
        <v>4.9000000000000004</v>
      </c>
      <c r="O137" s="24">
        <f t="shared" si="21"/>
        <v>11.930000000000001</v>
      </c>
      <c r="P137" s="24">
        <f t="shared" si="22"/>
        <v>16.53</v>
      </c>
      <c r="Q137" s="24"/>
      <c r="R137" s="24">
        <v>19.87</v>
      </c>
      <c r="S137" s="24">
        <f t="shared" si="23"/>
        <v>19.87</v>
      </c>
      <c r="T137" s="24">
        <f t="shared" si="24"/>
        <v>36.400000000000006</v>
      </c>
    </row>
    <row r="138" spans="1:20" x14ac:dyDescent="0.2">
      <c r="A138" s="167"/>
      <c r="B138" s="35"/>
      <c r="C138" s="26" t="s">
        <v>141</v>
      </c>
      <c r="D138" s="162">
        <v>22</v>
      </c>
      <c r="E138" s="24">
        <v>40.409999999999997</v>
      </c>
      <c r="F138" s="24">
        <v>0.11</v>
      </c>
      <c r="G138" s="24"/>
      <c r="H138" s="24">
        <f t="shared" si="25"/>
        <v>40.519999999999996</v>
      </c>
      <c r="I138" s="24">
        <v>44.1</v>
      </c>
      <c r="J138" s="24"/>
      <c r="K138" s="24">
        <f t="shared" si="26"/>
        <v>84.62</v>
      </c>
      <c r="L138" s="24">
        <v>0.01</v>
      </c>
      <c r="M138" s="24">
        <v>41.96</v>
      </c>
      <c r="N138" s="24">
        <v>49.2</v>
      </c>
      <c r="O138" s="24">
        <f t="shared" ref="O138:O172" si="27">+N138+M138+L138</f>
        <v>91.17</v>
      </c>
      <c r="P138" s="24">
        <f t="shared" ref="P138:P172" si="28">+O138+K138</f>
        <v>175.79000000000002</v>
      </c>
      <c r="Q138" s="24"/>
      <c r="R138" s="24"/>
      <c r="S138" s="24">
        <f t="shared" ref="S138:S172" si="29">+R138+Q138</f>
        <v>0</v>
      </c>
      <c r="T138" s="24">
        <f t="shared" ref="T138:T172" si="30">+S138+P138</f>
        <v>175.79000000000002</v>
      </c>
    </row>
    <row r="139" spans="1:20" x14ac:dyDescent="0.2">
      <c r="A139" s="167"/>
      <c r="B139" s="35"/>
      <c r="C139" s="26" t="s">
        <v>147</v>
      </c>
      <c r="D139" s="162">
        <v>19</v>
      </c>
      <c r="E139" s="24"/>
      <c r="F139" s="24">
        <v>6</v>
      </c>
      <c r="G139" s="24"/>
      <c r="H139" s="24">
        <f t="shared" si="25"/>
        <v>6</v>
      </c>
      <c r="I139" s="24">
        <v>2</v>
      </c>
      <c r="J139" s="24"/>
      <c r="K139" s="24">
        <f t="shared" si="26"/>
        <v>8</v>
      </c>
      <c r="L139" s="24"/>
      <c r="M139" s="24">
        <v>18.16</v>
      </c>
      <c r="N139" s="24">
        <v>11.03</v>
      </c>
      <c r="O139" s="24">
        <f t="shared" si="27"/>
        <v>29.189999999999998</v>
      </c>
      <c r="P139" s="24">
        <f t="shared" si="28"/>
        <v>37.19</v>
      </c>
      <c r="Q139" s="24"/>
      <c r="R139" s="24">
        <v>8</v>
      </c>
      <c r="S139" s="24">
        <f t="shared" si="29"/>
        <v>8</v>
      </c>
      <c r="T139" s="24">
        <f t="shared" si="30"/>
        <v>45.19</v>
      </c>
    </row>
    <row r="140" spans="1:20" x14ac:dyDescent="0.2">
      <c r="A140" s="167"/>
      <c r="B140" s="35"/>
      <c r="C140" s="26" t="s">
        <v>137</v>
      </c>
      <c r="D140" s="162">
        <v>3</v>
      </c>
      <c r="E140" s="24"/>
      <c r="F140" s="24"/>
      <c r="G140" s="24"/>
      <c r="H140" s="24">
        <f t="shared" si="25"/>
        <v>0</v>
      </c>
      <c r="I140" s="24"/>
      <c r="J140" s="24"/>
      <c r="K140" s="24">
        <f t="shared" si="26"/>
        <v>0</v>
      </c>
      <c r="L140" s="24"/>
      <c r="M140" s="24">
        <v>0.85</v>
      </c>
      <c r="N140" s="24">
        <v>1</v>
      </c>
      <c r="O140" s="24">
        <f t="shared" si="27"/>
        <v>1.85</v>
      </c>
      <c r="P140" s="24">
        <f t="shared" si="28"/>
        <v>1.85</v>
      </c>
      <c r="Q140" s="24"/>
      <c r="R140" s="24">
        <v>23</v>
      </c>
      <c r="S140" s="24">
        <f t="shared" si="29"/>
        <v>23</v>
      </c>
      <c r="T140" s="24">
        <f t="shared" si="30"/>
        <v>24.85</v>
      </c>
    </row>
    <row r="141" spans="1:20" x14ac:dyDescent="0.2">
      <c r="A141" s="167"/>
      <c r="B141" s="35"/>
      <c r="C141" s="26" t="s">
        <v>148</v>
      </c>
      <c r="D141" s="162">
        <v>6</v>
      </c>
      <c r="E141" s="24"/>
      <c r="F141" s="24"/>
      <c r="G141" s="24"/>
      <c r="H141" s="24">
        <f t="shared" si="25"/>
        <v>0</v>
      </c>
      <c r="I141" s="24"/>
      <c r="J141" s="24"/>
      <c r="K141" s="24">
        <f t="shared" si="26"/>
        <v>0</v>
      </c>
      <c r="L141" s="24">
        <v>8.9</v>
      </c>
      <c r="M141" s="24">
        <v>1.23</v>
      </c>
      <c r="N141" s="24">
        <v>3</v>
      </c>
      <c r="O141" s="24">
        <f t="shared" si="27"/>
        <v>13.13</v>
      </c>
      <c r="P141" s="24">
        <f t="shared" si="28"/>
        <v>13.13</v>
      </c>
      <c r="Q141" s="24">
        <v>15</v>
      </c>
      <c r="R141" s="24">
        <v>23</v>
      </c>
      <c r="S141" s="24">
        <f t="shared" si="29"/>
        <v>38</v>
      </c>
      <c r="T141" s="24">
        <f t="shared" si="30"/>
        <v>51.13</v>
      </c>
    </row>
    <row r="142" spans="1:20" x14ac:dyDescent="0.2">
      <c r="A142" s="167"/>
      <c r="B142" s="35"/>
      <c r="C142" s="26" t="s">
        <v>117</v>
      </c>
      <c r="D142" s="162">
        <v>12</v>
      </c>
      <c r="E142" s="24">
        <v>0.4</v>
      </c>
      <c r="F142" s="24"/>
      <c r="G142" s="24"/>
      <c r="H142" s="24">
        <f t="shared" si="25"/>
        <v>0.4</v>
      </c>
      <c r="I142" s="24">
        <v>3.1</v>
      </c>
      <c r="J142" s="24"/>
      <c r="K142" s="24">
        <f t="shared" si="26"/>
        <v>3.5</v>
      </c>
      <c r="L142" s="24">
        <v>1.2</v>
      </c>
      <c r="M142" s="24">
        <v>3.32</v>
      </c>
      <c r="N142" s="24">
        <v>25.08</v>
      </c>
      <c r="O142" s="24">
        <f t="shared" si="27"/>
        <v>29.599999999999998</v>
      </c>
      <c r="P142" s="24">
        <f t="shared" si="28"/>
        <v>33.099999999999994</v>
      </c>
      <c r="Q142" s="24">
        <v>3.3</v>
      </c>
      <c r="R142" s="24">
        <v>43.1</v>
      </c>
      <c r="S142" s="24">
        <f t="shared" si="29"/>
        <v>46.4</v>
      </c>
      <c r="T142" s="24">
        <f t="shared" si="30"/>
        <v>79.5</v>
      </c>
    </row>
    <row r="143" spans="1:20" x14ac:dyDescent="0.2">
      <c r="A143" s="167"/>
      <c r="B143" s="35"/>
      <c r="C143" s="26" t="s">
        <v>149</v>
      </c>
      <c r="D143" s="162">
        <v>11</v>
      </c>
      <c r="E143" s="24">
        <v>15.3</v>
      </c>
      <c r="F143" s="24">
        <v>12</v>
      </c>
      <c r="G143" s="24"/>
      <c r="H143" s="24">
        <f t="shared" si="25"/>
        <v>27.3</v>
      </c>
      <c r="I143" s="24">
        <v>8</v>
      </c>
      <c r="J143" s="24"/>
      <c r="K143" s="24">
        <f t="shared" si="26"/>
        <v>35.299999999999997</v>
      </c>
      <c r="L143" s="24">
        <v>11.1</v>
      </c>
      <c r="M143" s="24">
        <v>69.55</v>
      </c>
      <c r="N143" s="24">
        <v>14.55</v>
      </c>
      <c r="O143" s="24">
        <f t="shared" si="27"/>
        <v>95.199999999999989</v>
      </c>
      <c r="P143" s="24">
        <f t="shared" si="28"/>
        <v>130.5</v>
      </c>
      <c r="Q143" s="24">
        <v>4.2</v>
      </c>
      <c r="R143" s="24">
        <v>45.4</v>
      </c>
      <c r="S143" s="24">
        <f t="shared" si="29"/>
        <v>49.6</v>
      </c>
      <c r="T143" s="24">
        <f t="shared" si="30"/>
        <v>180.1</v>
      </c>
    </row>
    <row r="144" spans="1:20" x14ac:dyDescent="0.2">
      <c r="A144" s="167"/>
      <c r="B144" s="35"/>
      <c r="C144" s="26" t="s">
        <v>125</v>
      </c>
      <c r="D144" s="162">
        <v>12</v>
      </c>
      <c r="E144" s="24">
        <v>0.4</v>
      </c>
      <c r="F144" s="24"/>
      <c r="G144" s="24"/>
      <c r="H144" s="24">
        <f t="shared" si="25"/>
        <v>0.4</v>
      </c>
      <c r="I144" s="24"/>
      <c r="J144" s="24"/>
      <c r="K144" s="24">
        <f t="shared" si="26"/>
        <v>0.4</v>
      </c>
      <c r="L144" s="24">
        <v>0.55000000000000004</v>
      </c>
      <c r="M144" s="24">
        <v>7.14</v>
      </c>
      <c r="N144" s="24">
        <v>7.65</v>
      </c>
      <c r="O144" s="24">
        <f t="shared" si="27"/>
        <v>15.34</v>
      </c>
      <c r="P144" s="24">
        <f t="shared" si="28"/>
        <v>15.74</v>
      </c>
      <c r="Q144" s="24">
        <v>3</v>
      </c>
      <c r="R144" s="24">
        <v>23.15</v>
      </c>
      <c r="S144" s="24">
        <f t="shared" si="29"/>
        <v>26.15</v>
      </c>
      <c r="T144" s="24">
        <f t="shared" si="30"/>
        <v>41.89</v>
      </c>
    </row>
    <row r="145" spans="1:20" x14ac:dyDescent="0.2">
      <c r="A145" s="167"/>
      <c r="B145" s="35"/>
      <c r="C145" s="26" t="s">
        <v>161</v>
      </c>
      <c r="D145" s="162">
        <v>40</v>
      </c>
      <c r="E145" s="24">
        <v>1.63</v>
      </c>
      <c r="F145" s="24">
        <v>15.23</v>
      </c>
      <c r="G145" s="24">
        <v>9</v>
      </c>
      <c r="H145" s="24">
        <f t="shared" si="25"/>
        <v>25.86</v>
      </c>
      <c r="I145" s="24">
        <v>1.5</v>
      </c>
      <c r="J145" s="24"/>
      <c r="K145" s="24">
        <f t="shared" si="26"/>
        <v>27.36</v>
      </c>
      <c r="L145" s="24">
        <v>23.22</v>
      </c>
      <c r="M145" s="24">
        <v>28.49</v>
      </c>
      <c r="N145" s="24">
        <v>82.46</v>
      </c>
      <c r="O145" s="24">
        <f t="shared" si="27"/>
        <v>134.16999999999999</v>
      </c>
      <c r="P145" s="24">
        <f t="shared" si="28"/>
        <v>161.52999999999997</v>
      </c>
      <c r="Q145" s="24">
        <v>400</v>
      </c>
      <c r="R145" s="24">
        <v>1845.11</v>
      </c>
      <c r="S145" s="24">
        <f t="shared" si="29"/>
        <v>2245.1099999999997</v>
      </c>
      <c r="T145" s="24">
        <f t="shared" si="30"/>
        <v>2406.6399999999994</v>
      </c>
    </row>
    <row r="146" spans="1:20" x14ac:dyDescent="0.2">
      <c r="A146" s="167"/>
      <c r="B146" s="35"/>
      <c r="C146" s="26" t="s">
        <v>138</v>
      </c>
      <c r="D146" s="162">
        <v>8</v>
      </c>
      <c r="E146" s="24">
        <v>10.5</v>
      </c>
      <c r="F146" s="24"/>
      <c r="G146" s="24"/>
      <c r="H146" s="24">
        <f t="shared" si="25"/>
        <v>10.5</v>
      </c>
      <c r="I146" s="24">
        <v>0.1</v>
      </c>
      <c r="J146" s="24"/>
      <c r="K146" s="24">
        <f t="shared" si="26"/>
        <v>10.6</v>
      </c>
      <c r="L146" s="24">
        <v>0.55000000000000004</v>
      </c>
      <c r="M146" s="24">
        <v>0.2</v>
      </c>
      <c r="N146" s="24">
        <v>1.4</v>
      </c>
      <c r="O146" s="24">
        <f t="shared" si="27"/>
        <v>2.15</v>
      </c>
      <c r="P146" s="24">
        <f t="shared" si="28"/>
        <v>12.75</v>
      </c>
      <c r="Q146" s="24"/>
      <c r="R146" s="24">
        <v>6.81</v>
      </c>
      <c r="S146" s="24">
        <f t="shared" si="29"/>
        <v>6.81</v>
      </c>
      <c r="T146" s="24">
        <f t="shared" si="30"/>
        <v>19.559999999999999</v>
      </c>
    </row>
    <row r="147" spans="1:20" x14ac:dyDescent="0.2">
      <c r="A147" s="167"/>
      <c r="B147" s="35"/>
      <c r="C147" s="26" t="s">
        <v>112</v>
      </c>
      <c r="D147" s="162">
        <v>35</v>
      </c>
      <c r="E147" s="24"/>
      <c r="F147" s="24"/>
      <c r="G147" s="24">
        <v>1.5</v>
      </c>
      <c r="H147" s="24">
        <f t="shared" si="25"/>
        <v>1.5</v>
      </c>
      <c r="I147" s="24">
        <v>58.71</v>
      </c>
      <c r="J147" s="24">
        <v>2.5</v>
      </c>
      <c r="K147" s="24">
        <f t="shared" si="26"/>
        <v>62.71</v>
      </c>
      <c r="L147" s="24">
        <v>3.3</v>
      </c>
      <c r="M147" s="24">
        <v>509.12</v>
      </c>
      <c r="N147" s="24">
        <v>68.95</v>
      </c>
      <c r="O147" s="24">
        <f t="shared" si="27"/>
        <v>581.37</v>
      </c>
      <c r="P147" s="24">
        <f t="shared" si="28"/>
        <v>644.08000000000004</v>
      </c>
      <c r="Q147" s="24">
        <v>2</v>
      </c>
      <c r="R147" s="24">
        <v>226.02</v>
      </c>
      <c r="S147" s="24">
        <f t="shared" si="29"/>
        <v>228.02</v>
      </c>
      <c r="T147" s="24">
        <f t="shared" si="30"/>
        <v>872.1</v>
      </c>
    </row>
    <row r="148" spans="1:20" x14ac:dyDescent="0.2">
      <c r="A148" s="167"/>
      <c r="B148" s="35"/>
      <c r="C148" s="26" t="s">
        <v>144</v>
      </c>
      <c r="D148" s="162">
        <v>46</v>
      </c>
      <c r="E148" s="24">
        <v>1.7</v>
      </c>
      <c r="F148" s="24">
        <v>4.5199999999999996</v>
      </c>
      <c r="G148" s="24">
        <v>0.8</v>
      </c>
      <c r="H148" s="24">
        <f t="shared" si="25"/>
        <v>7.02</v>
      </c>
      <c r="I148" s="24">
        <v>1.5</v>
      </c>
      <c r="J148" s="24"/>
      <c r="K148" s="24">
        <f t="shared" si="26"/>
        <v>8.52</v>
      </c>
      <c r="L148" s="24">
        <v>0.6</v>
      </c>
      <c r="M148" s="24">
        <v>49.22</v>
      </c>
      <c r="N148" s="24">
        <v>19.45</v>
      </c>
      <c r="O148" s="24">
        <f t="shared" si="27"/>
        <v>69.27</v>
      </c>
      <c r="P148" s="24">
        <f t="shared" si="28"/>
        <v>77.789999999999992</v>
      </c>
      <c r="Q148" s="24">
        <v>3.5</v>
      </c>
      <c r="R148" s="24">
        <v>15.79</v>
      </c>
      <c r="S148" s="24">
        <f t="shared" si="29"/>
        <v>19.29</v>
      </c>
      <c r="T148" s="24">
        <f t="shared" si="30"/>
        <v>97.079999999999984</v>
      </c>
    </row>
    <row r="149" spans="1:20" x14ac:dyDescent="0.2">
      <c r="A149" s="167"/>
      <c r="B149" s="35"/>
      <c r="C149" s="26" t="s">
        <v>116</v>
      </c>
      <c r="D149" s="162">
        <v>35</v>
      </c>
      <c r="E149" s="24">
        <v>4</v>
      </c>
      <c r="F149" s="24">
        <v>0.18</v>
      </c>
      <c r="G149" s="24">
        <v>0.22</v>
      </c>
      <c r="H149" s="24">
        <f t="shared" si="25"/>
        <v>4.4000000000000004</v>
      </c>
      <c r="I149" s="24">
        <v>1.4</v>
      </c>
      <c r="J149" s="24"/>
      <c r="K149" s="24">
        <f t="shared" si="26"/>
        <v>5.8000000000000007</v>
      </c>
      <c r="L149" s="24">
        <v>0.5</v>
      </c>
      <c r="M149" s="24">
        <v>2.98</v>
      </c>
      <c r="N149" s="24">
        <v>0.12</v>
      </c>
      <c r="O149" s="24">
        <f t="shared" si="27"/>
        <v>3.6</v>
      </c>
      <c r="P149" s="24">
        <f t="shared" si="28"/>
        <v>9.4</v>
      </c>
      <c r="Q149" s="24"/>
      <c r="R149" s="24">
        <v>1.7</v>
      </c>
      <c r="S149" s="24">
        <f t="shared" si="29"/>
        <v>1.7</v>
      </c>
      <c r="T149" s="24">
        <f t="shared" si="30"/>
        <v>11.1</v>
      </c>
    </row>
    <row r="150" spans="1:20" x14ac:dyDescent="0.2">
      <c r="A150" s="167"/>
      <c r="B150" s="35"/>
      <c r="C150" s="26" t="s">
        <v>158</v>
      </c>
      <c r="D150" s="162">
        <v>5</v>
      </c>
      <c r="E150" s="24">
        <v>12.2</v>
      </c>
      <c r="F150" s="24"/>
      <c r="G150" s="24"/>
      <c r="H150" s="24">
        <f t="shared" si="25"/>
        <v>12.2</v>
      </c>
      <c r="I150" s="24"/>
      <c r="J150" s="24"/>
      <c r="K150" s="24">
        <f t="shared" si="26"/>
        <v>12.2</v>
      </c>
      <c r="L150" s="24"/>
      <c r="M150" s="24">
        <v>2.0099999999999998</v>
      </c>
      <c r="N150" s="24"/>
      <c r="O150" s="24">
        <f t="shared" si="27"/>
        <v>2.0099999999999998</v>
      </c>
      <c r="P150" s="24">
        <f t="shared" si="28"/>
        <v>14.209999999999999</v>
      </c>
      <c r="Q150" s="24"/>
      <c r="R150" s="24"/>
      <c r="S150" s="24">
        <f t="shared" si="29"/>
        <v>0</v>
      </c>
      <c r="T150" s="24">
        <f t="shared" si="30"/>
        <v>14.209999999999999</v>
      </c>
    </row>
    <row r="151" spans="1:20" x14ac:dyDescent="0.2">
      <c r="A151" s="167"/>
      <c r="B151" s="35"/>
      <c r="C151" s="26" t="s">
        <v>146</v>
      </c>
      <c r="D151" s="162">
        <v>17</v>
      </c>
      <c r="E151" s="24">
        <v>0.25</v>
      </c>
      <c r="F151" s="24"/>
      <c r="G151" s="24"/>
      <c r="H151" s="24">
        <f t="shared" si="25"/>
        <v>0.25</v>
      </c>
      <c r="I151" s="24">
        <v>0.5</v>
      </c>
      <c r="J151" s="24"/>
      <c r="K151" s="24">
        <f t="shared" si="26"/>
        <v>0.75</v>
      </c>
      <c r="L151" s="24"/>
      <c r="M151" s="24">
        <v>8.0399999999999991</v>
      </c>
      <c r="N151" s="24">
        <v>21.56</v>
      </c>
      <c r="O151" s="24">
        <f t="shared" si="27"/>
        <v>29.599999999999998</v>
      </c>
      <c r="P151" s="24">
        <f t="shared" si="28"/>
        <v>30.349999999999998</v>
      </c>
      <c r="Q151" s="24">
        <v>4.1500000000000004</v>
      </c>
      <c r="R151" s="24">
        <v>1.64</v>
      </c>
      <c r="S151" s="24">
        <f t="shared" si="29"/>
        <v>5.79</v>
      </c>
      <c r="T151" s="24">
        <f t="shared" si="30"/>
        <v>36.14</v>
      </c>
    </row>
    <row r="152" spans="1:20" x14ac:dyDescent="0.2">
      <c r="A152" s="167"/>
      <c r="B152" s="35"/>
      <c r="C152" s="26" t="s">
        <v>115</v>
      </c>
      <c r="D152" s="162">
        <v>6</v>
      </c>
      <c r="E152" s="24">
        <v>1.4</v>
      </c>
      <c r="F152" s="24">
        <v>0.01</v>
      </c>
      <c r="G152" s="24"/>
      <c r="H152" s="24">
        <f t="shared" si="25"/>
        <v>1.41</v>
      </c>
      <c r="I152" s="24"/>
      <c r="J152" s="24"/>
      <c r="K152" s="24">
        <f t="shared" si="26"/>
        <v>1.41</v>
      </c>
      <c r="L152" s="24"/>
      <c r="M152" s="24">
        <v>0.4</v>
      </c>
      <c r="N152" s="24">
        <v>0.24</v>
      </c>
      <c r="O152" s="24">
        <f t="shared" si="27"/>
        <v>0.64</v>
      </c>
      <c r="P152" s="24">
        <f t="shared" si="28"/>
        <v>2.0499999999999998</v>
      </c>
      <c r="Q152" s="24">
        <v>0.1</v>
      </c>
      <c r="R152" s="24">
        <v>7.06</v>
      </c>
      <c r="S152" s="24">
        <f t="shared" si="29"/>
        <v>7.1599999999999993</v>
      </c>
      <c r="T152" s="24">
        <f t="shared" si="30"/>
        <v>9.2099999999999991</v>
      </c>
    </row>
    <row r="153" spans="1:20" x14ac:dyDescent="0.2">
      <c r="A153" s="167"/>
      <c r="B153" s="35"/>
      <c r="C153" s="26" t="s">
        <v>145</v>
      </c>
      <c r="D153" s="162">
        <v>16</v>
      </c>
      <c r="E153" s="24">
        <v>7.24</v>
      </c>
      <c r="F153" s="24">
        <v>9</v>
      </c>
      <c r="G153" s="24"/>
      <c r="H153" s="24">
        <f t="shared" si="25"/>
        <v>16.240000000000002</v>
      </c>
      <c r="I153" s="24">
        <v>2.2000000000000002</v>
      </c>
      <c r="J153" s="24"/>
      <c r="K153" s="24">
        <f t="shared" si="26"/>
        <v>18.440000000000001</v>
      </c>
      <c r="L153" s="24">
        <v>6</v>
      </c>
      <c r="M153" s="24">
        <v>9.35</v>
      </c>
      <c r="N153" s="24">
        <v>2.99</v>
      </c>
      <c r="O153" s="24">
        <f t="shared" si="27"/>
        <v>18.34</v>
      </c>
      <c r="P153" s="24">
        <f t="shared" si="28"/>
        <v>36.78</v>
      </c>
      <c r="Q153" s="24"/>
      <c r="R153" s="24">
        <v>2.4</v>
      </c>
      <c r="S153" s="24">
        <f t="shared" si="29"/>
        <v>2.4</v>
      </c>
      <c r="T153" s="24">
        <f t="shared" si="30"/>
        <v>39.18</v>
      </c>
    </row>
    <row r="154" spans="1:20" x14ac:dyDescent="0.2">
      <c r="A154" s="167"/>
      <c r="B154" s="35"/>
      <c r="C154" s="26" t="s">
        <v>136</v>
      </c>
      <c r="D154" s="162">
        <v>12</v>
      </c>
      <c r="E154" s="24">
        <v>0.25</v>
      </c>
      <c r="F154" s="24"/>
      <c r="G154" s="24">
        <v>0.2</v>
      </c>
      <c r="H154" s="24">
        <f t="shared" si="25"/>
        <v>0.45</v>
      </c>
      <c r="I154" s="24">
        <v>2.4900000000000002</v>
      </c>
      <c r="J154" s="24"/>
      <c r="K154" s="24">
        <f t="shared" si="26"/>
        <v>2.9400000000000004</v>
      </c>
      <c r="L154" s="24"/>
      <c r="M154" s="24">
        <v>10.16</v>
      </c>
      <c r="N154" s="24">
        <v>12.71</v>
      </c>
      <c r="O154" s="24">
        <f t="shared" si="27"/>
        <v>22.87</v>
      </c>
      <c r="P154" s="24">
        <f t="shared" si="28"/>
        <v>25.810000000000002</v>
      </c>
      <c r="Q154" s="24"/>
      <c r="R154" s="24"/>
      <c r="S154" s="24">
        <f t="shared" si="29"/>
        <v>0</v>
      </c>
      <c r="T154" s="24">
        <f t="shared" si="30"/>
        <v>25.810000000000002</v>
      </c>
    </row>
    <row r="155" spans="1:20" x14ac:dyDescent="0.2">
      <c r="A155" s="167"/>
      <c r="B155" s="35"/>
      <c r="C155" s="26" t="s">
        <v>150</v>
      </c>
      <c r="D155" s="162">
        <v>17</v>
      </c>
      <c r="E155" s="24">
        <v>0.6</v>
      </c>
      <c r="F155" s="24"/>
      <c r="G155" s="24"/>
      <c r="H155" s="24">
        <f t="shared" si="25"/>
        <v>0.6</v>
      </c>
      <c r="I155" s="24">
        <v>0.25</v>
      </c>
      <c r="J155" s="24"/>
      <c r="K155" s="24">
        <f t="shared" si="26"/>
        <v>0.85</v>
      </c>
      <c r="L155" s="24">
        <v>1.45</v>
      </c>
      <c r="M155" s="24">
        <v>8.25</v>
      </c>
      <c r="N155" s="24">
        <v>24.16</v>
      </c>
      <c r="O155" s="24">
        <f t="shared" si="27"/>
        <v>33.86</v>
      </c>
      <c r="P155" s="24">
        <f t="shared" si="28"/>
        <v>34.71</v>
      </c>
      <c r="Q155" s="24">
        <v>10.7</v>
      </c>
      <c r="R155" s="24">
        <v>1</v>
      </c>
      <c r="S155" s="24">
        <f t="shared" si="29"/>
        <v>11.7</v>
      </c>
      <c r="T155" s="24">
        <f t="shared" si="30"/>
        <v>46.41</v>
      </c>
    </row>
    <row r="156" spans="1:20" x14ac:dyDescent="0.2">
      <c r="A156" s="167"/>
      <c r="B156" s="85"/>
      <c r="C156" s="26" t="s">
        <v>124</v>
      </c>
      <c r="D156" s="162">
        <v>28</v>
      </c>
      <c r="E156" s="24"/>
      <c r="F156" s="24"/>
      <c r="G156" s="24">
        <v>10</v>
      </c>
      <c r="H156" s="24">
        <f t="shared" si="25"/>
        <v>10</v>
      </c>
      <c r="I156" s="24">
        <v>8.0500000000000007</v>
      </c>
      <c r="J156" s="24"/>
      <c r="K156" s="24">
        <f t="shared" si="26"/>
        <v>18.05</v>
      </c>
      <c r="L156" s="24">
        <v>0.5</v>
      </c>
      <c r="M156" s="24">
        <v>17.32</v>
      </c>
      <c r="N156" s="24">
        <v>36.340000000000003</v>
      </c>
      <c r="O156" s="24">
        <f t="shared" si="27"/>
        <v>54.160000000000004</v>
      </c>
      <c r="P156" s="24">
        <f t="shared" si="28"/>
        <v>72.210000000000008</v>
      </c>
      <c r="Q156" s="24">
        <v>1.3</v>
      </c>
      <c r="R156" s="24">
        <v>6.5</v>
      </c>
      <c r="S156" s="24">
        <f t="shared" si="29"/>
        <v>7.8</v>
      </c>
      <c r="T156" s="24">
        <f t="shared" si="30"/>
        <v>80.010000000000005</v>
      </c>
    </row>
    <row r="157" spans="1:20" x14ac:dyDescent="0.2">
      <c r="A157" s="167"/>
      <c r="B157" s="35" t="s">
        <v>427</v>
      </c>
      <c r="C157" s="26" t="s">
        <v>131</v>
      </c>
      <c r="D157" s="162">
        <v>213</v>
      </c>
      <c r="E157" s="24">
        <v>80.010000000000005</v>
      </c>
      <c r="F157" s="24">
        <v>82.04</v>
      </c>
      <c r="G157" s="24">
        <v>3.18</v>
      </c>
      <c r="H157" s="24">
        <f t="shared" si="25"/>
        <v>165.23000000000002</v>
      </c>
      <c r="I157" s="24">
        <v>30.85</v>
      </c>
      <c r="J157" s="24">
        <v>0.1</v>
      </c>
      <c r="K157" s="24">
        <f t="shared" si="26"/>
        <v>196.18</v>
      </c>
      <c r="L157" s="24">
        <v>9.91</v>
      </c>
      <c r="M157" s="24">
        <v>201.31</v>
      </c>
      <c r="N157" s="24">
        <v>82.67</v>
      </c>
      <c r="O157" s="24">
        <f t="shared" si="27"/>
        <v>293.89000000000004</v>
      </c>
      <c r="P157" s="24">
        <f t="shared" si="28"/>
        <v>490.07000000000005</v>
      </c>
      <c r="Q157" s="24">
        <v>8</v>
      </c>
      <c r="R157" s="24">
        <v>18.41</v>
      </c>
      <c r="S157" s="24">
        <f t="shared" si="29"/>
        <v>26.41</v>
      </c>
      <c r="T157" s="24">
        <f t="shared" si="30"/>
        <v>516.48</v>
      </c>
    </row>
    <row r="158" spans="1:20" x14ac:dyDescent="0.2">
      <c r="A158" s="167"/>
      <c r="B158" s="35"/>
      <c r="C158" s="26" t="s">
        <v>128</v>
      </c>
      <c r="D158" s="162">
        <v>25</v>
      </c>
      <c r="E158" s="24">
        <v>4.3499999999999996</v>
      </c>
      <c r="F158" s="24">
        <v>2</v>
      </c>
      <c r="G158" s="24">
        <v>0.7</v>
      </c>
      <c r="H158" s="24">
        <f t="shared" si="25"/>
        <v>7.05</v>
      </c>
      <c r="I158" s="24">
        <v>3.5</v>
      </c>
      <c r="J158" s="24"/>
      <c r="K158" s="24">
        <f t="shared" si="26"/>
        <v>10.55</v>
      </c>
      <c r="L158" s="24"/>
      <c r="M158" s="24">
        <v>12.17</v>
      </c>
      <c r="N158" s="24">
        <v>19.5</v>
      </c>
      <c r="O158" s="24">
        <f t="shared" si="27"/>
        <v>31.67</v>
      </c>
      <c r="P158" s="24">
        <f t="shared" si="28"/>
        <v>42.22</v>
      </c>
      <c r="Q158" s="24"/>
      <c r="R158" s="24">
        <v>1.18</v>
      </c>
      <c r="S158" s="24">
        <f t="shared" si="29"/>
        <v>1.18</v>
      </c>
      <c r="T158" s="24">
        <f t="shared" si="30"/>
        <v>43.4</v>
      </c>
    </row>
    <row r="159" spans="1:20" x14ac:dyDescent="0.2">
      <c r="A159" s="167"/>
      <c r="B159" s="35"/>
      <c r="C159" s="26" t="s">
        <v>152</v>
      </c>
      <c r="D159" s="162">
        <v>21</v>
      </c>
      <c r="E159" s="24">
        <v>1.57</v>
      </c>
      <c r="F159" s="24">
        <v>0.16</v>
      </c>
      <c r="G159" s="24">
        <v>0.45</v>
      </c>
      <c r="H159" s="24">
        <f t="shared" si="25"/>
        <v>2.1800000000000002</v>
      </c>
      <c r="I159" s="24">
        <v>0.5</v>
      </c>
      <c r="J159" s="24"/>
      <c r="K159" s="24">
        <f t="shared" si="26"/>
        <v>2.68</v>
      </c>
      <c r="L159" s="24"/>
      <c r="M159" s="24">
        <v>9.34</v>
      </c>
      <c r="N159" s="24">
        <v>6.61</v>
      </c>
      <c r="O159" s="24">
        <f t="shared" si="27"/>
        <v>15.95</v>
      </c>
      <c r="P159" s="24">
        <f t="shared" si="28"/>
        <v>18.63</v>
      </c>
      <c r="Q159" s="24"/>
      <c r="R159" s="24">
        <v>3.02</v>
      </c>
      <c r="S159" s="24">
        <f t="shared" si="29"/>
        <v>3.02</v>
      </c>
      <c r="T159" s="24">
        <f t="shared" si="30"/>
        <v>21.65</v>
      </c>
    </row>
    <row r="160" spans="1:20" x14ac:dyDescent="0.2">
      <c r="A160" s="167"/>
      <c r="B160" s="35"/>
      <c r="C160" s="26" t="s">
        <v>160</v>
      </c>
      <c r="D160" s="162">
        <v>96</v>
      </c>
      <c r="E160" s="24">
        <v>409.08</v>
      </c>
      <c r="F160" s="24">
        <v>120.43</v>
      </c>
      <c r="G160" s="24">
        <v>81.92</v>
      </c>
      <c r="H160" s="24">
        <f t="shared" si="25"/>
        <v>611.43000000000006</v>
      </c>
      <c r="I160" s="24">
        <v>114.56</v>
      </c>
      <c r="J160" s="24"/>
      <c r="K160" s="24">
        <f t="shared" si="26"/>
        <v>725.99</v>
      </c>
      <c r="L160" s="24">
        <v>0.01</v>
      </c>
      <c r="M160" s="24">
        <v>177.09</v>
      </c>
      <c r="N160" s="24">
        <v>104.87</v>
      </c>
      <c r="O160" s="24">
        <f t="shared" si="27"/>
        <v>281.97000000000003</v>
      </c>
      <c r="P160" s="24">
        <f t="shared" si="28"/>
        <v>1007.96</v>
      </c>
      <c r="Q160" s="24">
        <v>0.7</v>
      </c>
      <c r="R160" s="24">
        <v>8.92</v>
      </c>
      <c r="S160" s="24">
        <f t="shared" si="29"/>
        <v>9.6199999999999992</v>
      </c>
      <c r="T160" s="24">
        <f t="shared" si="30"/>
        <v>1017.58</v>
      </c>
    </row>
    <row r="161" spans="1:20" x14ac:dyDescent="0.2">
      <c r="A161" s="167"/>
      <c r="B161" s="35"/>
      <c r="C161" s="26" t="s">
        <v>113</v>
      </c>
      <c r="D161" s="162">
        <v>127</v>
      </c>
      <c r="E161" s="24">
        <v>504.1</v>
      </c>
      <c r="F161" s="24">
        <v>326.14999999999998</v>
      </c>
      <c r="G161" s="24">
        <v>26.61</v>
      </c>
      <c r="H161" s="24">
        <f t="shared" si="25"/>
        <v>856.86</v>
      </c>
      <c r="I161" s="24">
        <v>3.11</v>
      </c>
      <c r="J161" s="24"/>
      <c r="K161" s="24">
        <f t="shared" si="26"/>
        <v>859.97</v>
      </c>
      <c r="L161" s="24">
        <v>2.48</v>
      </c>
      <c r="M161" s="24">
        <v>1058.04</v>
      </c>
      <c r="N161" s="24">
        <v>47.97</v>
      </c>
      <c r="O161" s="24">
        <f t="shared" si="27"/>
        <v>1108.49</v>
      </c>
      <c r="P161" s="24">
        <f t="shared" si="28"/>
        <v>1968.46</v>
      </c>
      <c r="Q161" s="24"/>
      <c r="R161" s="24">
        <v>4.49</v>
      </c>
      <c r="S161" s="24">
        <f t="shared" si="29"/>
        <v>4.49</v>
      </c>
      <c r="T161" s="24">
        <f t="shared" si="30"/>
        <v>1972.95</v>
      </c>
    </row>
    <row r="162" spans="1:20" x14ac:dyDescent="0.2">
      <c r="A162" s="167"/>
      <c r="B162" s="35"/>
      <c r="C162" s="26" t="s">
        <v>159</v>
      </c>
      <c r="D162" s="162">
        <v>25</v>
      </c>
      <c r="E162" s="24">
        <v>1.88</v>
      </c>
      <c r="F162" s="24"/>
      <c r="G162" s="24">
        <v>0.3</v>
      </c>
      <c r="H162" s="24">
        <f t="shared" si="25"/>
        <v>2.1799999999999997</v>
      </c>
      <c r="I162" s="24">
        <v>2</v>
      </c>
      <c r="J162" s="24"/>
      <c r="K162" s="24">
        <f t="shared" si="26"/>
        <v>4.18</v>
      </c>
      <c r="L162" s="24">
        <v>0.6</v>
      </c>
      <c r="M162" s="26">
        <v>39.67</v>
      </c>
      <c r="N162" s="26">
        <v>5.88</v>
      </c>
      <c r="O162" s="24">
        <f t="shared" si="27"/>
        <v>46.150000000000006</v>
      </c>
      <c r="P162" s="24">
        <f t="shared" si="28"/>
        <v>50.330000000000005</v>
      </c>
      <c r="Q162" s="26">
        <v>1</v>
      </c>
      <c r="R162" s="26">
        <v>10.26</v>
      </c>
      <c r="S162" s="24">
        <f t="shared" si="29"/>
        <v>11.26</v>
      </c>
      <c r="T162" s="24">
        <f t="shared" si="30"/>
        <v>61.59</v>
      </c>
    </row>
    <row r="163" spans="1:20" x14ac:dyDescent="0.2">
      <c r="A163" s="167"/>
      <c r="B163" s="35"/>
      <c r="C163" s="26" t="s">
        <v>143</v>
      </c>
      <c r="D163" s="162">
        <v>50</v>
      </c>
      <c r="E163" s="24">
        <v>51.11</v>
      </c>
      <c r="F163" s="24"/>
      <c r="G163" s="24">
        <v>0.5</v>
      </c>
      <c r="H163" s="24">
        <f t="shared" si="25"/>
        <v>51.61</v>
      </c>
      <c r="I163" s="24">
        <v>1.79</v>
      </c>
      <c r="J163" s="24"/>
      <c r="K163" s="24">
        <f t="shared" si="26"/>
        <v>53.4</v>
      </c>
      <c r="L163" s="24">
        <v>0.5</v>
      </c>
      <c r="M163" s="24">
        <v>8.84</v>
      </c>
      <c r="N163" s="24">
        <v>2.76</v>
      </c>
      <c r="O163" s="24">
        <f t="shared" si="27"/>
        <v>12.1</v>
      </c>
      <c r="P163" s="24">
        <f t="shared" si="28"/>
        <v>65.5</v>
      </c>
      <c r="Q163" s="24"/>
      <c r="R163" s="24">
        <v>7.73</v>
      </c>
      <c r="S163" s="24">
        <f t="shared" si="29"/>
        <v>7.73</v>
      </c>
      <c r="T163" s="24">
        <f t="shared" si="30"/>
        <v>73.23</v>
      </c>
    </row>
    <row r="164" spans="1:20" x14ac:dyDescent="0.2">
      <c r="A164" s="167"/>
      <c r="B164" s="35"/>
      <c r="C164" s="26" t="s">
        <v>153</v>
      </c>
      <c r="D164" s="162">
        <v>28</v>
      </c>
      <c r="E164" s="24">
        <v>4.0999999999999996</v>
      </c>
      <c r="F164" s="24"/>
      <c r="G164" s="24">
        <v>8</v>
      </c>
      <c r="H164" s="24">
        <f t="shared" si="25"/>
        <v>12.1</v>
      </c>
      <c r="I164" s="24"/>
      <c r="J164" s="24"/>
      <c r="K164" s="24">
        <f t="shared" si="26"/>
        <v>12.1</v>
      </c>
      <c r="L164" s="24">
        <v>596.35</v>
      </c>
      <c r="M164" s="24">
        <v>22.43</v>
      </c>
      <c r="N164" s="24">
        <v>70.05</v>
      </c>
      <c r="O164" s="24">
        <f t="shared" si="27"/>
        <v>688.83</v>
      </c>
      <c r="P164" s="24">
        <f t="shared" si="28"/>
        <v>700.93000000000006</v>
      </c>
      <c r="Q164" s="24">
        <v>35</v>
      </c>
      <c r="R164" s="24">
        <v>11.5</v>
      </c>
      <c r="S164" s="24">
        <f t="shared" si="29"/>
        <v>46.5</v>
      </c>
      <c r="T164" s="24">
        <f t="shared" si="30"/>
        <v>747.43000000000006</v>
      </c>
    </row>
    <row r="165" spans="1:20" x14ac:dyDescent="0.2">
      <c r="A165" s="167"/>
      <c r="B165" s="35"/>
      <c r="C165" s="163" t="s">
        <v>478</v>
      </c>
      <c r="D165" s="64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</row>
    <row r="166" spans="1:20" x14ac:dyDescent="0.2">
      <c r="A166" s="167"/>
      <c r="B166" s="35"/>
      <c r="C166" s="26" t="s">
        <v>142</v>
      </c>
      <c r="D166" s="162">
        <v>7</v>
      </c>
      <c r="E166" s="24"/>
      <c r="F166" s="24">
        <v>4.3</v>
      </c>
      <c r="G166" s="24"/>
      <c r="H166" s="24">
        <f t="shared" si="25"/>
        <v>4.3</v>
      </c>
      <c r="I166" s="24">
        <v>5.5</v>
      </c>
      <c r="J166" s="24"/>
      <c r="K166" s="24">
        <f t="shared" si="26"/>
        <v>9.8000000000000007</v>
      </c>
      <c r="L166" s="24">
        <v>4.9400000000000004</v>
      </c>
      <c r="M166" s="24">
        <v>1.21</v>
      </c>
      <c r="N166" s="24">
        <v>2.2999999999999998</v>
      </c>
      <c r="O166" s="24">
        <f t="shared" si="27"/>
        <v>8.4499999999999993</v>
      </c>
      <c r="P166" s="24">
        <f t="shared" si="28"/>
        <v>18.25</v>
      </c>
      <c r="Q166" s="24">
        <v>170</v>
      </c>
      <c r="R166" s="24">
        <v>3.71</v>
      </c>
      <c r="S166" s="24">
        <f t="shared" si="29"/>
        <v>173.71</v>
      </c>
      <c r="T166" s="24">
        <f t="shared" si="30"/>
        <v>191.96</v>
      </c>
    </row>
    <row r="167" spans="1:20" x14ac:dyDescent="0.2">
      <c r="A167" s="167"/>
      <c r="B167" s="35"/>
      <c r="C167" s="26" t="s">
        <v>133</v>
      </c>
      <c r="D167" s="162">
        <v>120</v>
      </c>
      <c r="E167" s="24">
        <v>28.7</v>
      </c>
      <c r="F167" s="24">
        <v>18</v>
      </c>
      <c r="G167" s="24">
        <v>17.22</v>
      </c>
      <c r="H167" s="24">
        <f t="shared" si="25"/>
        <v>63.92</v>
      </c>
      <c r="I167" s="24">
        <v>72.45</v>
      </c>
      <c r="J167" s="24"/>
      <c r="K167" s="24">
        <f t="shared" si="26"/>
        <v>136.37</v>
      </c>
      <c r="L167" s="24">
        <v>15.46</v>
      </c>
      <c r="M167" s="24">
        <v>68.31</v>
      </c>
      <c r="N167" s="24">
        <v>19.66</v>
      </c>
      <c r="O167" s="24">
        <f t="shared" si="27"/>
        <v>103.43</v>
      </c>
      <c r="P167" s="24">
        <f t="shared" si="28"/>
        <v>239.8</v>
      </c>
      <c r="Q167" s="24">
        <v>4</v>
      </c>
      <c r="R167" s="24">
        <v>757.6</v>
      </c>
      <c r="S167" s="24">
        <f t="shared" si="29"/>
        <v>761.6</v>
      </c>
      <c r="T167" s="24">
        <f t="shared" si="30"/>
        <v>1001.4000000000001</v>
      </c>
    </row>
    <row r="168" spans="1:20" x14ac:dyDescent="0.2">
      <c r="A168" s="167"/>
      <c r="B168" s="35"/>
      <c r="C168" s="26" t="s">
        <v>134</v>
      </c>
      <c r="D168" s="162">
        <v>53</v>
      </c>
      <c r="E168" s="24">
        <v>12.98</v>
      </c>
      <c r="F168" s="24">
        <v>78</v>
      </c>
      <c r="G168" s="24">
        <v>45.66</v>
      </c>
      <c r="H168" s="24">
        <f t="shared" si="25"/>
        <v>136.63999999999999</v>
      </c>
      <c r="I168" s="24">
        <v>203.54</v>
      </c>
      <c r="J168" s="24">
        <v>0.41</v>
      </c>
      <c r="K168" s="24">
        <f t="shared" si="26"/>
        <v>340.59</v>
      </c>
      <c r="L168" s="24">
        <v>3</v>
      </c>
      <c r="M168" s="24">
        <v>319.41000000000003</v>
      </c>
      <c r="N168" s="24">
        <v>23.83</v>
      </c>
      <c r="O168" s="24">
        <f t="shared" si="27"/>
        <v>346.24</v>
      </c>
      <c r="P168" s="24">
        <f t="shared" si="28"/>
        <v>686.82999999999993</v>
      </c>
      <c r="Q168" s="24">
        <v>5.0999999999999996</v>
      </c>
      <c r="R168" s="24">
        <v>11.77</v>
      </c>
      <c r="S168" s="24">
        <f t="shared" si="29"/>
        <v>16.869999999999997</v>
      </c>
      <c r="T168" s="24">
        <f t="shared" si="30"/>
        <v>703.69999999999993</v>
      </c>
    </row>
    <row r="169" spans="1:20" x14ac:dyDescent="0.2">
      <c r="A169" s="167"/>
      <c r="B169" s="35"/>
      <c r="C169" s="26" t="s">
        <v>135</v>
      </c>
      <c r="D169" s="162">
        <v>21</v>
      </c>
      <c r="E169" s="24"/>
      <c r="F169" s="24"/>
      <c r="G169" s="24">
        <v>15.3</v>
      </c>
      <c r="H169" s="24">
        <f t="shared" si="25"/>
        <v>15.3</v>
      </c>
      <c r="I169" s="24">
        <v>11.4</v>
      </c>
      <c r="J169" s="24"/>
      <c r="K169" s="24">
        <f t="shared" si="26"/>
        <v>26.700000000000003</v>
      </c>
      <c r="L169" s="24">
        <v>18.7</v>
      </c>
      <c r="M169" s="24">
        <v>10.45</v>
      </c>
      <c r="N169" s="24">
        <v>25.56</v>
      </c>
      <c r="O169" s="24">
        <f t="shared" si="27"/>
        <v>54.709999999999994</v>
      </c>
      <c r="P169" s="24">
        <f t="shared" si="28"/>
        <v>81.41</v>
      </c>
      <c r="Q169" s="24">
        <v>3</v>
      </c>
      <c r="R169" s="24">
        <v>0.68</v>
      </c>
      <c r="S169" s="24">
        <f t="shared" si="29"/>
        <v>3.68</v>
      </c>
      <c r="T169" s="24">
        <f t="shared" si="30"/>
        <v>85.09</v>
      </c>
    </row>
    <row r="170" spans="1:20" x14ac:dyDescent="0.2">
      <c r="A170" s="167"/>
      <c r="B170" s="85"/>
      <c r="C170" s="26" t="s">
        <v>110</v>
      </c>
      <c r="D170" s="162">
        <v>4</v>
      </c>
      <c r="E170" s="24">
        <v>0.3</v>
      </c>
      <c r="F170" s="24"/>
      <c r="G170" s="24"/>
      <c r="H170" s="24">
        <f t="shared" si="25"/>
        <v>0.3</v>
      </c>
      <c r="I170" s="24"/>
      <c r="J170" s="24"/>
      <c r="K170" s="24">
        <f t="shared" si="26"/>
        <v>0.3</v>
      </c>
      <c r="L170" s="24">
        <v>2</v>
      </c>
      <c r="M170" s="24">
        <v>5.23</v>
      </c>
      <c r="N170" s="24">
        <v>2</v>
      </c>
      <c r="O170" s="24">
        <f t="shared" si="27"/>
        <v>9.23</v>
      </c>
      <c r="P170" s="24">
        <f t="shared" si="28"/>
        <v>9.5300000000000011</v>
      </c>
      <c r="Q170" s="24"/>
      <c r="R170" s="24"/>
      <c r="S170" s="24">
        <f t="shared" si="29"/>
        <v>0</v>
      </c>
      <c r="T170" s="24">
        <f t="shared" si="30"/>
        <v>9.5300000000000011</v>
      </c>
    </row>
    <row r="171" spans="1:20" x14ac:dyDescent="0.2">
      <c r="A171" s="167"/>
      <c r="B171" s="35" t="s">
        <v>118</v>
      </c>
      <c r="C171" s="26" t="s">
        <v>118</v>
      </c>
      <c r="D171" s="162">
        <v>69</v>
      </c>
      <c r="E171" s="24">
        <v>0.49</v>
      </c>
      <c r="F171" s="24">
        <v>0.02</v>
      </c>
      <c r="G171" s="24">
        <v>25.17</v>
      </c>
      <c r="H171" s="24">
        <f t="shared" si="25"/>
        <v>25.68</v>
      </c>
      <c r="I171" s="24">
        <v>93.56</v>
      </c>
      <c r="J171" s="24">
        <v>0.05</v>
      </c>
      <c r="K171" s="24">
        <f t="shared" si="26"/>
        <v>119.28999999999999</v>
      </c>
      <c r="L171" s="24">
        <v>19.88</v>
      </c>
      <c r="M171" s="24">
        <v>224.14</v>
      </c>
      <c r="N171" s="24">
        <v>15.65</v>
      </c>
      <c r="O171" s="24">
        <f t="shared" si="27"/>
        <v>259.67</v>
      </c>
      <c r="P171" s="24">
        <f t="shared" si="28"/>
        <v>378.96000000000004</v>
      </c>
      <c r="Q171" s="24"/>
      <c r="R171" s="24">
        <v>0.25</v>
      </c>
      <c r="S171" s="24">
        <f t="shared" si="29"/>
        <v>0.25</v>
      </c>
      <c r="T171" s="24">
        <f t="shared" si="30"/>
        <v>379.21000000000004</v>
      </c>
    </row>
    <row r="172" spans="1:20" x14ac:dyDescent="0.2">
      <c r="A172" s="167"/>
      <c r="B172" s="35"/>
      <c r="C172" s="26" t="s">
        <v>155</v>
      </c>
      <c r="D172" s="162">
        <v>44</v>
      </c>
      <c r="E172" s="24">
        <v>0.05</v>
      </c>
      <c r="F172" s="24">
        <v>1</v>
      </c>
      <c r="G172" s="24">
        <v>3.05</v>
      </c>
      <c r="H172" s="24">
        <f t="shared" si="25"/>
        <v>4.0999999999999996</v>
      </c>
      <c r="I172" s="24">
        <v>7.15</v>
      </c>
      <c r="J172" s="24"/>
      <c r="K172" s="24">
        <f t="shared" si="26"/>
        <v>11.25</v>
      </c>
      <c r="L172" s="24">
        <v>10.8</v>
      </c>
      <c r="M172" s="24">
        <v>19.34</v>
      </c>
      <c r="N172" s="24">
        <v>37.47</v>
      </c>
      <c r="O172" s="24">
        <f t="shared" si="27"/>
        <v>67.61</v>
      </c>
      <c r="P172" s="24">
        <f t="shared" si="28"/>
        <v>78.86</v>
      </c>
      <c r="Q172" s="24"/>
      <c r="R172" s="24">
        <v>0.8</v>
      </c>
      <c r="S172" s="24">
        <f t="shared" si="29"/>
        <v>0.8</v>
      </c>
      <c r="T172" s="24">
        <f t="shared" si="30"/>
        <v>79.66</v>
      </c>
    </row>
    <row r="173" spans="1:20" x14ac:dyDescent="0.2">
      <c r="A173" s="167"/>
      <c r="B173" s="35"/>
      <c r="C173" s="163" t="s">
        <v>411</v>
      </c>
      <c r="D173" s="64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</row>
    <row r="174" spans="1:20" x14ac:dyDescent="0.2">
      <c r="A174" s="167"/>
      <c r="B174" s="35"/>
      <c r="C174" s="26" t="s">
        <v>139</v>
      </c>
      <c r="D174" s="162">
        <v>112</v>
      </c>
      <c r="E174" s="24">
        <v>59.26</v>
      </c>
      <c r="F174" s="24">
        <v>402.31</v>
      </c>
      <c r="G174" s="24">
        <v>872.94</v>
      </c>
      <c r="H174" s="24">
        <f t="shared" ref="H174:H239" si="31">+G174+F174+E174</f>
        <v>1334.51</v>
      </c>
      <c r="I174" s="24">
        <v>435.82</v>
      </c>
      <c r="J174" s="24"/>
      <c r="K174" s="24">
        <f t="shared" ref="K174:K239" si="32">+J174+I174+H174</f>
        <v>1770.33</v>
      </c>
      <c r="L174" s="24">
        <v>1.1000000000000001</v>
      </c>
      <c r="M174" s="24">
        <v>245.38</v>
      </c>
      <c r="N174" s="24">
        <v>36.58</v>
      </c>
      <c r="O174" s="24">
        <f t="shared" ref="O174:O238" si="33">+N174+M174+L174</f>
        <v>283.06</v>
      </c>
      <c r="P174" s="24">
        <f t="shared" ref="P174:P238" si="34">+O174+K174</f>
        <v>2053.39</v>
      </c>
      <c r="Q174" s="24"/>
      <c r="R174" s="24">
        <v>0.9</v>
      </c>
      <c r="S174" s="24">
        <f t="shared" ref="S174:S238" si="35">+R174+Q174</f>
        <v>0.9</v>
      </c>
      <c r="T174" s="24">
        <f t="shared" ref="T174:T238" si="36">+S174+P174</f>
        <v>2054.29</v>
      </c>
    </row>
    <row r="175" spans="1:20" x14ac:dyDescent="0.2">
      <c r="A175" s="167"/>
      <c r="B175" s="35"/>
      <c r="C175" s="26" t="s">
        <v>157</v>
      </c>
      <c r="D175" s="162">
        <v>177</v>
      </c>
      <c r="E175" s="24">
        <v>43.22</v>
      </c>
      <c r="F175" s="24">
        <v>5.07</v>
      </c>
      <c r="G175" s="24">
        <v>961.18</v>
      </c>
      <c r="H175" s="24">
        <f t="shared" si="31"/>
        <v>1009.47</v>
      </c>
      <c r="I175" s="24">
        <v>387.16</v>
      </c>
      <c r="J175" s="24"/>
      <c r="K175" s="24">
        <f t="shared" si="32"/>
        <v>1396.63</v>
      </c>
      <c r="L175" s="24">
        <v>50.98</v>
      </c>
      <c r="M175" s="24">
        <v>297.85000000000002</v>
      </c>
      <c r="N175" s="24">
        <v>121.08</v>
      </c>
      <c r="O175" s="24">
        <f t="shared" si="33"/>
        <v>469.91</v>
      </c>
      <c r="P175" s="24">
        <f t="shared" si="34"/>
        <v>1866.5400000000002</v>
      </c>
      <c r="Q175" s="24"/>
      <c r="R175" s="24">
        <v>120.86</v>
      </c>
      <c r="S175" s="24">
        <f t="shared" si="35"/>
        <v>120.86</v>
      </c>
      <c r="T175" s="24">
        <f t="shared" si="36"/>
        <v>1987.4</v>
      </c>
    </row>
    <row r="176" spans="1:20" x14ac:dyDescent="0.2">
      <c r="A176" s="167"/>
      <c r="B176" s="35"/>
      <c r="C176" s="26" t="s">
        <v>126</v>
      </c>
      <c r="D176" s="162">
        <v>54</v>
      </c>
      <c r="E176" s="24">
        <v>7.25</v>
      </c>
      <c r="F176" s="24">
        <v>0.6</v>
      </c>
      <c r="G176" s="24"/>
      <c r="H176" s="24">
        <f t="shared" si="31"/>
        <v>7.85</v>
      </c>
      <c r="I176" s="24">
        <v>11.8</v>
      </c>
      <c r="J176" s="24">
        <v>0.8</v>
      </c>
      <c r="K176" s="24">
        <f t="shared" si="32"/>
        <v>20.450000000000003</v>
      </c>
      <c r="L176" s="24">
        <v>1.35</v>
      </c>
      <c r="M176" s="24">
        <v>16.149999999999999</v>
      </c>
      <c r="N176" s="24">
        <v>4.1500000000000004</v>
      </c>
      <c r="O176" s="24">
        <f t="shared" si="33"/>
        <v>21.65</v>
      </c>
      <c r="P176" s="24">
        <f t="shared" si="34"/>
        <v>42.1</v>
      </c>
      <c r="Q176" s="24"/>
      <c r="R176" s="24">
        <v>1.48</v>
      </c>
      <c r="S176" s="24">
        <f t="shared" si="35"/>
        <v>1.48</v>
      </c>
      <c r="T176" s="24">
        <f t="shared" si="36"/>
        <v>43.58</v>
      </c>
    </row>
    <row r="177" spans="1:20" x14ac:dyDescent="0.2">
      <c r="A177" s="167"/>
      <c r="B177" s="35"/>
      <c r="C177" s="26" t="s">
        <v>127</v>
      </c>
      <c r="D177" s="162">
        <v>86</v>
      </c>
      <c r="E177" s="24">
        <v>29.13</v>
      </c>
      <c r="F177" s="24">
        <v>5.01</v>
      </c>
      <c r="G177" s="24">
        <v>4.5</v>
      </c>
      <c r="H177" s="24">
        <f t="shared" si="31"/>
        <v>38.64</v>
      </c>
      <c r="I177" s="24">
        <v>14.7</v>
      </c>
      <c r="J177" s="24"/>
      <c r="K177" s="24">
        <f t="shared" si="32"/>
        <v>53.34</v>
      </c>
      <c r="L177" s="24">
        <v>1.05</v>
      </c>
      <c r="M177" s="24">
        <v>92.27</v>
      </c>
      <c r="N177" s="24">
        <v>19.78</v>
      </c>
      <c r="O177" s="24">
        <f t="shared" si="33"/>
        <v>113.1</v>
      </c>
      <c r="P177" s="24">
        <f t="shared" si="34"/>
        <v>166.44</v>
      </c>
      <c r="Q177" s="24"/>
      <c r="R177" s="24">
        <v>2.21</v>
      </c>
      <c r="S177" s="24">
        <f t="shared" si="35"/>
        <v>2.21</v>
      </c>
      <c r="T177" s="24">
        <f t="shared" si="36"/>
        <v>168.65</v>
      </c>
    </row>
    <row r="178" spans="1:20" x14ac:dyDescent="0.2">
      <c r="A178" s="167"/>
      <c r="B178" s="35"/>
      <c r="C178" s="26" t="s">
        <v>154</v>
      </c>
      <c r="D178" s="162">
        <v>8</v>
      </c>
      <c r="E178" s="24"/>
      <c r="F178" s="24"/>
      <c r="G178" s="24">
        <v>0.3</v>
      </c>
      <c r="H178" s="24">
        <f t="shared" si="31"/>
        <v>0.3</v>
      </c>
      <c r="I178" s="24">
        <v>9</v>
      </c>
      <c r="J178" s="24"/>
      <c r="K178" s="24">
        <f t="shared" si="32"/>
        <v>9.3000000000000007</v>
      </c>
      <c r="L178" s="24"/>
      <c r="M178" s="24">
        <v>31.71</v>
      </c>
      <c r="N178" s="24">
        <v>2</v>
      </c>
      <c r="O178" s="24">
        <f t="shared" si="33"/>
        <v>33.71</v>
      </c>
      <c r="P178" s="24">
        <f t="shared" si="34"/>
        <v>43.010000000000005</v>
      </c>
      <c r="Q178" s="24"/>
      <c r="R178" s="24">
        <v>5.0999999999999996</v>
      </c>
      <c r="S178" s="24">
        <f t="shared" si="35"/>
        <v>5.0999999999999996</v>
      </c>
      <c r="T178" s="24">
        <f t="shared" si="36"/>
        <v>48.110000000000007</v>
      </c>
    </row>
    <row r="179" spans="1:20" x14ac:dyDescent="0.2">
      <c r="A179" s="167"/>
      <c r="B179" s="35"/>
      <c r="C179" s="26" t="s">
        <v>132</v>
      </c>
      <c r="D179" s="162">
        <v>151</v>
      </c>
      <c r="E179" s="24"/>
      <c r="F179" s="24"/>
      <c r="G179" s="24"/>
      <c r="H179" s="24">
        <f t="shared" si="31"/>
        <v>0</v>
      </c>
      <c r="I179" s="24">
        <v>0.5</v>
      </c>
      <c r="J179" s="24"/>
      <c r="K179" s="24">
        <f t="shared" si="32"/>
        <v>0.5</v>
      </c>
      <c r="L179" s="24"/>
      <c r="M179" s="24">
        <v>30.16</v>
      </c>
      <c r="N179" s="24">
        <v>0.51</v>
      </c>
      <c r="O179" s="24">
        <f t="shared" si="33"/>
        <v>30.67</v>
      </c>
      <c r="P179" s="24">
        <f t="shared" si="34"/>
        <v>31.17</v>
      </c>
      <c r="Q179" s="24"/>
      <c r="R179" s="24"/>
      <c r="S179" s="24">
        <f t="shared" si="35"/>
        <v>0</v>
      </c>
      <c r="T179" s="24">
        <f t="shared" si="36"/>
        <v>31.17</v>
      </c>
    </row>
    <row r="180" spans="1:20" x14ac:dyDescent="0.2">
      <c r="A180" s="167"/>
      <c r="B180" s="35"/>
      <c r="C180" s="26" t="s">
        <v>120</v>
      </c>
      <c r="D180" s="162">
        <v>69</v>
      </c>
      <c r="E180" s="24">
        <v>2.64</v>
      </c>
      <c r="F180" s="24">
        <v>16</v>
      </c>
      <c r="G180" s="24">
        <v>1.4</v>
      </c>
      <c r="H180" s="24">
        <f t="shared" si="31"/>
        <v>20.04</v>
      </c>
      <c r="I180" s="24">
        <v>250.65</v>
      </c>
      <c r="J180" s="24"/>
      <c r="K180" s="24">
        <f t="shared" si="32"/>
        <v>270.69</v>
      </c>
      <c r="L180" s="24">
        <v>29.6</v>
      </c>
      <c r="M180" s="24">
        <v>2782.17</v>
      </c>
      <c r="N180" s="24">
        <v>19.12</v>
      </c>
      <c r="O180" s="24">
        <f t="shared" si="33"/>
        <v>2830.89</v>
      </c>
      <c r="P180" s="24">
        <f t="shared" si="34"/>
        <v>3101.58</v>
      </c>
      <c r="Q180" s="24"/>
      <c r="R180" s="24">
        <v>0.35</v>
      </c>
      <c r="S180" s="24">
        <f t="shared" si="35"/>
        <v>0.35</v>
      </c>
      <c r="T180" s="24">
        <f t="shared" si="36"/>
        <v>3101.93</v>
      </c>
    </row>
    <row r="181" spans="1:20" x14ac:dyDescent="0.2">
      <c r="A181" s="167"/>
      <c r="B181" s="35"/>
      <c r="C181" s="26" t="s">
        <v>151</v>
      </c>
      <c r="D181" s="162">
        <v>64</v>
      </c>
      <c r="E181" s="24">
        <v>1</v>
      </c>
      <c r="F181" s="24">
        <v>0.44</v>
      </c>
      <c r="G181" s="24">
        <v>0.33</v>
      </c>
      <c r="H181" s="24">
        <f t="shared" si="31"/>
        <v>1.77</v>
      </c>
      <c r="I181" s="24">
        <v>6.15</v>
      </c>
      <c r="J181" s="24"/>
      <c r="K181" s="24">
        <f t="shared" si="32"/>
        <v>7.92</v>
      </c>
      <c r="L181" s="24">
        <v>0.2</v>
      </c>
      <c r="M181" s="24">
        <v>11.01</v>
      </c>
      <c r="N181" s="24">
        <v>6.63</v>
      </c>
      <c r="O181" s="24">
        <f t="shared" si="33"/>
        <v>17.84</v>
      </c>
      <c r="P181" s="24">
        <f t="shared" si="34"/>
        <v>25.759999999999998</v>
      </c>
      <c r="Q181" s="24"/>
      <c r="R181" s="24">
        <v>2.15</v>
      </c>
      <c r="S181" s="24">
        <f t="shared" si="35"/>
        <v>2.15</v>
      </c>
      <c r="T181" s="24">
        <f t="shared" si="36"/>
        <v>27.909999999999997</v>
      </c>
    </row>
    <row r="182" spans="1:20" x14ac:dyDescent="0.2">
      <c r="A182" s="167"/>
      <c r="B182" s="85"/>
      <c r="C182" s="26" t="s">
        <v>122</v>
      </c>
      <c r="D182" s="162">
        <v>8</v>
      </c>
      <c r="E182" s="24"/>
      <c r="F182" s="24">
        <v>0.3</v>
      </c>
      <c r="G182" s="24">
        <v>30.2</v>
      </c>
      <c r="H182" s="24">
        <f t="shared" si="31"/>
        <v>30.5</v>
      </c>
      <c r="I182" s="24">
        <v>51.6</v>
      </c>
      <c r="J182" s="24">
        <v>40</v>
      </c>
      <c r="K182" s="24">
        <f t="shared" si="32"/>
        <v>122.1</v>
      </c>
      <c r="L182" s="24">
        <v>62.55</v>
      </c>
      <c r="M182" s="24">
        <v>69.16</v>
      </c>
      <c r="N182" s="24">
        <v>0.71</v>
      </c>
      <c r="O182" s="24">
        <f t="shared" si="33"/>
        <v>132.41999999999999</v>
      </c>
      <c r="P182" s="24">
        <f t="shared" si="34"/>
        <v>254.51999999999998</v>
      </c>
      <c r="Q182" s="24"/>
      <c r="R182" s="24">
        <v>40</v>
      </c>
      <c r="S182" s="24">
        <f t="shared" si="35"/>
        <v>40</v>
      </c>
      <c r="T182" s="24">
        <f t="shared" si="36"/>
        <v>294.52</v>
      </c>
    </row>
    <row r="183" spans="1:20" x14ac:dyDescent="0.2">
      <c r="A183" s="167"/>
      <c r="B183" s="35" t="s">
        <v>111</v>
      </c>
      <c r="C183" s="26" t="s">
        <v>129</v>
      </c>
      <c r="D183" s="162">
        <v>87</v>
      </c>
      <c r="E183" s="24"/>
      <c r="F183" s="24">
        <v>0.2</v>
      </c>
      <c r="G183" s="24"/>
      <c r="H183" s="24">
        <f t="shared" si="31"/>
        <v>0.2</v>
      </c>
      <c r="I183" s="24">
        <v>6.07</v>
      </c>
      <c r="J183" s="24"/>
      <c r="K183" s="24">
        <f t="shared" si="32"/>
        <v>6.2700000000000005</v>
      </c>
      <c r="L183" s="24">
        <v>0.15</v>
      </c>
      <c r="M183" s="24">
        <v>27.79</v>
      </c>
      <c r="N183" s="24">
        <v>3.18</v>
      </c>
      <c r="O183" s="24">
        <f t="shared" si="33"/>
        <v>31.119999999999997</v>
      </c>
      <c r="P183" s="24">
        <f t="shared" si="34"/>
        <v>37.39</v>
      </c>
      <c r="Q183" s="24"/>
      <c r="R183" s="24">
        <v>18.03</v>
      </c>
      <c r="S183" s="24">
        <f t="shared" si="35"/>
        <v>18.03</v>
      </c>
      <c r="T183" s="24">
        <f t="shared" si="36"/>
        <v>55.42</v>
      </c>
    </row>
    <row r="184" spans="1:20" x14ac:dyDescent="0.2">
      <c r="A184" s="167"/>
      <c r="B184" s="35"/>
      <c r="C184" s="26" t="s">
        <v>121</v>
      </c>
      <c r="D184" s="162">
        <v>243</v>
      </c>
      <c r="E184" s="24"/>
      <c r="F184" s="24">
        <v>22.4</v>
      </c>
      <c r="G184" s="24"/>
      <c r="H184" s="24">
        <f t="shared" si="31"/>
        <v>22.4</v>
      </c>
      <c r="I184" s="24">
        <v>1.4</v>
      </c>
      <c r="J184" s="24"/>
      <c r="K184" s="24">
        <f t="shared" si="32"/>
        <v>23.799999999999997</v>
      </c>
      <c r="L184" s="24"/>
      <c r="M184" s="24">
        <v>71.97</v>
      </c>
      <c r="N184" s="24">
        <v>0.23</v>
      </c>
      <c r="O184" s="24">
        <f t="shared" si="33"/>
        <v>72.2</v>
      </c>
      <c r="P184" s="24">
        <f t="shared" si="34"/>
        <v>96</v>
      </c>
      <c r="Q184" s="24"/>
      <c r="R184" s="24">
        <v>61.43</v>
      </c>
      <c r="S184" s="24">
        <f t="shared" si="35"/>
        <v>61.43</v>
      </c>
      <c r="T184" s="24">
        <f t="shared" si="36"/>
        <v>157.43</v>
      </c>
    </row>
    <row r="185" spans="1:20" x14ac:dyDescent="0.2">
      <c r="A185" s="167"/>
      <c r="B185" s="35"/>
      <c r="C185" s="26" t="s">
        <v>111</v>
      </c>
      <c r="D185" s="162">
        <v>84</v>
      </c>
      <c r="E185" s="24"/>
      <c r="F185" s="24"/>
      <c r="G185" s="24">
        <v>2.1</v>
      </c>
      <c r="H185" s="24">
        <f t="shared" si="31"/>
        <v>2.1</v>
      </c>
      <c r="I185" s="24">
        <v>39.299999999999997</v>
      </c>
      <c r="J185" s="24"/>
      <c r="K185" s="24">
        <f t="shared" si="32"/>
        <v>41.4</v>
      </c>
      <c r="L185" s="24">
        <v>9</v>
      </c>
      <c r="M185" s="24">
        <v>58.22</v>
      </c>
      <c r="N185" s="24">
        <v>12.63</v>
      </c>
      <c r="O185" s="24">
        <f t="shared" si="33"/>
        <v>79.849999999999994</v>
      </c>
      <c r="P185" s="24">
        <f t="shared" si="34"/>
        <v>121.25</v>
      </c>
      <c r="Q185" s="24"/>
      <c r="R185" s="24">
        <v>6.74</v>
      </c>
      <c r="S185" s="24">
        <f t="shared" si="35"/>
        <v>6.74</v>
      </c>
      <c r="T185" s="24">
        <f t="shared" si="36"/>
        <v>127.99</v>
      </c>
    </row>
    <row r="186" spans="1:20" x14ac:dyDescent="0.2">
      <c r="A186" s="167"/>
      <c r="B186" s="35"/>
      <c r="C186" s="26" t="s">
        <v>130</v>
      </c>
      <c r="D186" s="162">
        <v>116</v>
      </c>
      <c r="E186" s="24"/>
      <c r="F186" s="24">
        <v>0.5</v>
      </c>
      <c r="G186" s="24">
        <v>0.8</v>
      </c>
      <c r="H186" s="24">
        <f t="shared" si="31"/>
        <v>1.3</v>
      </c>
      <c r="I186" s="24">
        <v>5.51</v>
      </c>
      <c r="J186" s="24"/>
      <c r="K186" s="24">
        <f t="shared" si="32"/>
        <v>6.81</v>
      </c>
      <c r="L186" s="24">
        <v>1.5</v>
      </c>
      <c r="M186" s="24">
        <v>68.349999999999994</v>
      </c>
      <c r="N186" s="24">
        <v>6.17</v>
      </c>
      <c r="O186" s="24">
        <f t="shared" si="33"/>
        <v>76.02</v>
      </c>
      <c r="P186" s="24">
        <f t="shared" si="34"/>
        <v>82.83</v>
      </c>
      <c r="Q186" s="24"/>
      <c r="R186" s="24">
        <v>0.71</v>
      </c>
      <c r="S186" s="24">
        <f t="shared" si="35"/>
        <v>0.71</v>
      </c>
      <c r="T186" s="24">
        <f t="shared" si="36"/>
        <v>83.539999999999992</v>
      </c>
    </row>
    <row r="187" spans="1:20" x14ac:dyDescent="0.2">
      <c r="A187" s="167"/>
      <c r="B187" s="35"/>
      <c r="C187" s="26" t="s">
        <v>114</v>
      </c>
      <c r="D187" s="162">
        <v>95</v>
      </c>
      <c r="E187" s="24">
        <v>6.35</v>
      </c>
      <c r="F187" s="24">
        <v>8.0500000000000007</v>
      </c>
      <c r="G187" s="24">
        <v>1.9</v>
      </c>
      <c r="H187" s="24">
        <f t="shared" si="31"/>
        <v>16.3</v>
      </c>
      <c r="I187" s="24">
        <v>11.59</v>
      </c>
      <c r="J187" s="24"/>
      <c r="K187" s="24">
        <f t="shared" si="32"/>
        <v>27.89</v>
      </c>
      <c r="L187" s="24">
        <v>8.64</v>
      </c>
      <c r="M187" s="24">
        <v>38.909999999999997</v>
      </c>
      <c r="N187" s="24">
        <v>33.119999999999997</v>
      </c>
      <c r="O187" s="24">
        <f t="shared" si="33"/>
        <v>80.67</v>
      </c>
      <c r="P187" s="24">
        <f t="shared" si="34"/>
        <v>108.56</v>
      </c>
      <c r="Q187" s="24">
        <v>1</v>
      </c>
      <c r="R187" s="24">
        <v>61.17</v>
      </c>
      <c r="S187" s="24">
        <f t="shared" si="35"/>
        <v>62.17</v>
      </c>
      <c r="T187" s="24">
        <f t="shared" si="36"/>
        <v>170.73000000000002</v>
      </c>
    </row>
    <row r="188" spans="1:20" x14ac:dyDescent="0.2">
      <c r="A188" s="167"/>
      <c r="B188" s="35"/>
      <c r="C188" s="26" t="s">
        <v>119</v>
      </c>
      <c r="D188" s="162">
        <v>32</v>
      </c>
      <c r="E188" s="24">
        <v>126.44</v>
      </c>
      <c r="F188" s="24"/>
      <c r="G188" s="24">
        <v>0.2</v>
      </c>
      <c r="H188" s="24">
        <f t="shared" si="31"/>
        <v>126.64</v>
      </c>
      <c r="I188" s="24">
        <v>125.56</v>
      </c>
      <c r="J188" s="24"/>
      <c r="K188" s="24">
        <f t="shared" si="32"/>
        <v>252.2</v>
      </c>
      <c r="L188" s="24">
        <v>1.88</v>
      </c>
      <c r="M188" s="24">
        <v>20.89</v>
      </c>
      <c r="N188" s="24">
        <v>0.3</v>
      </c>
      <c r="O188" s="24">
        <f t="shared" si="33"/>
        <v>23.07</v>
      </c>
      <c r="P188" s="24">
        <f t="shared" si="34"/>
        <v>275.27</v>
      </c>
      <c r="Q188" s="24"/>
      <c r="R188" s="24">
        <v>1.31</v>
      </c>
      <c r="S188" s="24">
        <f t="shared" si="35"/>
        <v>1.31</v>
      </c>
      <c r="T188" s="24">
        <f t="shared" si="36"/>
        <v>276.58</v>
      </c>
    </row>
    <row r="189" spans="1:20" x14ac:dyDescent="0.2">
      <c r="A189" s="167"/>
      <c r="B189" s="35"/>
      <c r="C189" s="165" t="s">
        <v>156</v>
      </c>
      <c r="D189" s="160">
        <v>137</v>
      </c>
      <c r="E189" s="25">
        <v>62.65</v>
      </c>
      <c r="F189" s="25">
        <v>449.05</v>
      </c>
      <c r="G189" s="25">
        <v>5.0999999999999996</v>
      </c>
      <c r="H189" s="25">
        <f t="shared" si="31"/>
        <v>516.80000000000007</v>
      </c>
      <c r="I189" s="25">
        <v>240.06</v>
      </c>
      <c r="J189" s="25"/>
      <c r="K189" s="25">
        <f t="shared" si="32"/>
        <v>756.86000000000013</v>
      </c>
      <c r="L189" s="25">
        <v>45.66</v>
      </c>
      <c r="M189" s="25">
        <v>24.18</v>
      </c>
      <c r="N189" s="25">
        <v>17.059999999999999</v>
      </c>
      <c r="O189" s="25">
        <f t="shared" si="33"/>
        <v>86.899999999999991</v>
      </c>
      <c r="P189" s="25">
        <f t="shared" si="34"/>
        <v>843.7600000000001</v>
      </c>
      <c r="Q189" s="25"/>
      <c r="R189" s="25">
        <v>116.23</v>
      </c>
      <c r="S189" s="25">
        <f t="shared" si="35"/>
        <v>116.23</v>
      </c>
      <c r="T189" s="25">
        <f t="shared" si="36"/>
        <v>959.99000000000012</v>
      </c>
    </row>
    <row r="190" spans="1:20" ht="15" x14ac:dyDescent="0.25">
      <c r="A190" s="230" t="s">
        <v>0</v>
      </c>
      <c r="B190" s="231"/>
      <c r="C190" s="232" t="s">
        <v>0</v>
      </c>
      <c r="D190" s="53">
        <v>2911</v>
      </c>
      <c r="E190" s="54">
        <v>1535.74</v>
      </c>
      <c r="F190" s="54">
        <v>1589.88</v>
      </c>
      <c r="G190" s="54">
        <v>2131.73</v>
      </c>
      <c r="H190" s="54">
        <f t="shared" si="31"/>
        <v>5257.35</v>
      </c>
      <c r="I190" s="54">
        <v>2306.38</v>
      </c>
      <c r="J190" s="54">
        <v>46.06</v>
      </c>
      <c r="K190" s="54">
        <f t="shared" si="32"/>
        <v>7609.7900000000009</v>
      </c>
      <c r="L190" s="54">
        <v>957.72</v>
      </c>
      <c r="M190" s="54">
        <v>6971.0300000001134</v>
      </c>
      <c r="N190" s="54">
        <v>1220.49</v>
      </c>
      <c r="O190" s="54">
        <f t="shared" si="33"/>
        <v>9149.2400000001126</v>
      </c>
      <c r="P190" s="54">
        <f t="shared" si="34"/>
        <v>16759.030000000115</v>
      </c>
      <c r="Q190" s="54">
        <v>675.26</v>
      </c>
      <c r="R190" s="54">
        <v>3589.14</v>
      </c>
      <c r="S190" s="54">
        <f t="shared" si="35"/>
        <v>4264.3999999999996</v>
      </c>
      <c r="T190" s="55">
        <f t="shared" si="36"/>
        <v>21023.430000000117</v>
      </c>
    </row>
    <row r="191" spans="1:20" x14ac:dyDescent="0.2">
      <c r="A191" s="166" t="s">
        <v>8</v>
      </c>
      <c r="B191" s="35" t="s">
        <v>428</v>
      </c>
      <c r="C191" s="161" t="s">
        <v>162</v>
      </c>
      <c r="D191" s="153">
        <v>113</v>
      </c>
      <c r="E191" s="154">
        <v>3.76</v>
      </c>
      <c r="F191" s="154">
        <v>1226.8399999999999</v>
      </c>
      <c r="G191" s="154"/>
      <c r="H191" s="154">
        <f t="shared" si="31"/>
        <v>1230.5999999999999</v>
      </c>
      <c r="I191" s="154">
        <v>2549.84</v>
      </c>
      <c r="J191" s="154">
        <v>17.16</v>
      </c>
      <c r="K191" s="154">
        <f t="shared" si="32"/>
        <v>3797.6</v>
      </c>
      <c r="L191" s="154">
        <v>106.7</v>
      </c>
      <c r="M191" s="154">
        <v>76.56</v>
      </c>
      <c r="N191" s="154">
        <v>163.72</v>
      </c>
      <c r="O191" s="154">
        <f t="shared" si="33"/>
        <v>346.98</v>
      </c>
      <c r="P191" s="154">
        <f t="shared" si="34"/>
        <v>4144.58</v>
      </c>
      <c r="Q191" s="154">
        <v>0.25</v>
      </c>
      <c r="R191" s="154">
        <v>6.13</v>
      </c>
      <c r="S191" s="154">
        <f t="shared" si="35"/>
        <v>6.38</v>
      </c>
      <c r="T191" s="154">
        <f t="shared" si="36"/>
        <v>4150.96</v>
      </c>
    </row>
    <row r="192" spans="1:20" x14ac:dyDescent="0.2">
      <c r="A192" s="167"/>
      <c r="B192" s="35"/>
      <c r="C192" s="26" t="s">
        <v>183</v>
      </c>
      <c r="D192" s="162">
        <v>21</v>
      </c>
      <c r="E192" s="24">
        <v>7.0000000000000007E-2</v>
      </c>
      <c r="F192" s="24">
        <v>0.1</v>
      </c>
      <c r="G192" s="24">
        <v>1.5</v>
      </c>
      <c r="H192" s="24">
        <f t="shared" si="31"/>
        <v>1.6700000000000002</v>
      </c>
      <c r="I192" s="24">
        <v>7.29</v>
      </c>
      <c r="J192" s="24"/>
      <c r="K192" s="24">
        <f t="shared" si="32"/>
        <v>8.9600000000000009</v>
      </c>
      <c r="L192" s="24">
        <v>1.44</v>
      </c>
      <c r="M192" s="24">
        <v>3.14</v>
      </c>
      <c r="N192" s="24">
        <v>2.0499999999999998</v>
      </c>
      <c r="O192" s="24">
        <f t="shared" si="33"/>
        <v>6.629999999999999</v>
      </c>
      <c r="P192" s="24">
        <f t="shared" si="34"/>
        <v>15.59</v>
      </c>
      <c r="Q192" s="24">
        <v>0.05</v>
      </c>
      <c r="R192" s="24">
        <v>1.22</v>
      </c>
      <c r="S192" s="24">
        <f t="shared" si="35"/>
        <v>1.27</v>
      </c>
      <c r="T192" s="24">
        <f t="shared" si="36"/>
        <v>16.86</v>
      </c>
    </row>
    <row r="193" spans="1:20" x14ac:dyDescent="0.2">
      <c r="A193" s="167"/>
      <c r="B193" s="35"/>
      <c r="C193" s="26" t="s">
        <v>175</v>
      </c>
      <c r="D193" s="162">
        <v>36</v>
      </c>
      <c r="E193" s="24">
        <v>89.06</v>
      </c>
      <c r="F193" s="24">
        <v>5.2</v>
      </c>
      <c r="G193" s="24">
        <v>68.849999999999994</v>
      </c>
      <c r="H193" s="24">
        <f t="shared" si="31"/>
        <v>163.11000000000001</v>
      </c>
      <c r="I193" s="24">
        <v>259.25</v>
      </c>
      <c r="J193" s="24"/>
      <c r="K193" s="24">
        <f t="shared" si="32"/>
        <v>422.36</v>
      </c>
      <c r="L193" s="24">
        <v>1.68</v>
      </c>
      <c r="M193" s="24">
        <v>61.85</v>
      </c>
      <c r="N193" s="24">
        <v>48.32</v>
      </c>
      <c r="O193" s="24">
        <f t="shared" si="33"/>
        <v>111.85000000000001</v>
      </c>
      <c r="P193" s="24">
        <f t="shared" si="34"/>
        <v>534.21</v>
      </c>
      <c r="Q193" s="24"/>
      <c r="R193" s="24">
        <v>211.11</v>
      </c>
      <c r="S193" s="24">
        <f t="shared" si="35"/>
        <v>211.11</v>
      </c>
      <c r="T193" s="24">
        <f t="shared" si="36"/>
        <v>745.32</v>
      </c>
    </row>
    <row r="194" spans="1:20" x14ac:dyDescent="0.2">
      <c r="A194" s="167"/>
      <c r="B194" s="35"/>
      <c r="C194" s="26" t="s">
        <v>184</v>
      </c>
      <c r="D194" s="162">
        <v>9</v>
      </c>
      <c r="E194" s="24">
        <v>1.4</v>
      </c>
      <c r="F194" s="24">
        <v>311.5</v>
      </c>
      <c r="G194" s="24">
        <v>0.02</v>
      </c>
      <c r="H194" s="24">
        <f t="shared" si="31"/>
        <v>312.91999999999996</v>
      </c>
      <c r="I194" s="24">
        <v>308.5</v>
      </c>
      <c r="J194" s="24"/>
      <c r="K194" s="24">
        <f t="shared" si="32"/>
        <v>621.41999999999996</v>
      </c>
      <c r="L194" s="24">
        <v>105.02</v>
      </c>
      <c r="M194" s="24">
        <v>6.7</v>
      </c>
      <c r="N194" s="24">
        <v>2.8</v>
      </c>
      <c r="O194" s="24">
        <f t="shared" si="33"/>
        <v>114.52</v>
      </c>
      <c r="P194" s="24">
        <f t="shared" si="34"/>
        <v>735.93999999999994</v>
      </c>
      <c r="Q194" s="24"/>
      <c r="R194" s="24">
        <v>307.2</v>
      </c>
      <c r="S194" s="24">
        <f t="shared" si="35"/>
        <v>307.2</v>
      </c>
      <c r="T194" s="24">
        <f t="shared" si="36"/>
        <v>1043.1399999999999</v>
      </c>
    </row>
    <row r="195" spans="1:20" x14ac:dyDescent="0.2">
      <c r="A195" s="167"/>
      <c r="B195" s="35"/>
      <c r="C195" s="26" t="s">
        <v>164</v>
      </c>
      <c r="D195" s="162">
        <v>195</v>
      </c>
      <c r="E195" s="24">
        <v>7.1</v>
      </c>
      <c r="F195" s="24">
        <v>12.76</v>
      </c>
      <c r="G195" s="24">
        <v>6.2</v>
      </c>
      <c r="H195" s="24">
        <f t="shared" si="31"/>
        <v>26.060000000000002</v>
      </c>
      <c r="I195" s="24">
        <v>17.62</v>
      </c>
      <c r="J195" s="24">
        <v>4</v>
      </c>
      <c r="K195" s="24">
        <f t="shared" si="32"/>
        <v>47.680000000000007</v>
      </c>
      <c r="L195" s="24">
        <v>13.49</v>
      </c>
      <c r="M195" s="24">
        <v>69.25</v>
      </c>
      <c r="N195" s="24">
        <v>10.050000000000001</v>
      </c>
      <c r="O195" s="24">
        <f t="shared" si="33"/>
        <v>92.789999999999992</v>
      </c>
      <c r="P195" s="24">
        <f t="shared" si="34"/>
        <v>140.47</v>
      </c>
      <c r="Q195" s="24">
        <v>0.4</v>
      </c>
      <c r="R195" s="24">
        <v>387.72</v>
      </c>
      <c r="S195" s="24">
        <f t="shared" si="35"/>
        <v>388.12</v>
      </c>
      <c r="T195" s="24">
        <f t="shared" si="36"/>
        <v>528.59</v>
      </c>
    </row>
    <row r="196" spans="1:20" x14ac:dyDescent="0.2">
      <c r="A196" s="167"/>
      <c r="B196" s="35"/>
      <c r="C196" s="26" t="s">
        <v>168</v>
      </c>
      <c r="D196" s="162">
        <v>194</v>
      </c>
      <c r="E196" s="24">
        <v>1.31</v>
      </c>
      <c r="F196" s="24">
        <v>397.74</v>
      </c>
      <c r="G196" s="24">
        <v>18.25</v>
      </c>
      <c r="H196" s="24">
        <f t="shared" si="31"/>
        <v>417.3</v>
      </c>
      <c r="I196" s="24">
        <v>146.29</v>
      </c>
      <c r="J196" s="24"/>
      <c r="K196" s="24">
        <f t="shared" si="32"/>
        <v>563.59</v>
      </c>
      <c r="L196" s="24">
        <v>419.13</v>
      </c>
      <c r="M196" s="24">
        <v>245.86</v>
      </c>
      <c r="N196" s="24">
        <v>68.03</v>
      </c>
      <c r="O196" s="24">
        <f t="shared" si="33"/>
        <v>733.02</v>
      </c>
      <c r="P196" s="24">
        <f t="shared" si="34"/>
        <v>1296.6100000000001</v>
      </c>
      <c r="Q196" s="24"/>
      <c r="R196" s="24">
        <v>132.1</v>
      </c>
      <c r="S196" s="24">
        <f t="shared" si="35"/>
        <v>132.1</v>
      </c>
      <c r="T196" s="24">
        <f t="shared" si="36"/>
        <v>1428.71</v>
      </c>
    </row>
    <row r="197" spans="1:20" x14ac:dyDescent="0.2">
      <c r="A197" s="167"/>
      <c r="B197" s="35"/>
      <c r="C197" s="26" t="s">
        <v>188</v>
      </c>
      <c r="D197" s="162">
        <v>44</v>
      </c>
      <c r="E197" s="24">
        <v>15.92</v>
      </c>
      <c r="F197" s="24">
        <v>106.97</v>
      </c>
      <c r="G197" s="24">
        <v>2</v>
      </c>
      <c r="H197" s="24">
        <f t="shared" si="31"/>
        <v>124.89</v>
      </c>
      <c r="I197" s="24">
        <v>74.5</v>
      </c>
      <c r="J197" s="24">
        <v>0.8</v>
      </c>
      <c r="K197" s="24">
        <f t="shared" si="32"/>
        <v>200.19</v>
      </c>
      <c r="L197" s="24">
        <v>15.8</v>
      </c>
      <c r="M197" s="24">
        <v>60.35</v>
      </c>
      <c r="N197" s="24">
        <v>122</v>
      </c>
      <c r="O197" s="24">
        <f t="shared" si="33"/>
        <v>198.15</v>
      </c>
      <c r="P197" s="24">
        <f t="shared" si="34"/>
        <v>398.34000000000003</v>
      </c>
      <c r="Q197" s="24">
        <v>13</v>
      </c>
      <c r="R197" s="24">
        <v>263.55</v>
      </c>
      <c r="S197" s="24">
        <f t="shared" si="35"/>
        <v>276.55</v>
      </c>
      <c r="T197" s="24">
        <f t="shared" si="36"/>
        <v>674.8900000000001</v>
      </c>
    </row>
    <row r="198" spans="1:20" x14ac:dyDescent="0.2">
      <c r="A198" s="167"/>
      <c r="B198" s="35"/>
      <c r="C198" s="26" t="s">
        <v>176</v>
      </c>
      <c r="D198" s="162">
        <v>75</v>
      </c>
      <c r="E198" s="24">
        <v>51.37</v>
      </c>
      <c r="F198" s="24">
        <v>7.08</v>
      </c>
      <c r="G198" s="24">
        <v>31.42</v>
      </c>
      <c r="H198" s="24">
        <f t="shared" si="31"/>
        <v>89.87</v>
      </c>
      <c r="I198" s="24">
        <v>139.09</v>
      </c>
      <c r="J198" s="24"/>
      <c r="K198" s="24">
        <f t="shared" si="32"/>
        <v>228.96</v>
      </c>
      <c r="L198" s="24">
        <v>94.6</v>
      </c>
      <c r="M198" s="24">
        <v>93.35</v>
      </c>
      <c r="N198" s="24">
        <v>47.21</v>
      </c>
      <c r="O198" s="24">
        <f t="shared" si="33"/>
        <v>235.16</v>
      </c>
      <c r="P198" s="24">
        <f t="shared" si="34"/>
        <v>464.12</v>
      </c>
      <c r="Q198" s="24">
        <v>0.5</v>
      </c>
      <c r="R198" s="24">
        <v>5.63</v>
      </c>
      <c r="S198" s="24">
        <f t="shared" si="35"/>
        <v>6.13</v>
      </c>
      <c r="T198" s="24">
        <f t="shared" si="36"/>
        <v>470.25</v>
      </c>
    </row>
    <row r="199" spans="1:20" x14ac:dyDescent="0.2">
      <c r="A199" s="167"/>
      <c r="B199" s="35"/>
      <c r="C199" s="26" t="s">
        <v>189</v>
      </c>
      <c r="D199" s="162">
        <v>92</v>
      </c>
      <c r="E199" s="24">
        <v>4.5</v>
      </c>
      <c r="F199" s="24">
        <v>0.61</v>
      </c>
      <c r="G199" s="24">
        <v>7.0000000000000007E-2</v>
      </c>
      <c r="H199" s="24">
        <f t="shared" si="31"/>
        <v>5.18</v>
      </c>
      <c r="I199" s="24">
        <v>15</v>
      </c>
      <c r="J199" s="24"/>
      <c r="K199" s="24">
        <f t="shared" si="32"/>
        <v>20.18</v>
      </c>
      <c r="L199" s="24">
        <v>6.6</v>
      </c>
      <c r="M199" s="24">
        <v>20.47</v>
      </c>
      <c r="N199" s="24">
        <v>52.57</v>
      </c>
      <c r="O199" s="24">
        <f t="shared" si="33"/>
        <v>79.639999999999986</v>
      </c>
      <c r="P199" s="24">
        <f t="shared" si="34"/>
        <v>99.82</v>
      </c>
      <c r="Q199" s="24">
        <v>23.5</v>
      </c>
      <c r="R199" s="24">
        <v>180.22</v>
      </c>
      <c r="S199" s="24">
        <f t="shared" si="35"/>
        <v>203.72</v>
      </c>
      <c r="T199" s="24">
        <f t="shared" si="36"/>
        <v>303.53999999999996</v>
      </c>
    </row>
    <row r="200" spans="1:20" x14ac:dyDescent="0.2">
      <c r="A200" s="167"/>
      <c r="B200" s="35"/>
      <c r="C200" s="26" t="s">
        <v>294</v>
      </c>
      <c r="D200" s="162">
        <v>0</v>
      </c>
      <c r="E200" s="24"/>
      <c r="F200" s="24"/>
      <c r="G200" s="24"/>
      <c r="H200" s="24">
        <f t="shared" si="31"/>
        <v>0</v>
      </c>
      <c r="I200" s="24"/>
      <c r="J200" s="24"/>
      <c r="K200" s="24">
        <f t="shared" si="32"/>
        <v>0</v>
      </c>
      <c r="L200" s="24"/>
      <c r="M200" s="24"/>
      <c r="N200" s="24"/>
      <c r="O200" s="24">
        <f>+N200+M200+L200</f>
        <v>0</v>
      </c>
      <c r="P200" s="24">
        <f>+O200+K200</f>
        <v>0</v>
      </c>
      <c r="Q200" s="24"/>
      <c r="R200" s="24"/>
      <c r="S200" s="24">
        <f>+R200+Q200</f>
        <v>0</v>
      </c>
      <c r="T200" s="24">
        <f>+S200+P200</f>
        <v>0</v>
      </c>
    </row>
    <row r="201" spans="1:20" x14ac:dyDescent="0.2">
      <c r="A201" s="167"/>
      <c r="B201" s="85"/>
      <c r="C201" s="26" t="s">
        <v>174</v>
      </c>
      <c r="D201" s="162">
        <v>4</v>
      </c>
      <c r="E201" s="24"/>
      <c r="F201" s="24"/>
      <c r="G201" s="24"/>
      <c r="H201" s="24">
        <f t="shared" si="31"/>
        <v>0</v>
      </c>
      <c r="I201" s="24"/>
      <c r="J201" s="24"/>
      <c r="K201" s="24">
        <f t="shared" si="32"/>
        <v>0</v>
      </c>
      <c r="L201" s="24">
        <v>8.81</v>
      </c>
      <c r="M201" s="24"/>
      <c r="N201" s="24">
        <v>5.4</v>
      </c>
      <c r="O201" s="24">
        <f>+N201+M201+L201</f>
        <v>14.21</v>
      </c>
      <c r="P201" s="24">
        <f>+O201+K201</f>
        <v>14.21</v>
      </c>
      <c r="Q201" s="24"/>
      <c r="R201" s="24"/>
      <c r="S201" s="24">
        <f>+R201+Q201</f>
        <v>0</v>
      </c>
      <c r="T201" s="24">
        <f>+S201+P201</f>
        <v>14.21</v>
      </c>
    </row>
    <row r="202" spans="1:20" x14ac:dyDescent="0.2">
      <c r="A202" s="167"/>
      <c r="B202" s="35" t="s">
        <v>429</v>
      </c>
      <c r="C202" s="26" t="s">
        <v>186</v>
      </c>
      <c r="D202" s="162">
        <v>40</v>
      </c>
      <c r="E202" s="24">
        <v>15.26</v>
      </c>
      <c r="F202" s="24">
        <v>10.95</v>
      </c>
      <c r="G202" s="24">
        <v>2.25</v>
      </c>
      <c r="H202" s="24">
        <f t="shared" si="31"/>
        <v>28.46</v>
      </c>
      <c r="I202" s="24">
        <v>12.16</v>
      </c>
      <c r="J202" s="24"/>
      <c r="K202" s="24">
        <f t="shared" si="32"/>
        <v>40.620000000000005</v>
      </c>
      <c r="L202" s="24">
        <v>3.02</v>
      </c>
      <c r="M202" s="24">
        <v>19.059999999999999</v>
      </c>
      <c r="N202" s="24">
        <v>24.86</v>
      </c>
      <c r="O202" s="24">
        <f>+N202+M202+L202</f>
        <v>46.940000000000005</v>
      </c>
      <c r="P202" s="24">
        <f>+O202+K202</f>
        <v>87.56</v>
      </c>
      <c r="Q202" s="24">
        <v>1.5</v>
      </c>
      <c r="R202" s="24">
        <v>4.05</v>
      </c>
      <c r="S202" s="24">
        <f>+R202+Q202</f>
        <v>5.55</v>
      </c>
      <c r="T202" s="24">
        <f>+S202+P202</f>
        <v>93.11</v>
      </c>
    </row>
    <row r="203" spans="1:20" x14ac:dyDescent="0.2">
      <c r="A203" s="167"/>
      <c r="B203" s="35"/>
      <c r="C203" s="26" t="s">
        <v>172</v>
      </c>
      <c r="D203" s="162">
        <v>21</v>
      </c>
      <c r="E203" s="24">
        <v>14.4</v>
      </c>
      <c r="F203" s="24">
        <v>0.3</v>
      </c>
      <c r="G203" s="24">
        <v>1.1000000000000001</v>
      </c>
      <c r="H203" s="24">
        <f t="shared" si="31"/>
        <v>15.8</v>
      </c>
      <c r="I203" s="24">
        <v>24.75</v>
      </c>
      <c r="J203" s="24"/>
      <c r="K203" s="24">
        <f t="shared" si="32"/>
        <v>40.549999999999997</v>
      </c>
      <c r="L203" s="24">
        <v>4.3</v>
      </c>
      <c r="M203" s="24">
        <v>24.96</v>
      </c>
      <c r="N203" s="24">
        <v>27.45</v>
      </c>
      <c r="O203" s="24">
        <f t="shared" si="33"/>
        <v>56.709999999999994</v>
      </c>
      <c r="P203" s="24">
        <f t="shared" si="34"/>
        <v>97.259999999999991</v>
      </c>
      <c r="Q203" s="24">
        <v>10.4</v>
      </c>
      <c r="R203" s="24">
        <v>1.1599999999999999</v>
      </c>
      <c r="S203" s="24">
        <f>+R203+Q203</f>
        <v>11.56</v>
      </c>
      <c r="T203" s="24">
        <f>+S203+P203</f>
        <v>108.82</v>
      </c>
    </row>
    <row r="204" spans="1:20" x14ac:dyDescent="0.2">
      <c r="A204" s="167"/>
      <c r="B204" s="35"/>
      <c r="C204" s="26" t="s">
        <v>180</v>
      </c>
      <c r="D204" s="162">
        <v>4</v>
      </c>
      <c r="E204" s="24"/>
      <c r="F204" s="24"/>
      <c r="G204" s="24">
        <v>1.5</v>
      </c>
      <c r="H204" s="24">
        <f t="shared" si="31"/>
        <v>1.5</v>
      </c>
      <c r="I204" s="24">
        <v>0.01</v>
      </c>
      <c r="J204" s="24"/>
      <c r="K204" s="24">
        <f t="shared" si="32"/>
        <v>1.51</v>
      </c>
      <c r="L204" s="24">
        <v>0.02</v>
      </c>
      <c r="M204" s="24">
        <v>0.62</v>
      </c>
      <c r="N204" s="24">
        <v>1.2</v>
      </c>
      <c r="O204" s="24">
        <f t="shared" si="33"/>
        <v>1.8399999999999999</v>
      </c>
      <c r="P204" s="24">
        <f t="shared" si="34"/>
        <v>3.3499999999999996</v>
      </c>
      <c r="Q204" s="24">
        <v>54.5</v>
      </c>
      <c r="R204" s="24">
        <v>3.01</v>
      </c>
      <c r="S204" s="24">
        <f t="shared" si="35"/>
        <v>57.51</v>
      </c>
      <c r="T204" s="24">
        <f t="shared" si="36"/>
        <v>60.86</v>
      </c>
    </row>
    <row r="205" spans="1:20" x14ac:dyDescent="0.2">
      <c r="A205" s="167"/>
      <c r="B205" s="35"/>
      <c r="C205" s="26" t="s">
        <v>170</v>
      </c>
      <c r="D205" s="162">
        <v>57</v>
      </c>
      <c r="E205" s="24">
        <v>81.69</v>
      </c>
      <c r="F205" s="24">
        <v>117.1</v>
      </c>
      <c r="G205" s="24">
        <v>421.64</v>
      </c>
      <c r="H205" s="24">
        <f t="shared" si="31"/>
        <v>620.43000000000006</v>
      </c>
      <c r="I205" s="24">
        <v>160.86000000000001</v>
      </c>
      <c r="J205" s="24">
        <v>3</v>
      </c>
      <c r="K205" s="24">
        <f t="shared" si="32"/>
        <v>784.29000000000008</v>
      </c>
      <c r="L205" s="24">
        <v>145.83000000000001</v>
      </c>
      <c r="M205" s="24">
        <v>174.57</v>
      </c>
      <c r="N205" s="24">
        <v>82.64</v>
      </c>
      <c r="O205" s="24">
        <f t="shared" si="33"/>
        <v>403.03999999999996</v>
      </c>
      <c r="P205" s="24">
        <f t="shared" si="34"/>
        <v>1187.33</v>
      </c>
      <c r="Q205" s="24">
        <v>31.61</v>
      </c>
      <c r="R205" s="24">
        <v>113.71</v>
      </c>
      <c r="S205" s="24">
        <f t="shared" si="35"/>
        <v>145.32</v>
      </c>
      <c r="T205" s="24">
        <f t="shared" si="36"/>
        <v>1332.6499999999999</v>
      </c>
    </row>
    <row r="206" spans="1:20" x14ac:dyDescent="0.2">
      <c r="A206" s="167"/>
      <c r="B206" s="35"/>
      <c r="C206" s="26" t="s">
        <v>178</v>
      </c>
      <c r="D206" s="162">
        <v>9</v>
      </c>
      <c r="E206" s="24">
        <v>17.5</v>
      </c>
      <c r="F206" s="24">
        <v>2.58</v>
      </c>
      <c r="G206" s="24">
        <v>11.8</v>
      </c>
      <c r="H206" s="24">
        <f t="shared" si="31"/>
        <v>31.880000000000003</v>
      </c>
      <c r="I206" s="24">
        <v>8.82</v>
      </c>
      <c r="J206" s="24"/>
      <c r="K206" s="24">
        <f t="shared" si="32"/>
        <v>40.700000000000003</v>
      </c>
      <c r="L206" s="24">
        <v>5.8</v>
      </c>
      <c r="M206" s="24">
        <v>3.4</v>
      </c>
      <c r="N206" s="24">
        <v>4.9000000000000004</v>
      </c>
      <c r="O206" s="24">
        <f t="shared" si="33"/>
        <v>14.100000000000001</v>
      </c>
      <c r="P206" s="24">
        <f t="shared" si="34"/>
        <v>54.800000000000004</v>
      </c>
      <c r="Q206" s="24">
        <v>20</v>
      </c>
      <c r="R206" s="24">
        <v>4</v>
      </c>
      <c r="S206" s="24">
        <f t="shared" si="35"/>
        <v>24</v>
      </c>
      <c r="T206" s="24">
        <f t="shared" si="36"/>
        <v>78.800000000000011</v>
      </c>
    </row>
    <row r="207" spans="1:20" x14ac:dyDescent="0.2">
      <c r="A207" s="167"/>
      <c r="B207" s="35"/>
      <c r="C207" s="26" t="s">
        <v>163</v>
      </c>
      <c r="D207" s="162">
        <v>23</v>
      </c>
      <c r="E207" s="24">
        <v>5.18</v>
      </c>
      <c r="F207" s="24">
        <v>32.74</v>
      </c>
      <c r="G207" s="24">
        <v>1.66</v>
      </c>
      <c r="H207" s="24">
        <f t="shared" si="31"/>
        <v>39.58</v>
      </c>
      <c r="I207" s="24">
        <v>0.14000000000000001</v>
      </c>
      <c r="J207" s="24"/>
      <c r="K207" s="24">
        <f t="shared" si="32"/>
        <v>39.72</v>
      </c>
      <c r="L207" s="24">
        <v>16.55</v>
      </c>
      <c r="M207" s="24">
        <v>24.35</v>
      </c>
      <c r="N207" s="24">
        <v>1.1200000000000001</v>
      </c>
      <c r="O207" s="24">
        <f t="shared" si="33"/>
        <v>42.02</v>
      </c>
      <c r="P207" s="24">
        <f t="shared" si="34"/>
        <v>81.740000000000009</v>
      </c>
      <c r="Q207" s="24"/>
      <c r="R207" s="24">
        <v>8.41</v>
      </c>
      <c r="S207" s="24">
        <f t="shared" si="35"/>
        <v>8.41</v>
      </c>
      <c r="T207" s="24">
        <f t="shared" si="36"/>
        <v>90.15</v>
      </c>
    </row>
    <row r="208" spans="1:20" x14ac:dyDescent="0.2">
      <c r="A208" s="167"/>
      <c r="B208" s="35"/>
      <c r="C208" s="26" t="s">
        <v>185</v>
      </c>
      <c r="D208" s="162">
        <v>3</v>
      </c>
      <c r="E208" s="24"/>
      <c r="F208" s="24"/>
      <c r="G208" s="24">
        <v>0.3</v>
      </c>
      <c r="H208" s="24">
        <f t="shared" si="31"/>
        <v>0.3</v>
      </c>
      <c r="I208" s="24"/>
      <c r="J208" s="24"/>
      <c r="K208" s="24">
        <f t="shared" si="32"/>
        <v>0.3</v>
      </c>
      <c r="L208" s="24">
        <v>2</v>
      </c>
      <c r="M208" s="24"/>
      <c r="N208" s="24"/>
      <c r="O208" s="24">
        <f t="shared" si="33"/>
        <v>2</v>
      </c>
      <c r="P208" s="24">
        <f t="shared" si="34"/>
        <v>2.2999999999999998</v>
      </c>
      <c r="Q208" s="24"/>
      <c r="R208" s="24">
        <v>13.3</v>
      </c>
      <c r="S208" s="24">
        <f t="shared" si="35"/>
        <v>13.3</v>
      </c>
      <c r="T208" s="24">
        <f t="shared" si="36"/>
        <v>15.600000000000001</v>
      </c>
    </row>
    <row r="209" spans="1:20" x14ac:dyDescent="0.2">
      <c r="A209" s="167"/>
      <c r="B209" s="35"/>
      <c r="C209" s="26" t="s">
        <v>190</v>
      </c>
      <c r="D209" s="162">
        <v>9</v>
      </c>
      <c r="E209" s="24"/>
      <c r="F209" s="24">
        <v>1.5</v>
      </c>
      <c r="G209" s="24">
        <v>0.01</v>
      </c>
      <c r="H209" s="24">
        <f t="shared" si="31"/>
        <v>1.51</v>
      </c>
      <c r="I209" s="24">
        <v>1.5</v>
      </c>
      <c r="J209" s="24"/>
      <c r="K209" s="24">
        <f t="shared" si="32"/>
        <v>3.01</v>
      </c>
      <c r="L209" s="24">
        <v>5.6</v>
      </c>
      <c r="M209" s="24">
        <v>1.28</v>
      </c>
      <c r="N209" s="24">
        <v>3.16</v>
      </c>
      <c r="O209" s="24">
        <f t="shared" si="33"/>
        <v>10.039999999999999</v>
      </c>
      <c r="P209" s="24">
        <f t="shared" si="34"/>
        <v>13.049999999999999</v>
      </c>
      <c r="Q209" s="24">
        <v>1</v>
      </c>
      <c r="R209" s="24"/>
      <c r="S209" s="24">
        <f t="shared" si="35"/>
        <v>1</v>
      </c>
      <c r="T209" s="24">
        <f t="shared" si="36"/>
        <v>14.049999999999999</v>
      </c>
    </row>
    <row r="210" spans="1:20" x14ac:dyDescent="0.2">
      <c r="A210" s="167"/>
      <c r="B210" s="35"/>
      <c r="C210" s="163" t="s">
        <v>167</v>
      </c>
      <c r="D210" s="64">
        <v>15</v>
      </c>
      <c r="E210" s="36">
        <v>0.4</v>
      </c>
      <c r="F210" s="36">
        <v>0.43</v>
      </c>
      <c r="G210" s="36">
        <v>0.7</v>
      </c>
      <c r="H210" s="36">
        <f t="shared" si="31"/>
        <v>1.5299999999999998</v>
      </c>
      <c r="I210" s="36">
        <v>5.33</v>
      </c>
      <c r="J210" s="36"/>
      <c r="K210" s="36">
        <f t="shared" si="32"/>
        <v>6.8599999999999994</v>
      </c>
      <c r="L210" s="36">
        <v>1.3</v>
      </c>
      <c r="M210" s="36">
        <v>9.9700000000000006</v>
      </c>
      <c r="N210" s="36">
        <v>2.2999999999999998</v>
      </c>
      <c r="O210" s="36">
        <f t="shared" si="33"/>
        <v>13.57</v>
      </c>
      <c r="P210" s="36">
        <f t="shared" si="34"/>
        <v>20.43</v>
      </c>
      <c r="Q210" s="36"/>
      <c r="R210" s="36">
        <v>0.3</v>
      </c>
      <c r="S210" s="36">
        <f t="shared" si="35"/>
        <v>0.3</v>
      </c>
      <c r="T210" s="36">
        <f t="shared" si="36"/>
        <v>20.73</v>
      </c>
    </row>
    <row r="211" spans="1:20" x14ac:dyDescent="0.2">
      <c r="A211" s="167"/>
      <c r="B211" s="35"/>
      <c r="C211" s="26" t="s">
        <v>169</v>
      </c>
      <c r="D211" s="162">
        <v>19</v>
      </c>
      <c r="E211" s="24">
        <v>0.5</v>
      </c>
      <c r="F211" s="24">
        <v>2.36</v>
      </c>
      <c r="G211" s="24"/>
      <c r="H211" s="24">
        <f t="shared" si="31"/>
        <v>2.86</v>
      </c>
      <c r="I211" s="24">
        <v>7.9</v>
      </c>
      <c r="J211" s="24"/>
      <c r="K211" s="24">
        <f t="shared" si="32"/>
        <v>10.76</v>
      </c>
      <c r="L211" s="24">
        <v>4.0999999999999996</v>
      </c>
      <c r="M211" s="24">
        <v>20.59</v>
      </c>
      <c r="N211" s="24">
        <v>49.25</v>
      </c>
      <c r="O211" s="24">
        <f t="shared" si="33"/>
        <v>73.94</v>
      </c>
      <c r="P211" s="24">
        <f t="shared" si="34"/>
        <v>84.7</v>
      </c>
      <c r="Q211" s="24">
        <v>4</v>
      </c>
      <c r="R211" s="24"/>
      <c r="S211" s="24">
        <f t="shared" si="35"/>
        <v>4</v>
      </c>
      <c r="T211" s="24">
        <f t="shared" si="36"/>
        <v>88.7</v>
      </c>
    </row>
    <row r="212" spans="1:20" x14ac:dyDescent="0.2">
      <c r="A212" s="167"/>
      <c r="B212" s="35"/>
      <c r="C212" s="26" t="s">
        <v>165</v>
      </c>
      <c r="D212" s="162">
        <v>4</v>
      </c>
      <c r="E212" s="24">
        <v>77.400000000000006</v>
      </c>
      <c r="F212" s="24"/>
      <c r="G212" s="24"/>
      <c r="H212" s="24">
        <f t="shared" si="31"/>
        <v>77.400000000000006</v>
      </c>
      <c r="I212" s="24"/>
      <c r="J212" s="24"/>
      <c r="K212" s="24">
        <f t="shared" si="32"/>
        <v>77.400000000000006</v>
      </c>
      <c r="L212" s="24">
        <v>1.01</v>
      </c>
      <c r="M212" s="24">
        <v>1</v>
      </c>
      <c r="N212" s="24">
        <v>0.01</v>
      </c>
      <c r="O212" s="24">
        <f t="shared" si="33"/>
        <v>2.02</v>
      </c>
      <c r="P212" s="24">
        <f t="shared" si="34"/>
        <v>79.42</v>
      </c>
      <c r="Q212" s="24"/>
      <c r="R212" s="24">
        <v>12</v>
      </c>
      <c r="S212" s="24">
        <f t="shared" si="35"/>
        <v>12</v>
      </c>
      <c r="T212" s="24">
        <f t="shared" si="36"/>
        <v>91.42</v>
      </c>
    </row>
    <row r="213" spans="1:20" x14ac:dyDescent="0.2">
      <c r="A213" s="167"/>
      <c r="B213" s="35"/>
      <c r="C213" s="26" t="s">
        <v>181</v>
      </c>
      <c r="D213" s="162">
        <v>11</v>
      </c>
      <c r="E213" s="24"/>
      <c r="F213" s="24"/>
      <c r="G213" s="24">
        <v>0.75</v>
      </c>
      <c r="H213" s="24">
        <f t="shared" si="31"/>
        <v>0.75</v>
      </c>
      <c r="I213" s="24">
        <v>11.45</v>
      </c>
      <c r="J213" s="24">
        <v>0.5</v>
      </c>
      <c r="K213" s="24">
        <f t="shared" si="32"/>
        <v>12.7</v>
      </c>
      <c r="L213" s="24">
        <v>0.4</v>
      </c>
      <c r="M213" s="24">
        <v>7.3</v>
      </c>
      <c r="N213" s="24">
        <v>1.6</v>
      </c>
      <c r="O213" s="24">
        <f t="shared" si="33"/>
        <v>9.3000000000000007</v>
      </c>
      <c r="P213" s="24">
        <f t="shared" si="34"/>
        <v>22</v>
      </c>
      <c r="Q213" s="24"/>
      <c r="R213" s="24">
        <v>0.51</v>
      </c>
      <c r="S213" s="24">
        <f t="shared" si="35"/>
        <v>0.51</v>
      </c>
      <c r="T213" s="24">
        <f t="shared" si="36"/>
        <v>22.51</v>
      </c>
    </row>
    <row r="214" spans="1:20" x14ac:dyDescent="0.2">
      <c r="A214" s="167"/>
      <c r="B214" s="35"/>
      <c r="C214" s="26" t="s">
        <v>171</v>
      </c>
      <c r="D214" s="162">
        <v>5</v>
      </c>
      <c r="E214" s="24"/>
      <c r="F214" s="24">
        <v>0.1</v>
      </c>
      <c r="G214" s="24"/>
      <c r="H214" s="24">
        <f t="shared" si="31"/>
        <v>0.1</v>
      </c>
      <c r="I214" s="24">
        <v>1.5</v>
      </c>
      <c r="J214" s="24"/>
      <c r="K214" s="24">
        <f t="shared" si="32"/>
        <v>1.6</v>
      </c>
      <c r="L214" s="24">
        <v>6</v>
      </c>
      <c r="M214" s="24">
        <v>6.01</v>
      </c>
      <c r="N214" s="24"/>
      <c r="O214" s="24">
        <f t="shared" si="33"/>
        <v>12.01</v>
      </c>
      <c r="P214" s="24">
        <f t="shared" si="34"/>
        <v>13.61</v>
      </c>
      <c r="Q214" s="24"/>
      <c r="R214" s="24">
        <v>0.09</v>
      </c>
      <c r="S214" s="24">
        <f t="shared" si="35"/>
        <v>0.09</v>
      </c>
      <c r="T214" s="24">
        <f t="shared" si="36"/>
        <v>13.7</v>
      </c>
    </row>
    <row r="215" spans="1:20" x14ac:dyDescent="0.2">
      <c r="A215" s="167"/>
      <c r="B215" s="35"/>
      <c r="C215" s="26" t="s">
        <v>187</v>
      </c>
      <c r="D215" s="162">
        <v>1</v>
      </c>
      <c r="E215" s="24">
        <v>2.1</v>
      </c>
      <c r="F215" s="24"/>
      <c r="G215" s="24"/>
      <c r="H215" s="24">
        <f t="shared" si="31"/>
        <v>2.1</v>
      </c>
      <c r="I215" s="24"/>
      <c r="J215" s="24"/>
      <c r="K215" s="24">
        <f t="shared" si="32"/>
        <v>2.1</v>
      </c>
      <c r="L215" s="24"/>
      <c r="M215" s="24"/>
      <c r="N215" s="24"/>
      <c r="O215" s="24">
        <f t="shared" si="33"/>
        <v>0</v>
      </c>
      <c r="P215" s="24">
        <f t="shared" si="34"/>
        <v>2.1</v>
      </c>
      <c r="Q215" s="24"/>
      <c r="R215" s="24"/>
      <c r="S215" s="24">
        <f t="shared" si="35"/>
        <v>0</v>
      </c>
      <c r="T215" s="24">
        <f t="shared" si="36"/>
        <v>2.1</v>
      </c>
    </row>
    <row r="216" spans="1:20" x14ac:dyDescent="0.2">
      <c r="A216" s="167"/>
      <c r="B216" s="35"/>
      <c r="C216" s="26" t="s">
        <v>173</v>
      </c>
      <c r="D216" s="162">
        <v>17</v>
      </c>
      <c r="E216" s="24">
        <v>7.03</v>
      </c>
      <c r="F216" s="24"/>
      <c r="G216" s="24">
        <v>0.1</v>
      </c>
      <c r="H216" s="24">
        <f t="shared" si="31"/>
        <v>7.13</v>
      </c>
      <c r="I216" s="24"/>
      <c r="J216" s="24"/>
      <c r="K216" s="24">
        <f t="shared" si="32"/>
        <v>7.13</v>
      </c>
      <c r="L216" s="24">
        <v>0.76</v>
      </c>
      <c r="M216" s="24">
        <v>2.2999999999999998</v>
      </c>
      <c r="N216" s="24">
        <v>6.11</v>
      </c>
      <c r="O216" s="24">
        <f t="shared" si="33"/>
        <v>9.17</v>
      </c>
      <c r="P216" s="24">
        <f t="shared" si="34"/>
        <v>16.3</v>
      </c>
      <c r="Q216" s="24"/>
      <c r="R216" s="24"/>
      <c r="S216" s="24">
        <f t="shared" si="35"/>
        <v>0</v>
      </c>
      <c r="T216" s="24">
        <f t="shared" si="36"/>
        <v>16.3</v>
      </c>
    </row>
    <row r="217" spans="1:20" x14ac:dyDescent="0.2">
      <c r="A217" s="167"/>
      <c r="B217" s="35"/>
      <c r="C217" s="26" t="s">
        <v>191</v>
      </c>
      <c r="D217" s="162">
        <v>21</v>
      </c>
      <c r="E217" s="24">
        <v>2.2000000000000002</v>
      </c>
      <c r="F217" s="24">
        <v>0.1</v>
      </c>
      <c r="G217" s="24"/>
      <c r="H217" s="24">
        <f t="shared" si="31"/>
        <v>2.3000000000000003</v>
      </c>
      <c r="I217" s="24">
        <v>0.8</v>
      </c>
      <c r="J217" s="24">
        <v>0.3</v>
      </c>
      <c r="K217" s="24">
        <f t="shared" si="32"/>
        <v>3.4000000000000004</v>
      </c>
      <c r="L217" s="24">
        <v>8.4499999999999993</v>
      </c>
      <c r="M217" s="24">
        <v>12.39</v>
      </c>
      <c r="N217" s="24">
        <v>11.06</v>
      </c>
      <c r="O217" s="24">
        <f t="shared" si="33"/>
        <v>31.900000000000002</v>
      </c>
      <c r="P217" s="24">
        <f t="shared" si="34"/>
        <v>35.300000000000004</v>
      </c>
      <c r="Q217" s="24"/>
      <c r="R217" s="24">
        <v>1.81</v>
      </c>
      <c r="S217" s="24">
        <f t="shared" si="35"/>
        <v>1.81</v>
      </c>
      <c r="T217" s="24">
        <f t="shared" si="36"/>
        <v>37.110000000000007</v>
      </c>
    </row>
    <row r="218" spans="1:20" x14ac:dyDescent="0.2">
      <c r="A218" s="167"/>
      <c r="B218" s="35"/>
      <c r="C218" s="26" t="s">
        <v>182</v>
      </c>
      <c r="D218" s="162">
        <v>4</v>
      </c>
      <c r="E218" s="24"/>
      <c r="F218" s="24"/>
      <c r="G218" s="24"/>
      <c r="H218" s="24">
        <f t="shared" si="31"/>
        <v>0</v>
      </c>
      <c r="I218" s="24"/>
      <c r="J218" s="24"/>
      <c r="K218" s="24">
        <f t="shared" si="32"/>
        <v>0</v>
      </c>
      <c r="L218" s="24">
        <v>25.1</v>
      </c>
      <c r="M218" s="24">
        <v>5.05</v>
      </c>
      <c r="N218" s="24"/>
      <c r="O218" s="24">
        <f t="shared" si="33"/>
        <v>30.150000000000002</v>
      </c>
      <c r="P218" s="24">
        <f t="shared" si="34"/>
        <v>30.150000000000002</v>
      </c>
      <c r="Q218" s="24"/>
      <c r="R218" s="24"/>
      <c r="S218" s="24">
        <f t="shared" si="35"/>
        <v>0</v>
      </c>
      <c r="T218" s="24">
        <f t="shared" si="36"/>
        <v>30.150000000000002</v>
      </c>
    </row>
    <row r="219" spans="1:20" x14ac:dyDescent="0.2">
      <c r="A219" s="167"/>
      <c r="B219" s="35"/>
      <c r="C219" s="26" t="s">
        <v>166</v>
      </c>
      <c r="D219" s="162">
        <v>7</v>
      </c>
      <c r="E219" s="24"/>
      <c r="F219" s="24"/>
      <c r="G219" s="24"/>
      <c r="H219" s="24">
        <f t="shared" si="31"/>
        <v>0</v>
      </c>
      <c r="I219" s="24">
        <v>4.8499999999999996</v>
      </c>
      <c r="J219" s="24"/>
      <c r="K219" s="24">
        <f t="shared" si="32"/>
        <v>4.8499999999999996</v>
      </c>
      <c r="L219" s="24">
        <v>3.39</v>
      </c>
      <c r="M219" s="24">
        <v>0.5</v>
      </c>
      <c r="N219" s="24">
        <v>0.5</v>
      </c>
      <c r="O219" s="24">
        <f t="shared" si="33"/>
        <v>4.3900000000000006</v>
      </c>
      <c r="P219" s="24">
        <f t="shared" si="34"/>
        <v>9.24</v>
      </c>
      <c r="Q219" s="24"/>
      <c r="R219" s="24">
        <v>0.6</v>
      </c>
      <c r="S219" s="24">
        <f t="shared" si="35"/>
        <v>0.6</v>
      </c>
      <c r="T219" s="24">
        <f t="shared" si="36"/>
        <v>9.84</v>
      </c>
    </row>
    <row r="220" spans="1:20" x14ac:dyDescent="0.2">
      <c r="A220" s="167"/>
      <c r="B220" s="35"/>
      <c r="C220" s="26" t="s">
        <v>177</v>
      </c>
      <c r="D220" s="162">
        <v>1</v>
      </c>
      <c r="E220" s="24"/>
      <c r="F220" s="24"/>
      <c r="G220" s="24"/>
      <c r="H220" s="24">
        <f t="shared" si="31"/>
        <v>0</v>
      </c>
      <c r="I220" s="24"/>
      <c r="J220" s="24"/>
      <c r="K220" s="24">
        <f t="shared" si="32"/>
        <v>0</v>
      </c>
      <c r="L220" s="24">
        <v>0.01</v>
      </c>
      <c r="M220" s="24"/>
      <c r="N220" s="24"/>
      <c r="O220" s="24">
        <f t="shared" si="33"/>
        <v>0.01</v>
      </c>
      <c r="P220" s="24">
        <f t="shared" si="34"/>
        <v>0.01</v>
      </c>
      <c r="Q220" s="24"/>
      <c r="R220" s="24"/>
      <c r="S220" s="24">
        <f t="shared" si="35"/>
        <v>0</v>
      </c>
      <c r="T220" s="24">
        <f t="shared" si="36"/>
        <v>0.01</v>
      </c>
    </row>
    <row r="221" spans="1:20" x14ac:dyDescent="0.2">
      <c r="A221" s="167"/>
      <c r="B221" s="35"/>
      <c r="C221" s="26" t="s">
        <v>304</v>
      </c>
      <c r="D221" s="162">
        <v>2</v>
      </c>
      <c r="E221" s="24">
        <v>1.63</v>
      </c>
      <c r="F221" s="24"/>
      <c r="G221" s="24">
        <v>2</v>
      </c>
      <c r="H221" s="24">
        <f t="shared" si="31"/>
        <v>3.63</v>
      </c>
      <c r="I221" s="24">
        <v>1.5</v>
      </c>
      <c r="J221" s="24"/>
      <c r="K221" s="24">
        <f t="shared" si="32"/>
        <v>5.13</v>
      </c>
      <c r="L221" s="24">
        <v>3.3</v>
      </c>
      <c r="M221" s="24"/>
      <c r="N221" s="24"/>
      <c r="O221" s="24">
        <f t="shared" si="33"/>
        <v>3.3</v>
      </c>
      <c r="P221" s="24">
        <f t="shared" si="34"/>
        <v>8.43</v>
      </c>
      <c r="Q221" s="24"/>
      <c r="R221" s="24">
        <v>0.01</v>
      </c>
      <c r="S221" s="24">
        <f t="shared" si="35"/>
        <v>0.01</v>
      </c>
      <c r="T221" s="24">
        <f t="shared" si="36"/>
        <v>8.44</v>
      </c>
    </row>
    <row r="222" spans="1:20" x14ac:dyDescent="0.2">
      <c r="A222" s="167"/>
      <c r="B222" s="35"/>
      <c r="C222" s="165" t="s">
        <v>179</v>
      </c>
      <c r="D222" s="160">
        <v>19</v>
      </c>
      <c r="E222" s="25"/>
      <c r="F222" s="25"/>
      <c r="G222" s="25">
        <v>0.8</v>
      </c>
      <c r="H222" s="25">
        <f t="shared" si="31"/>
        <v>0.8</v>
      </c>
      <c r="I222" s="25">
        <v>3.96</v>
      </c>
      <c r="J222" s="25"/>
      <c r="K222" s="25">
        <f t="shared" si="32"/>
        <v>4.76</v>
      </c>
      <c r="L222" s="25">
        <v>2</v>
      </c>
      <c r="M222" s="25">
        <v>8.31</v>
      </c>
      <c r="N222" s="25">
        <v>6.5</v>
      </c>
      <c r="O222" s="25">
        <f t="shared" si="33"/>
        <v>16.810000000000002</v>
      </c>
      <c r="P222" s="25">
        <f t="shared" si="34"/>
        <v>21.57</v>
      </c>
      <c r="Q222" s="25">
        <v>2.0499999999999998</v>
      </c>
      <c r="R222" s="25">
        <v>0.31</v>
      </c>
      <c r="S222" s="25">
        <f t="shared" si="35"/>
        <v>2.36</v>
      </c>
      <c r="T222" s="25">
        <f t="shared" si="36"/>
        <v>23.93</v>
      </c>
    </row>
    <row r="223" spans="1:20" ht="15" x14ac:dyDescent="0.25">
      <c r="A223" s="230" t="s">
        <v>0</v>
      </c>
      <c r="B223" s="231"/>
      <c r="C223" s="232" t="s">
        <v>0</v>
      </c>
      <c r="D223" s="53">
        <v>1075</v>
      </c>
      <c r="E223" s="54">
        <v>399.78</v>
      </c>
      <c r="F223" s="54">
        <v>2236.96</v>
      </c>
      <c r="G223" s="54">
        <v>572.91999999999996</v>
      </c>
      <c r="H223" s="54">
        <f t="shared" si="31"/>
        <v>3209.66</v>
      </c>
      <c r="I223" s="54">
        <v>3762.9100000000053</v>
      </c>
      <c r="J223" s="54">
        <v>25.76</v>
      </c>
      <c r="K223" s="54">
        <f t="shared" si="32"/>
        <v>6998.3300000000054</v>
      </c>
      <c r="L223" s="54">
        <v>1012.21</v>
      </c>
      <c r="M223" s="54">
        <v>959.18999999999949</v>
      </c>
      <c r="N223" s="54">
        <v>744.81</v>
      </c>
      <c r="O223" s="54">
        <f t="shared" si="33"/>
        <v>2716.2099999999996</v>
      </c>
      <c r="P223" s="54">
        <f t="shared" si="34"/>
        <v>9714.5400000000045</v>
      </c>
      <c r="Q223" s="54">
        <v>162.76</v>
      </c>
      <c r="R223" s="54">
        <v>1658.15</v>
      </c>
      <c r="S223" s="54">
        <f t="shared" si="35"/>
        <v>1820.91</v>
      </c>
      <c r="T223" s="55">
        <f t="shared" si="36"/>
        <v>11535.450000000004</v>
      </c>
    </row>
    <row r="224" spans="1:20" x14ac:dyDescent="0.2">
      <c r="A224" s="166" t="s">
        <v>406</v>
      </c>
      <c r="B224" s="35" t="s">
        <v>219</v>
      </c>
      <c r="C224" s="161" t="s">
        <v>219</v>
      </c>
      <c r="D224" s="153">
        <v>78</v>
      </c>
      <c r="E224" s="154">
        <v>15.15</v>
      </c>
      <c r="F224" s="154"/>
      <c r="G224" s="154"/>
      <c r="H224" s="154">
        <f t="shared" si="31"/>
        <v>15.15</v>
      </c>
      <c r="I224" s="154">
        <v>49.3</v>
      </c>
      <c r="J224" s="154">
        <v>2.35</v>
      </c>
      <c r="K224" s="154">
        <f t="shared" si="32"/>
        <v>66.8</v>
      </c>
      <c r="L224" s="154">
        <v>7.7</v>
      </c>
      <c r="M224" s="154">
        <v>44.8</v>
      </c>
      <c r="N224" s="154">
        <v>10.85</v>
      </c>
      <c r="O224" s="154">
        <f t="shared" si="33"/>
        <v>63.35</v>
      </c>
      <c r="P224" s="154">
        <f t="shared" si="34"/>
        <v>130.15</v>
      </c>
      <c r="Q224" s="154"/>
      <c r="R224" s="154">
        <v>15.7</v>
      </c>
      <c r="S224" s="154">
        <f t="shared" si="35"/>
        <v>15.7</v>
      </c>
      <c r="T224" s="154">
        <f t="shared" si="36"/>
        <v>145.85</v>
      </c>
    </row>
    <row r="225" spans="1:20" x14ac:dyDescent="0.2">
      <c r="A225" s="167"/>
      <c r="B225" s="35"/>
      <c r="C225" s="26" t="s">
        <v>205</v>
      </c>
      <c r="D225" s="162">
        <v>25</v>
      </c>
      <c r="E225" s="24">
        <v>1.4</v>
      </c>
      <c r="F225" s="24"/>
      <c r="G225" s="24"/>
      <c r="H225" s="24">
        <f t="shared" si="31"/>
        <v>1.4</v>
      </c>
      <c r="I225" s="24">
        <v>5.55</v>
      </c>
      <c r="J225" s="24">
        <v>0.4</v>
      </c>
      <c r="K225" s="24">
        <f t="shared" si="32"/>
        <v>7.35</v>
      </c>
      <c r="L225" s="24">
        <v>4.3</v>
      </c>
      <c r="M225" s="24">
        <v>22.5</v>
      </c>
      <c r="N225" s="24">
        <v>17.8</v>
      </c>
      <c r="O225" s="24">
        <f t="shared" si="33"/>
        <v>44.599999999999994</v>
      </c>
      <c r="P225" s="24">
        <f t="shared" si="34"/>
        <v>51.949999999999996</v>
      </c>
      <c r="Q225" s="24">
        <v>15.15</v>
      </c>
      <c r="R225" s="24"/>
      <c r="S225" s="24">
        <f t="shared" si="35"/>
        <v>15.15</v>
      </c>
      <c r="T225" s="24">
        <f t="shared" si="36"/>
        <v>67.099999999999994</v>
      </c>
    </row>
    <row r="226" spans="1:20" x14ac:dyDescent="0.2">
      <c r="A226" s="167"/>
      <c r="B226" s="35"/>
      <c r="C226" s="26" t="s">
        <v>275</v>
      </c>
      <c r="D226" s="162">
        <v>4</v>
      </c>
      <c r="E226" s="24">
        <v>2</v>
      </c>
      <c r="F226" s="24"/>
      <c r="G226" s="24"/>
      <c r="H226" s="24">
        <f t="shared" si="31"/>
        <v>2</v>
      </c>
      <c r="I226" s="24">
        <v>1.5</v>
      </c>
      <c r="J226" s="24"/>
      <c r="K226" s="24">
        <f t="shared" si="32"/>
        <v>3.5</v>
      </c>
      <c r="L226" s="24">
        <v>2.1</v>
      </c>
      <c r="M226" s="24">
        <v>1.8</v>
      </c>
      <c r="N226" s="24">
        <v>5.2</v>
      </c>
      <c r="O226" s="24">
        <f t="shared" si="33"/>
        <v>9.1</v>
      </c>
      <c r="P226" s="24">
        <f t="shared" si="34"/>
        <v>12.6</v>
      </c>
      <c r="Q226" s="24"/>
      <c r="R226" s="24"/>
      <c r="S226" s="24">
        <f t="shared" si="35"/>
        <v>0</v>
      </c>
      <c r="T226" s="24">
        <f t="shared" si="36"/>
        <v>12.6</v>
      </c>
    </row>
    <row r="227" spans="1:20" x14ac:dyDescent="0.2">
      <c r="A227" s="167"/>
      <c r="B227" s="35"/>
      <c r="C227" s="26" t="s">
        <v>202</v>
      </c>
      <c r="D227" s="162">
        <v>8</v>
      </c>
      <c r="E227" s="24"/>
      <c r="F227" s="24"/>
      <c r="G227" s="24"/>
      <c r="H227" s="24">
        <f t="shared" si="31"/>
        <v>0</v>
      </c>
      <c r="I227" s="24">
        <v>1.6</v>
      </c>
      <c r="J227" s="24"/>
      <c r="K227" s="24">
        <f t="shared" si="32"/>
        <v>1.6</v>
      </c>
      <c r="L227" s="24"/>
      <c r="M227" s="24">
        <v>3</v>
      </c>
      <c r="N227" s="24">
        <v>8.6999999999999993</v>
      </c>
      <c r="O227" s="24">
        <f t="shared" si="33"/>
        <v>11.7</v>
      </c>
      <c r="P227" s="24">
        <f t="shared" si="34"/>
        <v>13.299999999999999</v>
      </c>
      <c r="Q227" s="24"/>
      <c r="R227" s="24"/>
      <c r="S227" s="24">
        <f t="shared" si="35"/>
        <v>0</v>
      </c>
      <c r="T227" s="24">
        <f t="shared" si="36"/>
        <v>13.299999999999999</v>
      </c>
    </row>
    <row r="228" spans="1:20" x14ac:dyDescent="0.2">
      <c r="A228" s="167"/>
      <c r="B228" s="35"/>
      <c r="C228" s="26" t="s">
        <v>195</v>
      </c>
      <c r="D228" s="162">
        <v>11</v>
      </c>
      <c r="E228" s="24"/>
      <c r="F228" s="24"/>
      <c r="G228" s="24"/>
      <c r="H228" s="24">
        <f t="shared" si="31"/>
        <v>0</v>
      </c>
      <c r="I228" s="24">
        <v>42.6</v>
      </c>
      <c r="J228" s="24"/>
      <c r="K228" s="24">
        <f t="shared" si="32"/>
        <v>42.6</v>
      </c>
      <c r="L228" s="24">
        <v>1.1000000000000001</v>
      </c>
      <c r="M228" s="24">
        <v>26.6</v>
      </c>
      <c r="N228" s="24">
        <v>0.3</v>
      </c>
      <c r="O228" s="24">
        <f t="shared" si="33"/>
        <v>28.000000000000004</v>
      </c>
      <c r="P228" s="24">
        <f t="shared" si="34"/>
        <v>70.600000000000009</v>
      </c>
      <c r="Q228" s="24"/>
      <c r="R228" s="24">
        <v>2.2999999999999998</v>
      </c>
      <c r="S228" s="24">
        <f t="shared" si="35"/>
        <v>2.2999999999999998</v>
      </c>
      <c r="T228" s="24">
        <f t="shared" si="36"/>
        <v>72.900000000000006</v>
      </c>
    </row>
    <row r="229" spans="1:20" x14ac:dyDescent="0.2">
      <c r="A229" s="167"/>
      <c r="B229" s="35"/>
      <c r="C229" s="26" t="s">
        <v>204</v>
      </c>
      <c r="D229" s="162">
        <v>6</v>
      </c>
      <c r="E229" s="24"/>
      <c r="F229" s="24"/>
      <c r="G229" s="24"/>
      <c r="H229" s="24">
        <f t="shared" si="31"/>
        <v>0</v>
      </c>
      <c r="I229" s="24">
        <v>0.8</v>
      </c>
      <c r="J229" s="24">
        <v>0.35</v>
      </c>
      <c r="K229" s="24">
        <f t="shared" si="32"/>
        <v>1.1499999999999999</v>
      </c>
      <c r="L229" s="24">
        <v>3.6</v>
      </c>
      <c r="M229" s="24">
        <v>3.2</v>
      </c>
      <c r="N229" s="24">
        <v>1.8</v>
      </c>
      <c r="O229" s="24">
        <f t="shared" si="33"/>
        <v>8.6</v>
      </c>
      <c r="P229" s="24">
        <f t="shared" si="34"/>
        <v>9.75</v>
      </c>
      <c r="Q229" s="24">
        <v>15</v>
      </c>
      <c r="R229" s="24"/>
      <c r="S229" s="24">
        <f t="shared" si="35"/>
        <v>15</v>
      </c>
      <c r="T229" s="24">
        <f t="shared" si="36"/>
        <v>24.75</v>
      </c>
    </row>
    <row r="230" spans="1:20" x14ac:dyDescent="0.2">
      <c r="A230" s="167"/>
      <c r="B230" s="35"/>
      <c r="C230" s="26" t="s">
        <v>277</v>
      </c>
      <c r="D230" s="162">
        <v>16</v>
      </c>
      <c r="E230" s="24">
        <v>0.2</v>
      </c>
      <c r="F230" s="24"/>
      <c r="G230" s="24"/>
      <c r="H230" s="24">
        <f t="shared" si="31"/>
        <v>0.2</v>
      </c>
      <c r="I230" s="24">
        <v>10</v>
      </c>
      <c r="J230" s="24"/>
      <c r="K230" s="24">
        <f t="shared" si="32"/>
        <v>10.199999999999999</v>
      </c>
      <c r="L230" s="24">
        <v>198.4</v>
      </c>
      <c r="M230" s="24">
        <v>10.6</v>
      </c>
      <c r="N230" s="24">
        <v>2.8</v>
      </c>
      <c r="O230" s="24">
        <f t="shared" si="33"/>
        <v>211.8</v>
      </c>
      <c r="P230" s="24">
        <f t="shared" si="34"/>
        <v>222</v>
      </c>
      <c r="Q230" s="24">
        <v>0.5</v>
      </c>
      <c r="R230" s="24">
        <v>39.799999999999997</v>
      </c>
      <c r="S230" s="24">
        <f t="shared" si="35"/>
        <v>40.299999999999997</v>
      </c>
      <c r="T230" s="24">
        <f t="shared" si="36"/>
        <v>262.3</v>
      </c>
    </row>
    <row r="231" spans="1:20" x14ac:dyDescent="0.2">
      <c r="A231" s="167"/>
      <c r="B231" s="85"/>
      <c r="C231" s="26" t="s">
        <v>208</v>
      </c>
      <c r="D231" s="162">
        <v>13</v>
      </c>
      <c r="E231" s="24">
        <v>0.3</v>
      </c>
      <c r="F231" s="24"/>
      <c r="G231" s="24"/>
      <c r="H231" s="24">
        <f t="shared" si="31"/>
        <v>0.3</v>
      </c>
      <c r="I231" s="24">
        <v>430.1</v>
      </c>
      <c r="J231" s="24"/>
      <c r="K231" s="24">
        <f t="shared" si="32"/>
        <v>430.40000000000003</v>
      </c>
      <c r="L231" s="24">
        <v>33.5</v>
      </c>
      <c r="M231" s="24">
        <v>15.1</v>
      </c>
      <c r="N231" s="24">
        <v>0.85</v>
      </c>
      <c r="O231" s="24">
        <f t="shared" si="33"/>
        <v>49.45</v>
      </c>
      <c r="P231" s="24">
        <f t="shared" si="34"/>
        <v>479.85</v>
      </c>
      <c r="Q231" s="24">
        <v>7.2</v>
      </c>
      <c r="R231" s="24">
        <v>19</v>
      </c>
      <c r="S231" s="24">
        <f t="shared" si="35"/>
        <v>26.2</v>
      </c>
      <c r="T231" s="24">
        <f t="shared" si="36"/>
        <v>506.05</v>
      </c>
    </row>
    <row r="232" spans="1:20" x14ac:dyDescent="0.2">
      <c r="A232" s="167"/>
      <c r="B232" s="35" t="s">
        <v>431</v>
      </c>
      <c r="C232" s="26" t="s">
        <v>200</v>
      </c>
      <c r="D232" s="162">
        <v>24</v>
      </c>
      <c r="E232" s="24">
        <v>1.8</v>
      </c>
      <c r="F232" s="24"/>
      <c r="G232" s="24"/>
      <c r="H232" s="24">
        <f t="shared" si="31"/>
        <v>1.8</v>
      </c>
      <c r="I232" s="24">
        <v>18.77</v>
      </c>
      <c r="J232" s="24"/>
      <c r="K232" s="24">
        <f t="shared" si="32"/>
        <v>20.57</v>
      </c>
      <c r="L232" s="24">
        <v>10.6</v>
      </c>
      <c r="M232" s="24">
        <v>7.6</v>
      </c>
      <c r="N232" s="24">
        <v>19.45</v>
      </c>
      <c r="O232" s="24">
        <f t="shared" si="33"/>
        <v>37.65</v>
      </c>
      <c r="P232" s="24">
        <f t="shared" si="34"/>
        <v>58.22</v>
      </c>
      <c r="Q232" s="24">
        <v>6.4</v>
      </c>
      <c r="R232" s="24">
        <v>14.15</v>
      </c>
      <c r="S232" s="24">
        <f t="shared" si="35"/>
        <v>20.55</v>
      </c>
      <c r="T232" s="24">
        <f t="shared" si="36"/>
        <v>78.77</v>
      </c>
    </row>
    <row r="233" spans="1:20" x14ac:dyDescent="0.2">
      <c r="A233" s="167"/>
      <c r="B233" s="35"/>
      <c r="C233" s="26" t="s">
        <v>305</v>
      </c>
      <c r="D233" s="162">
        <v>1</v>
      </c>
      <c r="E233" s="24"/>
      <c r="F233" s="24"/>
      <c r="G233" s="24"/>
      <c r="H233" s="24">
        <f t="shared" si="31"/>
        <v>0</v>
      </c>
      <c r="I233" s="24"/>
      <c r="J233" s="24"/>
      <c r="K233" s="24">
        <f t="shared" si="32"/>
        <v>0</v>
      </c>
      <c r="L233" s="24"/>
      <c r="M233" s="24">
        <v>2</v>
      </c>
      <c r="N233" s="24">
        <v>1</v>
      </c>
      <c r="O233" s="24">
        <f t="shared" si="33"/>
        <v>3</v>
      </c>
      <c r="P233" s="24">
        <f t="shared" si="34"/>
        <v>3</v>
      </c>
      <c r="Q233" s="24"/>
      <c r="R233" s="24"/>
      <c r="S233" s="24">
        <f t="shared" si="35"/>
        <v>0</v>
      </c>
      <c r="T233" s="24">
        <f t="shared" si="36"/>
        <v>3</v>
      </c>
    </row>
    <row r="234" spans="1:20" x14ac:dyDescent="0.2">
      <c r="A234" s="167"/>
      <c r="B234" s="35"/>
      <c r="C234" s="26" t="s">
        <v>215</v>
      </c>
      <c r="D234" s="162">
        <v>8</v>
      </c>
      <c r="E234" s="24"/>
      <c r="F234" s="24"/>
      <c r="G234" s="24"/>
      <c r="H234" s="24">
        <f t="shared" si="31"/>
        <v>0</v>
      </c>
      <c r="I234" s="24"/>
      <c r="J234" s="24"/>
      <c r="K234" s="24">
        <f t="shared" si="32"/>
        <v>0</v>
      </c>
      <c r="L234" s="24">
        <v>4.9000000000000004</v>
      </c>
      <c r="M234" s="24">
        <v>4.5</v>
      </c>
      <c r="N234" s="24">
        <v>4</v>
      </c>
      <c r="O234" s="24">
        <f t="shared" si="33"/>
        <v>13.4</v>
      </c>
      <c r="P234" s="24">
        <f t="shared" si="34"/>
        <v>13.4</v>
      </c>
      <c r="Q234" s="24">
        <v>40</v>
      </c>
      <c r="R234" s="24"/>
      <c r="S234" s="24">
        <f t="shared" si="35"/>
        <v>40</v>
      </c>
      <c r="T234" s="24">
        <f t="shared" si="36"/>
        <v>53.4</v>
      </c>
    </row>
    <row r="235" spans="1:20" x14ac:dyDescent="0.2">
      <c r="A235" s="167"/>
      <c r="B235" s="35"/>
      <c r="C235" s="165" t="s">
        <v>201</v>
      </c>
      <c r="D235" s="160">
        <v>4</v>
      </c>
      <c r="E235" s="25">
        <v>0.6</v>
      </c>
      <c r="F235" s="25"/>
      <c r="G235" s="25"/>
      <c r="H235" s="25">
        <f t="shared" si="31"/>
        <v>0.6</v>
      </c>
      <c r="I235" s="25">
        <v>1</v>
      </c>
      <c r="J235" s="25"/>
      <c r="K235" s="25">
        <f t="shared" si="32"/>
        <v>1.6</v>
      </c>
      <c r="L235" s="25">
        <v>5.15</v>
      </c>
      <c r="M235" s="25">
        <v>2.5</v>
      </c>
      <c r="N235" s="25">
        <v>6</v>
      </c>
      <c r="O235" s="25">
        <f t="shared" si="33"/>
        <v>13.65</v>
      </c>
      <c r="P235" s="25">
        <f t="shared" si="34"/>
        <v>15.25</v>
      </c>
      <c r="Q235" s="25">
        <v>5</v>
      </c>
      <c r="R235" s="25">
        <v>0.3</v>
      </c>
      <c r="S235" s="25">
        <f t="shared" si="35"/>
        <v>5.3</v>
      </c>
      <c r="T235" s="25">
        <f t="shared" si="36"/>
        <v>20.55</v>
      </c>
    </row>
    <row r="236" spans="1:20" ht="15" x14ac:dyDescent="0.25">
      <c r="A236" s="230" t="s">
        <v>0</v>
      </c>
      <c r="B236" s="231"/>
      <c r="C236" s="232" t="s">
        <v>0</v>
      </c>
      <c r="D236" s="53">
        <v>198</v>
      </c>
      <c r="E236" s="54">
        <v>21.45</v>
      </c>
      <c r="F236" s="54">
        <v>0</v>
      </c>
      <c r="G236" s="54">
        <v>0</v>
      </c>
      <c r="H236" s="54">
        <f t="shared" si="31"/>
        <v>21.45</v>
      </c>
      <c r="I236" s="54">
        <v>561.22</v>
      </c>
      <c r="J236" s="54">
        <v>3.1</v>
      </c>
      <c r="K236" s="54">
        <f t="shared" si="32"/>
        <v>585.7700000000001</v>
      </c>
      <c r="L236" s="54">
        <v>271.35000000000002</v>
      </c>
      <c r="M236" s="54">
        <v>144.19999999999999</v>
      </c>
      <c r="N236" s="54">
        <v>78.75</v>
      </c>
      <c r="O236" s="54">
        <f t="shared" si="33"/>
        <v>494.3</v>
      </c>
      <c r="P236" s="54">
        <f t="shared" si="34"/>
        <v>1080.0700000000002</v>
      </c>
      <c r="Q236" s="54">
        <v>89.25</v>
      </c>
      <c r="R236" s="54">
        <v>91.25</v>
      </c>
      <c r="S236" s="54">
        <f t="shared" si="35"/>
        <v>180.5</v>
      </c>
      <c r="T236" s="55">
        <f t="shared" si="36"/>
        <v>1260.5700000000002</v>
      </c>
    </row>
    <row r="237" spans="1:20" x14ac:dyDescent="0.2">
      <c r="A237" s="166" t="s">
        <v>9</v>
      </c>
      <c r="B237" s="35" t="s">
        <v>207</v>
      </c>
      <c r="C237" s="161" t="s">
        <v>207</v>
      </c>
      <c r="D237" s="153">
        <v>18</v>
      </c>
      <c r="E237" s="154">
        <v>0.1</v>
      </c>
      <c r="F237" s="154">
        <v>0.5</v>
      </c>
      <c r="G237" s="154">
        <v>0.1</v>
      </c>
      <c r="H237" s="154">
        <f t="shared" si="31"/>
        <v>0.7</v>
      </c>
      <c r="I237" s="154">
        <v>5.4</v>
      </c>
      <c r="J237" s="154"/>
      <c r="K237" s="154">
        <f t="shared" si="32"/>
        <v>6.1000000000000005</v>
      </c>
      <c r="L237" s="154">
        <v>4.4000000000000004</v>
      </c>
      <c r="M237" s="154">
        <v>37.9</v>
      </c>
      <c r="N237" s="154">
        <v>33.299999999999997</v>
      </c>
      <c r="O237" s="154">
        <f t="shared" si="33"/>
        <v>75.599999999999994</v>
      </c>
      <c r="P237" s="154">
        <f t="shared" si="34"/>
        <v>81.699999999999989</v>
      </c>
      <c r="Q237" s="154"/>
      <c r="R237" s="154">
        <v>4.4000000000000004</v>
      </c>
      <c r="S237" s="154">
        <f t="shared" si="35"/>
        <v>4.4000000000000004</v>
      </c>
      <c r="T237" s="154">
        <f t="shared" si="36"/>
        <v>86.1</v>
      </c>
    </row>
    <row r="238" spans="1:20" x14ac:dyDescent="0.2">
      <c r="A238" s="167"/>
      <c r="B238" s="35"/>
      <c r="C238" s="26" t="s">
        <v>218</v>
      </c>
      <c r="D238" s="162">
        <v>9</v>
      </c>
      <c r="E238" s="24">
        <v>0.3</v>
      </c>
      <c r="F238" s="24">
        <v>0.1</v>
      </c>
      <c r="G238" s="24">
        <v>0.6</v>
      </c>
      <c r="H238" s="24">
        <f t="shared" si="31"/>
        <v>1</v>
      </c>
      <c r="I238" s="24">
        <v>1.8</v>
      </c>
      <c r="J238" s="24"/>
      <c r="K238" s="24">
        <f t="shared" si="32"/>
        <v>2.8</v>
      </c>
      <c r="L238" s="24">
        <v>1.31</v>
      </c>
      <c r="M238" s="24">
        <v>7.51</v>
      </c>
      <c r="N238" s="24">
        <v>2.48</v>
      </c>
      <c r="O238" s="24">
        <f t="shared" si="33"/>
        <v>11.3</v>
      </c>
      <c r="P238" s="24">
        <f t="shared" si="34"/>
        <v>14.100000000000001</v>
      </c>
      <c r="Q238" s="24">
        <v>9.5</v>
      </c>
      <c r="R238" s="24">
        <v>4.4000000000000004</v>
      </c>
      <c r="S238" s="24">
        <f t="shared" si="35"/>
        <v>13.9</v>
      </c>
      <c r="T238" s="24">
        <f t="shared" si="36"/>
        <v>28</v>
      </c>
    </row>
    <row r="239" spans="1:20" x14ac:dyDescent="0.2">
      <c r="A239" s="167"/>
      <c r="B239" s="35"/>
      <c r="C239" s="26" t="s">
        <v>464</v>
      </c>
      <c r="D239" s="162">
        <v>0</v>
      </c>
      <c r="E239" s="24"/>
      <c r="F239" s="24"/>
      <c r="G239" s="24"/>
      <c r="H239" s="24">
        <f t="shared" si="31"/>
        <v>0</v>
      </c>
      <c r="I239" s="24"/>
      <c r="J239" s="24"/>
      <c r="K239" s="24">
        <f t="shared" si="32"/>
        <v>0</v>
      </c>
      <c r="L239" s="24"/>
      <c r="M239" s="24"/>
      <c r="N239" s="24"/>
      <c r="O239" s="24">
        <f t="shared" ref="O239:O266" si="37">+N239+M239+L239</f>
        <v>0</v>
      </c>
      <c r="P239" s="24">
        <f t="shared" ref="P239:P266" si="38">+O239+K239</f>
        <v>0</v>
      </c>
      <c r="Q239" s="24"/>
      <c r="R239" s="24"/>
      <c r="S239" s="24">
        <f t="shared" ref="S239:S266" si="39">+R239+Q239</f>
        <v>0</v>
      </c>
      <c r="T239" s="24">
        <f t="shared" ref="T239:T266" si="40">+S239+P239</f>
        <v>0</v>
      </c>
    </row>
    <row r="240" spans="1:20" x14ac:dyDescent="0.2">
      <c r="A240" s="167"/>
      <c r="B240" s="35"/>
      <c r="C240" s="26" t="s">
        <v>211</v>
      </c>
      <c r="D240" s="162">
        <v>3</v>
      </c>
      <c r="E240" s="24"/>
      <c r="F240" s="24"/>
      <c r="G240" s="24"/>
      <c r="H240" s="24">
        <f t="shared" ref="H240:H303" si="41">+G240+F240+E240</f>
        <v>0</v>
      </c>
      <c r="I240" s="24">
        <v>16</v>
      </c>
      <c r="J240" s="24"/>
      <c r="K240" s="24">
        <f t="shared" ref="K240:K303" si="42">+J240+I240+H240</f>
        <v>16</v>
      </c>
      <c r="L240" s="24">
        <v>2</v>
      </c>
      <c r="M240" s="24">
        <v>2</v>
      </c>
      <c r="N240" s="24"/>
      <c r="O240" s="24">
        <f t="shared" si="37"/>
        <v>4</v>
      </c>
      <c r="P240" s="24">
        <f t="shared" si="38"/>
        <v>20</v>
      </c>
      <c r="Q240" s="24"/>
      <c r="R240" s="24"/>
      <c r="S240" s="24">
        <f t="shared" si="39"/>
        <v>0</v>
      </c>
      <c r="T240" s="24">
        <f t="shared" si="40"/>
        <v>20</v>
      </c>
    </row>
    <row r="241" spans="1:20" x14ac:dyDescent="0.2">
      <c r="A241" s="167"/>
      <c r="B241" s="35"/>
      <c r="C241" s="26" t="s">
        <v>325</v>
      </c>
      <c r="D241" s="162">
        <v>0</v>
      </c>
      <c r="E241" s="24"/>
      <c r="F241" s="24"/>
      <c r="G241" s="24"/>
      <c r="H241" s="24">
        <f t="shared" si="41"/>
        <v>0</v>
      </c>
      <c r="I241" s="24"/>
      <c r="J241" s="24"/>
      <c r="K241" s="24">
        <f t="shared" si="42"/>
        <v>0</v>
      </c>
      <c r="L241" s="24"/>
      <c r="M241" s="24"/>
      <c r="N241" s="24"/>
      <c r="O241" s="24">
        <f t="shared" si="37"/>
        <v>0</v>
      </c>
      <c r="P241" s="24">
        <f t="shared" si="38"/>
        <v>0</v>
      </c>
      <c r="Q241" s="24"/>
      <c r="R241" s="24"/>
      <c r="S241" s="24">
        <f t="shared" si="39"/>
        <v>0</v>
      </c>
      <c r="T241" s="24">
        <f t="shared" si="40"/>
        <v>0</v>
      </c>
    </row>
    <row r="242" spans="1:20" x14ac:dyDescent="0.2">
      <c r="A242" s="167"/>
      <c r="B242" s="35"/>
      <c r="C242" s="26" t="s">
        <v>216</v>
      </c>
      <c r="D242" s="162">
        <v>2</v>
      </c>
      <c r="E242" s="24"/>
      <c r="F242" s="24">
        <v>0.1</v>
      </c>
      <c r="G242" s="24"/>
      <c r="H242" s="24">
        <f t="shared" si="41"/>
        <v>0.1</v>
      </c>
      <c r="I242" s="24"/>
      <c r="J242" s="24"/>
      <c r="K242" s="24">
        <f t="shared" si="42"/>
        <v>0.1</v>
      </c>
      <c r="L242" s="24">
        <v>1.1000000000000001</v>
      </c>
      <c r="M242" s="24">
        <v>0.3</v>
      </c>
      <c r="N242" s="24">
        <v>9.5</v>
      </c>
      <c r="O242" s="24">
        <f t="shared" si="37"/>
        <v>10.9</v>
      </c>
      <c r="P242" s="24">
        <f t="shared" si="38"/>
        <v>11</v>
      </c>
      <c r="Q242" s="24"/>
      <c r="R242" s="24"/>
      <c r="S242" s="24">
        <f t="shared" si="39"/>
        <v>0</v>
      </c>
      <c r="T242" s="24">
        <f t="shared" si="40"/>
        <v>11</v>
      </c>
    </row>
    <row r="243" spans="1:20" x14ac:dyDescent="0.2">
      <c r="A243" s="167"/>
      <c r="B243" s="35"/>
      <c r="C243" s="26" t="s">
        <v>213</v>
      </c>
      <c r="D243" s="162">
        <v>2</v>
      </c>
      <c r="E243" s="24"/>
      <c r="F243" s="24"/>
      <c r="G243" s="24"/>
      <c r="H243" s="24">
        <f t="shared" si="41"/>
        <v>0</v>
      </c>
      <c r="I243" s="24">
        <v>0.5</v>
      </c>
      <c r="J243" s="24"/>
      <c r="K243" s="24">
        <f t="shared" si="42"/>
        <v>0.5</v>
      </c>
      <c r="L243" s="24">
        <v>0.7</v>
      </c>
      <c r="M243" s="24">
        <v>0.1</v>
      </c>
      <c r="N243" s="24"/>
      <c r="O243" s="24">
        <f t="shared" si="37"/>
        <v>0.79999999999999993</v>
      </c>
      <c r="P243" s="24">
        <f t="shared" si="38"/>
        <v>1.2999999999999998</v>
      </c>
      <c r="Q243" s="24"/>
      <c r="R243" s="24">
        <v>12.3</v>
      </c>
      <c r="S243" s="24">
        <f t="shared" si="39"/>
        <v>12.3</v>
      </c>
      <c r="T243" s="24">
        <f t="shared" si="40"/>
        <v>13.600000000000001</v>
      </c>
    </row>
    <row r="244" spans="1:20" x14ac:dyDescent="0.2">
      <c r="A244" s="167"/>
      <c r="B244" s="85"/>
      <c r="C244" s="26" t="s">
        <v>217</v>
      </c>
      <c r="D244" s="162">
        <v>18</v>
      </c>
      <c r="E244" s="24"/>
      <c r="F244" s="24">
        <v>0.4</v>
      </c>
      <c r="G244" s="24">
        <v>3.5</v>
      </c>
      <c r="H244" s="24">
        <f t="shared" si="41"/>
        <v>3.9</v>
      </c>
      <c r="I244" s="24">
        <v>0.1</v>
      </c>
      <c r="J244" s="24">
        <v>0.3</v>
      </c>
      <c r="K244" s="24">
        <f t="shared" si="42"/>
        <v>4.3</v>
      </c>
      <c r="L244" s="24">
        <v>13.31</v>
      </c>
      <c r="M244" s="24">
        <v>10.199999999999999</v>
      </c>
      <c r="N244" s="24">
        <v>4.5999999999999996</v>
      </c>
      <c r="O244" s="24">
        <f t="shared" si="37"/>
        <v>28.11</v>
      </c>
      <c r="P244" s="24">
        <f t="shared" si="38"/>
        <v>32.409999999999997</v>
      </c>
      <c r="Q244" s="24"/>
      <c r="R244" s="24">
        <v>10</v>
      </c>
      <c r="S244" s="24">
        <f t="shared" si="39"/>
        <v>10</v>
      </c>
      <c r="T244" s="24">
        <f t="shared" si="40"/>
        <v>42.41</v>
      </c>
    </row>
    <row r="245" spans="1:20" x14ac:dyDescent="0.2">
      <c r="A245" s="167"/>
      <c r="B245" s="35" t="s">
        <v>203</v>
      </c>
      <c r="C245" s="26" t="s">
        <v>210</v>
      </c>
      <c r="D245" s="162">
        <v>128</v>
      </c>
      <c r="E245" s="24"/>
      <c r="F245" s="24"/>
      <c r="G245" s="24"/>
      <c r="H245" s="24">
        <f t="shared" si="41"/>
        <v>0</v>
      </c>
      <c r="I245" s="24">
        <v>10.5</v>
      </c>
      <c r="J245" s="24"/>
      <c r="K245" s="24">
        <f t="shared" si="42"/>
        <v>10.5</v>
      </c>
      <c r="L245" s="24">
        <v>190.77</v>
      </c>
      <c r="M245" s="24">
        <v>242.81</v>
      </c>
      <c r="N245" s="24">
        <v>27.05</v>
      </c>
      <c r="O245" s="24">
        <f t="shared" si="37"/>
        <v>460.63</v>
      </c>
      <c r="P245" s="24">
        <f t="shared" si="38"/>
        <v>471.13</v>
      </c>
      <c r="Q245" s="24"/>
      <c r="R245" s="24"/>
      <c r="S245" s="24">
        <f t="shared" si="39"/>
        <v>0</v>
      </c>
      <c r="T245" s="24">
        <f t="shared" si="40"/>
        <v>471.13</v>
      </c>
    </row>
    <row r="246" spans="1:20" x14ac:dyDescent="0.2">
      <c r="A246" s="167"/>
      <c r="B246" s="35"/>
      <c r="C246" s="26" t="s">
        <v>273</v>
      </c>
      <c r="D246" s="162">
        <v>5</v>
      </c>
      <c r="E246" s="24"/>
      <c r="F246" s="24"/>
      <c r="G246" s="24"/>
      <c r="H246" s="24">
        <f t="shared" si="41"/>
        <v>0</v>
      </c>
      <c r="I246" s="24"/>
      <c r="J246" s="24"/>
      <c r="K246" s="24">
        <f t="shared" si="42"/>
        <v>0</v>
      </c>
      <c r="L246" s="24">
        <v>0.6</v>
      </c>
      <c r="M246" s="24">
        <v>1.85</v>
      </c>
      <c r="N246" s="24"/>
      <c r="O246" s="24">
        <f t="shared" si="37"/>
        <v>2.4500000000000002</v>
      </c>
      <c r="P246" s="24">
        <f t="shared" si="38"/>
        <v>2.4500000000000002</v>
      </c>
      <c r="Q246" s="24"/>
      <c r="R246" s="24"/>
      <c r="S246" s="24">
        <f t="shared" si="39"/>
        <v>0</v>
      </c>
      <c r="T246" s="24">
        <f t="shared" si="40"/>
        <v>2.4500000000000002</v>
      </c>
    </row>
    <row r="247" spans="1:20" x14ac:dyDescent="0.2">
      <c r="A247" s="167"/>
      <c r="B247" s="35"/>
      <c r="C247" s="26" t="s">
        <v>193</v>
      </c>
      <c r="D247" s="162">
        <v>9</v>
      </c>
      <c r="E247" s="24">
        <v>1</v>
      </c>
      <c r="F247" s="24"/>
      <c r="G247" s="24"/>
      <c r="H247" s="24">
        <f t="shared" si="41"/>
        <v>1</v>
      </c>
      <c r="I247" s="24"/>
      <c r="J247" s="24"/>
      <c r="K247" s="24">
        <f t="shared" si="42"/>
        <v>1</v>
      </c>
      <c r="L247" s="24">
        <v>12</v>
      </c>
      <c r="M247" s="24">
        <v>12.9</v>
      </c>
      <c r="N247" s="24">
        <v>1</v>
      </c>
      <c r="O247" s="24">
        <f t="shared" si="37"/>
        <v>25.9</v>
      </c>
      <c r="P247" s="24">
        <f t="shared" si="38"/>
        <v>26.9</v>
      </c>
      <c r="Q247" s="24"/>
      <c r="R247" s="24"/>
      <c r="S247" s="24">
        <f t="shared" si="39"/>
        <v>0</v>
      </c>
      <c r="T247" s="24">
        <f t="shared" si="40"/>
        <v>26.9</v>
      </c>
    </row>
    <row r="248" spans="1:20" x14ac:dyDescent="0.2">
      <c r="A248" s="167"/>
      <c r="B248" s="35"/>
      <c r="C248" s="26" t="s">
        <v>206</v>
      </c>
      <c r="D248" s="162">
        <v>3</v>
      </c>
      <c r="E248" s="24"/>
      <c r="F248" s="24"/>
      <c r="G248" s="24"/>
      <c r="H248" s="24">
        <f t="shared" si="41"/>
        <v>0</v>
      </c>
      <c r="I248" s="24"/>
      <c r="J248" s="24"/>
      <c r="K248" s="24">
        <f t="shared" si="42"/>
        <v>0</v>
      </c>
      <c r="L248" s="24">
        <v>83.1</v>
      </c>
      <c r="M248" s="24"/>
      <c r="N248" s="24"/>
      <c r="O248" s="24">
        <f t="shared" si="37"/>
        <v>83.1</v>
      </c>
      <c r="P248" s="24">
        <f t="shared" si="38"/>
        <v>83.1</v>
      </c>
      <c r="Q248" s="24"/>
      <c r="R248" s="24"/>
      <c r="S248" s="24">
        <f t="shared" si="39"/>
        <v>0</v>
      </c>
      <c r="T248" s="24">
        <f t="shared" si="40"/>
        <v>83.1</v>
      </c>
    </row>
    <row r="249" spans="1:20" x14ac:dyDescent="0.2">
      <c r="A249" s="167"/>
      <c r="B249" s="35"/>
      <c r="C249" s="26" t="s">
        <v>276</v>
      </c>
      <c r="D249" s="162">
        <v>2</v>
      </c>
      <c r="E249" s="24"/>
      <c r="F249" s="24"/>
      <c r="G249" s="24"/>
      <c r="H249" s="24">
        <f t="shared" si="41"/>
        <v>0</v>
      </c>
      <c r="I249" s="24"/>
      <c r="J249" s="24"/>
      <c r="K249" s="24">
        <f t="shared" si="42"/>
        <v>0</v>
      </c>
      <c r="L249" s="24">
        <v>0.45</v>
      </c>
      <c r="M249" s="24"/>
      <c r="N249" s="24"/>
      <c r="O249" s="24">
        <f t="shared" si="37"/>
        <v>0.45</v>
      </c>
      <c r="P249" s="24">
        <f t="shared" si="38"/>
        <v>0.45</v>
      </c>
      <c r="Q249" s="24"/>
      <c r="R249" s="24"/>
      <c r="S249" s="24">
        <f t="shared" si="39"/>
        <v>0</v>
      </c>
      <c r="T249" s="24">
        <f t="shared" si="40"/>
        <v>0.45</v>
      </c>
    </row>
    <row r="250" spans="1:20" x14ac:dyDescent="0.2">
      <c r="A250" s="167"/>
      <c r="B250" s="35"/>
      <c r="C250" s="26" t="s">
        <v>199</v>
      </c>
      <c r="D250" s="162">
        <v>13</v>
      </c>
      <c r="E250" s="24"/>
      <c r="F250" s="24"/>
      <c r="G250" s="24"/>
      <c r="H250" s="24">
        <f t="shared" si="41"/>
        <v>0</v>
      </c>
      <c r="I250" s="24"/>
      <c r="J250" s="24"/>
      <c r="K250" s="24">
        <f t="shared" si="42"/>
        <v>0</v>
      </c>
      <c r="L250" s="24">
        <v>37.200000000000003</v>
      </c>
      <c r="M250" s="24">
        <v>1.1599999999999999</v>
      </c>
      <c r="N250" s="24"/>
      <c r="O250" s="24">
        <f t="shared" si="37"/>
        <v>38.36</v>
      </c>
      <c r="P250" s="24">
        <f t="shared" si="38"/>
        <v>38.36</v>
      </c>
      <c r="Q250" s="24"/>
      <c r="R250" s="24"/>
      <c r="S250" s="24">
        <f t="shared" si="39"/>
        <v>0</v>
      </c>
      <c r="T250" s="24">
        <f t="shared" si="40"/>
        <v>38.36</v>
      </c>
    </row>
    <row r="251" spans="1:20" x14ac:dyDescent="0.2">
      <c r="A251" s="167"/>
      <c r="B251" s="35"/>
      <c r="C251" s="26" t="s">
        <v>274</v>
      </c>
      <c r="D251" s="162">
        <v>3</v>
      </c>
      <c r="E251" s="24"/>
      <c r="F251" s="24"/>
      <c r="G251" s="24"/>
      <c r="H251" s="24">
        <f t="shared" si="41"/>
        <v>0</v>
      </c>
      <c r="I251" s="24"/>
      <c r="J251" s="24"/>
      <c r="K251" s="24">
        <f t="shared" si="42"/>
        <v>0</v>
      </c>
      <c r="L251" s="24"/>
      <c r="M251" s="24">
        <v>6</v>
      </c>
      <c r="N251" s="24">
        <v>4.1500000000000004</v>
      </c>
      <c r="O251" s="24">
        <f t="shared" si="37"/>
        <v>10.15</v>
      </c>
      <c r="P251" s="24">
        <f t="shared" si="38"/>
        <v>10.15</v>
      </c>
      <c r="Q251" s="24"/>
      <c r="R251" s="24"/>
      <c r="S251" s="24">
        <f t="shared" si="39"/>
        <v>0</v>
      </c>
      <c r="T251" s="24">
        <f t="shared" si="40"/>
        <v>10.15</v>
      </c>
    </row>
    <row r="252" spans="1:20" x14ac:dyDescent="0.2">
      <c r="A252" s="167"/>
      <c r="B252" s="35"/>
      <c r="C252" s="26" t="s">
        <v>203</v>
      </c>
      <c r="D252" s="162">
        <v>1</v>
      </c>
      <c r="E252" s="24"/>
      <c r="F252" s="24"/>
      <c r="G252" s="24"/>
      <c r="H252" s="24">
        <f t="shared" si="41"/>
        <v>0</v>
      </c>
      <c r="I252" s="24"/>
      <c r="J252" s="24"/>
      <c r="K252" s="24">
        <f t="shared" si="42"/>
        <v>0</v>
      </c>
      <c r="L252" s="24"/>
      <c r="M252" s="24">
        <v>0.5</v>
      </c>
      <c r="N252" s="24"/>
      <c r="O252" s="24">
        <f t="shared" si="37"/>
        <v>0.5</v>
      </c>
      <c r="P252" s="24">
        <f t="shared" si="38"/>
        <v>0.5</v>
      </c>
      <c r="Q252" s="24"/>
      <c r="R252" s="24"/>
      <c r="S252" s="24">
        <f t="shared" si="39"/>
        <v>0</v>
      </c>
      <c r="T252" s="24">
        <f t="shared" si="40"/>
        <v>0.5</v>
      </c>
    </row>
    <row r="253" spans="1:20" x14ac:dyDescent="0.2">
      <c r="A253" s="167"/>
      <c r="B253" s="85"/>
      <c r="C253" s="26" t="s">
        <v>212</v>
      </c>
      <c r="D253" s="162">
        <v>19</v>
      </c>
      <c r="E253" s="24"/>
      <c r="F253" s="24"/>
      <c r="G253" s="24"/>
      <c r="H253" s="24">
        <f t="shared" si="41"/>
        <v>0</v>
      </c>
      <c r="I253" s="24"/>
      <c r="J253" s="24"/>
      <c r="K253" s="24">
        <f t="shared" si="42"/>
        <v>0</v>
      </c>
      <c r="L253" s="24">
        <v>124.75</v>
      </c>
      <c r="M253" s="24">
        <v>225.15</v>
      </c>
      <c r="N253" s="24"/>
      <c r="O253" s="24">
        <f t="shared" si="37"/>
        <v>349.9</v>
      </c>
      <c r="P253" s="24">
        <f t="shared" si="38"/>
        <v>349.9</v>
      </c>
      <c r="Q253" s="24"/>
      <c r="R253" s="24"/>
      <c r="S253" s="24">
        <f t="shared" si="39"/>
        <v>0</v>
      </c>
      <c r="T253" s="24">
        <f t="shared" si="40"/>
        <v>349.9</v>
      </c>
    </row>
    <row r="254" spans="1:20" x14ac:dyDescent="0.2">
      <c r="A254" s="167"/>
      <c r="B254" s="35" t="s">
        <v>432</v>
      </c>
      <c r="C254" s="26" t="s">
        <v>194</v>
      </c>
      <c r="D254" s="162">
        <v>35</v>
      </c>
      <c r="E254" s="24"/>
      <c r="F254" s="24"/>
      <c r="G254" s="24"/>
      <c r="H254" s="24">
        <f t="shared" si="41"/>
        <v>0</v>
      </c>
      <c r="I254" s="24"/>
      <c r="J254" s="24"/>
      <c r="K254" s="24">
        <f t="shared" si="42"/>
        <v>0</v>
      </c>
      <c r="L254" s="24">
        <v>2.15</v>
      </c>
      <c r="M254" s="24">
        <v>43.86</v>
      </c>
      <c r="N254" s="24">
        <v>4.75</v>
      </c>
      <c r="O254" s="24">
        <f t="shared" si="37"/>
        <v>50.76</v>
      </c>
      <c r="P254" s="24">
        <f t="shared" si="38"/>
        <v>50.76</v>
      </c>
      <c r="Q254" s="24"/>
      <c r="R254" s="24">
        <v>1.25</v>
      </c>
      <c r="S254" s="24">
        <f t="shared" si="39"/>
        <v>1.25</v>
      </c>
      <c r="T254" s="24">
        <f t="shared" si="40"/>
        <v>52.01</v>
      </c>
    </row>
    <row r="255" spans="1:20" x14ac:dyDescent="0.2">
      <c r="A255" s="167"/>
      <c r="B255" s="35"/>
      <c r="C255" s="26" t="s">
        <v>192</v>
      </c>
      <c r="D255" s="162">
        <v>18</v>
      </c>
      <c r="E255" s="24"/>
      <c r="F255" s="24"/>
      <c r="G255" s="24"/>
      <c r="H255" s="24">
        <f t="shared" si="41"/>
        <v>0</v>
      </c>
      <c r="I255" s="24"/>
      <c r="J255" s="24"/>
      <c r="K255" s="24">
        <f t="shared" si="42"/>
        <v>0</v>
      </c>
      <c r="L255" s="24">
        <v>20.5</v>
      </c>
      <c r="M255" s="24">
        <v>15.61</v>
      </c>
      <c r="N255" s="24">
        <v>0.95</v>
      </c>
      <c r="O255" s="24">
        <f t="shared" si="37"/>
        <v>37.06</v>
      </c>
      <c r="P255" s="24">
        <f t="shared" si="38"/>
        <v>37.06</v>
      </c>
      <c r="Q255" s="24"/>
      <c r="R255" s="24">
        <v>41</v>
      </c>
      <c r="S255" s="24">
        <f t="shared" si="39"/>
        <v>41</v>
      </c>
      <c r="T255" s="24">
        <f t="shared" si="40"/>
        <v>78.06</v>
      </c>
    </row>
    <row r="256" spans="1:20" x14ac:dyDescent="0.2">
      <c r="A256" s="167"/>
      <c r="B256" s="35"/>
      <c r="C256" s="26" t="s">
        <v>280</v>
      </c>
      <c r="D256" s="162">
        <v>1</v>
      </c>
      <c r="E256" s="24"/>
      <c r="F256" s="24"/>
      <c r="G256" s="24"/>
      <c r="H256" s="24">
        <f t="shared" si="41"/>
        <v>0</v>
      </c>
      <c r="I256" s="24"/>
      <c r="J256" s="24"/>
      <c r="K256" s="24">
        <f t="shared" si="42"/>
        <v>0</v>
      </c>
      <c r="L256" s="24">
        <v>0.7</v>
      </c>
      <c r="M256" s="24">
        <v>1.3</v>
      </c>
      <c r="N256" s="24"/>
      <c r="O256" s="24">
        <f t="shared" si="37"/>
        <v>2</v>
      </c>
      <c r="P256" s="24">
        <f t="shared" si="38"/>
        <v>2</v>
      </c>
      <c r="Q256" s="24"/>
      <c r="R256" s="24"/>
      <c r="S256" s="24">
        <f t="shared" si="39"/>
        <v>0</v>
      </c>
      <c r="T256" s="24">
        <f t="shared" si="40"/>
        <v>2</v>
      </c>
    </row>
    <row r="257" spans="1:20" x14ac:dyDescent="0.2">
      <c r="A257" s="167"/>
      <c r="B257" s="35"/>
      <c r="C257" s="26" t="s">
        <v>354</v>
      </c>
      <c r="D257" s="162">
        <v>0</v>
      </c>
      <c r="E257" s="24"/>
      <c r="F257" s="24"/>
      <c r="G257" s="24"/>
      <c r="H257" s="24">
        <f t="shared" si="41"/>
        <v>0</v>
      </c>
      <c r="I257" s="24"/>
      <c r="J257" s="24"/>
      <c r="K257" s="24">
        <f t="shared" si="42"/>
        <v>0</v>
      </c>
      <c r="L257" s="24"/>
      <c r="M257" s="24"/>
      <c r="N257" s="24"/>
      <c r="O257" s="24">
        <f t="shared" si="37"/>
        <v>0</v>
      </c>
      <c r="P257" s="24">
        <f t="shared" si="38"/>
        <v>0</v>
      </c>
      <c r="Q257" s="24"/>
      <c r="R257" s="24"/>
      <c r="S257" s="24">
        <f t="shared" si="39"/>
        <v>0</v>
      </c>
      <c r="T257" s="24">
        <f t="shared" si="40"/>
        <v>0</v>
      </c>
    </row>
    <row r="258" spans="1:20" x14ac:dyDescent="0.2">
      <c r="A258" s="167"/>
      <c r="B258" s="35"/>
      <c r="C258" s="26" t="s">
        <v>198</v>
      </c>
      <c r="D258" s="162">
        <v>16</v>
      </c>
      <c r="E258" s="24"/>
      <c r="F258" s="24"/>
      <c r="G258" s="24"/>
      <c r="H258" s="24">
        <f t="shared" si="41"/>
        <v>0</v>
      </c>
      <c r="I258" s="24"/>
      <c r="J258" s="24"/>
      <c r="K258" s="24">
        <f t="shared" si="42"/>
        <v>0</v>
      </c>
      <c r="L258" s="24">
        <v>71.099999999999994</v>
      </c>
      <c r="M258" s="24">
        <v>23.75</v>
      </c>
      <c r="N258" s="24">
        <v>0.75</v>
      </c>
      <c r="O258" s="24">
        <f t="shared" si="37"/>
        <v>95.6</v>
      </c>
      <c r="P258" s="24">
        <f t="shared" si="38"/>
        <v>95.6</v>
      </c>
      <c r="Q258" s="24"/>
      <c r="R258" s="24">
        <v>88.4</v>
      </c>
      <c r="S258" s="24">
        <f t="shared" si="39"/>
        <v>88.4</v>
      </c>
      <c r="T258" s="24">
        <f t="shared" si="40"/>
        <v>184</v>
      </c>
    </row>
    <row r="259" spans="1:20" x14ac:dyDescent="0.2">
      <c r="A259" s="167"/>
      <c r="B259" s="35"/>
      <c r="C259" s="26" t="s">
        <v>386</v>
      </c>
      <c r="D259" s="162">
        <v>1</v>
      </c>
      <c r="E259" s="24"/>
      <c r="F259" s="24"/>
      <c r="G259" s="24"/>
      <c r="H259" s="24">
        <f t="shared" si="41"/>
        <v>0</v>
      </c>
      <c r="I259" s="24"/>
      <c r="J259" s="24"/>
      <c r="K259" s="24">
        <f t="shared" si="42"/>
        <v>0</v>
      </c>
      <c r="L259" s="24"/>
      <c r="M259" s="24">
        <v>1</v>
      </c>
      <c r="N259" s="24"/>
      <c r="O259" s="24">
        <f t="shared" si="37"/>
        <v>1</v>
      </c>
      <c r="P259" s="24">
        <f t="shared" si="38"/>
        <v>1</v>
      </c>
      <c r="Q259" s="24"/>
      <c r="R259" s="24"/>
      <c r="S259" s="24">
        <f t="shared" si="39"/>
        <v>0</v>
      </c>
      <c r="T259" s="24">
        <f t="shared" si="40"/>
        <v>1</v>
      </c>
    </row>
    <row r="260" spans="1:20" x14ac:dyDescent="0.2">
      <c r="A260" s="167"/>
      <c r="B260" s="35"/>
      <c r="C260" s="26" t="s">
        <v>326</v>
      </c>
      <c r="D260" s="162">
        <v>0</v>
      </c>
      <c r="E260" s="24"/>
      <c r="F260" s="24"/>
      <c r="G260" s="24"/>
      <c r="H260" s="24">
        <f t="shared" si="41"/>
        <v>0</v>
      </c>
      <c r="I260" s="24"/>
      <c r="J260" s="24"/>
      <c r="K260" s="24">
        <f t="shared" si="42"/>
        <v>0</v>
      </c>
      <c r="L260" s="24"/>
      <c r="M260" s="24"/>
      <c r="N260" s="24"/>
      <c r="O260" s="24">
        <f t="shared" si="37"/>
        <v>0</v>
      </c>
      <c r="P260" s="24">
        <f t="shared" si="38"/>
        <v>0</v>
      </c>
      <c r="Q260" s="24"/>
      <c r="R260" s="24"/>
      <c r="S260" s="24">
        <f t="shared" si="39"/>
        <v>0</v>
      </c>
      <c r="T260" s="24">
        <f t="shared" si="40"/>
        <v>0</v>
      </c>
    </row>
    <row r="261" spans="1:20" x14ac:dyDescent="0.2">
      <c r="A261" s="167"/>
      <c r="B261" s="35"/>
      <c r="C261" s="26" t="s">
        <v>197</v>
      </c>
      <c r="D261" s="162">
        <v>15</v>
      </c>
      <c r="E261" s="24"/>
      <c r="F261" s="24"/>
      <c r="G261" s="24"/>
      <c r="H261" s="24">
        <f t="shared" si="41"/>
        <v>0</v>
      </c>
      <c r="I261" s="24"/>
      <c r="J261" s="24"/>
      <c r="K261" s="24">
        <f t="shared" si="42"/>
        <v>0</v>
      </c>
      <c r="L261" s="24">
        <v>2.5499999999999998</v>
      </c>
      <c r="M261" s="24">
        <v>9.8000000000000007</v>
      </c>
      <c r="N261" s="24">
        <v>1.85</v>
      </c>
      <c r="O261" s="24">
        <f t="shared" si="37"/>
        <v>14.2</v>
      </c>
      <c r="P261" s="24">
        <f t="shared" si="38"/>
        <v>14.2</v>
      </c>
      <c r="Q261" s="24"/>
      <c r="R261" s="24">
        <v>3.1</v>
      </c>
      <c r="S261" s="24">
        <f t="shared" si="39"/>
        <v>3.1</v>
      </c>
      <c r="T261" s="24">
        <f t="shared" si="40"/>
        <v>17.3</v>
      </c>
    </row>
    <row r="262" spans="1:20" x14ac:dyDescent="0.2">
      <c r="A262" s="167"/>
      <c r="B262" s="35"/>
      <c r="C262" s="26" t="s">
        <v>278</v>
      </c>
      <c r="D262" s="162">
        <v>1</v>
      </c>
      <c r="E262" s="24"/>
      <c r="F262" s="24"/>
      <c r="G262" s="24"/>
      <c r="H262" s="24">
        <f t="shared" si="41"/>
        <v>0</v>
      </c>
      <c r="I262" s="24"/>
      <c r="J262" s="24"/>
      <c r="K262" s="24">
        <f t="shared" si="42"/>
        <v>0</v>
      </c>
      <c r="L262" s="24"/>
      <c r="M262" s="24">
        <v>0.3</v>
      </c>
      <c r="N262" s="24"/>
      <c r="O262" s="24">
        <f t="shared" si="37"/>
        <v>0.3</v>
      </c>
      <c r="P262" s="24">
        <f t="shared" si="38"/>
        <v>0.3</v>
      </c>
      <c r="Q262" s="24"/>
      <c r="R262" s="24"/>
      <c r="S262" s="24">
        <f t="shared" si="39"/>
        <v>0</v>
      </c>
      <c r="T262" s="24">
        <f t="shared" si="40"/>
        <v>0.3</v>
      </c>
    </row>
    <row r="263" spans="1:20" x14ac:dyDescent="0.2">
      <c r="A263" s="167"/>
      <c r="B263" s="85"/>
      <c r="C263" s="26" t="s">
        <v>279</v>
      </c>
      <c r="D263" s="162">
        <v>10</v>
      </c>
      <c r="E263" s="24"/>
      <c r="F263" s="24"/>
      <c r="G263" s="24"/>
      <c r="H263" s="24">
        <f t="shared" si="41"/>
        <v>0</v>
      </c>
      <c r="I263" s="24"/>
      <c r="J263" s="24"/>
      <c r="K263" s="24">
        <f t="shared" si="42"/>
        <v>0</v>
      </c>
      <c r="L263" s="24">
        <v>12.6</v>
      </c>
      <c r="M263" s="24">
        <v>4.05</v>
      </c>
      <c r="N263" s="24"/>
      <c r="O263" s="24">
        <f t="shared" si="37"/>
        <v>16.649999999999999</v>
      </c>
      <c r="P263" s="24">
        <f t="shared" si="38"/>
        <v>16.649999999999999</v>
      </c>
      <c r="Q263" s="24"/>
      <c r="R263" s="24">
        <v>16</v>
      </c>
      <c r="S263" s="24">
        <f t="shared" si="39"/>
        <v>16</v>
      </c>
      <c r="T263" s="24">
        <f t="shared" si="40"/>
        <v>32.65</v>
      </c>
    </row>
    <row r="264" spans="1:20" x14ac:dyDescent="0.2">
      <c r="A264" s="167"/>
      <c r="B264" s="35" t="s">
        <v>209</v>
      </c>
      <c r="C264" s="26" t="s">
        <v>196</v>
      </c>
      <c r="D264" s="162">
        <v>1</v>
      </c>
      <c r="E264" s="24"/>
      <c r="F264" s="24"/>
      <c r="G264" s="24"/>
      <c r="H264" s="24">
        <f t="shared" si="41"/>
        <v>0</v>
      </c>
      <c r="I264" s="24"/>
      <c r="J264" s="24"/>
      <c r="K264" s="24">
        <f t="shared" si="42"/>
        <v>0</v>
      </c>
      <c r="L264" s="24">
        <v>5</v>
      </c>
      <c r="M264" s="24">
        <v>2</v>
      </c>
      <c r="N264" s="24"/>
      <c r="O264" s="24">
        <f t="shared" si="37"/>
        <v>7</v>
      </c>
      <c r="P264" s="24">
        <f t="shared" si="38"/>
        <v>7</v>
      </c>
      <c r="Q264" s="24"/>
      <c r="R264" s="24"/>
      <c r="S264" s="24">
        <f t="shared" si="39"/>
        <v>0</v>
      </c>
      <c r="T264" s="24">
        <f t="shared" si="40"/>
        <v>7</v>
      </c>
    </row>
    <row r="265" spans="1:20" x14ac:dyDescent="0.2">
      <c r="A265" s="167"/>
      <c r="B265" s="35"/>
      <c r="C265" s="26" t="s">
        <v>209</v>
      </c>
      <c r="D265" s="162">
        <v>1</v>
      </c>
      <c r="E265" s="24"/>
      <c r="F265" s="24"/>
      <c r="G265" s="24"/>
      <c r="H265" s="24">
        <f t="shared" si="41"/>
        <v>0</v>
      </c>
      <c r="I265" s="24"/>
      <c r="J265" s="24"/>
      <c r="K265" s="24">
        <f t="shared" si="42"/>
        <v>0</v>
      </c>
      <c r="L265" s="24">
        <v>5</v>
      </c>
      <c r="M265" s="24">
        <v>2</v>
      </c>
      <c r="N265" s="24"/>
      <c r="O265" s="24">
        <f t="shared" si="37"/>
        <v>7</v>
      </c>
      <c r="P265" s="24">
        <f t="shared" si="38"/>
        <v>7</v>
      </c>
      <c r="Q265" s="24"/>
      <c r="R265" s="24"/>
      <c r="S265" s="24">
        <f t="shared" si="39"/>
        <v>0</v>
      </c>
      <c r="T265" s="24">
        <f t="shared" si="40"/>
        <v>7</v>
      </c>
    </row>
    <row r="266" spans="1:20" x14ac:dyDescent="0.2">
      <c r="A266" s="167"/>
      <c r="B266" s="35"/>
      <c r="C266" s="26" t="s">
        <v>295</v>
      </c>
      <c r="D266" s="162">
        <v>0</v>
      </c>
      <c r="E266" s="24"/>
      <c r="F266" s="24"/>
      <c r="G266" s="24"/>
      <c r="H266" s="24">
        <f t="shared" si="41"/>
        <v>0</v>
      </c>
      <c r="I266" s="24"/>
      <c r="J266" s="24"/>
      <c r="K266" s="24">
        <f t="shared" si="42"/>
        <v>0</v>
      </c>
      <c r="L266" s="24"/>
      <c r="M266" s="24"/>
      <c r="N266" s="24"/>
      <c r="O266" s="24">
        <f t="shared" si="37"/>
        <v>0</v>
      </c>
      <c r="P266" s="24">
        <f t="shared" si="38"/>
        <v>0</v>
      </c>
      <c r="Q266" s="24"/>
      <c r="R266" s="24"/>
      <c r="S266" s="24">
        <f t="shared" si="39"/>
        <v>0</v>
      </c>
      <c r="T266" s="24">
        <f t="shared" si="40"/>
        <v>0</v>
      </c>
    </row>
    <row r="267" spans="1:20" x14ac:dyDescent="0.2">
      <c r="A267" s="167"/>
      <c r="B267" s="35"/>
      <c r="C267" s="165" t="s">
        <v>306</v>
      </c>
      <c r="D267" s="160">
        <v>5</v>
      </c>
      <c r="E267" s="25"/>
      <c r="F267" s="25"/>
      <c r="G267" s="25"/>
      <c r="H267" s="25">
        <f t="shared" si="41"/>
        <v>0</v>
      </c>
      <c r="I267" s="25"/>
      <c r="J267" s="25"/>
      <c r="K267" s="25">
        <f t="shared" si="42"/>
        <v>0</v>
      </c>
      <c r="L267" s="25">
        <v>6.8</v>
      </c>
      <c r="M267" s="25"/>
      <c r="N267" s="25"/>
      <c r="O267" s="25">
        <f>+N267+M267+L267</f>
        <v>6.8</v>
      </c>
      <c r="P267" s="25">
        <f>+O267+K267</f>
        <v>6.8</v>
      </c>
      <c r="Q267" s="25"/>
      <c r="R267" s="25"/>
      <c r="S267" s="25">
        <f>+R267+Q267</f>
        <v>0</v>
      </c>
      <c r="T267" s="25">
        <f>+S267+P267</f>
        <v>6.8</v>
      </c>
    </row>
    <row r="268" spans="1:20" ht="15" x14ac:dyDescent="0.25">
      <c r="A268" s="230" t="s">
        <v>0</v>
      </c>
      <c r="B268" s="231"/>
      <c r="C268" s="232" t="s">
        <v>0</v>
      </c>
      <c r="D268" s="53">
        <f>SUM(D237:D267)</f>
        <v>339</v>
      </c>
      <c r="E268" s="54">
        <f>SUM(E237:E267)</f>
        <v>1.4</v>
      </c>
      <c r="F268" s="54">
        <f>SUM(F237:F267)</f>
        <v>1.1000000000000001</v>
      </c>
      <c r="G268" s="54">
        <f>SUM(G237:G267)</f>
        <v>4.2</v>
      </c>
      <c r="H268" s="54">
        <f t="shared" si="41"/>
        <v>6.7000000000000011</v>
      </c>
      <c r="I268" s="54">
        <f>SUM(I237:I267)</f>
        <v>34.299999999999997</v>
      </c>
      <c r="J268" s="54">
        <f>SUM(J237:J267)</f>
        <v>0.3</v>
      </c>
      <c r="K268" s="54">
        <f t="shared" si="42"/>
        <v>41.3</v>
      </c>
      <c r="L268" s="54">
        <f>SUM(L237:L267)</f>
        <v>598.0899999999998</v>
      </c>
      <c r="M268" s="54">
        <f>SUM(M237:M267)</f>
        <v>652.04999999999984</v>
      </c>
      <c r="N268" s="54">
        <f>SUM(N237:N267)</f>
        <v>90.38</v>
      </c>
      <c r="O268" s="54">
        <f>+N268+M268+L268</f>
        <v>1340.5199999999995</v>
      </c>
      <c r="P268" s="54">
        <f>+O268+K268</f>
        <v>1381.8199999999995</v>
      </c>
      <c r="Q268" s="54">
        <f>SUM(Q237:Q267)</f>
        <v>9.5</v>
      </c>
      <c r="R268" s="54">
        <f>SUM(R237:R267)</f>
        <v>180.85</v>
      </c>
      <c r="S268" s="54">
        <f>+R268+Q268</f>
        <v>190.35</v>
      </c>
      <c r="T268" s="55">
        <f>+S268+P268</f>
        <v>1572.1699999999994</v>
      </c>
    </row>
    <row r="269" spans="1:20" x14ac:dyDescent="0.2">
      <c r="A269" s="166" t="s">
        <v>10</v>
      </c>
      <c r="B269" s="169" t="s">
        <v>222</v>
      </c>
      <c r="C269" s="161" t="s">
        <v>222</v>
      </c>
      <c r="D269" s="153">
        <v>13</v>
      </c>
      <c r="E269" s="154"/>
      <c r="F269" s="154"/>
      <c r="G269" s="154">
        <v>0.1</v>
      </c>
      <c r="H269" s="154">
        <f t="shared" si="41"/>
        <v>0.1</v>
      </c>
      <c r="I269" s="154"/>
      <c r="J269" s="154"/>
      <c r="K269" s="154">
        <f t="shared" si="42"/>
        <v>0.1</v>
      </c>
      <c r="L269" s="154">
        <v>0.5</v>
      </c>
      <c r="M269" s="154">
        <v>1.51</v>
      </c>
      <c r="N269" s="154">
        <v>4.97</v>
      </c>
      <c r="O269" s="154">
        <f>+N269+M269+L269</f>
        <v>6.9799999999999995</v>
      </c>
      <c r="P269" s="154">
        <f>+O269+K269</f>
        <v>7.0799999999999992</v>
      </c>
      <c r="Q269" s="154"/>
      <c r="R269" s="154">
        <v>5.93</v>
      </c>
      <c r="S269" s="154">
        <f>+R269+Q269</f>
        <v>5.93</v>
      </c>
      <c r="T269" s="154">
        <f>+S269+P269</f>
        <v>13.009999999999998</v>
      </c>
    </row>
    <row r="270" spans="1:20" x14ac:dyDescent="0.2">
      <c r="A270" s="167"/>
      <c r="B270" s="170"/>
      <c r="C270" s="26" t="s">
        <v>282</v>
      </c>
      <c r="D270" s="162">
        <v>0</v>
      </c>
      <c r="E270" s="24"/>
      <c r="F270" s="24"/>
      <c r="G270" s="24"/>
      <c r="H270" s="24">
        <f t="shared" si="41"/>
        <v>0</v>
      </c>
      <c r="I270" s="24"/>
      <c r="J270" s="24"/>
      <c r="K270" s="24">
        <f t="shared" si="42"/>
        <v>0</v>
      </c>
      <c r="L270" s="24"/>
      <c r="M270" s="24"/>
      <c r="N270" s="24"/>
      <c r="O270" s="24">
        <f t="shared" ref="O270:O277" si="43">+N270+M270+L270</f>
        <v>0</v>
      </c>
      <c r="P270" s="24">
        <f t="shared" ref="P270:P277" si="44">+O270+K270</f>
        <v>0</v>
      </c>
      <c r="Q270" s="24"/>
      <c r="R270" s="24"/>
      <c r="S270" s="24">
        <f t="shared" ref="S270:S277" si="45">+R270+Q270</f>
        <v>0</v>
      </c>
      <c r="T270" s="24">
        <f t="shared" ref="T270:T277" si="46">+S270+P270</f>
        <v>0</v>
      </c>
    </row>
    <row r="271" spans="1:20" x14ac:dyDescent="0.2">
      <c r="A271" s="167"/>
      <c r="B271" s="169" t="s">
        <v>220</v>
      </c>
      <c r="C271" s="26" t="s">
        <v>220</v>
      </c>
      <c r="D271" s="162">
        <v>1</v>
      </c>
      <c r="E271" s="24"/>
      <c r="F271" s="24"/>
      <c r="G271" s="24"/>
      <c r="H271" s="24">
        <f t="shared" si="41"/>
        <v>0</v>
      </c>
      <c r="I271" s="24"/>
      <c r="J271" s="24"/>
      <c r="K271" s="24">
        <f t="shared" si="42"/>
        <v>0</v>
      </c>
      <c r="L271" s="24"/>
      <c r="M271" s="24">
        <v>1</v>
      </c>
      <c r="N271" s="24"/>
      <c r="O271" s="24">
        <f t="shared" si="43"/>
        <v>1</v>
      </c>
      <c r="P271" s="24">
        <f t="shared" si="44"/>
        <v>1</v>
      </c>
      <c r="Q271" s="24"/>
      <c r="R271" s="24"/>
      <c r="S271" s="24">
        <f t="shared" si="45"/>
        <v>0</v>
      </c>
      <c r="T271" s="24">
        <f t="shared" si="46"/>
        <v>1</v>
      </c>
    </row>
    <row r="272" spans="1:20" x14ac:dyDescent="0.2">
      <c r="A272" s="167"/>
      <c r="B272" s="169"/>
      <c r="C272" s="26" t="s">
        <v>281</v>
      </c>
      <c r="D272" s="162">
        <v>5</v>
      </c>
      <c r="E272" s="24"/>
      <c r="F272" s="24"/>
      <c r="G272" s="24"/>
      <c r="H272" s="24">
        <f t="shared" si="41"/>
        <v>0</v>
      </c>
      <c r="I272" s="24"/>
      <c r="J272" s="24"/>
      <c r="K272" s="24">
        <f t="shared" si="42"/>
        <v>0</v>
      </c>
      <c r="L272" s="24">
        <v>17</v>
      </c>
      <c r="M272" s="24">
        <v>14.5</v>
      </c>
      <c r="N272" s="24">
        <v>20</v>
      </c>
      <c r="O272" s="24">
        <f t="shared" si="43"/>
        <v>51.5</v>
      </c>
      <c r="P272" s="24">
        <f t="shared" si="44"/>
        <v>51.5</v>
      </c>
      <c r="Q272" s="24"/>
      <c r="R272" s="24">
        <v>1</v>
      </c>
      <c r="S272" s="24">
        <f t="shared" si="45"/>
        <v>1</v>
      </c>
      <c r="T272" s="24">
        <f t="shared" si="46"/>
        <v>52.5</v>
      </c>
    </row>
    <row r="273" spans="1:20" x14ac:dyDescent="0.2">
      <c r="A273" s="167"/>
      <c r="B273" s="170"/>
      <c r="C273" s="26" t="s">
        <v>328</v>
      </c>
      <c r="D273" s="162">
        <v>0</v>
      </c>
      <c r="E273" s="24"/>
      <c r="F273" s="24"/>
      <c r="G273" s="24"/>
      <c r="H273" s="24">
        <f t="shared" si="41"/>
        <v>0</v>
      </c>
      <c r="I273" s="24"/>
      <c r="J273" s="24"/>
      <c r="K273" s="24">
        <f t="shared" si="42"/>
        <v>0</v>
      </c>
      <c r="L273" s="24"/>
      <c r="M273" s="24"/>
      <c r="N273" s="24"/>
      <c r="O273" s="24">
        <f t="shared" si="43"/>
        <v>0</v>
      </c>
      <c r="P273" s="24">
        <f t="shared" si="44"/>
        <v>0</v>
      </c>
      <c r="Q273" s="24"/>
      <c r="R273" s="24"/>
      <c r="S273" s="24">
        <f t="shared" si="45"/>
        <v>0</v>
      </c>
      <c r="T273" s="24">
        <f t="shared" si="46"/>
        <v>0</v>
      </c>
    </row>
    <row r="274" spans="1:20" x14ac:dyDescent="0.2">
      <c r="A274" s="167"/>
      <c r="B274" s="169" t="s">
        <v>433</v>
      </c>
      <c r="C274" s="26" t="s">
        <v>223</v>
      </c>
      <c r="D274" s="162">
        <v>3</v>
      </c>
      <c r="E274" s="24"/>
      <c r="F274" s="24"/>
      <c r="G274" s="24"/>
      <c r="H274" s="24">
        <f t="shared" si="41"/>
        <v>0</v>
      </c>
      <c r="I274" s="24"/>
      <c r="J274" s="24"/>
      <c r="K274" s="24">
        <f t="shared" si="42"/>
        <v>0</v>
      </c>
      <c r="L274" s="24">
        <v>2</v>
      </c>
      <c r="M274" s="24">
        <v>73.7</v>
      </c>
      <c r="N274" s="24">
        <v>0.2</v>
      </c>
      <c r="O274" s="24">
        <f t="shared" si="43"/>
        <v>75.900000000000006</v>
      </c>
      <c r="P274" s="24">
        <f t="shared" si="44"/>
        <v>75.900000000000006</v>
      </c>
      <c r="Q274" s="24"/>
      <c r="R274" s="24"/>
      <c r="S274" s="24">
        <f t="shared" si="45"/>
        <v>0</v>
      </c>
      <c r="T274" s="24">
        <f t="shared" si="46"/>
        <v>75.900000000000006</v>
      </c>
    </row>
    <row r="275" spans="1:20" x14ac:dyDescent="0.2">
      <c r="A275" s="167"/>
      <c r="B275" s="170"/>
      <c r="C275" s="26" t="s">
        <v>224</v>
      </c>
      <c r="D275" s="162">
        <v>2</v>
      </c>
      <c r="E275" s="24"/>
      <c r="F275" s="24"/>
      <c r="G275" s="24"/>
      <c r="H275" s="24">
        <f t="shared" si="41"/>
        <v>0</v>
      </c>
      <c r="I275" s="24"/>
      <c r="J275" s="24"/>
      <c r="K275" s="24">
        <f t="shared" si="42"/>
        <v>0</v>
      </c>
      <c r="L275" s="24">
        <v>0.6</v>
      </c>
      <c r="M275" s="24">
        <v>915.7</v>
      </c>
      <c r="N275" s="24">
        <v>2210.6999999999998</v>
      </c>
      <c r="O275" s="24">
        <f t="shared" si="43"/>
        <v>3126.9999999999995</v>
      </c>
      <c r="P275" s="24">
        <f t="shared" si="44"/>
        <v>3126.9999999999995</v>
      </c>
      <c r="Q275" s="24"/>
      <c r="R275" s="24"/>
      <c r="S275" s="24">
        <f t="shared" si="45"/>
        <v>0</v>
      </c>
      <c r="T275" s="24">
        <f t="shared" si="46"/>
        <v>3126.9999999999995</v>
      </c>
    </row>
    <row r="276" spans="1:20" x14ac:dyDescent="0.2">
      <c r="A276" s="167"/>
      <c r="B276" s="169" t="s">
        <v>434</v>
      </c>
      <c r="C276" s="26" t="s">
        <v>221</v>
      </c>
      <c r="D276" s="162">
        <v>3</v>
      </c>
      <c r="E276" s="24"/>
      <c r="F276" s="24"/>
      <c r="G276" s="24"/>
      <c r="H276" s="24">
        <f t="shared" si="41"/>
        <v>0</v>
      </c>
      <c r="I276" s="24"/>
      <c r="J276" s="24"/>
      <c r="K276" s="24">
        <f t="shared" si="42"/>
        <v>0</v>
      </c>
      <c r="L276" s="24">
        <v>44.8</v>
      </c>
      <c r="M276" s="24">
        <v>146.6</v>
      </c>
      <c r="N276" s="24">
        <v>75</v>
      </c>
      <c r="O276" s="24">
        <f t="shared" si="43"/>
        <v>266.39999999999998</v>
      </c>
      <c r="P276" s="24">
        <f t="shared" si="44"/>
        <v>266.39999999999998</v>
      </c>
      <c r="Q276" s="24"/>
      <c r="R276" s="24">
        <v>7</v>
      </c>
      <c r="S276" s="24">
        <f t="shared" si="45"/>
        <v>7</v>
      </c>
      <c r="T276" s="24">
        <f t="shared" si="46"/>
        <v>273.39999999999998</v>
      </c>
    </row>
    <row r="277" spans="1:20" x14ac:dyDescent="0.2">
      <c r="A277" s="167"/>
      <c r="B277" s="169"/>
      <c r="C277" s="97" t="s">
        <v>283</v>
      </c>
      <c r="D277" s="162">
        <v>0</v>
      </c>
      <c r="E277" s="24"/>
      <c r="F277" s="24"/>
      <c r="G277" s="24"/>
      <c r="H277" s="24">
        <f t="shared" si="41"/>
        <v>0</v>
      </c>
      <c r="I277" s="24"/>
      <c r="J277" s="24"/>
      <c r="K277" s="24">
        <f t="shared" si="42"/>
        <v>0</v>
      </c>
      <c r="L277" s="24"/>
      <c r="M277" s="24"/>
      <c r="N277" s="24"/>
      <c r="O277" s="24">
        <f t="shared" si="43"/>
        <v>0</v>
      </c>
      <c r="P277" s="24">
        <f t="shared" si="44"/>
        <v>0</v>
      </c>
      <c r="Q277" s="24"/>
      <c r="R277" s="24"/>
      <c r="S277" s="24">
        <f t="shared" si="45"/>
        <v>0</v>
      </c>
      <c r="T277" s="24">
        <f t="shared" si="46"/>
        <v>0</v>
      </c>
    </row>
    <row r="278" spans="1:20" x14ac:dyDescent="0.2">
      <c r="A278" s="167"/>
      <c r="B278" s="169"/>
      <c r="C278" s="165" t="s">
        <v>284</v>
      </c>
      <c r="D278" s="160">
        <v>0</v>
      </c>
      <c r="E278" s="25"/>
      <c r="F278" s="25"/>
      <c r="G278" s="25"/>
      <c r="H278" s="25">
        <f t="shared" si="41"/>
        <v>0</v>
      </c>
      <c r="I278" s="25"/>
      <c r="J278" s="25"/>
      <c r="K278" s="25">
        <f t="shared" si="42"/>
        <v>0</v>
      </c>
      <c r="L278" s="25"/>
      <c r="M278" s="25"/>
      <c r="N278" s="25"/>
      <c r="O278" s="25">
        <f>+N278+M278+L278</f>
        <v>0</v>
      </c>
      <c r="P278" s="25">
        <f>+O278+K278</f>
        <v>0</v>
      </c>
      <c r="Q278" s="25"/>
      <c r="R278" s="25"/>
      <c r="S278" s="25">
        <f>+R278+Q278</f>
        <v>0</v>
      </c>
      <c r="T278" s="25">
        <f>+S278+P278</f>
        <v>0</v>
      </c>
    </row>
    <row r="279" spans="1:20" ht="15" x14ac:dyDescent="0.25">
      <c r="A279" s="230" t="s">
        <v>0</v>
      </c>
      <c r="B279" s="231"/>
      <c r="C279" s="232" t="s">
        <v>0</v>
      </c>
      <c r="D279" s="53">
        <f>SUM(D269:D278)</f>
        <v>27</v>
      </c>
      <c r="E279" s="54">
        <f>SUM(E269:E278)</f>
        <v>0</v>
      </c>
      <c r="F279" s="54">
        <f>SUM(F269:F278)</f>
        <v>0</v>
      </c>
      <c r="G279" s="54">
        <f>SUM(G269:G278)</f>
        <v>0.1</v>
      </c>
      <c r="H279" s="54">
        <f t="shared" si="41"/>
        <v>0.1</v>
      </c>
      <c r="I279" s="54">
        <f>SUM(I269:I278)</f>
        <v>0</v>
      </c>
      <c r="J279" s="54">
        <f>SUM(J269:J278)</f>
        <v>0</v>
      </c>
      <c r="K279" s="54">
        <f t="shared" si="42"/>
        <v>0.1</v>
      </c>
      <c r="L279" s="54">
        <f>SUM(L269:L278)</f>
        <v>64.900000000000006</v>
      </c>
      <c r="M279" s="54">
        <f>SUM(M269:M278)</f>
        <v>1153.01</v>
      </c>
      <c r="N279" s="54">
        <f>SUM(N269:N278)</f>
        <v>2310.87</v>
      </c>
      <c r="O279" s="54">
        <f>+N279+M279+L279</f>
        <v>3528.78</v>
      </c>
      <c r="P279" s="54">
        <f>+O279+K279</f>
        <v>3528.88</v>
      </c>
      <c r="Q279" s="54">
        <f>SUM(Q269:Q278)</f>
        <v>0</v>
      </c>
      <c r="R279" s="54">
        <f>SUM(R269:R278)</f>
        <v>13.93</v>
      </c>
      <c r="S279" s="54">
        <f>+R279+Q279</f>
        <v>13.93</v>
      </c>
      <c r="T279" s="55">
        <f>+S279+P279</f>
        <v>3542.81</v>
      </c>
    </row>
    <row r="280" spans="1:20" x14ac:dyDescent="0.2">
      <c r="A280" s="166" t="s">
        <v>11</v>
      </c>
      <c r="B280" s="70" t="s">
        <v>436</v>
      </c>
      <c r="C280" s="161" t="s">
        <v>226</v>
      </c>
      <c r="D280" s="153">
        <v>18</v>
      </c>
      <c r="E280" s="154"/>
      <c r="F280" s="154"/>
      <c r="G280" s="154"/>
      <c r="H280" s="154">
        <f t="shared" si="41"/>
        <v>0</v>
      </c>
      <c r="I280" s="154"/>
      <c r="J280" s="154"/>
      <c r="K280" s="154">
        <f t="shared" si="42"/>
        <v>0</v>
      </c>
      <c r="L280" s="154">
        <v>0.02</v>
      </c>
      <c r="M280" s="154">
        <v>0.13</v>
      </c>
      <c r="N280" s="154">
        <v>0.56999999999999995</v>
      </c>
      <c r="O280" s="154">
        <f>+N280+M280+L280</f>
        <v>0.72</v>
      </c>
      <c r="P280" s="154">
        <f>+O280+K280</f>
        <v>0.72</v>
      </c>
      <c r="Q280" s="154"/>
      <c r="R280" s="154">
        <v>0.91</v>
      </c>
      <c r="S280" s="154">
        <f>+R280+Q280</f>
        <v>0.91</v>
      </c>
      <c r="T280" s="154">
        <f>+S280+P280</f>
        <v>1.63</v>
      </c>
    </row>
    <row r="281" spans="1:20" x14ac:dyDescent="0.2">
      <c r="A281" s="167"/>
      <c r="B281" s="71"/>
      <c r="C281" s="26" t="s">
        <v>285</v>
      </c>
      <c r="D281" s="162">
        <v>0</v>
      </c>
      <c r="E281" s="24"/>
      <c r="F281" s="24"/>
      <c r="G281" s="24"/>
      <c r="H281" s="24">
        <f t="shared" si="41"/>
        <v>0</v>
      </c>
      <c r="I281" s="24"/>
      <c r="J281" s="24"/>
      <c r="K281" s="24">
        <f t="shared" si="42"/>
        <v>0</v>
      </c>
      <c r="L281" s="24"/>
      <c r="M281" s="24"/>
      <c r="N281" s="24"/>
      <c r="O281" s="24">
        <f t="shared" ref="O281:O337" si="47">+N281+M281+L281</f>
        <v>0</v>
      </c>
      <c r="P281" s="24">
        <f t="shared" ref="P281:P337" si="48">+O281+K281</f>
        <v>0</v>
      </c>
      <c r="Q281" s="24"/>
      <c r="R281" s="24"/>
      <c r="S281" s="24">
        <f t="shared" ref="S281:S337" si="49">+R281+Q281</f>
        <v>0</v>
      </c>
      <c r="T281" s="24">
        <f t="shared" ref="T281:T337" si="50">+S281+P281</f>
        <v>0</v>
      </c>
    </row>
    <row r="282" spans="1:20" x14ac:dyDescent="0.2">
      <c r="A282" s="167"/>
      <c r="B282" s="71"/>
      <c r="C282" s="26" t="s">
        <v>331</v>
      </c>
      <c r="D282" s="162">
        <v>1</v>
      </c>
      <c r="E282" s="24"/>
      <c r="F282" s="24"/>
      <c r="G282" s="24"/>
      <c r="H282" s="24">
        <f t="shared" si="41"/>
        <v>0</v>
      </c>
      <c r="I282" s="24"/>
      <c r="J282" s="24"/>
      <c r="K282" s="24">
        <f t="shared" si="42"/>
        <v>0</v>
      </c>
      <c r="L282" s="24"/>
      <c r="M282" s="24">
        <v>0.01</v>
      </c>
      <c r="N282" s="24">
        <v>0.01</v>
      </c>
      <c r="O282" s="24">
        <f t="shared" si="47"/>
        <v>0.02</v>
      </c>
      <c r="P282" s="24">
        <f t="shared" si="48"/>
        <v>0.02</v>
      </c>
      <c r="Q282" s="24"/>
      <c r="R282" s="24">
        <v>0.03</v>
      </c>
      <c r="S282" s="24">
        <f t="shared" si="49"/>
        <v>0.03</v>
      </c>
      <c r="T282" s="24">
        <f t="shared" si="50"/>
        <v>0.05</v>
      </c>
    </row>
    <row r="283" spans="1:20" x14ac:dyDescent="0.2">
      <c r="A283" s="167"/>
      <c r="B283" s="87"/>
      <c r="C283" s="26" t="s">
        <v>332</v>
      </c>
      <c r="D283" s="162">
        <v>1</v>
      </c>
      <c r="E283" s="24"/>
      <c r="F283" s="24"/>
      <c r="G283" s="24"/>
      <c r="H283" s="24">
        <f t="shared" si="41"/>
        <v>0</v>
      </c>
      <c r="I283" s="24"/>
      <c r="J283" s="24"/>
      <c r="K283" s="24">
        <f t="shared" si="42"/>
        <v>0</v>
      </c>
      <c r="L283" s="24"/>
      <c r="M283" s="24"/>
      <c r="N283" s="24">
        <v>0.02</v>
      </c>
      <c r="O283" s="24">
        <f t="shared" si="47"/>
        <v>0.02</v>
      </c>
      <c r="P283" s="24">
        <f t="shared" si="48"/>
        <v>0.02</v>
      </c>
      <c r="Q283" s="24"/>
      <c r="R283" s="24"/>
      <c r="S283" s="24">
        <f t="shared" si="49"/>
        <v>0</v>
      </c>
      <c r="T283" s="24">
        <f t="shared" si="50"/>
        <v>0.02</v>
      </c>
    </row>
    <row r="284" spans="1:20" x14ac:dyDescent="0.2">
      <c r="A284" s="167"/>
      <c r="B284" s="71" t="s">
        <v>437</v>
      </c>
      <c r="C284" s="26" t="s">
        <v>407</v>
      </c>
      <c r="D284" s="162">
        <v>2</v>
      </c>
      <c r="E284" s="24"/>
      <c r="F284" s="24"/>
      <c r="G284" s="24"/>
      <c r="H284" s="24">
        <f t="shared" si="41"/>
        <v>0</v>
      </c>
      <c r="I284" s="24"/>
      <c r="J284" s="24"/>
      <c r="K284" s="24">
        <f t="shared" si="42"/>
        <v>0</v>
      </c>
      <c r="L284" s="24"/>
      <c r="M284" s="24"/>
      <c r="N284" s="24">
        <v>0.02</v>
      </c>
      <c r="O284" s="24">
        <f t="shared" si="47"/>
        <v>0.02</v>
      </c>
      <c r="P284" s="24">
        <f t="shared" si="48"/>
        <v>0.02</v>
      </c>
      <c r="Q284" s="24"/>
      <c r="R284" s="24"/>
      <c r="S284" s="24">
        <f t="shared" si="49"/>
        <v>0</v>
      </c>
      <c r="T284" s="24">
        <f t="shared" si="50"/>
        <v>0.02</v>
      </c>
    </row>
    <row r="285" spans="1:20" x14ac:dyDescent="0.2">
      <c r="A285" s="167"/>
      <c r="B285" s="87"/>
      <c r="C285" s="26" t="s">
        <v>288</v>
      </c>
      <c r="D285" s="162">
        <v>0</v>
      </c>
      <c r="E285" s="24"/>
      <c r="F285" s="24"/>
      <c r="G285" s="24"/>
      <c r="H285" s="24">
        <f t="shared" si="41"/>
        <v>0</v>
      </c>
      <c r="I285" s="24"/>
      <c r="J285" s="24"/>
      <c r="K285" s="24">
        <f t="shared" si="42"/>
        <v>0</v>
      </c>
      <c r="L285" s="24"/>
      <c r="M285" s="24"/>
      <c r="N285" s="24"/>
      <c r="O285" s="24">
        <f t="shared" si="47"/>
        <v>0</v>
      </c>
      <c r="P285" s="24">
        <f t="shared" si="48"/>
        <v>0</v>
      </c>
      <c r="Q285" s="24"/>
      <c r="R285" s="24"/>
      <c r="S285" s="24">
        <f t="shared" si="49"/>
        <v>0</v>
      </c>
      <c r="T285" s="24">
        <f t="shared" si="50"/>
        <v>0</v>
      </c>
    </row>
    <row r="286" spans="1:20" x14ac:dyDescent="0.2">
      <c r="A286" s="167"/>
      <c r="B286" s="71" t="s">
        <v>438</v>
      </c>
      <c r="C286" s="26" t="s">
        <v>225</v>
      </c>
      <c r="D286" s="162">
        <v>0</v>
      </c>
      <c r="E286" s="24"/>
      <c r="F286" s="24"/>
      <c r="G286" s="24"/>
      <c r="H286" s="24">
        <f t="shared" si="41"/>
        <v>0</v>
      </c>
      <c r="I286" s="24"/>
      <c r="J286" s="24"/>
      <c r="K286" s="24">
        <f t="shared" si="42"/>
        <v>0</v>
      </c>
      <c r="L286" s="24"/>
      <c r="M286" s="24"/>
      <c r="N286" s="24"/>
      <c r="O286" s="24">
        <f t="shared" si="47"/>
        <v>0</v>
      </c>
      <c r="P286" s="24">
        <f t="shared" si="48"/>
        <v>0</v>
      </c>
      <c r="Q286" s="24"/>
      <c r="R286" s="24"/>
      <c r="S286" s="24">
        <f t="shared" si="49"/>
        <v>0</v>
      </c>
      <c r="T286" s="24">
        <f t="shared" si="50"/>
        <v>0</v>
      </c>
    </row>
    <row r="287" spans="1:20" x14ac:dyDescent="0.2">
      <c r="A287" s="167"/>
      <c r="B287" s="71"/>
      <c r="C287" s="26" t="s">
        <v>333</v>
      </c>
      <c r="D287" s="162">
        <v>1</v>
      </c>
      <c r="E287" s="24"/>
      <c r="F287" s="24"/>
      <c r="G287" s="24"/>
      <c r="H287" s="24">
        <f t="shared" si="41"/>
        <v>0</v>
      </c>
      <c r="I287" s="24"/>
      <c r="J287" s="24"/>
      <c r="K287" s="24">
        <f t="shared" si="42"/>
        <v>0</v>
      </c>
      <c r="L287" s="24"/>
      <c r="M287" s="24"/>
      <c r="N287" s="24"/>
      <c r="O287" s="24">
        <f t="shared" si="47"/>
        <v>0</v>
      </c>
      <c r="P287" s="24">
        <f t="shared" si="48"/>
        <v>0</v>
      </c>
      <c r="Q287" s="24"/>
      <c r="R287" s="24">
        <v>2</v>
      </c>
      <c r="S287" s="24">
        <f t="shared" si="49"/>
        <v>2</v>
      </c>
      <c r="T287" s="24">
        <f t="shared" si="50"/>
        <v>2</v>
      </c>
    </row>
    <row r="288" spans="1:20" x14ac:dyDescent="0.2">
      <c r="A288" s="167"/>
      <c r="B288" s="87"/>
      <c r="C288" s="26" t="s">
        <v>287</v>
      </c>
      <c r="D288" s="162">
        <v>2</v>
      </c>
      <c r="E288" s="24"/>
      <c r="F288" s="24"/>
      <c r="G288" s="24"/>
      <c r="H288" s="24">
        <f>+G288+F288+E288</f>
        <v>0</v>
      </c>
      <c r="I288" s="24"/>
      <c r="J288" s="24"/>
      <c r="K288" s="24">
        <f>+J288+I288+H288</f>
        <v>0</v>
      </c>
      <c r="L288" s="24"/>
      <c r="M288" s="24">
        <v>30.3</v>
      </c>
      <c r="N288" s="24">
        <v>50</v>
      </c>
      <c r="O288" s="24">
        <f t="shared" si="47"/>
        <v>80.3</v>
      </c>
      <c r="P288" s="24">
        <f t="shared" si="48"/>
        <v>80.3</v>
      </c>
      <c r="Q288" s="24"/>
      <c r="R288" s="24"/>
      <c r="S288" s="24">
        <f t="shared" si="49"/>
        <v>0</v>
      </c>
      <c r="T288" s="24">
        <f t="shared" si="50"/>
        <v>80.3</v>
      </c>
    </row>
    <row r="289" spans="1:20" x14ac:dyDescent="0.2">
      <c r="A289" s="168"/>
      <c r="B289" s="72" t="s">
        <v>439</v>
      </c>
      <c r="C289" s="164" t="s">
        <v>286</v>
      </c>
      <c r="D289" s="156">
        <v>0</v>
      </c>
      <c r="E289" s="157"/>
      <c r="F289" s="157"/>
      <c r="G289" s="157"/>
      <c r="H289" s="157">
        <f t="shared" si="41"/>
        <v>0</v>
      </c>
      <c r="I289" s="157"/>
      <c r="J289" s="157"/>
      <c r="K289" s="157">
        <f t="shared" si="42"/>
        <v>0</v>
      </c>
      <c r="L289" s="157"/>
      <c r="M289" s="157"/>
      <c r="N289" s="157"/>
      <c r="O289" s="157">
        <f t="shared" si="47"/>
        <v>0</v>
      </c>
      <c r="P289" s="157">
        <f t="shared" si="48"/>
        <v>0</v>
      </c>
      <c r="Q289" s="157"/>
      <c r="R289" s="157"/>
      <c r="S289" s="157">
        <f t="shared" si="49"/>
        <v>0</v>
      </c>
      <c r="T289" s="157">
        <f t="shared" si="50"/>
        <v>0</v>
      </c>
    </row>
    <row r="290" spans="1:20" ht="15" x14ac:dyDescent="0.25">
      <c r="A290" s="230"/>
      <c r="B290" s="231"/>
      <c r="C290" s="232" t="s">
        <v>0</v>
      </c>
      <c r="D290" s="53">
        <f>SUM(D280:D289)</f>
        <v>25</v>
      </c>
      <c r="E290" s="54">
        <f>SUM(E280:E289)</f>
        <v>0</v>
      </c>
      <c r="F290" s="54">
        <f>SUM(F280:F289)</f>
        <v>0</v>
      </c>
      <c r="G290" s="54">
        <f>SUM(G280:G289)</f>
        <v>0</v>
      </c>
      <c r="H290" s="54">
        <f t="shared" si="41"/>
        <v>0</v>
      </c>
      <c r="I290" s="54">
        <f>SUM(I280:I289)</f>
        <v>0</v>
      </c>
      <c r="J290" s="54">
        <f>SUM(J280:J289)</f>
        <v>0</v>
      </c>
      <c r="K290" s="54">
        <f t="shared" si="42"/>
        <v>0</v>
      </c>
      <c r="L290" s="54">
        <f>SUM(L280:L289)</f>
        <v>0.02</v>
      </c>
      <c r="M290" s="54">
        <f>SUM(M280:M289)</f>
        <v>30.44</v>
      </c>
      <c r="N290" s="54">
        <f>SUM(N280:N289)</f>
        <v>50.62</v>
      </c>
      <c r="O290" s="54">
        <f t="shared" si="47"/>
        <v>81.08</v>
      </c>
      <c r="P290" s="54">
        <f t="shared" si="48"/>
        <v>81.08</v>
      </c>
      <c r="Q290" s="54">
        <f>SUM(Q280:Q289)</f>
        <v>0</v>
      </c>
      <c r="R290" s="54">
        <f>SUM(R280:R289)</f>
        <v>2.94</v>
      </c>
      <c r="S290" s="54">
        <f t="shared" si="49"/>
        <v>2.94</v>
      </c>
      <c r="T290" s="55">
        <f t="shared" si="50"/>
        <v>84.02</v>
      </c>
    </row>
    <row r="291" spans="1:20" x14ac:dyDescent="0.2">
      <c r="A291" s="166" t="s">
        <v>4</v>
      </c>
      <c r="B291" s="35" t="s">
        <v>440</v>
      </c>
      <c r="C291" s="161" t="s">
        <v>233</v>
      </c>
      <c r="D291" s="153">
        <v>47</v>
      </c>
      <c r="E291" s="154"/>
      <c r="F291" s="154"/>
      <c r="G291" s="154"/>
      <c r="H291" s="154">
        <f t="shared" si="41"/>
        <v>0</v>
      </c>
      <c r="I291" s="154">
        <v>13.8</v>
      </c>
      <c r="J291" s="154">
        <v>0.1</v>
      </c>
      <c r="K291" s="154">
        <f t="shared" si="42"/>
        <v>13.9</v>
      </c>
      <c r="L291" s="154">
        <v>3.8</v>
      </c>
      <c r="M291" s="154">
        <v>26.19</v>
      </c>
      <c r="N291" s="154">
        <v>79.52</v>
      </c>
      <c r="O291" s="154">
        <f t="shared" si="47"/>
        <v>109.50999999999999</v>
      </c>
      <c r="P291" s="154">
        <f t="shared" si="48"/>
        <v>123.41</v>
      </c>
      <c r="Q291" s="154">
        <v>0.4</v>
      </c>
      <c r="R291" s="154">
        <v>4.8099999999999996</v>
      </c>
      <c r="S291" s="154">
        <f t="shared" si="49"/>
        <v>5.21</v>
      </c>
      <c r="T291" s="154">
        <f t="shared" si="50"/>
        <v>128.62</v>
      </c>
    </row>
    <row r="292" spans="1:20" x14ac:dyDescent="0.2">
      <c r="A292" s="167"/>
      <c r="B292" s="35"/>
      <c r="C292" s="26" t="s">
        <v>239</v>
      </c>
      <c r="D292" s="162">
        <v>22</v>
      </c>
      <c r="E292" s="24"/>
      <c r="F292" s="24"/>
      <c r="G292" s="24"/>
      <c r="H292" s="24">
        <f t="shared" si="41"/>
        <v>0</v>
      </c>
      <c r="I292" s="24">
        <v>0.2</v>
      </c>
      <c r="J292" s="24"/>
      <c r="K292" s="24">
        <f t="shared" si="42"/>
        <v>0.2</v>
      </c>
      <c r="L292" s="24"/>
      <c r="M292" s="24">
        <v>22.65</v>
      </c>
      <c r="N292" s="24">
        <v>51.37</v>
      </c>
      <c r="O292" s="24">
        <f t="shared" si="47"/>
        <v>74.02</v>
      </c>
      <c r="P292" s="24">
        <f t="shared" si="48"/>
        <v>74.22</v>
      </c>
      <c r="Q292" s="24"/>
      <c r="R292" s="24"/>
      <c r="S292" s="24">
        <f t="shared" si="49"/>
        <v>0</v>
      </c>
      <c r="T292" s="24">
        <f t="shared" si="50"/>
        <v>74.22</v>
      </c>
    </row>
    <row r="293" spans="1:20" x14ac:dyDescent="0.2">
      <c r="A293" s="167"/>
      <c r="B293" s="85"/>
      <c r="C293" s="26" t="s">
        <v>260</v>
      </c>
      <c r="D293" s="162">
        <v>14</v>
      </c>
      <c r="E293" s="24"/>
      <c r="F293" s="24"/>
      <c r="G293" s="24"/>
      <c r="H293" s="24">
        <f t="shared" si="41"/>
        <v>0</v>
      </c>
      <c r="I293" s="24">
        <v>0.05</v>
      </c>
      <c r="J293" s="24">
        <v>1.1000000000000001</v>
      </c>
      <c r="K293" s="24">
        <f t="shared" si="42"/>
        <v>1.1500000000000001</v>
      </c>
      <c r="L293" s="24">
        <v>0.1</v>
      </c>
      <c r="M293" s="24">
        <v>9.4499999999999993</v>
      </c>
      <c r="N293" s="24">
        <v>24.3</v>
      </c>
      <c r="O293" s="24">
        <f t="shared" si="47"/>
        <v>33.85</v>
      </c>
      <c r="P293" s="24">
        <f t="shared" si="48"/>
        <v>35</v>
      </c>
      <c r="Q293" s="24">
        <v>0.5</v>
      </c>
      <c r="R293" s="24"/>
      <c r="S293" s="24">
        <f t="shared" si="49"/>
        <v>0.5</v>
      </c>
      <c r="T293" s="24">
        <f t="shared" si="50"/>
        <v>35.5</v>
      </c>
    </row>
    <row r="294" spans="1:20" x14ac:dyDescent="0.2">
      <c r="A294" s="167"/>
      <c r="B294" s="35" t="s">
        <v>441</v>
      </c>
      <c r="C294" s="26" t="s">
        <v>252</v>
      </c>
      <c r="D294" s="162">
        <v>11</v>
      </c>
      <c r="E294" s="24"/>
      <c r="F294" s="24"/>
      <c r="G294" s="24"/>
      <c r="H294" s="24">
        <f t="shared" si="41"/>
        <v>0</v>
      </c>
      <c r="I294" s="24">
        <v>3.2</v>
      </c>
      <c r="J294" s="24"/>
      <c r="K294" s="24">
        <f t="shared" si="42"/>
        <v>3.2</v>
      </c>
      <c r="L294" s="24">
        <v>1.5</v>
      </c>
      <c r="M294" s="24">
        <v>3.87</v>
      </c>
      <c r="N294" s="24">
        <v>14.23</v>
      </c>
      <c r="O294" s="24">
        <f t="shared" si="47"/>
        <v>19.600000000000001</v>
      </c>
      <c r="P294" s="24">
        <f t="shared" si="48"/>
        <v>22.8</v>
      </c>
      <c r="Q294" s="24"/>
      <c r="R294" s="24"/>
      <c r="S294" s="24">
        <f t="shared" si="49"/>
        <v>0</v>
      </c>
      <c r="T294" s="24">
        <f t="shared" si="50"/>
        <v>22.8</v>
      </c>
    </row>
    <row r="295" spans="1:20" x14ac:dyDescent="0.2">
      <c r="A295" s="167"/>
      <c r="B295" s="35"/>
      <c r="C295" s="26" t="s">
        <v>249</v>
      </c>
      <c r="D295" s="162">
        <v>5</v>
      </c>
      <c r="E295" s="24"/>
      <c r="F295" s="24"/>
      <c r="G295" s="24"/>
      <c r="H295" s="24">
        <f t="shared" si="41"/>
        <v>0</v>
      </c>
      <c r="I295" s="24"/>
      <c r="J295" s="24"/>
      <c r="K295" s="24">
        <f t="shared" si="42"/>
        <v>0</v>
      </c>
      <c r="L295" s="24">
        <v>2.0299999999999998</v>
      </c>
      <c r="M295" s="24">
        <v>2.58</v>
      </c>
      <c r="N295" s="24">
        <v>2.6</v>
      </c>
      <c r="O295" s="24">
        <f t="shared" si="47"/>
        <v>7.2099999999999991</v>
      </c>
      <c r="P295" s="24">
        <f t="shared" si="48"/>
        <v>7.2099999999999991</v>
      </c>
      <c r="Q295" s="24"/>
      <c r="R295" s="24"/>
      <c r="S295" s="24">
        <f t="shared" si="49"/>
        <v>0</v>
      </c>
      <c r="T295" s="24">
        <f t="shared" si="50"/>
        <v>7.2099999999999991</v>
      </c>
    </row>
    <row r="296" spans="1:20" x14ac:dyDescent="0.2">
      <c r="A296" s="167"/>
      <c r="B296" s="85"/>
      <c r="C296" s="26" t="s">
        <v>257</v>
      </c>
      <c r="D296" s="162">
        <v>3</v>
      </c>
      <c r="E296" s="24"/>
      <c r="F296" s="24"/>
      <c r="G296" s="24"/>
      <c r="H296" s="24">
        <f t="shared" si="41"/>
        <v>0</v>
      </c>
      <c r="I296" s="24"/>
      <c r="J296" s="24"/>
      <c r="K296" s="24">
        <f t="shared" si="42"/>
        <v>0</v>
      </c>
      <c r="L296" s="24"/>
      <c r="M296" s="24">
        <v>0.8</v>
      </c>
      <c r="N296" s="24">
        <v>0.71</v>
      </c>
      <c r="O296" s="24">
        <f t="shared" si="47"/>
        <v>1.51</v>
      </c>
      <c r="P296" s="24">
        <f t="shared" si="48"/>
        <v>1.51</v>
      </c>
      <c r="Q296" s="24"/>
      <c r="R296" s="24"/>
      <c r="S296" s="24">
        <f t="shared" si="49"/>
        <v>0</v>
      </c>
      <c r="T296" s="24">
        <f t="shared" si="50"/>
        <v>1.51</v>
      </c>
    </row>
    <row r="297" spans="1:20" x14ac:dyDescent="0.2">
      <c r="A297" s="167"/>
      <c r="B297" s="35" t="s">
        <v>442</v>
      </c>
      <c r="C297" s="26" t="s">
        <v>256</v>
      </c>
      <c r="D297" s="162">
        <v>22</v>
      </c>
      <c r="E297" s="24"/>
      <c r="F297" s="24"/>
      <c r="G297" s="24"/>
      <c r="H297" s="24">
        <f t="shared" si="41"/>
        <v>0</v>
      </c>
      <c r="I297" s="24">
        <v>0.59</v>
      </c>
      <c r="J297" s="24"/>
      <c r="K297" s="24">
        <f t="shared" si="42"/>
        <v>0.59</v>
      </c>
      <c r="L297" s="24"/>
      <c r="M297" s="24">
        <v>1.91</v>
      </c>
      <c r="N297" s="24">
        <v>9.92</v>
      </c>
      <c r="O297" s="24">
        <f t="shared" si="47"/>
        <v>11.83</v>
      </c>
      <c r="P297" s="24">
        <f t="shared" si="48"/>
        <v>12.42</v>
      </c>
      <c r="Q297" s="24"/>
      <c r="R297" s="24"/>
      <c r="S297" s="24">
        <f t="shared" si="49"/>
        <v>0</v>
      </c>
      <c r="T297" s="24">
        <f t="shared" si="50"/>
        <v>12.42</v>
      </c>
    </row>
    <row r="298" spans="1:20" x14ac:dyDescent="0.2">
      <c r="A298" s="167"/>
      <c r="B298" s="35"/>
      <c r="C298" s="26" t="s">
        <v>229</v>
      </c>
      <c r="D298" s="162">
        <v>6</v>
      </c>
      <c r="E298" s="24"/>
      <c r="F298" s="24"/>
      <c r="G298" s="24"/>
      <c r="H298" s="24">
        <f t="shared" si="41"/>
        <v>0</v>
      </c>
      <c r="I298" s="24">
        <v>0.7</v>
      </c>
      <c r="J298" s="24"/>
      <c r="K298" s="24">
        <f t="shared" si="42"/>
        <v>0.7</v>
      </c>
      <c r="L298" s="24"/>
      <c r="M298" s="24">
        <v>0.5</v>
      </c>
      <c r="N298" s="24">
        <v>5.3</v>
      </c>
      <c r="O298" s="24">
        <f t="shared" si="47"/>
        <v>5.8</v>
      </c>
      <c r="P298" s="24">
        <f t="shared" si="48"/>
        <v>6.5</v>
      </c>
      <c r="Q298" s="24"/>
      <c r="R298" s="24"/>
      <c r="S298" s="24">
        <f t="shared" si="49"/>
        <v>0</v>
      </c>
      <c r="T298" s="24">
        <f t="shared" si="50"/>
        <v>6.5</v>
      </c>
    </row>
    <row r="299" spans="1:20" x14ac:dyDescent="0.2">
      <c r="A299" s="167"/>
      <c r="B299" s="35"/>
      <c r="C299" s="26" t="s">
        <v>246</v>
      </c>
      <c r="D299" s="162">
        <v>11</v>
      </c>
      <c r="E299" s="24"/>
      <c r="F299" s="24"/>
      <c r="G299" s="24"/>
      <c r="H299" s="24">
        <f t="shared" si="41"/>
        <v>0</v>
      </c>
      <c r="I299" s="24"/>
      <c r="J299" s="24">
        <v>0.1</v>
      </c>
      <c r="K299" s="24">
        <f t="shared" si="42"/>
        <v>0.1</v>
      </c>
      <c r="L299" s="24">
        <v>2</v>
      </c>
      <c r="M299" s="24">
        <v>3.08</v>
      </c>
      <c r="N299" s="24">
        <v>4.9400000000000004</v>
      </c>
      <c r="O299" s="24">
        <f t="shared" si="47"/>
        <v>10.02</v>
      </c>
      <c r="P299" s="24">
        <f t="shared" si="48"/>
        <v>10.119999999999999</v>
      </c>
      <c r="Q299" s="24"/>
      <c r="R299" s="24"/>
      <c r="S299" s="24">
        <f t="shared" si="49"/>
        <v>0</v>
      </c>
      <c r="T299" s="24">
        <f t="shared" si="50"/>
        <v>10.119999999999999</v>
      </c>
    </row>
    <row r="300" spans="1:20" x14ac:dyDescent="0.2">
      <c r="A300" s="167"/>
      <c r="B300" s="85"/>
      <c r="C300" s="26" t="s">
        <v>230</v>
      </c>
      <c r="D300" s="162">
        <v>3</v>
      </c>
      <c r="E300" s="24"/>
      <c r="F300" s="24"/>
      <c r="G300" s="24"/>
      <c r="H300" s="24">
        <f t="shared" si="41"/>
        <v>0</v>
      </c>
      <c r="I300" s="24"/>
      <c r="J300" s="24">
        <v>0.3</v>
      </c>
      <c r="K300" s="24">
        <f t="shared" si="42"/>
        <v>0.3</v>
      </c>
      <c r="L300" s="24"/>
      <c r="M300" s="24">
        <v>1.32</v>
      </c>
      <c r="N300" s="24">
        <v>3.88</v>
      </c>
      <c r="O300" s="24">
        <f t="shared" si="47"/>
        <v>5.2</v>
      </c>
      <c r="P300" s="24">
        <f t="shared" si="48"/>
        <v>5.5</v>
      </c>
      <c r="Q300" s="24"/>
      <c r="R300" s="24"/>
      <c r="S300" s="24">
        <f t="shared" si="49"/>
        <v>0</v>
      </c>
      <c r="T300" s="24">
        <f t="shared" si="50"/>
        <v>5.5</v>
      </c>
    </row>
    <row r="301" spans="1:20" x14ac:dyDescent="0.2">
      <c r="A301" s="167"/>
      <c r="B301" s="35" t="s">
        <v>259</v>
      </c>
      <c r="C301" s="26" t="s">
        <v>259</v>
      </c>
      <c r="D301" s="162">
        <v>7</v>
      </c>
      <c r="E301" s="24"/>
      <c r="F301" s="24"/>
      <c r="G301" s="24"/>
      <c r="H301" s="24">
        <f t="shared" si="41"/>
        <v>0</v>
      </c>
      <c r="I301" s="24">
        <v>0.8</v>
      </c>
      <c r="J301" s="24"/>
      <c r="K301" s="24">
        <f t="shared" si="42"/>
        <v>0.8</v>
      </c>
      <c r="L301" s="24">
        <v>1.3</v>
      </c>
      <c r="M301" s="24">
        <v>4.1100000000000003</v>
      </c>
      <c r="N301" s="24">
        <v>9.31</v>
      </c>
      <c r="O301" s="24">
        <f t="shared" si="47"/>
        <v>14.720000000000002</v>
      </c>
      <c r="P301" s="24">
        <f t="shared" si="48"/>
        <v>15.520000000000003</v>
      </c>
      <c r="Q301" s="24">
        <v>0.4</v>
      </c>
      <c r="R301" s="24"/>
      <c r="S301" s="24">
        <f t="shared" si="49"/>
        <v>0.4</v>
      </c>
      <c r="T301" s="24">
        <f t="shared" si="50"/>
        <v>15.920000000000003</v>
      </c>
    </row>
    <row r="302" spans="1:20" x14ac:dyDescent="0.2">
      <c r="A302" s="167"/>
      <c r="B302" s="35"/>
      <c r="C302" s="26" t="s">
        <v>247</v>
      </c>
      <c r="D302" s="162">
        <v>5</v>
      </c>
      <c r="E302" s="24"/>
      <c r="F302" s="24"/>
      <c r="G302" s="24"/>
      <c r="H302" s="24">
        <f t="shared" si="41"/>
        <v>0</v>
      </c>
      <c r="I302" s="24">
        <v>0.5</v>
      </c>
      <c r="J302" s="24"/>
      <c r="K302" s="24">
        <f t="shared" si="42"/>
        <v>0.5</v>
      </c>
      <c r="L302" s="24"/>
      <c r="M302" s="24">
        <v>1.3</v>
      </c>
      <c r="N302" s="24">
        <v>3</v>
      </c>
      <c r="O302" s="24">
        <f t="shared" si="47"/>
        <v>4.3</v>
      </c>
      <c r="P302" s="24">
        <f t="shared" si="48"/>
        <v>4.8</v>
      </c>
      <c r="Q302" s="24"/>
      <c r="R302" s="24"/>
      <c r="S302" s="24">
        <f t="shared" si="49"/>
        <v>0</v>
      </c>
      <c r="T302" s="24">
        <f t="shared" si="50"/>
        <v>4.8</v>
      </c>
    </row>
    <row r="303" spans="1:20" x14ac:dyDescent="0.2">
      <c r="A303" s="167"/>
      <c r="B303" s="35"/>
      <c r="C303" s="26" t="s">
        <v>235</v>
      </c>
      <c r="D303" s="162">
        <v>2</v>
      </c>
      <c r="E303" s="24"/>
      <c r="F303" s="24"/>
      <c r="G303" s="24"/>
      <c r="H303" s="24">
        <f t="shared" si="41"/>
        <v>0</v>
      </c>
      <c r="I303" s="24">
        <v>5</v>
      </c>
      <c r="J303" s="24"/>
      <c r="K303" s="24">
        <f t="shared" si="42"/>
        <v>5</v>
      </c>
      <c r="L303" s="24">
        <v>0.7</v>
      </c>
      <c r="M303" s="24">
        <v>3.8</v>
      </c>
      <c r="N303" s="24">
        <v>7.5</v>
      </c>
      <c r="O303" s="24">
        <f t="shared" si="47"/>
        <v>12</v>
      </c>
      <c r="P303" s="24">
        <f t="shared" si="48"/>
        <v>17</v>
      </c>
      <c r="Q303" s="24"/>
      <c r="R303" s="24"/>
      <c r="S303" s="24">
        <f t="shared" si="49"/>
        <v>0</v>
      </c>
      <c r="T303" s="24">
        <f t="shared" si="50"/>
        <v>17</v>
      </c>
    </row>
    <row r="304" spans="1:20" x14ac:dyDescent="0.2">
      <c r="A304" s="167"/>
      <c r="B304" s="35"/>
      <c r="C304" s="26" t="s">
        <v>237</v>
      </c>
      <c r="D304" s="162">
        <v>1</v>
      </c>
      <c r="E304" s="24"/>
      <c r="F304" s="24"/>
      <c r="G304" s="24"/>
      <c r="H304" s="24">
        <f t="shared" ref="H304:H338" si="51">+G304+F304+E304</f>
        <v>0</v>
      </c>
      <c r="I304" s="24"/>
      <c r="J304" s="24"/>
      <c r="K304" s="24">
        <f t="shared" ref="K304:K338" si="52">+J304+I304+H304</f>
        <v>0</v>
      </c>
      <c r="L304" s="24"/>
      <c r="M304" s="24">
        <v>0.1</v>
      </c>
      <c r="N304" s="24">
        <v>0.4</v>
      </c>
      <c r="O304" s="24">
        <f t="shared" si="47"/>
        <v>0.5</v>
      </c>
      <c r="P304" s="24">
        <f t="shared" si="48"/>
        <v>0.5</v>
      </c>
      <c r="Q304" s="24"/>
      <c r="R304" s="24"/>
      <c r="S304" s="24">
        <f t="shared" si="49"/>
        <v>0</v>
      </c>
      <c r="T304" s="24">
        <f t="shared" si="50"/>
        <v>0.5</v>
      </c>
    </row>
    <row r="305" spans="1:20" x14ac:dyDescent="0.2">
      <c r="A305" s="167"/>
      <c r="B305" s="85"/>
      <c r="C305" s="26" t="s">
        <v>245</v>
      </c>
      <c r="D305" s="162">
        <v>4</v>
      </c>
      <c r="E305" s="24"/>
      <c r="F305" s="24"/>
      <c r="G305" s="24"/>
      <c r="H305" s="24">
        <f t="shared" si="51"/>
        <v>0</v>
      </c>
      <c r="I305" s="24">
        <v>1</v>
      </c>
      <c r="J305" s="24">
        <v>0.2</v>
      </c>
      <c r="K305" s="24">
        <f t="shared" si="52"/>
        <v>1.2</v>
      </c>
      <c r="L305" s="24">
        <v>3</v>
      </c>
      <c r="M305" s="24">
        <v>6.3</v>
      </c>
      <c r="N305" s="24">
        <v>20.5</v>
      </c>
      <c r="O305" s="24">
        <f t="shared" si="47"/>
        <v>29.8</v>
      </c>
      <c r="P305" s="24">
        <f t="shared" si="48"/>
        <v>31</v>
      </c>
      <c r="Q305" s="24"/>
      <c r="R305" s="24"/>
      <c r="S305" s="24">
        <f t="shared" si="49"/>
        <v>0</v>
      </c>
      <c r="T305" s="24">
        <f t="shared" si="50"/>
        <v>31</v>
      </c>
    </row>
    <row r="306" spans="1:20" x14ac:dyDescent="0.2">
      <c r="A306" s="167"/>
      <c r="B306" s="35" t="s">
        <v>244</v>
      </c>
      <c r="C306" s="26" t="s">
        <v>244</v>
      </c>
      <c r="D306" s="162">
        <v>50</v>
      </c>
      <c r="E306" s="24"/>
      <c r="F306" s="24"/>
      <c r="G306" s="24"/>
      <c r="H306" s="24">
        <f t="shared" si="51"/>
        <v>0</v>
      </c>
      <c r="I306" s="24">
        <v>1.8</v>
      </c>
      <c r="J306" s="24"/>
      <c r="K306" s="24">
        <f t="shared" si="52"/>
        <v>1.8</v>
      </c>
      <c r="L306" s="24">
        <v>68.2</v>
      </c>
      <c r="M306" s="24">
        <v>144.46</v>
      </c>
      <c r="N306" s="24">
        <v>226.71</v>
      </c>
      <c r="O306" s="24">
        <f t="shared" si="47"/>
        <v>439.37</v>
      </c>
      <c r="P306" s="24">
        <f t="shared" si="48"/>
        <v>441.17</v>
      </c>
      <c r="Q306" s="24">
        <v>6.1</v>
      </c>
      <c r="R306" s="24">
        <v>10.4</v>
      </c>
      <c r="S306" s="24">
        <f t="shared" si="49"/>
        <v>16.5</v>
      </c>
      <c r="T306" s="24">
        <f t="shared" si="50"/>
        <v>457.67</v>
      </c>
    </row>
    <row r="307" spans="1:20" x14ac:dyDescent="0.2">
      <c r="A307" s="167"/>
      <c r="B307" s="35"/>
      <c r="C307" s="26" t="s">
        <v>243</v>
      </c>
      <c r="D307" s="162">
        <v>0</v>
      </c>
      <c r="E307" s="24"/>
      <c r="F307" s="24"/>
      <c r="G307" s="24"/>
      <c r="H307" s="24">
        <f t="shared" si="51"/>
        <v>0</v>
      </c>
      <c r="I307" s="24"/>
      <c r="J307" s="24"/>
      <c r="K307" s="24">
        <f t="shared" si="52"/>
        <v>0</v>
      </c>
      <c r="L307" s="24"/>
      <c r="M307" s="24"/>
      <c r="N307" s="24"/>
      <c r="O307" s="24">
        <f t="shared" si="47"/>
        <v>0</v>
      </c>
      <c r="P307" s="24">
        <f t="shared" si="48"/>
        <v>0</v>
      </c>
      <c r="Q307" s="24"/>
      <c r="R307" s="24"/>
      <c r="S307" s="24">
        <f t="shared" si="49"/>
        <v>0</v>
      </c>
      <c r="T307" s="24">
        <f t="shared" si="50"/>
        <v>0</v>
      </c>
    </row>
    <row r="308" spans="1:20" x14ac:dyDescent="0.2">
      <c r="A308" s="167"/>
      <c r="B308" s="35"/>
      <c r="C308" s="26" t="s">
        <v>258</v>
      </c>
      <c r="D308" s="162">
        <v>21</v>
      </c>
      <c r="E308" s="24"/>
      <c r="F308" s="24"/>
      <c r="G308" s="24"/>
      <c r="H308" s="24">
        <f t="shared" si="51"/>
        <v>0</v>
      </c>
      <c r="I308" s="24">
        <v>0.2</v>
      </c>
      <c r="J308" s="24"/>
      <c r="K308" s="24">
        <f t="shared" si="52"/>
        <v>0.2</v>
      </c>
      <c r="L308" s="24">
        <v>300.5</v>
      </c>
      <c r="M308" s="24">
        <v>144.61000000000001</v>
      </c>
      <c r="N308" s="24">
        <v>216.74</v>
      </c>
      <c r="O308" s="24">
        <f t="shared" si="47"/>
        <v>661.85</v>
      </c>
      <c r="P308" s="24">
        <f t="shared" si="48"/>
        <v>662.05000000000007</v>
      </c>
      <c r="Q308" s="24">
        <v>10</v>
      </c>
      <c r="R308" s="24"/>
      <c r="S308" s="24">
        <f t="shared" si="49"/>
        <v>10</v>
      </c>
      <c r="T308" s="24">
        <f t="shared" si="50"/>
        <v>672.05000000000007</v>
      </c>
    </row>
    <row r="309" spans="1:20" x14ac:dyDescent="0.2">
      <c r="A309" s="167"/>
      <c r="B309" s="35"/>
      <c r="C309" s="26" t="s">
        <v>234</v>
      </c>
      <c r="D309" s="162">
        <v>9</v>
      </c>
      <c r="E309" s="24"/>
      <c r="F309" s="24"/>
      <c r="G309" s="24"/>
      <c r="H309" s="24">
        <f t="shared" si="51"/>
        <v>0</v>
      </c>
      <c r="I309" s="24"/>
      <c r="J309" s="24"/>
      <c r="K309" s="24">
        <f t="shared" si="52"/>
        <v>0</v>
      </c>
      <c r="L309" s="24">
        <v>2</v>
      </c>
      <c r="M309" s="24">
        <v>6.7</v>
      </c>
      <c r="N309" s="24">
        <v>11.6</v>
      </c>
      <c r="O309" s="24">
        <f t="shared" si="47"/>
        <v>20.3</v>
      </c>
      <c r="P309" s="24">
        <f t="shared" si="48"/>
        <v>20.3</v>
      </c>
      <c r="Q309" s="24">
        <v>0.1</v>
      </c>
      <c r="R309" s="24"/>
      <c r="S309" s="24">
        <f t="shared" si="49"/>
        <v>0.1</v>
      </c>
      <c r="T309" s="24">
        <f t="shared" si="50"/>
        <v>20.400000000000002</v>
      </c>
    </row>
    <row r="310" spans="1:20" x14ac:dyDescent="0.2">
      <c r="A310" s="167"/>
      <c r="B310" s="85"/>
      <c r="C310" s="26" t="s">
        <v>228</v>
      </c>
      <c r="D310" s="162">
        <v>4</v>
      </c>
      <c r="E310" s="24"/>
      <c r="F310" s="24"/>
      <c r="G310" s="24"/>
      <c r="H310" s="24">
        <f t="shared" si="51"/>
        <v>0</v>
      </c>
      <c r="I310" s="24">
        <v>2</v>
      </c>
      <c r="J310" s="24"/>
      <c r="K310" s="24">
        <f t="shared" si="52"/>
        <v>2</v>
      </c>
      <c r="L310" s="24">
        <v>2381</v>
      </c>
      <c r="M310" s="24">
        <v>450</v>
      </c>
      <c r="N310" s="24">
        <v>2.6</v>
      </c>
      <c r="O310" s="24">
        <f t="shared" si="47"/>
        <v>2833.6</v>
      </c>
      <c r="P310" s="24">
        <f t="shared" si="48"/>
        <v>2835.6</v>
      </c>
      <c r="Q310" s="24"/>
      <c r="R310" s="24"/>
      <c r="S310" s="24">
        <f t="shared" si="49"/>
        <v>0</v>
      </c>
      <c r="T310" s="24">
        <f t="shared" si="50"/>
        <v>2835.6</v>
      </c>
    </row>
    <row r="311" spans="1:20" x14ac:dyDescent="0.2">
      <c r="A311" s="167"/>
      <c r="B311" s="35" t="s">
        <v>367</v>
      </c>
      <c r="C311" s="26" t="s">
        <v>367</v>
      </c>
      <c r="D311" s="162">
        <v>1</v>
      </c>
      <c r="E311" s="24"/>
      <c r="F311" s="24"/>
      <c r="G311" s="24"/>
      <c r="H311" s="24">
        <f t="shared" si="51"/>
        <v>0</v>
      </c>
      <c r="I311" s="24"/>
      <c r="J311" s="24"/>
      <c r="K311" s="24">
        <f t="shared" si="52"/>
        <v>0</v>
      </c>
      <c r="L311" s="24"/>
      <c r="M311" s="24">
        <v>0.01</v>
      </c>
      <c r="N311" s="24">
        <v>0.09</v>
      </c>
      <c r="O311" s="24">
        <f t="shared" si="47"/>
        <v>9.9999999999999992E-2</v>
      </c>
      <c r="P311" s="24">
        <f t="shared" si="48"/>
        <v>9.9999999999999992E-2</v>
      </c>
      <c r="Q311" s="24"/>
      <c r="R311" s="24"/>
      <c r="S311" s="24">
        <f t="shared" si="49"/>
        <v>0</v>
      </c>
      <c r="T311" s="24">
        <f t="shared" si="50"/>
        <v>9.9999999999999992E-2</v>
      </c>
    </row>
    <row r="312" spans="1:20" x14ac:dyDescent="0.2">
      <c r="A312" s="167"/>
      <c r="B312" s="35"/>
      <c r="C312" s="26" t="s">
        <v>368</v>
      </c>
      <c r="D312" s="162">
        <v>0</v>
      </c>
      <c r="E312" s="24"/>
      <c r="F312" s="24"/>
      <c r="G312" s="24"/>
      <c r="H312" s="24">
        <f t="shared" si="51"/>
        <v>0</v>
      </c>
      <c r="I312" s="24"/>
      <c r="J312" s="24"/>
      <c r="K312" s="24">
        <f t="shared" si="52"/>
        <v>0</v>
      </c>
      <c r="L312" s="24"/>
      <c r="M312" s="24"/>
      <c r="N312" s="24"/>
      <c r="O312" s="24">
        <f t="shared" si="47"/>
        <v>0</v>
      </c>
      <c r="P312" s="24">
        <f t="shared" si="48"/>
        <v>0</v>
      </c>
      <c r="Q312" s="24"/>
      <c r="R312" s="24"/>
      <c r="S312" s="24">
        <f t="shared" si="49"/>
        <v>0</v>
      </c>
      <c r="T312" s="24">
        <f t="shared" si="50"/>
        <v>0</v>
      </c>
    </row>
    <row r="313" spans="1:20" x14ac:dyDescent="0.2">
      <c r="A313" s="167"/>
      <c r="B313" s="35"/>
      <c r="C313" s="26" t="s">
        <v>254</v>
      </c>
      <c r="D313" s="162">
        <v>19</v>
      </c>
      <c r="E313" s="24"/>
      <c r="F313" s="24"/>
      <c r="G313" s="24"/>
      <c r="H313" s="24">
        <f t="shared" si="51"/>
        <v>0</v>
      </c>
      <c r="I313" s="24"/>
      <c r="J313" s="24">
        <v>0.01</v>
      </c>
      <c r="K313" s="24">
        <f t="shared" si="52"/>
        <v>0.01</v>
      </c>
      <c r="L313" s="24">
        <v>0.1</v>
      </c>
      <c r="M313" s="24">
        <v>0.92</v>
      </c>
      <c r="N313" s="24">
        <v>3.11</v>
      </c>
      <c r="O313" s="24">
        <f t="shared" si="47"/>
        <v>4.13</v>
      </c>
      <c r="P313" s="24">
        <f t="shared" si="48"/>
        <v>4.1399999999999997</v>
      </c>
      <c r="Q313" s="24"/>
      <c r="R313" s="24"/>
      <c r="S313" s="24">
        <f t="shared" si="49"/>
        <v>0</v>
      </c>
      <c r="T313" s="24">
        <f t="shared" si="50"/>
        <v>4.1399999999999997</v>
      </c>
    </row>
    <row r="314" spans="1:20" x14ac:dyDescent="0.2">
      <c r="A314" s="167"/>
      <c r="B314" s="35"/>
      <c r="C314" s="26" t="s">
        <v>452</v>
      </c>
      <c r="D314" s="162">
        <v>0</v>
      </c>
      <c r="E314" s="24"/>
      <c r="F314" s="24"/>
      <c r="G314" s="24"/>
      <c r="H314" s="24">
        <f t="shared" si="51"/>
        <v>0</v>
      </c>
      <c r="I314" s="24"/>
      <c r="J314" s="24"/>
      <c r="K314" s="24">
        <f t="shared" si="52"/>
        <v>0</v>
      </c>
      <c r="L314" s="24"/>
      <c r="M314" s="24"/>
      <c r="N314" s="24"/>
      <c r="O314" s="24">
        <f t="shared" si="47"/>
        <v>0</v>
      </c>
      <c r="P314" s="24">
        <f t="shared" si="48"/>
        <v>0</v>
      </c>
      <c r="Q314" s="24"/>
      <c r="R314" s="24"/>
      <c r="S314" s="24">
        <f t="shared" si="49"/>
        <v>0</v>
      </c>
      <c r="T314" s="24">
        <f t="shared" si="50"/>
        <v>0</v>
      </c>
    </row>
    <row r="315" spans="1:20" x14ac:dyDescent="0.2">
      <c r="A315" s="167"/>
      <c r="B315" s="35"/>
      <c r="C315" s="26" t="s">
        <v>361</v>
      </c>
      <c r="D315" s="162">
        <v>0</v>
      </c>
      <c r="E315" s="24"/>
      <c r="F315" s="24"/>
      <c r="G315" s="24"/>
      <c r="H315" s="24">
        <f t="shared" si="51"/>
        <v>0</v>
      </c>
      <c r="I315" s="24"/>
      <c r="J315" s="24"/>
      <c r="K315" s="24">
        <f t="shared" si="52"/>
        <v>0</v>
      </c>
      <c r="L315" s="24"/>
      <c r="M315" s="24"/>
      <c r="N315" s="24"/>
      <c r="O315" s="24">
        <f t="shared" si="47"/>
        <v>0</v>
      </c>
      <c r="P315" s="24">
        <f t="shared" si="48"/>
        <v>0</v>
      </c>
      <c r="Q315" s="24"/>
      <c r="R315" s="24"/>
      <c r="S315" s="24">
        <f t="shared" si="49"/>
        <v>0</v>
      </c>
      <c r="T315" s="24">
        <f t="shared" si="50"/>
        <v>0</v>
      </c>
    </row>
    <row r="316" spans="1:20" x14ac:dyDescent="0.2">
      <c r="A316" s="167"/>
      <c r="B316" s="35"/>
      <c r="C316" s="26" t="s">
        <v>236</v>
      </c>
      <c r="D316" s="162">
        <v>57</v>
      </c>
      <c r="E316" s="24"/>
      <c r="F316" s="24"/>
      <c r="G316" s="24"/>
      <c r="H316" s="24">
        <f t="shared" si="51"/>
        <v>0</v>
      </c>
      <c r="I316" s="24">
        <v>0.72</v>
      </c>
      <c r="J316" s="24">
        <v>0.01</v>
      </c>
      <c r="K316" s="24">
        <f t="shared" si="52"/>
        <v>0.73</v>
      </c>
      <c r="L316" s="24">
        <v>0.34</v>
      </c>
      <c r="M316" s="24">
        <v>7.54</v>
      </c>
      <c r="N316" s="24">
        <v>32.42</v>
      </c>
      <c r="O316" s="24">
        <f t="shared" si="47"/>
        <v>40.300000000000004</v>
      </c>
      <c r="P316" s="24">
        <f t="shared" si="48"/>
        <v>41.03</v>
      </c>
      <c r="Q316" s="24"/>
      <c r="R316" s="24"/>
      <c r="S316" s="24">
        <f t="shared" si="49"/>
        <v>0</v>
      </c>
      <c r="T316" s="24">
        <f t="shared" si="50"/>
        <v>41.03</v>
      </c>
    </row>
    <row r="317" spans="1:20" x14ac:dyDescent="0.2">
      <c r="A317" s="167"/>
      <c r="B317" s="35"/>
      <c r="C317" s="26" t="s">
        <v>253</v>
      </c>
      <c r="D317" s="162">
        <v>20</v>
      </c>
      <c r="E317" s="24"/>
      <c r="F317" s="24"/>
      <c r="G317" s="24">
        <v>0.15</v>
      </c>
      <c r="H317" s="24">
        <f t="shared" si="51"/>
        <v>0.15</v>
      </c>
      <c r="I317" s="24">
        <v>0.38</v>
      </c>
      <c r="J317" s="24">
        <v>0.5</v>
      </c>
      <c r="K317" s="24">
        <f t="shared" si="52"/>
        <v>1.03</v>
      </c>
      <c r="L317" s="24">
        <v>0.05</v>
      </c>
      <c r="M317" s="24">
        <v>2.8</v>
      </c>
      <c r="N317" s="24">
        <v>14.74</v>
      </c>
      <c r="O317" s="24">
        <f t="shared" si="47"/>
        <v>17.59</v>
      </c>
      <c r="P317" s="24">
        <f t="shared" si="48"/>
        <v>18.62</v>
      </c>
      <c r="Q317" s="24"/>
      <c r="R317" s="24"/>
      <c r="S317" s="24">
        <f t="shared" si="49"/>
        <v>0</v>
      </c>
      <c r="T317" s="24">
        <f t="shared" si="50"/>
        <v>18.62</v>
      </c>
    </row>
    <row r="318" spans="1:20" x14ac:dyDescent="0.2">
      <c r="A318" s="167"/>
      <c r="B318" s="35"/>
      <c r="C318" s="26" t="s">
        <v>255</v>
      </c>
      <c r="D318" s="162">
        <v>18</v>
      </c>
      <c r="E318" s="24"/>
      <c r="F318" s="24"/>
      <c r="G318" s="24"/>
      <c r="H318" s="24">
        <f t="shared" si="51"/>
        <v>0</v>
      </c>
      <c r="I318" s="24">
        <v>0.95</v>
      </c>
      <c r="J318" s="24"/>
      <c r="K318" s="24">
        <f t="shared" si="52"/>
        <v>0.95</v>
      </c>
      <c r="L318" s="24"/>
      <c r="M318" s="24">
        <v>1.34</v>
      </c>
      <c r="N318" s="24">
        <v>9.23</v>
      </c>
      <c r="O318" s="24">
        <f t="shared" si="47"/>
        <v>10.57</v>
      </c>
      <c r="P318" s="24">
        <f t="shared" si="48"/>
        <v>11.52</v>
      </c>
      <c r="Q318" s="24"/>
      <c r="R318" s="24"/>
      <c r="S318" s="24">
        <f t="shared" si="49"/>
        <v>0</v>
      </c>
      <c r="T318" s="24">
        <f t="shared" si="50"/>
        <v>11.52</v>
      </c>
    </row>
    <row r="319" spans="1:20" x14ac:dyDescent="0.2">
      <c r="A319" s="167"/>
      <c r="B319" s="35"/>
      <c r="C319" s="26" t="s">
        <v>376</v>
      </c>
      <c r="D319" s="162">
        <v>0</v>
      </c>
      <c r="E319" s="24"/>
      <c r="F319" s="24"/>
      <c r="G319" s="24"/>
      <c r="H319" s="24">
        <f t="shared" si="51"/>
        <v>0</v>
      </c>
      <c r="I319" s="24"/>
      <c r="J319" s="24"/>
      <c r="K319" s="24">
        <f t="shared" si="52"/>
        <v>0</v>
      </c>
      <c r="L319" s="24"/>
      <c r="M319" s="24"/>
      <c r="N319" s="24"/>
      <c r="O319" s="24">
        <f t="shared" si="47"/>
        <v>0</v>
      </c>
      <c r="P319" s="24">
        <f t="shared" si="48"/>
        <v>0</v>
      </c>
      <c r="Q319" s="24"/>
      <c r="R319" s="24"/>
      <c r="S319" s="24">
        <f t="shared" si="49"/>
        <v>0</v>
      </c>
      <c r="T319" s="24">
        <f t="shared" si="50"/>
        <v>0</v>
      </c>
    </row>
    <row r="320" spans="1:20" x14ac:dyDescent="0.2">
      <c r="A320" s="167"/>
      <c r="B320" s="35"/>
      <c r="C320" s="26" t="s">
        <v>251</v>
      </c>
      <c r="D320" s="162">
        <v>34</v>
      </c>
      <c r="E320" s="24"/>
      <c r="F320" s="24"/>
      <c r="G320" s="24"/>
      <c r="H320" s="24">
        <f t="shared" si="51"/>
        <v>0</v>
      </c>
      <c r="I320" s="24">
        <v>2.7</v>
      </c>
      <c r="J320" s="24"/>
      <c r="K320" s="24">
        <f t="shared" si="52"/>
        <v>2.7</v>
      </c>
      <c r="L320" s="24">
        <v>0.2</v>
      </c>
      <c r="M320" s="24">
        <v>24.15</v>
      </c>
      <c r="N320" s="24">
        <v>71.180000000000007</v>
      </c>
      <c r="O320" s="24">
        <f t="shared" si="47"/>
        <v>95.530000000000015</v>
      </c>
      <c r="P320" s="24">
        <f t="shared" si="48"/>
        <v>98.230000000000018</v>
      </c>
      <c r="Q320" s="24">
        <v>0.2</v>
      </c>
      <c r="R320" s="24"/>
      <c r="S320" s="24">
        <f t="shared" si="49"/>
        <v>0.2</v>
      </c>
      <c r="T320" s="24">
        <f t="shared" si="50"/>
        <v>98.430000000000021</v>
      </c>
    </row>
    <row r="321" spans="1:20" x14ac:dyDescent="0.2">
      <c r="A321" s="167"/>
      <c r="B321" s="35"/>
      <c r="C321" s="26" t="s">
        <v>232</v>
      </c>
      <c r="D321" s="162">
        <v>0</v>
      </c>
      <c r="E321" s="24"/>
      <c r="F321" s="24"/>
      <c r="G321" s="24"/>
      <c r="H321" s="24">
        <f t="shared" si="51"/>
        <v>0</v>
      </c>
      <c r="I321" s="24"/>
      <c r="J321" s="24"/>
      <c r="K321" s="24">
        <f t="shared" si="52"/>
        <v>0</v>
      </c>
      <c r="L321" s="24"/>
      <c r="M321" s="24"/>
      <c r="N321" s="24"/>
      <c r="O321" s="24">
        <f t="shared" si="47"/>
        <v>0</v>
      </c>
      <c r="P321" s="24">
        <f t="shared" si="48"/>
        <v>0</v>
      </c>
      <c r="Q321" s="24"/>
      <c r="R321" s="24"/>
      <c r="S321" s="24">
        <f t="shared" si="49"/>
        <v>0</v>
      </c>
      <c r="T321" s="24">
        <f t="shared" si="50"/>
        <v>0</v>
      </c>
    </row>
    <row r="322" spans="1:20" x14ac:dyDescent="0.2">
      <c r="A322" s="167"/>
      <c r="B322" s="35"/>
      <c r="C322" s="26" t="s">
        <v>344</v>
      </c>
      <c r="D322" s="162">
        <v>0</v>
      </c>
      <c r="E322" s="24"/>
      <c r="F322" s="24"/>
      <c r="G322" s="24"/>
      <c r="H322" s="24">
        <f t="shared" si="51"/>
        <v>0</v>
      </c>
      <c r="I322" s="24"/>
      <c r="J322" s="24"/>
      <c r="K322" s="24">
        <f t="shared" si="52"/>
        <v>0</v>
      </c>
      <c r="L322" s="24"/>
      <c r="M322" s="24"/>
      <c r="N322" s="24"/>
      <c r="O322" s="24">
        <f t="shared" si="47"/>
        <v>0</v>
      </c>
      <c r="P322" s="24">
        <f t="shared" si="48"/>
        <v>0</v>
      </c>
      <c r="Q322" s="24"/>
      <c r="R322" s="24"/>
      <c r="S322" s="24">
        <f t="shared" si="49"/>
        <v>0</v>
      </c>
      <c r="T322" s="24">
        <f t="shared" si="50"/>
        <v>0</v>
      </c>
    </row>
    <row r="323" spans="1:20" x14ac:dyDescent="0.2">
      <c r="A323" s="167"/>
      <c r="B323" s="35"/>
      <c r="C323" s="26" t="s">
        <v>242</v>
      </c>
      <c r="D323" s="162">
        <v>7</v>
      </c>
      <c r="E323" s="24"/>
      <c r="F323" s="24"/>
      <c r="G323" s="24"/>
      <c r="H323" s="24">
        <f t="shared" si="51"/>
        <v>0</v>
      </c>
      <c r="I323" s="24"/>
      <c r="J323" s="24">
        <v>0.8</v>
      </c>
      <c r="K323" s="24">
        <f t="shared" si="52"/>
        <v>0.8</v>
      </c>
      <c r="L323" s="24">
        <v>4</v>
      </c>
      <c r="M323" s="24">
        <v>19.5</v>
      </c>
      <c r="N323" s="24">
        <v>42.3</v>
      </c>
      <c r="O323" s="24">
        <f t="shared" si="47"/>
        <v>65.8</v>
      </c>
      <c r="P323" s="24">
        <f t="shared" si="48"/>
        <v>66.599999999999994</v>
      </c>
      <c r="Q323" s="24"/>
      <c r="R323" s="24"/>
      <c r="S323" s="24">
        <f t="shared" si="49"/>
        <v>0</v>
      </c>
      <c r="T323" s="24">
        <f t="shared" si="50"/>
        <v>66.599999999999994</v>
      </c>
    </row>
    <row r="324" spans="1:20" x14ac:dyDescent="0.2">
      <c r="A324" s="167"/>
      <c r="B324" s="35"/>
      <c r="C324" s="26" t="s">
        <v>370</v>
      </c>
      <c r="D324" s="162">
        <v>0</v>
      </c>
      <c r="E324" s="24"/>
      <c r="F324" s="24"/>
      <c r="G324" s="24"/>
      <c r="H324" s="24">
        <f t="shared" si="51"/>
        <v>0</v>
      </c>
      <c r="I324" s="24"/>
      <c r="J324" s="24"/>
      <c r="K324" s="24">
        <f t="shared" si="52"/>
        <v>0</v>
      </c>
      <c r="L324" s="24"/>
      <c r="M324" s="24"/>
      <c r="N324" s="24"/>
      <c r="O324" s="24">
        <f t="shared" si="47"/>
        <v>0</v>
      </c>
      <c r="P324" s="24">
        <f t="shared" si="48"/>
        <v>0</v>
      </c>
      <c r="Q324" s="24"/>
      <c r="R324" s="24"/>
      <c r="S324" s="24">
        <f t="shared" si="49"/>
        <v>0</v>
      </c>
      <c r="T324" s="24">
        <f t="shared" si="50"/>
        <v>0</v>
      </c>
    </row>
    <row r="325" spans="1:20" x14ac:dyDescent="0.2">
      <c r="A325" s="167"/>
      <c r="B325" s="35"/>
      <c r="C325" s="26" t="s">
        <v>231</v>
      </c>
      <c r="D325" s="162">
        <v>0</v>
      </c>
      <c r="E325" s="24"/>
      <c r="F325" s="24"/>
      <c r="G325" s="24"/>
      <c r="H325" s="24">
        <f t="shared" si="51"/>
        <v>0</v>
      </c>
      <c r="I325" s="24"/>
      <c r="J325" s="24"/>
      <c r="K325" s="24">
        <f t="shared" si="52"/>
        <v>0</v>
      </c>
      <c r="L325" s="24"/>
      <c r="M325" s="24"/>
      <c r="N325" s="24"/>
      <c r="O325" s="24">
        <f t="shared" si="47"/>
        <v>0</v>
      </c>
      <c r="P325" s="24">
        <f t="shared" si="48"/>
        <v>0</v>
      </c>
      <c r="Q325" s="24"/>
      <c r="R325" s="24"/>
      <c r="S325" s="24">
        <f t="shared" si="49"/>
        <v>0</v>
      </c>
      <c r="T325" s="24">
        <f t="shared" si="50"/>
        <v>0</v>
      </c>
    </row>
    <row r="326" spans="1:20" x14ac:dyDescent="0.2">
      <c r="A326" s="167"/>
      <c r="B326" s="35"/>
      <c r="C326" s="26" t="s">
        <v>346</v>
      </c>
      <c r="D326" s="162">
        <v>0</v>
      </c>
      <c r="E326" s="24"/>
      <c r="F326" s="24"/>
      <c r="G326" s="24"/>
      <c r="H326" s="24">
        <f t="shared" si="51"/>
        <v>0</v>
      </c>
      <c r="I326" s="24"/>
      <c r="J326" s="24"/>
      <c r="K326" s="24">
        <f t="shared" si="52"/>
        <v>0</v>
      </c>
      <c r="L326" s="24"/>
      <c r="M326" s="24"/>
      <c r="N326" s="24"/>
      <c r="O326" s="24">
        <f t="shared" si="47"/>
        <v>0</v>
      </c>
      <c r="P326" s="24">
        <f t="shared" si="48"/>
        <v>0</v>
      </c>
      <c r="Q326" s="24"/>
      <c r="R326" s="24"/>
      <c r="S326" s="24">
        <f t="shared" si="49"/>
        <v>0</v>
      </c>
      <c r="T326" s="24">
        <f t="shared" si="50"/>
        <v>0</v>
      </c>
    </row>
    <row r="327" spans="1:20" x14ac:dyDescent="0.2">
      <c r="A327" s="167"/>
      <c r="B327" s="35"/>
      <c r="C327" s="26" t="s">
        <v>347</v>
      </c>
      <c r="D327" s="162">
        <v>0</v>
      </c>
      <c r="E327" s="24"/>
      <c r="F327" s="24"/>
      <c r="G327" s="24"/>
      <c r="H327" s="24">
        <f t="shared" si="51"/>
        <v>0</v>
      </c>
      <c r="I327" s="24"/>
      <c r="J327" s="24"/>
      <c r="K327" s="24">
        <f t="shared" si="52"/>
        <v>0</v>
      </c>
      <c r="L327" s="24"/>
      <c r="M327" s="24"/>
      <c r="N327" s="24"/>
      <c r="O327" s="24">
        <f t="shared" si="47"/>
        <v>0</v>
      </c>
      <c r="P327" s="24">
        <f t="shared" si="48"/>
        <v>0</v>
      </c>
      <c r="Q327" s="24"/>
      <c r="R327" s="24"/>
      <c r="S327" s="24">
        <f t="shared" si="49"/>
        <v>0</v>
      </c>
      <c r="T327" s="24">
        <f t="shared" si="50"/>
        <v>0</v>
      </c>
    </row>
    <row r="328" spans="1:20" x14ac:dyDescent="0.2">
      <c r="A328" s="167"/>
      <c r="B328" s="35"/>
      <c r="C328" s="26" t="s">
        <v>289</v>
      </c>
      <c r="D328" s="162">
        <v>0</v>
      </c>
      <c r="E328" s="24"/>
      <c r="F328" s="24"/>
      <c r="G328" s="24"/>
      <c r="H328" s="24">
        <f t="shared" si="51"/>
        <v>0</v>
      </c>
      <c r="I328" s="24"/>
      <c r="J328" s="24"/>
      <c r="K328" s="24">
        <f t="shared" si="52"/>
        <v>0</v>
      </c>
      <c r="L328" s="24"/>
      <c r="M328" s="24"/>
      <c r="N328" s="24"/>
      <c r="O328" s="24">
        <f t="shared" si="47"/>
        <v>0</v>
      </c>
      <c r="P328" s="24">
        <f t="shared" si="48"/>
        <v>0</v>
      </c>
      <c r="Q328" s="24"/>
      <c r="R328" s="24"/>
      <c r="S328" s="24">
        <f t="shared" si="49"/>
        <v>0</v>
      </c>
      <c r="T328" s="24">
        <f t="shared" si="50"/>
        <v>0</v>
      </c>
    </row>
    <row r="329" spans="1:20" x14ac:dyDescent="0.2">
      <c r="A329" s="167"/>
      <c r="B329" s="35"/>
      <c r="C329" s="26" t="s">
        <v>238</v>
      </c>
      <c r="D329" s="162">
        <v>6</v>
      </c>
      <c r="E329" s="24"/>
      <c r="F329" s="24"/>
      <c r="G329" s="24"/>
      <c r="H329" s="24">
        <f t="shared" si="51"/>
        <v>0</v>
      </c>
      <c r="I329" s="24">
        <v>0.05</v>
      </c>
      <c r="J329" s="24"/>
      <c r="K329" s="24">
        <f t="shared" si="52"/>
        <v>0.05</v>
      </c>
      <c r="L329" s="24"/>
      <c r="M329" s="24">
        <v>0.72</v>
      </c>
      <c r="N329" s="24">
        <v>1.34</v>
      </c>
      <c r="O329" s="24">
        <f t="shared" si="47"/>
        <v>2.06</v>
      </c>
      <c r="P329" s="24">
        <f t="shared" si="48"/>
        <v>2.11</v>
      </c>
      <c r="Q329" s="24"/>
      <c r="R329" s="24"/>
      <c r="S329" s="24">
        <f t="shared" si="49"/>
        <v>0</v>
      </c>
      <c r="T329" s="24">
        <f t="shared" si="50"/>
        <v>2.11</v>
      </c>
    </row>
    <row r="330" spans="1:20" x14ac:dyDescent="0.2">
      <c r="A330" s="167"/>
      <c r="B330" s="35"/>
      <c r="C330" s="26" t="s">
        <v>390</v>
      </c>
      <c r="D330" s="162">
        <v>0</v>
      </c>
      <c r="E330" s="24"/>
      <c r="F330" s="24"/>
      <c r="G330" s="24"/>
      <c r="H330" s="24">
        <f t="shared" si="51"/>
        <v>0</v>
      </c>
      <c r="I330" s="24"/>
      <c r="J330" s="24"/>
      <c r="K330" s="24">
        <f t="shared" si="52"/>
        <v>0</v>
      </c>
      <c r="L330" s="24"/>
      <c r="M330" s="24"/>
      <c r="N330" s="24"/>
      <c r="O330" s="24">
        <f t="shared" si="47"/>
        <v>0</v>
      </c>
      <c r="P330" s="24">
        <f t="shared" si="48"/>
        <v>0</v>
      </c>
      <c r="Q330" s="24"/>
      <c r="R330" s="24"/>
      <c r="S330" s="24">
        <f t="shared" si="49"/>
        <v>0</v>
      </c>
      <c r="T330" s="24">
        <f t="shared" si="50"/>
        <v>0</v>
      </c>
    </row>
    <row r="331" spans="1:20" x14ac:dyDescent="0.2">
      <c r="A331" s="167"/>
      <c r="B331" s="35"/>
      <c r="C331" s="26" t="s">
        <v>352</v>
      </c>
      <c r="D331" s="162">
        <v>0</v>
      </c>
      <c r="E331" s="24"/>
      <c r="F331" s="24"/>
      <c r="G331" s="24"/>
      <c r="H331" s="24">
        <f t="shared" si="51"/>
        <v>0</v>
      </c>
      <c r="I331" s="24"/>
      <c r="J331" s="24"/>
      <c r="K331" s="24">
        <f t="shared" si="52"/>
        <v>0</v>
      </c>
      <c r="L331" s="24"/>
      <c r="M331" s="24"/>
      <c r="N331" s="24"/>
      <c r="O331" s="24">
        <f t="shared" si="47"/>
        <v>0</v>
      </c>
      <c r="P331" s="24">
        <f t="shared" si="48"/>
        <v>0</v>
      </c>
      <c r="Q331" s="24"/>
      <c r="R331" s="24"/>
      <c r="S331" s="24">
        <f t="shared" si="49"/>
        <v>0</v>
      </c>
      <c r="T331" s="24">
        <f t="shared" si="50"/>
        <v>0</v>
      </c>
    </row>
    <row r="332" spans="1:20" x14ac:dyDescent="0.2">
      <c r="A332" s="167"/>
      <c r="B332" s="35"/>
      <c r="C332" s="26" t="s">
        <v>248</v>
      </c>
      <c r="D332" s="162">
        <v>13</v>
      </c>
      <c r="E332" s="24"/>
      <c r="F332" s="24"/>
      <c r="G332" s="24"/>
      <c r="H332" s="24">
        <f t="shared" si="51"/>
        <v>0</v>
      </c>
      <c r="I332" s="24">
        <v>1.63</v>
      </c>
      <c r="J332" s="24"/>
      <c r="K332" s="24">
        <f t="shared" si="52"/>
        <v>1.63</v>
      </c>
      <c r="L332" s="24">
        <v>0.1</v>
      </c>
      <c r="M332" s="24">
        <v>1.37</v>
      </c>
      <c r="N332" s="24">
        <v>5.2</v>
      </c>
      <c r="O332" s="24">
        <f t="shared" si="47"/>
        <v>6.67</v>
      </c>
      <c r="P332" s="24">
        <f t="shared" si="48"/>
        <v>8.3000000000000007</v>
      </c>
      <c r="Q332" s="24"/>
      <c r="R332" s="24"/>
      <c r="S332" s="24">
        <f t="shared" si="49"/>
        <v>0</v>
      </c>
      <c r="T332" s="24">
        <f t="shared" si="50"/>
        <v>8.3000000000000007</v>
      </c>
    </row>
    <row r="333" spans="1:20" x14ac:dyDescent="0.2">
      <c r="A333" s="167"/>
      <c r="B333" s="35"/>
      <c r="C333" s="26" t="s">
        <v>290</v>
      </c>
      <c r="D333" s="162">
        <v>0</v>
      </c>
      <c r="E333" s="24"/>
      <c r="F333" s="24"/>
      <c r="G333" s="24"/>
      <c r="H333" s="24">
        <f t="shared" si="51"/>
        <v>0</v>
      </c>
      <c r="I333" s="24"/>
      <c r="J333" s="24"/>
      <c r="K333" s="24">
        <f t="shared" si="52"/>
        <v>0</v>
      </c>
      <c r="L333" s="24"/>
      <c r="M333" s="24"/>
      <c r="N333" s="24"/>
      <c r="O333" s="24">
        <f t="shared" si="47"/>
        <v>0</v>
      </c>
      <c r="P333" s="24">
        <f t="shared" si="48"/>
        <v>0</v>
      </c>
      <c r="Q333" s="24"/>
      <c r="R333" s="24"/>
      <c r="S333" s="24">
        <f t="shared" si="49"/>
        <v>0</v>
      </c>
      <c r="T333" s="24">
        <f t="shared" si="50"/>
        <v>0</v>
      </c>
    </row>
    <row r="334" spans="1:20" x14ac:dyDescent="0.2">
      <c r="A334" s="167"/>
      <c r="B334" s="35"/>
      <c r="C334" s="26" t="s">
        <v>250</v>
      </c>
      <c r="D334" s="162">
        <v>4</v>
      </c>
      <c r="E334" s="24"/>
      <c r="F334" s="24"/>
      <c r="G334" s="24"/>
      <c r="H334" s="24">
        <f t="shared" si="51"/>
        <v>0</v>
      </c>
      <c r="I334" s="24"/>
      <c r="J334" s="24">
        <v>0.03</v>
      </c>
      <c r="K334" s="24">
        <f t="shared" si="52"/>
        <v>0.03</v>
      </c>
      <c r="L334" s="24">
        <v>0.03</v>
      </c>
      <c r="M334" s="24"/>
      <c r="N334" s="24">
        <v>0.23</v>
      </c>
      <c r="O334" s="24">
        <f t="shared" si="47"/>
        <v>0.26</v>
      </c>
      <c r="P334" s="24">
        <f t="shared" si="48"/>
        <v>0.29000000000000004</v>
      </c>
      <c r="Q334" s="24"/>
      <c r="R334" s="24"/>
      <c r="S334" s="24">
        <f t="shared" si="49"/>
        <v>0</v>
      </c>
      <c r="T334" s="24">
        <f t="shared" si="50"/>
        <v>0.29000000000000004</v>
      </c>
    </row>
    <row r="335" spans="1:20" x14ac:dyDescent="0.2">
      <c r="A335" s="167"/>
      <c r="B335" s="35"/>
      <c r="C335" s="26" t="s">
        <v>391</v>
      </c>
      <c r="D335" s="162">
        <v>0</v>
      </c>
      <c r="E335" s="24"/>
      <c r="F335" s="24"/>
      <c r="G335" s="24"/>
      <c r="H335" s="24">
        <f t="shared" si="51"/>
        <v>0</v>
      </c>
      <c r="I335" s="24"/>
      <c r="J335" s="24"/>
      <c r="K335" s="24">
        <f t="shared" si="52"/>
        <v>0</v>
      </c>
      <c r="L335" s="24"/>
      <c r="M335" s="24"/>
      <c r="N335" s="24"/>
      <c r="O335" s="24">
        <f t="shared" si="47"/>
        <v>0</v>
      </c>
      <c r="P335" s="24">
        <f t="shared" si="48"/>
        <v>0</v>
      </c>
      <c r="Q335" s="24"/>
      <c r="R335" s="24"/>
      <c r="S335" s="24">
        <f t="shared" si="49"/>
        <v>0</v>
      </c>
      <c r="T335" s="24">
        <f t="shared" si="50"/>
        <v>0</v>
      </c>
    </row>
    <row r="336" spans="1:20" x14ac:dyDescent="0.2">
      <c r="A336" s="167"/>
      <c r="B336" s="35"/>
      <c r="C336" s="26" t="s">
        <v>240</v>
      </c>
      <c r="D336" s="162">
        <v>0</v>
      </c>
      <c r="E336" s="24"/>
      <c r="F336" s="24"/>
      <c r="G336" s="24"/>
      <c r="H336" s="24">
        <f t="shared" si="51"/>
        <v>0</v>
      </c>
      <c r="I336" s="24"/>
      <c r="J336" s="24"/>
      <c r="K336" s="24">
        <f t="shared" si="52"/>
        <v>0</v>
      </c>
      <c r="L336" s="24"/>
      <c r="M336" s="24"/>
      <c r="N336" s="24"/>
      <c r="O336" s="24">
        <f t="shared" si="47"/>
        <v>0</v>
      </c>
      <c r="P336" s="24">
        <f t="shared" si="48"/>
        <v>0</v>
      </c>
      <c r="Q336" s="24"/>
      <c r="R336" s="24"/>
      <c r="S336" s="24">
        <f t="shared" si="49"/>
        <v>0</v>
      </c>
      <c r="T336" s="24">
        <f t="shared" si="50"/>
        <v>0</v>
      </c>
    </row>
    <row r="337" spans="1:20" x14ac:dyDescent="0.2">
      <c r="A337" s="167"/>
      <c r="B337" s="35"/>
      <c r="C337" s="26" t="s">
        <v>261</v>
      </c>
      <c r="D337" s="162">
        <v>1</v>
      </c>
      <c r="E337" s="24"/>
      <c r="F337" s="24"/>
      <c r="G337" s="24"/>
      <c r="H337" s="24">
        <f>+G337+F337+E337</f>
        <v>0</v>
      </c>
      <c r="I337" s="24"/>
      <c r="J337" s="24"/>
      <c r="K337" s="24">
        <f>+J337+I337+H337</f>
        <v>0</v>
      </c>
      <c r="L337" s="24"/>
      <c r="M337" s="24"/>
      <c r="N337" s="24">
        <v>0.01</v>
      </c>
      <c r="O337" s="24">
        <f t="shared" si="47"/>
        <v>0.01</v>
      </c>
      <c r="P337" s="24">
        <f t="shared" si="48"/>
        <v>0.01</v>
      </c>
      <c r="Q337" s="24"/>
      <c r="R337" s="24"/>
      <c r="S337" s="24">
        <f t="shared" si="49"/>
        <v>0</v>
      </c>
      <c r="T337" s="24">
        <f t="shared" si="50"/>
        <v>0.01</v>
      </c>
    </row>
    <row r="338" spans="1:20" x14ac:dyDescent="0.2">
      <c r="A338" s="167"/>
      <c r="B338" s="35"/>
      <c r="C338" s="26" t="s">
        <v>241</v>
      </c>
      <c r="D338" s="162">
        <v>2</v>
      </c>
      <c r="E338" s="24"/>
      <c r="F338" s="24"/>
      <c r="G338" s="24"/>
      <c r="H338" s="24">
        <f t="shared" si="51"/>
        <v>0</v>
      </c>
      <c r="I338" s="24"/>
      <c r="J338" s="24"/>
      <c r="K338" s="24">
        <f t="shared" si="52"/>
        <v>0</v>
      </c>
      <c r="L338" s="24">
        <v>0.2</v>
      </c>
      <c r="M338" s="24">
        <v>0.3</v>
      </c>
      <c r="N338" s="24">
        <v>0.5</v>
      </c>
      <c r="O338" s="24">
        <f>+N338+M338+L338</f>
        <v>1</v>
      </c>
      <c r="P338" s="24">
        <f>+O338+K338</f>
        <v>1</v>
      </c>
      <c r="Q338" s="24"/>
      <c r="R338" s="24"/>
      <c r="S338" s="24">
        <f>+R338+Q338</f>
        <v>0</v>
      </c>
      <c r="T338" s="24">
        <f>+S338+P338</f>
        <v>1</v>
      </c>
    </row>
    <row r="339" spans="1:20" x14ac:dyDescent="0.2">
      <c r="A339" s="119"/>
      <c r="B339" s="71"/>
      <c r="C339" s="26" t="s">
        <v>570</v>
      </c>
      <c r="D339" s="162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</row>
    <row r="340" spans="1:20" x14ac:dyDescent="0.2">
      <c r="A340" s="119"/>
      <c r="B340" s="71"/>
      <c r="C340" s="26" t="s">
        <v>573</v>
      </c>
      <c r="D340" s="162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</row>
    <row r="341" spans="1:20" x14ac:dyDescent="0.2">
      <c r="A341" s="119"/>
      <c r="B341" s="71"/>
      <c r="C341" s="26" t="s">
        <v>574</v>
      </c>
      <c r="D341" s="162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</row>
    <row r="342" spans="1:20" x14ac:dyDescent="0.2">
      <c r="A342" s="119"/>
      <c r="B342" s="72"/>
      <c r="C342" s="26" t="s">
        <v>575</v>
      </c>
      <c r="D342" s="162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</row>
    <row r="343" spans="1:20" ht="15" x14ac:dyDescent="0.25">
      <c r="A343" s="230" t="s">
        <v>0</v>
      </c>
      <c r="B343" s="231"/>
      <c r="C343" s="232" t="s">
        <v>0</v>
      </c>
      <c r="D343" s="53">
        <f>SUM(D291:D338)</f>
        <v>429</v>
      </c>
      <c r="E343" s="54">
        <f>SUM(E291:E338)</f>
        <v>0</v>
      </c>
      <c r="F343" s="54">
        <f>SUM(F291:F338)</f>
        <v>0</v>
      </c>
      <c r="G343" s="54">
        <f>SUM(G291:G338)</f>
        <v>0.15</v>
      </c>
      <c r="H343" s="54">
        <f>+G343+F343+E343</f>
        <v>0.15</v>
      </c>
      <c r="I343" s="54">
        <f>SUM(I291:I338)</f>
        <v>36.269999999999996</v>
      </c>
      <c r="J343" s="54">
        <f>SUM(J291:J338)</f>
        <v>3.15</v>
      </c>
      <c r="K343" s="54">
        <f>+J343+I343+H343</f>
        <v>39.569999999999993</v>
      </c>
      <c r="L343" s="54">
        <f>SUM(L291:L338)</f>
        <v>2771.15</v>
      </c>
      <c r="M343" s="54">
        <f>SUM(M291:M338)</f>
        <v>892.37999999999988</v>
      </c>
      <c r="N343" s="54">
        <f>SUM(N291:N338)</f>
        <v>875.48000000000013</v>
      </c>
      <c r="O343" s="54">
        <f>+N343+M343+L343</f>
        <v>4539.01</v>
      </c>
      <c r="P343" s="54">
        <f>+O343+K343</f>
        <v>4578.58</v>
      </c>
      <c r="Q343" s="54">
        <f>SUM(Q291:Q338)</f>
        <v>17.7</v>
      </c>
      <c r="R343" s="54">
        <f>SUM(R291:R338)</f>
        <v>15.21</v>
      </c>
      <c r="S343" s="54">
        <f>+R343+Q343</f>
        <v>32.909999999999997</v>
      </c>
      <c r="T343" s="55">
        <f>+S343+P343</f>
        <v>4611.49</v>
      </c>
    </row>
    <row r="344" spans="1:20" ht="15" x14ac:dyDescent="0.25">
      <c r="A344" s="237" t="s">
        <v>337</v>
      </c>
      <c r="B344" s="238"/>
      <c r="C344" s="239"/>
      <c r="D344" s="173">
        <f t="shared" ref="D344:T344" si="53">SUM(D70+D104+D135+D190+D223+D236+D268+D279+D290+D343+D31+D14)</f>
        <v>6157</v>
      </c>
      <c r="E344" s="174">
        <f t="shared" si="53"/>
        <v>3153.72</v>
      </c>
      <c r="F344" s="174">
        <f t="shared" si="53"/>
        <v>5252.84</v>
      </c>
      <c r="G344" s="174">
        <f t="shared" si="53"/>
        <v>4330.57</v>
      </c>
      <c r="H344" s="174">
        <f t="shared" si="53"/>
        <v>12737.130000000001</v>
      </c>
      <c r="I344" s="174">
        <f t="shared" si="53"/>
        <v>8845.1400000000049</v>
      </c>
      <c r="J344" s="174">
        <f t="shared" si="53"/>
        <v>85.29</v>
      </c>
      <c r="K344" s="174">
        <f t="shared" si="53"/>
        <v>21667.560000000005</v>
      </c>
      <c r="L344" s="174">
        <f t="shared" si="53"/>
        <v>10950.390000000001</v>
      </c>
      <c r="M344" s="174">
        <f t="shared" si="53"/>
        <v>15060.670000000113</v>
      </c>
      <c r="N344" s="174">
        <f t="shared" si="53"/>
        <v>9498.0400000000009</v>
      </c>
      <c r="O344" s="174">
        <f t="shared" si="53"/>
        <v>35509.100000000108</v>
      </c>
      <c r="P344" s="174">
        <f t="shared" si="53"/>
        <v>57176.660000000127</v>
      </c>
      <c r="Q344" s="174">
        <f t="shared" si="53"/>
        <v>1068.4499999999998</v>
      </c>
      <c r="R344" s="174">
        <f t="shared" si="53"/>
        <v>5977.41</v>
      </c>
      <c r="S344" s="174">
        <f t="shared" si="53"/>
        <v>7045.8599999999988</v>
      </c>
      <c r="T344" s="175">
        <f t="shared" si="53"/>
        <v>64222.52000000012</v>
      </c>
    </row>
    <row r="345" spans="1:20" ht="12.75" customHeight="1" x14ac:dyDescent="0.2">
      <c r="A345" s="42" t="s">
        <v>513</v>
      </c>
      <c r="B345" s="29"/>
      <c r="D345" s="6"/>
      <c r="E345" s="5"/>
    </row>
    <row r="346" spans="1:20" ht="12.75" customHeight="1" x14ac:dyDescent="0.2">
      <c r="A346" s="42"/>
      <c r="B346" s="29"/>
      <c r="D346" s="6"/>
      <c r="E346" s="5"/>
    </row>
    <row r="347" spans="1:20" ht="12.75" customHeight="1" x14ac:dyDescent="0.2">
      <c r="A347" s="42"/>
      <c r="B347" s="29"/>
      <c r="D347" s="6"/>
      <c r="E347" s="5"/>
    </row>
    <row r="348" spans="1:20" ht="12.75" customHeight="1" x14ac:dyDescent="0.2">
      <c r="A348" s="29"/>
      <c r="B348" s="29"/>
      <c r="D348" s="6"/>
      <c r="E348" s="5"/>
    </row>
    <row r="349" spans="1:20" ht="12.75" customHeigh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</row>
    <row r="350" spans="1:20" ht="12.75" customHeight="1" x14ac:dyDescent="0.2">
      <c r="A350" s="3"/>
      <c r="B350" s="37" t="s">
        <v>474</v>
      </c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</row>
    <row r="351" spans="1:20" ht="12.75" customHeight="1" x14ac:dyDescent="0.2">
      <c r="A351" s="3"/>
      <c r="B351" s="37" t="s">
        <v>455</v>
      </c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</row>
    <row r="352" spans="1:20" ht="12.75" customHeight="1" x14ac:dyDescent="0.2">
      <c r="A352" s="3"/>
      <c r="B352" s="37" t="s">
        <v>457</v>
      </c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</row>
    <row r="353" spans="1:15" ht="12.75" customHeight="1" x14ac:dyDescent="0.2">
      <c r="A353" s="3"/>
      <c r="B353" s="37" t="s">
        <v>456</v>
      </c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</row>
    <row r="354" spans="1:15" ht="12.75" customHeight="1" x14ac:dyDescent="0.2">
      <c r="A354" s="3"/>
      <c r="B354" s="37" t="s">
        <v>458</v>
      </c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</row>
    <row r="355" spans="1:15" ht="12.75" customHeight="1" x14ac:dyDescent="0.2">
      <c r="A355" s="3"/>
      <c r="B355" s="37" t="s">
        <v>459</v>
      </c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</row>
    <row r="356" spans="1:15" ht="12.75" customHeight="1" x14ac:dyDescent="0.2">
      <c r="A356" s="3"/>
      <c r="B356" s="3"/>
      <c r="D356" s="2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</row>
  </sheetData>
  <mergeCells count="26">
    <mergeCell ref="A279:C279"/>
    <mergeCell ref="E5:K5"/>
    <mergeCell ref="A344:C344"/>
    <mergeCell ref="Q4:R5"/>
    <mergeCell ref="L5:O5"/>
    <mergeCell ref="A14:C14"/>
    <mergeCell ref="A31:C31"/>
    <mergeCell ref="A70:C70"/>
    <mergeCell ref="A104:C104"/>
    <mergeCell ref="A290:C290"/>
    <mergeCell ref="A343:C343"/>
    <mergeCell ref="A135:C135"/>
    <mergeCell ref="A190:C190"/>
    <mergeCell ref="A223:C223"/>
    <mergeCell ref="A236:C236"/>
    <mergeCell ref="A268:C268"/>
    <mergeCell ref="A1:T1"/>
    <mergeCell ref="A2:T2"/>
    <mergeCell ref="A4:A6"/>
    <mergeCell ref="B4:B6"/>
    <mergeCell ref="C4:C6"/>
    <mergeCell ref="D4:D6"/>
    <mergeCell ref="E4:O4"/>
    <mergeCell ref="P4:P6"/>
    <mergeCell ref="S4:S6"/>
    <mergeCell ref="T4:T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35"/>
  <sheetViews>
    <sheetView showGridLines="0" topLeftCell="A300" zoomScale="75" workbookViewId="0">
      <selection activeCell="A345" sqref="A345:IV357"/>
    </sheetView>
  </sheetViews>
  <sheetFormatPr baseColWidth="10" defaultRowHeight="12.75" x14ac:dyDescent="0.2"/>
  <cols>
    <col min="1" max="1" width="8.42578125" style="3" customWidth="1"/>
    <col min="2" max="2" width="20.85546875" style="3" customWidth="1"/>
    <col min="3" max="3" width="27.42578125" bestFit="1" customWidth="1"/>
    <col min="4" max="4" width="11.42578125" style="2"/>
    <col min="5" max="5" width="10.140625" customWidth="1"/>
    <col min="6" max="6" width="8.85546875" customWidth="1"/>
    <col min="7" max="7" width="9.85546875" customWidth="1"/>
    <col min="8" max="8" width="12" customWidth="1"/>
    <col min="10" max="10" width="8.85546875" customWidth="1"/>
    <col min="14" max="14" width="10" bestFit="1" customWidth="1"/>
    <col min="15" max="15" width="10.85546875" customWidth="1"/>
    <col min="17" max="17" width="10.5703125" bestFit="1" customWidth="1"/>
    <col min="19" max="19" width="13" customWidth="1"/>
  </cols>
  <sheetData>
    <row r="1" spans="1:23" s="5" customFormat="1" ht="15.75" x14ac:dyDescent="0.25">
      <c r="A1" s="243" t="s">
        <v>311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</row>
    <row r="2" spans="1:23" s="5" customFormat="1" ht="15.75" x14ac:dyDescent="0.25">
      <c r="A2" s="243" t="s">
        <v>404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</row>
    <row r="3" spans="1:23" s="5" customFormat="1" ht="14.25" customHeight="1" x14ac:dyDescent="0.25">
      <c r="A3" s="40" t="s">
        <v>482</v>
      </c>
      <c r="B3" s="20"/>
      <c r="C3" s="20"/>
      <c r="D3" s="27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3" s="4" customFormat="1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393</v>
      </c>
      <c r="E4" s="273" t="s">
        <v>315</v>
      </c>
      <c r="F4" s="274"/>
      <c r="G4" s="274"/>
      <c r="H4" s="274"/>
      <c r="I4" s="274"/>
      <c r="J4" s="274"/>
      <c r="K4" s="274"/>
      <c r="L4" s="274"/>
      <c r="M4" s="274"/>
      <c r="N4" s="274"/>
      <c r="O4" s="275"/>
      <c r="P4" s="250" t="s">
        <v>394</v>
      </c>
      <c r="Q4" s="256" t="s">
        <v>402</v>
      </c>
      <c r="R4" s="257"/>
      <c r="S4" s="260" t="s">
        <v>403</v>
      </c>
      <c r="T4" s="263" t="s">
        <v>396</v>
      </c>
    </row>
    <row r="5" spans="1:23" s="4" customFormat="1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270" t="s">
        <v>316</v>
      </c>
      <c r="M5" s="271"/>
      <c r="N5" s="271"/>
      <c r="O5" s="272"/>
      <c r="P5" s="251"/>
      <c r="Q5" s="258"/>
      <c r="R5" s="259"/>
      <c r="S5" s="261"/>
      <c r="T5" s="264"/>
    </row>
    <row r="6" spans="1:23" s="4" customFormat="1" ht="29.25" customHeight="1" x14ac:dyDescent="0.25">
      <c r="A6" s="246"/>
      <c r="B6" s="249"/>
      <c r="C6" s="249"/>
      <c r="D6" s="252"/>
      <c r="E6" s="149" t="s">
        <v>398</v>
      </c>
      <c r="F6" s="149" t="s">
        <v>399</v>
      </c>
      <c r="G6" s="149" t="s">
        <v>400</v>
      </c>
      <c r="H6" s="149" t="s">
        <v>401</v>
      </c>
      <c r="I6" s="150" t="s">
        <v>12</v>
      </c>
      <c r="J6" s="151" t="s">
        <v>480</v>
      </c>
      <c r="K6" s="150" t="s">
        <v>0</v>
      </c>
      <c r="L6" s="150" t="s">
        <v>13</v>
      </c>
      <c r="M6" s="150" t="s">
        <v>14</v>
      </c>
      <c r="N6" s="150" t="s">
        <v>15</v>
      </c>
      <c r="O6" s="150" t="s">
        <v>0</v>
      </c>
      <c r="P6" s="252"/>
      <c r="Q6" s="152" t="s">
        <v>16</v>
      </c>
      <c r="R6" s="151" t="s">
        <v>17</v>
      </c>
      <c r="S6" s="262"/>
      <c r="T6" s="265"/>
    </row>
    <row r="7" spans="1:23" s="4" customFormat="1" ht="12.75" customHeight="1" x14ac:dyDescent="0.2">
      <c r="A7" s="171" t="s">
        <v>1</v>
      </c>
      <c r="B7" s="56" t="s">
        <v>308</v>
      </c>
      <c r="C7" s="46" t="s">
        <v>308</v>
      </c>
      <c r="D7" s="153">
        <v>0</v>
      </c>
      <c r="E7" s="154"/>
      <c r="F7" s="154"/>
      <c r="G7" s="154"/>
      <c r="H7" s="154">
        <f t="shared" ref="H7:H13" si="0">+G7+F7+E7</f>
        <v>0</v>
      </c>
      <c r="I7" s="154"/>
      <c r="J7" s="154"/>
      <c r="K7" s="154">
        <f t="shared" ref="K7:K13" si="1">+J7+I7+H7</f>
        <v>0</v>
      </c>
      <c r="L7" s="154"/>
      <c r="M7" s="154"/>
      <c r="N7" s="154"/>
      <c r="O7" s="154">
        <f t="shared" ref="O7:O13" si="2">+N7+M7+L7</f>
        <v>0</v>
      </c>
      <c r="P7" s="154">
        <f t="shared" ref="P7:P12" si="3">+O7+K7</f>
        <v>0</v>
      </c>
      <c r="Q7" s="154"/>
      <c r="R7" s="154"/>
      <c r="S7" s="154">
        <f t="shared" ref="S7:S13" si="4">+R7+Q7</f>
        <v>0</v>
      </c>
      <c r="T7" s="154">
        <f t="shared" ref="T7:T13" si="5">+S7+P7</f>
        <v>0</v>
      </c>
    </row>
    <row r="8" spans="1:23" s="4" customFormat="1" ht="12.75" customHeight="1" x14ac:dyDescent="0.2">
      <c r="A8" s="103"/>
      <c r="B8" s="57"/>
      <c r="C8" s="49" t="s">
        <v>414</v>
      </c>
      <c r="D8" s="50">
        <v>0</v>
      </c>
      <c r="E8" s="14"/>
      <c r="F8" s="14"/>
      <c r="G8" s="14"/>
      <c r="H8" s="14">
        <f t="shared" si="0"/>
        <v>0</v>
      </c>
      <c r="I8" s="14"/>
      <c r="J8" s="14"/>
      <c r="K8" s="14">
        <f t="shared" si="1"/>
        <v>0</v>
      </c>
      <c r="L8" s="14"/>
      <c r="M8" s="14"/>
      <c r="N8" s="14"/>
      <c r="O8" s="14">
        <f t="shared" si="2"/>
        <v>0</v>
      </c>
      <c r="P8" s="14">
        <f t="shared" si="3"/>
        <v>0</v>
      </c>
      <c r="Q8" s="14"/>
      <c r="R8" s="14"/>
      <c r="S8" s="14">
        <f t="shared" si="4"/>
        <v>0</v>
      </c>
      <c r="T8" s="14">
        <f t="shared" si="5"/>
        <v>0</v>
      </c>
    </row>
    <row r="9" spans="1:23" s="4" customFormat="1" ht="12.75" customHeight="1" x14ac:dyDescent="0.2">
      <c r="A9" s="102"/>
      <c r="B9" s="123"/>
      <c r="C9" s="49" t="s">
        <v>263</v>
      </c>
      <c r="D9" s="50">
        <v>0</v>
      </c>
      <c r="E9" s="14"/>
      <c r="F9" s="14"/>
      <c r="G9" s="14"/>
      <c r="H9" s="14">
        <f t="shared" si="0"/>
        <v>0</v>
      </c>
      <c r="I9" s="14"/>
      <c r="J9" s="14"/>
      <c r="K9" s="14">
        <f>+J9+I9+H9</f>
        <v>0</v>
      </c>
      <c r="L9" s="14"/>
      <c r="M9" s="14"/>
      <c r="N9" s="14"/>
      <c r="O9" s="14">
        <f>+N9+M9+L9</f>
        <v>0</v>
      </c>
      <c r="P9" s="14">
        <f t="shared" si="3"/>
        <v>0</v>
      </c>
      <c r="Q9" s="14"/>
      <c r="R9" s="14"/>
      <c r="S9" s="14">
        <f t="shared" si="4"/>
        <v>0</v>
      </c>
      <c r="T9" s="14">
        <f t="shared" si="5"/>
        <v>0</v>
      </c>
    </row>
    <row r="10" spans="1:23" s="4" customFormat="1" ht="12.75" customHeight="1" x14ac:dyDescent="0.2">
      <c r="A10" s="102"/>
      <c r="B10" s="57" t="s">
        <v>415</v>
      </c>
      <c r="C10" s="155" t="s">
        <v>297</v>
      </c>
      <c r="D10" s="50">
        <v>0</v>
      </c>
      <c r="E10" s="14"/>
      <c r="F10" s="14"/>
      <c r="G10" s="14"/>
      <c r="H10" s="14">
        <f t="shared" si="0"/>
        <v>0</v>
      </c>
      <c r="I10" s="14"/>
      <c r="J10" s="14"/>
      <c r="K10" s="14">
        <f t="shared" si="1"/>
        <v>0</v>
      </c>
      <c r="L10" s="14"/>
      <c r="M10" s="14"/>
      <c r="N10" s="14"/>
      <c r="O10" s="14">
        <f t="shared" si="2"/>
        <v>0</v>
      </c>
      <c r="P10" s="14">
        <f t="shared" si="3"/>
        <v>0</v>
      </c>
      <c r="Q10" s="14"/>
      <c r="R10" s="14"/>
      <c r="S10" s="14">
        <f t="shared" si="4"/>
        <v>0</v>
      </c>
      <c r="T10" s="14">
        <f t="shared" si="5"/>
        <v>0</v>
      </c>
    </row>
    <row r="11" spans="1:23" s="4" customFormat="1" ht="12.75" customHeight="1" x14ac:dyDescent="0.2">
      <c r="A11" s="102"/>
      <c r="B11" s="58"/>
      <c r="C11" s="155" t="s">
        <v>298</v>
      </c>
      <c r="D11" s="50">
        <v>0</v>
      </c>
      <c r="E11" s="14"/>
      <c r="F11" s="14"/>
      <c r="G11" s="14"/>
      <c r="H11" s="14">
        <f t="shared" si="0"/>
        <v>0</v>
      </c>
      <c r="I11" s="14"/>
      <c r="J11" s="14"/>
      <c r="K11" s="14">
        <f t="shared" si="1"/>
        <v>0</v>
      </c>
      <c r="L11" s="14"/>
      <c r="M11" s="14"/>
      <c r="N11" s="14"/>
      <c r="O11" s="14">
        <f t="shared" si="2"/>
        <v>0</v>
      </c>
      <c r="P11" s="14">
        <f t="shared" si="3"/>
        <v>0</v>
      </c>
      <c r="Q11" s="14"/>
      <c r="R11" s="14"/>
      <c r="S11" s="14">
        <f t="shared" si="4"/>
        <v>0</v>
      </c>
      <c r="T11" s="14">
        <f t="shared" si="5"/>
        <v>0</v>
      </c>
    </row>
    <row r="12" spans="1:23" s="4" customFormat="1" ht="12.75" customHeight="1" x14ac:dyDescent="0.2">
      <c r="A12" s="102"/>
      <c r="B12" s="58"/>
      <c r="C12" s="155" t="s">
        <v>415</v>
      </c>
      <c r="D12" s="50">
        <v>0</v>
      </c>
      <c r="E12" s="14"/>
      <c r="F12" s="14"/>
      <c r="G12" s="14"/>
      <c r="H12" s="14">
        <f t="shared" si="0"/>
        <v>0</v>
      </c>
      <c r="I12" s="14"/>
      <c r="J12" s="14"/>
      <c r="K12" s="14">
        <f t="shared" si="1"/>
        <v>0</v>
      </c>
      <c r="L12" s="14"/>
      <c r="M12" s="14"/>
      <c r="N12" s="14"/>
      <c r="O12" s="14">
        <f t="shared" si="2"/>
        <v>0</v>
      </c>
      <c r="P12" s="14">
        <f t="shared" si="3"/>
        <v>0</v>
      </c>
      <c r="Q12" s="14"/>
      <c r="R12" s="14"/>
      <c r="S12" s="14">
        <f t="shared" si="4"/>
        <v>0</v>
      </c>
      <c r="T12" s="14">
        <f t="shared" si="5"/>
        <v>0</v>
      </c>
    </row>
    <row r="13" spans="1:23" s="4" customFormat="1" ht="12.75" customHeight="1" x14ac:dyDescent="0.2">
      <c r="A13" s="102"/>
      <c r="B13" s="158"/>
      <c r="C13" s="159" t="s">
        <v>264</v>
      </c>
      <c r="D13" s="160">
        <v>0</v>
      </c>
      <c r="E13" s="25"/>
      <c r="F13" s="25"/>
      <c r="G13" s="25"/>
      <c r="H13" s="25">
        <f t="shared" si="0"/>
        <v>0</v>
      </c>
      <c r="I13" s="25"/>
      <c r="J13" s="25"/>
      <c r="K13" s="25">
        <f t="shared" si="1"/>
        <v>0</v>
      </c>
      <c r="L13" s="25"/>
      <c r="M13" s="25"/>
      <c r="N13" s="25"/>
      <c r="O13" s="25">
        <f t="shared" si="2"/>
        <v>0</v>
      </c>
      <c r="P13" s="25">
        <f>+O13+K13</f>
        <v>0</v>
      </c>
      <c r="Q13" s="25"/>
      <c r="R13" s="25"/>
      <c r="S13" s="25">
        <f t="shared" si="4"/>
        <v>0</v>
      </c>
      <c r="T13" s="25">
        <f t="shared" si="5"/>
        <v>0</v>
      </c>
    </row>
    <row r="14" spans="1:23" s="4" customFormat="1" ht="12.75" customHeight="1" x14ac:dyDescent="0.25">
      <c r="A14" s="230" t="s">
        <v>0</v>
      </c>
      <c r="B14" s="231"/>
      <c r="C14" s="232" t="s">
        <v>0</v>
      </c>
      <c r="D14" s="53">
        <f t="shared" ref="D14:T14" si="6">+SUM(D7:D13)</f>
        <v>0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 t="shared" si="6"/>
        <v>0</v>
      </c>
      <c r="J14" s="54">
        <f t="shared" si="6"/>
        <v>0</v>
      </c>
      <c r="K14" s="54">
        <f t="shared" si="6"/>
        <v>0</v>
      </c>
      <c r="L14" s="54">
        <f t="shared" si="6"/>
        <v>0</v>
      </c>
      <c r="M14" s="54">
        <f t="shared" si="6"/>
        <v>0</v>
      </c>
      <c r="N14" s="54">
        <f t="shared" si="6"/>
        <v>0</v>
      </c>
      <c r="O14" s="54">
        <f t="shared" si="6"/>
        <v>0</v>
      </c>
      <c r="P14" s="54">
        <f t="shared" si="6"/>
        <v>0</v>
      </c>
      <c r="Q14" s="54">
        <f t="shared" si="6"/>
        <v>0</v>
      </c>
      <c r="R14" s="54">
        <f t="shared" si="6"/>
        <v>0</v>
      </c>
      <c r="S14" s="54">
        <f t="shared" si="6"/>
        <v>0</v>
      </c>
      <c r="T14" s="55">
        <f t="shared" si="6"/>
        <v>0</v>
      </c>
    </row>
    <row r="15" spans="1:23" x14ac:dyDescent="0.2">
      <c r="A15" s="172" t="s">
        <v>2</v>
      </c>
      <c r="B15" s="70" t="s">
        <v>418</v>
      </c>
      <c r="C15" s="161" t="s">
        <v>299</v>
      </c>
      <c r="D15" s="153">
        <v>0</v>
      </c>
      <c r="E15" s="154"/>
      <c r="F15" s="154"/>
      <c r="G15" s="154"/>
      <c r="H15" s="154">
        <f t="shared" ref="H15:H103" si="7">+G15+F15+E15</f>
        <v>0</v>
      </c>
      <c r="I15" s="154"/>
      <c r="J15" s="154"/>
      <c r="K15" s="154">
        <f t="shared" ref="K15:K103" si="8">+J15+I15+H15</f>
        <v>0</v>
      </c>
      <c r="L15" s="154"/>
      <c r="M15" s="154"/>
      <c r="N15" s="154"/>
      <c r="O15" s="154">
        <f>+N15+M15+L15</f>
        <v>0</v>
      </c>
      <c r="P15" s="154">
        <f>+O15+K15</f>
        <v>0</v>
      </c>
      <c r="Q15" s="154"/>
      <c r="R15" s="154"/>
      <c r="S15" s="154">
        <f>+R15+Q15</f>
        <v>0</v>
      </c>
      <c r="T15" s="154">
        <f>+S15+P15</f>
        <v>0</v>
      </c>
      <c r="U15" s="16"/>
      <c r="V15" s="16"/>
      <c r="W15" s="16"/>
    </row>
    <row r="16" spans="1:23" x14ac:dyDescent="0.2">
      <c r="A16" s="119"/>
      <c r="B16" s="71"/>
      <c r="C16" s="26" t="s">
        <v>265</v>
      </c>
      <c r="D16" s="162">
        <v>0</v>
      </c>
      <c r="E16" s="24"/>
      <c r="F16" s="24"/>
      <c r="G16" s="24"/>
      <c r="H16" s="24">
        <f t="shared" si="7"/>
        <v>0</v>
      </c>
      <c r="I16" s="24"/>
      <c r="J16" s="24"/>
      <c r="K16" s="24">
        <f t="shared" si="8"/>
        <v>0</v>
      </c>
      <c r="L16" s="24"/>
      <c r="M16" s="24"/>
      <c r="N16" s="24"/>
      <c r="O16" s="24">
        <f t="shared" ref="O16:O28" si="9">+N16+M16+L16</f>
        <v>0</v>
      </c>
      <c r="P16" s="24">
        <f t="shared" ref="P16:P28" si="10">+O16+K16</f>
        <v>0</v>
      </c>
      <c r="Q16" s="24"/>
      <c r="R16" s="24"/>
      <c r="S16" s="24">
        <f t="shared" ref="S16:S28" si="11">+R16+Q16</f>
        <v>0</v>
      </c>
      <c r="T16" s="24">
        <f t="shared" ref="T16:T28" si="12">+S16+P16</f>
        <v>0</v>
      </c>
      <c r="U16" s="16"/>
      <c r="V16" s="16"/>
      <c r="W16" s="16"/>
    </row>
    <row r="17" spans="1:23" x14ac:dyDescent="0.2">
      <c r="A17" s="119"/>
      <c r="B17" s="71"/>
      <c r="C17" s="26" t="s">
        <v>417</v>
      </c>
      <c r="D17" s="162">
        <v>0</v>
      </c>
      <c r="E17" s="24"/>
      <c r="F17" s="24"/>
      <c r="G17" s="24"/>
      <c r="H17" s="24">
        <f t="shared" si="7"/>
        <v>0</v>
      </c>
      <c r="I17" s="24"/>
      <c r="J17" s="24"/>
      <c r="K17" s="24">
        <f t="shared" si="8"/>
        <v>0</v>
      </c>
      <c r="L17" s="24"/>
      <c r="M17" s="24"/>
      <c r="N17" s="24"/>
      <c r="O17" s="24">
        <f t="shared" si="9"/>
        <v>0</v>
      </c>
      <c r="P17" s="24">
        <f t="shared" si="10"/>
        <v>0</v>
      </c>
      <c r="Q17" s="24"/>
      <c r="R17" s="24"/>
      <c r="S17" s="24">
        <f t="shared" si="11"/>
        <v>0</v>
      </c>
      <c r="T17" s="24">
        <f t="shared" si="12"/>
        <v>0</v>
      </c>
      <c r="U17" s="16"/>
      <c r="V17" s="16"/>
      <c r="W17" s="16"/>
    </row>
    <row r="18" spans="1:23" x14ac:dyDescent="0.2">
      <c r="A18" s="119"/>
      <c r="B18" s="71"/>
      <c r="C18" s="26" t="s">
        <v>19</v>
      </c>
      <c r="D18" s="162">
        <v>7</v>
      </c>
      <c r="E18" s="24"/>
      <c r="F18" s="24"/>
      <c r="G18" s="24"/>
      <c r="H18" s="24">
        <f t="shared" si="7"/>
        <v>0</v>
      </c>
      <c r="I18" s="24">
        <v>3.5</v>
      </c>
      <c r="J18" s="24"/>
      <c r="K18" s="24">
        <f t="shared" si="8"/>
        <v>3.5</v>
      </c>
      <c r="L18" s="24"/>
      <c r="M18" s="24">
        <v>2.1</v>
      </c>
      <c r="N18" s="24">
        <v>1</v>
      </c>
      <c r="O18" s="24">
        <f t="shared" si="9"/>
        <v>3.1</v>
      </c>
      <c r="P18" s="24">
        <f t="shared" si="10"/>
        <v>6.6</v>
      </c>
      <c r="Q18" s="24">
        <v>3</v>
      </c>
      <c r="R18" s="24">
        <v>1</v>
      </c>
      <c r="S18" s="24">
        <f t="shared" si="11"/>
        <v>4</v>
      </c>
      <c r="T18" s="24">
        <f t="shared" si="12"/>
        <v>10.6</v>
      </c>
      <c r="U18" s="16"/>
      <c r="V18" s="16"/>
      <c r="W18" s="16"/>
    </row>
    <row r="19" spans="1:23" x14ac:dyDescent="0.2">
      <c r="A19" s="119"/>
      <c r="B19" s="71"/>
      <c r="C19" s="26" t="s">
        <v>22</v>
      </c>
      <c r="D19" s="162">
        <v>1</v>
      </c>
      <c r="E19" s="24"/>
      <c r="F19" s="24"/>
      <c r="G19" s="24"/>
      <c r="H19" s="24">
        <f t="shared" si="7"/>
        <v>0</v>
      </c>
      <c r="I19" s="24">
        <v>2.5</v>
      </c>
      <c r="J19" s="24"/>
      <c r="K19" s="24">
        <f t="shared" si="8"/>
        <v>2.5</v>
      </c>
      <c r="L19" s="24">
        <v>7.5</v>
      </c>
      <c r="M19" s="24">
        <v>12.5</v>
      </c>
      <c r="N19" s="24"/>
      <c r="O19" s="24">
        <f t="shared" si="9"/>
        <v>20</v>
      </c>
      <c r="P19" s="24">
        <f t="shared" si="10"/>
        <v>22.5</v>
      </c>
      <c r="Q19" s="24">
        <v>12</v>
      </c>
      <c r="R19" s="24"/>
      <c r="S19" s="24">
        <f t="shared" si="11"/>
        <v>12</v>
      </c>
      <c r="T19" s="24">
        <f t="shared" si="12"/>
        <v>34.5</v>
      </c>
      <c r="U19" s="16"/>
      <c r="V19" s="16"/>
      <c r="W19" s="16"/>
    </row>
    <row r="20" spans="1:23" x14ac:dyDescent="0.2">
      <c r="A20" s="119"/>
      <c r="B20" s="87"/>
      <c r="C20" s="26" t="s">
        <v>339</v>
      </c>
      <c r="D20" s="162">
        <v>0</v>
      </c>
      <c r="E20" s="24"/>
      <c r="F20" s="24"/>
      <c r="G20" s="24"/>
      <c r="H20" s="24">
        <f t="shared" si="7"/>
        <v>0</v>
      </c>
      <c r="I20" s="24"/>
      <c r="J20" s="24"/>
      <c r="K20" s="24">
        <f t="shared" si="8"/>
        <v>0</v>
      </c>
      <c r="L20" s="24"/>
      <c r="M20" s="24"/>
      <c r="N20" s="24"/>
      <c r="O20" s="24">
        <f t="shared" si="9"/>
        <v>0</v>
      </c>
      <c r="P20" s="24">
        <f t="shared" si="10"/>
        <v>0</v>
      </c>
      <c r="Q20" s="24"/>
      <c r="R20" s="24"/>
      <c r="S20" s="24">
        <f t="shared" si="11"/>
        <v>0</v>
      </c>
      <c r="T20" s="24">
        <f t="shared" si="12"/>
        <v>0</v>
      </c>
      <c r="U20" s="16"/>
      <c r="V20" s="16"/>
      <c r="W20" s="16"/>
    </row>
    <row r="21" spans="1:23" x14ac:dyDescent="0.2">
      <c r="A21" s="119"/>
      <c r="B21" s="71" t="s">
        <v>419</v>
      </c>
      <c r="C21" s="26" t="s">
        <v>349</v>
      </c>
      <c r="D21" s="162">
        <v>0</v>
      </c>
      <c r="E21" s="24"/>
      <c r="F21" s="24"/>
      <c r="G21" s="24"/>
      <c r="H21" s="24">
        <f t="shared" si="7"/>
        <v>0</v>
      </c>
      <c r="I21" s="24"/>
      <c r="J21" s="24"/>
      <c r="K21" s="24">
        <f t="shared" si="8"/>
        <v>0</v>
      </c>
      <c r="L21" s="24"/>
      <c r="M21" s="24"/>
      <c r="N21" s="24"/>
      <c r="O21" s="24">
        <f t="shared" si="9"/>
        <v>0</v>
      </c>
      <c r="P21" s="24">
        <f t="shared" si="10"/>
        <v>0</v>
      </c>
      <c r="Q21" s="24"/>
      <c r="R21" s="24"/>
      <c r="S21" s="24">
        <f t="shared" si="11"/>
        <v>0</v>
      </c>
      <c r="T21" s="24">
        <f t="shared" si="12"/>
        <v>0</v>
      </c>
      <c r="U21" s="16"/>
      <c r="V21" s="16"/>
      <c r="W21" s="16"/>
    </row>
    <row r="22" spans="1:23" x14ac:dyDescent="0.2">
      <c r="A22" s="119"/>
      <c r="B22" s="71"/>
      <c r="C22" s="26" t="s">
        <v>341</v>
      </c>
      <c r="D22" s="162">
        <v>0</v>
      </c>
      <c r="E22" s="24"/>
      <c r="F22" s="24"/>
      <c r="G22" s="24"/>
      <c r="H22" s="24">
        <f t="shared" si="7"/>
        <v>0</v>
      </c>
      <c r="I22" s="24"/>
      <c r="J22" s="24"/>
      <c r="K22" s="24">
        <f t="shared" si="8"/>
        <v>0</v>
      </c>
      <c r="L22" s="24"/>
      <c r="M22" s="24"/>
      <c r="N22" s="24"/>
      <c r="O22" s="24">
        <f t="shared" si="9"/>
        <v>0</v>
      </c>
      <c r="P22" s="24">
        <f t="shared" si="10"/>
        <v>0</v>
      </c>
      <c r="Q22" s="24"/>
      <c r="R22" s="24"/>
      <c r="S22" s="24">
        <f t="shared" si="11"/>
        <v>0</v>
      </c>
      <c r="T22" s="24">
        <f t="shared" si="12"/>
        <v>0</v>
      </c>
      <c r="U22" s="16"/>
      <c r="V22" s="16"/>
      <c r="W22" s="16"/>
    </row>
    <row r="23" spans="1:23" x14ac:dyDescent="0.2">
      <c r="A23" s="119"/>
      <c r="B23" s="71"/>
      <c r="C23" s="26" t="s">
        <v>21</v>
      </c>
      <c r="D23" s="162">
        <v>12</v>
      </c>
      <c r="E23" s="24"/>
      <c r="F23" s="24"/>
      <c r="G23" s="24"/>
      <c r="H23" s="24">
        <f t="shared" si="7"/>
        <v>0</v>
      </c>
      <c r="I23" s="24">
        <v>33.380000000000003</v>
      </c>
      <c r="J23" s="24">
        <v>0.2</v>
      </c>
      <c r="K23" s="24">
        <f t="shared" si="8"/>
        <v>33.580000000000005</v>
      </c>
      <c r="L23" s="24">
        <v>0.3</v>
      </c>
      <c r="M23" s="24">
        <v>20.91</v>
      </c>
      <c r="N23" s="24">
        <v>2.1</v>
      </c>
      <c r="O23" s="24">
        <f t="shared" si="9"/>
        <v>23.310000000000002</v>
      </c>
      <c r="P23" s="24">
        <f t="shared" si="10"/>
        <v>56.890000000000008</v>
      </c>
      <c r="Q23" s="24">
        <v>5.45</v>
      </c>
      <c r="R23" s="24"/>
      <c r="S23" s="24">
        <f t="shared" si="11"/>
        <v>5.45</v>
      </c>
      <c r="T23" s="24">
        <f t="shared" si="12"/>
        <v>62.340000000000011</v>
      </c>
      <c r="U23" s="16"/>
      <c r="V23" s="16"/>
      <c r="W23" s="16"/>
    </row>
    <row r="24" spans="1:23" x14ac:dyDescent="0.2">
      <c r="A24" s="119"/>
      <c r="B24" s="71"/>
      <c r="C24" s="26" t="s">
        <v>309</v>
      </c>
      <c r="D24" s="162">
        <v>0</v>
      </c>
      <c r="E24" s="24"/>
      <c r="F24" s="24"/>
      <c r="G24" s="24"/>
      <c r="H24" s="24">
        <f t="shared" si="7"/>
        <v>0</v>
      </c>
      <c r="I24" s="24"/>
      <c r="J24" s="24"/>
      <c r="K24" s="24">
        <f t="shared" si="8"/>
        <v>0</v>
      </c>
      <c r="L24" s="24"/>
      <c r="M24" s="24"/>
      <c r="N24" s="24"/>
      <c r="O24" s="24">
        <f t="shared" si="9"/>
        <v>0</v>
      </c>
      <c r="P24" s="24">
        <f t="shared" si="10"/>
        <v>0</v>
      </c>
      <c r="Q24" s="24"/>
      <c r="R24" s="24"/>
      <c r="S24" s="24">
        <f t="shared" si="11"/>
        <v>0</v>
      </c>
      <c r="T24" s="24">
        <f t="shared" si="12"/>
        <v>0</v>
      </c>
      <c r="U24" s="16"/>
      <c r="V24" s="16"/>
      <c r="W24" s="16"/>
    </row>
    <row r="25" spans="1:23" x14ac:dyDescent="0.2">
      <c r="A25" s="119"/>
      <c r="B25" s="87"/>
      <c r="C25" s="26" t="s">
        <v>266</v>
      </c>
      <c r="D25" s="162">
        <v>0</v>
      </c>
      <c r="E25" s="24"/>
      <c r="F25" s="24"/>
      <c r="G25" s="24"/>
      <c r="H25" s="24">
        <f t="shared" si="7"/>
        <v>0</v>
      </c>
      <c r="I25" s="24"/>
      <c r="J25" s="24"/>
      <c r="K25" s="24">
        <f t="shared" si="8"/>
        <v>0</v>
      </c>
      <c r="L25" s="24"/>
      <c r="M25" s="24"/>
      <c r="N25" s="24"/>
      <c r="O25" s="24">
        <f t="shared" si="9"/>
        <v>0</v>
      </c>
      <c r="P25" s="24">
        <f t="shared" si="10"/>
        <v>0</v>
      </c>
      <c r="Q25" s="24"/>
      <c r="R25" s="24"/>
      <c r="S25" s="24">
        <f t="shared" si="11"/>
        <v>0</v>
      </c>
      <c r="T25" s="24">
        <f t="shared" si="12"/>
        <v>0</v>
      </c>
      <c r="U25" s="16"/>
      <c r="V25" s="16"/>
      <c r="W25" s="16"/>
    </row>
    <row r="26" spans="1:23" x14ac:dyDescent="0.2">
      <c r="A26" s="119"/>
      <c r="B26" s="71" t="s">
        <v>420</v>
      </c>
      <c r="C26" s="26" t="s">
        <v>300</v>
      </c>
      <c r="D26" s="162">
        <v>0</v>
      </c>
      <c r="E26" s="24"/>
      <c r="F26" s="24"/>
      <c r="G26" s="24"/>
      <c r="H26" s="24">
        <f t="shared" si="7"/>
        <v>0</v>
      </c>
      <c r="I26" s="24"/>
      <c r="J26" s="24"/>
      <c r="K26" s="24">
        <f t="shared" si="8"/>
        <v>0</v>
      </c>
      <c r="L26" s="24"/>
      <c r="M26" s="24"/>
      <c r="N26" s="24"/>
      <c r="O26" s="24">
        <f t="shared" si="9"/>
        <v>0</v>
      </c>
      <c r="P26" s="24">
        <f t="shared" si="10"/>
        <v>0</v>
      </c>
      <c r="Q26" s="24"/>
      <c r="R26" s="24"/>
      <c r="S26" s="24">
        <f t="shared" si="11"/>
        <v>0</v>
      </c>
      <c r="T26" s="24">
        <f t="shared" si="12"/>
        <v>0</v>
      </c>
      <c r="U26" s="16"/>
      <c r="V26" s="16"/>
      <c r="W26" s="16"/>
    </row>
    <row r="27" spans="1:23" x14ac:dyDescent="0.2">
      <c r="A27" s="119"/>
      <c r="B27" s="71"/>
      <c r="C27" s="26" t="s">
        <v>18</v>
      </c>
      <c r="D27" s="162">
        <v>8</v>
      </c>
      <c r="E27" s="24"/>
      <c r="F27" s="24"/>
      <c r="G27" s="24"/>
      <c r="H27" s="24">
        <f t="shared" si="7"/>
        <v>0</v>
      </c>
      <c r="I27" s="24">
        <v>2</v>
      </c>
      <c r="J27" s="24"/>
      <c r="K27" s="24">
        <f t="shared" si="8"/>
        <v>2</v>
      </c>
      <c r="L27" s="24"/>
      <c r="M27" s="24">
        <v>1.94</v>
      </c>
      <c r="N27" s="24">
        <v>5.38</v>
      </c>
      <c r="O27" s="24">
        <f t="shared" si="9"/>
        <v>7.32</v>
      </c>
      <c r="P27" s="24">
        <f t="shared" si="10"/>
        <v>9.32</v>
      </c>
      <c r="Q27" s="24">
        <v>1.5</v>
      </c>
      <c r="R27" s="24"/>
      <c r="S27" s="24">
        <f t="shared" si="11"/>
        <v>1.5</v>
      </c>
      <c r="T27" s="24">
        <f t="shared" si="12"/>
        <v>10.82</v>
      </c>
      <c r="U27" s="16"/>
      <c r="V27" s="16"/>
      <c r="W27" s="16"/>
    </row>
    <row r="28" spans="1:23" x14ac:dyDescent="0.2">
      <c r="A28" s="119"/>
      <c r="B28" s="71"/>
      <c r="C28" s="26" t="s">
        <v>20</v>
      </c>
      <c r="D28" s="162">
        <v>8</v>
      </c>
      <c r="E28" s="24"/>
      <c r="F28" s="24"/>
      <c r="G28" s="24"/>
      <c r="H28" s="24">
        <f t="shared" si="7"/>
        <v>0</v>
      </c>
      <c r="I28" s="24">
        <v>0.03</v>
      </c>
      <c r="J28" s="24">
        <v>0.1</v>
      </c>
      <c r="K28" s="24">
        <f t="shared" si="8"/>
        <v>0.13</v>
      </c>
      <c r="L28" s="24">
        <v>1.9</v>
      </c>
      <c r="M28" s="24">
        <v>5.59</v>
      </c>
      <c r="N28" s="24">
        <v>4.6900000000000004</v>
      </c>
      <c r="O28" s="24">
        <f t="shared" si="9"/>
        <v>12.180000000000001</v>
      </c>
      <c r="P28" s="24">
        <f t="shared" si="10"/>
        <v>12.310000000000002</v>
      </c>
      <c r="Q28" s="24"/>
      <c r="R28" s="24"/>
      <c r="S28" s="24">
        <f t="shared" si="11"/>
        <v>0</v>
      </c>
      <c r="T28" s="24">
        <f t="shared" si="12"/>
        <v>12.310000000000002</v>
      </c>
      <c r="U28" s="16"/>
      <c r="V28" s="16"/>
      <c r="W28" s="16"/>
    </row>
    <row r="29" spans="1:23" x14ac:dyDescent="0.2">
      <c r="A29" s="119"/>
      <c r="B29" s="71"/>
      <c r="C29" s="163" t="s">
        <v>342</v>
      </c>
      <c r="D29" s="64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16"/>
      <c r="V29" s="16"/>
      <c r="W29" s="16"/>
    </row>
    <row r="30" spans="1:23" x14ac:dyDescent="0.2">
      <c r="A30" s="119"/>
      <c r="B30" s="71"/>
      <c r="C30" s="165" t="s">
        <v>267</v>
      </c>
      <c r="D30" s="160">
        <v>7</v>
      </c>
      <c r="E30" s="25"/>
      <c r="F30" s="25"/>
      <c r="G30" s="25"/>
      <c r="H30" s="25">
        <f t="shared" si="7"/>
        <v>0</v>
      </c>
      <c r="I30" s="25">
        <v>12.16</v>
      </c>
      <c r="J30" s="25"/>
      <c r="K30" s="25">
        <f t="shared" si="8"/>
        <v>12.16</v>
      </c>
      <c r="L30" s="25"/>
      <c r="M30" s="25"/>
      <c r="N30" s="25">
        <v>1.17</v>
      </c>
      <c r="O30" s="25">
        <f t="shared" ref="O30:O36" si="13">+N30+M30+L30</f>
        <v>1.17</v>
      </c>
      <c r="P30" s="25">
        <f t="shared" ref="P30:P36" si="14">+O30+K30</f>
        <v>13.33</v>
      </c>
      <c r="Q30" s="25"/>
      <c r="R30" s="25"/>
      <c r="S30" s="25">
        <f t="shared" ref="S30:S36" si="15">+R30+Q30</f>
        <v>0</v>
      </c>
      <c r="T30" s="25">
        <f t="shared" ref="T30:T36" si="16">+S30+P30</f>
        <v>13.33</v>
      </c>
      <c r="U30" s="16"/>
      <c r="V30" s="16"/>
      <c r="W30" s="16"/>
    </row>
    <row r="31" spans="1:23" s="5" customFormat="1" ht="15" x14ac:dyDescent="0.25">
      <c r="A31" s="230" t="s">
        <v>0</v>
      </c>
      <c r="B31" s="231"/>
      <c r="C31" s="232" t="s">
        <v>0</v>
      </c>
      <c r="D31" s="53">
        <f>SUM(D15:D30)</f>
        <v>43</v>
      </c>
      <c r="E31" s="54">
        <f>SUM(E15:E30)</f>
        <v>0</v>
      </c>
      <c r="F31" s="54">
        <f>SUM(F15:F30)</f>
        <v>0</v>
      </c>
      <c r="G31" s="54">
        <f>SUM(G15:G30)</f>
        <v>0</v>
      </c>
      <c r="H31" s="54">
        <f t="shared" si="7"/>
        <v>0</v>
      </c>
      <c r="I31" s="54">
        <f>SUM(I15:I30)</f>
        <v>53.570000000000007</v>
      </c>
      <c r="J31" s="54">
        <f>SUM(J15:J30)</f>
        <v>0.30000000000000004</v>
      </c>
      <c r="K31" s="54">
        <f t="shared" si="8"/>
        <v>53.870000000000005</v>
      </c>
      <c r="L31" s="54">
        <f>SUM(L15:L30)</f>
        <v>9.6999999999999993</v>
      </c>
      <c r="M31" s="54">
        <f>SUM(M15:M30)</f>
        <v>43.039999999999992</v>
      </c>
      <c r="N31" s="54">
        <f>SUM(N15:N30)</f>
        <v>14.340000000000002</v>
      </c>
      <c r="O31" s="54">
        <f t="shared" si="13"/>
        <v>67.08</v>
      </c>
      <c r="P31" s="54">
        <f t="shared" si="14"/>
        <v>120.95</v>
      </c>
      <c r="Q31" s="54">
        <f>SUM(Q15:Q30)</f>
        <v>21.95</v>
      </c>
      <c r="R31" s="54">
        <f>SUM(R15:R30)</f>
        <v>1</v>
      </c>
      <c r="S31" s="54">
        <f t="shared" si="15"/>
        <v>22.95</v>
      </c>
      <c r="T31" s="55">
        <f t="shared" si="16"/>
        <v>143.9</v>
      </c>
      <c r="U31" s="16"/>
      <c r="V31" s="16"/>
      <c r="W31" s="16"/>
    </row>
    <row r="32" spans="1:23" x14ac:dyDescent="0.2">
      <c r="A32" s="172" t="s">
        <v>3</v>
      </c>
      <c r="B32" s="70" t="s">
        <v>38</v>
      </c>
      <c r="C32" s="161" t="s">
        <v>24</v>
      </c>
      <c r="D32" s="153">
        <v>5</v>
      </c>
      <c r="E32" s="154"/>
      <c r="F32" s="154"/>
      <c r="G32" s="154"/>
      <c r="H32" s="154">
        <f t="shared" si="7"/>
        <v>0</v>
      </c>
      <c r="I32" s="154">
        <v>1</v>
      </c>
      <c r="J32" s="154"/>
      <c r="K32" s="154">
        <f t="shared" si="8"/>
        <v>1</v>
      </c>
      <c r="L32" s="154">
        <v>6</v>
      </c>
      <c r="M32" s="154">
        <v>13.5</v>
      </c>
      <c r="N32" s="154">
        <v>2.5</v>
      </c>
      <c r="O32" s="154">
        <f t="shared" si="13"/>
        <v>22</v>
      </c>
      <c r="P32" s="154">
        <f t="shared" si="14"/>
        <v>23</v>
      </c>
      <c r="Q32" s="154"/>
      <c r="R32" s="154"/>
      <c r="S32" s="154">
        <f t="shared" si="15"/>
        <v>0</v>
      </c>
      <c r="T32" s="154">
        <f t="shared" si="16"/>
        <v>23</v>
      </c>
      <c r="U32" s="16"/>
      <c r="V32" s="16"/>
      <c r="W32" s="16"/>
    </row>
    <row r="33" spans="1:23" x14ac:dyDescent="0.2">
      <c r="A33" s="119"/>
      <c r="B33" s="71"/>
      <c r="C33" s="26" t="s">
        <v>33</v>
      </c>
      <c r="D33" s="162">
        <v>51</v>
      </c>
      <c r="E33" s="24"/>
      <c r="F33" s="24"/>
      <c r="G33" s="24"/>
      <c r="H33" s="24">
        <f t="shared" si="7"/>
        <v>0</v>
      </c>
      <c r="I33" s="24">
        <v>4.0999999999999996</v>
      </c>
      <c r="J33" s="24">
        <v>0.01</v>
      </c>
      <c r="K33" s="24">
        <f t="shared" si="8"/>
        <v>4.1099999999999994</v>
      </c>
      <c r="L33" s="24">
        <v>20.05</v>
      </c>
      <c r="M33" s="24">
        <v>111.63</v>
      </c>
      <c r="N33" s="24">
        <v>52.6</v>
      </c>
      <c r="O33" s="24">
        <f t="shared" si="13"/>
        <v>184.28</v>
      </c>
      <c r="P33" s="24">
        <f t="shared" si="14"/>
        <v>188.39</v>
      </c>
      <c r="Q33" s="24"/>
      <c r="R33" s="24"/>
      <c r="S33" s="24">
        <f t="shared" si="15"/>
        <v>0</v>
      </c>
      <c r="T33" s="24">
        <f t="shared" si="16"/>
        <v>188.39</v>
      </c>
      <c r="U33" s="16"/>
      <c r="V33" s="16"/>
      <c r="W33" s="16"/>
    </row>
    <row r="34" spans="1:23" x14ac:dyDescent="0.2">
      <c r="A34" s="119"/>
      <c r="B34" s="71"/>
      <c r="C34" s="26" t="s">
        <v>37</v>
      </c>
      <c r="D34" s="162">
        <v>10</v>
      </c>
      <c r="E34" s="24"/>
      <c r="F34" s="24"/>
      <c r="G34" s="24"/>
      <c r="H34" s="24">
        <f t="shared" si="7"/>
        <v>0</v>
      </c>
      <c r="I34" s="24">
        <v>2.6</v>
      </c>
      <c r="J34" s="24"/>
      <c r="K34" s="24">
        <f t="shared" si="8"/>
        <v>2.6</v>
      </c>
      <c r="L34" s="24"/>
      <c r="M34" s="24">
        <v>3.14</v>
      </c>
      <c r="N34" s="24">
        <v>3.99</v>
      </c>
      <c r="O34" s="24">
        <f t="shared" si="13"/>
        <v>7.1300000000000008</v>
      </c>
      <c r="P34" s="24">
        <f t="shared" si="14"/>
        <v>9.73</v>
      </c>
      <c r="Q34" s="24"/>
      <c r="R34" s="24"/>
      <c r="S34" s="24">
        <f t="shared" si="15"/>
        <v>0</v>
      </c>
      <c r="T34" s="24">
        <f t="shared" si="16"/>
        <v>9.73</v>
      </c>
      <c r="U34" s="16"/>
      <c r="V34" s="16"/>
      <c r="W34" s="16"/>
    </row>
    <row r="35" spans="1:23" x14ac:dyDescent="0.2">
      <c r="A35" s="119"/>
      <c r="B35" s="71"/>
      <c r="C35" s="26" t="s">
        <v>38</v>
      </c>
      <c r="D35" s="162">
        <v>2</v>
      </c>
      <c r="E35" s="24"/>
      <c r="F35" s="24"/>
      <c r="G35" s="24"/>
      <c r="H35" s="24">
        <f t="shared" si="7"/>
        <v>0</v>
      </c>
      <c r="I35" s="24"/>
      <c r="J35" s="24"/>
      <c r="K35" s="24">
        <f t="shared" si="8"/>
        <v>0</v>
      </c>
      <c r="L35" s="24"/>
      <c r="M35" s="24">
        <v>0.6</v>
      </c>
      <c r="N35" s="24">
        <v>0.8</v>
      </c>
      <c r="O35" s="24">
        <f t="shared" si="13"/>
        <v>1.4</v>
      </c>
      <c r="P35" s="24">
        <f t="shared" si="14"/>
        <v>1.4</v>
      </c>
      <c r="Q35" s="24"/>
      <c r="R35" s="24"/>
      <c r="S35" s="24">
        <f t="shared" si="15"/>
        <v>0</v>
      </c>
      <c r="T35" s="24">
        <f t="shared" si="16"/>
        <v>1.4</v>
      </c>
      <c r="U35" s="16"/>
      <c r="V35" s="16"/>
      <c r="W35" s="16"/>
    </row>
    <row r="36" spans="1:23" x14ac:dyDescent="0.2">
      <c r="A36" s="119"/>
      <c r="B36" s="87"/>
      <c r="C36" s="26" t="s">
        <v>49</v>
      </c>
      <c r="D36" s="162">
        <v>5</v>
      </c>
      <c r="E36" s="24"/>
      <c r="F36" s="24"/>
      <c r="G36" s="24"/>
      <c r="H36" s="24">
        <f t="shared" si="7"/>
        <v>0</v>
      </c>
      <c r="I36" s="24">
        <v>0.5</v>
      </c>
      <c r="J36" s="24"/>
      <c r="K36" s="24">
        <f t="shared" si="8"/>
        <v>0.5</v>
      </c>
      <c r="L36" s="24">
        <v>5</v>
      </c>
      <c r="M36" s="24">
        <v>11.8</v>
      </c>
      <c r="N36" s="24">
        <v>11.2</v>
      </c>
      <c r="O36" s="24">
        <f t="shared" si="13"/>
        <v>28</v>
      </c>
      <c r="P36" s="24">
        <f t="shared" si="14"/>
        <v>28.5</v>
      </c>
      <c r="Q36" s="24"/>
      <c r="R36" s="24"/>
      <c r="S36" s="24">
        <f t="shared" si="15"/>
        <v>0</v>
      </c>
      <c r="T36" s="24">
        <f t="shared" si="16"/>
        <v>28.5</v>
      </c>
      <c r="U36" s="16"/>
      <c r="V36" s="16"/>
      <c r="W36" s="16"/>
    </row>
    <row r="37" spans="1:23" x14ac:dyDescent="0.2">
      <c r="A37" s="119"/>
      <c r="B37" s="71" t="s">
        <v>310</v>
      </c>
      <c r="C37" s="26" t="s">
        <v>409</v>
      </c>
      <c r="D37" s="162">
        <v>0</v>
      </c>
      <c r="E37" s="24"/>
      <c r="F37" s="24"/>
      <c r="G37" s="24"/>
      <c r="H37" s="24">
        <f t="shared" si="7"/>
        <v>0</v>
      </c>
      <c r="I37" s="24"/>
      <c r="J37" s="24"/>
      <c r="K37" s="24">
        <f t="shared" si="8"/>
        <v>0</v>
      </c>
      <c r="L37" s="24"/>
      <c r="M37" s="24"/>
      <c r="N37" s="24"/>
      <c r="O37" s="24">
        <f t="shared" ref="O37:O63" si="17">+N37+M37+L37</f>
        <v>0</v>
      </c>
      <c r="P37" s="24">
        <f t="shared" ref="P37:P63" si="18">+O37+K37</f>
        <v>0</v>
      </c>
      <c r="Q37" s="24"/>
      <c r="R37" s="24"/>
      <c r="S37" s="24">
        <f t="shared" ref="S37:S64" si="19">+R37+Q37</f>
        <v>0</v>
      </c>
      <c r="T37" s="24">
        <f t="shared" ref="T37:T64" si="20">+S37+P37</f>
        <v>0</v>
      </c>
      <c r="U37" s="16"/>
      <c r="V37" s="16"/>
      <c r="W37" s="16"/>
    </row>
    <row r="38" spans="1:23" x14ac:dyDescent="0.2">
      <c r="A38" s="119"/>
      <c r="B38" s="71"/>
      <c r="C38" s="26" t="s">
        <v>310</v>
      </c>
      <c r="D38" s="162">
        <v>1</v>
      </c>
      <c r="E38" s="24"/>
      <c r="F38" s="24"/>
      <c r="G38" s="24"/>
      <c r="H38" s="24">
        <f t="shared" si="7"/>
        <v>0</v>
      </c>
      <c r="I38" s="24">
        <v>1</v>
      </c>
      <c r="J38" s="24"/>
      <c r="K38" s="24">
        <f t="shared" si="8"/>
        <v>1</v>
      </c>
      <c r="L38" s="24"/>
      <c r="M38" s="24"/>
      <c r="N38" s="24">
        <v>1</v>
      </c>
      <c r="O38" s="24">
        <f t="shared" si="17"/>
        <v>1</v>
      </c>
      <c r="P38" s="24">
        <f t="shared" si="18"/>
        <v>2</v>
      </c>
      <c r="Q38" s="24"/>
      <c r="R38" s="24"/>
      <c r="S38" s="24">
        <f t="shared" si="19"/>
        <v>0</v>
      </c>
      <c r="T38" s="24">
        <f t="shared" si="20"/>
        <v>2</v>
      </c>
      <c r="U38" s="16"/>
      <c r="V38" s="16"/>
      <c r="W38" s="16"/>
    </row>
    <row r="39" spans="1:23" x14ac:dyDescent="0.2">
      <c r="A39" s="119"/>
      <c r="B39" s="71"/>
      <c r="C39" s="26" t="s">
        <v>43</v>
      </c>
      <c r="D39" s="162">
        <v>0</v>
      </c>
      <c r="E39" s="24"/>
      <c r="F39" s="24"/>
      <c r="G39" s="24"/>
      <c r="H39" s="24">
        <f t="shared" si="7"/>
        <v>0</v>
      </c>
      <c r="I39" s="24"/>
      <c r="J39" s="24"/>
      <c r="K39" s="24">
        <f t="shared" si="8"/>
        <v>0</v>
      </c>
      <c r="L39" s="24"/>
      <c r="M39" s="24"/>
      <c r="N39" s="24"/>
      <c r="O39" s="24">
        <f t="shared" si="17"/>
        <v>0</v>
      </c>
      <c r="P39" s="24">
        <f t="shared" si="18"/>
        <v>0</v>
      </c>
      <c r="Q39" s="24"/>
      <c r="R39" s="24"/>
      <c r="S39" s="24">
        <f t="shared" si="19"/>
        <v>0</v>
      </c>
      <c r="T39" s="24">
        <f t="shared" si="20"/>
        <v>0</v>
      </c>
      <c r="U39" s="16"/>
      <c r="V39" s="16"/>
      <c r="W39" s="16"/>
    </row>
    <row r="40" spans="1:23" x14ac:dyDescent="0.2">
      <c r="A40" s="119"/>
      <c r="B40" s="87"/>
      <c r="C40" s="26" t="s">
        <v>350</v>
      </c>
      <c r="D40" s="162">
        <v>0</v>
      </c>
      <c r="E40" s="24"/>
      <c r="F40" s="24"/>
      <c r="G40" s="24"/>
      <c r="H40" s="24">
        <f t="shared" si="7"/>
        <v>0</v>
      </c>
      <c r="I40" s="24"/>
      <c r="J40" s="24"/>
      <c r="K40" s="24">
        <f t="shared" si="8"/>
        <v>0</v>
      </c>
      <c r="L40" s="24"/>
      <c r="M40" s="24"/>
      <c r="N40" s="24"/>
      <c r="O40" s="24">
        <f t="shared" si="17"/>
        <v>0</v>
      </c>
      <c r="P40" s="24">
        <f t="shared" si="18"/>
        <v>0</v>
      </c>
      <c r="Q40" s="24"/>
      <c r="R40" s="24"/>
      <c r="S40" s="24">
        <f t="shared" si="19"/>
        <v>0</v>
      </c>
      <c r="T40" s="24">
        <f t="shared" si="20"/>
        <v>0</v>
      </c>
      <c r="U40" s="16"/>
      <c r="V40" s="16"/>
      <c r="W40" s="16"/>
    </row>
    <row r="41" spans="1:23" x14ac:dyDescent="0.2">
      <c r="A41" s="119"/>
      <c r="B41" s="71" t="s">
        <v>292</v>
      </c>
      <c r="C41" s="26" t="s">
        <v>317</v>
      </c>
      <c r="D41" s="162">
        <v>0</v>
      </c>
      <c r="E41" s="24"/>
      <c r="F41" s="24"/>
      <c r="G41" s="24"/>
      <c r="H41" s="24">
        <f t="shared" si="7"/>
        <v>0</v>
      </c>
      <c r="I41" s="24"/>
      <c r="J41" s="24"/>
      <c r="K41" s="24">
        <f t="shared" si="8"/>
        <v>0</v>
      </c>
      <c r="L41" s="24"/>
      <c r="M41" s="24"/>
      <c r="N41" s="24"/>
      <c r="O41" s="24">
        <f t="shared" si="17"/>
        <v>0</v>
      </c>
      <c r="P41" s="24">
        <f t="shared" si="18"/>
        <v>0</v>
      </c>
      <c r="Q41" s="24"/>
      <c r="R41" s="24"/>
      <c r="S41" s="24">
        <f t="shared" si="19"/>
        <v>0</v>
      </c>
      <c r="T41" s="24">
        <f t="shared" si="20"/>
        <v>0</v>
      </c>
      <c r="U41" s="16"/>
      <c r="V41" s="16"/>
      <c r="W41" s="16"/>
    </row>
    <row r="42" spans="1:23" x14ac:dyDescent="0.2">
      <c r="A42" s="119"/>
      <c r="B42" s="71"/>
      <c r="C42" s="26" t="s">
        <v>269</v>
      </c>
      <c r="D42" s="162">
        <v>1</v>
      </c>
      <c r="E42" s="24"/>
      <c r="F42" s="24"/>
      <c r="G42" s="24"/>
      <c r="H42" s="24">
        <f t="shared" si="7"/>
        <v>0</v>
      </c>
      <c r="I42" s="24"/>
      <c r="J42" s="24"/>
      <c r="K42" s="24">
        <f t="shared" si="8"/>
        <v>0</v>
      </c>
      <c r="L42" s="24"/>
      <c r="M42" s="24">
        <v>1</v>
      </c>
      <c r="N42" s="24">
        <v>2</v>
      </c>
      <c r="O42" s="24">
        <f t="shared" si="17"/>
        <v>3</v>
      </c>
      <c r="P42" s="24">
        <f t="shared" si="18"/>
        <v>3</v>
      </c>
      <c r="Q42" s="24"/>
      <c r="R42" s="24"/>
      <c r="S42" s="24">
        <f t="shared" si="19"/>
        <v>0</v>
      </c>
      <c r="T42" s="24">
        <f t="shared" si="20"/>
        <v>3</v>
      </c>
      <c r="U42" s="16"/>
      <c r="V42" s="16"/>
      <c r="W42" s="16"/>
    </row>
    <row r="43" spans="1:23" x14ac:dyDescent="0.2">
      <c r="A43" s="119"/>
      <c r="B43" s="71"/>
      <c r="C43" s="26" t="s">
        <v>270</v>
      </c>
      <c r="D43" s="162">
        <v>0</v>
      </c>
      <c r="E43" s="24"/>
      <c r="F43" s="24"/>
      <c r="G43" s="24"/>
      <c r="H43" s="24">
        <f t="shared" si="7"/>
        <v>0</v>
      </c>
      <c r="I43" s="24"/>
      <c r="J43" s="24"/>
      <c r="K43" s="24">
        <f t="shared" si="8"/>
        <v>0</v>
      </c>
      <c r="L43" s="24"/>
      <c r="M43" s="24"/>
      <c r="N43" s="24"/>
      <c r="O43" s="24">
        <f t="shared" si="17"/>
        <v>0</v>
      </c>
      <c r="P43" s="24">
        <f t="shared" si="18"/>
        <v>0</v>
      </c>
      <c r="Q43" s="24"/>
      <c r="R43" s="24"/>
      <c r="S43" s="24">
        <f t="shared" si="19"/>
        <v>0</v>
      </c>
      <c r="T43" s="24">
        <f t="shared" si="20"/>
        <v>0</v>
      </c>
      <c r="U43" s="16"/>
      <c r="V43" s="16"/>
      <c r="W43" s="16"/>
    </row>
    <row r="44" spans="1:23" x14ac:dyDescent="0.2">
      <c r="A44" s="119"/>
      <c r="B44" s="71"/>
      <c r="C44" s="26" t="s">
        <v>271</v>
      </c>
      <c r="D44" s="162">
        <v>0</v>
      </c>
      <c r="E44" s="24"/>
      <c r="F44" s="24"/>
      <c r="G44" s="24"/>
      <c r="H44" s="24">
        <f t="shared" si="7"/>
        <v>0</v>
      </c>
      <c r="I44" s="24"/>
      <c r="J44" s="24"/>
      <c r="K44" s="24">
        <f t="shared" si="8"/>
        <v>0</v>
      </c>
      <c r="L44" s="24"/>
      <c r="M44" s="24"/>
      <c r="N44" s="24"/>
      <c r="O44" s="24">
        <f t="shared" si="17"/>
        <v>0</v>
      </c>
      <c r="P44" s="24">
        <f t="shared" si="18"/>
        <v>0</v>
      </c>
      <c r="Q44" s="24"/>
      <c r="R44" s="24"/>
      <c r="S44" s="24">
        <f t="shared" si="19"/>
        <v>0</v>
      </c>
      <c r="T44" s="24">
        <f t="shared" si="20"/>
        <v>0</v>
      </c>
      <c r="U44" s="16"/>
      <c r="V44" s="16"/>
      <c r="W44" s="16"/>
    </row>
    <row r="45" spans="1:23" x14ac:dyDescent="0.2">
      <c r="A45" s="119"/>
      <c r="B45" s="71"/>
      <c r="C45" s="26" t="s">
        <v>292</v>
      </c>
      <c r="D45" s="162">
        <v>0</v>
      </c>
      <c r="E45" s="24"/>
      <c r="F45" s="24"/>
      <c r="G45" s="24"/>
      <c r="H45" s="24">
        <f t="shared" si="7"/>
        <v>0</v>
      </c>
      <c r="I45" s="24"/>
      <c r="J45" s="24"/>
      <c r="K45" s="24">
        <f t="shared" si="8"/>
        <v>0</v>
      </c>
      <c r="L45" s="24"/>
      <c r="M45" s="24"/>
      <c r="N45" s="24"/>
      <c r="O45" s="24">
        <f t="shared" si="17"/>
        <v>0</v>
      </c>
      <c r="P45" s="24">
        <f t="shared" si="18"/>
        <v>0</v>
      </c>
      <c r="Q45" s="24"/>
      <c r="R45" s="24"/>
      <c r="S45" s="24">
        <f t="shared" si="19"/>
        <v>0</v>
      </c>
      <c r="T45" s="24">
        <f t="shared" si="20"/>
        <v>0</v>
      </c>
      <c r="U45" s="16"/>
      <c r="V45" s="16"/>
      <c r="W45" s="16"/>
    </row>
    <row r="46" spans="1:23" x14ac:dyDescent="0.2">
      <c r="A46" s="119"/>
      <c r="B46" s="87"/>
      <c r="C46" s="26" t="s">
        <v>422</v>
      </c>
      <c r="D46" s="162">
        <v>0</v>
      </c>
      <c r="E46" s="24"/>
      <c r="F46" s="24"/>
      <c r="G46" s="24"/>
      <c r="H46" s="24">
        <f t="shared" si="7"/>
        <v>0</v>
      </c>
      <c r="I46" s="24"/>
      <c r="J46" s="24"/>
      <c r="K46" s="24">
        <f t="shared" si="8"/>
        <v>0</v>
      </c>
      <c r="L46" s="24"/>
      <c r="M46" s="24"/>
      <c r="N46" s="24"/>
      <c r="O46" s="24">
        <f t="shared" si="17"/>
        <v>0</v>
      </c>
      <c r="P46" s="24">
        <f t="shared" si="18"/>
        <v>0</v>
      </c>
      <c r="Q46" s="24"/>
      <c r="R46" s="24"/>
      <c r="S46" s="24">
        <f t="shared" si="19"/>
        <v>0</v>
      </c>
      <c r="T46" s="24">
        <f t="shared" si="20"/>
        <v>0</v>
      </c>
      <c r="U46" s="16"/>
      <c r="V46" s="16"/>
      <c r="W46" s="16"/>
    </row>
    <row r="47" spans="1:23" x14ac:dyDescent="0.2">
      <c r="A47" s="119"/>
      <c r="B47" s="71" t="s">
        <v>41</v>
      </c>
      <c r="C47" s="26" t="s">
        <v>31</v>
      </c>
      <c r="D47" s="162">
        <v>4</v>
      </c>
      <c r="E47" s="24"/>
      <c r="F47" s="24"/>
      <c r="G47" s="24"/>
      <c r="H47" s="24">
        <f t="shared" si="7"/>
        <v>0</v>
      </c>
      <c r="I47" s="24">
        <v>2.4</v>
      </c>
      <c r="J47" s="24"/>
      <c r="K47" s="24">
        <f t="shared" si="8"/>
        <v>2.4</v>
      </c>
      <c r="L47" s="24">
        <v>0.5</v>
      </c>
      <c r="M47" s="24">
        <v>1.3</v>
      </c>
      <c r="N47" s="24">
        <v>2.2999999999999998</v>
      </c>
      <c r="O47" s="24">
        <f t="shared" si="17"/>
        <v>4.0999999999999996</v>
      </c>
      <c r="P47" s="24">
        <f t="shared" si="18"/>
        <v>6.5</v>
      </c>
      <c r="Q47" s="24"/>
      <c r="R47" s="24">
        <v>2.5</v>
      </c>
      <c r="S47" s="24">
        <f t="shared" si="19"/>
        <v>2.5</v>
      </c>
      <c r="T47" s="24">
        <f t="shared" si="20"/>
        <v>9</v>
      </c>
      <c r="U47" s="16"/>
      <c r="V47" s="16"/>
      <c r="W47" s="16"/>
    </row>
    <row r="48" spans="1:23" x14ac:dyDescent="0.2">
      <c r="A48" s="119"/>
      <c r="B48" s="71"/>
      <c r="C48" s="26" t="s">
        <v>25</v>
      </c>
      <c r="D48" s="162">
        <v>2</v>
      </c>
      <c r="E48" s="24"/>
      <c r="F48" s="24"/>
      <c r="G48" s="24"/>
      <c r="H48" s="24">
        <f t="shared" si="7"/>
        <v>0</v>
      </c>
      <c r="I48" s="24"/>
      <c r="J48" s="24"/>
      <c r="K48" s="24">
        <f t="shared" si="8"/>
        <v>0</v>
      </c>
      <c r="L48" s="24">
        <v>0.03</v>
      </c>
      <c r="M48" s="24">
        <v>1</v>
      </c>
      <c r="N48" s="24">
        <v>2.12</v>
      </c>
      <c r="O48" s="24">
        <f t="shared" si="17"/>
        <v>3.15</v>
      </c>
      <c r="P48" s="24">
        <f t="shared" si="18"/>
        <v>3.15</v>
      </c>
      <c r="Q48" s="24"/>
      <c r="R48" s="24"/>
      <c r="S48" s="24">
        <f t="shared" si="19"/>
        <v>0</v>
      </c>
      <c r="T48" s="24">
        <f t="shared" si="20"/>
        <v>3.15</v>
      </c>
      <c r="U48" s="16"/>
      <c r="V48" s="16"/>
      <c r="W48" s="16"/>
    </row>
    <row r="49" spans="1:23" x14ac:dyDescent="0.2">
      <c r="A49" s="119"/>
      <c r="B49" s="71"/>
      <c r="C49" s="26" t="s">
        <v>32</v>
      </c>
      <c r="D49" s="162">
        <v>1</v>
      </c>
      <c r="E49" s="24"/>
      <c r="F49" s="24"/>
      <c r="G49" s="24"/>
      <c r="H49" s="24">
        <f t="shared" si="7"/>
        <v>0</v>
      </c>
      <c r="I49" s="24"/>
      <c r="J49" s="24"/>
      <c r="K49" s="24">
        <f t="shared" si="8"/>
        <v>0</v>
      </c>
      <c r="L49" s="24"/>
      <c r="M49" s="24">
        <v>0.2</v>
      </c>
      <c r="N49" s="24">
        <v>0.8</v>
      </c>
      <c r="O49" s="24">
        <f t="shared" si="17"/>
        <v>1</v>
      </c>
      <c r="P49" s="24">
        <f t="shared" si="18"/>
        <v>1</v>
      </c>
      <c r="Q49" s="24"/>
      <c r="R49" s="24"/>
      <c r="S49" s="24">
        <f t="shared" si="19"/>
        <v>0</v>
      </c>
      <c r="T49" s="24">
        <f t="shared" si="20"/>
        <v>1</v>
      </c>
      <c r="U49" s="16"/>
      <c r="V49" s="16"/>
      <c r="W49" s="16"/>
    </row>
    <row r="50" spans="1:23" x14ac:dyDescent="0.2">
      <c r="A50" s="119"/>
      <c r="B50" s="71"/>
      <c r="C50" s="26" t="s">
        <v>34</v>
      </c>
      <c r="D50" s="162">
        <v>17</v>
      </c>
      <c r="E50" s="24"/>
      <c r="F50" s="24"/>
      <c r="G50" s="24"/>
      <c r="H50" s="24">
        <f t="shared" si="7"/>
        <v>0</v>
      </c>
      <c r="I50" s="24">
        <v>4.46</v>
      </c>
      <c r="J50" s="24"/>
      <c r="K50" s="24">
        <f t="shared" si="8"/>
        <v>4.46</v>
      </c>
      <c r="L50" s="24"/>
      <c r="M50" s="24">
        <v>4.41</v>
      </c>
      <c r="N50" s="24">
        <v>8.0500000000000007</v>
      </c>
      <c r="O50" s="24">
        <f t="shared" si="17"/>
        <v>12.46</v>
      </c>
      <c r="P50" s="24">
        <f t="shared" si="18"/>
        <v>16.920000000000002</v>
      </c>
      <c r="Q50" s="24"/>
      <c r="R50" s="24"/>
      <c r="S50" s="24">
        <f t="shared" si="19"/>
        <v>0</v>
      </c>
      <c r="T50" s="24">
        <f t="shared" si="20"/>
        <v>16.920000000000002</v>
      </c>
      <c r="U50" s="16"/>
      <c r="V50" s="16"/>
      <c r="W50" s="16"/>
    </row>
    <row r="51" spans="1:23" x14ac:dyDescent="0.2">
      <c r="A51" s="119"/>
      <c r="B51" s="71"/>
      <c r="C51" s="26" t="s">
        <v>35</v>
      </c>
      <c r="D51" s="162">
        <v>12</v>
      </c>
      <c r="E51" s="24"/>
      <c r="F51" s="24"/>
      <c r="G51" s="24"/>
      <c r="H51" s="24">
        <f t="shared" si="7"/>
        <v>0</v>
      </c>
      <c r="I51" s="24"/>
      <c r="J51" s="24"/>
      <c r="K51" s="24">
        <f t="shared" si="8"/>
        <v>0</v>
      </c>
      <c r="L51" s="24">
        <v>31.2</v>
      </c>
      <c r="M51" s="24">
        <v>57.82</v>
      </c>
      <c r="N51" s="24">
        <v>21.42</v>
      </c>
      <c r="O51" s="24">
        <f t="shared" si="17"/>
        <v>110.44000000000001</v>
      </c>
      <c r="P51" s="24">
        <f t="shared" si="18"/>
        <v>110.44000000000001</v>
      </c>
      <c r="Q51" s="24"/>
      <c r="R51" s="24"/>
      <c r="S51" s="24">
        <f t="shared" si="19"/>
        <v>0</v>
      </c>
      <c r="T51" s="24">
        <f t="shared" si="20"/>
        <v>110.44000000000001</v>
      </c>
      <c r="U51" s="16"/>
      <c r="V51" s="16"/>
      <c r="W51" s="16"/>
    </row>
    <row r="52" spans="1:23" x14ac:dyDescent="0.2">
      <c r="A52" s="119"/>
      <c r="B52" s="71"/>
      <c r="C52" s="26" t="s">
        <v>36</v>
      </c>
      <c r="D52" s="162">
        <v>11</v>
      </c>
      <c r="E52" s="24"/>
      <c r="F52" s="24"/>
      <c r="G52" s="24"/>
      <c r="H52" s="24">
        <f t="shared" si="7"/>
        <v>0</v>
      </c>
      <c r="I52" s="24"/>
      <c r="J52" s="24"/>
      <c r="K52" s="24">
        <f t="shared" si="8"/>
        <v>0</v>
      </c>
      <c r="L52" s="24">
        <v>7</v>
      </c>
      <c r="M52" s="24">
        <v>14.64</v>
      </c>
      <c r="N52" s="24">
        <v>2.91</v>
      </c>
      <c r="O52" s="24">
        <f t="shared" si="17"/>
        <v>24.55</v>
      </c>
      <c r="P52" s="24">
        <f t="shared" si="18"/>
        <v>24.55</v>
      </c>
      <c r="Q52" s="24"/>
      <c r="R52" s="24">
        <v>0.2</v>
      </c>
      <c r="S52" s="24">
        <f t="shared" si="19"/>
        <v>0.2</v>
      </c>
      <c r="T52" s="24">
        <f t="shared" si="20"/>
        <v>24.75</v>
      </c>
      <c r="U52" s="16"/>
      <c r="V52" s="16"/>
      <c r="W52" s="16"/>
    </row>
    <row r="53" spans="1:23" x14ac:dyDescent="0.2">
      <c r="A53" s="119"/>
      <c r="B53" s="87"/>
      <c r="C53" s="26" t="s">
        <v>41</v>
      </c>
      <c r="D53" s="162">
        <v>9</v>
      </c>
      <c r="E53" s="24"/>
      <c r="F53" s="24"/>
      <c r="G53" s="24"/>
      <c r="H53" s="24">
        <f t="shared" si="7"/>
        <v>0</v>
      </c>
      <c r="I53" s="24">
        <v>6.5</v>
      </c>
      <c r="J53" s="24"/>
      <c r="K53" s="24">
        <f t="shared" si="8"/>
        <v>6.5</v>
      </c>
      <c r="L53" s="24">
        <v>3.1</v>
      </c>
      <c r="M53" s="24">
        <v>9.0500000000000007</v>
      </c>
      <c r="N53" s="24">
        <v>2.8</v>
      </c>
      <c r="O53" s="24">
        <f t="shared" si="17"/>
        <v>14.950000000000001</v>
      </c>
      <c r="P53" s="24">
        <f t="shared" si="18"/>
        <v>21.450000000000003</v>
      </c>
      <c r="Q53" s="24"/>
      <c r="R53" s="24">
        <v>0.4</v>
      </c>
      <c r="S53" s="24">
        <f t="shared" si="19"/>
        <v>0.4</v>
      </c>
      <c r="T53" s="24">
        <f t="shared" si="20"/>
        <v>21.85</v>
      </c>
      <c r="U53" s="16"/>
      <c r="V53" s="16"/>
      <c r="W53" s="16"/>
    </row>
    <row r="54" spans="1:23" x14ac:dyDescent="0.2">
      <c r="A54" s="119"/>
      <c r="B54" s="71" t="s">
        <v>46</v>
      </c>
      <c r="C54" s="26" t="s">
        <v>27</v>
      </c>
      <c r="D54" s="162">
        <v>29</v>
      </c>
      <c r="E54" s="24">
        <v>1</v>
      </c>
      <c r="F54" s="24">
        <v>8.7100000000000009</v>
      </c>
      <c r="G54" s="24"/>
      <c r="H54" s="24">
        <f t="shared" si="7"/>
        <v>9.7100000000000009</v>
      </c>
      <c r="I54" s="24">
        <v>11.11</v>
      </c>
      <c r="J54" s="24"/>
      <c r="K54" s="24">
        <f t="shared" si="8"/>
        <v>20.82</v>
      </c>
      <c r="L54" s="24">
        <v>22.13</v>
      </c>
      <c r="M54" s="24">
        <v>79.47</v>
      </c>
      <c r="N54" s="24">
        <v>60.61</v>
      </c>
      <c r="O54" s="24">
        <f t="shared" si="17"/>
        <v>162.20999999999998</v>
      </c>
      <c r="P54" s="24">
        <f t="shared" si="18"/>
        <v>183.02999999999997</v>
      </c>
      <c r="Q54" s="24"/>
      <c r="R54" s="24">
        <v>5.04</v>
      </c>
      <c r="S54" s="24">
        <f t="shared" si="19"/>
        <v>5.04</v>
      </c>
      <c r="T54" s="24">
        <f t="shared" si="20"/>
        <v>188.06999999999996</v>
      </c>
      <c r="U54" s="16"/>
      <c r="V54" s="16"/>
      <c r="W54" s="16"/>
    </row>
    <row r="55" spans="1:23" x14ac:dyDescent="0.2">
      <c r="A55" s="119"/>
      <c r="B55" s="71"/>
      <c r="C55" s="26" t="s">
        <v>28</v>
      </c>
      <c r="D55" s="162">
        <v>24</v>
      </c>
      <c r="E55" s="24"/>
      <c r="F55" s="24">
        <v>3.24</v>
      </c>
      <c r="G55" s="24">
        <v>0.2</v>
      </c>
      <c r="H55" s="24">
        <f t="shared" si="7"/>
        <v>3.4400000000000004</v>
      </c>
      <c r="I55" s="24">
        <v>0.64</v>
      </c>
      <c r="J55" s="24"/>
      <c r="K55" s="24">
        <f t="shared" si="8"/>
        <v>4.08</v>
      </c>
      <c r="L55" s="24">
        <v>0.27</v>
      </c>
      <c r="M55" s="24">
        <v>2.0099999999999998</v>
      </c>
      <c r="N55" s="24">
        <v>3.95</v>
      </c>
      <c r="O55" s="24">
        <f t="shared" si="17"/>
        <v>6.23</v>
      </c>
      <c r="P55" s="24">
        <f t="shared" si="18"/>
        <v>10.31</v>
      </c>
      <c r="Q55" s="24"/>
      <c r="R55" s="24">
        <v>0.21</v>
      </c>
      <c r="S55" s="24">
        <f t="shared" si="19"/>
        <v>0.21</v>
      </c>
      <c r="T55" s="24">
        <f t="shared" si="20"/>
        <v>10.520000000000001</v>
      </c>
      <c r="U55" s="16"/>
      <c r="V55" s="16"/>
      <c r="W55" s="16"/>
    </row>
    <row r="56" spans="1:23" x14ac:dyDescent="0.2">
      <c r="A56" s="119"/>
      <c r="B56" s="71"/>
      <c r="C56" s="26" t="s">
        <v>39</v>
      </c>
      <c r="D56" s="162">
        <v>8</v>
      </c>
      <c r="E56" s="24"/>
      <c r="F56" s="24"/>
      <c r="G56" s="24"/>
      <c r="H56" s="24">
        <f t="shared" si="7"/>
        <v>0</v>
      </c>
      <c r="I56" s="24">
        <v>4.96</v>
      </c>
      <c r="J56" s="24"/>
      <c r="K56" s="24">
        <f t="shared" si="8"/>
        <v>4.96</v>
      </c>
      <c r="L56" s="24">
        <v>0.05</v>
      </c>
      <c r="M56" s="24">
        <v>5.56</v>
      </c>
      <c r="N56" s="24">
        <v>4.6500000000000004</v>
      </c>
      <c r="O56" s="24">
        <f t="shared" si="17"/>
        <v>10.260000000000002</v>
      </c>
      <c r="P56" s="24">
        <f t="shared" si="18"/>
        <v>15.220000000000002</v>
      </c>
      <c r="Q56" s="24"/>
      <c r="R56" s="24">
        <v>0.25</v>
      </c>
      <c r="S56" s="24">
        <f t="shared" si="19"/>
        <v>0.25</v>
      </c>
      <c r="T56" s="24">
        <f t="shared" si="20"/>
        <v>15.470000000000002</v>
      </c>
      <c r="U56" s="16"/>
      <c r="V56" s="16"/>
      <c r="W56" s="16"/>
    </row>
    <row r="57" spans="1:23" x14ac:dyDescent="0.2">
      <c r="A57" s="119"/>
      <c r="B57" s="71"/>
      <c r="C57" s="26" t="s">
        <v>40</v>
      </c>
      <c r="D57" s="162">
        <v>74</v>
      </c>
      <c r="E57" s="24"/>
      <c r="F57" s="24">
        <v>0.5</v>
      </c>
      <c r="G57" s="24"/>
      <c r="H57" s="24">
        <f t="shared" si="7"/>
        <v>0.5</v>
      </c>
      <c r="I57" s="24">
        <v>8.89</v>
      </c>
      <c r="J57" s="24"/>
      <c r="K57" s="24">
        <f t="shared" si="8"/>
        <v>9.39</v>
      </c>
      <c r="L57" s="24">
        <v>65.69</v>
      </c>
      <c r="M57" s="24">
        <v>60</v>
      </c>
      <c r="N57" s="24">
        <v>56.36</v>
      </c>
      <c r="O57" s="24">
        <f t="shared" si="17"/>
        <v>182.05</v>
      </c>
      <c r="P57" s="24">
        <f t="shared" si="18"/>
        <v>191.44</v>
      </c>
      <c r="Q57" s="24"/>
      <c r="R57" s="24">
        <v>1</v>
      </c>
      <c r="S57" s="24">
        <f t="shared" si="19"/>
        <v>1</v>
      </c>
      <c r="T57" s="24">
        <f t="shared" si="20"/>
        <v>192.44</v>
      </c>
      <c r="U57" s="16"/>
      <c r="V57" s="16"/>
      <c r="W57" s="16"/>
    </row>
    <row r="58" spans="1:23" x14ac:dyDescent="0.2">
      <c r="A58" s="119"/>
      <c r="B58" s="71"/>
      <c r="C58" s="26" t="s">
        <v>42</v>
      </c>
      <c r="D58" s="162">
        <v>13</v>
      </c>
      <c r="E58" s="24"/>
      <c r="F58" s="24">
        <v>20.04</v>
      </c>
      <c r="G58" s="24">
        <v>0.4</v>
      </c>
      <c r="H58" s="24">
        <f t="shared" si="7"/>
        <v>20.439999999999998</v>
      </c>
      <c r="I58" s="24">
        <v>10.3</v>
      </c>
      <c r="J58" s="24"/>
      <c r="K58" s="24">
        <f t="shared" si="8"/>
        <v>30.74</v>
      </c>
      <c r="L58" s="24">
        <v>21</v>
      </c>
      <c r="M58" s="24">
        <v>26.83</v>
      </c>
      <c r="N58" s="24">
        <v>27.75</v>
      </c>
      <c r="O58" s="24">
        <f t="shared" si="17"/>
        <v>75.58</v>
      </c>
      <c r="P58" s="24">
        <f t="shared" si="18"/>
        <v>106.32</v>
      </c>
      <c r="Q58" s="24"/>
      <c r="R58" s="24">
        <v>12.01</v>
      </c>
      <c r="S58" s="24">
        <f t="shared" si="19"/>
        <v>12.01</v>
      </c>
      <c r="T58" s="24">
        <f t="shared" si="20"/>
        <v>118.33</v>
      </c>
      <c r="U58" s="16"/>
      <c r="V58" s="16"/>
      <c r="W58" s="16"/>
    </row>
    <row r="59" spans="1:23" x14ac:dyDescent="0.2">
      <c r="A59" s="119"/>
      <c r="B59" s="71"/>
      <c r="C59" s="26" t="s">
        <v>46</v>
      </c>
      <c r="D59" s="162">
        <v>211</v>
      </c>
      <c r="E59" s="24">
        <v>9.2100000000000009</v>
      </c>
      <c r="F59" s="24">
        <v>1510.18</v>
      </c>
      <c r="G59" s="24">
        <v>18.5</v>
      </c>
      <c r="H59" s="24">
        <f t="shared" si="7"/>
        <v>1537.89</v>
      </c>
      <c r="I59" s="24">
        <v>981.93</v>
      </c>
      <c r="J59" s="24"/>
      <c r="K59" s="24">
        <f t="shared" si="8"/>
        <v>2519.8200000000002</v>
      </c>
      <c r="L59" s="24">
        <v>442.34</v>
      </c>
      <c r="M59" s="24">
        <v>1024.69</v>
      </c>
      <c r="N59" s="24">
        <v>193.19</v>
      </c>
      <c r="O59" s="24">
        <f t="shared" si="17"/>
        <v>1660.22</v>
      </c>
      <c r="P59" s="24">
        <f t="shared" si="18"/>
        <v>4180.04</v>
      </c>
      <c r="Q59" s="24"/>
      <c r="R59" s="24">
        <v>26.37</v>
      </c>
      <c r="S59" s="24">
        <f t="shared" si="19"/>
        <v>26.37</v>
      </c>
      <c r="T59" s="24">
        <f t="shared" si="20"/>
        <v>4206.41</v>
      </c>
      <c r="U59" s="16"/>
      <c r="V59" s="16"/>
      <c r="W59" s="16"/>
    </row>
    <row r="60" spans="1:23" x14ac:dyDescent="0.2">
      <c r="A60" s="119"/>
      <c r="B60" s="71"/>
      <c r="C60" s="26" t="s">
        <v>47</v>
      </c>
      <c r="D60" s="162">
        <v>32</v>
      </c>
      <c r="E60" s="24"/>
      <c r="F60" s="24"/>
      <c r="G60" s="24"/>
      <c r="H60" s="24">
        <f t="shared" si="7"/>
        <v>0</v>
      </c>
      <c r="I60" s="24">
        <v>0.71</v>
      </c>
      <c r="J60" s="24"/>
      <c r="K60" s="24">
        <f t="shared" si="8"/>
        <v>0.71</v>
      </c>
      <c r="L60" s="24">
        <v>3</v>
      </c>
      <c r="M60" s="24">
        <v>8.82</v>
      </c>
      <c r="N60" s="24">
        <v>19.04</v>
      </c>
      <c r="O60" s="24">
        <f t="shared" si="17"/>
        <v>30.86</v>
      </c>
      <c r="P60" s="24">
        <f t="shared" si="18"/>
        <v>31.57</v>
      </c>
      <c r="Q60" s="24"/>
      <c r="R60" s="24"/>
      <c r="S60" s="24">
        <f t="shared" si="19"/>
        <v>0</v>
      </c>
      <c r="T60" s="24">
        <f t="shared" si="20"/>
        <v>31.57</v>
      </c>
      <c r="U60" s="16"/>
      <c r="V60" s="16"/>
      <c r="W60" s="16"/>
    </row>
    <row r="61" spans="1:23" x14ac:dyDescent="0.2">
      <c r="A61" s="119"/>
      <c r="B61" s="71"/>
      <c r="C61" s="26" t="s">
        <v>48</v>
      </c>
      <c r="D61" s="162">
        <v>98</v>
      </c>
      <c r="E61" s="24"/>
      <c r="F61" s="24">
        <v>19.02</v>
      </c>
      <c r="G61" s="24"/>
      <c r="H61" s="24">
        <f t="shared" si="7"/>
        <v>19.02</v>
      </c>
      <c r="I61" s="24">
        <v>9.83</v>
      </c>
      <c r="J61" s="24"/>
      <c r="K61" s="24">
        <f t="shared" si="8"/>
        <v>28.85</v>
      </c>
      <c r="L61" s="24">
        <v>4.28</v>
      </c>
      <c r="M61" s="24">
        <v>15.67</v>
      </c>
      <c r="N61" s="24">
        <v>22.16</v>
      </c>
      <c r="O61" s="24">
        <f t="shared" si="17"/>
        <v>42.11</v>
      </c>
      <c r="P61" s="24">
        <f t="shared" si="18"/>
        <v>70.960000000000008</v>
      </c>
      <c r="Q61" s="24"/>
      <c r="R61" s="24">
        <v>4.09</v>
      </c>
      <c r="S61" s="24">
        <f t="shared" si="19"/>
        <v>4.09</v>
      </c>
      <c r="T61" s="24">
        <f t="shared" si="20"/>
        <v>75.050000000000011</v>
      </c>
      <c r="U61" s="16"/>
      <c r="V61" s="16"/>
      <c r="W61" s="16"/>
    </row>
    <row r="62" spans="1:23" x14ac:dyDescent="0.2">
      <c r="A62" s="119"/>
      <c r="B62" s="87"/>
      <c r="C62" s="26" t="s">
        <v>343</v>
      </c>
      <c r="D62" s="162">
        <v>0</v>
      </c>
      <c r="E62" s="24"/>
      <c r="F62" s="24"/>
      <c r="G62" s="24"/>
      <c r="H62" s="24">
        <f t="shared" si="7"/>
        <v>0</v>
      </c>
      <c r="I62" s="24"/>
      <c r="J62" s="24"/>
      <c r="K62" s="24">
        <f t="shared" si="8"/>
        <v>0</v>
      </c>
      <c r="L62" s="24"/>
      <c r="M62" s="24"/>
      <c r="N62" s="24"/>
      <c r="O62" s="24">
        <f t="shared" si="17"/>
        <v>0</v>
      </c>
      <c r="P62" s="24">
        <f t="shared" si="18"/>
        <v>0</v>
      </c>
      <c r="Q62" s="24"/>
      <c r="R62" s="24"/>
      <c r="S62" s="24">
        <f t="shared" si="19"/>
        <v>0</v>
      </c>
      <c r="T62" s="24">
        <f t="shared" si="20"/>
        <v>0</v>
      </c>
      <c r="U62" s="16"/>
      <c r="V62" s="16"/>
      <c r="W62" s="16"/>
    </row>
    <row r="63" spans="1:23" x14ac:dyDescent="0.2">
      <c r="A63" s="119"/>
      <c r="B63" s="71" t="s">
        <v>44</v>
      </c>
      <c r="C63" s="26" t="s">
        <v>23</v>
      </c>
      <c r="D63" s="162">
        <v>8</v>
      </c>
      <c r="E63" s="24"/>
      <c r="F63" s="24"/>
      <c r="G63" s="24">
        <v>0.1</v>
      </c>
      <c r="H63" s="24">
        <f t="shared" si="7"/>
        <v>0.1</v>
      </c>
      <c r="I63" s="24">
        <v>1.17</v>
      </c>
      <c r="J63" s="24"/>
      <c r="K63" s="24">
        <f t="shared" si="8"/>
        <v>1.27</v>
      </c>
      <c r="L63" s="24"/>
      <c r="M63" s="24">
        <v>3.01</v>
      </c>
      <c r="N63" s="24">
        <v>5.14</v>
      </c>
      <c r="O63" s="24">
        <f t="shared" si="17"/>
        <v>8.1499999999999986</v>
      </c>
      <c r="P63" s="24">
        <f t="shared" si="18"/>
        <v>9.4199999999999982</v>
      </c>
      <c r="Q63" s="24"/>
      <c r="R63" s="24"/>
      <c r="S63" s="24">
        <f t="shared" si="19"/>
        <v>0</v>
      </c>
      <c r="T63" s="24">
        <f t="shared" si="20"/>
        <v>9.4199999999999982</v>
      </c>
      <c r="U63" s="16"/>
      <c r="V63" s="16"/>
      <c r="W63" s="16"/>
    </row>
    <row r="64" spans="1:23" x14ac:dyDescent="0.2">
      <c r="A64" s="119"/>
      <c r="B64" s="71"/>
      <c r="C64" s="26" t="s">
        <v>26</v>
      </c>
      <c r="D64" s="162">
        <v>26</v>
      </c>
      <c r="E64" s="24"/>
      <c r="F64" s="24"/>
      <c r="G64" s="24"/>
      <c r="H64" s="24">
        <f>+G64+F64+E64</f>
        <v>0</v>
      </c>
      <c r="I64" s="24">
        <v>2.74</v>
      </c>
      <c r="J64" s="24"/>
      <c r="K64" s="24">
        <f t="shared" si="8"/>
        <v>2.74</v>
      </c>
      <c r="L64" s="24"/>
      <c r="M64" s="24">
        <v>4.09</v>
      </c>
      <c r="N64" s="24">
        <v>15.19</v>
      </c>
      <c r="O64" s="24">
        <f t="shared" ref="O64:O72" si="21">+N64+M64+L64</f>
        <v>19.28</v>
      </c>
      <c r="P64" s="24">
        <f t="shared" ref="P64:P72" si="22">+O64+K64</f>
        <v>22.020000000000003</v>
      </c>
      <c r="Q64" s="24"/>
      <c r="R64" s="24"/>
      <c r="S64" s="24">
        <f t="shared" si="19"/>
        <v>0</v>
      </c>
      <c r="T64" s="24">
        <f t="shared" si="20"/>
        <v>22.020000000000003</v>
      </c>
      <c r="U64" s="16"/>
      <c r="V64" s="16"/>
      <c r="W64" s="16"/>
    </row>
    <row r="65" spans="1:23" x14ac:dyDescent="0.2">
      <c r="A65" s="119"/>
      <c r="B65" s="71"/>
      <c r="C65" s="26" t="s">
        <v>29</v>
      </c>
      <c r="D65" s="162">
        <v>18</v>
      </c>
      <c r="E65" s="24">
        <v>0.02</v>
      </c>
      <c r="F65" s="24">
        <v>0.14000000000000001</v>
      </c>
      <c r="G65" s="24"/>
      <c r="H65" s="24">
        <f>+G65+F65+E65</f>
        <v>0.16</v>
      </c>
      <c r="I65" s="24">
        <v>3.35</v>
      </c>
      <c r="J65" s="24"/>
      <c r="K65" s="24">
        <f t="shared" si="8"/>
        <v>3.5100000000000002</v>
      </c>
      <c r="L65" s="24">
        <v>0.02</v>
      </c>
      <c r="M65" s="24">
        <v>1.4</v>
      </c>
      <c r="N65" s="24">
        <v>3.25</v>
      </c>
      <c r="O65" s="24">
        <f t="shared" si="21"/>
        <v>4.67</v>
      </c>
      <c r="P65" s="24">
        <f t="shared" si="22"/>
        <v>8.18</v>
      </c>
      <c r="Q65" s="24"/>
      <c r="R65" s="24">
        <v>1.36</v>
      </c>
      <c r="S65" s="24">
        <f t="shared" ref="S65:S72" si="23">+R65+Q65</f>
        <v>1.36</v>
      </c>
      <c r="T65" s="24">
        <f t="shared" ref="T65:T72" si="24">+S65+P65</f>
        <v>9.5399999999999991</v>
      </c>
      <c r="U65" s="16"/>
      <c r="V65" s="16"/>
      <c r="W65" s="16"/>
    </row>
    <row r="66" spans="1:23" x14ac:dyDescent="0.2">
      <c r="A66" s="119"/>
      <c r="B66" s="71"/>
      <c r="C66" s="26" t="s">
        <v>30</v>
      </c>
      <c r="D66" s="162">
        <v>15</v>
      </c>
      <c r="E66" s="24">
        <v>0.01</v>
      </c>
      <c r="F66" s="24">
        <v>0.2</v>
      </c>
      <c r="G66" s="24">
        <v>0.41</v>
      </c>
      <c r="H66" s="24">
        <f>+G66+F66+E66</f>
        <v>0.62</v>
      </c>
      <c r="I66" s="24">
        <v>5.78</v>
      </c>
      <c r="J66" s="24"/>
      <c r="K66" s="24">
        <f>+J66+I66+H66</f>
        <v>6.4</v>
      </c>
      <c r="L66" s="24"/>
      <c r="M66" s="24">
        <v>0.13</v>
      </c>
      <c r="N66" s="24">
        <v>2.9</v>
      </c>
      <c r="O66" s="24">
        <f t="shared" si="21"/>
        <v>3.03</v>
      </c>
      <c r="P66" s="24">
        <f t="shared" si="22"/>
        <v>9.43</v>
      </c>
      <c r="Q66" s="24"/>
      <c r="R66" s="24">
        <v>0.3</v>
      </c>
      <c r="S66" s="24">
        <f t="shared" si="23"/>
        <v>0.3</v>
      </c>
      <c r="T66" s="24">
        <f t="shared" si="24"/>
        <v>9.73</v>
      </c>
      <c r="U66" s="16"/>
      <c r="V66" s="16"/>
      <c r="W66" s="16"/>
    </row>
    <row r="67" spans="1:23" x14ac:dyDescent="0.2">
      <c r="A67" s="119"/>
      <c r="B67" s="71"/>
      <c r="C67" s="26" t="s">
        <v>44</v>
      </c>
      <c r="D67" s="162">
        <v>154</v>
      </c>
      <c r="E67" s="24">
        <v>7.25</v>
      </c>
      <c r="F67" s="24">
        <v>1.1100000000000001</v>
      </c>
      <c r="G67" s="24">
        <v>2.2400000000000002</v>
      </c>
      <c r="H67" s="24">
        <f>+G67+F67+E67</f>
        <v>10.600000000000001</v>
      </c>
      <c r="I67" s="24">
        <v>73.930000000000007</v>
      </c>
      <c r="J67" s="24"/>
      <c r="K67" s="24">
        <f>+J67+I67+H67</f>
        <v>84.53</v>
      </c>
      <c r="L67" s="24">
        <v>13.92</v>
      </c>
      <c r="M67" s="24">
        <v>12.28</v>
      </c>
      <c r="N67" s="24">
        <v>131.87</v>
      </c>
      <c r="O67" s="24">
        <f t="shared" si="21"/>
        <v>158.07</v>
      </c>
      <c r="P67" s="24">
        <f t="shared" si="22"/>
        <v>242.6</v>
      </c>
      <c r="Q67" s="24"/>
      <c r="R67" s="24">
        <v>14.54</v>
      </c>
      <c r="S67" s="24">
        <f t="shared" si="23"/>
        <v>14.54</v>
      </c>
      <c r="T67" s="24">
        <f t="shared" si="24"/>
        <v>257.14</v>
      </c>
      <c r="U67" s="16"/>
      <c r="V67" s="16"/>
      <c r="W67" s="16"/>
    </row>
    <row r="68" spans="1:23" x14ac:dyDescent="0.2">
      <c r="A68" s="119"/>
      <c r="B68" s="87"/>
      <c r="C68" s="26" t="s">
        <v>45</v>
      </c>
      <c r="D68" s="162">
        <v>9</v>
      </c>
      <c r="E68" s="24">
        <v>1.5</v>
      </c>
      <c r="F68" s="24"/>
      <c r="G68" s="24">
        <v>0.1</v>
      </c>
      <c r="H68" s="24">
        <f>+G68+F68+E68</f>
        <v>1.6</v>
      </c>
      <c r="I68" s="24">
        <v>0.36</v>
      </c>
      <c r="J68" s="24"/>
      <c r="K68" s="24">
        <f>+J68+I68+H68</f>
        <v>1.96</v>
      </c>
      <c r="L68" s="24">
        <v>25.5</v>
      </c>
      <c r="M68" s="24">
        <v>4.93</v>
      </c>
      <c r="N68" s="24">
        <v>5.69</v>
      </c>
      <c r="O68" s="24">
        <f t="shared" si="21"/>
        <v>36.120000000000005</v>
      </c>
      <c r="P68" s="24">
        <f t="shared" si="22"/>
        <v>38.080000000000005</v>
      </c>
      <c r="Q68" s="24"/>
      <c r="R68" s="24">
        <v>3.33</v>
      </c>
      <c r="S68" s="24">
        <f t="shared" si="23"/>
        <v>3.33</v>
      </c>
      <c r="T68" s="24">
        <f t="shared" si="24"/>
        <v>41.410000000000004</v>
      </c>
      <c r="U68" s="16"/>
      <c r="V68" s="16"/>
      <c r="W68" s="16"/>
    </row>
    <row r="69" spans="1:23" x14ac:dyDescent="0.2">
      <c r="A69" s="119"/>
      <c r="B69" s="71" t="s">
        <v>363</v>
      </c>
      <c r="C69" s="165" t="s">
        <v>363</v>
      </c>
      <c r="D69" s="160">
        <v>0</v>
      </c>
      <c r="E69" s="25"/>
      <c r="F69" s="25"/>
      <c r="G69" s="25"/>
      <c r="H69" s="25">
        <f t="shared" si="7"/>
        <v>0</v>
      </c>
      <c r="I69" s="25"/>
      <c r="J69" s="25"/>
      <c r="K69" s="25">
        <f t="shared" si="8"/>
        <v>0</v>
      </c>
      <c r="L69" s="25"/>
      <c r="M69" s="25"/>
      <c r="N69" s="25"/>
      <c r="O69" s="25">
        <f t="shared" si="21"/>
        <v>0</v>
      </c>
      <c r="P69" s="25">
        <f t="shared" si="22"/>
        <v>0</v>
      </c>
      <c r="Q69" s="25"/>
      <c r="R69" s="25"/>
      <c r="S69" s="25">
        <f t="shared" si="23"/>
        <v>0</v>
      </c>
      <c r="T69" s="25">
        <f t="shared" si="24"/>
        <v>0</v>
      </c>
      <c r="U69" s="16"/>
      <c r="V69" s="16"/>
      <c r="W69" s="16"/>
    </row>
    <row r="70" spans="1:23" ht="15" x14ac:dyDescent="0.25">
      <c r="A70" s="230" t="s">
        <v>0</v>
      </c>
      <c r="B70" s="231"/>
      <c r="C70" s="232" t="s">
        <v>0</v>
      </c>
      <c r="D70" s="53">
        <f>SUM(D32:D69)</f>
        <v>850</v>
      </c>
      <c r="E70" s="54">
        <f>SUM(E32:E69)</f>
        <v>18.990000000000002</v>
      </c>
      <c r="F70" s="54">
        <f>SUM(F32:F69)</f>
        <v>1563.14</v>
      </c>
      <c r="G70" s="54">
        <f>SUM(G32:G69)</f>
        <v>21.950000000000003</v>
      </c>
      <c r="H70" s="54">
        <f t="shared" si="7"/>
        <v>1604.0800000000002</v>
      </c>
      <c r="I70" s="54">
        <f>SUM(I32:I69)</f>
        <v>1138.2599999999998</v>
      </c>
      <c r="J70" s="54">
        <f>SUM(J32:J69)</f>
        <v>0.01</v>
      </c>
      <c r="K70" s="54">
        <f t="shared" si="8"/>
        <v>2742.35</v>
      </c>
      <c r="L70" s="54">
        <f>SUM(L32:L69)</f>
        <v>671.07999999999981</v>
      </c>
      <c r="M70" s="54">
        <f>SUM(M32:M69)</f>
        <v>1478.9800000000002</v>
      </c>
      <c r="N70" s="54">
        <f>SUM(N32:N69)</f>
        <v>666.24000000000012</v>
      </c>
      <c r="O70" s="54">
        <f t="shared" si="21"/>
        <v>2816.3</v>
      </c>
      <c r="P70" s="54">
        <f t="shared" si="22"/>
        <v>5558.65</v>
      </c>
      <c r="Q70" s="54">
        <f>SUM(Q32:Q69)</f>
        <v>0</v>
      </c>
      <c r="R70" s="54">
        <f>SUM(R32:R69)</f>
        <v>71.600000000000009</v>
      </c>
      <c r="S70" s="54">
        <f t="shared" si="23"/>
        <v>71.600000000000009</v>
      </c>
      <c r="T70" s="55">
        <f t="shared" si="24"/>
        <v>5630.25</v>
      </c>
      <c r="U70" s="16"/>
      <c r="V70" s="16"/>
      <c r="W70" s="16"/>
    </row>
    <row r="71" spans="1:23" x14ac:dyDescent="0.2">
      <c r="A71" s="166" t="s">
        <v>5</v>
      </c>
      <c r="B71" s="35" t="s">
        <v>423</v>
      </c>
      <c r="C71" s="161" t="s">
        <v>77</v>
      </c>
      <c r="D71" s="153">
        <v>4</v>
      </c>
      <c r="E71" s="154"/>
      <c r="F71" s="154"/>
      <c r="G71" s="154"/>
      <c r="H71" s="154">
        <f t="shared" si="7"/>
        <v>0</v>
      </c>
      <c r="I71" s="154"/>
      <c r="J71" s="154"/>
      <c r="K71" s="154">
        <f t="shared" si="8"/>
        <v>0</v>
      </c>
      <c r="L71" s="154">
        <v>0.15</v>
      </c>
      <c r="M71" s="154">
        <v>3.5</v>
      </c>
      <c r="N71" s="154">
        <v>1.35</v>
      </c>
      <c r="O71" s="154">
        <f t="shared" si="21"/>
        <v>5</v>
      </c>
      <c r="P71" s="154">
        <f t="shared" si="22"/>
        <v>5</v>
      </c>
      <c r="Q71" s="154"/>
      <c r="R71" s="154"/>
      <c r="S71" s="154">
        <f t="shared" si="23"/>
        <v>0</v>
      </c>
      <c r="T71" s="154">
        <f t="shared" si="24"/>
        <v>5</v>
      </c>
      <c r="U71" s="16"/>
      <c r="V71" s="16"/>
      <c r="W71" s="16"/>
    </row>
    <row r="72" spans="1:23" x14ac:dyDescent="0.2">
      <c r="A72" s="167"/>
      <c r="B72" s="35"/>
      <c r="C72" s="26" t="s">
        <v>61</v>
      </c>
      <c r="D72" s="162">
        <v>17</v>
      </c>
      <c r="E72" s="24"/>
      <c r="F72" s="24"/>
      <c r="G72" s="24"/>
      <c r="H72" s="24">
        <f t="shared" si="7"/>
        <v>0</v>
      </c>
      <c r="I72" s="24">
        <v>1.2</v>
      </c>
      <c r="J72" s="24"/>
      <c r="K72" s="24">
        <f t="shared" si="8"/>
        <v>1.2</v>
      </c>
      <c r="L72" s="24">
        <v>5.4</v>
      </c>
      <c r="M72" s="24">
        <v>13.58</v>
      </c>
      <c r="N72" s="24">
        <v>6.67</v>
      </c>
      <c r="O72" s="24">
        <f t="shared" si="21"/>
        <v>25.65</v>
      </c>
      <c r="P72" s="24">
        <f t="shared" si="22"/>
        <v>26.849999999999998</v>
      </c>
      <c r="Q72" s="24"/>
      <c r="R72" s="24"/>
      <c r="S72" s="24">
        <f t="shared" si="23"/>
        <v>0</v>
      </c>
      <c r="T72" s="24">
        <f t="shared" si="24"/>
        <v>26.849999999999998</v>
      </c>
      <c r="U72" s="16"/>
      <c r="V72" s="16"/>
      <c r="W72" s="16"/>
    </row>
    <row r="73" spans="1:23" x14ac:dyDescent="0.2">
      <c r="A73" s="167"/>
      <c r="B73" s="35"/>
      <c r="C73" s="26" t="s">
        <v>56</v>
      </c>
      <c r="D73" s="162">
        <v>0</v>
      </c>
      <c r="E73" s="24"/>
      <c r="F73" s="24"/>
      <c r="G73" s="24"/>
      <c r="H73" s="24">
        <f t="shared" si="7"/>
        <v>0</v>
      </c>
      <c r="I73" s="24"/>
      <c r="J73" s="24"/>
      <c r="K73" s="24">
        <f t="shared" si="8"/>
        <v>0</v>
      </c>
      <c r="L73" s="24"/>
      <c r="M73" s="24"/>
      <c r="N73" s="24"/>
      <c r="O73" s="24">
        <f t="shared" ref="O73:O95" si="25">+N73+M73+L73</f>
        <v>0</v>
      </c>
      <c r="P73" s="24">
        <f t="shared" ref="P73:P95" si="26">+O73+K73</f>
        <v>0</v>
      </c>
      <c r="Q73" s="24"/>
      <c r="R73" s="24"/>
      <c r="S73" s="24">
        <f t="shared" ref="S73:S94" si="27">+R73+Q73</f>
        <v>0</v>
      </c>
      <c r="T73" s="24">
        <f t="shared" ref="T73:T94" si="28">+S73+P73</f>
        <v>0</v>
      </c>
      <c r="U73" s="16"/>
      <c r="V73" s="16"/>
      <c r="W73" s="16"/>
    </row>
    <row r="74" spans="1:23" x14ac:dyDescent="0.2">
      <c r="A74" s="167"/>
      <c r="B74" s="35"/>
      <c r="C74" s="26" t="s">
        <v>50</v>
      </c>
      <c r="D74" s="162">
        <v>4</v>
      </c>
      <c r="E74" s="24"/>
      <c r="F74" s="24"/>
      <c r="G74" s="24"/>
      <c r="H74" s="24">
        <f t="shared" si="7"/>
        <v>0</v>
      </c>
      <c r="I74" s="24">
        <v>4</v>
      </c>
      <c r="J74" s="24"/>
      <c r="K74" s="24">
        <f t="shared" si="8"/>
        <v>4</v>
      </c>
      <c r="L74" s="24">
        <v>2</v>
      </c>
      <c r="M74" s="24">
        <v>2</v>
      </c>
      <c r="N74" s="24">
        <v>3.1</v>
      </c>
      <c r="O74" s="24">
        <f t="shared" si="25"/>
        <v>7.1</v>
      </c>
      <c r="P74" s="24">
        <f t="shared" si="26"/>
        <v>11.1</v>
      </c>
      <c r="Q74" s="24"/>
      <c r="R74" s="24"/>
      <c r="S74" s="24">
        <f t="shared" si="27"/>
        <v>0</v>
      </c>
      <c r="T74" s="24">
        <f t="shared" si="28"/>
        <v>11.1</v>
      </c>
      <c r="U74" s="16"/>
      <c r="V74" s="16"/>
      <c r="W74" s="16"/>
    </row>
    <row r="75" spans="1:23" x14ac:dyDescent="0.2">
      <c r="A75" s="167"/>
      <c r="B75" s="35"/>
      <c r="C75" s="26" t="s">
        <v>64</v>
      </c>
      <c r="D75" s="162">
        <v>1</v>
      </c>
      <c r="E75" s="24"/>
      <c r="F75" s="24"/>
      <c r="G75" s="24"/>
      <c r="H75" s="24">
        <f t="shared" si="7"/>
        <v>0</v>
      </c>
      <c r="I75" s="24"/>
      <c r="J75" s="24"/>
      <c r="K75" s="24">
        <f t="shared" si="8"/>
        <v>0</v>
      </c>
      <c r="L75" s="24">
        <v>0.5</v>
      </c>
      <c r="M75" s="24">
        <v>0.8</v>
      </c>
      <c r="N75" s="24">
        <v>1.2</v>
      </c>
      <c r="O75" s="24">
        <f t="shared" si="25"/>
        <v>2.5</v>
      </c>
      <c r="P75" s="24">
        <f t="shared" si="26"/>
        <v>2.5</v>
      </c>
      <c r="Q75" s="24"/>
      <c r="R75" s="24"/>
      <c r="S75" s="24">
        <f t="shared" si="27"/>
        <v>0</v>
      </c>
      <c r="T75" s="24">
        <f t="shared" si="28"/>
        <v>2.5</v>
      </c>
      <c r="U75" s="16"/>
      <c r="V75" s="16"/>
      <c r="W75" s="16"/>
    </row>
    <row r="76" spans="1:23" x14ac:dyDescent="0.2">
      <c r="A76" s="167"/>
      <c r="B76" s="35"/>
      <c r="C76" s="26" t="s">
        <v>79</v>
      </c>
      <c r="D76" s="162">
        <v>7</v>
      </c>
      <c r="E76" s="24"/>
      <c r="F76" s="24"/>
      <c r="G76" s="24"/>
      <c r="H76" s="24">
        <f t="shared" si="7"/>
        <v>0</v>
      </c>
      <c r="I76" s="24">
        <v>2.1</v>
      </c>
      <c r="J76" s="24"/>
      <c r="K76" s="24">
        <f t="shared" si="8"/>
        <v>2.1</v>
      </c>
      <c r="L76" s="24">
        <v>0.5</v>
      </c>
      <c r="M76" s="24">
        <v>9.65</v>
      </c>
      <c r="N76" s="24">
        <v>5.65</v>
      </c>
      <c r="O76" s="24">
        <f t="shared" si="25"/>
        <v>15.8</v>
      </c>
      <c r="P76" s="24">
        <f t="shared" si="26"/>
        <v>17.900000000000002</v>
      </c>
      <c r="Q76" s="24"/>
      <c r="R76" s="24"/>
      <c r="S76" s="24">
        <f t="shared" si="27"/>
        <v>0</v>
      </c>
      <c r="T76" s="24">
        <f t="shared" si="28"/>
        <v>17.900000000000002</v>
      </c>
      <c r="U76" s="16"/>
      <c r="V76" s="16"/>
      <c r="W76" s="16"/>
    </row>
    <row r="77" spans="1:23" x14ac:dyDescent="0.2">
      <c r="A77" s="167"/>
      <c r="B77" s="35"/>
      <c r="C77" s="26" t="s">
        <v>67</v>
      </c>
      <c r="D77" s="162">
        <v>0</v>
      </c>
      <c r="E77" s="14"/>
      <c r="F77" s="24"/>
      <c r="G77" s="24"/>
      <c r="H77" s="24">
        <f t="shared" si="7"/>
        <v>0</v>
      </c>
      <c r="I77" s="24"/>
      <c r="J77" s="24"/>
      <c r="K77" s="24">
        <f t="shared" si="8"/>
        <v>0</v>
      </c>
      <c r="L77" s="24"/>
      <c r="M77" s="24"/>
      <c r="N77" s="24"/>
      <c r="O77" s="24">
        <f t="shared" si="25"/>
        <v>0</v>
      </c>
      <c r="P77" s="24">
        <f t="shared" si="26"/>
        <v>0</v>
      </c>
      <c r="Q77" s="24"/>
      <c r="R77" s="24"/>
      <c r="S77" s="24">
        <f t="shared" si="27"/>
        <v>0</v>
      </c>
      <c r="T77" s="24">
        <f t="shared" si="28"/>
        <v>0</v>
      </c>
      <c r="U77" s="16"/>
      <c r="V77" s="16"/>
      <c r="W77" s="16"/>
    </row>
    <row r="78" spans="1:23" x14ac:dyDescent="0.2">
      <c r="A78" s="167"/>
      <c r="B78" s="35"/>
      <c r="C78" s="26" t="s">
        <v>78</v>
      </c>
      <c r="D78" s="162">
        <v>38</v>
      </c>
      <c r="E78" s="24"/>
      <c r="F78" s="24"/>
      <c r="G78" s="24"/>
      <c r="H78" s="24">
        <f t="shared" si="7"/>
        <v>0</v>
      </c>
      <c r="I78" s="24">
        <v>5.7</v>
      </c>
      <c r="J78" s="24">
        <v>1.2</v>
      </c>
      <c r="K78" s="24">
        <f t="shared" si="8"/>
        <v>6.9</v>
      </c>
      <c r="L78" s="24">
        <v>9.1</v>
      </c>
      <c r="M78" s="24">
        <v>27.65</v>
      </c>
      <c r="N78" s="24">
        <v>20.25</v>
      </c>
      <c r="O78" s="24">
        <f t="shared" si="25"/>
        <v>57</v>
      </c>
      <c r="P78" s="24">
        <f t="shared" si="26"/>
        <v>63.9</v>
      </c>
      <c r="Q78" s="24"/>
      <c r="R78" s="24"/>
      <c r="S78" s="24">
        <f t="shared" si="27"/>
        <v>0</v>
      </c>
      <c r="T78" s="24">
        <f t="shared" si="28"/>
        <v>63.9</v>
      </c>
      <c r="U78" s="16"/>
      <c r="V78" s="16"/>
      <c r="W78" s="16"/>
    </row>
    <row r="79" spans="1:23" x14ac:dyDescent="0.2">
      <c r="A79" s="167"/>
      <c r="B79" s="35"/>
      <c r="C79" s="26" t="s">
        <v>76</v>
      </c>
      <c r="D79" s="162">
        <v>1</v>
      </c>
      <c r="E79" s="24"/>
      <c r="F79" s="24"/>
      <c r="G79" s="24"/>
      <c r="H79" s="24">
        <f t="shared" si="7"/>
        <v>0</v>
      </c>
      <c r="I79" s="24"/>
      <c r="J79" s="24"/>
      <c r="K79" s="24">
        <f t="shared" si="8"/>
        <v>0</v>
      </c>
      <c r="L79" s="24"/>
      <c r="M79" s="24">
        <v>0.5</v>
      </c>
      <c r="N79" s="24">
        <v>0.6</v>
      </c>
      <c r="O79" s="24">
        <f t="shared" si="25"/>
        <v>1.1000000000000001</v>
      </c>
      <c r="P79" s="24">
        <f t="shared" si="26"/>
        <v>1.1000000000000001</v>
      </c>
      <c r="Q79" s="24"/>
      <c r="R79" s="24"/>
      <c r="S79" s="24">
        <f t="shared" si="27"/>
        <v>0</v>
      </c>
      <c r="T79" s="24">
        <f t="shared" si="28"/>
        <v>1.1000000000000001</v>
      </c>
      <c r="U79" s="16"/>
      <c r="V79" s="16"/>
      <c r="W79" s="16"/>
    </row>
    <row r="80" spans="1:23" x14ac:dyDescent="0.2">
      <c r="A80" s="167"/>
      <c r="B80" s="35"/>
      <c r="C80" s="26" t="s">
        <v>62</v>
      </c>
      <c r="D80" s="162">
        <v>5</v>
      </c>
      <c r="E80" s="24"/>
      <c r="F80" s="24"/>
      <c r="G80" s="24"/>
      <c r="H80" s="24">
        <f t="shared" si="7"/>
        <v>0</v>
      </c>
      <c r="I80" s="24">
        <v>2</v>
      </c>
      <c r="J80" s="24"/>
      <c r="K80" s="24">
        <f t="shared" si="8"/>
        <v>2</v>
      </c>
      <c r="L80" s="24"/>
      <c r="M80" s="24">
        <v>7.1</v>
      </c>
      <c r="N80" s="24">
        <v>4</v>
      </c>
      <c r="O80" s="24">
        <f t="shared" si="25"/>
        <v>11.1</v>
      </c>
      <c r="P80" s="24">
        <f t="shared" si="26"/>
        <v>13.1</v>
      </c>
      <c r="Q80" s="24"/>
      <c r="R80" s="24"/>
      <c r="S80" s="24">
        <f t="shared" si="27"/>
        <v>0</v>
      </c>
      <c r="T80" s="24">
        <f t="shared" si="28"/>
        <v>13.1</v>
      </c>
      <c r="U80" s="16"/>
      <c r="V80" s="16"/>
      <c r="W80" s="16"/>
    </row>
    <row r="81" spans="1:23" x14ac:dyDescent="0.2">
      <c r="A81" s="167"/>
      <c r="B81" s="35"/>
      <c r="C81" s="26" t="s">
        <v>319</v>
      </c>
      <c r="D81" s="162">
        <v>10</v>
      </c>
      <c r="E81" s="24"/>
      <c r="F81" s="24"/>
      <c r="G81" s="24"/>
      <c r="H81" s="24">
        <f t="shared" si="7"/>
        <v>0</v>
      </c>
      <c r="I81" s="24">
        <v>7.3</v>
      </c>
      <c r="J81" s="24"/>
      <c r="K81" s="24">
        <f t="shared" si="8"/>
        <v>7.3</v>
      </c>
      <c r="L81" s="24">
        <v>4</v>
      </c>
      <c r="M81" s="24">
        <v>16.8</v>
      </c>
      <c r="N81" s="24">
        <v>12.7</v>
      </c>
      <c r="O81" s="24">
        <f t="shared" si="25"/>
        <v>33.5</v>
      </c>
      <c r="P81" s="24">
        <f t="shared" si="26"/>
        <v>40.799999999999997</v>
      </c>
      <c r="Q81" s="24">
        <v>10</v>
      </c>
      <c r="R81" s="24">
        <v>23.9</v>
      </c>
      <c r="S81" s="24">
        <f t="shared" si="27"/>
        <v>33.9</v>
      </c>
      <c r="T81" s="24">
        <f t="shared" si="28"/>
        <v>74.699999999999989</v>
      </c>
      <c r="U81" s="16"/>
      <c r="V81" s="16"/>
      <c r="W81" s="16"/>
    </row>
    <row r="82" spans="1:23" x14ac:dyDescent="0.2">
      <c r="A82" s="167"/>
      <c r="B82" s="35"/>
      <c r="C82" s="26" t="s">
        <v>55</v>
      </c>
      <c r="D82" s="162">
        <v>4</v>
      </c>
      <c r="E82" s="24"/>
      <c r="F82" s="24"/>
      <c r="G82" s="24"/>
      <c r="H82" s="24">
        <f t="shared" si="7"/>
        <v>0</v>
      </c>
      <c r="I82" s="24"/>
      <c r="J82" s="24"/>
      <c r="K82" s="24">
        <f t="shared" si="8"/>
        <v>0</v>
      </c>
      <c r="L82" s="24">
        <v>1.5</v>
      </c>
      <c r="M82" s="24">
        <v>9.6999999999999993</v>
      </c>
      <c r="N82" s="24">
        <v>3.6</v>
      </c>
      <c r="O82" s="24">
        <f t="shared" si="25"/>
        <v>14.799999999999999</v>
      </c>
      <c r="P82" s="24">
        <f t="shared" si="26"/>
        <v>14.799999999999999</v>
      </c>
      <c r="Q82" s="24"/>
      <c r="R82" s="24"/>
      <c r="S82" s="24">
        <f t="shared" si="27"/>
        <v>0</v>
      </c>
      <c r="T82" s="24">
        <f t="shared" si="28"/>
        <v>14.799999999999999</v>
      </c>
      <c r="U82" s="16"/>
      <c r="V82" s="16"/>
      <c r="W82" s="16"/>
    </row>
    <row r="83" spans="1:23" x14ac:dyDescent="0.2">
      <c r="A83" s="167"/>
      <c r="B83" s="35"/>
      <c r="C83" s="26" t="s">
        <v>51</v>
      </c>
      <c r="D83" s="162">
        <v>4</v>
      </c>
      <c r="E83" s="24"/>
      <c r="F83" s="24"/>
      <c r="G83" s="24"/>
      <c r="H83" s="24">
        <f t="shared" si="7"/>
        <v>0</v>
      </c>
      <c r="I83" s="24">
        <v>3</v>
      </c>
      <c r="J83" s="24"/>
      <c r="K83" s="24">
        <f t="shared" si="8"/>
        <v>3</v>
      </c>
      <c r="L83" s="24"/>
      <c r="M83" s="24">
        <v>10</v>
      </c>
      <c r="N83" s="24">
        <v>16.5</v>
      </c>
      <c r="O83" s="24">
        <f t="shared" si="25"/>
        <v>26.5</v>
      </c>
      <c r="P83" s="24">
        <f t="shared" si="26"/>
        <v>29.5</v>
      </c>
      <c r="Q83" s="24"/>
      <c r="R83" s="24"/>
      <c r="S83" s="24">
        <f t="shared" si="27"/>
        <v>0</v>
      </c>
      <c r="T83" s="24">
        <f t="shared" si="28"/>
        <v>29.5</v>
      </c>
      <c r="U83" s="16"/>
      <c r="V83" s="16"/>
      <c r="W83" s="16"/>
    </row>
    <row r="84" spans="1:23" x14ac:dyDescent="0.2">
      <c r="A84" s="167"/>
      <c r="B84" s="35"/>
      <c r="C84" s="26" t="s">
        <v>52</v>
      </c>
      <c r="D84" s="162">
        <v>28</v>
      </c>
      <c r="E84" s="24"/>
      <c r="F84" s="24"/>
      <c r="G84" s="24"/>
      <c r="H84" s="24">
        <f t="shared" si="7"/>
        <v>0</v>
      </c>
      <c r="I84" s="24"/>
      <c r="J84" s="24"/>
      <c r="K84" s="24">
        <f t="shared" si="8"/>
        <v>0</v>
      </c>
      <c r="L84" s="24">
        <v>39.950000000000003</v>
      </c>
      <c r="M84" s="24">
        <v>125.16</v>
      </c>
      <c r="N84" s="24">
        <v>17.64</v>
      </c>
      <c r="O84" s="24">
        <f t="shared" si="25"/>
        <v>182.75</v>
      </c>
      <c r="P84" s="24">
        <f t="shared" si="26"/>
        <v>182.75</v>
      </c>
      <c r="Q84" s="24"/>
      <c r="R84" s="24"/>
      <c r="S84" s="24">
        <f t="shared" si="27"/>
        <v>0</v>
      </c>
      <c r="T84" s="24">
        <f t="shared" si="28"/>
        <v>182.75</v>
      </c>
      <c r="U84" s="16"/>
      <c r="V84" s="16"/>
      <c r="W84" s="16"/>
    </row>
    <row r="85" spans="1:23" x14ac:dyDescent="0.2">
      <c r="A85" s="167"/>
      <c r="B85" s="35"/>
      <c r="C85" s="26" t="s">
        <v>72</v>
      </c>
      <c r="D85" s="162">
        <v>6</v>
      </c>
      <c r="E85" s="24"/>
      <c r="F85" s="24"/>
      <c r="G85" s="24"/>
      <c r="H85" s="24">
        <f t="shared" si="7"/>
        <v>0</v>
      </c>
      <c r="I85" s="24">
        <v>0.2</v>
      </c>
      <c r="J85" s="24"/>
      <c r="K85" s="24">
        <f t="shared" si="8"/>
        <v>0.2</v>
      </c>
      <c r="L85" s="24">
        <v>3</v>
      </c>
      <c r="M85" s="24">
        <v>6.2</v>
      </c>
      <c r="N85" s="24">
        <v>8.1999999999999993</v>
      </c>
      <c r="O85" s="24">
        <f t="shared" si="25"/>
        <v>17.399999999999999</v>
      </c>
      <c r="P85" s="24">
        <f t="shared" si="26"/>
        <v>17.599999999999998</v>
      </c>
      <c r="Q85" s="24"/>
      <c r="R85" s="24"/>
      <c r="S85" s="24">
        <f t="shared" si="27"/>
        <v>0</v>
      </c>
      <c r="T85" s="24">
        <f t="shared" si="28"/>
        <v>17.599999999999998</v>
      </c>
      <c r="U85" s="16"/>
      <c r="V85" s="16"/>
      <c r="W85" s="16"/>
    </row>
    <row r="86" spans="1:23" x14ac:dyDescent="0.2">
      <c r="A86" s="167"/>
      <c r="B86" s="35"/>
      <c r="C86" s="26" t="s">
        <v>71</v>
      </c>
      <c r="D86" s="162">
        <v>12</v>
      </c>
      <c r="E86" s="24"/>
      <c r="F86" s="24"/>
      <c r="G86" s="24"/>
      <c r="H86" s="24">
        <f t="shared" si="7"/>
        <v>0</v>
      </c>
      <c r="I86" s="24">
        <v>0.55000000000000004</v>
      </c>
      <c r="J86" s="24"/>
      <c r="K86" s="24">
        <f t="shared" si="8"/>
        <v>0.55000000000000004</v>
      </c>
      <c r="L86" s="24">
        <v>4.3499999999999996</v>
      </c>
      <c r="M86" s="24">
        <v>10.15</v>
      </c>
      <c r="N86" s="24">
        <v>4.95</v>
      </c>
      <c r="O86" s="24">
        <f t="shared" si="25"/>
        <v>19.450000000000003</v>
      </c>
      <c r="P86" s="24">
        <f t="shared" si="26"/>
        <v>20.000000000000004</v>
      </c>
      <c r="Q86" s="24"/>
      <c r="R86" s="24"/>
      <c r="S86" s="24">
        <f t="shared" si="27"/>
        <v>0</v>
      </c>
      <c r="T86" s="24">
        <f t="shared" si="28"/>
        <v>20.000000000000004</v>
      </c>
      <c r="U86" s="16"/>
      <c r="V86" s="16"/>
      <c r="W86" s="16"/>
    </row>
    <row r="87" spans="1:23" x14ac:dyDescent="0.2">
      <c r="A87" s="167"/>
      <c r="B87" s="85"/>
      <c r="C87" s="26" t="s">
        <v>58</v>
      </c>
      <c r="D87" s="162">
        <v>11</v>
      </c>
      <c r="E87" s="24"/>
      <c r="F87" s="24"/>
      <c r="G87" s="24">
        <v>0.2</v>
      </c>
      <c r="H87" s="24">
        <f t="shared" si="7"/>
        <v>0.2</v>
      </c>
      <c r="I87" s="24">
        <v>11.3</v>
      </c>
      <c r="J87" s="24">
        <v>0.7</v>
      </c>
      <c r="K87" s="24">
        <f t="shared" si="8"/>
        <v>12.2</v>
      </c>
      <c r="L87" s="24">
        <v>2.5</v>
      </c>
      <c r="M87" s="24">
        <v>157.1</v>
      </c>
      <c r="N87" s="24">
        <v>26.65</v>
      </c>
      <c r="O87" s="24">
        <f t="shared" si="25"/>
        <v>186.25</v>
      </c>
      <c r="P87" s="24">
        <f t="shared" si="26"/>
        <v>198.45</v>
      </c>
      <c r="Q87" s="24"/>
      <c r="R87" s="24"/>
      <c r="S87" s="24">
        <f t="shared" si="27"/>
        <v>0</v>
      </c>
      <c r="T87" s="24">
        <f t="shared" si="28"/>
        <v>198.45</v>
      </c>
      <c r="U87" s="16"/>
      <c r="V87" s="16"/>
      <c r="W87" s="16"/>
    </row>
    <row r="88" spans="1:23" x14ac:dyDescent="0.2">
      <c r="A88" s="167"/>
      <c r="B88" s="35" t="s">
        <v>424</v>
      </c>
      <c r="C88" s="26" t="s">
        <v>80</v>
      </c>
      <c r="D88" s="162">
        <v>19</v>
      </c>
      <c r="E88" s="24"/>
      <c r="F88" s="24"/>
      <c r="G88" s="24"/>
      <c r="H88" s="24">
        <f t="shared" si="7"/>
        <v>0</v>
      </c>
      <c r="I88" s="24">
        <v>5.7</v>
      </c>
      <c r="J88" s="24">
        <v>0.2</v>
      </c>
      <c r="K88" s="24">
        <f t="shared" si="8"/>
        <v>5.9</v>
      </c>
      <c r="L88" s="24">
        <v>32.200000000000003</v>
      </c>
      <c r="M88" s="24">
        <v>76.680000000000007</v>
      </c>
      <c r="N88" s="24">
        <v>38.22</v>
      </c>
      <c r="O88" s="24">
        <f t="shared" si="25"/>
        <v>147.10000000000002</v>
      </c>
      <c r="P88" s="24">
        <f t="shared" si="26"/>
        <v>153.00000000000003</v>
      </c>
      <c r="Q88" s="24">
        <v>40</v>
      </c>
      <c r="R88" s="24">
        <v>0.2</v>
      </c>
      <c r="S88" s="24">
        <f t="shared" si="27"/>
        <v>40.200000000000003</v>
      </c>
      <c r="T88" s="24">
        <f t="shared" si="28"/>
        <v>193.20000000000005</v>
      </c>
      <c r="U88" s="16"/>
      <c r="V88" s="16"/>
      <c r="W88" s="16"/>
    </row>
    <row r="89" spans="1:23" x14ac:dyDescent="0.2">
      <c r="A89" s="167"/>
      <c r="B89" s="35"/>
      <c r="C89" s="26" t="s">
        <v>54</v>
      </c>
      <c r="D89" s="162">
        <v>5</v>
      </c>
      <c r="E89" s="24"/>
      <c r="F89" s="24">
        <v>0.1</v>
      </c>
      <c r="G89" s="24"/>
      <c r="H89" s="24">
        <f t="shared" si="7"/>
        <v>0.1</v>
      </c>
      <c r="I89" s="24">
        <v>4.9000000000000004</v>
      </c>
      <c r="J89" s="24"/>
      <c r="K89" s="24">
        <f t="shared" si="8"/>
        <v>5</v>
      </c>
      <c r="L89" s="24">
        <v>14</v>
      </c>
      <c r="M89" s="24">
        <v>22</v>
      </c>
      <c r="N89" s="24">
        <v>9.5</v>
      </c>
      <c r="O89" s="24">
        <f t="shared" si="25"/>
        <v>45.5</v>
      </c>
      <c r="P89" s="24">
        <f t="shared" si="26"/>
        <v>50.5</v>
      </c>
      <c r="Q89" s="24"/>
      <c r="R89" s="24"/>
      <c r="S89" s="24">
        <f t="shared" si="27"/>
        <v>0</v>
      </c>
      <c r="T89" s="24">
        <f t="shared" si="28"/>
        <v>50.5</v>
      </c>
      <c r="U89" s="16"/>
      <c r="V89" s="16"/>
      <c r="W89" s="16"/>
    </row>
    <row r="90" spans="1:23" x14ac:dyDescent="0.2">
      <c r="A90" s="167"/>
      <c r="B90" s="35"/>
      <c r="C90" s="26" t="s">
        <v>65</v>
      </c>
      <c r="D90" s="162">
        <v>1</v>
      </c>
      <c r="E90" s="24"/>
      <c r="F90" s="24"/>
      <c r="G90" s="24"/>
      <c r="H90" s="24">
        <f t="shared" si="7"/>
        <v>0</v>
      </c>
      <c r="I90" s="24"/>
      <c r="J90" s="24"/>
      <c r="K90" s="24">
        <f t="shared" si="8"/>
        <v>0</v>
      </c>
      <c r="L90" s="24"/>
      <c r="M90" s="24">
        <v>0.4</v>
      </c>
      <c r="N90" s="24">
        <v>0.2</v>
      </c>
      <c r="O90" s="24">
        <f t="shared" si="25"/>
        <v>0.60000000000000009</v>
      </c>
      <c r="P90" s="24">
        <f t="shared" si="26"/>
        <v>0.60000000000000009</v>
      </c>
      <c r="Q90" s="24"/>
      <c r="R90" s="24"/>
      <c r="S90" s="24">
        <f t="shared" si="27"/>
        <v>0</v>
      </c>
      <c r="T90" s="24">
        <f t="shared" si="28"/>
        <v>0.60000000000000009</v>
      </c>
      <c r="U90" s="16"/>
      <c r="V90" s="16"/>
      <c r="W90" s="16"/>
    </row>
    <row r="91" spans="1:23" x14ac:dyDescent="0.2">
      <c r="A91" s="167"/>
      <c r="B91" s="35"/>
      <c r="C91" s="26" t="s">
        <v>74</v>
      </c>
      <c r="D91" s="162">
        <v>0</v>
      </c>
      <c r="E91" s="24"/>
      <c r="F91" s="24"/>
      <c r="G91" s="24"/>
      <c r="H91" s="24">
        <f t="shared" si="7"/>
        <v>0</v>
      </c>
      <c r="I91" s="24"/>
      <c r="J91" s="24"/>
      <c r="K91" s="24">
        <f t="shared" si="8"/>
        <v>0</v>
      </c>
      <c r="L91" s="24"/>
      <c r="M91" s="24"/>
      <c r="N91" s="24"/>
      <c r="O91" s="24">
        <f t="shared" si="25"/>
        <v>0</v>
      </c>
      <c r="P91" s="24">
        <f t="shared" si="26"/>
        <v>0</v>
      </c>
      <c r="Q91" s="24"/>
      <c r="R91" s="24"/>
      <c r="S91" s="24">
        <f t="shared" si="27"/>
        <v>0</v>
      </c>
      <c r="T91" s="24">
        <f t="shared" si="28"/>
        <v>0</v>
      </c>
      <c r="U91" s="16"/>
      <c r="V91" s="16"/>
      <c r="W91" s="16"/>
    </row>
    <row r="92" spans="1:23" x14ac:dyDescent="0.2">
      <c r="A92" s="167"/>
      <c r="B92" s="35"/>
      <c r="C92" s="26" t="s">
        <v>53</v>
      </c>
      <c r="D92" s="162">
        <v>0</v>
      </c>
      <c r="E92" s="24"/>
      <c r="F92" s="24"/>
      <c r="G92" s="24"/>
      <c r="H92" s="24">
        <f t="shared" si="7"/>
        <v>0</v>
      </c>
      <c r="I92" s="24"/>
      <c r="J92" s="24"/>
      <c r="K92" s="24">
        <f t="shared" si="8"/>
        <v>0</v>
      </c>
      <c r="L92" s="24"/>
      <c r="M92" s="24"/>
      <c r="N92" s="24"/>
      <c r="O92" s="24">
        <f t="shared" si="25"/>
        <v>0</v>
      </c>
      <c r="P92" s="24">
        <f t="shared" si="26"/>
        <v>0</v>
      </c>
      <c r="Q92" s="24"/>
      <c r="R92" s="24"/>
      <c r="S92" s="24">
        <f t="shared" si="27"/>
        <v>0</v>
      </c>
      <c r="T92" s="24">
        <f t="shared" si="28"/>
        <v>0</v>
      </c>
      <c r="U92" s="16"/>
      <c r="V92" s="16"/>
      <c r="W92" s="16"/>
    </row>
    <row r="93" spans="1:23" x14ac:dyDescent="0.2">
      <c r="A93" s="167"/>
      <c r="B93" s="35"/>
      <c r="C93" s="26" t="s">
        <v>81</v>
      </c>
      <c r="D93" s="162">
        <v>3</v>
      </c>
      <c r="E93" s="24">
        <v>4</v>
      </c>
      <c r="F93" s="24"/>
      <c r="G93" s="24"/>
      <c r="H93" s="24">
        <f t="shared" si="7"/>
        <v>4</v>
      </c>
      <c r="I93" s="24">
        <v>1</v>
      </c>
      <c r="J93" s="24"/>
      <c r="K93" s="24">
        <f t="shared" si="8"/>
        <v>5</v>
      </c>
      <c r="L93" s="24">
        <v>1775.2</v>
      </c>
      <c r="M93" s="24">
        <v>1618.55</v>
      </c>
      <c r="N93" s="24">
        <v>471.45</v>
      </c>
      <c r="O93" s="24">
        <f t="shared" si="25"/>
        <v>3865.2</v>
      </c>
      <c r="P93" s="24">
        <f t="shared" si="26"/>
        <v>3870.2</v>
      </c>
      <c r="Q93" s="24"/>
      <c r="R93" s="24"/>
      <c r="S93" s="24">
        <f t="shared" si="27"/>
        <v>0</v>
      </c>
      <c r="T93" s="24">
        <f t="shared" si="28"/>
        <v>3870.2</v>
      </c>
      <c r="U93" s="16"/>
      <c r="V93" s="16"/>
      <c r="W93" s="16"/>
    </row>
    <row r="94" spans="1:23" x14ac:dyDescent="0.2">
      <c r="A94" s="167"/>
      <c r="B94" s="35"/>
      <c r="C94" s="26" t="s">
        <v>68</v>
      </c>
      <c r="D94" s="162">
        <v>2</v>
      </c>
      <c r="E94" s="24"/>
      <c r="F94" s="24"/>
      <c r="G94" s="24"/>
      <c r="H94" s="24">
        <f t="shared" ref="H94:H102" si="29">+G94+F94+E94</f>
        <v>0</v>
      </c>
      <c r="I94" s="24"/>
      <c r="J94" s="24"/>
      <c r="K94" s="24">
        <f t="shared" si="8"/>
        <v>0</v>
      </c>
      <c r="L94" s="24"/>
      <c r="M94" s="24">
        <v>4</v>
      </c>
      <c r="N94" s="24">
        <v>2.5</v>
      </c>
      <c r="O94" s="24">
        <f t="shared" si="25"/>
        <v>6.5</v>
      </c>
      <c r="P94" s="24">
        <f t="shared" si="26"/>
        <v>6.5</v>
      </c>
      <c r="Q94" s="24"/>
      <c r="R94" s="24"/>
      <c r="S94" s="24">
        <f t="shared" si="27"/>
        <v>0</v>
      </c>
      <c r="T94" s="24">
        <f t="shared" si="28"/>
        <v>6.5</v>
      </c>
      <c r="U94" s="16"/>
      <c r="V94" s="16"/>
      <c r="W94" s="16"/>
    </row>
    <row r="95" spans="1:23" x14ac:dyDescent="0.2">
      <c r="A95" s="167"/>
      <c r="B95" s="35"/>
      <c r="C95" s="26" t="s">
        <v>60</v>
      </c>
      <c r="D95" s="162">
        <v>2</v>
      </c>
      <c r="E95" s="24"/>
      <c r="F95" s="24"/>
      <c r="G95" s="24"/>
      <c r="H95" s="24">
        <f t="shared" si="29"/>
        <v>0</v>
      </c>
      <c r="I95" s="24">
        <v>15</v>
      </c>
      <c r="J95" s="24"/>
      <c r="K95" s="24">
        <f t="shared" ref="K95:K102" si="30">+J95+I95+H95</f>
        <v>15</v>
      </c>
      <c r="L95" s="24">
        <v>230</v>
      </c>
      <c r="M95" s="24">
        <v>230</v>
      </c>
      <c r="N95" s="24">
        <v>212</v>
      </c>
      <c r="O95" s="24">
        <f t="shared" si="25"/>
        <v>672</v>
      </c>
      <c r="P95" s="24">
        <f t="shared" si="26"/>
        <v>687</v>
      </c>
      <c r="Q95" s="24"/>
      <c r="R95" s="24"/>
      <c r="S95" s="24">
        <f t="shared" ref="S95:S103" si="31">+R95+Q95</f>
        <v>0</v>
      </c>
      <c r="T95" s="24">
        <f t="shared" ref="T95:T103" si="32">+S95+P95</f>
        <v>687</v>
      </c>
      <c r="U95" s="16"/>
      <c r="V95" s="16"/>
      <c r="W95" s="16"/>
    </row>
    <row r="96" spans="1:23" x14ac:dyDescent="0.2">
      <c r="A96" s="167"/>
      <c r="B96" s="35"/>
      <c r="C96" s="26" t="s">
        <v>75</v>
      </c>
      <c r="D96" s="162">
        <v>4</v>
      </c>
      <c r="E96" s="24">
        <v>30</v>
      </c>
      <c r="F96" s="24"/>
      <c r="G96" s="24"/>
      <c r="H96" s="24">
        <f t="shared" si="29"/>
        <v>30</v>
      </c>
      <c r="I96" s="24">
        <v>71</v>
      </c>
      <c r="J96" s="24"/>
      <c r="K96" s="24">
        <f t="shared" si="30"/>
        <v>101</v>
      </c>
      <c r="L96" s="24">
        <v>9</v>
      </c>
      <c r="M96" s="24">
        <v>163.05000000000001</v>
      </c>
      <c r="N96" s="24">
        <v>62.05</v>
      </c>
      <c r="O96" s="24">
        <f t="shared" ref="O96:O103" si="33">+N96+M96+L96</f>
        <v>234.10000000000002</v>
      </c>
      <c r="P96" s="24">
        <f t="shared" ref="P96:P103" si="34">+O96+K96</f>
        <v>335.1</v>
      </c>
      <c r="Q96" s="24"/>
      <c r="R96" s="24"/>
      <c r="S96" s="24">
        <f t="shared" si="31"/>
        <v>0</v>
      </c>
      <c r="T96" s="24">
        <f t="shared" si="32"/>
        <v>335.1</v>
      </c>
      <c r="U96" s="16"/>
      <c r="V96" s="16"/>
      <c r="W96" s="16"/>
    </row>
    <row r="97" spans="1:23" x14ac:dyDescent="0.2">
      <c r="A97" s="167"/>
      <c r="B97" s="85"/>
      <c r="C97" s="26" t="s">
        <v>70</v>
      </c>
      <c r="D97" s="162">
        <v>1</v>
      </c>
      <c r="E97" s="24"/>
      <c r="F97" s="24"/>
      <c r="G97" s="24"/>
      <c r="H97" s="24">
        <f t="shared" si="29"/>
        <v>0</v>
      </c>
      <c r="I97" s="24">
        <v>4</v>
      </c>
      <c r="J97" s="24"/>
      <c r="K97" s="24">
        <f t="shared" si="30"/>
        <v>4</v>
      </c>
      <c r="L97" s="24"/>
      <c r="M97" s="24">
        <v>1</v>
      </c>
      <c r="N97" s="24"/>
      <c r="O97" s="24">
        <f t="shared" si="33"/>
        <v>1</v>
      </c>
      <c r="P97" s="24">
        <f t="shared" si="34"/>
        <v>5</v>
      </c>
      <c r="Q97" s="24"/>
      <c r="R97" s="24"/>
      <c r="S97" s="24">
        <f t="shared" si="31"/>
        <v>0</v>
      </c>
      <c r="T97" s="24">
        <f t="shared" si="32"/>
        <v>5</v>
      </c>
      <c r="U97" s="16"/>
      <c r="V97" s="16"/>
      <c r="W97" s="16"/>
    </row>
    <row r="98" spans="1:23" x14ac:dyDescent="0.2">
      <c r="A98" s="167"/>
      <c r="B98" s="35" t="s">
        <v>425</v>
      </c>
      <c r="C98" s="26" t="s">
        <v>73</v>
      </c>
      <c r="D98" s="162">
        <v>11</v>
      </c>
      <c r="E98" s="24">
        <v>189.8</v>
      </c>
      <c r="F98" s="24">
        <v>2.5</v>
      </c>
      <c r="G98" s="24">
        <v>20.3</v>
      </c>
      <c r="H98" s="24">
        <f t="shared" si="29"/>
        <v>212.60000000000002</v>
      </c>
      <c r="I98" s="24">
        <v>0.4</v>
      </c>
      <c r="J98" s="24"/>
      <c r="K98" s="24">
        <f t="shared" si="30"/>
        <v>213.00000000000003</v>
      </c>
      <c r="L98" s="24">
        <v>155</v>
      </c>
      <c r="M98" s="24">
        <v>5.93</v>
      </c>
      <c r="N98" s="24">
        <v>9.6199999999999992</v>
      </c>
      <c r="O98" s="24">
        <f t="shared" si="33"/>
        <v>170.55</v>
      </c>
      <c r="P98" s="24">
        <f t="shared" si="34"/>
        <v>383.55000000000007</v>
      </c>
      <c r="Q98" s="24"/>
      <c r="R98" s="24">
        <v>91.51</v>
      </c>
      <c r="S98" s="24">
        <f t="shared" si="31"/>
        <v>91.51</v>
      </c>
      <c r="T98" s="24">
        <f t="shared" si="32"/>
        <v>475.06000000000006</v>
      </c>
      <c r="U98" s="16"/>
      <c r="V98" s="16"/>
      <c r="W98" s="16"/>
    </row>
    <row r="99" spans="1:23" x14ac:dyDescent="0.2">
      <c r="A99" s="167"/>
      <c r="B99" s="35"/>
      <c r="C99" s="26" t="s">
        <v>69</v>
      </c>
      <c r="D99" s="162">
        <v>3</v>
      </c>
      <c r="E99" s="24">
        <v>83</v>
      </c>
      <c r="F99" s="24">
        <v>12</v>
      </c>
      <c r="G99" s="24">
        <v>20.100000000000001</v>
      </c>
      <c r="H99" s="24">
        <f t="shared" si="29"/>
        <v>115.1</v>
      </c>
      <c r="I99" s="24">
        <v>5</v>
      </c>
      <c r="J99" s="24"/>
      <c r="K99" s="24">
        <f t="shared" si="30"/>
        <v>120.1</v>
      </c>
      <c r="L99" s="24">
        <v>10</v>
      </c>
      <c r="M99" s="24">
        <v>0.5</v>
      </c>
      <c r="N99" s="24">
        <v>14.6</v>
      </c>
      <c r="O99" s="24">
        <f t="shared" si="33"/>
        <v>25.1</v>
      </c>
      <c r="P99" s="24">
        <f t="shared" si="34"/>
        <v>145.19999999999999</v>
      </c>
      <c r="Q99" s="24"/>
      <c r="R99" s="24">
        <v>10</v>
      </c>
      <c r="S99" s="24">
        <f t="shared" si="31"/>
        <v>10</v>
      </c>
      <c r="T99" s="24">
        <f t="shared" si="32"/>
        <v>155.19999999999999</v>
      </c>
      <c r="U99" s="16"/>
      <c r="V99" s="16"/>
      <c r="W99" s="16"/>
    </row>
    <row r="100" spans="1:23" x14ac:dyDescent="0.2">
      <c r="A100" s="167"/>
      <c r="B100" s="35"/>
      <c r="C100" s="26" t="s">
        <v>63</v>
      </c>
      <c r="D100" s="162">
        <v>3</v>
      </c>
      <c r="E100" s="24"/>
      <c r="F100" s="24"/>
      <c r="G100" s="24"/>
      <c r="H100" s="24">
        <f t="shared" si="29"/>
        <v>0</v>
      </c>
      <c r="I100" s="24"/>
      <c r="J100" s="24"/>
      <c r="K100" s="24">
        <f t="shared" si="30"/>
        <v>0</v>
      </c>
      <c r="L100" s="24"/>
      <c r="M100" s="24">
        <v>1.5</v>
      </c>
      <c r="N100" s="24">
        <v>2.5</v>
      </c>
      <c r="O100" s="24">
        <f t="shared" si="33"/>
        <v>4</v>
      </c>
      <c r="P100" s="24">
        <f t="shared" si="34"/>
        <v>4</v>
      </c>
      <c r="Q100" s="24"/>
      <c r="R100" s="24">
        <v>3</v>
      </c>
      <c r="S100" s="24">
        <f t="shared" si="31"/>
        <v>3</v>
      </c>
      <c r="T100" s="24">
        <f t="shared" si="32"/>
        <v>7</v>
      </c>
      <c r="U100" s="16"/>
      <c r="V100" s="16"/>
      <c r="W100" s="16"/>
    </row>
    <row r="101" spans="1:23" x14ac:dyDescent="0.2">
      <c r="A101" s="167"/>
      <c r="B101" s="35"/>
      <c r="C101" s="26" t="s">
        <v>59</v>
      </c>
      <c r="D101" s="162">
        <v>7</v>
      </c>
      <c r="E101" s="24"/>
      <c r="F101" s="24">
        <v>0.1</v>
      </c>
      <c r="G101" s="24"/>
      <c r="H101" s="24">
        <f t="shared" si="29"/>
        <v>0.1</v>
      </c>
      <c r="I101" s="24">
        <v>2.9</v>
      </c>
      <c r="J101" s="24"/>
      <c r="K101" s="24">
        <f t="shared" si="30"/>
        <v>3</v>
      </c>
      <c r="L101" s="24">
        <v>19.55</v>
      </c>
      <c r="M101" s="24">
        <v>44.22</v>
      </c>
      <c r="N101" s="24">
        <v>35.31</v>
      </c>
      <c r="O101" s="24">
        <f t="shared" si="33"/>
        <v>99.08</v>
      </c>
      <c r="P101" s="24">
        <f t="shared" si="34"/>
        <v>102.08</v>
      </c>
      <c r="Q101" s="24"/>
      <c r="R101" s="24">
        <v>0.02</v>
      </c>
      <c r="S101" s="24">
        <f t="shared" si="31"/>
        <v>0.02</v>
      </c>
      <c r="T101" s="24">
        <f t="shared" si="32"/>
        <v>102.1</v>
      </c>
      <c r="U101" s="16"/>
      <c r="V101" s="16"/>
      <c r="W101" s="16"/>
    </row>
    <row r="102" spans="1:23" x14ac:dyDescent="0.2">
      <c r="A102" s="167"/>
      <c r="B102" s="35"/>
      <c r="C102" s="26" t="s">
        <v>57</v>
      </c>
      <c r="D102" s="162">
        <v>1</v>
      </c>
      <c r="E102" s="24"/>
      <c r="F102" s="24"/>
      <c r="G102" s="24"/>
      <c r="H102" s="24">
        <f t="shared" si="29"/>
        <v>0</v>
      </c>
      <c r="I102" s="24"/>
      <c r="J102" s="24"/>
      <c r="K102" s="24">
        <f t="shared" si="30"/>
        <v>0</v>
      </c>
      <c r="L102" s="24"/>
      <c r="M102" s="24">
        <v>0.3</v>
      </c>
      <c r="N102" s="24">
        <v>0.7</v>
      </c>
      <c r="O102" s="24">
        <f t="shared" si="33"/>
        <v>1</v>
      </c>
      <c r="P102" s="24">
        <f t="shared" si="34"/>
        <v>1</v>
      </c>
      <c r="Q102" s="24"/>
      <c r="R102" s="24"/>
      <c r="S102" s="24">
        <f t="shared" si="31"/>
        <v>0</v>
      </c>
      <c r="T102" s="24">
        <f t="shared" si="32"/>
        <v>1</v>
      </c>
      <c r="U102" s="16"/>
      <c r="V102" s="16"/>
      <c r="W102" s="16"/>
    </row>
    <row r="103" spans="1:23" x14ac:dyDescent="0.2">
      <c r="A103" s="167"/>
      <c r="B103" s="35"/>
      <c r="C103" s="165" t="s">
        <v>66</v>
      </c>
      <c r="D103" s="160">
        <v>4</v>
      </c>
      <c r="E103" s="25"/>
      <c r="F103" s="25"/>
      <c r="G103" s="25"/>
      <c r="H103" s="25">
        <f t="shared" si="7"/>
        <v>0</v>
      </c>
      <c r="I103" s="25"/>
      <c r="J103" s="25"/>
      <c r="K103" s="25">
        <f t="shared" si="8"/>
        <v>0</v>
      </c>
      <c r="L103" s="25"/>
      <c r="M103" s="25">
        <v>2.2000000000000002</v>
      </c>
      <c r="N103" s="25">
        <v>3.7</v>
      </c>
      <c r="O103" s="25">
        <f t="shared" si="33"/>
        <v>5.9</v>
      </c>
      <c r="P103" s="25">
        <f t="shared" si="34"/>
        <v>5.9</v>
      </c>
      <c r="Q103" s="25"/>
      <c r="R103" s="25"/>
      <c r="S103" s="25">
        <f t="shared" si="31"/>
        <v>0</v>
      </c>
      <c r="T103" s="25">
        <f t="shared" si="32"/>
        <v>5.9</v>
      </c>
      <c r="U103" s="16"/>
      <c r="V103" s="16"/>
      <c r="W103" s="16"/>
    </row>
    <row r="104" spans="1:23" ht="15" x14ac:dyDescent="0.25">
      <c r="A104" s="230" t="s">
        <v>0</v>
      </c>
      <c r="B104" s="231"/>
      <c r="C104" s="232" t="s">
        <v>0</v>
      </c>
      <c r="D104" s="53">
        <f>SUM(D71:D103)</f>
        <v>218</v>
      </c>
      <c r="E104" s="54">
        <f>SUM(E71:E103)</f>
        <v>306.8</v>
      </c>
      <c r="F104" s="54">
        <f>SUM(F71:F103)</f>
        <v>14.7</v>
      </c>
      <c r="G104" s="54">
        <f>SUM(G71:G103)</f>
        <v>40.6</v>
      </c>
      <c r="H104" s="54">
        <f t="shared" ref="H104:H170" si="35">+G104+F104+E104</f>
        <v>362.1</v>
      </c>
      <c r="I104" s="54">
        <f>SUM(I71:I103)</f>
        <v>147.25</v>
      </c>
      <c r="J104" s="54">
        <f>SUM(J71:J103)</f>
        <v>2.1</v>
      </c>
      <c r="K104" s="54">
        <f t="shared" ref="K104:K170" si="36">+J104+I104+H104</f>
        <v>511.45000000000005</v>
      </c>
      <c r="L104" s="54">
        <f>SUM(L71:L103)</f>
        <v>2317.9000000000005</v>
      </c>
      <c r="M104" s="54">
        <f>SUM(M71:M103)</f>
        <v>2570.2199999999998</v>
      </c>
      <c r="N104" s="54">
        <f>SUM(N71:N103)</f>
        <v>995.41000000000008</v>
      </c>
      <c r="O104" s="54">
        <f t="shared" ref="O104:O170" si="37">+N104+M104+L104</f>
        <v>5883.5300000000007</v>
      </c>
      <c r="P104" s="54">
        <f t="shared" ref="P104:P170" si="38">+O104+K104</f>
        <v>6394.9800000000005</v>
      </c>
      <c r="Q104" s="54">
        <f>SUM(Q71:Q103)</f>
        <v>50</v>
      </c>
      <c r="R104" s="54">
        <f>SUM(R71:R103)</f>
        <v>128.63000000000002</v>
      </c>
      <c r="S104" s="54">
        <f t="shared" ref="S104:S170" si="39">+R104+Q104</f>
        <v>178.63000000000002</v>
      </c>
      <c r="T104" s="55">
        <f t="shared" ref="T104:T170" si="40">+S104+P104</f>
        <v>6573.6100000000006</v>
      </c>
      <c r="U104" s="16"/>
      <c r="V104" s="16"/>
      <c r="W104" s="16"/>
    </row>
    <row r="105" spans="1:23" x14ac:dyDescent="0.2">
      <c r="A105" s="172" t="s">
        <v>6</v>
      </c>
      <c r="B105" s="70" t="s">
        <v>86</v>
      </c>
      <c r="C105" s="161" t="s">
        <v>86</v>
      </c>
      <c r="D105" s="153">
        <v>16</v>
      </c>
      <c r="E105" s="154">
        <v>4.5</v>
      </c>
      <c r="F105" s="154">
        <v>1</v>
      </c>
      <c r="G105" s="154"/>
      <c r="H105" s="154">
        <f t="shared" si="35"/>
        <v>5.5</v>
      </c>
      <c r="I105" s="154"/>
      <c r="J105" s="154"/>
      <c r="K105" s="154">
        <f t="shared" si="36"/>
        <v>5.5</v>
      </c>
      <c r="L105" s="154">
        <v>48.2</v>
      </c>
      <c r="M105" s="154">
        <v>26.3</v>
      </c>
      <c r="N105" s="154">
        <v>22.2</v>
      </c>
      <c r="O105" s="154">
        <f t="shared" si="37"/>
        <v>96.7</v>
      </c>
      <c r="P105" s="154">
        <f t="shared" si="38"/>
        <v>102.2</v>
      </c>
      <c r="Q105" s="154"/>
      <c r="R105" s="154"/>
      <c r="S105" s="154">
        <f t="shared" si="39"/>
        <v>0</v>
      </c>
      <c r="T105" s="154">
        <f t="shared" si="40"/>
        <v>102.2</v>
      </c>
      <c r="U105" s="16"/>
      <c r="V105" s="16"/>
      <c r="W105" s="16"/>
    </row>
    <row r="106" spans="1:23" x14ac:dyDescent="0.2">
      <c r="A106" s="119"/>
      <c r="B106" s="71"/>
      <c r="C106" s="26" t="s">
        <v>272</v>
      </c>
      <c r="D106" s="162">
        <v>0</v>
      </c>
      <c r="E106" s="24"/>
      <c r="F106" s="24"/>
      <c r="G106" s="24"/>
      <c r="H106" s="24">
        <f t="shared" si="35"/>
        <v>0</v>
      </c>
      <c r="I106" s="24"/>
      <c r="J106" s="24"/>
      <c r="K106" s="24">
        <f t="shared" si="36"/>
        <v>0</v>
      </c>
      <c r="L106" s="24"/>
      <c r="M106" s="24"/>
      <c r="N106" s="24"/>
      <c r="O106" s="24">
        <f t="shared" ref="O106:O125" si="41">+N106+M106+L106</f>
        <v>0</v>
      </c>
      <c r="P106" s="24">
        <f t="shared" ref="P106:P125" si="42">+O106+K106</f>
        <v>0</v>
      </c>
      <c r="Q106" s="24"/>
      <c r="R106" s="24"/>
      <c r="S106" s="24">
        <f t="shared" ref="S106:S125" si="43">+R106+Q106</f>
        <v>0</v>
      </c>
      <c r="T106" s="24">
        <f t="shared" ref="T106:T125" si="44">+S106+P106</f>
        <v>0</v>
      </c>
      <c r="U106" s="16"/>
      <c r="V106" s="16"/>
      <c r="W106" s="16"/>
    </row>
    <row r="107" spans="1:23" x14ac:dyDescent="0.2">
      <c r="A107" s="119"/>
      <c r="B107" s="71"/>
      <c r="C107" s="26" t="s">
        <v>101</v>
      </c>
      <c r="D107" s="162">
        <v>11</v>
      </c>
      <c r="E107" s="24"/>
      <c r="F107" s="24"/>
      <c r="G107" s="24">
        <v>7</v>
      </c>
      <c r="H107" s="24">
        <f t="shared" si="35"/>
        <v>7</v>
      </c>
      <c r="I107" s="24">
        <v>0.2</v>
      </c>
      <c r="J107" s="24"/>
      <c r="K107" s="24">
        <f t="shared" si="36"/>
        <v>7.2</v>
      </c>
      <c r="L107" s="24">
        <v>2</v>
      </c>
      <c r="M107" s="24">
        <v>27.7</v>
      </c>
      <c r="N107" s="24">
        <v>8.8000000000000007</v>
      </c>
      <c r="O107" s="24">
        <f t="shared" si="41"/>
        <v>38.5</v>
      </c>
      <c r="P107" s="24">
        <f t="shared" si="42"/>
        <v>45.7</v>
      </c>
      <c r="Q107" s="24"/>
      <c r="R107" s="24">
        <v>0.3</v>
      </c>
      <c r="S107" s="24">
        <f t="shared" si="43"/>
        <v>0.3</v>
      </c>
      <c r="T107" s="24">
        <f t="shared" si="44"/>
        <v>46</v>
      </c>
      <c r="U107" s="16"/>
      <c r="V107" s="16"/>
      <c r="W107" s="16"/>
    </row>
    <row r="108" spans="1:23" x14ac:dyDescent="0.2">
      <c r="A108" s="119"/>
      <c r="B108" s="71"/>
      <c r="C108" s="26" t="s">
        <v>106</v>
      </c>
      <c r="D108" s="162">
        <v>1</v>
      </c>
      <c r="E108" s="24"/>
      <c r="F108" s="24"/>
      <c r="G108" s="24"/>
      <c r="H108" s="24">
        <f t="shared" si="35"/>
        <v>0</v>
      </c>
      <c r="I108" s="24">
        <v>0.3</v>
      </c>
      <c r="J108" s="24"/>
      <c r="K108" s="24">
        <f t="shared" si="36"/>
        <v>0.3</v>
      </c>
      <c r="L108" s="24"/>
      <c r="M108" s="24">
        <v>0.4</v>
      </c>
      <c r="N108" s="24">
        <v>0.3</v>
      </c>
      <c r="O108" s="24">
        <f t="shared" si="41"/>
        <v>0.7</v>
      </c>
      <c r="P108" s="24">
        <f t="shared" si="42"/>
        <v>1</v>
      </c>
      <c r="Q108" s="24"/>
      <c r="R108" s="24"/>
      <c r="S108" s="24">
        <f t="shared" si="43"/>
        <v>0</v>
      </c>
      <c r="T108" s="24">
        <f t="shared" si="44"/>
        <v>1</v>
      </c>
      <c r="U108" s="16"/>
      <c r="V108" s="16"/>
      <c r="W108" s="16"/>
    </row>
    <row r="109" spans="1:23" x14ac:dyDescent="0.2">
      <c r="A109" s="119"/>
      <c r="B109" s="71"/>
      <c r="C109" s="26" t="s">
        <v>107</v>
      </c>
      <c r="D109" s="162">
        <v>16</v>
      </c>
      <c r="E109" s="24">
        <v>9.9499999999999993</v>
      </c>
      <c r="F109" s="24">
        <v>5.0999999999999996</v>
      </c>
      <c r="G109" s="24">
        <v>41.25</v>
      </c>
      <c r="H109" s="24">
        <f t="shared" si="35"/>
        <v>56.3</v>
      </c>
      <c r="I109" s="24">
        <v>1.8</v>
      </c>
      <c r="J109" s="24"/>
      <c r="K109" s="24">
        <f t="shared" si="36"/>
        <v>58.099999999999994</v>
      </c>
      <c r="L109" s="24">
        <v>1.5</v>
      </c>
      <c r="M109" s="24">
        <v>33.9</v>
      </c>
      <c r="N109" s="24">
        <v>31.2</v>
      </c>
      <c r="O109" s="24">
        <f t="shared" si="41"/>
        <v>66.599999999999994</v>
      </c>
      <c r="P109" s="24">
        <f t="shared" si="42"/>
        <v>124.69999999999999</v>
      </c>
      <c r="Q109" s="24"/>
      <c r="R109" s="24">
        <v>5.45</v>
      </c>
      <c r="S109" s="24">
        <f t="shared" si="43"/>
        <v>5.45</v>
      </c>
      <c r="T109" s="24">
        <f t="shared" si="44"/>
        <v>130.14999999999998</v>
      </c>
      <c r="U109" s="16"/>
      <c r="V109" s="16"/>
      <c r="W109" s="16"/>
    </row>
    <row r="110" spans="1:23" x14ac:dyDescent="0.2">
      <c r="A110" s="119"/>
      <c r="B110" s="71"/>
      <c r="C110" s="26" t="s">
        <v>90</v>
      </c>
      <c r="D110" s="162">
        <v>4</v>
      </c>
      <c r="E110" s="24">
        <v>0.05</v>
      </c>
      <c r="F110" s="24"/>
      <c r="G110" s="24"/>
      <c r="H110" s="24">
        <f t="shared" si="35"/>
        <v>0.05</v>
      </c>
      <c r="I110" s="24">
        <v>0.35</v>
      </c>
      <c r="J110" s="24"/>
      <c r="K110" s="24">
        <f t="shared" si="36"/>
        <v>0.39999999999999997</v>
      </c>
      <c r="L110" s="24"/>
      <c r="M110" s="24">
        <v>0.05</v>
      </c>
      <c r="N110" s="24">
        <v>0.36</v>
      </c>
      <c r="O110" s="24">
        <f t="shared" si="41"/>
        <v>0.41</v>
      </c>
      <c r="P110" s="24">
        <f t="shared" si="42"/>
        <v>0.80999999999999994</v>
      </c>
      <c r="Q110" s="24"/>
      <c r="R110" s="24"/>
      <c r="S110" s="24">
        <f t="shared" si="43"/>
        <v>0</v>
      </c>
      <c r="T110" s="24">
        <f t="shared" si="44"/>
        <v>0.80999999999999994</v>
      </c>
      <c r="U110" s="16"/>
      <c r="V110" s="16"/>
      <c r="W110" s="16"/>
    </row>
    <row r="111" spans="1:23" x14ac:dyDescent="0.2">
      <c r="A111" s="119"/>
      <c r="B111" s="71"/>
      <c r="C111" s="26" t="s">
        <v>89</v>
      </c>
      <c r="D111" s="162">
        <v>3</v>
      </c>
      <c r="E111" s="24">
        <v>1</v>
      </c>
      <c r="F111" s="24"/>
      <c r="G111" s="24">
        <v>1</v>
      </c>
      <c r="H111" s="24">
        <f t="shared" si="35"/>
        <v>2</v>
      </c>
      <c r="I111" s="24"/>
      <c r="J111" s="24"/>
      <c r="K111" s="24">
        <f t="shared" si="36"/>
        <v>2</v>
      </c>
      <c r="L111" s="24"/>
      <c r="M111" s="24">
        <v>0.1</v>
      </c>
      <c r="N111" s="24">
        <v>2</v>
      </c>
      <c r="O111" s="24">
        <f t="shared" si="41"/>
        <v>2.1</v>
      </c>
      <c r="P111" s="24">
        <f t="shared" si="42"/>
        <v>4.0999999999999996</v>
      </c>
      <c r="Q111" s="24"/>
      <c r="R111" s="24"/>
      <c r="S111" s="24">
        <f t="shared" si="43"/>
        <v>0</v>
      </c>
      <c r="T111" s="24">
        <f t="shared" si="44"/>
        <v>4.0999999999999996</v>
      </c>
      <c r="U111" s="16"/>
      <c r="V111" s="16"/>
      <c r="W111" s="16"/>
    </row>
    <row r="112" spans="1:23" x14ac:dyDescent="0.2">
      <c r="A112" s="119"/>
      <c r="B112" s="71"/>
      <c r="C112" s="26" t="s">
        <v>94</v>
      </c>
      <c r="D112" s="162">
        <v>17</v>
      </c>
      <c r="E112" s="24"/>
      <c r="F112" s="24"/>
      <c r="G112" s="24"/>
      <c r="H112" s="24">
        <f t="shared" si="35"/>
        <v>0</v>
      </c>
      <c r="I112" s="24">
        <v>1.5</v>
      </c>
      <c r="J112" s="24"/>
      <c r="K112" s="24">
        <f t="shared" si="36"/>
        <v>1.5</v>
      </c>
      <c r="L112" s="24">
        <v>5.77</v>
      </c>
      <c r="M112" s="24">
        <v>12.85</v>
      </c>
      <c r="N112" s="24">
        <v>16.260000000000002</v>
      </c>
      <c r="O112" s="24">
        <f t="shared" si="41"/>
        <v>34.879999999999995</v>
      </c>
      <c r="P112" s="24">
        <f t="shared" si="42"/>
        <v>36.379999999999995</v>
      </c>
      <c r="Q112" s="24"/>
      <c r="R112" s="24"/>
      <c r="S112" s="24">
        <f t="shared" si="43"/>
        <v>0</v>
      </c>
      <c r="T112" s="24">
        <f t="shared" si="44"/>
        <v>36.379999999999995</v>
      </c>
      <c r="U112" s="16"/>
      <c r="V112" s="16"/>
      <c r="W112" s="16"/>
    </row>
    <row r="113" spans="1:23" x14ac:dyDescent="0.2">
      <c r="A113" s="119"/>
      <c r="B113" s="87"/>
      <c r="C113" s="26" t="s">
        <v>102</v>
      </c>
      <c r="D113" s="162">
        <v>6</v>
      </c>
      <c r="E113" s="24"/>
      <c r="F113" s="24"/>
      <c r="G113" s="24"/>
      <c r="H113" s="24">
        <f t="shared" si="35"/>
        <v>0</v>
      </c>
      <c r="I113" s="24"/>
      <c r="J113" s="24"/>
      <c r="K113" s="24">
        <f t="shared" si="36"/>
        <v>0</v>
      </c>
      <c r="L113" s="24">
        <v>1.3</v>
      </c>
      <c r="M113" s="24">
        <v>3.8</v>
      </c>
      <c r="N113" s="24">
        <v>4.95</v>
      </c>
      <c r="O113" s="24">
        <f t="shared" si="41"/>
        <v>10.050000000000001</v>
      </c>
      <c r="P113" s="24">
        <f t="shared" si="42"/>
        <v>10.050000000000001</v>
      </c>
      <c r="Q113" s="24"/>
      <c r="R113" s="24">
        <v>0.1</v>
      </c>
      <c r="S113" s="24">
        <f t="shared" si="43"/>
        <v>0.1</v>
      </c>
      <c r="T113" s="24">
        <f t="shared" si="44"/>
        <v>10.15</v>
      </c>
      <c r="U113" s="16"/>
      <c r="V113" s="16"/>
      <c r="W113" s="16"/>
    </row>
    <row r="114" spans="1:23" x14ac:dyDescent="0.2">
      <c r="A114" s="119"/>
      <c r="B114" s="71" t="s">
        <v>105</v>
      </c>
      <c r="C114" s="26" t="s">
        <v>105</v>
      </c>
      <c r="D114" s="162">
        <v>32</v>
      </c>
      <c r="E114" s="24"/>
      <c r="F114" s="24">
        <v>1</v>
      </c>
      <c r="G114" s="24">
        <v>0.2</v>
      </c>
      <c r="H114" s="24">
        <f t="shared" si="35"/>
        <v>1.2</v>
      </c>
      <c r="I114" s="24">
        <v>0.3</v>
      </c>
      <c r="J114" s="24"/>
      <c r="K114" s="24">
        <f t="shared" si="36"/>
        <v>1.5</v>
      </c>
      <c r="L114" s="24"/>
      <c r="M114" s="24">
        <v>24.66</v>
      </c>
      <c r="N114" s="24">
        <v>21.77</v>
      </c>
      <c r="O114" s="24">
        <f t="shared" si="41"/>
        <v>46.43</v>
      </c>
      <c r="P114" s="24">
        <f t="shared" si="42"/>
        <v>47.93</v>
      </c>
      <c r="Q114" s="24"/>
      <c r="R114" s="24">
        <v>0.49</v>
      </c>
      <c r="S114" s="24">
        <f t="shared" si="43"/>
        <v>0.49</v>
      </c>
      <c r="T114" s="24">
        <f t="shared" si="44"/>
        <v>48.42</v>
      </c>
      <c r="U114" s="16"/>
      <c r="V114" s="16"/>
      <c r="W114" s="16"/>
    </row>
    <row r="115" spans="1:23" x14ac:dyDescent="0.2">
      <c r="A115" s="119"/>
      <c r="B115" s="71"/>
      <c r="C115" s="26" t="s">
        <v>103</v>
      </c>
      <c r="D115" s="162">
        <v>13</v>
      </c>
      <c r="E115" s="24">
        <v>1.5</v>
      </c>
      <c r="F115" s="24"/>
      <c r="G115" s="24"/>
      <c r="H115" s="24">
        <f t="shared" si="35"/>
        <v>1.5</v>
      </c>
      <c r="I115" s="24">
        <v>0.7</v>
      </c>
      <c r="J115" s="24"/>
      <c r="K115" s="24">
        <f t="shared" si="36"/>
        <v>2.2000000000000002</v>
      </c>
      <c r="L115" s="24">
        <v>82.6</v>
      </c>
      <c r="M115" s="24">
        <v>313.60000000000002</v>
      </c>
      <c r="N115" s="24">
        <v>121.25</v>
      </c>
      <c r="O115" s="24">
        <f t="shared" si="41"/>
        <v>517.45000000000005</v>
      </c>
      <c r="P115" s="24">
        <f t="shared" si="42"/>
        <v>519.65000000000009</v>
      </c>
      <c r="Q115" s="24"/>
      <c r="R115" s="24">
        <v>0.05</v>
      </c>
      <c r="S115" s="24">
        <f t="shared" si="43"/>
        <v>0.05</v>
      </c>
      <c r="T115" s="24">
        <f t="shared" si="44"/>
        <v>519.70000000000005</v>
      </c>
      <c r="U115" s="16"/>
      <c r="V115" s="16"/>
      <c r="W115" s="16"/>
    </row>
    <row r="116" spans="1:23" x14ac:dyDescent="0.2">
      <c r="A116" s="119"/>
      <c r="B116" s="71"/>
      <c r="C116" s="26" t="s">
        <v>96</v>
      </c>
      <c r="D116" s="162">
        <v>7</v>
      </c>
      <c r="E116" s="24"/>
      <c r="F116" s="24"/>
      <c r="G116" s="24"/>
      <c r="H116" s="24">
        <f t="shared" si="35"/>
        <v>0</v>
      </c>
      <c r="I116" s="24">
        <v>10.5</v>
      </c>
      <c r="J116" s="24"/>
      <c r="K116" s="24">
        <f t="shared" si="36"/>
        <v>10.5</v>
      </c>
      <c r="L116" s="24">
        <v>2</v>
      </c>
      <c r="M116" s="24">
        <v>12.6</v>
      </c>
      <c r="N116" s="24">
        <v>6.2</v>
      </c>
      <c r="O116" s="24">
        <f t="shared" si="41"/>
        <v>20.8</v>
      </c>
      <c r="P116" s="24">
        <f t="shared" si="42"/>
        <v>31.3</v>
      </c>
      <c r="Q116" s="24"/>
      <c r="R116" s="24">
        <v>7</v>
      </c>
      <c r="S116" s="24">
        <f t="shared" si="43"/>
        <v>7</v>
      </c>
      <c r="T116" s="24">
        <f t="shared" si="44"/>
        <v>38.299999999999997</v>
      </c>
      <c r="U116" s="16"/>
      <c r="V116" s="16"/>
      <c r="W116" s="16"/>
    </row>
    <row r="117" spans="1:23" x14ac:dyDescent="0.2">
      <c r="A117" s="119"/>
      <c r="B117" s="71"/>
      <c r="C117" s="26" t="s">
        <v>100</v>
      </c>
      <c r="D117" s="162">
        <v>8</v>
      </c>
      <c r="E117" s="24"/>
      <c r="F117" s="24">
        <v>2</v>
      </c>
      <c r="G117" s="24"/>
      <c r="H117" s="24">
        <f t="shared" si="35"/>
        <v>2</v>
      </c>
      <c r="I117" s="24">
        <v>9</v>
      </c>
      <c r="J117" s="24"/>
      <c r="K117" s="24">
        <f t="shared" si="36"/>
        <v>11</v>
      </c>
      <c r="L117" s="24">
        <v>1</v>
      </c>
      <c r="M117" s="24">
        <v>7.8</v>
      </c>
      <c r="N117" s="24">
        <v>7.45</v>
      </c>
      <c r="O117" s="24">
        <f t="shared" si="41"/>
        <v>16.25</v>
      </c>
      <c r="P117" s="24">
        <f t="shared" si="42"/>
        <v>27.25</v>
      </c>
      <c r="Q117" s="24"/>
      <c r="R117" s="24">
        <v>1</v>
      </c>
      <c r="S117" s="24">
        <f t="shared" si="43"/>
        <v>1</v>
      </c>
      <c r="T117" s="24">
        <f t="shared" si="44"/>
        <v>28.25</v>
      </c>
      <c r="U117" s="16"/>
      <c r="V117" s="16"/>
      <c r="W117" s="16"/>
    </row>
    <row r="118" spans="1:23" x14ac:dyDescent="0.2">
      <c r="A118" s="119"/>
      <c r="B118" s="71"/>
      <c r="C118" s="26" t="s">
        <v>98</v>
      </c>
      <c r="D118" s="162">
        <v>1</v>
      </c>
      <c r="E118" s="24"/>
      <c r="F118" s="24"/>
      <c r="G118" s="24"/>
      <c r="H118" s="24">
        <f t="shared" si="35"/>
        <v>0</v>
      </c>
      <c r="I118" s="24">
        <v>0.2</v>
      </c>
      <c r="J118" s="24"/>
      <c r="K118" s="24">
        <f t="shared" si="36"/>
        <v>0.2</v>
      </c>
      <c r="L118" s="24"/>
      <c r="M118" s="24">
        <v>0.6</v>
      </c>
      <c r="N118" s="24">
        <v>0.2</v>
      </c>
      <c r="O118" s="24">
        <f t="shared" si="41"/>
        <v>0.8</v>
      </c>
      <c r="P118" s="24">
        <f t="shared" si="42"/>
        <v>1</v>
      </c>
      <c r="Q118" s="24"/>
      <c r="R118" s="24"/>
      <c r="S118" s="24">
        <f t="shared" si="43"/>
        <v>0</v>
      </c>
      <c r="T118" s="24">
        <f t="shared" si="44"/>
        <v>1</v>
      </c>
      <c r="U118" s="16"/>
      <c r="V118" s="16"/>
      <c r="W118" s="16"/>
    </row>
    <row r="119" spans="1:23" x14ac:dyDescent="0.2">
      <c r="A119" s="119"/>
      <c r="B119" s="71"/>
      <c r="C119" s="26" t="s">
        <v>93</v>
      </c>
      <c r="D119" s="162">
        <v>22</v>
      </c>
      <c r="E119" s="24"/>
      <c r="F119" s="24"/>
      <c r="G119" s="24"/>
      <c r="H119" s="24">
        <f t="shared" si="35"/>
        <v>0</v>
      </c>
      <c r="I119" s="24">
        <v>1.3</v>
      </c>
      <c r="J119" s="24"/>
      <c r="K119" s="24">
        <f t="shared" si="36"/>
        <v>1.3</v>
      </c>
      <c r="L119" s="24"/>
      <c r="M119" s="24">
        <v>8.9499999999999993</v>
      </c>
      <c r="N119" s="24">
        <v>14.54</v>
      </c>
      <c r="O119" s="24">
        <f t="shared" si="41"/>
        <v>23.49</v>
      </c>
      <c r="P119" s="24">
        <f t="shared" si="42"/>
        <v>24.79</v>
      </c>
      <c r="Q119" s="24"/>
      <c r="R119" s="24">
        <v>1</v>
      </c>
      <c r="S119" s="24">
        <f t="shared" si="43"/>
        <v>1</v>
      </c>
      <c r="T119" s="24">
        <f t="shared" si="44"/>
        <v>25.79</v>
      </c>
      <c r="U119" s="16"/>
      <c r="V119" s="16"/>
      <c r="W119" s="16"/>
    </row>
    <row r="120" spans="1:23" x14ac:dyDescent="0.2">
      <c r="A120" s="119"/>
      <c r="B120" s="71"/>
      <c r="C120" s="26" t="s">
        <v>85</v>
      </c>
      <c r="D120" s="162">
        <v>1</v>
      </c>
      <c r="E120" s="24">
        <v>1</v>
      </c>
      <c r="F120" s="24"/>
      <c r="G120" s="24"/>
      <c r="H120" s="24">
        <f t="shared" si="35"/>
        <v>1</v>
      </c>
      <c r="I120" s="24"/>
      <c r="J120" s="24"/>
      <c r="K120" s="24">
        <f t="shared" si="36"/>
        <v>1</v>
      </c>
      <c r="L120" s="24"/>
      <c r="M120" s="24">
        <v>1</v>
      </c>
      <c r="N120" s="24">
        <v>4</v>
      </c>
      <c r="O120" s="24">
        <f t="shared" si="41"/>
        <v>5</v>
      </c>
      <c r="P120" s="24">
        <f t="shared" si="42"/>
        <v>6</v>
      </c>
      <c r="Q120" s="24"/>
      <c r="R120" s="24"/>
      <c r="S120" s="24">
        <f t="shared" si="43"/>
        <v>0</v>
      </c>
      <c r="T120" s="24">
        <f t="shared" si="44"/>
        <v>6</v>
      </c>
      <c r="U120" s="16"/>
      <c r="V120" s="16"/>
      <c r="W120" s="16"/>
    </row>
    <row r="121" spans="1:23" x14ac:dyDescent="0.2">
      <c r="A121" s="119"/>
      <c r="B121" s="71"/>
      <c r="C121" s="26" t="s">
        <v>84</v>
      </c>
      <c r="D121" s="162">
        <v>13</v>
      </c>
      <c r="E121" s="24">
        <v>0.01</v>
      </c>
      <c r="F121" s="24">
        <v>0.51</v>
      </c>
      <c r="G121" s="24">
        <v>0.01</v>
      </c>
      <c r="H121" s="24">
        <f t="shared" si="35"/>
        <v>0.53</v>
      </c>
      <c r="I121" s="24">
        <v>1.1000000000000001</v>
      </c>
      <c r="J121" s="24"/>
      <c r="K121" s="24">
        <f t="shared" si="36"/>
        <v>1.6300000000000001</v>
      </c>
      <c r="L121" s="24">
        <v>0.01</v>
      </c>
      <c r="M121" s="24">
        <v>6.41</v>
      </c>
      <c r="N121" s="24">
        <v>1.3</v>
      </c>
      <c r="O121" s="24">
        <f t="shared" si="41"/>
        <v>7.72</v>
      </c>
      <c r="P121" s="24">
        <f t="shared" si="42"/>
        <v>9.35</v>
      </c>
      <c r="Q121" s="24"/>
      <c r="R121" s="24">
        <v>12.5</v>
      </c>
      <c r="S121" s="24">
        <f t="shared" si="43"/>
        <v>12.5</v>
      </c>
      <c r="T121" s="24">
        <f t="shared" si="44"/>
        <v>21.85</v>
      </c>
      <c r="U121" s="16"/>
      <c r="V121" s="16"/>
      <c r="W121" s="16"/>
    </row>
    <row r="122" spans="1:23" x14ac:dyDescent="0.2">
      <c r="A122" s="119"/>
      <c r="B122" s="71"/>
      <c r="C122" s="26" t="s">
        <v>88</v>
      </c>
      <c r="D122" s="162">
        <v>0</v>
      </c>
      <c r="E122" s="24"/>
      <c r="F122" s="24"/>
      <c r="G122" s="24"/>
      <c r="H122" s="24">
        <f t="shared" si="35"/>
        <v>0</v>
      </c>
      <c r="I122" s="24"/>
      <c r="J122" s="24"/>
      <c r="K122" s="24">
        <f t="shared" si="36"/>
        <v>0</v>
      </c>
      <c r="L122" s="24"/>
      <c r="M122" s="24"/>
      <c r="N122" s="24"/>
      <c r="O122" s="24">
        <f t="shared" si="41"/>
        <v>0</v>
      </c>
      <c r="P122" s="24">
        <f t="shared" si="42"/>
        <v>0</v>
      </c>
      <c r="Q122" s="24"/>
      <c r="R122" s="24"/>
      <c r="S122" s="24">
        <f t="shared" si="43"/>
        <v>0</v>
      </c>
      <c r="T122" s="24">
        <f t="shared" si="44"/>
        <v>0</v>
      </c>
      <c r="U122" s="16"/>
      <c r="V122" s="16"/>
      <c r="W122" s="16"/>
    </row>
    <row r="123" spans="1:23" x14ac:dyDescent="0.2">
      <c r="A123" s="119"/>
      <c r="B123" s="87"/>
      <c r="C123" s="26" t="s">
        <v>293</v>
      </c>
      <c r="D123" s="162">
        <v>2</v>
      </c>
      <c r="E123" s="24"/>
      <c r="F123" s="24"/>
      <c r="G123" s="24"/>
      <c r="H123" s="24">
        <f t="shared" si="35"/>
        <v>0</v>
      </c>
      <c r="I123" s="24"/>
      <c r="J123" s="24"/>
      <c r="K123" s="24">
        <f t="shared" si="36"/>
        <v>0</v>
      </c>
      <c r="L123" s="24"/>
      <c r="M123" s="24">
        <v>1.8</v>
      </c>
      <c r="N123" s="24">
        <v>2.7</v>
      </c>
      <c r="O123" s="24">
        <f t="shared" si="41"/>
        <v>4.5</v>
      </c>
      <c r="P123" s="24">
        <f t="shared" si="42"/>
        <v>4.5</v>
      </c>
      <c r="Q123" s="24"/>
      <c r="R123" s="24"/>
      <c r="S123" s="24">
        <f t="shared" si="43"/>
        <v>0</v>
      </c>
      <c r="T123" s="24">
        <f t="shared" si="44"/>
        <v>4.5</v>
      </c>
      <c r="U123" s="16"/>
      <c r="V123" s="16"/>
      <c r="W123" s="16"/>
    </row>
    <row r="124" spans="1:23" x14ac:dyDescent="0.2">
      <c r="A124" s="119"/>
      <c r="B124" s="71" t="s">
        <v>91</v>
      </c>
      <c r="C124" s="26" t="s">
        <v>91</v>
      </c>
      <c r="D124" s="162">
        <v>23</v>
      </c>
      <c r="E124" s="24"/>
      <c r="F124" s="24"/>
      <c r="G124" s="24"/>
      <c r="H124" s="24">
        <f t="shared" si="35"/>
        <v>0</v>
      </c>
      <c r="I124" s="24">
        <v>18.05</v>
      </c>
      <c r="J124" s="24"/>
      <c r="K124" s="24">
        <f t="shared" si="36"/>
        <v>18.05</v>
      </c>
      <c r="L124" s="24">
        <v>205</v>
      </c>
      <c r="M124" s="24">
        <v>36.15</v>
      </c>
      <c r="N124" s="24">
        <v>33.200000000000003</v>
      </c>
      <c r="O124" s="24">
        <f t="shared" si="41"/>
        <v>274.35000000000002</v>
      </c>
      <c r="P124" s="24">
        <f t="shared" si="42"/>
        <v>292.40000000000003</v>
      </c>
      <c r="Q124" s="24"/>
      <c r="R124" s="24">
        <v>5.5</v>
      </c>
      <c r="S124" s="24">
        <f t="shared" si="43"/>
        <v>5.5</v>
      </c>
      <c r="T124" s="24">
        <f t="shared" si="44"/>
        <v>297.90000000000003</v>
      </c>
      <c r="U124" s="16"/>
      <c r="V124" s="16"/>
      <c r="W124" s="16"/>
    </row>
    <row r="125" spans="1:23" x14ac:dyDescent="0.2">
      <c r="A125" s="119"/>
      <c r="B125" s="71"/>
      <c r="C125" s="26" t="s">
        <v>109</v>
      </c>
      <c r="D125" s="162">
        <v>4</v>
      </c>
      <c r="E125" s="24">
        <v>0.4</v>
      </c>
      <c r="F125" s="24"/>
      <c r="G125" s="24">
        <v>0.7</v>
      </c>
      <c r="H125" s="24">
        <f t="shared" si="35"/>
        <v>1.1000000000000001</v>
      </c>
      <c r="I125" s="24">
        <v>5.3</v>
      </c>
      <c r="J125" s="24"/>
      <c r="K125" s="24">
        <f t="shared" si="36"/>
        <v>6.4</v>
      </c>
      <c r="L125" s="24">
        <v>5</v>
      </c>
      <c r="M125" s="24">
        <v>8.85</v>
      </c>
      <c r="N125" s="24">
        <v>10.45</v>
      </c>
      <c r="O125" s="24">
        <f t="shared" si="41"/>
        <v>24.299999999999997</v>
      </c>
      <c r="P125" s="24">
        <f t="shared" si="42"/>
        <v>30.699999999999996</v>
      </c>
      <c r="Q125" s="24"/>
      <c r="R125" s="24"/>
      <c r="S125" s="24">
        <f t="shared" si="43"/>
        <v>0</v>
      </c>
      <c r="T125" s="24">
        <f t="shared" si="44"/>
        <v>30.699999999999996</v>
      </c>
      <c r="U125" s="16"/>
      <c r="V125" s="16"/>
      <c r="W125" s="16"/>
    </row>
    <row r="126" spans="1:23" x14ac:dyDescent="0.2">
      <c r="A126" s="119"/>
      <c r="B126" s="71"/>
      <c r="C126" s="26" t="s">
        <v>83</v>
      </c>
      <c r="D126" s="162">
        <v>7</v>
      </c>
      <c r="E126" s="24"/>
      <c r="F126" s="24">
        <v>4.5999999999999996</v>
      </c>
      <c r="G126" s="24"/>
      <c r="H126" s="24">
        <f t="shared" si="35"/>
        <v>4.5999999999999996</v>
      </c>
      <c r="I126" s="24">
        <v>0.1</v>
      </c>
      <c r="J126" s="24"/>
      <c r="K126" s="24">
        <f t="shared" si="36"/>
        <v>4.6999999999999993</v>
      </c>
      <c r="L126" s="24">
        <v>34</v>
      </c>
      <c r="M126" s="24">
        <v>6.1</v>
      </c>
      <c r="N126" s="24">
        <v>13.9</v>
      </c>
      <c r="O126" s="24">
        <f t="shared" si="37"/>
        <v>54</v>
      </c>
      <c r="P126" s="24">
        <f t="shared" si="38"/>
        <v>58.7</v>
      </c>
      <c r="Q126" s="24"/>
      <c r="R126" s="24"/>
      <c r="S126" s="24">
        <f t="shared" si="39"/>
        <v>0</v>
      </c>
      <c r="T126" s="24">
        <f t="shared" si="40"/>
        <v>58.7</v>
      </c>
      <c r="U126" s="16"/>
      <c r="V126" s="16"/>
      <c r="W126" s="16"/>
    </row>
    <row r="127" spans="1:23" x14ac:dyDescent="0.2">
      <c r="A127" s="119"/>
      <c r="B127" s="71"/>
      <c r="C127" s="26" t="s">
        <v>92</v>
      </c>
      <c r="D127" s="162">
        <v>10</v>
      </c>
      <c r="E127" s="24"/>
      <c r="F127" s="24">
        <v>0.5</v>
      </c>
      <c r="G127" s="24">
        <v>0.7</v>
      </c>
      <c r="H127" s="24">
        <f t="shared" si="35"/>
        <v>1.2</v>
      </c>
      <c r="I127" s="24">
        <v>0.5</v>
      </c>
      <c r="J127" s="24"/>
      <c r="K127" s="24">
        <f t="shared" si="36"/>
        <v>1.7</v>
      </c>
      <c r="L127" s="24">
        <v>1</v>
      </c>
      <c r="M127" s="24">
        <v>16.2</v>
      </c>
      <c r="N127" s="24">
        <v>13.1</v>
      </c>
      <c r="O127" s="24">
        <f t="shared" si="37"/>
        <v>30.299999999999997</v>
      </c>
      <c r="P127" s="24">
        <f t="shared" si="38"/>
        <v>31.999999999999996</v>
      </c>
      <c r="Q127" s="24"/>
      <c r="R127" s="24"/>
      <c r="S127" s="24">
        <f t="shared" si="39"/>
        <v>0</v>
      </c>
      <c r="T127" s="24">
        <f t="shared" si="40"/>
        <v>31.999999999999996</v>
      </c>
      <c r="U127" s="16"/>
      <c r="V127" s="16"/>
      <c r="W127" s="16"/>
    </row>
    <row r="128" spans="1:23" x14ac:dyDescent="0.2">
      <c r="A128" s="119"/>
      <c r="B128" s="71"/>
      <c r="C128" s="26" t="s">
        <v>95</v>
      </c>
      <c r="D128" s="162">
        <v>22</v>
      </c>
      <c r="E128" s="24">
        <v>24.38</v>
      </c>
      <c r="F128" s="24">
        <v>2.72</v>
      </c>
      <c r="G128" s="24">
        <v>48.26</v>
      </c>
      <c r="H128" s="24">
        <f t="shared" si="35"/>
        <v>75.36</v>
      </c>
      <c r="I128" s="24">
        <v>1.5</v>
      </c>
      <c r="J128" s="24"/>
      <c r="K128" s="24">
        <f t="shared" si="36"/>
        <v>76.86</v>
      </c>
      <c r="L128" s="24">
        <v>73.37</v>
      </c>
      <c r="M128" s="24">
        <v>25.4</v>
      </c>
      <c r="N128" s="24">
        <v>37.72</v>
      </c>
      <c r="O128" s="24">
        <f t="shared" si="37"/>
        <v>136.49</v>
      </c>
      <c r="P128" s="24">
        <f t="shared" si="38"/>
        <v>213.35000000000002</v>
      </c>
      <c r="Q128" s="24"/>
      <c r="R128" s="24">
        <v>81.97</v>
      </c>
      <c r="S128" s="24">
        <f t="shared" si="39"/>
        <v>81.97</v>
      </c>
      <c r="T128" s="24">
        <f t="shared" si="40"/>
        <v>295.32000000000005</v>
      </c>
      <c r="U128" s="16"/>
      <c r="V128" s="16"/>
      <c r="W128" s="16"/>
    </row>
    <row r="129" spans="1:23" x14ac:dyDescent="0.2">
      <c r="A129" s="119"/>
      <c r="B129" s="71"/>
      <c r="C129" s="26" t="s">
        <v>99</v>
      </c>
      <c r="D129" s="162">
        <v>6</v>
      </c>
      <c r="E129" s="24">
        <v>150</v>
      </c>
      <c r="F129" s="24"/>
      <c r="G129" s="24"/>
      <c r="H129" s="24">
        <f t="shared" si="35"/>
        <v>150</v>
      </c>
      <c r="I129" s="24"/>
      <c r="J129" s="24"/>
      <c r="K129" s="24">
        <f t="shared" si="36"/>
        <v>150</v>
      </c>
      <c r="L129" s="24"/>
      <c r="M129" s="24">
        <v>84.05</v>
      </c>
      <c r="N129" s="24">
        <v>55.8</v>
      </c>
      <c r="O129" s="24">
        <f t="shared" si="37"/>
        <v>139.85</v>
      </c>
      <c r="P129" s="24">
        <f t="shared" si="38"/>
        <v>289.85000000000002</v>
      </c>
      <c r="Q129" s="24"/>
      <c r="R129" s="24">
        <v>21</v>
      </c>
      <c r="S129" s="24">
        <f t="shared" si="39"/>
        <v>21</v>
      </c>
      <c r="T129" s="24">
        <f t="shared" si="40"/>
        <v>310.85000000000002</v>
      </c>
      <c r="U129" s="16"/>
      <c r="V129" s="16"/>
      <c r="W129" s="16"/>
    </row>
    <row r="130" spans="1:23" x14ac:dyDescent="0.2">
      <c r="A130" s="119"/>
      <c r="B130" s="71"/>
      <c r="C130" s="26" t="s">
        <v>104</v>
      </c>
      <c r="D130" s="162">
        <v>26</v>
      </c>
      <c r="E130" s="24">
        <v>105.78</v>
      </c>
      <c r="F130" s="24">
        <v>6.03</v>
      </c>
      <c r="G130" s="24">
        <v>17</v>
      </c>
      <c r="H130" s="24">
        <f t="shared" si="35"/>
        <v>128.81</v>
      </c>
      <c r="I130" s="24"/>
      <c r="J130" s="24"/>
      <c r="K130" s="24">
        <f t="shared" si="36"/>
        <v>128.81</v>
      </c>
      <c r="L130" s="24"/>
      <c r="M130" s="24">
        <v>21.76</v>
      </c>
      <c r="N130" s="24">
        <v>28.59</v>
      </c>
      <c r="O130" s="24">
        <f t="shared" si="37"/>
        <v>50.35</v>
      </c>
      <c r="P130" s="24">
        <f t="shared" si="38"/>
        <v>179.16</v>
      </c>
      <c r="Q130" s="24">
        <v>1.1000000000000001</v>
      </c>
      <c r="R130" s="24">
        <v>8.5</v>
      </c>
      <c r="S130" s="24">
        <f t="shared" si="39"/>
        <v>9.6</v>
      </c>
      <c r="T130" s="24">
        <f t="shared" si="40"/>
        <v>188.76</v>
      </c>
      <c r="U130" s="16"/>
      <c r="V130" s="16"/>
      <c r="W130" s="16"/>
    </row>
    <row r="131" spans="1:23" x14ac:dyDescent="0.2">
      <c r="A131" s="119"/>
      <c r="B131" s="87"/>
      <c r="C131" s="26" t="s">
        <v>108</v>
      </c>
      <c r="D131" s="162">
        <v>14</v>
      </c>
      <c r="E131" s="24"/>
      <c r="F131" s="24"/>
      <c r="G131" s="24"/>
      <c r="H131" s="24">
        <f t="shared" si="35"/>
        <v>0</v>
      </c>
      <c r="I131" s="24">
        <v>0.7</v>
      </c>
      <c r="J131" s="24"/>
      <c r="K131" s="24">
        <f t="shared" si="36"/>
        <v>0.7</v>
      </c>
      <c r="L131" s="24">
        <v>0.1</v>
      </c>
      <c r="M131" s="24">
        <v>13.05</v>
      </c>
      <c r="N131" s="24">
        <v>8.85</v>
      </c>
      <c r="O131" s="24">
        <f t="shared" si="37"/>
        <v>22</v>
      </c>
      <c r="P131" s="24">
        <f t="shared" si="38"/>
        <v>22.7</v>
      </c>
      <c r="Q131" s="24"/>
      <c r="R131" s="24">
        <v>0.5</v>
      </c>
      <c r="S131" s="24">
        <f t="shared" si="39"/>
        <v>0.5</v>
      </c>
      <c r="T131" s="24">
        <f t="shared" si="40"/>
        <v>23.2</v>
      </c>
      <c r="U131" s="16"/>
      <c r="V131" s="16"/>
      <c r="W131" s="16"/>
    </row>
    <row r="132" spans="1:23" x14ac:dyDescent="0.2">
      <c r="A132" s="119"/>
      <c r="B132" s="71" t="s">
        <v>82</v>
      </c>
      <c r="C132" s="26" t="s">
        <v>82</v>
      </c>
      <c r="D132" s="162">
        <v>20</v>
      </c>
      <c r="E132" s="24">
        <v>1</v>
      </c>
      <c r="F132" s="24">
        <v>2.5</v>
      </c>
      <c r="G132" s="24">
        <v>0.25</v>
      </c>
      <c r="H132" s="24">
        <f t="shared" si="35"/>
        <v>3.75</v>
      </c>
      <c r="I132" s="24">
        <v>6.25</v>
      </c>
      <c r="J132" s="24"/>
      <c r="K132" s="24">
        <f t="shared" si="36"/>
        <v>10</v>
      </c>
      <c r="L132" s="24"/>
      <c r="M132" s="24">
        <v>31.1</v>
      </c>
      <c r="N132" s="24">
        <v>67.75</v>
      </c>
      <c r="O132" s="24">
        <f t="shared" si="37"/>
        <v>98.85</v>
      </c>
      <c r="P132" s="24">
        <f t="shared" si="38"/>
        <v>108.85</v>
      </c>
      <c r="Q132" s="24">
        <v>5.3</v>
      </c>
      <c r="R132" s="24">
        <v>2.4</v>
      </c>
      <c r="S132" s="24">
        <f t="shared" si="39"/>
        <v>7.6999999999999993</v>
      </c>
      <c r="T132" s="24">
        <f t="shared" si="40"/>
        <v>116.55</v>
      </c>
      <c r="U132" s="16"/>
      <c r="V132" s="16"/>
      <c r="W132" s="16"/>
    </row>
    <row r="133" spans="1:23" x14ac:dyDescent="0.2">
      <c r="A133" s="119"/>
      <c r="B133" s="71"/>
      <c r="C133" s="26" t="s">
        <v>87</v>
      </c>
      <c r="D133" s="162">
        <v>9</v>
      </c>
      <c r="E133" s="24">
        <v>121.1</v>
      </c>
      <c r="F133" s="24">
        <v>76.3</v>
      </c>
      <c r="G133" s="24">
        <v>0.5</v>
      </c>
      <c r="H133" s="24">
        <f t="shared" si="35"/>
        <v>197.89999999999998</v>
      </c>
      <c r="I133" s="24">
        <v>100.2</v>
      </c>
      <c r="J133" s="24"/>
      <c r="K133" s="24">
        <f t="shared" si="36"/>
        <v>298.09999999999997</v>
      </c>
      <c r="L133" s="24"/>
      <c r="M133" s="24">
        <v>12.25</v>
      </c>
      <c r="N133" s="24">
        <v>7</v>
      </c>
      <c r="O133" s="24">
        <f t="shared" si="37"/>
        <v>19.25</v>
      </c>
      <c r="P133" s="24">
        <f t="shared" si="38"/>
        <v>317.34999999999997</v>
      </c>
      <c r="Q133" s="24"/>
      <c r="R133" s="24">
        <v>0.8</v>
      </c>
      <c r="S133" s="24">
        <f t="shared" si="39"/>
        <v>0.8</v>
      </c>
      <c r="T133" s="24">
        <f t="shared" si="40"/>
        <v>318.14999999999998</v>
      </c>
      <c r="U133" s="16"/>
      <c r="V133" s="16"/>
      <c r="W133" s="16"/>
    </row>
    <row r="134" spans="1:23" x14ac:dyDescent="0.2">
      <c r="A134" s="119"/>
      <c r="B134" s="71"/>
      <c r="C134" s="165" t="s">
        <v>97</v>
      </c>
      <c r="D134" s="160">
        <v>8</v>
      </c>
      <c r="E134" s="25">
        <v>1.2</v>
      </c>
      <c r="F134" s="25">
        <v>2.5</v>
      </c>
      <c r="G134" s="25">
        <v>3.5</v>
      </c>
      <c r="H134" s="25">
        <f t="shared" si="35"/>
        <v>7.2</v>
      </c>
      <c r="I134" s="25">
        <v>5.0999999999999996</v>
      </c>
      <c r="J134" s="25"/>
      <c r="K134" s="25">
        <f t="shared" si="36"/>
        <v>12.3</v>
      </c>
      <c r="L134" s="25">
        <v>1.2</v>
      </c>
      <c r="M134" s="25">
        <v>12.25</v>
      </c>
      <c r="N134" s="25">
        <v>1.55</v>
      </c>
      <c r="O134" s="25">
        <f t="shared" si="37"/>
        <v>15</v>
      </c>
      <c r="P134" s="25">
        <f t="shared" si="38"/>
        <v>27.3</v>
      </c>
      <c r="Q134" s="25"/>
      <c r="R134" s="25">
        <v>3.15</v>
      </c>
      <c r="S134" s="25">
        <f t="shared" si="39"/>
        <v>3.15</v>
      </c>
      <c r="T134" s="25">
        <f t="shared" si="40"/>
        <v>30.45</v>
      </c>
      <c r="U134" s="16"/>
      <c r="V134" s="16"/>
      <c r="W134" s="16"/>
    </row>
    <row r="135" spans="1:23" ht="15" x14ac:dyDescent="0.25">
      <c r="A135" s="230" t="s">
        <v>0</v>
      </c>
      <c r="B135" s="231"/>
      <c r="C135" s="232" t="s">
        <v>0</v>
      </c>
      <c r="D135" s="53">
        <f>SUM(D105:D134)</f>
        <v>322</v>
      </c>
      <c r="E135" s="54">
        <f>SUM(E105:E134)</f>
        <v>421.86999999999995</v>
      </c>
      <c r="F135" s="54">
        <f>SUM(F105:F134)</f>
        <v>104.75999999999999</v>
      </c>
      <c r="G135" s="54">
        <f>SUM(G105:G134)</f>
        <v>120.37</v>
      </c>
      <c r="H135" s="54">
        <f t="shared" si="35"/>
        <v>647</v>
      </c>
      <c r="I135" s="54">
        <f>SUM(I105:I134)</f>
        <v>164.95</v>
      </c>
      <c r="J135" s="54">
        <f>SUM(J105:J134)</f>
        <v>0</v>
      </c>
      <c r="K135" s="54">
        <f t="shared" si="36"/>
        <v>811.95</v>
      </c>
      <c r="L135" s="54">
        <f>SUM(L105:L134)</f>
        <v>464.05</v>
      </c>
      <c r="M135" s="54">
        <f>SUM(M105:M134)</f>
        <v>749.68000000000006</v>
      </c>
      <c r="N135" s="54">
        <f>SUM(N105:N134)</f>
        <v>543.38999999999987</v>
      </c>
      <c r="O135" s="54">
        <f t="shared" si="37"/>
        <v>1757.12</v>
      </c>
      <c r="P135" s="54">
        <f t="shared" si="38"/>
        <v>2569.0699999999997</v>
      </c>
      <c r="Q135" s="54">
        <f>SUM(Q105:Q134)</f>
        <v>6.4</v>
      </c>
      <c r="R135" s="54">
        <f>SUM(R105:R134)</f>
        <v>151.71000000000004</v>
      </c>
      <c r="S135" s="54">
        <f t="shared" si="39"/>
        <v>158.11000000000004</v>
      </c>
      <c r="T135" s="55">
        <f t="shared" si="40"/>
        <v>2727.18</v>
      </c>
      <c r="U135" s="16"/>
      <c r="V135" s="16"/>
      <c r="W135" s="16"/>
    </row>
    <row r="136" spans="1:23" x14ac:dyDescent="0.2">
      <c r="A136" s="166" t="s">
        <v>7</v>
      </c>
      <c r="B136" s="35" t="s">
        <v>426</v>
      </c>
      <c r="C136" s="161" t="s">
        <v>123</v>
      </c>
      <c r="D136" s="153">
        <v>119</v>
      </c>
      <c r="E136" s="154">
        <v>13.51</v>
      </c>
      <c r="F136" s="154">
        <v>4.8</v>
      </c>
      <c r="G136" s="154">
        <v>0.1</v>
      </c>
      <c r="H136" s="154">
        <f t="shared" si="35"/>
        <v>18.41</v>
      </c>
      <c r="I136" s="154">
        <v>60.97</v>
      </c>
      <c r="J136" s="154"/>
      <c r="K136" s="154">
        <f t="shared" si="36"/>
        <v>79.38</v>
      </c>
      <c r="L136" s="154">
        <v>0.17</v>
      </c>
      <c r="M136" s="154">
        <v>118.99</v>
      </c>
      <c r="N136" s="154">
        <v>50.67</v>
      </c>
      <c r="O136" s="154">
        <f t="shared" si="37"/>
        <v>169.82999999999998</v>
      </c>
      <c r="P136" s="154">
        <f t="shared" si="38"/>
        <v>249.20999999999998</v>
      </c>
      <c r="Q136" s="154">
        <v>0.8</v>
      </c>
      <c r="R136" s="154">
        <v>45.2</v>
      </c>
      <c r="S136" s="154">
        <f t="shared" si="39"/>
        <v>46</v>
      </c>
      <c r="T136" s="154">
        <f t="shared" si="40"/>
        <v>295.20999999999998</v>
      </c>
      <c r="U136" s="16"/>
      <c r="V136" s="16"/>
      <c r="W136" s="16"/>
    </row>
    <row r="137" spans="1:23" x14ac:dyDescent="0.2">
      <c r="A137" s="167"/>
      <c r="B137" s="35"/>
      <c r="C137" s="26" t="s">
        <v>140</v>
      </c>
      <c r="D137" s="162">
        <v>24</v>
      </c>
      <c r="E137" s="24">
        <v>0.5</v>
      </c>
      <c r="F137" s="24"/>
      <c r="G137" s="24"/>
      <c r="H137" s="24">
        <f t="shared" si="35"/>
        <v>0.5</v>
      </c>
      <c r="I137" s="24">
        <v>0.6</v>
      </c>
      <c r="J137" s="24"/>
      <c r="K137" s="24">
        <f t="shared" si="36"/>
        <v>1.1000000000000001</v>
      </c>
      <c r="L137" s="24">
        <v>13.15</v>
      </c>
      <c r="M137" s="24">
        <v>11.76</v>
      </c>
      <c r="N137" s="24">
        <v>12.16</v>
      </c>
      <c r="O137" s="24">
        <f t="shared" si="37"/>
        <v>37.07</v>
      </c>
      <c r="P137" s="24">
        <f t="shared" si="38"/>
        <v>38.17</v>
      </c>
      <c r="Q137" s="24"/>
      <c r="R137" s="24">
        <v>165.3</v>
      </c>
      <c r="S137" s="24">
        <f t="shared" si="39"/>
        <v>165.3</v>
      </c>
      <c r="T137" s="24">
        <f t="shared" si="40"/>
        <v>203.47000000000003</v>
      </c>
      <c r="U137" s="16"/>
      <c r="V137" s="16"/>
      <c r="W137" s="16"/>
    </row>
    <row r="138" spans="1:23" x14ac:dyDescent="0.2">
      <c r="A138" s="167"/>
      <c r="B138" s="35"/>
      <c r="C138" s="26" t="s">
        <v>141</v>
      </c>
      <c r="D138" s="162">
        <v>21</v>
      </c>
      <c r="E138" s="24">
        <v>0.5</v>
      </c>
      <c r="F138" s="24"/>
      <c r="G138" s="24"/>
      <c r="H138" s="24">
        <f t="shared" si="35"/>
        <v>0.5</v>
      </c>
      <c r="I138" s="24">
        <v>0.7</v>
      </c>
      <c r="J138" s="24"/>
      <c r="K138" s="24">
        <f t="shared" si="36"/>
        <v>1.2</v>
      </c>
      <c r="L138" s="24"/>
      <c r="M138" s="24">
        <v>1.1399999999999999</v>
      </c>
      <c r="N138" s="24">
        <v>4.1399999999999997</v>
      </c>
      <c r="O138" s="24">
        <f t="shared" si="37"/>
        <v>5.2799999999999994</v>
      </c>
      <c r="P138" s="24">
        <f t="shared" si="38"/>
        <v>6.4799999999999995</v>
      </c>
      <c r="Q138" s="24">
        <v>0.25</v>
      </c>
      <c r="R138" s="24">
        <v>0.38</v>
      </c>
      <c r="S138" s="24">
        <f t="shared" si="39"/>
        <v>0.63</v>
      </c>
      <c r="T138" s="24">
        <f t="shared" si="40"/>
        <v>7.1099999999999994</v>
      </c>
      <c r="U138" s="16"/>
      <c r="V138" s="16"/>
      <c r="W138" s="16"/>
    </row>
    <row r="139" spans="1:23" x14ac:dyDescent="0.2">
      <c r="A139" s="167"/>
      <c r="B139" s="35"/>
      <c r="C139" s="26" t="s">
        <v>147</v>
      </c>
      <c r="D139" s="162">
        <v>23</v>
      </c>
      <c r="E139" s="24">
        <v>0.02</v>
      </c>
      <c r="F139" s="24"/>
      <c r="G139" s="24"/>
      <c r="H139" s="24">
        <f t="shared" si="35"/>
        <v>0.02</v>
      </c>
      <c r="I139" s="24">
        <v>0.5</v>
      </c>
      <c r="J139" s="24"/>
      <c r="K139" s="24">
        <f t="shared" si="36"/>
        <v>0.52</v>
      </c>
      <c r="L139" s="24"/>
      <c r="M139" s="24">
        <v>6.56</v>
      </c>
      <c r="N139" s="24">
        <v>19.21</v>
      </c>
      <c r="O139" s="24">
        <f t="shared" si="37"/>
        <v>25.77</v>
      </c>
      <c r="P139" s="24">
        <f t="shared" si="38"/>
        <v>26.29</v>
      </c>
      <c r="Q139" s="24">
        <v>1.5</v>
      </c>
      <c r="R139" s="24">
        <v>12.11</v>
      </c>
      <c r="S139" s="24">
        <f t="shared" si="39"/>
        <v>13.61</v>
      </c>
      <c r="T139" s="24">
        <f t="shared" si="40"/>
        <v>39.9</v>
      </c>
      <c r="U139" s="16"/>
      <c r="V139" s="16"/>
      <c r="W139" s="16"/>
    </row>
    <row r="140" spans="1:23" x14ac:dyDescent="0.2">
      <c r="A140" s="167"/>
      <c r="B140" s="35"/>
      <c r="C140" s="26" t="s">
        <v>322</v>
      </c>
      <c r="D140" s="162">
        <v>6</v>
      </c>
      <c r="E140" s="24">
        <v>0.15</v>
      </c>
      <c r="F140" s="24"/>
      <c r="G140" s="24"/>
      <c r="H140" s="24">
        <f t="shared" si="35"/>
        <v>0.15</v>
      </c>
      <c r="I140" s="24"/>
      <c r="J140" s="24"/>
      <c r="K140" s="24">
        <f t="shared" si="36"/>
        <v>0.15</v>
      </c>
      <c r="L140" s="24">
        <v>0.05</v>
      </c>
      <c r="M140" s="24">
        <v>1.78</v>
      </c>
      <c r="N140" s="24">
        <v>1</v>
      </c>
      <c r="O140" s="24">
        <f t="shared" si="37"/>
        <v>2.83</v>
      </c>
      <c r="P140" s="24">
        <f t="shared" si="38"/>
        <v>2.98</v>
      </c>
      <c r="Q140" s="24"/>
      <c r="R140" s="24">
        <v>4.75</v>
      </c>
      <c r="S140" s="24">
        <f t="shared" si="39"/>
        <v>4.75</v>
      </c>
      <c r="T140" s="24">
        <f t="shared" si="40"/>
        <v>7.73</v>
      </c>
      <c r="U140" s="16"/>
      <c r="V140" s="16"/>
      <c r="W140" s="16"/>
    </row>
    <row r="141" spans="1:23" x14ac:dyDescent="0.2">
      <c r="A141" s="167"/>
      <c r="B141" s="35"/>
      <c r="C141" s="26" t="s">
        <v>148</v>
      </c>
      <c r="D141" s="162">
        <v>6</v>
      </c>
      <c r="E141" s="24">
        <v>1.55</v>
      </c>
      <c r="F141" s="24">
        <v>0.15</v>
      </c>
      <c r="G141" s="24"/>
      <c r="H141" s="24">
        <f t="shared" si="35"/>
        <v>1.7</v>
      </c>
      <c r="I141" s="24"/>
      <c r="J141" s="24"/>
      <c r="K141" s="24">
        <f t="shared" si="36"/>
        <v>1.7</v>
      </c>
      <c r="L141" s="24"/>
      <c r="M141" s="24">
        <v>0.83</v>
      </c>
      <c r="N141" s="24">
        <v>0.01</v>
      </c>
      <c r="O141" s="24">
        <f t="shared" si="37"/>
        <v>0.84</v>
      </c>
      <c r="P141" s="24">
        <f t="shared" si="38"/>
        <v>2.54</v>
      </c>
      <c r="Q141" s="24"/>
      <c r="R141" s="24"/>
      <c r="S141" s="24">
        <f t="shared" si="39"/>
        <v>0</v>
      </c>
      <c r="T141" s="24">
        <f t="shared" si="40"/>
        <v>2.54</v>
      </c>
      <c r="U141" s="16"/>
      <c r="V141" s="16"/>
      <c r="W141" s="16"/>
    </row>
    <row r="142" spans="1:23" x14ac:dyDescent="0.2">
      <c r="A142" s="167"/>
      <c r="B142" s="35"/>
      <c r="C142" s="26" t="s">
        <v>117</v>
      </c>
      <c r="D142" s="162">
        <v>28</v>
      </c>
      <c r="E142" s="24"/>
      <c r="F142" s="24">
        <v>1.5</v>
      </c>
      <c r="G142" s="24">
        <v>0.11</v>
      </c>
      <c r="H142" s="24">
        <f t="shared" si="35"/>
        <v>1.61</v>
      </c>
      <c r="I142" s="24">
        <v>2.5</v>
      </c>
      <c r="J142" s="24"/>
      <c r="K142" s="24">
        <f t="shared" si="36"/>
        <v>4.1100000000000003</v>
      </c>
      <c r="L142" s="24">
        <v>0.46</v>
      </c>
      <c r="M142" s="24">
        <v>10.49</v>
      </c>
      <c r="N142" s="24">
        <v>6.89</v>
      </c>
      <c r="O142" s="24">
        <f t="shared" si="37"/>
        <v>17.84</v>
      </c>
      <c r="P142" s="24">
        <f t="shared" si="38"/>
        <v>21.95</v>
      </c>
      <c r="Q142" s="24"/>
      <c r="R142" s="24">
        <v>29.7</v>
      </c>
      <c r="S142" s="24">
        <f t="shared" si="39"/>
        <v>29.7</v>
      </c>
      <c r="T142" s="24">
        <f t="shared" si="40"/>
        <v>51.65</v>
      </c>
      <c r="U142" s="16"/>
      <c r="V142" s="16"/>
      <c r="W142" s="16"/>
    </row>
    <row r="143" spans="1:23" x14ac:dyDescent="0.2">
      <c r="A143" s="167"/>
      <c r="B143" s="35"/>
      <c r="C143" s="26" t="s">
        <v>149</v>
      </c>
      <c r="D143" s="162">
        <v>6</v>
      </c>
      <c r="E143" s="24">
        <v>3.5</v>
      </c>
      <c r="F143" s="24"/>
      <c r="G143" s="24"/>
      <c r="H143" s="24">
        <f t="shared" si="35"/>
        <v>3.5</v>
      </c>
      <c r="I143" s="24">
        <v>1</v>
      </c>
      <c r="J143" s="24"/>
      <c r="K143" s="24">
        <f t="shared" si="36"/>
        <v>4.5</v>
      </c>
      <c r="L143" s="24">
        <v>10</v>
      </c>
      <c r="M143" s="24">
        <v>30.88</v>
      </c>
      <c r="N143" s="24">
        <v>24.01</v>
      </c>
      <c r="O143" s="24">
        <f t="shared" si="37"/>
        <v>64.89</v>
      </c>
      <c r="P143" s="24">
        <f t="shared" si="38"/>
        <v>69.39</v>
      </c>
      <c r="Q143" s="24">
        <v>11.5</v>
      </c>
      <c r="R143" s="24">
        <v>214</v>
      </c>
      <c r="S143" s="24">
        <f t="shared" si="39"/>
        <v>225.5</v>
      </c>
      <c r="T143" s="24">
        <f t="shared" si="40"/>
        <v>294.89</v>
      </c>
      <c r="U143" s="16"/>
      <c r="V143" s="16"/>
      <c r="W143" s="16"/>
    </row>
    <row r="144" spans="1:23" x14ac:dyDescent="0.2">
      <c r="A144" s="167"/>
      <c r="B144" s="35"/>
      <c r="C144" s="26" t="s">
        <v>125</v>
      </c>
      <c r="D144" s="162">
        <v>9</v>
      </c>
      <c r="E144" s="24">
        <v>5</v>
      </c>
      <c r="F144" s="24"/>
      <c r="G144" s="24"/>
      <c r="H144" s="24">
        <f t="shared" si="35"/>
        <v>5</v>
      </c>
      <c r="I144" s="24">
        <v>0.4</v>
      </c>
      <c r="J144" s="24"/>
      <c r="K144" s="24">
        <f t="shared" si="36"/>
        <v>5.4</v>
      </c>
      <c r="L144" s="24">
        <v>7.3</v>
      </c>
      <c r="M144" s="24">
        <v>8.41</v>
      </c>
      <c r="N144" s="24">
        <v>5.2</v>
      </c>
      <c r="O144" s="24">
        <f t="shared" si="37"/>
        <v>20.91</v>
      </c>
      <c r="P144" s="24">
        <f t="shared" si="38"/>
        <v>26.310000000000002</v>
      </c>
      <c r="Q144" s="24"/>
      <c r="R144" s="24">
        <v>130</v>
      </c>
      <c r="S144" s="24">
        <f t="shared" si="39"/>
        <v>130</v>
      </c>
      <c r="T144" s="24">
        <f t="shared" si="40"/>
        <v>156.31</v>
      </c>
      <c r="U144" s="16"/>
      <c r="V144" s="16"/>
      <c r="W144" s="16"/>
    </row>
    <row r="145" spans="1:23" x14ac:dyDescent="0.2">
      <c r="A145" s="167"/>
      <c r="B145" s="35"/>
      <c r="C145" s="26" t="s">
        <v>161</v>
      </c>
      <c r="D145" s="162">
        <v>68</v>
      </c>
      <c r="E145" s="24">
        <v>2.2200000000000002</v>
      </c>
      <c r="F145" s="24">
        <v>0.62</v>
      </c>
      <c r="G145" s="24">
        <v>9.01</v>
      </c>
      <c r="H145" s="24">
        <f t="shared" si="35"/>
        <v>11.85</v>
      </c>
      <c r="I145" s="24">
        <v>3.24</v>
      </c>
      <c r="J145" s="24"/>
      <c r="K145" s="24">
        <f t="shared" si="36"/>
        <v>15.09</v>
      </c>
      <c r="L145" s="24">
        <v>39.85</v>
      </c>
      <c r="M145" s="24">
        <v>23.42</v>
      </c>
      <c r="N145" s="24">
        <v>4.55</v>
      </c>
      <c r="O145" s="24">
        <f t="shared" si="37"/>
        <v>67.820000000000007</v>
      </c>
      <c r="P145" s="24">
        <f t="shared" si="38"/>
        <v>82.910000000000011</v>
      </c>
      <c r="Q145" s="24"/>
      <c r="R145" s="24">
        <v>628.12</v>
      </c>
      <c r="S145" s="24">
        <f t="shared" si="39"/>
        <v>628.12</v>
      </c>
      <c r="T145" s="24">
        <f t="shared" si="40"/>
        <v>711.03</v>
      </c>
      <c r="U145" s="16"/>
      <c r="V145" s="16"/>
      <c r="W145" s="16"/>
    </row>
    <row r="146" spans="1:23" x14ac:dyDescent="0.2">
      <c r="A146" s="167"/>
      <c r="B146" s="35"/>
      <c r="C146" s="26" t="s">
        <v>138</v>
      </c>
      <c r="D146" s="162">
        <v>35</v>
      </c>
      <c r="E146" s="24">
        <v>1.07</v>
      </c>
      <c r="F146" s="24">
        <v>0.5</v>
      </c>
      <c r="G146" s="24"/>
      <c r="H146" s="24">
        <f t="shared" si="35"/>
        <v>1.57</v>
      </c>
      <c r="I146" s="24">
        <v>1.8</v>
      </c>
      <c r="J146" s="24"/>
      <c r="K146" s="24">
        <f t="shared" si="36"/>
        <v>3.37</v>
      </c>
      <c r="L146" s="24">
        <v>0.1</v>
      </c>
      <c r="M146" s="24">
        <v>24.21</v>
      </c>
      <c r="N146" s="24">
        <v>6.99</v>
      </c>
      <c r="O146" s="24">
        <f t="shared" si="37"/>
        <v>31.300000000000004</v>
      </c>
      <c r="P146" s="24">
        <f t="shared" si="38"/>
        <v>34.67</v>
      </c>
      <c r="Q146" s="24">
        <v>2.8</v>
      </c>
      <c r="R146" s="24">
        <v>238.7</v>
      </c>
      <c r="S146" s="24">
        <f t="shared" si="39"/>
        <v>241.5</v>
      </c>
      <c r="T146" s="24">
        <f t="shared" si="40"/>
        <v>276.17</v>
      </c>
      <c r="U146" s="16"/>
      <c r="V146" s="16"/>
      <c r="W146" s="16"/>
    </row>
    <row r="147" spans="1:23" x14ac:dyDescent="0.2">
      <c r="A147" s="167"/>
      <c r="B147" s="35"/>
      <c r="C147" s="26" t="s">
        <v>112</v>
      </c>
      <c r="D147" s="162">
        <v>61</v>
      </c>
      <c r="E147" s="24"/>
      <c r="F147" s="24"/>
      <c r="G147" s="24"/>
      <c r="H147" s="24">
        <f t="shared" si="35"/>
        <v>0</v>
      </c>
      <c r="I147" s="24">
        <v>43.97</v>
      </c>
      <c r="J147" s="24">
        <v>7</v>
      </c>
      <c r="K147" s="24">
        <f t="shared" si="36"/>
        <v>50.97</v>
      </c>
      <c r="L147" s="24">
        <v>10</v>
      </c>
      <c r="M147" s="24">
        <v>73.58</v>
      </c>
      <c r="N147" s="24">
        <v>136.77000000000001</v>
      </c>
      <c r="O147" s="24">
        <f t="shared" si="37"/>
        <v>220.35000000000002</v>
      </c>
      <c r="P147" s="24">
        <f t="shared" si="38"/>
        <v>271.32000000000005</v>
      </c>
      <c r="Q147" s="24">
        <v>9</v>
      </c>
      <c r="R147" s="24">
        <v>59.3</v>
      </c>
      <c r="S147" s="24">
        <f t="shared" si="39"/>
        <v>68.3</v>
      </c>
      <c r="T147" s="24">
        <f t="shared" si="40"/>
        <v>339.62000000000006</v>
      </c>
      <c r="U147" s="16"/>
      <c r="V147" s="16"/>
      <c r="W147" s="16"/>
    </row>
    <row r="148" spans="1:23" x14ac:dyDescent="0.2">
      <c r="A148" s="167"/>
      <c r="B148" s="35"/>
      <c r="C148" s="26" t="s">
        <v>144</v>
      </c>
      <c r="D148" s="162">
        <v>48</v>
      </c>
      <c r="E148" s="24">
        <v>9.6999999999999993</v>
      </c>
      <c r="F148" s="24"/>
      <c r="G148" s="24">
        <v>10.31</v>
      </c>
      <c r="H148" s="24">
        <f t="shared" si="35"/>
        <v>20.009999999999998</v>
      </c>
      <c r="I148" s="24">
        <v>12.27</v>
      </c>
      <c r="J148" s="24"/>
      <c r="K148" s="24">
        <f t="shared" si="36"/>
        <v>32.28</v>
      </c>
      <c r="L148" s="24"/>
      <c r="M148" s="24">
        <v>286</v>
      </c>
      <c r="N148" s="24">
        <v>197.9</v>
      </c>
      <c r="O148" s="24">
        <f t="shared" si="37"/>
        <v>483.9</v>
      </c>
      <c r="P148" s="24">
        <f t="shared" si="38"/>
        <v>516.17999999999995</v>
      </c>
      <c r="Q148" s="24">
        <v>0.6</v>
      </c>
      <c r="R148" s="24">
        <v>6.55</v>
      </c>
      <c r="S148" s="24">
        <f t="shared" si="39"/>
        <v>7.1499999999999995</v>
      </c>
      <c r="T148" s="24">
        <f t="shared" si="40"/>
        <v>523.32999999999993</v>
      </c>
      <c r="U148" s="16"/>
      <c r="V148" s="16"/>
      <c r="W148" s="16"/>
    </row>
    <row r="149" spans="1:23" x14ac:dyDescent="0.2">
      <c r="A149" s="167"/>
      <c r="B149" s="35"/>
      <c r="C149" s="26" t="s">
        <v>116</v>
      </c>
      <c r="D149" s="162">
        <v>40</v>
      </c>
      <c r="E149" s="24">
        <v>3.09</v>
      </c>
      <c r="F149" s="24">
        <v>170.33</v>
      </c>
      <c r="G149" s="24">
        <v>3.44</v>
      </c>
      <c r="H149" s="24">
        <f t="shared" si="35"/>
        <v>176.86</v>
      </c>
      <c r="I149" s="24">
        <v>11.8</v>
      </c>
      <c r="J149" s="24"/>
      <c r="K149" s="24">
        <f t="shared" si="36"/>
        <v>188.66000000000003</v>
      </c>
      <c r="L149" s="24">
        <v>5.6</v>
      </c>
      <c r="M149" s="24">
        <v>15.69</v>
      </c>
      <c r="N149" s="24">
        <v>5</v>
      </c>
      <c r="O149" s="24">
        <f t="shared" si="37"/>
        <v>26.29</v>
      </c>
      <c r="P149" s="24">
        <f t="shared" si="38"/>
        <v>214.95000000000002</v>
      </c>
      <c r="Q149" s="24">
        <v>0.4</v>
      </c>
      <c r="R149" s="24">
        <v>1.1299999999999999</v>
      </c>
      <c r="S149" s="24">
        <f t="shared" si="39"/>
        <v>1.5299999999999998</v>
      </c>
      <c r="T149" s="24">
        <f t="shared" si="40"/>
        <v>216.48000000000002</v>
      </c>
      <c r="U149" s="16"/>
      <c r="V149" s="16"/>
      <c r="W149" s="16"/>
    </row>
    <row r="150" spans="1:23" x14ac:dyDescent="0.2">
      <c r="A150" s="167"/>
      <c r="B150" s="35"/>
      <c r="C150" s="26" t="s">
        <v>158</v>
      </c>
      <c r="D150" s="162">
        <v>6</v>
      </c>
      <c r="E150" s="24">
        <v>0.81</v>
      </c>
      <c r="F150" s="24"/>
      <c r="G150" s="24"/>
      <c r="H150" s="24">
        <f t="shared" si="35"/>
        <v>0.81</v>
      </c>
      <c r="I150" s="24"/>
      <c r="J150" s="24"/>
      <c r="K150" s="24">
        <f t="shared" si="36"/>
        <v>0.81</v>
      </c>
      <c r="L150" s="24"/>
      <c r="M150" s="24">
        <v>0.56999999999999995</v>
      </c>
      <c r="N150" s="24">
        <v>0.01</v>
      </c>
      <c r="O150" s="24">
        <f t="shared" si="37"/>
        <v>0.57999999999999996</v>
      </c>
      <c r="P150" s="24">
        <f t="shared" si="38"/>
        <v>1.3900000000000001</v>
      </c>
      <c r="Q150" s="24"/>
      <c r="R150" s="24"/>
      <c r="S150" s="24">
        <f t="shared" si="39"/>
        <v>0</v>
      </c>
      <c r="T150" s="24">
        <f t="shared" si="40"/>
        <v>1.3900000000000001</v>
      </c>
      <c r="U150" s="16"/>
      <c r="V150" s="16"/>
      <c r="W150" s="16"/>
    </row>
    <row r="151" spans="1:23" x14ac:dyDescent="0.2">
      <c r="A151" s="167"/>
      <c r="B151" s="35"/>
      <c r="C151" s="26" t="s">
        <v>146</v>
      </c>
      <c r="D151" s="162">
        <v>39</v>
      </c>
      <c r="E151" s="24">
        <v>1.95</v>
      </c>
      <c r="F151" s="24">
        <v>2.5</v>
      </c>
      <c r="G151" s="24">
        <v>1.1000000000000001</v>
      </c>
      <c r="H151" s="24">
        <f t="shared" si="35"/>
        <v>5.55</v>
      </c>
      <c r="I151" s="24">
        <v>3.27</v>
      </c>
      <c r="J151" s="24"/>
      <c r="K151" s="24">
        <f t="shared" si="36"/>
        <v>8.82</v>
      </c>
      <c r="L151" s="24"/>
      <c r="M151" s="24">
        <v>23.3</v>
      </c>
      <c r="N151" s="24">
        <v>9.93</v>
      </c>
      <c r="O151" s="24">
        <f t="shared" si="37"/>
        <v>33.230000000000004</v>
      </c>
      <c r="P151" s="24">
        <f t="shared" si="38"/>
        <v>42.050000000000004</v>
      </c>
      <c r="Q151" s="24">
        <v>0.32</v>
      </c>
      <c r="R151" s="24">
        <v>0.2</v>
      </c>
      <c r="S151" s="24">
        <f t="shared" si="39"/>
        <v>0.52</v>
      </c>
      <c r="T151" s="24">
        <f t="shared" si="40"/>
        <v>42.570000000000007</v>
      </c>
      <c r="U151" s="16"/>
      <c r="V151" s="16"/>
      <c r="W151" s="16"/>
    </row>
    <row r="152" spans="1:23" x14ac:dyDescent="0.2">
      <c r="A152" s="167"/>
      <c r="B152" s="35"/>
      <c r="C152" s="26" t="s">
        <v>115</v>
      </c>
      <c r="D152" s="162">
        <v>2</v>
      </c>
      <c r="E152" s="24"/>
      <c r="F152" s="24"/>
      <c r="G152" s="24"/>
      <c r="H152" s="24">
        <f t="shared" si="35"/>
        <v>0</v>
      </c>
      <c r="I152" s="24"/>
      <c r="J152" s="24"/>
      <c r="K152" s="24">
        <f t="shared" si="36"/>
        <v>0</v>
      </c>
      <c r="L152" s="24"/>
      <c r="M152" s="24">
        <v>0.14000000000000001</v>
      </c>
      <c r="N152" s="24"/>
      <c r="O152" s="24">
        <f t="shared" si="37"/>
        <v>0.14000000000000001</v>
      </c>
      <c r="P152" s="24">
        <f t="shared" si="38"/>
        <v>0.14000000000000001</v>
      </c>
      <c r="Q152" s="24"/>
      <c r="R152" s="24"/>
      <c r="S152" s="24">
        <f t="shared" si="39"/>
        <v>0</v>
      </c>
      <c r="T152" s="24">
        <f t="shared" si="40"/>
        <v>0.14000000000000001</v>
      </c>
      <c r="U152" s="16"/>
      <c r="V152" s="16"/>
      <c r="W152" s="16"/>
    </row>
    <row r="153" spans="1:23" x14ac:dyDescent="0.2">
      <c r="A153" s="167"/>
      <c r="B153" s="35"/>
      <c r="C153" s="26" t="s">
        <v>145</v>
      </c>
      <c r="D153" s="162">
        <v>16</v>
      </c>
      <c r="E153" s="24">
        <v>1.55</v>
      </c>
      <c r="F153" s="24">
        <v>0.5</v>
      </c>
      <c r="G153" s="24"/>
      <c r="H153" s="24">
        <f t="shared" si="35"/>
        <v>2.0499999999999998</v>
      </c>
      <c r="I153" s="24">
        <v>4.4000000000000004</v>
      </c>
      <c r="J153" s="24"/>
      <c r="K153" s="24">
        <f t="shared" si="36"/>
        <v>6.45</v>
      </c>
      <c r="L153" s="24"/>
      <c r="M153" s="24">
        <v>5.13</v>
      </c>
      <c r="N153" s="24">
        <v>15.48</v>
      </c>
      <c r="O153" s="24">
        <f t="shared" si="37"/>
        <v>20.61</v>
      </c>
      <c r="P153" s="24">
        <f t="shared" si="38"/>
        <v>27.06</v>
      </c>
      <c r="Q153" s="24"/>
      <c r="R153" s="24">
        <v>8</v>
      </c>
      <c r="S153" s="24">
        <f t="shared" si="39"/>
        <v>8</v>
      </c>
      <c r="T153" s="24">
        <f t="shared" si="40"/>
        <v>35.06</v>
      </c>
      <c r="U153" s="16"/>
      <c r="V153" s="16"/>
      <c r="W153" s="16"/>
    </row>
    <row r="154" spans="1:23" x14ac:dyDescent="0.2">
      <c r="A154" s="167"/>
      <c r="B154" s="35"/>
      <c r="C154" s="26" t="s">
        <v>136</v>
      </c>
      <c r="D154" s="162">
        <v>8</v>
      </c>
      <c r="E154" s="24">
        <v>1.8</v>
      </c>
      <c r="F154" s="24">
        <v>19.7</v>
      </c>
      <c r="G154" s="24"/>
      <c r="H154" s="24">
        <f t="shared" si="35"/>
        <v>21.5</v>
      </c>
      <c r="I154" s="24">
        <v>6.6</v>
      </c>
      <c r="J154" s="24"/>
      <c r="K154" s="24">
        <f t="shared" si="36"/>
        <v>28.1</v>
      </c>
      <c r="L154" s="24"/>
      <c r="M154" s="24">
        <v>4.8099999999999996</v>
      </c>
      <c r="N154" s="24">
        <v>1.87</v>
      </c>
      <c r="O154" s="24">
        <f t="shared" si="37"/>
        <v>6.68</v>
      </c>
      <c r="P154" s="24">
        <f t="shared" si="38"/>
        <v>34.78</v>
      </c>
      <c r="Q154" s="24"/>
      <c r="R154" s="24">
        <v>41.3</v>
      </c>
      <c r="S154" s="24">
        <f t="shared" si="39"/>
        <v>41.3</v>
      </c>
      <c r="T154" s="24">
        <f t="shared" si="40"/>
        <v>76.08</v>
      </c>
      <c r="U154" s="16"/>
      <c r="V154" s="16"/>
      <c r="W154" s="16"/>
    </row>
    <row r="155" spans="1:23" x14ac:dyDescent="0.2">
      <c r="A155" s="167"/>
      <c r="B155" s="35"/>
      <c r="C155" s="26" t="s">
        <v>150</v>
      </c>
      <c r="D155" s="162">
        <v>36</v>
      </c>
      <c r="E155" s="24">
        <v>6.1</v>
      </c>
      <c r="F155" s="24">
        <v>4.5</v>
      </c>
      <c r="G155" s="24">
        <v>1.6</v>
      </c>
      <c r="H155" s="24">
        <f t="shared" si="35"/>
        <v>12.2</v>
      </c>
      <c r="I155" s="24">
        <v>1.46</v>
      </c>
      <c r="J155" s="24">
        <v>0.2</v>
      </c>
      <c r="K155" s="24">
        <f t="shared" si="36"/>
        <v>13.86</v>
      </c>
      <c r="L155" s="24"/>
      <c r="M155" s="24">
        <v>19.97</v>
      </c>
      <c r="N155" s="24">
        <v>64.37</v>
      </c>
      <c r="O155" s="24">
        <f t="shared" si="37"/>
        <v>84.34</v>
      </c>
      <c r="P155" s="24">
        <f t="shared" si="38"/>
        <v>98.2</v>
      </c>
      <c r="Q155" s="24"/>
      <c r="R155" s="24">
        <v>39.340000000000003</v>
      </c>
      <c r="S155" s="24">
        <f t="shared" si="39"/>
        <v>39.340000000000003</v>
      </c>
      <c r="T155" s="24">
        <f t="shared" si="40"/>
        <v>137.54000000000002</v>
      </c>
      <c r="U155" s="16"/>
      <c r="V155" s="16"/>
      <c r="W155" s="16"/>
    </row>
    <row r="156" spans="1:23" x14ac:dyDescent="0.2">
      <c r="A156" s="167"/>
      <c r="B156" s="85"/>
      <c r="C156" s="26" t="s">
        <v>124</v>
      </c>
      <c r="D156" s="162">
        <v>26</v>
      </c>
      <c r="E156" s="24"/>
      <c r="F156" s="24">
        <v>1.2</v>
      </c>
      <c r="G156" s="24"/>
      <c r="H156" s="24">
        <f t="shared" si="35"/>
        <v>1.2</v>
      </c>
      <c r="I156" s="24">
        <v>0.65</v>
      </c>
      <c r="J156" s="24"/>
      <c r="K156" s="24">
        <f t="shared" si="36"/>
        <v>1.85</v>
      </c>
      <c r="L156" s="24"/>
      <c r="M156" s="24">
        <v>34.43</v>
      </c>
      <c r="N156" s="24">
        <v>44.42</v>
      </c>
      <c r="O156" s="24">
        <f t="shared" si="37"/>
        <v>78.849999999999994</v>
      </c>
      <c r="P156" s="24">
        <f t="shared" si="38"/>
        <v>80.699999999999989</v>
      </c>
      <c r="Q156" s="24">
        <v>1.21</v>
      </c>
      <c r="R156" s="24">
        <v>32.200000000000003</v>
      </c>
      <c r="S156" s="24">
        <f t="shared" si="39"/>
        <v>33.410000000000004</v>
      </c>
      <c r="T156" s="24">
        <f t="shared" si="40"/>
        <v>114.10999999999999</v>
      </c>
      <c r="U156" s="16"/>
      <c r="V156" s="16"/>
      <c r="W156" s="16"/>
    </row>
    <row r="157" spans="1:23" x14ac:dyDescent="0.2">
      <c r="A157" s="167"/>
      <c r="B157" s="35" t="s">
        <v>427</v>
      </c>
      <c r="C157" s="26" t="s">
        <v>131</v>
      </c>
      <c r="D157" s="162">
        <v>230</v>
      </c>
      <c r="E157" s="24">
        <v>92.76</v>
      </c>
      <c r="F157" s="24">
        <v>89.94</v>
      </c>
      <c r="G157" s="24">
        <v>72.39</v>
      </c>
      <c r="H157" s="24">
        <f t="shared" si="35"/>
        <v>255.08999999999997</v>
      </c>
      <c r="I157" s="24">
        <v>13.82</v>
      </c>
      <c r="J157" s="24">
        <v>0.04</v>
      </c>
      <c r="K157" s="24">
        <f t="shared" si="36"/>
        <v>268.95</v>
      </c>
      <c r="L157" s="24">
        <v>22.3</v>
      </c>
      <c r="M157" s="24">
        <v>145.07</v>
      </c>
      <c r="N157" s="24">
        <v>45.65</v>
      </c>
      <c r="O157" s="24">
        <f t="shared" si="37"/>
        <v>213.02</v>
      </c>
      <c r="P157" s="24">
        <f t="shared" si="38"/>
        <v>481.97</v>
      </c>
      <c r="Q157" s="24"/>
      <c r="R157" s="24">
        <v>19.27</v>
      </c>
      <c r="S157" s="24">
        <f t="shared" si="39"/>
        <v>19.27</v>
      </c>
      <c r="T157" s="24">
        <f t="shared" si="40"/>
        <v>501.24</v>
      </c>
      <c r="U157" s="16"/>
      <c r="V157" s="16"/>
      <c r="W157" s="16"/>
    </row>
    <row r="158" spans="1:23" x14ac:dyDescent="0.2">
      <c r="A158" s="167"/>
      <c r="B158" s="35"/>
      <c r="C158" s="26" t="s">
        <v>128</v>
      </c>
      <c r="D158" s="162">
        <v>27</v>
      </c>
      <c r="E158" s="24">
        <v>1.44</v>
      </c>
      <c r="F158" s="24">
        <v>6.03</v>
      </c>
      <c r="G158" s="24"/>
      <c r="H158" s="24">
        <f t="shared" si="35"/>
        <v>7.4700000000000006</v>
      </c>
      <c r="I158" s="24">
        <v>0.5</v>
      </c>
      <c r="J158" s="24">
        <v>1.65</v>
      </c>
      <c r="K158" s="24">
        <f t="shared" si="36"/>
        <v>9.620000000000001</v>
      </c>
      <c r="L158" s="24"/>
      <c r="M158" s="24">
        <v>2.23</v>
      </c>
      <c r="N158" s="24">
        <v>18.989999999999998</v>
      </c>
      <c r="O158" s="24">
        <f t="shared" si="37"/>
        <v>21.22</v>
      </c>
      <c r="P158" s="24">
        <f t="shared" si="38"/>
        <v>30.84</v>
      </c>
      <c r="Q158" s="24">
        <v>1.1000000000000001</v>
      </c>
      <c r="R158" s="24"/>
      <c r="S158" s="24">
        <f t="shared" si="39"/>
        <v>1.1000000000000001</v>
      </c>
      <c r="T158" s="24">
        <f t="shared" si="40"/>
        <v>31.94</v>
      </c>
      <c r="U158" s="16"/>
      <c r="V158" s="16"/>
      <c r="W158" s="16"/>
    </row>
    <row r="159" spans="1:23" x14ac:dyDescent="0.2">
      <c r="A159" s="167"/>
      <c r="B159" s="35"/>
      <c r="C159" s="26" t="s">
        <v>152</v>
      </c>
      <c r="D159" s="162">
        <v>11</v>
      </c>
      <c r="E159" s="24">
        <v>1.81</v>
      </c>
      <c r="F159" s="24"/>
      <c r="G159" s="24"/>
      <c r="H159" s="24">
        <f t="shared" si="35"/>
        <v>1.81</v>
      </c>
      <c r="I159" s="24"/>
      <c r="J159" s="24"/>
      <c r="K159" s="24">
        <f t="shared" si="36"/>
        <v>1.81</v>
      </c>
      <c r="L159" s="24"/>
      <c r="M159" s="24">
        <v>1.01</v>
      </c>
      <c r="N159" s="24">
        <v>1.1200000000000001</v>
      </c>
      <c r="O159" s="24">
        <f t="shared" si="37"/>
        <v>2.13</v>
      </c>
      <c r="P159" s="24">
        <f t="shared" si="38"/>
        <v>3.94</v>
      </c>
      <c r="Q159" s="24"/>
      <c r="R159" s="24"/>
      <c r="S159" s="24">
        <f t="shared" si="39"/>
        <v>0</v>
      </c>
      <c r="T159" s="24">
        <f t="shared" si="40"/>
        <v>3.94</v>
      </c>
      <c r="U159" s="16"/>
      <c r="V159" s="16"/>
      <c r="W159" s="16"/>
    </row>
    <row r="160" spans="1:23" x14ac:dyDescent="0.2">
      <c r="A160" s="167"/>
      <c r="B160" s="35"/>
      <c r="C160" s="26" t="s">
        <v>160</v>
      </c>
      <c r="D160" s="162">
        <v>81</v>
      </c>
      <c r="E160" s="24">
        <v>24.85</v>
      </c>
      <c r="F160" s="24">
        <v>5.0999999999999996</v>
      </c>
      <c r="G160" s="24">
        <v>1.85</v>
      </c>
      <c r="H160" s="24">
        <f t="shared" si="35"/>
        <v>31.8</v>
      </c>
      <c r="I160" s="24">
        <v>3.48</v>
      </c>
      <c r="J160" s="24"/>
      <c r="K160" s="24">
        <f t="shared" si="36"/>
        <v>35.28</v>
      </c>
      <c r="L160" s="24">
        <v>0.15</v>
      </c>
      <c r="M160" s="24">
        <v>20.94</v>
      </c>
      <c r="N160" s="24">
        <v>10.01</v>
      </c>
      <c r="O160" s="24">
        <f t="shared" si="37"/>
        <v>31.1</v>
      </c>
      <c r="P160" s="24">
        <f t="shared" si="38"/>
        <v>66.38</v>
      </c>
      <c r="Q160" s="24"/>
      <c r="R160" s="24">
        <v>21.1</v>
      </c>
      <c r="S160" s="24">
        <f t="shared" si="39"/>
        <v>21.1</v>
      </c>
      <c r="T160" s="24">
        <f t="shared" si="40"/>
        <v>87.47999999999999</v>
      </c>
      <c r="U160" s="16"/>
      <c r="V160" s="16"/>
      <c r="W160" s="16"/>
    </row>
    <row r="161" spans="1:23" x14ac:dyDescent="0.2">
      <c r="A161" s="167"/>
      <c r="B161" s="35"/>
      <c r="C161" s="26" t="s">
        <v>113</v>
      </c>
      <c r="D161" s="162">
        <v>109</v>
      </c>
      <c r="E161" s="24">
        <v>15.17</v>
      </c>
      <c r="F161" s="24">
        <v>7.92</v>
      </c>
      <c r="G161" s="24">
        <v>0.01</v>
      </c>
      <c r="H161" s="24">
        <f t="shared" si="35"/>
        <v>23.1</v>
      </c>
      <c r="I161" s="24">
        <v>0.93</v>
      </c>
      <c r="J161" s="24"/>
      <c r="K161" s="24">
        <f t="shared" si="36"/>
        <v>24.03</v>
      </c>
      <c r="L161" s="24">
        <v>0.01</v>
      </c>
      <c r="M161" s="24">
        <v>18.260000000000002</v>
      </c>
      <c r="N161" s="24">
        <v>11.02</v>
      </c>
      <c r="O161" s="24">
        <f t="shared" si="37"/>
        <v>29.290000000000003</v>
      </c>
      <c r="P161" s="24">
        <f t="shared" si="38"/>
        <v>53.320000000000007</v>
      </c>
      <c r="Q161" s="24"/>
      <c r="R161" s="24">
        <v>42.98</v>
      </c>
      <c r="S161" s="24">
        <f t="shared" si="39"/>
        <v>42.98</v>
      </c>
      <c r="T161" s="24">
        <f t="shared" si="40"/>
        <v>96.300000000000011</v>
      </c>
      <c r="U161" s="16"/>
      <c r="V161" s="16"/>
      <c r="W161" s="16"/>
    </row>
    <row r="162" spans="1:23" x14ac:dyDescent="0.2">
      <c r="A162" s="167"/>
      <c r="B162" s="35"/>
      <c r="C162" s="26" t="s">
        <v>159</v>
      </c>
      <c r="D162" s="162">
        <v>37</v>
      </c>
      <c r="E162" s="24">
        <v>7.45</v>
      </c>
      <c r="F162" s="24">
        <v>0.34</v>
      </c>
      <c r="G162" s="24"/>
      <c r="H162" s="24">
        <f t="shared" si="35"/>
        <v>7.79</v>
      </c>
      <c r="I162" s="24">
        <v>0.1</v>
      </c>
      <c r="J162" s="24"/>
      <c r="K162" s="24">
        <f t="shared" si="36"/>
        <v>7.89</v>
      </c>
      <c r="L162" s="24">
        <v>51.58</v>
      </c>
      <c r="M162" s="26">
        <v>3.9</v>
      </c>
      <c r="N162" s="26">
        <v>0.02</v>
      </c>
      <c r="O162" s="24">
        <f t="shared" si="37"/>
        <v>55.5</v>
      </c>
      <c r="P162" s="24">
        <f t="shared" si="38"/>
        <v>63.39</v>
      </c>
      <c r="Q162" s="26">
        <v>0.81</v>
      </c>
      <c r="R162" s="26">
        <v>5.3</v>
      </c>
      <c r="S162" s="24">
        <f t="shared" si="39"/>
        <v>6.1099999999999994</v>
      </c>
      <c r="T162" s="24">
        <f t="shared" si="40"/>
        <v>69.5</v>
      </c>
      <c r="U162" s="16"/>
      <c r="V162" s="16"/>
      <c r="W162" s="16"/>
    </row>
    <row r="163" spans="1:23" x14ac:dyDescent="0.2">
      <c r="A163" s="167"/>
      <c r="B163" s="35"/>
      <c r="C163" s="26" t="s">
        <v>143</v>
      </c>
      <c r="D163" s="162">
        <v>48</v>
      </c>
      <c r="E163" s="24">
        <v>3.64</v>
      </c>
      <c r="F163" s="24">
        <v>14.15</v>
      </c>
      <c r="G163" s="24"/>
      <c r="H163" s="24">
        <f t="shared" si="35"/>
        <v>17.79</v>
      </c>
      <c r="I163" s="24">
        <v>1</v>
      </c>
      <c r="J163" s="24"/>
      <c r="K163" s="24">
        <f t="shared" si="36"/>
        <v>18.79</v>
      </c>
      <c r="L163" s="24">
        <v>2.0299999999999998</v>
      </c>
      <c r="M163" s="24">
        <v>14.59</v>
      </c>
      <c r="N163" s="24">
        <v>13.08</v>
      </c>
      <c r="O163" s="24">
        <f t="shared" si="37"/>
        <v>29.700000000000003</v>
      </c>
      <c r="P163" s="24">
        <f t="shared" si="38"/>
        <v>48.49</v>
      </c>
      <c r="Q163" s="24">
        <v>50</v>
      </c>
      <c r="R163" s="24">
        <v>12.62</v>
      </c>
      <c r="S163" s="24">
        <f t="shared" si="39"/>
        <v>62.62</v>
      </c>
      <c r="T163" s="24">
        <f t="shared" si="40"/>
        <v>111.11</v>
      </c>
      <c r="U163" s="16"/>
      <c r="V163" s="16"/>
      <c r="W163" s="16"/>
    </row>
    <row r="164" spans="1:23" x14ac:dyDescent="0.2">
      <c r="A164" s="167"/>
      <c r="B164" s="35"/>
      <c r="C164" s="26" t="s">
        <v>153</v>
      </c>
      <c r="D164" s="162">
        <v>20</v>
      </c>
      <c r="E164" s="24">
        <v>1.8</v>
      </c>
      <c r="F164" s="24">
        <v>2.5</v>
      </c>
      <c r="G164" s="24"/>
      <c r="H164" s="24">
        <f t="shared" si="35"/>
        <v>4.3</v>
      </c>
      <c r="I164" s="24">
        <v>5.58</v>
      </c>
      <c r="J164" s="24"/>
      <c r="K164" s="24">
        <f t="shared" si="36"/>
        <v>9.879999999999999</v>
      </c>
      <c r="L164" s="24">
        <v>7.9</v>
      </c>
      <c r="M164" s="24">
        <v>7.19</v>
      </c>
      <c r="N164" s="24">
        <v>2.12</v>
      </c>
      <c r="O164" s="24">
        <f t="shared" si="37"/>
        <v>17.21</v>
      </c>
      <c r="P164" s="24">
        <f t="shared" si="38"/>
        <v>27.09</v>
      </c>
      <c r="Q164" s="24"/>
      <c r="R164" s="24">
        <v>1</v>
      </c>
      <c r="S164" s="24">
        <f t="shared" si="39"/>
        <v>1</v>
      </c>
      <c r="T164" s="24">
        <f t="shared" si="40"/>
        <v>28.09</v>
      </c>
      <c r="U164" s="16"/>
      <c r="V164" s="16"/>
      <c r="W164" s="16"/>
    </row>
    <row r="165" spans="1:23" s="5" customFormat="1" x14ac:dyDescent="0.2">
      <c r="A165" s="167"/>
      <c r="B165" s="35"/>
      <c r="C165" s="163" t="s">
        <v>478</v>
      </c>
      <c r="D165" s="64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</row>
    <row r="166" spans="1:23" x14ac:dyDescent="0.2">
      <c r="A166" s="167"/>
      <c r="B166" s="35"/>
      <c r="C166" s="26" t="s">
        <v>142</v>
      </c>
      <c r="D166" s="162">
        <v>12</v>
      </c>
      <c r="E166" s="24">
        <v>5.01</v>
      </c>
      <c r="F166" s="24"/>
      <c r="G166" s="24"/>
      <c r="H166" s="24">
        <f t="shared" si="35"/>
        <v>5.01</v>
      </c>
      <c r="I166" s="24">
        <v>10</v>
      </c>
      <c r="J166" s="24"/>
      <c r="K166" s="24">
        <f t="shared" si="36"/>
        <v>15.01</v>
      </c>
      <c r="L166" s="24">
        <v>11.5</v>
      </c>
      <c r="M166" s="24">
        <v>10.67</v>
      </c>
      <c r="N166" s="24">
        <v>20.5</v>
      </c>
      <c r="O166" s="24">
        <f t="shared" si="37"/>
        <v>42.67</v>
      </c>
      <c r="P166" s="24">
        <f t="shared" si="38"/>
        <v>57.68</v>
      </c>
      <c r="Q166" s="24"/>
      <c r="R166" s="24">
        <v>6.5</v>
      </c>
      <c r="S166" s="24">
        <f t="shared" si="39"/>
        <v>6.5</v>
      </c>
      <c r="T166" s="24">
        <f t="shared" si="40"/>
        <v>64.180000000000007</v>
      </c>
      <c r="U166" s="16"/>
      <c r="V166" s="16"/>
      <c r="W166" s="16"/>
    </row>
    <row r="167" spans="1:23" x14ac:dyDescent="0.2">
      <c r="A167" s="167"/>
      <c r="B167" s="35"/>
      <c r="C167" s="26" t="s">
        <v>133</v>
      </c>
      <c r="D167" s="162">
        <v>188</v>
      </c>
      <c r="E167" s="24">
        <v>10.91</v>
      </c>
      <c r="F167" s="24">
        <v>29.2</v>
      </c>
      <c r="G167" s="24">
        <v>32.1</v>
      </c>
      <c r="H167" s="24">
        <f t="shared" si="35"/>
        <v>72.209999999999994</v>
      </c>
      <c r="I167" s="24">
        <v>71.239999999999995</v>
      </c>
      <c r="J167" s="24"/>
      <c r="K167" s="24">
        <f t="shared" si="36"/>
        <v>143.44999999999999</v>
      </c>
      <c r="L167" s="24">
        <v>3.61</v>
      </c>
      <c r="M167" s="24">
        <v>186.81</v>
      </c>
      <c r="N167" s="24">
        <v>27.39</v>
      </c>
      <c r="O167" s="24">
        <f t="shared" si="37"/>
        <v>217.81</v>
      </c>
      <c r="P167" s="24">
        <f t="shared" si="38"/>
        <v>361.26</v>
      </c>
      <c r="Q167" s="24">
        <v>2</v>
      </c>
      <c r="R167" s="24">
        <v>1463.98</v>
      </c>
      <c r="S167" s="24">
        <f t="shared" si="39"/>
        <v>1465.98</v>
      </c>
      <c r="T167" s="24">
        <f t="shared" si="40"/>
        <v>1827.24</v>
      </c>
      <c r="U167" s="16"/>
      <c r="V167" s="16"/>
      <c r="W167" s="16"/>
    </row>
    <row r="168" spans="1:23" x14ac:dyDescent="0.2">
      <c r="A168" s="167"/>
      <c r="B168" s="35"/>
      <c r="C168" s="26" t="s">
        <v>134</v>
      </c>
      <c r="D168" s="162">
        <v>22</v>
      </c>
      <c r="E168" s="24">
        <v>1.8</v>
      </c>
      <c r="F168" s="24">
        <v>0.3</v>
      </c>
      <c r="G168" s="24">
        <v>0.1</v>
      </c>
      <c r="H168" s="24">
        <f t="shared" si="35"/>
        <v>2.2000000000000002</v>
      </c>
      <c r="I168" s="24">
        <v>3.08</v>
      </c>
      <c r="J168" s="24"/>
      <c r="K168" s="24">
        <f t="shared" si="36"/>
        <v>5.28</v>
      </c>
      <c r="L168" s="24"/>
      <c r="M168" s="24">
        <v>8.98</v>
      </c>
      <c r="N168" s="24">
        <v>1.45</v>
      </c>
      <c r="O168" s="24">
        <f t="shared" si="37"/>
        <v>10.43</v>
      </c>
      <c r="P168" s="24">
        <f t="shared" si="38"/>
        <v>15.71</v>
      </c>
      <c r="Q168" s="24"/>
      <c r="R168" s="24">
        <v>38.71</v>
      </c>
      <c r="S168" s="24">
        <f t="shared" si="39"/>
        <v>38.71</v>
      </c>
      <c r="T168" s="24">
        <f t="shared" si="40"/>
        <v>54.42</v>
      </c>
      <c r="U168" s="16"/>
      <c r="V168" s="16"/>
      <c r="W168" s="16"/>
    </row>
    <row r="169" spans="1:23" x14ac:dyDescent="0.2">
      <c r="A169" s="167"/>
      <c r="B169" s="35"/>
      <c r="C169" s="26" t="s">
        <v>135</v>
      </c>
      <c r="D169" s="162">
        <v>25</v>
      </c>
      <c r="E169" s="24"/>
      <c r="F169" s="24"/>
      <c r="G169" s="24"/>
      <c r="H169" s="24">
        <f t="shared" si="35"/>
        <v>0</v>
      </c>
      <c r="I169" s="24">
        <v>0.23</v>
      </c>
      <c r="J169" s="24"/>
      <c r="K169" s="24">
        <f t="shared" si="36"/>
        <v>0.23</v>
      </c>
      <c r="L169" s="24"/>
      <c r="M169" s="24">
        <v>19.63</v>
      </c>
      <c r="N169" s="24">
        <v>5.74</v>
      </c>
      <c r="O169" s="24">
        <f t="shared" si="37"/>
        <v>25.369999999999997</v>
      </c>
      <c r="P169" s="24">
        <f t="shared" si="38"/>
        <v>25.599999999999998</v>
      </c>
      <c r="Q169" s="24"/>
      <c r="R169" s="24">
        <v>10.9</v>
      </c>
      <c r="S169" s="24">
        <f t="shared" si="39"/>
        <v>10.9</v>
      </c>
      <c r="T169" s="24">
        <f t="shared" si="40"/>
        <v>36.5</v>
      </c>
      <c r="U169" s="16"/>
      <c r="V169" s="16"/>
      <c r="W169" s="16"/>
    </row>
    <row r="170" spans="1:23" x14ac:dyDescent="0.2">
      <c r="A170" s="167"/>
      <c r="B170" s="85"/>
      <c r="C170" s="26" t="s">
        <v>110</v>
      </c>
      <c r="D170" s="162">
        <v>2</v>
      </c>
      <c r="E170" s="24">
        <v>10</v>
      </c>
      <c r="F170" s="24"/>
      <c r="G170" s="24"/>
      <c r="H170" s="24">
        <f t="shared" si="35"/>
        <v>10</v>
      </c>
      <c r="I170" s="24"/>
      <c r="J170" s="24"/>
      <c r="K170" s="24">
        <f t="shared" si="36"/>
        <v>10</v>
      </c>
      <c r="L170" s="24">
        <v>4</v>
      </c>
      <c r="M170" s="24">
        <v>0.5</v>
      </c>
      <c r="N170" s="24"/>
      <c r="O170" s="24">
        <f t="shared" si="37"/>
        <v>4.5</v>
      </c>
      <c r="P170" s="24">
        <f t="shared" si="38"/>
        <v>14.5</v>
      </c>
      <c r="Q170" s="24"/>
      <c r="R170" s="24"/>
      <c r="S170" s="24">
        <f t="shared" si="39"/>
        <v>0</v>
      </c>
      <c r="T170" s="24">
        <f t="shared" si="40"/>
        <v>14.5</v>
      </c>
      <c r="U170" s="16"/>
      <c r="V170" s="16"/>
      <c r="W170" s="16"/>
    </row>
    <row r="171" spans="1:23" x14ac:dyDescent="0.2">
      <c r="A171" s="167"/>
      <c r="B171" s="35" t="s">
        <v>118</v>
      </c>
      <c r="C171" s="26" t="s">
        <v>118</v>
      </c>
      <c r="D171" s="162">
        <v>109</v>
      </c>
      <c r="E171" s="24">
        <v>0.71</v>
      </c>
      <c r="F171" s="24"/>
      <c r="G171" s="24">
        <v>1.64</v>
      </c>
      <c r="H171" s="24">
        <f t="shared" ref="H171:H238" si="45">+G171+F171+E171</f>
        <v>2.3499999999999996</v>
      </c>
      <c r="I171" s="24">
        <v>13.64</v>
      </c>
      <c r="J171" s="24"/>
      <c r="K171" s="24">
        <f t="shared" ref="K171:K238" si="46">+J171+I171+H171</f>
        <v>15.99</v>
      </c>
      <c r="L171" s="24">
        <v>0.15</v>
      </c>
      <c r="M171" s="24">
        <v>27.27</v>
      </c>
      <c r="N171" s="24">
        <v>7.06</v>
      </c>
      <c r="O171" s="24">
        <f t="shared" ref="O171:O238" si="47">+N171+M171+L171</f>
        <v>34.479999999999997</v>
      </c>
      <c r="P171" s="24">
        <f t="shared" ref="P171:P238" si="48">+O171+K171</f>
        <v>50.47</v>
      </c>
      <c r="Q171" s="24"/>
      <c r="R171" s="24">
        <v>0.42</v>
      </c>
      <c r="S171" s="24">
        <f t="shared" ref="S171:S238" si="49">+R171+Q171</f>
        <v>0.42</v>
      </c>
      <c r="T171" s="24">
        <f t="shared" ref="T171:T238" si="50">+S171+P171</f>
        <v>50.89</v>
      </c>
      <c r="U171" s="16"/>
      <c r="V171" s="16"/>
      <c r="W171" s="16"/>
    </row>
    <row r="172" spans="1:23" x14ac:dyDescent="0.2">
      <c r="A172" s="167"/>
      <c r="B172" s="35"/>
      <c r="C172" s="26" t="s">
        <v>155</v>
      </c>
      <c r="D172" s="162">
        <v>54</v>
      </c>
      <c r="E172" s="24">
        <v>1.5</v>
      </c>
      <c r="F172" s="24"/>
      <c r="G172" s="24">
        <v>9.58</v>
      </c>
      <c r="H172" s="24">
        <f t="shared" si="45"/>
        <v>11.08</v>
      </c>
      <c r="I172" s="24">
        <v>2.98</v>
      </c>
      <c r="J172" s="24"/>
      <c r="K172" s="24">
        <f t="shared" si="46"/>
        <v>14.06</v>
      </c>
      <c r="L172" s="24">
        <v>1.5</v>
      </c>
      <c r="M172" s="24">
        <v>15.28</v>
      </c>
      <c r="N172" s="24">
        <v>26.81</v>
      </c>
      <c r="O172" s="24">
        <f t="shared" si="47"/>
        <v>43.589999999999996</v>
      </c>
      <c r="P172" s="24">
        <f t="shared" si="48"/>
        <v>57.65</v>
      </c>
      <c r="Q172" s="24"/>
      <c r="R172" s="24">
        <v>0.02</v>
      </c>
      <c r="S172" s="24">
        <f t="shared" si="49"/>
        <v>0.02</v>
      </c>
      <c r="T172" s="24">
        <f t="shared" si="50"/>
        <v>57.67</v>
      </c>
      <c r="U172" s="16"/>
      <c r="V172" s="16"/>
      <c r="W172" s="16"/>
    </row>
    <row r="173" spans="1:23" x14ac:dyDescent="0.2">
      <c r="A173" s="167"/>
      <c r="B173" s="35"/>
      <c r="C173" s="163" t="s">
        <v>411</v>
      </c>
      <c r="D173" s="64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</row>
    <row r="174" spans="1:23" x14ac:dyDescent="0.2">
      <c r="A174" s="167"/>
      <c r="B174" s="35"/>
      <c r="C174" s="26" t="s">
        <v>139</v>
      </c>
      <c r="D174" s="162">
        <v>164</v>
      </c>
      <c r="E174" s="24">
        <v>10.32</v>
      </c>
      <c r="F174" s="24">
        <v>0.5</v>
      </c>
      <c r="G174" s="24">
        <v>0.62</v>
      </c>
      <c r="H174" s="24">
        <f t="shared" si="45"/>
        <v>11.440000000000001</v>
      </c>
      <c r="I174" s="24">
        <v>36.03</v>
      </c>
      <c r="J174" s="24"/>
      <c r="K174" s="24">
        <f t="shared" si="46"/>
        <v>47.47</v>
      </c>
      <c r="L174" s="24">
        <v>5</v>
      </c>
      <c r="M174" s="24">
        <v>30.85</v>
      </c>
      <c r="N174" s="24">
        <v>8.69</v>
      </c>
      <c r="O174" s="24">
        <f t="shared" si="47"/>
        <v>44.54</v>
      </c>
      <c r="P174" s="24">
        <f t="shared" si="48"/>
        <v>92.009999999999991</v>
      </c>
      <c r="Q174" s="24"/>
      <c r="R174" s="24">
        <v>4.13</v>
      </c>
      <c r="S174" s="24">
        <f t="shared" si="49"/>
        <v>4.13</v>
      </c>
      <c r="T174" s="24">
        <f t="shared" si="50"/>
        <v>96.139999999999986</v>
      </c>
      <c r="U174" s="16"/>
      <c r="V174" s="16"/>
      <c r="W174" s="16"/>
    </row>
    <row r="175" spans="1:23" x14ac:dyDescent="0.2">
      <c r="A175" s="167"/>
      <c r="B175" s="35"/>
      <c r="C175" s="26" t="s">
        <v>157</v>
      </c>
      <c r="D175" s="162">
        <v>277</v>
      </c>
      <c r="E175" s="24">
        <v>16.7</v>
      </c>
      <c r="F175" s="24">
        <v>3.64</v>
      </c>
      <c r="G175" s="24">
        <v>2.5</v>
      </c>
      <c r="H175" s="24">
        <f t="shared" si="45"/>
        <v>22.84</v>
      </c>
      <c r="I175" s="24">
        <v>73.189999999999912</v>
      </c>
      <c r="J175" s="24"/>
      <c r="K175" s="24">
        <f t="shared" si="46"/>
        <v>96.029999999999916</v>
      </c>
      <c r="L175" s="24">
        <v>0.18</v>
      </c>
      <c r="M175" s="24">
        <v>47.11</v>
      </c>
      <c r="N175" s="24">
        <v>6.77</v>
      </c>
      <c r="O175" s="24">
        <f t="shared" si="47"/>
        <v>54.059999999999995</v>
      </c>
      <c r="P175" s="24">
        <f t="shared" si="48"/>
        <v>150.08999999999992</v>
      </c>
      <c r="Q175" s="24">
        <v>0.2</v>
      </c>
      <c r="R175" s="24">
        <v>25.2</v>
      </c>
      <c r="S175" s="24">
        <f t="shared" si="49"/>
        <v>25.4</v>
      </c>
      <c r="T175" s="24">
        <f t="shared" si="50"/>
        <v>175.48999999999992</v>
      </c>
      <c r="U175" s="16"/>
      <c r="V175" s="16"/>
      <c r="W175" s="16"/>
    </row>
    <row r="176" spans="1:23" x14ac:dyDescent="0.2">
      <c r="A176" s="167"/>
      <c r="B176" s="35"/>
      <c r="C176" s="26" t="s">
        <v>126</v>
      </c>
      <c r="D176" s="162">
        <v>75</v>
      </c>
      <c r="E176" s="24">
        <v>63.94</v>
      </c>
      <c r="F176" s="24">
        <v>368.68</v>
      </c>
      <c r="G176" s="24">
        <v>65.599999999999994</v>
      </c>
      <c r="H176" s="24">
        <f t="shared" si="45"/>
        <v>498.21999999999997</v>
      </c>
      <c r="I176" s="24">
        <v>65.680000000000007</v>
      </c>
      <c r="J176" s="24"/>
      <c r="K176" s="24">
        <f t="shared" si="46"/>
        <v>563.9</v>
      </c>
      <c r="L176" s="24">
        <v>41.2</v>
      </c>
      <c r="M176" s="24">
        <v>1016.36</v>
      </c>
      <c r="N176" s="24">
        <v>85.27</v>
      </c>
      <c r="O176" s="24">
        <f t="shared" si="47"/>
        <v>1142.8300000000002</v>
      </c>
      <c r="P176" s="24">
        <f t="shared" si="48"/>
        <v>1706.73</v>
      </c>
      <c r="Q176" s="24"/>
      <c r="R176" s="24">
        <v>8.6300000000000008</v>
      </c>
      <c r="S176" s="24">
        <f t="shared" si="49"/>
        <v>8.6300000000000008</v>
      </c>
      <c r="T176" s="24">
        <f t="shared" si="50"/>
        <v>1715.3600000000001</v>
      </c>
      <c r="U176" s="16"/>
      <c r="V176" s="16"/>
      <c r="W176" s="16"/>
    </row>
    <row r="177" spans="1:23" x14ac:dyDescent="0.2">
      <c r="A177" s="167"/>
      <c r="B177" s="35"/>
      <c r="C177" s="26" t="s">
        <v>127</v>
      </c>
      <c r="D177" s="162">
        <v>50</v>
      </c>
      <c r="E177" s="24">
        <v>1.65</v>
      </c>
      <c r="F177" s="24"/>
      <c r="G177" s="24">
        <v>0.05</v>
      </c>
      <c r="H177" s="24">
        <f t="shared" si="45"/>
        <v>1.7</v>
      </c>
      <c r="I177" s="24">
        <v>18.41</v>
      </c>
      <c r="J177" s="24"/>
      <c r="K177" s="24">
        <f t="shared" si="46"/>
        <v>20.11</v>
      </c>
      <c r="L177" s="24"/>
      <c r="M177" s="24">
        <v>5.79</v>
      </c>
      <c r="N177" s="24">
        <v>10.34</v>
      </c>
      <c r="O177" s="24">
        <f t="shared" si="47"/>
        <v>16.13</v>
      </c>
      <c r="P177" s="24">
        <f t="shared" si="48"/>
        <v>36.239999999999995</v>
      </c>
      <c r="Q177" s="24"/>
      <c r="R177" s="24">
        <v>2.11</v>
      </c>
      <c r="S177" s="24">
        <f t="shared" si="49"/>
        <v>2.11</v>
      </c>
      <c r="T177" s="24">
        <f t="shared" si="50"/>
        <v>38.349999999999994</v>
      </c>
      <c r="U177" s="16"/>
      <c r="V177" s="16"/>
      <c r="W177" s="16"/>
    </row>
    <row r="178" spans="1:23" x14ac:dyDescent="0.2">
      <c r="A178" s="167"/>
      <c r="B178" s="35"/>
      <c r="C178" s="26" t="s">
        <v>154</v>
      </c>
      <c r="D178" s="162">
        <v>13</v>
      </c>
      <c r="E178" s="24">
        <v>6.65</v>
      </c>
      <c r="F178" s="24">
        <v>0.7</v>
      </c>
      <c r="G178" s="24">
        <v>1.4</v>
      </c>
      <c r="H178" s="24">
        <f t="shared" si="45"/>
        <v>8.75</v>
      </c>
      <c r="I178" s="24">
        <v>18</v>
      </c>
      <c r="J178" s="24"/>
      <c r="K178" s="24">
        <f t="shared" si="46"/>
        <v>26.75</v>
      </c>
      <c r="L178" s="24"/>
      <c r="M178" s="24">
        <v>6.59</v>
      </c>
      <c r="N178" s="24">
        <v>3.72</v>
      </c>
      <c r="O178" s="24">
        <f t="shared" si="47"/>
        <v>10.31</v>
      </c>
      <c r="P178" s="24">
        <f t="shared" si="48"/>
        <v>37.06</v>
      </c>
      <c r="Q178" s="24"/>
      <c r="R178" s="24">
        <v>3.53</v>
      </c>
      <c r="S178" s="24">
        <f t="shared" si="49"/>
        <v>3.53</v>
      </c>
      <c r="T178" s="24">
        <f t="shared" si="50"/>
        <v>40.590000000000003</v>
      </c>
      <c r="U178" s="16"/>
      <c r="V178" s="16"/>
      <c r="W178" s="16"/>
    </row>
    <row r="179" spans="1:23" x14ac:dyDescent="0.2">
      <c r="A179" s="167"/>
      <c r="B179" s="35"/>
      <c r="C179" s="26" t="s">
        <v>132</v>
      </c>
      <c r="D179" s="162">
        <v>137</v>
      </c>
      <c r="E179" s="24"/>
      <c r="F179" s="24"/>
      <c r="G179" s="24"/>
      <c r="H179" s="24">
        <f t="shared" si="45"/>
        <v>0</v>
      </c>
      <c r="I179" s="24">
        <v>1.7</v>
      </c>
      <c r="J179" s="24"/>
      <c r="K179" s="24">
        <f t="shared" si="46"/>
        <v>1.7</v>
      </c>
      <c r="L179" s="24"/>
      <c r="M179" s="24">
        <v>13.72</v>
      </c>
      <c r="N179" s="24">
        <v>2.92</v>
      </c>
      <c r="O179" s="24">
        <f t="shared" si="47"/>
        <v>16.64</v>
      </c>
      <c r="P179" s="24">
        <f t="shared" si="48"/>
        <v>18.34</v>
      </c>
      <c r="Q179" s="24"/>
      <c r="R179" s="24"/>
      <c r="S179" s="24">
        <f t="shared" si="49"/>
        <v>0</v>
      </c>
      <c r="T179" s="24">
        <f t="shared" si="50"/>
        <v>18.34</v>
      </c>
      <c r="U179" s="16"/>
      <c r="V179" s="16"/>
      <c r="W179" s="16"/>
    </row>
    <row r="180" spans="1:23" x14ac:dyDescent="0.2">
      <c r="A180" s="167"/>
      <c r="B180" s="35"/>
      <c r="C180" s="26" t="s">
        <v>120</v>
      </c>
      <c r="D180" s="162">
        <v>96</v>
      </c>
      <c r="E180" s="24">
        <v>23.13</v>
      </c>
      <c r="F180" s="24"/>
      <c r="G180" s="24">
        <v>0.1</v>
      </c>
      <c r="H180" s="24">
        <f t="shared" si="45"/>
        <v>23.23</v>
      </c>
      <c r="I180" s="24">
        <v>2.1800000000000002</v>
      </c>
      <c r="J180" s="24"/>
      <c r="K180" s="24">
        <f t="shared" si="46"/>
        <v>25.41</v>
      </c>
      <c r="L180" s="24">
        <v>0.9</v>
      </c>
      <c r="M180" s="24">
        <v>157.61000000000001</v>
      </c>
      <c r="N180" s="24">
        <v>15.48</v>
      </c>
      <c r="O180" s="24">
        <f t="shared" si="47"/>
        <v>173.99</v>
      </c>
      <c r="P180" s="24">
        <f t="shared" si="48"/>
        <v>199.4</v>
      </c>
      <c r="Q180" s="24"/>
      <c r="R180" s="24">
        <v>1.53</v>
      </c>
      <c r="S180" s="24">
        <f t="shared" si="49"/>
        <v>1.53</v>
      </c>
      <c r="T180" s="24">
        <f t="shared" si="50"/>
        <v>200.93</v>
      </c>
      <c r="U180" s="16"/>
      <c r="V180" s="16"/>
      <c r="W180" s="16"/>
    </row>
    <row r="181" spans="1:23" x14ac:dyDescent="0.2">
      <c r="A181" s="167"/>
      <c r="B181" s="35"/>
      <c r="C181" s="26" t="s">
        <v>151</v>
      </c>
      <c r="D181" s="162">
        <v>70</v>
      </c>
      <c r="E181" s="24">
        <v>4.66</v>
      </c>
      <c r="F181" s="24">
        <v>8.5299999999999994</v>
      </c>
      <c r="G181" s="24">
        <v>2.42</v>
      </c>
      <c r="H181" s="24">
        <f t="shared" si="45"/>
        <v>15.61</v>
      </c>
      <c r="I181" s="24">
        <v>2.6</v>
      </c>
      <c r="J181" s="24"/>
      <c r="K181" s="24">
        <f t="shared" si="46"/>
        <v>18.21</v>
      </c>
      <c r="L181" s="24"/>
      <c r="M181" s="24">
        <v>8.0399999999999991</v>
      </c>
      <c r="N181" s="24">
        <v>10.44</v>
      </c>
      <c r="O181" s="24">
        <f t="shared" si="47"/>
        <v>18.479999999999997</v>
      </c>
      <c r="P181" s="24">
        <f t="shared" si="48"/>
        <v>36.69</v>
      </c>
      <c r="Q181" s="24"/>
      <c r="R181" s="24">
        <v>8.1300000000000008</v>
      </c>
      <c r="S181" s="24">
        <f t="shared" si="49"/>
        <v>8.1300000000000008</v>
      </c>
      <c r="T181" s="24">
        <f t="shared" si="50"/>
        <v>44.82</v>
      </c>
      <c r="U181" s="16"/>
      <c r="V181" s="16"/>
      <c r="W181" s="16"/>
    </row>
    <row r="182" spans="1:23" x14ac:dyDescent="0.2">
      <c r="A182" s="167"/>
      <c r="B182" s="85"/>
      <c r="C182" s="26" t="s">
        <v>122</v>
      </c>
      <c r="D182" s="162">
        <v>5</v>
      </c>
      <c r="E182" s="24"/>
      <c r="F182" s="24"/>
      <c r="G182" s="24">
        <v>0.2</v>
      </c>
      <c r="H182" s="24">
        <f t="shared" si="45"/>
        <v>0.2</v>
      </c>
      <c r="I182" s="24">
        <v>1</v>
      </c>
      <c r="J182" s="24"/>
      <c r="K182" s="24">
        <f t="shared" si="46"/>
        <v>1.2</v>
      </c>
      <c r="L182" s="24">
        <v>0.1</v>
      </c>
      <c r="M182" s="24">
        <v>0.52</v>
      </c>
      <c r="N182" s="24">
        <v>0.02</v>
      </c>
      <c r="O182" s="24">
        <f t="shared" si="47"/>
        <v>0.64</v>
      </c>
      <c r="P182" s="24">
        <f t="shared" si="48"/>
        <v>1.8399999999999999</v>
      </c>
      <c r="Q182" s="24"/>
      <c r="R182" s="24"/>
      <c r="S182" s="24">
        <f t="shared" si="49"/>
        <v>0</v>
      </c>
      <c r="T182" s="24">
        <f t="shared" si="50"/>
        <v>1.8399999999999999</v>
      </c>
      <c r="U182" s="16"/>
      <c r="V182" s="16"/>
      <c r="W182" s="16"/>
    </row>
    <row r="183" spans="1:23" x14ac:dyDescent="0.2">
      <c r="A183" s="167"/>
      <c r="B183" s="35" t="s">
        <v>111</v>
      </c>
      <c r="C183" s="26" t="s">
        <v>129</v>
      </c>
      <c r="D183" s="162">
        <v>100</v>
      </c>
      <c r="E183" s="24">
        <v>9.1999999999999993</v>
      </c>
      <c r="F183" s="24">
        <v>0.6</v>
      </c>
      <c r="G183" s="24">
        <v>3.6</v>
      </c>
      <c r="H183" s="24">
        <f t="shared" si="45"/>
        <v>13.399999999999999</v>
      </c>
      <c r="I183" s="24">
        <v>10.57</v>
      </c>
      <c r="J183" s="24"/>
      <c r="K183" s="24">
        <f t="shared" si="46"/>
        <v>23.97</v>
      </c>
      <c r="L183" s="24">
        <v>0.15</v>
      </c>
      <c r="M183" s="24">
        <v>28.81</v>
      </c>
      <c r="N183" s="24">
        <v>3.91</v>
      </c>
      <c r="O183" s="24">
        <f t="shared" si="47"/>
        <v>32.869999999999997</v>
      </c>
      <c r="P183" s="24">
        <f t="shared" si="48"/>
        <v>56.839999999999996</v>
      </c>
      <c r="Q183" s="24"/>
      <c r="R183" s="24">
        <v>6.15</v>
      </c>
      <c r="S183" s="24">
        <f t="shared" si="49"/>
        <v>6.15</v>
      </c>
      <c r="T183" s="24">
        <f t="shared" si="50"/>
        <v>62.989999999999995</v>
      </c>
      <c r="U183" s="16"/>
      <c r="V183" s="16"/>
      <c r="W183" s="16"/>
    </row>
    <row r="184" spans="1:23" x14ac:dyDescent="0.2">
      <c r="A184" s="167"/>
      <c r="B184" s="35"/>
      <c r="C184" s="26" t="s">
        <v>121</v>
      </c>
      <c r="D184" s="162">
        <v>168</v>
      </c>
      <c r="E184" s="24">
        <v>0.5</v>
      </c>
      <c r="F184" s="24">
        <v>0.5</v>
      </c>
      <c r="G184" s="24"/>
      <c r="H184" s="24">
        <f t="shared" si="45"/>
        <v>1</v>
      </c>
      <c r="I184" s="24">
        <v>1.2</v>
      </c>
      <c r="J184" s="24"/>
      <c r="K184" s="24">
        <f t="shared" si="46"/>
        <v>2.2000000000000002</v>
      </c>
      <c r="L184" s="24"/>
      <c r="M184" s="24">
        <v>27.81</v>
      </c>
      <c r="N184" s="24">
        <v>1.08</v>
      </c>
      <c r="O184" s="24">
        <f t="shared" si="47"/>
        <v>28.89</v>
      </c>
      <c r="P184" s="24">
        <f t="shared" si="48"/>
        <v>31.09</v>
      </c>
      <c r="Q184" s="24"/>
      <c r="R184" s="24">
        <v>5</v>
      </c>
      <c r="S184" s="24">
        <f t="shared" si="49"/>
        <v>5</v>
      </c>
      <c r="T184" s="24">
        <f t="shared" si="50"/>
        <v>36.090000000000003</v>
      </c>
      <c r="U184" s="16"/>
      <c r="V184" s="16"/>
      <c r="W184" s="16"/>
    </row>
    <row r="185" spans="1:23" x14ac:dyDescent="0.2">
      <c r="A185" s="167"/>
      <c r="B185" s="35"/>
      <c r="C185" s="26" t="s">
        <v>111</v>
      </c>
      <c r="D185" s="162">
        <v>77</v>
      </c>
      <c r="E185" s="24"/>
      <c r="F185" s="24"/>
      <c r="G185" s="24"/>
      <c r="H185" s="24">
        <f t="shared" si="45"/>
        <v>0</v>
      </c>
      <c r="I185" s="24">
        <v>3.5</v>
      </c>
      <c r="J185" s="24"/>
      <c r="K185" s="24">
        <f t="shared" si="46"/>
        <v>3.5</v>
      </c>
      <c r="L185" s="24"/>
      <c r="M185" s="24">
        <v>52.78</v>
      </c>
      <c r="N185" s="24">
        <v>0.63</v>
      </c>
      <c r="O185" s="24">
        <f t="shared" si="47"/>
        <v>53.410000000000004</v>
      </c>
      <c r="P185" s="24">
        <f t="shared" si="48"/>
        <v>56.910000000000004</v>
      </c>
      <c r="Q185" s="24"/>
      <c r="R185" s="24">
        <v>0.2</v>
      </c>
      <c r="S185" s="24">
        <f t="shared" si="49"/>
        <v>0.2</v>
      </c>
      <c r="T185" s="24">
        <f t="shared" si="50"/>
        <v>57.110000000000007</v>
      </c>
      <c r="U185" s="16"/>
      <c r="V185" s="16"/>
      <c r="W185" s="16"/>
    </row>
    <row r="186" spans="1:23" x14ac:dyDescent="0.2">
      <c r="A186" s="167"/>
      <c r="B186" s="35"/>
      <c r="C186" s="26" t="s">
        <v>130</v>
      </c>
      <c r="D186" s="162">
        <v>132</v>
      </c>
      <c r="E186" s="24">
        <v>4.8</v>
      </c>
      <c r="F186" s="24"/>
      <c r="G186" s="24">
        <v>1.6</v>
      </c>
      <c r="H186" s="24">
        <f t="shared" si="45"/>
        <v>6.4</v>
      </c>
      <c r="I186" s="24">
        <v>35.97</v>
      </c>
      <c r="J186" s="24"/>
      <c r="K186" s="24">
        <f t="shared" si="46"/>
        <v>42.37</v>
      </c>
      <c r="L186" s="24">
        <v>3</v>
      </c>
      <c r="M186" s="24">
        <v>78.97</v>
      </c>
      <c r="N186" s="24">
        <v>13.44</v>
      </c>
      <c r="O186" s="24">
        <f t="shared" si="47"/>
        <v>95.41</v>
      </c>
      <c r="P186" s="24">
        <f t="shared" si="48"/>
        <v>137.78</v>
      </c>
      <c r="Q186" s="24"/>
      <c r="R186" s="24">
        <v>1.55</v>
      </c>
      <c r="S186" s="24">
        <f t="shared" si="49"/>
        <v>1.55</v>
      </c>
      <c r="T186" s="24">
        <f t="shared" si="50"/>
        <v>139.33000000000001</v>
      </c>
      <c r="U186" s="16"/>
      <c r="V186" s="16"/>
      <c r="W186" s="16"/>
    </row>
    <row r="187" spans="1:23" x14ac:dyDescent="0.2">
      <c r="A187" s="167"/>
      <c r="B187" s="35"/>
      <c r="C187" s="26" t="s">
        <v>114</v>
      </c>
      <c r="D187" s="162">
        <v>83</v>
      </c>
      <c r="E187" s="24">
        <v>0.87</v>
      </c>
      <c r="F187" s="24">
        <v>1.82</v>
      </c>
      <c r="G187" s="24">
        <v>8.25</v>
      </c>
      <c r="H187" s="24">
        <f t="shared" si="45"/>
        <v>10.94</v>
      </c>
      <c r="I187" s="24">
        <v>12.08</v>
      </c>
      <c r="J187" s="24"/>
      <c r="K187" s="24">
        <f t="shared" si="46"/>
        <v>23.02</v>
      </c>
      <c r="L187" s="24">
        <v>0.05</v>
      </c>
      <c r="M187" s="24">
        <v>46.06</v>
      </c>
      <c r="N187" s="24">
        <v>27.53</v>
      </c>
      <c r="O187" s="24">
        <f t="shared" si="47"/>
        <v>73.64</v>
      </c>
      <c r="P187" s="24">
        <f t="shared" si="48"/>
        <v>96.66</v>
      </c>
      <c r="Q187" s="24"/>
      <c r="R187" s="24">
        <v>13.31</v>
      </c>
      <c r="S187" s="24">
        <f t="shared" si="49"/>
        <v>13.31</v>
      </c>
      <c r="T187" s="24">
        <f t="shared" si="50"/>
        <v>109.97</v>
      </c>
      <c r="U187" s="16"/>
      <c r="V187" s="16"/>
      <c r="W187" s="16"/>
    </row>
    <row r="188" spans="1:23" x14ac:dyDescent="0.2">
      <c r="A188" s="167"/>
      <c r="B188" s="35"/>
      <c r="C188" s="26" t="s">
        <v>119</v>
      </c>
      <c r="D188" s="162">
        <v>20</v>
      </c>
      <c r="E188" s="24">
        <v>0.06</v>
      </c>
      <c r="F188" s="24"/>
      <c r="G188" s="24"/>
      <c r="H188" s="24">
        <f t="shared" si="45"/>
        <v>0.06</v>
      </c>
      <c r="I188" s="24">
        <v>37.08</v>
      </c>
      <c r="J188" s="24"/>
      <c r="K188" s="24">
        <f t="shared" si="46"/>
        <v>37.14</v>
      </c>
      <c r="L188" s="24">
        <v>1</v>
      </c>
      <c r="M188" s="24">
        <v>14.3</v>
      </c>
      <c r="N188" s="24">
        <v>0.09</v>
      </c>
      <c r="O188" s="24">
        <f t="shared" si="47"/>
        <v>15.39</v>
      </c>
      <c r="P188" s="24">
        <f t="shared" si="48"/>
        <v>52.53</v>
      </c>
      <c r="Q188" s="24"/>
      <c r="R188" s="24">
        <v>4.2</v>
      </c>
      <c r="S188" s="24">
        <f t="shared" si="49"/>
        <v>4.2</v>
      </c>
      <c r="T188" s="24">
        <f t="shared" si="50"/>
        <v>56.730000000000004</v>
      </c>
      <c r="U188" s="16"/>
      <c r="V188" s="16"/>
      <c r="W188" s="16"/>
    </row>
    <row r="189" spans="1:23" x14ac:dyDescent="0.2">
      <c r="A189" s="167"/>
      <c r="B189" s="35"/>
      <c r="C189" s="165" t="s">
        <v>156</v>
      </c>
      <c r="D189" s="160">
        <v>124</v>
      </c>
      <c r="E189" s="25">
        <v>7.3</v>
      </c>
      <c r="F189" s="25">
        <v>6.38</v>
      </c>
      <c r="G189" s="25">
        <v>0.85</v>
      </c>
      <c r="H189" s="25">
        <f t="shared" si="45"/>
        <v>14.53</v>
      </c>
      <c r="I189" s="25">
        <v>32.14</v>
      </c>
      <c r="J189" s="25"/>
      <c r="K189" s="25">
        <f t="shared" si="46"/>
        <v>46.67</v>
      </c>
      <c r="L189" s="25">
        <v>23.6</v>
      </c>
      <c r="M189" s="25">
        <v>70.92</v>
      </c>
      <c r="N189" s="25">
        <v>7.35</v>
      </c>
      <c r="O189" s="25">
        <f t="shared" si="47"/>
        <v>101.87</v>
      </c>
      <c r="P189" s="25">
        <f t="shared" si="48"/>
        <v>148.54000000000002</v>
      </c>
      <c r="Q189" s="25"/>
      <c r="R189" s="25">
        <v>78.73</v>
      </c>
      <c r="S189" s="25">
        <f t="shared" si="49"/>
        <v>78.73</v>
      </c>
      <c r="T189" s="25">
        <f t="shared" si="50"/>
        <v>227.27000000000004</v>
      </c>
      <c r="U189" s="16"/>
      <c r="V189" s="16"/>
      <c r="W189" s="16"/>
    </row>
    <row r="190" spans="1:23" ht="15" x14ac:dyDescent="0.25">
      <c r="A190" s="230" t="s">
        <v>0</v>
      </c>
      <c r="B190" s="231"/>
      <c r="C190" s="232" t="s">
        <v>0</v>
      </c>
      <c r="D190" s="53">
        <f>SUM(D136:D189)</f>
        <v>3193</v>
      </c>
      <c r="E190" s="54">
        <f>SUM(E136:E189)</f>
        <v>381.65</v>
      </c>
      <c r="F190" s="54">
        <f>SUM(F136:F189)</f>
        <v>753.13</v>
      </c>
      <c r="G190" s="54">
        <f>SUM(G136:G189)</f>
        <v>230.52999999999997</v>
      </c>
      <c r="H190" s="54">
        <f t="shared" si="45"/>
        <v>1365.31</v>
      </c>
      <c r="I190" s="54">
        <f>SUM(I136:I189)</f>
        <v>634.04000000000019</v>
      </c>
      <c r="J190" s="54">
        <f>SUM(J136:J189)</f>
        <v>8.89</v>
      </c>
      <c r="K190" s="54">
        <f t="shared" si="46"/>
        <v>2008.2400000000002</v>
      </c>
      <c r="L190" s="54">
        <f>SUM(L136:L189)</f>
        <v>266.59000000000003</v>
      </c>
      <c r="M190" s="54">
        <f>SUM(M136:M189)</f>
        <v>2790.66</v>
      </c>
      <c r="N190" s="54">
        <f>SUM(N136:N189)</f>
        <v>999.22000000000014</v>
      </c>
      <c r="O190" s="54">
        <f t="shared" si="47"/>
        <v>4056.4700000000003</v>
      </c>
      <c r="P190" s="54">
        <f t="shared" si="48"/>
        <v>6064.7100000000009</v>
      </c>
      <c r="Q190" s="54">
        <f>SUM(Q136:Q189)</f>
        <v>82.490000000000009</v>
      </c>
      <c r="R190" s="54">
        <f>SUM(R136:R189)</f>
        <v>3441.4800000000005</v>
      </c>
      <c r="S190" s="54">
        <f t="shared" si="49"/>
        <v>3523.9700000000003</v>
      </c>
      <c r="T190" s="55">
        <f t="shared" si="50"/>
        <v>9588.68</v>
      </c>
      <c r="U190" s="16"/>
      <c r="V190" s="16"/>
      <c r="W190" s="16"/>
    </row>
    <row r="191" spans="1:23" x14ac:dyDescent="0.2">
      <c r="A191" s="166" t="s">
        <v>8</v>
      </c>
      <c r="B191" s="35" t="s">
        <v>428</v>
      </c>
      <c r="C191" s="161" t="s">
        <v>162</v>
      </c>
      <c r="D191" s="153">
        <v>165</v>
      </c>
      <c r="E191" s="154">
        <v>0.15</v>
      </c>
      <c r="F191" s="154">
        <v>0.6</v>
      </c>
      <c r="G191" s="154">
        <v>5.29</v>
      </c>
      <c r="H191" s="154">
        <f t="shared" si="45"/>
        <v>6.04</v>
      </c>
      <c r="I191" s="154">
        <v>38.67</v>
      </c>
      <c r="J191" s="154"/>
      <c r="K191" s="154">
        <f t="shared" si="46"/>
        <v>44.71</v>
      </c>
      <c r="L191" s="154">
        <v>3.45</v>
      </c>
      <c r="M191" s="154">
        <v>37.19</v>
      </c>
      <c r="N191" s="154">
        <v>32.03</v>
      </c>
      <c r="O191" s="154">
        <f t="shared" si="47"/>
        <v>72.67</v>
      </c>
      <c r="P191" s="154">
        <f t="shared" si="48"/>
        <v>117.38</v>
      </c>
      <c r="Q191" s="154"/>
      <c r="R191" s="154">
        <v>72.55</v>
      </c>
      <c r="S191" s="154">
        <f t="shared" si="49"/>
        <v>72.55</v>
      </c>
      <c r="T191" s="154">
        <f t="shared" si="50"/>
        <v>189.93</v>
      </c>
      <c r="U191" s="16"/>
      <c r="V191" s="16"/>
      <c r="W191" s="16"/>
    </row>
    <row r="192" spans="1:23" x14ac:dyDescent="0.2">
      <c r="A192" s="167"/>
      <c r="B192" s="35"/>
      <c r="C192" s="26" t="s">
        <v>183</v>
      </c>
      <c r="D192" s="162">
        <v>20</v>
      </c>
      <c r="E192" s="24">
        <v>2.5</v>
      </c>
      <c r="F192" s="24">
        <v>0.2</v>
      </c>
      <c r="G192" s="24">
        <v>2.5</v>
      </c>
      <c r="H192" s="24">
        <f t="shared" si="45"/>
        <v>5.2</v>
      </c>
      <c r="I192" s="24">
        <v>18.37</v>
      </c>
      <c r="J192" s="24"/>
      <c r="K192" s="24">
        <f t="shared" si="46"/>
        <v>23.57</v>
      </c>
      <c r="L192" s="24">
        <v>0.67</v>
      </c>
      <c r="M192" s="24">
        <v>2.19</v>
      </c>
      <c r="N192" s="24">
        <v>14.5</v>
      </c>
      <c r="O192" s="24">
        <f t="shared" si="47"/>
        <v>17.360000000000003</v>
      </c>
      <c r="P192" s="24">
        <f t="shared" si="48"/>
        <v>40.930000000000007</v>
      </c>
      <c r="Q192" s="24"/>
      <c r="R192" s="24">
        <v>26</v>
      </c>
      <c r="S192" s="24">
        <f t="shared" si="49"/>
        <v>26</v>
      </c>
      <c r="T192" s="24">
        <f t="shared" si="50"/>
        <v>66.930000000000007</v>
      </c>
      <c r="U192" s="16"/>
      <c r="V192" s="16"/>
      <c r="W192" s="16"/>
    </row>
    <row r="193" spans="1:23" x14ac:dyDescent="0.2">
      <c r="A193" s="167"/>
      <c r="B193" s="35"/>
      <c r="C193" s="26" t="s">
        <v>175</v>
      </c>
      <c r="D193" s="162">
        <v>30</v>
      </c>
      <c r="E193" s="24">
        <v>3.26</v>
      </c>
      <c r="F193" s="24">
        <v>1.3</v>
      </c>
      <c r="G193" s="24">
        <v>0.3</v>
      </c>
      <c r="H193" s="24">
        <f t="shared" si="45"/>
        <v>4.8599999999999994</v>
      </c>
      <c r="I193" s="24">
        <v>16.55</v>
      </c>
      <c r="J193" s="24"/>
      <c r="K193" s="24">
        <f t="shared" si="46"/>
        <v>21.41</v>
      </c>
      <c r="L193" s="24">
        <v>0.3</v>
      </c>
      <c r="M193" s="24">
        <v>2.2599999999999998</v>
      </c>
      <c r="N193" s="24">
        <v>13.35</v>
      </c>
      <c r="O193" s="24">
        <f t="shared" si="47"/>
        <v>15.91</v>
      </c>
      <c r="P193" s="24">
        <f t="shared" si="48"/>
        <v>37.32</v>
      </c>
      <c r="Q193" s="24">
        <v>0.5</v>
      </c>
      <c r="R193" s="24">
        <v>26.07</v>
      </c>
      <c r="S193" s="24">
        <f t="shared" si="49"/>
        <v>26.57</v>
      </c>
      <c r="T193" s="24">
        <f t="shared" si="50"/>
        <v>63.89</v>
      </c>
      <c r="U193" s="16"/>
      <c r="V193" s="16"/>
      <c r="W193" s="16"/>
    </row>
    <row r="194" spans="1:23" x14ac:dyDescent="0.2">
      <c r="A194" s="167"/>
      <c r="B194" s="35"/>
      <c r="C194" s="26" t="s">
        <v>184</v>
      </c>
      <c r="D194" s="162">
        <v>9</v>
      </c>
      <c r="E194" s="24">
        <v>0.2</v>
      </c>
      <c r="F194" s="24"/>
      <c r="G194" s="24">
        <v>0.26</v>
      </c>
      <c r="H194" s="24">
        <f t="shared" si="45"/>
        <v>0.46</v>
      </c>
      <c r="I194" s="24">
        <v>21.08</v>
      </c>
      <c r="J194" s="24"/>
      <c r="K194" s="24">
        <f t="shared" si="46"/>
        <v>21.54</v>
      </c>
      <c r="L194" s="24"/>
      <c r="M194" s="24">
        <v>7.05</v>
      </c>
      <c r="N194" s="24">
        <v>6.26</v>
      </c>
      <c r="O194" s="24">
        <f t="shared" si="47"/>
        <v>13.309999999999999</v>
      </c>
      <c r="P194" s="24">
        <f t="shared" si="48"/>
        <v>34.849999999999994</v>
      </c>
      <c r="Q194" s="24"/>
      <c r="R194" s="24"/>
      <c r="S194" s="24">
        <f t="shared" si="49"/>
        <v>0</v>
      </c>
      <c r="T194" s="24">
        <f t="shared" si="50"/>
        <v>34.849999999999994</v>
      </c>
      <c r="U194" s="16"/>
      <c r="V194" s="16"/>
      <c r="W194" s="16"/>
    </row>
    <row r="195" spans="1:23" x14ac:dyDescent="0.2">
      <c r="A195" s="167"/>
      <c r="B195" s="35"/>
      <c r="C195" s="26" t="s">
        <v>164</v>
      </c>
      <c r="D195" s="162">
        <v>239</v>
      </c>
      <c r="E195" s="24">
        <v>7.48</v>
      </c>
      <c r="F195" s="24">
        <v>63.35</v>
      </c>
      <c r="G195" s="24">
        <v>2.85</v>
      </c>
      <c r="H195" s="24">
        <f t="shared" si="45"/>
        <v>73.680000000000007</v>
      </c>
      <c r="I195" s="24">
        <v>67.27</v>
      </c>
      <c r="J195" s="24">
        <v>0.01</v>
      </c>
      <c r="K195" s="24">
        <f t="shared" si="46"/>
        <v>140.96</v>
      </c>
      <c r="L195" s="24">
        <v>28.51</v>
      </c>
      <c r="M195" s="24">
        <v>44.25</v>
      </c>
      <c r="N195" s="24">
        <v>61.56</v>
      </c>
      <c r="O195" s="24">
        <f t="shared" si="47"/>
        <v>134.32</v>
      </c>
      <c r="P195" s="24">
        <f t="shared" si="48"/>
        <v>275.27999999999997</v>
      </c>
      <c r="Q195" s="24">
        <v>1</v>
      </c>
      <c r="R195" s="24">
        <v>1387.92</v>
      </c>
      <c r="S195" s="24">
        <f t="shared" si="49"/>
        <v>1388.92</v>
      </c>
      <c r="T195" s="24">
        <f t="shared" si="50"/>
        <v>1664.2</v>
      </c>
      <c r="U195" s="16"/>
      <c r="V195" s="16"/>
      <c r="W195" s="16"/>
    </row>
    <row r="196" spans="1:23" x14ac:dyDescent="0.2">
      <c r="A196" s="167"/>
      <c r="B196" s="35"/>
      <c r="C196" s="26" t="s">
        <v>168</v>
      </c>
      <c r="D196" s="162">
        <v>254</v>
      </c>
      <c r="E196" s="24">
        <v>8.1199999999999992</v>
      </c>
      <c r="F196" s="24">
        <v>44.94</v>
      </c>
      <c r="G196" s="24">
        <v>81.900000000000006</v>
      </c>
      <c r="H196" s="24">
        <f t="shared" si="45"/>
        <v>134.96</v>
      </c>
      <c r="I196" s="24">
        <v>80.959999999999994</v>
      </c>
      <c r="J196" s="24">
        <v>7.0000000000000007E-2</v>
      </c>
      <c r="K196" s="24">
        <f t="shared" si="46"/>
        <v>215.99</v>
      </c>
      <c r="L196" s="24">
        <v>45.54</v>
      </c>
      <c r="M196" s="24">
        <v>142.65</v>
      </c>
      <c r="N196" s="24">
        <v>104.51</v>
      </c>
      <c r="O196" s="24">
        <f t="shared" si="47"/>
        <v>292.70000000000005</v>
      </c>
      <c r="P196" s="24">
        <f t="shared" si="48"/>
        <v>508.69000000000005</v>
      </c>
      <c r="Q196" s="24">
        <v>3</v>
      </c>
      <c r="R196" s="24">
        <v>24.14</v>
      </c>
      <c r="S196" s="24">
        <f t="shared" si="49"/>
        <v>27.14</v>
      </c>
      <c r="T196" s="24">
        <f t="shared" si="50"/>
        <v>535.83000000000004</v>
      </c>
      <c r="U196" s="16"/>
      <c r="V196" s="16"/>
      <c r="W196" s="16"/>
    </row>
    <row r="197" spans="1:23" x14ac:dyDescent="0.2">
      <c r="A197" s="167"/>
      <c r="B197" s="35"/>
      <c r="C197" s="26" t="s">
        <v>188</v>
      </c>
      <c r="D197" s="162">
        <v>52</v>
      </c>
      <c r="E197" s="24">
        <v>5.95</v>
      </c>
      <c r="F197" s="24">
        <v>11.85</v>
      </c>
      <c r="G197" s="24">
        <v>2.65</v>
      </c>
      <c r="H197" s="24">
        <f t="shared" si="45"/>
        <v>20.45</v>
      </c>
      <c r="I197" s="24">
        <v>16.22</v>
      </c>
      <c r="J197" s="24"/>
      <c r="K197" s="24">
        <f t="shared" si="46"/>
        <v>36.67</v>
      </c>
      <c r="L197" s="24">
        <v>8.25</v>
      </c>
      <c r="M197" s="24">
        <v>66.459999999999994</v>
      </c>
      <c r="N197" s="24">
        <v>72.78</v>
      </c>
      <c r="O197" s="24">
        <f t="shared" si="47"/>
        <v>147.49</v>
      </c>
      <c r="P197" s="24">
        <f t="shared" si="48"/>
        <v>184.16000000000003</v>
      </c>
      <c r="Q197" s="24">
        <v>0.4</v>
      </c>
      <c r="R197" s="24">
        <v>81.09</v>
      </c>
      <c r="S197" s="24">
        <f t="shared" si="49"/>
        <v>81.490000000000009</v>
      </c>
      <c r="T197" s="24">
        <f t="shared" si="50"/>
        <v>265.65000000000003</v>
      </c>
      <c r="U197" s="16"/>
      <c r="V197" s="16"/>
      <c r="W197" s="16"/>
    </row>
    <row r="198" spans="1:23" x14ac:dyDescent="0.2">
      <c r="A198" s="167"/>
      <c r="B198" s="35"/>
      <c r="C198" s="26" t="s">
        <v>176</v>
      </c>
      <c r="D198" s="162">
        <v>113</v>
      </c>
      <c r="E198" s="24">
        <v>38.200000000000003</v>
      </c>
      <c r="F198" s="24">
        <v>23.58</v>
      </c>
      <c r="G198" s="24">
        <v>21.03</v>
      </c>
      <c r="H198" s="24">
        <f t="shared" si="45"/>
        <v>82.81</v>
      </c>
      <c r="I198" s="24">
        <v>17.23</v>
      </c>
      <c r="J198" s="24"/>
      <c r="K198" s="24">
        <f t="shared" si="46"/>
        <v>100.04</v>
      </c>
      <c r="L198" s="24">
        <v>2.15</v>
      </c>
      <c r="M198" s="24">
        <v>251.59</v>
      </c>
      <c r="N198" s="24">
        <v>11.92</v>
      </c>
      <c r="O198" s="24">
        <f t="shared" si="47"/>
        <v>265.65999999999997</v>
      </c>
      <c r="P198" s="24">
        <f t="shared" si="48"/>
        <v>365.7</v>
      </c>
      <c r="Q198" s="24"/>
      <c r="R198" s="24">
        <v>39.56</v>
      </c>
      <c r="S198" s="24">
        <f t="shared" si="49"/>
        <v>39.56</v>
      </c>
      <c r="T198" s="24">
        <f t="shared" si="50"/>
        <v>405.26</v>
      </c>
      <c r="U198" s="16"/>
      <c r="V198" s="16"/>
      <c r="W198" s="16"/>
    </row>
    <row r="199" spans="1:23" x14ac:dyDescent="0.2">
      <c r="A199" s="167"/>
      <c r="B199" s="35"/>
      <c r="C199" s="26" t="s">
        <v>189</v>
      </c>
      <c r="D199" s="162">
        <v>129</v>
      </c>
      <c r="E199" s="24">
        <v>6.3</v>
      </c>
      <c r="F199" s="24">
        <v>3.74</v>
      </c>
      <c r="G199" s="24">
        <v>1.32</v>
      </c>
      <c r="H199" s="24">
        <f t="shared" si="45"/>
        <v>11.36</v>
      </c>
      <c r="I199" s="24">
        <v>2.59</v>
      </c>
      <c r="J199" s="24"/>
      <c r="K199" s="24">
        <f t="shared" si="46"/>
        <v>13.95</v>
      </c>
      <c r="L199" s="24">
        <v>112.9</v>
      </c>
      <c r="M199" s="24">
        <v>102.91</v>
      </c>
      <c r="N199" s="24">
        <v>220.8</v>
      </c>
      <c r="O199" s="24">
        <f t="shared" si="47"/>
        <v>436.61</v>
      </c>
      <c r="P199" s="24">
        <f t="shared" si="48"/>
        <v>450.56</v>
      </c>
      <c r="Q199" s="24">
        <v>160.82</v>
      </c>
      <c r="R199" s="24">
        <v>998.97</v>
      </c>
      <c r="S199" s="24">
        <f t="shared" si="49"/>
        <v>1159.79</v>
      </c>
      <c r="T199" s="24">
        <f t="shared" si="50"/>
        <v>1610.35</v>
      </c>
      <c r="U199" s="16"/>
      <c r="V199" s="16"/>
      <c r="W199" s="16"/>
    </row>
    <row r="200" spans="1:23" x14ac:dyDescent="0.2">
      <c r="A200" s="167"/>
      <c r="B200" s="35"/>
      <c r="C200" s="26" t="s">
        <v>294</v>
      </c>
      <c r="D200" s="162">
        <v>7</v>
      </c>
      <c r="E200" s="24">
        <v>0.01</v>
      </c>
      <c r="F200" s="24"/>
      <c r="G200" s="24">
        <v>2.2999999999999998</v>
      </c>
      <c r="H200" s="24">
        <f t="shared" si="45"/>
        <v>2.3099999999999996</v>
      </c>
      <c r="I200" s="24">
        <v>1.4</v>
      </c>
      <c r="J200" s="24"/>
      <c r="K200" s="24">
        <f t="shared" si="46"/>
        <v>3.7099999999999995</v>
      </c>
      <c r="L200" s="24">
        <v>0.12</v>
      </c>
      <c r="M200" s="24">
        <v>0.01</v>
      </c>
      <c r="N200" s="24"/>
      <c r="O200" s="24">
        <f t="shared" si="47"/>
        <v>0.13</v>
      </c>
      <c r="P200" s="24">
        <f t="shared" si="48"/>
        <v>3.8399999999999994</v>
      </c>
      <c r="Q200" s="24"/>
      <c r="R200" s="24">
        <v>0.55000000000000004</v>
      </c>
      <c r="S200" s="24">
        <f t="shared" si="49"/>
        <v>0.55000000000000004</v>
      </c>
      <c r="T200" s="24">
        <f t="shared" si="50"/>
        <v>4.3899999999999997</v>
      </c>
      <c r="U200" s="16"/>
      <c r="V200" s="16"/>
      <c r="W200" s="16"/>
    </row>
    <row r="201" spans="1:23" x14ac:dyDescent="0.2">
      <c r="A201" s="167"/>
      <c r="B201" s="85"/>
      <c r="C201" s="26" t="s">
        <v>174</v>
      </c>
      <c r="D201" s="162">
        <v>11</v>
      </c>
      <c r="E201" s="24"/>
      <c r="F201" s="24"/>
      <c r="G201" s="24"/>
      <c r="H201" s="24">
        <f t="shared" si="45"/>
        <v>0</v>
      </c>
      <c r="I201" s="24"/>
      <c r="J201" s="24"/>
      <c r="K201" s="24">
        <f t="shared" si="46"/>
        <v>0</v>
      </c>
      <c r="L201" s="24">
        <v>13.27</v>
      </c>
      <c r="M201" s="24">
        <v>16.2</v>
      </c>
      <c r="N201" s="24">
        <v>8</v>
      </c>
      <c r="O201" s="24">
        <f t="shared" si="47"/>
        <v>37.47</v>
      </c>
      <c r="P201" s="24">
        <f t="shared" si="48"/>
        <v>37.47</v>
      </c>
      <c r="Q201" s="24"/>
      <c r="R201" s="24"/>
      <c r="S201" s="24">
        <f t="shared" si="49"/>
        <v>0</v>
      </c>
      <c r="T201" s="24">
        <f t="shared" si="50"/>
        <v>37.47</v>
      </c>
      <c r="U201" s="16"/>
      <c r="V201" s="16"/>
      <c r="W201" s="16"/>
    </row>
    <row r="202" spans="1:23" x14ac:dyDescent="0.2">
      <c r="A202" s="167"/>
      <c r="B202" s="35" t="s">
        <v>429</v>
      </c>
      <c r="C202" s="26" t="s">
        <v>186</v>
      </c>
      <c r="D202" s="162">
        <v>43</v>
      </c>
      <c r="E202" s="24">
        <v>0.98</v>
      </c>
      <c r="F202" s="24">
        <v>0.22</v>
      </c>
      <c r="G202" s="24">
        <v>2.4</v>
      </c>
      <c r="H202" s="24">
        <f t="shared" si="45"/>
        <v>3.6</v>
      </c>
      <c r="I202" s="24">
        <v>6.48</v>
      </c>
      <c r="J202" s="24"/>
      <c r="K202" s="24">
        <f t="shared" si="46"/>
        <v>10.08</v>
      </c>
      <c r="L202" s="24">
        <v>9.16</v>
      </c>
      <c r="M202" s="24">
        <v>30.41</v>
      </c>
      <c r="N202" s="24">
        <v>29.31</v>
      </c>
      <c r="O202" s="24">
        <f t="shared" si="47"/>
        <v>68.88</v>
      </c>
      <c r="P202" s="24">
        <f t="shared" si="48"/>
        <v>78.959999999999994</v>
      </c>
      <c r="Q202" s="24">
        <v>150</v>
      </c>
      <c r="R202" s="24">
        <v>9.61</v>
      </c>
      <c r="S202" s="24">
        <f t="shared" si="49"/>
        <v>159.61000000000001</v>
      </c>
      <c r="T202" s="24">
        <f t="shared" si="50"/>
        <v>238.57</v>
      </c>
      <c r="U202" s="16"/>
      <c r="V202" s="16"/>
      <c r="W202" s="16"/>
    </row>
    <row r="203" spans="1:23" x14ac:dyDescent="0.2">
      <c r="A203" s="167"/>
      <c r="B203" s="35"/>
      <c r="C203" s="26" t="s">
        <v>172</v>
      </c>
      <c r="D203" s="162">
        <v>45</v>
      </c>
      <c r="E203" s="24">
        <v>14.08</v>
      </c>
      <c r="F203" s="24">
        <v>2.54</v>
      </c>
      <c r="G203" s="24">
        <v>2.02</v>
      </c>
      <c r="H203" s="24">
        <f t="shared" si="45"/>
        <v>18.64</v>
      </c>
      <c r="I203" s="24">
        <v>11.45</v>
      </c>
      <c r="J203" s="24"/>
      <c r="K203" s="24">
        <f t="shared" si="46"/>
        <v>30.09</v>
      </c>
      <c r="L203" s="24">
        <v>2.57</v>
      </c>
      <c r="M203" s="24">
        <v>22.93</v>
      </c>
      <c r="N203" s="24">
        <v>24.68</v>
      </c>
      <c r="O203" s="24">
        <f t="shared" si="47"/>
        <v>50.18</v>
      </c>
      <c r="P203" s="24">
        <f t="shared" si="48"/>
        <v>80.27</v>
      </c>
      <c r="Q203" s="24"/>
      <c r="R203" s="24">
        <v>10.66</v>
      </c>
      <c r="S203" s="24">
        <f t="shared" si="49"/>
        <v>10.66</v>
      </c>
      <c r="T203" s="24">
        <f t="shared" si="50"/>
        <v>90.929999999999993</v>
      </c>
      <c r="U203" s="16"/>
      <c r="V203" s="16"/>
      <c r="W203" s="16"/>
    </row>
    <row r="204" spans="1:23" x14ac:dyDescent="0.2">
      <c r="A204" s="167"/>
      <c r="B204" s="35"/>
      <c r="C204" s="26" t="s">
        <v>180</v>
      </c>
      <c r="D204" s="162">
        <v>14</v>
      </c>
      <c r="E204" s="24">
        <v>1</v>
      </c>
      <c r="F204" s="24"/>
      <c r="G204" s="24">
        <v>74.7</v>
      </c>
      <c r="H204" s="24">
        <f t="shared" si="45"/>
        <v>75.7</v>
      </c>
      <c r="I204" s="24">
        <v>60</v>
      </c>
      <c r="J204" s="24"/>
      <c r="K204" s="24">
        <f t="shared" si="46"/>
        <v>135.69999999999999</v>
      </c>
      <c r="L204" s="24">
        <v>20.8</v>
      </c>
      <c r="M204" s="24">
        <v>5.43</v>
      </c>
      <c r="N204" s="24">
        <v>3.2</v>
      </c>
      <c r="O204" s="24">
        <f t="shared" si="47"/>
        <v>29.43</v>
      </c>
      <c r="P204" s="24">
        <f t="shared" si="48"/>
        <v>165.13</v>
      </c>
      <c r="Q204" s="24">
        <v>43.7</v>
      </c>
      <c r="R204" s="24">
        <v>46.84</v>
      </c>
      <c r="S204" s="24">
        <f t="shared" si="49"/>
        <v>90.54</v>
      </c>
      <c r="T204" s="24">
        <f t="shared" si="50"/>
        <v>255.67000000000002</v>
      </c>
      <c r="U204" s="16"/>
      <c r="V204" s="16"/>
      <c r="W204" s="16"/>
    </row>
    <row r="205" spans="1:23" x14ac:dyDescent="0.2">
      <c r="A205" s="167"/>
      <c r="B205" s="35"/>
      <c r="C205" s="26" t="s">
        <v>170</v>
      </c>
      <c r="D205" s="162">
        <v>77</v>
      </c>
      <c r="E205" s="24">
        <v>430.16</v>
      </c>
      <c r="F205" s="24">
        <v>18.579999999999998</v>
      </c>
      <c r="G205" s="24">
        <v>375.63</v>
      </c>
      <c r="H205" s="24">
        <f t="shared" si="45"/>
        <v>824.37</v>
      </c>
      <c r="I205" s="24">
        <v>173.43</v>
      </c>
      <c r="J205" s="24">
        <v>0.43</v>
      </c>
      <c r="K205" s="24">
        <f t="shared" si="46"/>
        <v>998.23</v>
      </c>
      <c r="L205" s="24">
        <v>24.65</v>
      </c>
      <c r="M205" s="24">
        <v>289.02</v>
      </c>
      <c r="N205" s="24">
        <v>127.71</v>
      </c>
      <c r="O205" s="24">
        <f t="shared" si="47"/>
        <v>441.37999999999994</v>
      </c>
      <c r="P205" s="24">
        <f t="shared" si="48"/>
        <v>1439.61</v>
      </c>
      <c r="Q205" s="24"/>
      <c r="R205" s="24">
        <v>75.239999999999995</v>
      </c>
      <c r="S205" s="24">
        <f t="shared" si="49"/>
        <v>75.239999999999995</v>
      </c>
      <c r="T205" s="24">
        <f t="shared" si="50"/>
        <v>1514.85</v>
      </c>
      <c r="U205" s="16"/>
      <c r="V205" s="16"/>
      <c r="W205" s="16"/>
    </row>
    <row r="206" spans="1:23" x14ac:dyDescent="0.2">
      <c r="A206" s="167"/>
      <c r="B206" s="35"/>
      <c r="C206" s="26" t="s">
        <v>178</v>
      </c>
      <c r="D206" s="162">
        <v>22</v>
      </c>
      <c r="E206" s="24">
        <v>0.51</v>
      </c>
      <c r="F206" s="24">
        <v>3.7</v>
      </c>
      <c r="G206" s="24">
        <v>6.5</v>
      </c>
      <c r="H206" s="24">
        <f t="shared" si="45"/>
        <v>10.709999999999999</v>
      </c>
      <c r="I206" s="24">
        <v>24.23</v>
      </c>
      <c r="J206" s="24"/>
      <c r="K206" s="24">
        <f t="shared" si="46"/>
        <v>34.94</v>
      </c>
      <c r="L206" s="24">
        <v>2.6</v>
      </c>
      <c r="M206" s="24">
        <v>16.100000000000001</v>
      </c>
      <c r="N206" s="24">
        <v>18.309999999999999</v>
      </c>
      <c r="O206" s="24">
        <f t="shared" si="47"/>
        <v>37.01</v>
      </c>
      <c r="P206" s="24">
        <f t="shared" si="48"/>
        <v>71.949999999999989</v>
      </c>
      <c r="Q206" s="24">
        <v>5.6</v>
      </c>
      <c r="R206" s="24">
        <v>31.71</v>
      </c>
      <c r="S206" s="24">
        <f t="shared" si="49"/>
        <v>37.31</v>
      </c>
      <c r="T206" s="24">
        <f t="shared" si="50"/>
        <v>109.25999999999999</v>
      </c>
      <c r="U206" s="16"/>
      <c r="V206" s="16"/>
      <c r="W206" s="16"/>
    </row>
    <row r="207" spans="1:23" x14ac:dyDescent="0.2">
      <c r="A207" s="167"/>
      <c r="B207" s="35"/>
      <c r="C207" s="26" t="s">
        <v>163</v>
      </c>
      <c r="D207" s="162">
        <v>39</v>
      </c>
      <c r="E207" s="24">
        <v>3.56</v>
      </c>
      <c r="F207" s="24">
        <v>27.6</v>
      </c>
      <c r="G207" s="24">
        <v>0.47</v>
      </c>
      <c r="H207" s="24">
        <f t="shared" si="45"/>
        <v>31.63</v>
      </c>
      <c r="I207" s="24">
        <v>21.59</v>
      </c>
      <c r="J207" s="24"/>
      <c r="K207" s="24">
        <f t="shared" si="46"/>
        <v>53.22</v>
      </c>
      <c r="L207" s="24">
        <v>28.75</v>
      </c>
      <c r="M207" s="24">
        <v>45.49</v>
      </c>
      <c r="N207" s="24">
        <v>3.73</v>
      </c>
      <c r="O207" s="24">
        <f t="shared" si="47"/>
        <v>77.97</v>
      </c>
      <c r="P207" s="24">
        <f t="shared" si="48"/>
        <v>131.19</v>
      </c>
      <c r="Q207" s="24"/>
      <c r="R207" s="24">
        <v>0.35</v>
      </c>
      <c r="S207" s="24">
        <f t="shared" si="49"/>
        <v>0.35</v>
      </c>
      <c r="T207" s="24">
        <f t="shared" si="50"/>
        <v>131.54</v>
      </c>
      <c r="U207" s="16"/>
      <c r="V207" s="16"/>
      <c r="W207" s="16"/>
    </row>
    <row r="208" spans="1:23" x14ac:dyDescent="0.2">
      <c r="A208" s="167"/>
      <c r="B208" s="35"/>
      <c r="C208" s="26" t="s">
        <v>185</v>
      </c>
      <c r="D208" s="162">
        <v>1</v>
      </c>
      <c r="E208" s="24"/>
      <c r="F208" s="24"/>
      <c r="G208" s="24"/>
      <c r="H208" s="24">
        <f t="shared" si="45"/>
        <v>0</v>
      </c>
      <c r="I208" s="24"/>
      <c r="J208" s="24"/>
      <c r="K208" s="24">
        <f t="shared" si="46"/>
        <v>0</v>
      </c>
      <c r="L208" s="24">
        <v>0.5</v>
      </c>
      <c r="M208" s="24"/>
      <c r="N208" s="24"/>
      <c r="O208" s="24">
        <f t="shared" si="47"/>
        <v>0.5</v>
      </c>
      <c r="P208" s="24">
        <f t="shared" si="48"/>
        <v>0.5</v>
      </c>
      <c r="Q208" s="24"/>
      <c r="R208" s="24"/>
      <c r="S208" s="24">
        <f t="shared" si="49"/>
        <v>0</v>
      </c>
      <c r="T208" s="24">
        <f t="shared" si="50"/>
        <v>0.5</v>
      </c>
      <c r="U208" s="16"/>
      <c r="V208" s="16"/>
      <c r="W208" s="16"/>
    </row>
    <row r="209" spans="1:23" x14ac:dyDescent="0.2">
      <c r="A209" s="167"/>
      <c r="B209" s="35"/>
      <c r="C209" s="26" t="s">
        <v>190</v>
      </c>
      <c r="D209" s="162">
        <v>7</v>
      </c>
      <c r="E209" s="24"/>
      <c r="F209" s="24"/>
      <c r="G209" s="24"/>
      <c r="H209" s="24">
        <f t="shared" si="45"/>
        <v>0</v>
      </c>
      <c r="I209" s="24">
        <v>16</v>
      </c>
      <c r="J209" s="24"/>
      <c r="K209" s="24">
        <f t="shared" si="46"/>
        <v>16</v>
      </c>
      <c r="L209" s="24">
        <v>26.51</v>
      </c>
      <c r="M209" s="24">
        <v>1.93</v>
      </c>
      <c r="N209" s="24">
        <v>2.96</v>
      </c>
      <c r="O209" s="24">
        <f t="shared" si="47"/>
        <v>31.400000000000002</v>
      </c>
      <c r="P209" s="24">
        <f t="shared" si="48"/>
        <v>47.400000000000006</v>
      </c>
      <c r="Q209" s="24"/>
      <c r="R209" s="24">
        <v>1.52</v>
      </c>
      <c r="S209" s="24">
        <f t="shared" si="49"/>
        <v>1.52</v>
      </c>
      <c r="T209" s="24">
        <f t="shared" si="50"/>
        <v>48.920000000000009</v>
      </c>
      <c r="U209" s="16"/>
      <c r="V209" s="16"/>
      <c r="W209" s="16"/>
    </row>
    <row r="210" spans="1:23" x14ac:dyDescent="0.2">
      <c r="A210" s="167"/>
      <c r="B210" s="35"/>
      <c r="C210" s="163" t="s">
        <v>167</v>
      </c>
      <c r="D210" s="64">
        <v>40</v>
      </c>
      <c r="E210" s="36">
        <v>8.3000000000000007</v>
      </c>
      <c r="F210" s="36">
        <v>20.09</v>
      </c>
      <c r="G210" s="36">
        <v>4.55</v>
      </c>
      <c r="H210" s="36">
        <f t="shared" si="45"/>
        <v>32.94</v>
      </c>
      <c r="I210" s="36">
        <v>14.45</v>
      </c>
      <c r="J210" s="36">
        <v>0.2</v>
      </c>
      <c r="K210" s="36">
        <f t="shared" si="46"/>
        <v>47.589999999999996</v>
      </c>
      <c r="L210" s="36">
        <v>2.02</v>
      </c>
      <c r="M210" s="36">
        <v>47.15</v>
      </c>
      <c r="N210" s="36">
        <v>7.25</v>
      </c>
      <c r="O210" s="36">
        <f t="shared" si="47"/>
        <v>56.42</v>
      </c>
      <c r="P210" s="36">
        <f t="shared" si="48"/>
        <v>104.00999999999999</v>
      </c>
      <c r="Q210" s="36"/>
      <c r="R210" s="36">
        <v>0.6</v>
      </c>
      <c r="S210" s="36">
        <f t="shared" si="49"/>
        <v>0.6</v>
      </c>
      <c r="T210" s="36">
        <f t="shared" si="50"/>
        <v>104.60999999999999</v>
      </c>
      <c r="U210" s="16"/>
      <c r="V210" s="16"/>
      <c r="W210" s="16"/>
    </row>
    <row r="211" spans="1:23" x14ac:dyDescent="0.2">
      <c r="A211" s="167"/>
      <c r="B211" s="35"/>
      <c r="C211" s="26" t="s">
        <v>169</v>
      </c>
      <c r="D211" s="162">
        <v>12</v>
      </c>
      <c r="E211" s="24">
        <v>0.8</v>
      </c>
      <c r="F211" s="24">
        <v>0.4</v>
      </c>
      <c r="G211" s="24"/>
      <c r="H211" s="24">
        <f t="shared" si="45"/>
        <v>1.2000000000000002</v>
      </c>
      <c r="I211" s="24">
        <v>6</v>
      </c>
      <c r="J211" s="24"/>
      <c r="K211" s="24">
        <f t="shared" si="46"/>
        <v>7.2</v>
      </c>
      <c r="L211" s="24">
        <v>10.16</v>
      </c>
      <c r="M211" s="24">
        <v>7.02</v>
      </c>
      <c r="N211" s="24">
        <v>34.21</v>
      </c>
      <c r="O211" s="24">
        <f t="shared" si="47"/>
        <v>51.39</v>
      </c>
      <c r="P211" s="24">
        <f t="shared" si="48"/>
        <v>58.59</v>
      </c>
      <c r="Q211" s="24">
        <v>22</v>
      </c>
      <c r="R211" s="24">
        <v>21.21</v>
      </c>
      <c r="S211" s="24">
        <f t="shared" si="49"/>
        <v>43.21</v>
      </c>
      <c r="T211" s="24">
        <f t="shared" si="50"/>
        <v>101.80000000000001</v>
      </c>
      <c r="U211" s="16"/>
      <c r="V211" s="16"/>
      <c r="W211" s="16"/>
    </row>
    <row r="212" spans="1:23" x14ac:dyDescent="0.2">
      <c r="A212" s="167"/>
      <c r="B212" s="35"/>
      <c r="C212" s="26" t="s">
        <v>165</v>
      </c>
      <c r="D212" s="162">
        <v>1</v>
      </c>
      <c r="E212" s="24"/>
      <c r="F212" s="24">
        <v>2.42</v>
      </c>
      <c r="G212" s="24"/>
      <c r="H212" s="24">
        <f t="shared" si="45"/>
        <v>2.42</v>
      </c>
      <c r="I212" s="24"/>
      <c r="J212" s="24"/>
      <c r="K212" s="24">
        <f t="shared" si="46"/>
        <v>2.42</v>
      </c>
      <c r="L212" s="24"/>
      <c r="M212" s="24"/>
      <c r="N212" s="24"/>
      <c r="O212" s="24">
        <f t="shared" si="47"/>
        <v>0</v>
      </c>
      <c r="P212" s="24">
        <f t="shared" si="48"/>
        <v>2.42</v>
      </c>
      <c r="Q212" s="24"/>
      <c r="R212" s="24"/>
      <c r="S212" s="24">
        <f t="shared" si="49"/>
        <v>0</v>
      </c>
      <c r="T212" s="24">
        <f t="shared" si="50"/>
        <v>2.42</v>
      </c>
      <c r="U212" s="16"/>
      <c r="V212" s="16"/>
      <c r="W212" s="16"/>
    </row>
    <row r="213" spans="1:23" x14ac:dyDescent="0.2">
      <c r="A213" s="167"/>
      <c r="B213" s="35"/>
      <c r="C213" s="26" t="s">
        <v>181</v>
      </c>
      <c r="D213" s="162">
        <v>9</v>
      </c>
      <c r="E213" s="24"/>
      <c r="F213" s="24">
        <v>0.5</v>
      </c>
      <c r="G213" s="24"/>
      <c r="H213" s="24">
        <f t="shared" si="45"/>
        <v>0.5</v>
      </c>
      <c r="I213" s="24">
        <v>4.8</v>
      </c>
      <c r="J213" s="24">
        <v>0.25</v>
      </c>
      <c r="K213" s="24">
        <f t="shared" si="46"/>
        <v>5.55</v>
      </c>
      <c r="L213" s="24">
        <v>0.01</v>
      </c>
      <c r="M213" s="24">
        <v>4.04</v>
      </c>
      <c r="N213" s="24">
        <v>13.7</v>
      </c>
      <c r="O213" s="24">
        <f t="shared" si="47"/>
        <v>17.75</v>
      </c>
      <c r="P213" s="24">
        <f t="shared" si="48"/>
        <v>23.3</v>
      </c>
      <c r="Q213" s="24"/>
      <c r="R213" s="24">
        <v>0.1</v>
      </c>
      <c r="S213" s="24">
        <f t="shared" si="49"/>
        <v>0.1</v>
      </c>
      <c r="T213" s="24">
        <f t="shared" si="50"/>
        <v>23.400000000000002</v>
      </c>
      <c r="U213" s="16"/>
      <c r="V213" s="16"/>
      <c r="W213" s="16"/>
    </row>
    <row r="214" spans="1:23" x14ac:dyDescent="0.2">
      <c r="A214" s="167"/>
      <c r="B214" s="35"/>
      <c r="C214" s="26" t="s">
        <v>171</v>
      </c>
      <c r="D214" s="162">
        <v>6</v>
      </c>
      <c r="E214" s="24"/>
      <c r="F214" s="24">
        <v>0.15</v>
      </c>
      <c r="G214" s="24"/>
      <c r="H214" s="24">
        <f t="shared" si="45"/>
        <v>0.15</v>
      </c>
      <c r="I214" s="24">
        <v>5.55</v>
      </c>
      <c r="J214" s="24"/>
      <c r="K214" s="24">
        <f t="shared" si="46"/>
        <v>5.7</v>
      </c>
      <c r="L214" s="24">
        <v>2.5</v>
      </c>
      <c r="M214" s="24">
        <v>24.5</v>
      </c>
      <c r="N214" s="24">
        <v>2</v>
      </c>
      <c r="O214" s="24">
        <f t="shared" si="47"/>
        <v>29</v>
      </c>
      <c r="P214" s="24">
        <f t="shared" si="48"/>
        <v>34.700000000000003</v>
      </c>
      <c r="Q214" s="24"/>
      <c r="R214" s="24">
        <v>20.5</v>
      </c>
      <c r="S214" s="24">
        <f t="shared" si="49"/>
        <v>20.5</v>
      </c>
      <c r="T214" s="24">
        <f t="shared" si="50"/>
        <v>55.2</v>
      </c>
      <c r="U214" s="16"/>
      <c r="V214" s="16"/>
      <c r="W214" s="16"/>
    </row>
    <row r="215" spans="1:23" x14ac:dyDescent="0.2">
      <c r="A215" s="167"/>
      <c r="B215" s="35"/>
      <c r="C215" s="26" t="s">
        <v>187</v>
      </c>
      <c r="D215" s="162">
        <v>2</v>
      </c>
      <c r="E215" s="24"/>
      <c r="F215" s="24"/>
      <c r="G215" s="24"/>
      <c r="H215" s="24">
        <f t="shared" si="45"/>
        <v>0</v>
      </c>
      <c r="I215" s="24"/>
      <c r="J215" s="24"/>
      <c r="K215" s="24">
        <f t="shared" si="46"/>
        <v>0</v>
      </c>
      <c r="L215" s="24"/>
      <c r="M215" s="24">
        <v>0.65</v>
      </c>
      <c r="N215" s="24">
        <v>1</v>
      </c>
      <c r="O215" s="24">
        <f t="shared" si="47"/>
        <v>1.65</v>
      </c>
      <c r="P215" s="24">
        <f t="shared" si="48"/>
        <v>1.65</v>
      </c>
      <c r="Q215" s="24"/>
      <c r="R215" s="24"/>
      <c r="S215" s="24">
        <f t="shared" si="49"/>
        <v>0</v>
      </c>
      <c r="T215" s="24">
        <f t="shared" si="50"/>
        <v>1.65</v>
      </c>
      <c r="U215" s="16"/>
      <c r="V215" s="16"/>
      <c r="W215" s="16"/>
    </row>
    <row r="216" spans="1:23" x14ac:dyDescent="0.2">
      <c r="A216" s="167"/>
      <c r="B216" s="35"/>
      <c r="C216" s="26" t="s">
        <v>173</v>
      </c>
      <c r="D216" s="162">
        <v>3</v>
      </c>
      <c r="E216" s="24">
        <v>0.18</v>
      </c>
      <c r="F216" s="24"/>
      <c r="G216" s="24"/>
      <c r="H216" s="24">
        <f t="shared" si="45"/>
        <v>0.18</v>
      </c>
      <c r="I216" s="24">
        <v>0.3</v>
      </c>
      <c r="J216" s="24"/>
      <c r="K216" s="24">
        <f t="shared" si="46"/>
        <v>0.48</v>
      </c>
      <c r="L216" s="24"/>
      <c r="M216" s="24">
        <v>0.5</v>
      </c>
      <c r="N216" s="24">
        <v>1.01</v>
      </c>
      <c r="O216" s="24">
        <f t="shared" si="47"/>
        <v>1.51</v>
      </c>
      <c r="P216" s="24">
        <f t="shared" si="48"/>
        <v>1.99</v>
      </c>
      <c r="Q216" s="24"/>
      <c r="R216" s="24"/>
      <c r="S216" s="24">
        <f t="shared" si="49"/>
        <v>0</v>
      </c>
      <c r="T216" s="24">
        <f t="shared" si="50"/>
        <v>1.99</v>
      </c>
      <c r="U216" s="16"/>
      <c r="V216" s="16"/>
      <c r="W216" s="16"/>
    </row>
    <row r="217" spans="1:23" x14ac:dyDescent="0.2">
      <c r="A217" s="167"/>
      <c r="B217" s="35"/>
      <c r="C217" s="26" t="s">
        <v>191</v>
      </c>
      <c r="D217" s="162">
        <v>17</v>
      </c>
      <c r="E217" s="24">
        <v>0.5</v>
      </c>
      <c r="F217" s="24"/>
      <c r="G217" s="24"/>
      <c r="H217" s="24">
        <f t="shared" si="45"/>
        <v>0.5</v>
      </c>
      <c r="I217" s="24"/>
      <c r="J217" s="24"/>
      <c r="K217" s="24">
        <f t="shared" si="46"/>
        <v>0.5</v>
      </c>
      <c r="L217" s="24">
        <v>1.23</v>
      </c>
      <c r="M217" s="24">
        <v>2.86</v>
      </c>
      <c r="N217" s="24">
        <v>1.97</v>
      </c>
      <c r="O217" s="24">
        <f t="shared" si="47"/>
        <v>6.0600000000000005</v>
      </c>
      <c r="P217" s="24">
        <f t="shared" si="48"/>
        <v>6.5600000000000005</v>
      </c>
      <c r="Q217" s="24"/>
      <c r="R217" s="24">
        <v>5.51</v>
      </c>
      <c r="S217" s="24">
        <f t="shared" si="49"/>
        <v>5.51</v>
      </c>
      <c r="T217" s="24">
        <f t="shared" si="50"/>
        <v>12.07</v>
      </c>
      <c r="U217" s="16"/>
      <c r="V217" s="16"/>
      <c r="W217" s="16"/>
    </row>
    <row r="218" spans="1:23" x14ac:dyDescent="0.2">
      <c r="A218" s="167"/>
      <c r="B218" s="35"/>
      <c r="C218" s="26" t="s">
        <v>182</v>
      </c>
      <c r="D218" s="162">
        <v>3</v>
      </c>
      <c r="E218" s="24">
        <v>0.2</v>
      </c>
      <c r="F218" s="24"/>
      <c r="G218" s="24"/>
      <c r="H218" s="24">
        <f t="shared" si="45"/>
        <v>0.2</v>
      </c>
      <c r="I218" s="24"/>
      <c r="J218" s="24"/>
      <c r="K218" s="24">
        <f t="shared" si="46"/>
        <v>0.2</v>
      </c>
      <c r="L218" s="24">
        <v>0.5</v>
      </c>
      <c r="M218" s="24">
        <v>1.01</v>
      </c>
      <c r="N218" s="24">
        <v>4.3</v>
      </c>
      <c r="O218" s="24">
        <f t="shared" si="47"/>
        <v>5.81</v>
      </c>
      <c r="P218" s="24">
        <f t="shared" si="48"/>
        <v>6.01</v>
      </c>
      <c r="Q218" s="24"/>
      <c r="R218" s="24"/>
      <c r="S218" s="24">
        <f t="shared" si="49"/>
        <v>0</v>
      </c>
      <c r="T218" s="24">
        <f t="shared" si="50"/>
        <v>6.01</v>
      </c>
      <c r="U218" s="16"/>
      <c r="V218" s="16"/>
      <c r="W218" s="16"/>
    </row>
    <row r="219" spans="1:23" x14ac:dyDescent="0.2">
      <c r="A219" s="167"/>
      <c r="B219" s="35"/>
      <c r="C219" s="26" t="s">
        <v>166</v>
      </c>
      <c r="D219" s="162">
        <v>9</v>
      </c>
      <c r="E219" s="24"/>
      <c r="F219" s="24">
        <v>0.25</v>
      </c>
      <c r="G219" s="24"/>
      <c r="H219" s="24">
        <f t="shared" si="45"/>
        <v>0.25</v>
      </c>
      <c r="I219" s="24"/>
      <c r="J219" s="24"/>
      <c r="K219" s="24">
        <f t="shared" si="46"/>
        <v>0.25</v>
      </c>
      <c r="L219" s="24">
        <v>2.2000000000000002</v>
      </c>
      <c r="M219" s="24">
        <v>0.31</v>
      </c>
      <c r="N219" s="24">
        <v>1.5</v>
      </c>
      <c r="O219" s="24">
        <f t="shared" si="47"/>
        <v>4.01</v>
      </c>
      <c r="P219" s="24">
        <f t="shared" si="48"/>
        <v>4.26</v>
      </c>
      <c r="Q219" s="24"/>
      <c r="R219" s="24"/>
      <c r="S219" s="24">
        <f t="shared" si="49"/>
        <v>0</v>
      </c>
      <c r="T219" s="24">
        <f t="shared" si="50"/>
        <v>4.26</v>
      </c>
      <c r="U219" s="16"/>
      <c r="V219" s="16"/>
      <c r="W219" s="16"/>
    </row>
    <row r="220" spans="1:23" x14ac:dyDescent="0.2">
      <c r="A220" s="167"/>
      <c r="B220" s="35"/>
      <c r="C220" s="26" t="s">
        <v>177</v>
      </c>
      <c r="D220" s="162">
        <v>4</v>
      </c>
      <c r="E220" s="24"/>
      <c r="F220" s="24">
        <v>0.25</v>
      </c>
      <c r="G220" s="24"/>
      <c r="H220" s="24">
        <f t="shared" si="45"/>
        <v>0.25</v>
      </c>
      <c r="I220" s="24"/>
      <c r="J220" s="24"/>
      <c r="K220" s="24">
        <f t="shared" si="46"/>
        <v>0.25</v>
      </c>
      <c r="L220" s="24">
        <v>0.7</v>
      </c>
      <c r="M220" s="24">
        <v>0.61</v>
      </c>
      <c r="N220" s="24">
        <v>3.5</v>
      </c>
      <c r="O220" s="24">
        <f t="shared" si="47"/>
        <v>4.8100000000000005</v>
      </c>
      <c r="P220" s="24">
        <f t="shared" si="48"/>
        <v>5.0600000000000005</v>
      </c>
      <c r="Q220" s="24"/>
      <c r="R220" s="24">
        <v>0.01</v>
      </c>
      <c r="S220" s="24">
        <f t="shared" si="49"/>
        <v>0.01</v>
      </c>
      <c r="T220" s="24">
        <f t="shared" si="50"/>
        <v>5.07</v>
      </c>
      <c r="U220" s="16"/>
      <c r="V220" s="16"/>
      <c r="W220" s="16"/>
    </row>
    <row r="221" spans="1:23" x14ac:dyDescent="0.2">
      <c r="A221" s="167"/>
      <c r="B221" s="35"/>
      <c r="C221" s="26" t="s">
        <v>304</v>
      </c>
      <c r="D221" s="162">
        <v>0</v>
      </c>
      <c r="E221" s="24"/>
      <c r="F221" s="24"/>
      <c r="G221" s="24"/>
      <c r="H221" s="24">
        <f t="shared" si="45"/>
        <v>0</v>
      </c>
      <c r="I221" s="24"/>
      <c r="J221" s="24"/>
      <c r="K221" s="24">
        <f t="shared" si="46"/>
        <v>0</v>
      </c>
      <c r="L221" s="24"/>
      <c r="M221" s="24"/>
      <c r="N221" s="24"/>
      <c r="O221" s="24">
        <f>+N221+M221+L221</f>
        <v>0</v>
      </c>
      <c r="P221" s="24">
        <f>+O221+K221</f>
        <v>0</v>
      </c>
      <c r="Q221" s="24"/>
      <c r="R221" s="24"/>
      <c r="S221" s="24">
        <f>+R221+Q221</f>
        <v>0</v>
      </c>
      <c r="T221" s="24">
        <f>+S221+P221</f>
        <v>0</v>
      </c>
      <c r="U221" s="16"/>
      <c r="V221" s="16"/>
      <c r="W221" s="16"/>
    </row>
    <row r="222" spans="1:23" x14ac:dyDescent="0.2">
      <c r="A222" s="167"/>
      <c r="B222" s="35"/>
      <c r="C222" s="165" t="s">
        <v>179</v>
      </c>
      <c r="D222" s="160">
        <v>29</v>
      </c>
      <c r="E222" s="25">
        <v>0.8</v>
      </c>
      <c r="F222" s="25">
        <v>0.7</v>
      </c>
      <c r="G222" s="25">
        <v>0.4</v>
      </c>
      <c r="H222" s="25">
        <f t="shared" si="45"/>
        <v>1.9000000000000001</v>
      </c>
      <c r="I222" s="25">
        <v>6.81</v>
      </c>
      <c r="J222" s="25"/>
      <c r="K222" s="25">
        <f t="shared" si="46"/>
        <v>8.7099999999999991</v>
      </c>
      <c r="L222" s="25">
        <v>1.2</v>
      </c>
      <c r="M222" s="25">
        <v>14.64</v>
      </c>
      <c r="N222" s="25">
        <v>10.38</v>
      </c>
      <c r="O222" s="25">
        <f t="shared" si="47"/>
        <v>26.220000000000002</v>
      </c>
      <c r="P222" s="25">
        <f t="shared" si="48"/>
        <v>34.93</v>
      </c>
      <c r="Q222" s="25"/>
      <c r="R222" s="25">
        <v>1.03</v>
      </c>
      <c r="S222" s="25">
        <f t="shared" si="49"/>
        <v>1.03</v>
      </c>
      <c r="T222" s="25">
        <f t="shared" si="50"/>
        <v>35.96</v>
      </c>
      <c r="U222" s="16"/>
      <c r="V222" s="16"/>
      <c r="W222" s="16"/>
    </row>
    <row r="223" spans="1:23" ht="15" x14ac:dyDescent="0.25">
      <c r="A223" s="230" t="s">
        <v>0</v>
      </c>
      <c r="B223" s="231"/>
      <c r="C223" s="232" t="s">
        <v>0</v>
      </c>
      <c r="D223" s="53">
        <f>SUM(D191:D222)</f>
        <v>1412</v>
      </c>
      <c r="E223" s="54">
        <f>SUM(E191:E222)</f>
        <v>533.23999999999978</v>
      </c>
      <c r="F223" s="54">
        <f>SUM(F191:F222)</f>
        <v>226.95999999999995</v>
      </c>
      <c r="G223" s="54">
        <f>SUM(G191:G222)</f>
        <v>587.06999999999994</v>
      </c>
      <c r="H223" s="54">
        <f t="shared" si="45"/>
        <v>1347.2699999999995</v>
      </c>
      <c r="I223" s="54">
        <f>SUM(I191:I222)</f>
        <v>631.42999999999995</v>
      </c>
      <c r="J223" s="54">
        <f>SUM(J191:J222)</f>
        <v>0.96</v>
      </c>
      <c r="K223" s="54">
        <f t="shared" si="46"/>
        <v>1979.6599999999994</v>
      </c>
      <c r="L223" s="54">
        <f>SUM(L191:L222)</f>
        <v>351.22</v>
      </c>
      <c r="M223" s="54">
        <f>SUM(M191:M222)</f>
        <v>1187.3599999999999</v>
      </c>
      <c r="N223" s="54">
        <f>SUM(N191:N222)</f>
        <v>836.43000000000006</v>
      </c>
      <c r="O223" s="54">
        <f t="shared" si="47"/>
        <v>2375.0100000000002</v>
      </c>
      <c r="P223" s="54">
        <f t="shared" si="48"/>
        <v>4354.67</v>
      </c>
      <c r="Q223" s="54">
        <f>SUM(Q191:Q222)</f>
        <v>387.02000000000004</v>
      </c>
      <c r="R223" s="54">
        <f>SUM(R191:R222)</f>
        <v>2881.7400000000007</v>
      </c>
      <c r="S223" s="54">
        <f t="shared" si="49"/>
        <v>3268.7600000000007</v>
      </c>
      <c r="T223" s="55">
        <f t="shared" si="50"/>
        <v>7623.43</v>
      </c>
      <c r="U223" s="16"/>
      <c r="V223" s="16"/>
      <c r="W223" s="16"/>
    </row>
    <row r="224" spans="1:23" x14ac:dyDescent="0.2">
      <c r="A224" s="166" t="s">
        <v>406</v>
      </c>
      <c r="B224" s="35" t="s">
        <v>219</v>
      </c>
      <c r="C224" s="161" t="s">
        <v>219</v>
      </c>
      <c r="D224" s="153">
        <v>46</v>
      </c>
      <c r="E224" s="154"/>
      <c r="F224" s="154">
        <v>0.25</v>
      </c>
      <c r="G224" s="154"/>
      <c r="H224" s="154">
        <f t="shared" si="45"/>
        <v>0.25</v>
      </c>
      <c r="I224" s="154">
        <v>0.66</v>
      </c>
      <c r="J224" s="154"/>
      <c r="K224" s="154">
        <f t="shared" si="46"/>
        <v>0.91</v>
      </c>
      <c r="L224" s="154">
        <v>6.17</v>
      </c>
      <c r="M224" s="154">
        <v>37</v>
      </c>
      <c r="N224" s="154">
        <v>2.85</v>
      </c>
      <c r="O224" s="154">
        <f t="shared" si="47"/>
        <v>46.02</v>
      </c>
      <c r="P224" s="154">
        <f t="shared" si="48"/>
        <v>46.93</v>
      </c>
      <c r="Q224" s="154"/>
      <c r="R224" s="154">
        <v>0.2</v>
      </c>
      <c r="S224" s="154">
        <f t="shared" si="49"/>
        <v>0.2</v>
      </c>
      <c r="T224" s="154">
        <f t="shared" si="50"/>
        <v>47.13</v>
      </c>
      <c r="U224" s="16"/>
      <c r="V224" s="16"/>
      <c r="W224" s="16"/>
    </row>
    <row r="225" spans="1:23" x14ac:dyDescent="0.2">
      <c r="A225" s="167"/>
      <c r="B225" s="35"/>
      <c r="C225" s="26" t="s">
        <v>205</v>
      </c>
      <c r="D225" s="162">
        <v>15</v>
      </c>
      <c r="E225" s="24"/>
      <c r="F225" s="24"/>
      <c r="G225" s="24"/>
      <c r="H225" s="24">
        <f t="shared" si="45"/>
        <v>0</v>
      </c>
      <c r="I225" s="24">
        <v>0.4</v>
      </c>
      <c r="J225" s="24"/>
      <c r="K225" s="24">
        <f t="shared" si="46"/>
        <v>0.4</v>
      </c>
      <c r="L225" s="24"/>
      <c r="M225" s="24">
        <v>7.63</v>
      </c>
      <c r="N225" s="24">
        <v>1.61</v>
      </c>
      <c r="O225" s="24">
        <f t="shared" si="47"/>
        <v>9.24</v>
      </c>
      <c r="P225" s="24">
        <f t="shared" si="48"/>
        <v>9.64</v>
      </c>
      <c r="Q225" s="24"/>
      <c r="R225" s="24">
        <v>0.4</v>
      </c>
      <c r="S225" s="24">
        <f t="shared" si="49"/>
        <v>0.4</v>
      </c>
      <c r="T225" s="24">
        <f t="shared" si="50"/>
        <v>10.040000000000001</v>
      </c>
      <c r="U225" s="16"/>
      <c r="V225" s="16"/>
      <c r="W225" s="16"/>
    </row>
    <row r="226" spans="1:23" x14ac:dyDescent="0.2">
      <c r="A226" s="167"/>
      <c r="B226" s="35"/>
      <c r="C226" s="26" t="s">
        <v>275</v>
      </c>
      <c r="D226" s="162">
        <v>0</v>
      </c>
      <c r="E226" s="24"/>
      <c r="F226" s="24"/>
      <c r="G226" s="24"/>
      <c r="H226" s="24">
        <f t="shared" si="45"/>
        <v>0</v>
      </c>
      <c r="I226" s="24"/>
      <c r="J226" s="24"/>
      <c r="K226" s="24">
        <f t="shared" si="46"/>
        <v>0</v>
      </c>
      <c r="L226" s="24"/>
      <c r="M226" s="24"/>
      <c r="N226" s="24"/>
      <c r="O226" s="24">
        <f>+N226+M226+L226</f>
        <v>0</v>
      </c>
      <c r="P226" s="24">
        <f>+O226+K226</f>
        <v>0</v>
      </c>
      <c r="Q226" s="24"/>
      <c r="R226" s="24"/>
      <c r="S226" s="24">
        <f>+R226+Q226</f>
        <v>0</v>
      </c>
      <c r="T226" s="24">
        <f>+S226+P226</f>
        <v>0</v>
      </c>
      <c r="U226" s="16"/>
      <c r="V226" s="16"/>
      <c r="W226" s="16"/>
    </row>
    <row r="227" spans="1:23" x14ac:dyDescent="0.2">
      <c r="A227" s="167"/>
      <c r="B227" s="35"/>
      <c r="C227" s="26" t="s">
        <v>202</v>
      </c>
      <c r="D227" s="162">
        <v>6</v>
      </c>
      <c r="E227" s="24"/>
      <c r="F227" s="24"/>
      <c r="G227" s="24"/>
      <c r="H227" s="24">
        <f t="shared" si="45"/>
        <v>0</v>
      </c>
      <c r="I227" s="24">
        <v>1.5</v>
      </c>
      <c r="J227" s="24"/>
      <c r="K227" s="24">
        <f t="shared" si="46"/>
        <v>1.5</v>
      </c>
      <c r="L227" s="24">
        <v>18.2</v>
      </c>
      <c r="M227" s="24">
        <v>47.7</v>
      </c>
      <c r="N227" s="24">
        <v>28</v>
      </c>
      <c r="O227" s="24">
        <f>+N227+M227+L227</f>
        <v>93.9</v>
      </c>
      <c r="P227" s="24">
        <f>+O227+K227</f>
        <v>95.4</v>
      </c>
      <c r="Q227" s="24"/>
      <c r="R227" s="24">
        <v>50</v>
      </c>
      <c r="S227" s="24">
        <f>+R227+Q227</f>
        <v>50</v>
      </c>
      <c r="T227" s="24">
        <f>+S227+P227</f>
        <v>145.4</v>
      </c>
      <c r="U227" s="16"/>
      <c r="V227" s="16"/>
      <c r="W227" s="16"/>
    </row>
    <row r="228" spans="1:23" x14ac:dyDescent="0.2">
      <c r="A228" s="167"/>
      <c r="B228" s="35"/>
      <c r="C228" s="26" t="s">
        <v>195</v>
      </c>
      <c r="D228" s="162">
        <v>9</v>
      </c>
      <c r="E228" s="24"/>
      <c r="F228" s="24">
        <v>0.1</v>
      </c>
      <c r="G228" s="24"/>
      <c r="H228" s="24">
        <f t="shared" si="45"/>
        <v>0.1</v>
      </c>
      <c r="I228" s="24"/>
      <c r="J228" s="24"/>
      <c r="K228" s="24">
        <f t="shared" si="46"/>
        <v>0.1</v>
      </c>
      <c r="L228" s="24">
        <v>21.2</v>
      </c>
      <c r="M228" s="24">
        <v>29.7</v>
      </c>
      <c r="N228" s="24"/>
      <c r="O228" s="24">
        <f>+N228+M228+L228</f>
        <v>50.9</v>
      </c>
      <c r="P228" s="24">
        <f>+O228+K228</f>
        <v>51</v>
      </c>
      <c r="Q228" s="24"/>
      <c r="R228" s="24">
        <v>0.5</v>
      </c>
      <c r="S228" s="24">
        <f t="shared" si="49"/>
        <v>0.5</v>
      </c>
      <c r="T228" s="24">
        <f t="shared" si="50"/>
        <v>51.5</v>
      </c>
      <c r="U228" s="16"/>
      <c r="V228" s="16"/>
      <c r="W228" s="16"/>
    </row>
    <row r="229" spans="1:23" x14ac:dyDescent="0.2">
      <c r="A229" s="167"/>
      <c r="B229" s="35"/>
      <c r="C229" s="26" t="s">
        <v>204</v>
      </c>
      <c r="D229" s="162">
        <v>6</v>
      </c>
      <c r="E229" s="24"/>
      <c r="F229" s="24"/>
      <c r="G229" s="24"/>
      <c r="H229" s="24">
        <f t="shared" si="45"/>
        <v>0</v>
      </c>
      <c r="I229" s="24">
        <v>3</v>
      </c>
      <c r="J229" s="24"/>
      <c r="K229" s="24">
        <f t="shared" si="46"/>
        <v>3</v>
      </c>
      <c r="L229" s="24">
        <v>3.8</v>
      </c>
      <c r="M229" s="24">
        <v>2.25</v>
      </c>
      <c r="N229" s="24">
        <v>0.01</v>
      </c>
      <c r="O229" s="24">
        <f t="shared" si="47"/>
        <v>6.06</v>
      </c>
      <c r="P229" s="24">
        <f t="shared" si="48"/>
        <v>9.0599999999999987</v>
      </c>
      <c r="Q229" s="24"/>
      <c r="R229" s="24">
        <v>5</v>
      </c>
      <c r="S229" s="24">
        <f t="shared" si="49"/>
        <v>5</v>
      </c>
      <c r="T229" s="24">
        <f t="shared" si="50"/>
        <v>14.059999999999999</v>
      </c>
      <c r="U229" s="16"/>
      <c r="V229" s="16"/>
      <c r="W229" s="16"/>
    </row>
    <row r="230" spans="1:23" x14ac:dyDescent="0.2">
      <c r="A230" s="167"/>
      <c r="B230" s="35"/>
      <c r="C230" s="26" t="s">
        <v>277</v>
      </c>
      <c r="D230" s="162">
        <v>6</v>
      </c>
      <c r="E230" s="24"/>
      <c r="F230" s="24"/>
      <c r="G230" s="24"/>
      <c r="H230" s="24">
        <f t="shared" si="45"/>
        <v>0</v>
      </c>
      <c r="I230" s="24"/>
      <c r="J230" s="24"/>
      <c r="K230" s="24">
        <f t="shared" si="46"/>
        <v>0</v>
      </c>
      <c r="L230" s="24">
        <v>9.8000000000000007</v>
      </c>
      <c r="M230" s="24">
        <v>6.5</v>
      </c>
      <c r="N230" s="24"/>
      <c r="O230" s="24">
        <f t="shared" si="47"/>
        <v>16.3</v>
      </c>
      <c r="P230" s="24">
        <f t="shared" si="48"/>
        <v>16.3</v>
      </c>
      <c r="Q230" s="24"/>
      <c r="R230" s="24">
        <v>0.5</v>
      </c>
      <c r="S230" s="24">
        <f t="shared" si="49"/>
        <v>0.5</v>
      </c>
      <c r="T230" s="24">
        <f t="shared" si="50"/>
        <v>16.8</v>
      </c>
      <c r="U230" s="16"/>
      <c r="V230" s="16"/>
      <c r="W230" s="16"/>
    </row>
    <row r="231" spans="1:23" x14ac:dyDescent="0.2">
      <c r="A231" s="167"/>
      <c r="B231" s="85"/>
      <c r="C231" s="26" t="s">
        <v>208</v>
      </c>
      <c r="D231" s="162">
        <v>11</v>
      </c>
      <c r="E231" s="24"/>
      <c r="F231" s="24">
        <v>50</v>
      </c>
      <c r="G231" s="24"/>
      <c r="H231" s="24">
        <f t="shared" si="45"/>
        <v>50</v>
      </c>
      <c r="I231" s="24">
        <v>204.1</v>
      </c>
      <c r="J231" s="24"/>
      <c r="K231" s="24">
        <f t="shared" si="46"/>
        <v>254.1</v>
      </c>
      <c r="L231" s="24">
        <v>43.3</v>
      </c>
      <c r="M231" s="24">
        <v>11.4</v>
      </c>
      <c r="N231" s="24">
        <v>24.11</v>
      </c>
      <c r="O231" s="24">
        <f t="shared" si="47"/>
        <v>78.81</v>
      </c>
      <c r="P231" s="24">
        <f t="shared" si="48"/>
        <v>332.90999999999997</v>
      </c>
      <c r="Q231" s="24"/>
      <c r="R231" s="24">
        <v>2.2000000000000002</v>
      </c>
      <c r="S231" s="24">
        <f t="shared" si="49"/>
        <v>2.2000000000000002</v>
      </c>
      <c r="T231" s="24">
        <f t="shared" si="50"/>
        <v>335.10999999999996</v>
      </c>
      <c r="U231" s="16"/>
      <c r="V231" s="16"/>
      <c r="W231" s="16"/>
    </row>
    <row r="232" spans="1:23" x14ac:dyDescent="0.2">
      <c r="A232" s="167"/>
      <c r="B232" s="35" t="s">
        <v>431</v>
      </c>
      <c r="C232" s="26" t="s">
        <v>200</v>
      </c>
      <c r="D232" s="162">
        <v>14</v>
      </c>
      <c r="E232" s="24"/>
      <c r="F232" s="24">
        <v>0.8</v>
      </c>
      <c r="G232" s="24"/>
      <c r="H232" s="24">
        <f t="shared" si="45"/>
        <v>0.8</v>
      </c>
      <c r="I232" s="24">
        <v>1.7</v>
      </c>
      <c r="J232" s="24"/>
      <c r="K232" s="24">
        <f t="shared" si="46"/>
        <v>2.5</v>
      </c>
      <c r="L232" s="24">
        <v>8.1999999999999993</v>
      </c>
      <c r="M232" s="24">
        <v>17.600000000000001</v>
      </c>
      <c r="N232" s="24">
        <v>3.9</v>
      </c>
      <c r="O232" s="24">
        <f t="shared" si="47"/>
        <v>29.7</v>
      </c>
      <c r="P232" s="24">
        <f t="shared" si="48"/>
        <v>32.200000000000003</v>
      </c>
      <c r="Q232" s="24"/>
      <c r="R232" s="24">
        <v>2</v>
      </c>
      <c r="S232" s="24">
        <f t="shared" si="49"/>
        <v>2</v>
      </c>
      <c r="T232" s="24">
        <f t="shared" si="50"/>
        <v>34.200000000000003</v>
      </c>
      <c r="U232" s="16"/>
      <c r="V232" s="16"/>
      <c r="W232" s="16"/>
    </row>
    <row r="233" spans="1:23" x14ac:dyDescent="0.2">
      <c r="A233" s="167"/>
      <c r="B233" s="35"/>
      <c r="C233" s="26" t="s">
        <v>305</v>
      </c>
      <c r="D233" s="162">
        <v>3</v>
      </c>
      <c r="E233" s="24"/>
      <c r="F233" s="24"/>
      <c r="G233" s="24"/>
      <c r="H233" s="24">
        <f t="shared" si="45"/>
        <v>0</v>
      </c>
      <c r="I233" s="24">
        <v>0.3</v>
      </c>
      <c r="J233" s="24"/>
      <c r="K233" s="24">
        <f t="shared" si="46"/>
        <v>0.3</v>
      </c>
      <c r="L233" s="24"/>
      <c r="M233" s="24">
        <v>6.6</v>
      </c>
      <c r="N233" s="24"/>
      <c r="O233" s="24">
        <f t="shared" si="47"/>
        <v>6.6</v>
      </c>
      <c r="P233" s="24">
        <f t="shared" si="48"/>
        <v>6.8999999999999995</v>
      </c>
      <c r="Q233" s="24"/>
      <c r="R233" s="24"/>
      <c r="S233" s="24">
        <f t="shared" si="49"/>
        <v>0</v>
      </c>
      <c r="T233" s="24">
        <f t="shared" si="50"/>
        <v>6.8999999999999995</v>
      </c>
      <c r="U233" s="16"/>
      <c r="V233" s="16"/>
      <c r="W233" s="16"/>
    </row>
    <row r="234" spans="1:23" x14ac:dyDescent="0.2">
      <c r="A234" s="167"/>
      <c r="B234" s="35"/>
      <c r="C234" s="26" t="s">
        <v>215</v>
      </c>
      <c r="D234" s="162">
        <v>4</v>
      </c>
      <c r="E234" s="24"/>
      <c r="F234" s="24"/>
      <c r="G234" s="24"/>
      <c r="H234" s="24">
        <f>+G234+F234+E234</f>
        <v>0</v>
      </c>
      <c r="I234" s="24"/>
      <c r="J234" s="24"/>
      <c r="K234" s="24">
        <f>+J234+I234+H234</f>
        <v>0</v>
      </c>
      <c r="L234" s="24">
        <v>8.15</v>
      </c>
      <c r="M234" s="24">
        <v>6.7</v>
      </c>
      <c r="N234" s="24">
        <v>0.1</v>
      </c>
      <c r="O234" s="24">
        <f>+N234+M234+L234</f>
        <v>14.95</v>
      </c>
      <c r="P234" s="24">
        <f>+O234+K234</f>
        <v>14.95</v>
      </c>
      <c r="Q234" s="24"/>
      <c r="R234" s="24">
        <v>0.5</v>
      </c>
      <c r="S234" s="24">
        <f>+R234+Q234</f>
        <v>0.5</v>
      </c>
      <c r="T234" s="24">
        <f>+S234+P234</f>
        <v>15.45</v>
      </c>
      <c r="U234" s="16"/>
      <c r="V234" s="16"/>
      <c r="W234" s="16"/>
    </row>
    <row r="235" spans="1:23" x14ac:dyDescent="0.2">
      <c r="A235" s="167"/>
      <c r="B235" s="35"/>
      <c r="C235" s="165" t="s">
        <v>201</v>
      </c>
      <c r="D235" s="160">
        <v>0</v>
      </c>
      <c r="E235" s="25"/>
      <c r="F235" s="25"/>
      <c r="G235" s="25"/>
      <c r="H235" s="25">
        <f t="shared" si="45"/>
        <v>0</v>
      </c>
      <c r="I235" s="25"/>
      <c r="J235" s="25"/>
      <c r="K235" s="25">
        <f t="shared" si="46"/>
        <v>0</v>
      </c>
      <c r="L235" s="25"/>
      <c r="M235" s="25"/>
      <c r="N235" s="25"/>
      <c r="O235" s="25">
        <f t="shared" si="47"/>
        <v>0</v>
      </c>
      <c r="P235" s="25">
        <f t="shared" si="48"/>
        <v>0</v>
      </c>
      <c r="Q235" s="25"/>
      <c r="R235" s="25"/>
      <c r="S235" s="25">
        <f t="shared" si="49"/>
        <v>0</v>
      </c>
      <c r="T235" s="25">
        <f t="shared" si="50"/>
        <v>0</v>
      </c>
      <c r="U235" s="16"/>
      <c r="V235" s="16"/>
      <c r="W235" s="16"/>
    </row>
    <row r="236" spans="1:23" ht="15" x14ac:dyDescent="0.25">
      <c r="A236" s="230" t="s">
        <v>0</v>
      </c>
      <c r="B236" s="231"/>
      <c r="C236" s="232" t="s">
        <v>0</v>
      </c>
      <c r="D236" s="53">
        <f>SUM(D224:D235)</f>
        <v>120</v>
      </c>
      <c r="E236" s="54">
        <f>SUM(E224:E235)</f>
        <v>0</v>
      </c>
      <c r="F236" s="54">
        <f>SUM(F224:F235)</f>
        <v>51.15</v>
      </c>
      <c r="G236" s="54">
        <f>SUM(G224:G235)</f>
        <v>0</v>
      </c>
      <c r="H236" s="54">
        <f t="shared" si="45"/>
        <v>51.15</v>
      </c>
      <c r="I236" s="54">
        <f>SUM(I224:I235)</f>
        <v>211.66</v>
      </c>
      <c r="J236" s="54">
        <f>SUM(J224:J235)</f>
        <v>0</v>
      </c>
      <c r="K236" s="54">
        <f t="shared" si="46"/>
        <v>262.81</v>
      </c>
      <c r="L236" s="54">
        <f>SUM(L224:L235)</f>
        <v>118.82</v>
      </c>
      <c r="M236" s="54">
        <f>SUM(M224:M235)</f>
        <v>173.08</v>
      </c>
      <c r="N236" s="54">
        <f>SUM(N224:N235)</f>
        <v>60.58</v>
      </c>
      <c r="O236" s="54">
        <f t="shared" si="47"/>
        <v>352.48</v>
      </c>
      <c r="P236" s="54">
        <f t="shared" si="48"/>
        <v>615.29</v>
      </c>
      <c r="Q236" s="54">
        <f>SUM(Q224:Q235)</f>
        <v>0</v>
      </c>
      <c r="R236" s="54">
        <f>SUM(R224:R235)</f>
        <v>61.300000000000004</v>
      </c>
      <c r="S236" s="54">
        <f t="shared" si="49"/>
        <v>61.300000000000004</v>
      </c>
      <c r="T236" s="55">
        <f t="shared" si="50"/>
        <v>676.58999999999992</v>
      </c>
      <c r="U236" s="16"/>
      <c r="V236" s="16"/>
      <c r="W236" s="16"/>
    </row>
    <row r="237" spans="1:23" x14ac:dyDescent="0.2">
      <c r="A237" s="166" t="s">
        <v>9</v>
      </c>
      <c r="B237" s="35" t="s">
        <v>207</v>
      </c>
      <c r="C237" s="161" t="s">
        <v>207</v>
      </c>
      <c r="D237" s="153">
        <v>39</v>
      </c>
      <c r="E237" s="154">
        <v>1.2</v>
      </c>
      <c r="F237" s="154">
        <v>0.95</v>
      </c>
      <c r="G237" s="154">
        <v>2</v>
      </c>
      <c r="H237" s="154">
        <f t="shared" si="45"/>
        <v>4.1500000000000004</v>
      </c>
      <c r="I237" s="154">
        <v>13.5</v>
      </c>
      <c r="J237" s="154"/>
      <c r="K237" s="154">
        <f t="shared" si="46"/>
        <v>17.649999999999999</v>
      </c>
      <c r="L237" s="154">
        <v>13.7</v>
      </c>
      <c r="M237" s="154">
        <v>20.170000000000002</v>
      </c>
      <c r="N237" s="154">
        <v>41.3</v>
      </c>
      <c r="O237" s="154">
        <f t="shared" si="47"/>
        <v>75.17</v>
      </c>
      <c r="P237" s="154">
        <f t="shared" si="48"/>
        <v>92.82</v>
      </c>
      <c r="Q237" s="154">
        <v>68.290000000000006</v>
      </c>
      <c r="R237" s="154">
        <v>41.45</v>
      </c>
      <c r="S237" s="154">
        <f t="shared" si="49"/>
        <v>109.74000000000001</v>
      </c>
      <c r="T237" s="154">
        <f t="shared" si="50"/>
        <v>202.56</v>
      </c>
      <c r="U237" s="16"/>
      <c r="V237" s="16"/>
      <c r="W237" s="16"/>
    </row>
    <row r="238" spans="1:23" x14ac:dyDescent="0.2">
      <c r="A238" s="167"/>
      <c r="B238" s="35"/>
      <c r="C238" s="26" t="s">
        <v>218</v>
      </c>
      <c r="D238" s="162">
        <v>9</v>
      </c>
      <c r="E238" s="24">
        <v>0.5</v>
      </c>
      <c r="F238" s="24">
        <v>6.5</v>
      </c>
      <c r="G238" s="24"/>
      <c r="H238" s="24">
        <f t="shared" si="45"/>
        <v>7</v>
      </c>
      <c r="I238" s="24">
        <v>1.2</v>
      </c>
      <c r="J238" s="24"/>
      <c r="K238" s="24">
        <f t="shared" si="46"/>
        <v>8.1999999999999993</v>
      </c>
      <c r="L238" s="24">
        <v>0.1</v>
      </c>
      <c r="M238" s="24">
        <v>60.46</v>
      </c>
      <c r="N238" s="24">
        <v>5.3</v>
      </c>
      <c r="O238" s="24">
        <f t="shared" si="47"/>
        <v>65.86</v>
      </c>
      <c r="P238" s="24">
        <f t="shared" si="48"/>
        <v>74.06</v>
      </c>
      <c r="Q238" s="24">
        <v>35.700000000000003</v>
      </c>
      <c r="R238" s="24">
        <v>12.1</v>
      </c>
      <c r="S238" s="24">
        <f t="shared" si="49"/>
        <v>47.800000000000004</v>
      </c>
      <c r="T238" s="24">
        <f t="shared" si="50"/>
        <v>121.86000000000001</v>
      </c>
      <c r="U238" s="16"/>
      <c r="V238" s="16"/>
      <c r="W238" s="16"/>
    </row>
    <row r="239" spans="1:23" x14ac:dyDescent="0.2">
      <c r="A239" s="167"/>
      <c r="B239" s="35"/>
      <c r="C239" s="26" t="s">
        <v>214</v>
      </c>
      <c r="D239" s="162">
        <v>2</v>
      </c>
      <c r="E239" s="24"/>
      <c r="F239" s="24"/>
      <c r="G239" s="24"/>
      <c r="H239" s="24">
        <f t="shared" ref="H239:H336" si="51">+G239+F239+E239</f>
        <v>0</v>
      </c>
      <c r="I239" s="24"/>
      <c r="J239" s="24"/>
      <c r="K239" s="24">
        <f t="shared" ref="K239:K336" si="52">+J239+I239+H239</f>
        <v>0</v>
      </c>
      <c r="L239" s="24">
        <v>0.5</v>
      </c>
      <c r="M239" s="24">
        <v>0.6</v>
      </c>
      <c r="N239" s="24">
        <v>5</v>
      </c>
      <c r="O239" s="24">
        <f>+N239+M239+L239</f>
        <v>6.1</v>
      </c>
      <c r="P239" s="24">
        <f>+O239+K239</f>
        <v>6.1</v>
      </c>
      <c r="Q239" s="24"/>
      <c r="R239" s="24"/>
      <c r="S239" s="24">
        <f>+R239+Q239</f>
        <v>0</v>
      </c>
      <c r="T239" s="24">
        <f>+S239+P239</f>
        <v>6.1</v>
      </c>
      <c r="U239" s="16"/>
      <c r="V239" s="16"/>
      <c r="W239" s="16"/>
    </row>
    <row r="240" spans="1:23" x14ac:dyDescent="0.2">
      <c r="A240" s="167"/>
      <c r="B240" s="35"/>
      <c r="C240" s="26" t="s">
        <v>211</v>
      </c>
      <c r="D240" s="162">
        <v>3</v>
      </c>
      <c r="E240" s="24"/>
      <c r="F240" s="24"/>
      <c r="G240" s="24"/>
      <c r="H240" s="24">
        <f t="shared" si="51"/>
        <v>0</v>
      </c>
      <c r="I240" s="24"/>
      <c r="J240" s="24"/>
      <c r="K240" s="24">
        <f t="shared" si="52"/>
        <v>0</v>
      </c>
      <c r="L240" s="24">
        <v>11.9</v>
      </c>
      <c r="M240" s="24">
        <v>0.1</v>
      </c>
      <c r="N240" s="24"/>
      <c r="O240" s="24">
        <f>+N240+M240+L240</f>
        <v>12</v>
      </c>
      <c r="P240" s="24">
        <f>+O240+K240</f>
        <v>12</v>
      </c>
      <c r="Q240" s="24"/>
      <c r="R240" s="24">
        <v>0.1</v>
      </c>
      <c r="S240" s="24">
        <f>+R240+Q240</f>
        <v>0.1</v>
      </c>
      <c r="T240" s="24">
        <f>+S240+P240</f>
        <v>12.1</v>
      </c>
      <c r="U240" s="16"/>
      <c r="V240" s="16"/>
      <c r="W240" s="16"/>
    </row>
    <row r="241" spans="1:23" x14ac:dyDescent="0.2">
      <c r="A241" s="167"/>
      <c r="B241" s="35"/>
      <c r="C241" s="26" t="s">
        <v>325</v>
      </c>
      <c r="D241" s="162">
        <v>0</v>
      </c>
      <c r="E241" s="24"/>
      <c r="F241" s="24"/>
      <c r="G241" s="24"/>
      <c r="H241" s="24">
        <f t="shared" si="51"/>
        <v>0</v>
      </c>
      <c r="I241" s="24"/>
      <c r="J241" s="24"/>
      <c r="K241" s="24">
        <f t="shared" si="52"/>
        <v>0</v>
      </c>
      <c r="L241" s="24"/>
      <c r="M241" s="24"/>
      <c r="N241" s="24"/>
      <c r="O241" s="24">
        <f t="shared" ref="O241:O263" si="53">+N241+M241+L241</f>
        <v>0</v>
      </c>
      <c r="P241" s="24">
        <f t="shared" ref="P241:P263" si="54">+O241+K241</f>
        <v>0</v>
      </c>
      <c r="Q241" s="24"/>
      <c r="R241" s="24"/>
      <c r="S241" s="24">
        <f t="shared" ref="S241:S262" si="55">+R241+Q241</f>
        <v>0</v>
      </c>
      <c r="T241" s="24">
        <f t="shared" ref="T241:T262" si="56">+S241+P241</f>
        <v>0</v>
      </c>
      <c r="U241" s="16"/>
      <c r="V241" s="16"/>
      <c r="W241" s="16"/>
    </row>
    <row r="242" spans="1:23" x14ac:dyDescent="0.2">
      <c r="A242" s="167"/>
      <c r="B242" s="35"/>
      <c r="C242" s="26" t="s">
        <v>216</v>
      </c>
      <c r="D242" s="162">
        <v>2</v>
      </c>
      <c r="E242" s="24"/>
      <c r="F242" s="24">
        <v>0.5</v>
      </c>
      <c r="G242" s="24">
        <v>1.9</v>
      </c>
      <c r="H242" s="24">
        <f t="shared" si="51"/>
        <v>2.4</v>
      </c>
      <c r="I242" s="24"/>
      <c r="J242" s="24"/>
      <c r="K242" s="24">
        <f t="shared" si="52"/>
        <v>2.4</v>
      </c>
      <c r="L242" s="24">
        <v>1.5</v>
      </c>
      <c r="M242" s="24">
        <v>0.4</v>
      </c>
      <c r="N242" s="24">
        <v>1</v>
      </c>
      <c r="O242" s="24">
        <f t="shared" si="53"/>
        <v>2.9</v>
      </c>
      <c r="P242" s="24">
        <f t="shared" si="54"/>
        <v>5.3</v>
      </c>
      <c r="Q242" s="24">
        <v>20</v>
      </c>
      <c r="R242" s="24">
        <v>3</v>
      </c>
      <c r="S242" s="24">
        <f t="shared" si="55"/>
        <v>23</v>
      </c>
      <c r="T242" s="24">
        <f t="shared" si="56"/>
        <v>28.3</v>
      </c>
      <c r="U242" s="16"/>
      <c r="V242" s="16"/>
      <c r="W242" s="16"/>
    </row>
    <row r="243" spans="1:23" x14ac:dyDescent="0.2">
      <c r="A243" s="167"/>
      <c r="B243" s="35"/>
      <c r="C243" s="26" t="s">
        <v>213</v>
      </c>
      <c r="D243" s="162">
        <v>4</v>
      </c>
      <c r="E243" s="24">
        <v>0.1</v>
      </c>
      <c r="F243" s="24"/>
      <c r="G243" s="24"/>
      <c r="H243" s="24">
        <f t="shared" si="51"/>
        <v>0.1</v>
      </c>
      <c r="I243" s="24">
        <v>2</v>
      </c>
      <c r="J243" s="24">
        <v>0.5</v>
      </c>
      <c r="K243" s="24">
        <f t="shared" si="52"/>
        <v>2.6</v>
      </c>
      <c r="L243" s="24">
        <v>6.5</v>
      </c>
      <c r="M243" s="24">
        <v>1.1000000000000001</v>
      </c>
      <c r="N243" s="24"/>
      <c r="O243" s="24">
        <f t="shared" si="53"/>
        <v>7.6</v>
      </c>
      <c r="P243" s="24">
        <f t="shared" si="54"/>
        <v>10.199999999999999</v>
      </c>
      <c r="Q243" s="24">
        <v>10</v>
      </c>
      <c r="R243" s="24"/>
      <c r="S243" s="24">
        <f t="shared" si="55"/>
        <v>10</v>
      </c>
      <c r="T243" s="24">
        <f t="shared" si="56"/>
        <v>20.2</v>
      </c>
      <c r="U243" s="16"/>
      <c r="V243" s="16"/>
      <c r="W243" s="16"/>
    </row>
    <row r="244" spans="1:23" x14ac:dyDescent="0.2">
      <c r="A244" s="167"/>
      <c r="B244" s="85"/>
      <c r="C244" s="26" t="s">
        <v>217</v>
      </c>
      <c r="D244" s="162">
        <v>17</v>
      </c>
      <c r="E244" s="24">
        <v>0.1</v>
      </c>
      <c r="F244" s="24">
        <v>0.95</v>
      </c>
      <c r="G244" s="24"/>
      <c r="H244" s="24">
        <f t="shared" si="51"/>
        <v>1.05</v>
      </c>
      <c r="I244" s="24">
        <v>1.08</v>
      </c>
      <c r="J244" s="24"/>
      <c r="K244" s="24">
        <f t="shared" si="52"/>
        <v>2.13</v>
      </c>
      <c r="L244" s="24">
        <v>2.4700000000000002</v>
      </c>
      <c r="M244" s="24">
        <v>12.88</v>
      </c>
      <c r="N244" s="24">
        <v>0.8</v>
      </c>
      <c r="O244" s="24">
        <f t="shared" si="53"/>
        <v>16.150000000000002</v>
      </c>
      <c r="P244" s="24">
        <f t="shared" si="54"/>
        <v>18.28</v>
      </c>
      <c r="Q244" s="24"/>
      <c r="R244" s="24">
        <v>0.01</v>
      </c>
      <c r="S244" s="24">
        <f t="shared" si="55"/>
        <v>0.01</v>
      </c>
      <c r="T244" s="24">
        <f t="shared" si="56"/>
        <v>18.290000000000003</v>
      </c>
      <c r="U244" s="16"/>
      <c r="V244" s="16"/>
      <c r="W244" s="16"/>
    </row>
    <row r="245" spans="1:23" x14ac:dyDescent="0.2">
      <c r="A245" s="167"/>
      <c r="B245" s="35" t="s">
        <v>203</v>
      </c>
      <c r="C245" s="26" t="s">
        <v>210</v>
      </c>
      <c r="D245" s="162">
        <v>105</v>
      </c>
      <c r="E245" s="24">
        <v>21</v>
      </c>
      <c r="F245" s="24"/>
      <c r="G245" s="24"/>
      <c r="H245" s="24">
        <f t="shared" si="51"/>
        <v>21</v>
      </c>
      <c r="I245" s="24">
        <v>0.5</v>
      </c>
      <c r="J245" s="24"/>
      <c r="K245" s="24">
        <f t="shared" si="52"/>
        <v>21.5</v>
      </c>
      <c r="L245" s="24">
        <v>784.7</v>
      </c>
      <c r="M245" s="24">
        <v>906.94</v>
      </c>
      <c r="N245" s="24">
        <v>17.600000000000001</v>
      </c>
      <c r="O245" s="24">
        <f t="shared" si="53"/>
        <v>1709.2400000000002</v>
      </c>
      <c r="P245" s="24">
        <f t="shared" si="54"/>
        <v>1730.7400000000002</v>
      </c>
      <c r="Q245" s="24"/>
      <c r="R245" s="24"/>
      <c r="S245" s="24">
        <f t="shared" si="55"/>
        <v>0</v>
      </c>
      <c r="T245" s="24">
        <f t="shared" si="56"/>
        <v>1730.7400000000002</v>
      </c>
      <c r="U245" s="16"/>
      <c r="V245" s="16"/>
      <c r="W245" s="16"/>
    </row>
    <row r="246" spans="1:23" x14ac:dyDescent="0.2">
      <c r="A246" s="167"/>
      <c r="B246" s="35"/>
      <c r="C246" s="26" t="s">
        <v>273</v>
      </c>
      <c r="D246" s="162">
        <v>0</v>
      </c>
      <c r="E246" s="24"/>
      <c r="F246" s="24"/>
      <c r="G246" s="24"/>
      <c r="H246" s="24">
        <f t="shared" si="51"/>
        <v>0</v>
      </c>
      <c r="I246" s="24"/>
      <c r="J246" s="24"/>
      <c r="K246" s="24">
        <f t="shared" si="52"/>
        <v>0</v>
      </c>
      <c r="L246" s="24"/>
      <c r="M246" s="24"/>
      <c r="N246" s="24"/>
      <c r="O246" s="24">
        <f t="shared" si="53"/>
        <v>0</v>
      </c>
      <c r="P246" s="24">
        <f t="shared" si="54"/>
        <v>0</v>
      </c>
      <c r="Q246" s="24"/>
      <c r="R246" s="24"/>
      <c r="S246" s="24">
        <f t="shared" si="55"/>
        <v>0</v>
      </c>
      <c r="T246" s="24">
        <f t="shared" si="56"/>
        <v>0</v>
      </c>
      <c r="U246" s="16"/>
      <c r="V246" s="16"/>
      <c r="W246" s="16"/>
    </row>
    <row r="247" spans="1:23" x14ac:dyDescent="0.2">
      <c r="A247" s="167"/>
      <c r="B247" s="35"/>
      <c r="C247" s="26" t="s">
        <v>193</v>
      </c>
      <c r="D247" s="162">
        <v>19</v>
      </c>
      <c r="E247" s="24"/>
      <c r="F247" s="24"/>
      <c r="G247" s="24"/>
      <c r="H247" s="24">
        <f t="shared" si="51"/>
        <v>0</v>
      </c>
      <c r="I247" s="24"/>
      <c r="J247" s="24"/>
      <c r="K247" s="24">
        <f t="shared" si="52"/>
        <v>0</v>
      </c>
      <c r="L247" s="24">
        <v>8.01</v>
      </c>
      <c r="M247" s="24">
        <v>29.17</v>
      </c>
      <c r="N247" s="24"/>
      <c r="O247" s="24">
        <f t="shared" si="53"/>
        <v>37.18</v>
      </c>
      <c r="P247" s="24">
        <f t="shared" si="54"/>
        <v>37.18</v>
      </c>
      <c r="Q247" s="24"/>
      <c r="R247" s="24">
        <v>0.5</v>
      </c>
      <c r="S247" s="24">
        <f t="shared" si="55"/>
        <v>0.5</v>
      </c>
      <c r="T247" s="24">
        <f t="shared" si="56"/>
        <v>37.68</v>
      </c>
      <c r="U247" s="16"/>
      <c r="V247" s="16"/>
      <c r="W247" s="16"/>
    </row>
    <row r="248" spans="1:23" x14ac:dyDescent="0.2">
      <c r="A248" s="167"/>
      <c r="B248" s="35"/>
      <c r="C248" s="26" t="s">
        <v>206</v>
      </c>
      <c r="D248" s="162">
        <v>12</v>
      </c>
      <c r="E248" s="24"/>
      <c r="F248" s="24">
        <v>0.1</v>
      </c>
      <c r="G248" s="24"/>
      <c r="H248" s="24">
        <f t="shared" si="51"/>
        <v>0.1</v>
      </c>
      <c r="I248" s="24">
        <v>49.97</v>
      </c>
      <c r="J248" s="24"/>
      <c r="K248" s="24">
        <f t="shared" si="52"/>
        <v>50.07</v>
      </c>
      <c r="L248" s="24">
        <v>360.3</v>
      </c>
      <c r="M248" s="24">
        <v>379.7</v>
      </c>
      <c r="N248" s="24">
        <v>50.3</v>
      </c>
      <c r="O248" s="24">
        <f t="shared" si="53"/>
        <v>790.3</v>
      </c>
      <c r="P248" s="24">
        <f t="shared" si="54"/>
        <v>840.37</v>
      </c>
      <c r="Q248" s="24"/>
      <c r="R248" s="24"/>
      <c r="S248" s="24">
        <f t="shared" si="55"/>
        <v>0</v>
      </c>
      <c r="T248" s="24">
        <f t="shared" si="56"/>
        <v>840.37</v>
      </c>
      <c r="U248" s="16"/>
      <c r="V248" s="16"/>
      <c r="W248" s="16"/>
    </row>
    <row r="249" spans="1:23" x14ac:dyDescent="0.2">
      <c r="A249" s="167"/>
      <c r="B249" s="35"/>
      <c r="C249" s="26" t="s">
        <v>276</v>
      </c>
      <c r="D249" s="162">
        <v>24</v>
      </c>
      <c r="E249" s="24"/>
      <c r="F249" s="24"/>
      <c r="G249" s="24"/>
      <c r="H249" s="24">
        <f t="shared" si="51"/>
        <v>0</v>
      </c>
      <c r="I249" s="24"/>
      <c r="J249" s="24"/>
      <c r="K249" s="24">
        <f t="shared" si="52"/>
        <v>0</v>
      </c>
      <c r="L249" s="24">
        <v>36.299999999999997</v>
      </c>
      <c r="M249" s="24">
        <v>32</v>
      </c>
      <c r="N249" s="24">
        <v>28.5</v>
      </c>
      <c r="O249" s="24">
        <f t="shared" si="53"/>
        <v>96.8</v>
      </c>
      <c r="P249" s="24">
        <f t="shared" si="54"/>
        <v>96.8</v>
      </c>
      <c r="Q249" s="24"/>
      <c r="R249" s="24"/>
      <c r="S249" s="24">
        <f t="shared" si="55"/>
        <v>0</v>
      </c>
      <c r="T249" s="24">
        <f t="shared" si="56"/>
        <v>96.8</v>
      </c>
      <c r="U249" s="16"/>
      <c r="V249" s="16"/>
      <c r="W249" s="16"/>
    </row>
    <row r="250" spans="1:23" x14ac:dyDescent="0.2">
      <c r="A250" s="167"/>
      <c r="B250" s="35"/>
      <c r="C250" s="26" t="s">
        <v>199</v>
      </c>
      <c r="D250" s="162">
        <v>6</v>
      </c>
      <c r="E250" s="24">
        <v>0.1</v>
      </c>
      <c r="F250" s="24"/>
      <c r="G250" s="24"/>
      <c r="H250" s="24">
        <f t="shared" si="51"/>
        <v>0.1</v>
      </c>
      <c r="I250" s="24"/>
      <c r="J250" s="24"/>
      <c r="K250" s="24">
        <f t="shared" si="52"/>
        <v>0.1</v>
      </c>
      <c r="L250" s="24">
        <v>2.85</v>
      </c>
      <c r="M250" s="24"/>
      <c r="N250" s="24"/>
      <c r="O250" s="24">
        <f t="shared" si="53"/>
        <v>2.85</v>
      </c>
      <c r="P250" s="24">
        <f t="shared" si="54"/>
        <v>2.95</v>
      </c>
      <c r="Q250" s="24"/>
      <c r="R250" s="24"/>
      <c r="S250" s="24">
        <f t="shared" si="55"/>
        <v>0</v>
      </c>
      <c r="T250" s="24">
        <f t="shared" si="56"/>
        <v>2.95</v>
      </c>
      <c r="U250" s="16"/>
      <c r="V250" s="16"/>
      <c r="W250" s="16"/>
    </row>
    <row r="251" spans="1:23" x14ac:dyDescent="0.2">
      <c r="A251" s="167"/>
      <c r="B251" s="35"/>
      <c r="C251" s="26" t="s">
        <v>274</v>
      </c>
      <c r="D251" s="162">
        <v>1</v>
      </c>
      <c r="E251" s="24"/>
      <c r="F251" s="24"/>
      <c r="G251" s="24"/>
      <c r="H251" s="24">
        <f t="shared" si="51"/>
        <v>0</v>
      </c>
      <c r="I251" s="24">
        <v>5</v>
      </c>
      <c r="J251" s="24"/>
      <c r="K251" s="24">
        <f t="shared" si="52"/>
        <v>5</v>
      </c>
      <c r="L251" s="24"/>
      <c r="M251" s="24"/>
      <c r="N251" s="24"/>
      <c r="O251" s="24">
        <f t="shared" si="53"/>
        <v>0</v>
      </c>
      <c r="P251" s="24">
        <f t="shared" si="54"/>
        <v>5</v>
      </c>
      <c r="Q251" s="24"/>
      <c r="R251" s="24"/>
      <c r="S251" s="24">
        <f t="shared" si="55"/>
        <v>0</v>
      </c>
      <c r="T251" s="24">
        <f t="shared" si="56"/>
        <v>5</v>
      </c>
      <c r="U251" s="16"/>
      <c r="V251" s="16"/>
      <c r="W251" s="16"/>
    </row>
    <row r="252" spans="1:23" x14ac:dyDescent="0.2">
      <c r="A252" s="167"/>
      <c r="B252" s="35"/>
      <c r="C252" s="26" t="s">
        <v>203</v>
      </c>
      <c r="D252" s="162">
        <v>0</v>
      </c>
      <c r="E252" s="24"/>
      <c r="F252" s="24"/>
      <c r="G252" s="24"/>
      <c r="H252" s="24">
        <f t="shared" si="51"/>
        <v>0</v>
      </c>
      <c r="I252" s="24"/>
      <c r="J252" s="24"/>
      <c r="K252" s="24">
        <f t="shared" si="52"/>
        <v>0</v>
      </c>
      <c r="L252" s="24"/>
      <c r="M252" s="24"/>
      <c r="N252" s="24"/>
      <c r="O252" s="24">
        <f t="shared" si="53"/>
        <v>0</v>
      </c>
      <c r="P252" s="24">
        <f t="shared" si="54"/>
        <v>0</v>
      </c>
      <c r="Q252" s="24"/>
      <c r="R252" s="24"/>
      <c r="S252" s="24">
        <f t="shared" si="55"/>
        <v>0</v>
      </c>
      <c r="T252" s="24">
        <f t="shared" si="56"/>
        <v>0</v>
      </c>
      <c r="U252" s="16"/>
      <c r="V252" s="16"/>
      <c r="W252" s="16"/>
    </row>
    <row r="253" spans="1:23" x14ac:dyDescent="0.2">
      <c r="A253" s="167"/>
      <c r="B253" s="85"/>
      <c r="C253" s="26" t="s">
        <v>212</v>
      </c>
      <c r="D253" s="162">
        <v>14</v>
      </c>
      <c r="E253" s="24"/>
      <c r="F253" s="24"/>
      <c r="G253" s="24"/>
      <c r="H253" s="24">
        <f t="shared" si="51"/>
        <v>0</v>
      </c>
      <c r="I253" s="24">
        <v>0.2</v>
      </c>
      <c r="J253" s="24"/>
      <c r="K253" s="24">
        <f t="shared" si="52"/>
        <v>0.2</v>
      </c>
      <c r="L253" s="24">
        <v>35.549999999999997</v>
      </c>
      <c r="M253" s="24">
        <v>482.16</v>
      </c>
      <c r="N253" s="24">
        <v>60.7</v>
      </c>
      <c r="O253" s="24">
        <f t="shared" si="53"/>
        <v>578.41</v>
      </c>
      <c r="P253" s="24">
        <f t="shared" si="54"/>
        <v>578.61</v>
      </c>
      <c r="Q253" s="24"/>
      <c r="R253" s="24">
        <v>0.4</v>
      </c>
      <c r="S253" s="24">
        <f t="shared" si="55"/>
        <v>0.4</v>
      </c>
      <c r="T253" s="24">
        <f t="shared" si="56"/>
        <v>579.01</v>
      </c>
      <c r="U253" s="16"/>
      <c r="V253" s="16"/>
      <c r="W253" s="16"/>
    </row>
    <row r="254" spans="1:23" x14ac:dyDescent="0.2">
      <c r="A254" s="167"/>
      <c r="B254" s="35" t="s">
        <v>432</v>
      </c>
      <c r="C254" s="26" t="s">
        <v>194</v>
      </c>
      <c r="D254" s="162">
        <v>82</v>
      </c>
      <c r="E254" s="24">
        <v>0.6</v>
      </c>
      <c r="F254" s="24"/>
      <c r="G254" s="24"/>
      <c r="H254" s="24">
        <f t="shared" si="51"/>
        <v>0.6</v>
      </c>
      <c r="I254" s="24">
        <v>0.1</v>
      </c>
      <c r="J254" s="24"/>
      <c r="K254" s="24">
        <f t="shared" si="52"/>
        <v>0.7</v>
      </c>
      <c r="L254" s="24">
        <v>4.0999999999999996</v>
      </c>
      <c r="M254" s="24">
        <v>68.900000000000006</v>
      </c>
      <c r="N254" s="24">
        <v>11</v>
      </c>
      <c r="O254" s="24">
        <f t="shared" si="53"/>
        <v>84</v>
      </c>
      <c r="P254" s="24">
        <f t="shared" si="54"/>
        <v>84.7</v>
      </c>
      <c r="Q254" s="24"/>
      <c r="R254" s="24">
        <v>0.1</v>
      </c>
      <c r="S254" s="24">
        <f t="shared" si="55"/>
        <v>0.1</v>
      </c>
      <c r="T254" s="24">
        <f t="shared" si="56"/>
        <v>84.8</v>
      </c>
      <c r="U254" s="16"/>
      <c r="V254" s="16"/>
      <c r="W254" s="16"/>
    </row>
    <row r="255" spans="1:23" x14ac:dyDescent="0.2">
      <c r="A255" s="167"/>
      <c r="B255" s="35"/>
      <c r="C255" s="26" t="s">
        <v>192</v>
      </c>
      <c r="D255" s="162">
        <v>26</v>
      </c>
      <c r="E255" s="24"/>
      <c r="F255" s="24">
        <v>0.5</v>
      </c>
      <c r="G255" s="24"/>
      <c r="H255" s="24">
        <f t="shared" si="51"/>
        <v>0.5</v>
      </c>
      <c r="I255" s="24">
        <v>3</v>
      </c>
      <c r="J255" s="24"/>
      <c r="K255" s="24">
        <f t="shared" si="52"/>
        <v>3.5</v>
      </c>
      <c r="L255" s="24">
        <v>63.2</v>
      </c>
      <c r="M255" s="24">
        <v>74</v>
      </c>
      <c r="N255" s="24">
        <v>20.8</v>
      </c>
      <c r="O255" s="24">
        <f t="shared" si="53"/>
        <v>158</v>
      </c>
      <c r="P255" s="24">
        <f t="shared" si="54"/>
        <v>161.5</v>
      </c>
      <c r="Q255" s="24"/>
      <c r="R255" s="24">
        <v>30.8</v>
      </c>
      <c r="S255" s="24">
        <f t="shared" si="55"/>
        <v>30.8</v>
      </c>
      <c r="T255" s="24">
        <f t="shared" si="56"/>
        <v>192.3</v>
      </c>
      <c r="U255" s="16"/>
      <c r="V255" s="16"/>
      <c r="W255" s="16"/>
    </row>
    <row r="256" spans="1:23" x14ac:dyDescent="0.2">
      <c r="A256" s="167"/>
      <c r="B256" s="35"/>
      <c r="C256" s="26" t="s">
        <v>280</v>
      </c>
      <c r="D256" s="162">
        <v>5</v>
      </c>
      <c r="E256" s="24"/>
      <c r="F256" s="24"/>
      <c r="G256" s="24"/>
      <c r="H256" s="24">
        <f t="shared" si="51"/>
        <v>0</v>
      </c>
      <c r="I256" s="24"/>
      <c r="J256" s="24"/>
      <c r="K256" s="24">
        <f t="shared" si="52"/>
        <v>0</v>
      </c>
      <c r="L256" s="24">
        <v>21.6</v>
      </c>
      <c r="M256" s="24">
        <v>5</v>
      </c>
      <c r="N256" s="24">
        <v>4.2</v>
      </c>
      <c r="O256" s="24">
        <f t="shared" si="53"/>
        <v>30.8</v>
      </c>
      <c r="P256" s="24">
        <f t="shared" si="54"/>
        <v>30.8</v>
      </c>
      <c r="Q256" s="24">
        <v>1</v>
      </c>
      <c r="R256" s="24">
        <v>18.5</v>
      </c>
      <c r="S256" s="24">
        <f t="shared" si="55"/>
        <v>19.5</v>
      </c>
      <c r="T256" s="24">
        <f t="shared" si="56"/>
        <v>50.3</v>
      </c>
      <c r="U256" s="16"/>
      <c r="V256" s="16"/>
      <c r="W256" s="16"/>
    </row>
    <row r="257" spans="1:23" x14ac:dyDescent="0.2">
      <c r="A257" s="167"/>
      <c r="B257" s="35"/>
      <c r="C257" s="26" t="s">
        <v>354</v>
      </c>
      <c r="D257" s="162">
        <v>0</v>
      </c>
      <c r="E257" s="24"/>
      <c r="F257" s="24"/>
      <c r="G257" s="24"/>
      <c r="H257" s="24">
        <f t="shared" si="51"/>
        <v>0</v>
      </c>
      <c r="I257" s="24"/>
      <c r="J257" s="24"/>
      <c r="K257" s="24">
        <f t="shared" si="52"/>
        <v>0</v>
      </c>
      <c r="L257" s="24"/>
      <c r="M257" s="24"/>
      <c r="N257" s="24"/>
      <c r="O257" s="24">
        <f t="shared" si="53"/>
        <v>0</v>
      </c>
      <c r="P257" s="24">
        <f t="shared" si="54"/>
        <v>0</v>
      </c>
      <c r="Q257" s="24"/>
      <c r="R257" s="24"/>
      <c r="S257" s="24">
        <f t="shared" si="55"/>
        <v>0</v>
      </c>
      <c r="T257" s="24">
        <f t="shared" si="56"/>
        <v>0</v>
      </c>
      <c r="U257" s="16"/>
      <c r="V257" s="16"/>
      <c r="W257" s="16"/>
    </row>
    <row r="258" spans="1:23" x14ac:dyDescent="0.2">
      <c r="A258" s="167"/>
      <c r="B258" s="35"/>
      <c r="C258" s="26" t="s">
        <v>198</v>
      </c>
      <c r="D258" s="162">
        <v>19</v>
      </c>
      <c r="E258" s="24"/>
      <c r="F258" s="24"/>
      <c r="G258" s="24"/>
      <c r="H258" s="24">
        <f t="shared" si="51"/>
        <v>0</v>
      </c>
      <c r="I258" s="24"/>
      <c r="J258" s="24"/>
      <c r="K258" s="24">
        <f t="shared" si="52"/>
        <v>0</v>
      </c>
      <c r="L258" s="24">
        <v>40.75</v>
      </c>
      <c r="M258" s="24">
        <v>55</v>
      </c>
      <c r="N258" s="24">
        <v>11.85</v>
      </c>
      <c r="O258" s="24">
        <f t="shared" si="53"/>
        <v>107.6</v>
      </c>
      <c r="P258" s="24">
        <f t="shared" si="54"/>
        <v>107.6</v>
      </c>
      <c r="Q258" s="24"/>
      <c r="R258" s="24">
        <v>84.8</v>
      </c>
      <c r="S258" s="24">
        <f t="shared" si="55"/>
        <v>84.8</v>
      </c>
      <c r="T258" s="24">
        <f t="shared" si="56"/>
        <v>192.39999999999998</v>
      </c>
      <c r="U258" s="16"/>
      <c r="V258" s="16"/>
      <c r="W258" s="16"/>
    </row>
    <row r="259" spans="1:23" x14ac:dyDescent="0.2">
      <c r="A259" s="167"/>
      <c r="B259" s="35"/>
      <c r="C259" s="26" t="s">
        <v>386</v>
      </c>
      <c r="D259" s="162">
        <v>3</v>
      </c>
      <c r="E259" s="24"/>
      <c r="F259" s="24"/>
      <c r="G259" s="24"/>
      <c r="H259" s="24">
        <f t="shared" si="51"/>
        <v>0</v>
      </c>
      <c r="I259" s="24"/>
      <c r="J259" s="24"/>
      <c r="K259" s="24">
        <f t="shared" si="52"/>
        <v>0</v>
      </c>
      <c r="L259" s="24"/>
      <c r="M259" s="24">
        <v>5</v>
      </c>
      <c r="N259" s="24">
        <v>0.2</v>
      </c>
      <c r="O259" s="24">
        <f t="shared" si="53"/>
        <v>5.2</v>
      </c>
      <c r="P259" s="24">
        <f t="shared" si="54"/>
        <v>5.2</v>
      </c>
      <c r="Q259" s="24"/>
      <c r="R259" s="24"/>
      <c r="S259" s="24">
        <f t="shared" si="55"/>
        <v>0</v>
      </c>
      <c r="T259" s="24">
        <f t="shared" si="56"/>
        <v>5.2</v>
      </c>
      <c r="U259" s="16"/>
      <c r="V259" s="16"/>
      <c r="W259" s="16"/>
    </row>
    <row r="260" spans="1:23" x14ac:dyDescent="0.2">
      <c r="A260" s="167"/>
      <c r="B260" s="35"/>
      <c r="C260" s="26" t="s">
        <v>326</v>
      </c>
      <c r="D260" s="162">
        <v>0</v>
      </c>
      <c r="E260" s="24"/>
      <c r="F260" s="24"/>
      <c r="G260" s="24"/>
      <c r="H260" s="24">
        <f t="shared" si="51"/>
        <v>0</v>
      </c>
      <c r="I260" s="24"/>
      <c r="J260" s="24"/>
      <c r="K260" s="24">
        <f t="shared" si="52"/>
        <v>0</v>
      </c>
      <c r="L260" s="24"/>
      <c r="M260" s="24"/>
      <c r="N260" s="24"/>
      <c r="O260" s="24">
        <f t="shared" si="53"/>
        <v>0</v>
      </c>
      <c r="P260" s="24">
        <f t="shared" si="54"/>
        <v>0</v>
      </c>
      <c r="Q260" s="24"/>
      <c r="R260" s="24"/>
      <c r="S260" s="24">
        <f t="shared" si="55"/>
        <v>0</v>
      </c>
      <c r="T260" s="24">
        <f t="shared" si="56"/>
        <v>0</v>
      </c>
      <c r="U260" s="16"/>
      <c r="V260" s="16"/>
      <c r="W260" s="16"/>
    </row>
    <row r="261" spans="1:23" x14ac:dyDescent="0.2">
      <c r="A261" s="167"/>
      <c r="B261" s="35"/>
      <c r="C261" s="26" t="s">
        <v>197</v>
      </c>
      <c r="D261" s="162">
        <v>32</v>
      </c>
      <c r="E261" s="24"/>
      <c r="F261" s="24"/>
      <c r="G261" s="24"/>
      <c r="H261" s="24">
        <f t="shared" si="51"/>
        <v>0</v>
      </c>
      <c r="I261" s="24"/>
      <c r="J261" s="24"/>
      <c r="K261" s="24">
        <f t="shared" si="52"/>
        <v>0</v>
      </c>
      <c r="L261" s="24">
        <v>46.45</v>
      </c>
      <c r="M261" s="24">
        <v>82.35</v>
      </c>
      <c r="N261" s="24">
        <v>24.25</v>
      </c>
      <c r="O261" s="24">
        <f t="shared" si="53"/>
        <v>153.05000000000001</v>
      </c>
      <c r="P261" s="24">
        <f t="shared" si="54"/>
        <v>153.05000000000001</v>
      </c>
      <c r="Q261" s="24">
        <v>1</v>
      </c>
      <c r="R261" s="24">
        <v>33.9</v>
      </c>
      <c r="S261" s="24">
        <f t="shared" si="55"/>
        <v>34.9</v>
      </c>
      <c r="T261" s="24">
        <f t="shared" si="56"/>
        <v>187.95000000000002</v>
      </c>
      <c r="U261" s="16"/>
      <c r="V261" s="16"/>
      <c r="W261" s="16"/>
    </row>
    <row r="262" spans="1:23" x14ac:dyDescent="0.2">
      <c r="A262" s="167"/>
      <c r="B262" s="35"/>
      <c r="C262" s="26" t="s">
        <v>278</v>
      </c>
      <c r="D262" s="162">
        <v>2</v>
      </c>
      <c r="E262" s="24"/>
      <c r="F262" s="24"/>
      <c r="G262" s="24"/>
      <c r="H262" s="24">
        <f t="shared" si="51"/>
        <v>0</v>
      </c>
      <c r="I262" s="24"/>
      <c r="J262" s="24"/>
      <c r="K262" s="24">
        <f t="shared" si="52"/>
        <v>0</v>
      </c>
      <c r="L262" s="24">
        <v>2.5</v>
      </c>
      <c r="M262" s="24">
        <v>0.5</v>
      </c>
      <c r="N262" s="24"/>
      <c r="O262" s="24">
        <f t="shared" si="53"/>
        <v>3</v>
      </c>
      <c r="P262" s="24">
        <f t="shared" si="54"/>
        <v>3</v>
      </c>
      <c r="Q262" s="24"/>
      <c r="R262" s="24">
        <v>0.5</v>
      </c>
      <c r="S262" s="24">
        <f t="shared" si="55"/>
        <v>0.5</v>
      </c>
      <c r="T262" s="24">
        <f t="shared" si="56"/>
        <v>3.5</v>
      </c>
      <c r="U262" s="16"/>
      <c r="V262" s="16"/>
      <c r="W262" s="16"/>
    </row>
    <row r="263" spans="1:23" x14ac:dyDescent="0.2">
      <c r="A263" s="167"/>
      <c r="B263" s="85"/>
      <c r="C263" s="26" t="s">
        <v>279</v>
      </c>
      <c r="D263" s="162">
        <v>8</v>
      </c>
      <c r="E263" s="24"/>
      <c r="F263" s="24"/>
      <c r="G263" s="24"/>
      <c r="H263" s="24">
        <f>+G263+F263+E263</f>
        <v>0</v>
      </c>
      <c r="I263" s="24"/>
      <c r="J263" s="24"/>
      <c r="K263" s="24">
        <f t="shared" si="52"/>
        <v>0</v>
      </c>
      <c r="L263" s="24">
        <v>57.3</v>
      </c>
      <c r="M263" s="24">
        <v>1.6</v>
      </c>
      <c r="N263" s="24">
        <v>0.2</v>
      </c>
      <c r="O263" s="24">
        <f t="shared" si="53"/>
        <v>59.099999999999994</v>
      </c>
      <c r="P263" s="24">
        <f t="shared" si="54"/>
        <v>59.099999999999994</v>
      </c>
      <c r="Q263" s="24"/>
      <c r="R263" s="24">
        <v>79.5</v>
      </c>
      <c r="S263" s="24">
        <f t="shared" ref="S263:S281" si="57">+R263+Q263</f>
        <v>79.5</v>
      </c>
      <c r="T263" s="24">
        <f t="shared" ref="T263:T281" si="58">+S263+P263</f>
        <v>138.6</v>
      </c>
      <c r="U263" s="16"/>
      <c r="V263" s="16"/>
      <c r="W263" s="16"/>
    </row>
    <row r="264" spans="1:23" x14ac:dyDescent="0.2">
      <c r="A264" s="167"/>
      <c r="B264" s="35" t="s">
        <v>209</v>
      </c>
      <c r="C264" s="26" t="s">
        <v>196</v>
      </c>
      <c r="D264" s="162">
        <v>8</v>
      </c>
      <c r="E264" s="24"/>
      <c r="F264" s="24"/>
      <c r="G264" s="24"/>
      <c r="H264" s="24">
        <f t="shared" si="51"/>
        <v>0</v>
      </c>
      <c r="I264" s="24"/>
      <c r="J264" s="24"/>
      <c r="K264" s="24">
        <f t="shared" si="52"/>
        <v>0</v>
      </c>
      <c r="L264" s="24">
        <v>2.75</v>
      </c>
      <c r="M264" s="24">
        <v>5.46</v>
      </c>
      <c r="N264" s="24"/>
      <c r="O264" s="24">
        <f t="shared" ref="O264:O281" si="59">+N264+M264+L264</f>
        <v>8.2100000000000009</v>
      </c>
      <c r="P264" s="24">
        <f t="shared" ref="P264:P281" si="60">+O264+K264</f>
        <v>8.2100000000000009</v>
      </c>
      <c r="Q264" s="24"/>
      <c r="R264" s="24"/>
      <c r="S264" s="24">
        <f t="shared" si="57"/>
        <v>0</v>
      </c>
      <c r="T264" s="24">
        <f t="shared" si="58"/>
        <v>8.2100000000000009</v>
      </c>
      <c r="U264" s="16"/>
      <c r="V264" s="16"/>
      <c r="W264" s="16"/>
    </row>
    <row r="265" spans="1:23" x14ac:dyDescent="0.2">
      <c r="A265" s="167"/>
      <c r="B265" s="35"/>
      <c r="C265" s="26" t="s">
        <v>209</v>
      </c>
      <c r="D265" s="162">
        <v>18</v>
      </c>
      <c r="E265" s="24"/>
      <c r="F265" s="24"/>
      <c r="G265" s="24"/>
      <c r="H265" s="24">
        <f>+G265+F265+E265</f>
        <v>0</v>
      </c>
      <c r="I265" s="24"/>
      <c r="J265" s="24"/>
      <c r="K265" s="24">
        <f>+J265+I265+H265</f>
        <v>0</v>
      </c>
      <c r="L265" s="24">
        <v>2620.6</v>
      </c>
      <c r="M265" s="24">
        <v>381.5</v>
      </c>
      <c r="N265" s="24">
        <v>2</v>
      </c>
      <c r="O265" s="24">
        <f t="shared" si="59"/>
        <v>3004.1</v>
      </c>
      <c r="P265" s="24">
        <f t="shared" si="60"/>
        <v>3004.1</v>
      </c>
      <c r="Q265" s="24"/>
      <c r="R265" s="24"/>
      <c r="S265" s="24">
        <f t="shared" si="57"/>
        <v>0</v>
      </c>
      <c r="T265" s="24">
        <f t="shared" si="58"/>
        <v>3004.1</v>
      </c>
      <c r="U265" s="16"/>
      <c r="V265" s="16"/>
      <c r="W265" s="16"/>
    </row>
    <row r="266" spans="1:23" x14ac:dyDescent="0.2">
      <c r="A266" s="167"/>
      <c r="B266" s="35"/>
      <c r="C266" s="26" t="s">
        <v>295</v>
      </c>
      <c r="D266" s="162">
        <v>6</v>
      </c>
      <c r="E266" s="24"/>
      <c r="F266" s="24"/>
      <c r="G266" s="24"/>
      <c r="H266" s="24">
        <f t="shared" si="51"/>
        <v>0</v>
      </c>
      <c r="I266" s="24"/>
      <c r="J266" s="24"/>
      <c r="K266" s="24">
        <f t="shared" si="52"/>
        <v>0</v>
      </c>
      <c r="L266" s="24">
        <v>101.2</v>
      </c>
      <c r="M266" s="24">
        <v>48.8</v>
      </c>
      <c r="N266" s="24"/>
      <c r="O266" s="24">
        <f t="shared" si="59"/>
        <v>150</v>
      </c>
      <c r="P266" s="24">
        <f t="shared" si="60"/>
        <v>150</v>
      </c>
      <c r="Q266" s="24"/>
      <c r="R266" s="24"/>
      <c r="S266" s="24">
        <f t="shared" si="57"/>
        <v>0</v>
      </c>
      <c r="T266" s="24">
        <f t="shared" si="58"/>
        <v>150</v>
      </c>
      <c r="U266" s="16"/>
      <c r="V266" s="16"/>
      <c r="W266" s="16"/>
    </row>
    <row r="267" spans="1:23" x14ac:dyDescent="0.2">
      <c r="A267" s="167"/>
      <c r="B267" s="35"/>
      <c r="C267" s="165" t="s">
        <v>306</v>
      </c>
      <c r="D267" s="160">
        <v>4</v>
      </c>
      <c r="E267" s="25"/>
      <c r="F267" s="25"/>
      <c r="G267" s="25"/>
      <c r="H267" s="25">
        <f t="shared" si="51"/>
        <v>0</v>
      </c>
      <c r="I267" s="25"/>
      <c r="J267" s="25"/>
      <c r="K267" s="25">
        <f t="shared" si="52"/>
        <v>0</v>
      </c>
      <c r="L267" s="25">
        <v>9.1</v>
      </c>
      <c r="M267" s="25"/>
      <c r="N267" s="25"/>
      <c r="O267" s="25">
        <f t="shared" si="59"/>
        <v>9.1</v>
      </c>
      <c r="P267" s="25">
        <f t="shared" si="60"/>
        <v>9.1</v>
      </c>
      <c r="Q267" s="25"/>
      <c r="R267" s="25"/>
      <c r="S267" s="25">
        <f t="shared" si="57"/>
        <v>0</v>
      </c>
      <c r="T267" s="25">
        <f t="shared" si="58"/>
        <v>9.1</v>
      </c>
      <c r="U267" s="16"/>
      <c r="V267" s="16"/>
      <c r="W267" s="16"/>
    </row>
    <row r="268" spans="1:23" ht="15" x14ac:dyDescent="0.25">
      <c r="A268" s="230" t="s">
        <v>0</v>
      </c>
      <c r="B268" s="231"/>
      <c r="C268" s="232" t="s">
        <v>0</v>
      </c>
      <c r="D268" s="53">
        <f>SUM(D237:D267)</f>
        <v>470</v>
      </c>
      <c r="E268" s="54">
        <f>SUM(E237:E267)</f>
        <v>23.6</v>
      </c>
      <c r="F268" s="54">
        <f>SUM(F237:F267)</f>
        <v>9.5</v>
      </c>
      <c r="G268" s="54">
        <f>SUM(G237:G267)</f>
        <v>3.9</v>
      </c>
      <c r="H268" s="54">
        <f t="shared" si="51"/>
        <v>37</v>
      </c>
      <c r="I268" s="54">
        <f>SUM(I237:I267)</f>
        <v>76.55</v>
      </c>
      <c r="J268" s="54">
        <f>SUM(J237:J267)</f>
        <v>0.5</v>
      </c>
      <c r="K268" s="54">
        <f t="shared" si="52"/>
        <v>114.05</v>
      </c>
      <c r="L268" s="54">
        <f>SUM(L237:L267)</f>
        <v>4233.9299999999994</v>
      </c>
      <c r="M268" s="54">
        <f>SUM(M237:M267)</f>
        <v>2653.7900000000004</v>
      </c>
      <c r="N268" s="54">
        <f>SUM(N237:N267)</f>
        <v>285</v>
      </c>
      <c r="O268" s="54">
        <f t="shared" si="59"/>
        <v>7172.7199999999993</v>
      </c>
      <c r="P268" s="54">
        <f t="shared" si="60"/>
        <v>7286.7699999999995</v>
      </c>
      <c r="Q268" s="54">
        <f>SUM(Q237:Q267)</f>
        <v>135.99</v>
      </c>
      <c r="R268" s="54">
        <f>SUM(R237:R267)</f>
        <v>305.65999999999997</v>
      </c>
      <c r="S268" s="54">
        <f t="shared" si="57"/>
        <v>441.65</v>
      </c>
      <c r="T268" s="55">
        <f t="shared" si="58"/>
        <v>7728.4199999999992</v>
      </c>
      <c r="U268" s="16"/>
      <c r="V268" s="16"/>
      <c r="W268" s="16"/>
    </row>
    <row r="269" spans="1:23" x14ac:dyDescent="0.2">
      <c r="A269" s="166" t="s">
        <v>10</v>
      </c>
      <c r="B269" s="169" t="s">
        <v>222</v>
      </c>
      <c r="C269" s="161" t="s">
        <v>222</v>
      </c>
      <c r="D269" s="153">
        <v>27</v>
      </c>
      <c r="E269" s="154">
        <v>0.2</v>
      </c>
      <c r="F269" s="154">
        <v>3</v>
      </c>
      <c r="G269" s="154"/>
      <c r="H269" s="154">
        <f t="shared" si="51"/>
        <v>3.2</v>
      </c>
      <c r="I269" s="154"/>
      <c r="J269" s="154"/>
      <c r="K269" s="154">
        <f t="shared" si="52"/>
        <v>3.2</v>
      </c>
      <c r="L269" s="154">
        <v>0.4</v>
      </c>
      <c r="M269" s="154">
        <v>0.73</v>
      </c>
      <c r="N269" s="154">
        <v>12.57</v>
      </c>
      <c r="O269" s="154">
        <f t="shared" si="59"/>
        <v>13.700000000000001</v>
      </c>
      <c r="P269" s="154">
        <f t="shared" si="60"/>
        <v>16.900000000000002</v>
      </c>
      <c r="Q269" s="154"/>
      <c r="R269" s="154">
        <v>6.24</v>
      </c>
      <c r="S269" s="154">
        <f t="shared" si="57"/>
        <v>6.24</v>
      </c>
      <c r="T269" s="154">
        <f t="shared" si="58"/>
        <v>23.14</v>
      </c>
      <c r="U269" s="16"/>
      <c r="V269" s="16"/>
      <c r="W269" s="16"/>
    </row>
    <row r="270" spans="1:23" x14ac:dyDescent="0.2">
      <c r="A270" s="167"/>
      <c r="B270" s="170"/>
      <c r="C270" s="26" t="s">
        <v>282</v>
      </c>
      <c r="D270" s="162">
        <v>1</v>
      </c>
      <c r="E270" s="24"/>
      <c r="F270" s="24"/>
      <c r="G270" s="24"/>
      <c r="H270" s="24">
        <f t="shared" si="51"/>
        <v>0</v>
      </c>
      <c r="I270" s="24"/>
      <c r="J270" s="24"/>
      <c r="K270" s="24">
        <f t="shared" si="52"/>
        <v>0</v>
      </c>
      <c r="L270" s="24"/>
      <c r="M270" s="24">
        <v>0.01</v>
      </c>
      <c r="N270" s="24"/>
      <c r="O270" s="24">
        <f t="shared" si="59"/>
        <v>0.01</v>
      </c>
      <c r="P270" s="24">
        <f t="shared" si="60"/>
        <v>0.01</v>
      </c>
      <c r="Q270" s="24"/>
      <c r="R270" s="24"/>
      <c r="S270" s="24">
        <f t="shared" si="57"/>
        <v>0</v>
      </c>
      <c r="T270" s="24">
        <f t="shared" si="58"/>
        <v>0.01</v>
      </c>
      <c r="U270" s="16"/>
      <c r="V270" s="16"/>
      <c r="W270" s="16"/>
    </row>
    <row r="271" spans="1:23" x14ac:dyDescent="0.2">
      <c r="A271" s="167"/>
      <c r="B271" s="169" t="s">
        <v>220</v>
      </c>
      <c r="C271" s="26" t="s">
        <v>220</v>
      </c>
      <c r="D271" s="162">
        <v>13</v>
      </c>
      <c r="E271" s="24"/>
      <c r="F271" s="24"/>
      <c r="G271" s="24"/>
      <c r="H271" s="24">
        <f t="shared" si="51"/>
        <v>0</v>
      </c>
      <c r="I271" s="24"/>
      <c r="J271" s="24"/>
      <c r="K271" s="24">
        <f t="shared" si="52"/>
        <v>0</v>
      </c>
      <c r="L271" s="24">
        <v>116.13</v>
      </c>
      <c r="M271" s="24">
        <v>204.8</v>
      </c>
      <c r="N271" s="24">
        <v>0.05</v>
      </c>
      <c r="O271" s="24">
        <f t="shared" si="59"/>
        <v>320.98</v>
      </c>
      <c r="P271" s="24">
        <f t="shared" si="60"/>
        <v>320.98</v>
      </c>
      <c r="Q271" s="24"/>
      <c r="R271" s="24">
        <v>1.85</v>
      </c>
      <c r="S271" s="24">
        <f t="shared" si="57"/>
        <v>1.85</v>
      </c>
      <c r="T271" s="24">
        <f t="shared" si="58"/>
        <v>322.83000000000004</v>
      </c>
      <c r="U271" s="16"/>
      <c r="V271" s="16"/>
      <c r="W271" s="16"/>
    </row>
    <row r="272" spans="1:23" x14ac:dyDescent="0.2">
      <c r="A272" s="167"/>
      <c r="B272" s="169"/>
      <c r="C272" s="26" t="s">
        <v>281</v>
      </c>
      <c r="D272" s="162">
        <v>6</v>
      </c>
      <c r="E272" s="24"/>
      <c r="F272" s="24"/>
      <c r="G272" s="24"/>
      <c r="H272" s="24">
        <f t="shared" si="51"/>
        <v>0</v>
      </c>
      <c r="I272" s="24"/>
      <c r="J272" s="24"/>
      <c r="K272" s="24">
        <f t="shared" si="52"/>
        <v>0</v>
      </c>
      <c r="L272" s="24">
        <v>2.25</v>
      </c>
      <c r="M272" s="24">
        <v>1.06</v>
      </c>
      <c r="N272" s="24">
        <v>0.06</v>
      </c>
      <c r="O272" s="24">
        <f t="shared" si="59"/>
        <v>3.37</v>
      </c>
      <c r="P272" s="24">
        <f t="shared" si="60"/>
        <v>3.37</v>
      </c>
      <c r="Q272" s="24"/>
      <c r="R272" s="24">
        <v>0.25</v>
      </c>
      <c r="S272" s="24">
        <f t="shared" si="57"/>
        <v>0.25</v>
      </c>
      <c r="T272" s="24">
        <f t="shared" si="58"/>
        <v>3.62</v>
      </c>
      <c r="U272" s="16"/>
      <c r="V272" s="16"/>
      <c r="W272" s="16"/>
    </row>
    <row r="273" spans="1:23" x14ac:dyDescent="0.2">
      <c r="A273" s="167"/>
      <c r="B273" s="170"/>
      <c r="C273" s="26" t="s">
        <v>328</v>
      </c>
      <c r="D273" s="162">
        <v>0</v>
      </c>
      <c r="E273" s="24"/>
      <c r="F273" s="24"/>
      <c r="G273" s="24"/>
      <c r="H273" s="24">
        <f t="shared" si="51"/>
        <v>0</v>
      </c>
      <c r="I273" s="24"/>
      <c r="J273" s="24"/>
      <c r="K273" s="24">
        <f t="shared" si="52"/>
        <v>0</v>
      </c>
      <c r="L273" s="24"/>
      <c r="M273" s="24"/>
      <c r="N273" s="24"/>
      <c r="O273" s="24">
        <f t="shared" si="59"/>
        <v>0</v>
      </c>
      <c r="P273" s="24">
        <f t="shared" si="60"/>
        <v>0</v>
      </c>
      <c r="Q273" s="24"/>
      <c r="R273" s="24"/>
      <c r="S273" s="24">
        <f t="shared" si="57"/>
        <v>0</v>
      </c>
      <c r="T273" s="24">
        <f t="shared" si="58"/>
        <v>0</v>
      </c>
      <c r="U273" s="16"/>
      <c r="V273" s="16"/>
      <c r="W273" s="16"/>
    </row>
    <row r="274" spans="1:23" x14ac:dyDescent="0.2">
      <c r="A274" s="167"/>
      <c r="B274" s="169" t="s">
        <v>433</v>
      </c>
      <c r="C274" s="26" t="s">
        <v>223</v>
      </c>
      <c r="D274" s="162">
        <v>0</v>
      </c>
      <c r="E274" s="24"/>
      <c r="F274" s="24"/>
      <c r="G274" s="24"/>
      <c r="H274" s="24">
        <f t="shared" si="51"/>
        <v>0</v>
      </c>
      <c r="I274" s="24"/>
      <c r="J274" s="24"/>
      <c r="K274" s="24">
        <f t="shared" si="52"/>
        <v>0</v>
      </c>
      <c r="L274" s="24"/>
      <c r="M274" s="24"/>
      <c r="N274" s="24"/>
      <c r="O274" s="24">
        <f t="shared" si="59"/>
        <v>0</v>
      </c>
      <c r="P274" s="24">
        <f t="shared" si="60"/>
        <v>0</v>
      </c>
      <c r="Q274" s="24"/>
      <c r="R274" s="24"/>
      <c r="S274" s="24">
        <f t="shared" si="57"/>
        <v>0</v>
      </c>
      <c r="T274" s="24">
        <f t="shared" si="58"/>
        <v>0</v>
      </c>
      <c r="U274" s="16"/>
      <c r="V274" s="16"/>
      <c r="W274" s="16"/>
    </row>
    <row r="275" spans="1:23" x14ac:dyDescent="0.2">
      <c r="A275" s="167"/>
      <c r="B275" s="170"/>
      <c r="C275" s="26" t="s">
        <v>224</v>
      </c>
      <c r="D275" s="162">
        <v>2</v>
      </c>
      <c r="E275" s="24"/>
      <c r="F275" s="24"/>
      <c r="G275" s="24"/>
      <c r="H275" s="24">
        <f t="shared" si="51"/>
        <v>0</v>
      </c>
      <c r="I275" s="24"/>
      <c r="J275" s="24"/>
      <c r="K275" s="24">
        <f t="shared" si="52"/>
        <v>0</v>
      </c>
      <c r="L275" s="24"/>
      <c r="M275" s="24">
        <v>0.1</v>
      </c>
      <c r="N275" s="24">
        <v>0.42</v>
      </c>
      <c r="O275" s="24">
        <f t="shared" si="59"/>
        <v>0.52</v>
      </c>
      <c r="P275" s="24">
        <f t="shared" si="60"/>
        <v>0.52</v>
      </c>
      <c r="Q275" s="24"/>
      <c r="R275" s="24"/>
      <c r="S275" s="24">
        <f t="shared" si="57"/>
        <v>0</v>
      </c>
      <c r="T275" s="24">
        <f t="shared" si="58"/>
        <v>0.52</v>
      </c>
      <c r="U275" s="16"/>
      <c r="V275" s="16"/>
      <c r="W275" s="16"/>
    </row>
    <row r="276" spans="1:23" x14ac:dyDescent="0.2">
      <c r="A276" s="167"/>
      <c r="B276" s="169" t="s">
        <v>434</v>
      </c>
      <c r="C276" s="26" t="s">
        <v>221</v>
      </c>
      <c r="D276" s="162">
        <v>7</v>
      </c>
      <c r="E276" s="24"/>
      <c r="F276" s="24"/>
      <c r="G276" s="24"/>
      <c r="H276" s="24">
        <f t="shared" si="51"/>
        <v>0</v>
      </c>
      <c r="I276" s="24"/>
      <c r="J276" s="24"/>
      <c r="K276" s="24">
        <f t="shared" si="52"/>
        <v>0</v>
      </c>
      <c r="L276" s="24">
        <v>6.25</v>
      </c>
      <c r="M276" s="24"/>
      <c r="N276" s="24">
        <v>0.6</v>
      </c>
      <c r="O276" s="24">
        <f t="shared" si="59"/>
        <v>6.85</v>
      </c>
      <c r="P276" s="24">
        <f t="shared" si="60"/>
        <v>6.85</v>
      </c>
      <c r="Q276" s="24"/>
      <c r="R276" s="24">
        <v>6.25</v>
      </c>
      <c r="S276" s="24">
        <f t="shared" si="57"/>
        <v>6.25</v>
      </c>
      <c r="T276" s="24">
        <f t="shared" si="58"/>
        <v>13.1</v>
      </c>
      <c r="U276" s="16"/>
      <c r="V276" s="16"/>
      <c r="W276" s="16"/>
    </row>
    <row r="277" spans="1:23" x14ac:dyDescent="0.2">
      <c r="A277" s="167"/>
      <c r="B277" s="169"/>
      <c r="C277" s="97" t="s">
        <v>283</v>
      </c>
      <c r="D277" s="162">
        <v>1</v>
      </c>
      <c r="E277" s="24"/>
      <c r="F277" s="24"/>
      <c r="G277" s="24"/>
      <c r="H277" s="24">
        <f>+G277+F277+E277</f>
        <v>0</v>
      </c>
      <c r="I277" s="24"/>
      <c r="J277" s="24"/>
      <c r="K277" s="24">
        <f>+J277+I277+H277</f>
        <v>0</v>
      </c>
      <c r="L277" s="24">
        <v>62</v>
      </c>
      <c r="M277" s="24">
        <v>30</v>
      </c>
      <c r="N277" s="24">
        <v>70</v>
      </c>
      <c r="O277" s="24">
        <f t="shared" si="59"/>
        <v>162</v>
      </c>
      <c r="P277" s="24">
        <f t="shared" si="60"/>
        <v>162</v>
      </c>
      <c r="Q277" s="24"/>
      <c r="R277" s="24"/>
      <c r="S277" s="24">
        <f t="shared" si="57"/>
        <v>0</v>
      </c>
      <c r="T277" s="24">
        <f t="shared" si="58"/>
        <v>162</v>
      </c>
      <c r="U277" s="16"/>
      <c r="V277" s="16"/>
      <c r="W277" s="16"/>
    </row>
    <row r="278" spans="1:23" x14ac:dyDescent="0.2">
      <c r="A278" s="167"/>
      <c r="B278" s="169"/>
      <c r="C278" s="165" t="s">
        <v>284</v>
      </c>
      <c r="D278" s="160">
        <v>0</v>
      </c>
      <c r="E278" s="25"/>
      <c r="F278" s="25"/>
      <c r="G278" s="25"/>
      <c r="H278" s="25">
        <f t="shared" si="51"/>
        <v>0</v>
      </c>
      <c r="I278" s="25"/>
      <c r="J278" s="25"/>
      <c r="K278" s="25">
        <f t="shared" si="52"/>
        <v>0</v>
      </c>
      <c r="L278" s="25"/>
      <c r="M278" s="25"/>
      <c r="N278" s="25"/>
      <c r="O278" s="25">
        <f t="shared" si="59"/>
        <v>0</v>
      </c>
      <c r="P278" s="25">
        <f t="shared" si="60"/>
        <v>0</v>
      </c>
      <c r="Q278" s="25"/>
      <c r="R278" s="25"/>
      <c r="S278" s="25">
        <f t="shared" si="57"/>
        <v>0</v>
      </c>
      <c r="T278" s="25">
        <f t="shared" si="58"/>
        <v>0</v>
      </c>
      <c r="U278" s="16"/>
      <c r="V278" s="16"/>
      <c r="W278" s="16"/>
    </row>
    <row r="279" spans="1:23" ht="15" x14ac:dyDescent="0.25">
      <c r="A279" s="230" t="s">
        <v>0</v>
      </c>
      <c r="B279" s="231"/>
      <c r="C279" s="232" t="s">
        <v>0</v>
      </c>
      <c r="D279" s="53">
        <f>SUM(D269:D278)</f>
        <v>57</v>
      </c>
      <c r="E279" s="54">
        <f>SUM(E269:E278)</f>
        <v>0.2</v>
      </c>
      <c r="F279" s="54">
        <f>SUM(F269:F278)</f>
        <v>3</v>
      </c>
      <c r="G279" s="54">
        <f>SUM(G269:G278)</f>
        <v>0</v>
      </c>
      <c r="H279" s="54">
        <f t="shared" si="51"/>
        <v>3.2</v>
      </c>
      <c r="I279" s="54">
        <f>SUM(I269:I278)</f>
        <v>0</v>
      </c>
      <c r="J279" s="54">
        <f>SUM(J269:J278)</f>
        <v>0</v>
      </c>
      <c r="K279" s="54">
        <f t="shared" si="52"/>
        <v>3.2</v>
      </c>
      <c r="L279" s="54">
        <f>SUM(L269:L278)</f>
        <v>187.03</v>
      </c>
      <c r="M279" s="54">
        <f>SUM(M269:M278)</f>
        <v>236.70000000000002</v>
      </c>
      <c r="N279" s="54">
        <f>SUM(N269:N278)</f>
        <v>83.7</v>
      </c>
      <c r="O279" s="54">
        <f t="shared" si="59"/>
        <v>507.43000000000006</v>
      </c>
      <c r="P279" s="54">
        <f t="shared" si="60"/>
        <v>510.63000000000005</v>
      </c>
      <c r="Q279" s="54">
        <f>SUM(Q269:Q278)</f>
        <v>0</v>
      </c>
      <c r="R279" s="54">
        <f>SUM(R269:R278)</f>
        <v>14.59</v>
      </c>
      <c r="S279" s="54">
        <f t="shared" si="57"/>
        <v>14.59</v>
      </c>
      <c r="T279" s="55">
        <f t="shared" si="58"/>
        <v>525.22</v>
      </c>
      <c r="U279" s="16"/>
      <c r="V279" s="16"/>
      <c r="W279" s="16"/>
    </row>
    <row r="280" spans="1:23" x14ac:dyDescent="0.2">
      <c r="A280" s="166" t="s">
        <v>11</v>
      </c>
      <c r="B280" s="70" t="s">
        <v>436</v>
      </c>
      <c r="C280" s="161" t="s">
        <v>226</v>
      </c>
      <c r="D280" s="153">
        <v>8</v>
      </c>
      <c r="E280" s="154"/>
      <c r="F280" s="154"/>
      <c r="G280" s="154"/>
      <c r="H280" s="154">
        <f t="shared" si="51"/>
        <v>0</v>
      </c>
      <c r="I280" s="154"/>
      <c r="J280" s="154"/>
      <c r="K280" s="154">
        <f t="shared" si="52"/>
        <v>0</v>
      </c>
      <c r="L280" s="154"/>
      <c r="M280" s="154">
        <v>0.03</v>
      </c>
      <c r="N280" s="154">
        <v>0.11</v>
      </c>
      <c r="O280" s="154">
        <f t="shared" si="59"/>
        <v>0.14000000000000001</v>
      </c>
      <c r="P280" s="154">
        <f t="shared" si="60"/>
        <v>0.14000000000000001</v>
      </c>
      <c r="Q280" s="154"/>
      <c r="R280" s="154"/>
      <c r="S280" s="154">
        <f t="shared" si="57"/>
        <v>0</v>
      </c>
      <c r="T280" s="154">
        <f t="shared" si="58"/>
        <v>0.14000000000000001</v>
      </c>
      <c r="U280" s="16"/>
      <c r="V280" s="16"/>
      <c r="W280" s="16"/>
    </row>
    <row r="281" spans="1:23" x14ac:dyDescent="0.2">
      <c r="A281" s="167"/>
      <c r="B281" s="71"/>
      <c r="C281" s="26" t="s">
        <v>285</v>
      </c>
      <c r="D281" s="162">
        <v>1</v>
      </c>
      <c r="E281" s="24"/>
      <c r="F281" s="24"/>
      <c r="G281" s="24"/>
      <c r="H281" s="24">
        <f t="shared" si="51"/>
        <v>0</v>
      </c>
      <c r="I281" s="24"/>
      <c r="J281" s="24"/>
      <c r="K281" s="24">
        <f t="shared" si="52"/>
        <v>0</v>
      </c>
      <c r="L281" s="24">
        <v>0.01</v>
      </c>
      <c r="M281" s="24">
        <v>0.05</v>
      </c>
      <c r="N281" s="24">
        <v>0.09</v>
      </c>
      <c r="O281" s="24">
        <f t="shared" si="59"/>
        <v>0.15000000000000002</v>
      </c>
      <c r="P281" s="24">
        <f t="shared" si="60"/>
        <v>0.15000000000000002</v>
      </c>
      <c r="Q281" s="24"/>
      <c r="R281" s="24"/>
      <c r="S281" s="24">
        <f t="shared" si="57"/>
        <v>0</v>
      </c>
      <c r="T281" s="24">
        <f t="shared" si="58"/>
        <v>0.15000000000000002</v>
      </c>
      <c r="U281" s="16"/>
      <c r="V281" s="16"/>
      <c r="W281" s="16"/>
    </row>
    <row r="282" spans="1:23" x14ac:dyDescent="0.2">
      <c r="A282" s="167"/>
      <c r="B282" s="71"/>
      <c r="C282" s="26" t="s">
        <v>331</v>
      </c>
      <c r="D282" s="162">
        <v>0</v>
      </c>
      <c r="E282" s="24"/>
      <c r="F282" s="24"/>
      <c r="G282" s="24"/>
      <c r="H282" s="24">
        <f t="shared" si="51"/>
        <v>0</v>
      </c>
      <c r="I282" s="24"/>
      <c r="J282" s="24"/>
      <c r="K282" s="24">
        <f t="shared" si="52"/>
        <v>0</v>
      </c>
      <c r="L282" s="24"/>
      <c r="M282" s="24"/>
      <c r="N282" s="24"/>
      <c r="O282" s="24">
        <f t="shared" ref="O282:O288" si="61">+N282+M282+L282</f>
        <v>0</v>
      </c>
      <c r="P282" s="24">
        <f t="shared" ref="P282:P288" si="62">+O282+K282</f>
        <v>0</v>
      </c>
      <c r="Q282" s="24"/>
      <c r="R282" s="24"/>
      <c r="S282" s="24">
        <f t="shared" ref="S282:S288" si="63">+R282+Q282</f>
        <v>0</v>
      </c>
      <c r="T282" s="24">
        <f t="shared" ref="T282:T288" si="64">+S282+P282</f>
        <v>0</v>
      </c>
      <c r="U282" s="16"/>
      <c r="V282" s="16"/>
      <c r="W282" s="16"/>
    </row>
    <row r="283" spans="1:23" x14ac:dyDescent="0.2">
      <c r="A283" s="167"/>
      <c r="B283" s="87"/>
      <c r="C283" s="26" t="s">
        <v>332</v>
      </c>
      <c r="D283" s="162">
        <v>0</v>
      </c>
      <c r="E283" s="24"/>
      <c r="F283" s="24"/>
      <c r="G283" s="24"/>
      <c r="H283" s="24">
        <f t="shared" si="51"/>
        <v>0</v>
      </c>
      <c r="I283" s="24"/>
      <c r="J283" s="24"/>
      <c r="K283" s="24">
        <f t="shared" si="52"/>
        <v>0</v>
      </c>
      <c r="L283" s="24"/>
      <c r="M283" s="24"/>
      <c r="N283" s="24"/>
      <c r="O283" s="24">
        <f t="shared" si="61"/>
        <v>0</v>
      </c>
      <c r="P283" s="24">
        <f t="shared" si="62"/>
        <v>0</v>
      </c>
      <c r="Q283" s="24"/>
      <c r="R283" s="24"/>
      <c r="S283" s="24">
        <f t="shared" si="63"/>
        <v>0</v>
      </c>
      <c r="T283" s="24">
        <f t="shared" si="64"/>
        <v>0</v>
      </c>
      <c r="U283" s="16"/>
      <c r="V283" s="16"/>
      <c r="W283" s="16"/>
    </row>
    <row r="284" spans="1:23" x14ac:dyDescent="0.2">
      <c r="A284" s="167"/>
      <c r="B284" s="71" t="s">
        <v>437</v>
      </c>
      <c r="C284" s="26" t="s">
        <v>407</v>
      </c>
      <c r="D284" s="162">
        <v>5</v>
      </c>
      <c r="E284" s="24"/>
      <c r="F284" s="24"/>
      <c r="G284" s="24"/>
      <c r="H284" s="24">
        <f t="shared" si="51"/>
        <v>0</v>
      </c>
      <c r="I284" s="24"/>
      <c r="J284" s="24"/>
      <c r="K284" s="24">
        <f t="shared" si="52"/>
        <v>0</v>
      </c>
      <c r="L284" s="24">
        <v>25.01</v>
      </c>
      <c r="M284" s="24">
        <v>25.01</v>
      </c>
      <c r="N284" s="24">
        <v>6</v>
      </c>
      <c r="O284" s="24">
        <f t="shared" si="61"/>
        <v>56.02</v>
      </c>
      <c r="P284" s="24">
        <f t="shared" si="62"/>
        <v>56.02</v>
      </c>
      <c r="Q284" s="24"/>
      <c r="R284" s="24"/>
      <c r="S284" s="24">
        <f t="shared" si="63"/>
        <v>0</v>
      </c>
      <c r="T284" s="24">
        <f t="shared" si="64"/>
        <v>56.02</v>
      </c>
      <c r="U284" s="16"/>
      <c r="V284" s="16"/>
      <c r="W284" s="16"/>
    </row>
    <row r="285" spans="1:23" x14ac:dyDescent="0.2">
      <c r="A285" s="167"/>
      <c r="B285" s="87"/>
      <c r="C285" s="26" t="s">
        <v>288</v>
      </c>
      <c r="D285" s="162">
        <v>4</v>
      </c>
      <c r="E285" s="24"/>
      <c r="F285" s="24"/>
      <c r="G285" s="24"/>
      <c r="H285" s="24">
        <f t="shared" si="51"/>
        <v>0</v>
      </c>
      <c r="I285" s="24"/>
      <c r="J285" s="24"/>
      <c r="K285" s="24">
        <f t="shared" si="52"/>
        <v>0</v>
      </c>
      <c r="L285" s="24">
        <v>8.01</v>
      </c>
      <c r="M285" s="24">
        <v>1</v>
      </c>
      <c r="N285" s="24">
        <v>242.51</v>
      </c>
      <c r="O285" s="24">
        <f t="shared" si="61"/>
        <v>251.51999999999998</v>
      </c>
      <c r="P285" s="24">
        <f t="shared" si="62"/>
        <v>251.51999999999998</v>
      </c>
      <c r="Q285" s="24"/>
      <c r="R285" s="24"/>
      <c r="S285" s="24">
        <f t="shared" si="63"/>
        <v>0</v>
      </c>
      <c r="T285" s="24">
        <f t="shared" si="64"/>
        <v>251.51999999999998</v>
      </c>
      <c r="U285" s="16"/>
      <c r="V285" s="16"/>
      <c r="W285" s="16"/>
    </row>
    <row r="286" spans="1:23" x14ac:dyDescent="0.2">
      <c r="A286" s="167"/>
      <c r="B286" s="71" t="s">
        <v>438</v>
      </c>
      <c r="C286" s="26" t="s">
        <v>225</v>
      </c>
      <c r="D286" s="162">
        <v>1</v>
      </c>
      <c r="E286" s="24"/>
      <c r="F286" s="24"/>
      <c r="G286" s="24"/>
      <c r="H286" s="24">
        <f t="shared" si="51"/>
        <v>0</v>
      </c>
      <c r="I286" s="24"/>
      <c r="J286" s="24"/>
      <c r="K286" s="24">
        <f t="shared" si="52"/>
        <v>0</v>
      </c>
      <c r="L286" s="24"/>
      <c r="M286" s="24">
        <v>6</v>
      </c>
      <c r="N286" s="24">
        <v>4</v>
      </c>
      <c r="O286" s="24">
        <f t="shared" si="61"/>
        <v>10</v>
      </c>
      <c r="P286" s="24">
        <f t="shared" si="62"/>
        <v>10</v>
      </c>
      <c r="Q286" s="24"/>
      <c r="R286" s="24"/>
      <c r="S286" s="24">
        <f t="shared" si="63"/>
        <v>0</v>
      </c>
      <c r="T286" s="24">
        <f t="shared" si="64"/>
        <v>10</v>
      </c>
      <c r="U286" s="16"/>
      <c r="V286" s="16"/>
      <c r="W286" s="16"/>
    </row>
    <row r="287" spans="1:23" x14ac:dyDescent="0.2">
      <c r="A287" s="167"/>
      <c r="B287" s="71"/>
      <c r="C287" s="26" t="s">
        <v>333</v>
      </c>
      <c r="D287" s="162">
        <v>0</v>
      </c>
      <c r="E287" s="24"/>
      <c r="F287" s="24"/>
      <c r="G287" s="24"/>
      <c r="H287" s="24">
        <f t="shared" si="51"/>
        <v>0</v>
      </c>
      <c r="I287" s="24"/>
      <c r="J287" s="24"/>
      <c r="K287" s="24">
        <f t="shared" si="52"/>
        <v>0</v>
      </c>
      <c r="L287" s="24"/>
      <c r="M287" s="24"/>
      <c r="N287" s="24"/>
      <c r="O287" s="24">
        <f t="shared" si="61"/>
        <v>0</v>
      </c>
      <c r="P287" s="24">
        <f t="shared" si="62"/>
        <v>0</v>
      </c>
      <c r="Q287" s="24"/>
      <c r="R287" s="24"/>
      <c r="S287" s="24">
        <f t="shared" si="63"/>
        <v>0</v>
      </c>
      <c r="T287" s="24">
        <f t="shared" si="64"/>
        <v>0</v>
      </c>
      <c r="U287" s="16"/>
      <c r="V287" s="16"/>
      <c r="W287" s="16"/>
    </row>
    <row r="288" spans="1:23" x14ac:dyDescent="0.2">
      <c r="A288" s="167"/>
      <c r="B288" s="87"/>
      <c r="C288" s="26" t="s">
        <v>287</v>
      </c>
      <c r="D288" s="162">
        <v>0</v>
      </c>
      <c r="E288" s="24"/>
      <c r="F288" s="24"/>
      <c r="G288" s="24"/>
      <c r="H288" s="24">
        <f t="shared" si="51"/>
        <v>0</v>
      </c>
      <c r="I288" s="24"/>
      <c r="J288" s="24"/>
      <c r="K288" s="24">
        <f t="shared" si="52"/>
        <v>0</v>
      </c>
      <c r="L288" s="24"/>
      <c r="M288" s="24"/>
      <c r="N288" s="24"/>
      <c r="O288" s="24">
        <f t="shared" si="61"/>
        <v>0</v>
      </c>
      <c r="P288" s="24">
        <f t="shared" si="62"/>
        <v>0</v>
      </c>
      <c r="Q288" s="24"/>
      <c r="R288" s="24"/>
      <c r="S288" s="24">
        <f t="shared" si="63"/>
        <v>0</v>
      </c>
      <c r="T288" s="24">
        <f t="shared" si="64"/>
        <v>0</v>
      </c>
      <c r="U288" s="16"/>
      <c r="V288" s="16"/>
      <c r="W288" s="16"/>
    </row>
    <row r="289" spans="1:23" x14ac:dyDescent="0.2">
      <c r="A289" s="168"/>
      <c r="B289" s="72" t="s">
        <v>439</v>
      </c>
      <c r="C289" s="164" t="s">
        <v>286</v>
      </c>
      <c r="D289" s="156">
        <v>2</v>
      </c>
      <c r="E289" s="157"/>
      <c r="F289" s="157"/>
      <c r="G289" s="157"/>
      <c r="H289" s="157">
        <f t="shared" si="51"/>
        <v>0</v>
      </c>
      <c r="I289" s="157"/>
      <c r="J289" s="157"/>
      <c r="K289" s="157">
        <f t="shared" si="52"/>
        <v>0</v>
      </c>
      <c r="L289" s="157"/>
      <c r="M289" s="157">
        <v>0.04</v>
      </c>
      <c r="N289" s="157">
        <v>0.03</v>
      </c>
      <c r="O289" s="157">
        <f t="shared" ref="O289:O306" si="65">+N289+M289+L289</f>
        <v>7.0000000000000007E-2</v>
      </c>
      <c r="P289" s="157">
        <f t="shared" ref="P289:P306" si="66">+O289+K289</f>
        <v>7.0000000000000007E-2</v>
      </c>
      <c r="Q289" s="157"/>
      <c r="R289" s="157">
        <v>0.09</v>
      </c>
      <c r="S289" s="157">
        <f t="shared" ref="S289:S306" si="67">+R289+Q289</f>
        <v>0.09</v>
      </c>
      <c r="T289" s="157">
        <f t="shared" ref="T289:T306" si="68">+S289+P289</f>
        <v>0.16</v>
      </c>
      <c r="U289" s="16"/>
      <c r="V289" s="16"/>
      <c r="W289" s="16"/>
    </row>
    <row r="290" spans="1:23" ht="15" x14ac:dyDescent="0.25">
      <c r="A290" s="230" t="s">
        <v>0</v>
      </c>
      <c r="B290" s="231"/>
      <c r="C290" s="232" t="s">
        <v>0</v>
      </c>
      <c r="D290" s="53">
        <f>SUM(D280:D289)</f>
        <v>21</v>
      </c>
      <c r="E290" s="54">
        <f>SUM(E280:E289)</f>
        <v>0</v>
      </c>
      <c r="F290" s="54">
        <f>SUM(F280:F289)</f>
        <v>0</v>
      </c>
      <c r="G290" s="54">
        <f>SUM(G280:G289)</f>
        <v>0</v>
      </c>
      <c r="H290" s="54">
        <f t="shared" si="51"/>
        <v>0</v>
      </c>
      <c r="I290" s="54">
        <f>SUM(I280:I289)</f>
        <v>0</v>
      </c>
      <c r="J290" s="54">
        <f>SUM(J280:J289)</f>
        <v>0</v>
      </c>
      <c r="K290" s="54">
        <f t="shared" si="52"/>
        <v>0</v>
      </c>
      <c r="L290" s="54">
        <f>SUM(L280:L289)</f>
        <v>33.03</v>
      </c>
      <c r="M290" s="54">
        <f>SUM(M280:M289)</f>
        <v>32.130000000000003</v>
      </c>
      <c r="N290" s="54">
        <f>SUM(N280:N289)</f>
        <v>252.73999999999998</v>
      </c>
      <c r="O290" s="54">
        <f t="shared" si="65"/>
        <v>317.89999999999998</v>
      </c>
      <c r="P290" s="54">
        <f t="shared" si="66"/>
        <v>317.89999999999998</v>
      </c>
      <c r="Q290" s="54">
        <f>SUM(Q280:Q289)</f>
        <v>0</v>
      </c>
      <c r="R290" s="54">
        <f>SUM(R280:R289)</f>
        <v>0.09</v>
      </c>
      <c r="S290" s="54">
        <f t="shared" si="67"/>
        <v>0.09</v>
      </c>
      <c r="T290" s="55">
        <f t="shared" si="68"/>
        <v>317.98999999999995</v>
      </c>
      <c r="U290" s="16"/>
      <c r="V290" s="16"/>
      <c r="W290" s="16"/>
    </row>
    <row r="291" spans="1:23" x14ac:dyDescent="0.2">
      <c r="A291" s="166" t="s">
        <v>4</v>
      </c>
      <c r="B291" s="35" t="s">
        <v>440</v>
      </c>
      <c r="C291" s="161" t="s">
        <v>233</v>
      </c>
      <c r="D291" s="153">
        <v>21</v>
      </c>
      <c r="E291" s="154"/>
      <c r="F291" s="154"/>
      <c r="G291" s="154"/>
      <c r="H291" s="154">
        <f t="shared" si="51"/>
        <v>0</v>
      </c>
      <c r="I291" s="154">
        <v>0.55000000000000004</v>
      </c>
      <c r="J291" s="154">
        <v>0.1</v>
      </c>
      <c r="K291" s="154">
        <f t="shared" si="52"/>
        <v>0.65</v>
      </c>
      <c r="L291" s="154">
        <v>0.3</v>
      </c>
      <c r="M291" s="154">
        <v>2.4700000000000002</v>
      </c>
      <c r="N291" s="154">
        <v>16.61</v>
      </c>
      <c r="O291" s="154">
        <f t="shared" si="65"/>
        <v>19.38</v>
      </c>
      <c r="P291" s="154">
        <f t="shared" si="66"/>
        <v>20.029999999999998</v>
      </c>
      <c r="Q291" s="154"/>
      <c r="R291" s="154"/>
      <c r="S291" s="154">
        <f t="shared" si="67"/>
        <v>0</v>
      </c>
      <c r="T291" s="154">
        <f t="shared" si="68"/>
        <v>20.029999999999998</v>
      </c>
      <c r="U291" s="16"/>
      <c r="V291" s="16"/>
      <c r="W291" s="16"/>
    </row>
    <row r="292" spans="1:23" x14ac:dyDescent="0.2">
      <c r="A292" s="167"/>
      <c r="B292" s="35"/>
      <c r="C292" s="26" t="s">
        <v>239</v>
      </c>
      <c r="D292" s="162">
        <v>14</v>
      </c>
      <c r="E292" s="24"/>
      <c r="F292" s="24"/>
      <c r="G292" s="24"/>
      <c r="H292" s="24">
        <f t="shared" si="51"/>
        <v>0</v>
      </c>
      <c r="I292" s="24">
        <v>0.4</v>
      </c>
      <c r="J292" s="24"/>
      <c r="K292" s="24">
        <f t="shared" si="52"/>
        <v>0.4</v>
      </c>
      <c r="L292" s="24">
        <v>0.2</v>
      </c>
      <c r="M292" s="24">
        <v>2.9</v>
      </c>
      <c r="N292" s="24">
        <v>19.100000000000001</v>
      </c>
      <c r="O292" s="24">
        <f t="shared" si="65"/>
        <v>22.2</v>
      </c>
      <c r="P292" s="24">
        <f t="shared" si="66"/>
        <v>22.599999999999998</v>
      </c>
      <c r="Q292" s="24"/>
      <c r="R292" s="24"/>
      <c r="S292" s="24">
        <f t="shared" si="67"/>
        <v>0</v>
      </c>
      <c r="T292" s="24">
        <f t="shared" si="68"/>
        <v>22.599999999999998</v>
      </c>
      <c r="U292" s="16"/>
      <c r="V292" s="16"/>
      <c r="W292" s="16"/>
    </row>
    <row r="293" spans="1:23" x14ac:dyDescent="0.2">
      <c r="A293" s="167"/>
      <c r="B293" s="85"/>
      <c r="C293" s="26" t="s">
        <v>260</v>
      </c>
      <c r="D293" s="162">
        <v>3</v>
      </c>
      <c r="E293" s="24"/>
      <c r="F293" s="24"/>
      <c r="G293" s="24"/>
      <c r="H293" s="24">
        <f t="shared" si="51"/>
        <v>0</v>
      </c>
      <c r="I293" s="24"/>
      <c r="J293" s="24"/>
      <c r="K293" s="24">
        <f t="shared" si="52"/>
        <v>0</v>
      </c>
      <c r="L293" s="24">
        <v>0.4</v>
      </c>
      <c r="M293" s="24">
        <v>5.6</v>
      </c>
      <c r="N293" s="24">
        <v>12.1</v>
      </c>
      <c r="O293" s="24">
        <f t="shared" si="65"/>
        <v>18.099999999999998</v>
      </c>
      <c r="P293" s="24">
        <f t="shared" si="66"/>
        <v>18.099999999999998</v>
      </c>
      <c r="Q293" s="24"/>
      <c r="R293" s="24"/>
      <c r="S293" s="24">
        <f t="shared" si="67"/>
        <v>0</v>
      </c>
      <c r="T293" s="24">
        <f t="shared" si="68"/>
        <v>18.099999999999998</v>
      </c>
      <c r="U293" s="16"/>
      <c r="V293" s="16"/>
      <c r="W293" s="16"/>
    </row>
    <row r="294" spans="1:23" x14ac:dyDescent="0.2">
      <c r="A294" s="167"/>
      <c r="B294" s="35" t="s">
        <v>441</v>
      </c>
      <c r="C294" s="26" t="s">
        <v>252</v>
      </c>
      <c r="D294" s="162">
        <v>6</v>
      </c>
      <c r="E294" s="24"/>
      <c r="F294" s="24"/>
      <c r="G294" s="24"/>
      <c r="H294" s="24">
        <f t="shared" si="51"/>
        <v>0</v>
      </c>
      <c r="I294" s="24">
        <v>0.5</v>
      </c>
      <c r="J294" s="24"/>
      <c r="K294" s="24">
        <f t="shared" si="52"/>
        <v>0.5</v>
      </c>
      <c r="L294" s="24">
        <v>0.1</v>
      </c>
      <c r="M294" s="24">
        <v>0.17</v>
      </c>
      <c r="N294" s="24">
        <v>0.88</v>
      </c>
      <c r="O294" s="24">
        <f t="shared" si="65"/>
        <v>1.1500000000000001</v>
      </c>
      <c r="P294" s="24">
        <f t="shared" si="66"/>
        <v>1.6500000000000001</v>
      </c>
      <c r="Q294" s="24"/>
      <c r="R294" s="24"/>
      <c r="S294" s="24">
        <f t="shared" si="67"/>
        <v>0</v>
      </c>
      <c r="T294" s="24">
        <f t="shared" si="68"/>
        <v>1.6500000000000001</v>
      </c>
      <c r="U294" s="16"/>
      <c r="V294" s="16"/>
      <c r="W294" s="16"/>
    </row>
    <row r="295" spans="1:23" x14ac:dyDescent="0.2">
      <c r="A295" s="167"/>
      <c r="B295" s="35"/>
      <c r="C295" s="26" t="s">
        <v>249</v>
      </c>
      <c r="D295" s="162">
        <v>5</v>
      </c>
      <c r="E295" s="24"/>
      <c r="F295" s="24"/>
      <c r="G295" s="24"/>
      <c r="H295" s="24">
        <f t="shared" si="51"/>
        <v>0</v>
      </c>
      <c r="I295" s="24">
        <v>0.3</v>
      </c>
      <c r="J295" s="24">
        <v>0.1</v>
      </c>
      <c r="K295" s="24">
        <f t="shared" si="52"/>
        <v>0.4</v>
      </c>
      <c r="L295" s="24">
        <v>0.55000000000000004</v>
      </c>
      <c r="M295" s="24">
        <v>1.0900000000000001</v>
      </c>
      <c r="N295" s="24">
        <v>1.36</v>
      </c>
      <c r="O295" s="24">
        <f t="shared" si="65"/>
        <v>3</v>
      </c>
      <c r="P295" s="24">
        <f t="shared" si="66"/>
        <v>3.4</v>
      </c>
      <c r="Q295" s="24"/>
      <c r="R295" s="24"/>
      <c r="S295" s="24">
        <f t="shared" si="67"/>
        <v>0</v>
      </c>
      <c r="T295" s="24">
        <f t="shared" si="68"/>
        <v>3.4</v>
      </c>
      <c r="U295" s="16"/>
      <c r="V295" s="16"/>
      <c r="W295" s="16"/>
    </row>
    <row r="296" spans="1:23" x14ac:dyDescent="0.2">
      <c r="A296" s="167"/>
      <c r="B296" s="85"/>
      <c r="C296" s="26" t="s">
        <v>257</v>
      </c>
      <c r="D296" s="162">
        <v>6</v>
      </c>
      <c r="E296" s="24"/>
      <c r="F296" s="24"/>
      <c r="G296" s="24"/>
      <c r="H296" s="24">
        <f t="shared" si="51"/>
        <v>0</v>
      </c>
      <c r="I296" s="24">
        <v>0.5</v>
      </c>
      <c r="J296" s="24">
        <v>0.05</v>
      </c>
      <c r="K296" s="24">
        <f t="shared" si="52"/>
        <v>0.55000000000000004</v>
      </c>
      <c r="L296" s="24">
        <v>2.4</v>
      </c>
      <c r="M296" s="24">
        <v>3.35</v>
      </c>
      <c r="N296" s="24">
        <v>10.5</v>
      </c>
      <c r="O296" s="24">
        <f t="shared" si="65"/>
        <v>16.25</v>
      </c>
      <c r="P296" s="24">
        <f t="shared" si="66"/>
        <v>16.8</v>
      </c>
      <c r="Q296" s="24"/>
      <c r="R296" s="24"/>
      <c r="S296" s="24">
        <f t="shared" si="67"/>
        <v>0</v>
      </c>
      <c r="T296" s="24">
        <f t="shared" si="68"/>
        <v>16.8</v>
      </c>
      <c r="U296" s="16"/>
      <c r="V296" s="16"/>
      <c r="W296" s="16"/>
    </row>
    <row r="297" spans="1:23" x14ac:dyDescent="0.2">
      <c r="A297" s="167"/>
      <c r="B297" s="35" t="s">
        <v>442</v>
      </c>
      <c r="C297" s="26" t="s">
        <v>256</v>
      </c>
      <c r="D297" s="162">
        <v>13</v>
      </c>
      <c r="E297" s="24"/>
      <c r="F297" s="24"/>
      <c r="G297" s="24"/>
      <c r="H297" s="24">
        <f t="shared" si="51"/>
        <v>0</v>
      </c>
      <c r="I297" s="24">
        <v>3.41</v>
      </c>
      <c r="J297" s="24">
        <v>0.05</v>
      </c>
      <c r="K297" s="24">
        <f t="shared" si="52"/>
        <v>3.46</v>
      </c>
      <c r="L297" s="24">
        <v>0.2</v>
      </c>
      <c r="M297" s="24">
        <v>3.11</v>
      </c>
      <c r="N297" s="24">
        <v>17.829999999999998</v>
      </c>
      <c r="O297" s="24">
        <f t="shared" si="65"/>
        <v>21.139999999999997</v>
      </c>
      <c r="P297" s="24">
        <f t="shared" si="66"/>
        <v>24.599999999999998</v>
      </c>
      <c r="Q297" s="24"/>
      <c r="R297" s="24"/>
      <c r="S297" s="24">
        <f t="shared" si="67"/>
        <v>0</v>
      </c>
      <c r="T297" s="24">
        <f t="shared" si="68"/>
        <v>24.599999999999998</v>
      </c>
      <c r="U297" s="16"/>
      <c r="V297" s="16"/>
      <c r="W297" s="16"/>
    </row>
    <row r="298" spans="1:23" x14ac:dyDescent="0.2">
      <c r="A298" s="167"/>
      <c r="B298" s="35"/>
      <c r="C298" s="26" t="s">
        <v>229</v>
      </c>
      <c r="D298" s="162">
        <v>4</v>
      </c>
      <c r="E298" s="24"/>
      <c r="F298" s="24"/>
      <c r="G298" s="24"/>
      <c r="H298" s="24">
        <f t="shared" si="51"/>
        <v>0</v>
      </c>
      <c r="I298" s="24"/>
      <c r="J298" s="24"/>
      <c r="K298" s="24">
        <f t="shared" si="52"/>
        <v>0</v>
      </c>
      <c r="L298" s="24"/>
      <c r="M298" s="24">
        <v>0.5</v>
      </c>
      <c r="N298" s="24">
        <v>1.04</v>
      </c>
      <c r="O298" s="24">
        <f t="shared" si="65"/>
        <v>1.54</v>
      </c>
      <c r="P298" s="24">
        <f t="shared" si="66"/>
        <v>1.54</v>
      </c>
      <c r="Q298" s="24"/>
      <c r="R298" s="24"/>
      <c r="S298" s="24">
        <f t="shared" si="67"/>
        <v>0</v>
      </c>
      <c r="T298" s="24">
        <f t="shared" si="68"/>
        <v>1.54</v>
      </c>
      <c r="U298" s="16"/>
      <c r="V298" s="16"/>
      <c r="W298" s="16"/>
    </row>
    <row r="299" spans="1:23" x14ac:dyDescent="0.2">
      <c r="A299" s="167"/>
      <c r="B299" s="35"/>
      <c r="C299" s="26" t="s">
        <v>246</v>
      </c>
      <c r="D299" s="162">
        <v>7</v>
      </c>
      <c r="E299" s="24"/>
      <c r="F299" s="24"/>
      <c r="G299" s="24"/>
      <c r="H299" s="24">
        <f t="shared" si="51"/>
        <v>0</v>
      </c>
      <c r="I299" s="24">
        <v>0.6</v>
      </c>
      <c r="J299" s="24">
        <v>0.02</v>
      </c>
      <c r="K299" s="24">
        <f t="shared" si="52"/>
        <v>0.62</v>
      </c>
      <c r="L299" s="24"/>
      <c r="M299" s="24">
        <v>2.33</v>
      </c>
      <c r="N299" s="24">
        <v>9.9499999999999993</v>
      </c>
      <c r="O299" s="24">
        <f t="shared" si="65"/>
        <v>12.28</v>
      </c>
      <c r="P299" s="24">
        <f t="shared" si="66"/>
        <v>12.899999999999999</v>
      </c>
      <c r="Q299" s="24"/>
      <c r="R299" s="24"/>
      <c r="S299" s="24">
        <f t="shared" si="67"/>
        <v>0</v>
      </c>
      <c r="T299" s="24">
        <f t="shared" si="68"/>
        <v>12.899999999999999</v>
      </c>
      <c r="U299" s="16"/>
      <c r="V299" s="16"/>
      <c r="W299" s="16"/>
    </row>
    <row r="300" spans="1:23" x14ac:dyDescent="0.2">
      <c r="A300" s="167"/>
      <c r="B300" s="85"/>
      <c r="C300" s="26" t="s">
        <v>230</v>
      </c>
      <c r="D300" s="162">
        <v>3</v>
      </c>
      <c r="E300" s="24"/>
      <c r="F300" s="24"/>
      <c r="G300" s="24"/>
      <c r="H300" s="24">
        <f t="shared" si="51"/>
        <v>0</v>
      </c>
      <c r="I300" s="24"/>
      <c r="J300" s="24"/>
      <c r="K300" s="24">
        <f t="shared" si="52"/>
        <v>0</v>
      </c>
      <c r="L300" s="24"/>
      <c r="M300" s="24">
        <v>1.2</v>
      </c>
      <c r="N300" s="24">
        <v>8.6</v>
      </c>
      <c r="O300" s="24">
        <f t="shared" si="65"/>
        <v>9.7999999999999989</v>
      </c>
      <c r="P300" s="24">
        <f t="shared" si="66"/>
        <v>9.7999999999999989</v>
      </c>
      <c r="Q300" s="24"/>
      <c r="R300" s="24"/>
      <c r="S300" s="24">
        <f t="shared" si="67"/>
        <v>0</v>
      </c>
      <c r="T300" s="24">
        <f t="shared" si="68"/>
        <v>9.7999999999999989</v>
      </c>
      <c r="U300" s="16"/>
      <c r="V300" s="16"/>
      <c r="W300" s="16"/>
    </row>
    <row r="301" spans="1:23" x14ac:dyDescent="0.2">
      <c r="A301" s="167"/>
      <c r="B301" s="35" t="s">
        <v>259</v>
      </c>
      <c r="C301" s="26" t="s">
        <v>259</v>
      </c>
      <c r="D301" s="162">
        <v>4</v>
      </c>
      <c r="E301" s="24"/>
      <c r="F301" s="24"/>
      <c r="G301" s="24"/>
      <c r="H301" s="24">
        <f t="shared" si="51"/>
        <v>0</v>
      </c>
      <c r="I301" s="24"/>
      <c r="J301" s="24"/>
      <c r="K301" s="24">
        <f t="shared" si="52"/>
        <v>0</v>
      </c>
      <c r="L301" s="24"/>
      <c r="M301" s="24">
        <v>4</v>
      </c>
      <c r="N301" s="24">
        <v>6.6</v>
      </c>
      <c r="O301" s="24">
        <f t="shared" si="65"/>
        <v>10.6</v>
      </c>
      <c r="P301" s="24">
        <f t="shared" si="66"/>
        <v>10.6</v>
      </c>
      <c r="Q301" s="24"/>
      <c r="R301" s="24"/>
      <c r="S301" s="24">
        <f t="shared" si="67"/>
        <v>0</v>
      </c>
      <c r="T301" s="24">
        <f t="shared" si="68"/>
        <v>10.6</v>
      </c>
      <c r="U301" s="16"/>
      <c r="V301" s="16"/>
      <c r="W301" s="16"/>
    </row>
    <row r="302" spans="1:23" x14ac:dyDescent="0.2">
      <c r="A302" s="167"/>
      <c r="B302" s="35"/>
      <c r="C302" s="26" t="s">
        <v>247</v>
      </c>
      <c r="D302" s="162">
        <v>2</v>
      </c>
      <c r="E302" s="24"/>
      <c r="F302" s="24"/>
      <c r="G302" s="24"/>
      <c r="H302" s="24">
        <f t="shared" si="51"/>
        <v>0</v>
      </c>
      <c r="I302" s="24">
        <v>1</v>
      </c>
      <c r="J302" s="24"/>
      <c r="K302" s="24">
        <f t="shared" si="52"/>
        <v>1</v>
      </c>
      <c r="L302" s="24">
        <v>0.2</v>
      </c>
      <c r="M302" s="24">
        <v>0.3</v>
      </c>
      <c r="N302" s="24">
        <v>0.51</v>
      </c>
      <c r="O302" s="24">
        <f t="shared" si="65"/>
        <v>1.01</v>
      </c>
      <c r="P302" s="24">
        <f t="shared" si="66"/>
        <v>2.0099999999999998</v>
      </c>
      <c r="Q302" s="24"/>
      <c r="R302" s="24"/>
      <c r="S302" s="24">
        <f t="shared" si="67"/>
        <v>0</v>
      </c>
      <c r="T302" s="24">
        <f t="shared" si="68"/>
        <v>2.0099999999999998</v>
      </c>
      <c r="U302" s="16"/>
      <c r="V302" s="16"/>
      <c r="W302" s="16"/>
    </row>
    <row r="303" spans="1:23" x14ac:dyDescent="0.2">
      <c r="A303" s="167"/>
      <c r="B303" s="35"/>
      <c r="C303" s="26" t="s">
        <v>235</v>
      </c>
      <c r="D303" s="162">
        <v>3</v>
      </c>
      <c r="E303" s="24"/>
      <c r="F303" s="24"/>
      <c r="G303" s="24"/>
      <c r="H303" s="24">
        <f t="shared" si="51"/>
        <v>0</v>
      </c>
      <c r="I303" s="24">
        <v>0.5</v>
      </c>
      <c r="J303" s="24"/>
      <c r="K303" s="24">
        <f t="shared" si="52"/>
        <v>0.5</v>
      </c>
      <c r="L303" s="24">
        <v>0.7</v>
      </c>
      <c r="M303" s="24">
        <v>2.2000000000000002</v>
      </c>
      <c r="N303" s="24">
        <v>3.3</v>
      </c>
      <c r="O303" s="24">
        <f t="shared" si="65"/>
        <v>6.2</v>
      </c>
      <c r="P303" s="24">
        <f t="shared" si="66"/>
        <v>6.7</v>
      </c>
      <c r="Q303" s="24"/>
      <c r="R303" s="24"/>
      <c r="S303" s="24">
        <f t="shared" si="67"/>
        <v>0</v>
      </c>
      <c r="T303" s="24">
        <f t="shared" si="68"/>
        <v>6.7</v>
      </c>
      <c r="U303" s="16"/>
      <c r="V303" s="16"/>
      <c r="W303" s="16"/>
    </row>
    <row r="304" spans="1:23" x14ac:dyDescent="0.2">
      <c r="A304" s="167"/>
      <c r="B304" s="35"/>
      <c r="C304" s="26" t="s">
        <v>237</v>
      </c>
      <c r="D304" s="162">
        <v>1</v>
      </c>
      <c r="E304" s="24"/>
      <c r="F304" s="24"/>
      <c r="G304" s="24"/>
      <c r="H304" s="24">
        <f t="shared" si="51"/>
        <v>0</v>
      </c>
      <c r="I304" s="24"/>
      <c r="J304" s="24"/>
      <c r="K304" s="24">
        <f t="shared" si="52"/>
        <v>0</v>
      </c>
      <c r="L304" s="24"/>
      <c r="M304" s="24">
        <v>0.05</v>
      </c>
      <c r="N304" s="24">
        <v>0.15</v>
      </c>
      <c r="O304" s="24">
        <f t="shared" si="65"/>
        <v>0.2</v>
      </c>
      <c r="P304" s="24">
        <f t="shared" si="66"/>
        <v>0.2</v>
      </c>
      <c r="Q304" s="24"/>
      <c r="R304" s="24"/>
      <c r="S304" s="24">
        <f t="shared" si="67"/>
        <v>0</v>
      </c>
      <c r="T304" s="24">
        <f t="shared" si="68"/>
        <v>0.2</v>
      </c>
      <c r="U304" s="16"/>
      <c r="V304" s="16"/>
      <c r="W304" s="16"/>
    </row>
    <row r="305" spans="1:23" x14ac:dyDescent="0.2">
      <c r="A305" s="167"/>
      <c r="B305" s="85"/>
      <c r="C305" s="26" t="s">
        <v>245</v>
      </c>
      <c r="D305" s="162">
        <v>1</v>
      </c>
      <c r="E305" s="24"/>
      <c r="F305" s="24"/>
      <c r="G305" s="24"/>
      <c r="H305" s="24">
        <f t="shared" si="51"/>
        <v>0</v>
      </c>
      <c r="I305" s="24"/>
      <c r="J305" s="24"/>
      <c r="K305" s="24">
        <f t="shared" si="52"/>
        <v>0</v>
      </c>
      <c r="L305" s="24"/>
      <c r="M305" s="24">
        <v>0.3</v>
      </c>
      <c r="N305" s="24">
        <v>0.5</v>
      </c>
      <c r="O305" s="24">
        <f t="shared" si="65"/>
        <v>0.8</v>
      </c>
      <c r="P305" s="24">
        <f t="shared" si="66"/>
        <v>0.8</v>
      </c>
      <c r="Q305" s="24"/>
      <c r="R305" s="24"/>
      <c r="S305" s="24">
        <f t="shared" si="67"/>
        <v>0</v>
      </c>
      <c r="T305" s="24">
        <f t="shared" si="68"/>
        <v>0.8</v>
      </c>
      <c r="U305" s="16"/>
      <c r="V305" s="16"/>
      <c r="W305" s="16"/>
    </row>
    <row r="306" spans="1:23" x14ac:dyDescent="0.2">
      <c r="A306" s="167"/>
      <c r="B306" s="35" t="s">
        <v>244</v>
      </c>
      <c r="C306" s="26" t="s">
        <v>244</v>
      </c>
      <c r="D306" s="162">
        <v>58</v>
      </c>
      <c r="E306" s="24"/>
      <c r="F306" s="24"/>
      <c r="G306" s="24"/>
      <c r="H306" s="24">
        <f t="shared" si="51"/>
        <v>0</v>
      </c>
      <c r="I306" s="24">
        <v>6.72</v>
      </c>
      <c r="J306" s="24"/>
      <c r="K306" s="24">
        <f t="shared" si="52"/>
        <v>6.72</v>
      </c>
      <c r="L306" s="24">
        <v>9.6</v>
      </c>
      <c r="M306" s="24">
        <v>32.83</v>
      </c>
      <c r="N306" s="24">
        <v>71.05</v>
      </c>
      <c r="O306" s="24">
        <f t="shared" si="65"/>
        <v>113.47999999999999</v>
      </c>
      <c r="P306" s="24">
        <f t="shared" si="66"/>
        <v>120.19999999999999</v>
      </c>
      <c r="Q306" s="24">
        <v>8.6</v>
      </c>
      <c r="R306" s="24">
        <v>3.09</v>
      </c>
      <c r="S306" s="24">
        <f t="shared" si="67"/>
        <v>11.69</v>
      </c>
      <c r="T306" s="24">
        <f t="shared" si="68"/>
        <v>131.88999999999999</v>
      </c>
      <c r="U306" s="16"/>
      <c r="V306" s="16"/>
      <c r="W306" s="16"/>
    </row>
    <row r="307" spans="1:23" x14ac:dyDescent="0.2">
      <c r="A307" s="167"/>
      <c r="B307" s="35"/>
      <c r="C307" s="26" t="s">
        <v>243</v>
      </c>
      <c r="D307" s="162">
        <v>0</v>
      </c>
      <c r="E307" s="24"/>
      <c r="F307" s="24"/>
      <c r="G307" s="24"/>
      <c r="H307" s="24">
        <f t="shared" si="51"/>
        <v>0</v>
      </c>
      <c r="I307" s="24"/>
      <c r="J307" s="24"/>
      <c r="K307" s="24">
        <f t="shared" si="52"/>
        <v>0</v>
      </c>
      <c r="L307" s="24"/>
      <c r="M307" s="24"/>
      <c r="N307" s="24"/>
      <c r="O307" s="24">
        <f t="shared" ref="O307:O337" si="69">+N307+M307+L307</f>
        <v>0</v>
      </c>
      <c r="P307" s="24">
        <f t="shared" ref="P307:P337" si="70">+O307+K307</f>
        <v>0</v>
      </c>
      <c r="Q307" s="24"/>
      <c r="R307" s="24"/>
      <c r="S307" s="24">
        <f t="shared" ref="S307:S338" si="71">+R307+Q307</f>
        <v>0</v>
      </c>
      <c r="T307" s="24">
        <f t="shared" ref="T307:T338" si="72">+S307+P307</f>
        <v>0</v>
      </c>
      <c r="U307" s="16"/>
      <c r="V307" s="16"/>
      <c r="W307" s="16"/>
    </row>
    <row r="308" spans="1:23" x14ac:dyDescent="0.2">
      <c r="A308" s="167"/>
      <c r="B308" s="35"/>
      <c r="C308" s="26" t="s">
        <v>258</v>
      </c>
      <c r="D308" s="162">
        <v>25</v>
      </c>
      <c r="E308" s="24"/>
      <c r="F308" s="24"/>
      <c r="G308" s="24"/>
      <c r="H308" s="24">
        <f t="shared" si="51"/>
        <v>0</v>
      </c>
      <c r="I308" s="24">
        <v>5.51</v>
      </c>
      <c r="J308" s="24"/>
      <c r="K308" s="24">
        <f t="shared" si="52"/>
        <v>5.51</v>
      </c>
      <c r="L308" s="24">
        <v>0.6</v>
      </c>
      <c r="M308" s="24">
        <v>15</v>
      </c>
      <c r="N308" s="24">
        <v>30.33</v>
      </c>
      <c r="O308" s="24">
        <f t="shared" si="69"/>
        <v>45.93</v>
      </c>
      <c r="P308" s="24">
        <f t="shared" si="70"/>
        <v>51.44</v>
      </c>
      <c r="Q308" s="24">
        <v>1</v>
      </c>
      <c r="R308" s="24"/>
      <c r="S308" s="24">
        <f t="shared" si="71"/>
        <v>1</v>
      </c>
      <c r="T308" s="24">
        <f t="shared" si="72"/>
        <v>52.44</v>
      </c>
      <c r="U308" s="16"/>
      <c r="V308" s="16"/>
      <c r="W308" s="16"/>
    </row>
    <row r="309" spans="1:23" x14ac:dyDescent="0.2">
      <c r="A309" s="167"/>
      <c r="B309" s="35"/>
      <c r="C309" s="26" t="s">
        <v>234</v>
      </c>
      <c r="D309" s="162">
        <v>8</v>
      </c>
      <c r="E309" s="24"/>
      <c r="F309" s="24"/>
      <c r="G309" s="24"/>
      <c r="H309" s="24">
        <f t="shared" si="51"/>
        <v>0</v>
      </c>
      <c r="I309" s="24">
        <v>0.1</v>
      </c>
      <c r="J309" s="24"/>
      <c r="K309" s="24">
        <f t="shared" si="52"/>
        <v>0.1</v>
      </c>
      <c r="L309" s="24">
        <v>0.1</v>
      </c>
      <c r="M309" s="24">
        <v>6.82</v>
      </c>
      <c r="N309" s="24">
        <v>8.1199999999999992</v>
      </c>
      <c r="O309" s="24">
        <f t="shared" si="69"/>
        <v>15.04</v>
      </c>
      <c r="P309" s="24">
        <f t="shared" si="70"/>
        <v>15.139999999999999</v>
      </c>
      <c r="Q309" s="24">
        <v>0.02</v>
      </c>
      <c r="R309" s="24"/>
      <c r="S309" s="24">
        <f t="shared" si="71"/>
        <v>0.02</v>
      </c>
      <c r="T309" s="24">
        <f t="shared" si="72"/>
        <v>15.159999999999998</v>
      </c>
      <c r="U309" s="16"/>
      <c r="V309" s="16"/>
      <c r="W309" s="16"/>
    </row>
    <row r="310" spans="1:23" x14ac:dyDescent="0.2">
      <c r="A310" s="167"/>
      <c r="B310" s="85"/>
      <c r="C310" s="26" t="s">
        <v>228</v>
      </c>
      <c r="D310" s="162">
        <v>15</v>
      </c>
      <c r="E310" s="24"/>
      <c r="F310" s="24"/>
      <c r="G310" s="24"/>
      <c r="H310" s="24">
        <f t="shared" si="51"/>
        <v>0</v>
      </c>
      <c r="I310" s="24"/>
      <c r="J310" s="24"/>
      <c r="K310" s="24">
        <f t="shared" si="52"/>
        <v>0</v>
      </c>
      <c r="L310" s="24">
        <v>13.55</v>
      </c>
      <c r="M310" s="24">
        <v>31.15</v>
      </c>
      <c r="N310" s="24">
        <v>45.5</v>
      </c>
      <c r="O310" s="24">
        <f t="shared" si="69"/>
        <v>90.2</v>
      </c>
      <c r="P310" s="24">
        <f t="shared" si="70"/>
        <v>90.2</v>
      </c>
      <c r="Q310" s="24">
        <v>2</v>
      </c>
      <c r="R310" s="24"/>
      <c r="S310" s="24">
        <f t="shared" si="71"/>
        <v>2</v>
      </c>
      <c r="T310" s="24">
        <f t="shared" si="72"/>
        <v>92.2</v>
      </c>
      <c r="U310" s="16"/>
      <c r="V310" s="16"/>
      <c r="W310" s="16"/>
    </row>
    <row r="311" spans="1:23" x14ac:dyDescent="0.2">
      <c r="A311" s="167"/>
      <c r="B311" s="35" t="s">
        <v>367</v>
      </c>
      <c r="C311" s="26" t="s">
        <v>367</v>
      </c>
      <c r="D311" s="162">
        <v>1</v>
      </c>
      <c r="E311" s="24"/>
      <c r="F311" s="24"/>
      <c r="G311" s="24"/>
      <c r="H311" s="24">
        <f t="shared" si="51"/>
        <v>0</v>
      </c>
      <c r="I311" s="24"/>
      <c r="J311" s="24"/>
      <c r="K311" s="24">
        <f t="shared" si="52"/>
        <v>0</v>
      </c>
      <c r="L311" s="24"/>
      <c r="M311" s="24">
        <v>0.03</v>
      </c>
      <c r="N311" s="24">
        <v>7.0000000000000007E-2</v>
      </c>
      <c r="O311" s="24">
        <f t="shared" si="69"/>
        <v>0.1</v>
      </c>
      <c r="P311" s="24">
        <f t="shared" si="70"/>
        <v>0.1</v>
      </c>
      <c r="Q311" s="24"/>
      <c r="R311" s="24"/>
      <c r="S311" s="24">
        <f t="shared" si="71"/>
        <v>0</v>
      </c>
      <c r="T311" s="24">
        <f t="shared" si="72"/>
        <v>0.1</v>
      </c>
      <c r="U311" s="16"/>
      <c r="V311" s="16"/>
      <c r="W311" s="16"/>
    </row>
    <row r="312" spans="1:23" x14ac:dyDescent="0.2">
      <c r="A312" s="167"/>
      <c r="B312" s="35"/>
      <c r="C312" s="26" t="s">
        <v>368</v>
      </c>
      <c r="D312" s="162">
        <v>0</v>
      </c>
      <c r="E312" s="24"/>
      <c r="F312" s="24"/>
      <c r="G312" s="24"/>
      <c r="H312" s="24">
        <f t="shared" si="51"/>
        <v>0</v>
      </c>
      <c r="I312" s="24"/>
      <c r="J312" s="24"/>
      <c r="K312" s="24">
        <f t="shared" si="52"/>
        <v>0</v>
      </c>
      <c r="L312" s="24"/>
      <c r="M312" s="24"/>
      <c r="N312" s="24"/>
      <c r="O312" s="24">
        <f t="shared" si="69"/>
        <v>0</v>
      </c>
      <c r="P312" s="24">
        <f t="shared" si="70"/>
        <v>0</v>
      </c>
      <c r="Q312" s="24"/>
      <c r="R312" s="24"/>
      <c r="S312" s="24">
        <f t="shared" si="71"/>
        <v>0</v>
      </c>
      <c r="T312" s="24">
        <f t="shared" si="72"/>
        <v>0</v>
      </c>
      <c r="U312" s="16"/>
      <c r="V312" s="16"/>
      <c r="W312" s="16"/>
    </row>
    <row r="313" spans="1:23" x14ac:dyDescent="0.2">
      <c r="A313" s="167"/>
      <c r="B313" s="35"/>
      <c r="C313" s="26" t="s">
        <v>254</v>
      </c>
      <c r="D313" s="162">
        <v>7</v>
      </c>
      <c r="E313" s="24">
        <v>0.01</v>
      </c>
      <c r="F313" s="24">
        <v>0.01</v>
      </c>
      <c r="G313" s="24"/>
      <c r="H313" s="24">
        <f t="shared" si="51"/>
        <v>0.02</v>
      </c>
      <c r="I313" s="24">
        <v>0.1</v>
      </c>
      <c r="J313" s="24"/>
      <c r="K313" s="24">
        <f t="shared" si="52"/>
        <v>0.12000000000000001</v>
      </c>
      <c r="L313" s="24"/>
      <c r="M313" s="24">
        <v>0.1</v>
      </c>
      <c r="N313" s="24">
        <v>0.71</v>
      </c>
      <c r="O313" s="24">
        <f t="shared" si="69"/>
        <v>0.80999999999999994</v>
      </c>
      <c r="P313" s="24">
        <f t="shared" si="70"/>
        <v>0.92999999999999994</v>
      </c>
      <c r="Q313" s="24"/>
      <c r="R313" s="24"/>
      <c r="S313" s="24">
        <f t="shared" si="71"/>
        <v>0</v>
      </c>
      <c r="T313" s="24">
        <f t="shared" si="72"/>
        <v>0.92999999999999994</v>
      </c>
      <c r="U313" s="16"/>
      <c r="V313" s="16"/>
      <c r="W313" s="16"/>
    </row>
    <row r="314" spans="1:23" x14ac:dyDescent="0.2">
      <c r="A314" s="167"/>
      <c r="B314" s="35"/>
      <c r="C314" s="26" t="s">
        <v>452</v>
      </c>
      <c r="D314" s="162">
        <v>0</v>
      </c>
      <c r="E314" s="24"/>
      <c r="F314" s="24"/>
      <c r="G314" s="24"/>
      <c r="H314" s="24">
        <f t="shared" si="51"/>
        <v>0</v>
      </c>
      <c r="I314" s="24"/>
      <c r="J314" s="24"/>
      <c r="K314" s="24">
        <f t="shared" si="52"/>
        <v>0</v>
      </c>
      <c r="L314" s="24"/>
      <c r="M314" s="24"/>
      <c r="N314" s="24"/>
      <c r="O314" s="24">
        <f t="shared" si="69"/>
        <v>0</v>
      </c>
      <c r="P314" s="24">
        <f t="shared" si="70"/>
        <v>0</v>
      </c>
      <c r="Q314" s="24"/>
      <c r="R314" s="24"/>
      <c r="S314" s="24">
        <f t="shared" si="71"/>
        <v>0</v>
      </c>
      <c r="T314" s="24">
        <f t="shared" si="72"/>
        <v>0</v>
      </c>
      <c r="U314" s="16"/>
      <c r="V314" s="16"/>
      <c r="W314" s="16"/>
    </row>
    <row r="315" spans="1:23" x14ac:dyDescent="0.2">
      <c r="A315" s="167"/>
      <c r="B315" s="35"/>
      <c r="C315" s="26" t="s">
        <v>361</v>
      </c>
      <c r="D315" s="162">
        <v>0</v>
      </c>
      <c r="E315" s="24"/>
      <c r="F315" s="24"/>
      <c r="G315" s="24"/>
      <c r="H315" s="24">
        <f t="shared" si="51"/>
        <v>0</v>
      </c>
      <c r="I315" s="24"/>
      <c r="J315" s="24"/>
      <c r="K315" s="24">
        <f t="shared" si="52"/>
        <v>0</v>
      </c>
      <c r="L315" s="24"/>
      <c r="M315" s="24"/>
      <c r="N315" s="24"/>
      <c r="O315" s="24">
        <f t="shared" si="69"/>
        <v>0</v>
      </c>
      <c r="P315" s="24">
        <f t="shared" si="70"/>
        <v>0</v>
      </c>
      <c r="Q315" s="24"/>
      <c r="R315" s="24"/>
      <c r="S315" s="24">
        <f t="shared" si="71"/>
        <v>0</v>
      </c>
      <c r="T315" s="24">
        <f t="shared" si="72"/>
        <v>0</v>
      </c>
      <c r="U315" s="16"/>
      <c r="V315" s="16"/>
      <c r="W315" s="16"/>
    </row>
    <row r="316" spans="1:23" x14ac:dyDescent="0.2">
      <c r="A316" s="167"/>
      <c r="B316" s="35"/>
      <c r="C316" s="26" t="s">
        <v>236</v>
      </c>
      <c r="D316" s="162">
        <v>22</v>
      </c>
      <c r="E316" s="24"/>
      <c r="F316" s="24"/>
      <c r="G316" s="24"/>
      <c r="H316" s="24">
        <f t="shared" si="51"/>
        <v>0</v>
      </c>
      <c r="I316" s="24">
        <v>0.25</v>
      </c>
      <c r="J316" s="24">
        <v>0.1</v>
      </c>
      <c r="K316" s="24">
        <f t="shared" si="52"/>
        <v>0.35</v>
      </c>
      <c r="L316" s="24">
        <v>0.01</v>
      </c>
      <c r="M316" s="24">
        <v>1.37</v>
      </c>
      <c r="N316" s="24">
        <v>6.46</v>
      </c>
      <c r="O316" s="24">
        <f t="shared" si="69"/>
        <v>7.84</v>
      </c>
      <c r="P316" s="24">
        <f t="shared" si="70"/>
        <v>8.19</v>
      </c>
      <c r="Q316" s="24"/>
      <c r="R316" s="24">
        <v>0.01</v>
      </c>
      <c r="S316" s="24">
        <f t="shared" si="71"/>
        <v>0.01</v>
      </c>
      <c r="T316" s="24">
        <f t="shared" si="72"/>
        <v>8.1999999999999993</v>
      </c>
      <c r="U316" s="16"/>
      <c r="V316" s="16"/>
      <c r="W316" s="16"/>
    </row>
    <row r="317" spans="1:23" x14ac:dyDescent="0.2">
      <c r="A317" s="167"/>
      <c r="B317" s="35"/>
      <c r="C317" s="26" t="s">
        <v>253</v>
      </c>
      <c r="D317" s="162">
        <v>3</v>
      </c>
      <c r="E317" s="24"/>
      <c r="F317" s="24"/>
      <c r="G317" s="24"/>
      <c r="H317" s="24">
        <f t="shared" si="51"/>
        <v>0</v>
      </c>
      <c r="I317" s="24"/>
      <c r="J317" s="24"/>
      <c r="K317" s="24">
        <f t="shared" si="52"/>
        <v>0</v>
      </c>
      <c r="L317" s="24"/>
      <c r="M317" s="24">
        <v>0.3</v>
      </c>
      <c r="N317" s="24">
        <v>1.2</v>
      </c>
      <c r="O317" s="24">
        <f t="shared" si="69"/>
        <v>1.5</v>
      </c>
      <c r="P317" s="24">
        <f t="shared" si="70"/>
        <v>1.5</v>
      </c>
      <c r="Q317" s="24"/>
      <c r="R317" s="24"/>
      <c r="S317" s="24">
        <f t="shared" si="71"/>
        <v>0</v>
      </c>
      <c r="T317" s="24">
        <f t="shared" si="72"/>
        <v>1.5</v>
      </c>
      <c r="U317" s="16"/>
      <c r="V317" s="16"/>
      <c r="W317" s="16"/>
    </row>
    <row r="318" spans="1:23" x14ac:dyDescent="0.2">
      <c r="A318" s="167"/>
      <c r="B318" s="35"/>
      <c r="C318" s="26" t="s">
        <v>255</v>
      </c>
      <c r="D318" s="162">
        <v>5</v>
      </c>
      <c r="E318" s="24"/>
      <c r="F318" s="24"/>
      <c r="G318" s="24"/>
      <c r="H318" s="24">
        <f t="shared" si="51"/>
        <v>0</v>
      </c>
      <c r="I318" s="24"/>
      <c r="J318" s="24"/>
      <c r="K318" s="24">
        <f t="shared" si="52"/>
        <v>0</v>
      </c>
      <c r="L318" s="24">
        <v>0.2</v>
      </c>
      <c r="M318" s="24">
        <v>0.5</v>
      </c>
      <c r="N318" s="24">
        <v>2.2200000000000002</v>
      </c>
      <c r="O318" s="24">
        <f t="shared" si="69"/>
        <v>2.9200000000000004</v>
      </c>
      <c r="P318" s="24">
        <f t="shared" si="70"/>
        <v>2.9200000000000004</v>
      </c>
      <c r="Q318" s="24"/>
      <c r="R318" s="24"/>
      <c r="S318" s="24">
        <f t="shared" si="71"/>
        <v>0</v>
      </c>
      <c r="T318" s="24">
        <f t="shared" si="72"/>
        <v>2.9200000000000004</v>
      </c>
      <c r="U318" s="16"/>
      <c r="V318" s="16"/>
      <c r="W318" s="16"/>
    </row>
    <row r="319" spans="1:23" x14ac:dyDescent="0.2">
      <c r="A319" s="167"/>
      <c r="B319" s="35"/>
      <c r="C319" s="26" t="s">
        <v>376</v>
      </c>
      <c r="D319" s="162">
        <v>0</v>
      </c>
      <c r="E319" s="24"/>
      <c r="F319" s="24"/>
      <c r="G319" s="24"/>
      <c r="H319" s="24">
        <f t="shared" si="51"/>
        <v>0</v>
      </c>
      <c r="I319" s="24"/>
      <c r="J319" s="24"/>
      <c r="K319" s="24">
        <f t="shared" si="52"/>
        <v>0</v>
      </c>
      <c r="L319" s="24"/>
      <c r="M319" s="24"/>
      <c r="N319" s="24"/>
      <c r="O319" s="24">
        <f t="shared" si="69"/>
        <v>0</v>
      </c>
      <c r="P319" s="24">
        <f t="shared" si="70"/>
        <v>0</v>
      </c>
      <c r="Q319" s="24"/>
      <c r="R319" s="24"/>
      <c r="S319" s="24">
        <f t="shared" si="71"/>
        <v>0</v>
      </c>
      <c r="T319" s="24">
        <f t="shared" si="72"/>
        <v>0</v>
      </c>
      <c r="U319" s="16"/>
      <c r="V319" s="16"/>
      <c r="W319" s="16"/>
    </row>
    <row r="320" spans="1:23" x14ac:dyDescent="0.2">
      <c r="A320" s="167"/>
      <c r="B320" s="35"/>
      <c r="C320" s="26" t="s">
        <v>251</v>
      </c>
      <c r="D320" s="162">
        <v>12</v>
      </c>
      <c r="E320" s="24"/>
      <c r="F320" s="24"/>
      <c r="G320" s="24"/>
      <c r="H320" s="24">
        <f t="shared" si="51"/>
        <v>0</v>
      </c>
      <c r="I320" s="24">
        <v>3.7</v>
      </c>
      <c r="J320" s="24">
        <v>0.5</v>
      </c>
      <c r="K320" s="24">
        <f t="shared" si="52"/>
        <v>4.2</v>
      </c>
      <c r="L320" s="24">
        <v>0.5</v>
      </c>
      <c r="M320" s="24">
        <v>4.7</v>
      </c>
      <c r="N320" s="24">
        <v>16.7</v>
      </c>
      <c r="O320" s="24">
        <f t="shared" si="69"/>
        <v>21.9</v>
      </c>
      <c r="P320" s="24">
        <f t="shared" si="70"/>
        <v>26.099999999999998</v>
      </c>
      <c r="Q320" s="24"/>
      <c r="R320" s="24"/>
      <c r="S320" s="24">
        <f t="shared" si="71"/>
        <v>0</v>
      </c>
      <c r="T320" s="24">
        <f t="shared" si="72"/>
        <v>26.099999999999998</v>
      </c>
      <c r="U320" s="16"/>
      <c r="V320" s="16"/>
      <c r="W320" s="16"/>
    </row>
    <row r="321" spans="1:23" x14ac:dyDescent="0.2">
      <c r="A321" s="167"/>
      <c r="B321" s="35"/>
      <c r="C321" s="26" t="s">
        <v>232</v>
      </c>
      <c r="D321" s="162">
        <v>0</v>
      </c>
      <c r="E321" s="24"/>
      <c r="F321" s="24"/>
      <c r="G321" s="24"/>
      <c r="H321" s="24">
        <f t="shared" si="51"/>
        <v>0</v>
      </c>
      <c r="I321" s="24"/>
      <c r="J321" s="24"/>
      <c r="K321" s="24">
        <f t="shared" si="52"/>
        <v>0</v>
      </c>
      <c r="L321" s="24"/>
      <c r="M321" s="24"/>
      <c r="N321" s="24"/>
      <c r="O321" s="24">
        <f t="shared" si="69"/>
        <v>0</v>
      </c>
      <c r="P321" s="24">
        <f t="shared" si="70"/>
        <v>0</v>
      </c>
      <c r="Q321" s="24"/>
      <c r="R321" s="24"/>
      <c r="S321" s="24">
        <f t="shared" si="71"/>
        <v>0</v>
      </c>
      <c r="T321" s="24">
        <f t="shared" si="72"/>
        <v>0</v>
      </c>
      <c r="U321" s="16"/>
      <c r="V321" s="16"/>
      <c r="W321" s="16"/>
    </row>
    <row r="322" spans="1:23" x14ac:dyDescent="0.2">
      <c r="A322" s="167"/>
      <c r="B322" s="35"/>
      <c r="C322" s="26" t="s">
        <v>344</v>
      </c>
      <c r="D322" s="162">
        <v>0</v>
      </c>
      <c r="E322" s="24"/>
      <c r="F322" s="24"/>
      <c r="G322" s="24"/>
      <c r="H322" s="24">
        <f t="shared" si="51"/>
        <v>0</v>
      </c>
      <c r="I322" s="24"/>
      <c r="J322" s="24"/>
      <c r="K322" s="24">
        <f t="shared" si="52"/>
        <v>0</v>
      </c>
      <c r="L322" s="24"/>
      <c r="M322" s="24"/>
      <c r="N322" s="24"/>
      <c r="O322" s="24">
        <f t="shared" si="69"/>
        <v>0</v>
      </c>
      <c r="P322" s="24">
        <f t="shared" si="70"/>
        <v>0</v>
      </c>
      <c r="Q322" s="24"/>
      <c r="R322" s="24"/>
      <c r="S322" s="24">
        <f t="shared" si="71"/>
        <v>0</v>
      </c>
      <c r="T322" s="24">
        <f t="shared" si="72"/>
        <v>0</v>
      </c>
      <c r="U322" s="16"/>
      <c r="V322" s="16"/>
      <c r="W322" s="16"/>
    </row>
    <row r="323" spans="1:23" x14ac:dyDescent="0.2">
      <c r="A323" s="167"/>
      <c r="B323" s="35"/>
      <c r="C323" s="26" t="s">
        <v>242</v>
      </c>
      <c r="D323" s="162">
        <v>1</v>
      </c>
      <c r="E323" s="24"/>
      <c r="F323" s="24"/>
      <c r="G323" s="24"/>
      <c r="H323" s="24">
        <f t="shared" si="51"/>
        <v>0</v>
      </c>
      <c r="I323" s="24"/>
      <c r="J323" s="24">
        <v>0.5</v>
      </c>
      <c r="K323" s="24">
        <f t="shared" si="52"/>
        <v>0.5</v>
      </c>
      <c r="L323" s="24"/>
      <c r="M323" s="24">
        <v>1</v>
      </c>
      <c r="N323" s="24">
        <v>2</v>
      </c>
      <c r="O323" s="24">
        <f t="shared" si="69"/>
        <v>3</v>
      </c>
      <c r="P323" s="24">
        <f t="shared" si="70"/>
        <v>3.5</v>
      </c>
      <c r="Q323" s="24"/>
      <c r="R323" s="24"/>
      <c r="S323" s="24">
        <f t="shared" si="71"/>
        <v>0</v>
      </c>
      <c r="T323" s="24">
        <f t="shared" si="72"/>
        <v>3.5</v>
      </c>
      <c r="U323" s="16"/>
      <c r="V323" s="16"/>
      <c r="W323" s="16"/>
    </row>
    <row r="324" spans="1:23" x14ac:dyDescent="0.2">
      <c r="A324" s="167"/>
      <c r="B324" s="35"/>
      <c r="C324" s="26" t="s">
        <v>370</v>
      </c>
      <c r="D324" s="162">
        <v>0</v>
      </c>
      <c r="E324" s="24"/>
      <c r="F324" s="24"/>
      <c r="G324" s="24"/>
      <c r="H324" s="24">
        <f t="shared" si="51"/>
        <v>0</v>
      </c>
      <c r="I324" s="24"/>
      <c r="J324" s="24"/>
      <c r="K324" s="24">
        <f t="shared" si="52"/>
        <v>0</v>
      </c>
      <c r="L324" s="24"/>
      <c r="M324" s="24"/>
      <c r="N324" s="24"/>
      <c r="O324" s="24">
        <f t="shared" si="69"/>
        <v>0</v>
      </c>
      <c r="P324" s="24">
        <f t="shared" si="70"/>
        <v>0</v>
      </c>
      <c r="Q324" s="24"/>
      <c r="R324" s="24"/>
      <c r="S324" s="24">
        <f t="shared" si="71"/>
        <v>0</v>
      </c>
      <c r="T324" s="24">
        <f t="shared" si="72"/>
        <v>0</v>
      </c>
      <c r="U324" s="16"/>
      <c r="V324" s="16"/>
      <c r="W324" s="16"/>
    </row>
    <row r="325" spans="1:23" x14ac:dyDescent="0.2">
      <c r="A325" s="167"/>
      <c r="B325" s="35"/>
      <c r="C325" s="26" t="s">
        <v>231</v>
      </c>
      <c r="D325" s="162">
        <v>0</v>
      </c>
      <c r="E325" s="24"/>
      <c r="F325" s="24"/>
      <c r="G325" s="24"/>
      <c r="H325" s="24">
        <f t="shared" si="51"/>
        <v>0</v>
      </c>
      <c r="I325" s="24"/>
      <c r="J325" s="24"/>
      <c r="K325" s="24">
        <f t="shared" si="52"/>
        <v>0</v>
      </c>
      <c r="L325" s="24"/>
      <c r="M325" s="24"/>
      <c r="N325" s="24"/>
      <c r="O325" s="24">
        <f t="shared" si="69"/>
        <v>0</v>
      </c>
      <c r="P325" s="24">
        <f t="shared" si="70"/>
        <v>0</v>
      </c>
      <c r="Q325" s="24"/>
      <c r="R325" s="24"/>
      <c r="S325" s="24">
        <f t="shared" si="71"/>
        <v>0</v>
      </c>
      <c r="T325" s="24">
        <f t="shared" si="72"/>
        <v>0</v>
      </c>
      <c r="U325" s="16"/>
      <c r="V325" s="16"/>
      <c r="W325" s="16"/>
    </row>
    <row r="326" spans="1:23" x14ac:dyDescent="0.2">
      <c r="A326" s="167"/>
      <c r="B326" s="35"/>
      <c r="C326" s="26" t="s">
        <v>346</v>
      </c>
      <c r="D326" s="162">
        <v>0</v>
      </c>
      <c r="E326" s="24"/>
      <c r="F326" s="24"/>
      <c r="G326" s="24"/>
      <c r="H326" s="24">
        <f t="shared" si="51"/>
        <v>0</v>
      </c>
      <c r="I326" s="24"/>
      <c r="J326" s="24"/>
      <c r="K326" s="24">
        <f t="shared" si="52"/>
        <v>0</v>
      </c>
      <c r="L326" s="24"/>
      <c r="M326" s="24"/>
      <c r="N326" s="24"/>
      <c r="O326" s="24">
        <f t="shared" si="69"/>
        <v>0</v>
      </c>
      <c r="P326" s="24">
        <f t="shared" si="70"/>
        <v>0</v>
      </c>
      <c r="Q326" s="24"/>
      <c r="R326" s="24"/>
      <c r="S326" s="24">
        <f t="shared" si="71"/>
        <v>0</v>
      </c>
      <c r="T326" s="24">
        <f t="shared" si="72"/>
        <v>0</v>
      </c>
      <c r="U326" s="16"/>
      <c r="V326" s="16"/>
      <c r="W326" s="16"/>
    </row>
    <row r="327" spans="1:23" x14ac:dyDescent="0.2">
      <c r="A327" s="167"/>
      <c r="B327" s="35"/>
      <c r="C327" s="26" t="s">
        <v>347</v>
      </c>
      <c r="D327" s="162">
        <v>0</v>
      </c>
      <c r="E327" s="24"/>
      <c r="F327" s="24"/>
      <c r="G327" s="24"/>
      <c r="H327" s="24">
        <f t="shared" si="51"/>
        <v>0</v>
      </c>
      <c r="I327" s="24"/>
      <c r="J327" s="24"/>
      <c r="K327" s="24">
        <f t="shared" si="52"/>
        <v>0</v>
      </c>
      <c r="L327" s="24"/>
      <c r="M327" s="24"/>
      <c r="N327" s="24"/>
      <c r="O327" s="24">
        <f t="shared" si="69"/>
        <v>0</v>
      </c>
      <c r="P327" s="24">
        <f t="shared" si="70"/>
        <v>0</v>
      </c>
      <c r="Q327" s="24"/>
      <c r="R327" s="24"/>
      <c r="S327" s="24">
        <f t="shared" si="71"/>
        <v>0</v>
      </c>
      <c r="T327" s="24">
        <f t="shared" si="72"/>
        <v>0</v>
      </c>
      <c r="U327" s="16"/>
      <c r="V327" s="16"/>
      <c r="W327" s="16"/>
    </row>
    <row r="328" spans="1:23" x14ac:dyDescent="0.2">
      <c r="A328" s="167"/>
      <c r="B328" s="35"/>
      <c r="C328" s="26" t="s">
        <v>289</v>
      </c>
      <c r="D328" s="162">
        <v>0</v>
      </c>
      <c r="E328" s="24"/>
      <c r="F328" s="24"/>
      <c r="G328" s="24"/>
      <c r="H328" s="24">
        <f t="shared" si="51"/>
        <v>0</v>
      </c>
      <c r="I328" s="24"/>
      <c r="J328" s="24"/>
      <c r="K328" s="24">
        <f t="shared" si="52"/>
        <v>0</v>
      </c>
      <c r="L328" s="24"/>
      <c r="M328" s="24"/>
      <c r="N328" s="24"/>
      <c r="O328" s="24">
        <f t="shared" si="69"/>
        <v>0</v>
      </c>
      <c r="P328" s="24">
        <f t="shared" si="70"/>
        <v>0</v>
      </c>
      <c r="Q328" s="24"/>
      <c r="R328" s="24"/>
      <c r="S328" s="24">
        <f t="shared" si="71"/>
        <v>0</v>
      </c>
      <c r="T328" s="24">
        <f t="shared" si="72"/>
        <v>0</v>
      </c>
      <c r="U328" s="16"/>
      <c r="V328" s="16"/>
      <c r="W328" s="16"/>
    </row>
    <row r="329" spans="1:23" x14ac:dyDescent="0.2">
      <c r="A329" s="167"/>
      <c r="B329" s="35"/>
      <c r="C329" s="26" t="s">
        <v>238</v>
      </c>
      <c r="D329" s="162">
        <v>5</v>
      </c>
      <c r="E329" s="24"/>
      <c r="F329" s="24"/>
      <c r="G329" s="24"/>
      <c r="H329" s="24">
        <f t="shared" si="51"/>
        <v>0</v>
      </c>
      <c r="I329" s="24">
        <v>0.5</v>
      </c>
      <c r="J329" s="24">
        <v>0.1</v>
      </c>
      <c r="K329" s="24">
        <f t="shared" si="52"/>
        <v>0.6</v>
      </c>
      <c r="L329" s="24"/>
      <c r="M329" s="24">
        <v>1.85</v>
      </c>
      <c r="N329" s="24">
        <v>5.35</v>
      </c>
      <c r="O329" s="24">
        <f t="shared" si="69"/>
        <v>7.1999999999999993</v>
      </c>
      <c r="P329" s="24">
        <f t="shared" si="70"/>
        <v>7.7999999999999989</v>
      </c>
      <c r="Q329" s="24"/>
      <c r="R329" s="24"/>
      <c r="S329" s="24">
        <f t="shared" si="71"/>
        <v>0</v>
      </c>
      <c r="T329" s="24">
        <f t="shared" si="72"/>
        <v>7.7999999999999989</v>
      </c>
      <c r="U329" s="16"/>
      <c r="V329" s="16"/>
      <c r="W329" s="16"/>
    </row>
    <row r="330" spans="1:23" x14ac:dyDescent="0.2">
      <c r="A330" s="167"/>
      <c r="B330" s="35"/>
      <c r="C330" s="26" t="s">
        <v>390</v>
      </c>
      <c r="D330" s="162">
        <v>0</v>
      </c>
      <c r="E330" s="24"/>
      <c r="F330" s="24"/>
      <c r="G330" s="24"/>
      <c r="H330" s="24">
        <f t="shared" si="51"/>
        <v>0</v>
      </c>
      <c r="I330" s="24"/>
      <c r="J330" s="24"/>
      <c r="K330" s="24">
        <f t="shared" si="52"/>
        <v>0</v>
      </c>
      <c r="L330" s="24"/>
      <c r="M330" s="24"/>
      <c r="N330" s="24"/>
      <c r="O330" s="24">
        <f t="shared" si="69"/>
        <v>0</v>
      </c>
      <c r="P330" s="24">
        <f t="shared" si="70"/>
        <v>0</v>
      </c>
      <c r="Q330" s="24"/>
      <c r="R330" s="24"/>
      <c r="S330" s="24">
        <f t="shared" si="71"/>
        <v>0</v>
      </c>
      <c r="T330" s="24">
        <f t="shared" si="72"/>
        <v>0</v>
      </c>
      <c r="U330" s="16"/>
      <c r="V330" s="16"/>
      <c r="W330" s="16"/>
    </row>
    <row r="331" spans="1:23" x14ac:dyDescent="0.2">
      <c r="A331" s="167"/>
      <c r="B331" s="35"/>
      <c r="C331" s="26" t="s">
        <v>352</v>
      </c>
      <c r="D331" s="162">
        <v>0</v>
      </c>
      <c r="E331" s="24"/>
      <c r="F331" s="24"/>
      <c r="G331" s="24"/>
      <c r="H331" s="24">
        <f t="shared" si="51"/>
        <v>0</v>
      </c>
      <c r="I331" s="24"/>
      <c r="J331" s="24"/>
      <c r="K331" s="24">
        <f t="shared" si="52"/>
        <v>0</v>
      </c>
      <c r="L331" s="24"/>
      <c r="M331" s="24"/>
      <c r="N331" s="24"/>
      <c r="O331" s="24">
        <f t="shared" si="69"/>
        <v>0</v>
      </c>
      <c r="P331" s="24">
        <f t="shared" si="70"/>
        <v>0</v>
      </c>
      <c r="Q331" s="24"/>
      <c r="R331" s="24"/>
      <c r="S331" s="24">
        <f t="shared" si="71"/>
        <v>0</v>
      </c>
      <c r="T331" s="24">
        <f t="shared" si="72"/>
        <v>0</v>
      </c>
      <c r="U331" s="16"/>
      <c r="V331" s="16"/>
      <c r="W331" s="16"/>
    </row>
    <row r="332" spans="1:23" x14ac:dyDescent="0.2">
      <c r="A332" s="167"/>
      <c r="B332" s="35"/>
      <c r="C332" s="26" t="s">
        <v>248</v>
      </c>
      <c r="D332" s="162">
        <v>8</v>
      </c>
      <c r="E332" s="24"/>
      <c r="F332" s="24"/>
      <c r="G332" s="24"/>
      <c r="H332" s="24">
        <f t="shared" si="51"/>
        <v>0</v>
      </c>
      <c r="I332" s="24">
        <v>0.81</v>
      </c>
      <c r="J332" s="24"/>
      <c r="K332" s="24">
        <f t="shared" si="52"/>
        <v>0.81</v>
      </c>
      <c r="L332" s="24"/>
      <c r="M332" s="24">
        <v>0.81</v>
      </c>
      <c r="N332" s="24">
        <v>1.73</v>
      </c>
      <c r="O332" s="24">
        <f t="shared" si="69"/>
        <v>2.54</v>
      </c>
      <c r="P332" s="24">
        <f t="shared" si="70"/>
        <v>3.35</v>
      </c>
      <c r="Q332" s="24"/>
      <c r="R332" s="24"/>
      <c r="S332" s="24">
        <f t="shared" si="71"/>
        <v>0</v>
      </c>
      <c r="T332" s="24">
        <f t="shared" si="72"/>
        <v>3.35</v>
      </c>
      <c r="U332" s="16"/>
      <c r="V332" s="16"/>
      <c r="W332" s="16"/>
    </row>
    <row r="333" spans="1:23" x14ac:dyDescent="0.2">
      <c r="A333" s="167"/>
      <c r="B333" s="35"/>
      <c r="C333" s="26" t="s">
        <v>290</v>
      </c>
      <c r="D333" s="162">
        <v>2</v>
      </c>
      <c r="E333" s="24"/>
      <c r="F333" s="24"/>
      <c r="G333" s="24"/>
      <c r="H333" s="24">
        <f t="shared" si="51"/>
        <v>0</v>
      </c>
      <c r="I333" s="24"/>
      <c r="J333" s="24"/>
      <c r="K333" s="24">
        <f t="shared" si="52"/>
        <v>0</v>
      </c>
      <c r="L333" s="24"/>
      <c r="M333" s="24">
        <v>0.53</v>
      </c>
      <c r="N333" s="24">
        <v>1.57</v>
      </c>
      <c r="O333" s="24">
        <f t="shared" si="69"/>
        <v>2.1</v>
      </c>
      <c r="P333" s="24">
        <f t="shared" si="70"/>
        <v>2.1</v>
      </c>
      <c r="Q333" s="24"/>
      <c r="R333" s="24"/>
      <c r="S333" s="24">
        <f t="shared" si="71"/>
        <v>0</v>
      </c>
      <c r="T333" s="24">
        <f t="shared" si="72"/>
        <v>2.1</v>
      </c>
      <c r="U333" s="16"/>
      <c r="V333" s="16"/>
      <c r="W333" s="16"/>
    </row>
    <row r="334" spans="1:23" x14ac:dyDescent="0.2">
      <c r="A334" s="167"/>
      <c r="B334" s="35"/>
      <c r="C334" s="26" t="s">
        <v>250</v>
      </c>
      <c r="D334" s="162">
        <v>1</v>
      </c>
      <c r="E334" s="24"/>
      <c r="F334" s="24"/>
      <c r="G334" s="24"/>
      <c r="H334" s="24">
        <f t="shared" si="51"/>
        <v>0</v>
      </c>
      <c r="I334" s="24"/>
      <c r="J334" s="24"/>
      <c r="K334" s="24">
        <f t="shared" si="52"/>
        <v>0</v>
      </c>
      <c r="L334" s="24"/>
      <c r="M334" s="24"/>
      <c r="N334" s="24">
        <v>0.1</v>
      </c>
      <c r="O334" s="24">
        <f t="shared" si="69"/>
        <v>0.1</v>
      </c>
      <c r="P334" s="24">
        <f t="shared" si="70"/>
        <v>0.1</v>
      </c>
      <c r="Q334" s="24"/>
      <c r="R334" s="24"/>
      <c r="S334" s="24">
        <f t="shared" si="71"/>
        <v>0</v>
      </c>
      <c r="T334" s="24">
        <f t="shared" si="72"/>
        <v>0.1</v>
      </c>
      <c r="U334" s="16"/>
      <c r="V334" s="16"/>
      <c r="W334" s="16"/>
    </row>
    <row r="335" spans="1:23" x14ac:dyDescent="0.2">
      <c r="A335" s="167"/>
      <c r="B335" s="35"/>
      <c r="C335" s="26" t="s">
        <v>391</v>
      </c>
      <c r="D335" s="162">
        <v>0</v>
      </c>
      <c r="E335" s="24"/>
      <c r="F335" s="24"/>
      <c r="G335" s="24"/>
      <c r="H335" s="24">
        <f t="shared" si="51"/>
        <v>0</v>
      </c>
      <c r="I335" s="24"/>
      <c r="J335" s="24"/>
      <c r="K335" s="24">
        <f t="shared" si="52"/>
        <v>0</v>
      </c>
      <c r="L335" s="24"/>
      <c r="M335" s="24"/>
      <c r="N335" s="24"/>
      <c r="O335" s="24">
        <f t="shared" si="69"/>
        <v>0</v>
      </c>
      <c r="P335" s="24">
        <f t="shared" si="70"/>
        <v>0</v>
      </c>
      <c r="Q335" s="24"/>
      <c r="R335" s="24"/>
      <c r="S335" s="24">
        <f t="shared" si="71"/>
        <v>0</v>
      </c>
      <c r="T335" s="24">
        <f t="shared" si="72"/>
        <v>0</v>
      </c>
      <c r="U335" s="16"/>
      <c r="V335" s="16"/>
      <c r="W335" s="16"/>
    </row>
    <row r="336" spans="1:23" x14ac:dyDescent="0.2">
      <c r="A336" s="167"/>
      <c r="B336" s="35"/>
      <c r="C336" s="26" t="s">
        <v>240</v>
      </c>
      <c r="D336" s="162">
        <v>2</v>
      </c>
      <c r="E336" s="24"/>
      <c r="F336" s="24"/>
      <c r="G336" s="24"/>
      <c r="H336" s="24">
        <f t="shared" si="51"/>
        <v>0</v>
      </c>
      <c r="I336" s="24"/>
      <c r="J336" s="24"/>
      <c r="K336" s="24">
        <f t="shared" si="52"/>
        <v>0</v>
      </c>
      <c r="L336" s="24"/>
      <c r="M336" s="24">
        <v>0.7</v>
      </c>
      <c r="N336" s="24">
        <v>0.6</v>
      </c>
      <c r="O336" s="24">
        <f t="shared" si="69"/>
        <v>1.2999999999999998</v>
      </c>
      <c r="P336" s="24">
        <f t="shared" si="70"/>
        <v>1.2999999999999998</v>
      </c>
      <c r="Q336" s="24"/>
      <c r="R336" s="24"/>
      <c r="S336" s="24">
        <f t="shared" si="71"/>
        <v>0</v>
      </c>
      <c r="T336" s="24">
        <f t="shared" si="72"/>
        <v>1.2999999999999998</v>
      </c>
      <c r="U336" s="16"/>
      <c r="V336" s="16"/>
      <c r="W336" s="16"/>
    </row>
    <row r="337" spans="1:23" x14ac:dyDescent="0.2">
      <c r="A337" s="167"/>
      <c r="B337" s="35"/>
      <c r="C337" s="26" t="s">
        <v>261</v>
      </c>
      <c r="D337" s="162">
        <v>0</v>
      </c>
      <c r="E337" s="24"/>
      <c r="F337" s="24"/>
      <c r="G337" s="24"/>
      <c r="H337" s="24">
        <f>+G337+F337+E337</f>
        <v>0</v>
      </c>
      <c r="I337" s="24"/>
      <c r="J337" s="24"/>
      <c r="K337" s="24">
        <f>+J337+I337+H337</f>
        <v>0</v>
      </c>
      <c r="L337" s="24"/>
      <c r="M337" s="24"/>
      <c r="N337" s="24"/>
      <c r="O337" s="24">
        <f t="shared" si="69"/>
        <v>0</v>
      </c>
      <c r="P337" s="24">
        <f t="shared" si="70"/>
        <v>0</v>
      </c>
      <c r="Q337" s="24"/>
      <c r="R337" s="24"/>
      <c r="S337" s="24">
        <f t="shared" si="71"/>
        <v>0</v>
      </c>
      <c r="T337" s="24">
        <f t="shared" si="72"/>
        <v>0</v>
      </c>
      <c r="U337" s="16"/>
      <c r="V337" s="16"/>
      <c r="W337" s="16"/>
    </row>
    <row r="338" spans="1:23" x14ac:dyDescent="0.2">
      <c r="A338" s="119"/>
      <c r="B338" s="71"/>
      <c r="C338" s="26" t="s">
        <v>241</v>
      </c>
      <c r="D338" s="162">
        <v>1</v>
      </c>
      <c r="E338" s="24"/>
      <c r="F338" s="24"/>
      <c r="G338" s="24"/>
      <c r="H338" s="24">
        <f>+G338+F338+E338</f>
        <v>0</v>
      </c>
      <c r="I338" s="24"/>
      <c r="J338" s="24"/>
      <c r="K338" s="24">
        <f>+J338+I338+H338</f>
        <v>0</v>
      </c>
      <c r="L338" s="24"/>
      <c r="M338" s="24"/>
      <c r="N338" s="24">
        <v>0.02</v>
      </c>
      <c r="O338" s="24">
        <f>+N338+M338+L338</f>
        <v>0.02</v>
      </c>
      <c r="P338" s="24">
        <f>+O338+K338</f>
        <v>0.02</v>
      </c>
      <c r="Q338" s="24"/>
      <c r="R338" s="24"/>
      <c r="S338" s="24">
        <f t="shared" si="71"/>
        <v>0</v>
      </c>
      <c r="T338" s="24">
        <f t="shared" si="72"/>
        <v>0.02</v>
      </c>
      <c r="U338" s="16"/>
      <c r="V338" s="16"/>
      <c r="W338" s="16"/>
    </row>
    <row r="339" spans="1:23" x14ac:dyDescent="0.2">
      <c r="A339" s="119"/>
      <c r="B339" s="71"/>
      <c r="C339" s="26" t="s">
        <v>570</v>
      </c>
      <c r="D339" s="162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16"/>
      <c r="V339" s="16"/>
      <c r="W339" s="16"/>
    </row>
    <row r="340" spans="1:23" x14ac:dyDescent="0.2">
      <c r="A340" s="119"/>
      <c r="B340" s="71"/>
      <c r="C340" s="26" t="s">
        <v>573</v>
      </c>
      <c r="D340" s="162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16"/>
      <c r="V340" s="16"/>
      <c r="W340" s="16"/>
    </row>
    <row r="341" spans="1:23" x14ac:dyDescent="0.2">
      <c r="A341" s="119"/>
      <c r="B341" s="71"/>
      <c r="C341" s="26" t="s">
        <v>574</v>
      </c>
      <c r="D341" s="162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16"/>
      <c r="V341" s="16"/>
      <c r="W341" s="16"/>
    </row>
    <row r="342" spans="1:23" x14ac:dyDescent="0.2">
      <c r="A342" s="119"/>
      <c r="B342" s="72"/>
      <c r="C342" s="26" t="s">
        <v>575</v>
      </c>
      <c r="D342" s="162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16"/>
      <c r="V342" s="16"/>
      <c r="W342" s="16"/>
    </row>
    <row r="343" spans="1:23" s="5" customFormat="1" ht="15" x14ac:dyDescent="0.25">
      <c r="A343" s="230" t="s">
        <v>0</v>
      </c>
      <c r="B343" s="231"/>
      <c r="C343" s="232" t="s">
        <v>0</v>
      </c>
      <c r="D343" s="53">
        <f>SUM(D291:D338)</f>
        <v>269</v>
      </c>
      <c r="E343" s="54">
        <f>SUM(E291:E338)</f>
        <v>0.01</v>
      </c>
      <c r="F343" s="54">
        <f>SUM(F291:F338)</f>
        <v>0.01</v>
      </c>
      <c r="G343" s="54">
        <f>SUM(G291:G338)</f>
        <v>0</v>
      </c>
      <c r="H343" s="54">
        <f>+G343+F343+E343</f>
        <v>0.02</v>
      </c>
      <c r="I343" s="54">
        <f>SUM(I291:I338)</f>
        <v>25.450000000000003</v>
      </c>
      <c r="J343" s="54">
        <f>SUM(J291:J338)</f>
        <v>1.52</v>
      </c>
      <c r="K343" s="54">
        <f>+J343+I343+H343</f>
        <v>26.990000000000002</v>
      </c>
      <c r="L343" s="54">
        <f>SUM(L291:L338)</f>
        <v>29.61</v>
      </c>
      <c r="M343" s="54">
        <f>SUM(M291:M338)</f>
        <v>127.26</v>
      </c>
      <c r="N343" s="54">
        <f>SUM(N291:N338)</f>
        <v>302.76</v>
      </c>
      <c r="O343" s="54">
        <f>+N343+M343+L343</f>
        <v>459.63</v>
      </c>
      <c r="P343" s="54">
        <f>+O343+K343</f>
        <v>486.62</v>
      </c>
      <c r="Q343" s="54">
        <f>SUM(Q291:Q338)</f>
        <v>11.62</v>
      </c>
      <c r="R343" s="54">
        <f>SUM(R291:R338)</f>
        <v>3.0999999999999996</v>
      </c>
      <c r="S343" s="54">
        <f>+R343+Q343</f>
        <v>14.719999999999999</v>
      </c>
      <c r="T343" s="55">
        <f>+S343+P343</f>
        <v>501.34000000000003</v>
      </c>
      <c r="U343" s="16"/>
      <c r="V343" s="16"/>
      <c r="W343" s="16"/>
    </row>
    <row r="344" spans="1:23" s="5" customFormat="1" ht="15" x14ac:dyDescent="0.25">
      <c r="A344" s="237" t="s">
        <v>337</v>
      </c>
      <c r="B344" s="238"/>
      <c r="C344" s="239"/>
      <c r="D344" s="173">
        <f t="shared" ref="D344:T344" si="73">SUM(D70+D104+D135+D190+D223+D236+D268+D279+D290+D343+D31+D14)</f>
        <v>6975</v>
      </c>
      <c r="E344" s="174">
        <f t="shared" si="73"/>
        <v>1686.3599999999997</v>
      </c>
      <c r="F344" s="174">
        <f t="shared" si="73"/>
        <v>2726.3500000000004</v>
      </c>
      <c r="G344" s="174">
        <f t="shared" si="73"/>
        <v>1004.42</v>
      </c>
      <c r="H344" s="174">
        <f t="shared" si="73"/>
        <v>5417.13</v>
      </c>
      <c r="I344" s="174">
        <f t="shared" si="73"/>
        <v>3083.16</v>
      </c>
      <c r="J344" s="174">
        <f t="shared" si="73"/>
        <v>14.280000000000001</v>
      </c>
      <c r="K344" s="174">
        <f t="shared" si="73"/>
        <v>8514.57</v>
      </c>
      <c r="L344" s="174">
        <f t="shared" si="73"/>
        <v>8682.9600000000028</v>
      </c>
      <c r="M344" s="174">
        <f t="shared" si="73"/>
        <v>12042.900000000001</v>
      </c>
      <c r="N344" s="174">
        <f t="shared" si="73"/>
        <v>5039.8100000000004</v>
      </c>
      <c r="O344" s="174">
        <f t="shared" si="73"/>
        <v>25765.670000000002</v>
      </c>
      <c r="P344" s="174">
        <f t="shared" si="73"/>
        <v>34280.239999999998</v>
      </c>
      <c r="Q344" s="174">
        <f t="shared" si="73"/>
        <v>695.47000000000014</v>
      </c>
      <c r="R344" s="174">
        <f t="shared" si="73"/>
        <v>7060.9000000000024</v>
      </c>
      <c r="S344" s="174">
        <f t="shared" si="73"/>
        <v>7756.3700000000017</v>
      </c>
      <c r="T344" s="175">
        <f t="shared" si="73"/>
        <v>42036.609999999993</v>
      </c>
      <c r="U344" s="16"/>
      <c r="V344" s="16"/>
      <c r="W344" s="16"/>
    </row>
    <row r="345" spans="1:23" ht="12.75" customHeight="1" x14ac:dyDescent="0.2">
      <c r="A345" s="42" t="s">
        <v>513</v>
      </c>
      <c r="B345" s="29"/>
      <c r="D345" s="6"/>
      <c r="E345" s="5"/>
    </row>
    <row r="346" spans="1:23" ht="12.75" customHeight="1" x14ac:dyDescent="0.2">
      <c r="A346" s="42"/>
      <c r="B346" s="29"/>
      <c r="D346" s="6"/>
      <c r="E346" s="5"/>
    </row>
    <row r="347" spans="1:23" ht="12.75" customHeight="1" x14ac:dyDescent="0.2">
      <c r="A347" s="42"/>
      <c r="B347" s="29"/>
      <c r="D347" s="6"/>
      <c r="E347" s="5"/>
    </row>
    <row r="348" spans="1:23" ht="12.75" customHeight="1" x14ac:dyDescent="0.2">
      <c r="A348" s="29"/>
      <c r="B348" s="29"/>
      <c r="D348" s="6"/>
      <c r="E348" s="5"/>
    </row>
    <row r="349" spans="1:23" ht="12.75" customHeigh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</row>
    <row r="350" spans="1:23" ht="12.75" customHeight="1" x14ac:dyDescent="0.2">
      <c r="B350" s="37" t="s">
        <v>474</v>
      </c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</row>
    <row r="351" spans="1:23" ht="12.75" customHeight="1" x14ac:dyDescent="0.2">
      <c r="B351" s="37" t="s">
        <v>455</v>
      </c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</row>
    <row r="352" spans="1:23" ht="12.75" customHeight="1" x14ac:dyDescent="0.2">
      <c r="B352" s="37" t="s">
        <v>457</v>
      </c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</row>
    <row r="353" spans="1:23" ht="12.75" customHeight="1" x14ac:dyDescent="0.2">
      <c r="B353" s="37" t="s">
        <v>456</v>
      </c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</row>
    <row r="354" spans="1:23" ht="12.75" customHeight="1" x14ac:dyDescent="0.2">
      <c r="B354" s="37" t="s">
        <v>458</v>
      </c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</row>
    <row r="355" spans="1:23" ht="12.75" customHeight="1" x14ac:dyDescent="0.2">
      <c r="B355" s="37" t="s">
        <v>459</v>
      </c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</row>
    <row r="356" spans="1:23" ht="12.75" customHeight="1" x14ac:dyDescent="0.2"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</row>
    <row r="357" spans="1:23" x14ac:dyDescent="0.2">
      <c r="A357"/>
      <c r="B357"/>
      <c r="D357"/>
    </row>
    <row r="358" spans="1:23" x14ac:dyDescent="0.2">
      <c r="D358" s="28"/>
      <c r="S358" s="5"/>
      <c r="T358" s="5"/>
      <c r="U358" s="5"/>
      <c r="V358" s="5"/>
      <c r="W358" s="5"/>
    </row>
    <row r="359" spans="1:23" x14ac:dyDescent="0.2">
      <c r="D359" s="28"/>
      <c r="S359" s="5"/>
      <c r="T359" s="5"/>
      <c r="U359" s="5"/>
      <c r="V359" s="5"/>
      <c r="W359" s="5"/>
    </row>
    <row r="360" spans="1:23" x14ac:dyDescent="0.2">
      <c r="D360" s="28"/>
      <c r="S360" s="5"/>
      <c r="T360" s="5"/>
      <c r="U360" s="5"/>
      <c r="V360" s="5"/>
      <c r="W360" s="5"/>
    </row>
    <row r="361" spans="1:23" x14ac:dyDescent="0.2">
      <c r="D361" s="28"/>
      <c r="S361" s="5"/>
      <c r="T361" s="5"/>
      <c r="U361" s="5"/>
      <c r="V361" s="5"/>
      <c r="W361" s="5"/>
    </row>
    <row r="362" spans="1:23" x14ac:dyDescent="0.2">
      <c r="D362" s="28"/>
      <c r="S362" s="5"/>
      <c r="T362" s="5"/>
      <c r="U362" s="5"/>
      <c r="V362" s="5"/>
      <c r="W362" s="5"/>
    </row>
    <row r="363" spans="1:23" x14ac:dyDescent="0.2">
      <c r="D363" s="28"/>
      <c r="S363" s="5"/>
      <c r="T363" s="5"/>
      <c r="U363" s="5"/>
      <c r="V363" s="5"/>
      <c r="W363" s="5"/>
    </row>
    <row r="364" spans="1:23" x14ac:dyDescent="0.2">
      <c r="D364" s="28"/>
      <c r="S364" s="5"/>
      <c r="T364" s="5"/>
      <c r="U364" s="5"/>
      <c r="V364" s="5"/>
      <c r="W364" s="5"/>
    </row>
    <row r="365" spans="1:23" x14ac:dyDescent="0.2">
      <c r="D365" s="28"/>
      <c r="S365" s="5"/>
      <c r="T365" s="5"/>
      <c r="U365" s="5"/>
      <c r="V365" s="5"/>
      <c r="W365" s="5"/>
    </row>
    <row r="366" spans="1:23" x14ac:dyDescent="0.2">
      <c r="D366" s="28"/>
      <c r="S366" s="5"/>
      <c r="T366" s="5"/>
      <c r="U366" s="5"/>
      <c r="V366" s="5"/>
      <c r="W366" s="5"/>
    </row>
    <row r="367" spans="1:23" x14ac:dyDescent="0.2">
      <c r="D367" s="28"/>
      <c r="S367" s="5"/>
      <c r="T367" s="5"/>
      <c r="U367" s="5"/>
      <c r="V367" s="5"/>
      <c r="W367" s="5"/>
    </row>
    <row r="368" spans="1:23" x14ac:dyDescent="0.2">
      <c r="D368" s="28"/>
      <c r="S368" s="5"/>
      <c r="T368" s="5"/>
      <c r="U368" s="5"/>
      <c r="V368" s="5"/>
      <c r="W368" s="5"/>
    </row>
    <row r="369" spans="4:23" x14ac:dyDescent="0.2">
      <c r="D369" s="28"/>
      <c r="S369" s="5"/>
      <c r="T369" s="5"/>
      <c r="U369" s="5"/>
      <c r="V369" s="5"/>
      <c r="W369" s="5"/>
    </row>
    <row r="370" spans="4:23" x14ac:dyDescent="0.2">
      <c r="D370" s="28"/>
      <c r="S370" s="5"/>
      <c r="T370" s="5"/>
      <c r="U370" s="5"/>
      <c r="V370" s="5"/>
      <c r="W370" s="5"/>
    </row>
    <row r="371" spans="4:23" x14ac:dyDescent="0.2">
      <c r="D371" s="28"/>
      <c r="S371" s="5"/>
      <c r="T371" s="5"/>
      <c r="U371" s="5"/>
      <c r="V371" s="5"/>
      <c r="W371" s="5"/>
    </row>
    <row r="372" spans="4:23" x14ac:dyDescent="0.2">
      <c r="D372" s="28"/>
      <c r="S372" s="5"/>
      <c r="T372" s="5"/>
      <c r="U372" s="5"/>
      <c r="V372" s="5"/>
      <c r="W372" s="5"/>
    </row>
    <row r="373" spans="4:23" x14ac:dyDescent="0.2">
      <c r="D373" s="28"/>
      <c r="S373" s="5"/>
      <c r="T373" s="5"/>
      <c r="U373" s="5"/>
      <c r="V373" s="5"/>
      <c r="W373" s="5"/>
    </row>
    <row r="374" spans="4:23" x14ac:dyDescent="0.2">
      <c r="D374" s="28"/>
      <c r="S374" s="5"/>
      <c r="T374" s="5"/>
      <c r="U374" s="5"/>
      <c r="V374" s="5"/>
      <c r="W374" s="5"/>
    </row>
    <row r="375" spans="4:23" x14ac:dyDescent="0.2">
      <c r="D375" s="28"/>
      <c r="S375" s="5"/>
      <c r="T375" s="5"/>
      <c r="U375" s="5"/>
      <c r="V375" s="5"/>
      <c r="W375" s="5"/>
    </row>
    <row r="376" spans="4:23" x14ac:dyDescent="0.2">
      <c r="D376" s="28"/>
      <c r="S376" s="5"/>
      <c r="T376" s="5"/>
      <c r="U376" s="5"/>
      <c r="V376" s="5"/>
      <c r="W376" s="5"/>
    </row>
    <row r="377" spans="4:23" x14ac:dyDescent="0.2">
      <c r="D377" s="28"/>
      <c r="S377" s="5"/>
      <c r="T377" s="5"/>
      <c r="U377" s="5"/>
      <c r="V377" s="5"/>
      <c r="W377" s="5"/>
    </row>
    <row r="378" spans="4:23" x14ac:dyDescent="0.2">
      <c r="D378" s="28"/>
      <c r="S378" s="5"/>
      <c r="T378" s="5"/>
      <c r="U378" s="5"/>
      <c r="V378" s="5"/>
      <c r="W378" s="5"/>
    </row>
    <row r="379" spans="4:23" x14ac:dyDescent="0.2">
      <c r="D379" s="28"/>
      <c r="S379" s="5"/>
      <c r="T379" s="5"/>
      <c r="U379" s="5"/>
      <c r="V379" s="5"/>
      <c r="W379" s="5"/>
    </row>
    <row r="380" spans="4:23" x14ac:dyDescent="0.2">
      <c r="D380" s="28"/>
      <c r="S380" s="5"/>
      <c r="T380" s="5"/>
      <c r="U380" s="5"/>
      <c r="V380" s="5"/>
      <c r="W380" s="5"/>
    </row>
    <row r="381" spans="4:23" x14ac:dyDescent="0.2">
      <c r="D381" s="28"/>
      <c r="S381" s="5"/>
      <c r="T381" s="5"/>
      <c r="U381" s="5"/>
      <c r="V381" s="5"/>
      <c r="W381" s="5"/>
    </row>
    <row r="382" spans="4:23" x14ac:dyDescent="0.2">
      <c r="D382" s="28"/>
      <c r="S382" s="5"/>
      <c r="T382" s="5"/>
      <c r="U382" s="5"/>
      <c r="V382" s="5"/>
      <c r="W382" s="5"/>
    </row>
    <row r="383" spans="4:23" x14ac:dyDescent="0.2">
      <c r="D383" s="28"/>
      <c r="S383" s="5"/>
      <c r="T383" s="5"/>
      <c r="U383" s="5"/>
      <c r="V383" s="5"/>
      <c r="W383" s="5"/>
    </row>
    <row r="384" spans="4:23" x14ac:dyDescent="0.2">
      <c r="D384" s="28"/>
      <c r="S384" s="5"/>
      <c r="T384" s="5"/>
      <c r="U384" s="5"/>
      <c r="V384" s="5"/>
      <c r="W384" s="5"/>
    </row>
    <row r="385" spans="4:23" x14ac:dyDescent="0.2">
      <c r="D385" s="28"/>
      <c r="S385" s="5"/>
      <c r="T385" s="5"/>
      <c r="U385" s="5"/>
      <c r="V385" s="5"/>
      <c r="W385" s="5"/>
    </row>
    <row r="386" spans="4:23" x14ac:dyDescent="0.2">
      <c r="D386" s="28"/>
      <c r="S386" s="5"/>
      <c r="T386" s="5"/>
      <c r="U386" s="5"/>
      <c r="V386" s="5"/>
      <c r="W386" s="5"/>
    </row>
    <row r="387" spans="4:23" x14ac:dyDescent="0.2">
      <c r="D387" s="28"/>
      <c r="S387" s="5"/>
      <c r="T387" s="5"/>
      <c r="U387" s="5"/>
      <c r="V387" s="5"/>
      <c r="W387" s="5"/>
    </row>
    <row r="388" spans="4:23" x14ac:dyDescent="0.2">
      <c r="D388" s="28"/>
      <c r="S388" s="5"/>
      <c r="T388" s="5"/>
      <c r="U388" s="5"/>
      <c r="V388" s="5"/>
      <c r="W388" s="5"/>
    </row>
    <row r="389" spans="4:23" x14ac:dyDescent="0.2">
      <c r="D389" s="28"/>
      <c r="S389" s="5"/>
      <c r="T389" s="5"/>
      <c r="U389" s="5"/>
      <c r="V389" s="5"/>
      <c r="W389" s="5"/>
    </row>
    <row r="390" spans="4:23" x14ac:dyDescent="0.2">
      <c r="D390" s="28"/>
      <c r="S390" s="5"/>
      <c r="T390" s="5"/>
      <c r="U390" s="5"/>
      <c r="V390" s="5"/>
      <c r="W390" s="5"/>
    </row>
    <row r="391" spans="4:23" x14ac:dyDescent="0.2">
      <c r="D391" s="28"/>
      <c r="S391" s="5"/>
      <c r="T391" s="5"/>
      <c r="U391" s="5"/>
      <c r="V391" s="5"/>
      <c r="W391" s="5"/>
    </row>
    <row r="392" spans="4:23" x14ac:dyDescent="0.2">
      <c r="D392" s="28"/>
      <c r="S392" s="5"/>
      <c r="T392" s="5"/>
      <c r="U392" s="5"/>
      <c r="V392" s="5"/>
      <c r="W392" s="5"/>
    </row>
    <row r="393" spans="4:23" x14ac:dyDescent="0.2">
      <c r="D393" s="28"/>
      <c r="S393" s="5"/>
      <c r="T393" s="5"/>
      <c r="U393" s="5"/>
      <c r="V393" s="5"/>
      <c r="W393" s="5"/>
    </row>
    <row r="394" spans="4:23" x14ac:dyDescent="0.2">
      <c r="D394" s="28"/>
      <c r="S394" s="5"/>
      <c r="T394" s="5"/>
      <c r="U394" s="5"/>
      <c r="V394" s="5"/>
      <c r="W394" s="5"/>
    </row>
    <row r="395" spans="4:23" x14ac:dyDescent="0.2">
      <c r="D395" s="28"/>
      <c r="S395" s="5"/>
      <c r="T395" s="5"/>
      <c r="U395" s="5"/>
      <c r="V395" s="5"/>
      <c r="W395" s="5"/>
    </row>
    <row r="396" spans="4:23" x14ac:dyDescent="0.2">
      <c r="D396" s="28"/>
      <c r="S396" s="5"/>
      <c r="T396" s="5"/>
      <c r="U396" s="5"/>
      <c r="V396" s="5"/>
      <c r="W396" s="5"/>
    </row>
    <row r="397" spans="4:23" x14ac:dyDescent="0.2">
      <c r="D397" s="28"/>
      <c r="S397" s="5"/>
      <c r="T397" s="5"/>
      <c r="U397" s="5"/>
      <c r="V397" s="5"/>
      <c r="W397" s="5"/>
    </row>
    <row r="398" spans="4:23" x14ac:dyDescent="0.2">
      <c r="D398" s="28"/>
      <c r="S398" s="5"/>
      <c r="T398" s="5"/>
      <c r="U398" s="5"/>
      <c r="V398" s="5"/>
      <c r="W398" s="5"/>
    </row>
    <row r="399" spans="4:23" x14ac:dyDescent="0.2">
      <c r="D399" s="28"/>
      <c r="S399" s="5"/>
      <c r="T399" s="5"/>
      <c r="U399" s="5"/>
      <c r="V399" s="5"/>
      <c r="W399" s="5"/>
    </row>
    <row r="400" spans="4:23" x14ac:dyDescent="0.2">
      <c r="D400" s="28"/>
      <c r="S400" s="5"/>
      <c r="T400" s="5"/>
      <c r="U400" s="5"/>
      <c r="V400" s="5"/>
      <c r="W400" s="5"/>
    </row>
    <row r="401" spans="4:23" x14ac:dyDescent="0.2">
      <c r="D401" s="28"/>
      <c r="S401" s="5"/>
      <c r="T401" s="5"/>
      <c r="U401" s="5"/>
      <c r="V401" s="5"/>
      <c r="W401" s="5"/>
    </row>
    <row r="402" spans="4:23" x14ac:dyDescent="0.2">
      <c r="D402" s="28"/>
      <c r="S402" s="5"/>
      <c r="T402" s="5"/>
      <c r="U402" s="5"/>
      <c r="V402" s="5"/>
      <c r="W402" s="5"/>
    </row>
    <row r="403" spans="4:23" x14ac:dyDescent="0.2">
      <c r="D403" s="28"/>
      <c r="S403" s="5"/>
      <c r="T403" s="5"/>
      <c r="U403" s="5"/>
      <c r="V403" s="5"/>
      <c r="W403" s="5"/>
    </row>
    <row r="404" spans="4:23" x14ac:dyDescent="0.2">
      <c r="D404" s="28"/>
      <c r="S404" s="5"/>
      <c r="T404" s="5"/>
      <c r="U404" s="5"/>
      <c r="V404" s="5"/>
      <c r="W404" s="5"/>
    </row>
    <row r="405" spans="4:23" x14ac:dyDescent="0.2">
      <c r="D405" s="28"/>
      <c r="S405" s="5"/>
      <c r="T405" s="5"/>
      <c r="U405" s="5"/>
      <c r="V405" s="5"/>
      <c r="W405" s="5"/>
    </row>
    <row r="406" spans="4:23" x14ac:dyDescent="0.2">
      <c r="D406" s="28"/>
      <c r="S406" s="5"/>
      <c r="T406" s="5"/>
      <c r="U406" s="5"/>
      <c r="V406" s="5"/>
      <c r="W406" s="5"/>
    </row>
    <row r="407" spans="4:23" x14ac:dyDescent="0.2">
      <c r="D407" s="28"/>
      <c r="S407" s="5"/>
      <c r="T407" s="5"/>
      <c r="U407" s="5"/>
      <c r="V407" s="5"/>
      <c r="W407" s="5"/>
    </row>
    <row r="408" spans="4:23" x14ac:dyDescent="0.2">
      <c r="D408" s="28"/>
      <c r="S408" s="5"/>
      <c r="T408" s="5"/>
      <c r="U408" s="5"/>
      <c r="V408" s="5"/>
      <c r="W408" s="5"/>
    </row>
    <row r="409" spans="4:23" x14ac:dyDescent="0.2">
      <c r="D409" s="28"/>
      <c r="S409" s="5"/>
      <c r="T409" s="5"/>
      <c r="U409" s="5"/>
      <c r="V409" s="5"/>
      <c r="W409" s="5"/>
    </row>
    <row r="410" spans="4:23" x14ac:dyDescent="0.2">
      <c r="D410" s="28"/>
      <c r="S410" s="5"/>
      <c r="T410" s="5"/>
      <c r="U410" s="5"/>
      <c r="V410" s="5"/>
      <c r="W410" s="5"/>
    </row>
    <row r="411" spans="4:23" x14ac:dyDescent="0.2">
      <c r="D411" s="28"/>
      <c r="S411" s="5"/>
      <c r="T411" s="5"/>
      <c r="U411" s="5"/>
      <c r="V411" s="5"/>
      <c r="W411" s="5"/>
    </row>
    <row r="412" spans="4:23" x14ac:dyDescent="0.2">
      <c r="D412" s="28"/>
      <c r="S412" s="5"/>
      <c r="T412" s="5"/>
      <c r="U412" s="5"/>
      <c r="V412" s="5"/>
      <c r="W412" s="5"/>
    </row>
    <row r="413" spans="4:23" x14ac:dyDescent="0.2">
      <c r="D413" s="28"/>
      <c r="S413" s="5"/>
      <c r="T413" s="5"/>
      <c r="U413" s="5"/>
      <c r="V413" s="5"/>
      <c r="W413" s="5"/>
    </row>
    <row r="414" spans="4:23" x14ac:dyDescent="0.2">
      <c r="D414" s="28"/>
      <c r="S414" s="5"/>
      <c r="T414" s="5"/>
      <c r="U414" s="5"/>
      <c r="V414" s="5"/>
      <c r="W414" s="5"/>
    </row>
    <row r="415" spans="4:23" x14ac:dyDescent="0.2">
      <c r="D415" s="28"/>
      <c r="S415" s="5"/>
      <c r="T415" s="5"/>
      <c r="U415" s="5"/>
      <c r="V415" s="5"/>
      <c r="W415" s="5"/>
    </row>
    <row r="416" spans="4:23" x14ac:dyDescent="0.2">
      <c r="D416" s="28"/>
      <c r="S416" s="5"/>
      <c r="T416" s="5"/>
      <c r="U416" s="5"/>
      <c r="V416" s="5"/>
      <c r="W416" s="5"/>
    </row>
    <row r="417" spans="4:23" x14ac:dyDescent="0.2">
      <c r="D417" s="28"/>
      <c r="S417" s="5"/>
      <c r="T417" s="5"/>
      <c r="U417" s="5"/>
      <c r="V417" s="5"/>
      <c r="W417" s="5"/>
    </row>
    <row r="418" spans="4:23" x14ac:dyDescent="0.2">
      <c r="D418" s="28"/>
      <c r="S418" s="5"/>
      <c r="T418" s="5"/>
      <c r="U418" s="5"/>
      <c r="V418" s="5"/>
      <c r="W418" s="5"/>
    </row>
    <row r="419" spans="4:23" x14ac:dyDescent="0.2">
      <c r="D419" s="28"/>
      <c r="S419" s="5"/>
      <c r="T419" s="5"/>
      <c r="U419" s="5"/>
      <c r="V419" s="5"/>
      <c r="W419" s="5"/>
    </row>
    <row r="420" spans="4:23" x14ac:dyDescent="0.2">
      <c r="D420" s="28"/>
      <c r="S420" s="5"/>
      <c r="T420" s="5"/>
      <c r="U420" s="5"/>
      <c r="V420" s="5"/>
      <c r="W420" s="5"/>
    </row>
    <row r="421" spans="4:23" x14ac:dyDescent="0.2">
      <c r="D421" s="28"/>
      <c r="S421" s="5"/>
      <c r="T421" s="5"/>
      <c r="U421" s="5"/>
      <c r="V421" s="5"/>
      <c r="W421" s="5"/>
    </row>
    <row r="422" spans="4:23" x14ac:dyDescent="0.2">
      <c r="D422" s="28"/>
      <c r="S422" s="5"/>
      <c r="T422" s="5"/>
      <c r="U422" s="5"/>
      <c r="V422" s="5"/>
      <c r="W422" s="5"/>
    </row>
    <row r="423" spans="4:23" x14ac:dyDescent="0.2">
      <c r="D423" s="28"/>
      <c r="S423" s="5"/>
      <c r="T423" s="5"/>
      <c r="U423" s="5"/>
      <c r="V423" s="5"/>
      <c r="W423" s="5"/>
    </row>
    <row r="424" spans="4:23" x14ac:dyDescent="0.2">
      <c r="D424" s="28"/>
      <c r="S424" s="5"/>
      <c r="T424" s="5"/>
      <c r="U424" s="5"/>
      <c r="V424" s="5"/>
      <c r="W424" s="5"/>
    </row>
    <row r="425" spans="4:23" x14ac:dyDescent="0.2">
      <c r="D425" s="28"/>
      <c r="S425" s="5"/>
      <c r="T425" s="5"/>
      <c r="U425" s="5"/>
      <c r="V425" s="5"/>
      <c r="W425" s="5"/>
    </row>
    <row r="426" spans="4:23" x14ac:dyDescent="0.2">
      <c r="D426" s="28"/>
      <c r="S426" s="5"/>
      <c r="T426" s="5"/>
      <c r="U426" s="5"/>
      <c r="V426" s="5"/>
      <c r="W426" s="5"/>
    </row>
    <row r="427" spans="4:23" x14ac:dyDescent="0.2">
      <c r="D427" s="28"/>
      <c r="S427" s="5"/>
      <c r="T427" s="5"/>
      <c r="U427" s="5"/>
      <c r="V427" s="5"/>
      <c r="W427" s="5"/>
    </row>
    <row r="428" spans="4:23" x14ac:dyDescent="0.2">
      <c r="D428" s="28"/>
      <c r="S428" s="5"/>
      <c r="T428" s="5"/>
      <c r="U428" s="5"/>
      <c r="V428" s="5"/>
      <c r="W428" s="5"/>
    </row>
    <row r="429" spans="4:23" x14ac:dyDescent="0.2">
      <c r="D429" s="28"/>
      <c r="S429" s="5"/>
      <c r="T429" s="5"/>
      <c r="U429" s="5"/>
      <c r="V429" s="5"/>
      <c r="W429" s="5"/>
    </row>
    <row r="430" spans="4:23" x14ac:dyDescent="0.2">
      <c r="D430" s="28"/>
      <c r="S430" s="5"/>
      <c r="T430" s="5"/>
      <c r="U430" s="5"/>
      <c r="V430" s="5"/>
      <c r="W430" s="5"/>
    </row>
    <row r="431" spans="4:23" x14ac:dyDescent="0.2">
      <c r="D431" s="28"/>
      <c r="S431" s="5"/>
      <c r="T431" s="5"/>
      <c r="U431" s="5"/>
      <c r="V431" s="5"/>
      <c r="W431" s="5"/>
    </row>
    <row r="432" spans="4:23" x14ac:dyDescent="0.2">
      <c r="D432" s="28"/>
      <c r="S432" s="5"/>
      <c r="T432" s="5"/>
      <c r="U432" s="5"/>
      <c r="V432" s="5"/>
      <c r="W432" s="5"/>
    </row>
    <row r="433" spans="4:23" x14ac:dyDescent="0.2">
      <c r="D433" s="28"/>
      <c r="S433" s="5"/>
      <c r="T433" s="5"/>
      <c r="U433" s="5"/>
      <c r="V433" s="5"/>
      <c r="W433" s="5"/>
    </row>
    <row r="434" spans="4:23" x14ac:dyDescent="0.2">
      <c r="D434" s="28"/>
      <c r="S434" s="5"/>
      <c r="T434" s="5"/>
      <c r="U434" s="5"/>
      <c r="V434" s="5"/>
      <c r="W434" s="5"/>
    </row>
    <row r="435" spans="4:23" x14ac:dyDescent="0.2">
      <c r="D435" s="28"/>
      <c r="S435" s="5"/>
      <c r="T435" s="5"/>
      <c r="U435" s="5"/>
      <c r="V435" s="5"/>
      <c r="W435" s="5"/>
    </row>
    <row r="436" spans="4:23" x14ac:dyDescent="0.2">
      <c r="D436" s="28"/>
      <c r="S436" s="5"/>
      <c r="T436" s="5"/>
      <c r="U436" s="5"/>
      <c r="V436" s="5"/>
      <c r="W436" s="5"/>
    </row>
    <row r="437" spans="4:23" x14ac:dyDescent="0.2">
      <c r="D437" s="28"/>
      <c r="S437" s="5"/>
      <c r="T437" s="5"/>
      <c r="U437" s="5"/>
      <c r="V437" s="5"/>
      <c r="W437" s="5"/>
    </row>
    <row r="438" spans="4:23" x14ac:dyDescent="0.2">
      <c r="D438" s="28"/>
      <c r="S438" s="5"/>
      <c r="T438" s="5"/>
      <c r="U438" s="5"/>
      <c r="V438" s="5"/>
      <c r="W438" s="5"/>
    </row>
    <row r="439" spans="4:23" x14ac:dyDescent="0.2">
      <c r="D439" s="28"/>
      <c r="S439" s="5"/>
      <c r="T439" s="5"/>
      <c r="U439" s="5"/>
      <c r="V439" s="5"/>
      <c r="W439" s="5"/>
    </row>
    <row r="440" spans="4:23" x14ac:dyDescent="0.2">
      <c r="D440" s="28"/>
      <c r="S440" s="5"/>
      <c r="T440" s="5"/>
      <c r="U440" s="5"/>
      <c r="V440" s="5"/>
      <c r="W440" s="5"/>
    </row>
    <row r="441" spans="4:23" x14ac:dyDescent="0.2">
      <c r="D441" s="28"/>
      <c r="S441" s="5"/>
      <c r="T441" s="5"/>
      <c r="U441" s="5"/>
      <c r="V441" s="5"/>
      <c r="W441" s="5"/>
    </row>
    <row r="442" spans="4:23" x14ac:dyDescent="0.2">
      <c r="D442" s="28"/>
      <c r="S442" s="5"/>
      <c r="T442" s="5"/>
      <c r="U442" s="5"/>
      <c r="V442" s="5"/>
      <c r="W442" s="5"/>
    </row>
    <row r="443" spans="4:23" x14ac:dyDescent="0.2">
      <c r="D443" s="28"/>
      <c r="S443" s="5"/>
      <c r="T443" s="5"/>
      <c r="U443" s="5"/>
      <c r="V443" s="5"/>
      <c r="W443" s="5"/>
    </row>
    <row r="444" spans="4:23" x14ac:dyDescent="0.2">
      <c r="D444" s="28"/>
      <c r="S444" s="5"/>
      <c r="T444" s="5"/>
      <c r="U444" s="5"/>
      <c r="V444" s="5"/>
      <c r="W444" s="5"/>
    </row>
    <row r="445" spans="4:23" x14ac:dyDescent="0.2">
      <c r="D445" s="28"/>
      <c r="S445" s="5"/>
      <c r="T445" s="5"/>
      <c r="U445" s="5"/>
      <c r="V445" s="5"/>
      <c r="W445" s="5"/>
    </row>
    <row r="446" spans="4:23" x14ac:dyDescent="0.2">
      <c r="D446" s="28"/>
      <c r="S446" s="5"/>
      <c r="T446" s="5"/>
      <c r="U446" s="5"/>
      <c r="V446" s="5"/>
      <c r="W446" s="5"/>
    </row>
    <row r="447" spans="4:23" x14ac:dyDescent="0.2">
      <c r="D447" s="28"/>
      <c r="S447" s="5"/>
      <c r="T447" s="5"/>
      <c r="U447" s="5"/>
      <c r="V447" s="5"/>
      <c r="W447" s="5"/>
    </row>
    <row r="448" spans="4:23" x14ac:dyDescent="0.2">
      <c r="D448" s="28"/>
      <c r="S448" s="5"/>
      <c r="T448" s="5"/>
      <c r="U448" s="5"/>
      <c r="V448" s="5"/>
      <c r="W448" s="5"/>
    </row>
    <row r="449" spans="4:23" x14ac:dyDescent="0.2">
      <c r="D449" s="28"/>
      <c r="S449" s="5"/>
      <c r="T449" s="5"/>
      <c r="U449" s="5"/>
      <c r="V449" s="5"/>
      <c r="W449" s="5"/>
    </row>
    <row r="450" spans="4:23" x14ac:dyDescent="0.2">
      <c r="D450" s="28"/>
      <c r="S450" s="5"/>
      <c r="T450" s="5"/>
      <c r="U450" s="5"/>
      <c r="V450" s="5"/>
      <c r="W450" s="5"/>
    </row>
    <row r="451" spans="4:23" x14ac:dyDescent="0.2">
      <c r="D451" s="28"/>
      <c r="S451" s="5"/>
      <c r="T451" s="5"/>
      <c r="U451" s="5"/>
      <c r="V451" s="5"/>
      <c r="W451" s="5"/>
    </row>
    <row r="452" spans="4:23" x14ac:dyDescent="0.2">
      <c r="D452" s="28"/>
      <c r="S452" s="5"/>
      <c r="T452" s="5"/>
      <c r="U452" s="5"/>
      <c r="V452" s="5"/>
      <c r="W452" s="5"/>
    </row>
    <row r="453" spans="4:23" x14ac:dyDescent="0.2">
      <c r="D453" s="28"/>
      <c r="S453" s="5"/>
      <c r="T453" s="5"/>
      <c r="U453" s="5"/>
      <c r="V453" s="5"/>
      <c r="W453" s="5"/>
    </row>
    <row r="454" spans="4:23" x14ac:dyDescent="0.2">
      <c r="D454" s="28"/>
      <c r="S454" s="5"/>
      <c r="T454" s="5"/>
      <c r="U454" s="5"/>
      <c r="V454" s="5"/>
      <c r="W454" s="5"/>
    </row>
    <row r="455" spans="4:23" x14ac:dyDescent="0.2">
      <c r="D455" s="28"/>
      <c r="S455" s="5"/>
      <c r="T455" s="5"/>
      <c r="U455" s="5"/>
      <c r="V455" s="5"/>
      <c r="W455" s="5"/>
    </row>
    <row r="456" spans="4:23" x14ac:dyDescent="0.2">
      <c r="D456" s="28"/>
      <c r="S456" s="5"/>
      <c r="T456" s="5"/>
      <c r="U456" s="5"/>
      <c r="V456" s="5"/>
      <c r="W456" s="5"/>
    </row>
    <row r="457" spans="4:23" x14ac:dyDescent="0.2">
      <c r="D457" s="28"/>
      <c r="S457" s="5"/>
      <c r="T457" s="5"/>
      <c r="U457" s="5"/>
      <c r="V457" s="5"/>
      <c r="W457" s="5"/>
    </row>
    <row r="458" spans="4:23" x14ac:dyDescent="0.2">
      <c r="D458" s="28"/>
      <c r="S458" s="5"/>
      <c r="T458" s="5"/>
      <c r="U458" s="5"/>
      <c r="V458" s="5"/>
      <c r="W458" s="5"/>
    </row>
    <row r="459" spans="4:23" x14ac:dyDescent="0.2">
      <c r="D459" s="28"/>
      <c r="S459" s="5"/>
      <c r="T459" s="5"/>
      <c r="U459" s="5"/>
      <c r="V459" s="5"/>
      <c r="W459" s="5"/>
    </row>
    <row r="460" spans="4:23" x14ac:dyDescent="0.2">
      <c r="D460" s="28"/>
      <c r="S460" s="5"/>
      <c r="T460" s="5"/>
      <c r="U460" s="5"/>
      <c r="V460" s="5"/>
      <c r="W460" s="5"/>
    </row>
    <row r="461" spans="4:23" x14ac:dyDescent="0.2">
      <c r="D461" s="28"/>
      <c r="S461" s="5"/>
      <c r="T461" s="5"/>
      <c r="U461" s="5"/>
      <c r="V461" s="5"/>
      <c r="W461" s="5"/>
    </row>
    <row r="462" spans="4:23" x14ac:dyDescent="0.2">
      <c r="D462" s="28"/>
      <c r="S462" s="5"/>
      <c r="T462" s="5"/>
      <c r="U462" s="5"/>
      <c r="V462" s="5"/>
      <c r="W462" s="5"/>
    </row>
    <row r="463" spans="4:23" x14ac:dyDescent="0.2">
      <c r="D463" s="28"/>
      <c r="S463" s="5"/>
      <c r="T463" s="5"/>
      <c r="U463" s="5"/>
      <c r="V463" s="5"/>
      <c r="W463" s="5"/>
    </row>
    <row r="464" spans="4:23" x14ac:dyDescent="0.2">
      <c r="D464" s="28"/>
      <c r="S464" s="5"/>
      <c r="T464" s="5"/>
      <c r="U464" s="5"/>
      <c r="V464" s="5"/>
      <c r="W464" s="5"/>
    </row>
    <row r="465" spans="4:23" x14ac:dyDescent="0.2">
      <c r="D465" s="28"/>
      <c r="S465" s="5"/>
      <c r="T465" s="5"/>
      <c r="U465" s="5"/>
      <c r="V465" s="5"/>
      <c r="W465" s="5"/>
    </row>
    <row r="466" spans="4:23" x14ac:dyDescent="0.2">
      <c r="D466" s="28"/>
      <c r="S466" s="5"/>
      <c r="T466" s="5"/>
      <c r="U466" s="5"/>
      <c r="V466" s="5"/>
      <c r="W466" s="5"/>
    </row>
    <row r="467" spans="4:23" x14ac:dyDescent="0.2">
      <c r="D467" s="28"/>
      <c r="S467" s="5"/>
      <c r="T467" s="5"/>
      <c r="U467" s="5"/>
      <c r="V467" s="5"/>
      <c r="W467" s="5"/>
    </row>
    <row r="468" spans="4:23" x14ac:dyDescent="0.2">
      <c r="D468" s="28"/>
      <c r="S468" s="5"/>
      <c r="T468" s="5"/>
      <c r="U468" s="5"/>
      <c r="V468" s="5"/>
      <c r="W468" s="5"/>
    </row>
    <row r="469" spans="4:23" x14ac:dyDescent="0.2">
      <c r="D469" s="28"/>
      <c r="S469" s="5"/>
      <c r="T469" s="5"/>
      <c r="U469" s="5"/>
      <c r="V469" s="5"/>
      <c r="W469" s="5"/>
    </row>
    <row r="470" spans="4:23" x14ac:dyDescent="0.2">
      <c r="D470" s="28"/>
      <c r="S470" s="5"/>
      <c r="T470" s="5"/>
      <c r="U470" s="5"/>
      <c r="V470" s="5"/>
      <c r="W470" s="5"/>
    </row>
    <row r="471" spans="4:23" x14ac:dyDescent="0.2">
      <c r="D471" s="28"/>
      <c r="S471" s="5"/>
      <c r="T471" s="5"/>
      <c r="U471" s="5"/>
      <c r="V471" s="5"/>
      <c r="W471" s="5"/>
    </row>
    <row r="472" spans="4:23" x14ac:dyDescent="0.2">
      <c r="D472" s="28"/>
      <c r="S472" s="5"/>
      <c r="T472" s="5"/>
      <c r="U472" s="5"/>
      <c r="V472" s="5"/>
      <c r="W472" s="5"/>
    </row>
    <row r="473" spans="4:23" x14ac:dyDescent="0.2">
      <c r="D473" s="28"/>
      <c r="S473" s="5"/>
      <c r="T473" s="5"/>
      <c r="U473" s="5"/>
      <c r="V473" s="5"/>
      <c r="W473" s="5"/>
    </row>
    <row r="474" spans="4:23" x14ac:dyDescent="0.2">
      <c r="D474" s="28"/>
      <c r="S474" s="5"/>
      <c r="T474" s="5"/>
      <c r="U474" s="5"/>
      <c r="V474" s="5"/>
      <c r="W474" s="5"/>
    </row>
    <row r="475" spans="4:23" x14ac:dyDescent="0.2">
      <c r="D475" s="28"/>
      <c r="S475" s="5"/>
      <c r="T475" s="5"/>
      <c r="U475" s="5"/>
      <c r="V475" s="5"/>
      <c r="W475" s="5"/>
    </row>
    <row r="476" spans="4:23" x14ac:dyDescent="0.2">
      <c r="D476" s="28"/>
      <c r="S476" s="5"/>
      <c r="T476" s="5"/>
      <c r="U476" s="5"/>
      <c r="V476" s="5"/>
      <c r="W476" s="5"/>
    </row>
    <row r="477" spans="4:23" x14ac:dyDescent="0.2">
      <c r="D477" s="28"/>
      <c r="S477" s="5"/>
      <c r="T477" s="5"/>
      <c r="U477" s="5"/>
      <c r="V477" s="5"/>
      <c r="W477" s="5"/>
    </row>
    <row r="478" spans="4:23" x14ac:dyDescent="0.2">
      <c r="D478" s="28"/>
      <c r="S478" s="5"/>
      <c r="T478" s="5"/>
      <c r="U478" s="5"/>
      <c r="V478" s="5"/>
      <c r="W478" s="5"/>
    </row>
    <row r="479" spans="4:23" x14ac:dyDescent="0.2">
      <c r="D479" s="28"/>
      <c r="S479" s="5"/>
      <c r="T479" s="5"/>
      <c r="U479" s="5"/>
      <c r="V479" s="5"/>
      <c r="W479" s="5"/>
    </row>
    <row r="480" spans="4:23" x14ac:dyDescent="0.2">
      <c r="D480" s="28"/>
      <c r="S480" s="5"/>
      <c r="T480" s="5"/>
      <c r="U480" s="5"/>
      <c r="V480" s="5"/>
      <c r="W480" s="5"/>
    </row>
    <row r="481" spans="4:23" x14ac:dyDescent="0.2">
      <c r="D481" s="28"/>
      <c r="S481" s="5"/>
      <c r="T481" s="5"/>
      <c r="U481" s="5"/>
      <c r="V481" s="5"/>
      <c r="W481" s="5"/>
    </row>
    <row r="482" spans="4:23" x14ac:dyDescent="0.2">
      <c r="D482" s="28"/>
      <c r="S482" s="5"/>
      <c r="T482" s="5"/>
      <c r="U482" s="5"/>
      <c r="V482" s="5"/>
      <c r="W482" s="5"/>
    </row>
    <row r="483" spans="4:23" x14ac:dyDescent="0.2">
      <c r="D483" s="28"/>
      <c r="S483" s="5"/>
      <c r="T483" s="5"/>
      <c r="U483" s="5"/>
      <c r="V483" s="5"/>
      <c r="W483" s="5"/>
    </row>
    <row r="484" spans="4:23" x14ac:dyDescent="0.2">
      <c r="D484" s="28"/>
      <c r="S484" s="5"/>
      <c r="T484" s="5"/>
      <c r="U484" s="5"/>
      <c r="V484" s="5"/>
      <c r="W484" s="5"/>
    </row>
    <row r="485" spans="4:23" x14ac:dyDescent="0.2">
      <c r="D485" s="28"/>
      <c r="S485" s="5"/>
      <c r="T485" s="5"/>
      <c r="U485" s="5"/>
      <c r="V485" s="5"/>
      <c r="W485" s="5"/>
    </row>
    <row r="486" spans="4:23" x14ac:dyDescent="0.2">
      <c r="D486" s="28"/>
      <c r="S486" s="5"/>
      <c r="T486" s="5"/>
      <c r="U486" s="5"/>
      <c r="V486" s="5"/>
      <c r="W486" s="5"/>
    </row>
    <row r="487" spans="4:23" x14ac:dyDescent="0.2">
      <c r="D487" s="28"/>
      <c r="S487" s="5"/>
      <c r="T487" s="5"/>
      <c r="U487" s="5"/>
      <c r="V487" s="5"/>
      <c r="W487" s="5"/>
    </row>
    <row r="488" spans="4:23" x14ac:dyDescent="0.2">
      <c r="D488" s="28"/>
      <c r="S488" s="5"/>
      <c r="T488" s="5"/>
      <c r="U488" s="5"/>
      <c r="V488" s="5"/>
      <c r="W488" s="5"/>
    </row>
    <row r="489" spans="4:23" x14ac:dyDescent="0.2">
      <c r="D489" s="28"/>
      <c r="S489" s="5"/>
      <c r="T489" s="5"/>
      <c r="U489" s="5"/>
      <c r="V489" s="5"/>
      <c r="W489" s="5"/>
    </row>
    <row r="490" spans="4:23" x14ac:dyDescent="0.2">
      <c r="D490" s="28"/>
      <c r="S490" s="5"/>
      <c r="T490" s="5"/>
      <c r="U490" s="5"/>
      <c r="V490" s="5"/>
      <c r="W490" s="5"/>
    </row>
    <row r="491" spans="4:23" x14ac:dyDescent="0.2">
      <c r="D491" s="28"/>
      <c r="S491" s="5"/>
      <c r="T491" s="5"/>
      <c r="U491" s="5"/>
      <c r="V491" s="5"/>
      <c r="W491" s="5"/>
    </row>
    <row r="492" spans="4:23" x14ac:dyDescent="0.2">
      <c r="D492" s="28"/>
      <c r="S492" s="5"/>
      <c r="T492" s="5"/>
      <c r="U492" s="5"/>
      <c r="V492" s="5"/>
      <c r="W492" s="5"/>
    </row>
    <row r="493" spans="4:23" x14ac:dyDescent="0.2">
      <c r="D493" s="28"/>
      <c r="S493" s="5"/>
      <c r="T493" s="5"/>
      <c r="U493" s="5"/>
      <c r="V493" s="5"/>
      <c r="W493" s="5"/>
    </row>
    <row r="494" spans="4:23" x14ac:dyDescent="0.2">
      <c r="D494" s="28"/>
      <c r="S494" s="5"/>
      <c r="T494" s="5"/>
      <c r="U494" s="5"/>
      <c r="V494" s="5"/>
      <c r="W494" s="5"/>
    </row>
    <row r="495" spans="4:23" x14ac:dyDescent="0.2">
      <c r="D495" s="28"/>
      <c r="S495" s="5"/>
      <c r="T495" s="5"/>
      <c r="U495" s="5"/>
      <c r="V495" s="5"/>
      <c r="W495" s="5"/>
    </row>
    <row r="496" spans="4:23" x14ac:dyDescent="0.2">
      <c r="D496" s="28"/>
      <c r="S496" s="5"/>
      <c r="T496" s="5"/>
      <c r="U496" s="5"/>
      <c r="V496" s="5"/>
      <c r="W496" s="5"/>
    </row>
    <row r="497" spans="4:23" x14ac:dyDescent="0.2">
      <c r="D497" s="28"/>
      <c r="S497" s="5"/>
      <c r="T497" s="5"/>
      <c r="U497" s="5"/>
      <c r="V497" s="5"/>
      <c r="W497" s="5"/>
    </row>
    <row r="498" spans="4:23" x14ac:dyDescent="0.2">
      <c r="D498" s="28"/>
      <c r="S498" s="5"/>
      <c r="T498" s="5"/>
      <c r="U498" s="5"/>
      <c r="V498" s="5"/>
      <c r="W498" s="5"/>
    </row>
    <row r="499" spans="4:23" x14ac:dyDescent="0.2">
      <c r="D499" s="28"/>
      <c r="S499" s="5"/>
      <c r="T499" s="5"/>
      <c r="U499" s="5"/>
      <c r="V499" s="5"/>
      <c r="W499" s="5"/>
    </row>
    <row r="500" spans="4:23" x14ac:dyDescent="0.2">
      <c r="D500" s="28"/>
      <c r="S500" s="5"/>
      <c r="T500" s="5"/>
      <c r="U500" s="5"/>
      <c r="V500" s="5"/>
      <c r="W500" s="5"/>
    </row>
    <row r="501" spans="4:23" x14ac:dyDescent="0.2">
      <c r="D501" s="28"/>
      <c r="S501" s="5"/>
      <c r="T501" s="5"/>
      <c r="U501" s="5"/>
      <c r="V501" s="5"/>
      <c r="W501" s="5"/>
    </row>
    <row r="502" spans="4:23" x14ac:dyDescent="0.2">
      <c r="D502" s="28"/>
      <c r="S502" s="5"/>
      <c r="T502" s="5"/>
      <c r="U502" s="5"/>
      <c r="V502" s="5"/>
      <c r="W502" s="5"/>
    </row>
    <row r="503" spans="4:23" x14ac:dyDescent="0.2">
      <c r="D503" s="28"/>
      <c r="S503" s="5"/>
      <c r="T503" s="5"/>
      <c r="U503" s="5"/>
      <c r="V503" s="5"/>
      <c r="W503" s="5"/>
    </row>
    <row r="504" spans="4:23" x14ac:dyDescent="0.2">
      <c r="D504" s="28"/>
      <c r="S504" s="5"/>
      <c r="T504" s="5"/>
      <c r="U504" s="5"/>
      <c r="V504" s="5"/>
      <c r="W504" s="5"/>
    </row>
    <row r="505" spans="4:23" x14ac:dyDescent="0.2">
      <c r="D505" s="28"/>
      <c r="S505" s="5"/>
      <c r="T505" s="5"/>
      <c r="U505" s="5"/>
      <c r="V505" s="5"/>
      <c r="W505" s="5"/>
    </row>
    <row r="506" spans="4:23" x14ac:dyDescent="0.2">
      <c r="D506" s="28"/>
      <c r="S506" s="5"/>
      <c r="T506" s="5"/>
      <c r="U506" s="5"/>
      <c r="V506" s="5"/>
      <c r="W506" s="5"/>
    </row>
    <row r="507" spans="4:23" x14ac:dyDescent="0.2">
      <c r="D507" s="28"/>
      <c r="S507" s="5"/>
      <c r="T507" s="5"/>
      <c r="U507" s="5"/>
      <c r="V507" s="5"/>
      <c r="W507" s="5"/>
    </row>
    <row r="508" spans="4:23" x14ac:dyDescent="0.2">
      <c r="D508" s="28"/>
      <c r="S508" s="5"/>
      <c r="T508" s="5"/>
      <c r="U508" s="5"/>
      <c r="V508" s="5"/>
      <c r="W508" s="5"/>
    </row>
    <row r="509" spans="4:23" x14ac:dyDescent="0.2">
      <c r="D509" s="28"/>
      <c r="S509" s="5"/>
      <c r="T509" s="5"/>
      <c r="U509" s="5"/>
      <c r="V509" s="5"/>
      <c r="W509" s="5"/>
    </row>
    <row r="510" spans="4:23" x14ac:dyDescent="0.2">
      <c r="D510" s="28"/>
      <c r="S510" s="5"/>
      <c r="T510" s="5"/>
      <c r="U510" s="5"/>
      <c r="V510" s="5"/>
      <c r="W510" s="5"/>
    </row>
    <row r="511" spans="4:23" x14ac:dyDescent="0.2">
      <c r="D511" s="28"/>
      <c r="S511" s="5"/>
      <c r="T511" s="5"/>
      <c r="U511" s="5"/>
      <c r="V511" s="5"/>
      <c r="W511" s="5"/>
    </row>
    <row r="512" spans="4:23" x14ac:dyDescent="0.2">
      <c r="D512" s="28"/>
      <c r="S512" s="5"/>
      <c r="T512" s="5"/>
      <c r="U512" s="5"/>
      <c r="V512" s="5"/>
      <c r="W512" s="5"/>
    </row>
    <row r="513" spans="4:23" x14ac:dyDescent="0.2">
      <c r="D513" s="28"/>
      <c r="S513" s="5"/>
      <c r="T513" s="5"/>
      <c r="U513" s="5"/>
      <c r="V513" s="5"/>
      <c r="W513" s="5"/>
    </row>
    <row r="514" spans="4:23" x14ac:dyDescent="0.2">
      <c r="D514" s="28"/>
      <c r="S514" s="5"/>
      <c r="T514" s="5"/>
      <c r="U514" s="5"/>
      <c r="V514" s="5"/>
      <c r="W514" s="5"/>
    </row>
    <row r="515" spans="4:23" x14ac:dyDescent="0.2">
      <c r="D515" s="28"/>
      <c r="S515" s="5"/>
      <c r="T515" s="5"/>
      <c r="U515" s="5"/>
      <c r="V515" s="5"/>
      <c r="W515" s="5"/>
    </row>
    <row r="516" spans="4:23" x14ac:dyDescent="0.2">
      <c r="D516" s="28"/>
      <c r="S516" s="5"/>
      <c r="T516" s="5"/>
      <c r="U516" s="5"/>
      <c r="V516" s="5"/>
      <c r="W516" s="5"/>
    </row>
    <row r="517" spans="4:23" x14ac:dyDescent="0.2">
      <c r="D517" s="28"/>
      <c r="S517" s="5"/>
      <c r="T517" s="5"/>
      <c r="U517" s="5"/>
      <c r="V517" s="5"/>
      <c r="W517" s="5"/>
    </row>
    <row r="518" spans="4:23" x14ac:dyDescent="0.2">
      <c r="D518" s="28"/>
      <c r="S518" s="5"/>
      <c r="T518" s="5"/>
      <c r="U518" s="5"/>
      <c r="V518" s="5"/>
      <c r="W518" s="5"/>
    </row>
    <row r="519" spans="4:23" x14ac:dyDescent="0.2">
      <c r="D519" s="28"/>
      <c r="S519" s="5"/>
      <c r="T519" s="5"/>
      <c r="U519" s="5"/>
      <c r="V519" s="5"/>
      <c r="W519" s="5"/>
    </row>
    <row r="520" spans="4:23" x14ac:dyDescent="0.2">
      <c r="D520" s="28"/>
      <c r="S520" s="5"/>
      <c r="T520" s="5"/>
      <c r="U520" s="5"/>
      <c r="V520" s="5"/>
      <c r="W520" s="5"/>
    </row>
    <row r="521" spans="4:23" x14ac:dyDescent="0.2">
      <c r="D521" s="28"/>
      <c r="S521" s="5"/>
      <c r="T521" s="5"/>
      <c r="U521" s="5"/>
      <c r="V521" s="5"/>
      <c r="W521" s="5"/>
    </row>
    <row r="522" spans="4:23" x14ac:dyDescent="0.2">
      <c r="D522" s="28"/>
      <c r="S522" s="5"/>
      <c r="T522" s="5"/>
      <c r="U522" s="5"/>
      <c r="V522" s="5"/>
      <c r="W522" s="5"/>
    </row>
    <row r="523" spans="4:23" x14ac:dyDescent="0.2">
      <c r="D523" s="28"/>
      <c r="S523" s="5"/>
      <c r="T523" s="5"/>
      <c r="U523" s="5"/>
      <c r="V523" s="5"/>
      <c r="W523" s="5"/>
    </row>
    <row r="524" spans="4:23" x14ac:dyDescent="0.2">
      <c r="D524" s="28"/>
      <c r="S524" s="5"/>
      <c r="T524" s="5"/>
      <c r="U524" s="5"/>
      <c r="V524" s="5"/>
      <c r="W524" s="5"/>
    </row>
    <row r="525" spans="4:23" x14ac:dyDescent="0.2">
      <c r="D525" s="28"/>
      <c r="S525" s="5"/>
      <c r="T525" s="5"/>
      <c r="U525" s="5"/>
      <c r="V525" s="5"/>
      <c r="W525" s="5"/>
    </row>
    <row r="526" spans="4:23" x14ac:dyDescent="0.2">
      <c r="D526" s="28"/>
      <c r="S526" s="5"/>
      <c r="T526" s="5"/>
      <c r="U526" s="5"/>
      <c r="V526" s="5"/>
      <c r="W526" s="5"/>
    </row>
    <row r="527" spans="4:23" x14ac:dyDescent="0.2">
      <c r="D527" s="28"/>
      <c r="S527" s="5"/>
      <c r="T527" s="5"/>
      <c r="U527" s="5"/>
      <c r="V527" s="5"/>
      <c r="W527" s="5"/>
    </row>
    <row r="528" spans="4:23" x14ac:dyDescent="0.2">
      <c r="D528" s="28"/>
      <c r="S528" s="5"/>
      <c r="T528" s="5"/>
      <c r="U528" s="5"/>
      <c r="V528" s="5"/>
      <c r="W528" s="5"/>
    </row>
    <row r="529" spans="4:23" x14ac:dyDescent="0.2">
      <c r="D529" s="28"/>
      <c r="S529" s="5"/>
      <c r="T529" s="5"/>
      <c r="U529" s="5"/>
      <c r="V529" s="5"/>
      <c r="W529" s="5"/>
    </row>
    <row r="530" spans="4:23" x14ac:dyDescent="0.2">
      <c r="D530" s="28"/>
      <c r="S530" s="5"/>
      <c r="T530" s="5"/>
      <c r="U530" s="5"/>
      <c r="V530" s="5"/>
      <c r="W530" s="5"/>
    </row>
    <row r="531" spans="4:23" x14ac:dyDescent="0.2">
      <c r="D531" s="28"/>
      <c r="S531" s="5"/>
      <c r="T531" s="5"/>
      <c r="U531" s="5"/>
      <c r="V531" s="5"/>
      <c r="W531" s="5"/>
    </row>
    <row r="532" spans="4:23" x14ac:dyDescent="0.2">
      <c r="D532" s="28"/>
      <c r="S532" s="5"/>
      <c r="T532" s="5"/>
      <c r="U532" s="5"/>
      <c r="V532" s="5"/>
      <c r="W532" s="5"/>
    </row>
    <row r="533" spans="4:23" x14ac:dyDescent="0.2">
      <c r="D533" s="28"/>
      <c r="S533" s="5"/>
      <c r="T533" s="5"/>
      <c r="U533" s="5"/>
      <c r="V533" s="5"/>
      <c r="W533" s="5"/>
    </row>
    <row r="534" spans="4:23" x14ac:dyDescent="0.2">
      <c r="D534" s="28"/>
      <c r="S534" s="5"/>
      <c r="T534" s="5"/>
      <c r="U534" s="5"/>
      <c r="V534" s="5"/>
      <c r="W534" s="5"/>
    </row>
    <row r="535" spans="4:23" x14ac:dyDescent="0.2">
      <c r="D535" s="28"/>
      <c r="S535" s="5"/>
      <c r="T535" s="5"/>
      <c r="U535" s="5"/>
      <c r="V535" s="5"/>
      <c r="W535" s="5"/>
    </row>
    <row r="536" spans="4:23" x14ac:dyDescent="0.2">
      <c r="D536" s="28"/>
      <c r="S536" s="5"/>
      <c r="T536" s="5"/>
      <c r="U536" s="5"/>
      <c r="V536" s="5"/>
      <c r="W536" s="5"/>
    </row>
    <row r="537" spans="4:23" x14ac:dyDescent="0.2">
      <c r="D537" s="28"/>
      <c r="S537" s="5"/>
      <c r="T537" s="5"/>
      <c r="U537" s="5"/>
      <c r="V537" s="5"/>
      <c r="W537" s="5"/>
    </row>
    <row r="538" spans="4:23" x14ac:dyDescent="0.2">
      <c r="D538" s="28"/>
      <c r="S538" s="5"/>
      <c r="T538" s="5"/>
      <c r="U538" s="5"/>
      <c r="V538" s="5"/>
      <c r="W538" s="5"/>
    </row>
    <row r="539" spans="4:23" x14ac:dyDescent="0.2">
      <c r="D539" s="28"/>
      <c r="S539" s="5"/>
      <c r="T539" s="5"/>
      <c r="U539" s="5"/>
      <c r="V539" s="5"/>
      <c r="W539" s="5"/>
    </row>
    <row r="540" spans="4:23" x14ac:dyDescent="0.2">
      <c r="D540" s="28"/>
      <c r="S540" s="5"/>
      <c r="T540" s="5"/>
      <c r="U540" s="5"/>
      <c r="V540" s="5"/>
      <c r="W540" s="5"/>
    </row>
    <row r="541" spans="4:23" x14ac:dyDescent="0.2">
      <c r="D541" s="28"/>
      <c r="S541" s="5"/>
      <c r="T541" s="5"/>
      <c r="U541" s="5"/>
      <c r="V541" s="5"/>
      <c r="W541" s="5"/>
    </row>
    <row r="542" spans="4:23" x14ac:dyDescent="0.2">
      <c r="D542" s="28"/>
      <c r="S542" s="5"/>
      <c r="T542" s="5"/>
      <c r="U542" s="5"/>
      <c r="V542" s="5"/>
      <c r="W542" s="5"/>
    </row>
    <row r="543" spans="4:23" x14ac:dyDescent="0.2">
      <c r="D543" s="28"/>
      <c r="S543" s="5"/>
      <c r="T543" s="5"/>
      <c r="U543" s="5"/>
      <c r="V543" s="5"/>
      <c r="W543" s="5"/>
    </row>
    <row r="544" spans="4:23" x14ac:dyDescent="0.2">
      <c r="D544" s="28"/>
      <c r="S544" s="5"/>
      <c r="T544" s="5"/>
      <c r="U544" s="5"/>
      <c r="V544" s="5"/>
      <c r="W544" s="5"/>
    </row>
    <row r="545" spans="4:23" x14ac:dyDescent="0.2">
      <c r="D545" s="28"/>
      <c r="S545" s="5"/>
      <c r="T545" s="5"/>
      <c r="U545" s="5"/>
      <c r="V545" s="5"/>
      <c r="W545" s="5"/>
    </row>
    <row r="546" spans="4:23" x14ac:dyDescent="0.2">
      <c r="D546" s="28"/>
      <c r="S546" s="5"/>
      <c r="T546" s="5"/>
      <c r="U546" s="5"/>
      <c r="V546" s="5"/>
      <c r="W546" s="5"/>
    </row>
    <row r="547" spans="4:23" x14ac:dyDescent="0.2">
      <c r="D547" s="28"/>
      <c r="S547" s="5"/>
      <c r="T547" s="5"/>
      <c r="U547" s="5"/>
      <c r="V547" s="5"/>
      <c r="W547" s="5"/>
    </row>
    <row r="548" spans="4:23" x14ac:dyDescent="0.2">
      <c r="D548" s="28"/>
      <c r="S548" s="5"/>
      <c r="T548" s="5"/>
      <c r="U548" s="5"/>
      <c r="V548" s="5"/>
      <c r="W548" s="5"/>
    </row>
    <row r="549" spans="4:23" x14ac:dyDescent="0.2">
      <c r="D549" s="28"/>
      <c r="S549" s="5"/>
      <c r="T549" s="5"/>
      <c r="U549" s="5"/>
      <c r="V549" s="5"/>
      <c r="W549" s="5"/>
    </row>
    <row r="550" spans="4:23" x14ac:dyDescent="0.2">
      <c r="D550" s="28"/>
      <c r="S550" s="5"/>
      <c r="T550" s="5"/>
      <c r="U550" s="5"/>
      <c r="V550" s="5"/>
      <c r="W550" s="5"/>
    </row>
    <row r="551" spans="4:23" x14ac:dyDescent="0.2">
      <c r="D551" s="28"/>
      <c r="S551" s="5"/>
      <c r="T551" s="5"/>
      <c r="U551" s="5"/>
      <c r="V551" s="5"/>
      <c r="W551" s="5"/>
    </row>
    <row r="552" spans="4:23" x14ac:dyDescent="0.2">
      <c r="D552" s="28"/>
      <c r="S552" s="5"/>
      <c r="T552" s="5"/>
      <c r="U552" s="5"/>
      <c r="V552" s="5"/>
      <c r="W552" s="5"/>
    </row>
    <row r="553" spans="4:23" x14ac:dyDescent="0.2">
      <c r="D553" s="28"/>
      <c r="S553" s="5"/>
      <c r="T553" s="5"/>
      <c r="U553" s="5"/>
      <c r="V553" s="5"/>
      <c r="W553" s="5"/>
    </row>
    <row r="554" spans="4:23" x14ac:dyDescent="0.2">
      <c r="D554" s="28"/>
      <c r="S554" s="5"/>
      <c r="T554" s="5"/>
      <c r="U554" s="5"/>
      <c r="V554" s="5"/>
      <c r="W554" s="5"/>
    </row>
    <row r="555" spans="4:23" x14ac:dyDescent="0.2">
      <c r="D555" s="28"/>
      <c r="S555" s="5"/>
      <c r="T555" s="5"/>
      <c r="U555" s="5"/>
      <c r="V555" s="5"/>
      <c r="W555" s="5"/>
    </row>
    <row r="556" spans="4:23" x14ac:dyDescent="0.2">
      <c r="D556" s="28"/>
      <c r="S556" s="5"/>
      <c r="T556" s="5"/>
      <c r="U556" s="5"/>
      <c r="V556" s="5"/>
      <c r="W556" s="5"/>
    </row>
    <row r="557" spans="4:23" x14ac:dyDescent="0.2">
      <c r="D557" s="28"/>
      <c r="S557" s="5"/>
      <c r="T557" s="5"/>
      <c r="U557" s="5"/>
      <c r="V557" s="5"/>
      <c r="W557" s="5"/>
    </row>
    <row r="558" spans="4:23" x14ac:dyDescent="0.2">
      <c r="D558" s="28"/>
      <c r="S558" s="5"/>
      <c r="T558" s="5"/>
      <c r="U558" s="5"/>
      <c r="V558" s="5"/>
      <c r="W558" s="5"/>
    </row>
    <row r="559" spans="4:23" x14ac:dyDescent="0.2">
      <c r="D559" s="28"/>
      <c r="S559" s="5"/>
      <c r="T559" s="5"/>
      <c r="U559" s="5"/>
      <c r="V559" s="5"/>
      <c r="W559" s="5"/>
    </row>
    <row r="560" spans="4:23" x14ac:dyDescent="0.2">
      <c r="D560" s="28"/>
      <c r="S560" s="5"/>
      <c r="T560" s="5"/>
      <c r="U560" s="5"/>
      <c r="V560" s="5"/>
      <c r="W560" s="5"/>
    </row>
    <row r="561" spans="4:23" x14ac:dyDescent="0.2">
      <c r="D561" s="28"/>
      <c r="S561" s="5"/>
      <c r="T561" s="5"/>
      <c r="U561" s="5"/>
      <c r="V561" s="5"/>
      <c r="W561" s="5"/>
    </row>
    <row r="562" spans="4:23" x14ac:dyDescent="0.2">
      <c r="D562" s="28"/>
      <c r="S562" s="5"/>
      <c r="T562" s="5"/>
      <c r="U562" s="5"/>
      <c r="V562" s="5"/>
      <c r="W562" s="5"/>
    </row>
    <row r="563" spans="4:23" x14ac:dyDescent="0.2">
      <c r="D563" s="28"/>
      <c r="S563" s="5"/>
      <c r="T563" s="5"/>
      <c r="U563" s="5"/>
      <c r="V563" s="5"/>
      <c r="W563" s="5"/>
    </row>
    <row r="564" spans="4:23" x14ac:dyDescent="0.2">
      <c r="D564" s="28"/>
      <c r="S564" s="5"/>
      <c r="T564" s="5"/>
      <c r="U564" s="5"/>
      <c r="V564" s="5"/>
      <c r="W564" s="5"/>
    </row>
    <row r="565" spans="4:23" x14ac:dyDescent="0.2">
      <c r="D565" s="28"/>
      <c r="S565" s="5"/>
      <c r="T565" s="5"/>
      <c r="U565" s="5"/>
      <c r="V565" s="5"/>
      <c r="W565" s="5"/>
    </row>
    <row r="566" spans="4:23" x14ac:dyDescent="0.2">
      <c r="D566" s="28"/>
      <c r="S566" s="5"/>
      <c r="T566" s="5"/>
      <c r="U566" s="5"/>
      <c r="V566" s="5"/>
      <c r="W566" s="5"/>
    </row>
    <row r="567" spans="4:23" x14ac:dyDescent="0.2">
      <c r="D567" s="28"/>
      <c r="S567" s="5"/>
      <c r="T567" s="5"/>
      <c r="U567" s="5"/>
      <c r="V567" s="5"/>
      <c r="W567" s="5"/>
    </row>
    <row r="568" spans="4:23" x14ac:dyDescent="0.2">
      <c r="D568" s="28"/>
      <c r="S568" s="5"/>
      <c r="T568" s="5"/>
      <c r="U568" s="5"/>
      <c r="V568" s="5"/>
      <c r="W568" s="5"/>
    </row>
    <row r="569" spans="4:23" x14ac:dyDescent="0.2">
      <c r="D569" s="28"/>
      <c r="S569" s="5"/>
      <c r="T569" s="5"/>
      <c r="U569" s="5"/>
      <c r="V569" s="5"/>
      <c r="W569" s="5"/>
    </row>
    <row r="570" spans="4:23" x14ac:dyDescent="0.2">
      <c r="D570" s="28"/>
      <c r="S570" s="5"/>
      <c r="T570" s="5"/>
      <c r="U570" s="5"/>
      <c r="V570" s="5"/>
      <c r="W570" s="5"/>
    </row>
    <row r="571" spans="4:23" x14ac:dyDescent="0.2">
      <c r="D571" s="28"/>
      <c r="S571" s="5"/>
      <c r="T571" s="5"/>
      <c r="U571" s="5"/>
      <c r="V571" s="5"/>
      <c r="W571" s="5"/>
    </row>
    <row r="572" spans="4:23" x14ac:dyDescent="0.2">
      <c r="D572" s="28"/>
      <c r="S572" s="5"/>
      <c r="T572" s="5"/>
      <c r="U572" s="5"/>
      <c r="V572" s="5"/>
      <c r="W572" s="5"/>
    </row>
    <row r="573" spans="4:23" x14ac:dyDescent="0.2">
      <c r="D573" s="28"/>
      <c r="S573" s="5"/>
      <c r="T573" s="5"/>
      <c r="U573" s="5"/>
      <c r="V573" s="5"/>
      <c r="W573" s="5"/>
    </row>
    <row r="574" spans="4:23" x14ac:dyDescent="0.2">
      <c r="D574" s="28"/>
      <c r="S574" s="5"/>
      <c r="T574" s="5"/>
      <c r="U574" s="5"/>
      <c r="V574" s="5"/>
      <c r="W574" s="5"/>
    </row>
    <row r="575" spans="4:23" x14ac:dyDescent="0.2">
      <c r="D575" s="28"/>
      <c r="S575" s="5"/>
      <c r="T575" s="5"/>
      <c r="U575" s="5"/>
      <c r="V575" s="5"/>
      <c r="W575" s="5"/>
    </row>
    <row r="576" spans="4:23" x14ac:dyDescent="0.2">
      <c r="D576" s="28"/>
      <c r="S576" s="5"/>
      <c r="T576" s="5"/>
      <c r="U576" s="5"/>
      <c r="V576" s="5"/>
      <c r="W576" s="5"/>
    </row>
    <row r="577" spans="4:23" x14ac:dyDescent="0.2">
      <c r="D577" s="28"/>
      <c r="S577" s="5"/>
      <c r="T577" s="5"/>
      <c r="U577" s="5"/>
      <c r="V577" s="5"/>
      <c r="W577" s="5"/>
    </row>
    <row r="578" spans="4:23" x14ac:dyDescent="0.2">
      <c r="D578" s="28"/>
      <c r="S578" s="5"/>
      <c r="T578" s="5"/>
      <c r="U578" s="5"/>
      <c r="V578" s="5"/>
      <c r="W578" s="5"/>
    </row>
    <row r="579" spans="4:23" x14ac:dyDescent="0.2">
      <c r="D579" s="28"/>
      <c r="S579" s="5"/>
      <c r="T579" s="5"/>
      <c r="U579" s="5"/>
      <c r="V579" s="5"/>
      <c r="W579" s="5"/>
    </row>
    <row r="580" spans="4:23" x14ac:dyDescent="0.2">
      <c r="D580" s="28"/>
      <c r="S580" s="5"/>
      <c r="T580" s="5"/>
      <c r="U580" s="5"/>
      <c r="V580" s="5"/>
      <c r="W580" s="5"/>
    </row>
    <row r="581" spans="4:23" x14ac:dyDescent="0.2">
      <c r="D581" s="28"/>
      <c r="S581" s="5"/>
      <c r="T581" s="5"/>
      <c r="U581" s="5"/>
      <c r="V581" s="5"/>
      <c r="W581" s="5"/>
    </row>
    <row r="582" spans="4:23" x14ac:dyDescent="0.2">
      <c r="D582" s="28"/>
      <c r="S582" s="5"/>
      <c r="T582" s="5"/>
      <c r="U582" s="5"/>
      <c r="V582" s="5"/>
      <c r="W582" s="5"/>
    </row>
    <row r="583" spans="4:23" x14ac:dyDescent="0.2">
      <c r="D583" s="28"/>
      <c r="S583" s="5"/>
      <c r="T583" s="5"/>
      <c r="U583" s="5"/>
      <c r="V583" s="5"/>
      <c r="W583" s="5"/>
    </row>
    <row r="584" spans="4:23" x14ac:dyDescent="0.2">
      <c r="D584" s="28"/>
      <c r="S584" s="5"/>
      <c r="T584" s="5"/>
      <c r="U584" s="5"/>
      <c r="V584" s="5"/>
      <c r="W584" s="5"/>
    </row>
    <row r="585" spans="4:23" x14ac:dyDescent="0.2">
      <c r="D585" s="28"/>
      <c r="S585" s="5"/>
      <c r="T585" s="5"/>
      <c r="U585" s="5"/>
      <c r="V585" s="5"/>
      <c r="W585" s="5"/>
    </row>
    <row r="586" spans="4:23" x14ac:dyDescent="0.2">
      <c r="D586" s="28"/>
      <c r="S586" s="5"/>
      <c r="T586" s="5"/>
      <c r="U586" s="5"/>
      <c r="V586" s="5"/>
      <c r="W586" s="5"/>
    </row>
    <row r="587" spans="4:23" x14ac:dyDescent="0.2">
      <c r="D587" s="28"/>
      <c r="S587" s="5"/>
      <c r="T587" s="5"/>
      <c r="U587" s="5"/>
      <c r="V587" s="5"/>
      <c r="W587" s="5"/>
    </row>
    <row r="588" spans="4:23" x14ac:dyDescent="0.2">
      <c r="D588" s="28"/>
      <c r="S588" s="5"/>
      <c r="T588" s="5"/>
      <c r="U588" s="5"/>
      <c r="V588" s="5"/>
      <c r="W588" s="5"/>
    </row>
    <row r="589" spans="4:23" x14ac:dyDescent="0.2">
      <c r="D589" s="28"/>
      <c r="S589" s="5"/>
      <c r="T589" s="5"/>
      <c r="U589" s="5"/>
      <c r="V589" s="5"/>
      <c r="W589" s="5"/>
    </row>
    <row r="590" spans="4:23" x14ac:dyDescent="0.2">
      <c r="D590" s="28"/>
      <c r="S590" s="5"/>
      <c r="T590" s="5"/>
      <c r="U590" s="5"/>
      <c r="V590" s="5"/>
      <c r="W590" s="5"/>
    </row>
    <row r="591" spans="4:23" x14ac:dyDescent="0.2">
      <c r="D591" s="28"/>
      <c r="S591" s="5"/>
      <c r="T591" s="5"/>
      <c r="U591" s="5"/>
      <c r="V591" s="5"/>
      <c r="W591" s="5"/>
    </row>
    <row r="592" spans="4:23" x14ac:dyDescent="0.2">
      <c r="D592" s="28"/>
      <c r="S592" s="5"/>
      <c r="T592" s="5"/>
      <c r="U592" s="5"/>
      <c r="V592" s="5"/>
      <c r="W592" s="5"/>
    </row>
    <row r="593" spans="4:23" x14ac:dyDescent="0.2">
      <c r="D593" s="28"/>
      <c r="S593" s="5"/>
      <c r="T593" s="5"/>
      <c r="U593" s="5"/>
      <c r="V593" s="5"/>
      <c r="W593" s="5"/>
    </row>
    <row r="594" spans="4:23" x14ac:dyDescent="0.2">
      <c r="D594" s="28"/>
      <c r="S594" s="5"/>
      <c r="T594" s="5"/>
      <c r="U594" s="5"/>
      <c r="V594" s="5"/>
      <c r="W594" s="5"/>
    </row>
    <row r="595" spans="4:23" x14ac:dyDescent="0.2">
      <c r="D595" s="28"/>
      <c r="S595" s="5"/>
      <c r="T595" s="5"/>
      <c r="U595" s="5"/>
      <c r="V595" s="5"/>
      <c r="W595" s="5"/>
    </row>
    <row r="596" spans="4:23" x14ac:dyDescent="0.2">
      <c r="D596" s="28"/>
      <c r="S596" s="5"/>
      <c r="T596" s="5"/>
      <c r="U596" s="5"/>
      <c r="V596" s="5"/>
      <c r="W596" s="5"/>
    </row>
    <row r="597" spans="4:23" x14ac:dyDescent="0.2">
      <c r="D597" s="28"/>
      <c r="S597" s="5"/>
      <c r="T597" s="5"/>
      <c r="U597" s="5"/>
      <c r="V597" s="5"/>
      <c r="W597" s="5"/>
    </row>
    <row r="598" spans="4:23" x14ac:dyDescent="0.2">
      <c r="D598" s="28"/>
      <c r="S598" s="5"/>
      <c r="T598" s="5"/>
      <c r="U598" s="5"/>
      <c r="V598" s="5"/>
      <c r="W598" s="5"/>
    </row>
    <row r="599" spans="4:23" x14ac:dyDescent="0.2">
      <c r="D599" s="28"/>
      <c r="S599" s="5"/>
      <c r="T599" s="5"/>
      <c r="U599" s="5"/>
      <c r="V599" s="5"/>
      <c r="W599" s="5"/>
    </row>
    <row r="600" spans="4:23" x14ac:dyDescent="0.2">
      <c r="D600" s="28"/>
      <c r="S600" s="5"/>
      <c r="T600" s="5"/>
      <c r="U600" s="5"/>
      <c r="V600" s="5"/>
      <c r="W600" s="5"/>
    </row>
    <row r="601" spans="4:23" x14ac:dyDescent="0.2">
      <c r="D601" s="28"/>
      <c r="S601" s="5"/>
      <c r="T601" s="5"/>
      <c r="U601" s="5"/>
      <c r="V601" s="5"/>
      <c r="W601" s="5"/>
    </row>
    <row r="602" spans="4:23" x14ac:dyDescent="0.2">
      <c r="D602" s="28"/>
      <c r="S602" s="5"/>
      <c r="T602" s="5"/>
      <c r="U602" s="5"/>
      <c r="V602" s="5"/>
      <c r="W602" s="5"/>
    </row>
    <row r="603" spans="4:23" x14ac:dyDescent="0.2">
      <c r="D603" s="28"/>
      <c r="S603" s="5"/>
      <c r="T603" s="5"/>
      <c r="U603" s="5"/>
      <c r="V603" s="5"/>
      <c r="W603" s="5"/>
    </row>
    <row r="604" spans="4:23" x14ac:dyDescent="0.2">
      <c r="D604" s="28"/>
      <c r="S604" s="5"/>
      <c r="T604" s="5"/>
      <c r="U604" s="5"/>
      <c r="V604" s="5"/>
      <c r="W604" s="5"/>
    </row>
    <row r="605" spans="4:23" x14ac:dyDescent="0.2">
      <c r="D605" s="28"/>
      <c r="S605" s="5"/>
      <c r="T605" s="5"/>
      <c r="U605" s="5"/>
      <c r="V605" s="5"/>
      <c r="W605" s="5"/>
    </row>
    <row r="606" spans="4:23" x14ac:dyDescent="0.2">
      <c r="D606" s="28"/>
      <c r="S606" s="5"/>
      <c r="T606" s="5"/>
      <c r="U606" s="5"/>
      <c r="V606" s="5"/>
      <c r="W606" s="5"/>
    </row>
    <row r="607" spans="4:23" x14ac:dyDescent="0.2">
      <c r="D607" s="28"/>
      <c r="S607" s="5"/>
      <c r="T607" s="5"/>
      <c r="U607" s="5"/>
      <c r="V607" s="5"/>
      <c r="W607" s="5"/>
    </row>
    <row r="608" spans="4:23" x14ac:dyDescent="0.2">
      <c r="D608" s="28"/>
      <c r="S608" s="5"/>
      <c r="T608" s="5"/>
      <c r="U608" s="5"/>
      <c r="V608" s="5"/>
      <c r="W608" s="5"/>
    </row>
    <row r="609" spans="4:23" x14ac:dyDescent="0.2">
      <c r="D609" s="28"/>
      <c r="S609" s="5"/>
      <c r="T609" s="5"/>
      <c r="U609" s="5"/>
      <c r="V609" s="5"/>
      <c r="W609" s="5"/>
    </row>
    <row r="610" spans="4:23" x14ac:dyDescent="0.2">
      <c r="D610" s="28"/>
      <c r="S610" s="5"/>
      <c r="T610" s="5"/>
      <c r="U610" s="5"/>
      <c r="V610" s="5"/>
      <c r="W610" s="5"/>
    </row>
    <row r="611" spans="4:23" x14ac:dyDescent="0.2">
      <c r="D611" s="28"/>
      <c r="S611" s="5"/>
      <c r="T611" s="5"/>
      <c r="U611" s="5"/>
      <c r="V611" s="5"/>
      <c r="W611" s="5"/>
    </row>
    <row r="612" spans="4:23" x14ac:dyDescent="0.2">
      <c r="D612" s="28"/>
      <c r="S612" s="5"/>
      <c r="T612" s="5"/>
      <c r="U612" s="5"/>
      <c r="V612" s="5"/>
      <c r="W612" s="5"/>
    </row>
    <row r="613" spans="4:23" x14ac:dyDescent="0.2">
      <c r="D613" s="28"/>
      <c r="S613" s="5"/>
      <c r="T613" s="5"/>
      <c r="U613" s="5"/>
      <c r="V613" s="5"/>
      <c r="W613" s="5"/>
    </row>
    <row r="614" spans="4:23" x14ac:dyDescent="0.2">
      <c r="D614" s="28"/>
      <c r="S614" s="5"/>
      <c r="T614" s="5"/>
      <c r="U614" s="5"/>
      <c r="V614" s="5"/>
      <c r="W614" s="5"/>
    </row>
    <row r="615" spans="4:23" x14ac:dyDescent="0.2">
      <c r="D615" s="28"/>
      <c r="S615" s="5"/>
      <c r="T615" s="5"/>
      <c r="U615" s="5"/>
      <c r="V615" s="5"/>
      <c r="W615" s="5"/>
    </row>
    <row r="616" spans="4:23" x14ac:dyDescent="0.2">
      <c r="D616" s="28"/>
      <c r="S616" s="5"/>
      <c r="T616" s="5"/>
      <c r="U616" s="5"/>
      <c r="V616" s="5"/>
      <c r="W616" s="5"/>
    </row>
    <row r="617" spans="4:23" x14ac:dyDescent="0.2">
      <c r="D617" s="28"/>
      <c r="S617" s="5"/>
      <c r="T617" s="5"/>
      <c r="U617" s="5"/>
      <c r="V617" s="5"/>
      <c r="W617" s="5"/>
    </row>
    <row r="618" spans="4:23" x14ac:dyDescent="0.2">
      <c r="D618" s="28"/>
      <c r="S618" s="5"/>
      <c r="T618" s="5"/>
      <c r="U618" s="5"/>
      <c r="V618" s="5"/>
      <c r="W618" s="5"/>
    </row>
    <row r="619" spans="4:23" x14ac:dyDescent="0.2">
      <c r="D619" s="28"/>
      <c r="S619" s="5"/>
      <c r="T619" s="5"/>
      <c r="U619" s="5"/>
      <c r="V619" s="5"/>
      <c r="W619" s="5"/>
    </row>
    <row r="620" spans="4:23" x14ac:dyDescent="0.2">
      <c r="D620" s="28"/>
      <c r="S620" s="5"/>
      <c r="T620" s="5"/>
      <c r="U620" s="5"/>
      <c r="V620" s="5"/>
      <c r="W620" s="5"/>
    </row>
    <row r="621" spans="4:23" x14ac:dyDescent="0.2">
      <c r="D621" s="28"/>
      <c r="S621" s="5"/>
      <c r="T621" s="5"/>
      <c r="U621" s="5"/>
      <c r="V621" s="5"/>
      <c r="W621" s="5"/>
    </row>
    <row r="622" spans="4:23" x14ac:dyDescent="0.2">
      <c r="D622" s="28"/>
      <c r="S622" s="5"/>
      <c r="T622" s="5"/>
      <c r="U622" s="5"/>
      <c r="V622" s="5"/>
      <c r="W622" s="5"/>
    </row>
    <row r="623" spans="4:23" x14ac:dyDescent="0.2">
      <c r="D623" s="28"/>
      <c r="S623" s="5"/>
      <c r="T623" s="5"/>
      <c r="U623" s="5"/>
      <c r="V623" s="5"/>
      <c r="W623" s="5"/>
    </row>
    <row r="624" spans="4:23" x14ac:dyDescent="0.2">
      <c r="D624" s="28"/>
      <c r="S624" s="5"/>
      <c r="T624" s="5"/>
      <c r="U624" s="5"/>
      <c r="V624" s="5"/>
      <c r="W624" s="5"/>
    </row>
    <row r="625" spans="4:23" x14ac:dyDescent="0.2">
      <c r="D625" s="28"/>
      <c r="S625" s="5"/>
      <c r="T625" s="5"/>
      <c r="U625" s="5"/>
      <c r="V625" s="5"/>
      <c r="W625" s="5"/>
    </row>
    <row r="626" spans="4:23" x14ac:dyDescent="0.2">
      <c r="D626" s="28"/>
      <c r="S626" s="5"/>
      <c r="T626" s="5"/>
      <c r="U626" s="5"/>
      <c r="V626" s="5"/>
      <c r="W626" s="5"/>
    </row>
    <row r="627" spans="4:23" x14ac:dyDescent="0.2">
      <c r="D627" s="28"/>
      <c r="S627" s="5"/>
      <c r="T627" s="5"/>
      <c r="U627" s="5"/>
      <c r="V627" s="5"/>
      <c r="W627" s="5"/>
    </row>
    <row r="628" spans="4:23" x14ac:dyDescent="0.2">
      <c r="D628" s="28"/>
      <c r="S628" s="5"/>
      <c r="T628" s="5"/>
      <c r="U628" s="5"/>
      <c r="V628" s="5"/>
      <c r="W628" s="5"/>
    </row>
    <row r="629" spans="4:23" x14ac:dyDescent="0.2">
      <c r="D629" s="28"/>
      <c r="S629" s="5"/>
      <c r="T629" s="5"/>
      <c r="U629" s="5"/>
      <c r="V629" s="5"/>
      <c r="W629" s="5"/>
    </row>
    <row r="630" spans="4:23" x14ac:dyDescent="0.2">
      <c r="D630" s="28"/>
      <c r="S630" s="5"/>
      <c r="T630" s="5"/>
      <c r="U630" s="5"/>
      <c r="V630" s="5"/>
      <c r="W630" s="5"/>
    </row>
    <row r="631" spans="4:23" x14ac:dyDescent="0.2">
      <c r="D631" s="28"/>
      <c r="S631" s="5"/>
      <c r="T631" s="5"/>
      <c r="U631" s="5"/>
      <c r="V631" s="5"/>
      <c r="W631" s="5"/>
    </row>
    <row r="632" spans="4:23" x14ac:dyDescent="0.2">
      <c r="D632" s="28"/>
      <c r="S632" s="5"/>
      <c r="T632" s="5"/>
      <c r="U632" s="5"/>
      <c r="V632" s="5"/>
      <c r="W632" s="5"/>
    </row>
    <row r="633" spans="4:23" x14ac:dyDescent="0.2">
      <c r="D633" s="28"/>
      <c r="S633" s="5"/>
      <c r="T633" s="5"/>
      <c r="U633" s="5"/>
      <c r="V633" s="5"/>
      <c r="W633" s="5"/>
    </row>
    <row r="634" spans="4:23" x14ac:dyDescent="0.2">
      <c r="D634" s="28"/>
      <c r="S634" s="5"/>
      <c r="T634" s="5"/>
      <c r="U634" s="5"/>
      <c r="V634" s="5"/>
      <c r="W634" s="5"/>
    </row>
    <row r="635" spans="4:23" x14ac:dyDescent="0.2">
      <c r="D635" s="28"/>
      <c r="S635" s="5"/>
      <c r="T635" s="5"/>
      <c r="U635" s="5"/>
      <c r="V635" s="5"/>
      <c r="W635" s="5"/>
    </row>
    <row r="636" spans="4:23" x14ac:dyDescent="0.2">
      <c r="D636" s="28"/>
      <c r="S636" s="5"/>
      <c r="T636" s="5"/>
      <c r="U636" s="5"/>
      <c r="V636" s="5"/>
      <c r="W636" s="5"/>
    </row>
    <row r="637" spans="4:23" x14ac:dyDescent="0.2">
      <c r="D637" s="28"/>
      <c r="S637" s="5"/>
      <c r="T637" s="5"/>
      <c r="U637" s="5"/>
      <c r="V637" s="5"/>
      <c r="W637" s="5"/>
    </row>
    <row r="638" spans="4:23" x14ac:dyDescent="0.2">
      <c r="D638" s="28"/>
      <c r="S638" s="5"/>
      <c r="T638" s="5"/>
      <c r="U638" s="5"/>
      <c r="V638" s="5"/>
      <c r="W638" s="5"/>
    </row>
    <row r="639" spans="4:23" x14ac:dyDescent="0.2">
      <c r="D639" s="28"/>
      <c r="S639" s="5"/>
      <c r="T639" s="5"/>
      <c r="U639" s="5"/>
      <c r="V639" s="5"/>
      <c r="W639" s="5"/>
    </row>
    <row r="640" spans="4:23" x14ac:dyDescent="0.2">
      <c r="D640" s="28"/>
      <c r="S640" s="5"/>
      <c r="T640" s="5"/>
      <c r="U640" s="5"/>
      <c r="V640" s="5"/>
      <c r="W640" s="5"/>
    </row>
    <row r="641" spans="4:23" x14ac:dyDescent="0.2">
      <c r="D641" s="28"/>
      <c r="S641" s="5"/>
      <c r="T641" s="5"/>
      <c r="U641" s="5"/>
      <c r="V641" s="5"/>
      <c r="W641" s="5"/>
    </row>
    <row r="642" spans="4:23" x14ac:dyDescent="0.2">
      <c r="D642" s="28"/>
      <c r="S642" s="5"/>
      <c r="T642" s="5"/>
      <c r="U642" s="5"/>
      <c r="V642" s="5"/>
      <c r="W642" s="5"/>
    </row>
    <row r="643" spans="4:23" x14ac:dyDescent="0.2">
      <c r="D643" s="28"/>
      <c r="S643" s="5"/>
      <c r="T643" s="5"/>
      <c r="U643" s="5"/>
      <c r="V643" s="5"/>
      <c r="W643" s="5"/>
    </row>
    <row r="644" spans="4:23" x14ac:dyDescent="0.2">
      <c r="D644" s="28"/>
      <c r="S644" s="5"/>
      <c r="T644" s="5"/>
      <c r="U644" s="5"/>
      <c r="V644" s="5"/>
      <c r="W644" s="5"/>
    </row>
    <row r="645" spans="4:23" x14ac:dyDescent="0.2">
      <c r="D645" s="28"/>
      <c r="S645" s="5"/>
      <c r="T645" s="5"/>
      <c r="U645" s="5"/>
      <c r="V645" s="5"/>
      <c r="W645" s="5"/>
    </row>
    <row r="646" spans="4:23" x14ac:dyDescent="0.2">
      <c r="D646" s="28"/>
      <c r="S646" s="5"/>
      <c r="T646" s="5"/>
      <c r="U646" s="5"/>
      <c r="V646" s="5"/>
      <c r="W646" s="5"/>
    </row>
    <row r="647" spans="4:23" x14ac:dyDescent="0.2">
      <c r="D647" s="28"/>
      <c r="S647" s="5"/>
      <c r="T647" s="5"/>
      <c r="U647" s="5"/>
      <c r="V647" s="5"/>
      <c r="W647" s="5"/>
    </row>
    <row r="648" spans="4:23" x14ac:dyDescent="0.2">
      <c r="D648" s="28"/>
      <c r="S648" s="5"/>
      <c r="T648" s="5"/>
      <c r="U648" s="5"/>
      <c r="V648" s="5"/>
      <c r="W648" s="5"/>
    </row>
    <row r="649" spans="4:23" x14ac:dyDescent="0.2">
      <c r="D649" s="28"/>
      <c r="S649" s="5"/>
      <c r="T649" s="5"/>
      <c r="U649" s="5"/>
      <c r="V649" s="5"/>
      <c r="W649" s="5"/>
    </row>
    <row r="650" spans="4:23" x14ac:dyDescent="0.2">
      <c r="D650" s="28"/>
      <c r="S650" s="5"/>
      <c r="T650" s="5"/>
      <c r="U650" s="5"/>
      <c r="V650" s="5"/>
      <c r="W650" s="5"/>
    </row>
    <row r="651" spans="4:23" x14ac:dyDescent="0.2">
      <c r="D651" s="28"/>
      <c r="S651" s="5"/>
      <c r="T651" s="5"/>
      <c r="U651" s="5"/>
      <c r="V651" s="5"/>
      <c r="W651" s="5"/>
    </row>
    <row r="652" spans="4:23" x14ac:dyDescent="0.2">
      <c r="D652" s="28"/>
      <c r="S652" s="5"/>
      <c r="T652" s="5"/>
      <c r="U652" s="5"/>
      <c r="V652" s="5"/>
      <c r="W652" s="5"/>
    </row>
    <row r="653" spans="4:23" x14ac:dyDescent="0.2">
      <c r="D653" s="28"/>
      <c r="S653" s="5"/>
      <c r="T653" s="5"/>
      <c r="U653" s="5"/>
      <c r="V653" s="5"/>
      <c r="W653" s="5"/>
    </row>
    <row r="654" spans="4:23" x14ac:dyDescent="0.2">
      <c r="D654" s="28"/>
      <c r="S654" s="5"/>
      <c r="T654" s="5"/>
      <c r="U654" s="5"/>
      <c r="V654" s="5"/>
      <c r="W654" s="5"/>
    </row>
    <row r="655" spans="4:23" x14ac:dyDescent="0.2">
      <c r="D655" s="28"/>
      <c r="S655" s="5"/>
      <c r="T655" s="5"/>
      <c r="U655" s="5"/>
      <c r="V655" s="5"/>
      <c r="W655" s="5"/>
    </row>
    <row r="656" spans="4:23" x14ac:dyDescent="0.2">
      <c r="D656" s="28"/>
      <c r="S656" s="5"/>
      <c r="T656" s="5"/>
      <c r="U656" s="5"/>
      <c r="V656" s="5"/>
      <c r="W656" s="5"/>
    </row>
    <row r="657" spans="4:23" x14ac:dyDescent="0.2">
      <c r="D657" s="28"/>
      <c r="S657" s="5"/>
      <c r="T657" s="5"/>
      <c r="U657" s="5"/>
      <c r="V657" s="5"/>
      <c r="W657" s="5"/>
    </row>
    <row r="658" spans="4:23" x14ac:dyDescent="0.2">
      <c r="D658" s="28"/>
      <c r="S658" s="5"/>
      <c r="T658" s="5"/>
      <c r="U658" s="5"/>
      <c r="V658" s="5"/>
      <c r="W658" s="5"/>
    </row>
    <row r="659" spans="4:23" x14ac:dyDescent="0.2">
      <c r="S659" s="5"/>
      <c r="T659" s="5"/>
      <c r="U659" s="5"/>
      <c r="V659" s="5"/>
      <c r="W659" s="5"/>
    </row>
    <row r="660" spans="4:23" x14ac:dyDescent="0.2">
      <c r="S660" s="5"/>
      <c r="T660" s="5"/>
      <c r="U660" s="5"/>
      <c r="V660" s="5"/>
      <c r="W660" s="5"/>
    </row>
    <row r="661" spans="4:23" x14ac:dyDescent="0.2">
      <c r="S661" s="5"/>
      <c r="T661" s="5"/>
      <c r="U661" s="5"/>
      <c r="V661" s="5"/>
      <c r="W661" s="5"/>
    </row>
    <row r="662" spans="4:23" x14ac:dyDescent="0.2">
      <c r="S662" s="5"/>
      <c r="T662" s="5"/>
      <c r="U662" s="5"/>
      <c r="V662" s="5"/>
      <c r="W662" s="5"/>
    </row>
    <row r="663" spans="4:23" x14ac:dyDescent="0.2">
      <c r="S663" s="5"/>
      <c r="T663" s="5"/>
      <c r="U663" s="5"/>
      <c r="V663" s="5"/>
      <c r="W663" s="5"/>
    </row>
    <row r="664" spans="4:23" x14ac:dyDescent="0.2">
      <c r="S664" s="5"/>
      <c r="T664" s="5"/>
      <c r="U664" s="5"/>
      <c r="V664" s="5"/>
      <c r="W664" s="5"/>
    </row>
    <row r="665" spans="4:23" x14ac:dyDescent="0.2">
      <c r="S665" s="5"/>
      <c r="T665" s="5"/>
      <c r="U665" s="5"/>
      <c r="V665" s="5"/>
      <c r="W665" s="5"/>
    </row>
    <row r="666" spans="4:23" x14ac:dyDescent="0.2">
      <c r="S666" s="5"/>
      <c r="T666" s="5"/>
      <c r="U666" s="5"/>
      <c r="V666" s="5"/>
      <c r="W666" s="5"/>
    </row>
    <row r="667" spans="4:23" x14ac:dyDescent="0.2">
      <c r="S667" s="5"/>
      <c r="T667" s="5"/>
      <c r="U667" s="5"/>
      <c r="V667" s="5"/>
      <c r="W667" s="5"/>
    </row>
    <row r="668" spans="4:23" x14ac:dyDescent="0.2">
      <c r="S668" s="5"/>
      <c r="T668" s="5"/>
      <c r="U668" s="5"/>
      <c r="V668" s="5"/>
      <c r="W668" s="5"/>
    </row>
    <row r="669" spans="4:23" x14ac:dyDescent="0.2">
      <c r="S669" s="5"/>
      <c r="T669" s="5"/>
      <c r="U669" s="5"/>
      <c r="V669" s="5"/>
      <c r="W669" s="5"/>
    </row>
    <row r="670" spans="4:23" x14ac:dyDescent="0.2">
      <c r="S670" s="5"/>
      <c r="T670" s="5"/>
      <c r="U670" s="5"/>
      <c r="V670" s="5"/>
      <c r="W670" s="5"/>
    </row>
    <row r="671" spans="4:23" x14ac:dyDescent="0.2">
      <c r="S671" s="5"/>
      <c r="T671" s="5"/>
      <c r="U671" s="5"/>
      <c r="V671" s="5"/>
      <c r="W671" s="5"/>
    </row>
    <row r="672" spans="4:23" x14ac:dyDescent="0.2">
      <c r="S672" s="5"/>
      <c r="T672" s="5"/>
      <c r="U672" s="5"/>
      <c r="V672" s="5"/>
      <c r="W672" s="5"/>
    </row>
    <row r="673" spans="19:23" x14ac:dyDescent="0.2">
      <c r="S673" s="5"/>
      <c r="T673" s="5"/>
      <c r="U673" s="5"/>
      <c r="V673" s="5"/>
      <c r="W673" s="5"/>
    </row>
    <row r="674" spans="19:23" x14ac:dyDescent="0.2">
      <c r="S674" s="5"/>
      <c r="T674" s="5"/>
      <c r="U674" s="5"/>
      <c r="V674" s="5"/>
      <c r="W674" s="5"/>
    </row>
    <row r="675" spans="19:23" x14ac:dyDescent="0.2">
      <c r="S675" s="5"/>
      <c r="T675" s="5"/>
      <c r="U675" s="5"/>
      <c r="V675" s="5"/>
      <c r="W675" s="5"/>
    </row>
    <row r="676" spans="19:23" x14ac:dyDescent="0.2">
      <c r="S676" s="5"/>
      <c r="T676" s="5"/>
      <c r="U676" s="5"/>
      <c r="V676" s="5"/>
      <c r="W676" s="5"/>
    </row>
    <row r="677" spans="19:23" x14ac:dyDescent="0.2">
      <c r="S677" s="5"/>
      <c r="T677" s="5"/>
      <c r="U677" s="5"/>
      <c r="V677" s="5"/>
      <c r="W677" s="5"/>
    </row>
    <row r="678" spans="19:23" x14ac:dyDescent="0.2">
      <c r="S678" s="5"/>
      <c r="T678" s="5"/>
      <c r="U678" s="5"/>
      <c r="V678" s="5"/>
      <c r="W678" s="5"/>
    </row>
    <row r="679" spans="19:23" x14ac:dyDescent="0.2">
      <c r="S679" s="5"/>
      <c r="T679" s="5"/>
      <c r="U679" s="5"/>
      <c r="V679" s="5"/>
      <c r="W679" s="5"/>
    </row>
    <row r="680" spans="19:23" x14ac:dyDescent="0.2">
      <c r="S680" s="5"/>
      <c r="T680" s="5"/>
      <c r="U680" s="5"/>
      <c r="V680" s="5"/>
      <c r="W680" s="5"/>
    </row>
    <row r="681" spans="19:23" x14ac:dyDescent="0.2">
      <c r="S681" s="5"/>
      <c r="T681" s="5"/>
      <c r="U681" s="5"/>
      <c r="V681" s="5"/>
      <c r="W681" s="5"/>
    </row>
    <row r="682" spans="19:23" x14ac:dyDescent="0.2">
      <c r="S682" s="5"/>
      <c r="T682" s="5"/>
      <c r="U682" s="5"/>
      <c r="V682" s="5"/>
      <c r="W682" s="5"/>
    </row>
    <row r="683" spans="19:23" x14ac:dyDescent="0.2">
      <c r="S683" s="5"/>
      <c r="T683" s="5"/>
      <c r="U683" s="5"/>
      <c r="V683" s="5"/>
      <c r="W683" s="5"/>
    </row>
    <row r="684" spans="19:23" x14ac:dyDescent="0.2">
      <c r="S684" s="5"/>
      <c r="T684" s="5"/>
      <c r="U684" s="5"/>
      <c r="V684" s="5"/>
      <c r="W684" s="5"/>
    </row>
    <row r="685" spans="19:23" x14ac:dyDescent="0.2">
      <c r="S685" s="5"/>
      <c r="T685" s="5"/>
      <c r="U685" s="5"/>
      <c r="V685" s="5"/>
      <c r="W685" s="5"/>
    </row>
    <row r="686" spans="19:23" x14ac:dyDescent="0.2">
      <c r="S686" s="5"/>
      <c r="T686" s="5"/>
      <c r="U686" s="5"/>
      <c r="V686" s="5"/>
      <c r="W686" s="5"/>
    </row>
    <row r="687" spans="19:23" x14ac:dyDescent="0.2">
      <c r="S687" s="5"/>
      <c r="T687" s="5"/>
      <c r="U687" s="5"/>
      <c r="V687" s="5"/>
      <c r="W687" s="5"/>
    </row>
    <row r="688" spans="19:23" x14ac:dyDescent="0.2">
      <c r="S688" s="5"/>
      <c r="T688" s="5"/>
      <c r="U688" s="5"/>
      <c r="V688" s="5"/>
      <c r="W688" s="5"/>
    </row>
    <row r="689" spans="19:23" x14ac:dyDescent="0.2">
      <c r="S689" s="5"/>
      <c r="T689" s="5"/>
      <c r="U689" s="5"/>
      <c r="V689" s="5"/>
      <c r="W689" s="5"/>
    </row>
    <row r="690" spans="19:23" x14ac:dyDescent="0.2">
      <c r="S690" s="5"/>
      <c r="T690" s="5"/>
      <c r="U690" s="5"/>
      <c r="V690" s="5"/>
      <c r="W690" s="5"/>
    </row>
    <row r="691" spans="19:23" x14ac:dyDescent="0.2">
      <c r="S691" s="5"/>
      <c r="T691" s="5"/>
      <c r="U691" s="5"/>
      <c r="V691" s="5"/>
      <c r="W691" s="5"/>
    </row>
    <row r="692" spans="19:23" x14ac:dyDescent="0.2">
      <c r="S692" s="5"/>
      <c r="T692" s="5"/>
      <c r="U692" s="5"/>
      <c r="V692" s="5"/>
      <c r="W692" s="5"/>
    </row>
    <row r="693" spans="19:23" x14ac:dyDescent="0.2">
      <c r="S693" s="5"/>
      <c r="T693" s="5"/>
      <c r="U693" s="5"/>
      <c r="V693" s="5"/>
      <c r="W693" s="5"/>
    </row>
    <row r="694" spans="19:23" x14ac:dyDescent="0.2">
      <c r="S694" s="5"/>
      <c r="T694" s="5"/>
      <c r="U694" s="5"/>
      <c r="V694" s="5"/>
      <c r="W694" s="5"/>
    </row>
    <row r="695" spans="19:23" x14ac:dyDescent="0.2">
      <c r="S695" s="5"/>
      <c r="T695" s="5"/>
      <c r="U695" s="5"/>
      <c r="V695" s="5"/>
      <c r="W695" s="5"/>
    </row>
    <row r="696" spans="19:23" x14ac:dyDescent="0.2">
      <c r="S696" s="5"/>
      <c r="T696" s="5"/>
      <c r="U696" s="5"/>
      <c r="V696" s="5"/>
      <c r="W696" s="5"/>
    </row>
    <row r="697" spans="19:23" x14ac:dyDescent="0.2">
      <c r="S697" s="5"/>
      <c r="T697" s="5"/>
      <c r="U697" s="5"/>
      <c r="V697" s="5"/>
      <c r="W697" s="5"/>
    </row>
    <row r="698" spans="19:23" x14ac:dyDescent="0.2">
      <c r="S698" s="5"/>
      <c r="T698" s="5"/>
      <c r="U698" s="5"/>
      <c r="V698" s="5"/>
      <c r="W698" s="5"/>
    </row>
    <row r="699" spans="19:23" x14ac:dyDescent="0.2">
      <c r="S699" s="5"/>
      <c r="T699" s="5"/>
      <c r="U699" s="5"/>
      <c r="V699" s="5"/>
      <c r="W699" s="5"/>
    </row>
    <row r="700" spans="19:23" x14ac:dyDescent="0.2">
      <c r="S700" s="5"/>
      <c r="T700" s="5"/>
      <c r="U700" s="5"/>
      <c r="V700" s="5"/>
      <c r="W700" s="5"/>
    </row>
    <row r="701" spans="19:23" x14ac:dyDescent="0.2">
      <c r="S701" s="5"/>
      <c r="T701" s="5"/>
      <c r="U701" s="5"/>
      <c r="V701" s="5"/>
      <c r="W701" s="5"/>
    </row>
    <row r="702" spans="19:23" x14ac:dyDescent="0.2">
      <c r="S702" s="5"/>
      <c r="T702" s="5"/>
      <c r="U702" s="5"/>
      <c r="V702" s="5"/>
      <c r="W702" s="5"/>
    </row>
    <row r="703" spans="19:23" x14ac:dyDescent="0.2">
      <c r="S703" s="5"/>
      <c r="T703" s="5"/>
      <c r="U703" s="5"/>
      <c r="V703" s="5"/>
      <c r="W703" s="5"/>
    </row>
    <row r="704" spans="19:23" x14ac:dyDescent="0.2">
      <c r="S704" s="5"/>
      <c r="T704" s="5"/>
      <c r="U704" s="5"/>
      <c r="V704" s="5"/>
      <c r="W704" s="5"/>
    </row>
    <row r="705" spans="19:23" x14ac:dyDescent="0.2">
      <c r="S705" s="5"/>
      <c r="T705" s="5"/>
      <c r="U705" s="5"/>
      <c r="V705" s="5"/>
      <c r="W705" s="5"/>
    </row>
    <row r="706" spans="19:23" x14ac:dyDescent="0.2">
      <c r="S706" s="5"/>
      <c r="T706" s="5"/>
      <c r="U706" s="5"/>
      <c r="V706" s="5"/>
      <c r="W706" s="5"/>
    </row>
    <row r="707" spans="19:23" x14ac:dyDescent="0.2">
      <c r="S707" s="5"/>
      <c r="T707" s="5"/>
      <c r="U707" s="5"/>
      <c r="V707" s="5"/>
      <c r="W707" s="5"/>
    </row>
    <row r="708" spans="19:23" x14ac:dyDescent="0.2">
      <c r="S708" s="5"/>
      <c r="T708" s="5"/>
      <c r="U708" s="5"/>
      <c r="V708" s="5"/>
      <c r="W708" s="5"/>
    </row>
    <row r="709" spans="19:23" x14ac:dyDescent="0.2">
      <c r="S709" s="5"/>
      <c r="T709" s="5"/>
      <c r="U709" s="5"/>
      <c r="V709" s="5"/>
      <c r="W709" s="5"/>
    </row>
    <row r="710" spans="19:23" x14ac:dyDescent="0.2">
      <c r="S710" s="5"/>
      <c r="T710" s="5"/>
      <c r="U710" s="5"/>
      <c r="V710" s="5"/>
      <c r="W710" s="5"/>
    </row>
    <row r="711" spans="19:23" x14ac:dyDescent="0.2">
      <c r="S711" s="5"/>
      <c r="T711" s="5"/>
      <c r="U711" s="5"/>
      <c r="V711" s="5"/>
      <c r="W711" s="5"/>
    </row>
    <row r="712" spans="19:23" x14ac:dyDescent="0.2">
      <c r="S712" s="5"/>
      <c r="T712" s="5"/>
      <c r="U712" s="5"/>
      <c r="V712" s="5"/>
      <c r="W712" s="5"/>
    </row>
    <row r="713" spans="19:23" x14ac:dyDescent="0.2">
      <c r="S713" s="5"/>
      <c r="T713" s="5"/>
      <c r="U713" s="5"/>
      <c r="V713" s="5"/>
      <c r="W713" s="5"/>
    </row>
    <row r="714" spans="19:23" x14ac:dyDescent="0.2">
      <c r="S714" s="5"/>
      <c r="T714" s="5"/>
      <c r="U714" s="5"/>
      <c r="V714" s="5"/>
      <c r="W714" s="5"/>
    </row>
    <row r="715" spans="19:23" x14ac:dyDescent="0.2">
      <c r="S715" s="5"/>
      <c r="T715" s="5"/>
      <c r="U715" s="5"/>
      <c r="V715" s="5"/>
      <c r="W715" s="5"/>
    </row>
    <row r="716" spans="19:23" x14ac:dyDescent="0.2">
      <c r="S716" s="5"/>
      <c r="T716" s="5"/>
      <c r="U716" s="5"/>
      <c r="V716" s="5"/>
      <c r="W716" s="5"/>
    </row>
    <row r="717" spans="19:23" x14ac:dyDescent="0.2">
      <c r="S717" s="5"/>
      <c r="T717" s="5"/>
      <c r="U717" s="5"/>
      <c r="V717" s="5"/>
      <c r="W717" s="5"/>
    </row>
    <row r="718" spans="19:23" x14ac:dyDescent="0.2">
      <c r="S718" s="5"/>
      <c r="T718" s="5"/>
      <c r="U718" s="5"/>
      <c r="V718" s="5"/>
      <c r="W718" s="5"/>
    </row>
    <row r="719" spans="19:23" x14ac:dyDescent="0.2">
      <c r="S719" s="5"/>
      <c r="T719" s="5"/>
      <c r="U719" s="5"/>
      <c r="V719" s="5"/>
      <c r="W719" s="5"/>
    </row>
    <row r="720" spans="19:23" x14ac:dyDescent="0.2">
      <c r="S720" s="5"/>
      <c r="T720" s="5"/>
      <c r="U720" s="5"/>
      <c r="V720" s="5"/>
      <c r="W720" s="5"/>
    </row>
    <row r="721" spans="19:23" x14ac:dyDescent="0.2">
      <c r="S721" s="5"/>
      <c r="T721" s="5"/>
      <c r="U721" s="5"/>
      <c r="V721" s="5"/>
      <c r="W721" s="5"/>
    </row>
    <row r="722" spans="19:23" x14ac:dyDescent="0.2">
      <c r="S722" s="5"/>
      <c r="T722" s="5"/>
      <c r="U722" s="5"/>
      <c r="V722" s="5"/>
      <c r="W722" s="5"/>
    </row>
    <row r="723" spans="19:23" x14ac:dyDescent="0.2">
      <c r="S723" s="5"/>
      <c r="T723" s="5"/>
      <c r="U723" s="5"/>
      <c r="V723" s="5"/>
      <c r="W723" s="5"/>
    </row>
    <row r="724" spans="19:23" x14ac:dyDescent="0.2">
      <c r="S724" s="5"/>
      <c r="T724" s="5"/>
      <c r="U724" s="5"/>
      <c r="V724" s="5"/>
      <c r="W724" s="5"/>
    </row>
    <row r="725" spans="19:23" x14ac:dyDescent="0.2">
      <c r="S725" s="5"/>
      <c r="T725" s="5"/>
      <c r="U725" s="5"/>
      <c r="V725" s="5"/>
      <c r="W725" s="5"/>
    </row>
    <row r="726" spans="19:23" x14ac:dyDescent="0.2">
      <c r="S726" s="5"/>
      <c r="T726" s="5"/>
      <c r="U726" s="5"/>
      <c r="V726" s="5"/>
      <c r="W726" s="5"/>
    </row>
    <row r="727" spans="19:23" x14ac:dyDescent="0.2">
      <c r="S727" s="5"/>
      <c r="T727" s="5"/>
      <c r="U727" s="5"/>
      <c r="V727" s="5"/>
      <c r="W727" s="5"/>
    </row>
    <row r="728" spans="19:23" x14ac:dyDescent="0.2">
      <c r="S728" s="5"/>
      <c r="T728" s="5"/>
      <c r="U728" s="5"/>
      <c r="V728" s="5"/>
      <c r="W728" s="5"/>
    </row>
    <row r="729" spans="19:23" x14ac:dyDescent="0.2">
      <c r="S729" s="5"/>
      <c r="T729" s="5"/>
      <c r="U729" s="5"/>
      <c r="V729" s="5"/>
      <c r="W729" s="5"/>
    </row>
    <row r="730" spans="19:23" x14ac:dyDescent="0.2">
      <c r="S730" s="5"/>
      <c r="T730" s="5"/>
      <c r="U730" s="5"/>
      <c r="V730" s="5"/>
      <c r="W730" s="5"/>
    </row>
    <row r="731" spans="19:23" x14ac:dyDescent="0.2">
      <c r="S731" s="5"/>
      <c r="T731" s="5"/>
      <c r="U731" s="5"/>
      <c r="V731" s="5"/>
      <c r="W731" s="5"/>
    </row>
    <row r="732" spans="19:23" x14ac:dyDescent="0.2">
      <c r="S732" s="5"/>
      <c r="T732" s="5"/>
      <c r="U732" s="5"/>
      <c r="V732" s="5"/>
      <c r="W732" s="5"/>
    </row>
    <row r="733" spans="19:23" x14ac:dyDescent="0.2">
      <c r="S733" s="5"/>
      <c r="T733" s="5"/>
      <c r="U733" s="5"/>
      <c r="V733" s="5"/>
      <c r="W733" s="5"/>
    </row>
    <row r="734" spans="19:23" x14ac:dyDescent="0.2">
      <c r="S734" s="5"/>
      <c r="T734" s="5"/>
      <c r="U734" s="5"/>
      <c r="V734" s="5"/>
      <c r="W734" s="5"/>
    </row>
    <row r="735" spans="19:23" x14ac:dyDescent="0.2">
      <c r="S735" s="5"/>
      <c r="T735" s="5"/>
      <c r="U735" s="5"/>
      <c r="V735" s="5"/>
      <c r="W735" s="5"/>
    </row>
    <row r="736" spans="19:23" x14ac:dyDescent="0.2">
      <c r="S736" s="5"/>
      <c r="T736" s="5"/>
      <c r="U736" s="5"/>
      <c r="V736" s="5"/>
      <c r="W736" s="5"/>
    </row>
    <row r="737" spans="19:23" x14ac:dyDescent="0.2">
      <c r="S737" s="5"/>
      <c r="T737" s="5"/>
      <c r="U737" s="5"/>
      <c r="V737" s="5"/>
      <c r="W737" s="5"/>
    </row>
    <row r="738" spans="19:23" x14ac:dyDescent="0.2">
      <c r="S738" s="5"/>
      <c r="T738" s="5"/>
      <c r="U738" s="5"/>
      <c r="V738" s="5"/>
      <c r="W738" s="5"/>
    </row>
    <row r="739" spans="19:23" x14ac:dyDescent="0.2">
      <c r="S739" s="5"/>
      <c r="T739" s="5"/>
      <c r="U739" s="5"/>
      <c r="V739" s="5"/>
      <c r="W739" s="5"/>
    </row>
    <row r="740" spans="19:23" x14ac:dyDescent="0.2">
      <c r="S740" s="5"/>
      <c r="T740" s="5"/>
      <c r="U740" s="5"/>
      <c r="V740" s="5"/>
      <c r="W740" s="5"/>
    </row>
    <row r="741" spans="19:23" x14ac:dyDescent="0.2">
      <c r="S741" s="5"/>
      <c r="T741" s="5"/>
      <c r="U741" s="5"/>
      <c r="V741" s="5"/>
      <c r="W741" s="5"/>
    </row>
    <row r="742" spans="19:23" x14ac:dyDescent="0.2">
      <c r="S742" s="5"/>
      <c r="T742" s="5"/>
      <c r="U742" s="5"/>
      <c r="V742" s="5"/>
      <c r="W742" s="5"/>
    </row>
    <row r="743" spans="19:23" x14ac:dyDescent="0.2">
      <c r="S743" s="5"/>
      <c r="T743" s="5"/>
      <c r="U743" s="5"/>
      <c r="V743" s="5"/>
      <c r="W743" s="5"/>
    </row>
    <row r="744" spans="19:23" x14ac:dyDescent="0.2">
      <c r="S744" s="5"/>
      <c r="T744" s="5"/>
      <c r="U744" s="5"/>
      <c r="V744" s="5"/>
      <c r="W744" s="5"/>
    </row>
    <row r="745" spans="19:23" x14ac:dyDescent="0.2">
      <c r="S745" s="5"/>
      <c r="T745" s="5"/>
      <c r="U745" s="5"/>
      <c r="V745" s="5"/>
      <c r="W745" s="5"/>
    </row>
    <row r="746" spans="19:23" x14ac:dyDescent="0.2">
      <c r="S746" s="5"/>
      <c r="T746" s="5"/>
      <c r="U746" s="5"/>
      <c r="V746" s="5"/>
      <c r="W746" s="5"/>
    </row>
    <row r="747" spans="19:23" x14ac:dyDescent="0.2">
      <c r="S747" s="5"/>
      <c r="T747" s="5"/>
      <c r="U747" s="5"/>
      <c r="V747" s="5"/>
      <c r="W747" s="5"/>
    </row>
    <row r="748" spans="19:23" x14ac:dyDescent="0.2">
      <c r="S748" s="5"/>
      <c r="T748" s="5"/>
      <c r="U748" s="5"/>
      <c r="V748" s="5"/>
      <c r="W748" s="5"/>
    </row>
    <row r="749" spans="19:23" x14ac:dyDescent="0.2">
      <c r="S749" s="5"/>
      <c r="T749" s="5"/>
      <c r="U749" s="5"/>
      <c r="V749" s="5"/>
      <c r="W749" s="5"/>
    </row>
    <row r="750" spans="19:23" x14ac:dyDescent="0.2">
      <c r="S750" s="5"/>
      <c r="T750" s="5"/>
      <c r="U750" s="5"/>
      <c r="V750" s="5"/>
      <c r="W750" s="5"/>
    </row>
    <row r="751" spans="19:23" x14ac:dyDescent="0.2">
      <c r="S751" s="5"/>
      <c r="T751" s="5"/>
      <c r="U751" s="5"/>
      <c r="V751" s="5"/>
      <c r="W751" s="5"/>
    </row>
    <row r="752" spans="19:23" x14ac:dyDescent="0.2">
      <c r="S752" s="5"/>
      <c r="T752" s="5"/>
      <c r="U752" s="5"/>
      <c r="V752" s="5"/>
      <c r="W752" s="5"/>
    </row>
    <row r="753" spans="19:23" x14ac:dyDescent="0.2">
      <c r="S753" s="5"/>
      <c r="T753" s="5"/>
      <c r="U753" s="5"/>
      <c r="V753" s="5"/>
      <c r="W753" s="5"/>
    </row>
    <row r="754" spans="19:23" x14ac:dyDescent="0.2">
      <c r="S754" s="5"/>
      <c r="T754" s="5"/>
      <c r="U754" s="5"/>
      <c r="V754" s="5"/>
      <c r="W754" s="5"/>
    </row>
    <row r="755" spans="19:23" x14ac:dyDescent="0.2">
      <c r="S755" s="5"/>
      <c r="T755" s="5"/>
      <c r="U755" s="5"/>
      <c r="V755" s="5"/>
      <c r="W755" s="5"/>
    </row>
    <row r="756" spans="19:23" x14ac:dyDescent="0.2">
      <c r="S756" s="5"/>
      <c r="T756" s="5"/>
      <c r="U756" s="5"/>
      <c r="V756" s="5"/>
      <c r="W756" s="5"/>
    </row>
    <row r="757" spans="19:23" x14ac:dyDescent="0.2">
      <c r="S757" s="5"/>
      <c r="T757" s="5"/>
      <c r="U757" s="5"/>
      <c r="V757" s="5"/>
      <c r="W757" s="5"/>
    </row>
    <row r="758" spans="19:23" x14ac:dyDescent="0.2">
      <c r="S758" s="5"/>
      <c r="T758" s="5"/>
      <c r="U758" s="5"/>
      <c r="V758" s="5"/>
      <c r="W758" s="5"/>
    </row>
    <row r="759" spans="19:23" x14ac:dyDescent="0.2">
      <c r="S759" s="5"/>
      <c r="T759" s="5"/>
      <c r="U759" s="5"/>
      <c r="V759" s="5"/>
      <c r="W759" s="5"/>
    </row>
    <row r="760" spans="19:23" x14ac:dyDescent="0.2">
      <c r="S760" s="5"/>
      <c r="T760" s="5"/>
      <c r="U760" s="5"/>
      <c r="V760" s="5"/>
      <c r="W760" s="5"/>
    </row>
    <row r="761" spans="19:23" x14ac:dyDescent="0.2">
      <c r="S761" s="5"/>
      <c r="T761" s="5"/>
      <c r="U761" s="5"/>
      <c r="V761" s="5"/>
      <c r="W761" s="5"/>
    </row>
    <row r="762" spans="19:23" x14ac:dyDescent="0.2">
      <c r="S762" s="5"/>
      <c r="T762" s="5"/>
      <c r="U762" s="5"/>
      <c r="V762" s="5"/>
      <c r="W762" s="5"/>
    </row>
    <row r="763" spans="19:23" x14ac:dyDescent="0.2">
      <c r="S763" s="5"/>
      <c r="T763" s="5"/>
      <c r="U763" s="5"/>
      <c r="V763" s="5"/>
      <c r="W763" s="5"/>
    </row>
    <row r="764" spans="19:23" x14ac:dyDescent="0.2">
      <c r="S764" s="5"/>
      <c r="T764" s="5"/>
      <c r="U764" s="5"/>
      <c r="V764" s="5"/>
      <c r="W764" s="5"/>
    </row>
    <row r="765" spans="19:23" x14ac:dyDescent="0.2">
      <c r="S765" s="5"/>
      <c r="T765" s="5"/>
      <c r="U765" s="5"/>
      <c r="V765" s="5"/>
      <c r="W765" s="5"/>
    </row>
    <row r="766" spans="19:23" x14ac:dyDescent="0.2">
      <c r="S766" s="5"/>
      <c r="T766" s="5"/>
      <c r="U766" s="5"/>
      <c r="V766" s="5"/>
      <c r="W766" s="5"/>
    </row>
    <row r="767" spans="19:23" x14ac:dyDescent="0.2">
      <c r="S767" s="5"/>
      <c r="T767" s="5"/>
      <c r="U767" s="5"/>
      <c r="V767" s="5"/>
      <c r="W767" s="5"/>
    </row>
    <row r="768" spans="19:23" x14ac:dyDescent="0.2">
      <c r="S768" s="5"/>
      <c r="T768" s="5"/>
      <c r="U768" s="5"/>
      <c r="V768" s="5"/>
      <c r="W768" s="5"/>
    </row>
    <row r="769" spans="19:23" x14ac:dyDescent="0.2">
      <c r="S769" s="5"/>
      <c r="T769" s="5"/>
      <c r="U769" s="5"/>
      <c r="V769" s="5"/>
      <c r="W769" s="5"/>
    </row>
    <row r="770" spans="19:23" x14ac:dyDescent="0.2">
      <c r="S770" s="5"/>
      <c r="T770" s="5"/>
      <c r="U770" s="5"/>
      <c r="V770" s="5"/>
      <c r="W770" s="5"/>
    </row>
    <row r="771" spans="19:23" x14ac:dyDescent="0.2">
      <c r="S771" s="5"/>
      <c r="T771" s="5"/>
      <c r="U771" s="5"/>
      <c r="V771" s="5"/>
      <c r="W771" s="5"/>
    </row>
    <row r="772" spans="19:23" x14ac:dyDescent="0.2">
      <c r="S772" s="5"/>
      <c r="T772" s="5"/>
      <c r="U772" s="5"/>
      <c r="V772" s="5"/>
      <c r="W772" s="5"/>
    </row>
    <row r="773" spans="19:23" x14ac:dyDescent="0.2">
      <c r="S773" s="5"/>
      <c r="T773" s="5"/>
      <c r="U773" s="5"/>
      <c r="V773" s="5"/>
      <c r="W773" s="5"/>
    </row>
    <row r="774" spans="19:23" x14ac:dyDescent="0.2">
      <c r="S774" s="5"/>
      <c r="T774" s="5"/>
      <c r="U774" s="5"/>
      <c r="V774" s="5"/>
      <c r="W774" s="5"/>
    </row>
    <row r="775" spans="19:23" x14ac:dyDescent="0.2">
      <c r="S775" s="5"/>
      <c r="T775" s="5"/>
      <c r="U775" s="5"/>
      <c r="V775" s="5"/>
      <c r="W775" s="5"/>
    </row>
    <row r="776" spans="19:23" x14ac:dyDescent="0.2">
      <c r="S776" s="5"/>
      <c r="T776" s="5"/>
      <c r="U776" s="5"/>
      <c r="V776" s="5"/>
      <c r="W776" s="5"/>
    </row>
    <row r="777" spans="19:23" x14ac:dyDescent="0.2">
      <c r="S777" s="5"/>
      <c r="T777" s="5"/>
      <c r="U777" s="5"/>
      <c r="V777" s="5"/>
      <c r="W777" s="5"/>
    </row>
    <row r="778" spans="19:23" x14ac:dyDescent="0.2">
      <c r="S778" s="5"/>
      <c r="T778" s="5"/>
      <c r="U778" s="5"/>
      <c r="V778" s="5"/>
      <c r="W778" s="5"/>
    </row>
    <row r="779" spans="19:23" x14ac:dyDescent="0.2">
      <c r="S779" s="5"/>
      <c r="T779" s="5"/>
      <c r="U779" s="5"/>
      <c r="V779" s="5"/>
      <c r="W779" s="5"/>
    </row>
    <row r="780" spans="19:23" x14ac:dyDescent="0.2">
      <c r="S780" s="5"/>
      <c r="T780" s="5"/>
      <c r="U780" s="5"/>
      <c r="V780" s="5"/>
      <c r="W780" s="5"/>
    </row>
    <row r="781" spans="19:23" x14ac:dyDescent="0.2">
      <c r="S781" s="5"/>
      <c r="T781" s="5"/>
      <c r="U781" s="5"/>
      <c r="V781" s="5"/>
      <c r="W781" s="5"/>
    </row>
    <row r="782" spans="19:23" x14ac:dyDescent="0.2">
      <c r="S782" s="5"/>
      <c r="T782" s="5"/>
      <c r="U782" s="5"/>
      <c r="V782" s="5"/>
      <c r="W782" s="5"/>
    </row>
    <row r="783" spans="19:23" x14ac:dyDescent="0.2">
      <c r="S783" s="5"/>
      <c r="T783" s="5"/>
      <c r="U783" s="5"/>
      <c r="V783" s="5"/>
      <c r="W783" s="5"/>
    </row>
    <row r="784" spans="19:23" x14ac:dyDescent="0.2">
      <c r="S784" s="5"/>
      <c r="T784" s="5"/>
      <c r="U784" s="5"/>
      <c r="V784" s="5"/>
      <c r="W784" s="5"/>
    </row>
    <row r="785" spans="19:23" x14ac:dyDescent="0.2">
      <c r="S785" s="5"/>
      <c r="T785" s="5"/>
      <c r="U785" s="5"/>
      <c r="V785" s="5"/>
      <c r="W785" s="5"/>
    </row>
    <row r="786" spans="19:23" x14ac:dyDescent="0.2">
      <c r="S786" s="5"/>
      <c r="T786" s="5"/>
      <c r="U786" s="5"/>
      <c r="V786" s="5"/>
      <c r="W786" s="5"/>
    </row>
    <row r="787" spans="19:23" x14ac:dyDescent="0.2">
      <c r="S787" s="5"/>
      <c r="T787" s="5"/>
      <c r="U787" s="5"/>
      <c r="V787" s="5"/>
      <c r="W787" s="5"/>
    </row>
    <row r="788" spans="19:23" x14ac:dyDescent="0.2">
      <c r="S788" s="5"/>
      <c r="T788" s="5"/>
      <c r="U788" s="5"/>
      <c r="V788" s="5"/>
      <c r="W788" s="5"/>
    </row>
    <row r="789" spans="19:23" x14ac:dyDescent="0.2">
      <c r="S789" s="5"/>
      <c r="T789" s="5"/>
      <c r="U789" s="5"/>
      <c r="V789" s="5"/>
      <c r="W789" s="5"/>
    </row>
    <row r="790" spans="19:23" x14ac:dyDescent="0.2">
      <c r="S790" s="5"/>
      <c r="T790" s="5"/>
      <c r="U790" s="5"/>
      <c r="V790" s="5"/>
      <c r="W790" s="5"/>
    </row>
    <row r="791" spans="19:23" x14ac:dyDescent="0.2">
      <c r="S791" s="5"/>
      <c r="T791" s="5"/>
      <c r="U791" s="5"/>
      <c r="V791" s="5"/>
      <c r="W791" s="5"/>
    </row>
    <row r="792" spans="19:23" x14ac:dyDescent="0.2">
      <c r="S792" s="5"/>
      <c r="T792" s="5"/>
      <c r="U792" s="5"/>
      <c r="V792" s="5"/>
      <c r="W792" s="5"/>
    </row>
    <row r="793" spans="19:23" x14ac:dyDescent="0.2">
      <c r="S793" s="5"/>
      <c r="T793" s="5"/>
      <c r="U793" s="5"/>
      <c r="V793" s="5"/>
      <c r="W793" s="5"/>
    </row>
    <row r="794" spans="19:23" x14ac:dyDescent="0.2">
      <c r="S794" s="5"/>
      <c r="T794" s="5"/>
      <c r="U794" s="5"/>
      <c r="V794" s="5"/>
      <c r="W794" s="5"/>
    </row>
    <row r="795" spans="19:23" x14ac:dyDescent="0.2">
      <c r="S795" s="5"/>
      <c r="T795" s="5"/>
      <c r="U795" s="5"/>
      <c r="V795" s="5"/>
      <c r="W795" s="5"/>
    </row>
    <row r="796" spans="19:23" x14ac:dyDescent="0.2">
      <c r="S796" s="5"/>
      <c r="T796" s="5"/>
      <c r="U796" s="5"/>
      <c r="V796" s="5"/>
      <c r="W796" s="5"/>
    </row>
    <row r="797" spans="19:23" x14ac:dyDescent="0.2">
      <c r="S797" s="5"/>
      <c r="T797" s="5"/>
      <c r="U797" s="5"/>
      <c r="V797" s="5"/>
      <c r="W797" s="5"/>
    </row>
    <row r="798" spans="19:23" x14ac:dyDescent="0.2">
      <c r="S798" s="5"/>
      <c r="T798" s="5"/>
      <c r="U798" s="5"/>
      <c r="V798" s="5"/>
      <c r="W798" s="5"/>
    </row>
    <row r="799" spans="19:23" x14ac:dyDescent="0.2">
      <c r="S799" s="5"/>
      <c r="T799" s="5"/>
      <c r="U799" s="5"/>
      <c r="V799" s="5"/>
      <c r="W799" s="5"/>
    </row>
    <row r="800" spans="19:23" x14ac:dyDescent="0.2">
      <c r="S800" s="5"/>
      <c r="T800" s="5"/>
      <c r="U800" s="5"/>
      <c r="V800" s="5"/>
      <c r="W800" s="5"/>
    </row>
    <row r="801" spans="19:23" x14ac:dyDescent="0.2">
      <c r="S801" s="5"/>
      <c r="T801" s="5"/>
      <c r="U801" s="5"/>
      <c r="V801" s="5"/>
      <c r="W801" s="5"/>
    </row>
    <row r="802" spans="19:23" x14ac:dyDescent="0.2">
      <c r="S802" s="5"/>
      <c r="T802" s="5"/>
      <c r="U802" s="5"/>
      <c r="V802" s="5"/>
      <c r="W802" s="5"/>
    </row>
    <row r="803" spans="19:23" x14ac:dyDescent="0.2">
      <c r="S803" s="5"/>
      <c r="T803" s="5"/>
      <c r="U803" s="5"/>
      <c r="V803" s="5"/>
      <c r="W803" s="5"/>
    </row>
    <row r="804" spans="19:23" x14ac:dyDescent="0.2">
      <c r="S804" s="5"/>
      <c r="T804" s="5"/>
      <c r="U804" s="5"/>
      <c r="V804" s="5"/>
      <c r="W804" s="5"/>
    </row>
    <row r="805" spans="19:23" x14ac:dyDescent="0.2">
      <c r="S805" s="5"/>
      <c r="T805" s="5"/>
      <c r="U805" s="5"/>
      <c r="V805" s="5"/>
      <c r="W805" s="5"/>
    </row>
    <row r="806" spans="19:23" x14ac:dyDescent="0.2">
      <c r="S806" s="5"/>
      <c r="T806" s="5"/>
      <c r="U806" s="5"/>
      <c r="V806" s="5"/>
      <c r="W806" s="5"/>
    </row>
    <row r="807" spans="19:23" x14ac:dyDescent="0.2">
      <c r="S807" s="5"/>
      <c r="T807" s="5"/>
      <c r="U807" s="5"/>
      <c r="V807" s="5"/>
      <c r="W807" s="5"/>
    </row>
    <row r="808" spans="19:23" x14ac:dyDescent="0.2">
      <c r="S808" s="5"/>
      <c r="T808" s="5"/>
      <c r="U808" s="5"/>
      <c r="V808" s="5"/>
      <c r="W808" s="5"/>
    </row>
    <row r="809" spans="19:23" x14ac:dyDescent="0.2">
      <c r="S809" s="5"/>
      <c r="T809" s="5"/>
      <c r="U809" s="5"/>
      <c r="V809" s="5"/>
      <c r="W809" s="5"/>
    </row>
    <row r="810" spans="19:23" x14ac:dyDescent="0.2">
      <c r="S810" s="5"/>
      <c r="T810" s="5"/>
      <c r="U810" s="5"/>
      <c r="V810" s="5"/>
      <c r="W810" s="5"/>
    </row>
    <row r="811" spans="19:23" x14ac:dyDescent="0.2">
      <c r="S811" s="5"/>
      <c r="T811" s="5"/>
      <c r="U811" s="5"/>
      <c r="V811" s="5"/>
      <c r="W811" s="5"/>
    </row>
    <row r="812" spans="19:23" x14ac:dyDescent="0.2">
      <c r="S812" s="5"/>
      <c r="T812" s="5"/>
      <c r="U812" s="5"/>
      <c r="V812" s="5"/>
      <c r="W812" s="5"/>
    </row>
    <row r="813" spans="19:23" x14ac:dyDescent="0.2">
      <c r="S813" s="5"/>
      <c r="T813" s="5"/>
      <c r="U813" s="5"/>
      <c r="V813" s="5"/>
      <c r="W813" s="5"/>
    </row>
    <row r="814" spans="19:23" x14ac:dyDescent="0.2">
      <c r="S814" s="5"/>
      <c r="T814" s="5"/>
      <c r="U814" s="5"/>
      <c r="V814" s="5"/>
      <c r="W814" s="5"/>
    </row>
    <row r="815" spans="19:23" x14ac:dyDescent="0.2">
      <c r="S815" s="5"/>
      <c r="T815" s="5"/>
      <c r="U815" s="5"/>
      <c r="V815" s="5"/>
      <c r="W815" s="5"/>
    </row>
    <row r="816" spans="19:23" x14ac:dyDescent="0.2">
      <c r="S816" s="5"/>
      <c r="T816" s="5"/>
      <c r="U816" s="5"/>
      <c r="V816" s="5"/>
      <c r="W816" s="5"/>
    </row>
    <row r="817" spans="19:23" x14ac:dyDescent="0.2">
      <c r="S817" s="5"/>
      <c r="T817" s="5"/>
      <c r="U817" s="5"/>
      <c r="V817" s="5"/>
      <c r="W817" s="5"/>
    </row>
    <row r="818" spans="19:23" x14ac:dyDescent="0.2">
      <c r="S818" s="5"/>
      <c r="T818" s="5"/>
      <c r="U818" s="5"/>
      <c r="V818" s="5"/>
      <c r="W818" s="5"/>
    </row>
    <row r="819" spans="19:23" x14ac:dyDescent="0.2">
      <c r="S819" s="5"/>
      <c r="T819" s="5"/>
      <c r="U819" s="5"/>
      <c r="V819" s="5"/>
      <c r="W819" s="5"/>
    </row>
    <row r="820" spans="19:23" x14ac:dyDescent="0.2">
      <c r="S820" s="5"/>
      <c r="T820" s="5"/>
      <c r="U820" s="5"/>
      <c r="V820" s="5"/>
      <c r="W820" s="5"/>
    </row>
    <row r="821" spans="19:23" x14ac:dyDescent="0.2">
      <c r="S821" s="5"/>
      <c r="T821" s="5"/>
      <c r="U821" s="5"/>
      <c r="V821" s="5"/>
      <c r="W821" s="5"/>
    </row>
    <row r="822" spans="19:23" x14ac:dyDescent="0.2">
      <c r="S822" s="5"/>
      <c r="T822" s="5"/>
      <c r="U822" s="5"/>
      <c r="V822" s="5"/>
      <c r="W822" s="5"/>
    </row>
    <row r="823" spans="19:23" x14ac:dyDescent="0.2">
      <c r="S823" s="5"/>
      <c r="T823" s="5"/>
      <c r="U823" s="5"/>
      <c r="V823" s="5"/>
      <c r="W823" s="5"/>
    </row>
    <row r="824" spans="19:23" x14ac:dyDescent="0.2">
      <c r="S824" s="5"/>
      <c r="T824" s="5"/>
      <c r="U824" s="5"/>
      <c r="V824" s="5"/>
      <c r="W824" s="5"/>
    </row>
    <row r="825" spans="19:23" x14ac:dyDescent="0.2">
      <c r="S825" s="5"/>
      <c r="T825" s="5"/>
      <c r="U825" s="5"/>
      <c r="V825" s="5"/>
      <c r="W825" s="5"/>
    </row>
    <row r="826" spans="19:23" x14ac:dyDescent="0.2">
      <c r="S826" s="5"/>
      <c r="T826" s="5"/>
      <c r="U826" s="5"/>
      <c r="V826" s="5"/>
      <c r="W826" s="5"/>
    </row>
    <row r="827" spans="19:23" x14ac:dyDescent="0.2">
      <c r="S827" s="5"/>
      <c r="T827" s="5"/>
      <c r="U827" s="5"/>
      <c r="V827" s="5"/>
      <c r="W827" s="5"/>
    </row>
    <row r="828" spans="19:23" x14ac:dyDescent="0.2">
      <c r="S828" s="5"/>
      <c r="T828" s="5"/>
      <c r="U828" s="5"/>
      <c r="V828" s="5"/>
      <c r="W828" s="5"/>
    </row>
    <row r="829" spans="19:23" x14ac:dyDescent="0.2">
      <c r="S829" s="5"/>
      <c r="T829" s="5"/>
      <c r="U829" s="5"/>
      <c r="V829" s="5"/>
      <c r="W829" s="5"/>
    </row>
    <row r="830" spans="19:23" x14ac:dyDescent="0.2">
      <c r="S830" s="5"/>
      <c r="T830" s="5"/>
      <c r="U830" s="5"/>
      <c r="V830" s="5"/>
      <c r="W830" s="5"/>
    </row>
    <row r="831" spans="19:23" x14ac:dyDescent="0.2">
      <c r="S831" s="5"/>
      <c r="T831" s="5"/>
      <c r="U831" s="5"/>
      <c r="V831" s="5"/>
      <c r="W831" s="5"/>
    </row>
    <row r="832" spans="19:23" x14ac:dyDescent="0.2">
      <c r="S832" s="5"/>
      <c r="T832" s="5"/>
      <c r="U832" s="5"/>
      <c r="V832" s="5"/>
      <c r="W832" s="5"/>
    </row>
    <row r="833" spans="19:23" x14ac:dyDescent="0.2">
      <c r="S833" s="5"/>
      <c r="T833" s="5"/>
      <c r="U833" s="5"/>
      <c r="V833" s="5"/>
      <c r="W833" s="5"/>
    </row>
    <row r="834" spans="19:23" x14ac:dyDescent="0.2">
      <c r="S834" s="5"/>
      <c r="T834" s="5"/>
      <c r="U834" s="5"/>
      <c r="V834" s="5"/>
      <c r="W834" s="5"/>
    </row>
    <row r="835" spans="19:23" x14ac:dyDescent="0.2">
      <c r="S835" s="5"/>
      <c r="T835" s="5"/>
      <c r="U835" s="5"/>
      <c r="V835" s="5"/>
      <c r="W835" s="5"/>
    </row>
  </sheetData>
  <mergeCells count="26">
    <mergeCell ref="A1:T1"/>
    <mergeCell ref="A2:T2"/>
    <mergeCell ref="A4:A6"/>
    <mergeCell ref="C4:C6"/>
    <mergeCell ref="D4:D6"/>
    <mergeCell ref="E4:O4"/>
    <mergeCell ref="P4:P6"/>
    <mergeCell ref="Q4:R5"/>
    <mergeCell ref="L5:O5"/>
    <mergeCell ref="S4:S6"/>
    <mergeCell ref="T4:T6"/>
    <mergeCell ref="B4:B6"/>
    <mergeCell ref="E5:K5"/>
    <mergeCell ref="A344:C344"/>
    <mergeCell ref="A14:C14"/>
    <mergeCell ref="A31:C31"/>
    <mergeCell ref="A70:C70"/>
    <mergeCell ref="A104:C104"/>
    <mergeCell ref="A290:C290"/>
    <mergeCell ref="A343:C343"/>
    <mergeCell ref="A279:C279"/>
    <mergeCell ref="A135:C135"/>
    <mergeCell ref="A190:C190"/>
    <mergeCell ref="A223:C223"/>
    <mergeCell ref="A236:C236"/>
    <mergeCell ref="A268:C268"/>
  </mergeCells>
  <phoneticPr fontId="0" type="noConversion"/>
  <printOptions horizontalCentered="1"/>
  <pageMargins left="0.75" right="0.75" top="0.39370078740157483" bottom="0.19685039370078741" header="0" footer="0"/>
  <pageSetup scale="5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7"/>
  <sheetViews>
    <sheetView showGridLines="0" topLeftCell="A307" zoomScale="75" workbookViewId="0">
      <selection activeCell="A345" sqref="A345:IV358"/>
    </sheetView>
  </sheetViews>
  <sheetFormatPr baseColWidth="10" defaultRowHeight="12.75" x14ac:dyDescent="0.2"/>
  <cols>
    <col min="1" max="1" width="8.140625" style="4" bestFit="1" customWidth="1"/>
    <col min="2" max="2" width="20.85546875" style="4" customWidth="1"/>
    <col min="3" max="3" width="27.42578125" style="5" bestFit="1" customWidth="1"/>
    <col min="4" max="4" width="11.5703125" style="6" customWidth="1"/>
    <col min="5" max="5" width="9.140625" style="5" customWidth="1"/>
    <col min="6" max="6" width="11" style="5" customWidth="1"/>
    <col min="7" max="7" width="11.5703125" style="5" bestFit="1" customWidth="1"/>
    <col min="8" max="8" width="11.5703125" style="5" customWidth="1"/>
    <col min="9" max="9" width="11.28515625" style="5" bestFit="1" customWidth="1"/>
    <col min="10" max="10" width="9.85546875" style="5" customWidth="1"/>
    <col min="11" max="11" width="12.7109375" style="5" customWidth="1"/>
    <col min="12" max="12" width="11.28515625" style="5" bestFit="1" customWidth="1"/>
    <col min="13" max="13" width="11.140625" style="5" bestFit="1" customWidth="1"/>
    <col min="14" max="14" width="9.5703125" style="5" bestFit="1" customWidth="1"/>
    <col min="15" max="15" width="10.28515625" style="5" customWidth="1"/>
    <col min="16" max="16" width="11.42578125" style="18"/>
    <col min="17" max="17" width="10.42578125" style="5" bestFit="1" customWidth="1"/>
    <col min="18" max="18" width="11.42578125" style="5"/>
    <col min="19" max="19" width="13.5703125" style="18" customWidth="1"/>
    <col min="20" max="20" width="12" style="5" customWidth="1"/>
    <col min="21" max="16384" width="11.42578125" style="5"/>
  </cols>
  <sheetData>
    <row r="1" spans="1:20" ht="15.75" x14ac:dyDescent="0.25">
      <c r="A1" s="243" t="s">
        <v>311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</row>
    <row r="2" spans="1:20" ht="15.75" x14ac:dyDescent="0.25">
      <c r="A2" s="243" t="s">
        <v>392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</row>
    <row r="3" spans="1:20" ht="15.75" x14ac:dyDescent="0.25">
      <c r="A3" s="40" t="s">
        <v>484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0" s="4" customFormat="1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393</v>
      </c>
      <c r="E4" s="273" t="s">
        <v>315</v>
      </c>
      <c r="F4" s="274"/>
      <c r="G4" s="274"/>
      <c r="H4" s="274"/>
      <c r="I4" s="274"/>
      <c r="J4" s="274"/>
      <c r="K4" s="274"/>
      <c r="L4" s="274"/>
      <c r="M4" s="274"/>
      <c r="N4" s="274"/>
      <c r="O4" s="275"/>
      <c r="P4" s="250" t="s">
        <v>394</v>
      </c>
      <c r="Q4" s="256" t="s">
        <v>402</v>
      </c>
      <c r="R4" s="257"/>
      <c r="S4" s="260" t="s">
        <v>403</v>
      </c>
      <c r="T4" s="263" t="s">
        <v>396</v>
      </c>
    </row>
    <row r="5" spans="1:20" s="4" customFormat="1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270" t="s">
        <v>316</v>
      </c>
      <c r="M5" s="271"/>
      <c r="N5" s="271"/>
      <c r="O5" s="272"/>
      <c r="P5" s="251"/>
      <c r="Q5" s="258"/>
      <c r="R5" s="259"/>
      <c r="S5" s="261"/>
      <c r="T5" s="264"/>
    </row>
    <row r="6" spans="1:20" s="4" customFormat="1" ht="29.25" customHeight="1" x14ac:dyDescent="0.25">
      <c r="A6" s="246"/>
      <c r="B6" s="249"/>
      <c r="C6" s="249"/>
      <c r="D6" s="252"/>
      <c r="E6" s="149" t="s">
        <v>398</v>
      </c>
      <c r="F6" s="149" t="s">
        <v>399</v>
      </c>
      <c r="G6" s="149" t="s">
        <v>400</v>
      </c>
      <c r="H6" s="149" t="s">
        <v>401</v>
      </c>
      <c r="I6" s="150" t="s">
        <v>12</v>
      </c>
      <c r="J6" s="151" t="s">
        <v>480</v>
      </c>
      <c r="K6" s="150" t="s">
        <v>0</v>
      </c>
      <c r="L6" s="150" t="s">
        <v>13</v>
      </c>
      <c r="M6" s="150" t="s">
        <v>14</v>
      </c>
      <c r="N6" s="150" t="s">
        <v>15</v>
      </c>
      <c r="O6" s="150" t="s">
        <v>0</v>
      </c>
      <c r="P6" s="252"/>
      <c r="Q6" s="152" t="s">
        <v>16</v>
      </c>
      <c r="R6" s="151" t="s">
        <v>17</v>
      </c>
      <c r="S6" s="262"/>
      <c r="T6" s="265"/>
    </row>
    <row r="7" spans="1:20" s="4" customFormat="1" ht="12.75" customHeight="1" x14ac:dyDescent="0.2">
      <c r="A7" s="171" t="s">
        <v>1</v>
      </c>
      <c r="B7" s="56" t="s">
        <v>308</v>
      </c>
      <c r="C7" s="46" t="s">
        <v>308</v>
      </c>
      <c r="D7" s="153">
        <v>0</v>
      </c>
      <c r="E7" s="154"/>
      <c r="F7" s="154"/>
      <c r="G7" s="154"/>
      <c r="H7" s="154">
        <f t="shared" ref="H7:H13" si="0">+G7+F7+E7</f>
        <v>0</v>
      </c>
      <c r="I7" s="154"/>
      <c r="J7" s="154"/>
      <c r="K7" s="154">
        <f t="shared" ref="K7:K13" si="1">+J7+I7+H7</f>
        <v>0</v>
      </c>
      <c r="L7" s="154"/>
      <c r="M7" s="154"/>
      <c r="N7" s="154"/>
      <c r="O7" s="154">
        <f t="shared" ref="O7:O13" si="2">+N7+M7+L7</f>
        <v>0</v>
      </c>
      <c r="P7" s="154">
        <f t="shared" ref="P7:P12" si="3">+O7+K7</f>
        <v>0</v>
      </c>
      <c r="Q7" s="154"/>
      <c r="R7" s="154"/>
      <c r="S7" s="154">
        <f t="shared" ref="S7:S13" si="4">+R7+Q7</f>
        <v>0</v>
      </c>
      <c r="T7" s="154">
        <f t="shared" ref="T7:T13" si="5">+S7+P7</f>
        <v>0</v>
      </c>
    </row>
    <row r="8" spans="1:20" s="4" customFormat="1" ht="12.75" customHeight="1" x14ac:dyDescent="0.2">
      <c r="A8" s="103"/>
      <c r="B8" s="57"/>
      <c r="C8" s="49" t="s">
        <v>414</v>
      </c>
      <c r="D8" s="50">
        <v>0</v>
      </c>
      <c r="E8" s="14"/>
      <c r="F8" s="14"/>
      <c r="G8" s="14"/>
      <c r="H8" s="14">
        <f t="shared" si="0"/>
        <v>0</v>
      </c>
      <c r="I8" s="14"/>
      <c r="J8" s="14"/>
      <c r="K8" s="14">
        <f t="shared" si="1"/>
        <v>0</v>
      </c>
      <c r="L8" s="14"/>
      <c r="M8" s="14"/>
      <c r="N8" s="14"/>
      <c r="O8" s="14">
        <f t="shared" si="2"/>
        <v>0</v>
      </c>
      <c r="P8" s="14">
        <f t="shared" si="3"/>
        <v>0</v>
      </c>
      <c r="Q8" s="14"/>
      <c r="R8" s="14"/>
      <c r="S8" s="14">
        <f t="shared" si="4"/>
        <v>0</v>
      </c>
      <c r="T8" s="14">
        <f t="shared" si="5"/>
        <v>0</v>
      </c>
    </row>
    <row r="9" spans="1:20" s="4" customFormat="1" ht="12.75" customHeight="1" x14ac:dyDescent="0.2">
      <c r="A9" s="102"/>
      <c r="B9" s="123"/>
      <c r="C9" s="49" t="s">
        <v>263</v>
      </c>
      <c r="D9" s="50">
        <v>0</v>
      </c>
      <c r="E9" s="14"/>
      <c r="F9" s="14"/>
      <c r="G9" s="14"/>
      <c r="H9" s="14">
        <f t="shared" si="0"/>
        <v>0</v>
      </c>
      <c r="I9" s="14"/>
      <c r="J9" s="14"/>
      <c r="K9" s="14">
        <f>+J9+I9+H9</f>
        <v>0</v>
      </c>
      <c r="L9" s="14"/>
      <c r="M9" s="14"/>
      <c r="N9" s="14"/>
      <c r="O9" s="14">
        <f>+N9+M9+L9</f>
        <v>0</v>
      </c>
      <c r="P9" s="14">
        <f t="shared" si="3"/>
        <v>0</v>
      </c>
      <c r="Q9" s="14"/>
      <c r="R9" s="14"/>
      <c r="S9" s="14">
        <f t="shared" si="4"/>
        <v>0</v>
      </c>
      <c r="T9" s="14">
        <f t="shared" si="5"/>
        <v>0</v>
      </c>
    </row>
    <row r="10" spans="1:20" s="4" customFormat="1" ht="12.75" customHeight="1" x14ac:dyDescent="0.2">
      <c r="A10" s="102"/>
      <c r="B10" s="57" t="s">
        <v>415</v>
      </c>
      <c r="C10" s="155" t="s">
        <v>297</v>
      </c>
      <c r="D10" s="50">
        <v>0</v>
      </c>
      <c r="E10" s="14"/>
      <c r="F10" s="14"/>
      <c r="G10" s="14"/>
      <c r="H10" s="14">
        <f t="shared" si="0"/>
        <v>0</v>
      </c>
      <c r="I10" s="14"/>
      <c r="J10" s="14"/>
      <c r="K10" s="14">
        <f t="shared" si="1"/>
        <v>0</v>
      </c>
      <c r="L10" s="14"/>
      <c r="M10" s="14"/>
      <c r="N10" s="14"/>
      <c r="O10" s="14">
        <f t="shared" si="2"/>
        <v>0</v>
      </c>
      <c r="P10" s="14">
        <f t="shared" si="3"/>
        <v>0</v>
      </c>
      <c r="Q10" s="14"/>
      <c r="R10" s="14"/>
      <c r="S10" s="14">
        <f t="shared" si="4"/>
        <v>0</v>
      </c>
      <c r="T10" s="14">
        <f t="shared" si="5"/>
        <v>0</v>
      </c>
    </row>
    <row r="11" spans="1:20" s="4" customFormat="1" ht="12.75" customHeight="1" x14ac:dyDescent="0.2">
      <c r="A11" s="102"/>
      <c r="B11" s="58"/>
      <c r="C11" s="155" t="s">
        <v>298</v>
      </c>
      <c r="D11" s="50">
        <v>0</v>
      </c>
      <c r="E11" s="14"/>
      <c r="F11" s="14"/>
      <c r="G11" s="14"/>
      <c r="H11" s="14">
        <f t="shared" si="0"/>
        <v>0</v>
      </c>
      <c r="I11" s="14"/>
      <c r="J11" s="14"/>
      <c r="K11" s="14">
        <f t="shared" si="1"/>
        <v>0</v>
      </c>
      <c r="L11" s="14"/>
      <c r="M11" s="14"/>
      <c r="N11" s="14"/>
      <c r="O11" s="14">
        <f t="shared" si="2"/>
        <v>0</v>
      </c>
      <c r="P11" s="14">
        <f t="shared" si="3"/>
        <v>0</v>
      </c>
      <c r="Q11" s="14"/>
      <c r="R11" s="14"/>
      <c r="S11" s="14">
        <f t="shared" si="4"/>
        <v>0</v>
      </c>
      <c r="T11" s="14">
        <f t="shared" si="5"/>
        <v>0</v>
      </c>
    </row>
    <row r="12" spans="1:20" s="4" customFormat="1" ht="12.75" customHeight="1" x14ac:dyDescent="0.2">
      <c r="A12" s="102"/>
      <c r="B12" s="58"/>
      <c r="C12" s="155" t="s">
        <v>415</v>
      </c>
      <c r="D12" s="50">
        <v>0</v>
      </c>
      <c r="E12" s="14"/>
      <c r="F12" s="14"/>
      <c r="G12" s="14"/>
      <c r="H12" s="14">
        <f t="shared" si="0"/>
        <v>0</v>
      </c>
      <c r="I12" s="14"/>
      <c r="J12" s="14"/>
      <c r="K12" s="14">
        <f t="shared" si="1"/>
        <v>0</v>
      </c>
      <c r="L12" s="14"/>
      <c r="M12" s="14"/>
      <c r="N12" s="14"/>
      <c r="O12" s="14">
        <f t="shared" si="2"/>
        <v>0</v>
      </c>
      <c r="P12" s="14">
        <f t="shared" si="3"/>
        <v>0</v>
      </c>
      <c r="Q12" s="14"/>
      <c r="R12" s="14"/>
      <c r="S12" s="14">
        <f t="shared" si="4"/>
        <v>0</v>
      </c>
      <c r="T12" s="14">
        <f t="shared" si="5"/>
        <v>0</v>
      </c>
    </row>
    <row r="13" spans="1:20" s="4" customFormat="1" ht="12.75" customHeight="1" x14ac:dyDescent="0.2">
      <c r="A13" s="102"/>
      <c r="B13" s="158"/>
      <c r="C13" s="159" t="s">
        <v>264</v>
      </c>
      <c r="D13" s="160">
        <v>0</v>
      </c>
      <c r="E13" s="25"/>
      <c r="F13" s="25"/>
      <c r="G13" s="25"/>
      <c r="H13" s="25">
        <f t="shared" si="0"/>
        <v>0</v>
      </c>
      <c r="I13" s="25"/>
      <c r="J13" s="25"/>
      <c r="K13" s="25">
        <f t="shared" si="1"/>
        <v>0</v>
      </c>
      <c r="L13" s="25"/>
      <c r="M13" s="25"/>
      <c r="N13" s="25"/>
      <c r="O13" s="25">
        <f t="shared" si="2"/>
        <v>0</v>
      </c>
      <c r="P13" s="25">
        <f>+O13+K13</f>
        <v>0</v>
      </c>
      <c r="Q13" s="25"/>
      <c r="R13" s="25"/>
      <c r="S13" s="25">
        <f t="shared" si="4"/>
        <v>0</v>
      </c>
      <c r="T13" s="25">
        <f t="shared" si="5"/>
        <v>0</v>
      </c>
    </row>
    <row r="14" spans="1:20" s="4" customFormat="1" ht="12.75" customHeight="1" x14ac:dyDescent="0.25">
      <c r="A14" s="230" t="s">
        <v>0</v>
      </c>
      <c r="B14" s="231"/>
      <c r="C14" s="232" t="s">
        <v>0</v>
      </c>
      <c r="D14" s="53">
        <f t="shared" ref="D14:T14" si="6">+SUM(D7:D13)</f>
        <v>0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 t="shared" si="6"/>
        <v>0</v>
      </c>
      <c r="J14" s="54">
        <f t="shared" si="6"/>
        <v>0</v>
      </c>
      <c r="K14" s="54">
        <f t="shared" si="6"/>
        <v>0</v>
      </c>
      <c r="L14" s="54">
        <f t="shared" si="6"/>
        <v>0</v>
      </c>
      <c r="M14" s="54">
        <f t="shared" si="6"/>
        <v>0</v>
      </c>
      <c r="N14" s="54">
        <f t="shared" si="6"/>
        <v>0</v>
      </c>
      <c r="O14" s="54">
        <f t="shared" si="6"/>
        <v>0</v>
      </c>
      <c r="P14" s="54">
        <f t="shared" si="6"/>
        <v>0</v>
      </c>
      <c r="Q14" s="54">
        <f t="shared" si="6"/>
        <v>0</v>
      </c>
      <c r="R14" s="54">
        <f t="shared" si="6"/>
        <v>0</v>
      </c>
      <c r="S14" s="54">
        <f t="shared" si="6"/>
        <v>0</v>
      </c>
      <c r="T14" s="55">
        <f t="shared" si="6"/>
        <v>0</v>
      </c>
    </row>
    <row r="15" spans="1:20" x14ac:dyDescent="0.2">
      <c r="A15" s="172" t="s">
        <v>2</v>
      </c>
      <c r="B15" s="70" t="s">
        <v>418</v>
      </c>
      <c r="C15" s="161" t="s">
        <v>299</v>
      </c>
      <c r="D15" s="153">
        <v>0</v>
      </c>
      <c r="E15" s="154"/>
      <c r="F15" s="154"/>
      <c r="G15" s="154"/>
      <c r="H15" s="154">
        <f t="shared" ref="H15:H100" si="7">SUM(E15:G15)</f>
        <v>0</v>
      </c>
      <c r="I15" s="154"/>
      <c r="J15" s="154"/>
      <c r="K15" s="154">
        <f t="shared" ref="K15:K100" si="8">SUM(H15:J15)</f>
        <v>0</v>
      </c>
      <c r="L15" s="154"/>
      <c r="M15" s="154"/>
      <c r="N15" s="154"/>
      <c r="O15" s="154">
        <f>SUM(L15:N15)</f>
        <v>0</v>
      </c>
      <c r="P15" s="154">
        <f>SUM(K15+O15)</f>
        <v>0</v>
      </c>
      <c r="Q15" s="154"/>
      <c r="R15" s="154"/>
      <c r="S15" s="154">
        <f>SUM(Q15:R15)</f>
        <v>0</v>
      </c>
      <c r="T15" s="154">
        <f>SUM(P15+S15)</f>
        <v>0</v>
      </c>
    </row>
    <row r="16" spans="1:20" x14ac:dyDescent="0.2">
      <c r="A16" s="119"/>
      <c r="B16" s="71"/>
      <c r="C16" s="26" t="s">
        <v>265</v>
      </c>
      <c r="D16" s="162">
        <v>0</v>
      </c>
      <c r="E16" s="24"/>
      <c r="F16" s="24"/>
      <c r="G16" s="24"/>
      <c r="H16" s="24">
        <f t="shared" si="7"/>
        <v>0</v>
      </c>
      <c r="I16" s="24"/>
      <c r="J16" s="24"/>
      <c r="K16" s="24">
        <f t="shared" si="8"/>
        <v>0</v>
      </c>
      <c r="L16" s="24"/>
      <c r="M16" s="24"/>
      <c r="N16" s="24"/>
      <c r="O16" s="24">
        <f t="shared" ref="O16:O28" si="9">SUM(L16:N16)</f>
        <v>0</v>
      </c>
      <c r="P16" s="24">
        <f t="shared" ref="P16:P28" si="10">SUM(K16+O16)</f>
        <v>0</v>
      </c>
      <c r="Q16" s="24"/>
      <c r="R16" s="24"/>
      <c r="S16" s="24">
        <f t="shared" ref="S16:S28" si="11">SUM(Q16:R16)</f>
        <v>0</v>
      </c>
      <c r="T16" s="24">
        <f t="shared" ref="T16:T28" si="12">SUM(P16+S16)</f>
        <v>0</v>
      </c>
    </row>
    <row r="17" spans="1:20" x14ac:dyDescent="0.2">
      <c r="A17" s="119"/>
      <c r="B17" s="71"/>
      <c r="C17" s="26" t="s">
        <v>466</v>
      </c>
      <c r="D17" s="162">
        <v>0</v>
      </c>
      <c r="E17" s="24"/>
      <c r="F17" s="24"/>
      <c r="G17" s="24"/>
      <c r="H17" s="24">
        <f t="shared" si="7"/>
        <v>0</v>
      </c>
      <c r="I17" s="24"/>
      <c r="J17" s="24"/>
      <c r="K17" s="24">
        <f t="shared" si="8"/>
        <v>0</v>
      </c>
      <c r="L17" s="24"/>
      <c r="M17" s="24"/>
      <c r="N17" s="24"/>
      <c r="O17" s="24">
        <f t="shared" si="9"/>
        <v>0</v>
      </c>
      <c r="P17" s="24">
        <f t="shared" si="10"/>
        <v>0</v>
      </c>
      <c r="Q17" s="24"/>
      <c r="R17" s="24"/>
      <c r="S17" s="24">
        <f t="shared" si="11"/>
        <v>0</v>
      </c>
      <c r="T17" s="24">
        <f t="shared" si="12"/>
        <v>0</v>
      </c>
    </row>
    <row r="18" spans="1:20" x14ac:dyDescent="0.2">
      <c r="A18" s="119"/>
      <c r="B18" s="71"/>
      <c r="C18" s="26" t="s">
        <v>19</v>
      </c>
      <c r="D18" s="162">
        <v>3</v>
      </c>
      <c r="E18" s="24"/>
      <c r="F18" s="24"/>
      <c r="G18" s="24"/>
      <c r="H18" s="24">
        <f t="shared" si="7"/>
        <v>0</v>
      </c>
      <c r="I18" s="24">
        <v>0.75</v>
      </c>
      <c r="J18" s="24"/>
      <c r="K18" s="24">
        <f t="shared" si="8"/>
        <v>0.75</v>
      </c>
      <c r="L18" s="24"/>
      <c r="M18" s="24">
        <v>0.55000000000000004</v>
      </c>
      <c r="N18" s="24">
        <v>0.1</v>
      </c>
      <c r="O18" s="24">
        <f t="shared" si="9"/>
        <v>0.65</v>
      </c>
      <c r="P18" s="24">
        <f t="shared" si="10"/>
        <v>1.4</v>
      </c>
      <c r="Q18" s="24"/>
      <c r="R18" s="24"/>
      <c r="S18" s="24">
        <f t="shared" si="11"/>
        <v>0</v>
      </c>
      <c r="T18" s="24">
        <f t="shared" si="12"/>
        <v>1.4</v>
      </c>
    </row>
    <row r="19" spans="1:20" x14ac:dyDescent="0.2">
      <c r="A19" s="119"/>
      <c r="B19" s="71"/>
      <c r="C19" s="26" t="s">
        <v>22</v>
      </c>
      <c r="D19" s="162">
        <v>1</v>
      </c>
      <c r="E19" s="24"/>
      <c r="F19" s="24"/>
      <c r="G19" s="24"/>
      <c r="H19" s="24">
        <f t="shared" si="7"/>
        <v>0</v>
      </c>
      <c r="I19" s="24"/>
      <c r="J19" s="24"/>
      <c r="K19" s="24">
        <f t="shared" si="8"/>
        <v>0</v>
      </c>
      <c r="L19" s="24">
        <v>0.8</v>
      </c>
      <c r="M19" s="24">
        <v>1.5</v>
      </c>
      <c r="N19" s="24">
        <v>0.5</v>
      </c>
      <c r="O19" s="24">
        <f t="shared" si="9"/>
        <v>2.8</v>
      </c>
      <c r="P19" s="24">
        <f t="shared" si="10"/>
        <v>2.8</v>
      </c>
      <c r="Q19" s="24"/>
      <c r="R19" s="24"/>
      <c r="S19" s="24">
        <f t="shared" si="11"/>
        <v>0</v>
      </c>
      <c r="T19" s="24">
        <f t="shared" si="12"/>
        <v>2.8</v>
      </c>
    </row>
    <row r="20" spans="1:20" x14ac:dyDescent="0.2">
      <c r="A20" s="119"/>
      <c r="B20" s="87"/>
      <c r="C20" s="26" t="s">
        <v>339</v>
      </c>
      <c r="D20" s="162">
        <v>0</v>
      </c>
      <c r="E20" s="24"/>
      <c r="F20" s="24"/>
      <c r="G20" s="24"/>
      <c r="H20" s="24">
        <f t="shared" si="7"/>
        <v>0</v>
      </c>
      <c r="I20" s="24"/>
      <c r="J20" s="24"/>
      <c r="K20" s="24">
        <f t="shared" si="8"/>
        <v>0</v>
      </c>
      <c r="L20" s="24"/>
      <c r="M20" s="24"/>
      <c r="N20" s="24"/>
      <c r="O20" s="24">
        <f t="shared" si="9"/>
        <v>0</v>
      </c>
      <c r="P20" s="24">
        <f t="shared" si="10"/>
        <v>0</v>
      </c>
      <c r="Q20" s="24"/>
      <c r="R20" s="24"/>
      <c r="S20" s="24">
        <f t="shared" si="11"/>
        <v>0</v>
      </c>
      <c r="T20" s="24">
        <f t="shared" si="12"/>
        <v>0</v>
      </c>
    </row>
    <row r="21" spans="1:20" x14ac:dyDescent="0.2">
      <c r="A21" s="119"/>
      <c r="B21" s="71" t="s">
        <v>419</v>
      </c>
      <c r="C21" s="26" t="s">
        <v>349</v>
      </c>
      <c r="D21" s="162">
        <v>0</v>
      </c>
      <c r="E21" s="24"/>
      <c r="F21" s="24"/>
      <c r="G21" s="24"/>
      <c r="H21" s="24">
        <f t="shared" si="7"/>
        <v>0</v>
      </c>
      <c r="I21" s="24"/>
      <c r="J21" s="24"/>
      <c r="K21" s="24">
        <f t="shared" si="8"/>
        <v>0</v>
      </c>
      <c r="L21" s="24"/>
      <c r="M21" s="24"/>
      <c r="N21" s="24"/>
      <c r="O21" s="24">
        <f t="shared" si="9"/>
        <v>0</v>
      </c>
      <c r="P21" s="24">
        <f t="shared" si="10"/>
        <v>0</v>
      </c>
      <c r="Q21" s="24"/>
      <c r="R21" s="24"/>
      <c r="S21" s="24">
        <f t="shared" si="11"/>
        <v>0</v>
      </c>
      <c r="T21" s="24">
        <f t="shared" si="12"/>
        <v>0</v>
      </c>
    </row>
    <row r="22" spans="1:20" x14ac:dyDescent="0.2">
      <c r="A22" s="119"/>
      <c r="B22" s="71"/>
      <c r="C22" s="26" t="s">
        <v>341</v>
      </c>
      <c r="D22" s="162">
        <v>0</v>
      </c>
      <c r="E22" s="24"/>
      <c r="F22" s="24"/>
      <c r="G22" s="24"/>
      <c r="H22" s="24">
        <f t="shared" si="7"/>
        <v>0</v>
      </c>
      <c r="I22" s="24"/>
      <c r="J22" s="24"/>
      <c r="K22" s="24">
        <f t="shared" si="8"/>
        <v>0</v>
      </c>
      <c r="L22" s="24"/>
      <c r="M22" s="24"/>
      <c r="N22" s="24"/>
      <c r="O22" s="24">
        <f t="shared" si="9"/>
        <v>0</v>
      </c>
      <c r="P22" s="24">
        <f t="shared" si="10"/>
        <v>0</v>
      </c>
      <c r="Q22" s="24"/>
      <c r="R22" s="24"/>
      <c r="S22" s="24">
        <f t="shared" si="11"/>
        <v>0</v>
      </c>
      <c r="T22" s="24">
        <f t="shared" si="12"/>
        <v>0</v>
      </c>
    </row>
    <row r="23" spans="1:20" x14ac:dyDescent="0.2">
      <c r="A23" s="119"/>
      <c r="B23" s="71"/>
      <c r="C23" s="26" t="s">
        <v>21</v>
      </c>
      <c r="D23" s="162">
        <v>14</v>
      </c>
      <c r="E23" s="24"/>
      <c r="F23" s="24"/>
      <c r="G23" s="24"/>
      <c r="H23" s="24">
        <f t="shared" si="7"/>
        <v>0</v>
      </c>
      <c r="I23" s="24">
        <v>71.599999999999994</v>
      </c>
      <c r="J23" s="24"/>
      <c r="K23" s="24">
        <f t="shared" si="8"/>
        <v>71.599999999999994</v>
      </c>
      <c r="L23" s="24">
        <v>14.5</v>
      </c>
      <c r="M23" s="24">
        <v>21.41</v>
      </c>
      <c r="N23" s="24">
        <v>12.5</v>
      </c>
      <c r="O23" s="24">
        <f t="shared" si="9"/>
        <v>48.41</v>
      </c>
      <c r="P23" s="24">
        <f t="shared" si="10"/>
        <v>120.00999999999999</v>
      </c>
      <c r="Q23" s="24">
        <v>0.8</v>
      </c>
      <c r="R23" s="24"/>
      <c r="S23" s="24">
        <f t="shared" si="11"/>
        <v>0.8</v>
      </c>
      <c r="T23" s="24">
        <f t="shared" si="12"/>
        <v>120.80999999999999</v>
      </c>
    </row>
    <row r="24" spans="1:20" x14ac:dyDescent="0.2">
      <c r="A24" s="119"/>
      <c r="B24" s="71"/>
      <c r="C24" s="26" t="s">
        <v>309</v>
      </c>
      <c r="D24" s="162">
        <v>0</v>
      </c>
      <c r="E24" s="24"/>
      <c r="F24" s="24"/>
      <c r="G24" s="24"/>
      <c r="H24" s="24">
        <f t="shared" si="7"/>
        <v>0</v>
      </c>
      <c r="I24" s="24"/>
      <c r="J24" s="24"/>
      <c r="K24" s="24">
        <f t="shared" si="8"/>
        <v>0</v>
      </c>
      <c r="L24" s="24"/>
      <c r="M24" s="24"/>
      <c r="N24" s="24"/>
      <c r="O24" s="24">
        <f t="shared" si="9"/>
        <v>0</v>
      </c>
      <c r="P24" s="24">
        <f t="shared" si="10"/>
        <v>0</v>
      </c>
      <c r="Q24" s="24"/>
      <c r="R24" s="24"/>
      <c r="S24" s="24">
        <f t="shared" si="11"/>
        <v>0</v>
      </c>
      <c r="T24" s="24">
        <f t="shared" si="12"/>
        <v>0</v>
      </c>
    </row>
    <row r="25" spans="1:20" x14ac:dyDescent="0.2">
      <c r="A25" s="119"/>
      <c r="B25" s="87"/>
      <c r="C25" s="26" t="s">
        <v>266</v>
      </c>
      <c r="D25" s="162">
        <v>0</v>
      </c>
      <c r="E25" s="24"/>
      <c r="F25" s="24"/>
      <c r="G25" s="24"/>
      <c r="H25" s="24">
        <f t="shared" si="7"/>
        <v>0</v>
      </c>
      <c r="I25" s="24"/>
      <c r="J25" s="24"/>
      <c r="K25" s="24">
        <f t="shared" si="8"/>
        <v>0</v>
      </c>
      <c r="L25" s="24"/>
      <c r="M25" s="24"/>
      <c r="N25" s="24"/>
      <c r="O25" s="24">
        <f t="shared" si="9"/>
        <v>0</v>
      </c>
      <c r="P25" s="24">
        <f t="shared" si="10"/>
        <v>0</v>
      </c>
      <c r="Q25" s="24"/>
      <c r="R25" s="24"/>
      <c r="S25" s="24">
        <f t="shared" si="11"/>
        <v>0</v>
      </c>
      <c r="T25" s="24">
        <f t="shared" si="12"/>
        <v>0</v>
      </c>
    </row>
    <row r="26" spans="1:20" x14ac:dyDescent="0.2">
      <c r="A26" s="119"/>
      <c r="B26" s="71" t="s">
        <v>420</v>
      </c>
      <c r="C26" s="26" t="s">
        <v>300</v>
      </c>
      <c r="D26" s="162">
        <v>0</v>
      </c>
      <c r="E26" s="24"/>
      <c r="F26" s="24"/>
      <c r="G26" s="24"/>
      <c r="H26" s="24">
        <f t="shared" si="7"/>
        <v>0</v>
      </c>
      <c r="I26" s="24"/>
      <c r="J26" s="24"/>
      <c r="K26" s="24">
        <f t="shared" si="8"/>
        <v>0</v>
      </c>
      <c r="L26" s="24"/>
      <c r="M26" s="24"/>
      <c r="N26" s="24"/>
      <c r="O26" s="24">
        <f t="shared" si="9"/>
        <v>0</v>
      </c>
      <c r="P26" s="24">
        <f t="shared" si="10"/>
        <v>0</v>
      </c>
      <c r="Q26" s="24"/>
      <c r="R26" s="24"/>
      <c r="S26" s="24">
        <f t="shared" si="11"/>
        <v>0</v>
      </c>
      <c r="T26" s="24">
        <f t="shared" si="12"/>
        <v>0</v>
      </c>
    </row>
    <row r="27" spans="1:20" x14ac:dyDescent="0.2">
      <c r="A27" s="119"/>
      <c r="B27" s="71"/>
      <c r="C27" s="26" t="s">
        <v>18</v>
      </c>
      <c r="D27" s="162">
        <v>1</v>
      </c>
      <c r="E27" s="24"/>
      <c r="F27" s="24"/>
      <c r="G27" s="24"/>
      <c r="H27" s="24">
        <f t="shared" si="7"/>
        <v>0</v>
      </c>
      <c r="I27" s="24"/>
      <c r="J27" s="24"/>
      <c r="K27" s="24">
        <f t="shared" si="8"/>
        <v>0</v>
      </c>
      <c r="L27" s="24">
        <v>3</v>
      </c>
      <c r="M27" s="24">
        <v>1.5</v>
      </c>
      <c r="N27" s="24">
        <v>0.5</v>
      </c>
      <c r="O27" s="24">
        <f t="shared" si="9"/>
        <v>5</v>
      </c>
      <c r="P27" s="24">
        <f t="shared" si="10"/>
        <v>5</v>
      </c>
      <c r="Q27" s="24"/>
      <c r="R27" s="24"/>
      <c r="S27" s="24">
        <f t="shared" si="11"/>
        <v>0</v>
      </c>
      <c r="T27" s="24">
        <f t="shared" si="12"/>
        <v>5</v>
      </c>
    </row>
    <row r="28" spans="1:20" x14ac:dyDescent="0.2">
      <c r="A28" s="119"/>
      <c r="B28" s="71"/>
      <c r="C28" s="26" t="s">
        <v>20</v>
      </c>
      <c r="D28" s="162">
        <v>6</v>
      </c>
      <c r="E28" s="24"/>
      <c r="F28" s="24"/>
      <c r="G28" s="24"/>
      <c r="H28" s="24">
        <f t="shared" si="7"/>
        <v>0</v>
      </c>
      <c r="I28" s="24"/>
      <c r="J28" s="24"/>
      <c r="K28" s="24">
        <f t="shared" si="8"/>
        <v>0</v>
      </c>
      <c r="L28" s="24">
        <v>22</v>
      </c>
      <c r="M28" s="24">
        <v>13.95</v>
      </c>
      <c r="N28" s="24">
        <v>11.56</v>
      </c>
      <c r="O28" s="24">
        <f t="shared" si="9"/>
        <v>47.510000000000005</v>
      </c>
      <c r="P28" s="24">
        <f t="shared" si="10"/>
        <v>47.510000000000005</v>
      </c>
      <c r="Q28" s="24"/>
      <c r="R28" s="24"/>
      <c r="S28" s="24">
        <f t="shared" si="11"/>
        <v>0</v>
      </c>
      <c r="T28" s="24">
        <f t="shared" si="12"/>
        <v>47.510000000000005</v>
      </c>
    </row>
    <row r="29" spans="1:20" x14ac:dyDescent="0.2">
      <c r="A29" s="119"/>
      <c r="B29" s="71"/>
      <c r="C29" s="163" t="s">
        <v>342</v>
      </c>
      <c r="D29" s="64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</row>
    <row r="30" spans="1:20" x14ac:dyDescent="0.2">
      <c r="A30" s="119"/>
      <c r="B30" s="71"/>
      <c r="C30" s="165" t="s">
        <v>267</v>
      </c>
      <c r="D30" s="160">
        <v>0</v>
      </c>
      <c r="E30" s="25"/>
      <c r="F30" s="25"/>
      <c r="G30" s="25"/>
      <c r="H30" s="25">
        <f t="shared" si="7"/>
        <v>0</v>
      </c>
      <c r="I30" s="25"/>
      <c r="J30" s="25"/>
      <c r="K30" s="25">
        <f t="shared" si="8"/>
        <v>0</v>
      </c>
      <c r="L30" s="25"/>
      <c r="M30" s="25"/>
      <c r="N30" s="25"/>
      <c r="O30" s="25">
        <f>SUM(L30:N30)</f>
        <v>0</v>
      </c>
      <c r="P30" s="25">
        <f>SUM(K30+O30)</f>
        <v>0</v>
      </c>
      <c r="Q30" s="25"/>
      <c r="R30" s="25"/>
      <c r="S30" s="25">
        <f>SUM(Q30:R30)</f>
        <v>0</v>
      </c>
      <c r="T30" s="25">
        <f>SUM(P30+S30)</f>
        <v>0</v>
      </c>
    </row>
    <row r="31" spans="1:20" ht="15" x14ac:dyDescent="0.25">
      <c r="A31" s="230" t="s">
        <v>0</v>
      </c>
      <c r="B31" s="231"/>
      <c r="C31" s="232" t="s">
        <v>0</v>
      </c>
      <c r="D31" s="53">
        <f>SUM(D15:D30)</f>
        <v>25</v>
      </c>
      <c r="E31" s="54">
        <f>SUM(E15:E30)</f>
        <v>0</v>
      </c>
      <c r="F31" s="54">
        <f>SUM(F15:F30)</f>
        <v>0</v>
      </c>
      <c r="G31" s="54">
        <f t="shared" ref="G31:T31" si="13">SUM(G15:G30)</f>
        <v>0</v>
      </c>
      <c r="H31" s="54">
        <f t="shared" si="13"/>
        <v>0</v>
      </c>
      <c r="I31" s="54">
        <f t="shared" si="13"/>
        <v>72.349999999999994</v>
      </c>
      <c r="J31" s="54">
        <f t="shared" si="13"/>
        <v>0</v>
      </c>
      <c r="K31" s="54">
        <f t="shared" si="13"/>
        <v>72.349999999999994</v>
      </c>
      <c r="L31" s="54">
        <f t="shared" si="13"/>
        <v>40.299999999999997</v>
      </c>
      <c r="M31" s="54">
        <f t="shared" si="13"/>
        <v>38.909999999999997</v>
      </c>
      <c r="N31" s="54">
        <f t="shared" si="13"/>
        <v>25.16</v>
      </c>
      <c r="O31" s="54">
        <f t="shared" si="13"/>
        <v>104.37</v>
      </c>
      <c r="P31" s="54">
        <f t="shared" si="13"/>
        <v>176.71999999999997</v>
      </c>
      <c r="Q31" s="54">
        <f t="shared" si="13"/>
        <v>0.8</v>
      </c>
      <c r="R31" s="54">
        <f t="shared" si="13"/>
        <v>0</v>
      </c>
      <c r="S31" s="54">
        <f t="shared" si="13"/>
        <v>0.8</v>
      </c>
      <c r="T31" s="55">
        <f t="shared" si="13"/>
        <v>177.51999999999998</v>
      </c>
    </row>
    <row r="32" spans="1:20" x14ac:dyDescent="0.2">
      <c r="A32" s="172" t="s">
        <v>3</v>
      </c>
      <c r="B32" s="70" t="s">
        <v>38</v>
      </c>
      <c r="C32" s="161" t="s">
        <v>24</v>
      </c>
      <c r="D32" s="153">
        <v>2</v>
      </c>
      <c r="E32" s="154"/>
      <c r="F32" s="154"/>
      <c r="G32" s="154"/>
      <c r="H32" s="154">
        <f t="shared" si="7"/>
        <v>0</v>
      </c>
      <c r="I32" s="154"/>
      <c r="J32" s="154"/>
      <c r="K32" s="154">
        <f t="shared" si="8"/>
        <v>0</v>
      </c>
      <c r="L32" s="154"/>
      <c r="M32" s="154">
        <v>0.06</v>
      </c>
      <c r="N32" s="154">
        <v>0.14000000000000001</v>
      </c>
      <c r="O32" s="154">
        <f>SUM(L32:N32)</f>
        <v>0.2</v>
      </c>
      <c r="P32" s="154">
        <f>SUM(K32+O32)</f>
        <v>0.2</v>
      </c>
      <c r="Q32" s="154"/>
      <c r="R32" s="154"/>
      <c r="S32" s="154">
        <f>SUM(Q32:R32)</f>
        <v>0</v>
      </c>
      <c r="T32" s="154">
        <f>SUM(P32+S32)</f>
        <v>0.2</v>
      </c>
    </row>
    <row r="33" spans="1:20" x14ac:dyDescent="0.2">
      <c r="A33" s="119"/>
      <c r="B33" s="71"/>
      <c r="C33" s="26" t="s">
        <v>33</v>
      </c>
      <c r="D33" s="162">
        <v>57</v>
      </c>
      <c r="E33" s="24"/>
      <c r="F33" s="24"/>
      <c r="G33" s="24"/>
      <c r="H33" s="24">
        <f t="shared" si="7"/>
        <v>0</v>
      </c>
      <c r="I33" s="24">
        <v>5.03</v>
      </c>
      <c r="J33" s="24"/>
      <c r="K33" s="24">
        <f t="shared" si="8"/>
        <v>5.03</v>
      </c>
      <c r="L33" s="24">
        <v>186.77</v>
      </c>
      <c r="M33" s="24">
        <v>197.96</v>
      </c>
      <c r="N33" s="24">
        <v>152.81</v>
      </c>
      <c r="O33" s="24">
        <f>SUM(L33:N33)</f>
        <v>537.54</v>
      </c>
      <c r="P33" s="24">
        <f>SUM(K33+O33)</f>
        <v>542.56999999999994</v>
      </c>
      <c r="Q33" s="24"/>
      <c r="R33" s="24"/>
      <c r="S33" s="24">
        <f>SUM(Q33:R33)</f>
        <v>0</v>
      </c>
      <c r="T33" s="24">
        <f>SUM(P33+S33)</f>
        <v>542.56999999999994</v>
      </c>
    </row>
    <row r="34" spans="1:20" x14ac:dyDescent="0.2">
      <c r="A34" s="119"/>
      <c r="B34" s="71"/>
      <c r="C34" s="26" t="s">
        <v>37</v>
      </c>
      <c r="D34" s="162">
        <v>5</v>
      </c>
      <c r="E34" s="24"/>
      <c r="F34" s="24"/>
      <c r="G34" s="24"/>
      <c r="H34" s="24">
        <f t="shared" si="7"/>
        <v>0</v>
      </c>
      <c r="I34" s="24">
        <v>0.01</v>
      </c>
      <c r="J34" s="24"/>
      <c r="K34" s="24">
        <f t="shared" si="8"/>
        <v>0.01</v>
      </c>
      <c r="L34" s="24"/>
      <c r="M34" s="24">
        <v>2.48</v>
      </c>
      <c r="N34" s="24">
        <v>1.7</v>
      </c>
      <c r="O34" s="24">
        <f>SUM(L34:N34)</f>
        <v>4.18</v>
      </c>
      <c r="P34" s="24">
        <f>SUM(K34+O34)</f>
        <v>4.1899999999999995</v>
      </c>
      <c r="Q34" s="24"/>
      <c r="R34" s="24"/>
      <c r="S34" s="24">
        <f>SUM(Q34:R34)</f>
        <v>0</v>
      </c>
      <c r="T34" s="24">
        <f>SUM(P34+S34)</f>
        <v>4.1899999999999995</v>
      </c>
    </row>
    <row r="35" spans="1:20" x14ac:dyDescent="0.2">
      <c r="A35" s="119"/>
      <c r="B35" s="71"/>
      <c r="C35" s="26" t="s">
        <v>38</v>
      </c>
      <c r="D35" s="162">
        <v>1</v>
      </c>
      <c r="E35" s="24"/>
      <c r="F35" s="24"/>
      <c r="G35" s="24"/>
      <c r="H35" s="24">
        <f t="shared" si="7"/>
        <v>0</v>
      </c>
      <c r="I35" s="24">
        <v>0.1</v>
      </c>
      <c r="J35" s="24"/>
      <c r="K35" s="24">
        <f t="shared" si="8"/>
        <v>0.1</v>
      </c>
      <c r="L35" s="24"/>
      <c r="M35" s="24">
        <v>0.9</v>
      </c>
      <c r="N35" s="24">
        <v>1</v>
      </c>
      <c r="O35" s="24">
        <f>SUM(L35:N35)</f>
        <v>1.9</v>
      </c>
      <c r="P35" s="24">
        <f>SUM(K35+O35)</f>
        <v>2</v>
      </c>
      <c r="Q35" s="24"/>
      <c r="R35" s="24"/>
      <c r="S35" s="24">
        <f>SUM(Q35:R35)</f>
        <v>0</v>
      </c>
      <c r="T35" s="24">
        <f>SUM(P35+S35)</f>
        <v>2</v>
      </c>
    </row>
    <row r="36" spans="1:20" x14ac:dyDescent="0.2">
      <c r="A36" s="119"/>
      <c r="B36" s="87"/>
      <c r="C36" s="26" t="s">
        <v>49</v>
      </c>
      <c r="D36" s="162">
        <v>7</v>
      </c>
      <c r="E36" s="24"/>
      <c r="F36" s="24"/>
      <c r="G36" s="24"/>
      <c r="H36" s="24">
        <f t="shared" si="7"/>
        <v>0</v>
      </c>
      <c r="I36" s="24"/>
      <c r="J36" s="24"/>
      <c r="K36" s="24">
        <f t="shared" si="8"/>
        <v>0</v>
      </c>
      <c r="L36" s="24">
        <v>1</v>
      </c>
      <c r="M36" s="24">
        <v>5.8</v>
      </c>
      <c r="N36" s="24">
        <v>12.2</v>
      </c>
      <c r="O36" s="24">
        <f>SUM(L36:N36)</f>
        <v>19</v>
      </c>
      <c r="P36" s="24">
        <f>SUM(K36+O36)</f>
        <v>19</v>
      </c>
      <c r="Q36" s="24"/>
      <c r="R36" s="24"/>
      <c r="S36" s="24">
        <f>SUM(Q36:R36)</f>
        <v>0</v>
      </c>
      <c r="T36" s="24">
        <f>SUM(P36+S36)</f>
        <v>19</v>
      </c>
    </row>
    <row r="37" spans="1:20" x14ac:dyDescent="0.2">
      <c r="A37" s="119"/>
      <c r="B37" s="71" t="s">
        <v>310</v>
      </c>
      <c r="C37" s="26" t="s">
        <v>409</v>
      </c>
      <c r="D37" s="162">
        <v>0</v>
      </c>
      <c r="E37" s="24"/>
      <c r="F37" s="24"/>
      <c r="G37" s="24"/>
      <c r="H37" s="24">
        <f t="shared" si="7"/>
        <v>0</v>
      </c>
      <c r="I37" s="24"/>
      <c r="J37" s="24"/>
      <c r="K37" s="24">
        <f t="shared" si="8"/>
        <v>0</v>
      </c>
      <c r="L37" s="24"/>
      <c r="M37" s="24"/>
      <c r="N37" s="24"/>
      <c r="O37" s="24">
        <f t="shared" ref="O37:O63" si="14">SUM(L37:N37)</f>
        <v>0</v>
      </c>
      <c r="P37" s="24">
        <f t="shared" ref="P37:P63" si="15">SUM(K37+O37)</f>
        <v>0</v>
      </c>
      <c r="Q37" s="24"/>
      <c r="R37" s="24"/>
      <c r="S37" s="24">
        <f t="shared" ref="S37:S64" si="16">SUM(Q37:R37)</f>
        <v>0</v>
      </c>
      <c r="T37" s="24">
        <f t="shared" ref="T37:T64" si="17">SUM(P37+S37)</f>
        <v>0</v>
      </c>
    </row>
    <row r="38" spans="1:20" x14ac:dyDescent="0.2">
      <c r="A38" s="119"/>
      <c r="B38" s="71"/>
      <c r="C38" s="26" t="s">
        <v>310</v>
      </c>
      <c r="D38" s="162">
        <v>0</v>
      </c>
      <c r="E38" s="24"/>
      <c r="F38" s="24"/>
      <c r="G38" s="24"/>
      <c r="H38" s="24">
        <f t="shared" si="7"/>
        <v>0</v>
      </c>
      <c r="I38" s="24"/>
      <c r="J38" s="24"/>
      <c r="K38" s="24">
        <f t="shared" si="8"/>
        <v>0</v>
      </c>
      <c r="L38" s="24"/>
      <c r="M38" s="24"/>
      <c r="N38" s="24"/>
      <c r="O38" s="24">
        <f t="shared" si="14"/>
        <v>0</v>
      </c>
      <c r="P38" s="24">
        <f t="shared" si="15"/>
        <v>0</v>
      </c>
      <c r="Q38" s="24"/>
      <c r="R38" s="24"/>
      <c r="S38" s="24">
        <f t="shared" si="16"/>
        <v>0</v>
      </c>
      <c r="T38" s="24">
        <f t="shared" si="17"/>
        <v>0</v>
      </c>
    </row>
    <row r="39" spans="1:20" x14ac:dyDescent="0.2">
      <c r="A39" s="119"/>
      <c r="B39" s="71"/>
      <c r="C39" s="26" t="s">
        <v>43</v>
      </c>
      <c r="D39" s="162">
        <v>1</v>
      </c>
      <c r="E39" s="24"/>
      <c r="F39" s="24"/>
      <c r="G39" s="24"/>
      <c r="H39" s="24">
        <f t="shared" si="7"/>
        <v>0</v>
      </c>
      <c r="I39" s="24"/>
      <c r="J39" s="24"/>
      <c r="K39" s="24">
        <f t="shared" si="8"/>
        <v>0</v>
      </c>
      <c r="L39" s="24">
        <v>2</v>
      </c>
      <c r="M39" s="24">
        <v>8</v>
      </c>
      <c r="N39" s="24">
        <v>10</v>
      </c>
      <c r="O39" s="24">
        <f t="shared" si="14"/>
        <v>20</v>
      </c>
      <c r="P39" s="24">
        <f t="shared" si="15"/>
        <v>20</v>
      </c>
      <c r="Q39" s="24"/>
      <c r="R39" s="24"/>
      <c r="S39" s="24">
        <f t="shared" si="16"/>
        <v>0</v>
      </c>
      <c r="T39" s="24">
        <f t="shared" si="17"/>
        <v>20</v>
      </c>
    </row>
    <row r="40" spans="1:20" x14ac:dyDescent="0.2">
      <c r="A40" s="119"/>
      <c r="B40" s="87"/>
      <c r="C40" s="26" t="s">
        <v>350</v>
      </c>
      <c r="D40" s="162">
        <v>0</v>
      </c>
      <c r="E40" s="24"/>
      <c r="F40" s="24"/>
      <c r="G40" s="24"/>
      <c r="H40" s="24">
        <f t="shared" si="7"/>
        <v>0</v>
      </c>
      <c r="I40" s="24"/>
      <c r="J40" s="24"/>
      <c r="K40" s="24">
        <f t="shared" si="8"/>
        <v>0</v>
      </c>
      <c r="L40" s="24"/>
      <c r="M40" s="24"/>
      <c r="N40" s="24"/>
      <c r="O40" s="24">
        <f t="shared" si="14"/>
        <v>0</v>
      </c>
      <c r="P40" s="24">
        <f t="shared" si="15"/>
        <v>0</v>
      </c>
      <c r="Q40" s="24"/>
      <c r="R40" s="24"/>
      <c r="S40" s="24">
        <f t="shared" si="16"/>
        <v>0</v>
      </c>
      <c r="T40" s="24">
        <f t="shared" si="17"/>
        <v>0</v>
      </c>
    </row>
    <row r="41" spans="1:20" x14ac:dyDescent="0.2">
      <c r="A41" s="119"/>
      <c r="B41" s="71" t="s">
        <v>292</v>
      </c>
      <c r="C41" s="26" t="s">
        <v>317</v>
      </c>
      <c r="D41" s="162">
        <v>0</v>
      </c>
      <c r="E41" s="24"/>
      <c r="F41" s="24"/>
      <c r="G41" s="24"/>
      <c r="H41" s="24">
        <f t="shared" si="7"/>
        <v>0</v>
      </c>
      <c r="I41" s="24"/>
      <c r="J41" s="24"/>
      <c r="K41" s="24">
        <f t="shared" si="8"/>
        <v>0</v>
      </c>
      <c r="L41" s="24"/>
      <c r="M41" s="24"/>
      <c r="N41" s="24"/>
      <c r="O41" s="24">
        <f t="shared" si="14"/>
        <v>0</v>
      </c>
      <c r="P41" s="24">
        <f t="shared" si="15"/>
        <v>0</v>
      </c>
      <c r="Q41" s="24"/>
      <c r="R41" s="24"/>
      <c r="S41" s="24">
        <f t="shared" si="16"/>
        <v>0</v>
      </c>
      <c r="T41" s="24">
        <f t="shared" si="17"/>
        <v>0</v>
      </c>
    </row>
    <row r="42" spans="1:20" x14ac:dyDescent="0.2">
      <c r="A42" s="119"/>
      <c r="B42" s="71"/>
      <c r="C42" s="26" t="s">
        <v>465</v>
      </c>
      <c r="D42" s="162">
        <v>0</v>
      </c>
      <c r="E42" s="24"/>
      <c r="F42" s="24"/>
      <c r="G42" s="24"/>
      <c r="H42" s="24">
        <f t="shared" si="7"/>
        <v>0</v>
      </c>
      <c r="I42" s="24"/>
      <c r="J42" s="24"/>
      <c r="K42" s="24">
        <f t="shared" si="8"/>
        <v>0</v>
      </c>
      <c r="L42" s="24"/>
      <c r="M42" s="24"/>
      <c r="N42" s="24"/>
      <c r="O42" s="24">
        <f t="shared" si="14"/>
        <v>0</v>
      </c>
      <c r="P42" s="24">
        <f t="shared" si="15"/>
        <v>0</v>
      </c>
      <c r="Q42" s="24"/>
      <c r="R42" s="24"/>
      <c r="S42" s="24">
        <f t="shared" si="16"/>
        <v>0</v>
      </c>
      <c r="T42" s="24">
        <f t="shared" si="17"/>
        <v>0</v>
      </c>
    </row>
    <row r="43" spans="1:20" x14ac:dyDescent="0.2">
      <c r="A43" s="119"/>
      <c r="B43" s="71"/>
      <c r="C43" s="26" t="s">
        <v>270</v>
      </c>
      <c r="D43" s="162">
        <v>0</v>
      </c>
      <c r="E43" s="24"/>
      <c r="F43" s="24"/>
      <c r="G43" s="24"/>
      <c r="H43" s="24">
        <f t="shared" si="7"/>
        <v>0</v>
      </c>
      <c r="I43" s="24"/>
      <c r="J43" s="24"/>
      <c r="K43" s="24">
        <f t="shared" si="8"/>
        <v>0</v>
      </c>
      <c r="L43" s="24"/>
      <c r="M43" s="24"/>
      <c r="N43" s="24"/>
      <c r="O43" s="24">
        <f t="shared" si="14"/>
        <v>0</v>
      </c>
      <c r="P43" s="24">
        <f t="shared" si="15"/>
        <v>0</v>
      </c>
      <c r="Q43" s="24"/>
      <c r="R43" s="24"/>
      <c r="S43" s="24">
        <f t="shared" si="16"/>
        <v>0</v>
      </c>
      <c r="T43" s="24">
        <f t="shared" si="17"/>
        <v>0</v>
      </c>
    </row>
    <row r="44" spans="1:20" x14ac:dyDescent="0.2">
      <c r="A44" s="119"/>
      <c r="B44" s="71"/>
      <c r="C44" s="26" t="s">
        <v>271</v>
      </c>
      <c r="D44" s="162">
        <v>0</v>
      </c>
      <c r="E44" s="24"/>
      <c r="F44" s="24"/>
      <c r="G44" s="24"/>
      <c r="H44" s="24">
        <f t="shared" si="7"/>
        <v>0</v>
      </c>
      <c r="I44" s="24"/>
      <c r="J44" s="24"/>
      <c r="K44" s="24">
        <f t="shared" si="8"/>
        <v>0</v>
      </c>
      <c r="L44" s="24"/>
      <c r="M44" s="24"/>
      <c r="N44" s="24"/>
      <c r="O44" s="24">
        <f t="shared" si="14"/>
        <v>0</v>
      </c>
      <c r="P44" s="24">
        <f t="shared" si="15"/>
        <v>0</v>
      </c>
      <c r="Q44" s="24"/>
      <c r="R44" s="24"/>
      <c r="S44" s="24">
        <f t="shared" si="16"/>
        <v>0</v>
      </c>
      <c r="T44" s="24">
        <f t="shared" si="17"/>
        <v>0</v>
      </c>
    </row>
    <row r="45" spans="1:20" x14ac:dyDescent="0.2">
      <c r="A45" s="119"/>
      <c r="B45" s="71"/>
      <c r="C45" s="26" t="s">
        <v>468</v>
      </c>
      <c r="D45" s="162">
        <v>0</v>
      </c>
      <c r="E45" s="24"/>
      <c r="F45" s="24"/>
      <c r="G45" s="24"/>
      <c r="H45" s="24">
        <f t="shared" si="7"/>
        <v>0</v>
      </c>
      <c r="I45" s="24"/>
      <c r="J45" s="24"/>
      <c r="K45" s="24">
        <f t="shared" si="8"/>
        <v>0</v>
      </c>
      <c r="L45" s="24"/>
      <c r="M45" s="24"/>
      <c r="N45" s="24"/>
      <c r="O45" s="24">
        <f t="shared" si="14"/>
        <v>0</v>
      </c>
      <c r="P45" s="24">
        <f t="shared" si="15"/>
        <v>0</v>
      </c>
      <c r="Q45" s="24"/>
      <c r="R45" s="24"/>
      <c r="S45" s="24">
        <f t="shared" si="16"/>
        <v>0</v>
      </c>
      <c r="T45" s="24">
        <f t="shared" si="17"/>
        <v>0</v>
      </c>
    </row>
    <row r="46" spans="1:20" x14ac:dyDescent="0.2">
      <c r="A46" s="119"/>
      <c r="B46" s="87"/>
      <c r="C46" s="26" t="s">
        <v>422</v>
      </c>
      <c r="D46" s="162">
        <v>0</v>
      </c>
      <c r="E46" s="24"/>
      <c r="F46" s="24"/>
      <c r="G46" s="24"/>
      <c r="H46" s="24">
        <f t="shared" si="7"/>
        <v>0</v>
      </c>
      <c r="I46" s="24"/>
      <c r="J46" s="24"/>
      <c r="K46" s="24">
        <f t="shared" si="8"/>
        <v>0</v>
      </c>
      <c r="L46" s="24"/>
      <c r="M46" s="24"/>
      <c r="N46" s="24"/>
      <c r="O46" s="24">
        <f t="shared" si="14"/>
        <v>0</v>
      </c>
      <c r="P46" s="24">
        <f t="shared" si="15"/>
        <v>0</v>
      </c>
      <c r="Q46" s="24"/>
      <c r="R46" s="24"/>
      <c r="S46" s="24">
        <f t="shared" si="16"/>
        <v>0</v>
      </c>
      <c r="T46" s="24">
        <f t="shared" si="17"/>
        <v>0</v>
      </c>
    </row>
    <row r="47" spans="1:20" x14ac:dyDescent="0.2">
      <c r="A47" s="119"/>
      <c r="B47" s="71" t="s">
        <v>41</v>
      </c>
      <c r="C47" s="26" t="s">
        <v>31</v>
      </c>
      <c r="D47" s="162">
        <v>2</v>
      </c>
      <c r="E47" s="24"/>
      <c r="F47" s="24"/>
      <c r="G47" s="24"/>
      <c r="H47" s="24">
        <f t="shared" si="7"/>
        <v>0</v>
      </c>
      <c r="I47" s="24">
        <v>2.5</v>
      </c>
      <c r="J47" s="24"/>
      <c r="K47" s="24">
        <f t="shared" si="8"/>
        <v>2.5</v>
      </c>
      <c r="L47" s="24"/>
      <c r="M47" s="24">
        <v>0.5</v>
      </c>
      <c r="N47" s="24">
        <v>0.3</v>
      </c>
      <c r="O47" s="24">
        <f t="shared" si="14"/>
        <v>0.8</v>
      </c>
      <c r="P47" s="24">
        <f t="shared" si="15"/>
        <v>3.3</v>
      </c>
      <c r="Q47" s="24"/>
      <c r="R47" s="24"/>
      <c r="S47" s="24">
        <f t="shared" si="16"/>
        <v>0</v>
      </c>
      <c r="T47" s="24">
        <f t="shared" si="17"/>
        <v>3.3</v>
      </c>
    </row>
    <row r="48" spans="1:20" x14ac:dyDescent="0.2">
      <c r="A48" s="119"/>
      <c r="B48" s="71"/>
      <c r="C48" s="26" t="s">
        <v>25</v>
      </c>
      <c r="D48" s="162">
        <v>1</v>
      </c>
      <c r="E48" s="24"/>
      <c r="F48" s="24"/>
      <c r="G48" s="24"/>
      <c r="H48" s="24">
        <f t="shared" si="7"/>
        <v>0</v>
      </c>
      <c r="I48" s="24">
        <v>0.5</v>
      </c>
      <c r="J48" s="24"/>
      <c r="K48" s="24">
        <f t="shared" si="8"/>
        <v>0.5</v>
      </c>
      <c r="L48" s="24"/>
      <c r="M48" s="24"/>
      <c r="N48" s="24">
        <v>1.5</v>
      </c>
      <c r="O48" s="24">
        <f t="shared" si="14"/>
        <v>1.5</v>
      </c>
      <c r="P48" s="24">
        <f t="shared" si="15"/>
        <v>2</v>
      </c>
      <c r="Q48" s="24"/>
      <c r="R48" s="24">
        <v>1</v>
      </c>
      <c r="S48" s="24">
        <f t="shared" si="16"/>
        <v>1</v>
      </c>
      <c r="T48" s="24">
        <f t="shared" si="17"/>
        <v>3</v>
      </c>
    </row>
    <row r="49" spans="1:20" x14ac:dyDescent="0.2">
      <c r="A49" s="119"/>
      <c r="B49" s="71"/>
      <c r="C49" s="26" t="s">
        <v>32</v>
      </c>
      <c r="D49" s="162">
        <v>6</v>
      </c>
      <c r="E49" s="24"/>
      <c r="F49" s="24"/>
      <c r="G49" s="24"/>
      <c r="H49" s="24">
        <f t="shared" si="7"/>
        <v>0</v>
      </c>
      <c r="I49" s="24"/>
      <c r="J49" s="24"/>
      <c r="K49" s="24">
        <f t="shared" si="8"/>
        <v>0</v>
      </c>
      <c r="L49" s="24"/>
      <c r="M49" s="24">
        <v>6.8</v>
      </c>
      <c r="N49" s="24">
        <v>16.350000000000001</v>
      </c>
      <c r="O49" s="24">
        <f t="shared" si="14"/>
        <v>23.150000000000002</v>
      </c>
      <c r="P49" s="24">
        <f t="shared" si="15"/>
        <v>23.150000000000002</v>
      </c>
      <c r="Q49" s="24"/>
      <c r="R49" s="24"/>
      <c r="S49" s="24">
        <f t="shared" si="16"/>
        <v>0</v>
      </c>
      <c r="T49" s="24">
        <f t="shared" si="17"/>
        <v>23.150000000000002</v>
      </c>
    </row>
    <row r="50" spans="1:20" x14ac:dyDescent="0.2">
      <c r="A50" s="119"/>
      <c r="B50" s="71"/>
      <c r="C50" s="26" t="s">
        <v>34</v>
      </c>
      <c r="D50" s="162">
        <v>27</v>
      </c>
      <c r="E50" s="24"/>
      <c r="F50" s="24"/>
      <c r="G50" s="24"/>
      <c r="H50" s="24">
        <f t="shared" si="7"/>
        <v>0</v>
      </c>
      <c r="I50" s="24">
        <v>0.1</v>
      </c>
      <c r="J50" s="24"/>
      <c r="K50" s="24">
        <f t="shared" si="8"/>
        <v>0.1</v>
      </c>
      <c r="L50" s="24">
        <v>26.1</v>
      </c>
      <c r="M50" s="24">
        <v>100.85</v>
      </c>
      <c r="N50" s="24">
        <v>141.47999999999999</v>
      </c>
      <c r="O50" s="24">
        <f t="shared" si="14"/>
        <v>268.42999999999995</v>
      </c>
      <c r="P50" s="24">
        <f t="shared" si="15"/>
        <v>268.52999999999997</v>
      </c>
      <c r="Q50" s="24"/>
      <c r="R50" s="24"/>
      <c r="S50" s="24">
        <f t="shared" si="16"/>
        <v>0</v>
      </c>
      <c r="T50" s="24">
        <f t="shared" si="17"/>
        <v>268.52999999999997</v>
      </c>
    </row>
    <row r="51" spans="1:20" x14ac:dyDescent="0.2">
      <c r="A51" s="119"/>
      <c r="B51" s="71"/>
      <c r="C51" s="26" t="s">
        <v>35</v>
      </c>
      <c r="D51" s="162">
        <v>5</v>
      </c>
      <c r="E51" s="24"/>
      <c r="F51" s="24"/>
      <c r="G51" s="24"/>
      <c r="H51" s="24">
        <f t="shared" si="7"/>
        <v>0</v>
      </c>
      <c r="I51" s="24">
        <v>1</v>
      </c>
      <c r="J51" s="24"/>
      <c r="K51" s="24">
        <f t="shared" si="8"/>
        <v>1</v>
      </c>
      <c r="L51" s="24">
        <v>43</v>
      </c>
      <c r="M51" s="24">
        <v>23.5</v>
      </c>
      <c r="N51" s="24">
        <v>21.5</v>
      </c>
      <c r="O51" s="24">
        <f t="shared" si="14"/>
        <v>88</v>
      </c>
      <c r="P51" s="24">
        <f t="shared" si="15"/>
        <v>89</v>
      </c>
      <c r="Q51" s="24"/>
      <c r="R51" s="24"/>
      <c r="S51" s="24">
        <f t="shared" si="16"/>
        <v>0</v>
      </c>
      <c r="T51" s="24">
        <f t="shared" si="17"/>
        <v>89</v>
      </c>
    </row>
    <row r="52" spans="1:20" x14ac:dyDescent="0.2">
      <c r="A52" s="119"/>
      <c r="B52" s="71"/>
      <c r="C52" s="26" t="s">
        <v>36</v>
      </c>
      <c r="D52" s="162">
        <v>18</v>
      </c>
      <c r="E52" s="24"/>
      <c r="F52" s="24"/>
      <c r="G52" s="24"/>
      <c r="H52" s="24">
        <f t="shared" si="7"/>
        <v>0</v>
      </c>
      <c r="I52" s="24"/>
      <c r="J52" s="24"/>
      <c r="K52" s="24">
        <f t="shared" si="8"/>
        <v>0</v>
      </c>
      <c r="L52" s="24">
        <v>28.5</v>
      </c>
      <c r="M52" s="24">
        <v>49.66</v>
      </c>
      <c r="N52" s="24">
        <v>42.94</v>
      </c>
      <c r="O52" s="24">
        <f t="shared" si="14"/>
        <v>121.1</v>
      </c>
      <c r="P52" s="24">
        <f t="shared" si="15"/>
        <v>121.1</v>
      </c>
      <c r="Q52" s="24"/>
      <c r="R52" s="24"/>
      <c r="S52" s="24">
        <f t="shared" si="16"/>
        <v>0</v>
      </c>
      <c r="T52" s="24">
        <f t="shared" si="17"/>
        <v>121.1</v>
      </c>
    </row>
    <row r="53" spans="1:20" x14ac:dyDescent="0.2">
      <c r="A53" s="119"/>
      <c r="B53" s="87"/>
      <c r="C53" s="26" t="s">
        <v>41</v>
      </c>
      <c r="D53" s="162">
        <v>6</v>
      </c>
      <c r="E53" s="24"/>
      <c r="F53" s="24"/>
      <c r="G53" s="24"/>
      <c r="H53" s="24">
        <f t="shared" si="7"/>
        <v>0</v>
      </c>
      <c r="I53" s="24">
        <v>0.2</v>
      </c>
      <c r="J53" s="24"/>
      <c r="K53" s="24">
        <f t="shared" si="8"/>
        <v>0.2</v>
      </c>
      <c r="L53" s="24">
        <v>2</v>
      </c>
      <c r="M53" s="24">
        <v>8.9499999999999993</v>
      </c>
      <c r="N53" s="24">
        <v>10.33</v>
      </c>
      <c r="O53" s="24">
        <f t="shared" si="14"/>
        <v>21.28</v>
      </c>
      <c r="P53" s="24">
        <f t="shared" si="15"/>
        <v>21.48</v>
      </c>
      <c r="Q53" s="24"/>
      <c r="R53" s="24">
        <v>1.3</v>
      </c>
      <c r="S53" s="24">
        <f t="shared" si="16"/>
        <v>1.3</v>
      </c>
      <c r="T53" s="24">
        <f t="shared" si="17"/>
        <v>22.78</v>
      </c>
    </row>
    <row r="54" spans="1:20" x14ac:dyDescent="0.2">
      <c r="A54" s="119"/>
      <c r="B54" s="71" t="s">
        <v>46</v>
      </c>
      <c r="C54" s="26" t="s">
        <v>27</v>
      </c>
      <c r="D54" s="162">
        <v>22</v>
      </c>
      <c r="E54" s="24"/>
      <c r="F54" s="24">
        <v>5.8</v>
      </c>
      <c r="G54" s="24"/>
      <c r="H54" s="24">
        <f t="shared" si="7"/>
        <v>5.8</v>
      </c>
      <c r="I54" s="24">
        <v>7.83</v>
      </c>
      <c r="J54" s="24"/>
      <c r="K54" s="24">
        <f t="shared" si="8"/>
        <v>13.629999999999999</v>
      </c>
      <c r="L54" s="24">
        <v>4.5</v>
      </c>
      <c r="M54" s="24">
        <v>16.809999999999999</v>
      </c>
      <c r="N54" s="24">
        <v>24.25</v>
      </c>
      <c r="O54" s="24">
        <f t="shared" si="14"/>
        <v>45.56</v>
      </c>
      <c r="P54" s="24">
        <f t="shared" si="15"/>
        <v>59.19</v>
      </c>
      <c r="Q54" s="24"/>
      <c r="R54" s="24"/>
      <c r="S54" s="24">
        <f t="shared" si="16"/>
        <v>0</v>
      </c>
      <c r="T54" s="24">
        <f t="shared" si="17"/>
        <v>59.19</v>
      </c>
    </row>
    <row r="55" spans="1:20" x14ac:dyDescent="0.2">
      <c r="A55" s="119"/>
      <c r="B55" s="71"/>
      <c r="C55" s="26" t="s">
        <v>28</v>
      </c>
      <c r="D55" s="162">
        <v>12</v>
      </c>
      <c r="E55" s="24"/>
      <c r="F55" s="24">
        <v>0.93</v>
      </c>
      <c r="G55" s="24">
        <v>0.03</v>
      </c>
      <c r="H55" s="24">
        <f t="shared" si="7"/>
        <v>0.96000000000000008</v>
      </c>
      <c r="I55" s="24">
        <v>0.61</v>
      </c>
      <c r="J55" s="24"/>
      <c r="K55" s="24">
        <f t="shared" si="8"/>
        <v>1.57</v>
      </c>
      <c r="L55" s="24"/>
      <c r="M55" s="24">
        <v>1.19</v>
      </c>
      <c r="N55" s="24">
        <v>3.6</v>
      </c>
      <c r="O55" s="24">
        <f t="shared" si="14"/>
        <v>4.79</v>
      </c>
      <c r="P55" s="24">
        <f t="shared" si="15"/>
        <v>6.36</v>
      </c>
      <c r="Q55" s="24"/>
      <c r="R55" s="24">
        <v>0.21</v>
      </c>
      <c r="S55" s="24">
        <f t="shared" si="16"/>
        <v>0.21</v>
      </c>
      <c r="T55" s="24">
        <f t="shared" si="17"/>
        <v>6.57</v>
      </c>
    </row>
    <row r="56" spans="1:20" x14ac:dyDescent="0.2">
      <c r="A56" s="119"/>
      <c r="B56" s="71"/>
      <c r="C56" s="26" t="s">
        <v>39</v>
      </c>
      <c r="D56" s="162">
        <v>1</v>
      </c>
      <c r="E56" s="24"/>
      <c r="F56" s="24"/>
      <c r="G56" s="24"/>
      <c r="H56" s="24">
        <f t="shared" si="7"/>
        <v>0</v>
      </c>
      <c r="I56" s="24"/>
      <c r="J56" s="24"/>
      <c r="K56" s="24">
        <f t="shared" si="8"/>
        <v>0</v>
      </c>
      <c r="L56" s="24">
        <v>133.04</v>
      </c>
      <c r="M56" s="24">
        <v>249.32</v>
      </c>
      <c r="N56" s="24">
        <v>221.88</v>
      </c>
      <c r="O56" s="24">
        <f t="shared" si="14"/>
        <v>604.24</v>
      </c>
      <c r="P56" s="24">
        <f t="shared" si="15"/>
        <v>604.24</v>
      </c>
      <c r="Q56" s="24"/>
      <c r="R56" s="24"/>
      <c r="S56" s="24">
        <f t="shared" si="16"/>
        <v>0</v>
      </c>
      <c r="T56" s="24">
        <f t="shared" si="17"/>
        <v>604.24</v>
      </c>
    </row>
    <row r="57" spans="1:20" x14ac:dyDescent="0.2">
      <c r="A57" s="119"/>
      <c r="B57" s="71"/>
      <c r="C57" s="26" t="s">
        <v>40</v>
      </c>
      <c r="D57" s="162">
        <v>134</v>
      </c>
      <c r="E57" s="24"/>
      <c r="F57" s="24">
        <v>0.5</v>
      </c>
      <c r="G57" s="24"/>
      <c r="H57" s="24">
        <f t="shared" si="7"/>
        <v>0.5</v>
      </c>
      <c r="I57" s="24">
        <v>12.62</v>
      </c>
      <c r="J57" s="24"/>
      <c r="K57" s="24">
        <f t="shared" si="8"/>
        <v>13.12</v>
      </c>
      <c r="L57" s="24">
        <v>4.4000000000000004</v>
      </c>
      <c r="M57" s="24">
        <v>39.42</v>
      </c>
      <c r="N57" s="24">
        <v>74.38</v>
      </c>
      <c r="O57" s="24">
        <f t="shared" si="14"/>
        <v>118.19999999999999</v>
      </c>
      <c r="P57" s="24">
        <f t="shared" si="15"/>
        <v>131.32</v>
      </c>
      <c r="Q57" s="24">
        <v>0.7</v>
      </c>
      <c r="R57" s="24"/>
      <c r="S57" s="24">
        <f t="shared" si="16"/>
        <v>0.7</v>
      </c>
      <c r="T57" s="24">
        <f t="shared" si="17"/>
        <v>132.01999999999998</v>
      </c>
    </row>
    <row r="58" spans="1:20" x14ac:dyDescent="0.2">
      <c r="A58" s="119"/>
      <c r="B58" s="71"/>
      <c r="C58" s="26" t="s">
        <v>42</v>
      </c>
      <c r="D58" s="162">
        <v>5</v>
      </c>
      <c r="E58" s="24"/>
      <c r="F58" s="24"/>
      <c r="G58" s="24"/>
      <c r="H58" s="24">
        <f t="shared" si="7"/>
        <v>0</v>
      </c>
      <c r="I58" s="24"/>
      <c r="J58" s="24"/>
      <c r="K58" s="24">
        <f t="shared" si="8"/>
        <v>0</v>
      </c>
      <c r="L58" s="24"/>
      <c r="M58" s="24">
        <v>0.1</v>
      </c>
      <c r="N58" s="24">
        <v>3.34</v>
      </c>
      <c r="O58" s="24">
        <f t="shared" si="14"/>
        <v>3.44</v>
      </c>
      <c r="P58" s="24">
        <f t="shared" si="15"/>
        <v>3.44</v>
      </c>
      <c r="Q58" s="24"/>
      <c r="R58" s="24"/>
      <c r="S58" s="24">
        <f t="shared" si="16"/>
        <v>0</v>
      </c>
      <c r="T58" s="24">
        <f t="shared" si="17"/>
        <v>3.44</v>
      </c>
    </row>
    <row r="59" spans="1:20" x14ac:dyDescent="0.2">
      <c r="A59" s="119"/>
      <c r="B59" s="71"/>
      <c r="C59" s="26" t="s">
        <v>46</v>
      </c>
      <c r="D59" s="162">
        <v>202</v>
      </c>
      <c r="E59" s="24">
        <v>0.71</v>
      </c>
      <c r="F59" s="24">
        <v>65.680000000000007</v>
      </c>
      <c r="G59" s="24">
        <v>16.059999999999999</v>
      </c>
      <c r="H59" s="24">
        <f t="shared" si="7"/>
        <v>82.45</v>
      </c>
      <c r="I59" s="24">
        <v>32.85</v>
      </c>
      <c r="J59" s="24">
        <v>0.23</v>
      </c>
      <c r="K59" s="24">
        <f t="shared" si="8"/>
        <v>115.53000000000002</v>
      </c>
      <c r="L59" s="24">
        <v>1.37</v>
      </c>
      <c r="M59" s="24">
        <v>56.71</v>
      </c>
      <c r="N59" s="24">
        <v>26.83</v>
      </c>
      <c r="O59" s="24">
        <f t="shared" si="14"/>
        <v>84.91</v>
      </c>
      <c r="P59" s="24">
        <f t="shared" si="15"/>
        <v>200.44</v>
      </c>
      <c r="Q59" s="24"/>
      <c r="R59" s="24">
        <v>9.93</v>
      </c>
      <c r="S59" s="24">
        <f t="shared" si="16"/>
        <v>9.93</v>
      </c>
      <c r="T59" s="24">
        <f t="shared" si="17"/>
        <v>210.37</v>
      </c>
    </row>
    <row r="60" spans="1:20" x14ac:dyDescent="0.2">
      <c r="A60" s="119"/>
      <c r="B60" s="71"/>
      <c r="C60" s="26" t="s">
        <v>47</v>
      </c>
      <c r="D60" s="162">
        <v>64</v>
      </c>
      <c r="E60" s="24"/>
      <c r="F60" s="24"/>
      <c r="G60" s="24"/>
      <c r="H60" s="24">
        <f t="shared" si="7"/>
        <v>0</v>
      </c>
      <c r="I60" s="24">
        <v>0.41</v>
      </c>
      <c r="J60" s="24"/>
      <c r="K60" s="24">
        <f t="shared" si="8"/>
        <v>0.41</v>
      </c>
      <c r="L60" s="24">
        <v>0.9</v>
      </c>
      <c r="M60" s="24">
        <v>13.28</v>
      </c>
      <c r="N60" s="24">
        <v>27.5</v>
      </c>
      <c r="O60" s="24">
        <f t="shared" si="14"/>
        <v>41.68</v>
      </c>
      <c r="P60" s="24">
        <f t="shared" si="15"/>
        <v>42.089999999999996</v>
      </c>
      <c r="Q60" s="24"/>
      <c r="R60" s="24"/>
      <c r="S60" s="24">
        <f t="shared" si="16"/>
        <v>0</v>
      </c>
      <c r="T60" s="24">
        <f t="shared" si="17"/>
        <v>42.089999999999996</v>
      </c>
    </row>
    <row r="61" spans="1:20" x14ac:dyDescent="0.2">
      <c r="A61" s="119"/>
      <c r="B61" s="71"/>
      <c r="C61" s="26" t="s">
        <v>48</v>
      </c>
      <c r="D61" s="162">
        <v>116</v>
      </c>
      <c r="E61" s="24">
        <v>4.2</v>
      </c>
      <c r="F61" s="24">
        <v>26.29</v>
      </c>
      <c r="G61" s="24">
        <v>31.6</v>
      </c>
      <c r="H61" s="24">
        <f t="shared" si="7"/>
        <v>62.09</v>
      </c>
      <c r="I61" s="24">
        <v>41.24</v>
      </c>
      <c r="J61" s="24"/>
      <c r="K61" s="24">
        <f t="shared" si="8"/>
        <v>103.33000000000001</v>
      </c>
      <c r="L61" s="24">
        <v>4.58</v>
      </c>
      <c r="M61" s="24">
        <v>35.659999999999997</v>
      </c>
      <c r="N61" s="24">
        <v>36.22</v>
      </c>
      <c r="O61" s="24">
        <f t="shared" si="14"/>
        <v>76.459999999999994</v>
      </c>
      <c r="P61" s="24">
        <f t="shared" si="15"/>
        <v>179.79000000000002</v>
      </c>
      <c r="Q61" s="24">
        <v>0.05</v>
      </c>
      <c r="R61" s="24">
        <v>0.92</v>
      </c>
      <c r="S61" s="24">
        <f t="shared" si="16"/>
        <v>0.97000000000000008</v>
      </c>
      <c r="T61" s="24">
        <f t="shared" si="17"/>
        <v>180.76000000000002</v>
      </c>
    </row>
    <row r="62" spans="1:20" x14ac:dyDescent="0.2">
      <c r="A62" s="119"/>
      <c r="B62" s="87"/>
      <c r="C62" s="26" t="s">
        <v>343</v>
      </c>
      <c r="D62" s="162">
        <v>0</v>
      </c>
      <c r="E62" s="24"/>
      <c r="F62" s="24"/>
      <c r="G62" s="24"/>
      <c r="H62" s="24">
        <f t="shared" si="7"/>
        <v>0</v>
      </c>
      <c r="I62" s="24"/>
      <c r="J62" s="24"/>
      <c r="K62" s="24">
        <f t="shared" si="8"/>
        <v>0</v>
      </c>
      <c r="L62" s="24"/>
      <c r="M62" s="24"/>
      <c r="N62" s="24"/>
      <c r="O62" s="24">
        <f t="shared" si="14"/>
        <v>0</v>
      </c>
      <c r="P62" s="24">
        <f t="shared" si="15"/>
        <v>0</v>
      </c>
      <c r="Q62" s="24"/>
      <c r="R62" s="24"/>
      <c r="S62" s="24">
        <f t="shared" si="16"/>
        <v>0</v>
      </c>
      <c r="T62" s="24">
        <f t="shared" si="17"/>
        <v>0</v>
      </c>
    </row>
    <row r="63" spans="1:20" x14ac:dyDescent="0.2">
      <c r="A63" s="119"/>
      <c r="B63" s="71" t="s">
        <v>44</v>
      </c>
      <c r="C63" s="26" t="s">
        <v>23</v>
      </c>
      <c r="D63" s="162">
        <v>5</v>
      </c>
      <c r="E63" s="24"/>
      <c r="F63" s="24"/>
      <c r="G63" s="24">
        <v>4.8099999999999996</v>
      </c>
      <c r="H63" s="24">
        <f t="shared" si="7"/>
        <v>4.8099999999999996</v>
      </c>
      <c r="I63" s="24">
        <v>0.8</v>
      </c>
      <c r="J63" s="24"/>
      <c r="K63" s="24">
        <f t="shared" si="8"/>
        <v>5.6099999999999994</v>
      </c>
      <c r="L63" s="24">
        <v>2</v>
      </c>
      <c r="M63" s="24">
        <v>10.72</v>
      </c>
      <c r="N63" s="24">
        <v>8.73</v>
      </c>
      <c r="O63" s="24">
        <f t="shared" si="14"/>
        <v>21.450000000000003</v>
      </c>
      <c r="P63" s="24">
        <f t="shared" si="15"/>
        <v>27.060000000000002</v>
      </c>
      <c r="Q63" s="24"/>
      <c r="R63" s="24"/>
      <c r="S63" s="24">
        <f t="shared" si="16"/>
        <v>0</v>
      </c>
      <c r="T63" s="24">
        <f t="shared" si="17"/>
        <v>27.060000000000002</v>
      </c>
    </row>
    <row r="64" spans="1:20" x14ac:dyDescent="0.2">
      <c r="A64" s="119"/>
      <c r="B64" s="71"/>
      <c r="C64" s="26" t="s">
        <v>26</v>
      </c>
      <c r="D64" s="162">
        <v>37</v>
      </c>
      <c r="E64" s="24">
        <v>4.3099999999999996</v>
      </c>
      <c r="F64" s="24">
        <v>0.02</v>
      </c>
      <c r="G64" s="24">
        <v>0.61</v>
      </c>
      <c r="H64" s="24">
        <f>SUM(E64:G64)</f>
        <v>4.9399999999999995</v>
      </c>
      <c r="I64" s="24">
        <v>38</v>
      </c>
      <c r="J64" s="24"/>
      <c r="K64" s="24">
        <f>SUM(H64:J64)</f>
        <v>42.94</v>
      </c>
      <c r="L64" s="24">
        <v>1.32</v>
      </c>
      <c r="M64" s="24">
        <v>72.5</v>
      </c>
      <c r="N64" s="24">
        <v>140.04</v>
      </c>
      <c r="O64" s="24">
        <f t="shared" ref="O64:O69" si="18">SUM(L64:N64)</f>
        <v>213.85999999999999</v>
      </c>
      <c r="P64" s="24">
        <f t="shared" ref="P64:P69" si="19">SUM(K64+O64)</f>
        <v>256.79999999999995</v>
      </c>
      <c r="Q64" s="24"/>
      <c r="R64" s="24">
        <v>5</v>
      </c>
      <c r="S64" s="24">
        <f t="shared" si="16"/>
        <v>5</v>
      </c>
      <c r="T64" s="24">
        <f t="shared" si="17"/>
        <v>261.79999999999995</v>
      </c>
    </row>
    <row r="65" spans="1:22" x14ac:dyDescent="0.2">
      <c r="A65" s="119"/>
      <c r="B65" s="71"/>
      <c r="C65" s="26" t="s">
        <v>29</v>
      </c>
      <c r="D65" s="162">
        <v>27</v>
      </c>
      <c r="E65" s="24">
        <v>6.07</v>
      </c>
      <c r="F65" s="24">
        <v>27.02</v>
      </c>
      <c r="G65" s="24">
        <v>0.25</v>
      </c>
      <c r="H65" s="24">
        <f>SUM(E65:G65)</f>
        <v>33.340000000000003</v>
      </c>
      <c r="I65" s="24">
        <v>65.02</v>
      </c>
      <c r="J65" s="24"/>
      <c r="K65" s="24">
        <f>SUM(H65:J65)</f>
        <v>98.36</v>
      </c>
      <c r="L65" s="24"/>
      <c r="M65" s="24">
        <v>46.7</v>
      </c>
      <c r="N65" s="24">
        <v>34.24</v>
      </c>
      <c r="O65" s="24">
        <f t="shared" si="18"/>
        <v>80.94</v>
      </c>
      <c r="P65" s="24">
        <f t="shared" si="19"/>
        <v>179.3</v>
      </c>
      <c r="Q65" s="24"/>
      <c r="R65" s="24">
        <v>1.51</v>
      </c>
      <c r="S65" s="24">
        <f>SUM(Q65:R65)</f>
        <v>1.51</v>
      </c>
      <c r="T65" s="24">
        <f>SUM(P65+S65)</f>
        <v>180.81</v>
      </c>
    </row>
    <row r="66" spans="1:22" x14ac:dyDescent="0.2">
      <c r="A66" s="119"/>
      <c r="B66" s="71"/>
      <c r="C66" s="26" t="s">
        <v>30</v>
      </c>
      <c r="D66" s="162">
        <v>19</v>
      </c>
      <c r="E66" s="24">
        <v>0.01</v>
      </c>
      <c r="F66" s="24">
        <v>0.5</v>
      </c>
      <c r="G66" s="24">
        <v>0.03</v>
      </c>
      <c r="H66" s="24">
        <f>SUM(E66:G66)</f>
        <v>0.54</v>
      </c>
      <c r="I66" s="24">
        <v>12.19</v>
      </c>
      <c r="J66" s="24"/>
      <c r="K66" s="24">
        <f>SUM(H66:J66)</f>
        <v>12.73</v>
      </c>
      <c r="L66" s="24"/>
      <c r="M66" s="24">
        <v>4.42</v>
      </c>
      <c r="N66" s="24">
        <v>5.08</v>
      </c>
      <c r="O66" s="24">
        <f t="shared" si="18"/>
        <v>9.5</v>
      </c>
      <c r="P66" s="24">
        <f t="shared" si="19"/>
        <v>22.23</v>
      </c>
      <c r="Q66" s="24"/>
      <c r="R66" s="24"/>
      <c r="S66" s="24">
        <f>SUM(Q66:R66)</f>
        <v>0</v>
      </c>
      <c r="T66" s="24">
        <f>SUM(P66+S66)</f>
        <v>22.23</v>
      </c>
    </row>
    <row r="67" spans="1:22" x14ac:dyDescent="0.2">
      <c r="A67" s="119"/>
      <c r="B67" s="71"/>
      <c r="C67" s="26" t="s">
        <v>44</v>
      </c>
      <c r="D67" s="162">
        <v>82</v>
      </c>
      <c r="E67" s="24">
        <v>1.42</v>
      </c>
      <c r="F67" s="24">
        <v>0.03</v>
      </c>
      <c r="G67" s="24">
        <v>0.13</v>
      </c>
      <c r="H67" s="24">
        <f t="shared" si="7"/>
        <v>1.58</v>
      </c>
      <c r="I67" s="24">
        <v>55.81</v>
      </c>
      <c r="J67" s="24"/>
      <c r="K67" s="24">
        <f t="shared" si="8"/>
        <v>57.39</v>
      </c>
      <c r="L67" s="24"/>
      <c r="M67" s="24">
        <v>11.69</v>
      </c>
      <c r="N67" s="24">
        <v>110.14</v>
      </c>
      <c r="O67" s="24">
        <f t="shared" si="18"/>
        <v>121.83</v>
      </c>
      <c r="P67" s="24">
        <f t="shared" si="19"/>
        <v>179.22</v>
      </c>
      <c r="Q67" s="24"/>
      <c r="R67" s="24"/>
      <c r="S67" s="24">
        <f>SUM(Q67:R67)</f>
        <v>0</v>
      </c>
      <c r="T67" s="24">
        <f>SUM(P67+S67)</f>
        <v>179.22</v>
      </c>
    </row>
    <row r="68" spans="1:22" x14ac:dyDescent="0.2">
      <c r="A68" s="119"/>
      <c r="B68" s="87"/>
      <c r="C68" s="26" t="s">
        <v>45</v>
      </c>
      <c r="D68" s="162">
        <v>10</v>
      </c>
      <c r="E68" s="24">
        <v>1</v>
      </c>
      <c r="F68" s="24"/>
      <c r="G68" s="24">
        <v>0.8</v>
      </c>
      <c r="H68" s="24">
        <f t="shared" si="7"/>
        <v>1.8</v>
      </c>
      <c r="I68" s="24">
        <v>0.44</v>
      </c>
      <c r="J68" s="24"/>
      <c r="K68" s="24">
        <f t="shared" si="8"/>
        <v>2.2400000000000002</v>
      </c>
      <c r="L68" s="24"/>
      <c r="M68" s="24">
        <v>1</v>
      </c>
      <c r="N68" s="24">
        <v>10.75</v>
      </c>
      <c r="O68" s="24">
        <f t="shared" si="18"/>
        <v>11.75</v>
      </c>
      <c r="P68" s="24">
        <f t="shared" si="19"/>
        <v>13.99</v>
      </c>
      <c r="Q68" s="24"/>
      <c r="R68" s="24">
        <v>3</v>
      </c>
      <c r="S68" s="24">
        <f>SUM(Q68:R68)</f>
        <v>3</v>
      </c>
      <c r="T68" s="24">
        <f>SUM(P68+S68)</f>
        <v>16.990000000000002</v>
      </c>
    </row>
    <row r="69" spans="1:22" x14ac:dyDescent="0.2">
      <c r="A69" s="119"/>
      <c r="B69" s="71" t="s">
        <v>363</v>
      </c>
      <c r="C69" s="165" t="s">
        <v>363</v>
      </c>
      <c r="D69" s="160">
        <v>0</v>
      </c>
      <c r="E69" s="25"/>
      <c r="F69" s="25"/>
      <c r="G69" s="25"/>
      <c r="H69" s="25">
        <f t="shared" si="7"/>
        <v>0</v>
      </c>
      <c r="I69" s="25"/>
      <c r="J69" s="25"/>
      <c r="K69" s="25">
        <f t="shared" si="8"/>
        <v>0</v>
      </c>
      <c r="L69" s="25"/>
      <c r="M69" s="25"/>
      <c r="N69" s="25"/>
      <c r="O69" s="25">
        <f t="shared" si="18"/>
        <v>0</v>
      </c>
      <c r="P69" s="25">
        <f t="shared" si="19"/>
        <v>0</v>
      </c>
      <c r="Q69" s="25">
        <v>0.05</v>
      </c>
      <c r="R69" s="25">
        <v>0.92</v>
      </c>
      <c r="S69" s="25">
        <f>SUM(Q69:R69)</f>
        <v>0.97000000000000008</v>
      </c>
      <c r="T69" s="25">
        <f>SUM(P69+S69)</f>
        <v>0.97000000000000008</v>
      </c>
    </row>
    <row r="70" spans="1:22" ht="15" x14ac:dyDescent="0.25">
      <c r="A70" s="230" t="s">
        <v>0</v>
      </c>
      <c r="B70" s="231"/>
      <c r="C70" s="232" t="s">
        <v>0</v>
      </c>
      <c r="D70" s="53">
        <f>SUM(D32:D69)</f>
        <v>874</v>
      </c>
      <c r="E70" s="54">
        <f>SUM(E32:E69)</f>
        <v>17.72</v>
      </c>
      <c r="F70" s="54">
        <f t="shared" ref="F70:T70" si="20">SUM(F32:F69)</f>
        <v>126.77000000000001</v>
      </c>
      <c r="G70" s="54">
        <f t="shared" si="20"/>
        <v>54.32</v>
      </c>
      <c r="H70" s="54">
        <f t="shared" si="20"/>
        <v>198.81000000000003</v>
      </c>
      <c r="I70" s="54">
        <f t="shared" si="20"/>
        <v>277.26</v>
      </c>
      <c r="J70" s="54">
        <f t="shared" si="20"/>
        <v>0.23</v>
      </c>
      <c r="K70" s="54">
        <f t="shared" si="20"/>
        <v>476.30000000000007</v>
      </c>
      <c r="L70" s="54">
        <f t="shared" si="20"/>
        <v>441.4799999999999</v>
      </c>
      <c r="M70" s="54">
        <f t="shared" si="20"/>
        <v>964.98</v>
      </c>
      <c r="N70" s="54">
        <f t="shared" si="20"/>
        <v>1139.2300000000002</v>
      </c>
      <c r="O70" s="54">
        <f t="shared" si="20"/>
        <v>2545.6899999999996</v>
      </c>
      <c r="P70" s="54">
        <f t="shared" si="20"/>
        <v>3021.99</v>
      </c>
      <c r="Q70" s="54">
        <f t="shared" si="20"/>
        <v>0.8</v>
      </c>
      <c r="R70" s="54">
        <f t="shared" si="20"/>
        <v>23.790000000000003</v>
      </c>
      <c r="S70" s="54">
        <f t="shared" si="20"/>
        <v>24.59</v>
      </c>
      <c r="T70" s="55">
        <f t="shared" si="20"/>
        <v>3046.58</v>
      </c>
      <c r="V70" s="16"/>
    </row>
    <row r="71" spans="1:22" x14ac:dyDescent="0.2">
      <c r="A71" s="166" t="s">
        <v>5</v>
      </c>
      <c r="B71" s="35" t="s">
        <v>423</v>
      </c>
      <c r="C71" s="161" t="s">
        <v>77</v>
      </c>
      <c r="D71" s="153">
        <v>3</v>
      </c>
      <c r="E71" s="154"/>
      <c r="F71" s="154"/>
      <c r="G71" s="154"/>
      <c r="H71" s="154">
        <f t="shared" si="7"/>
        <v>0</v>
      </c>
      <c r="I71" s="154"/>
      <c r="J71" s="154">
        <v>5</v>
      </c>
      <c r="K71" s="154">
        <f t="shared" si="8"/>
        <v>5</v>
      </c>
      <c r="L71" s="154">
        <v>41.2</v>
      </c>
      <c r="M71" s="154">
        <v>101.3</v>
      </c>
      <c r="N71" s="154">
        <v>7.5</v>
      </c>
      <c r="O71" s="154">
        <f t="shared" ref="O71:O100" si="21">SUM(L71:N71)</f>
        <v>150</v>
      </c>
      <c r="P71" s="154">
        <f t="shared" ref="P71:P100" si="22">SUM(K71+O71)</f>
        <v>155</v>
      </c>
      <c r="Q71" s="154"/>
      <c r="R71" s="154"/>
      <c r="S71" s="154">
        <f t="shared" ref="S71:S100" si="23">SUM(Q71:R71)</f>
        <v>0</v>
      </c>
      <c r="T71" s="154">
        <f t="shared" ref="T71:T100" si="24">SUM(P71+S71)</f>
        <v>155</v>
      </c>
    </row>
    <row r="72" spans="1:22" x14ac:dyDescent="0.2">
      <c r="A72" s="167"/>
      <c r="B72" s="35"/>
      <c r="C72" s="26" t="s">
        <v>61</v>
      </c>
      <c r="D72" s="162">
        <v>12</v>
      </c>
      <c r="E72" s="24"/>
      <c r="F72" s="24"/>
      <c r="G72" s="24"/>
      <c r="H72" s="24">
        <f t="shared" si="7"/>
        <v>0</v>
      </c>
      <c r="I72" s="24">
        <v>0.26</v>
      </c>
      <c r="J72" s="24"/>
      <c r="K72" s="24">
        <f t="shared" si="8"/>
        <v>0.26</v>
      </c>
      <c r="L72" s="24">
        <v>0.5</v>
      </c>
      <c r="M72" s="24">
        <v>2.9</v>
      </c>
      <c r="N72" s="24">
        <v>2.5299999999999998</v>
      </c>
      <c r="O72" s="24">
        <f t="shared" si="21"/>
        <v>5.93</v>
      </c>
      <c r="P72" s="24">
        <f t="shared" si="22"/>
        <v>6.1899999999999995</v>
      </c>
      <c r="Q72" s="24"/>
      <c r="R72" s="24">
        <v>0.01</v>
      </c>
      <c r="S72" s="24">
        <f t="shared" si="23"/>
        <v>0.01</v>
      </c>
      <c r="T72" s="24">
        <f t="shared" si="24"/>
        <v>6.1999999999999993</v>
      </c>
    </row>
    <row r="73" spans="1:22" x14ac:dyDescent="0.2">
      <c r="A73" s="167"/>
      <c r="B73" s="35"/>
      <c r="C73" s="26" t="s">
        <v>56</v>
      </c>
      <c r="D73" s="162">
        <v>2</v>
      </c>
      <c r="E73" s="24"/>
      <c r="F73" s="24"/>
      <c r="G73" s="24"/>
      <c r="H73" s="24">
        <f t="shared" si="7"/>
        <v>0</v>
      </c>
      <c r="I73" s="24"/>
      <c r="J73" s="24"/>
      <c r="K73" s="24">
        <f t="shared" si="8"/>
        <v>0</v>
      </c>
      <c r="L73" s="24">
        <v>1</v>
      </c>
      <c r="M73" s="24">
        <v>0.7</v>
      </c>
      <c r="N73" s="24">
        <v>1.3</v>
      </c>
      <c r="O73" s="24">
        <f t="shared" si="21"/>
        <v>3</v>
      </c>
      <c r="P73" s="24">
        <f t="shared" si="22"/>
        <v>3</v>
      </c>
      <c r="Q73" s="24"/>
      <c r="R73" s="24"/>
      <c r="S73" s="24">
        <f t="shared" si="23"/>
        <v>0</v>
      </c>
      <c r="T73" s="24">
        <f t="shared" si="24"/>
        <v>3</v>
      </c>
    </row>
    <row r="74" spans="1:22" x14ac:dyDescent="0.2">
      <c r="A74" s="167"/>
      <c r="B74" s="35"/>
      <c r="C74" s="26" t="s">
        <v>50</v>
      </c>
      <c r="D74" s="162">
        <v>5</v>
      </c>
      <c r="E74" s="24"/>
      <c r="F74" s="24"/>
      <c r="G74" s="24"/>
      <c r="H74" s="24">
        <f t="shared" si="7"/>
        <v>0</v>
      </c>
      <c r="I74" s="24">
        <v>0.05</v>
      </c>
      <c r="J74" s="24"/>
      <c r="K74" s="24">
        <f t="shared" si="8"/>
        <v>0.05</v>
      </c>
      <c r="L74" s="24"/>
      <c r="M74" s="24">
        <v>2</v>
      </c>
      <c r="N74" s="24">
        <v>4.25</v>
      </c>
      <c r="O74" s="24">
        <f t="shared" si="21"/>
        <v>6.25</v>
      </c>
      <c r="P74" s="24">
        <f t="shared" si="22"/>
        <v>6.3</v>
      </c>
      <c r="Q74" s="24"/>
      <c r="R74" s="24"/>
      <c r="S74" s="24">
        <f t="shared" si="23"/>
        <v>0</v>
      </c>
      <c r="T74" s="24">
        <f t="shared" si="24"/>
        <v>6.3</v>
      </c>
    </row>
    <row r="75" spans="1:22" x14ac:dyDescent="0.2">
      <c r="A75" s="167"/>
      <c r="B75" s="35"/>
      <c r="C75" s="26" t="s">
        <v>64</v>
      </c>
      <c r="D75" s="162">
        <v>6</v>
      </c>
      <c r="E75" s="24"/>
      <c r="F75" s="24"/>
      <c r="G75" s="24"/>
      <c r="H75" s="24">
        <f t="shared" si="7"/>
        <v>0</v>
      </c>
      <c r="I75" s="24">
        <v>2.2000000000000002</v>
      </c>
      <c r="J75" s="24"/>
      <c r="K75" s="24">
        <f t="shared" si="8"/>
        <v>2.2000000000000002</v>
      </c>
      <c r="L75" s="24">
        <v>1.1000000000000001</v>
      </c>
      <c r="M75" s="24">
        <v>5.25</v>
      </c>
      <c r="N75" s="24">
        <v>1.95</v>
      </c>
      <c r="O75" s="24">
        <f t="shared" si="21"/>
        <v>8.2999999999999989</v>
      </c>
      <c r="P75" s="24">
        <f t="shared" si="22"/>
        <v>10.5</v>
      </c>
      <c r="Q75" s="24"/>
      <c r="R75" s="24"/>
      <c r="S75" s="24">
        <f t="shared" si="23"/>
        <v>0</v>
      </c>
      <c r="T75" s="24">
        <f t="shared" si="24"/>
        <v>10.5</v>
      </c>
    </row>
    <row r="76" spans="1:22" x14ac:dyDescent="0.2">
      <c r="A76" s="167"/>
      <c r="B76" s="35"/>
      <c r="C76" s="26" t="s">
        <v>79</v>
      </c>
      <c r="D76" s="162">
        <v>17</v>
      </c>
      <c r="E76" s="24"/>
      <c r="F76" s="24"/>
      <c r="G76" s="24"/>
      <c r="H76" s="24">
        <f t="shared" si="7"/>
        <v>0</v>
      </c>
      <c r="I76" s="24">
        <v>4</v>
      </c>
      <c r="J76" s="24"/>
      <c r="K76" s="24">
        <f t="shared" si="8"/>
        <v>4</v>
      </c>
      <c r="L76" s="24">
        <v>2.2000000000000002</v>
      </c>
      <c r="M76" s="24">
        <v>22.9</v>
      </c>
      <c r="N76" s="24">
        <v>36.75</v>
      </c>
      <c r="O76" s="24">
        <f t="shared" si="21"/>
        <v>61.849999999999994</v>
      </c>
      <c r="P76" s="24">
        <f t="shared" si="22"/>
        <v>65.849999999999994</v>
      </c>
      <c r="Q76" s="24"/>
      <c r="R76" s="24"/>
      <c r="S76" s="24">
        <f t="shared" si="23"/>
        <v>0</v>
      </c>
      <c r="T76" s="24">
        <f t="shared" si="24"/>
        <v>65.849999999999994</v>
      </c>
    </row>
    <row r="77" spans="1:22" x14ac:dyDescent="0.2">
      <c r="A77" s="167"/>
      <c r="B77" s="35"/>
      <c r="C77" s="26" t="s">
        <v>67</v>
      </c>
      <c r="D77" s="162">
        <v>1</v>
      </c>
      <c r="E77" s="14"/>
      <c r="F77" s="24"/>
      <c r="G77" s="24"/>
      <c r="H77" s="24">
        <f t="shared" si="7"/>
        <v>0</v>
      </c>
      <c r="I77" s="24"/>
      <c r="J77" s="24"/>
      <c r="K77" s="24">
        <f t="shared" si="8"/>
        <v>0</v>
      </c>
      <c r="L77" s="24">
        <v>5</v>
      </c>
      <c r="M77" s="24">
        <v>10</v>
      </c>
      <c r="N77" s="24">
        <v>25</v>
      </c>
      <c r="O77" s="24">
        <f t="shared" si="21"/>
        <v>40</v>
      </c>
      <c r="P77" s="24">
        <f t="shared" si="22"/>
        <v>40</v>
      </c>
      <c r="Q77" s="24"/>
      <c r="R77" s="24"/>
      <c r="S77" s="24">
        <f t="shared" si="23"/>
        <v>0</v>
      </c>
      <c r="T77" s="24">
        <f t="shared" si="24"/>
        <v>40</v>
      </c>
    </row>
    <row r="78" spans="1:22" x14ac:dyDescent="0.2">
      <c r="A78" s="167"/>
      <c r="B78" s="35"/>
      <c r="C78" s="26" t="s">
        <v>78</v>
      </c>
      <c r="D78" s="162">
        <v>10</v>
      </c>
      <c r="E78" s="24"/>
      <c r="F78" s="24"/>
      <c r="G78" s="24"/>
      <c r="H78" s="24">
        <f t="shared" si="7"/>
        <v>0</v>
      </c>
      <c r="I78" s="24">
        <v>1.03</v>
      </c>
      <c r="J78" s="24"/>
      <c r="K78" s="24">
        <f t="shared" si="8"/>
        <v>1.03</v>
      </c>
      <c r="L78" s="24">
        <v>8.3000000000000007</v>
      </c>
      <c r="M78" s="24">
        <v>60</v>
      </c>
      <c r="N78" s="24">
        <v>163.77000000000001</v>
      </c>
      <c r="O78" s="24">
        <f t="shared" si="21"/>
        <v>232.07</v>
      </c>
      <c r="P78" s="24">
        <f t="shared" si="22"/>
        <v>233.1</v>
      </c>
      <c r="Q78" s="24"/>
      <c r="R78" s="24"/>
      <c r="S78" s="24">
        <f t="shared" si="23"/>
        <v>0</v>
      </c>
      <c r="T78" s="24">
        <f t="shared" si="24"/>
        <v>233.1</v>
      </c>
    </row>
    <row r="79" spans="1:22" x14ac:dyDescent="0.2">
      <c r="A79" s="167"/>
      <c r="B79" s="35"/>
      <c r="C79" s="26" t="s">
        <v>76</v>
      </c>
      <c r="D79" s="162">
        <v>1</v>
      </c>
      <c r="E79" s="24"/>
      <c r="F79" s="24"/>
      <c r="G79" s="24"/>
      <c r="H79" s="24">
        <f t="shared" si="7"/>
        <v>0</v>
      </c>
      <c r="I79" s="24"/>
      <c r="J79" s="24"/>
      <c r="K79" s="24">
        <f t="shared" si="8"/>
        <v>0</v>
      </c>
      <c r="L79" s="24">
        <v>0.2</v>
      </c>
      <c r="M79" s="24">
        <v>0.3</v>
      </c>
      <c r="N79" s="24">
        <v>1</v>
      </c>
      <c r="O79" s="24">
        <f t="shared" si="21"/>
        <v>1.5</v>
      </c>
      <c r="P79" s="24">
        <f t="shared" si="22"/>
        <v>1.5</v>
      </c>
      <c r="Q79" s="24"/>
      <c r="R79" s="24"/>
      <c r="S79" s="24">
        <f t="shared" si="23"/>
        <v>0</v>
      </c>
      <c r="T79" s="24">
        <f t="shared" si="24"/>
        <v>1.5</v>
      </c>
    </row>
    <row r="80" spans="1:22" x14ac:dyDescent="0.2">
      <c r="A80" s="167"/>
      <c r="B80" s="35"/>
      <c r="C80" s="26" t="s">
        <v>62</v>
      </c>
      <c r="D80" s="162">
        <v>5</v>
      </c>
      <c r="E80" s="24"/>
      <c r="F80" s="24"/>
      <c r="G80" s="24"/>
      <c r="H80" s="24">
        <f t="shared" si="7"/>
        <v>0</v>
      </c>
      <c r="I80" s="24">
        <v>0.2</v>
      </c>
      <c r="J80" s="24"/>
      <c r="K80" s="24">
        <f t="shared" si="8"/>
        <v>0.2</v>
      </c>
      <c r="L80" s="24"/>
      <c r="M80" s="24">
        <v>7.12</v>
      </c>
      <c r="N80" s="24">
        <v>25.58</v>
      </c>
      <c r="O80" s="24">
        <f t="shared" si="21"/>
        <v>32.699999999999996</v>
      </c>
      <c r="P80" s="24">
        <f t="shared" si="22"/>
        <v>32.9</v>
      </c>
      <c r="Q80" s="24"/>
      <c r="R80" s="24"/>
      <c r="S80" s="24">
        <f t="shared" si="23"/>
        <v>0</v>
      </c>
      <c r="T80" s="24">
        <f t="shared" si="24"/>
        <v>32.9</v>
      </c>
    </row>
    <row r="81" spans="1:20" x14ac:dyDescent="0.2">
      <c r="A81" s="167"/>
      <c r="B81" s="35"/>
      <c r="C81" s="26" t="s">
        <v>319</v>
      </c>
      <c r="D81" s="162">
        <v>13</v>
      </c>
      <c r="E81" s="24"/>
      <c r="F81" s="24"/>
      <c r="G81" s="24"/>
      <c r="H81" s="24">
        <f t="shared" si="7"/>
        <v>0</v>
      </c>
      <c r="I81" s="24">
        <v>1.25</v>
      </c>
      <c r="J81" s="24"/>
      <c r="K81" s="24">
        <f t="shared" si="8"/>
        <v>1.25</v>
      </c>
      <c r="L81" s="24">
        <v>2</v>
      </c>
      <c r="M81" s="24">
        <v>84</v>
      </c>
      <c r="N81" s="24">
        <v>44.46</v>
      </c>
      <c r="O81" s="24">
        <f t="shared" si="21"/>
        <v>130.46</v>
      </c>
      <c r="P81" s="24">
        <f t="shared" si="22"/>
        <v>131.71</v>
      </c>
      <c r="Q81" s="24"/>
      <c r="R81" s="24"/>
      <c r="S81" s="24">
        <f t="shared" si="23"/>
        <v>0</v>
      </c>
      <c r="T81" s="24">
        <f t="shared" si="24"/>
        <v>131.71</v>
      </c>
    </row>
    <row r="82" spans="1:20" x14ac:dyDescent="0.2">
      <c r="A82" s="167"/>
      <c r="B82" s="35"/>
      <c r="C82" s="26" t="s">
        <v>55</v>
      </c>
      <c r="D82" s="162">
        <v>2</v>
      </c>
      <c r="E82" s="24"/>
      <c r="F82" s="24"/>
      <c r="G82" s="24"/>
      <c r="H82" s="24">
        <f t="shared" si="7"/>
        <v>0</v>
      </c>
      <c r="I82" s="24"/>
      <c r="J82" s="24"/>
      <c r="K82" s="24">
        <f t="shared" si="8"/>
        <v>0</v>
      </c>
      <c r="L82" s="24">
        <v>0.4</v>
      </c>
      <c r="M82" s="24">
        <v>0.7</v>
      </c>
      <c r="N82" s="24">
        <v>0.9</v>
      </c>
      <c r="O82" s="24">
        <f t="shared" si="21"/>
        <v>2</v>
      </c>
      <c r="P82" s="24">
        <f t="shared" si="22"/>
        <v>2</v>
      </c>
      <c r="Q82" s="24"/>
      <c r="R82" s="24"/>
      <c r="S82" s="24">
        <f t="shared" si="23"/>
        <v>0</v>
      </c>
      <c r="T82" s="24">
        <f t="shared" si="24"/>
        <v>2</v>
      </c>
    </row>
    <row r="83" spans="1:20" x14ac:dyDescent="0.2">
      <c r="A83" s="167"/>
      <c r="B83" s="35"/>
      <c r="C83" s="26" t="s">
        <v>51</v>
      </c>
      <c r="D83" s="162">
        <v>3</v>
      </c>
      <c r="E83" s="24"/>
      <c r="F83" s="24"/>
      <c r="G83" s="24"/>
      <c r="H83" s="24">
        <f t="shared" si="7"/>
        <v>0</v>
      </c>
      <c r="I83" s="24">
        <v>1</v>
      </c>
      <c r="J83" s="24"/>
      <c r="K83" s="24">
        <f t="shared" si="8"/>
        <v>1</v>
      </c>
      <c r="L83" s="24">
        <v>5</v>
      </c>
      <c r="M83" s="24">
        <v>24</v>
      </c>
      <c r="N83" s="24">
        <v>71.5</v>
      </c>
      <c r="O83" s="24">
        <f t="shared" si="21"/>
        <v>100.5</v>
      </c>
      <c r="P83" s="24">
        <f t="shared" si="22"/>
        <v>101.5</v>
      </c>
      <c r="Q83" s="24"/>
      <c r="R83" s="24"/>
      <c r="S83" s="24">
        <f t="shared" si="23"/>
        <v>0</v>
      </c>
      <c r="T83" s="24">
        <f t="shared" si="24"/>
        <v>101.5</v>
      </c>
    </row>
    <row r="84" spans="1:20" x14ac:dyDescent="0.2">
      <c r="A84" s="167"/>
      <c r="B84" s="35"/>
      <c r="C84" s="26" t="s">
        <v>52</v>
      </c>
      <c r="D84" s="162">
        <v>12</v>
      </c>
      <c r="E84" s="24"/>
      <c r="F84" s="24"/>
      <c r="G84" s="24"/>
      <c r="H84" s="24">
        <f t="shared" si="7"/>
        <v>0</v>
      </c>
      <c r="I84" s="24">
        <v>0.1</v>
      </c>
      <c r="J84" s="24"/>
      <c r="K84" s="24">
        <f t="shared" si="8"/>
        <v>0.1</v>
      </c>
      <c r="L84" s="24">
        <v>3.5</v>
      </c>
      <c r="M84" s="24">
        <v>5.95</v>
      </c>
      <c r="N84" s="24">
        <v>16.45</v>
      </c>
      <c r="O84" s="24">
        <f t="shared" si="21"/>
        <v>25.9</v>
      </c>
      <c r="P84" s="24">
        <f t="shared" si="22"/>
        <v>26</v>
      </c>
      <c r="Q84" s="24"/>
      <c r="R84" s="24"/>
      <c r="S84" s="24">
        <f t="shared" si="23"/>
        <v>0</v>
      </c>
      <c r="T84" s="24">
        <f t="shared" si="24"/>
        <v>26</v>
      </c>
    </row>
    <row r="85" spans="1:20" x14ac:dyDescent="0.2">
      <c r="A85" s="167"/>
      <c r="B85" s="35"/>
      <c r="C85" s="26" t="s">
        <v>72</v>
      </c>
      <c r="D85" s="162">
        <v>15</v>
      </c>
      <c r="E85" s="24"/>
      <c r="F85" s="24"/>
      <c r="G85" s="24"/>
      <c r="H85" s="24">
        <f t="shared" si="7"/>
        <v>0</v>
      </c>
      <c r="I85" s="24"/>
      <c r="J85" s="24"/>
      <c r="K85" s="24">
        <f t="shared" si="8"/>
        <v>0</v>
      </c>
      <c r="L85" s="24">
        <v>122</v>
      </c>
      <c r="M85" s="24">
        <v>473.7</v>
      </c>
      <c r="N85" s="24">
        <v>592.20000000000005</v>
      </c>
      <c r="O85" s="24">
        <f t="shared" si="21"/>
        <v>1187.9000000000001</v>
      </c>
      <c r="P85" s="24">
        <f t="shared" si="22"/>
        <v>1187.9000000000001</v>
      </c>
      <c r="Q85" s="24"/>
      <c r="R85" s="24"/>
      <c r="S85" s="24">
        <f t="shared" si="23"/>
        <v>0</v>
      </c>
      <c r="T85" s="24">
        <f t="shared" si="24"/>
        <v>1187.9000000000001</v>
      </c>
    </row>
    <row r="86" spans="1:20" x14ac:dyDescent="0.2">
      <c r="A86" s="167"/>
      <c r="B86" s="35"/>
      <c r="C86" s="26" t="s">
        <v>71</v>
      </c>
      <c r="D86" s="162">
        <v>5</v>
      </c>
      <c r="E86" s="24"/>
      <c r="F86" s="24"/>
      <c r="G86" s="24"/>
      <c r="H86" s="24">
        <f t="shared" si="7"/>
        <v>0</v>
      </c>
      <c r="I86" s="24">
        <v>0.1</v>
      </c>
      <c r="J86" s="24"/>
      <c r="K86" s="24">
        <f t="shared" si="8"/>
        <v>0.1</v>
      </c>
      <c r="L86" s="24">
        <v>0.2</v>
      </c>
      <c r="M86" s="24">
        <v>0.8</v>
      </c>
      <c r="N86" s="24">
        <v>1.1499999999999999</v>
      </c>
      <c r="O86" s="24">
        <f t="shared" si="21"/>
        <v>2.15</v>
      </c>
      <c r="P86" s="24">
        <f t="shared" si="22"/>
        <v>2.25</v>
      </c>
      <c r="Q86" s="24"/>
      <c r="R86" s="24"/>
      <c r="S86" s="24">
        <f t="shared" si="23"/>
        <v>0</v>
      </c>
      <c r="T86" s="24">
        <f t="shared" si="24"/>
        <v>2.25</v>
      </c>
    </row>
    <row r="87" spans="1:20" x14ac:dyDescent="0.2">
      <c r="A87" s="167"/>
      <c r="B87" s="85"/>
      <c r="C87" s="26" t="s">
        <v>58</v>
      </c>
      <c r="D87" s="162">
        <v>15</v>
      </c>
      <c r="E87" s="24"/>
      <c r="F87" s="24"/>
      <c r="G87" s="24"/>
      <c r="H87" s="24">
        <f t="shared" si="7"/>
        <v>0</v>
      </c>
      <c r="I87" s="24">
        <v>0.25</v>
      </c>
      <c r="J87" s="24"/>
      <c r="K87" s="24">
        <f t="shared" si="8"/>
        <v>0.25</v>
      </c>
      <c r="L87" s="24">
        <v>30.2</v>
      </c>
      <c r="M87" s="24">
        <v>62.5</v>
      </c>
      <c r="N87" s="24">
        <v>38.549999999999997</v>
      </c>
      <c r="O87" s="24">
        <f t="shared" si="21"/>
        <v>131.25</v>
      </c>
      <c r="P87" s="24">
        <f t="shared" si="22"/>
        <v>131.5</v>
      </c>
      <c r="Q87" s="24"/>
      <c r="R87" s="24"/>
      <c r="S87" s="24">
        <f t="shared" si="23"/>
        <v>0</v>
      </c>
      <c r="T87" s="24">
        <f t="shared" si="24"/>
        <v>131.5</v>
      </c>
    </row>
    <row r="88" spans="1:20" x14ac:dyDescent="0.2">
      <c r="A88" s="167"/>
      <c r="B88" s="35" t="s">
        <v>424</v>
      </c>
      <c r="C88" s="26" t="s">
        <v>80</v>
      </c>
      <c r="D88" s="162">
        <v>25</v>
      </c>
      <c r="E88" s="24"/>
      <c r="F88" s="24"/>
      <c r="G88" s="24"/>
      <c r="H88" s="24">
        <f t="shared" si="7"/>
        <v>0</v>
      </c>
      <c r="I88" s="24">
        <v>6.6</v>
      </c>
      <c r="J88" s="24">
        <v>0.2</v>
      </c>
      <c r="K88" s="24">
        <f t="shared" si="8"/>
        <v>6.8</v>
      </c>
      <c r="L88" s="24">
        <v>43.6</v>
      </c>
      <c r="M88" s="24">
        <v>128.58000000000001</v>
      </c>
      <c r="N88" s="24">
        <v>199.95</v>
      </c>
      <c r="O88" s="24">
        <f t="shared" si="21"/>
        <v>372.13</v>
      </c>
      <c r="P88" s="24">
        <f t="shared" si="22"/>
        <v>378.93</v>
      </c>
      <c r="Q88" s="24">
        <v>7</v>
      </c>
      <c r="R88" s="24"/>
      <c r="S88" s="24">
        <f t="shared" si="23"/>
        <v>7</v>
      </c>
      <c r="T88" s="24">
        <f t="shared" si="24"/>
        <v>385.93</v>
      </c>
    </row>
    <row r="89" spans="1:20" x14ac:dyDescent="0.2">
      <c r="A89" s="167"/>
      <c r="B89" s="35"/>
      <c r="C89" s="26" t="s">
        <v>54</v>
      </c>
      <c r="D89" s="162">
        <v>3</v>
      </c>
      <c r="E89" s="24"/>
      <c r="F89" s="24"/>
      <c r="G89" s="24"/>
      <c r="H89" s="24">
        <f t="shared" si="7"/>
        <v>0</v>
      </c>
      <c r="I89" s="24">
        <v>0.9</v>
      </c>
      <c r="J89" s="24"/>
      <c r="K89" s="24">
        <f t="shared" si="8"/>
        <v>0.9</v>
      </c>
      <c r="L89" s="24"/>
      <c r="M89" s="24">
        <v>0.1</v>
      </c>
      <c r="N89" s="24">
        <v>0.5</v>
      </c>
      <c r="O89" s="24">
        <f t="shared" si="21"/>
        <v>0.6</v>
      </c>
      <c r="P89" s="24">
        <f t="shared" si="22"/>
        <v>1.5</v>
      </c>
      <c r="Q89" s="24"/>
      <c r="R89" s="24"/>
      <c r="S89" s="24">
        <f t="shared" si="23"/>
        <v>0</v>
      </c>
      <c r="T89" s="24">
        <f t="shared" si="24"/>
        <v>1.5</v>
      </c>
    </row>
    <row r="90" spans="1:20" x14ac:dyDescent="0.2">
      <c r="A90" s="167"/>
      <c r="B90" s="35"/>
      <c r="C90" s="26" t="s">
        <v>65</v>
      </c>
      <c r="D90" s="162">
        <v>4</v>
      </c>
      <c r="E90" s="24"/>
      <c r="F90" s="24"/>
      <c r="G90" s="24"/>
      <c r="H90" s="24">
        <f t="shared" si="7"/>
        <v>0</v>
      </c>
      <c r="I90" s="24"/>
      <c r="J90" s="24">
        <v>0.2</v>
      </c>
      <c r="K90" s="24">
        <f t="shared" si="8"/>
        <v>0.2</v>
      </c>
      <c r="L90" s="24">
        <v>5</v>
      </c>
      <c r="M90" s="24">
        <v>42.5</v>
      </c>
      <c r="N90" s="24">
        <v>48.7</v>
      </c>
      <c r="O90" s="24">
        <f t="shared" si="21"/>
        <v>96.2</v>
      </c>
      <c r="P90" s="24">
        <f t="shared" si="22"/>
        <v>96.4</v>
      </c>
      <c r="Q90" s="24"/>
      <c r="R90" s="24"/>
      <c r="S90" s="24">
        <f t="shared" si="23"/>
        <v>0</v>
      </c>
      <c r="T90" s="24">
        <f t="shared" si="24"/>
        <v>96.4</v>
      </c>
    </row>
    <row r="91" spans="1:20" x14ac:dyDescent="0.2">
      <c r="A91" s="167"/>
      <c r="B91" s="35"/>
      <c r="C91" s="26" t="s">
        <v>74</v>
      </c>
      <c r="D91" s="162">
        <v>2</v>
      </c>
      <c r="E91" s="24"/>
      <c r="F91" s="24"/>
      <c r="G91" s="24"/>
      <c r="H91" s="24">
        <f t="shared" si="7"/>
        <v>0</v>
      </c>
      <c r="I91" s="24">
        <v>0.6</v>
      </c>
      <c r="J91" s="24"/>
      <c r="K91" s="24">
        <f t="shared" si="8"/>
        <v>0.6</v>
      </c>
      <c r="L91" s="24"/>
      <c r="M91" s="24">
        <v>0.2</v>
      </c>
      <c r="N91" s="24">
        <v>2.7</v>
      </c>
      <c r="O91" s="24">
        <f t="shared" si="21"/>
        <v>2.9000000000000004</v>
      </c>
      <c r="P91" s="24">
        <f t="shared" si="22"/>
        <v>3.5000000000000004</v>
      </c>
      <c r="Q91" s="24"/>
      <c r="R91" s="24"/>
      <c r="S91" s="24">
        <f t="shared" si="23"/>
        <v>0</v>
      </c>
      <c r="T91" s="24">
        <f t="shared" si="24"/>
        <v>3.5000000000000004</v>
      </c>
    </row>
    <row r="92" spans="1:20" x14ac:dyDescent="0.2">
      <c r="A92" s="167"/>
      <c r="B92" s="35"/>
      <c r="C92" s="26" t="s">
        <v>53</v>
      </c>
      <c r="D92" s="162">
        <v>1</v>
      </c>
      <c r="E92" s="24"/>
      <c r="F92" s="24"/>
      <c r="G92" s="24"/>
      <c r="H92" s="24">
        <f t="shared" si="7"/>
        <v>0</v>
      </c>
      <c r="I92" s="24"/>
      <c r="J92" s="24"/>
      <c r="K92" s="24">
        <f t="shared" si="8"/>
        <v>0</v>
      </c>
      <c r="L92" s="24"/>
      <c r="M92" s="24">
        <v>1</v>
      </c>
      <c r="N92" s="24">
        <v>3</v>
      </c>
      <c r="O92" s="24">
        <f t="shared" si="21"/>
        <v>4</v>
      </c>
      <c r="P92" s="24">
        <f t="shared" si="22"/>
        <v>4</v>
      </c>
      <c r="Q92" s="24"/>
      <c r="R92" s="24"/>
      <c r="S92" s="24">
        <f t="shared" si="23"/>
        <v>0</v>
      </c>
      <c r="T92" s="24">
        <f t="shared" si="24"/>
        <v>4</v>
      </c>
    </row>
    <row r="93" spans="1:20" x14ac:dyDescent="0.2">
      <c r="A93" s="167"/>
      <c r="B93" s="35"/>
      <c r="C93" s="26" t="s">
        <v>81</v>
      </c>
      <c r="D93" s="162">
        <v>7</v>
      </c>
      <c r="E93" s="24"/>
      <c r="F93" s="24"/>
      <c r="G93" s="24"/>
      <c r="H93" s="24">
        <f t="shared" si="7"/>
        <v>0</v>
      </c>
      <c r="I93" s="24"/>
      <c r="J93" s="24"/>
      <c r="K93" s="24">
        <f t="shared" si="8"/>
        <v>0</v>
      </c>
      <c r="L93" s="24">
        <v>36</v>
      </c>
      <c r="M93" s="24">
        <v>147.69999999999999</v>
      </c>
      <c r="N93" s="24">
        <v>219.8</v>
      </c>
      <c r="O93" s="24">
        <f t="shared" si="21"/>
        <v>403.5</v>
      </c>
      <c r="P93" s="24">
        <f t="shared" si="22"/>
        <v>403.5</v>
      </c>
      <c r="Q93" s="24">
        <v>3</v>
      </c>
      <c r="R93" s="24"/>
      <c r="S93" s="24">
        <f t="shared" si="23"/>
        <v>3</v>
      </c>
      <c r="T93" s="24">
        <f t="shared" si="24"/>
        <v>406.5</v>
      </c>
    </row>
    <row r="94" spans="1:20" x14ac:dyDescent="0.2">
      <c r="A94" s="167"/>
      <c r="B94" s="35"/>
      <c r="C94" s="26" t="s">
        <v>68</v>
      </c>
      <c r="D94" s="162">
        <v>1</v>
      </c>
      <c r="E94" s="24"/>
      <c r="F94" s="24"/>
      <c r="G94" s="24"/>
      <c r="H94" s="24">
        <f t="shared" si="7"/>
        <v>0</v>
      </c>
      <c r="I94" s="24"/>
      <c r="J94" s="24"/>
      <c r="K94" s="24">
        <f t="shared" si="8"/>
        <v>0</v>
      </c>
      <c r="L94" s="24"/>
      <c r="M94" s="24">
        <v>1</v>
      </c>
      <c r="N94" s="24">
        <v>3</v>
      </c>
      <c r="O94" s="24">
        <f t="shared" si="21"/>
        <v>4</v>
      </c>
      <c r="P94" s="24">
        <f t="shared" si="22"/>
        <v>4</v>
      </c>
      <c r="Q94" s="24"/>
      <c r="R94" s="24"/>
      <c r="S94" s="24">
        <f t="shared" si="23"/>
        <v>0</v>
      </c>
      <c r="T94" s="24">
        <f t="shared" si="24"/>
        <v>4</v>
      </c>
    </row>
    <row r="95" spans="1:20" x14ac:dyDescent="0.2">
      <c r="A95" s="167"/>
      <c r="B95" s="35"/>
      <c r="C95" s="26" t="s">
        <v>60</v>
      </c>
      <c r="D95" s="162">
        <v>3</v>
      </c>
      <c r="E95" s="24"/>
      <c r="F95" s="24"/>
      <c r="G95" s="24"/>
      <c r="H95" s="24">
        <f t="shared" si="7"/>
        <v>0</v>
      </c>
      <c r="I95" s="24">
        <v>110.05</v>
      </c>
      <c r="J95" s="24"/>
      <c r="K95" s="24">
        <f t="shared" si="8"/>
        <v>110.05</v>
      </c>
      <c r="L95" s="24"/>
      <c r="M95" s="24">
        <v>0.02</v>
      </c>
      <c r="N95" s="24">
        <v>30.13</v>
      </c>
      <c r="O95" s="24">
        <f t="shared" si="21"/>
        <v>30.15</v>
      </c>
      <c r="P95" s="24">
        <f t="shared" si="22"/>
        <v>140.19999999999999</v>
      </c>
      <c r="Q95" s="24">
        <v>10</v>
      </c>
      <c r="R95" s="24"/>
      <c r="S95" s="24">
        <f t="shared" si="23"/>
        <v>10</v>
      </c>
      <c r="T95" s="24">
        <f t="shared" si="24"/>
        <v>150.19999999999999</v>
      </c>
    </row>
    <row r="96" spans="1:20" x14ac:dyDescent="0.2">
      <c r="A96" s="167"/>
      <c r="B96" s="35"/>
      <c r="C96" s="26" t="s">
        <v>75</v>
      </c>
      <c r="D96" s="162">
        <v>3</v>
      </c>
      <c r="E96" s="24">
        <v>80</v>
      </c>
      <c r="F96" s="24"/>
      <c r="G96" s="24"/>
      <c r="H96" s="24">
        <f t="shared" si="7"/>
        <v>80</v>
      </c>
      <c r="I96" s="24">
        <v>6</v>
      </c>
      <c r="J96" s="24"/>
      <c r="K96" s="24">
        <f t="shared" si="8"/>
        <v>86</v>
      </c>
      <c r="L96" s="24"/>
      <c r="M96" s="24"/>
      <c r="N96" s="24">
        <v>4.5</v>
      </c>
      <c r="O96" s="24">
        <f t="shared" si="21"/>
        <v>4.5</v>
      </c>
      <c r="P96" s="24">
        <f t="shared" si="22"/>
        <v>90.5</v>
      </c>
      <c r="Q96" s="24"/>
      <c r="R96" s="24">
        <v>144</v>
      </c>
      <c r="S96" s="24">
        <f t="shared" si="23"/>
        <v>144</v>
      </c>
      <c r="T96" s="24">
        <f t="shared" si="24"/>
        <v>234.5</v>
      </c>
    </row>
    <row r="97" spans="1:20" x14ac:dyDescent="0.2">
      <c r="A97" s="167"/>
      <c r="B97" s="85"/>
      <c r="C97" s="26" t="s">
        <v>70</v>
      </c>
      <c r="D97" s="162">
        <v>1</v>
      </c>
      <c r="E97" s="24"/>
      <c r="F97" s="24"/>
      <c r="G97" s="24"/>
      <c r="H97" s="24">
        <f t="shared" si="7"/>
        <v>0</v>
      </c>
      <c r="I97" s="24">
        <v>1.5</v>
      </c>
      <c r="J97" s="24"/>
      <c r="K97" s="24">
        <f t="shared" si="8"/>
        <v>1.5</v>
      </c>
      <c r="L97" s="24"/>
      <c r="M97" s="24">
        <v>2.5</v>
      </c>
      <c r="N97" s="24">
        <v>8</v>
      </c>
      <c r="O97" s="24">
        <f t="shared" si="21"/>
        <v>10.5</v>
      </c>
      <c r="P97" s="24">
        <f t="shared" si="22"/>
        <v>12</v>
      </c>
      <c r="Q97" s="24"/>
      <c r="R97" s="24"/>
      <c r="S97" s="24">
        <f t="shared" si="23"/>
        <v>0</v>
      </c>
      <c r="T97" s="24">
        <f t="shared" si="24"/>
        <v>12</v>
      </c>
    </row>
    <row r="98" spans="1:20" x14ac:dyDescent="0.2">
      <c r="A98" s="167"/>
      <c r="B98" s="35" t="s">
        <v>425</v>
      </c>
      <c r="C98" s="26" t="s">
        <v>73</v>
      </c>
      <c r="D98" s="162">
        <v>13</v>
      </c>
      <c r="E98" s="24">
        <v>2.65</v>
      </c>
      <c r="F98" s="24"/>
      <c r="G98" s="24"/>
      <c r="H98" s="24">
        <f t="shared" si="7"/>
        <v>2.65</v>
      </c>
      <c r="I98" s="24">
        <v>0.4</v>
      </c>
      <c r="J98" s="24"/>
      <c r="K98" s="24">
        <f t="shared" si="8"/>
        <v>3.05</v>
      </c>
      <c r="L98" s="24"/>
      <c r="M98" s="24">
        <v>1.51</v>
      </c>
      <c r="N98" s="24">
        <v>3.46</v>
      </c>
      <c r="O98" s="24">
        <f t="shared" si="21"/>
        <v>4.97</v>
      </c>
      <c r="P98" s="24">
        <f t="shared" si="22"/>
        <v>8.02</v>
      </c>
      <c r="Q98" s="24">
        <v>0.05</v>
      </c>
      <c r="R98" s="24">
        <v>1.1299999999999999</v>
      </c>
      <c r="S98" s="24">
        <f t="shared" si="23"/>
        <v>1.18</v>
      </c>
      <c r="T98" s="24">
        <f t="shared" si="24"/>
        <v>9.1999999999999993</v>
      </c>
    </row>
    <row r="99" spans="1:20" x14ac:dyDescent="0.2">
      <c r="A99" s="167"/>
      <c r="B99" s="35"/>
      <c r="C99" s="26" t="s">
        <v>69</v>
      </c>
      <c r="D99" s="162">
        <v>10</v>
      </c>
      <c r="E99" s="24">
        <v>100.5</v>
      </c>
      <c r="F99" s="24">
        <v>31</v>
      </c>
      <c r="G99" s="24">
        <v>0.2</v>
      </c>
      <c r="H99" s="24">
        <f t="shared" si="7"/>
        <v>131.69999999999999</v>
      </c>
      <c r="I99" s="24">
        <v>11.2</v>
      </c>
      <c r="J99" s="24">
        <v>0.8</v>
      </c>
      <c r="K99" s="24">
        <f t="shared" si="8"/>
        <v>143.69999999999999</v>
      </c>
      <c r="L99" s="24">
        <v>13.3</v>
      </c>
      <c r="M99" s="24">
        <v>2.7</v>
      </c>
      <c r="N99" s="24">
        <v>17.2</v>
      </c>
      <c r="O99" s="24">
        <f t="shared" si="21"/>
        <v>33.200000000000003</v>
      </c>
      <c r="P99" s="24">
        <f t="shared" si="22"/>
        <v>176.89999999999998</v>
      </c>
      <c r="Q99" s="24"/>
      <c r="R99" s="24">
        <v>52.3</v>
      </c>
      <c r="S99" s="24">
        <f t="shared" si="23"/>
        <v>52.3</v>
      </c>
      <c r="T99" s="24">
        <f t="shared" si="24"/>
        <v>229.2</v>
      </c>
    </row>
    <row r="100" spans="1:20" x14ac:dyDescent="0.2">
      <c r="A100" s="167"/>
      <c r="B100" s="35"/>
      <c r="C100" s="26" t="s">
        <v>63</v>
      </c>
      <c r="D100" s="162">
        <v>13</v>
      </c>
      <c r="E100" s="24">
        <v>0.8</v>
      </c>
      <c r="F100" s="24">
        <v>45</v>
      </c>
      <c r="G100" s="24">
        <v>23.4</v>
      </c>
      <c r="H100" s="24">
        <f t="shared" si="7"/>
        <v>69.199999999999989</v>
      </c>
      <c r="I100" s="24">
        <v>16.7</v>
      </c>
      <c r="J100" s="24">
        <v>2</v>
      </c>
      <c r="K100" s="24">
        <f t="shared" si="8"/>
        <v>87.899999999999991</v>
      </c>
      <c r="L100" s="24">
        <v>8</v>
      </c>
      <c r="M100" s="24">
        <v>19.5</v>
      </c>
      <c r="N100" s="24">
        <v>132.55000000000001</v>
      </c>
      <c r="O100" s="24">
        <f t="shared" si="21"/>
        <v>160.05000000000001</v>
      </c>
      <c r="P100" s="24">
        <f t="shared" si="22"/>
        <v>247.95</v>
      </c>
      <c r="Q100" s="24"/>
      <c r="R100" s="24">
        <v>24.6</v>
      </c>
      <c r="S100" s="24">
        <f t="shared" si="23"/>
        <v>24.6</v>
      </c>
      <c r="T100" s="24">
        <f t="shared" si="24"/>
        <v>272.55</v>
      </c>
    </row>
    <row r="101" spans="1:20" x14ac:dyDescent="0.2">
      <c r="A101" s="167"/>
      <c r="B101" s="35"/>
      <c r="C101" s="26" t="s">
        <v>59</v>
      </c>
      <c r="D101" s="162">
        <v>16</v>
      </c>
      <c r="E101" s="24">
        <v>696</v>
      </c>
      <c r="F101" s="24"/>
      <c r="G101" s="24"/>
      <c r="H101" s="24">
        <f t="shared" ref="H101:H163" si="25">SUM(E101:G101)</f>
        <v>696</v>
      </c>
      <c r="I101" s="24">
        <v>649.70000000000005</v>
      </c>
      <c r="J101" s="24">
        <v>148</v>
      </c>
      <c r="K101" s="24">
        <f t="shared" ref="K101:K163" si="26">SUM(H101:J101)</f>
        <v>1493.7</v>
      </c>
      <c r="L101" s="24">
        <v>461.8</v>
      </c>
      <c r="M101" s="24">
        <v>208.49</v>
      </c>
      <c r="N101" s="24">
        <v>300.31</v>
      </c>
      <c r="O101" s="24">
        <f t="shared" ref="O101:O163" si="27">SUM(L101:N101)</f>
        <v>970.59999999999991</v>
      </c>
      <c r="P101" s="24">
        <f t="shared" ref="P101:P163" si="28">SUM(K101+O101)</f>
        <v>2464.3000000000002</v>
      </c>
      <c r="Q101" s="24">
        <v>3</v>
      </c>
      <c r="R101" s="24">
        <v>21</v>
      </c>
      <c r="S101" s="24">
        <f t="shared" ref="S101:S163" si="29">SUM(Q101:R101)</f>
        <v>24</v>
      </c>
      <c r="T101" s="24">
        <f t="shared" ref="T101:T163" si="30">SUM(P101+S101)</f>
        <v>2488.3000000000002</v>
      </c>
    </row>
    <row r="102" spans="1:20" x14ac:dyDescent="0.2">
      <c r="A102" s="167"/>
      <c r="B102" s="35"/>
      <c r="C102" s="26" t="s">
        <v>57</v>
      </c>
      <c r="D102" s="162">
        <v>4</v>
      </c>
      <c r="E102" s="24"/>
      <c r="F102" s="24"/>
      <c r="G102" s="24"/>
      <c r="H102" s="24">
        <f t="shared" si="25"/>
        <v>0</v>
      </c>
      <c r="I102" s="24">
        <v>3.5</v>
      </c>
      <c r="J102" s="24"/>
      <c r="K102" s="24">
        <f t="shared" si="26"/>
        <v>3.5</v>
      </c>
      <c r="L102" s="24">
        <v>1.5</v>
      </c>
      <c r="M102" s="24">
        <v>5.15</v>
      </c>
      <c r="N102" s="24">
        <v>9.4499999999999993</v>
      </c>
      <c r="O102" s="24">
        <f t="shared" si="27"/>
        <v>16.100000000000001</v>
      </c>
      <c r="P102" s="24">
        <f t="shared" si="28"/>
        <v>19.600000000000001</v>
      </c>
      <c r="Q102" s="24">
        <v>2</v>
      </c>
      <c r="R102" s="24"/>
      <c r="S102" s="24">
        <f t="shared" si="29"/>
        <v>2</v>
      </c>
      <c r="T102" s="24">
        <f t="shared" si="30"/>
        <v>21.6</v>
      </c>
    </row>
    <row r="103" spans="1:20" x14ac:dyDescent="0.2">
      <c r="A103" s="167"/>
      <c r="B103" s="35"/>
      <c r="C103" s="165" t="s">
        <v>66</v>
      </c>
      <c r="D103" s="160">
        <v>2</v>
      </c>
      <c r="E103" s="25">
        <v>0.1</v>
      </c>
      <c r="F103" s="25"/>
      <c r="G103" s="25"/>
      <c r="H103" s="25">
        <f t="shared" si="25"/>
        <v>0.1</v>
      </c>
      <c r="I103" s="25">
        <v>1.6</v>
      </c>
      <c r="J103" s="25"/>
      <c r="K103" s="25">
        <f t="shared" si="26"/>
        <v>1.7000000000000002</v>
      </c>
      <c r="L103" s="25"/>
      <c r="M103" s="25">
        <v>0.8</v>
      </c>
      <c r="N103" s="25">
        <v>0.4</v>
      </c>
      <c r="O103" s="25">
        <f t="shared" si="27"/>
        <v>1.2000000000000002</v>
      </c>
      <c r="P103" s="25">
        <f t="shared" si="28"/>
        <v>2.9000000000000004</v>
      </c>
      <c r="Q103" s="25"/>
      <c r="R103" s="25"/>
      <c r="S103" s="25">
        <f t="shared" si="29"/>
        <v>0</v>
      </c>
      <c r="T103" s="25">
        <f t="shared" si="30"/>
        <v>2.9000000000000004</v>
      </c>
    </row>
    <row r="104" spans="1:20" ht="15" x14ac:dyDescent="0.25">
      <c r="A104" s="230" t="s">
        <v>0</v>
      </c>
      <c r="B104" s="231"/>
      <c r="C104" s="232" t="s">
        <v>0</v>
      </c>
      <c r="D104" s="53">
        <v>235</v>
      </c>
      <c r="E104" s="54">
        <v>880.05</v>
      </c>
      <c r="F104" s="54">
        <v>76</v>
      </c>
      <c r="G104" s="54">
        <v>23.6</v>
      </c>
      <c r="H104" s="54">
        <f t="shared" si="25"/>
        <v>979.65</v>
      </c>
      <c r="I104" s="54">
        <v>819.19</v>
      </c>
      <c r="J104" s="54">
        <v>156.19999999999999</v>
      </c>
      <c r="K104" s="54">
        <f t="shared" si="26"/>
        <v>1955.0400000000002</v>
      </c>
      <c r="L104" s="54">
        <v>792</v>
      </c>
      <c r="M104" s="54">
        <v>1425.87</v>
      </c>
      <c r="N104" s="54">
        <v>2018.49</v>
      </c>
      <c r="O104" s="54">
        <f t="shared" si="27"/>
        <v>4236.3599999999997</v>
      </c>
      <c r="P104" s="54">
        <f t="shared" si="28"/>
        <v>6191.4</v>
      </c>
      <c r="Q104" s="54">
        <v>25.05</v>
      </c>
      <c r="R104" s="54">
        <v>243.04</v>
      </c>
      <c r="S104" s="54">
        <f t="shared" si="29"/>
        <v>268.08999999999997</v>
      </c>
      <c r="T104" s="55">
        <f t="shared" si="30"/>
        <v>6459.49</v>
      </c>
    </row>
    <row r="105" spans="1:20" x14ac:dyDescent="0.2">
      <c r="A105" s="172" t="s">
        <v>6</v>
      </c>
      <c r="B105" s="70" t="s">
        <v>86</v>
      </c>
      <c r="C105" s="161" t="s">
        <v>86</v>
      </c>
      <c r="D105" s="153">
        <v>25</v>
      </c>
      <c r="E105" s="154">
        <v>1.6</v>
      </c>
      <c r="F105" s="154">
        <v>0.5</v>
      </c>
      <c r="G105" s="154">
        <v>0.25</v>
      </c>
      <c r="H105" s="154">
        <f t="shared" si="25"/>
        <v>2.35</v>
      </c>
      <c r="I105" s="154">
        <v>0.35</v>
      </c>
      <c r="J105" s="154"/>
      <c r="K105" s="154">
        <f t="shared" si="26"/>
        <v>2.7</v>
      </c>
      <c r="L105" s="154">
        <v>1</v>
      </c>
      <c r="M105" s="154">
        <v>25.41</v>
      </c>
      <c r="N105" s="154">
        <v>25.95</v>
      </c>
      <c r="O105" s="154">
        <f t="shared" si="27"/>
        <v>52.36</v>
      </c>
      <c r="P105" s="154">
        <f t="shared" si="28"/>
        <v>55.06</v>
      </c>
      <c r="Q105" s="154"/>
      <c r="R105" s="154"/>
      <c r="S105" s="154">
        <f t="shared" si="29"/>
        <v>0</v>
      </c>
      <c r="T105" s="154">
        <f t="shared" si="30"/>
        <v>55.06</v>
      </c>
    </row>
    <row r="106" spans="1:20" x14ac:dyDescent="0.2">
      <c r="A106" s="119"/>
      <c r="B106" s="71"/>
      <c r="C106" s="26" t="s">
        <v>272</v>
      </c>
      <c r="D106" s="162">
        <v>0</v>
      </c>
      <c r="E106" s="24"/>
      <c r="F106" s="24"/>
      <c r="G106" s="24"/>
      <c r="H106" s="24">
        <f t="shared" si="25"/>
        <v>0</v>
      </c>
      <c r="I106" s="24"/>
      <c r="J106" s="24"/>
      <c r="K106" s="24">
        <f t="shared" si="26"/>
        <v>0</v>
      </c>
      <c r="L106" s="24"/>
      <c r="M106" s="24"/>
      <c r="N106" s="24"/>
      <c r="O106" s="24">
        <f t="shared" ref="O106:O124" si="31">SUM(L106:N106)</f>
        <v>0</v>
      </c>
      <c r="P106" s="24">
        <f t="shared" ref="P106:P124" si="32">SUM(K106+O106)</f>
        <v>0</v>
      </c>
      <c r="Q106" s="24"/>
      <c r="R106" s="24"/>
      <c r="S106" s="24">
        <f t="shared" ref="S106:S125" si="33">SUM(Q106:R106)</f>
        <v>0</v>
      </c>
      <c r="T106" s="24">
        <f t="shared" ref="T106:T125" si="34">SUM(P106+S106)</f>
        <v>0</v>
      </c>
    </row>
    <row r="107" spans="1:20" x14ac:dyDescent="0.2">
      <c r="A107" s="119"/>
      <c r="B107" s="71"/>
      <c r="C107" s="26" t="s">
        <v>101</v>
      </c>
      <c r="D107" s="162">
        <v>15</v>
      </c>
      <c r="E107" s="24"/>
      <c r="F107" s="24"/>
      <c r="G107" s="24">
        <v>1.25</v>
      </c>
      <c r="H107" s="24">
        <f t="shared" si="25"/>
        <v>1.25</v>
      </c>
      <c r="I107" s="24">
        <v>0.9</v>
      </c>
      <c r="J107" s="24"/>
      <c r="K107" s="24">
        <f t="shared" si="26"/>
        <v>2.15</v>
      </c>
      <c r="L107" s="24"/>
      <c r="M107" s="24">
        <v>8</v>
      </c>
      <c r="N107" s="24">
        <v>11.1</v>
      </c>
      <c r="O107" s="24">
        <f t="shared" si="31"/>
        <v>19.100000000000001</v>
      </c>
      <c r="P107" s="24">
        <f t="shared" si="32"/>
        <v>21.25</v>
      </c>
      <c r="Q107" s="24"/>
      <c r="R107" s="24"/>
      <c r="S107" s="24">
        <f t="shared" si="33"/>
        <v>0</v>
      </c>
      <c r="T107" s="24">
        <f t="shared" si="34"/>
        <v>21.25</v>
      </c>
    </row>
    <row r="108" spans="1:20" x14ac:dyDescent="0.2">
      <c r="A108" s="119"/>
      <c r="B108" s="71"/>
      <c r="C108" s="26" t="s">
        <v>106</v>
      </c>
      <c r="D108" s="162">
        <v>3</v>
      </c>
      <c r="E108" s="24">
        <v>0.1</v>
      </c>
      <c r="F108" s="24"/>
      <c r="G108" s="24"/>
      <c r="H108" s="24">
        <f t="shared" si="25"/>
        <v>0.1</v>
      </c>
      <c r="I108" s="24"/>
      <c r="J108" s="24"/>
      <c r="K108" s="24">
        <f t="shared" si="26"/>
        <v>0.1</v>
      </c>
      <c r="L108" s="24"/>
      <c r="M108" s="24">
        <v>5.4</v>
      </c>
      <c r="N108" s="24">
        <v>10</v>
      </c>
      <c r="O108" s="24">
        <f t="shared" si="31"/>
        <v>15.4</v>
      </c>
      <c r="P108" s="24">
        <f t="shared" si="32"/>
        <v>15.5</v>
      </c>
      <c r="Q108" s="24"/>
      <c r="R108" s="24"/>
      <c r="S108" s="24">
        <f t="shared" si="33"/>
        <v>0</v>
      </c>
      <c r="T108" s="24">
        <f t="shared" si="34"/>
        <v>15.5</v>
      </c>
    </row>
    <row r="109" spans="1:20" x14ac:dyDescent="0.2">
      <c r="A109" s="119"/>
      <c r="B109" s="71"/>
      <c r="C109" s="26" t="s">
        <v>107</v>
      </c>
      <c r="D109" s="162">
        <v>14</v>
      </c>
      <c r="E109" s="24">
        <v>1.91</v>
      </c>
      <c r="F109" s="24">
        <v>1.9</v>
      </c>
      <c r="G109" s="24">
        <v>2.4</v>
      </c>
      <c r="H109" s="24">
        <f t="shared" si="25"/>
        <v>6.2099999999999991</v>
      </c>
      <c r="I109" s="24">
        <v>0.01</v>
      </c>
      <c r="J109" s="24"/>
      <c r="K109" s="24">
        <f t="shared" si="26"/>
        <v>6.2199999999999989</v>
      </c>
      <c r="L109" s="24">
        <v>0.1</v>
      </c>
      <c r="M109" s="24">
        <v>0.5</v>
      </c>
      <c r="N109" s="24"/>
      <c r="O109" s="24">
        <f t="shared" si="31"/>
        <v>0.6</v>
      </c>
      <c r="P109" s="24">
        <f t="shared" si="32"/>
        <v>6.8199999999999985</v>
      </c>
      <c r="Q109" s="24"/>
      <c r="R109" s="24">
        <v>0.01</v>
      </c>
      <c r="S109" s="24">
        <f t="shared" si="33"/>
        <v>0.01</v>
      </c>
      <c r="T109" s="24">
        <f t="shared" si="34"/>
        <v>6.8299999999999983</v>
      </c>
    </row>
    <row r="110" spans="1:20" x14ac:dyDescent="0.2">
      <c r="A110" s="119"/>
      <c r="B110" s="71"/>
      <c r="C110" s="26" t="s">
        <v>90</v>
      </c>
      <c r="D110" s="162">
        <v>3</v>
      </c>
      <c r="E110" s="24">
        <v>4</v>
      </c>
      <c r="F110" s="24">
        <v>0.09</v>
      </c>
      <c r="G110" s="24"/>
      <c r="H110" s="24">
        <f t="shared" si="25"/>
        <v>4.09</v>
      </c>
      <c r="I110" s="24"/>
      <c r="J110" s="24"/>
      <c r="K110" s="24">
        <f t="shared" si="26"/>
        <v>4.09</v>
      </c>
      <c r="L110" s="24"/>
      <c r="M110" s="24"/>
      <c r="N110" s="24"/>
      <c r="O110" s="24">
        <f t="shared" si="31"/>
        <v>0</v>
      </c>
      <c r="P110" s="24">
        <f t="shared" si="32"/>
        <v>4.09</v>
      </c>
      <c r="Q110" s="24"/>
      <c r="R110" s="24">
        <v>0.01</v>
      </c>
      <c r="S110" s="24">
        <f t="shared" si="33"/>
        <v>0.01</v>
      </c>
      <c r="T110" s="24">
        <f t="shared" si="34"/>
        <v>4.0999999999999996</v>
      </c>
    </row>
    <row r="111" spans="1:20" x14ac:dyDescent="0.2">
      <c r="A111" s="119"/>
      <c r="B111" s="71"/>
      <c r="C111" s="26" t="s">
        <v>89</v>
      </c>
      <c r="D111" s="162">
        <v>10</v>
      </c>
      <c r="E111" s="24">
        <v>11</v>
      </c>
      <c r="F111" s="24">
        <v>1.1000000000000001</v>
      </c>
      <c r="G111" s="24"/>
      <c r="H111" s="24">
        <f t="shared" si="25"/>
        <v>12.1</v>
      </c>
      <c r="I111" s="24">
        <v>0.15</v>
      </c>
      <c r="J111" s="24"/>
      <c r="K111" s="24">
        <f t="shared" si="26"/>
        <v>12.25</v>
      </c>
      <c r="L111" s="24"/>
      <c r="M111" s="24">
        <v>11.1</v>
      </c>
      <c r="N111" s="24">
        <v>11.56</v>
      </c>
      <c r="O111" s="24">
        <f t="shared" si="31"/>
        <v>22.66</v>
      </c>
      <c r="P111" s="24">
        <f t="shared" si="32"/>
        <v>34.909999999999997</v>
      </c>
      <c r="Q111" s="24"/>
      <c r="R111" s="24">
        <v>0.04</v>
      </c>
      <c r="S111" s="24">
        <f t="shared" si="33"/>
        <v>0.04</v>
      </c>
      <c r="T111" s="24">
        <f t="shared" si="34"/>
        <v>34.949999999999996</v>
      </c>
    </row>
    <row r="112" spans="1:20" x14ac:dyDescent="0.2">
      <c r="A112" s="119"/>
      <c r="B112" s="71"/>
      <c r="C112" s="26" t="s">
        <v>94</v>
      </c>
      <c r="D112" s="162">
        <v>6</v>
      </c>
      <c r="E112" s="24"/>
      <c r="F112" s="24"/>
      <c r="G112" s="24"/>
      <c r="H112" s="24">
        <f t="shared" si="25"/>
        <v>0</v>
      </c>
      <c r="I112" s="24">
        <v>1.02</v>
      </c>
      <c r="J112" s="24"/>
      <c r="K112" s="24">
        <f t="shared" si="26"/>
        <v>1.02</v>
      </c>
      <c r="L112" s="24"/>
      <c r="M112" s="24">
        <v>6.48</v>
      </c>
      <c r="N112" s="24">
        <v>5.6</v>
      </c>
      <c r="O112" s="24">
        <f t="shared" si="31"/>
        <v>12.08</v>
      </c>
      <c r="P112" s="24">
        <f t="shared" si="32"/>
        <v>13.1</v>
      </c>
      <c r="Q112" s="24"/>
      <c r="R112" s="24"/>
      <c r="S112" s="24">
        <f t="shared" si="33"/>
        <v>0</v>
      </c>
      <c r="T112" s="24">
        <f t="shared" si="34"/>
        <v>13.1</v>
      </c>
    </row>
    <row r="113" spans="1:20" x14ac:dyDescent="0.2">
      <c r="A113" s="119"/>
      <c r="B113" s="87"/>
      <c r="C113" s="26" t="s">
        <v>102</v>
      </c>
      <c r="D113" s="162">
        <v>4</v>
      </c>
      <c r="E113" s="24"/>
      <c r="F113" s="24">
        <v>0.8</v>
      </c>
      <c r="G113" s="24"/>
      <c r="H113" s="24">
        <f t="shared" si="25"/>
        <v>0.8</v>
      </c>
      <c r="I113" s="24"/>
      <c r="J113" s="24"/>
      <c r="K113" s="24">
        <f t="shared" si="26"/>
        <v>0.8</v>
      </c>
      <c r="L113" s="24"/>
      <c r="M113" s="24">
        <v>2.4500000000000002</v>
      </c>
      <c r="N113" s="24">
        <v>8.25</v>
      </c>
      <c r="O113" s="24">
        <f t="shared" si="31"/>
        <v>10.7</v>
      </c>
      <c r="P113" s="24">
        <f t="shared" si="32"/>
        <v>11.5</v>
      </c>
      <c r="Q113" s="24"/>
      <c r="R113" s="24"/>
      <c r="S113" s="24">
        <f t="shared" si="33"/>
        <v>0</v>
      </c>
      <c r="T113" s="24">
        <f t="shared" si="34"/>
        <v>11.5</v>
      </c>
    </row>
    <row r="114" spans="1:20" x14ac:dyDescent="0.2">
      <c r="A114" s="119"/>
      <c r="B114" s="71" t="s">
        <v>105</v>
      </c>
      <c r="C114" s="26" t="s">
        <v>105</v>
      </c>
      <c r="D114" s="162">
        <v>32</v>
      </c>
      <c r="E114" s="24"/>
      <c r="F114" s="24"/>
      <c r="G114" s="24"/>
      <c r="H114" s="24">
        <f t="shared" si="25"/>
        <v>0</v>
      </c>
      <c r="I114" s="24"/>
      <c r="J114" s="24"/>
      <c r="K114" s="24">
        <f t="shared" si="26"/>
        <v>0</v>
      </c>
      <c r="L114" s="24"/>
      <c r="M114" s="24">
        <v>7.08</v>
      </c>
      <c r="N114" s="24">
        <v>23.58</v>
      </c>
      <c r="O114" s="24">
        <f t="shared" si="31"/>
        <v>30.659999999999997</v>
      </c>
      <c r="P114" s="24">
        <f t="shared" si="32"/>
        <v>30.659999999999997</v>
      </c>
      <c r="Q114" s="24">
        <v>0.25</v>
      </c>
      <c r="R114" s="24">
        <v>0.82</v>
      </c>
      <c r="S114" s="24">
        <f t="shared" si="33"/>
        <v>1.0699999999999998</v>
      </c>
      <c r="T114" s="24">
        <f t="shared" si="34"/>
        <v>31.729999999999997</v>
      </c>
    </row>
    <row r="115" spans="1:20" x14ac:dyDescent="0.2">
      <c r="A115" s="119"/>
      <c r="B115" s="71"/>
      <c r="C115" s="26" t="s">
        <v>103</v>
      </c>
      <c r="D115" s="162">
        <v>6</v>
      </c>
      <c r="E115" s="24"/>
      <c r="F115" s="24"/>
      <c r="G115" s="24"/>
      <c r="H115" s="24">
        <f t="shared" si="25"/>
        <v>0</v>
      </c>
      <c r="I115" s="24"/>
      <c r="J115" s="24"/>
      <c r="K115" s="24">
        <f t="shared" si="26"/>
        <v>0</v>
      </c>
      <c r="L115" s="24">
        <v>1</v>
      </c>
      <c r="M115" s="24">
        <v>3.3</v>
      </c>
      <c r="N115" s="24">
        <v>6.5</v>
      </c>
      <c r="O115" s="24">
        <f t="shared" si="31"/>
        <v>10.8</v>
      </c>
      <c r="P115" s="24">
        <f t="shared" si="32"/>
        <v>10.8</v>
      </c>
      <c r="Q115" s="24"/>
      <c r="R115" s="24"/>
      <c r="S115" s="24">
        <f t="shared" si="33"/>
        <v>0</v>
      </c>
      <c r="T115" s="24">
        <f t="shared" si="34"/>
        <v>10.8</v>
      </c>
    </row>
    <row r="116" spans="1:20" x14ac:dyDescent="0.2">
      <c r="A116" s="119"/>
      <c r="B116" s="71"/>
      <c r="C116" s="26" t="s">
        <v>96</v>
      </c>
      <c r="D116" s="162">
        <v>9</v>
      </c>
      <c r="E116" s="24"/>
      <c r="F116" s="24"/>
      <c r="G116" s="24"/>
      <c r="H116" s="24">
        <f t="shared" si="25"/>
        <v>0</v>
      </c>
      <c r="I116" s="24">
        <v>2.35</v>
      </c>
      <c r="J116" s="24"/>
      <c r="K116" s="24">
        <f t="shared" si="26"/>
        <v>2.35</v>
      </c>
      <c r="L116" s="24"/>
      <c r="M116" s="24">
        <v>21.9</v>
      </c>
      <c r="N116" s="24">
        <v>35.659999999999997</v>
      </c>
      <c r="O116" s="24">
        <f t="shared" si="31"/>
        <v>57.559999999999995</v>
      </c>
      <c r="P116" s="24">
        <f t="shared" si="32"/>
        <v>59.91</v>
      </c>
      <c r="Q116" s="24"/>
      <c r="R116" s="24"/>
      <c r="S116" s="24">
        <f t="shared" si="33"/>
        <v>0</v>
      </c>
      <c r="T116" s="24">
        <f t="shared" si="34"/>
        <v>59.91</v>
      </c>
    </row>
    <row r="117" spans="1:20" x14ac:dyDescent="0.2">
      <c r="A117" s="119"/>
      <c r="B117" s="71"/>
      <c r="C117" s="26" t="s">
        <v>100</v>
      </c>
      <c r="D117" s="162">
        <v>11</v>
      </c>
      <c r="E117" s="24"/>
      <c r="F117" s="24"/>
      <c r="G117" s="24"/>
      <c r="H117" s="24">
        <f t="shared" si="25"/>
        <v>0</v>
      </c>
      <c r="I117" s="24"/>
      <c r="J117" s="24"/>
      <c r="K117" s="24">
        <f t="shared" si="26"/>
        <v>0</v>
      </c>
      <c r="L117" s="24">
        <v>0.3</v>
      </c>
      <c r="M117" s="24">
        <v>39</v>
      </c>
      <c r="N117" s="24">
        <v>62.71</v>
      </c>
      <c r="O117" s="24">
        <f t="shared" si="31"/>
        <v>102.00999999999999</v>
      </c>
      <c r="P117" s="24">
        <f t="shared" si="32"/>
        <v>102.00999999999999</v>
      </c>
      <c r="Q117" s="24"/>
      <c r="R117" s="24">
        <v>2</v>
      </c>
      <c r="S117" s="24">
        <f t="shared" si="33"/>
        <v>2</v>
      </c>
      <c r="T117" s="24">
        <f t="shared" si="34"/>
        <v>104.00999999999999</v>
      </c>
    </row>
    <row r="118" spans="1:20" x14ac:dyDescent="0.2">
      <c r="A118" s="119"/>
      <c r="B118" s="71"/>
      <c r="C118" s="26" t="s">
        <v>98</v>
      </c>
      <c r="D118" s="162">
        <v>4</v>
      </c>
      <c r="E118" s="24"/>
      <c r="F118" s="24"/>
      <c r="G118" s="24"/>
      <c r="H118" s="24">
        <f t="shared" si="25"/>
        <v>0</v>
      </c>
      <c r="I118" s="24"/>
      <c r="J118" s="24"/>
      <c r="K118" s="24">
        <f t="shared" si="26"/>
        <v>0</v>
      </c>
      <c r="L118" s="24"/>
      <c r="M118" s="24">
        <v>2.1</v>
      </c>
      <c r="N118" s="24">
        <v>3.95</v>
      </c>
      <c r="O118" s="24">
        <f t="shared" si="31"/>
        <v>6.0500000000000007</v>
      </c>
      <c r="P118" s="24">
        <f t="shared" si="32"/>
        <v>6.0500000000000007</v>
      </c>
      <c r="Q118" s="24"/>
      <c r="R118" s="24"/>
      <c r="S118" s="24">
        <f t="shared" si="33"/>
        <v>0</v>
      </c>
      <c r="T118" s="24">
        <f t="shared" si="34"/>
        <v>6.0500000000000007</v>
      </c>
    </row>
    <row r="119" spans="1:20" x14ac:dyDescent="0.2">
      <c r="A119" s="119"/>
      <c r="B119" s="71"/>
      <c r="C119" s="26" t="s">
        <v>93</v>
      </c>
      <c r="D119" s="162">
        <v>19</v>
      </c>
      <c r="E119" s="24"/>
      <c r="F119" s="24"/>
      <c r="G119" s="24"/>
      <c r="H119" s="24">
        <f t="shared" si="25"/>
        <v>0</v>
      </c>
      <c r="I119" s="24">
        <v>2.6</v>
      </c>
      <c r="J119" s="24"/>
      <c r="K119" s="24">
        <f t="shared" si="26"/>
        <v>2.6</v>
      </c>
      <c r="L119" s="24"/>
      <c r="M119" s="24">
        <v>9.5</v>
      </c>
      <c r="N119" s="24">
        <v>56.2</v>
      </c>
      <c r="O119" s="24">
        <f t="shared" si="31"/>
        <v>65.7</v>
      </c>
      <c r="P119" s="24">
        <f t="shared" si="32"/>
        <v>68.3</v>
      </c>
      <c r="Q119" s="24">
        <v>3.5</v>
      </c>
      <c r="R119" s="24">
        <v>1.55</v>
      </c>
      <c r="S119" s="24">
        <f t="shared" si="33"/>
        <v>5.05</v>
      </c>
      <c r="T119" s="24">
        <f t="shared" si="34"/>
        <v>73.349999999999994</v>
      </c>
    </row>
    <row r="120" spans="1:20" x14ac:dyDescent="0.2">
      <c r="A120" s="119"/>
      <c r="B120" s="71"/>
      <c r="C120" s="26" t="s">
        <v>85</v>
      </c>
      <c r="D120" s="162">
        <v>8</v>
      </c>
      <c r="E120" s="24"/>
      <c r="F120" s="24">
        <v>0.61</v>
      </c>
      <c r="G120" s="24">
        <v>0.01</v>
      </c>
      <c r="H120" s="24">
        <f t="shared" si="25"/>
        <v>0.62</v>
      </c>
      <c r="I120" s="24">
        <v>8.1</v>
      </c>
      <c r="J120" s="24"/>
      <c r="K120" s="24">
        <f t="shared" si="26"/>
        <v>8.7199999999999989</v>
      </c>
      <c r="L120" s="24"/>
      <c r="M120" s="24">
        <v>6.51</v>
      </c>
      <c r="N120" s="24">
        <v>5</v>
      </c>
      <c r="O120" s="24">
        <f t="shared" si="31"/>
        <v>11.51</v>
      </c>
      <c r="P120" s="24">
        <f t="shared" si="32"/>
        <v>20.229999999999997</v>
      </c>
      <c r="Q120" s="24"/>
      <c r="R120" s="24">
        <v>3.1</v>
      </c>
      <c r="S120" s="24">
        <f t="shared" si="33"/>
        <v>3.1</v>
      </c>
      <c r="T120" s="24">
        <f t="shared" si="34"/>
        <v>23.33</v>
      </c>
    </row>
    <row r="121" spans="1:20" x14ac:dyDescent="0.2">
      <c r="A121" s="119"/>
      <c r="B121" s="71"/>
      <c r="C121" s="26" t="s">
        <v>84</v>
      </c>
      <c r="D121" s="162">
        <v>27</v>
      </c>
      <c r="E121" s="24">
        <v>0.71</v>
      </c>
      <c r="F121" s="24">
        <v>0.41</v>
      </c>
      <c r="G121" s="24">
        <v>3.8</v>
      </c>
      <c r="H121" s="24">
        <f t="shared" si="25"/>
        <v>4.92</v>
      </c>
      <c r="I121" s="24">
        <v>0.53</v>
      </c>
      <c r="J121" s="24">
        <v>0.8</v>
      </c>
      <c r="K121" s="24">
        <f t="shared" si="26"/>
        <v>6.25</v>
      </c>
      <c r="L121" s="24"/>
      <c r="M121" s="24">
        <v>2.56</v>
      </c>
      <c r="N121" s="24">
        <v>4.8899999999999997</v>
      </c>
      <c r="O121" s="24">
        <f t="shared" si="31"/>
        <v>7.4499999999999993</v>
      </c>
      <c r="P121" s="24">
        <f t="shared" si="32"/>
        <v>13.7</v>
      </c>
      <c r="Q121" s="24"/>
      <c r="R121" s="24">
        <v>1.53</v>
      </c>
      <c r="S121" s="24">
        <f t="shared" si="33"/>
        <v>1.53</v>
      </c>
      <c r="T121" s="24">
        <f t="shared" si="34"/>
        <v>15.229999999999999</v>
      </c>
    </row>
    <row r="122" spans="1:20" x14ac:dyDescent="0.2">
      <c r="A122" s="119"/>
      <c r="B122" s="71"/>
      <c r="C122" s="26" t="s">
        <v>88</v>
      </c>
      <c r="D122" s="162">
        <v>3</v>
      </c>
      <c r="E122" s="24"/>
      <c r="F122" s="24">
        <v>107</v>
      </c>
      <c r="G122" s="24">
        <v>8</v>
      </c>
      <c r="H122" s="24">
        <f t="shared" si="25"/>
        <v>115</v>
      </c>
      <c r="I122" s="24">
        <v>3.01</v>
      </c>
      <c r="J122" s="24"/>
      <c r="K122" s="24">
        <f t="shared" si="26"/>
        <v>118.01</v>
      </c>
      <c r="L122" s="24">
        <v>2.99</v>
      </c>
      <c r="M122" s="24">
        <v>15</v>
      </c>
      <c r="N122" s="24">
        <v>5</v>
      </c>
      <c r="O122" s="24">
        <f t="shared" si="31"/>
        <v>22.990000000000002</v>
      </c>
      <c r="P122" s="24">
        <f t="shared" si="32"/>
        <v>141</v>
      </c>
      <c r="Q122" s="24"/>
      <c r="R122" s="24">
        <v>11.23</v>
      </c>
      <c r="S122" s="24">
        <f t="shared" si="33"/>
        <v>11.23</v>
      </c>
      <c r="T122" s="24">
        <f t="shared" si="34"/>
        <v>152.22999999999999</v>
      </c>
    </row>
    <row r="123" spans="1:20" x14ac:dyDescent="0.2">
      <c r="A123" s="119"/>
      <c r="B123" s="87"/>
      <c r="C123" s="26" t="s">
        <v>293</v>
      </c>
      <c r="D123" s="162">
        <v>0</v>
      </c>
      <c r="E123" s="24"/>
      <c r="F123" s="24"/>
      <c r="G123" s="24"/>
      <c r="H123" s="24">
        <f t="shared" si="25"/>
        <v>0</v>
      </c>
      <c r="I123" s="24"/>
      <c r="J123" s="24"/>
      <c r="K123" s="24">
        <f t="shared" si="26"/>
        <v>0</v>
      </c>
      <c r="L123" s="24"/>
      <c r="M123" s="24"/>
      <c r="N123" s="24"/>
      <c r="O123" s="24">
        <f t="shared" si="31"/>
        <v>0</v>
      </c>
      <c r="P123" s="24">
        <f t="shared" si="32"/>
        <v>0</v>
      </c>
      <c r="Q123" s="24"/>
      <c r="R123" s="24"/>
      <c r="S123" s="24">
        <f t="shared" si="33"/>
        <v>0</v>
      </c>
      <c r="T123" s="24">
        <f t="shared" si="34"/>
        <v>0</v>
      </c>
    </row>
    <row r="124" spans="1:20" x14ac:dyDescent="0.2">
      <c r="A124" s="119"/>
      <c r="B124" s="71" t="s">
        <v>91</v>
      </c>
      <c r="C124" s="26" t="s">
        <v>91</v>
      </c>
      <c r="D124" s="162">
        <v>17</v>
      </c>
      <c r="E124" s="24"/>
      <c r="F124" s="24"/>
      <c r="G124" s="24"/>
      <c r="H124" s="24">
        <f t="shared" si="25"/>
        <v>0</v>
      </c>
      <c r="I124" s="24">
        <v>3.8</v>
      </c>
      <c r="J124" s="24"/>
      <c r="K124" s="24">
        <f t="shared" si="26"/>
        <v>3.8</v>
      </c>
      <c r="L124" s="24">
        <v>3</v>
      </c>
      <c r="M124" s="24">
        <v>10.4</v>
      </c>
      <c r="N124" s="24">
        <v>21.62</v>
      </c>
      <c r="O124" s="24">
        <f t="shared" si="31"/>
        <v>35.020000000000003</v>
      </c>
      <c r="P124" s="24">
        <f t="shared" si="32"/>
        <v>38.82</v>
      </c>
      <c r="Q124" s="24"/>
      <c r="R124" s="24">
        <v>4.3</v>
      </c>
      <c r="S124" s="24">
        <f t="shared" si="33"/>
        <v>4.3</v>
      </c>
      <c r="T124" s="24">
        <f t="shared" si="34"/>
        <v>43.12</v>
      </c>
    </row>
    <row r="125" spans="1:20" x14ac:dyDescent="0.2">
      <c r="A125" s="119"/>
      <c r="B125" s="71"/>
      <c r="C125" s="26" t="s">
        <v>109</v>
      </c>
      <c r="D125" s="162">
        <v>1</v>
      </c>
      <c r="E125" s="24"/>
      <c r="F125" s="24"/>
      <c r="G125" s="24"/>
      <c r="H125" s="24">
        <f>SUM(E125:G125)</f>
        <v>0</v>
      </c>
      <c r="I125" s="24"/>
      <c r="J125" s="24"/>
      <c r="K125" s="24">
        <f>SUM(H125:J125)</f>
        <v>0</v>
      </c>
      <c r="L125" s="24"/>
      <c r="M125" s="24">
        <v>0.4</v>
      </c>
      <c r="N125" s="24">
        <v>0.6</v>
      </c>
      <c r="O125" s="24">
        <f>SUM(L125:N125)</f>
        <v>1</v>
      </c>
      <c r="P125" s="24">
        <f>SUM(K125+O125)</f>
        <v>1</v>
      </c>
      <c r="Q125" s="24"/>
      <c r="R125" s="24"/>
      <c r="S125" s="24">
        <f t="shared" si="33"/>
        <v>0</v>
      </c>
      <c r="T125" s="24">
        <f t="shared" si="34"/>
        <v>1</v>
      </c>
    </row>
    <row r="126" spans="1:20" x14ac:dyDescent="0.2">
      <c r="A126" s="119"/>
      <c r="B126" s="71"/>
      <c r="C126" s="26" t="s">
        <v>83</v>
      </c>
      <c r="D126" s="162">
        <v>3</v>
      </c>
      <c r="E126" s="24"/>
      <c r="F126" s="24">
        <v>0.36</v>
      </c>
      <c r="G126" s="24"/>
      <c r="H126" s="24">
        <f>SUM(E126:G126)</f>
        <v>0.36</v>
      </c>
      <c r="I126" s="24"/>
      <c r="J126" s="24"/>
      <c r="K126" s="24">
        <f>SUM(H126:J126)</f>
        <v>0.36</v>
      </c>
      <c r="L126" s="24"/>
      <c r="M126" s="24">
        <v>1.3</v>
      </c>
      <c r="N126" s="24">
        <v>0.7</v>
      </c>
      <c r="O126" s="24">
        <f>SUM(L126:N126)</f>
        <v>2</v>
      </c>
      <c r="P126" s="24">
        <f>SUM(K126+O126)</f>
        <v>2.36</v>
      </c>
      <c r="Q126" s="24"/>
      <c r="R126" s="24"/>
      <c r="S126" s="24">
        <f>SUM(Q126:R126)</f>
        <v>0</v>
      </c>
      <c r="T126" s="24">
        <f>SUM(P126+S126)</f>
        <v>2.36</v>
      </c>
    </row>
    <row r="127" spans="1:20" x14ac:dyDescent="0.2">
      <c r="A127" s="119"/>
      <c r="B127" s="71"/>
      <c r="C127" s="26" t="s">
        <v>92</v>
      </c>
      <c r="D127" s="162">
        <v>12</v>
      </c>
      <c r="E127" s="24">
        <v>0.21</v>
      </c>
      <c r="F127" s="24">
        <v>3.66</v>
      </c>
      <c r="G127" s="24"/>
      <c r="H127" s="24">
        <f>SUM(E127:G127)</f>
        <v>3.87</v>
      </c>
      <c r="I127" s="24">
        <v>1</v>
      </c>
      <c r="J127" s="24"/>
      <c r="K127" s="24">
        <f>SUM(H127:J127)</f>
        <v>4.87</v>
      </c>
      <c r="L127" s="24"/>
      <c r="M127" s="24">
        <v>2.4</v>
      </c>
      <c r="N127" s="24">
        <v>9.35</v>
      </c>
      <c r="O127" s="24">
        <f>SUM(L127:N127)</f>
        <v>11.75</v>
      </c>
      <c r="P127" s="24">
        <f>SUM(K127+O127)</f>
        <v>16.62</v>
      </c>
      <c r="Q127" s="24"/>
      <c r="R127" s="24">
        <v>0.5</v>
      </c>
      <c r="S127" s="24">
        <f>SUM(Q127:R127)</f>
        <v>0.5</v>
      </c>
      <c r="T127" s="24">
        <f>SUM(P127+S127)</f>
        <v>17.12</v>
      </c>
    </row>
    <row r="128" spans="1:20" x14ac:dyDescent="0.2">
      <c r="A128" s="119"/>
      <c r="B128" s="71"/>
      <c r="C128" s="26" t="s">
        <v>95</v>
      </c>
      <c r="D128" s="162">
        <v>12</v>
      </c>
      <c r="E128" s="24"/>
      <c r="F128" s="24"/>
      <c r="G128" s="24"/>
      <c r="H128" s="24">
        <f>SUM(E128:G128)</f>
        <v>0</v>
      </c>
      <c r="I128" s="24"/>
      <c r="J128" s="24"/>
      <c r="K128" s="24">
        <f>SUM(H128:J128)</f>
        <v>0</v>
      </c>
      <c r="L128" s="24"/>
      <c r="M128" s="24">
        <v>11.02</v>
      </c>
      <c r="N128" s="24">
        <v>20.23</v>
      </c>
      <c r="O128" s="24">
        <f>SUM(L128:N128)</f>
        <v>31.25</v>
      </c>
      <c r="P128" s="24">
        <f>SUM(K128+O128)</f>
        <v>31.25</v>
      </c>
      <c r="Q128" s="24"/>
      <c r="R128" s="24">
        <v>1</v>
      </c>
      <c r="S128" s="24">
        <f>SUM(Q128:R128)</f>
        <v>1</v>
      </c>
      <c r="T128" s="24">
        <f>SUM(P128+S128)</f>
        <v>32.25</v>
      </c>
    </row>
    <row r="129" spans="1:20" x14ac:dyDescent="0.2">
      <c r="A129" s="119"/>
      <c r="B129" s="71"/>
      <c r="C129" s="26" t="s">
        <v>99</v>
      </c>
      <c r="D129" s="162">
        <v>4</v>
      </c>
      <c r="E129" s="24"/>
      <c r="F129" s="24"/>
      <c r="G129" s="24"/>
      <c r="H129" s="24">
        <f>SUM(E129:G129)</f>
        <v>0</v>
      </c>
      <c r="I129" s="24"/>
      <c r="J129" s="24"/>
      <c r="K129" s="24">
        <f>SUM(H129:J129)</f>
        <v>0</v>
      </c>
      <c r="L129" s="24"/>
      <c r="M129" s="24">
        <v>5.5</v>
      </c>
      <c r="N129" s="24">
        <v>7.5</v>
      </c>
      <c r="O129" s="24">
        <f>SUM(L129:N129)</f>
        <v>13</v>
      </c>
      <c r="P129" s="24">
        <f>SUM(K129+O129)</f>
        <v>13</v>
      </c>
      <c r="Q129" s="24"/>
      <c r="R129" s="24"/>
      <c r="S129" s="24">
        <f>SUM(Q129:R129)</f>
        <v>0</v>
      </c>
      <c r="T129" s="24">
        <f>SUM(P129+S129)</f>
        <v>13</v>
      </c>
    </row>
    <row r="130" spans="1:20" x14ac:dyDescent="0.2">
      <c r="A130" s="119"/>
      <c r="B130" s="71"/>
      <c r="C130" s="26" t="s">
        <v>104</v>
      </c>
      <c r="D130" s="162">
        <v>21</v>
      </c>
      <c r="E130" s="24">
        <v>8.5</v>
      </c>
      <c r="F130" s="24">
        <v>0.3</v>
      </c>
      <c r="G130" s="24"/>
      <c r="H130" s="24">
        <f t="shared" si="25"/>
        <v>8.8000000000000007</v>
      </c>
      <c r="I130" s="24">
        <v>0.3</v>
      </c>
      <c r="J130" s="24"/>
      <c r="K130" s="24">
        <f t="shared" si="26"/>
        <v>9.1000000000000014</v>
      </c>
      <c r="L130" s="24">
        <v>1</v>
      </c>
      <c r="M130" s="24">
        <v>79.540000000000006</v>
      </c>
      <c r="N130" s="24">
        <v>85.17</v>
      </c>
      <c r="O130" s="24">
        <f t="shared" si="27"/>
        <v>165.71</v>
      </c>
      <c r="P130" s="24">
        <f t="shared" si="28"/>
        <v>174.81</v>
      </c>
      <c r="Q130" s="24">
        <v>5</v>
      </c>
      <c r="R130" s="24">
        <v>22.55</v>
      </c>
      <c r="S130" s="24">
        <f t="shared" si="29"/>
        <v>27.55</v>
      </c>
      <c r="T130" s="24">
        <f t="shared" si="30"/>
        <v>202.36</v>
      </c>
    </row>
    <row r="131" spans="1:20" x14ac:dyDescent="0.2">
      <c r="A131" s="119"/>
      <c r="B131" s="87"/>
      <c r="C131" s="26" t="s">
        <v>108</v>
      </c>
      <c r="D131" s="162">
        <v>1</v>
      </c>
      <c r="E131" s="24"/>
      <c r="F131" s="24"/>
      <c r="G131" s="24"/>
      <c r="H131" s="24">
        <f t="shared" si="25"/>
        <v>0</v>
      </c>
      <c r="I131" s="24"/>
      <c r="J131" s="24"/>
      <c r="K131" s="24">
        <f t="shared" si="26"/>
        <v>0</v>
      </c>
      <c r="L131" s="24"/>
      <c r="M131" s="24">
        <v>0.05</v>
      </c>
      <c r="N131" s="24">
        <v>0.05</v>
      </c>
      <c r="O131" s="24">
        <f t="shared" si="27"/>
        <v>0.1</v>
      </c>
      <c r="P131" s="24">
        <f t="shared" si="28"/>
        <v>0.1</v>
      </c>
      <c r="Q131" s="24"/>
      <c r="R131" s="24"/>
      <c r="S131" s="24">
        <f t="shared" si="29"/>
        <v>0</v>
      </c>
      <c r="T131" s="24">
        <f t="shared" si="30"/>
        <v>0.1</v>
      </c>
    </row>
    <row r="132" spans="1:20" x14ac:dyDescent="0.2">
      <c r="A132" s="119"/>
      <c r="B132" s="71" t="s">
        <v>82</v>
      </c>
      <c r="C132" s="26" t="s">
        <v>82</v>
      </c>
      <c r="D132" s="162">
        <v>18</v>
      </c>
      <c r="E132" s="24">
        <v>6.65</v>
      </c>
      <c r="F132" s="24">
        <v>8.7200000000000006</v>
      </c>
      <c r="G132" s="24"/>
      <c r="H132" s="24">
        <f t="shared" si="25"/>
        <v>15.370000000000001</v>
      </c>
      <c r="I132" s="24">
        <v>8.1999999999999993</v>
      </c>
      <c r="J132" s="24">
        <v>6</v>
      </c>
      <c r="K132" s="24">
        <f t="shared" si="26"/>
        <v>29.57</v>
      </c>
      <c r="L132" s="24"/>
      <c r="M132" s="24">
        <v>24.5</v>
      </c>
      <c r="N132" s="24">
        <v>42.67</v>
      </c>
      <c r="O132" s="24">
        <f t="shared" si="27"/>
        <v>67.17</v>
      </c>
      <c r="P132" s="24">
        <f t="shared" si="28"/>
        <v>96.740000000000009</v>
      </c>
      <c r="Q132" s="24">
        <v>2</v>
      </c>
      <c r="R132" s="24">
        <v>2.4</v>
      </c>
      <c r="S132" s="24">
        <f t="shared" si="29"/>
        <v>4.4000000000000004</v>
      </c>
      <c r="T132" s="24">
        <f t="shared" si="30"/>
        <v>101.14000000000001</v>
      </c>
    </row>
    <row r="133" spans="1:20" x14ac:dyDescent="0.2">
      <c r="A133" s="119"/>
      <c r="B133" s="71"/>
      <c r="C133" s="26" t="s">
        <v>87</v>
      </c>
      <c r="D133" s="162">
        <v>1</v>
      </c>
      <c r="E133" s="24"/>
      <c r="F133" s="24"/>
      <c r="G133" s="24"/>
      <c r="H133" s="24">
        <f>SUM(E133:G133)</f>
        <v>0</v>
      </c>
      <c r="I133" s="24"/>
      <c r="J133" s="24"/>
      <c r="K133" s="24">
        <f>SUM(H133:J133)</f>
        <v>0</v>
      </c>
      <c r="L133" s="24"/>
      <c r="M133" s="24"/>
      <c r="N133" s="24">
        <v>1</v>
      </c>
      <c r="O133" s="24">
        <f>SUM(L133:N133)</f>
        <v>1</v>
      </c>
      <c r="P133" s="24">
        <f>SUM(K133+O133)</f>
        <v>1</v>
      </c>
      <c r="Q133" s="24"/>
      <c r="R133" s="24"/>
      <c r="S133" s="24">
        <f>SUM(Q133:R133)</f>
        <v>0</v>
      </c>
      <c r="T133" s="24">
        <f>SUM(P133+S133)</f>
        <v>1</v>
      </c>
    </row>
    <row r="134" spans="1:20" x14ac:dyDescent="0.2">
      <c r="A134" s="119"/>
      <c r="B134" s="71"/>
      <c r="C134" s="165" t="s">
        <v>97</v>
      </c>
      <c r="D134" s="160">
        <v>6</v>
      </c>
      <c r="E134" s="25">
        <v>1.1000000000000001</v>
      </c>
      <c r="F134" s="25">
        <v>1</v>
      </c>
      <c r="G134" s="25"/>
      <c r="H134" s="25">
        <f t="shared" si="25"/>
        <v>2.1</v>
      </c>
      <c r="I134" s="25">
        <v>0.35</v>
      </c>
      <c r="J134" s="25"/>
      <c r="K134" s="25">
        <f t="shared" si="26"/>
        <v>2.4500000000000002</v>
      </c>
      <c r="L134" s="25"/>
      <c r="M134" s="25">
        <v>1.1499999999999999</v>
      </c>
      <c r="N134" s="25">
        <v>1.2</v>
      </c>
      <c r="O134" s="25">
        <f t="shared" si="27"/>
        <v>2.3499999999999996</v>
      </c>
      <c r="P134" s="25">
        <f t="shared" si="28"/>
        <v>4.8</v>
      </c>
      <c r="Q134" s="25"/>
      <c r="R134" s="25"/>
      <c r="S134" s="25">
        <f t="shared" si="29"/>
        <v>0</v>
      </c>
      <c r="T134" s="25">
        <f t="shared" si="30"/>
        <v>4.8</v>
      </c>
    </row>
    <row r="135" spans="1:20" ht="15" x14ac:dyDescent="0.25">
      <c r="A135" s="230" t="s">
        <v>0</v>
      </c>
      <c r="B135" s="231"/>
      <c r="C135" s="232" t="s">
        <v>0</v>
      </c>
      <c r="D135" s="53">
        <v>295</v>
      </c>
      <c r="E135" s="54">
        <v>35.78</v>
      </c>
      <c r="F135" s="54">
        <v>126.45</v>
      </c>
      <c r="G135" s="54">
        <v>15.71</v>
      </c>
      <c r="H135" s="54">
        <f t="shared" si="25"/>
        <v>177.94000000000003</v>
      </c>
      <c r="I135" s="54">
        <v>32.67</v>
      </c>
      <c r="J135" s="54">
        <v>6.8</v>
      </c>
      <c r="K135" s="54">
        <f t="shared" si="26"/>
        <v>217.41000000000003</v>
      </c>
      <c r="L135" s="54">
        <v>9.39</v>
      </c>
      <c r="M135" s="54">
        <v>302.55</v>
      </c>
      <c r="N135" s="54">
        <v>466.04</v>
      </c>
      <c r="O135" s="54">
        <f t="shared" si="27"/>
        <v>777.98</v>
      </c>
      <c r="P135" s="54">
        <f t="shared" si="28"/>
        <v>995.3900000000001</v>
      </c>
      <c r="Q135" s="54">
        <v>10.75</v>
      </c>
      <c r="R135" s="54">
        <v>51.04</v>
      </c>
      <c r="S135" s="54">
        <f t="shared" si="29"/>
        <v>61.79</v>
      </c>
      <c r="T135" s="55">
        <f t="shared" si="30"/>
        <v>1057.18</v>
      </c>
    </row>
    <row r="136" spans="1:20" x14ac:dyDescent="0.2">
      <c r="A136" s="166" t="s">
        <v>7</v>
      </c>
      <c r="B136" s="35" t="s">
        <v>426</v>
      </c>
      <c r="C136" s="161" t="s">
        <v>123</v>
      </c>
      <c r="D136" s="153">
        <v>49</v>
      </c>
      <c r="E136" s="154"/>
      <c r="F136" s="154"/>
      <c r="G136" s="154">
        <v>0.55000000000000004</v>
      </c>
      <c r="H136" s="154">
        <f t="shared" si="25"/>
        <v>0.55000000000000004</v>
      </c>
      <c r="I136" s="154">
        <v>1.3</v>
      </c>
      <c r="J136" s="154"/>
      <c r="K136" s="154">
        <f t="shared" si="26"/>
        <v>1.85</v>
      </c>
      <c r="L136" s="154"/>
      <c r="M136" s="154">
        <v>9.7899999999999991</v>
      </c>
      <c r="N136" s="154">
        <v>24.49</v>
      </c>
      <c r="O136" s="154">
        <f t="shared" si="27"/>
        <v>34.28</v>
      </c>
      <c r="P136" s="154">
        <f t="shared" si="28"/>
        <v>36.130000000000003</v>
      </c>
      <c r="Q136" s="154">
        <v>0.2</v>
      </c>
      <c r="R136" s="154">
        <v>0.13</v>
      </c>
      <c r="S136" s="154">
        <f t="shared" si="29"/>
        <v>0.33</v>
      </c>
      <c r="T136" s="154">
        <f t="shared" si="30"/>
        <v>36.46</v>
      </c>
    </row>
    <row r="137" spans="1:20" x14ac:dyDescent="0.2">
      <c r="A137" s="167"/>
      <c r="B137" s="35"/>
      <c r="C137" s="26" t="s">
        <v>140</v>
      </c>
      <c r="D137" s="162">
        <v>4</v>
      </c>
      <c r="E137" s="24"/>
      <c r="F137" s="24">
        <v>0.3</v>
      </c>
      <c r="G137" s="24"/>
      <c r="H137" s="24">
        <f t="shared" si="25"/>
        <v>0.3</v>
      </c>
      <c r="I137" s="24"/>
      <c r="J137" s="24"/>
      <c r="K137" s="24">
        <f t="shared" si="26"/>
        <v>0.3</v>
      </c>
      <c r="L137" s="24"/>
      <c r="M137" s="24">
        <v>0.3</v>
      </c>
      <c r="N137" s="24">
        <v>4.01</v>
      </c>
      <c r="O137" s="24">
        <f t="shared" si="27"/>
        <v>4.3099999999999996</v>
      </c>
      <c r="P137" s="24">
        <f t="shared" si="28"/>
        <v>4.6099999999999994</v>
      </c>
      <c r="Q137" s="24"/>
      <c r="R137" s="24"/>
      <c r="S137" s="24">
        <f t="shared" si="29"/>
        <v>0</v>
      </c>
      <c r="T137" s="24">
        <f t="shared" si="30"/>
        <v>4.6099999999999994</v>
      </c>
    </row>
    <row r="138" spans="1:20" x14ac:dyDescent="0.2">
      <c r="A138" s="167"/>
      <c r="B138" s="35"/>
      <c r="C138" s="26" t="s">
        <v>141</v>
      </c>
      <c r="D138" s="162">
        <v>11</v>
      </c>
      <c r="E138" s="24">
        <v>0.45</v>
      </c>
      <c r="F138" s="24">
        <v>0.08</v>
      </c>
      <c r="G138" s="24"/>
      <c r="H138" s="24">
        <f t="shared" si="25"/>
        <v>0.53</v>
      </c>
      <c r="I138" s="24"/>
      <c r="J138" s="24"/>
      <c r="K138" s="24">
        <f t="shared" si="26"/>
        <v>0.53</v>
      </c>
      <c r="L138" s="24"/>
      <c r="M138" s="24">
        <v>3.05</v>
      </c>
      <c r="N138" s="24">
        <v>3.66</v>
      </c>
      <c r="O138" s="24">
        <f t="shared" si="27"/>
        <v>6.71</v>
      </c>
      <c r="P138" s="24">
        <f t="shared" si="28"/>
        <v>7.24</v>
      </c>
      <c r="Q138" s="24"/>
      <c r="R138" s="24"/>
      <c r="S138" s="24">
        <f t="shared" si="29"/>
        <v>0</v>
      </c>
      <c r="T138" s="24">
        <f t="shared" si="30"/>
        <v>7.24</v>
      </c>
    </row>
    <row r="139" spans="1:20" x14ac:dyDescent="0.2">
      <c r="A139" s="167"/>
      <c r="B139" s="35"/>
      <c r="C139" s="26" t="s">
        <v>147</v>
      </c>
      <c r="D139" s="162">
        <v>15</v>
      </c>
      <c r="E139" s="24"/>
      <c r="F139" s="24"/>
      <c r="G139" s="24"/>
      <c r="H139" s="24">
        <f t="shared" si="25"/>
        <v>0</v>
      </c>
      <c r="I139" s="24"/>
      <c r="J139" s="24"/>
      <c r="K139" s="24">
        <f t="shared" si="26"/>
        <v>0</v>
      </c>
      <c r="L139" s="24"/>
      <c r="M139" s="24">
        <v>4.6399999999999997</v>
      </c>
      <c r="N139" s="24">
        <v>7.16</v>
      </c>
      <c r="O139" s="24">
        <f t="shared" si="27"/>
        <v>11.8</v>
      </c>
      <c r="P139" s="24">
        <f t="shared" si="28"/>
        <v>11.8</v>
      </c>
      <c r="Q139" s="24"/>
      <c r="R139" s="24">
        <v>0.3</v>
      </c>
      <c r="S139" s="24">
        <f t="shared" si="29"/>
        <v>0.3</v>
      </c>
      <c r="T139" s="24">
        <f t="shared" si="30"/>
        <v>12.100000000000001</v>
      </c>
    </row>
    <row r="140" spans="1:20" x14ac:dyDescent="0.2">
      <c r="A140" s="167"/>
      <c r="B140" s="35"/>
      <c r="C140" s="26" t="s">
        <v>137</v>
      </c>
      <c r="D140" s="162">
        <v>11</v>
      </c>
      <c r="E140" s="24"/>
      <c r="F140" s="24">
        <v>0.01</v>
      </c>
      <c r="G140" s="24"/>
      <c r="H140" s="24">
        <f t="shared" si="25"/>
        <v>0.01</v>
      </c>
      <c r="I140" s="24"/>
      <c r="J140" s="24"/>
      <c r="K140" s="24">
        <f t="shared" si="26"/>
        <v>0.01</v>
      </c>
      <c r="L140" s="24">
        <v>1.1000000000000001</v>
      </c>
      <c r="M140" s="24">
        <v>3.22</v>
      </c>
      <c r="N140" s="24">
        <v>9.2200000000000006</v>
      </c>
      <c r="O140" s="24">
        <f t="shared" si="27"/>
        <v>13.540000000000001</v>
      </c>
      <c r="P140" s="24">
        <f t="shared" si="28"/>
        <v>13.55</v>
      </c>
      <c r="Q140" s="24"/>
      <c r="R140" s="24">
        <v>1.22</v>
      </c>
      <c r="S140" s="24">
        <f t="shared" si="29"/>
        <v>1.22</v>
      </c>
      <c r="T140" s="24">
        <f t="shared" si="30"/>
        <v>14.770000000000001</v>
      </c>
    </row>
    <row r="141" spans="1:20" x14ac:dyDescent="0.2">
      <c r="A141" s="167"/>
      <c r="B141" s="35"/>
      <c r="C141" s="26" t="s">
        <v>148</v>
      </c>
      <c r="D141" s="162">
        <v>3</v>
      </c>
      <c r="E141" s="24"/>
      <c r="F141" s="24"/>
      <c r="G141" s="24"/>
      <c r="H141" s="24">
        <f t="shared" si="25"/>
        <v>0</v>
      </c>
      <c r="I141" s="24"/>
      <c r="J141" s="24"/>
      <c r="K141" s="24">
        <f t="shared" si="26"/>
        <v>0</v>
      </c>
      <c r="L141" s="24">
        <v>0.9</v>
      </c>
      <c r="M141" s="24"/>
      <c r="N141" s="24"/>
      <c r="O141" s="24">
        <f t="shared" si="27"/>
        <v>0.9</v>
      </c>
      <c r="P141" s="24">
        <f t="shared" si="28"/>
        <v>0.9</v>
      </c>
      <c r="Q141" s="24"/>
      <c r="R141" s="24">
        <v>0.02</v>
      </c>
      <c r="S141" s="24">
        <f t="shared" si="29"/>
        <v>0.02</v>
      </c>
      <c r="T141" s="24">
        <f t="shared" si="30"/>
        <v>0.92</v>
      </c>
    </row>
    <row r="142" spans="1:20" x14ac:dyDescent="0.2">
      <c r="A142" s="167"/>
      <c r="B142" s="35"/>
      <c r="C142" s="26" t="s">
        <v>117</v>
      </c>
      <c r="D142" s="162">
        <v>15</v>
      </c>
      <c r="E142" s="24">
        <v>0.05</v>
      </c>
      <c r="F142" s="24">
        <v>0.1</v>
      </c>
      <c r="G142" s="24"/>
      <c r="H142" s="24">
        <f>SUM(E142:G142)</f>
        <v>0.15000000000000002</v>
      </c>
      <c r="I142" s="24">
        <v>0.08</v>
      </c>
      <c r="J142" s="24"/>
      <c r="K142" s="24">
        <f>SUM(H142:J142)</f>
        <v>0.23000000000000004</v>
      </c>
      <c r="L142" s="24"/>
      <c r="M142" s="24">
        <v>3.79</v>
      </c>
      <c r="N142" s="24">
        <v>2.75</v>
      </c>
      <c r="O142" s="24">
        <f>SUM(L142:N142)</f>
        <v>6.54</v>
      </c>
      <c r="P142" s="24">
        <f>SUM(K142+O142)</f>
        <v>6.7700000000000005</v>
      </c>
      <c r="Q142" s="24"/>
      <c r="R142" s="24">
        <v>1.8</v>
      </c>
      <c r="S142" s="24">
        <f>SUM(Q142:R142)</f>
        <v>1.8</v>
      </c>
      <c r="T142" s="24">
        <f>SUM(P142+S142)</f>
        <v>8.57</v>
      </c>
    </row>
    <row r="143" spans="1:20" x14ac:dyDescent="0.2">
      <c r="A143" s="167"/>
      <c r="B143" s="35"/>
      <c r="C143" s="26" t="s">
        <v>149</v>
      </c>
      <c r="D143" s="162">
        <v>2</v>
      </c>
      <c r="E143" s="24"/>
      <c r="F143" s="24"/>
      <c r="G143" s="24"/>
      <c r="H143" s="24">
        <f t="shared" si="25"/>
        <v>0</v>
      </c>
      <c r="I143" s="24"/>
      <c r="J143" s="24"/>
      <c r="K143" s="24">
        <f t="shared" si="26"/>
        <v>0</v>
      </c>
      <c r="L143" s="24"/>
      <c r="M143" s="24">
        <v>0.28999999999999998</v>
      </c>
      <c r="N143" s="24"/>
      <c r="O143" s="24">
        <f t="shared" si="27"/>
        <v>0.28999999999999998</v>
      </c>
      <c r="P143" s="24">
        <f t="shared" si="28"/>
        <v>0.28999999999999998</v>
      </c>
      <c r="Q143" s="24"/>
      <c r="R143" s="24">
        <v>0.1</v>
      </c>
      <c r="S143" s="24">
        <f t="shared" si="29"/>
        <v>0.1</v>
      </c>
      <c r="T143" s="24">
        <f t="shared" si="30"/>
        <v>0.39</v>
      </c>
    </row>
    <row r="144" spans="1:20" x14ac:dyDescent="0.2">
      <c r="A144" s="167"/>
      <c r="B144" s="35"/>
      <c r="C144" s="26" t="s">
        <v>125</v>
      </c>
      <c r="D144" s="162">
        <v>2</v>
      </c>
      <c r="E144" s="24"/>
      <c r="F144" s="24"/>
      <c r="G144" s="24"/>
      <c r="H144" s="24">
        <f t="shared" si="25"/>
        <v>0</v>
      </c>
      <c r="I144" s="24"/>
      <c r="J144" s="24"/>
      <c r="K144" s="24">
        <f t="shared" si="26"/>
        <v>0</v>
      </c>
      <c r="L144" s="24">
        <v>0.6</v>
      </c>
      <c r="M144" s="24">
        <v>1</v>
      </c>
      <c r="N144" s="24"/>
      <c r="O144" s="24">
        <f t="shared" si="27"/>
        <v>1.6</v>
      </c>
      <c r="P144" s="24">
        <f t="shared" si="28"/>
        <v>1.6</v>
      </c>
      <c r="Q144" s="24"/>
      <c r="R144" s="24">
        <v>0.6</v>
      </c>
      <c r="S144" s="24">
        <f t="shared" si="29"/>
        <v>0.6</v>
      </c>
      <c r="T144" s="24">
        <f t="shared" si="30"/>
        <v>2.2000000000000002</v>
      </c>
    </row>
    <row r="145" spans="1:20" x14ac:dyDescent="0.2">
      <c r="A145" s="167"/>
      <c r="B145" s="35"/>
      <c r="C145" s="26" t="s">
        <v>161</v>
      </c>
      <c r="D145" s="162">
        <v>21</v>
      </c>
      <c r="E145" s="24"/>
      <c r="F145" s="24">
        <v>2080.69</v>
      </c>
      <c r="G145" s="24"/>
      <c r="H145" s="24">
        <f t="shared" si="25"/>
        <v>2080.69</v>
      </c>
      <c r="I145" s="24"/>
      <c r="J145" s="24"/>
      <c r="K145" s="24">
        <f t="shared" si="26"/>
        <v>2080.69</v>
      </c>
      <c r="L145" s="24">
        <v>0.5</v>
      </c>
      <c r="M145" s="24">
        <v>12.61</v>
      </c>
      <c r="N145" s="24">
        <v>0.02</v>
      </c>
      <c r="O145" s="24">
        <f t="shared" si="27"/>
        <v>13.129999999999999</v>
      </c>
      <c r="P145" s="24">
        <f t="shared" si="28"/>
        <v>2093.8200000000002</v>
      </c>
      <c r="Q145" s="24">
        <v>192</v>
      </c>
      <c r="R145" s="24">
        <v>2.33</v>
      </c>
      <c r="S145" s="24">
        <f t="shared" si="29"/>
        <v>194.33</v>
      </c>
      <c r="T145" s="24">
        <f t="shared" si="30"/>
        <v>2288.15</v>
      </c>
    </row>
    <row r="146" spans="1:20" x14ac:dyDescent="0.2">
      <c r="A146" s="167"/>
      <c r="B146" s="35"/>
      <c r="C146" s="26" t="s">
        <v>138</v>
      </c>
      <c r="D146" s="162">
        <v>6</v>
      </c>
      <c r="E146" s="24"/>
      <c r="F146" s="24"/>
      <c r="G146" s="24"/>
      <c r="H146" s="24">
        <f t="shared" si="25"/>
        <v>0</v>
      </c>
      <c r="I146" s="24">
        <v>38.74</v>
      </c>
      <c r="J146" s="24"/>
      <c r="K146" s="24">
        <f t="shared" si="26"/>
        <v>38.74</v>
      </c>
      <c r="L146" s="24"/>
      <c r="M146" s="24">
        <v>0.41</v>
      </c>
      <c r="N146" s="24">
        <v>1.1000000000000001</v>
      </c>
      <c r="O146" s="24">
        <f t="shared" si="27"/>
        <v>1.51</v>
      </c>
      <c r="P146" s="24">
        <f t="shared" si="28"/>
        <v>40.25</v>
      </c>
      <c r="Q146" s="24"/>
      <c r="R146" s="24"/>
      <c r="S146" s="24">
        <f t="shared" si="29"/>
        <v>0</v>
      </c>
      <c r="T146" s="24">
        <f t="shared" si="30"/>
        <v>40.25</v>
      </c>
    </row>
    <row r="147" spans="1:20" x14ac:dyDescent="0.2">
      <c r="A147" s="167"/>
      <c r="B147" s="35"/>
      <c r="C147" s="26" t="s">
        <v>112</v>
      </c>
      <c r="D147" s="162">
        <v>23</v>
      </c>
      <c r="E147" s="24">
        <v>0.9</v>
      </c>
      <c r="F147" s="24"/>
      <c r="G147" s="24"/>
      <c r="H147" s="24">
        <f t="shared" si="25"/>
        <v>0.9</v>
      </c>
      <c r="I147" s="24">
        <v>0.42</v>
      </c>
      <c r="J147" s="24"/>
      <c r="K147" s="24">
        <f t="shared" si="26"/>
        <v>1.32</v>
      </c>
      <c r="L147" s="24"/>
      <c r="M147" s="24">
        <v>8.76</v>
      </c>
      <c r="N147" s="24">
        <v>13.25</v>
      </c>
      <c r="O147" s="24">
        <f t="shared" si="27"/>
        <v>22.009999999999998</v>
      </c>
      <c r="P147" s="24">
        <f t="shared" si="28"/>
        <v>23.33</v>
      </c>
      <c r="Q147" s="24">
        <v>0.03</v>
      </c>
      <c r="R147" s="24">
        <v>50</v>
      </c>
      <c r="S147" s="24">
        <f t="shared" si="29"/>
        <v>50.03</v>
      </c>
      <c r="T147" s="24">
        <f t="shared" si="30"/>
        <v>73.36</v>
      </c>
    </row>
    <row r="148" spans="1:20" x14ac:dyDescent="0.2">
      <c r="A148" s="167"/>
      <c r="B148" s="35"/>
      <c r="C148" s="26" t="s">
        <v>144</v>
      </c>
      <c r="D148" s="162">
        <v>50</v>
      </c>
      <c r="E148" s="24">
        <v>0.01</v>
      </c>
      <c r="F148" s="24">
        <v>0.45</v>
      </c>
      <c r="G148" s="24">
        <v>0.86</v>
      </c>
      <c r="H148" s="24">
        <f t="shared" si="25"/>
        <v>1.32</v>
      </c>
      <c r="I148" s="24">
        <v>0.38</v>
      </c>
      <c r="J148" s="24"/>
      <c r="K148" s="24">
        <f t="shared" si="26"/>
        <v>1.7000000000000002</v>
      </c>
      <c r="L148" s="24">
        <v>1.3</v>
      </c>
      <c r="M148" s="24">
        <v>7.99</v>
      </c>
      <c r="N148" s="24">
        <v>12.73</v>
      </c>
      <c r="O148" s="24">
        <f t="shared" si="27"/>
        <v>22.020000000000003</v>
      </c>
      <c r="P148" s="24">
        <f t="shared" si="28"/>
        <v>23.720000000000002</v>
      </c>
      <c r="Q148" s="24">
        <v>0.2</v>
      </c>
      <c r="R148" s="24">
        <v>2.9</v>
      </c>
      <c r="S148" s="24">
        <f t="shared" si="29"/>
        <v>3.1</v>
      </c>
      <c r="T148" s="24">
        <f t="shared" si="30"/>
        <v>26.820000000000004</v>
      </c>
    </row>
    <row r="149" spans="1:20" x14ac:dyDescent="0.2">
      <c r="A149" s="167"/>
      <c r="B149" s="35"/>
      <c r="C149" s="26" t="s">
        <v>116</v>
      </c>
      <c r="D149" s="162">
        <v>42</v>
      </c>
      <c r="E149" s="24">
        <v>0.05</v>
      </c>
      <c r="F149" s="24">
        <v>6187.03</v>
      </c>
      <c r="G149" s="24">
        <v>19</v>
      </c>
      <c r="H149" s="24">
        <f>SUM(E149:G149)</f>
        <v>6206.08</v>
      </c>
      <c r="I149" s="24">
        <v>810.83</v>
      </c>
      <c r="J149" s="24"/>
      <c r="K149" s="24">
        <f>SUM(H149:J149)</f>
        <v>7016.91</v>
      </c>
      <c r="L149" s="24">
        <v>195</v>
      </c>
      <c r="M149" s="24">
        <v>301.74</v>
      </c>
      <c r="N149" s="24">
        <v>0.02</v>
      </c>
      <c r="O149" s="24">
        <f>SUM(L149:N149)</f>
        <v>496.76</v>
      </c>
      <c r="P149" s="24">
        <f>SUM(K149+O149)</f>
        <v>7513.67</v>
      </c>
      <c r="Q149" s="24"/>
      <c r="R149" s="24">
        <v>490.5</v>
      </c>
      <c r="S149" s="24">
        <f>SUM(Q149:R149)</f>
        <v>490.5</v>
      </c>
      <c r="T149" s="24">
        <f>SUM(P149+S149)</f>
        <v>8004.17</v>
      </c>
    </row>
    <row r="150" spans="1:20" x14ac:dyDescent="0.2">
      <c r="A150" s="167"/>
      <c r="B150" s="35"/>
      <c r="C150" s="26" t="s">
        <v>158</v>
      </c>
      <c r="D150" s="162">
        <v>3</v>
      </c>
      <c r="E150" s="24"/>
      <c r="F150" s="24">
        <v>1.1000000000000001</v>
      </c>
      <c r="G150" s="24"/>
      <c r="H150" s="24">
        <f t="shared" si="25"/>
        <v>1.1000000000000001</v>
      </c>
      <c r="I150" s="24"/>
      <c r="J150" s="24"/>
      <c r="K150" s="24">
        <f t="shared" si="26"/>
        <v>1.1000000000000001</v>
      </c>
      <c r="L150" s="24"/>
      <c r="M150" s="24">
        <v>0.02</v>
      </c>
      <c r="N150" s="24">
        <v>0.6</v>
      </c>
      <c r="O150" s="24">
        <f t="shared" si="27"/>
        <v>0.62</v>
      </c>
      <c r="P150" s="24">
        <f t="shared" si="28"/>
        <v>1.7200000000000002</v>
      </c>
      <c r="Q150" s="24"/>
      <c r="R150" s="24"/>
      <c r="S150" s="24">
        <f t="shared" si="29"/>
        <v>0</v>
      </c>
      <c r="T150" s="24">
        <f t="shared" si="30"/>
        <v>1.7200000000000002</v>
      </c>
    </row>
    <row r="151" spans="1:20" x14ac:dyDescent="0.2">
      <c r="A151" s="167"/>
      <c r="B151" s="35"/>
      <c r="C151" s="26" t="s">
        <v>146</v>
      </c>
      <c r="D151" s="162">
        <v>7</v>
      </c>
      <c r="E151" s="24"/>
      <c r="F151" s="24">
        <v>0.95</v>
      </c>
      <c r="G151" s="24"/>
      <c r="H151" s="24">
        <f t="shared" si="25"/>
        <v>0.95</v>
      </c>
      <c r="I151" s="24">
        <v>0.3</v>
      </c>
      <c r="J151" s="24"/>
      <c r="K151" s="24">
        <f t="shared" si="26"/>
        <v>1.25</v>
      </c>
      <c r="L151" s="24"/>
      <c r="M151" s="24">
        <v>1.05</v>
      </c>
      <c r="N151" s="24">
        <v>1.62</v>
      </c>
      <c r="O151" s="24">
        <f t="shared" si="27"/>
        <v>2.67</v>
      </c>
      <c r="P151" s="24">
        <f t="shared" si="28"/>
        <v>3.92</v>
      </c>
      <c r="Q151" s="24"/>
      <c r="R151" s="24">
        <v>0.1</v>
      </c>
      <c r="S151" s="24">
        <f t="shared" si="29"/>
        <v>0.1</v>
      </c>
      <c r="T151" s="24">
        <f t="shared" si="30"/>
        <v>4.0199999999999996</v>
      </c>
    </row>
    <row r="152" spans="1:20" x14ac:dyDescent="0.2">
      <c r="A152" s="167"/>
      <c r="B152" s="35"/>
      <c r="C152" s="26" t="s">
        <v>115</v>
      </c>
      <c r="D152" s="162">
        <v>3</v>
      </c>
      <c r="E152" s="24">
        <v>1</v>
      </c>
      <c r="F152" s="24">
        <v>5</v>
      </c>
      <c r="G152" s="24"/>
      <c r="H152" s="24">
        <f>SUM(E152:G152)</f>
        <v>6</v>
      </c>
      <c r="I152" s="24">
        <v>0.6</v>
      </c>
      <c r="J152" s="24"/>
      <c r="K152" s="24">
        <f>SUM(H152:J152)</f>
        <v>6.6</v>
      </c>
      <c r="L152" s="24"/>
      <c r="M152" s="24">
        <v>2.4</v>
      </c>
      <c r="N152" s="24"/>
      <c r="O152" s="24">
        <f>SUM(L152:N152)</f>
        <v>2.4</v>
      </c>
      <c r="P152" s="24">
        <f>SUM(K152+O152)</f>
        <v>9</v>
      </c>
      <c r="Q152" s="24"/>
      <c r="R152" s="24">
        <v>2</v>
      </c>
      <c r="S152" s="24">
        <f>SUM(Q152:R152)</f>
        <v>2</v>
      </c>
      <c r="T152" s="24">
        <f>SUM(P152+S152)</f>
        <v>11</v>
      </c>
    </row>
    <row r="153" spans="1:20" x14ac:dyDescent="0.2">
      <c r="A153" s="167"/>
      <c r="B153" s="35"/>
      <c r="C153" s="26" t="s">
        <v>145</v>
      </c>
      <c r="D153" s="162">
        <v>12</v>
      </c>
      <c r="E153" s="24">
        <v>2.5099999999999998</v>
      </c>
      <c r="F153" s="24">
        <v>5.78</v>
      </c>
      <c r="G153" s="24"/>
      <c r="H153" s="24">
        <f t="shared" si="25"/>
        <v>8.2899999999999991</v>
      </c>
      <c r="I153" s="24">
        <v>4.1500000000000004</v>
      </c>
      <c r="J153" s="24"/>
      <c r="K153" s="24">
        <f t="shared" si="26"/>
        <v>12.44</v>
      </c>
      <c r="L153" s="24"/>
      <c r="M153" s="24">
        <v>2.4</v>
      </c>
      <c r="N153" s="24">
        <v>18.190000000000001</v>
      </c>
      <c r="O153" s="24">
        <f t="shared" si="27"/>
        <v>20.59</v>
      </c>
      <c r="P153" s="24">
        <f t="shared" si="28"/>
        <v>33.03</v>
      </c>
      <c r="Q153" s="24">
        <v>1</v>
      </c>
      <c r="R153" s="24">
        <v>1.96</v>
      </c>
      <c r="S153" s="24">
        <f t="shared" si="29"/>
        <v>2.96</v>
      </c>
      <c r="T153" s="24">
        <f t="shared" si="30"/>
        <v>35.99</v>
      </c>
    </row>
    <row r="154" spans="1:20" x14ac:dyDescent="0.2">
      <c r="A154" s="167"/>
      <c r="B154" s="35"/>
      <c r="C154" s="26" t="s">
        <v>136</v>
      </c>
      <c r="D154" s="162">
        <v>5</v>
      </c>
      <c r="E154" s="24"/>
      <c r="F154" s="24"/>
      <c r="G154" s="24"/>
      <c r="H154" s="24">
        <f t="shared" si="25"/>
        <v>0</v>
      </c>
      <c r="I154" s="24">
        <v>0.7</v>
      </c>
      <c r="J154" s="24"/>
      <c r="K154" s="24">
        <f t="shared" si="26"/>
        <v>0.7</v>
      </c>
      <c r="L154" s="24"/>
      <c r="M154" s="24">
        <v>0.9</v>
      </c>
      <c r="N154" s="24">
        <v>3.2</v>
      </c>
      <c r="O154" s="24">
        <f t="shared" si="27"/>
        <v>4.1000000000000005</v>
      </c>
      <c r="P154" s="24">
        <f t="shared" si="28"/>
        <v>4.8000000000000007</v>
      </c>
      <c r="Q154" s="24">
        <v>0.2</v>
      </c>
      <c r="R154" s="24">
        <v>6</v>
      </c>
      <c r="S154" s="24">
        <f t="shared" si="29"/>
        <v>6.2</v>
      </c>
      <c r="T154" s="24">
        <f t="shared" si="30"/>
        <v>11</v>
      </c>
    </row>
    <row r="155" spans="1:20" x14ac:dyDescent="0.2">
      <c r="A155" s="167"/>
      <c r="B155" s="35"/>
      <c r="C155" s="26" t="s">
        <v>150</v>
      </c>
      <c r="D155" s="162">
        <v>9</v>
      </c>
      <c r="E155" s="24"/>
      <c r="F155" s="24"/>
      <c r="G155" s="24"/>
      <c r="H155" s="24">
        <f t="shared" si="25"/>
        <v>0</v>
      </c>
      <c r="I155" s="24">
        <v>2</v>
      </c>
      <c r="J155" s="24"/>
      <c r="K155" s="24">
        <f t="shared" si="26"/>
        <v>2</v>
      </c>
      <c r="L155" s="24"/>
      <c r="M155" s="24">
        <v>8.18</v>
      </c>
      <c r="N155" s="24">
        <v>7.46</v>
      </c>
      <c r="O155" s="24">
        <f t="shared" si="27"/>
        <v>15.64</v>
      </c>
      <c r="P155" s="24">
        <f t="shared" si="28"/>
        <v>17.64</v>
      </c>
      <c r="Q155" s="24"/>
      <c r="R155" s="24"/>
      <c r="S155" s="24">
        <f t="shared" si="29"/>
        <v>0</v>
      </c>
      <c r="T155" s="24">
        <f t="shared" si="30"/>
        <v>17.64</v>
      </c>
    </row>
    <row r="156" spans="1:20" x14ac:dyDescent="0.2">
      <c r="A156" s="167"/>
      <c r="B156" s="85"/>
      <c r="C156" s="26" t="s">
        <v>124</v>
      </c>
      <c r="D156" s="162">
        <v>19</v>
      </c>
      <c r="E156" s="24"/>
      <c r="F156" s="24"/>
      <c r="G156" s="24"/>
      <c r="H156" s="24">
        <f>SUM(E156:G156)</f>
        <v>0</v>
      </c>
      <c r="I156" s="24"/>
      <c r="J156" s="24"/>
      <c r="K156" s="24">
        <f>SUM(H156:J156)</f>
        <v>0</v>
      </c>
      <c r="L156" s="24"/>
      <c r="M156" s="24">
        <v>9.1300000000000008</v>
      </c>
      <c r="N156" s="24">
        <v>13.06</v>
      </c>
      <c r="O156" s="24">
        <f>SUM(L156:N156)</f>
        <v>22.19</v>
      </c>
      <c r="P156" s="24">
        <f>SUM(K156+O156)</f>
        <v>22.19</v>
      </c>
      <c r="Q156" s="24"/>
      <c r="R156" s="24">
        <v>0.15</v>
      </c>
      <c r="S156" s="24">
        <f>SUM(Q156:R156)</f>
        <v>0.15</v>
      </c>
      <c r="T156" s="24">
        <f>SUM(P156+S156)</f>
        <v>22.34</v>
      </c>
    </row>
    <row r="157" spans="1:20" x14ac:dyDescent="0.2">
      <c r="A157" s="167"/>
      <c r="B157" s="35" t="s">
        <v>427</v>
      </c>
      <c r="C157" s="26" t="s">
        <v>131</v>
      </c>
      <c r="D157" s="162">
        <v>146</v>
      </c>
      <c r="E157" s="24">
        <v>2.37</v>
      </c>
      <c r="F157" s="24">
        <v>1.76</v>
      </c>
      <c r="G157" s="24">
        <v>0.05</v>
      </c>
      <c r="H157" s="24">
        <f t="shared" si="25"/>
        <v>4.18</v>
      </c>
      <c r="I157" s="24">
        <v>3.75</v>
      </c>
      <c r="J157" s="24">
        <v>0.1</v>
      </c>
      <c r="K157" s="24">
        <f t="shared" si="26"/>
        <v>8.0299999999999994</v>
      </c>
      <c r="L157" s="24">
        <v>0.03</v>
      </c>
      <c r="M157" s="24">
        <v>12.98</v>
      </c>
      <c r="N157" s="24">
        <v>21.53</v>
      </c>
      <c r="O157" s="24">
        <f t="shared" si="27"/>
        <v>34.54</v>
      </c>
      <c r="P157" s="24">
        <f t="shared" si="28"/>
        <v>42.57</v>
      </c>
      <c r="Q157" s="24"/>
      <c r="R157" s="24">
        <v>2.3199999999999998</v>
      </c>
      <c r="S157" s="24">
        <f t="shared" si="29"/>
        <v>2.3199999999999998</v>
      </c>
      <c r="T157" s="24">
        <f t="shared" si="30"/>
        <v>44.89</v>
      </c>
    </row>
    <row r="158" spans="1:20" x14ac:dyDescent="0.2">
      <c r="A158" s="167"/>
      <c r="B158" s="35"/>
      <c r="C158" s="26" t="s">
        <v>128</v>
      </c>
      <c r="D158" s="162">
        <v>22</v>
      </c>
      <c r="E158" s="24"/>
      <c r="F158" s="24">
        <v>0.79</v>
      </c>
      <c r="G158" s="24">
        <v>6.15</v>
      </c>
      <c r="H158" s="24">
        <f t="shared" si="25"/>
        <v>6.94</v>
      </c>
      <c r="I158" s="24">
        <v>0.48</v>
      </c>
      <c r="J158" s="24"/>
      <c r="K158" s="24">
        <f t="shared" si="26"/>
        <v>7.42</v>
      </c>
      <c r="L158" s="24"/>
      <c r="M158" s="24">
        <v>4.21</v>
      </c>
      <c r="N158" s="24">
        <v>16.98</v>
      </c>
      <c r="O158" s="24">
        <f t="shared" si="27"/>
        <v>21.19</v>
      </c>
      <c r="P158" s="24">
        <f t="shared" si="28"/>
        <v>28.61</v>
      </c>
      <c r="Q158" s="24"/>
      <c r="R158" s="24">
        <v>0.8</v>
      </c>
      <c r="S158" s="24">
        <f t="shared" si="29"/>
        <v>0.8</v>
      </c>
      <c r="T158" s="24">
        <f t="shared" si="30"/>
        <v>29.41</v>
      </c>
    </row>
    <row r="159" spans="1:20" x14ac:dyDescent="0.2">
      <c r="A159" s="167"/>
      <c r="B159" s="35"/>
      <c r="C159" s="26" t="s">
        <v>152</v>
      </c>
      <c r="D159" s="162">
        <v>17</v>
      </c>
      <c r="E159" s="24">
        <v>0.01</v>
      </c>
      <c r="F159" s="24">
        <v>2121.14</v>
      </c>
      <c r="G159" s="24"/>
      <c r="H159" s="24">
        <f t="shared" si="25"/>
        <v>2121.15</v>
      </c>
      <c r="I159" s="24">
        <v>132.41</v>
      </c>
      <c r="J159" s="24"/>
      <c r="K159" s="24">
        <f t="shared" si="26"/>
        <v>2253.56</v>
      </c>
      <c r="L159" s="24"/>
      <c r="M159" s="24">
        <v>2.6</v>
      </c>
      <c r="N159" s="24">
        <v>6.05</v>
      </c>
      <c r="O159" s="24">
        <f t="shared" si="27"/>
        <v>8.65</v>
      </c>
      <c r="P159" s="24">
        <f t="shared" si="28"/>
        <v>2262.21</v>
      </c>
      <c r="Q159" s="24">
        <v>1.4</v>
      </c>
      <c r="R159" s="24">
        <v>0.4</v>
      </c>
      <c r="S159" s="24">
        <f t="shared" si="29"/>
        <v>1.7999999999999998</v>
      </c>
      <c r="T159" s="24">
        <f t="shared" si="30"/>
        <v>2264.0100000000002</v>
      </c>
    </row>
    <row r="160" spans="1:20" x14ac:dyDescent="0.2">
      <c r="A160" s="167"/>
      <c r="B160" s="35"/>
      <c r="C160" s="26" t="s">
        <v>160</v>
      </c>
      <c r="D160" s="162">
        <v>39</v>
      </c>
      <c r="E160" s="24">
        <v>0.32</v>
      </c>
      <c r="F160" s="24">
        <v>246.68</v>
      </c>
      <c r="G160" s="24">
        <v>0.2</v>
      </c>
      <c r="H160" s="24">
        <f t="shared" si="25"/>
        <v>247.2</v>
      </c>
      <c r="I160" s="24">
        <v>0.06</v>
      </c>
      <c r="J160" s="24"/>
      <c r="K160" s="24">
        <f t="shared" si="26"/>
        <v>247.26</v>
      </c>
      <c r="L160" s="24"/>
      <c r="M160" s="24">
        <v>3.71</v>
      </c>
      <c r="N160" s="24">
        <v>2.17</v>
      </c>
      <c r="O160" s="24">
        <f t="shared" si="27"/>
        <v>5.88</v>
      </c>
      <c r="P160" s="24">
        <f t="shared" si="28"/>
        <v>253.14</v>
      </c>
      <c r="Q160" s="24"/>
      <c r="R160" s="24">
        <v>0.06</v>
      </c>
      <c r="S160" s="24">
        <f t="shared" si="29"/>
        <v>0.06</v>
      </c>
      <c r="T160" s="24">
        <f t="shared" si="30"/>
        <v>253.2</v>
      </c>
    </row>
    <row r="161" spans="1:20" x14ac:dyDescent="0.2">
      <c r="A161" s="167"/>
      <c r="B161" s="35"/>
      <c r="C161" s="26" t="s">
        <v>113</v>
      </c>
      <c r="D161" s="162">
        <v>83</v>
      </c>
      <c r="E161" s="24">
        <v>0.83</v>
      </c>
      <c r="F161" s="24">
        <v>1337.72</v>
      </c>
      <c r="G161" s="24">
        <v>1.55</v>
      </c>
      <c r="H161" s="24">
        <f t="shared" si="25"/>
        <v>1340.1</v>
      </c>
      <c r="I161" s="24">
        <v>61.58</v>
      </c>
      <c r="J161" s="24">
        <v>0.3</v>
      </c>
      <c r="K161" s="24">
        <f t="shared" si="26"/>
        <v>1401.9799999999998</v>
      </c>
      <c r="L161" s="24"/>
      <c r="M161" s="24">
        <v>277.75</v>
      </c>
      <c r="N161" s="24">
        <v>17.57</v>
      </c>
      <c r="O161" s="24">
        <f t="shared" si="27"/>
        <v>295.32</v>
      </c>
      <c r="P161" s="24">
        <f t="shared" si="28"/>
        <v>1697.2999999999997</v>
      </c>
      <c r="Q161" s="24">
        <v>367</v>
      </c>
      <c r="R161" s="24">
        <v>2.0299999999999998</v>
      </c>
      <c r="S161" s="24">
        <f t="shared" si="29"/>
        <v>369.03</v>
      </c>
      <c r="T161" s="24">
        <f t="shared" si="30"/>
        <v>2066.33</v>
      </c>
    </row>
    <row r="162" spans="1:20" x14ac:dyDescent="0.2">
      <c r="A162" s="167"/>
      <c r="B162" s="35"/>
      <c r="C162" s="26" t="s">
        <v>159</v>
      </c>
      <c r="D162" s="162">
        <v>12</v>
      </c>
      <c r="E162" s="24">
        <v>0.03</v>
      </c>
      <c r="F162" s="24"/>
      <c r="G162" s="24"/>
      <c r="H162" s="24">
        <f t="shared" si="25"/>
        <v>0.03</v>
      </c>
      <c r="I162" s="24"/>
      <c r="J162" s="24"/>
      <c r="K162" s="24">
        <f t="shared" si="26"/>
        <v>0.03</v>
      </c>
      <c r="L162" s="24">
        <v>0.12</v>
      </c>
      <c r="M162" s="26">
        <v>1.23</v>
      </c>
      <c r="N162" s="26">
        <v>0.02</v>
      </c>
      <c r="O162" s="24">
        <f t="shared" si="27"/>
        <v>1.37</v>
      </c>
      <c r="P162" s="24">
        <f t="shared" si="28"/>
        <v>1.4000000000000001</v>
      </c>
      <c r="Q162" s="26"/>
      <c r="R162" s="26">
        <v>1.63</v>
      </c>
      <c r="S162" s="24">
        <f t="shared" si="29"/>
        <v>1.63</v>
      </c>
      <c r="T162" s="24">
        <f t="shared" si="30"/>
        <v>3.0300000000000002</v>
      </c>
    </row>
    <row r="163" spans="1:20" x14ac:dyDescent="0.2">
      <c r="A163" s="167"/>
      <c r="B163" s="35"/>
      <c r="C163" s="26" t="s">
        <v>143</v>
      </c>
      <c r="D163" s="162">
        <v>33</v>
      </c>
      <c r="E163" s="24">
        <v>0.01</v>
      </c>
      <c r="F163" s="24">
        <v>0.54</v>
      </c>
      <c r="G163" s="24"/>
      <c r="H163" s="24">
        <f t="shared" si="25"/>
        <v>0.55000000000000004</v>
      </c>
      <c r="I163" s="24">
        <v>0.01</v>
      </c>
      <c r="J163" s="24"/>
      <c r="K163" s="24">
        <f t="shared" si="26"/>
        <v>0.56000000000000005</v>
      </c>
      <c r="L163" s="24">
        <v>0.8</v>
      </c>
      <c r="M163" s="24">
        <v>0.63</v>
      </c>
      <c r="N163" s="24">
        <v>0.65</v>
      </c>
      <c r="O163" s="24">
        <f t="shared" si="27"/>
        <v>2.08</v>
      </c>
      <c r="P163" s="24">
        <f t="shared" si="28"/>
        <v>2.64</v>
      </c>
      <c r="Q163" s="24"/>
      <c r="R163" s="24">
        <v>13.56</v>
      </c>
      <c r="S163" s="24">
        <f t="shared" si="29"/>
        <v>13.56</v>
      </c>
      <c r="T163" s="24">
        <f t="shared" si="30"/>
        <v>16.2</v>
      </c>
    </row>
    <row r="164" spans="1:20" x14ac:dyDescent="0.2">
      <c r="A164" s="167"/>
      <c r="B164" s="35"/>
      <c r="C164" s="26" t="s">
        <v>153</v>
      </c>
      <c r="D164" s="162">
        <v>2</v>
      </c>
      <c r="E164" s="24"/>
      <c r="F164" s="24">
        <v>0.03</v>
      </c>
      <c r="G164" s="24"/>
      <c r="H164" s="24">
        <f t="shared" ref="H164:H182" si="35">SUM(E164:G164)</f>
        <v>0.03</v>
      </c>
      <c r="I164" s="24"/>
      <c r="J164" s="24"/>
      <c r="K164" s="24">
        <f t="shared" ref="K164:K182" si="36">SUM(H164:J164)</f>
        <v>0.03</v>
      </c>
      <c r="L164" s="24">
        <v>0.7</v>
      </c>
      <c r="M164" s="24"/>
      <c r="N164" s="24">
        <v>0.8</v>
      </c>
      <c r="O164" s="24">
        <f t="shared" ref="O164:O199" si="37">SUM(L164:N164)</f>
        <v>1.5</v>
      </c>
      <c r="P164" s="24">
        <f t="shared" ref="P164:P199" si="38">SUM(K164+O164)</f>
        <v>1.53</v>
      </c>
      <c r="Q164" s="24"/>
      <c r="R164" s="24"/>
      <c r="S164" s="24">
        <f t="shared" ref="S164:S199" si="39">SUM(Q164:R164)</f>
        <v>0</v>
      </c>
      <c r="T164" s="24">
        <f t="shared" ref="T164:T199" si="40">SUM(P164+S164)</f>
        <v>1.53</v>
      </c>
    </row>
    <row r="165" spans="1:20" x14ac:dyDescent="0.2">
      <c r="A165" s="167"/>
      <c r="B165" s="35"/>
      <c r="C165" s="163" t="s">
        <v>478</v>
      </c>
      <c r="D165" s="64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</row>
    <row r="166" spans="1:20" x14ac:dyDescent="0.2">
      <c r="A166" s="167"/>
      <c r="B166" s="35"/>
      <c r="C166" s="26" t="s">
        <v>142</v>
      </c>
      <c r="D166" s="162">
        <v>4</v>
      </c>
      <c r="E166" s="24"/>
      <c r="F166" s="24"/>
      <c r="G166" s="24"/>
      <c r="H166" s="24">
        <f t="shared" si="35"/>
        <v>0</v>
      </c>
      <c r="I166" s="24"/>
      <c r="J166" s="24"/>
      <c r="K166" s="24">
        <f t="shared" si="36"/>
        <v>0</v>
      </c>
      <c r="L166" s="24"/>
      <c r="M166" s="24">
        <v>0.05</v>
      </c>
      <c r="N166" s="24">
        <v>0.01</v>
      </c>
      <c r="O166" s="24">
        <f t="shared" si="37"/>
        <v>6.0000000000000005E-2</v>
      </c>
      <c r="P166" s="24">
        <f t="shared" si="38"/>
        <v>6.0000000000000005E-2</v>
      </c>
      <c r="Q166" s="24"/>
      <c r="R166" s="24">
        <v>0.56000000000000005</v>
      </c>
      <c r="S166" s="24">
        <f t="shared" si="39"/>
        <v>0.56000000000000005</v>
      </c>
      <c r="T166" s="24">
        <f t="shared" si="40"/>
        <v>0.62000000000000011</v>
      </c>
    </row>
    <row r="167" spans="1:20" x14ac:dyDescent="0.2">
      <c r="A167" s="167"/>
      <c r="B167" s="35"/>
      <c r="C167" s="26" t="s">
        <v>133</v>
      </c>
      <c r="D167" s="162">
        <v>52</v>
      </c>
      <c r="E167" s="24"/>
      <c r="F167" s="24">
        <v>0.05</v>
      </c>
      <c r="G167" s="24">
        <v>0.9</v>
      </c>
      <c r="H167" s="24">
        <f t="shared" si="35"/>
        <v>0.95000000000000007</v>
      </c>
      <c r="I167" s="24">
        <v>3.22</v>
      </c>
      <c r="J167" s="24"/>
      <c r="K167" s="24">
        <f t="shared" si="36"/>
        <v>4.17</v>
      </c>
      <c r="L167" s="24"/>
      <c r="M167" s="24">
        <v>8.34</v>
      </c>
      <c r="N167" s="24">
        <v>4.76</v>
      </c>
      <c r="O167" s="24">
        <f t="shared" si="37"/>
        <v>13.1</v>
      </c>
      <c r="P167" s="24">
        <f t="shared" si="38"/>
        <v>17.27</v>
      </c>
      <c r="Q167" s="24">
        <v>140</v>
      </c>
      <c r="R167" s="24">
        <v>32.43</v>
      </c>
      <c r="S167" s="24">
        <f t="shared" si="39"/>
        <v>172.43</v>
      </c>
      <c r="T167" s="24">
        <f t="shared" si="40"/>
        <v>189.70000000000002</v>
      </c>
    </row>
    <row r="168" spans="1:20" x14ac:dyDescent="0.2">
      <c r="A168" s="167"/>
      <c r="B168" s="35"/>
      <c r="C168" s="26" t="s">
        <v>134</v>
      </c>
      <c r="D168" s="162">
        <v>5</v>
      </c>
      <c r="E168" s="24"/>
      <c r="F168" s="24">
        <v>176.85</v>
      </c>
      <c r="G168" s="24"/>
      <c r="H168" s="24">
        <f t="shared" si="35"/>
        <v>176.85</v>
      </c>
      <c r="I168" s="24">
        <v>152</v>
      </c>
      <c r="J168" s="24"/>
      <c r="K168" s="24">
        <f t="shared" si="36"/>
        <v>328.85</v>
      </c>
      <c r="L168" s="24">
        <v>322</v>
      </c>
      <c r="M168" s="24">
        <v>524.52</v>
      </c>
      <c r="N168" s="24"/>
      <c r="O168" s="24">
        <f t="shared" si="37"/>
        <v>846.52</v>
      </c>
      <c r="P168" s="24">
        <f t="shared" si="38"/>
        <v>1175.3699999999999</v>
      </c>
      <c r="Q168" s="24">
        <v>231</v>
      </c>
      <c r="R168" s="24"/>
      <c r="S168" s="24">
        <f t="shared" si="39"/>
        <v>231</v>
      </c>
      <c r="T168" s="24">
        <f t="shared" si="40"/>
        <v>1406.37</v>
      </c>
    </row>
    <row r="169" spans="1:20" x14ac:dyDescent="0.2">
      <c r="A169" s="167"/>
      <c r="B169" s="35"/>
      <c r="C169" s="26" t="s">
        <v>135</v>
      </c>
      <c r="D169" s="162">
        <v>9</v>
      </c>
      <c r="E169" s="24"/>
      <c r="F169" s="24"/>
      <c r="G169" s="24"/>
      <c r="H169" s="24">
        <f t="shared" si="35"/>
        <v>0</v>
      </c>
      <c r="I169" s="24">
        <v>0.4</v>
      </c>
      <c r="J169" s="24"/>
      <c r="K169" s="24">
        <f t="shared" si="36"/>
        <v>0.4</v>
      </c>
      <c r="L169" s="24"/>
      <c r="M169" s="24">
        <v>0.92</v>
      </c>
      <c r="N169" s="24">
        <v>0.75</v>
      </c>
      <c r="O169" s="24">
        <f t="shared" si="37"/>
        <v>1.67</v>
      </c>
      <c r="P169" s="24">
        <f t="shared" si="38"/>
        <v>2.0699999999999998</v>
      </c>
      <c r="Q169" s="24"/>
      <c r="R169" s="24"/>
      <c r="S169" s="24">
        <f t="shared" si="39"/>
        <v>0</v>
      </c>
      <c r="T169" s="24">
        <f t="shared" si="40"/>
        <v>2.0699999999999998</v>
      </c>
    </row>
    <row r="170" spans="1:20" x14ac:dyDescent="0.2">
      <c r="A170" s="167"/>
      <c r="B170" s="85"/>
      <c r="C170" s="26" t="s">
        <v>110</v>
      </c>
      <c r="D170" s="162">
        <v>3</v>
      </c>
      <c r="E170" s="24"/>
      <c r="F170" s="24"/>
      <c r="G170" s="24"/>
      <c r="H170" s="24">
        <f t="shared" si="35"/>
        <v>0</v>
      </c>
      <c r="I170" s="24"/>
      <c r="J170" s="24"/>
      <c r="K170" s="24">
        <f t="shared" si="36"/>
        <v>0</v>
      </c>
      <c r="L170" s="24">
        <v>1.05</v>
      </c>
      <c r="M170" s="24">
        <v>0.01</v>
      </c>
      <c r="N170" s="24"/>
      <c r="O170" s="24">
        <f t="shared" si="37"/>
        <v>1.06</v>
      </c>
      <c r="P170" s="24">
        <f t="shared" si="38"/>
        <v>1.06</v>
      </c>
      <c r="Q170" s="24"/>
      <c r="R170" s="24"/>
      <c r="S170" s="24">
        <f t="shared" si="39"/>
        <v>0</v>
      </c>
      <c r="T170" s="24">
        <f t="shared" si="40"/>
        <v>1.06</v>
      </c>
    </row>
    <row r="171" spans="1:20" x14ac:dyDescent="0.2">
      <c r="A171" s="167"/>
      <c r="B171" s="35" t="s">
        <v>118</v>
      </c>
      <c r="C171" s="26" t="s">
        <v>118</v>
      </c>
      <c r="D171" s="162">
        <v>59</v>
      </c>
      <c r="E171" s="24"/>
      <c r="F171" s="24">
        <v>2.0499999999999998</v>
      </c>
      <c r="G171" s="24">
        <v>0.02</v>
      </c>
      <c r="H171" s="24">
        <f t="shared" si="35"/>
        <v>2.0699999999999998</v>
      </c>
      <c r="I171" s="24">
        <v>1.3</v>
      </c>
      <c r="J171" s="24"/>
      <c r="K171" s="24">
        <f t="shared" si="36"/>
        <v>3.37</v>
      </c>
      <c r="L171" s="24">
        <v>0.57999999999999996</v>
      </c>
      <c r="M171" s="24">
        <v>29.37</v>
      </c>
      <c r="N171" s="24">
        <v>9.86</v>
      </c>
      <c r="O171" s="24">
        <f t="shared" si="37"/>
        <v>39.81</v>
      </c>
      <c r="P171" s="24">
        <f t="shared" si="38"/>
        <v>43.18</v>
      </c>
      <c r="Q171" s="24"/>
      <c r="R171" s="24">
        <v>0.16</v>
      </c>
      <c r="S171" s="24">
        <f t="shared" si="39"/>
        <v>0.16</v>
      </c>
      <c r="T171" s="24">
        <f t="shared" si="40"/>
        <v>43.339999999999996</v>
      </c>
    </row>
    <row r="172" spans="1:20" x14ac:dyDescent="0.2">
      <c r="A172" s="167"/>
      <c r="B172" s="35"/>
      <c r="C172" s="26" t="s">
        <v>155</v>
      </c>
      <c r="D172" s="162">
        <v>30</v>
      </c>
      <c r="E172" s="24"/>
      <c r="F172" s="24">
        <v>0.14000000000000001</v>
      </c>
      <c r="G172" s="24">
        <v>0.26</v>
      </c>
      <c r="H172" s="24">
        <f t="shared" si="35"/>
        <v>0.4</v>
      </c>
      <c r="I172" s="24">
        <v>2.25</v>
      </c>
      <c r="J172" s="24"/>
      <c r="K172" s="24">
        <f t="shared" si="36"/>
        <v>2.65</v>
      </c>
      <c r="L172" s="24"/>
      <c r="M172" s="24">
        <v>7.82</v>
      </c>
      <c r="N172" s="24">
        <v>7.66</v>
      </c>
      <c r="O172" s="24">
        <f t="shared" si="37"/>
        <v>15.48</v>
      </c>
      <c r="P172" s="24">
        <f t="shared" si="38"/>
        <v>18.13</v>
      </c>
      <c r="Q172" s="24"/>
      <c r="R172" s="24"/>
      <c r="S172" s="24">
        <f t="shared" si="39"/>
        <v>0</v>
      </c>
      <c r="T172" s="24">
        <f t="shared" si="40"/>
        <v>18.13</v>
      </c>
    </row>
    <row r="173" spans="1:20" customFormat="1" x14ac:dyDescent="0.2">
      <c r="A173" s="167"/>
      <c r="B173" s="35"/>
      <c r="C173" s="163" t="s">
        <v>411</v>
      </c>
      <c r="D173" s="64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</row>
    <row r="174" spans="1:20" x14ac:dyDescent="0.2">
      <c r="A174" s="167"/>
      <c r="B174" s="35"/>
      <c r="C174" s="26" t="s">
        <v>139</v>
      </c>
      <c r="D174" s="162">
        <v>96</v>
      </c>
      <c r="E174" s="24"/>
      <c r="F174" s="24">
        <v>0.33</v>
      </c>
      <c r="G174" s="24">
        <v>0.1</v>
      </c>
      <c r="H174" s="24">
        <f t="shared" si="35"/>
        <v>0.43000000000000005</v>
      </c>
      <c r="I174" s="24">
        <v>8.7799999999999994</v>
      </c>
      <c r="J174" s="24"/>
      <c r="K174" s="24">
        <f t="shared" si="36"/>
        <v>9.2099999999999991</v>
      </c>
      <c r="L174" s="24">
        <v>0.06</v>
      </c>
      <c r="M174" s="24">
        <v>8.9600000000000009</v>
      </c>
      <c r="N174" s="24">
        <v>3.46</v>
      </c>
      <c r="O174" s="24">
        <f t="shared" si="37"/>
        <v>12.48</v>
      </c>
      <c r="P174" s="24">
        <f t="shared" si="38"/>
        <v>21.689999999999998</v>
      </c>
      <c r="Q174" s="24"/>
      <c r="R174" s="24">
        <v>1.04</v>
      </c>
      <c r="S174" s="24">
        <f t="shared" si="39"/>
        <v>1.04</v>
      </c>
      <c r="T174" s="24">
        <f t="shared" si="40"/>
        <v>22.729999999999997</v>
      </c>
    </row>
    <row r="175" spans="1:20" x14ac:dyDescent="0.2">
      <c r="A175" s="167"/>
      <c r="B175" s="35"/>
      <c r="C175" s="26" t="s">
        <v>157</v>
      </c>
      <c r="D175" s="162">
        <v>185</v>
      </c>
      <c r="E175" s="24">
        <v>0.1</v>
      </c>
      <c r="F175" s="24">
        <v>706.01</v>
      </c>
      <c r="G175" s="24">
        <v>1.55</v>
      </c>
      <c r="H175" s="24">
        <f t="shared" si="35"/>
        <v>707.66</v>
      </c>
      <c r="I175" s="24">
        <v>1752.51</v>
      </c>
      <c r="J175" s="24">
        <v>0.12</v>
      </c>
      <c r="K175" s="24">
        <f t="shared" si="36"/>
        <v>2460.29</v>
      </c>
      <c r="L175" s="24">
        <v>49</v>
      </c>
      <c r="M175" s="24">
        <v>107.36</v>
      </c>
      <c r="N175" s="24">
        <v>6.31</v>
      </c>
      <c r="O175" s="24">
        <f t="shared" si="37"/>
        <v>162.67000000000002</v>
      </c>
      <c r="P175" s="24">
        <f t="shared" si="38"/>
        <v>2622.96</v>
      </c>
      <c r="Q175" s="24">
        <v>46</v>
      </c>
      <c r="R175" s="24">
        <v>6.63</v>
      </c>
      <c r="S175" s="24">
        <f t="shared" si="39"/>
        <v>52.63</v>
      </c>
      <c r="T175" s="24">
        <f t="shared" si="40"/>
        <v>2675.59</v>
      </c>
    </row>
    <row r="176" spans="1:20" x14ac:dyDescent="0.2">
      <c r="A176" s="167"/>
      <c r="B176" s="35"/>
      <c r="C176" s="26" t="s">
        <v>126</v>
      </c>
      <c r="D176" s="162">
        <v>55</v>
      </c>
      <c r="E176" s="24">
        <v>205.5</v>
      </c>
      <c r="F176" s="24">
        <v>612.91</v>
      </c>
      <c r="G176" s="24">
        <v>20</v>
      </c>
      <c r="H176" s="24">
        <f t="shared" si="35"/>
        <v>838.41</v>
      </c>
      <c r="I176" s="24">
        <v>211.57</v>
      </c>
      <c r="J176" s="24"/>
      <c r="K176" s="24">
        <f t="shared" si="36"/>
        <v>1049.98</v>
      </c>
      <c r="L176" s="24">
        <v>79.5</v>
      </c>
      <c r="M176" s="24">
        <v>105.81</v>
      </c>
      <c r="N176" s="24">
        <v>59.09</v>
      </c>
      <c r="O176" s="24">
        <f t="shared" si="37"/>
        <v>244.4</v>
      </c>
      <c r="P176" s="24">
        <f t="shared" si="38"/>
        <v>1294.3800000000001</v>
      </c>
      <c r="Q176" s="24">
        <v>363</v>
      </c>
      <c r="R176" s="24">
        <v>6.7</v>
      </c>
      <c r="S176" s="24">
        <f t="shared" si="39"/>
        <v>369.7</v>
      </c>
      <c r="T176" s="24">
        <f t="shared" si="40"/>
        <v>1664.0800000000002</v>
      </c>
    </row>
    <row r="177" spans="1:20" x14ac:dyDescent="0.2">
      <c r="A177" s="167"/>
      <c r="B177" s="35"/>
      <c r="C177" s="26" t="s">
        <v>127</v>
      </c>
      <c r="D177" s="162">
        <v>45</v>
      </c>
      <c r="E177" s="24">
        <v>0.02</v>
      </c>
      <c r="F177" s="24">
        <v>3271.76</v>
      </c>
      <c r="G177" s="24"/>
      <c r="H177" s="24">
        <f t="shared" si="35"/>
        <v>3271.78</v>
      </c>
      <c r="I177" s="24">
        <v>975.75</v>
      </c>
      <c r="J177" s="24"/>
      <c r="K177" s="24">
        <f t="shared" si="36"/>
        <v>4247.5300000000007</v>
      </c>
      <c r="L177" s="24">
        <v>122.42</v>
      </c>
      <c r="M177" s="24">
        <v>150.15</v>
      </c>
      <c r="N177" s="24">
        <v>7.4</v>
      </c>
      <c r="O177" s="24">
        <f t="shared" si="37"/>
        <v>279.96999999999997</v>
      </c>
      <c r="P177" s="24">
        <f t="shared" si="38"/>
        <v>4527.5000000000009</v>
      </c>
      <c r="Q177" s="24">
        <v>332</v>
      </c>
      <c r="R177" s="24">
        <v>6.07</v>
      </c>
      <c r="S177" s="24">
        <f t="shared" si="39"/>
        <v>338.07</v>
      </c>
      <c r="T177" s="24">
        <f t="shared" si="40"/>
        <v>4865.5700000000006</v>
      </c>
    </row>
    <row r="178" spans="1:20" x14ac:dyDescent="0.2">
      <c r="A178" s="167"/>
      <c r="B178" s="35"/>
      <c r="C178" s="26" t="s">
        <v>154</v>
      </c>
      <c r="D178" s="162">
        <v>15</v>
      </c>
      <c r="E178" s="24"/>
      <c r="F178" s="24">
        <v>393.9</v>
      </c>
      <c r="G178" s="24"/>
      <c r="H178" s="24">
        <f t="shared" si="35"/>
        <v>393.9</v>
      </c>
      <c r="I178" s="24">
        <v>141.5</v>
      </c>
      <c r="J178" s="24"/>
      <c r="K178" s="24">
        <f t="shared" si="36"/>
        <v>535.4</v>
      </c>
      <c r="L178" s="24">
        <v>167</v>
      </c>
      <c r="M178" s="24">
        <v>440.08</v>
      </c>
      <c r="N178" s="24">
        <v>0.01</v>
      </c>
      <c r="O178" s="24">
        <f t="shared" si="37"/>
        <v>607.08999999999992</v>
      </c>
      <c r="P178" s="24">
        <f t="shared" si="38"/>
        <v>1142.4899999999998</v>
      </c>
      <c r="Q178" s="24">
        <v>903</v>
      </c>
      <c r="R178" s="24">
        <v>0.05</v>
      </c>
      <c r="S178" s="24">
        <f t="shared" si="39"/>
        <v>903.05</v>
      </c>
      <c r="T178" s="24">
        <f t="shared" si="40"/>
        <v>2045.5399999999997</v>
      </c>
    </row>
    <row r="179" spans="1:20" x14ac:dyDescent="0.2">
      <c r="A179" s="167"/>
      <c r="B179" s="35"/>
      <c r="C179" s="26" t="s">
        <v>132</v>
      </c>
      <c r="D179" s="162">
        <v>109</v>
      </c>
      <c r="E179" s="24"/>
      <c r="F179" s="24"/>
      <c r="G179" s="24"/>
      <c r="H179" s="24">
        <f t="shared" si="35"/>
        <v>0</v>
      </c>
      <c r="I179" s="24">
        <v>0.4</v>
      </c>
      <c r="J179" s="24"/>
      <c r="K179" s="24">
        <f t="shared" si="36"/>
        <v>0.4</v>
      </c>
      <c r="L179" s="24"/>
      <c r="M179" s="24">
        <v>11.68</v>
      </c>
      <c r="N179" s="24">
        <v>0.1</v>
      </c>
      <c r="O179" s="24">
        <f t="shared" si="37"/>
        <v>11.78</v>
      </c>
      <c r="P179" s="24">
        <f t="shared" si="38"/>
        <v>12.18</v>
      </c>
      <c r="Q179" s="24"/>
      <c r="R179" s="24"/>
      <c r="S179" s="24">
        <f t="shared" si="39"/>
        <v>0</v>
      </c>
      <c r="T179" s="24">
        <f t="shared" si="40"/>
        <v>12.18</v>
      </c>
    </row>
    <row r="180" spans="1:20" x14ac:dyDescent="0.2">
      <c r="A180" s="167"/>
      <c r="B180" s="35"/>
      <c r="C180" s="26" t="s">
        <v>120</v>
      </c>
      <c r="D180" s="162">
        <v>51</v>
      </c>
      <c r="E180" s="24"/>
      <c r="F180" s="24"/>
      <c r="G180" s="24"/>
      <c r="H180" s="24">
        <f t="shared" si="35"/>
        <v>0</v>
      </c>
      <c r="I180" s="24">
        <v>0.4</v>
      </c>
      <c r="J180" s="24"/>
      <c r="K180" s="24">
        <f t="shared" si="36"/>
        <v>0.4</v>
      </c>
      <c r="L180" s="24">
        <v>0.21</v>
      </c>
      <c r="M180" s="24">
        <v>11.28</v>
      </c>
      <c r="N180" s="24">
        <v>15.64</v>
      </c>
      <c r="O180" s="24">
        <f t="shared" si="37"/>
        <v>27.130000000000003</v>
      </c>
      <c r="P180" s="24">
        <f t="shared" si="38"/>
        <v>27.53</v>
      </c>
      <c r="Q180" s="24"/>
      <c r="R180" s="24"/>
      <c r="S180" s="24">
        <f t="shared" si="39"/>
        <v>0</v>
      </c>
      <c r="T180" s="24">
        <f t="shared" si="40"/>
        <v>27.53</v>
      </c>
    </row>
    <row r="181" spans="1:20" x14ac:dyDescent="0.2">
      <c r="A181" s="167"/>
      <c r="B181" s="35"/>
      <c r="C181" s="26" t="s">
        <v>151</v>
      </c>
      <c r="D181" s="162">
        <v>27</v>
      </c>
      <c r="E181" s="24">
        <v>0.1</v>
      </c>
      <c r="F181" s="24">
        <v>0.1</v>
      </c>
      <c r="G181" s="24">
        <v>1.3</v>
      </c>
      <c r="H181" s="24">
        <f t="shared" si="35"/>
        <v>1.5</v>
      </c>
      <c r="I181" s="24">
        <v>0.9</v>
      </c>
      <c r="J181" s="24"/>
      <c r="K181" s="24">
        <f t="shared" si="36"/>
        <v>2.4</v>
      </c>
      <c r="L181" s="24"/>
      <c r="M181" s="24">
        <v>2.16</v>
      </c>
      <c r="N181" s="24">
        <v>11.52</v>
      </c>
      <c r="O181" s="24">
        <f t="shared" si="37"/>
        <v>13.68</v>
      </c>
      <c r="P181" s="24">
        <f t="shared" si="38"/>
        <v>16.079999999999998</v>
      </c>
      <c r="Q181" s="24"/>
      <c r="R181" s="24">
        <v>0.6</v>
      </c>
      <c r="S181" s="24">
        <f t="shared" si="39"/>
        <v>0.6</v>
      </c>
      <c r="T181" s="24">
        <f t="shared" si="40"/>
        <v>16.68</v>
      </c>
    </row>
    <row r="182" spans="1:20" x14ac:dyDescent="0.2">
      <c r="A182" s="167"/>
      <c r="B182" s="85"/>
      <c r="C182" s="26" t="s">
        <v>122</v>
      </c>
      <c r="D182" s="162">
        <v>4</v>
      </c>
      <c r="E182" s="24"/>
      <c r="F182" s="24"/>
      <c r="G182" s="24"/>
      <c r="H182" s="24">
        <f t="shared" si="35"/>
        <v>0</v>
      </c>
      <c r="I182" s="24"/>
      <c r="J182" s="24"/>
      <c r="K182" s="24">
        <f t="shared" si="36"/>
        <v>0</v>
      </c>
      <c r="L182" s="24"/>
      <c r="M182" s="24">
        <v>0.48</v>
      </c>
      <c r="N182" s="24">
        <v>0.17</v>
      </c>
      <c r="O182" s="24">
        <f t="shared" si="37"/>
        <v>0.65</v>
      </c>
      <c r="P182" s="24">
        <f t="shared" si="38"/>
        <v>0.65</v>
      </c>
      <c r="Q182" s="24"/>
      <c r="R182" s="24"/>
      <c r="S182" s="24">
        <f t="shared" si="39"/>
        <v>0</v>
      </c>
      <c r="T182" s="24">
        <f t="shared" si="40"/>
        <v>0.65</v>
      </c>
    </row>
    <row r="183" spans="1:20" x14ac:dyDescent="0.2">
      <c r="A183" s="167"/>
      <c r="B183" s="35" t="s">
        <v>111</v>
      </c>
      <c r="C183" s="26" t="s">
        <v>129</v>
      </c>
      <c r="D183" s="162">
        <v>92</v>
      </c>
      <c r="E183" s="24">
        <v>0.3</v>
      </c>
      <c r="F183" s="24">
        <v>4.5</v>
      </c>
      <c r="G183" s="24">
        <v>0.8</v>
      </c>
      <c r="H183" s="24">
        <f t="shared" ref="H183:H239" si="41">SUM(E183:G183)</f>
        <v>5.6</v>
      </c>
      <c r="I183" s="24">
        <v>10.220000000000001</v>
      </c>
      <c r="J183" s="24"/>
      <c r="K183" s="24">
        <f t="shared" ref="K183:K239" si="42">SUM(H183:J183)</f>
        <v>15.82</v>
      </c>
      <c r="L183" s="24"/>
      <c r="M183" s="24">
        <v>53.67</v>
      </c>
      <c r="N183" s="24">
        <v>2</v>
      </c>
      <c r="O183" s="24">
        <f t="shared" si="37"/>
        <v>55.67</v>
      </c>
      <c r="P183" s="24">
        <f t="shared" si="38"/>
        <v>71.490000000000009</v>
      </c>
      <c r="Q183" s="24"/>
      <c r="R183" s="24">
        <v>9.4</v>
      </c>
      <c r="S183" s="24">
        <f t="shared" si="39"/>
        <v>9.4</v>
      </c>
      <c r="T183" s="24">
        <f t="shared" si="40"/>
        <v>80.890000000000015</v>
      </c>
    </row>
    <row r="184" spans="1:20" x14ac:dyDescent="0.2">
      <c r="A184" s="167"/>
      <c r="B184" s="35"/>
      <c r="C184" s="26" t="s">
        <v>121</v>
      </c>
      <c r="D184" s="162">
        <v>136</v>
      </c>
      <c r="E184" s="24"/>
      <c r="F184" s="24">
        <v>2.94</v>
      </c>
      <c r="G184" s="24"/>
      <c r="H184" s="24">
        <f>SUM(E184:G184)</f>
        <v>2.94</v>
      </c>
      <c r="I184" s="24"/>
      <c r="J184" s="24"/>
      <c r="K184" s="24">
        <f>SUM(H184:J184)</f>
        <v>2.94</v>
      </c>
      <c r="L184" s="24"/>
      <c r="M184" s="24">
        <v>72.080000000000098</v>
      </c>
      <c r="N184" s="24"/>
      <c r="O184" s="24">
        <f t="shared" si="37"/>
        <v>72.080000000000098</v>
      </c>
      <c r="P184" s="24">
        <f t="shared" si="38"/>
        <v>75.020000000000095</v>
      </c>
      <c r="Q184" s="24"/>
      <c r="R184" s="24">
        <v>0.15</v>
      </c>
      <c r="S184" s="24">
        <f t="shared" si="39"/>
        <v>0.15</v>
      </c>
      <c r="T184" s="24">
        <f t="shared" si="40"/>
        <v>75.170000000000101</v>
      </c>
    </row>
    <row r="185" spans="1:20" x14ac:dyDescent="0.2">
      <c r="A185" s="167"/>
      <c r="B185" s="35"/>
      <c r="C185" s="26" t="s">
        <v>111</v>
      </c>
      <c r="D185" s="162">
        <v>34</v>
      </c>
      <c r="E185" s="24">
        <v>2.4</v>
      </c>
      <c r="F185" s="24">
        <v>1.5</v>
      </c>
      <c r="G185" s="24"/>
      <c r="H185" s="24">
        <f t="shared" si="41"/>
        <v>3.9</v>
      </c>
      <c r="I185" s="24">
        <v>7.7</v>
      </c>
      <c r="J185" s="24"/>
      <c r="K185" s="24">
        <f t="shared" si="42"/>
        <v>11.6</v>
      </c>
      <c r="L185" s="24"/>
      <c r="M185" s="24">
        <v>9.6699999999999946</v>
      </c>
      <c r="N185" s="24">
        <v>0.7</v>
      </c>
      <c r="O185" s="24">
        <f t="shared" si="37"/>
        <v>10.369999999999994</v>
      </c>
      <c r="P185" s="24">
        <f t="shared" si="38"/>
        <v>21.969999999999992</v>
      </c>
      <c r="Q185" s="24"/>
      <c r="R185" s="24"/>
      <c r="S185" s="24">
        <f t="shared" si="39"/>
        <v>0</v>
      </c>
      <c r="T185" s="24">
        <f t="shared" si="40"/>
        <v>21.969999999999992</v>
      </c>
    </row>
    <row r="186" spans="1:20" x14ac:dyDescent="0.2">
      <c r="A186" s="167"/>
      <c r="B186" s="35"/>
      <c r="C186" s="26" t="s">
        <v>130</v>
      </c>
      <c r="D186" s="162">
        <v>83</v>
      </c>
      <c r="E186" s="24">
        <v>0.2</v>
      </c>
      <c r="F186" s="24">
        <v>3.4</v>
      </c>
      <c r="G186" s="24"/>
      <c r="H186" s="24">
        <f t="shared" si="41"/>
        <v>3.6</v>
      </c>
      <c r="I186" s="24">
        <v>2.1</v>
      </c>
      <c r="J186" s="24"/>
      <c r="K186" s="24">
        <f t="shared" si="42"/>
        <v>5.7</v>
      </c>
      <c r="L186" s="24">
        <v>1.03</v>
      </c>
      <c r="M186" s="24">
        <v>41.77</v>
      </c>
      <c r="N186" s="24">
        <v>5.63</v>
      </c>
      <c r="O186" s="24">
        <f t="shared" si="37"/>
        <v>48.430000000000007</v>
      </c>
      <c r="P186" s="24">
        <f t="shared" si="38"/>
        <v>54.13000000000001</v>
      </c>
      <c r="Q186" s="24"/>
      <c r="R186" s="24">
        <v>0.01</v>
      </c>
      <c r="S186" s="24">
        <f t="shared" si="39"/>
        <v>0.01</v>
      </c>
      <c r="T186" s="24">
        <f t="shared" si="40"/>
        <v>54.140000000000008</v>
      </c>
    </row>
    <row r="187" spans="1:20" x14ac:dyDescent="0.2">
      <c r="A187" s="167"/>
      <c r="B187" s="35"/>
      <c r="C187" s="26" t="s">
        <v>114</v>
      </c>
      <c r="D187" s="162">
        <v>57</v>
      </c>
      <c r="E187" s="24">
        <v>0.65</v>
      </c>
      <c r="F187" s="24">
        <v>21.62</v>
      </c>
      <c r="G187" s="24">
        <v>0.8</v>
      </c>
      <c r="H187" s="24">
        <f t="shared" si="41"/>
        <v>23.07</v>
      </c>
      <c r="I187" s="24">
        <v>3.65</v>
      </c>
      <c r="J187" s="24"/>
      <c r="K187" s="24">
        <f t="shared" si="42"/>
        <v>26.72</v>
      </c>
      <c r="L187" s="24"/>
      <c r="M187" s="24">
        <v>31.85</v>
      </c>
      <c r="N187" s="24">
        <v>4.3499999999999996</v>
      </c>
      <c r="O187" s="24">
        <f t="shared" si="37"/>
        <v>36.200000000000003</v>
      </c>
      <c r="P187" s="24">
        <f t="shared" si="38"/>
        <v>62.92</v>
      </c>
      <c r="Q187" s="24"/>
      <c r="R187" s="24">
        <v>23.15</v>
      </c>
      <c r="S187" s="24">
        <f t="shared" si="39"/>
        <v>23.15</v>
      </c>
      <c r="T187" s="24">
        <f t="shared" si="40"/>
        <v>86.07</v>
      </c>
    </row>
    <row r="188" spans="1:20" x14ac:dyDescent="0.2">
      <c r="A188" s="167"/>
      <c r="B188" s="35"/>
      <c r="C188" s="26" t="s">
        <v>119</v>
      </c>
      <c r="D188" s="162">
        <v>19</v>
      </c>
      <c r="E188" s="24"/>
      <c r="F188" s="24">
        <v>17.95</v>
      </c>
      <c r="G188" s="24"/>
      <c r="H188" s="24">
        <f>SUM(E188:G188)</f>
        <v>17.95</v>
      </c>
      <c r="I188" s="24">
        <v>0.03</v>
      </c>
      <c r="J188" s="24"/>
      <c r="K188" s="24">
        <f>SUM(H188:J188)</f>
        <v>17.98</v>
      </c>
      <c r="L188" s="24"/>
      <c r="M188" s="24">
        <v>31.78</v>
      </c>
      <c r="N188" s="24">
        <v>1</v>
      </c>
      <c r="O188" s="24">
        <f t="shared" si="37"/>
        <v>32.78</v>
      </c>
      <c r="P188" s="24">
        <f t="shared" si="38"/>
        <v>50.760000000000005</v>
      </c>
      <c r="Q188" s="24"/>
      <c r="R188" s="24">
        <v>0.42</v>
      </c>
      <c r="S188" s="24">
        <f t="shared" si="39"/>
        <v>0.42</v>
      </c>
      <c r="T188" s="24">
        <f t="shared" si="40"/>
        <v>51.180000000000007</v>
      </c>
    </row>
    <row r="189" spans="1:20" x14ac:dyDescent="0.2">
      <c r="A189" s="167"/>
      <c r="B189" s="35"/>
      <c r="C189" s="165" t="s">
        <v>156</v>
      </c>
      <c r="D189" s="160">
        <v>107</v>
      </c>
      <c r="E189" s="25">
        <v>1.44</v>
      </c>
      <c r="F189" s="25">
        <v>10.039999999999999</v>
      </c>
      <c r="G189" s="25">
        <v>1.9</v>
      </c>
      <c r="H189" s="25">
        <f t="shared" si="41"/>
        <v>13.379999999999999</v>
      </c>
      <c r="I189" s="25">
        <v>9.66</v>
      </c>
      <c r="J189" s="25"/>
      <c r="K189" s="25">
        <f t="shared" si="42"/>
        <v>23.04</v>
      </c>
      <c r="L189" s="25">
        <v>2.9</v>
      </c>
      <c r="M189" s="25">
        <v>33.54</v>
      </c>
      <c r="N189" s="25">
        <v>1.27</v>
      </c>
      <c r="O189" s="25">
        <f t="shared" si="37"/>
        <v>37.71</v>
      </c>
      <c r="P189" s="25">
        <f t="shared" si="38"/>
        <v>60.75</v>
      </c>
      <c r="Q189" s="25"/>
      <c r="R189" s="25">
        <v>11.55</v>
      </c>
      <c r="S189" s="25">
        <f t="shared" si="39"/>
        <v>11.55</v>
      </c>
      <c r="T189" s="25">
        <f t="shared" si="40"/>
        <v>72.3</v>
      </c>
    </row>
    <row r="190" spans="1:20" ht="15" x14ac:dyDescent="0.25">
      <c r="A190" s="230" t="s">
        <v>0</v>
      </c>
      <c r="B190" s="231"/>
      <c r="C190" s="232" t="s">
        <v>0</v>
      </c>
      <c r="D190" s="53">
        <v>1943</v>
      </c>
      <c r="E190" s="54">
        <v>219.25</v>
      </c>
      <c r="F190" s="54">
        <v>17216.2</v>
      </c>
      <c r="G190" s="54">
        <v>55.99</v>
      </c>
      <c r="H190" s="54">
        <f t="shared" si="41"/>
        <v>17491.440000000002</v>
      </c>
      <c r="I190" s="54">
        <v>4342.13</v>
      </c>
      <c r="J190" s="54">
        <v>0.52</v>
      </c>
      <c r="K190" s="54">
        <f t="shared" si="42"/>
        <v>21834.090000000004</v>
      </c>
      <c r="L190" s="54">
        <v>946.8</v>
      </c>
      <c r="M190" s="54">
        <v>2368.13</v>
      </c>
      <c r="N190" s="54">
        <v>330</v>
      </c>
      <c r="O190" s="54">
        <f t="shared" si="37"/>
        <v>3644.9300000000003</v>
      </c>
      <c r="P190" s="54">
        <f t="shared" si="38"/>
        <v>25479.020000000004</v>
      </c>
      <c r="Q190" s="54">
        <v>2577.0300000000002</v>
      </c>
      <c r="R190" s="54">
        <v>679.83</v>
      </c>
      <c r="S190" s="54">
        <f t="shared" si="39"/>
        <v>3256.86</v>
      </c>
      <c r="T190" s="55">
        <f t="shared" si="40"/>
        <v>28735.880000000005</v>
      </c>
    </row>
    <row r="191" spans="1:20" x14ac:dyDescent="0.2">
      <c r="A191" s="166" t="s">
        <v>8</v>
      </c>
      <c r="B191" s="35" t="s">
        <v>428</v>
      </c>
      <c r="C191" s="161" t="s">
        <v>162</v>
      </c>
      <c r="D191" s="153">
        <v>100</v>
      </c>
      <c r="E191" s="154"/>
      <c r="F191" s="154">
        <v>2.9</v>
      </c>
      <c r="G191" s="154">
        <v>0.26</v>
      </c>
      <c r="H191" s="154">
        <f t="shared" si="41"/>
        <v>3.16</v>
      </c>
      <c r="I191" s="154">
        <v>22.42</v>
      </c>
      <c r="J191" s="154"/>
      <c r="K191" s="154">
        <f t="shared" si="42"/>
        <v>25.580000000000002</v>
      </c>
      <c r="L191" s="154">
        <v>7.0000000000000007E-2</v>
      </c>
      <c r="M191" s="154">
        <v>12.51</v>
      </c>
      <c r="N191" s="154">
        <v>12.92</v>
      </c>
      <c r="O191" s="154">
        <f t="shared" si="37"/>
        <v>25.5</v>
      </c>
      <c r="P191" s="154">
        <f t="shared" si="38"/>
        <v>51.08</v>
      </c>
      <c r="Q191" s="154"/>
      <c r="R191" s="154">
        <v>1.82</v>
      </c>
      <c r="S191" s="154">
        <f t="shared" si="39"/>
        <v>1.82</v>
      </c>
      <c r="T191" s="154">
        <f t="shared" si="40"/>
        <v>52.9</v>
      </c>
    </row>
    <row r="192" spans="1:20" x14ac:dyDescent="0.2">
      <c r="A192" s="167"/>
      <c r="B192" s="35"/>
      <c r="C192" s="26" t="s">
        <v>183</v>
      </c>
      <c r="D192" s="162">
        <v>26</v>
      </c>
      <c r="E192" s="24">
        <v>0.23</v>
      </c>
      <c r="F192" s="24">
        <v>0.25</v>
      </c>
      <c r="G192" s="24"/>
      <c r="H192" s="24">
        <f t="shared" si="41"/>
        <v>0.48</v>
      </c>
      <c r="I192" s="24">
        <v>1.02</v>
      </c>
      <c r="J192" s="24"/>
      <c r="K192" s="24">
        <f t="shared" si="42"/>
        <v>1.5</v>
      </c>
      <c r="L192" s="24">
        <v>0.53</v>
      </c>
      <c r="M192" s="24">
        <v>13.08</v>
      </c>
      <c r="N192" s="24">
        <v>3.63</v>
      </c>
      <c r="O192" s="24">
        <f t="shared" si="37"/>
        <v>17.239999999999998</v>
      </c>
      <c r="P192" s="24">
        <f t="shared" si="38"/>
        <v>18.739999999999998</v>
      </c>
      <c r="Q192" s="24"/>
      <c r="R192" s="24">
        <v>1.99</v>
      </c>
      <c r="S192" s="24">
        <f t="shared" si="39"/>
        <v>1.99</v>
      </c>
      <c r="T192" s="24">
        <f t="shared" si="40"/>
        <v>20.729999999999997</v>
      </c>
    </row>
    <row r="193" spans="1:20" x14ac:dyDescent="0.2">
      <c r="A193" s="167"/>
      <c r="B193" s="35"/>
      <c r="C193" s="26" t="s">
        <v>175</v>
      </c>
      <c r="D193" s="162">
        <v>23</v>
      </c>
      <c r="E193" s="24">
        <v>0.2</v>
      </c>
      <c r="F193" s="24">
        <v>0.03</v>
      </c>
      <c r="G193" s="24"/>
      <c r="H193" s="24">
        <f t="shared" si="41"/>
        <v>0.23</v>
      </c>
      <c r="I193" s="24">
        <v>1.97</v>
      </c>
      <c r="J193" s="24"/>
      <c r="K193" s="24">
        <f t="shared" si="42"/>
        <v>2.2000000000000002</v>
      </c>
      <c r="L193" s="24"/>
      <c r="M193" s="24">
        <v>2.65</v>
      </c>
      <c r="N193" s="24">
        <v>15.99</v>
      </c>
      <c r="O193" s="24">
        <f t="shared" si="37"/>
        <v>18.64</v>
      </c>
      <c r="P193" s="24">
        <f t="shared" si="38"/>
        <v>20.84</v>
      </c>
      <c r="Q193" s="24">
        <v>0.01</v>
      </c>
      <c r="R193" s="24">
        <v>5.03</v>
      </c>
      <c r="S193" s="24">
        <f t="shared" si="39"/>
        <v>5.04</v>
      </c>
      <c r="T193" s="24">
        <f t="shared" si="40"/>
        <v>25.88</v>
      </c>
    </row>
    <row r="194" spans="1:20" x14ac:dyDescent="0.2">
      <c r="A194" s="167"/>
      <c r="B194" s="35"/>
      <c r="C194" s="26" t="s">
        <v>184</v>
      </c>
      <c r="D194" s="162">
        <v>5</v>
      </c>
      <c r="E194" s="24"/>
      <c r="F194" s="24"/>
      <c r="G194" s="24"/>
      <c r="H194" s="24">
        <f t="shared" si="41"/>
        <v>0</v>
      </c>
      <c r="I194" s="24">
        <v>0.04</v>
      </c>
      <c r="J194" s="24"/>
      <c r="K194" s="24">
        <f t="shared" si="42"/>
        <v>0.04</v>
      </c>
      <c r="L194" s="24"/>
      <c r="M194" s="24">
        <v>0.15</v>
      </c>
      <c r="N194" s="24">
        <v>1.88</v>
      </c>
      <c r="O194" s="24">
        <f t="shared" si="37"/>
        <v>2.0299999999999998</v>
      </c>
      <c r="P194" s="24">
        <f t="shared" si="38"/>
        <v>2.0699999999999998</v>
      </c>
      <c r="Q194" s="24"/>
      <c r="R194" s="24"/>
      <c r="S194" s="24">
        <f t="shared" si="39"/>
        <v>0</v>
      </c>
      <c r="T194" s="24">
        <f t="shared" si="40"/>
        <v>2.0699999999999998</v>
      </c>
    </row>
    <row r="195" spans="1:20" x14ac:dyDescent="0.2">
      <c r="A195" s="167"/>
      <c r="B195" s="35"/>
      <c r="C195" s="26" t="s">
        <v>164</v>
      </c>
      <c r="D195" s="162">
        <v>167</v>
      </c>
      <c r="E195" s="24">
        <v>50.16</v>
      </c>
      <c r="F195" s="24">
        <v>2.46</v>
      </c>
      <c r="G195" s="24">
        <v>21.37</v>
      </c>
      <c r="H195" s="24">
        <f t="shared" si="41"/>
        <v>73.989999999999995</v>
      </c>
      <c r="I195" s="24">
        <v>80.78</v>
      </c>
      <c r="J195" s="24"/>
      <c r="K195" s="24">
        <f t="shared" si="42"/>
        <v>154.76999999999998</v>
      </c>
      <c r="L195" s="24"/>
      <c r="M195" s="24">
        <v>207.74</v>
      </c>
      <c r="N195" s="24">
        <v>5.9</v>
      </c>
      <c r="O195" s="24">
        <f t="shared" si="37"/>
        <v>213.64000000000001</v>
      </c>
      <c r="P195" s="24">
        <f t="shared" si="38"/>
        <v>368.40999999999997</v>
      </c>
      <c r="Q195" s="24"/>
      <c r="R195" s="24">
        <v>31.85</v>
      </c>
      <c r="S195" s="24">
        <f t="shared" si="39"/>
        <v>31.85</v>
      </c>
      <c r="T195" s="24">
        <f t="shared" si="40"/>
        <v>400.26</v>
      </c>
    </row>
    <row r="196" spans="1:20" x14ac:dyDescent="0.2">
      <c r="A196" s="167"/>
      <c r="B196" s="35"/>
      <c r="C196" s="26" t="s">
        <v>168</v>
      </c>
      <c r="D196" s="162">
        <v>136</v>
      </c>
      <c r="E196" s="24">
        <v>5.31</v>
      </c>
      <c r="F196" s="24">
        <v>16.75</v>
      </c>
      <c r="G196" s="24">
        <v>1.1100000000000001</v>
      </c>
      <c r="H196" s="24">
        <f t="shared" si="41"/>
        <v>23.169999999999998</v>
      </c>
      <c r="I196" s="24">
        <v>73.81</v>
      </c>
      <c r="J196" s="24"/>
      <c r="K196" s="24">
        <f t="shared" si="42"/>
        <v>96.98</v>
      </c>
      <c r="L196" s="24">
        <v>0.4</v>
      </c>
      <c r="M196" s="24">
        <v>33.299999999999997</v>
      </c>
      <c r="N196" s="24">
        <v>2.61</v>
      </c>
      <c r="O196" s="24">
        <f t="shared" si="37"/>
        <v>36.309999999999995</v>
      </c>
      <c r="P196" s="24">
        <f t="shared" si="38"/>
        <v>133.29</v>
      </c>
      <c r="Q196" s="24">
        <v>2.8</v>
      </c>
      <c r="R196" s="24">
        <v>14.41</v>
      </c>
      <c r="S196" s="24">
        <f t="shared" si="39"/>
        <v>17.21</v>
      </c>
      <c r="T196" s="24">
        <f t="shared" si="40"/>
        <v>150.5</v>
      </c>
    </row>
    <row r="197" spans="1:20" x14ac:dyDescent="0.2">
      <c r="A197" s="167"/>
      <c r="B197" s="35"/>
      <c r="C197" s="26" t="s">
        <v>188</v>
      </c>
      <c r="D197" s="162">
        <v>27</v>
      </c>
      <c r="E197" s="24"/>
      <c r="F197" s="24">
        <v>0.1</v>
      </c>
      <c r="G197" s="24">
        <v>0.3</v>
      </c>
      <c r="H197" s="24">
        <f t="shared" si="41"/>
        <v>0.4</v>
      </c>
      <c r="I197" s="24">
        <v>2.68</v>
      </c>
      <c r="J197" s="24"/>
      <c r="K197" s="24">
        <f t="shared" si="42"/>
        <v>3.08</v>
      </c>
      <c r="L197" s="24">
        <v>0.1</v>
      </c>
      <c r="M197" s="24">
        <v>6.74</v>
      </c>
      <c r="N197" s="24">
        <v>3.14</v>
      </c>
      <c r="O197" s="24">
        <f t="shared" si="37"/>
        <v>9.98</v>
      </c>
      <c r="P197" s="24">
        <f t="shared" si="38"/>
        <v>13.06</v>
      </c>
      <c r="Q197" s="24"/>
      <c r="R197" s="24">
        <v>69.61</v>
      </c>
      <c r="S197" s="24">
        <f t="shared" si="39"/>
        <v>69.61</v>
      </c>
      <c r="T197" s="24">
        <f t="shared" si="40"/>
        <v>82.67</v>
      </c>
    </row>
    <row r="198" spans="1:20" x14ac:dyDescent="0.2">
      <c r="A198" s="167"/>
      <c r="B198" s="35"/>
      <c r="C198" s="26" t="s">
        <v>176</v>
      </c>
      <c r="D198" s="162">
        <v>90</v>
      </c>
      <c r="E198" s="24">
        <v>4.84</v>
      </c>
      <c r="F198" s="24">
        <v>12.06</v>
      </c>
      <c r="G198" s="24">
        <v>0.66</v>
      </c>
      <c r="H198" s="24">
        <f t="shared" si="41"/>
        <v>17.559999999999999</v>
      </c>
      <c r="I198" s="24">
        <v>7.38</v>
      </c>
      <c r="J198" s="24"/>
      <c r="K198" s="24">
        <f t="shared" si="42"/>
        <v>24.939999999999998</v>
      </c>
      <c r="L198" s="24">
        <v>10.16</v>
      </c>
      <c r="M198" s="24">
        <v>61.04</v>
      </c>
      <c r="N198" s="24">
        <v>11.71</v>
      </c>
      <c r="O198" s="24">
        <f t="shared" si="37"/>
        <v>82.91</v>
      </c>
      <c r="P198" s="24">
        <f t="shared" si="38"/>
        <v>107.85</v>
      </c>
      <c r="Q198" s="24"/>
      <c r="R198" s="24">
        <v>8.7799999999999994</v>
      </c>
      <c r="S198" s="24">
        <f t="shared" si="39"/>
        <v>8.7799999999999994</v>
      </c>
      <c r="T198" s="24">
        <f t="shared" si="40"/>
        <v>116.63</v>
      </c>
    </row>
    <row r="199" spans="1:20" x14ac:dyDescent="0.2">
      <c r="A199" s="167"/>
      <c r="B199" s="35"/>
      <c r="C199" s="26" t="s">
        <v>189</v>
      </c>
      <c r="D199" s="162">
        <v>115</v>
      </c>
      <c r="E199" s="24">
        <v>0.05</v>
      </c>
      <c r="F199" s="24">
        <v>2.56</v>
      </c>
      <c r="G199" s="24">
        <v>0.2</v>
      </c>
      <c r="H199" s="24">
        <f t="shared" si="41"/>
        <v>2.81</v>
      </c>
      <c r="I199" s="24">
        <v>0.45</v>
      </c>
      <c r="J199" s="24"/>
      <c r="K199" s="24">
        <f t="shared" si="42"/>
        <v>3.2600000000000002</v>
      </c>
      <c r="L199" s="24">
        <v>1.06</v>
      </c>
      <c r="M199" s="24">
        <v>11.94</v>
      </c>
      <c r="N199" s="24">
        <v>16.97</v>
      </c>
      <c r="O199" s="24">
        <f t="shared" si="37"/>
        <v>29.97</v>
      </c>
      <c r="P199" s="24">
        <f t="shared" si="38"/>
        <v>33.229999999999997</v>
      </c>
      <c r="Q199" s="24">
        <v>6.91</v>
      </c>
      <c r="R199" s="24">
        <v>131.88999999999999</v>
      </c>
      <c r="S199" s="24">
        <f t="shared" si="39"/>
        <v>138.79999999999998</v>
      </c>
      <c r="T199" s="24">
        <f t="shared" si="40"/>
        <v>172.02999999999997</v>
      </c>
    </row>
    <row r="200" spans="1:20" x14ac:dyDescent="0.2">
      <c r="A200" s="167"/>
      <c r="B200" s="35"/>
      <c r="C200" s="26" t="s">
        <v>469</v>
      </c>
      <c r="D200" s="162">
        <v>0</v>
      </c>
      <c r="E200" s="24"/>
      <c r="F200" s="24"/>
      <c r="G200" s="24"/>
      <c r="H200" s="24">
        <f t="shared" si="41"/>
        <v>0</v>
      </c>
      <c r="I200" s="24"/>
      <c r="J200" s="24"/>
      <c r="K200" s="24">
        <f t="shared" si="42"/>
        <v>0</v>
      </c>
      <c r="L200" s="24"/>
      <c r="M200" s="24"/>
      <c r="N200" s="24"/>
      <c r="O200" s="24">
        <f t="shared" ref="O200:O221" si="43">SUM(L200:N200)</f>
        <v>0</v>
      </c>
      <c r="P200" s="24">
        <f t="shared" ref="P200:P221" si="44">SUM(K200+O200)</f>
        <v>0</v>
      </c>
      <c r="Q200" s="24"/>
      <c r="R200" s="24"/>
      <c r="S200" s="24">
        <f t="shared" ref="S200:S221" si="45">SUM(Q200:R200)</f>
        <v>0</v>
      </c>
      <c r="T200" s="24">
        <f t="shared" ref="T200:T221" si="46">SUM(P200+S200)</f>
        <v>0</v>
      </c>
    </row>
    <row r="201" spans="1:20" x14ac:dyDescent="0.2">
      <c r="A201" s="167"/>
      <c r="B201" s="85"/>
      <c r="C201" s="26" t="s">
        <v>174</v>
      </c>
      <c r="D201" s="162">
        <v>2</v>
      </c>
      <c r="E201" s="24"/>
      <c r="F201" s="24"/>
      <c r="G201" s="24"/>
      <c r="H201" s="24">
        <f t="shared" si="41"/>
        <v>0</v>
      </c>
      <c r="I201" s="24"/>
      <c r="J201" s="24"/>
      <c r="K201" s="24">
        <f t="shared" si="42"/>
        <v>0</v>
      </c>
      <c r="L201" s="24">
        <v>0.35</v>
      </c>
      <c r="M201" s="24"/>
      <c r="N201" s="24">
        <v>17.8</v>
      </c>
      <c r="O201" s="24">
        <f t="shared" si="43"/>
        <v>18.150000000000002</v>
      </c>
      <c r="P201" s="24">
        <f t="shared" si="44"/>
        <v>18.150000000000002</v>
      </c>
      <c r="Q201" s="24"/>
      <c r="R201" s="24"/>
      <c r="S201" s="24">
        <f t="shared" si="45"/>
        <v>0</v>
      </c>
      <c r="T201" s="24">
        <f t="shared" si="46"/>
        <v>18.150000000000002</v>
      </c>
    </row>
    <row r="202" spans="1:20" x14ac:dyDescent="0.2">
      <c r="A202" s="167"/>
      <c r="B202" s="35" t="s">
        <v>429</v>
      </c>
      <c r="C202" s="26" t="s">
        <v>186</v>
      </c>
      <c r="D202" s="162">
        <v>69</v>
      </c>
      <c r="E202" s="24">
        <v>4.0199999999999996</v>
      </c>
      <c r="F202" s="24">
        <v>10.87</v>
      </c>
      <c r="G202" s="24">
        <v>0.05</v>
      </c>
      <c r="H202" s="24">
        <f t="shared" si="41"/>
        <v>14.94</v>
      </c>
      <c r="I202" s="24">
        <v>0.44</v>
      </c>
      <c r="J202" s="24"/>
      <c r="K202" s="24">
        <f t="shared" si="42"/>
        <v>15.379999999999999</v>
      </c>
      <c r="L202" s="24">
        <v>0.09</v>
      </c>
      <c r="M202" s="24">
        <v>18.12</v>
      </c>
      <c r="N202" s="24">
        <v>5.41</v>
      </c>
      <c r="O202" s="24">
        <f t="shared" si="43"/>
        <v>23.62</v>
      </c>
      <c r="P202" s="24">
        <f t="shared" si="44"/>
        <v>39</v>
      </c>
      <c r="Q202" s="24"/>
      <c r="R202" s="24">
        <v>2.64</v>
      </c>
      <c r="S202" s="24">
        <f t="shared" si="45"/>
        <v>2.64</v>
      </c>
      <c r="T202" s="24">
        <f t="shared" si="46"/>
        <v>41.64</v>
      </c>
    </row>
    <row r="203" spans="1:20" x14ac:dyDescent="0.2">
      <c r="A203" s="167"/>
      <c r="B203" s="35"/>
      <c r="C203" s="26" t="s">
        <v>172</v>
      </c>
      <c r="D203" s="162">
        <v>12</v>
      </c>
      <c r="E203" s="24"/>
      <c r="F203" s="24">
        <v>1.61</v>
      </c>
      <c r="G203" s="24"/>
      <c r="H203" s="24">
        <f t="shared" si="41"/>
        <v>1.61</v>
      </c>
      <c r="I203" s="24">
        <v>1.31</v>
      </c>
      <c r="J203" s="24"/>
      <c r="K203" s="24">
        <f t="shared" si="42"/>
        <v>2.92</v>
      </c>
      <c r="L203" s="24">
        <v>0.01</v>
      </c>
      <c r="M203" s="24">
        <v>0.46</v>
      </c>
      <c r="N203" s="24">
        <v>1.59</v>
      </c>
      <c r="O203" s="24">
        <f t="shared" si="43"/>
        <v>2.06</v>
      </c>
      <c r="P203" s="24">
        <f t="shared" si="44"/>
        <v>4.9800000000000004</v>
      </c>
      <c r="Q203" s="24"/>
      <c r="R203" s="24">
        <v>1.01</v>
      </c>
      <c r="S203" s="24">
        <f t="shared" si="45"/>
        <v>1.01</v>
      </c>
      <c r="T203" s="24">
        <f t="shared" si="46"/>
        <v>5.99</v>
      </c>
    </row>
    <row r="204" spans="1:20" x14ac:dyDescent="0.2">
      <c r="A204" s="167"/>
      <c r="B204" s="35"/>
      <c r="C204" s="26" t="s">
        <v>180</v>
      </c>
      <c r="D204" s="162">
        <v>9</v>
      </c>
      <c r="E204" s="24">
        <v>0.6</v>
      </c>
      <c r="F204" s="24">
        <v>2.2999999999999998</v>
      </c>
      <c r="G204" s="24">
        <v>2</v>
      </c>
      <c r="H204" s="24">
        <f t="shared" si="41"/>
        <v>4.9000000000000004</v>
      </c>
      <c r="I204" s="24"/>
      <c r="J204" s="24"/>
      <c r="K204" s="24">
        <f t="shared" si="42"/>
        <v>4.9000000000000004</v>
      </c>
      <c r="L204" s="24">
        <v>0.4</v>
      </c>
      <c r="M204" s="24">
        <v>3.05</v>
      </c>
      <c r="N204" s="24">
        <v>2.1</v>
      </c>
      <c r="O204" s="24">
        <f t="shared" si="43"/>
        <v>5.55</v>
      </c>
      <c r="P204" s="24">
        <f t="shared" si="44"/>
        <v>10.45</v>
      </c>
      <c r="Q204" s="24"/>
      <c r="R204" s="24">
        <v>10</v>
      </c>
      <c r="S204" s="24">
        <f t="shared" si="45"/>
        <v>10</v>
      </c>
      <c r="T204" s="24">
        <f t="shared" si="46"/>
        <v>20.45</v>
      </c>
    </row>
    <row r="205" spans="1:20" x14ac:dyDescent="0.2">
      <c r="A205" s="167"/>
      <c r="B205" s="35"/>
      <c r="C205" s="26" t="s">
        <v>170</v>
      </c>
      <c r="D205" s="162">
        <v>42</v>
      </c>
      <c r="E205" s="24">
        <v>6.3</v>
      </c>
      <c r="F205" s="24">
        <v>8.77</v>
      </c>
      <c r="G205" s="24">
        <v>5.01</v>
      </c>
      <c r="H205" s="24">
        <f t="shared" si="41"/>
        <v>20.079999999999998</v>
      </c>
      <c r="I205" s="24">
        <v>20.149999999999999</v>
      </c>
      <c r="J205" s="24"/>
      <c r="K205" s="24">
        <f t="shared" si="42"/>
        <v>40.229999999999997</v>
      </c>
      <c r="L205" s="24">
        <v>3</v>
      </c>
      <c r="M205" s="24">
        <v>30.27</v>
      </c>
      <c r="N205" s="24">
        <v>5.96</v>
      </c>
      <c r="O205" s="24">
        <f t="shared" si="43"/>
        <v>39.229999999999997</v>
      </c>
      <c r="P205" s="24">
        <f t="shared" si="44"/>
        <v>79.459999999999994</v>
      </c>
      <c r="Q205" s="24"/>
      <c r="R205" s="24">
        <v>21.51</v>
      </c>
      <c r="S205" s="24">
        <f t="shared" si="45"/>
        <v>21.51</v>
      </c>
      <c r="T205" s="24">
        <f t="shared" si="46"/>
        <v>100.97</v>
      </c>
    </row>
    <row r="206" spans="1:20" x14ac:dyDescent="0.2">
      <c r="A206" s="167"/>
      <c r="B206" s="35"/>
      <c r="C206" s="26" t="s">
        <v>178</v>
      </c>
      <c r="D206" s="162">
        <v>15</v>
      </c>
      <c r="E206" s="24">
        <v>0.03</v>
      </c>
      <c r="F206" s="24">
        <v>9.6</v>
      </c>
      <c r="G206" s="24">
        <v>0.01</v>
      </c>
      <c r="H206" s="24">
        <f t="shared" si="41"/>
        <v>9.6399999999999988</v>
      </c>
      <c r="I206" s="24">
        <v>5</v>
      </c>
      <c r="J206" s="24">
        <v>4.8</v>
      </c>
      <c r="K206" s="24">
        <f t="shared" si="42"/>
        <v>19.439999999999998</v>
      </c>
      <c r="L206" s="24">
        <v>0.1</v>
      </c>
      <c r="M206" s="24">
        <v>9.3000000000000007</v>
      </c>
      <c r="N206" s="24">
        <v>7.11</v>
      </c>
      <c r="O206" s="24">
        <f t="shared" si="43"/>
        <v>16.510000000000002</v>
      </c>
      <c r="P206" s="24">
        <f t="shared" si="44"/>
        <v>35.950000000000003</v>
      </c>
      <c r="Q206" s="24">
        <v>0.5</v>
      </c>
      <c r="R206" s="24">
        <v>9.41</v>
      </c>
      <c r="S206" s="24">
        <f t="shared" si="45"/>
        <v>9.91</v>
      </c>
      <c r="T206" s="24">
        <f t="shared" si="46"/>
        <v>45.86</v>
      </c>
    </row>
    <row r="207" spans="1:20" x14ac:dyDescent="0.2">
      <c r="A207" s="167"/>
      <c r="B207" s="35"/>
      <c r="C207" s="26" t="s">
        <v>163</v>
      </c>
      <c r="D207" s="162">
        <v>31</v>
      </c>
      <c r="E207" s="24">
        <v>2.8</v>
      </c>
      <c r="F207" s="24">
        <v>1.1200000000000001</v>
      </c>
      <c r="G207" s="24"/>
      <c r="H207" s="24">
        <f t="shared" si="41"/>
        <v>3.92</v>
      </c>
      <c r="I207" s="24">
        <v>5.8</v>
      </c>
      <c r="J207" s="24"/>
      <c r="K207" s="24">
        <f t="shared" si="42"/>
        <v>9.7199999999999989</v>
      </c>
      <c r="L207" s="24">
        <v>15.16</v>
      </c>
      <c r="M207" s="24">
        <v>8.8800000000000008</v>
      </c>
      <c r="N207" s="24">
        <v>0.6</v>
      </c>
      <c r="O207" s="24">
        <f t="shared" si="43"/>
        <v>24.64</v>
      </c>
      <c r="P207" s="24">
        <f t="shared" si="44"/>
        <v>34.36</v>
      </c>
      <c r="Q207" s="24"/>
      <c r="R207" s="24">
        <v>5.24</v>
      </c>
      <c r="S207" s="24">
        <f t="shared" si="45"/>
        <v>5.24</v>
      </c>
      <c r="T207" s="24">
        <f t="shared" si="46"/>
        <v>39.6</v>
      </c>
    </row>
    <row r="208" spans="1:20" x14ac:dyDescent="0.2">
      <c r="A208" s="167"/>
      <c r="B208" s="35"/>
      <c r="C208" s="26" t="s">
        <v>185</v>
      </c>
      <c r="D208" s="162">
        <v>1</v>
      </c>
      <c r="E208" s="24"/>
      <c r="F208" s="24"/>
      <c r="G208" s="24"/>
      <c r="H208" s="24">
        <f t="shared" si="41"/>
        <v>0</v>
      </c>
      <c r="I208" s="24">
        <v>0.04</v>
      </c>
      <c r="J208" s="24"/>
      <c r="K208" s="24">
        <f t="shared" si="42"/>
        <v>0.04</v>
      </c>
      <c r="L208" s="24">
        <v>0.2</v>
      </c>
      <c r="M208" s="24">
        <v>0.4</v>
      </c>
      <c r="N208" s="24">
        <v>2.2999999999999998</v>
      </c>
      <c r="O208" s="24">
        <f t="shared" si="43"/>
        <v>2.9</v>
      </c>
      <c r="P208" s="24">
        <f t="shared" si="44"/>
        <v>2.94</v>
      </c>
      <c r="Q208" s="24"/>
      <c r="R208" s="24">
        <v>0.8</v>
      </c>
      <c r="S208" s="24">
        <f t="shared" si="45"/>
        <v>0.8</v>
      </c>
      <c r="T208" s="24">
        <f t="shared" si="46"/>
        <v>3.74</v>
      </c>
    </row>
    <row r="209" spans="1:20" x14ac:dyDescent="0.2">
      <c r="A209" s="167"/>
      <c r="B209" s="35"/>
      <c r="C209" s="26" t="s">
        <v>190</v>
      </c>
      <c r="D209" s="162">
        <v>5</v>
      </c>
      <c r="E209" s="24">
        <v>0.5</v>
      </c>
      <c r="F209" s="24"/>
      <c r="G209" s="24"/>
      <c r="H209" s="24">
        <f t="shared" si="41"/>
        <v>0.5</v>
      </c>
      <c r="I209" s="24"/>
      <c r="J209" s="24"/>
      <c r="K209" s="24">
        <f t="shared" si="42"/>
        <v>0.5</v>
      </c>
      <c r="L209" s="24">
        <v>0.1</v>
      </c>
      <c r="M209" s="24">
        <v>0.4</v>
      </c>
      <c r="N209" s="24">
        <v>8.41</v>
      </c>
      <c r="O209" s="24">
        <f t="shared" si="43"/>
        <v>8.91</v>
      </c>
      <c r="P209" s="24">
        <f t="shared" si="44"/>
        <v>9.41</v>
      </c>
      <c r="Q209" s="24"/>
      <c r="R209" s="24">
        <v>0.8</v>
      </c>
      <c r="S209" s="24">
        <f t="shared" si="45"/>
        <v>0.8</v>
      </c>
      <c r="T209" s="24">
        <f t="shared" si="46"/>
        <v>10.210000000000001</v>
      </c>
    </row>
    <row r="210" spans="1:20" x14ac:dyDescent="0.2">
      <c r="A210" s="167"/>
      <c r="B210" s="35"/>
      <c r="C210" s="163" t="s">
        <v>167</v>
      </c>
      <c r="D210" s="64">
        <v>28</v>
      </c>
      <c r="E210" s="36">
        <v>0.1</v>
      </c>
      <c r="F210" s="36">
        <v>4.07</v>
      </c>
      <c r="G210" s="36"/>
      <c r="H210" s="36">
        <f t="shared" si="41"/>
        <v>4.17</v>
      </c>
      <c r="I210" s="36">
        <v>2.0699999999999998</v>
      </c>
      <c r="J210" s="36"/>
      <c r="K210" s="36">
        <f t="shared" si="42"/>
        <v>6.24</v>
      </c>
      <c r="L210" s="36">
        <v>0.2</v>
      </c>
      <c r="M210" s="36">
        <v>9.2200000000000006</v>
      </c>
      <c r="N210" s="36">
        <v>3.1</v>
      </c>
      <c r="O210" s="36">
        <f t="shared" si="43"/>
        <v>12.52</v>
      </c>
      <c r="P210" s="36">
        <f t="shared" si="44"/>
        <v>18.759999999999998</v>
      </c>
      <c r="Q210" s="36"/>
      <c r="R210" s="36">
        <v>0.45</v>
      </c>
      <c r="S210" s="36">
        <f t="shared" si="45"/>
        <v>0.45</v>
      </c>
      <c r="T210" s="36">
        <f t="shared" si="46"/>
        <v>19.209999999999997</v>
      </c>
    </row>
    <row r="211" spans="1:20" x14ac:dyDescent="0.2">
      <c r="A211" s="167"/>
      <c r="B211" s="35"/>
      <c r="C211" s="26" t="s">
        <v>169</v>
      </c>
      <c r="D211" s="162">
        <v>4</v>
      </c>
      <c r="E211" s="24"/>
      <c r="F211" s="24"/>
      <c r="G211" s="24"/>
      <c r="H211" s="24">
        <f t="shared" si="41"/>
        <v>0</v>
      </c>
      <c r="I211" s="24"/>
      <c r="J211" s="24"/>
      <c r="K211" s="24">
        <f t="shared" si="42"/>
        <v>0</v>
      </c>
      <c r="L211" s="24"/>
      <c r="M211" s="24">
        <v>3.02</v>
      </c>
      <c r="N211" s="24">
        <v>6</v>
      </c>
      <c r="O211" s="24">
        <f t="shared" si="43"/>
        <v>9.02</v>
      </c>
      <c r="P211" s="24">
        <f t="shared" si="44"/>
        <v>9.02</v>
      </c>
      <c r="Q211" s="24">
        <v>40</v>
      </c>
      <c r="R211" s="24">
        <v>12.2</v>
      </c>
      <c r="S211" s="24">
        <f t="shared" si="45"/>
        <v>52.2</v>
      </c>
      <c r="T211" s="24">
        <f t="shared" si="46"/>
        <v>61.22</v>
      </c>
    </row>
    <row r="212" spans="1:20" x14ac:dyDescent="0.2">
      <c r="A212" s="167"/>
      <c r="B212" s="35"/>
      <c r="C212" s="26" t="s">
        <v>165</v>
      </c>
      <c r="D212" s="162">
        <v>4</v>
      </c>
      <c r="E212" s="24"/>
      <c r="F212" s="24"/>
      <c r="G212" s="24"/>
      <c r="H212" s="24">
        <f t="shared" si="41"/>
        <v>0</v>
      </c>
      <c r="I212" s="24"/>
      <c r="J212" s="24"/>
      <c r="K212" s="24">
        <f t="shared" si="42"/>
        <v>0</v>
      </c>
      <c r="L212" s="24">
        <v>0.72</v>
      </c>
      <c r="M212" s="24">
        <v>0.26</v>
      </c>
      <c r="N212" s="24">
        <v>0.1</v>
      </c>
      <c r="O212" s="24">
        <f t="shared" si="43"/>
        <v>1.08</v>
      </c>
      <c r="P212" s="24">
        <f t="shared" si="44"/>
        <v>1.08</v>
      </c>
      <c r="Q212" s="24"/>
      <c r="R212" s="24">
        <v>1.8</v>
      </c>
      <c r="S212" s="24">
        <f t="shared" si="45"/>
        <v>1.8</v>
      </c>
      <c r="T212" s="24">
        <f t="shared" si="46"/>
        <v>2.88</v>
      </c>
    </row>
    <row r="213" spans="1:20" x14ac:dyDescent="0.2">
      <c r="A213" s="167"/>
      <c r="B213" s="35"/>
      <c r="C213" s="26" t="s">
        <v>181</v>
      </c>
      <c r="D213" s="162">
        <v>11</v>
      </c>
      <c r="E213" s="24"/>
      <c r="F213" s="24"/>
      <c r="G213" s="24"/>
      <c r="H213" s="24">
        <f t="shared" si="41"/>
        <v>0</v>
      </c>
      <c r="I213" s="24">
        <v>1.1599999999999999</v>
      </c>
      <c r="J213" s="24"/>
      <c r="K213" s="24">
        <f t="shared" si="42"/>
        <v>1.1599999999999999</v>
      </c>
      <c r="L213" s="24">
        <v>0.01</v>
      </c>
      <c r="M213" s="24">
        <v>3.76</v>
      </c>
      <c r="N213" s="24">
        <v>2.25</v>
      </c>
      <c r="O213" s="24">
        <f t="shared" si="43"/>
        <v>6.02</v>
      </c>
      <c r="P213" s="24">
        <f t="shared" si="44"/>
        <v>7.18</v>
      </c>
      <c r="Q213" s="24"/>
      <c r="R213" s="24">
        <v>0.5</v>
      </c>
      <c r="S213" s="24">
        <f t="shared" si="45"/>
        <v>0.5</v>
      </c>
      <c r="T213" s="24">
        <f t="shared" si="46"/>
        <v>7.68</v>
      </c>
    </row>
    <row r="214" spans="1:20" x14ac:dyDescent="0.2">
      <c r="A214" s="167"/>
      <c r="B214" s="35"/>
      <c r="C214" s="26" t="s">
        <v>171</v>
      </c>
      <c r="D214" s="162">
        <v>4</v>
      </c>
      <c r="E214" s="24"/>
      <c r="F214" s="24"/>
      <c r="G214" s="24"/>
      <c r="H214" s="24">
        <f t="shared" si="41"/>
        <v>0</v>
      </c>
      <c r="I214" s="24">
        <v>0.1</v>
      </c>
      <c r="J214" s="24"/>
      <c r="K214" s="24">
        <f t="shared" si="42"/>
        <v>0.1</v>
      </c>
      <c r="L214" s="24">
        <v>5.01</v>
      </c>
      <c r="M214" s="24">
        <v>0.01</v>
      </c>
      <c r="N214" s="24"/>
      <c r="O214" s="24">
        <f t="shared" si="43"/>
        <v>5.0199999999999996</v>
      </c>
      <c r="P214" s="24">
        <f t="shared" si="44"/>
        <v>5.1199999999999992</v>
      </c>
      <c r="Q214" s="24"/>
      <c r="R214" s="24">
        <v>0.01</v>
      </c>
      <c r="S214" s="24">
        <f t="shared" si="45"/>
        <v>0.01</v>
      </c>
      <c r="T214" s="24">
        <f t="shared" si="46"/>
        <v>5.129999999999999</v>
      </c>
    </row>
    <row r="215" spans="1:20" x14ac:dyDescent="0.2">
      <c r="A215" s="167"/>
      <c r="B215" s="35"/>
      <c r="C215" s="26" t="s">
        <v>187</v>
      </c>
      <c r="D215" s="162">
        <v>3</v>
      </c>
      <c r="E215" s="24"/>
      <c r="F215" s="24">
        <v>1.25</v>
      </c>
      <c r="G215" s="24"/>
      <c r="H215" s="24">
        <f t="shared" si="41"/>
        <v>1.25</v>
      </c>
      <c r="I215" s="24"/>
      <c r="J215" s="24"/>
      <c r="K215" s="24">
        <f t="shared" si="42"/>
        <v>1.25</v>
      </c>
      <c r="L215" s="24"/>
      <c r="M215" s="24">
        <v>0.01</v>
      </c>
      <c r="N215" s="24"/>
      <c r="O215" s="24">
        <f t="shared" si="43"/>
        <v>0.01</v>
      </c>
      <c r="P215" s="24">
        <f t="shared" si="44"/>
        <v>1.26</v>
      </c>
      <c r="Q215" s="24"/>
      <c r="R215" s="24"/>
      <c r="S215" s="24">
        <f t="shared" si="45"/>
        <v>0</v>
      </c>
      <c r="T215" s="24">
        <f t="shared" si="46"/>
        <v>1.26</v>
      </c>
    </row>
    <row r="216" spans="1:20" x14ac:dyDescent="0.2">
      <c r="A216" s="167"/>
      <c r="B216" s="35"/>
      <c r="C216" s="26" t="s">
        <v>173</v>
      </c>
      <c r="D216" s="162">
        <v>2</v>
      </c>
      <c r="E216" s="24">
        <v>0.7</v>
      </c>
      <c r="F216" s="24"/>
      <c r="G216" s="24"/>
      <c r="H216" s="24">
        <f t="shared" si="41"/>
        <v>0.7</v>
      </c>
      <c r="I216" s="24"/>
      <c r="J216" s="24"/>
      <c r="K216" s="24">
        <f t="shared" si="42"/>
        <v>0.7</v>
      </c>
      <c r="L216" s="24"/>
      <c r="M216" s="24"/>
      <c r="N216" s="24">
        <v>0.4</v>
      </c>
      <c r="O216" s="24">
        <f t="shared" si="43"/>
        <v>0.4</v>
      </c>
      <c r="P216" s="24">
        <f t="shared" si="44"/>
        <v>1.1000000000000001</v>
      </c>
      <c r="Q216" s="24"/>
      <c r="R216" s="24"/>
      <c r="S216" s="24">
        <f t="shared" si="45"/>
        <v>0</v>
      </c>
      <c r="T216" s="24">
        <f t="shared" si="46"/>
        <v>1.1000000000000001</v>
      </c>
    </row>
    <row r="217" spans="1:20" x14ac:dyDescent="0.2">
      <c r="A217" s="167"/>
      <c r="B217" s="35"/>
      <c r="C217" s="26" t="s">
        <v>191</v>
      </c>
      <c r="D217" s="162">
        <v>15</v>
      </c>
      <c r="E217" s="24">
        <v>0.12</v>
      </c>
      <c r="F217" s="24">
        <v>0.21</v>
      </c>
      <c r="G217" s="24">
        <v>0.7</v>
      </c>
      <c r="H217" s="24">
        <f t="shared" si="41"/>
        <v>1.0299999999999998</v>
      </c>
      <c r="I217" s="24">
        <v>0.02</v>
      </c>
      <c r="J217" s="24"/>
      <c r="K217" s="24">
        <f t="shared" si="42"/>
        <v>1.0499999999999998</v>
      </c>
      <c r="L217" s="24"/>
      <c r="M217" s="24">
        <v>2.3199999999999998</v>
      </c>
      <c r="N217" s="24">
        <v>3.26</v>
      </c>
      <c r="O217" s="24">
        <f t="shared" si="43"/>
        <v>5.58</v>
      </c>
      <c r="P217" s="24">
        <f t="shared" si="44"/>
        <v>6.63</v>
      </c>
      <c r="Q217" s="24"/>
      <c r="R217" s="24"/>
      <c r="S217" s="24">
        <f t="shared" si="45"/>
        <v>0</v>
      </c>
      <c r="T217" s="24">
        <f t="shared" si="46"/>
        <v>6.63</v>
      </c>
    </row>
    <row r="218" spans="1:20" x14ac:dyDescent="0.2">
      <c r="A218" s="167"/>
      <c r="B218" s="35"/>
      <c r="C218" s="26" t="s">
        <v>182</v>
      </c>
      <c r="D218" s="162">
        <v>4</v>
      </c>
      <c r="E218" s="24"/>
      <c r="F218" s="24">
        <v>0.2</v>
      </c>
      <c r="G218" s="24"/>
      <c r="H218" s="24">
        <f t="shared" si="41"/>
        <v>0.2</v>
      </c>
      <c r="I218" s="24"/>
      <c r="J218" s="24"/>
      <c r="K218" s="24">
        <f t="shared" si="42"/>
        <v>0.2</v>
      </c>
      <c r="L218" s="24">
        <v>0.55000000000000004</v>
      </c>
      <c r="M218" s="24">
        <v>1.4</v>
      </c>
      <c r="N218" s="24">
        <v>0.3</v>
      </c>
      <c r="O218" s="24">
        <f t="shared" si="43"/>
        <v>2.25</v>
      </c>
      <c r="P218" s="24">
        <f t="shared" si="44"/>
        <v>2.4500000000000002</v>
      </c>
      <c r="Q218" s="24"/>
      <c r="R218" s="24">
        <v>3.05</v>
      </c>
      <c r="S218" s="24">
        <f t="shared" si="45"/>
        <v>3.05</v>
      </c>
      <c r="T218" s="24">
        <f t="shared" si="46"/>
        <v>5.5</v>
      </c>
    </row>
    <row r="219" spans="1:20" x14ac:dyDescent="0.2">
      <c r="A219" s="167"/>
      <c r="B219" s="35"/>
      <c r="C219" s="26" t="s">
        <v>166</v>
      </c>
      <c r="D219" s="162">
        <v>1</v>
      </c>
      <c r="E219" s="24"/>
      <c r="F219" s="24"/>
      <c r="G219" s="24"/>
      <c r="H219" s="24">
        <f t="shared" si="41"/>
        <v>0</v>
      </c>
      <c r="I219" s="24"/>
      <c r="J219" s="24"/>
      <c r="K219" s="24">
        <f t="shared" si="42"/>
        <v>0</v>
      </c>
      <c r="L219" s="24">
        <v>1</v>
      </c>
      <c r="M219" s="24"/>
      <c r="N219" s="24"/>
      <c r="O219" s="24">
        <f t="shared" si="43"/>
        <v>1</v>
      </c>
      <c r="P219" s="24">
        <f t="shared" si="44"/>
        <v>1</v>
      </c>
      <c r="Q219" s="24"/>
      <c r="R219" s="24"/>
      <c r="S219" s="24">
        <f t="shared" si="45"/>
        <v>0</v>
      </c>
      <c r="T219" s="24">
        <f t="shared" si="46"/>
        <v>1</v>
      </c>
    </row>
    <row r="220" spans="1:20" x14ac:dyDescent="0.2">
      <c r="A220" s="167"/>
      <c r="B220" s="35"/>
      <c r="C220" s="26" t="s">
        <v>177</v>
      </c>
      <c r="D220" s="162">
        <v>1</v>
      </c>
      <c r="E220" s="24">
        <v>1</v>
      </c>
      <c r="F220" s="24"/>
      <c r="G220" s="24"/>
      <c r="H220" s="24">
        <f t="shared" si="41"/>
        <v>1</v>
      </c>
      <c r="I220" s="24"/>
      <c r="J220" s="24"/>
      <c r="K220" s="24">
        <f t="shared" si="42"/>
        <v>1</v>
      </c>
      <c r="L220" s="24"/>
      <c r="M220" s="24"/>
      <c r="N220" s="24"/>
      <c r="O220" s="24">
        <f t="shared" si="43"/>
        <v>0</v>
      </c>
      <c r="P220" s="24">
        <f t="shared" si="44"/>
        <v>1</v>
      </c>
      <c r="Q220" s="24"/>
      <c r="R220" s="24"/>
      <c r="S220" s="24">
        <f t="shared" si="45"/>
        <v>0</v>
      </c>
      <c r="T220" s="24">
        <f t="shared" si="46"/>
        <v>1</v>
      </c>
    </row>
    <row r="221" spans="1:20" x14ac:dyDescent="0.2">
      <c r="A221" s="167"/>
      <c r="B221" s="35"/>
      <c r="C221" s="26" t="s">
        <v>304</v>
      </c>
      <c r="D221" s="162">
        <v>0</v>
      </c>
      <c r="E221" s="24"/>
      <c r="F221" s="24"/>
      <c r="G221" s="24"/>
      <c r="H221" s="24">
        <f t="shared" si="41"/>
        <v>0</v>
      </c>
      <c r="I221" s="24"/>
      <c r="J221" s="24"/>
      <c r="K221" s="24">
        <f t="shared" si="42"/>
        <v>0</v>
      </c>
      <c r="L221" s="24"/>
      <c r="M221" s="24"/>
      <c r="N221" s="24"/>
      <c r="O221" s="24">
        <f t="shared" si="43"/>
        <v>0</v>
      </c>
      <c r="P221" s="24">
        <f t="shared" si="44"/>
        <v>0</v>
      </c>
      <c r="Q221" s="24"/>
      <c r="R221" s="24"/>
      <c r="S221" s="24">
        <f t="shared" si="45"/>
        <v>0</v>
      </c>
      <c r="T221" s="24">
        <f t="shared" si="46"/>
        <v>0</v>
      </c>
    </row>
    <row r="222" spans="1:20" x14ac:dyDescent="0.2">
      <c r="A222" s="167"/>
      <c r="B222" s="35"/>
      <c r="C222" s="165" t="s">
        <v>179</v>
      </c>
      <c r="D222" s="160">
        <v>22</v>
      </c>
      <c r="E222" s="25">
        <v>0.1</v>
      </c>
      <c r="F222" s="25">
        <v>4</v>
      </c>
      <c r="G222" s="25">
        <v>0.1</v>
      </c>
      <c r="H222" s="25">
        <f t="shared" si="41"/>
        <v>4.1999999999999993</v>
      </c>
      <c r="I222" s="25">
        <v>4.3499999999999996</v>
      </c>
      <c r="J222" s="25"/>
      <c r="K222" s="25">
        <f t="shared" si="42"/>
        <v>8.5499999999999989</v>
      </c>
      <c r="L222" s="25">
        <v>2.1</v>
      </c>
      <c r="M222" s="25">
        <v>12.65</v>
      </c>
      <c r="N222" s="25">
        <v>3.62</v>
      </c>
      <c r="O222" s="25">
        <f>SUM(L222:N222)</f>
        <v>18.37</v>
      </c>
      <c r="P222" s="25">
        <f>SUM(K222+O222)</f>
        <v>26.92</v>
      </c>
      <c r="Q222" s="25"/>
      <c r="R222" s="25">
        <v>0.15</v>
      </c>
      <c r="S222" s="25">
        <f>SUM(Q222:R222)</f>
        <v>0.15</v>
      </c>
      <c r="T222" s="25">
        <f>SUM(P222+S222)</f>
        <v>27.07</v>
      </c>
    </row>
    <row r="223" spans="1:20" ht="15" x14ac:dyDescent="0.25">
      <c r="A223" s="230" t="s">
        <v>0</v>
      </c>
      <c r="B223" s="231"/>
      <c r="C223" s="232" t="s">
        <v>0</v>
      </c>
      <c r="D223" s="53">
        <v>974</v>
      </c>
      <c r="E223" s="54">
        <v>77.06</v>
      </c>
      <c r="F223" s="54">
        <v>81.11</v>
      </c>
      <c r="G223" s="54">
        <v>31.77</v>
      </c>
      <c r="H223" s="54">
        <f t="shared" si="41"/>
        <v>189.94000000000003</v>
      </c>
      <c r="I223" s="54">
        <v>230.99</v>
      </c>
      <c r="J223" s="54">
        <v>4.8</v>
      </c>
      <c r="K223" s="54">
        <f t="shared" si="42"/>
        <v>425.73000000000008</v>
      </c>
      <c r="L223" s="54">
        <v>41.32</v>
      </c>
      <c r="M223" s="54">
        <v>452.68</v>
      </c>
      <c r="N223" s="54">
        <v>145.06</v>
      </c>
      <c r="O223" s="54">
        <f>SUM(L223:N223)</f>
        <v>639.05999999999995</v>
      </c>
      <c r="P223" s="54">
        <f>SUM(K223+O223)</f>
        <v>1064.79</v>
      </c>
      <c r="Q223" s="54">
        <v>50.22</v>
      </c>
      <c r="R223" s="54">
        <v>334.95</v>
      </c>
      <c r="S223" s="54">
        <f>SUM(Q223:R223)</f>
        <v>385.16999999999996</v>
      </c>
      <c r="T223" s="55">
        <f>SUM(P223+S223)</f>
        <v>1449.96</v>
      </c>
    </row>
    <row r="224" spans="1:20" x14ac:dyDescent="0.2">
      <c r="A224" s="166" t="s">
        <v>406</v>
      </c>
      <c r="B224" s="35" t="s">
        <v>219</v>
      </c>
      <c r="C224" s="161" t="s">
        <v>219</v>
      </c>
      <c r="D224" s="153">
        <v>33</v>
      </c>
      <c r="E224" s="154"/>
      <c r="F224" s="154"/>
      <c r="G224" s="154"/>
      <c r="H224" s="154">
        <f t="shared" ref="H224:H235" si="47">SUM(E224:G224)</f>
        <v>0</v>
      </c>
      <c r="I224" s="154">
        <v>1.31</v>
      </c>
      <c r="J224" s="154"/>
      <c r="K224" s="154">
        <f t="shared" ref="K224:K235" si="48">SUM(H224:J224)</f>
        <v>1.31</v>
      </c>
      <c r="L224" s="154">
        <v>1.76</v>
      </c>
      <c r="M224" s="154">
        <v>20.03</v>
      </c>
      <c r="N224" s="154">
        <v>0.18</v>
      </c>
      <c r="O224" s="154">
        <f>SUM(L224:N224)</f>
        <v>21.970000000000002</v>
      </c>
      <c r="P224" s="154">
        <f>SUM(K224+O224)</f>
        <v>23.28</v>
      </c>
      <c r="Q224" s="154"/>
      <c r="R224" s="154">
        <v>0.99</v>
      </c>
      <c r="S224" s="154">
        <f>SUM(Q224:R224)</f>
        <v>0.99</v>
      </c>
      <c r="T224" s="154">
        <f>SUM(P224+S224)</f>
        <v>24.27</v>
      </c>
    </row>
    <row r="225" spans="1:23" x14ac:dyDescent="0.2">
      <c r="A225" s="167"/>
      <c r="B225" s="35"/>
      <c r="C225" s="26" t="s">
        <v>205</v>
      </c>
      <c r="D225" s="162">
        <v>5</v>
      </c>
      <c r="E225" s="24"/>
      <c r="F225" s="24"/>
      <c r="G225" s="24"/>
      <c r="H225" s="24">
        <f t="shared" si="47"/>
        <v>0</v>
      </c>
      <c r="I225" s="24">
        <v>1.6</v>
      </c>
      <c r="J225" s="24"/>
      <c r="K225" s="24">
        <f t="shared" si="48"/>
        <v>1.6</v>
      </c>
      <c r="L225" s="24">
        <v>0.01</v>
      </c>
      <c r="M225" s="24">
        <v>0.08</v>
      </c>
      <c r="N225" s="24">
        <v>0.1</v>
      </c>
      <c r="O225" s="24">
        <f>SUM(L225:N225)</f>
        <v>0.19</v>
      </c>
      <c r="P225" s="24">
        <f>SUM(K225+O225)</f>
        <v>1.79</v>
      </c>
      <c r="Q225" s="24"/>
      <c r="R225" s="24">
        <v>6</v>
      </c>
      <c r="S225" s="24">
        <f>SUM(Q225:R225)</f>
        <v>6</v>
      </c>
      <c r="T225" s="24">
        <f>SUM(P225+S225)</f>
        <v>7.79</v>
      </c>
    </row>
    <row r="226" spans="1:23" x14ac:dyDescent="0.2">
      <c r="A226" s="167"/>
      <c r="B226" s="35"/>
      <c r="C226" s="26" t="s">
        <v>275</v>
      </c>
      <c r="D226" s="162">
        <v>0</v>
      </c>
      <c r="E226" s="24"/>
      <c r="F226" s="24"/>
      <c r="G226" s="24"/>
      <c r="H226" s="24">
        <f t="shared" si="47"/>
        <v>0</v>
      </c>
      <c r="I226" s="24"/>
      <c r="J226" s="24"/>
      <c r="K226" s="24">
        <f t="shared" si="48"/>
        <v>0</v>
      </c>
      <c r="L226" s="24"/>
      <c r="M226" s="24"/>
      <c r="N226" s="24"/>
      <c r="O226" s="24">
        <f t="shared" ref="O226:O233" si="49">SUM(L226:N226)</f>
        <v>0</v>
      </c>
      <c r="P226" s="24">
        <f t="shared" ref="P226:P233" si="50">SUM(K226+O226)</f>
        <v>0</v>
      </c>
      <c r="Q226" s="24"/>
      <c r="R226" s="24"/>
      <c r="S226" s="24">
        <f t="shared" ref="S226:S234" si="51">SUM(Q226:R226)</f>
        <v>0</v>
      </c>
      <c r="T226" s="24">
        <f t="shared" ref="T226:T234" si="52">SUM(P226+S226)</f>
        <v>0</v>
      </c>
    </row>
    <row r="227" spans="1:23" x14ac:dyDescent="0.2">
      <c r="A227" s="167"/>
      <c r="B227" s="35"/>
      <c r="C227" s="26" t="s">
        <v>202</v>
      </c>
      <c r="D227" s="162">
        <v>4</v>
      </c>
      <c r="E227" s="24"/>
      <c r="F227" s="24"/>
      <c r="G227" s="24">
        <v>0.5</v>
      </c>
      <c r="H227" s="24">
        <f t="shared" si="47"/>
        <v>0.5</v>
      </c>
      <c r="I227" s="24"/>
      <c r="J227" s="24"/>
      <c r="K227" s="24">
        <f t="shared" si="48"/>
        <v>0.5</v>
      </c>
      <c r="L227" s="24"/>
      <c r="M227" s="24">
        <v>2.84</v>
      </c>
      <c r="N227" s="24"/>
      <c r="O227" s="24">
        <f t="shared" si="49"/>
        <v>2.84</v>
      </c>
      <c r="P227" s="24">
        <f t="shared" si="50"/>
        <v>3.34</v>
      </c>
      <c r="Q227" s="24"/>
      <c r="R227" s="24"/>
      <c r="S227" s="24">
        <f t="shared" si="51"/>
        <v>0</v>
      </c>
      <c r="T227" s="24">
        <f t="shared" si="52"/>
        <v>3.34</v>
      </c>
    </row>
    <row r="228" spans="1:23" x14ac:dyDescent="0.2">
      <c r="A228" s="167"/>
      <c r="B228" s="35"/>
      <c r="C228" s="26" t="s">
        <v>195</v>
      </c>
      <c r="D228" s="162">
        <v>15</v>
      </c>
      <c r="E228" s="24"/>
      <c r="F228" s="24"/>
      <c r="G228" s="24">
        <v>0.3</v>
      </c>
      <c r="H228" s="24">
        <f t="shared" si="47"/>
        <v>0.3</v>
      </c>
      <c r="I228" s="24">
        <v>0.3</v>
      </c>
      <c r="J228" s="24"/>
      <c r="K228" s="24">
        <f t="shared" si="48"/>
        <v>0.6</v>
      </c>
      <c r="L228" s="24">
        <v>0.55000000000000004</v>
      </c>
      <c r="M228" s="24">
        <v>11.07</v>
      </c>
      <c r="N228" s="24">
        <v>0.15</v>
      </c>
      <c r="O228" s="24">
        <f t="shared" si="49"/>
        <v>11.770000000000001</v>
      </c>
      <c r="P228" s="24">
        <f t="shared" si="50"/>
        <v>12.370000000000001</v>
      </c>
      <c r="Q228" s="24"/>
      <c r="R228" s="24">
        <v>0.1</v>
      </c>
      <c r="S228" s="24">
        <f t="shared" si="51"/>
        <v>0.1</v>
      </c>
      <c r="T228" s="24">
        <f t="shared" si="52"/>
        <v>12.47</v>
      </c>
    </row>
    <row r="229" spans="1:23" x14ac:dyDescent="0.2">
      <c r="A229" s="167"/>
      <c r="B229" s="35"/>
      <c r="C229" s="26" t="s">
        <v>204</v>
      </c>
      <c r="D229" s="162">
        <v>2</v>
      </c>
      <c r="E229" s="24"/>
      <c r="F229" s="24"/>
      <c r="G229" s="24"/>
      <c r="H229" s="24">
        <f t="shared" si="47"/>
        <v>0</v>
      </c>
      <c r="I229" s="24"/>
      <c r="J229" s="24"/>
      <c r="K229" s="24">
        <f t="shared" si="48"/>
        <v>0</v>
      </c>
      <c r="L229" s="24">
        <v>0.1</v>
      </c>
      <c r="M229" s="24"/>
      <c r="N229" s="24"/>
      <c r="O229" s="24">
        <f t="shared" si="49"/>
        <v>0.1</v>
      </c>
      <c r="P229" s="24">
        <f t="shared" si="50"/>
        <v>0.1</v>
      </c>
      <c r="Q229" s="24"/>
      <c r="R229" s="24">
        <v>0.8</v>
      </c>
      <c r="S229" s="24">
        <f t="shared" si="51"/>
        <v>0.8</v>
      </c>
      <c r="T229" s="24">
        <f t="shared" si="52"/>
        <v>0.9</v>
      </c>
    </row>
    <row r="230" spans="1:23" x14ac:dyDescent="0.2">
      <c r="A230" s="167"/>
      <c r="B230" s="35"/>
      <c r="C230" s="26" t="s">
        <v>277</v>
      </c>
      <c r="D230" s="162">
        <v>0</v>
      </c>
      <c r="E230" s="24"/>
      <c r="F230" s="24"/>
      <c r="G230" s="24"/>
      <c r="H230" s="24">
        <f t="shared" si="47"/>
        <v>0</v>
      </c>
      <c r="I230" s="24"/>
      <c r="J230" s="24"/>
      <c r="K230" s="24">
        <f t="shared" si="48"/>
        <v>0</v>
      </c>
      <c r="L230" s="24"/>
      <c r="M230" s="24"/>
      <c r="N230" s="24"/>
      <c r="O230" s="24">
        <f t="shared" si="49"/>
        <v>0</v>
      </c>
      <c r="P230" s="24">
        <f t="shared" si="50"/>
        <v>0</v>
      </c>
      <c r="Q230" s="24"/>
      <c r="R230" s="24"/>
      <c r="S230" s="24">
        <f t="shared" si="51"/>
        <v>0</v>
      </c>
      <c r="T230" s="24">
        <f t="shared" si="52"/>
        <v>0</v>
      </c>
    </row>
    <row r="231" spans="1:23" x14ac:dyDescent="0.2">
      <c r="A231" s="167"/>
      <c r="B231" s="85"/>
      <c r="C231" s="26" t="s">
        <v>208</v>
      </c>
      <c r="D231" s="162">
        <v>4</v>
      </c>
      <c r="E231" s="24"/>
      <c r="F231" s="24"/>
      <c r="G231" s="24"/>
      <c r="H231" s="24">
        <f t="shared" si="47"/>
        <v>0</v>
      </c>
      <c r="I231" s="24"/>
      <c r="J231" s="24"/>
      <c r="K231" s="24">
        <f t="shared" si="48"/>
        <v>0</v>
      </c>
      <c r="L231" s="24"/>
      <c r="M231" s="24">
        <v>3.12</v>
      </c>
      <c r="N231" s="24">
        <v>0.9</v>
      </c>
      <c r="O231" s="24">
        <f t="shared" si="49"/>
        <v>4.0200000000000005</v>
      </c>
      <c r="P231" s="24">
        <f t="shared" si="50"/>
        <v>4.0200000000000005</v>
      </c>
      <c r="Q231" s="24"/>
      <c r="R231" s="24"/>
      <c r="S231" s="24">
        <f t="shared" si="51"/>
        <v>0</v>
      </c>
      <c r="T231" s="24">
        <f t="shared" si="52"/>
        <v>4.0200000000000005</v>
      </c>
    </row>
    <row r="232" spans="1:23" x14ac:dyDescent="0.2">
      <c r="A232" s="167"/>
      <c r="B232" s="35" t="s">
        <v>431</v>
      </c>
      <c r="C232" s="26" t="s">
        <v>200</v>
      </c>
      <c r="D232" s="162">
        <v>4</v>
      </c>
      <c r="E232" s="24"/>
      <c r="F232" s="24"/>
      <c r="G232" s="24"/>
      <c r="H232" s="24">
        <f t="shared" si="47"/>
        <v>0</v>
      </c>
      <c r="I232" s="24"/>
      <c r="J232" s="24"/>
      <c r="K232" s="24">
        <f t="shared" si="48"/>
        <v>0</v>
      </c>
      <c r="L232" s="24">
        <v>0.05</v>
      </c>
      <c r="M232" s="24">
        <v>1.85</v>
      </c>
      <c r="N232" s="24">
        <v>0.7</v>
      </c>
      <c r="O232" s="24">
        <f t="shared" si="49"/>
        <v>2.6</v>
      </c>
      <c r="P232" s="24">
        <f t="shared" si="50"/>
        <v>2.6</v>
      </c>
      <c r="Q232" s="24"/>
      <c r="R232" s="24"/>
      <c r="S232" s="24">
        <f t="shared" si="51"/>
        <v>0</v>
      </c>
      <c r="T232" s="24">
        <f t="shared" si="52"/>
        <v>2.6</v>
      </c>
    </row>
    <row r="233" spans="1:23" x14ac:dyDescent="0.2">
      <c r="A233" s="167"/>
      <c r="B233" s="35"/>
      <c r="C233" s="26" t="s">
        <v>305</v>
      </c>
      <c r="D233" s="162">
        <v>0</v>
      </c>
      <c r="E233" s="24"/>
      <c r="F233" s="24"/>
      <c r="G233" s="24"/>
      <c r="H233" s="24">
        <f t="shared" si="47"/>
        <v>0</v>
      </c>
      <c r="I233" s="24"/>
      <c r="J233" s="24"/>
      <c r="K233" s="24">
        <f t="shared" si="48"/>
        <v>0</v>
      </c>
      <c r="L233" s="24"/>
      <c r="M233" s="24"/>
      <c r="N233" s="24"/>
      <c r="O233" s="24">
        <f t="shared" si="49"/>
        <v>0</v>
      </c>
      <c r="P233" s="24">
        <f t="shared" si="50"/>
        <v>0</v>
      </c>
      <c r="Q233" s="24"/>
      <c r="R233" s="24"/>
      <c r="S233" s="24">
        <f t="shared" si="51"/>
        <v>0</v>
      </c>
      <c r="T233" s="24">
        <f t="shared" si="52"/>
        <v>0</v>
      </c>
    </row>
    <row r="234" spans="1:23" x14ac:dyDescent="0.2">
      <c r="A234" s="167"/>
      <c r="B234" s="35"/>
      <c r="C234" s="26" t="s">
        <v>215</v>
      </c>
      <c r="D234" s="162">
        <v>2</v>
      </c>
      <c r="E234" s="24"/>
      <c r="F234" s="24"/>
      <c r="G234" s="24"/>
      <c r="H234" s="24">
        <f t="shared" si="47"/>
        <v>0</v>
      </c>
      <c r="I234" s="24"/>
      <c r="J234" s="24"/>
      <c r="K234" s="24">
        <f t="shared" si="48"/>
        <v>0</v>
      </c>
      <c r="L234" s="24">
        <v>1.3</v>
      </c>
      <c r="M234" s="24">
        <v>3.4</v>
      </c>
      <c r="N234" s="24"/>
      <c r="O234" s="24">
        <f>SUM(L234:N234)</f>
        <v>4.7</v>
      </c>
      <c r="P234" s="24">
        <f>SUM(K234+O234)</f>
        <v>4.7</v>
      </c>
      <c r="Q234" s="24"/>
      <c r="R234" s="24">
        <v>0.9</v>
      </c>
      <c r="S234" s="24">
        <f t="shared" si="51"/>
        <v>0.9</v>
      </c>
      <c r="T234" s="24">
        <f t="shared" si="52"/>
        <v>5.6000000000000005</v>
      </c>
    </row>
    <row r="235" spans="1:23" x14ac:dyDescent="0.2">
      <c r="A235" s="167"/>
      <c r="B235" s="35"/>
      <c r="C235" s="165" t="s">
        <v>201</v>
      </c>
      <c r="D235" s="160">
        <v>1</v>
      </c>
      <c r="E235" s="25"/>
      <c r="F235" s="25"/>
      <c r="G235" s="25"/>
      <c r="H235" s="25">
        <f t="shared" si="47"/>
        <v>0</v>
      </c>
      <c r="I235" s="25"/>
      <c r="J235" s="25"/>
      <c r="K235" s="25">
        <f t="shared" si="48"/>
        <v>0</v>
      </c>
      <c r="L235" s="25">
        <v>1</v>
      </c>
      <c r="M235" s="25"/>
      <c r="N235" s="25"/>
      <c r="O235" s="25">
        <f>SUM(L235:N235)</f>
        <v>1</v>
      </c>
      <c r="P235" s="25">
        <f>SUM(K235+O235)</f>
        <v>1</v>
      </c>
      <c r="Q235" s="25"/>
      <c r="R235" s="25"/>
      <c r="S235" s="25">
        <f>SUM(Q235:R235)</f>
        <v>0</v>
      </c>
      <c r="T235" s="25">
        <f>SUM(P235+S235)</f>
        <v>1</v>
      </c>
    </row>
    <row r="236" spans="1:23" customFormat="1" ht="15" x14ac:dyDescent="0.25">
      <c r="A236" s="230" t="s">
        <v>0</v>
      </c>
      <c r="B236" s="231"/>
      <c r="C236" s="232" t="s">
        <v>0</v>
      </c>
      <c r="D236" s="53">
        <f>SUM(D224:D235)</f>
        <v>70</v>
      </c>
      <c r="E236" s="54">
        <f>SUM(E224:E235)</f>
        <v>0</v>
      </c>
      <c r="F236" s="54">
        <f>SUM(F224:F235)</f>
        <v>0</v>
      </c>
      <c r="G236" s="54">
        <f>SUM(G224:G235)</f>
        <v>0.8</v>
      </c>
      <c r="H236" s="54">
        <f>+G236+F236+E236</f>
        <v>0.8</v>
      </c>
      <c r="I236" s="54">
        <f>SUM(I224:I235)</f>
        <v>3.21</v>
      </c>
      <c r="J236" s="54">
        <f>SUM(J224:J235)</f>
        <v>0</v>
      </c>
      <c r="K236" s="54">
        <f>+J236+I236+H236</f>
        <v>4.01</v>
      </c>
      <c r="L236" s="54">
        <f>SUM(L224:L235)</f>
        <v>4.7700000000000005</v>
      </c>
      <c r="M236" s="54">
        <f>SUM(M224:M235)</f>
        <v>42.389999999999993</v>
      </c>
      <c r="N236" s="54">
        <f>SUM(N224:N235)</f>
        <v>2.0300000000000002</v>
      </c>
      <c r="O236" s="54">
        <f>+N236+M236+L236</f>
        <v>49.19</v>
      </c>
      <c r="P236" s="54">
        <f>+O236+K236</f>
        <v>53.199999999999996</v>
      </c>
      <c r="Q236" s="54">
        <f>SUM(Q224:Q235)</f>
        <v>0</v>
      </c>
      <c r="R236" s="54">
        <f>SUM(R224:R235)</f>
        <v>8.7899999999999991</v>
      </c>
      <c r="S236" s="54">
        <f>+R236+Q236</f>
        <v>8.7899999999999991</v>
      </c>
      <c r="T236" s="55">
        <f>+S236+P236</f>
        <v>61.989999999999995</v>
      </c>
      <c r="U236" s="16"/>
      <c r="V236" s="16"/>
      <c r="W236" s="16"/>
    </row>
    <row r="237" spans="1:23" x14ac:dyDescent="0.2">
      <c r="A237" s="166" t="s">
        <v>9</v>
      </c>
      <c r="B237" s="35" t="s">
        <v>207</v>
      </c>
      <c r="C237" s="161" t="s">
        <v>207</v>
      </c>
      <c r="D237" s="153">
        <v>11</v>
      </c>
      <c r="E237" s="154">
        <v>0.35</v>
      </c>
      <c r="F237" s="154"/>
      <c r="G237" s="154"/>
      <c r="H237" s="154">
        <f t="shared" si="41"/>
        <v>0.35</v>
      </c>
      <c r="I237" s="154">
        <v>6.43</v>
      </c>
      <c r="J237" s="154"/>
      <c r="K237" s="154">
        <f t="shared" si="42"/>
        <v>6.7799999999999994</v>
      </c>
      <c r="L237" s="154">
        <v>0.43</v>
      </c>
      <c r="M237" s="154">
        <v>1.97</v>
      </c>
      <c r="N237" s="154">
        <v>0.8</v>
      </c>
      <c r="O237" s="154">
        <f>SUM(L237:N237)</f>
        <v>3.2</v>
      </c>
      <c r="P237" s="154">
        <f>SUM(K237+O237)</f>
        <v>9.98</v>
      </c>
      <c r="Q237" s="154">
        <v>5.9</v>
      </c>
      <c r="R237" s="154">
        <v>7.08</v>
      </c>
      <c r="S237" s="154">
        <f>SUM(Q237:R237)</f>
        <v>12.98</v>
      </c>
      <c r="T237" s="154">
        <f>SUM(P237+S237)</f>
        <v>22.96</v>
      </c>
    </row>
    <row r="238" spans="1:23" x14ac:dyDescent="0.2">
      <c r="A238" s="167"/>
      <c r="B238" s="35"/>
      <c r="C238" s="26" t="s">
        <v>218</v>
      </c>
      <c r="D238" s="162">
        <v>6</v>
      </c>
      <c r="E238" s="24"/>
      <c r="F238" s="24">
        <v>0.4</v>
      </c>
      <c r="G238" s="24"/>
      <c r="H238" s="24">
        <f t="shared" si="41"/>
        <v>0.4</v>
      </c>
      <c r="I238" s="24">
        <v>1.1000000000000001</v>
      </c>
      <c r="J238" s="24"/>
      <c r="K238" s="24">
        <f t="shared" si="42"/>
        <v>1.5</v>
      </c>
      <c r="L238" s="24">
        <v>3.4</v>
      </c>
      <c r="M238" s="24">
        <v>2.6</v>
      </c>
      <c r="N238" s="24">
        <v>0.6</v>
      </c>
      <c r="O238" s="24">
        <f>SUM(L238:N238)</f>
        <v>6.6</v>
      </c>
      <c r="P238" s="24">
        <f>SUM(K238+O238)</f>
        <v>8.1</v>
      </c>
      <c r="Q238" s="24"/>
      <c r="R238" s="24">
        <v>0.5</v>
      </c>
      <c r="S238" s="24">
        <f>SUM(Q238:R238)</f>
        <v>0.5</v>
      </c>
      <c r="T238" s="24">
        <f>SUM(P238+S238)</f>
        <v>8.6</v>
      </c>
    </row>
    <row r="239" spans="1:23" x14ac:dyDescent="0.2">
      <c r="A239" s="167"/>
      <c r="B239" s="35"/>
      <c r="C239" s="26" t="s">
        <v>214</v>
      </c>
      <c r="D239" s="162">
        <v>1</v>
      </c>
      <c r="E239" s="24"/>
      <c r="F239" s="24"/>
      <c r="G239" s="24"/>
      <c r="H239" s="24">
        <f t="shared" si="41"/>
        <v>0</v>
      </c>
      <c r="I239" s="24"/>
      <c r="J239" s="24"/>
      <c r="K239" s="24">
        <f t="shared" si="42"/>
        <v>0</v>
      </c>
      <c r="L239" s="24">
        <v>0.2</v>
      </c>
      <c r="M239" s="24">
        <v>0.4</v>
      </c>
      <c r="N239" s="24"/>
      <c r="O239" s="24">
        <f>SUM(L239:N239)</f>
        <v>0.60000000000000009</v>
      </c>
      <c r="P239" s="24">
        <f>SUM(K239+O239)</f>
        <v>0.60000000000000009</v>
      </c>
      <c r="Q239" s="24"/>
      <c r="R239" s="24"/>
      <c r="S239" s="24">
        <f>SUM(Q239:R239)</f>
        <v>0</v>
      </c>
      <c r="T239" s="24">
        <f>SUM(P239+S239)</f>
        <v>0.60000000000000009</v>
      </c>
    </row>
    <row r="240" spans="1:23" x14ac:dyDescent="0.2">
      <c r="A240" s="167"/>
      <c r="B240" s="35"/>
      <c r="C240" s="26" t="s">
        <v>211</v>
      </c>
      <c r="D240" s="162">
        <v>1</v>
      </c>
      <c r="E240" s="24"/>
      <c r="F240" s="24"/>
      <c r="G240" s="24"/>
      <c r="H240" s="24">
        <f>SUM(E240:G240)</f>
        <v>0</v>
      </c>
      <c r="I240" s="24"/>
      <c r="J240" s="24"/>
      <c r="K240" s="24">
        <f>SUM(H240:J240)</f>
        <v>0</v>
      </c>
      <c r="L240" s="24">
        <v>0.1</v>
      </c>
      <c r="M240" s="24">
        <v>0.2</v>
      </c>
      <c r="N240" s="24"/>
      <c r="O240" s="24">
        <f>SUM(L240:N240)</f>
        <v>0.30000000000000004</v>
      </c>
      <c r="P240" s="24">
        <f>SUM(K240+O240)</f>
        <v>0.30000000000000004</v>
      </c>
      <c r="Q240" s="24"/>
      <c r="R240" s="24"/>
      <c r="S240" s="24">
        <f>SUM(Q240:R240)</f>
        <v>0</v>
      </c>
      <c r="T240" s="24">
        <f>SUM(P240+S240)</f>
        <v>0.30000000000000004</v>
      </c>
    </row>
    <row r="241" spans="1:20" x14ac:dyDescent="0.2">
      <c r="A241" s="167"/>
      <c r="B241" s="35"/>
      <c r="C241" s="26" t="s">
        <v>325</v>
      </c>
      <c r="D241" s="162"/>
      <c r="E241" s="24"/>
      <c r="F241" s="24"/>
      <c r="G241" s="24"/>
      <c r="H241" s="24">
        <f t="shared" ref="H241:H267" si="53">SUM(E241:G241)</f>
        <v>0</v>
      </c>
      <c r="I241" s="24"/>
      <c r="J241" s="24"/>
      <c r="K241" s="24">
        <f t="shared" ref="K241:K266" si="54">SUM(H241:J241)</f>
        <v>0</v>
      </c>
      <c r="L241" s="24"/>
      <c r="M241" s="24"/>
      <c r="N241" s="24"/>
      <c r="O241" s="24">
        <f t="shared" ref="O241:O266" si="55">SUM(L241:N241)</f>
        <v>0</v>
      </c>
      <c r="P241" s="24">
        <f t="shared" ref="P241:P266" si="56">SUM(K241+O241)</f>
        <v>0</v>
      </c>
      <c r="Q241" s="24"/>
      <c r="R241" s="24"/>
      <c r="S241" s="24">
        <f t="shared" ref="S241:S266" si="57">SUM(Q241:R241)</f>
        <v>0</v>
      </c>
      <c r="T241" s="24">
        <f t="shared" ref="T241:T266" si="58">SUM(P241+S241)</f>
        <v>0</v>
      </c>
    </row>
    <row r="242" spans="1:20" x14ac:dyDescent="0.2">
      <c r="A242" s="167"/>
      <c r="B242" s="35"/>
      <c r="C242" s="26" t="s">
        <v>216</v>
      </c>
      <c r="D242" s="162">
        <v>1</v>
      </c>
      <c r="E242" s="24"/>
      <c r="F242" s="24"/>
      <c r="G242" s="24"/>
      <c r="H242" s="24">
        <f t="shared" si="53"/>
        <v>0</v>
      </c>
      <c r="I242" s="24"/>
      <c r="J242" s="24"/>
      <c r="K242" s="24">
        <f t="shared" si="54"/>
        <v>0</v>
      </c>
      <c r="L242" s="24">
        <v>0.5</v>
      </c>
      <c r="M242" s="24"/>
      <c r="N242" s="24"/>
      <c r="O242" s="24">
        <f t="shared" si="55"/>
        <v>0.5</v>
      </c>
      <c r="P242" s="24">
        <f t="shared" si="56"/>
        <v>0.5</v>
      </c>
      <c r="Q242" s="24"/>
      <c r="R242" s="24"/>
      <c r="S242" s="24">
        <f t="shared" si="57"/>
        <v>0</v>
      </c>
      <c r="T242" s="24">
        <f t="shared" si="58"/>
        <v>0.5</v>
      </c>
    </row>
    <row r="243" spans="1:20" x14ac:dyDescent="0.2">
      <c r="A243" s="167"/>
      <c r="B243" s="35"/>
      <c r="C243" s="26" t="s">
        <v>213</v>
      </c>
      <c r="D243" s="162">
        <v>2</v>
      </c>
      <c r="E243" s="24"/>
      <c r="F243" s="24"/>
      <c r="G243" s="24"/>
      <c r="H243" s="24">
        <f t="shared" si="53"/>
        <v>0</v>
      </c>
      <c r="I243" s="24"/>
      <c r="J243" s="24"/>
      <c r="K243" s="24">
        <f t="shared" si="54"/>
        <v>0</v>
      </c>
      <c r="L243" s="24">
        <v>1</v>
      </c>
      <c r="M243" s="24">
        <v>0.2</v>
      </c>
      <c r="N243" s="24"/>
      <c r="O243" s="24">
        <f t="shared" si="55"/>
        <v>1.2</v>
      </c>
      <c r="P243" s="24">
        <f t="shared" si="56"/>
        <v>1.2</v>
      </c>
      <c r="Q243" s="24">
        <v>1.5</v>
      </c>
      <c r="R243" s="24">
        <v>8.1</v>
      </c>
      <c r="S243" s="24">
        <f t="shared" si="57"/>
        <v>9.6</v>
      </c>
      <c r="T243" s="24">
        <f t="shared" si="58"/>
        <v>10.799999999999999</v>
      </c>
    </row>
    <row r="244" spans="1:20" x14ac:dyDescent="0.2">
      <c r="A244" s="167"/>
      <c r="B244" s="85"/>
      <c r="C244" s="26" t="s">
        <v>217</v>
      </c>
      <c r="D244" s="162">
        <v>12</v>
      </c>
      <c r="E244" s="24"/>
      <c r="F244" s="24">
        <v>0.6</v>
      </c>
      <c r="G244" s="24"/>
      <c r="H244" s="24">
        <f t="shared" si="53"/>
        <v>0.6</v>
      </c>
      <c r="I244" s="24"/>
      <c r="J244" s="24"/>
      <c r="K244" s="24">
        <f t="shared" si="54"/>
        <v>0.6</v>
      </c>
      <c r="L244" s="24">
        <v>3.83</v>
      </c>
      <c r="M244" s="24">
        <v>1.68</v>
      </c>
      <c r="N244" s="24">
        <v>0.05</v>
      </c>
      <c r="O244" s="24">
        <f t="shared" si="55"/>
        <v>5.56</v>
      </c>
      <c r="P244" s="24">
        <f t="shared" si="56"/>
        <v>6.1599999999999993</v>
      </c>
      <c r="Q244" s="24"/>
      <c r="R244" s="24">
        <v>15.5</v>
      </c>
      <c r="S244" s="24">
        <f t="shared" si="57"/>
        <v>15.5</v>
      </c>
      <c r="T244" s="24">
        <f t="shared" si="58"/>
        <v>21.66</v>
      </c>
    </row>
    <row r="245" spans="1:20" x14ac:dyDescent="0.2">
      <c r="A245" s="167"/>
      <c r="B245" s="35" t="s">
        <v>203</v>
      </c>
      <c r="C245" s="26" t="s">
        <v>210</v>
      </c>
      <c r="D245" s="162">
        <v>55</v>
      </c>
      <c r="E245" s="24"/>
      <c r="F245" s="24"/>
      <c r="G245" s="24"/>
      <c r="H245" s="24">
        <f t="shared" si="53"/>
        <v>0</v>
      </c>
      <c r="I245" s="24">
        <v>13.15</v>
      </c>
      <c r="J245" s="24"/>
      <c r="K245" s="24">
        <f t="shared" si="54"/>
        <v>13.15</v>
      </c>
      <c r="L245" s="24">
        <v>21.61</v>
      </c>
      <c r="M245" s="24">
        <v>447.7</v>
      </c>
      <c r="N245" s="24">
        <v>8.6</v>
      </c>
      <c r="O245" s="24">
        <f t="shared" si="55"/>
        <v>477.91</v>
      </c>
      <c r="P245" s="24">
        <f t="shared" si="56"/>
        <v>491.06</v>
      </c>
      <c r="Q245" s="24"/>
      <c r="R245" s="24"/>
      <c r="S245" s="24">
        <f t="shared" si="57"/>
        <v>0</v>
      </c>
      <c r="T245" s="24">
        <f t="shared" si="58"/>
        <v>491.06</v>
      </c>
    </row>
    <row r="246" spans="1:20" x14ac:dyDescent="0.2">
      <c r="A246" s="167"/>
      <c r="B246" s="35"/>
      <c r="C246" s="26" t="s">
        <v>273</v>
      </c>
      <c r="D246" s="162">
        <v>0</v>
      </c>
      <c r="E246" s="24"/>
      <c r="F246" s="24"/>
      <c r="G246" s="24"/>
      <c r="H246" s="24">
        <f t="shared" si="53"/>
        <v>0</v>
      </c>
      <c r="I246" s="24"/>
      <c r="J246" s="24"/>
      <c r="K246" s="24">
        <f t="shared" si="54"/>
        <v>0</v>
      </c>
      <c r="L246" s="24"/>
      <c r="M246" s="24"/>
      <c r="N246" s="24"/>
      <c r="O246" s="24">
        <f t="shared" si="55"/>
        <v>0</v>
      </c>
      <c r="P246" s="24">
        <f t="shared" si="56"/>
        <v>0</v>
      </c>
      <c r="Q246" s="24"/>
      <c r="R246" s="24"/>
      <c r="S246" s="24">
        <f t="shared" si="57"/>
        <v>0</v>
      </c>
      <c r="T246" s="24">
        <f t="shared" si="58"/>
        <v>0</v>
      </c>
    </row>
    <row r="247" spans="1:20" x14ac:dyDescent="0.2">
      <c r="A247" s="167"/>
      <c r="B247" s="35"/>
      <c r="C247" s="26" t="s">
        <v>193</v>
      </c>
      <c r="D247" s="162">
        <v>2</v>
      </c>
      <c r="E247" s="24"/>
      <c r="F247" s="24"/>
      <c r="G247" s="24"/>
      <c r="H247" s="24">
        <f t="shared" si="53"/>
        <v>0</v>
      </c>
      <c r="I247" s="24"/>
      <c r="J247" s="24"/>
      <c r="K247" s="24">
        <f t="shared" si="54"/>
        <v>0</v>
      </c>
      <c r="L247" s="24"/>
      <c r="M247" s="24">
        <v>30.36</v>
      </c>
      <c r="N247" s="24"/>
      <c r="O247" s="24">
        <f t="shared" si="55"/>
        <v>30.36</v>
      </c>
      <c r="P247" s="24">
        <f t="shared" si="56"/>
        <v>30.36</v>
      </c>
      <c r="Q247" s="24"/>
      <c r="R247" s="24"/>
      <c r="S247" s="24">
        <f t="shared" si="57"/>
        <v>0</v>
      </c>
      <c r="T247" s="24">
        <f t="shared" si="58"/>
        <v>30.36</v>
      </c>
    </row>
    <row r="248" spans="1:20" x14ac:dyDescent="0.2">
      <c r="A248" s="167"/>
      <c r="B248" s="35"/>
      <c r="C248" s="26" t="s">
        <v>206</v>
      </c>
      <c r="D248" s="162">
        <v>6</v>
      </c>
      <c r="E248" s="24"/>
      <c r="F248" s="24"/>
      <c r="G248" s="24"/>
      <c r="H248" s="24">
        <f t="shared" si="53"/>
        <v>0</v>
      </c>
      <c r="I248" s="24"/>
      <c r="J248" s="24"/>
      <c r="K248" s="24">
        <f t="shared" si="54"/>
        <v>0</v>
      </c>
      <c r="L248" s="24">
        <v>3</v>
      </c>
      <c r="M248" s="24">
        <v>5</v>
      </c>
      <c r="N248" s="24">
        <v>0.7</v>
      </c>
      <c r="O248" s="24">
        <f t="shared" si="55"/>
        <v>8.6999999999999993</v>
      </c>
      <c r="P248" s="24">
        <f t="shared" si="56"/>
        <v>8.6999999999999993</v>
      </c>
      <c r="Q248" s="24"/>
      <c r="R248" s="24"/>
      <c r="S248" s="24">
        <f t="shared" si="57"/>
        <v>0</v>
      </c>
      <c r="T248" s="24">
        <f t="shared" si="58"/>
        <v>8.6999999999999993</v>
      </c>
    </row>
    <row r="249" spans="1:20" x14ac:dyDescent="0.2">
      <c r="A249" s="167"/>
      <c r="B249" s="35"/>
      <c r="C249" s="26" t="s">
        <v>276</v>
      </c>
      <c r="D249" s="162">
        <v>0</v>
      </c>
      <c r="E249" s="24"/>
      <c r="F249" s="24"/>
      <c r="G249" s="24"/>
      <c r="H249" s="24">
        <f t="shared" si="53"/>
        <v>0</v>
      </c>
      <c r="I249" s="24"/>
      <c r="J249" s="24"/>
      <c r="K249" s="24">
        <f t="shared" si="54"/>
        <v>0</v>
      </c>
      <c r="L249" s="24"/>
      <c r="M249" s="24"/>
      <c r="N249" s="24"/>
      <c r="O249" s="24">
        <f t="shared" si="55"/>
        <v>0</v>
      </c>
      <c r="P249" s="24">
        <f t="shared" si="56"/>
        <v>0</v>
      </c>
      <c r="Q249" s="24"/>
      <c r="R249" s="24"/>
      <c r="S249" s="24">
        <f t="shared" si="57"/>
        <v>0</v>
      </c>
      <c r="T249" s="24">
        <f t="shared" si="58"/>
        <v>0</v>
      </c>
    </row>
    <row r="250" spans="1:20" x14ac:dyDescent="0.2">
      <c r="A250" s="167"/>
      <c r="B250" s="35"/>
      <c r="C250" s="26" t="s">
        <v>199</v>
      </c>
      <c r="D250" s="162">
        <v>3</v>
      </c>
      <c r="E250" s="24"/>
      <c r="F250" s="24"/>
      <c r="G250" s="24"/>
      <c r="H250" s="24">
        <f t="shared" si="53"/>
        <v>0</v>
      </c>
      <c r="I250" s="24"/>
      <c r="J250" s="24"/>
      <c r="K250" s="24">
        <f t="shared" si="54"/>
        <v>0</v>
      </c>
      <c r="L250" s="24">
        <v>1.4</v>
      </c>
      <c r="M250" s="24">
        <v>0.1</v>
      </c>
      <c r="N250" s="24">
        <v>0.4</v>
      </c>
      <c r="O250" s="24">
        <f t="shared" si="55"/>
        <v>1.9</v>
      </c>
      <c r="P250" s="24">
        <f t="shared" si="56"/>
        <v>1.9</v>
      </c>
      <c r="Q250" s="24"/>
      <c r="R250" s="24"/>
      <c r="S250" s="24">
        <f t="shared" si="57"/>
        <v>0</v>
      </c>
      <c r="T250" s="24">
        <f t="shared" si="58"/>
        <v>1.9</v>
      </c>
    </row>
    <row r="251" spans="1:20" x14ac:dyDescent="0.2">
      <c r="A251" s="167"/>
      <c r="B251" s="35"/>
      <c r="C251" s="26" t="s">
        <v>274</v>
      </c>
      <c r="D251" s="162">
        <v>0</v>
      </c>
      <c r="E251" s="24"/>
      <c r="F251" s="24"/>
      <c r="G251" s="24"/>
      <c r="H251" s="24">
        <f t="shared" si="53"/>
        <v>0</v>
      </c>
      <c r="I251" s="24"/>
      <c r="J251" s="24"/>
      <c r="K251" s="24">
        <f t="shared" si="54"/>
        <v>0</v>
      </c>
      <c r="L251" s="24"/>
      <c r="M251" s="24"/>
      <c r="N251" s="24"/>
      <c r="O251" s="24">
        <f t="shared" si="55"/>
        <v>0</v>
      </c>
      <c r="P251" s="24">
        <f t="shared" si="56"/>
        <v>0</v>
      </c>
      <c r="Q251" s="24"/>
      <c r="R251" s="24"/>
      <c r="S251" s="24">
        <f t="shared" si="57"/>
        <v>0</v>
      </c>
      <c r="T251" s="24">
        <f t="shared" si="58"/>
        <v>0</v>
      </c>
    </row>
    <row r="252" spans="1:20" x14ac:dyDescent="0.2">
      <c r="A252" s="167"/>
      <c r="B252" s="35"/>
      <c r="C252" s="26" t="s">
        <v>203</v>
      </c>
      <c r="D252" s="162">
        <v>2</v>
      </c>
      <c r="E252" s="24"/>
      <c r="F252" s="24"/>
      <c r="G252" s="24"/>
      <c r="H252" s="24">
        <f t="shared" si="53"/>
        <v>0</v>
      </c>
      <c r="I252" s="24"/>
      <c r="J252" s="24">
        <v>1</v>
      </c>
      <c r="K252" s="24">
        <f t="shared" si="54"/>
        <v>1</v>
      </c>
      <c r="L252" s="24">
        <v>0.1</v>
      </c>
      <c r="M252" s="24">
        <v>4.2</v>
      </c>
      <c r="N252" s="24"/>
      <c r="O252" s="24">
        <f t="shared" si="55"/>
        <v>4.3</v>
      </c>
      <c r="P252" s="24">
        <f t="shared" si="56"/>
        <v>5.3</v>
      </c>
      <c r="Q252" s="24"/>
      <c r="R252" s="24"/>
      <c r="S252" s="24">
        <f t="shared" si="57"/>
        <v>0</v>
      </c>
      <c r="T252" s="24">
        <f t="shared" si="58"/>
        <v>5.3</v>
      </c>
    </row>
    <row r="253" spans="1:20" x14ac:dyDescent="0.2">
      <c r="A253" s="167"/>
      <c r="B253" s="85"/>
      <c r="C253" s="26" t="s">
        <v>212</v>
      </c>
      <c r="D253" s="162">
        <v>10</v>
      </c>
      <c r="E253" s="24"/>
      <c r="F253" s="24">
        <v>1.3</v>
      </c>
      <c r="G253" s="24"/>
      <c r="H253" s="24">
        <f t="shared" si="53"/>
        <v>1.3</v>
      </c>
      <c r="I253" s="24"/>
      <c r="J253" s="24"/>
      <c r="K253" s="24">
        <f t="shared" si="54"/>
        <v>1.3</v>
      </c>
      <c r="L253" s="24">
        <v>9.8800000000000008</v>
      </c>
      <c r="M253" s="24">
        <v>47.9</v>
      </c>
      <c r="N253" s="24">
        <v>0.45</v>
      </c>
      <c r="O253" s="24">
        <f t="shared" si="55"/>
        <v>58.230000000000004</v>
      </c>
      <c r="P253" s="24">
        <f t="shared" si="56"/>
        <v>59.53</v>
      </c>
      <c r="Q253" s="24"/>
      <c r="R253" s="24">
        <v>1.2</v>
      </c>
      <c r="S253" s="24">
        <f t="shared" si="57"/>
        <v>1.2</v>
      </c>
      <c r="T253" s="24">
        <f t="shared" si="58"/>
        <v>60.730000000000004</v>
      </c>
    </row>
    <row r="254" spans="1:20" x14ac:dyDescent="0.2">
      <c r="A254" s="167"/>
      <c r="B254" s="35" t="s">
        <v>432</v>
      </c>
      <c r="C254" s="26" t="s">
        <v>194</v>
      </c>
      <c r="D254" s="162">
        <v>25</v>
      </c>
      <c r="E254" s="24"/>
      <c r="F254" s="24"/>
      <c r="G254" s="24"/>
      <c r="H254" s="24">
        <f t="shared" si="53"/>
        <v>0</v>
      </c>
      <c r="I254" s="24">
        <v>0.2</v>
      </c>
      <c r="J254" s="24"/>
      <c r="K254" s="24">
        <f t="shared" si="54"/>
        <v>0.2</v>
      </c>
      <c r="L254" s="24">
        <v>0.5</v>
      </c>
      <c r="M254" s="24">
        <v>22.3</v>
      </c>
      <c r="N254" s="24">
        <v>1.85</v>
      </c>
      <c r="O254" s="24">
        <f t="shared" si="55"/>
        <v>24.650000000000002</v>
      </c>
      <c r="P254" s="24">
        <f t="shared" si="56"/>
        <v>24.85</v>
      </c>
      <c r="Q254" s="24"/>
      <c r="R254" s="24"/>
      <c r="S254" s="24">
        <f t="shared" si="57"/>
        <v>0</v>
      </c>
      <c r="T254" s="24">
        <f t="shared" si="58"/>
        <v>24.85</v>
      </c>
    </row>
    <row r="255" spans="1:20" x14ac:dyDescent="0.2">
      <c r="A255" s="167"/>
      <c r="B255" s="35"/>
      <c r="C255" s="26" t="s">
        <v>192</v>
      </c>
      <c r="D255" s="162">
        <v>8</v>
      </c>
      <c r="E255" s="24"/>
      <c r="F255" s="24"/>
      <c r="G255" s="24"/>
      <c r="H255" s="24">
        <f t="shared" si="53"/>
        <v>0</v>
      </c>
      <c r="I255" s="24">
        <v>0.1</v>
      </c>
      <c r="J255" s="24"/>
      <c r="K255" s="24">
        <f t="shared" si="54"/>
        <v>0.1</v>
      </c>
      <c r="L255" s="24">
        <v>2.8</v>
      </c>
      <c r="M255" s="24">
        <v>8.9</v>
      </c>
      <c r="N255" s="24">
        <v>0.1</v>
      </c>
      <c r="O255" s="24">
        <f t="shared" si="55"/>
        <v>11.799999999999999</v>
      </c>
      <c r="P255" s="24">
        <f t="shared" si="56"/>
        <v>11.899999999999999</v>
      </c>
      <c r="Q255" s="24"/>
      <c r="R255" s="24">
        <v>5</v>
      </c>
      <c r="S255" s="24">
        <f t="shared" si="57"/>
        <v>5</v>
      </c>
      <c r="T255" s="24">
        <f t="shared" si="58"/>
        <v>16.899999999999999</v>
      </c>
    </row>
    <row r="256" spans="1:20" x14ac:dyDescent="0.2">
      <c r="A256" s="167"/>
      <c r="B256" s="35"/>
      <c r="C256" s="26" t="s">
        <v>280</v>
      </c>
      <c r="D256" s="162">
        <v>0</v>
      </c>
      <c r="E256" s="24"/>
      <c r="F256" s="24"/>
      <c r="G256" s="24"/>
      <c r="H256" s="24">
        <f t="shared" si="53"/>
        <v>0</v>
      </c>
      <c r="I256" s="24"/>
      <c r="J256" s="24"/>
      <c r="K256" s="24">
        <f t="shared" si="54"/>
        <v>0</v>
      </c>
      <c r="L256" s="24"/>
      <c r="M256" s="24"/>
      <c r="N256" s="24"/>
      <c r="O256" s="24">
        <f t="shared" si="55"/>
        <v>0</v>
      </c>
      <c r="P256" s="24">
        <f t="shared" si="56"/>
        <v>0</v>
      </c>
      <c r="Q256" s="24"/>
      <c r="R256" s="24"/>
      <c r="S256" s="24">
        <f t="shared" si="57"/>
        <v>0</v>
      </c>
      <c r="T256" s="24">
        <f t="shared" si="58"/>
        <v>0</v>
      </c>
    </row>
    <row r="257" spans="1:20" x14ac:dyDescent="0.2">
      <c r="A257" s="167"/>
      <c r="B257" s="35"/>
      <c r="C257" s="26" t="s">
        <v>354</v>
      </c>
      <c r="D257" s="162">
        <v>0</v>
      </c>
      <c r="E257" s="24"/>
      <c r="F257" s="24"/>
      <c r="G257" s="24"/>
      <c r="H257" s="24">
        <f t="shared" si="53"/>
        <v>0</v>
      </c>
      <c r="I257" s="24"/>
      <c r="J257" s="24"/>
      <c r="K257" s="24">
        <f t="shared" si="54"/>
        <v>0</v>
      </c>
      <c r="L257" s="24"/>
      <c r="M257" s="24"/>
      <c r="N257" s="24"/>
      <c r="O257" s="24">
        <f t="shared" si="55"/>
        <v>0</v>
      </c>
      <c r="P257" s="24">
        <f t="shared" si="56"/>
        <v>0</v>
      </c>
      <c r="Q257" s="24"/>
      <c r="R257" s="24"/>
      <c r="S257" s="24">
        <f t="shared" si="57"/>
        <v>0</v>
      </c>
      <c r="T257" s="24">
        <f t="shared" si="58"/>
        <v>0</v>
      </c>
    </row>
    <row r="258" spans="1:20" x14ac:dyDescent="0.2">
      <c r="A258" s="167"/>
      <c r="B258" s="35"/>
      <c r="C258" s="26" t="s">
        <v>198</v>
      </c>
      <c r="D258" s="162">
        <v>6</v>
      </c>
      <c r="E258" s="24"/>
      <c r="F258" s="24"/>
      <c r="G258" s="24"/>
      <c r="H258" s="24">
        <f t="shared" si="53"/>
        <v>0</v>
      </c>
      <c r="I258" s="24"/>
      <c r="J258" s="24"/>
      <c r="K258" s="24">
        <f t="shared" si="54"/>
        <v>0</v>
      </c>
      <c r="L258" s="24">
        <v>3.3</v>
      </c>
      <c r="M258" s="24">
        <v>1.25</v>
      </c>
      <c r="N258" s="24">
        <v>0.1</v>
      </c>
      <c r="O258" s="24">
        <f t="shared" si="55"/>
        <v>4.6499999999999995</v>
      </c>
      <c r="P258" s="24">
        <f t="shared" si="56"/>
        <v>4.6499999999999995</v>
      </c>
      <c r="Q258" s="24"/>
      <c r="R258" s="24">
        <v>7.75</v>
      </c>
      <c r="S258" s="24">
        <f t="shared" si="57"/>
        <v>7.75</v>
      </c>
      <c r="T258" s="24">
        <f t="shared" si="58"/>
        <v>12.399999999999999</v>
      </c>
    </row>
    <row r="259" spans="1:20" x14ac:dyDescent="0.2">
      <c r="A259" s="167"/>
      <c r="B259" s="35"/>
      <c r="C259" s="26" t="s">
        <v>386</v>
      </c>
      <c r="D259" s="162">
        <v>0</v>
      </c>
      <c r="E259" s="24"/>
      <c r="F259" s="24"/>
      <c r="G259" s="24"/>
      <c r="H259" s="24">
        <f t="shared" si="53"/>
        <v>0</v>
      </c>
      <c r="I259" s="24"/>
      <c r="J259" s="24"/>
      <c r="K259" s="24">
        <f t="shared" si="54"/>
        <v>0</v>
      </c>
      <c r="L259" s="24"/>
      <c r="M259" s="24"/>
      <c r="N259" s="24"/>
      <c r="O259" s="24">
        <f t="shared" si="55"/>
        <v>0</v>
      </c>
      <c r="P259" s="24">
        <f t="shared" si="56"/>
        <v>0</v>
      </c>
      <c r="Q259" s="24"/>
      <c r="R259" s="24"/>
      <c r="S259" s="24">
        <f t="shared" si="57"/>
        <v>0</v>
      </c>
      <c r="T259" s="24">
        <f t="shared" si="58"/>
        <v>0</v>
      </c>
    </row>
    <row r="260" spans="1:20" x14ac:dyDescent="0.2">
      <c r="A260" s="167"/>
      <c r="B260" s="35"/>
      <c r="C260" s="26" t="s">
        <v>326</v>
      </c>
      <c r="D260" s="162">
        <v>0</v>
      </c>
      <c r="E260" s="24"/>
      <c r="F260" s="24"/>
      <c r="G260" s="24"/>
      <c r="H260" s="24">
        <f t="shared" si="53"/>
        <v>0</v>
      </c>
      <c r="I260" s="24"/>
      <c r="J260" s="24"/>
      <c r="K260" s="24">
        <f t="shared" si="54"/>
        <v>0</v>
      </c>
      <c r="L260" s="24"/>
      <c r="M260" s="24"/>
      <c r="N260" s="24"/>
      <c r="O260" s="24">
        <f t="shared" si="55"/>
        <v>0</v>
      </c>
      <c r="P260" s="24">
        <f t="shared" si="56"/>
        <v>0</v>
      </c>
      <c r="Q260" s="24"/>
      <c r="R260" s="24"/>
      <c r="S260" s="24">
        <f t="shared" si="57"/>
        <v>0</v>
      </c>
      <c r="T260" s="24">
        <f t="shared" si="58"/>
        <v>0</v>
      </c>
    </row>
    <row r="261" spans="1:20" x14ac:dyDescent="0.2">
      <c r="A261" s="167"/>
      <c r="B261" s="35"/>
      <c r="C261" s="26" t="s">
        <v>197</v>
      </c>
      <c r="D261" s="162">
        <v>4</v>
      </c>
      <c r="E261" s="24"/>
      <c r="F261" s="24"/>
      <c r="G261" s="24"/>
      <c r="H261" s="24">
        <f t="shared" si="53"/>
        <v>0</v>
      </c>
      <c r="I261" s="24"/>
      <c r="J261" s="24"/>
      <c r="K261" s="24">
        <f t="shared" si="54"/>
        <v>0</v>
      </c>
      <c r="L261" s="24">
        <v>0.1</v>
      </c>
      <c r="M261" s="24">
        <v>3.25</v>
      </c>
      <c r="N261" s="24">
        <v>0.3</v>
      </c>
      <c r="O261" s="24">
        <f t="shared" si="55"/>
        <v>3.65</v>
      </c>
      <c r="P261" s="24">
        <f t="shared" si="56"/>
        <v>3.65</v>
      </c>
      <c r="Q261" s="24"/>
      <c r="R261" s="24"/>
      <c r="S261" s="24">
        <f t="shared" si="57"/>
        <v>0</v>
      </c>
      <c r="T261" s="24">
        <f t="shared" si="58"/>
        <v>3.65</v>
      </c>
    </row>
    <row r="262" spans="1:20" x14ac:dyDescent="0.2">
      <c r="A262" s="167"/>
      <c r="B262" s="35"/>
      <c r="C262" s="26" t="s">
        <v>278</v>
      </c>
      <c r="D262" s="162">
        <v>0</v>
      </c>
      <c r="E262" s="24"/>
      <c r="F262" s="24"/>
      <c r="G262" s="24"/>
      <c r="H262" s="24">
        <f t="shared" si="53"/>
        <v>0</v>
      </c>
      <c r="I262" s="24"/>
      <c r="J262" s="24"/>
      <c r="K262" s="24">
        <f t="shared" si="54"/>
        <v>0</v>
      </c>
      <c r="L262" s="24"/>
      <c r="M262" s="24"/>
      <c r="N262" s="24"/>
      <c r="O262" s="24">
        <f t="shared" si="55"/>
        <v>0</v>
      </c>
      <c r="P262" s="24">
        <f t="shared" si="56"/>
        <v>0</v>
      </c>
      <c r="Q262" s="24"/>
      <c r="R262" s="24"/>
      <c r="S262" s="24">
        <f t="shared" si="57"/>
        <v>0</v>
      </c>
      <c r="T262" s="24">
        <f t="shared" si="58"/>
        <v>0</v>
      </c>
    </row>
    <row r="263" spans="1:20" x14ac:dyDescent="0.2">
      <c r="A263" s="167"/>
      <c r="B263" s="85"/>
      <c r="C263" s="26" t="s">
        <v>279</v>
      </c>
      <c r="D263" s="162">
        <v>0</v>
      </c>
      <c r="E263" s="24"/>
      <c r="F263" s="24"/>
      <c r="G263" s="24"/>
      <c r="H263" s="24">
        <f t="shared" si="53"/>
        <v>0</v>
      </c>
      <c r="I263" s="24"/>
      <c r="J263" s="24"/>
      <c r="K263" s="24">
        <f t="shared" si="54"/>
        <v>0</v>
      </c>
      <c r="L263" s="24"/>
      <c r="M263" s="24"/>
      <c r="N263" s="24"/>
      <c r="O263" s="24">
        <f t="shared" si="55"/>
        <v>0</v>
      </c>
      <c r="P263" s="24">
        <f t="shared" si="56"/>
        <v>0</v>
      </c>
      <c r="Q263" s="24"/>
      <c r="R263" s="24"/>
      <c r="S263" s="24">
        <f t="shared" si="57"/>
        <v>0</v>
      </c>
      <c r="T263" s="24">
        <f t="shared" si="58"/>
        <v>0</v>
      </c>
    </row>
    <row r="264" spans="1:20" x14ac:dyDescent="0.2">
      <c r="A264" s="167"/>
      <c r="B264" s="35" t="s">
        <v>209</v>
      </c>
      <c r="C264" s="26" t="s">
        <v>196</v>
      </c>
      <c r="D264" s="162">
        <v>1</v>
      </c>
      <c r="E264" s="24"/>
      <c r="F264" s="24"/>
      <c r="G264" s="24"/>
      <c r="H264" s="24">
        <f t="shared" si="53"/>
        <v>0</v>
      </c>
      <c r="I264" s="24"/>
      <c r="J264" s="24"/>
      <c r="K264" s="24">
        <f t="shared" si="54"/>
        <v>0</v>
      </c>
      <c r="L264" s="24"/>
      <c r="M264" s="24">
        <v>0.23</v>
      </c>
      <c r="N264" s="24"/>
      <c r="O264" s="24">
        <f t="shared" si="55"/>
        <v>0.23</v>
      </c>
      <c r="P264" s="24">
        <f t="shared" si="56"/>
        <v>0.23</v>
      </c>
      <c r="Q264" s="24"/>
      <c r="R264" s="24"/>
      <c r="S264" s="24">
        <f t="shared" si="57"/>
        <v>0</v>
      </c>
      <c r="T264" s="24">
        <f t="shared" si="58"/>
        <v>0.23</v>
      </c>
    </row>
    <row r="265" spans="1:20" x14ac:dyDescent="0.2">
      <c r="A265" s="167"/>
      <c r="B265" s="35"/>
      <c r="C265" s="26" t="s">
        <v>209</v>
      </c>
      <c r="D265" s="162">
        <v>2</v>
      </c>
      <c r="E265" s="24"/>
      <c r="F265" s="24"/>
      <c r="G265" s="24"/>
      <c r="H265" s="24">
        <f t="shared" si="53"/>
        <v>0</v>
      </c>
      <c r="I265" s="24"/>
      <c r="J265" s="24"/>
      <c r="K265" s="24">
        <f t="shared" si="54"/>
        <v>0</v>
      </c>
      <c r="L265" s="24"/>
      <c r="M265" s="24">
        <v>2.25</v>
      </c>
      <c r="N265" s="24"/>
      <c r="O265" s="24">
        <f t="shared" si="55"/>
        <v>2.25</v>
      </c>
      <c r="P265" s="24">
        <f t="shared" si="56"/>
        <v>2.25</v>
      </c>
      <c r="Q265" s="24"/>
      <c r="R265" s="24"/>
      <c r="S265" s="24">
        <f t="shared" si="57"/>
        <v>0</v>
      </c>
      <c r="T265" s="24">
        <f t="shared" si="58"/>
        <v>2.25</v>
      </c>
    </row>
    <row r="266" spans="1:20" x14ac:dyDescent="0.2">
      <c r="A266" s="167"/>
      <c r="B266" s="35"/>
      <c r="C266" s="26" t="s">
        <v>295</v>
      </c>
      <c r="D266" s="162">
        <v>0</v>
      </c>
      <c r="E266" s="24"/>
      <c r="F266" s="24"/>
      <c r="G266" s="24"/>
      <c r="H266" s="24">
        <f t="shared" si="53"/>
        <v>0</v>
      </c>
      <c r="I266" s="24"/>
      <c r="J266" s="24"/>
      <c r="K266" s="24">
        <f t="shared" si="54"/>
        <v>0</v>
      </c>
      <c r="L266" s="24"/>
      <c r="M266" s="24"/>
      <c r="N266" s="24"/>
      <c r="O266" s="24">
        <f t="shared" si="55"/>
        <v>0</v>
      </c>
      <c r="P266" s="24">
        <f t="shared" si="56"/>
        <v>0</v>
      </c>
      <c r="Q266" s="24"/>
      <c r="R266" s="24"/>
      <c r="S266" s="24">
        <f t="shared" si="57"/>
        <v>0</v>
      </c>
      <c r="T266" s="24">
        <f t="shared" si="58"/>
        <v>0</v>
      </c>
    </row>
    <row r="267" spans="1:20" x14ac:dyDescent="0.2">
      <c r="A267" s="167"/>
      <c r="B267" s="35"/>
      <c r="C267" s="165" t="s">
        <v>306</v>
      </c>
      <c r="D267" s="160">
        <v>0</v>
      </c>
      <c r="E267" s="25"/>
      <c r="F267" s="25"/>
      <c r="G267" s="25"/>
      <c r="H267" s="25">
        <f t="shared" si="53"/>
        <v>0</v>
      </c>
      <c r="I267" s="25"/>
      <c r="J267" s="25"/>
      <c r="K267" s="25">
        <f t="shared" ref="K267:K338" si="59">SUM(H267:J267)</f>
        <v>0</v>
      </c>
      <c r="L267" s="25"/>
      <c r="M267" s="25"/>
      <c r="N267" s="25"/>
      <c r="O267" s="25">
        <f>SUM(L267:N267)</f>
        <v>0</v>
      </c>
      <c r="P267" s="25">
        <f>SUM(K267+O267)</f>
        <v>0</v>
      </c>
      <c r="Q267" s="25"/>
      <c r="R267" s="25"/>
      <c r="S267" s="25">
        <f>SUM(Q267:R267)</f>
        <v>0</v>
      </c>
      <c r="T267" s="25">
        <f>SUM(P267+S267)</f>
        <v>0</v>
      </c>
    </row>
    <row r="268" spans="1:20" ht="15" x14ac:dyDescent="0.25">
      <c r="A268" s="230" t="s">
        <v>0</v>
      </c>
      <c r="B268" s="231"/>
      <c r="C268" s="232" t="s">
        <v>0</v>
      </c>
      <c r="D268" s="53">
        <f>SUM(D237:D267)</f>
        <v>158</v>
      </c>
      <c r="E268" s="54">
        <f>SUM(E237:E267)</f>
        <v>0.35</v>
      </c>
      <c r="F268" s="54">
        <f>SUM(F237:F267)</f>
        <v>2.2999999999999998</v>
      </c>
      <c r="G268" s="54">
        <f>SUM(G237:G267)</f>
        <v>0</v>
      </c>
      <c r="H268" s="54">
        <f t="shared" ref="H268:H338" si="60">SUM(E268:G268)</f>
        <v>2.65</v>
      </c>
      <c r="I268" s="54">
        <f>SUM(I237:I267)</f>
        <v>20.98</v>
      </c>
      <c r="J268" s="54">
        <f>SUM(J237:J267)</f>
        <v>1</v>
      </c>
      <c r="K268" s="54">
        <f t="shared" si="59"/>
        <v>24.63</v>
      </c>
      <c r="L268" s="54">
        <f>SUM(L237:L267)</f>
        <v>52.15</v>
      </c>
      <c r="M268" s="54">
        <f>SUM(M237:M267)</f>
        <v>580.49</v>
      </c>
      <c r="N268" s="54">
        <f>SUM(N237:N267)</f>
        <v>13.949999999999998</v>
      </c>
      <c r="O268" s="54">
        <f>SUM(L268:N268)</f>
        <v>646.59</v>
      </c>
      <c r="P268" s="54">
        <f>SUM(K268+O268)</f>
        <v>671.22</v>
      </c>
      <c r="Q268" s="54">
        <f>SUM(Q237:Q267)</f>
        <v>7.4</v>
      </c>
      <c r="R268" s="54">
        <f>SUM(R237:R267)</f>
        <v>45.13</v>
      </c>
      <c r="S268" s="54">
        <f>SUM(Q268:R268)</f>
        <v>52.53</v>
      </c>
      <c r="T268" s="55">
        <f>SUM(P268+S268)</f>
        <v>723.75</v>
      </c>
    </row>
    <row r="269" spans="1:20" x14ac:dyDescent="0.2">
      <c r="A269" s="166" t="s">
        <v>10</v>
      </c>
      <c r="B269" s="169" t="s">
        <v>222</v>
      </c>
      <c r="C269" s="161" t="s">
        <v>222</v>
      </c>
      <c r="D269" s="153">
        <v>6</v>
      </c>
      <c r="E269" s="154"/>
      <c r="F269" s="154"/>
      <c r="G269" s="154"/>
      <c r="H269" s="154">
        <f t="shared" si="60"/>
        <v>0</v>
      </c>
      <c r="I269" s="154"/>
      <c r="J269" s="154"/>
      <c r="K269" s="154">
        <f t="shared" si="59"/>
        <v>0</v>
      </c>
      <c r="L269" s="154"/>
      <c r="M269" s="154">
        <v>1</v>
      </c>
      <c r="N269" s="154">
        <v>2.0299999999999998</v>
      </c>
      <c r="O269" s="154">
        <f>SUM(L269:N269)</f>
        <v>3.03</v>
      </c>
      <c r="P269" s="154">
        <f>SUM(K269+O269)</f>
        <v>3.03</v>
      </c>
      <c r="Q269" s="154"/>
      <c r="R269" s="154">
        <v>0.51</v>
      </c>
      <c r="S269" s="154">
        <f>SUM(Q269:R269)</f>
        <v>0.51</v>
      </c>
      <c r="T269" s="154">
        <f>SUM(P269+S269)</f>
        <v>3.54</v>
      </c>
    </row>
    <row r="270" spans="1:20" x14ac:dyDescent="0.2">
      <c r="A270" s="167"/>
      <c r="B270" s="170"/>
      <c r="C270" s="26" t="s">
        <v>282</v>
      </c>
      <c r="D270" s="162">
        <v>0</v>
      </c>
      <c r="E270" s="24"/>
      <c r="F270" s="24"/>
      <c r="G270" s="24"/>
      <c r="H270" s="24">
        <f t="shared" si="60"/>
        <v>0</v>
      </c>
      <c r="I270" s="24"/>
      <c r="J270" s="24"/>
      <c r="K270" s="24">
        <f t="shared" si="59"/>
        <v>0</v>
      </c>
      <c r="L270" s="24"/>
      <c r="M270" s="24"/>
      <c r="N270" s="24"/>
      <c r="O270" s="24">
        <f t="shared" ref="O270:O277" si="61">SUM(L270:N270)</f>
        <v>0</v>
      </c>
      <c r="P270" s="24">
        <f t="shared" ref="P270:P277" si="62">SUM(K270+O270)</f>
        <v>0</v>
      </c>
      <c r="Q270" s="24"/>
      <c r="R270" s="24"/>
      <c r="S270" s="24">
        <f t="shared" ref="S270:S277" si="63">SUM(Q270:R270)</f>
        <v>0</v>
      </c>
      <c r="T270" s="24">
        <f t="shared" ref="T270:T277" si="64">SUM(P270+S270)</f>
        <v>0</v>
      </c>
    </row>
    <row r="271" spans="1:20" x14ac:dyDescent="0.2">
      <c r="A271" s="167"/>
      <c r="B271" s="169" t="s">
        <v>220</v>
      </c>
      <c r="C271" s="26" t="s">
        <v>220</v>
      </c>
      <c r="D271" s="162">
        <v>2</v>
      </c>
      <c r="E271" s="24"/>
      <c r="F271" s="24"/>
      <c r="G271" s="24"/>
      <c r="H271" s="24">
        <f t="shared" si="60"/>
        <v>0</v>
      </c>
      <c r="I271" s="24"/>
      <c r="J271" s="24"/>
      <c r="K271" s="24">
        <f t="shared" si="59"/>
        <v>0</v>
      </c>
      <c r="L271" s="24">
        <v>0.5</v>
      </c>
      <c r="M271" s="24">
        <v>1.25</v>
      </c>
      <c r="N271" s="24"/>
      <c r="O271" s="24">
        <f t="shared" si="61"/>
        <v>1.75</v>
      </c>
      <c r="P271" s="24">
        <f t="shared" si="62"/>
        <v>1.75</v>
      </c>
      <c r="Q271" s="24"/>
      <c r="R271" s="24"/>
      <c r="S271" s="24">
        <f t="shared" si="63"/>
        <v>0</v>
      </c>
      <c r="T271" s="24">
        <f t="shared" si="64"/>
        <v>1.75</v>
      </c>
    </row>
    <row r="272" spans="1:20" x14ac:dyDescent="0.2">
      <c r="A272" s="167"/>
      <c r="B272" s="169"/>
      <c r="C272" s="26" t="s">
        <v>281</v>
      </c>
      <c r="D272" s="162">
        <v>0</v>
      </c>
      <c r="E272" s="24"/>
      <c r="F272" s="24"/>
      <c r="G272" s="24"/>
      <c r="H272" s="24">
        <f t="shared" si="60"/>
        <v>0</v>
      </c>
      <c r="I272" s="24"/>
      <c r="J272" s="24"/>
      <c r="K272" s="24">
        <f t="shared" si="59"/>
        <v>0</v>
      </c>
      <c r="L272" s="24"/>
      <c r="M272" s="24"/>
      <c r="N272" s="24"/>
      <c r="O272" s="24">
        <f t="shared" si="61"/>
        <v>0</v>
      </c>
      <c r="P272" s="24">
        <f t="shared" si="62"/>
        <v>0</v>
      </c>
      <c r="Q272" s="24"/>
      <c r="R272" s="24"/>
      <c r="S272" s="24">
        <f t="shared" si="63"/>
        <v>0</v>
      </c>
      <c r="T272" s="24">
        <f t="shared" si="64"/>
        <v>0</v>
      </c>
    </row>
    <row r="273" spans="1:20" x14ac:dyDescent="0.2">
      <c r="A273" s="167"/>
      <c r="B273" s="170"/>
      <c r="C273" s="26" t="s">
        <v>328</v>
      </c>
      <c r="D273" s="162">
        <v>0</v>
      </c>
      <c r="E273" s="24"/>
      <c r="F273" s="24"/>
      <c r="G273" s="24"/>
      <c r="H273" s="24">
        <f t="shared" si="60"/>
        <v>0</v>
      </c>
      <c r="I273" s="24"/>
      <c r="J273" s="24"/>
      <c r="K273" s="24">
        <f t="shared" si="59"/>
        <v>0</v>
      </c>
      <c r="L273" s="24"/>
      <c r="M273" s="24"/>
      <c r="N273" s="24"/>
      <c r="O273" s="24">
        <f t="shared" si="61"/>
        <v>0</v>
      </c>
      <c r="P273" s="24">
        <f t="shared" si="62"/>
        <v>0</v>
      </c>
      <c r="Q273" s="24"/>
      <c r="R273" s="24"/>
      <c r="S273" s="24">
        <f t="shared" si="63"/>
        <v>0</v>
      </c>
      <c r="T273" s="24">
        <f t="shared" si="64"/>
        <v>0</v>
      </c>
    </row>
    <row r="274" spans="1:20" x14ac:dyDescent="0.2">
      <c r="A274" s="167"/>
      <c r="B274" s="169" t="s">
        <v>433</v>
      </c>
      <c r="C274" s="26" t="s">
        <v>223</v>
      </c>
      <c r="D274" s="162">
        <v>5</v>
      </c>
      <c r="E274" s="24"/>
      <c r="F274" s="24"/>
      <c r="G274" s="24"/>
      <c r="H274" s="24">
        <f t="shared" si="60"/>
        <v>0</v>
      </c>
      <c r="I274" s="24"/>
      <c r="J274" s="24"/>
      <c r="K274" s="24">
        <f t="shared" si="59"/>
        <v>0</v>
      </c>
      <c r="L274" s="24">
        <v>3</v>
      </c>
      <c r="M274" s="24">
        <v>183.58</v>
      </c>
      <c r="N274" s="24">
        <v>274.5</v>
      </c>
      <c r="O274" s="24">
        <f t="shared" si="61"/>
        <v>461.08000000000004</v>
      </c>
      <c r="P274" s="24">
        <f t="shared" si="62"/>
        <v>461.08000000000004</v>
      </c>
      <c r="Q274" s="24"/>
      <c r="R274" s="24">
        <v>0.62</v>
      </c>
      <c r="S274" s="24">
        <f t="shared" si="63"/>
        <v>0.62</v>
      </c>
      <c r="T274" s="24">
        <f t="shared" si="64"/>
        <v>461.70000000000005</v>
      </c>
    </row>
    <row r="275" spans="1:20" x14ac:dyDescent="0.2">
      <c r="A275" s="167"/>
      <c r="B275" s="170"/>
      <c r="C275" s="26" t="s">
        <v>224</v>
      </c>
      <c r="D275" s="162">
        <v>2</v>
      </c>
      <c r="E275" s="24"/>
      <c r="F275" s="24"/>
      <c r="G275" s="24"/>
      <c r="H275" s="24">
        <f t="shared" si="60"/>
        <v>0</v>
      </c>
      <c r="I275" s="24"/>
      <c r="J275" s="24"/>
      <c r="K275" s="24">
        <f t="shared" si="59"/>
        <v>0</v>
      </c>
      <c r="L275" s="24">
        <v>0.02</v>
      </c>
      <c r="M275" s="24">
        <v>10.029999999999999</v>
      </c>
      <c r="N275" s="24">
        <v>10</v>
      </c>
      <c r="O275" s="24">
        <f t="shared" si="61"/>
        <v>20.049999999999997</v>
      </c>
      <c r="P275" s="24">
        <f t="shared" si="62"/>
        <v>20.049999999999997</v>
      </c>
      <c r="Q275" s="24"/>
      <c r="R275" s="24"/>
      <c r="S275" s="24">
        <f t="shared" si="63"/>
        <v>0</v>
      </c>
      <c r="T275" s="24">
        <f t="shared" si="64"/>
        <v>20.049999999999997</v>
      </c>
    </row>
    <row r="276" spans="1:20" x14ac:dyDescent="0.2">
      <c r="A276" s="167"/>
      <c r="B276" s="169" t="s">
        <v>434</v>
      </c>
      <c r="C276" s="26" t="s">
        <v>221</v>
      </c>
      <c r="D276" s="162">
        <v>5</v>
      </c>
      <c r="E276" s="24"/>
      <c r="F276" s="24"/>
      <c r="G276" s="24"/>
      <c r="H276" s="24">
        <f t="shared" si="60"/>
        <v>0</v>
      </c>
      <c r="I276" s="24"/>
      <c r="J276" s="24"/>
      <c r="K276" s="24">
        <f t="shared" si="59"/>
        <v>0</v>
      </c>
      <c r="L276" s="24">
        <v>6</v>
      </c>
      <c r="M276" s="24">
        <v>14.5</v>
      </c>
      <c r="N276" s="24">
        <v>6</v>
      </c>
      <c r="O276" s="24">
        <f t="shared" si="61"/>
        <v>26.5</v>
      </c>
      <c r="P276" s="24">
        <f t="shared" si="62"/>
        <v>26.5</v>
      </c>
      <c r="Q276" s="24"/>
      <c r="R276" s="24">
        <v>8.7100000000000009</v>
      </c>
      <c r="S276" s="24">
        <f t="shared" si="63"/>
        <v>8.7100000000000009</v>
      </c>
      <c r="T276" s="24">
        <f t="shared" si="64"/>
        <v>35.21</v>
      </c>
    </row>
    <row r="277" spans="1:20" x14ac:dyDescent="0.2">
      <c r="A277" s="167"/>
      <c r="B277" s="169"/>
      <c r="C277" s="97" t="s">
        <v>283</v>
      </c>
      <c r="D277" s="162">
        <v>0</v>
      </c>
      <c r="E277" s="24"/>
      <c r="F277" s="24"/>
      <c r="G277" s="24"/>
      <c r="H277" s="24">
        <f t="shared" si="60"/>
        <v>0</v>
      </c>
      <c r="I277" s="24"/>
      <c r="J277" s="24"/>
      <c r="K277" s="24">
        <f t="shared" si="59"/>
        <v>0</v>
      </c>
      <c r="L277" s="24"/>
      <c r="M277" s="24"/>
      <c r="N277" s="24"/>
      <c r="O277" s="24">
        <f t="shared" si="61"/>
        <v>0</v>
      </c>
      <c r="P277" s="24">
        <f t="shared" si="62"/>
        <v>0</v>
      </c>
      <c r="Q277" s="24"/>
      <c r="R277" s="24"/>
      <c r="S277" s="24">
        <f t="shared" si="63"/>
        <v>0</v>
      </c>
      <c r="T277" s="24">
        <f t="shared" si="64"/>
        <v>0</v>
      </c>
    </row>
    <row r="278" spans="1:20" x14ac:dyDescent="0.2">
      <c r="A278" s="167"/>
      <c r="B278" s="169"/>
      <c r="C278" s="165" t="s">
        <v>284</v>
      </c>
      <c r="D278" s="160">
        <v>0</v>
      </c>
      <c r="E278" s="25"/>
      <c r="F278" s="25"/>
      <c r="G278" s="25"/>
      <c r="H278" s="25">
        <f t="shared" si="60"/>
        <v>0</v>
      </c>
      <c r="I278" s="25"/>
      <c r="J278" s="25"/>
      <c r="K278" s="25">
        <f t="shared" si="59"/>
        <v>0</v>
      </c>
      <c r="L278" s="25"/>
      <c r="M278" s="25"/>
      <c r="N278" s="25"/>
      <c r="O278" s="25">
        <f>SUM(L278:N278)</f>
        <v>0</v>
      </c>
      <c r="P278" s="25">
        <f>SUM(K278+O278)</f>
        <v>0</v>
      </c>
      <c r="Q278" s="25"/>
      <c r="R278" s="25"/>
      <c r="S278" s="25">
        <f>SUM(Q278:R278)</f>
        <v>0</v>
      </c>
      <c r="T278" s="25">
        <f>SUM(P278+S278)</f>
        <v>0</v>
      </c>
    </row>
    <row r="279" spans="1:20" ht="15" x14ac:dyDescent="0.25">
      <c r="A279" s="230" t="s">
        <v>0</v>
      </c>
      <c r="B279" s="231"/>
      <c r="C279" s="232" t="s">
        <v>0</v>
      </c>
      <c r="D279" s="53">
        <f>SUM(D269:D278)</f>
        <v>20</v>
      </c>
      <c r="E279" s="54">
        <f>SUM(E269:E278)</f>
        <v>0</v>
      </c>
      <c r="F279" s="54">
        <f t="shared" ref="F279:T279" si="65">SUM(F269:F278)</f>
        <v>0</v>
      </c>
      <c r="G279" s="54">
        <f t="shared" si="65"/>
        <v>0</v>
      </c>
      <c r="H279" s="54">
        <f t="shared" si="65"/>
        <v>0</v>
      </c>
      <c r="I279" s="54">
        <f t="shared" si="65"/>
        <v>0</v>
      </c>
      <c r="J279" s="54">
        <f t="shared" si="65"/>
        <v>0</v>
      </c>
      <c r="K279" s="54">
        <f t="shared" si="65"/>
        <v>0</v>
      </c>
      <c r="L279" s="54">
        <f t="shared" si="65"/>
        <v>9.52</v>
      </c>
      <c r="M279" s="54">
        <f t="shared" si="65"/>
        <v>210.36</v>
      </c>
      <c r="N279" s="54">
        <f t="shared" si="65"/>
        <v>292.52999999999997</v>
      </c>
      <c r="O279" s="54">
        <f t="shared" si="65"/>
        <v>512.41000000000008</v>
      </c>
      <c r="P279" s="54">
        <f t="shared" si="65"/>
        <v>512.41000000000008</v>
      </c>
      <c r="Q279" s="54">
        <f t="shared" si="65"/>
        <v>0</v>
      </c>
      <c r="R279" s="54">
        <f t="shared" si="65"/>
        <v>9.84</v>
      </c>
      <c r="S279" s="54">
        <f t="shared" si="65"/>
        <v>9.84</v>
      </c>
      <c r="T279" s="55">
        <f t="shared" si="65"/>
        <v>522.25000000000011</v>
      </c>
    </row>
    <row r="280" spans="1:20" x14ac:dyDescent="0.2">
      <c r="A280" s="166" t="s">
        <v>11</v>
      </c>
      <c r="B280" s="70" t="s">
        <v>436</v>
      </c>
      <c r="C280" s="161" t="s">
        <v>226</v>
      </c>
      <c r="D280" s="153">
        <v>7</v>
      </c>
      <c r="E280" s="154"/>
      <c r="F280" s="154"/>
      <c r="G280" s="154"/>
      <c r="H280" s="154">
        <f t="shared" si="60"/>
        <v>0</v>
      </c>
      <c r="I280" s="154"/>
      <c r="J280" s="154"/>
      <c r="K280" s="154">
        <f t="shared" si="59"/>
        <v>0</v>
      </c>
      <c r="L280" s="154">
        <v>1.6</v>
      </c>
      <c r="M280" s="154">
        <v>0.4</v>
      </c>
      <c r="N280" s="154">
        <v>0.43</v>
      </c>
      <c r="O280" s="154">
        <f>SUM(L280:N280)</f>
        <v>2.4300000000000002</v>
      </c>
      <c r="P280" s="154">
        <f>SUM(K280+O280)</f>
        <v>2.4300000000000002</v>
      </c>
      <c r="Q280" s="154"/>
      <c r="R280" s="154">
        <v>1.35</v>
      </c>
      <c r="S280" s="154">
        <f>SUM(Q280:R280)</f>
        <v>1.35</v>
      </c>
      <c r="T280" s="154">
        <f>SUM(P280+S280)</f>
        <v>3.7800000000000002</v>
      </c>
    </row>
    <row r="281" spans="1:20" x14ac:dyDescent="0.2">
      <c r="A281" s="167"/>
      <c r="B281" s="71"/>
      <c r="C281" s="26" t="s">
        <v>285</v>
      </c>
      <c r="D281" s="162">
        <v>0</v>
      </c>
      <c r="E281" s="24"/>
      <c r="F281" s="24"/>
      <c r="G281" s="24"/>
      <c r="H281" s="24">
        <f t="shared" si="60"/>
        <v>0</v>
      </c>
      <c r="I281" s="24"/>
      <c r="J281" s="24"/>
      <c r="K281" s="24">
        <f t="shared" si="59"/>
        <v>0</v>
      </c>
      <c r="L281" s="24"/>
      <c r="M281" s="24"/>
      <c r="N281" s="24"/>
      <c r="O281" s="24">
        <f t="shared" ref="O281:O289" si="66">SUM(L281:N281)</f>
        <v>0</v>
      </c>
      <c r="P281" s="24">
        <f t="shared" ref="P281:P289" si="67">SUM(K281+O281)</f>
        <v>0</v>
      </c>
      <c r="Q281" s="24"/>
      <c r="R281" s="24"/>
      <c r="S281" s="24">
        <f t="shared" ref="S281:S288" si="68">SUM(Q281:R281)</f>
        <v>0</v>
      </c>
      <c r="T281" s="24">
        <f t="shared" ref="T281:T288" si="69">SUM(P281+S281)</f>
        <v>0</v>
      </c>
    </row>
    <row r="282" spans="1:20" x14ac:dyDescent="0.2">
      <c r="A282" s="167"/>
      <c r="B282" s="71"/>
      <c r="C282" s="26" t="s">
        <v>331</v>
      </c>
      <c r="D282" s="162">
        <v>0</v>
      </c>
      <c r="E282" s="24"/>
      <c r="F282" s="24"/>
      <c r="G282" s="24"/>
      <c r="H282" s="24">
        <f t="shared" si="60"/>
        <v>0</v>
      </c>
      <c r="I282" s="24"/>
      <c r="J282" s="24"/>
      <c r="K282" s="24">
        <f t="shared" si="59"/>
        <v>0</v>
      </c>
      <c r="L282" s="24"/>
      <c r="M282" s="24"/>
      <c r="N282" s="24"/>
      <c r="O282" s="24">
        <f t="shared" si="66"/>
        <v>0</v>
      </c>
      <c r="P282" s="24">
        <f t="shared" si="67"/>
        <v>0</v>
      </c>
      <c r="Q282" s="24"/>
      <c r="R282" s="24"/>
      <c r="S282" s="24">
        <f t="shared" si="68"/>
        <v>0</v>
      </c>
      <c r="T282" s="24">
        <f t="shared" si="69"/>
        <v>0</v>
      </c>
    </row>
    <row r="283" spans="1:20" x14ac:dyDescent="0.2">
      <c r="A283" s="167"/>
      <c r="B283" s="87"/>
      <c r="C283" s="26" t="s">
        <v>332</v>
      </c>
      <c r="D283" s="162">
        <v>0</v>
      </c>
      <c r="E283" s="24"/>
      <c r="F283" s="24"/>
      <c r="G283" s="24"/>
      <c r="H283" s="24">
        <f t="shared" si="60"/>
        <v>0</v>
      </c>
      <c r="I283" s="24"/>
      <c r="J283" s="24"/>
      <c r="K283" s="24">
        <f t="shared" si="59"/>
        <v>0</v>
      </c>
      <c r="L283" s="24"/>
      <c r="M283" s="24"/>
      <c r="N283" s="24"/>
      <c r="O283" s="24">
        <f t="shared" si="66"/>
        <v>0</v>
      </c>
      <c r="P283" s="24">
        <f t="shared" si="67"/>
        <v>0</v>
      </c>
      <c r="Q283" s="24"/>
      <c r="R283" s="24"/>
      <c r="S283" s="24">
        <f t="shared" si="68"/>
        <v>0</v>
      </c>
      <c r="T283" s="24">
        <f t="shared" si="69"/>
        <v>0</v>
      </c>
    </row>
    <row r="284" spans="1:20" x14ac:dyDescent="0.2">
      <c r="A284" s="167"/>
      <c r="B284" s="71" t="s">
        <v>437</v>
      </c>
      <c r="C284" s="26" t="s">
        <v>407</v>
      </c>
      <c r="D284" s="162">
        <v>5</v>
      </c>
      <c r="E284" s="24"/>
      <c r="F284" s="24"/>
      <c r="G284" s="24"/>
      <c r="H284" s="24">
        <f t="shared" si="60"/>
        <v>0</v>
      </c>
      <c r="I284" s="24"/>
      <c r="J284" s="24"/>
      <c r="K284" s="24">
        <f t="shared" si="59"/>
        <v>0</v>
      </c>
      <c r="L284" s="24">
        <v>0.33</v>
      </c>
      <c r="M284" s="24">
        <v>1.01</v>
      </c>
      <c r="N284" s="24">
        <v>0.87</v>
      </c>
      <c r="O284" s="24">
        <f t="shared" si="66"/>
        <v>2.21</v>
      </c>
      <c r="P284" s="24">
        <f t="shared" si="67"/>
        <v>2.21</v>
      </c>
      <c r="Q284" s="24"/>
      <c r="R284" s="24"/>
      <c r="S284" s="24">
        <f t="shared" si="68"/>
        <v>0</v>
      </c>
      <c r="T284" s="24">
        <f t="shared" si="69"/>
        <v>2.21</v>
      </c>
    </row>
    <row r="285" spans="1:20" x14ac:dyDescent="0.2">
      <c r="A285" s="167"/>
      <c r="B285" s="87"/>
      <c r="C285" s="26" t="s">
        <v>227</v>
      </c>
      <c r="D285" s="162">
        <v>2</v>
      </c>
      <c r="E285" s="24"/>
      <c r="F285" s="24"/>
      <c r="G285" s="24"/>
      <c r="H285" s="24">
        <f t="shared" si="60"/>
        <v>0</v>
      </c>
      <c r="I285" s="24"/>
      <c r="J285" s="24"/>
      <c r="K285" s="24">
        <f t="shared" si="59"/>
        <v>0</v>
      </c>
      <c r="L285" s="24">
        <v>4</v>
      </c>
      <c r="M285" s="24">
        <v>2</v>
      </c>
      <c r="N285" s="24">
        <v>5.01</v>
      </c>
      <c r="O285" s="24">
        <f t="shared" si="66"/>
        <v>11.01</v>
      </c>
      <c r="P285" s="24">
        <f t="shared" si="67"/>
        <v>11.01</v>
      </c>
      <c r="Q285" s="24"/>
      <c r="R285" s="24"/>
      <c r="S285" s="24">
        <f t="shared" si="68"/>
        <v>0</v>
      </c>
      <c r="T285" s="24">
        <f t="shared" si="69"/>
        <v>11.01</v>
      </c>
    </row>
    <row r="286" spans="1:20" x14ac:dyDescent="0.2">
      <c r="A286" s="167"/>
      <c r="B286" s="71" t="s">
        <v>438</v>
      </c>
      <c r="C286" s="26" t="s">
        <v>225</v>
      </c>
      <c r="D286" s="162">
        <v>1</v>
      </c>
      <c r="E286" s="24"/>
      <c r="F286" s="24"/>
      <c r="G286" s="24"/>
      <c r="H286" s="24">
        <f t="shared" si="60"/>
        <v>0</v>
      </c>
      <c r="I286" s="24"/>
      <c r="J286" s="24"/>
      <c r="K286" s="24">
        <f t="shared" si="59"/>
        <v>0</v>
      </c>
      <c r="L286" s="24"/>
      <c r="M286" s="24">
        <v>20</v>
      </c>
      <c r="N286" s="24"/>
      <c r="O286" s="24">
        <f t="shared" si="66"/>
        <v>20</v>
      </c>
      <c r="P286" s="24">
        <f t="shared" si="67"/>
        <v>20</v>
      </c>
      <c r="Q286" s="24"/>
      <c r="R286" s="24"/>
      <c r="S286" s="24">
        <f t="shared" si="68"/>
        <v>0</v>
      </c>
      <c r="T286" s="24">
        <f t="shared" si="69"/>
        <v>20</v>
      </c>
    </row>
    <row r="287" spans="1:20" x14ac:dyDescent="0.2">
      <c r="A287" s="167"/>
      <c r="B287" s="71"/>
      <c r="C287" s="26" t="s">
        <v>333</v>
      </c>
      <c r="D287" s="162">
        <v>0</v>
      </c>
      <c r="E287" s="24"/>
      <c r="F287" s="24"/>
      <c r="G287" s="24"/>
      <c r="H287" s="24">
        <f t="shared" si="60"/>
        <v>0</v>
      </c>
      <c r="I287" s="24"/>
      <c r="J287" s="24"/>
      <c r="K287" s="24">
        <f t="shared" si="59"/>
        <v>0</v>
      </c>
      <c r="L287" s="24"/>
      <c r="M287" s="24"/>
      <c r="N287" s="24"/>
      <c r="O287" s="24">
        <f t="shared" si="66"/>
        <v>0</v>
      </c>
      <c r="P287" s="24">
        <f t="shared" si="67"/>
        <v>0</v>
      </c>
      <c r="Q287" s="24"/>
      <c r="R287" s="24"/>
      <c r="S287" s="24">
        <f t="shared" si="68"/>
        <v>0</v>
      </c>
      <c r="T287" s="24">
        <f t="shared" si="69"/>
        <v>0</v>
      </c>
    </row>
    <row r="288" spans="1:20" x14ac:dyDescent="0.2">
      <c r="A288" s="167"/>
      <c r="B288" s="87"/>
      <c r="C288" s="26" t="s">
        <v>287</v>
      </c>
      <c r="D288" s="162">
        <v>0</v>
      </c>
      <c r="E288" s="24"/>
      <c r="F288" s="24"/>
      <c r="G288" s="24"/>
      <c r="H288" s="24">
        <f t="shared" si="60"/>
        <v>0</v>
      </c>
      <c r="I288" s="24"/>
      <c r="J288" s="24"/>
      <c r="K288" s="24">
        <f t="shared" si="59"/>
        <v>0</v>
      </c>
      <c r="L288" s="24"/>
      <c r="M288" s="24"/>
      <c r="N288" s="24"/>
      <c r="O288" s="24">
        <f t="shared" si="66"/>
        <v>0</v>
      </c>
      <c r="P288" s="24">
        <f t="shared" si="67"/>
        <v>0</v>
      </c>
      <c r="Q288" s="24"/>
      <c r="R288" s="24"/>
      <c r="S288" s="24">
        <f t="shared" si="68"/>
        <v>0</v>
      </c>
      <c r="T288" s="24">
        <f t="shared" si="69"/>
        <v>0</v>
      </c>
    </row>
    <row r="289" spans="1:20" x14ac:dyDescent="0.2">
      <c r="A289" s="168"/>
      <c r="B289" s="72" t="s">
        <v>439</v>
      </c>
      <c r="C289" s="164" t="s">
        <v>286</v>
      </c>
      <c r="D289" s="156">
        <v>0</v>
      </c>
      <c r="E289" s="157"/>
      <c r="F289" s="157"/>
      <c r="G289" s="157"/>
      <c r="H289" s="157">
        <f t="shared" si="60"/>
        <v>0</v>
      </c>
      <c r="I289" s="157"/>
      <c r="J289" s="157"/>
      <c r="K289" s="157">
        <f t="shared" si="59"/>
        <v>0</v>
      </c>
      <c r="L289" s="157"/>
      <c r="M289" s="157"/>
      <c r="N289" s="157"/>
      <c r="O289" s="157">
        <f t="shared" si="66"/>
        <v>0</v>
      </c>
      <c r="P289" s="157">
        <f t="shared" si="67"/>
        <v>0</v>
      </c>
      <c r="Q289" s="157"/>
      <c r="R289" s="157"/>
      <c r="S289" s="157">
        <f>SUM(Q289:R289)</f>
        <v>0</v>
      </c>
      <c r="T289" s="157">
        <f>SUM(P289+S289)</f>
        <v>0</v>
      </c>
    </row>
    <row r="290" spans="1:20" ht="15" x14ac:dyDescent="0.25">
      <c r="A290" s="230" t="s">
        <v>0</v>
      </c>
      <c r="B290" s="231"/>
      <c r="C290" s="232" t="s">
        <v>0</v>
      </c>
      <c r="D290" s="53">
        <f>SUM(D280:D289)</f>
        <v>15</v>
      </c>
      <c r="E290" s="54">
        <f>SUM(E280:E289)</f>
        <v>0</v>
      </c>
      <c r="F290" s="54">
        <f t="shared" ref="F290:T290" si="70">SUM(F280:F289)</f>
        <v>0</v>
      </c>
      <c r="G290" s="54">
        <f t="shared" si="70"/>
        <v>0</v>
      </c>
      <c r="H290" s="54">
        <f t="shared" si="70"/>
        <v>0</v>
      </c>
      <c r="I290" s="54">
        <f t="shared" si="70"/>
        <v>0</v>
      </c>
      <c r="J290" s="54">
        <f t="shared" si="70"/>
        <v>0</v>
      </c>
      <c r="K290" s="54">
        <f t="shared" si="70"/>
        <v>0</v>
      </c>
      <c r="L290" s="54">
        <f t="shared" si="70"/>
        <v>5.93</v>
      </c>
      <c r="M290" s="54">
        <f t="shared" si="70"/>
        <v>23.41</v>
      </c>
      <c r="N290" s="54">
        <f t="shared" si="70"/>
        <v>6.31</v>
      </c>
      <c r="O290" s="54">
        <f t="shared" si="70"/>
        <v>35.65</v>
      </c>
      <c r="P290" s="54">
        <f t="shared" si="70"/>
        <v>35.65</v>
      </c>
      <c r="Q290" s="54">
        <f t="shared" si="70"/>
        <v>0</v>
      </c>
      <c r="R290" s="54">
        <f t="shared" si="70"/>
        <v>1.35</v>
      </c>
      <c r="S290" s="54">
        <f t="shared" si="70"/>
        <v>1.35</v>
      </c>
      <c r="T290" s="55">
        <f t="shared" si="70"/>
        <v>37</v>
      </c>
    </row>
    <row r="291" spans="1:20" x14ac:dyDescent="0.2">
      <c r="A291" s="166" t="s">
        <v>4</v>
      </c>
      <c r="B291" s="35" t="s">
        <v>440</v>
      </c>
      <c r="C291" s="161" t="s">
        <v>233</v>
      </c>
      <c r="D291" s="153">
        <v>38</v>
      </c>
      <c r="E291" s="154"/>
      <c r="F291" s="154"/>
      <c r="G291" s="154"/>
      <c r="H291" s="154">
        <f t="shared" si="60"/>
        <v>0</v>
      </c>
      <c r="I291" s="154">
        <v>0.4</v>
      </c>
      <c r="J291" s="154"/>
      <c r="K291" s="154">
        <f t="shared" si="59"/>
        <v>0.4</v>
      </c>
      <c r="L291" s="154">
        <v>1</v>
      </c>
      <c r="M291" s="154">
        <v>43.42</v>
      </c>
      <c r="N291" s="154">
        <v>71.98</v>
      </c>
      <c r="O291" s="154">
        <f t="shared" ref="O291:O310" si="71">SUM(L291:N291)</f>
        <v>116.4</v>
      </c>
      <c r="P291" s="154">
        <f t="shared" ref="P291:P310" si="72">SUM(K291+O291)</f>
        <v>116.80000000000001</v>
      </c>
      <c r="Q291" s="154"/>
      <c r="R291" s="154"/>
      <c r="S291" s="154">
        <f t="shared" ref="S291:S310" si="73">SUM(Q291:R291)</f>
        <v>0</v>
      </c>
      <c r="T291" s="154">
        <f t="shared" ref="T291:T310" si="74">SUM(P291+S291)</f>
        <v>116.80000000000001</v>
      </c>
    </row>
    <row r="292" spans="1:20" x14ac:dyDescent="0.2">
      <c r="A292" s="167"/>
      <c r="B292" s="35"/>
      <c r="C292" s="26" t="s">
        <v>239</v>
      </c>
      <c r="D292" s="162">
        <v>42</v>
      </c>
      <c r="E292" s="24"/>
      <c r="F292" s="24"/>
      <c r="G292" s="24"/>
      <c r="H292" s="24">
        <f t="shared" si="60"/>
        <v>0</v>
      </c>
      <c r="I292" s="24">
        <v>4.5999999999999996</v>
      </c>
      <c r="J292" s="24"/>
      <c r="K292" s="24">
        <f t="shared" si="59"/>
        <v>4.5999999999999996</v>
      </c>
      <c r="L292" s="24">
        <v>1</v>
      </c>
      <c r="M292" s="24">
        <v>8.32</v>
      </c>
      <c r="N292" s="24">
        <v>53.43</v>
      </c>
      <c r="O292" s="24">
        <f t="shared" si="71"/>
        <v>62.75</v>
      </c>
      <c r="P292" s="24">
        <f t="shared" si="72"/>
        <v>67.349999999999994</v>
      </c>
      <c r="Q292" s="24"/>
      <c r="R292" s="24"/>
      <c r="S292" s="24">
        <f t="shared" si="73"/>
        <v>0</v>
      </c>
      <c r="T292" s="24">
        <f t="shared" si="74"/>
        <v>67.349999999999994</v>
      </c>
    </row>
    <row r="293" spans="1:20" x14ac:dyDescent="0.2">
      <c r="A293" s="167"/>
      <c r="B293" s="85"/>
      <c r="C293" s="26" t="s">
        <v>260</v>
      </c>
      <c r="D293" s="162">
        <v>9</v>
      </c>
      <c r="E293" s="24"/>
      <c r="F293" s="24"/>
      <c r="G293" s="24"/>
      <c r="H293" s="24">
        <f t="shared" si="60"/>
        <v>0</v>
      </c>
      <c r="I293" s="24">
        <v>0.3</v>
      </c>
      <c r="J293" s="24"/>
      <c r="K293" s="24">
        <f t="shared" si="59"/>
        <v>0.3</v>
      </c>
      <c r="L293" s="24">
        <v>0.01</v>
      </c>
      <c r="M293" s="24">
        <v>2.54</v>
      </c>
      <c r="N293" s="24">
        <v>5.69</v>
      </c>
      <c r="O293" s="24">
        <f t="shared" si="71"/>
        <v>8.24</v>
      </c>
      <c r="P293" s="24">
        <f t="shared" si="72"/>
        <v>8.5400000000000009</v>
      </c>
      <c r="Q293" s="24"/>
      <c r="R293" s="24"/>
      <c r="S293" s="24">
        <f t="shared" si="73"/>
        <v>0</v>
      </c>
      <c r="T293" s="24">
        <f t="shared" si="74"/>
        <v>8.5400000000000009</v>
      </c>
    </row>
    <row r="294" spans="1:20" x14ac:dyDescent="0.2">
      <c r="A294" s="167"/>
      <c r="B294" s="35" t="s">
        <v>441</v>
      </c>
      <c r="C294" s="26" t="s">
        <v>252</v>
      </c>
      <c r="D294" s="162">
        <v>15</v>
      </c>
      <c r="E294" s="24"/>
      <c r="F294" s="24"/>
      <c r="G294" s="24"/>
      <c r="H294" s="24">
        <f t="shared" si="60"/>
        <v>0</v>
      </c>
      <c r="I294" s="24">
        <v>0.61</v>
      </c>
      <c r="J294" s="24"/>
      <c r="K294" s="24">
        <f t="shared" si="59"/>
        <v>0.61</v>
      </c>
      <c r="L294" s="24"/>
      <c r="M294" s="24">
        <v>1.36</v>
      </c>
      <c r="N294" s="24">
        <v>6.87</v>
      </c>
      <c r="O294" s="24">
        <f t="shared" si="71"/>
        <v>8.23</v>
      </c>
      <c r="P294" s="24">
        <f t="shared" si="72"/>
        <v>8.84</v>
      </c>
      <c r="Q294" s="24"/>
      <c r="R294" s="24"/>
      <c r="S294" s="24">
        <f t="shared" si="73"/>
        <v>0</v>
      </c>
      <c r="T294" s="24">
        <f t="shared" si="74"/>
        <v>8.84</v>
      </c>
    </row>
    <row r="295" spans="1:20" x14ac:dyDescent="0.2">
      <c r="A295" s="167"/>
      <c r="B295" s="35"/>
      <c r="C295" s="26" t="s">
        <v>249</v>
      </c>
      <c r="D295" s="162">
        <v>10</v>
      </c>
      <c r="E295" s="24"/>
      <c r="F295" s="24"/>
      <c r="G295" s="24"/>
      <c r="H295" s="24">
        <f t="shared" si="60"/>
        <v>0</v>
      </c>
      <c r="I295" s="24">
        <v>0.8</v>
      </c>
      <c r="J295" s="24">
        <v>0.5</v>
      </c>
      <c r="K295" s="24">
        <f t="shared" si="59"/>
        <v>1.3</v>
      </c>
      <c r="L295" s="24">
        <v>1.1000000000000001</v>
      </c>
      <c r="M295" s="24">
        <v>2.4900000000000002</v>
      </c>
      <c r="N295" s="24">
        <v>8.81</v>
      </c>
      <c r="O295" s="24">
        <f t="shared" si="71"/>
        <v>12.4</v>
      </c>
      <c r="P295" s="24">
        <f t="shared" si="72"/>
        <v>13.700000000000001</v>
      </c>
      <c r="Q295" s="24">
        <v>0.4</v>
      </c>
      <c r="R295" s="24"/>
      <c r="S295" s="24">
        <f t="shared" si="73"/>
        <v>0.4</v>
      </c>
      <c r="T295" s="24">
        <f t="shared" si="74"/>
        <v>14.100000000000001</v>
      </c>
    </row>
    <row r="296" spans="1:20" x14ac:dyDescent="0.2">
      <c r="A296" s="167"/>
      <c r="B296" s="85"/>
      <c r="C296" s="26" t="s">
        <v>257</v>
      </c>
      <c r="D296" s="162">
        <v>6</v>
      </c>
      <c r="E296" s="24"/>
      <c r="F296" s="24"/>
      <c r="G296" s="24"/>
      <c r="H296" s="24">
        <f t="shared" si="60"/>
        <v>0</v>
      </c>
      <c r="I296" s="24">
        <v>0.5</v>
      </c>
      <c r="J296" s="24"/>
      <c r="K296" s="24">
        <f t="shared" si="59"/>
        <v>0.5</v>
      </c>
      <c r="L296" s="24">
        <v>0.15</v>
      </c>
      <c r="M296" s="24">
        <v>1.35</v>
      </c>
      <c r="N296" s="24">
        <v>3.61</v>
      </c>
      <c r="O296" s="24">
        <f t="shared" si="71"/>
        <v>5.1099999999999994</v>
      </c>
      <c r="P296" s="24">
        <f t="shared" si="72"/>
        <v>5.6099999999999994</v>
      </c>
      <c r="Q296" s="24"/>
      <c r="R296" s="24"/>
      <c r="S296" s="24">
        <f t="shared" si="73"/>
        <v>0</v>
      </c>
      <c r="T296" s="24">
        <f t="shared" si="74"/>
        <v>5.6099999999999994</v>
      </c>
    </row>
    <row r="297" spans="1:20" x14ac:dyDescent="0.2">
      <c r="A297" s="167"/>
      <c r="B297" s="35" t="s">
        <v>442</v>
      </c>
      <c r="C297" s="26" t="s">
        <v>256</v>
      </c>
      <c r="D297" s="162">
        <v>37</v>
      </c>
      <c r="E297" s="24"/>
      <c r="F297" s="24"/>
      <c r="G297" s="24"/>
      <c r="H297" s="24">
        <f t="shared" si="60"/>
        <v>0</v>
      </c>
      <c r="I297" s="24">
        <v>0.57999999999999996</v>
      </c>
      <c r="J297" s="24"/>
      <c r="K297" s="24">
        <f t="shared" si="59"/>
        <v>0.57999999999999996</v>
      </c>
      <c r="L297" s="24"/>
      <c r="M297" s="24">
        <v>7.32</v>
      </c>
      <c r="N297" s="24">
        <v>26.79</v>
      </c>
      <c r="O297" s="24">
        <f t="shared" si="71"/>
        <v>34.11</v>
      </c>
      <c r="P297" s="24">
        <f t="shared" si="72"/>
        <v>34.69</v>
      </c>
      <c r="Q297" s="24"/>
      <c r="R297" s="24"/>
      <c r="S297" s="24">
        <f t="shared" si="73"/>
        <v>0</v>
      </c>
      <c r="T297" s="24">
        <f t="shared" si="74"/>
        <v>34.69</v>
      </c>
    </row>
    <row r="298" spans="1:20" x14ac:dyDescent="0.2">
      <c r="A298" s="167"/>
      <c r="B298" s="35"/>
      <c r="C298" s="26" t="s">
        <v>229</v>
      </c>
      <c r="D298" s="162">
        <v>5</v>
      </c>
      <c r="E298" s="24"/>
      <c r="F298" s="24"/>
      <c r="G298" s="24"/>
      <c r="H298" s="24">
        <f t="shared" si="60"/>
        <v>0</v>
      </c>
      <c r="I298" s="24"/>
      <c r="J298" s="24"/>
      <c r="K298" s="24">
        <f t="shared" si="59"/>
        <v>0</v>
      </c>
      <c r="L298" s="24"/>
      <c r="M298" s="24">
        <v>1.4</v>
      </c>
      <c r="N298" s="24">
        <v>3.5</v>
      </c>
      <c r="O298" s="24">
        <f t="shared" si="71"/>
        <v>4.9000000000000004</v>
      </c>
      <c r="P298" s="24">
        <f t="shared" si="72"/>
        <v>4.9000000000000004</v>
      </c>
      <c r="Q298" s="24"/>
      <c r="R298" s="24"/>
      <c r="S298" s="24">
        <f t="shared" si="73"/>
        <v>0</v>
      </c>
      <c r="T298" s="24">
        <f t="shared" si="74"/>
        <v>4.9000000000000004</v>
      </c>
    </row>
    <row r="299" spans="1:20" x14ac:dyDescent="0.2">
      <c r="A299" s="167"/>
      <c r="B299" s="35"/>
      <c r="C299" s="26" t="s">
        <v>246</v>
      </c>
      <c r="D299" s="162">
        <v>7</v>
      </c>
      <c r="E299" s="24"/>
      <c r="F299" s="24"/>
      <c r="G299" s="24"/>
      <c r="H299" s="24">
        <f t="shared" si="60"/>
        <v>0</v>
      </c>
      <c r="I299" s="24"/>
      <c r="J299" s="24"/>
      <c r="K299" s="24">
        <f t="shared" si="59"/>
        <v>0</v>
      </c>
      <c r="L299" s="24">
        <v>0.5</v>
      </c>
      <c r="M299" s="24">
        <v>3.76</v>
      </c>
      <c r="N299" s="24">
        <v>10.54</v>
      </c>
      <c r="O299" s="24">
        <f t="shared" si="71"/>
        <v>14.799999999999999</v>
      </c>
      <c r="P299" s="24">
        <f t="shared" si="72"/>
        <v>14.799999999999999</v>
      </c>
      <c r="Q299" s="24"/>
      <c r="R299" s="24"/>
      <c r="S299" s="24">
        <f t="shared" si="73"/>
        <v>0</v>
      </c>
      <c r="T299" s="24">
        <f t="shared" si="74"/>
        <v>14.799999999999999</v>
      </c>
    </row>
    <row r="300" spans="1:20" x14ac:dyDescent="0.2">
      <c r="A300" s="167"/>
      <c r="B300" s="85"/>
      <c r="C300" s="26" t="s">
        <v>230</v>
      </c>
      <c r="D300" s="162">
        <v>2</v>
      </c>
      <c r="E300" s="24"/>
      <c r="F300" s="24"/>
      <c r="G300" s="24"/>
      <c r="H300" s="24">
        <f t="shared" si="60"/>
        <v>0</v>
      </c>
      <c r="I300" s="24"/>
      <c r="J300" s="24"/>
      <c r="K300" s="24">
        <f t="shared" si="59"/>
        <v>0</v>
      </c>
      <c r="L300" s="24"/>
      <c r="M300" s="24">
        <v>0.5</v>
      </c>
      <c r="N300" s="24">
        <v>1.6</v>
      </c>
      <c r="O300" s="24">
        <f t="shared" si="71"/>
        <v>2.1</v>
      </c>
      <c r="P300" s="24">
        <f t="shared" si="72"/>
        <v>2.1</v>
      </c>
      <c r="Q300" s="24"/>
      <c r="R300" s="24"/>
      <c r="S300" s="24">
        <f t="shared" si="73"/>
        <v>0</v>
      </c>
      <c r="T300" s="24">
        <f t="shared" si="74"/>
        <v>2.1</v>
      </c>
    </row>
    <row r="301" spans="1:20" x14ac:dyDescent="0.2">
      <c r="A301" s="167"/>
      <c r="B301" s="35" t="s">
        <v>259</v>
      </c>
      <c r="C301" s="26" t="s">
        <v>259</v>
      </c>
      <c r="D301" s="162">
        <v>5</v>
      </c>
      <c r="E301" s="24"/>
      <c r="F301" s="24"/>
      <c r="G301" s="24"/>
      <c r="H301" s="24">
        <f t="shared" si="60"/>
        <v>0</v>
      </c>
      <c r="I301" s="24"/>
      <c r="J301" s="24"/>
      <c r="K301" s="24">
        <f t="shared" si="59"/>
        <v>0</v>
      </c>
      <c r="L301" s="24"/>
      <c r="M301" s="24">
        <v>1.5</v>
      </c>
      <c r="N301" s="24">
        <v>4.6100000000000003</v>
      </c>
      <c r="O301" s="24">
        <f t="shared" si="71"/>
        <v>6.11</v>
      </c>
      <c r="P301" s="24">
        <f t="shared" si="72"/>
        <v>6.11</v>
      </c>
      <c r="Q301" s="24"/>
      <c r="R301" s="24"/>
      <c r="S301" s="24">
        <f t="shared" si="73"/>
        <v>0</v>
      </c>
      <c r="T301" s="24">
        <f t="shared" si="74"/>
        <v>6.11</v>
      </c>
    </row>
    <row r="302" spans="1:20" x14ac:dyDescent="0.2">
      <c r="A302" s="167"/>
      <c r="B302" s="35"/>
      <c r="C302" s="26" t="s">
        <v>247</v>
      </c>
      <c r="D302" s="162">
        <v>9</v>
      </c>
      <c r="E302" s="24"/>
      <c r="F302" s="24"/>
      <c r="G302" s="24"/>
      <c r="H302" s="24">
        <f t="shared" si="60"/>
        <v>0</v>
      </c>
      <c r="I302" s="24">
        <v>3</v>
      </c>
      <c r="J302" s="24">
        <v>0.2</v>
      </c>
      <c r="K302" s="24">
        <f t="shared" si="59"/>
        <v>3.2</v>
      </c>
      <c r="L302" s="24">
        <v>9.1</v>
      </c>
      <c r="M302" s="24">
        <v>30.82</v>
      </c>
      <c r="N302" s="24">
        <v>46.98</v>
      </c>
      <c r="O302" s="24">
        <f t="shared" si="71"/>
        <v>86.9</v>
      </c>
      <c r="P302" s="24">
        <f t="shared" si="72"/>
        <v>90.100000000000009</v>
      </c>
      <c r="Q302" s="24">
        <v>0.3</v>
      </c>
      <c r="R302" s="24"/>
      <c r="S302" s="24">
        <f t="shared" si="73"/>
        <v>0.3</v>
      </c>
      <c r="T302" s="24">
        <f t="shared" si="74"/>
        <v>90.4</v>
      </c>
    </row>
    <row r="303" spans="1:20" x14ac:dyDescent="0.2">
      <c r="A303" s="167"/>
      <c r="B303" s="35"/>
      <c r="C303" s="26" t="s">
        <v>235</v>
      </c>
      <c r="D303" s="162">
        <v>2</v>
      </c>
      <c r="E303" s="24"/>
      <c r="F303" s="24"/>
      <c r="G303" s="24"/>
      <c r="H303" s="24">
        <f t="shared" si="60"/>
        <v>0</v>
      </c>
      <c r="I303" s="24">
        <v>0.2</v>
      </c>
      <c r="J303" s="24"/>
      <c r="K303" s="24">
        <f t="shared" si="59"/>
        <v>0.2</v>
      </c>
      <c r="L303" s="24"/>
      <c r="M303" s="24">
        <v>0.8</v>
      </c>
      <c r="N303" s="24">
        <v>2</v>
      </c>
      <c r="O303" s="24">
        <f t="shared" si="71"/>
        <v>2.8</v>
      </c>
      <c r="P303" s="24">
        <f t="shared" si="72"/>
        <v>3</v>
      </c>
      <c r="Q303" s="24"/>
      <c r="R303" s="24"/>
      <c r="S303" s="24">
        <f t="shared" si="73"/>
        <v>0</v>
      </c>
      <c r="T303" s="24">
        <f t="shared" si="74"/>
        <v>3</v>
      </c>
    </row>
    <row r="304" spans="1:20" x14ac:dyDescent="0.2">
      <c r="A304" s="167"/>
      <c r="B304" s="35"/>
      <c r="C304" s="26" t="s">
        <v>237</v>
      </c>
      <c r="D304" s="162">
        <v>2</v>
      </c>
      <c r="E304" s="24"/>
      <c r="F304" s="24"/>
      <c r="G304" s="24"/>
      <c r="H304" s="24">
        <f t="shared" si="60"/>
        <v>0</v>
      </c>
      <c r="I304" s="24"/>
      <c r="J304" s="24"/>
      <c r="K304" s="24">
        <f t="shared" si="59"/>
        <v>0</v>
      </c>
      <c r="L304" s="24">
        <v>0.5</v>
      </c>
      <c r="M304" s="24">
        <v>1</v>
      </c>
      <c r="N304" s="24">
        <v>0.8</v>
      </c>
      <c r="O304" s="24">
        <f t="shared" si="71"/>
        <v>2.2999999999999998</v>
      </c>
      <c r="P304" s="24">
        <f t="shared" si="72"/>
        <v>2.2999999999999998</v>
      </c>
      <c r="Q304" s="24"/>
      <c r="R304" s="24"/>
      <c r="S304" s="24">
        <f t="shared" si="73"/>
        <v>0</v>
      </c>
      <c r="T304" s="24">
        <f t="shared" si="74"/>
        <v>2.2999999999999998</v>
      </c>
    </row>
    <row r="305" spans="1:20" x14ac:dyDescent="0.2">
      <c r="A305" s="167"/>
      <c r="B305" s="85"/>
      <c r="C305" s="26" t="s">
        <v>245</v>
      </c>
      <c r="D305" s="162">
        <v>4</v>
      </c>
      <c r="E305" s="24"/>
      <c r="F305" s="24"/>
      <c r="G305" s="24"/>
      <c r="H305" s="24">
        <f t="shared" si="60"/>
        <v>0</v>
      </c>
      <c r="I305" s="24"/>
      <c r="J305" s="24"/>
      <c r="K305" s="24">
        <f t="shared" si="59"/>
        <v>0</v>
      </c>
      <c r="L305" s="24">
        <v>1</v>
      </c>
      <c r="M305" s="24">
        <v>1.9</v>
      </c>
      <c r="N305" s="24">
        <v>4.9000000000000004</v>
      </c>
      <c r="O305" s="24">
        <f t="shared" si="71"/>
        <v>7.8000000000000007</v>
      </c>
      <c r="P305" s="24">
        <f t="shared" si="72"/>
        <v>7.8000000000000007</v>
      </c>
      <c r="Q305" s="24"/>
      <c r="R305" s="24"/>
      <c r="S305" s="24">
        <f t="shared" si="73"/>
        <v>0</v>
      </c>
      <c r="T305" s="24">
        <f t="shared" si="74"/>
        <v>7.8000000000000007</v>
      </c>
    </row>
    <row r="306" spans="1:20" x14ac:dyDescent="0.2">
      <c r="A306" s="167"/>
      <c r="B306" s="35" t="s">
        <v>244</v>
      </c>
      <c r="C306" s="26" t="s">
        <v>244</v>
      </c>
      <c r="D306" s="162">
        <v>92</v>
      </c>
      <c r="E306" s="24"/>
      <c r="F306" s="24"/>
      <c r="G306" s="24"/>
      <c r="H306" s="24">
        <f t="shared" si="60"/>
        <v>0</v>
      </c>
      <c r="I306" s="24">
        <v>9.84</v>
      </c>
      <c r="J306" s="24"/>
      <c r="K306" s="24">
        <f t="shared" si="59"/>
        <v>9.84</v>
      </c>
      <c r="L306" s="24">
        <v>21</v>
      </c>
      <c r="M306" s="24">
        <v>87.87</v>
      </c>
      <c r="N306" s="24">
        <v>144.13999999999999</v>
      </c>
      <c r="O306" s="24">
        <f t="shared" si="71"/>
        <v>253.01</v>
      </c>
      <c r="P306" s="24">
        <f t="shared" si="72"/>
        <v>262.84999999999997</v>
      </c>
      <c r="Q306" s="24">
        <v>0.7</v>
      </c>
      <c r="R306" s="24"/>
      <c r="S306" s="24">
        <f t="shared" si="73"/>
        <v>0.7</v>
      </c>
      <c r="T306" s="24">
        <f t="shared" si="74"/>
        <v>263.54999999999995</v>
      </c>
    </row>
    <row r="307" spans="1:20" x14ac:dyDescent="0.2">
      <c r="A307" s="167"/>
      <c r="B307" s="35"/>
      <c r="C307" s="26" t="s">
        <v>243</v>
      </c>
      <c r="D307" s="162">
        <v>5</v>
      </c>
      <c r="E307" s="24"/>
      <c r="F307" s="24"/>
      <c r="G307" s="24"/>
      <c r="H307" s="24">
        <f t="shared" si="60"/>
        <v>0</v>
      </c>
      <c r="I307" s="24"/>
      <c r="J307" s="24"/>
      <c r="K307" s="24">
        <f t="shared" si="59"/>
        <v>0</v>
      </c>
      <c r="L307" s="24">
        <v>1</v>
      </c>
      <c r="M307" s="24">
        <v>0.3</v>
      </c>
      <c r="N307" s="24">
        <v>11.7</v>
      </c>
      <c r="O307" s="24">
        <f t="shared" si="71"/>
        <v>13</v>
      </c>
      <c r="P307" s="24">
        <f t="shared" si="72"/>
        <v>13</v>
      </c>
      <c r="Q307" s="24"/>
      <c r="R307" s="24"/>
      <c r="S307" s="24">
        <f t="shared" si="73"/>
        <v>0</v>
      </c>
      <c r="T307" s="24">
        <f t="shared" si="74"/>
        <v>13</v>
      </c>
    </row>
    <row r="308" spans="1:20" x14ac:dyDescent="0.2">
      <c r="A308" s="167"/>
      <c r="B308" s="35"/>
      <c r="C308" s="26" t="s">
        <v>258</v>
      </c>
      <c r="D308" s="162">
        <v>22</v>
      </c>
      <c r="E308" s="24"/>
      <c r="F308" s="24"/>
      <c r="G308" s="24"/>
      <c r="H308" s="24">
        <f t="shared" si="60"/>
        <v>0</v>
      </c>
      <c r="I308" s="24">
        <v>2.5</v>
      </c>
      <c r="J308" s="24"/>
      <c r="K308" s="24">
        <f t="shared" si="59"/>
        <v>2.5</v>
      </c>
      <c r="L308" s="24">
        <v>10.1</v>
      </c>
      <c r="M308" s="24">
        <v>76.33</v>
      </c>
      <c r="N308" s="24">
        <v>96.57</v>
      </c>
      <c r="O308" s="24">
        <f t="shared" si="71"/>
        <v>183</v>
      </c>
      <c r="P308" s="24">
        <f t="shared" si="72"/>
        <v>185.5</v>
      </c>
      <c r="Q308" s="24"/>
      <c r="R308" s="24">
        <v>0.4</v>
      </c>
      <c r="S308" s="24">
        <f t="shared" si="73"/>
        <v>0.4</v>
      </c>
      <c r="T308" s="24">
        <f t="shared" si="74"/>
        <v>185.9</v>
      </c>
    </row>
    <row r="309" spans="1:20" x14ac:dyDescent="0.2">
      <c r="A309" s="167"/>
      <c r="B309" s="35"/>
      <c r="C309" s="26" t="s">
        <v>234</v>
      </c>
      <c r="D309" s="162">
        <v>9</v>
      </c>
      <c r="E309" s="24"/>
      <c r="F309" s="24"/>
      <c r="G309" s="24"/>
      <c r="H309" s="24">
        <f t="shared" si="60"/>
        <v>0</v>
      </c>
      <c r="I309" s="24"/>
      <c r="J309" s="24"/>
      <c r="K309" s="24">
        <f t="shared" si="59"/>
        <v>0</v>
      </c>
      <c r="L309" s="24">
        <v>4.5999999999999996</v>
      </c>
      <c r="M309" s="24">
        <v>8.6999999999999993</v>
      </c>
      <c r="N309" s="24">
        <v>23.32</v>
      </c>
      <c r="O309" s="24">
        <f t="shared" si="71"/>
        <v>36.619999999999997</v>
      </c>
      <c r="P309" s="24">
        <f t="shared" si="72"/>
        <v>36.619999999999997</v>
      </c>
      <c r="Q309" s="24"/>
      <c r="R309" s="24"/>
      <c r="S309" s="24">
        <f t="shared" si="73"/>
        <v>0</v>
      </c>
      <c r="T309" s="24">
        <f t="shared" si="74"/>
        <v>36.619999999999997</v>
      </c>
    </row>
    <row r="310" spans="1:20" x14ac:dyDescent="0.2">
      <c r="A310" s="167"/>
      <c r="B310" s="85"/>
      <c r="C310" s="26" t="s">
        <v>228</v>
      </c>
      <c r="D310" s="162">
        <v>9</v>
      </c>
      <c r="E310" s="24"/>
      <c r="F310" s="24"/>
      <c r="G310" s="24"/>
      <c r="H310" s="24">
        <f t="shared" si="60"/>
        <v>0</v>
      </c>
      <c r="I310" s="24"/>
      <c r="J310" s="24"/>
      <c r="K310" s="24">
        <f t="shared" si="59"/>
        <v>0</v>
      </c>
      <c r="L310" s="24">
        <v>10.1</v>
      </c>
      <c r="M310" s="24">
        <v>15.2</v>
      </c>
      <c r="N310" s="24">
        <v>29.9</v>
      </c>
      <c r="O310" s="24">
        <f t="shared" si="71"/>
        <v>55.199999999999996</v>
      </c>
      <c r="P310" s="24">
        <f t="shared" si="72"/>
        <v>55.199999999999996</v>
      </c>
      <c r="Q310" s="24"/>
      <c r="R310" s="24"/>
      <c r="S310" s="24">
        <f t="shared" si="73"/>
        <v>0</v>
      </c>
      <c r="T310" s="24">
        <f t="shared" si="74"/>
        <v>55.199999999999996</v>
      </c>
    </row>
    <row r="311" spans="1:20" x14ac:dyDescent="0.2">
      <c r="A311" s="167"/>
      <c r="B311" s="35" t="s">
        <v>367</v>
      </c>
      <c r="C311" s="26" t="s">
        <v>367</v>
      </c>
      <c r="D311" s="162">
        <v>0</v>
      </c>
      <c r="E311" s="24"/>
      <c r="F311" s="24"/>
      <c r="G311" s="24"/>
      <c r="H311" s="24">
        <f t="shared" si="60"/>
        <v>0</v>
      </c>
      <c r="I311" s="24"/>
      <c r="J311" s="24"/>
      <c r="K311" s="24">
        <f t="shared" si="59"/>
        <v>0</v>
      </c>
      <c r="L311" s="24"/>
      <c r="M311" s="24"/>
      <c r="N311" s="24"/>
      <c r="O311" s="24">
        <f t="shared" ref="O311:O336" si="75">SUM(L311:N311)</f>
        <v>0</v>
      </c>
      <c r="P311" s="24">
        <f t="shared" ref="P311:P336" si="76">SUM(K311+O311)</f>
        <v>0</v>
      </c>
      <c r="Q311" s="24"/>
      <c r="R311" s="24"/>
      <c r="S311" s="24">
        <f t="shared" ref="S311:S337" si="77">SUM(Q311:R311)</f>
        <v>0</v>
      </c>
      <c r="T311" s="24">
        <f t="shared" ref="T311:T337" si="78">SUM(P311+S311)</f>
        <v>0</v>
      </c>
    </row>
    <row r="312" spans="1:20" x14ac:dyDescent="0.2">
      <c r="A312" s="167"/>
      <c r="B312" s="35"/>
      <c r="C312" s="26" t="s">
        <v>368</v>
      </c>
      <c r="D312" s="162">
        <v>0</v>
      </c>
      <c r="E312" s="24"/>
      <c r="F312" s="24"/>
      <c r="G312" s="24"/>
      <c r="H312" s="24">
        <f t="shared" si="60"/>
        <v>0</v>
      </c>
      <c r="I312" s="24"/>
      <c r="J312" s="24"/>
      <c r="K312" s="24">
        <f t="shared" si="59"/>
        <v>0</v>
      </c>
      <c r="L312" s="24"/>
      <c r="M312" s="24"/>
      <c r="N312" s="24"/>
      <c r="O312" s="24">
        <f t="shared" si="75"/>
        <v>0</v>
      </c>
      <c r="P312" s="24">
        <f t="shared" si="76"/>
        <v>0</v>
      </c>
      <c r="Q312" s="24"/>
      <c r="R312" s="24"/>
      <c r="S312" s="24">
        <f t="shared" si="77"/>
        <v>0</v>
      </c>
      <c r="T312" s="24">
        <f t="shared" si="78"/>
        <v>0</v>
      </c>
    </row>
    <row r="313" spans="1:20" x14ac:dyDescent="0.2">
      <c r="A313" s="167"/>
      <c r="B313" s="35"/>
      <c r="C313" s="26" t="s">
        <v>254</v>
      </c>
      <c r="D313" s="162">
        <v>22</v>
      </c>
      <c r="E313" s="24"/>
      <c r="F313" s="24"/>
      <c r="G313" s="24"/>
      <c r="H313" s="24">
        <f t="shared" si="60"/>
        <v>0</v>
      </c>
      <c r="I313" s="24">
        <v>7.0000000000000007E-2</v>
      </c>
      <c r="J313" s="24"/>
      <c r="K313" s="24">
        <f t="shared" si="59"/>
        <v>7.0000000000000007E-2</v>
      </c>
      <c r="L313" s="24">
        <v>0.05</v>
      </c>
      <c r="M313" s="24">
        <v>0.84</v>
      </c>
      <c r="N313" s="24">
        <v>2.99</v>
      </c>
      <c r="O313" s="24">
        <f t="shared" si="75"/>
        <v>3.8800000000000003</v>
      </c>
      <c r="P313" s="24">
        <f t="shared" si="76"/>
        <v>3.95</v>
      </c>
      <c r="Q313" s="24"/>
      <c r="R313" s="24"/>
      <c r="S313" s="24">
        <f t="shared" si="77"/>
        <v>0</v>
      </c>
      <c r="T313" s="24">
        <f t="shared" si="78"/>
        <v>3.95</v>
      </c>
    </row>
    <row r="314" spans="1:20" x14ac:dyDescent="0.2">
      <c r="A314" s="167"/>
      <c r="B314" s="35"/>
      <c r="C314" s="26" t="s">
        <v>452</v>
      </c>
      <c r="D314" s="162">
        <v>0</v>
      </c>
      <c r="E314" s="24"/>
      <c r="F314" s="24"/>
      <c r="G314" s="24"/>
      <c r="H314" s="24">
        <f t="shared" si="60"/>
        <v>0</v>
      </c>
      <c r="I314" s="24"/>
      <c r="J314" s="24"/>
      <c r="K314" s="24">
        <f t="shared" si="59"/>
        <v>0</v>
      </c>
      <c r="L314" s="24"/>
      <c r="M314" s="24"/>
      <c r="N314" s="24"/>
      <c r="O314" s="24">
        <f t="shared" si="75"/>
        <v>0</v>
      </c>
      <c r="P314" s="24">
        <f t="shared" si="76"/>
        <v>0</v>
      </c>
      <c r="Q314" s="24"/>
      <c r="R314" s="24"/>
      <c r="S314" s="24">
        <f t="shared" si="77"/>
        <v>0</v>
      </c>
      <c r="T314" s="24">
        <f t="shared" si="78"/>
        <v>0</v>
      </c>
    </row>
    <row r="315" spans="1:20" x14ac:dyDescent="0.2">
      <c r="A315" s="167"/>
      <c r="B315" s="35"/>
      <c r="C315" s="26" t="s">
        <v>361</v>
      </c>
      <c r="D315" s="162">
        <v>0</v>
      </c>
      <c r="E315" s="24"/>
      <c r="F315" s="24"/>
      <c r="G315" s="24"/>
      <c r="H315" s="24">
        <f t="shared" si="60"/>
        <v>0</v>
      </c>
      <c r="I315" s="24"/>
      <c r="J315" s="24"/>
      <c r="K315" s="24">
        <f t="shared" si="59"/>
        <v>0</v>
      </c>
      <c r="L315" s="24"/>
      <c r="M315" s="24"/>
      <c r="N315" s="24"/>
      <c r="O315" s="24">
        <f t="shared" si="75"/>
        <v>0</v>
      </c>
      <c r="P315" s="24">
        <f t="shared" si="76"/>
        <v>0</v>
      </c>
      <c r="Q315" s="24"/>
      <c r="R315" s="24"/>
      <c r="S315" s="24">
        <f t="shared" si="77"/>
        <v>0</v>
      </c>
      <c r="T315" s="24">
        <f t="shared" si="78"/>
        <v>0</v>
      </c>
    </row>
    <row r="316" spans="1:20" x14ac:dyDescent="0.2">
      <c r="A316" s="167"/>
      <c r="B316" s="35"/>
      <c r="C316" s="26" t="s">
        <v>236</v>
      </c>
      <c r="D316" s="162">
        <v>55</v>
      </c>
      <c r="E316" s="24"/>
      <c r="F316" s="24"/>
      <c r="G316" s="24"/>
      <c r="H316" s="24">
        <f t="shared" si="60"/>
        <v>0</v>
      </c>
      <c r="I316" s="24">
        <v>0.89</v>
      </c>
      <c r="J316" s="24">
        <v>0.4</v>
      </c>
      <c r="K316" s="24">
        <f t="shared" si="59"/>
        <v>1.29</v>
      </c>
      <c r="L316" s="24">
        <v>0.1</v>
      </c>
      <c r="M316" s="24">
        <v>6.59</v>
      </c>
      <c r="N316" s="24">
        <v>27.5</v>
      </c>
      <c r="O316" s="24">
        <f t="shared" si="75"/>
        <v>34.19</v>
      </c>
      <c r="P316" s="24">
        <f t="shared" si="76"/>
        <v>35.479999999999997</v>
      </c>
      <c r="Q316" s="24">
        <v>0.2</v>
      </c>
      <c r="R316" s="24"/>
      <c r="S316" s="24">
        <f t="shared" si="77"/>
        <v>0.2</v>
      </c>
      <c r="T316" s="24">
        <f t="shared" si="78"/>
        <v>35.68</v>
      </c>
    </row>
    <row r="317" spans="1:20" x14ac:dyDescent="0.2">
      <c r="A317" s="167"/>
      <c r="B317" s="35"/>
      <c r="C317" s="26" t="s">
        <v>253</v>
      </c>
      <c r="D317" s="162">
        <v>19</v>
      </c>
      <c r="E317" s="24"/>
      <c r="F317" s="24"/>
      <c r="G317" s="24"/>
      <c r="H317" s="24">
        <f t="shared" si="60"/>
        <v>0</v>
      </c>
      <c r="I317" s="24"/>
      <c r="J317" s="24"/>
      <c r="K317" s="24">
        <f t="shared" si="59"/>
        <v>0</v>
      </c>
      <c r="L317" s="24"/>
      <c r="M317" s="24">
        <v>2.46</v>
      </c>
      <c r="N317" s="24">
        <v>11.27</v>
      </c>
      <c r="O317" s="24">
        <f t="shared" si="75"/>
        <v>13.73</v>
      </c>
      <c r="P317" s="24">
        <f t="shared" si="76"/>
        <v>13.73</v>
      </c>
      <c r="Q317" s="24"/>
      <c r="R317" s="24"/>
      <c r="S317" s="24">
        <f t="shared" si="77"/>
        <v>0</v>
      </c>
      <c r="T317" s="24">
        <f t="shared" si="78"/>
        <v>13.73</v>
      </c>
    </row>
    <row r="318" spans="1:20" x14ac:dyDescent="0.2">
      <c r="A318" s="167"/>
      <c r="B318" s="35"/>
      <c r="C318" s="26" t="s">
        <v>255</v>
      </c>
      <c r="D318" s="162">
        <v>18</v>
      </c>
      <c r="E318" s="24"/>
      <c r="F318" s="24"/>
      <c r="G318" s="24"/>
      <c r="H318" s="24">
        <f t="shared" si="60"/>
        <v>0</v>
      </c>
      <c r="I318" s="24">
        <v>1.61</v>
      </c>
      <c r="J318" s="24"/>
      <c r="K318" s="24">
        <f t="shared" si="59"/>
        <v>1.61</v>
      </c>
      <c r="L318" s="24"/>
      <c r="M318" s="24">
        <v>4.3899999999999997</v>
      </c>
      <c r="N318" s="24">
        <v>22.81</v>
      </c>
      <c r="O318" s="24">
        <f t="shared" si="75"/>
        <v>27.2</v>
      </c>
      <c r="P318" s="24">
        <f t="shared" si="76"/>
        <v>28.81</v>
      </c>
      <c r="Q318" s="24"/>
      <c r="R318" s="24"/>
      <c r="S318" s="24">
        <f t="shared" si="77"/>
        <v>0</v>
      </c>
      <c r="T318" s="24">
        <f t="shared" si="78"/>
        <v>28.81</v>
      </c>
    </row>
    <row r="319" spans="1:20" x14ac:dyDescent="0.2">
      <c r="A319" s="167"/>
      <c r="B319" s="35"/>
      <c r="C319" s="26" t="s">
        <v>376</v>
      </c>
      <c r="D319" s="162">
        <v>0</v>
      </c>
      <c r="E319" s="24"/>
      <c r="F319" s="24"/>
      <c r="G319" s="24"/>
      <c r="H319" s="24">
        <f t="shared" si="60"/>
        <v>0</v>
      </c>
      <c r="I319" s="24"/>
      <c r="J319" s="24"/>
      <c r="K319" s="24">
        <f t="shared" si="59"/>
        <v>0</v>
      </c>
      <c r="L319" s="24"/>
      <c r="M319" s="24"/>
      <c r="N319" s="24"/>
      <c r="O319" s="24">
        <f t="shared" si="75"/>
        <v>0</v>
      </c>
      <c r="P319" s="24">
        <f t="shared" si="76"/>
        <v>0</v>
      </c>
      <c r="Q319" s="24"/>
      <c r="R319" s="24"/>
      <c r="S319" s="24">
        <f t="shared" si="77"/>
        <v>0</v>
      </c>
      <c r="T319" s="24">
        <f t="shared" si="78"/>
        <v>0</v>
      </c>
    </row>
    <row r="320" spans="1:20" x14ac:dyDescent="0.2">
      <c r="A320" s="167"/>
      <c r="B320" s="35"/>
      <c r="C320" s="26" t="s">
        <v>251</v>
      </c>
      <c r="D320" s="162">
        <v>46</v>
      </c>
      <c r="E320" s="24"/>
      <c r="F320" s="24"/>
      <c r="G320" s="24"/>
      <c r="H320" s="24">
        <f t="shared" si="60"/>
        <v>0</v>
      </c>
      <c r="I320" s="24">
        <v>1.2</v>
      </c>
      <c r="J320" s="24"/>
      <c r="K320" s="24">
        <f t="shared" si="59"/>
        <v>1.2</v>
      </c>
      <c r="L320" s="24">
        <v>0.5</v>
      </c>
      <c r="M320" s="24">
        <v>7.1</v>
      </c>
      <c r="N320" s="24">
        <v>31.87</v>
      </c>
      <c r="O320" s="24">
        <f t="shared" si="75"/>
        <v>39.47</v>
      </c>
      <c r="P320" s="24">
        <f t="shared" si="76"/>
        <v>40.67</v>
      </c>
      <c r="Q320" s="24"/>
      <c r="R320" s="24">
        <v>2</v>
      </c>
      <c r="S320" s="24">
        <f t="shared" si="77"/>
        <v>2</v>
      </c>
      <c r="T320" s="24">
        <f t="shared" si="78"/>
        <v>42.67</v>
      </c>
    </row>
    <row r="321" spans="1:20" x14ac:dyDescent="0.2">
      <c r="A321" s="167"/>
      <c r="B321" s="35"/>
      <c r="C321" s="26" t="s">
        <v>232</v>
      </c>
      <c r="D321" s="162">
        <v>1</v>
      </c>
      <c r="E321" s="24"/>
      <c r="F321" s="24"/>
      <c r="G321" s="24"/>
      <c r="H321" s="24">
        <f t="shared" si="60"/>
        <v>0</v>
      </c>
      <c r="I321" s="24">
        <v>0.1</v>
      </c>
      <c r="J321" s="24"/>
      <c r="K321" s="24">
        <f t="shared" si="59"/>
        <v>0.1</v>
      </c>
      <c r="L321" s="24"/>
      <c r="M321" s="24"/>
      <c r="N321" s="24">
        <v>0.1</v>
      </c>
      <c r="O321" s="24">
        <f t="shared" si="75"/>
        <v>0.1</v>
      </c>
      <c r="P321" s="24">
        <f t="shared" si="76"/>
        <v>0.2</v>
      </c>
      <c r="Q321" s="24"/>
      <c r="R321" s="24"/>
      <c r="S321" s="24">
        <f t="shared" si="77"/>
        <v>0</v>
      </c>
      <c r="T321" s="24">
        <f t="shared" si="78"/>
        <v>0.2</v>
      </c>
    </row>
    <row r="322" spans="1:20" x14ac:dyDescent="0.2">
      <c r="A322" s="167"/>
      <c r="B322" s="35"/>
      <c r="C322" s="26" t="s">
        <v>344</v>
      </c>
      <c r="D322" s="162">
        <v>0</v>
      </c>
      <c r="E322" s="24"/>
      <c r="F322" s="24"/>
      <c r="G322" s="24"/>
      <c r="H322" s="24">
        <f t="shared" si="60"/>
        <v>0</v>
      </c>
      <c r="I322" s="24"/>
      <c r="J322" s="24"/>
      <c r="K322" s="24">
        <f t="shared" si="59"/>
        <v>0</v>
      </c>
      <c r="L322" s="24"/>
      <c r="M322" s="24"/>
      <c r="N322" s="24"/>
      <c r="O322" s="24">
        <f t="shared" si="75"/>
        <v>0</v>
      </c>
      <c r="P322" s="24">
        <f t="shared" si="76"/>
        <v>0</v>
      </c>
      <c r="Q322" s="24"/>
      <c r="R322" s="24"/>
      <c r="S322" s="24">
        <f t="shared" si="77"/>
        <v>0</v>
      </c>
      <c r="T322" s="24">
        <f t="shared" si="78"/>
        <v>0</v>
      </c>
    </row>
    <row r="323" spans="1:20" x14ac:dyDescent="0.2">
      <c r="A323" s="167"/>
      <c r="B323" s="35"/>
      <c r="C323" s="26" t="s">
        <v>242</v>
      </c>
      <c r="D323" s="162">
        <v>12</v>
      </c>
      <c r="E323" s="24"/>
      <c r="F323" s="24"/>
      <c r="G323" s="24"/>
      <c r="H323" s="24">
        <f t="shared" si="60"/>
        <v>0</v>
      </c>
      <c r="I323" s="24"/>
      <c r="J323" s="24">
        <v>0.3</v>
      </c>
      <c r="K323" s="24">
        <f t="shared" si="59"/>
        <v>0.3</v>
      </c>
      <c r="L323" s="24">
        <v>2</v>
      </c>
      <c r="M323" s="24">
        <v>7.1</v>
      </c>
      <c r="N323" s="24">
        <v>15.65</v>
      </c>
      <c r="O323" s="24">
        <f t="shared" si="75"/>
        <v>24.75</v>
      </c>
      <c r="P323" s="24">
        <f t="shared" si="76"/>
        <v>25.05</v>
      </c>
      <c r="Q323" s="24"/>
      <c r="R323" s="24"/>
      <c r="S323" s="24">
        <f t="shared" si="77"/>
        <v>0</v>
      </c>
      <c r="T323" s="24">
        <f t="shared" si="78"/>
        <v>25.05</v>
      </c>
    </row>
    <row r="324" spans="1:20" x14ac:dyDescent="0.2">
      <c r="A324" s="167"/>
      <c r="B324" s="35"/>
      <c r="C324" s="26" t="s">
        <v>470</v>
      </c>
      <c r="D324" s="162">
        <v>0</v>
      </c>
      <c r="E324" s="24"/>
      <c r="F324" s="24"/>
      <c r="G324" s="24"/>
      <c r="H324" s="24">
        <f t="shared" si="60"/>
        <v>0</v>
      </c>
      <c r="I324" s="24"/>
      <c r="J324" s="24"/>
      <c r="K324" s="24">
        <f t="shared" si="59"/>
        <v>0</v>
      </c>
      <c r="L324" s="24"/>
      <c r="M324" s="24"/>
      <c r="N324" s="24"/>
      <c r="O324" s="24">
        <f t="shared" si="75"/>
        <v>0</v>
      </c>
      <c r="P324" s="24">
        <f t="shared" si="76"/>
        <v>0</v>
      </c>
      <c r="Q324" s="24"/>
      <c r="R324" s="24"/>
      <c r="S324" s="24">
        <f t="shared" si="77"/>
        <v>0</v>
      </c>
      <c r="T324" s="24">
        <f t="shared" si="78"/>
        <v>0</v>
      </c>
    </row>
    <row r="325" spans="1:20" x14ac:dyDescent="0.2">
      <c r="A325" s="167"/>
      <c r="B325" s="35"/>
      <c r="C325" s="26" t="s">
        <v>231</v>
      </c>
      <c r="D325" s="162">
        <v>1</v>
      </c>
      <c r="E325" s="24"/>
      <c r="F325" s="24"/>
      <c r="G325" s="24"/>
      <c r="H325" s="24">
        <f t="shared" si="60"/>
        <v>0</v>
      </c>
      <c r="I325" s="24"/>
      <c r="J325" s="24">
        <v>0.2</v>
      </c>
      <c r="K325" s="24">
        <f t="shared" si="59"/>
        <v>0.2</v>
      </c>
      <c r="L325" s="24"/>
      <c r="M325" s="24">
        <v>0.1</v>
      </c>
      <c r="N325" s="24">
        <v>1.7</v>
      </c>
      <c r="O325" s="24">
        <f t="shared" si="75"/>
        <v>1.8</v>
      </c>
      <c r="P325" s="24">
        <f t="shared" si="76"/>
        <v>2</v>
      </c>
      <c r="Q325" s="24"/>
      <c r="R325" s="24"/>
      <c r="S325" s="24">
        <f t="shared" si="77"/>
        <v>0</v>
      </c>
      <c r="T325" s="24">
        <f t="shared" si="78"/>
        <v>2</v>
      </c>
    </row>
    <row r="326" spans="1:20" x14ac:dyDescent="0.2">
      <c r="A326" s="167"/>
      <c r="B326" s="35"/>
      <c r="C326" s="26" t="s">
        <v>451</v>
      </c>
      <c r="D326" s="162">
        <v>0</v>
      </c>
      <c r="E326" s="24"/>
      <c r="F326" s="24"/>
      <c r="G326" s="24"/>
      <c r="H326" s="24">
        <f t="shared" si="60"/>
        <v>0</v>
      </c>
      <c r="I326" s="24"/>
      <c r="J326" s="24"/>
      <c r="K326" s="24">
        <f t="shared" si="59"/>
        <v>0</v>
      </c>
      <c r="L326" s="24"/>
      <c r="M326" s="24"/>
      <c r="N326" s="24"/>
      <c r="O326" s="24">
        <f t="shared" si="75"/>
        <v>0</v>
      </c>
      <c r="P326" s="24">
        <f t="shared" si="76"/>
        <v>0</v>
      </c>
      <c r="Q326" s="24"/>
      <c r="R326" s="24"/>
      <c r="S326" s="24">
        <f t="shared" si="77"/>
        <v>0</v>
      </c>
      <c r="T326" s="24">
        <f t="shared" si="78"/>
        <v>0</v>
      </c>
    </row>
    <row r="327" spans="1:20" x14ac:dyDescent="0.2">
      <c r="A327" s="167"/>
      <c r="B327" s="35"/>
      <c r="C327" s="26" t="s">
        <v>347</v>
      </c>
      <c r="D327" s="162">
        <v>0</v>
      </c>
      <c r="E327" s="24"/>
      <c r="F327" s="24"/>
      <c r="G327" s="24"/>
      <c r="H327" s="24">
        <f t="shared" si="60"/>
        <v>0</v>
      </c>
      <c r="I327" s="24"/>
      <c r="J327" s="24"/>
      <c r="K327" s="24">
        <f t="shared" si="59"/>
        <v>0</v>
      </c>
      <c r="L327" s="24"/>
      <c r="M327" s="24"/>
      <c r="N327" s="24"/>
      <c r="O327" s="24">
        <f t="shared" si="75"/>
        <v>0</v>
      </c>
      <c r="P327" s="24">
        <f t="shared" si="76"/>
        <v>0</v>
      </c>
      <c r="Q327" s="24"/>
      <c r="R327" s="24"/>
      <c r="S327" s="24">
        <f t="shared" si="77"/>
        <v>0</v>
      </c>
      <c r="T327" s="24">
        <f t="shared" si="78"/>
        <v>0</v>
      </c>
    </row>
    <row r="328" spans="1:20" x14ac:dyDescent="0.2">
      <c r="A328" s="167"/>
      <c r="B328" s="35"/>
      <c r="C328" s="26" t="s">
        <v>289</v>
      </c>
      <c r="D328" s="162">
        <v>0</v>
      </c>
      <c r="E328" s="24"/>
      <c r="F328" s="24"/>
      <c r="G328" s="24"/>
      <c r="H328" s="24">
        <f t="shared" si="60"/>
        <v>0</v>
      </c>
      <c r="I328" s="24"/>
      <c r="J328" s="24"/>
      <c r="K328" s="24">
        <f t="shared" si="59"/>
        <v>0</v>
      </c>
      <c r="L328" s="24"/>
      <c r="M328" s="24"/>
      <c r="N328" s="24"/>
      <c r="O328" s="24">
        <f t="shared" si="75"/>
        <v>0</v>
      </c>
      <c r="P328" s="24">
        <f t="shared" si="76"/>
        <v>0</v>
      </c>
      <c r="Q328" s="24"/>
      <c r="R328" s="24"/>
      <c r="S328" s="24">
        <f t="shared" si="77"/>
        <v>0</v>
      </c>
      <c r="T328" s="24">
        <f t="shared" si="78"/>
        <v>0</v>
      </c>
    </row>
    <row r="329" spans="1:20" x14ac:dyDescent="0.2">
      <c r="A329" s="167"/>
      <c r="B329" s="35"/>
      <c r="C329" s="26" t="s">
        <v>238</v>
      </c>
      <c r="D329" s="162">
        <v>1</v>
      </c>
      <c r="E329" s="24"/>
      <c r="F329" s="24"/>
      <c r="G329" s="24"/>
      <c r="H329" s="24">
        <f t="shared" si="60"/>
        <v>0</v>
      </c>
      <c r="I329" s="24"/>
      <c r="J329" s="24"/>
      <c r="K329" s="24">
        <f t="shared" si="59"/>
        <v>0</v>
      </c>
      <c r="L329" s="24"/>
      <c r="M329" s="24">
        <v>0.5</v>
      </c>
      <c r="N329" s="24">
        <v>1.5</v>
      </c>
      <c r="O329" s="24">
        <f t="shared" si="75"/>
        <v>2</v>
      </c>
      <c r="P329" s="24">
        <f t="shared" si="76"/>
        <v>2</v>
      </c>
      <c r="Q329" s="24"/>
      <c r="R329" s="24"/>
      <c r="S329" s="24">
        <f t="shared" si="77"/>
        <v>0</v>
      </c>
      <c r="T329" s="24">
        <f t="shared" si="78"/>
        <v>2</v>
      </c>
    </row>
    <row r="330" spans="1:20" x14ac:dyDescent="0.2">
      <c r="A330" s="167"/>
      <c r="B330" s="35"/>
      <c r="C330" s="26" t="s">
        <v>390</v>
      </c>
      <c r="D330" s="162">
        <v>0</v>
      </c>
      <c r="E330" s="24"/>
      <c r="F330" s="24"/>
      <c r="G330" s="24"/>
      <c r="H330" s="24">
        <f t="shared" si="60"/>
        <v>0</v>
      </c>
      <c r="I330" s="24"/>
      <c r="J330" s="24"/>
      <c r="K330" s="24">
        <f t="shared" si="59"/>
        <v>0</v>
      </c>
      <c r="L330" s="24"/>
      <c r="M330" s="24"/>
      <c r="N330" s="24"/>
      <c r="O330" s="24">
        <f t="shared" si="75"/>
        <v>0</v>
      </c>
      <c r="P330" s="24">
        <f t="shared" si="76"/>
        <v>0</v>
      </c>
      <c r="Q330" s="24"/>
      <c r="R330" s="24"/>
      <c r="S330" s="24">
        <f t="shared" si="77"/>
        <v>0</v>
      </c>
      <c r="T330" s="24">
        <f t="shared" si="78"/>
        <v>0</v>
      </c>
    </row>
    <row r="331" spans="1:20" x14ac:dyDescent="0.2">
      <c r="A331" s="167"/>
      <c r="B331" s="35"/>
      <c r="C331" s="26" t="s">
        <v>352</v>
      </c>
      <c r="D331" s="162">
        <v>0</v>
      </c>
      <c r="E331" s="24"/>
      <c r="F331" s="24"/>
      <c r="G331" s="24"/>
      <c r="H331" s="24">
        <f t="shared" si="60"/>
        <v>0</v>
      </c>
      <c r="I331" s="24"/>
      <c r="J331" s="24"/>
      <c r="K331" s="24">
        <f t="shared" si="59"/>
        <v>0</v>
      </c>
      <c r="L331" s="24"/>
      <c r="M331" s="24"/>
      <c r="N331" s="24"/>
      <c r="O331" s="24">
        <f t="shared" si="75"/>
        <v>0</v>
      </c>
      <c r="P331" s="24">
        <f t="shared" si="76"/>
        <v>0</v>
      </c>
      <c r="Q331" s="24"/>
      <c r="R331" s="24"/>
      <c r="S331" s="24">
        <f t="shared" si="77"/>
        <v>0</v>
      </c>
      <c r="T331" s="24">
        <f t="shared" si="78"/>
        <v>0</v>
      </c>
    </row>
    <row r="332" spans="1:20" x14ac:dyDescent="0.2">
      <c r="A332" s="167"/>
      <c r="B332" s="35"/>
      <c r="C332" s="26" t="s">
        <v>248</v>
      </c>
      <c r="D332" s="162">
        <v>14</v>
      </c>
      <c r="E332" s="24"/>
      <c r="F332" s="24"/>
      <c r="G332" s="24"/>
      <c r="H332" s="24">
        <f t="shared" si="60"/>
        <v>0</v>
      </c>
      <c r="I332" s="24">
        <v>2</v>
      </c>
      <c r="J332" s="24"/>
      <c r="K332" s="24">
        <f t="shared" si="59"/>
        <v>2</v>
      </c>
      <c r="L332" s="24">
        <v>0.1</v>
      </c>
      <c r="M332" s="24">
        <v>1.8</v>
      </c>
      <c r="N332" s="24">
        <v>3.66</v>
      </c>
      <c r="O332" s="24">
        <f t="shared" si="75"/>
        <v>5.5600000000000005</v>
      </c>
      <c r="P332" s="24">
        <f t="shared" si="76"/>
        <v>7.5600000000000005</v>
      </c>
      <c r="Q332" s="24"/>
      <c r="R332" s="24"/>
      <c r="S332" s="24">
        <f t="shared" si="77"/>
        <v>0</v>
      </c>
      <c r="T332" s="24">
        <f t="shared" si="78"/>
        <v>7.5600000000000005</v>
      </c>
    </row>
    <row r="333" spans="1:20" x14ac:dyDescent="0.2">
      <c r="A333" s="167"/>
      <c r="B333" s="35"/>
      <c r="C333" s="26" t="s">
        <v>290</v>
      </c>
      <c r="D333" s="162">
        <v>0</v>
      </c>
      <c r="E333" s="24"/>
      <c r="F333" s="24"/>
      <c r="G333" s="24"/>
      <c r="H333" s="24">
        <f t="shared" si="60"/>
        <v>0</v>
      </c>
      <c r="I333" s="24"/>
      <c r="J333" s="24"/>
      <c r="K333" s="24">
        <f t="shared" si="59"/>
        <v>0</v>
      </c>
      <c r="L333" s="24"/>
      <c r="M333" s="24"/>
      <c r="N333" s="24"/>
      <c r="O333" s="24">
        <f t="shared" si="75"/>
        <v>0</v>
      </c>
      <c r="P333" s="24">
        <f t="shared" si="76"/>
        <v>0</v>
      </c>
      <c r="Q333" s="24"/>
      <c r="R333" s="24"/>
      <c r="S333" s="24">
        <f t="shared" si="77"/>
        <v>0</v>
      </c>
      <c r="T333" s="24">
        <f t="shared" si="78"/>
        <v>0</v>
      </c>
    </row>
    <row r="334" spans="1:20" x14ac:dyDescent="0.2">
      <c r="A334" s="167"/>
      <c r="B334" s="35"/>
      <c r="C334" s="26" t="s">
        <v>250</v>
      </c>
      <c r="D334" s="162">
        <v>3</v>
      </c>
      <c r="E334" s="24"/>
      <c r="F334" s="24"/>
      <c r="G334" s="24"/>
      <c r="H334" s="24">
        <f t="shared" si="60"/>
        <v>0</v>
      </c>
      <c r="I334" s="24"/>
      <c r="J334" s="24">
        <v>0.01</v>
      </c>
      <c r="K334" s="24">
        <f t="shared" si="59"/>
        <v>0.01</v>
      </c>
      <c r="L334" s="24"/>
      <c r="M334" s="24">
        <v>0.3</v>
      </c>
      <c r="N334" s="24">
        <v>0.79</v>
      </c>
      <c r="O334" s="24">
        <f t="shared" si="75"/>
        <v>1.0900000000000001</v>
      </c>
      <c r="P334" s="24">
        <f t="shared" si="76"/>
        <v>1.1000000000000001</v>
      </c>
      <c r="Q334" s="24"/>
      <c r="R334" s="24"/>
      <c r="S334" s="24">
        <f t="shared" si="77"/>
        <v>0</v>
      </c>
      <c r="T334" s="24">
        <f t="shared" si="78"/>
        <v>1.1000000000000001</v>
      </c>
    </row>
    <row r="335" spans="1:20" x14ac:dyDescent="0.2">
      <c r="A335" s="167"/>
      <c r="B335" s="35"/>
      <c r="C335" s="26" t="s">
        <v>391</v>
      </c>
      <c r="D335" s="162">
        <v>0</v>
      </c>
      <c r="E335" s="24"/>
      <c r="F335" s="24"/>
      <c r="G335" s="24"/>
      <c r="H335" s="24">
        <f t="shared" si="60"/>
        <v>0</v>
      </c>
      <c r="I335" s="24"/>
      <c r="J335" s="24"/>
      <c r="K335" s="24">
        <f t="shared" si="59"/>
        <v>0</v>
      </c>
      <c r="L335" s="24"/>
      <c r="M335" s="24"/>
      <c r="N335" s="24"/>
      <c r="O335" s="24">
        <f t="shared" si="75"/>
        <v>0</v>
      </c>
      <c r="P335" s="24">
        <f t="shared" si="76"/>
        <v>0</v>
      </c>
      <c r="Q335" s="24"/>
      <c r="R335" s="24"/>
      <c r="S335" s="24">
        <f t="shared" si="77"/>
        <v>0</v>
      </c>
      <c r="T335" s="24">
        <f t="shared" si="78"/>
        <v>0</v>
      </c>
    </row>
    <row r="336" spans="1:20" x14ac:dyDescent="0.2">
      <c r="A336" s="167"/>
      <c r="B336" s="35"/>
      <c r="C336" s="26" t="s">
        <v>240</v>
      </c>
      <c r="D336" s="162">
        <v>1</v>
      </c>
      <c r="E336" s="24"/>
      <c r="F336" s="24"/>
      <c r="G336" s="24"/>
      <c r="H336" s="24">
        <f t="shared" si="60"/>
        <v>0</v>
      </c>
      <c r="I336" s="24"/>
      <c r="J336" s="24"/>
      <c r="K336" s="24">
        <f t="shared" si="59"/>
        <v>0</v>
      </c>
      <c r="L336" s="24"/>
      <c r="M336" s="24">
        <v>0.8</v>
      </c>
      <c r="N336" s="24">
        <v>1</v>
      </c>
      <c r="O336" s="24">
        <f t="shared" si="75"/>
        <v>1.8</v>
      </c>
      <c r="P336" s="24">
        <f t="shared" si="76"/>
        <v>1.8</v>
      </c>
      <c r="Q336" s="24"/>
      <c r="R336" s="24"/>
      <c r="S336" s="24">
        <f t="shared" si="77"/>
        <v>0</v>
      </c>
      <c r="T336" s="24">
        <f t="shared" si="78"/>
        <v>1.8</v>
      </c>
    </row>
    <row r="337" spans="1:20" x14ac:dyDescent="0.2">
      <c r="A337" s="167"/>
      <c r="B337" s="35"/>
      <c r="C337" s="26" t="s">
        <v>261</v>
      </c>
      <c r="D337" s="162">
        <v>3</v>
      </c>
      <c r="E337" s="24"/>
      <c r="F337" s="24"/>
      <c r="G337" s="24"/>
      <c r="H337" s="24">
        <f>SUM(E337:G337)</f>
        <v>0</v>
      </c>
      <c r="I337" s="24">
        <v>0.1</v>
      </c>
      <c r="J337" s="24"/>
      <c r="K337" s="24">
        <f>SUM(H337:J337)</f>
        <v>0.1</v>
      </c>
      <c r="L337" s="24"/>
      <c r="M337" s="24">
        <v>0.2</v>
      </c>
      <c r="N337" s="24">
        <v>0.8</v>
      </c>
      <c r="O337" s="24">
        <f>SUM(L337:N337)</f>
        <v>1</v>
      </c>
      <c r="P337" s="24">
        <f>SUM(K337+O337)</f>
        <v>1.1000000000000001</v>
      </c>
      <c r="Q337" s="24"/>
      <c r="R337" s="24"/>
      <c r="S337" s="24">
        <f t="shared" si="77"/>
        <v>0</v>
      </c>
      <c r="T337" s="24">
        <f t="shared" si="78"/>
        <v>1.1000000000000001</v>
      </c>
    </row>
    <row r="338" spans="1:20" x14ac:dyDescent="0.2">
      <c r="A338" s="119"/>
      <c r="B338" s="71"/>
      <c r="C338" s="26" t="s">
        <v>241</v>
      </c>
      <c r="D338" s="162">
        <v>8</v>
      </c>
      <c r="E338" s="24"/>
      <c r="F338" s="24"/>
      <c r="G338" s="24"/>
      <c r="H338" s="24">
        <f t="shared" si="60"/>
        <v>0</v>
      </c>
      <c r="I338" s="24"/>
      <c r="J338" s="24"/>
      <c r="K338" s="24">
        <f t="shared" si="59"/>
        <v>0</v>
      </c>
      <c r="L338" s="24"/>
      <c r="M338" s="24">
        <v>1.37</v>
      </c>
      <c r="N338" s="24">
        <v>4.84</v>
      </c>
      <c r="O338" s="24">
        <f>SUM(L338:N338)</f>
        <v>6.21</v>
      </c>
      <c r="P338" s="24">
        <f>SUM(K338+O338)</f>
        <v>6.21</v>
      </c>
      <c r="Q338" s="24"/>
      <c r="R338" s="24"/>
      <c r="S338" s="24">
        <f>SUM(Q338:R338)</f>
        <v>0</v>
      </c>
      <c r="T338" s="24">
        <f>SUM(P338+S338)</f>
        <v>6.21</v>
      </c>
    </row>
    <row r="339" spans="1:20" x14ac:dyDescent="0.2">
      <c r="A339" s="119"/>
      <c r="B339" s="71"/>
      <c r="C339" s="26" t="s">
        <v>570</v>
      </c>
      <c r="D339" s="162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</row>
    <row r="340" spans="1:20" x14ac:dyDescent="0.2">
      <c r="A340" s="119"/>
      <c r="B340" s="71"/>
      <c r="C340" s="26" t="s">
        <v>573</v>
      </c>
      <c r="D340" s="162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</row>
    <row r="341" spans="1:20" x14ac:dyDescent="0.2">
      <c r="A341" s="119"/>
      <c r="B341" s="71"/>
      <c r="C341" s="26" t="s">
        <v>574</v>
      </c>
      <c r="D341" s="162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</row>
    <row r="342" spans="1:20" x14ac:dyDescent="0.2">
      <c r="A342" s="119"/>
      <c r="B342" s="72"/>
      <c r="C342" s="26" t="s">
        <v>575</v>
      </c>
      <c r="D342" s="162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</row>
    <row r="343" spans="1:20" ht="15" x14ac:dyDescent="0.25">
      <c r="A343" s="230" t="s">
        <v>0</v>
      </c>
      <c r="B343" s="231"/>
      <c r="C343" s="232" t="s">
        <v>0</v>
      </c>
      <c r="D343" s="53">
        <f>SUM(D291:D338)</f>
        <v>534</v>
      </c>
      <c r="E343" s="54">
        <f>SUM(E291:E338)</f>
        <v>0</v>
      </c>
      <c r="F343" s="54">
        <f t="shared" ref="F343:T343" si="79">SUM(F291:F338)</f>
        <v>0</v>
      </c>
      <c r="G343" s="54">
        <f t="shared" si="79"/>
        <v>0</v>
      </c>
      <c r="H343" s="54">
        <f t="shared" si="79"/>
        <v>0</v>
      </c>
      <c r="I343" s="54">
        <f t="shared" si="79"/>
        <v>29.3</v>
      </c>
      <c r="J343" s="54">
        <f t="shared" si="79"/>
        <v>1.61</v>
      </c>
      <c r="K343" s="54">
        <f t="shared" si="79"/>
        <v>30.91</v>
      </c>
      <c r="L343" s="54">
        <f t="shared" si="79"/>
        <v>63.910000000000004</v>
      </c>
      <c r="M343" s="54">
        <f t="shared" si="79"/>
        <v>330.43</v>
      </c>
      <c r="N343" s="54">
        <f t="shared" si="79"/>
        <v>684.21999999999991</v>
      </c>
      <c r="O343" s="54">
        <f t="shared" si="79"/>
        <v>1078.56</v>
      </c>
      <c r="P343" s="54">
        <f t="shared" si="79"/>
        <v>1109.4699999999998</v>
      </c>
      <c r="Q343" s="54">
        <f t="shared" si="79"/>
        <v>1.5999999999999999</v>
      </c>
      <c r="R343" s="54">
        <f t="shared" si="79"/>
        <v>2.4</v>
      </c>
      <c r="S343" s="54">
        <f t="shared" si="79"/>
        <v>4</v>
      </c>
      <c r="T343" s="55">
        <f t="shared" si="79"/>
        <v>1113.4699999999998</v>
      </c>
    </row>
    <row r="344" spans="1:20" ht="15" x14ac:dyDescent="0.25">
      <c r="A344" s="237" t="s">
        <v>337</v>
      </c>
      <c r="B344" s="238"/>
      <c r="C344" s="239"/>
      <c r="D344" s="173">
        <f t="shared" ref="D344:T344" si="80">SUM(D31+D70+D104+D135+D190+D223+D268+D279+D290+D343+D236+D14)</f>
        <v>5143</v>
      </c>
      <c r="E344" s="174">
        <f t="shared" si="80"/>
        <v>1230.2099999999998</v>
      </c>
      <c r="F344" s="174">
        <f t="shared" si="80"/>
        <v>17628.830000000002</v>
      </c>
      <c r="G344" s="174">
        <f t="shared" si="80"/>
        <v>182.19000000000003</v>
      </c>
      <c r="H344" s="174">
        <f t="shared" si="80"/>
        <v>19041.230000000003</v>
      </c>
      <c r="I344" s="174">
        <f t="shared" si="80"/>
        <v>5828.08</v>
      </c>
      <c r="J344" s="174">
        <f t="shared" si="80"/>
        <v>171.16000000000003</v>
      </c>
      <c r="K344" s="174">
        <f t="shared" si="80"/>
        <v>25040.47</v>
      </c>
      <c r="L344" s="174">
        <f t="shared" si="80"/>
        <v>2407.5700000000002</v>
      </c>
      <c r="M344" s="174">
        <f t="shared" si="80"/>
        <v>6740.2000000000007</v>
      </c>
      <c r="N344" s="174">
        <f t="shared" si="80"/>
        <v>5123.0200000000004</v>
      </c>
      <c r="O344" s="174">
        <f t="shared" si="80"/>
        <v>14270.789999999999</v>
      </c>
      <c r="P344" s="174">
        <f t="shared" si="80"/>
        <v>39311.260000000009</v>
      </c>
      <c r="Q344" s="174">
        <f t="shared" si="80"/>
        <v>2673.65</v>
      </c>
      <c r="R344" s="174">
        <f t="shared" si="80"/>
        <v>1400.16</v>
      </c>
      <c r="S344" s="174">
        <f t="shared" si="80"/>
        <v>4073.8100000000004</v>
      </c>
      <c r="T344" s="175">
        <f t="shared" si="80"/>
        <v>43385.070000000007</v>
      </c>
    </row>
    <row r="345" spans="1:20" customFormat="1" ht="12.75" customHeight="1" x14ac:dyDescent="0.2">
      <c r="A345" s="42" t="s">
        <v>513</v>
      </c>
      <c r="B345" s="29"/>
      <c r="D345" s="6"/>
      <c r="E345" s="5"/>
    </row>
    <row r="346" spans="1:20" customFormat="1" ht="12.75" customHeight="1" x14ac:dyDescent="0.2">
      <c r="A346" s="42"/>
      <c r="B346" s="29"/>
      <c r="D346" s="6"/>
      <c r="E346" s="5"/>
    </row>
    <row r="347" spans="1:20" customFormat="1" ht="12.75" customHeight="1" x14ac:dyDescent="0.2">
      <c r="A347" s="42"/>
      <c r="B347" s="29"/>
      <c r="D347" s="6"/>
      <c r="E347" s="5"/>
    </row>
    <row r="348" spans="1:20" customFormat="1" ht="12.75" customHeight="1" x14ac:dyDescent="0.2">
      <c r="A348" s="29"/>
      <c r="B348" s="29"/>
      <c r="D348" s="6"/>
      <c r="E348" s="5"/>
    </row>
    <row r="349" spans="1:20" customFormat="1" ht="12.75" customHeigh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</row>
    <row r="350" spans="1:20" customFormat="1" ht="12.75" customHeight="1" x14ac:dyDescent="0.2">
      <c r="A350" s="3"/>
      <c r="B350" s="37" t="s">
        <v>474</v>
      </c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</row>
    <row r="351" spans="1:20" customFormat="1" ht="12.75" customHeight="1" x14ac:dyDescent="0.2">
      <c r="A351" s="3"/>
      <c r="B351" s="37" t="s">
        <v>455</v>
      </c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</row>
    <row r="352" spans="1:20" customFormat="1" ht="12.75" customHeight="1" x14ac:dyDescent="0.2">
      <c r="A352" s="3"/>
      <c r="B352" s="37" t="s">
        <v>457</v>
      </c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</row>
    <row r="353" spans="1:15" customFormat="1" ht="12.75" customHeight="1" x14ac:dyDescent="0.2">
      <c r="A353" s="3"/>
      <c r="B353" s="37" t="s">
        <v>456</v>
      </c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</row>
    <row r="354" spans="1:15" customFormat="1" ht="12.75" customHeight="1" x14ac:dyDescent="0.2">
      <c r="A354" s="3"/>
      <c r="B354" s="37" t="s">
        <v>458</v>
      </c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</row>
    <row r="355" spans="1:15" customFormat="1" ht="12.75" customHeight="1" x14ac:dyDescent="0.2">
      <c r="A355" s="3"/>
      <c r="B355" s="37" t="s">
        <v>459</v>
      </c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</row>
    <row r="356" spans="1:15" customFormat="1" ht="12.75" customHeight="1" x14ac:dyDescent="0.2">
      <c r="A356" s="3"/>
      <c r="B356" s="3"/>
      <c r="D356" s="2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</row>
    <row r="357" spans="1:15" customFormat="1" x14ac:dyDescent="0.2"/>
  </sheetData>
  <mergeCells count="26">
    <mergeCell ref="A279:C279"/>
    <mergeCell ref="A344:C344"/>
    <mergeCell ref="A2:T2"/>
    <mergeCell ref="E5:K5"/>
    <mergeCell ref="Q4:R5"/>
    <mergeCell ref="L5:O5"/>
    <mergeCell ref="A14:C14"/>
    <mergeCell ref="A31:C31"/>
    <mergeCell ref="A70:C70"/>
    <mergeCell ref="A104:C104"/>
    <mergeCell ref="A290:C290"/>
    <mergeCell ref="A343:C343"/>
    <mergeCell ref="A135:C135"/>
    <mergeCell ref="A190:C190"/>
    <mergeCell ref="A223:C223"/>
    <mergeCell ref="A236:C236"/>
    <mergeCell ref="A268:C268"/>
    <mergeCell ref="A1:T1"/>
    <mergeCell ref="A4:A6"/>
    <mergeCell ref="C4:C6"/>
    <mergeCell ref="D4:D6"/>
    <mergeCell ref="P4:P6"/>
    <mergeCell ref="S4:S6"/>
    <mergeCell ref="T4:T6"/>
    <mergeCell ref="B4:B6"/>
    <mergeCell ref="E4:O4"/>
  </mergeCells>
  <phoneticPr fontId="0" type="noConversion"/>
  <printOptions horizontalCentered="1"/>
  <pageMargins left="0.75" right="0.75" top="0.39370078740157483" bottom="0.19685039370078741" header="0" footer="0"/>
  <pageSetup scale="55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86"/>
  <sheetViews>
    <sheetView showGridLines="0" topLeftCell="A307" zoomScale="75" workbookViewId="0">
      <selection activeCell="C339" sqref="C339:C342"/>
    </sheetView>
  </sheetViews>
  <sheetFormatPr baseColWidth="10" defaultRowHeight="12.75" x14ac:dyDescent="0.2"/>
  <cols>
    <col min="1" max="1" width="8.140625" style="4" bestFit="1" customWidth="1"/>
    <col min="2" max="2" width="20.85546875" style="4" bestFit="1" customWidth="1"/>
    <col min="3" max="3" width="27.42578125" style="5" bestFit="1" customWidth="1"/>
    <col min="4" max="4" width="11.5703125" style="6" customWidth="1"/>
    <col min="5" max="5" width="8.28515625" style="5" bestFit="1" customWidth="1"/>
    <col min="6" max="6" width="9.28515625" style="5" bestFit="1" customWidth="1"/>
    <col min="7" max="7" width="11.5703125" style="5" bestFit="1" customWidth="1"/>
    <col min="8" max="8" width="11.85546875" style="5" customWidth="1"/>
    <col min="9" max="9" width="11.42578125" style="5"/>
    <col min="10" max="10" width="9.140625" style="5" customWidth="1"/>
    <col min="11" max="11" width="9.28515625" style="5" bestFit="1" customWidth="1"/>
    <col min="12" max="12" width="11.5703125" style="5" bestFit="1" customWidth="1"/>
    <col min="13" max="13" width="11.7109375" style="5" bestFit="1" customWidth="1"/>
    <col min="14" max="14" width="10" style="5" customWidth="1"/>
    <col min="15" max="15" width="10.42578125" style="5" bestFit="1" customWidth="1"/>
    <col min="16" max="16" width="11.85546875" style="5" customWidth="1"/>
    <col min="17" max="17" width="10.5703125" style="5" bestFit="1" customWidth="1"/>
    <col min="18" max="18" width="11.42578125" style="5"/>
    <col min="19" max="19" width="13.7109375" style="18" customWidth="1"/>
    <col min="20" max="20" width="12.28515625" style="5" customWidth="1"/>
    <col min="21" max="16384" width="11.42578125" style="5"/>
  </cols>
  <sheetData>
    <row r="1" spans="1:20" ht="15.75" x14ac:dyDescent="0.25">
      <c r="A1" s="243" t="s">
        <v>311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</row>
    <row r="2" spans="1:20" s="4" customFormat="1" ht="15.75" x14ac:dyDescent="0.25">
      <c r="A2" s="243" t="s">
        <v>262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</row>
    <row r="3" spans="1:20" s="4" customFormat="1" ht="15.75" x14ac:dyDescent="0.25">
      <c r="A3" s="40" t="s">
        <v>485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0" s="4" customFormat="1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393</v>
      </c>
      <c r="E4" s="273" t="s">
        <v>315</v>
      </c>
      <c r="F4" s="274"/>
      <c r="G4" s="274"/>
      <c r="H4" s="274"/>
      <c r="I4" s="274"/>
      <c r="J4" s="274"/>
      <c r="K4" s="274"/>
      <c r="L4" s="274"/>
      <c r="M4" s="274"/>
      <c r="N4" s="274"/>
      <c r="O4" s="275"/>
      <c r="P4" s="250" t="s">
        <v>394</v>
      </c>
      <c r="Q4" s="256" t="s">
        <v>402</v>
      </c>
      <c r="R4" s="257"/>
      <c r="S4" s="260" t="s">
        <v>403</v>
      </c>
      <c r="T4" s="263" t="s">
        <v>396</v>
      </c>
    </row>
    <row r="5" spans="1:20" s="4" customFormat="1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270" t="s">
        <v>316</v>
      </c>
      <c r="M5" s="271"/>
      <c r="N5" s="271"/>
      <c r="O5" s="272"/>
      <c r="P5" s="251"/>
      <c r="Q5" s="258"/>
      <c r="R5" s="259"/>
      <c r="S5" s="261"/>
      <c r="T5" s="264"/>
    </row>
    <row r="6" spans="1:20" s="4" customFormat="1" ht="29.25" customHeight="1" x14ac:dyDescent="0.25">
      <c r="A6" s="246"/>
      <c r="B6" s="249"/>
      <c r="C6" s="249"/>
      <c r="D6" s="252"/>
      <c r="E6" s="149" t="s">
        <v>398</v>
      </c>
      <c r="F6" s="149" t="s">
        <v>399</v>
      </c>
      <c r="G6" s="149" t="s">
        <v>400</v>
      </c>
      <c r="H6" s="149" t="s">
        <v>401</v>
      </c>
      <c r="I6" s="150" t="s">
        <v>12</v>
      </c>
      <c r="J6" s="151" t="s">
        <v>480</v>
      </c>
      <c r="K6" s="150" t="s">
        <v>0</v>
      </c>
      <c r="L6" s="150" t="s">
        <v>13</v>
      </c>
      <c r="M6" s="150" t="s">
        <v>14</v>
      </c>
      <c r="N6" s="150" t="s">
        <v>15</v>
      </c>
      <c r="O6" s="150" t="s">
        <v>0</v>
      </c>
      <c r="P6" s="252"/>
      <c r="Q6" s="152" t="s">
        <v>16</v>
      </c>
      <c r="R6" s="151" t="s">
        <v>17</v>
      </c>
      <c r="S6" s="262"/>
      <c r="T6" s="265"/>
    </row>
    <row r="7" spans="1:20" s="4" customFormat="1" ht="12.75" customHeight="1" x14ac:dyDescent="0.2">
      <c r="A7" s="171" t="s">
        <v>1</v>
      </c>
      <c r="B7" s="56" t="s">
        <v>308</v>
      </c>
      <c r="C7" s="46" t="s">
        <v>308</v>
      </c>
      <c r="D7" s="153">
        <v>0</v>
      </c>
      <c r="E7" s="154"/>
      <c r="F7" s="154"/>
      <c r="G7" s="154"/>
      <c r="H7" s="154">
        <f>+G7+F7+E7</f>
        <v>0</v>
      </c>
      <c r="I7" s="154"/>
      <c r="J7" s="154"/>
      <c r="K7" s="154">
        <f>+J7+I7+H7</f>
        <v>0</v>
      </c>
      <c r="L7" s="154"/>
      <c r="M7" s="154"/>
      <c r="N7" s="154"/>
      <c r="O7" s="154">
        <f>+N7+M7+L7</f>
        <v>0</v>
      </c>
      <c r="P7" s="154">
        <f>+O7+K7</f>
        <v>0</v>
      </c>
      <c r="Q7" s="154"/>
      <c r="R7" s="154"/>
      <c r="S7" s="154">
        <f>+R7+Q7</f>
        <v>0</v>
      </c>
      <c r="T7" s="154">
        <f>+S7+P7</f>
        <v>0</v>
      </c>
    </row>
    <row r="8" spans="1:20" s="4" customFormat="1" ht="12.75" customHeight="1" x14ac:dyDescent="0.2">
      <c r="A8" s="103"/>
      <c r="B8" s="57"/>
      <c r="C8" s="49" t="s">
        <v>414</v>
      </c>
      <c r="D8" s="50">
        <v>0</v>
      </c>
      <c r="E8" s="14"/>
      <c r="F8" s="14"/>
      <c r="G8" s="14"/>
      <c r="H8" s="14">
        <f>+G8+F8+E8</f>
        <v>0</v>
      </c>
      <c r="I8" s="14"/>
      <c r="J8" s="14"/>
      <c r="K8" s="14">
        <f>+J8+I8+H8</f>
        <v>0</v>
      </c>
      <c r="L8" s="14"/>
      <c r="M8" s="14"/>
      <c r="N8" s="14"/>
      <c r="O8" s="14">
        <f>+N8+M8+L8</f>
        <v>0</v>
      </c>
      <c r="P8" s="14">
        <f>+O8+K8</f>
        <v>0</v>
      </c>
      <c r="Q8" s="14"/>
      <c r="R8" s="14"/>
      <c r="S8" s="14">
        <f>+R8+Q8</f>
        <v>0</v>
      </c>
      <c r="T8" s="14">
        <f>+S8+P8</f>
        <v>0</v>
      </c>
    </row>
    <row r="9" spans="1:20" s="4" customFormat="1" ht="12.75" customHeight="1" x14ac:dyDescent="0.2">
      <c r="A9" s="102"/>
      <c r="B9" s="123"/>
      <c r="C9" s="49" t="s">
        <v>263</v>
      </c>
      <c r="D9" s="50">
        <v>33</v>
      </c>
      <c r="E9" s="14"/>
      <c r="F9" s="14"/>
      <c r="G9" s="14"/>
      <c r="H9" s="14">
        <f>SUM(E9:G9)</f>
        <v>0</v>
      </c>
      <c r="I9" s="14"/>
      <c r="J9" s="14"/>
      <c r="K9" s="14">
        <f>SUM(H9:J9)</f>
        <v>0</v>
      </c>
      <c r="L9" s="14"/>
      <c r="M9" s="14"/>
      <c r="N9" s="14">
        <v>1.2</v>
      </c>
      <c r="O9" s="14">
        <f>SUM(L9:N9)</f>
        <v>1.2</v>
      </c>
      <c r="P9" s="14">
        <f>SUM(K9+O9)</f>
        <v>1.2</v>
      </c>
      <c r="Q9" s="14"/>
      <c r="R9" s="14"/>
      <c r="S9" s="14">
        <f>SUM(Q9:R9)</f>
        <v>0</v>
      </c>
      <c r="T9" s="14">
        <f>SUM(P9+S9)</f>
        <v>1.2</v>
      </c>
    </row>
    <row r="10" spans="1:20" s="4" customFormat="1" ht="12.75" customHeight="1" x14ac:dyDescent="0.2">
      <c r="A10" s="102"/>
      <c r="B10" s="57" t="s">
        <v>415</v>
      </c>
      <c r="C10" s="155" t="s">
        <v>297</v>
      </c>
      <c r="D10" s="50">
        <v>0</v>
      </c>
      <c r="E10" s="14"/>
      <c r="F10" s="14"/>
      <c r="G10" s="14"/>
      <c r="H10" s="14">
        <f>+G10+F10+E10</f>
        <v>0</v>
      </c>
      <c r="I10" s="14"/>
      <c r="J10" s="14"/>
      <c r="K10" s="14">
        <f>+J10+I10+H10</f>
        <v>0</v>
      </c>
      <c r="L10" s="14"/>
      <c r="M10" s="14"/>
      <c r="N10" s="14"/>
      <c r="O10" s="14">
        <f>+N10+M10+L10</f>
        <v>0</v>
      </c>
      <c r="P10" s="14">
        <f>+O10+K10</f>
        <v>0</v>
      </c>
      <c r="Q10" s="14"/>
      <c r="R10" s="14"/>
      <c r="S10" s="14">
        <f>+R10+Q10</f>
        <v>0</v>
      </c>
      <c r="T10" s="14">
        <f>+S10+P10</f>
        <v>0</v>
      </c>
    </row>
    <row r="11" spans="1:20" s="4" customFormat="1" ht="12.75" customHeight="1" x14ac:dyDescent="0.2">
      <c r="A11" s="102"/>
      <c r="B11" s="58"/>
      <c r="C11" s="155" t="s">
        <v>298</v>
      </c>
      <c r="D11" s="50">
        <v>0</v>
      </c>
      <c r="E11" s="14"/>
      <c r="F11" s="14"/>
      <c r="G11" s="14"/>
      <c r="H11" s="14">
        <f>+G11+F11+E11</f>
        <v>0</v>
      </c>
      <c r="I11" s="14"/>
      <c r="J11" s="14"/>
      <c r="K11" s="14">
        <f>+J11+I11+H11</f>
        <v>0</v>
      </c>
      <c r="L11" s="14"/>
      <c r="M11" s="14"/>
      <c r="N11" s="14"/>
      <c r="O11" s="14">
        <f>+N11+M11+L11</f>
        <v>0</v>
      </c>
      <c r="P11" s="14">
        <f>+O11+K11</f>
        <v>0</v>
      </c>
      <c r="Q11" s="14"/>
      <c r="R11" s="14"/>
      <c r="S11" s="14">
        <f>+R11+Q11</f>
        <v>0</v>
      </c>
      <c r="T11" s="14">
        <f>+S11+P11</f>
        <v>0</v>
      </c>
    </row>
    <row r="12" spans="1:20" s="4" customFormat="1" ht="12.75" customHeight="1" x14ac:dyDescent="0.2">
      <c r="A12" s="102"/>
      <c r="B12" s="58"/>
      <c r="C12" s="155" t="s">
        <v>415</v>
      </c>
      <c r="D12" s="50">
        <v>0</v>
      </c>
      <c r="E12" s="14"/>
      <c r="F12" s="14"/>
      <c r="G12" s="14"/>
      <c r="H12" s="14">
        <f>+G12+F12+E12</f>
        <v>0</v>
      </c>
      <c r="I12" s="14"/>
      <c r="J12" s="14"/>
      <c r="K12" s="14">
        <f>+J12+I12+H12</f>
        <v>0</v>
      </c>
      <c r="L12" s="14"/>
      <c r="M12" s="14"/>
      <c r="N12" s="14"/>
      <c r="O12" s="14">
        <f>+N12+M12+L12</f>
        <v>0</v>
      </c>
      <c r="P12" s="14">
        <f>+O12+K12</f>
        <v>0</v>
      </c>
      <c r="Q12" s="14"/>
      <c r="R12" s="14"/>
      <c r="S12" s="14">
        <f>+R12+Q12</f>
        <v>0</v>
      </c>
      <c r="T12" s="14">
        <f>+S12+P12</f>
        <v>0</v>
      </c>
    </row>
    <row r="13" spans="1:20" s="4" customFormat="1" ht="12.75" customHeight="1" x14ac:dyDescent="0.2">
      <c r="A13" s="102"/>
      <c r="B13" s="158"/>
      <c r="C13" s="159" t="s">
        <v>264</v>
      </c>
      <c r="D13" s="160">
        <v>12</v>
      </c>
      <c r="E13" s="25"/>
      <c r="F13" s="25"/>
      <c r="G13" s="25"/>
      <c r="H13" s="25">
        <f>SUM(E13:G13)</f>
        <v>0</v>
      </c>
      <c r="I13" s="25"/>
      <c r="J13" s="25"/>
      <c r="K13" s="25">
        <f>SUM(H13:J13)</f>
        <v>0</v>
      </c>
      <c r="L13" s="25"/>
      <c r="M13" s="25"/>
      <c r="N13" s="25">
        <v>34.47</v>
      </c>
      <c r="O13" s="25">
        <f>SUM(L13:N13)</f>
        <v>34.47</v>
      </c>
      <c r="P13" s="25">
        <f>SUM(K13+O13)</f>
        <v>34.47</v>
      </c>
      <c r="Q13" s="25"/>
      <c r="R13" s="25"/>
      <c r="S13" s="25">
        <f>SUM(Q13:R13)</f>
        <v>0</v>
      </c>
      <c r="T13" s="25">
        <f>SUM(P13+S13)</f>
        <v>34.47</v>
      </c>
    </row>
    <row r="14" spans="1:20" s="4" customFormat="1" ht="12.75" customHeight="1" x14ac:dyDescent="0.25">
      <c r="A14" s="230" t="s">
        <v>0</v>
      </c>
      <c r="B14" s="231"/>
      <c r="C14" s="232" t="s">
        <v>0</v>
      </c>
      <c r="D14" s="53">
        <f t="shared" ref="D14:T14" si="0">+SUM(D7:D13)</f>
        <v>45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 t="shared" si="0"/>
        <v>0</v>
      </c>
      <c r="J14" s="54">
        <f t="shared" si="0"/>
        <v>0</v>
      </c>
      <c r="K14" s="54">
        <f t="shared" si="0"/>
        <v>0</v>
      </c>
      <c r="L14" s="54">
        <f t="shared" si="0"/>
        <v>0</v>
      </c>
      <c r="M14" s="54">
        <f t="shared" si="0"/>
        <v>0</v>
      </c>
      <c r="N14" s="54">
        <f t="shared" si="0"/>
        <v>35.67</v>
      </c>
      <c r="O14" s="54">
        <f t="shared" si="0"/>
        <v>35.67</v>
      </c>
      <c r="P14" s="54">
        <f t="shared" si="0"/>
        <v>35.67</v>
      </c>
      <c r="Q14" s="54">
        <f t="shared" si="0"/>
        <v>0</v>
      </c>
      <c r="R14" s="54">
        <f t="shared" si="0"/>
        <v>0</v>
      </c>
      <c r="S14" s="54">
        <f t="shared" si="0"/>
        <v>0</v>
      </c>
      <c r="T14" s="55">
        <f t="shared" si="0"/>
        <v>35.67</v>
      </c>
    </row>
    <row r="15" spans="1:20" x14ac:dyDescent="0.2">
      <c r="A15" s="172" t="s">
        <v>2</v>
      </c>
      <c r="B15" s="70" t="s">
        <v>418</v>
      </c>
      <c r="C15" s="161" t="s">
        <v>299</v>
      </c>
      <c r="D15" s="153">
        <v>0</v>
      </c>
      <c r="E15" s="154"/>
      <c r="F15" s="154"/>
      <c r="G15" s="154"/>
      <c r="H15" s="154">
        <f>SUM(E15:G15)</f>
        <v>0</v>
      </c>
      <c r="I15" s="154"/>
      <c r="J15" s="154"/>
      <c r="K15" s="154">
        <f>SUM(H15:J15)</f>
        <v>0</v>
      </c>
      <c r="L15" s="154"/>
      <c r="M15" s="154"/>
      <c r="N15" s="154"/>
      <c r="O15" s="154">
        <f>SUM(L15:N15)</f>
        <v>0</v>
      </c>
      <c r="P15" s="154">
        <f>SUM(O15+K15)</f>
        <v>0</v>
      </c>
      <c r="Q15" s="154"/>
      <c r="R15" s="154"/>
      <c r="S15" s="154">
        <f>SUM(Q15:R15)</f>
        <v>0</v>
      </c>
      <c r="T15" s="154">
        <f>SUM(P15+S15)</f>
        <v>0</v>
      </c>
    </row>
    <row r="16" spans="1:20" x14ac:dyDescent="0.2">
      <c r="A16" s="119"/>
      <c r="B16" s="71"/>
      <c r="C16" s="26" t="s">
        <v>265</v>
      </c>
      <c r="D16" s="162">
        <v>3</v>
      </c>
      <c r="E16" s="24"/>
      <c r="F16" s="24"/>
      <c r="G16" s="24"/>
      <c r="H16" s="24">
        <f>SUM(E16:G16)</f>
        <v>0</v>
      </c>
      <c r="I16" s="24">
        <v>0.1</v>
      </c>
      <c r="J16" s="24">
        <v>7.5</v>
      </c>
      <c r="K16" s="24">
        <f>SUM(H16:J16)</f>
        <v>7.6</v>
      </c>
      <c r="L16" s="24"/>
      <c r="M16" s="24">
        <v>37.5</v>
      </c>
      <c r="N16" s="24">
        <v>315.39999999999998</v>
      </c>
      <c r="O16" s="24">
        <f>SUM(L16:N16)</f>
        <v>352.9</v>
      </c>
      <c r="P16" s="24">
        <f>SUM(O16+K16)</f>
        <v>360.5</v>
      </c>
      <c r="Q16" s="24"/>
      <c r="R16" s="24"/>
      <c r="S16" s="24">
        <f>SUM(Q16:R16)</f>
        <v>0</v>
      </c>
      <c r="T16" s="24">
        <f>SUM(P16+S16)</f>
        <v>360.5</v>
      </c>
    </row>
    <row r="17" spans="1:20" x14ac:dyDescent="0.2">
      <c r="A17" s="119"/>
      <c r="B17" s="71"/>
      <c r="C17" s="26" t="s">
        <v>417</v>
      </c>
      <c r="D17" s="162">
        <v>0</v>
      </c>
      <c r="E17" s="24"/>
      <c r="F17" s="24"/>
      <c r="G17" s="24"/>
      <c r="H17" s="24">
        <f t="shared" ref="H17:H28" si="1">SUM(E17:G17)</f>
        <v>0</v>
      </c>
      <c r="I17" s="24"/>
      <c r="J17" s="24"/>
      <c r="K17" s="24">
        <f t="shared" ref="K17:K28" si="2">SUM(H17:J17)</f>
        <v>0</v>
      </c>
      <c r="L17" s="24"/>
      <c r="M17" s="24"/>
      <c r="N17" s="24"/>
      <c r="O17" s="24">
        <f t="shared" ref="O17:O30" si="3">SUM(L17:N17)</f>
        <v>0</v>
      </c>
      <c r="P17" s="24">
        <f t="shared" ref="P17:P30" si="4">SUM(O17+K17)</f>
        <v>0</v>
      </c>
      <c r="Q17" s="24"/>
      <c r="R17" s="24"/>
      <c r="S17" s="24">
        <f t="shared" ref="S17:S28" si="5">SUM(Q17:R17)</f>
        <v>0</v>
      </c>
      <c r="T17" s="24">
        <f t="shared" ref="T17:T28" si="6">SUM(P17+S17)</f>
        <v>0</v>
      </c>
    </row>
    <row r="18" spans="1:20" x14ac:dyDescent="0.2">
      <c r="A18" s="119"/>
      <c r="B18" s="71"/>
      <c r="C18" s="26" t="s">
        <v>19</v>
      </c>
      <c r="D18" s="162">
        <v>12</v>
      </c>
      <c r="E18" s="24"/>
      <c r="F18" s="24"/>
      <c r="G18" s="24"/>
      <c r="H18" s="24">
        <f t="shared" si="1"/>
        <v>0</v>
      </c>
      <c r="I18" s="24">
        <v>0.1</v>
      </c>
      <c r="J18" s="24">
        <v>0.98</v>
      </c>
      <c r="K18" s="24">
        <f t="shared" si="2"/>
        <v>1.08</v>
      </c>
      <c r="L18" s="24">
        <v>0.01</v>
      </c>
      <c r="M18" s="24">
        <v>4.38</v>
      </c>
      <c r="N18" s="24">
        <v>2.54</v>
      </c>
      <c r="O18" s="24">
        <f t="shared" si="3"/>
        <v>6.93</v>
      </c>
      <c r="P18" s="24">
        <f t="shared" si="4"/>
        <v>8.01</v>
      </c>
      <c r="Q18" s="24"/>
      <c r="R18" s="24"/>
      <c r="S18" s="24">
        <f t="shared" si="5"/>
        <v>0</v>
      </c>
      <c r="T18" s="24">
        <f t="shared" si="6"/>
        <v>8.01</v>
      </c>
    </row>
    <row r="19" spans="1:20" x14ac:dyDescent="0.2">
      <c r="A19" s="119"/>
      <c r="B19" s="71"/>
      <c r="C19" s="26" t="s">
        <v>340</v>
      </c>
      <c r="D19" s="162">
        <v>0</v>
      </c>
      <c r="E19" s="24"/>
      <c r="F19" s="24"/>
      <c r="G19" s="24"/>
      <c r="H19" s="24">
        <f t="shared" si="1"/>
        <v>0</v>
      </c>
      <c r="I19" s="24"/>
      <c r="J19" s="24"/>
      <c r="K19" s="24">
        <f t="shared" si="2"/>
        <v>0</v>
      </c>
      <c r="L19" s="24"/>
      <c r="M19" s="24"/>
      <c r="N19" s="24"/>
      <c r="O19" s="24">
        <f t="shared" si="3"/>
        <v>0</v>
      </c>
      <c r="P19" s="24">
        <f t="shared" si="4"/>
        <v>0</v>
      </c>
      <c r="Q19" s="24"/>
      <c r="R19" s="24"/>
      <c r="S19" s="24">
        <f t="shared" si="5"/>
        <v>0</v>
      </c>
      <c r="T19" s="24">
        <f t="shared" si="6"/>
        <v>0</v>
      </c>
    </row>
    <row r="20" spans="1:20" x14ac:dyDescent="0.2">
      <c r="A20" s="119"/>
      <c r="B20" s="87"/>
      <c r="C20" s="26" t="s">
        <v>268</v>
      </c>
      <c r="D20" s="162">
        <v>1</v>
      </c>
      <c r="E20" s="24"/>
      <c r="F20" s="24"/>
      <c r="G20" s="24"/>
      <c r="H20" s="24">
        <f t="shared" si="1"/>
        <v>0</v>
      </c>
      <c r="I20" s="24"/>
      <c r="J20" s="24"/>
      <c r="K20" s="24">
        <f t="shared" si="2"/>
        <v>0</v>
      </c>
      <c r="L20" s="24">
        <v>0.01</v>
      </c>
      <c r="M20" s="24">
        <v>0.01</v>
      </c>
      <c r="N20" s="24">
        <v>0.18</v>
      </c>
      <c r="O20" s="24">
        <f t="shared" si="3"/>
        <v>0.19999999999999998</v>
      </c>
      <c r="P20" s="24">
        <f t="shared" si="4"/>
        <v>0.19999999999999998</v>
      </c>
      <c r="Q20" s="24"/>
      <c r="R20" s="24"/>
      <c r="S20" s="24">
        <f t="shared" si="5"/>
        <v>0</v>
      </c>
      <c r="T20" s="24">
        <f t="shared" si="6"/>
        <v>0.19999999999999998</v>
      </c>
    </row>
    <row r="21" spans="1:20" x14ac:dyDescent="0.2">
      <c r="A21" s="119"/>
      <c r="B21" s="71" t="s">
        <v>419</v>
      </c>
      <c r="C21" s="26" t="s">
        <v>349</v>
      </c>
      <c r="D21" s="162">
        <v>0</v>
      </c>
      <c r="E21" s="24"/>
      <c r="F21" s="24"/>
      <c r="G21" s="24"/>
      <c r="H21" s="24">
        <f t="shared" si="1"/>
        <v>0</v>
      </c>
      <c r="I21" s="24"/>
      <c r="J21" s="24"/>
      <c r="K21" s="24">
        <f t="shared" si="2"/>
        <v>0</v>
      </c>
      <c r="L21" s="24"/>
      <c r="M21" s="24"/>
      <c r="N21" s="24"/>
      <c r="O21" s="24">
        <f t="shared" si="3"/>
        <v>0</v>
      </c>
      <c r="P21" s="24">
        <f t="shared" si="4"/>
        <v>0</v>
      </c>
      <c r="Q21" s="24"/>
      <c r="R21" s="24"/>
      <c r="S21" s="24">
        <f t="shared" si="5"/>
        <v>0</v>
      </c>
      <c r="T21" s="24">
        <f t="shared" si="6"/>
        <v>0</v>
      </c>
    </row>
    <row r="22" spans="1:20" x14ac:dyDescent="0.2">
      <c r="A22" s="119"/>
      <c r="B22" s="71"/>
      <c r="C22" s="26" t="s">
        <v>341</v>
      </c>
      <c r="D22" s="162">
        <v>0</v>
      </c>
      <c r="E22" s="24"/>
      <c r="F22" s="24"/>
      <c r="G22" s="24"/>
      <c r="H22" s="24">
        <f t="shared" si="1"/>
        <v>0</v>
      </c>
      <c r="I22" s="24"/>
      <c r="J22" s="24"/>
      <c r="K22" s="24">
        <f t="shared" si="2"/>
        <v>0</v>
      </c>
      <c r="L22" s="24"/>
      <c r="M22" s="24"/>
      <c r="N22" s="24"/>
      <c r="O22" s="24">
        <f t="shared" si="3"/>
        <v>0</v>
      </c>
      <c r="P22" s="24">
        <f t="shared" si="4"/>
        <v>0</v>
      </c>
      <c r="Q22" s="24"/>
      <c r="R22" s="24"/>
      <c r="S22" s="24">
        <f t="shared" si="5"/>
        <v>0</v>
      </c>
      <c r="T22" s="24">
        <f t="shared" si="6"/>
        <v>0</v>
      </c>
    </row>
    <row r="23" spans="1:20" x14ac:dyDescent="0.2">
      <c r="A23" s="119"/>
      <c r="B23" s="71"/>
      <c r="C23" s="26" t="s">
        <v>21</v>
      </c>
      <c r="D23" s="162">
        <v>11</v>
      </c>
      <c r="E23" s="24"/>
      <c r="F23" s="24"/>
      <c r="G23" s="24"/>
      <c r="H23" s="24">
        <f t="shared" si="1"/>
        <v>0</v>
      </c>
      <c r="I23" s="24">
        <v>4.0999999999999996</v>
      </c>
      <c r="J23" s="24"/>
      <c r="K23" s="24">
        <f t="shared" si="2"/>
        <v>4.0999999999999996</v>
      </c>
      <c r="L23" s="24"/>
      <c r="M23" s="24">
        <v>7.2</v>
      </c>
      <c r="N23" s="24">
        <v>2.0099999999999998</v>
      </c>
      <c r="O23" s="24">
        <f t="shared" si="3"/>
        <v>9.2100000000000009</v>
      </c>
      <c r="P23" s="24">
        <f t="shared" si="4"/>
        <v>13.31</v>
      </c>
      <c r="Q23" s="24"/>
      <c r="R23" s="24"/>
      <c r="S23" s="24">
        <f t="shared" si="5"/>
        <v>0</v>
      </c>
      <c r="T23" s="24">
        <f t="shared" si="6"/>
        <v>13.31</v>
      </c>
    </row>
    <row r="24" spans="1:20" x14ac:dyDescent="0.2">
      <c r="A24" s="119"/>
      <c r="B24" s="71"/>
      <c r="C24" s="26" t="s">
        <v>309</v>
      </c>
      <c r="D24" s="162">
        <v>0</v>
      </c>
      <c r="E24" s="24"/>
      <c r="F24" s="24"/>
      <c r="G24" s="24"/>
      <c r="H24" s="24">
        <f t="shared" si="1"/>
        <v>0</v>
      </c>
      <c r="I24" s="24"/>
      <c r="J24" s="24"/>
      <c r="K24" s="24">
        <f t="shared" si="2"/>
        <v>0</v>
      </c>
      <c r="L24" s="24"/>
      <c r="M24" s="24"/>
      <c r="N24" s="24"/>
      <c r="O24" s="24">
        <f t="shared" si="3"/>
        <v>0</v>
      </c>
      <c r="P24" s="24">
        <f t="shared" si="4"/>
        <v>0</v>
      </c>
      <c r="Q24" s="24"/>
      <c r="R24" s="24"/>
      <c r="S24" s="24">
        <f t="shared" si="5"/>
        <v>0</v>
      </c>
      <c r="T24" s="24">
        <f t="shared" si="6"/>
        <v>0</v>
      </c>
    </row>
    <row r="25" spans="1:20" x14ac:dyDescent="0.2">
      <c r="A25" s="119"/>
      <c r="B25" s="87"/>
      <c r="C25" s="26" t="s">
        <v>266</v>
      </c>
      <c r="D25" s="162">
        <v>1</v>
      </c>
      <c r="E25" s="24"/>
      <c r="F25" s="24"/>
      <c r="G25" s="24"/>
      <c r="H25" s="24">
        <f t="shared" si="1"/>
        <v>0</v>
      </c>
      <c r="I25" s="24"/>
      <c r="J25" s="24"/>
      <c r="K25" s="24">
        <f t="shared" si="2"/>
        <v>0</v>
      </c>
      <c r="L25" s="24">
        <v>0.1</v>
      </c>
      <c r="M25" s="24"/>
      <c r="N25" s="24">
        <v>0.4</v>
      </c>
      <c r="O25" s="24">
        <f t="shared" si="3"/>
        <v>0.5</v>
      </c>
      <c r="P25" s="24">
        <f t="shared" si="4"/>
        <v>0.5</v>
      </c>
      <c r="Q25" s="24"/>
      <c r="R25" s="24"/>
      <c r="S25" s="24">
        <f t="shared" si="5"/>
        <v>0</v>
      </c>
      <c r="T25" s="24">
        <f t="shared" si="6"/>
        <v>0.5</v>
      </c>
    </row>
    <row r="26" spans="1:20" x14ac:dyDescent="0.2">
      <c r="A26" s="119"/>
      <c r="B26" s="71" t="s">
        <v>420</v>
      </c>
      <c r="C26" s="26" t="s">
        <v>300</v>
      </c>
      <c r="D26" s="162">
        <v>0</v>
      </c>
      <c r="E26" s="24"/>
      <c r="F26" s="24"/>
      <c r="G26" s="24"/>
      <c r="H26" s="24">
        <f t="shared" si="1"/>
        <v>0</v>
      </c>
      <c r="I26" s="24"/>
      <c r="J26" s="24"/>
      <c r="K26" s="24">
        <f t="shared" si="2"/>
        <v>0</v>
      </c>
      <c r="L26" s="24"/>
      <c r="M26" s="24"/>
      <c r="N26" s="24"/>
      <c r="O26" s="24">
        <f t="shared" si="3"/>
        <v>0</v>
      </c>
      <c r="P26" s="24">
        <f t="shared" si="4"/>
        <v>0</v>
      </c>
      <c r="Q26" s="24"/>
      <c r="R26" s="24"/>
      <c r="S26" s="24">
        <f t="shared" si="5"/>
        <v>0</v>
      </c>
      <c r="T26" s="24">
        <f t="shared" si="6"/>
        <v>0</v>
      </c>
    </row>
    <row r="27" spans="1:20" x14ac:dyDescent="0.2">
      <c r="A27" s="119"/>
      <c r="B27" s="71"/>
      <c r="C27" s="26" t="s">
        <v>18</v>
      </c>
      <c r="D27" s="162">
        <v>2</v>
      </c>
      <c r="E27" s="24"/>
      <c r="F27" s="24"/>
      <c r="G27" s="24"/>
      <c r="H27" s="24">
        <f t="shared" si="1"/>
        <v>0</v>
      </c>
      <c r="I27" s="24"/>
      <c r="J27" s="24"/>
      <c r="K27" s="24">
        <f t="shared" si="2"/>
        <v>0</v>
      </c>
      <c r="L27" s="24"/>
      <c r="M27" s="24"/>
      <c r="N27" s="24">
        <v>0.51</v>
      </c>
      <c r="O27" s="24">
        <f t="shared" si="3"/>
        <v>0.51</v>
      </c>
      <c r="P27" s="24">
        <f t="shared" si="4"/>
        <v>0.51</v>
      </c>
      <c r="Q27" s="24"/>
      <c r="R27" s="24"/>
      <c r="S27" s="24">
        <f t="shared" si="5"/>
        <v>0</v>
      </c>
      <c r="T27" s="24">
        <f t="shared" si="6"/>
        <v>0.51</v>
      </c>
    </row>
    <row r="28" spans="1:20" x14ac:dyDescent="0.2">
      <c r="A28" s="119"/>
      <c r="B28" s="71"/>
      <c r="C28" s="26" t="s">
        <v>20</v>
      </c>
      <c r="D28" s="162">
        <v>8</v>
      </c>
      <c r="E28" s="24"/>
      <c r="F28" s="24"/>
      <c r="G28" s="24"/>
      <c r="H28" s="24">
        <f t="shared" si="1"/>
        <v>0</v>
      </c>
      <c r="I28" s="24">
        <v>0.04</v>
      </c>
      <c r="J28" s="24"/>
      <c r="K28" s="24">
        <f t="shared" si="2"/>
        <v>0.04</v>
      </c>
      <c r="L28" s="24">
        <v>0.1</v>
      </c>
      <c r="M28" s="24">
        <v>1.36</v>
      </c>
      <c r="N28" s="24">
        <v>1.26</v>
      </c>
      <c r="O28" s="24">
        <f t="shared" si="3"/>
        <v>2.72</v>
      </c>
      <c r="P28" s="24">
        <f t="shared" si="4"/>
        <v>2.7600000000000002</v>
      </c>
      <c r="Q28" s="24"/>
      <c r="R28" s="24"/>
      <c r="S28" s="24">
        <f t="shared" si="5"/>
        <v>0</v>
      </c>
      <c r="T28" s="24">
        <f t="shared" si="6"/>
        <v>2.7600000000000002</v>
      </c>
    </row>
    <row r="29" spans="1:20" x14ac:dyDescent="0.2">
      <c r="A29" s="119"/>
      <c r="B29" s="71"/>
      <c r="C29" s="163" t="s">
        <v>342</v>
      </c>
      <c r="D29" s="64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</row>
    <row r="30" spans="1:20" x14ac:dyDescent="0.2">
      <c r="A30" s="119"/>
      <c r="B30" s="71"/>
      <c r="C30" s="165" t="s">
        <v>267</v>
      </c>
      <c r="D30" s="160">
        <v>1</v>
      </c>
      <c r="E30" s="25"/>
      <c r="F30" s="25"/>
      <c r="G30" s="25"/>
      <c r="H30" s="25">
        <f>SUM(E30:G30)</f>
        <v>0</v>
      </c>
      <c r="I30" s="25"/>
      <c r="J30" s="25"/>
      <c r="K30" s="25">
        <f>SUM(H30:J30)</f>
        <v>0</v>
      </c>
      <c r="L30" s="25">
        <v>3</v>
      </c>
      <c r="M30" s="25">
        <v>5</v>
      </c>
      <c r="N30" s="25">
        <v>5</v>
      </c>
      <c r="O30" s="25">
        <f t="shared" si="3"/>
        <v>13</v>
      </c>
      <c r="P30" s="25">
        <f t="shared" si="4"/>
        <v>13</v>
      </c>
      <c r="Q30" s="25"/>
      <c r="R30" s="25"/>
      <c r="S30" s="25">
        <f>SUM(Q30:R30)</f>
        <v>0</v>
      </c>
      <c r="T30" s="25">
        <f>SUM(P30+S30)</f>
        <v>13</v>
      </c>
    </row>
    <row r="31" spans="1:20" ht="15" x14ac:dyDescent="0.25">
      <c r="A31" s="230" t="s">
        <v>0</v>
      </c>
      <c r="B31" s="231"/>
      <c r="C31" s="232" t="s">
        <v>0</v>
      </c>
      <c r="D31" s="53">
        <f t="shared" ref="D31:T31" si="7">SUM(D15:D30)</f>
        <v>39</v>
      </c>
      <c r="E31" s="54">
        <f t="shared" si="7"/>
        <v>0</v>
      </c>
      <c r="F31" s="54">
        <f t="shared" si="7"/>
        <v>0</v>
      </c>
      <c r="G31" s="54">
        <f t="shared" si="7"/>
        <v>0</v>
      </c>
      <c r="H31" s="54">
        <f t="shared" si="7"/>
        <v>0</v>
      </c>
      <c r="I31" s="54">
        <f t="shared" si="7"/>
        <v>4.34</v>
      </c>
      <c r="J31" s="54">
        <f t="shared" si="7"/>
        <v>8.48</v>
      </c>
      <c r="K31" s="54">
        <f t="shared" si="7"/>
        <v>12.819999999999999</v>
      </c>
      <c r="L31" s="54">
        <f t="shared" si="7"/>
        <v>3.22</v>
      </c>
      <c r="M31" s="54">
        <f t="shared" si="7"/>
        <v>55.45</v>
      </c>
      <c r="N31" s="54">
        <f t="shared" si="7"/>
        <v>327.29999999999995</v>
      </c>
      <c r="O31" s="54">
        <f t="shared" si="7"/>
        <v>385.96999999999997</v>
      </c>
      <c r="P31" s="54">
        <f t="shared" si="7"/>
        <v>398.78999999999996</v>
      </c>
      <c r="Q31" s="54">
        <f t="shared" si="7"/>
        <v>0</v>
      </c>
      <c r="R31" s="54">
        <f t="shared" si="7"/>
        <v>0</v>
      </c>
      <c r="S31" s="54">
        <f t="shared" si="7"/>
        <v>0</v>
      </c>
      <c r="T31" s="55">
        <f t="shared" si="7"/>
        <v>398.78999999999996</v>
      </c>
    </row>
    <row r="32" spans="1:20" x14ac:dyDescent="0.2">
      <c r="A32" s="172" t="s">
        <v>3</v>
      </c>
      <c r="B32" s="70" t="s">
        <v>38</v>
      </c>
      <c r="C32" s="161" t="s">
        <v>24</v>
      </c>
      <c r="D32" s="153">
        <v>5</v>
      </c>
      <c r="E32" s="154"/>
      <c r="F32" s="154"/>
      <c r="G32" s="154"/>
      <c r="H32" s="154">
        <f t="shared" ref="H32:H69" si="8">SUM(E32:G32)</f>
        <v>0</v>
      </c>
      <c r="I32" s="154"/>
      <c r="J32" s="154"/>
      <c r="K32" s="154">
        <f>SUM(H32:J32)</f>
        <v>0</v>
      </c>
      <c r="L32" s="154">
        <v>4</v>
      </c>
      <c r="M32" s="154">
        <v>19</v>
      </c>
      <c r="N32" s="154">
        <v>27.03</v>
      </c>
      <c r="O32" s="154">
        <f>SUM(L32:N32)</f>
        <v>50.03</v>
      </c>
      <c r="P32" s="154">
        <f>SUM(O32+K32)</f>
        <v>50.03</v>
      </c>
      <c r="Q32" s="154"/>
      <c r="R32" s="154"/>
      <c r="S32" s="154">
        <f>SUM(Q32:R32)</f>
        <v>0</v>
      </c>
      <c r="T32" s="154">
        <f>SUM(P32+S32)</f>
        <v>50.03</v>
      </c>
    </row>
    <row r="33" spans="1:20" x14ac:dyDescent="0.2">
      <c r="A33" s="119"/>
      <c r="B33" s="71"/>
      <c r="C33" s="26" t="s">
        <v>33</v>
      </c>
      <c r="D33" s="162">
        <v>43</v>
      </c>
      <c r="E33" s="24"/>
      <c r="F33" s="24"/>
      <c r="G33" s="24"/>
      <c r="H33" s="24">
        <f t="shared" si="8"/>
        <v>0</v>
      </c>
      <c r="I33" s="24">
        <v>3.32</v>
      </c>
      <c r="J33" s="24">
        <v>1</v>
      </c>
      <c r="K33" s="24">
        <f>SUM(H33:J33)</f>
        <v>4.32</v>
      </c>
      <c r="L33" s="24">
        <v>10</v>
      </c>
      <c r="M33" s="24">
        <v>53.47</v>
      </c>
      <c r="N33" s="24">
        <v>69.66</v>
      </c>
      <c r="O33" s="24">
        <f>SUM(L33:N33)</f>
        <v>133.13</v>
      </c>
      <c r="P33" s="24">
        <f>SUM(O33+K33)</f>
        <v>137.44999999999999</v>
      </c>
      <c r="Q33" s="24"/>
      <c r="R33" s="24"/>
      <c r="S33" s="24">
        <f>SUM(Q33:R33)</f>
        <v>0</v>
      </c>
      <c r="T33" s="24">
        <f>SUM(P33+S33)</f>
        <v>137.44999999999999</v>
      </c>
    </row>
    <row r="34" spans="1:20" x14ac:dyDescent="0.2">
      <c r="A34" s="119"/>
      <c r="B34" s="71"/>
      <c r="C34" s="26" t="s">
        <v>37</v>
      </c>
      <c r="D34" s="162">
        <v>1</v>
      </c>
      <c r="E34" s="24"/>
      <c r="F34" s="24"/>
      <c r="G34" s="24"/>
      <c r="H34" s="24">
        <f t="shared" si="8"/>
        <v>0</v>
      </c>
      <c r="I34" s="24"/>
      <c r="J34" s="24"/>
      <c r="K34" s="24">
        <f>SUM(H34:J34)</f>
        <v>0</v>
      </c>
      <c r="L34" s="24"/>
      <c r="M34" s="24">
        <v>0.02</v>
      </c>
      <c r="N34" s="24">
        <v>0.02</v>
      </c>
      <c r="O34" s="24">
        <f>SUM(L34:N34)</f>
        <v>0.04</v>
      </c>
      <c r="P34" s="24">
        <f>SUM(O34+K34)</f>
        <v>0.04</v>
      </c>
      <c r="Q34" s="24"/>
      <c r="R34" s="24"/>
      <c r="S34" s="24">
        <f>SUM(Q34:R34)</f>
        <v>0</v>
      </c>
      <c r="T34" s="24">
        <f>SUM(P34+S34)</f>
        <v>0.04</v>
      </c>
    </row>
    <row r="35" spans="1:20" x14ac:dyDescent="0.2">
      <c r="A35" s="119"/>
      <c r="B35" s="71"/>
      <c r="C35" s="26" t="s">
        <v>38</v>
      </c>
      <c r="D35" s="162">
        <v>2</v>
      </c>
      <c r="E35" s="24"/>
      <c r="F35" s="24"/>
      <c r="G35" s="24"/>
      <c r="H35" s="24">
        <f t="shared" si="8"/>
        <v>0</v>
      </c>
      <c r="I35" s="24"/>
      <c r="J35" s="24"/>
      <c r="K35" s="24">
        <f>SUM(H35:J35)</f>
        <v>0</v>
      </c>
      <c r="L35" s="24"/>
      <c r="M35" s="24">
        <v>7.0000000000000007E-2</v>
      </c>
      <c r="N35" s="24">
        <v>0.06</v>
      </c>
      <c r="O35" s="24">
        <f>SUM(L35:N35)</f>
        <v>0.13</v>
      </c>
      <c r="P35" s="24">
        <f>SUM(O35+K35)</f>
        <v>0.13</v>
      </c>
      <c r="Q35" s="24"/>
      <c r="R35" s="24"/>
      <c r="S35" s="24">
        <f>SUM(Q35:R35)</f>
        <v>0</v>
      </c>
      <c r="T35" s="24">
        <f>SUM(P35+S35)</f>
        <v>0.13</v>
      </c>
    </row>
    <row r="36" spans="1:20" x14ac:dyDescent="0.2">
      <c r="A36" s="119"/>
      <c r="B36" s="87"/>
      <c r="C36" s="26" t="s">
        <v>49</v>
      </c>
      <c r="D36" s="162">
        <v>3</v>
      </c>
      <c r="E36" s="24"/>
      <c r="F36" s="24"/>
      <c r="G36" s="24"/>
      <c r="H36" s="24">
        <f t="shared" si="8"/>
        <v>0</v>
      </c>
      <c r="I36" s="24"/>
      <c r="J36" s="24"/>
      <c r="K36" s="24">
        <f>SUM(H36:J36)</f>
        <v>0</v>
      </c>
      <c r="L36" s="24">
        <v>20</v>
      </c>
      <c r="M36" s="24">
        <v>20.7</v>
      </c>
      <c r="N36" s="24">
        <v>61.65</v>
      </c>
      <c r="O36" s="24">
        <f>SUM(L36:N36)</f>
        <v>102.35</v>
      </c>
      <c r="P36" s="24">
        <f>SUM(O36+K36)</f>
        <v>102.35</v>
      </c>
      <c r="Q36" s="24"/>
      <c r="R36" s="24"/>
      <c r="S36" s="24">
        <f>SUM(Q36:R36)</f>
        <v>0</v>
      </c>
      <c r="T36" s="24">
        <f>SUM(P36+S36)</f>
        <v>102.35</v>
      </c>
    </row>
    <row r="37" spans="1:20" x14ac:dyDescent="0.2">
      <c r="A37" s="119"/>
      <c r="B37" s="71" t="s">
        <v>310</v>
      </c>
      <c r="C37" s="26" t="s">
        <v>409</v>
      </c>
      <c r="D37" s="162">
        <v>0</v>
      </c>
      <c r="E37" s="24"/>
      <c r="F37" s="24"/>
      <c r="G37" s="24"/>
      <c r="H37" s="24">
        <f t="shared" si="8"/>
        <v>0</v>
      </c>
      <c r="I37" s="24"/>
      <c r="J37" s="24"/>
      <c r="K37" s="24">
        <f t="shared" ref="K37:K64" si="9">SUM(H37:J37)</f>
        <v>0</v>
      </c>
      <c r="L37" s="24"/>
      <c r="M37" s="24"/>
      <c r="N37" s="24"/>
      <c r="O37" s="24">
        <f t="shared" ref="O37:O63" si="10">SUM(L37:N37)</f>
        <v>0</v>
      </c>
      <c r="P37" s="24">
        <f t="shared" ref="P37:P63" si="11">SUM(O37+K37)</f>
        <v>0</v>
      </c>
      <c r="Q37" s="24"/>
      <c r="R37" s="24"/>
      <c r="S37" s="24">
        <f t="shared" ref="S37:S64" si="12">SUM(Q37:R37)</f>
        <v>0</v>
      </c>
      <c r="T37" s="24">
        <f t="shared" ref="T37:T64" si="13">SUM(P37+S37)</f>
        <v>0</v>
      </c>
    </row>
    <row r="38" spans="1:20" x14ac:dyDescent="0.2">
      <c r="A38" s="119"/>
      <c r="B38" s="71"/>
      <c r="C38" s="26" t="s">
        <v>310</v>
      </c>
      <c r="D38" s="162">
        <v>0</v>
      </c>
      <c r="E38" s="24"/>
      <c r="F38" s="24"/>
      <c r="G38" s="24"/>
      <c r="H38" s="24">
        <f t="shared" si="8"/>
        <v>0</v>
      </c>
      <c r="I38" s="24"/>
      <c r="J38" s="24"/>
      <c r="K38" s="24">
        <f t="shared" si="9"/>
        <v>0</v>
      </c>
      <c r="L38" s="24"/>
      <c r="M38" s="24"/>
      <c r="N38" s="24"/>
      <c r="O38" s="24">
        <f t="shared" si="10"/>
        <v>0</v>
      </c>
      <c r="P38" s="24">
        <f t="shared" si="11"/>
        <v>0</v>
      </c>
      <c r="Q38" s="24"/>
      <c r="R38" s="24"/>
      <c r="S38" s="24">
        <f t="shared" si="12"/>
        <v>0</v>
      </c>
      <c r="T38" s="24">
        <f t="shared" si="13"/>
        <v>0</v>
      </c>
    </row>
    <row r="39" spans="1:20" x14ac:dyDescent="0.2">
      <c r="A39" s="119"/>
      <c r="B39" s="71"/>
      <c r="C39" s="26" t="s">
        <v>43</v>
      </c>
      <c r="D39" s="162">
        <v>1</v>
      </c>
      <c r="E39" s="24"/>
      <c r="F39" s="24"/>
      <c r="G39" s="24"/>
      <c r="H39" s="24">
        <f t="shared" si="8"/>
        <v>0</v>
      </c>
      <c r="I39" s="24"/>
      <c r="J39" s="24"/>
      <c r="K39" s="24">
        <f t="shared" si="9"/>
        <v>0</v>
      </c>
      <c r="L39" s="24"/>
      <c r="M39" s="24">
        <v>20</v>
      </c>
      <c r="N39" s="24">
        <v>50</v>
      </c>
      <c r="O39" s="24">
        <f t="shared" si="10"/>
        <v>70</v>
      </c>
      <c r="P39" s="24">
        <f t="shared" si="11"/>
        <v>70</v>
      </c>
      <c r="Q39" s="24"/>
      <c r="R39" s="24"/>
      <c r="S39" s="24">
        <f t="shared" si="12"/>
        <v>0</v>
      </c>
      <c r="T39" s="24">
        <f t="shared" si="13"/>
        <v>70</v>
      </c>
    </row>
    <row r="40" spans="1:20" x14ac:dyDescent="0.2">
      <c r="A40" s="119"/>
      <c r="B40" s="87"/>
      <c r="C40" s="26" t="s">
        <v>350</v>
      </c>
      <c r="D40" s="162">
        <v>0</v>
      </c>
      <c r="E40" s="24"/>
      <c r="F40" s="24"/>
      <c r="G40" s="24"/>
      <c r="H40" s="24">
        <f t="shared" si="8"/>
        <v>0</v>
      </c>
      <c r="I40" s="24"/>
      <c r="J40" s="24"/>
      <c r="K40" s="24">
        <f t="shared" si="9"/>
        <v>0</v>
      </c>
      <c r="L40" s="24"/>
      <c r="M40" s="24"/>
      <c r="N40" s="24"/>
      <c r="O40" s="24">
        <f t="shared" si="10"/>
        <v>0</v>
      </c>
      <c r="P40" s="24">
        <f t="shared" si="11"/>
        <v>0</v>
      </c>
      <c r="Q40" s="24"/>
      <c r="R40" s="24"/>
      <c r="S40" s="24">
        <f t="shared" si="12"/>
        <v>0</v>
      </c>
      <c r="T40" s="24">
        <f t="shared" si="13"/>
        <v>0</v>
      </c>
    </row>
    <row r="41" spans="1:20" x14ac:dyDescent="0.2">
      <c r="A41" s="119"/>
      <c r="B41" s="71" t="s">
        <v>292</v>
      </c>
      <c r="C41" s="26" t="s">
        <v>317</v>
      </c>
      <c r="D41" s="162">
        <v>0</v>
      </c>
      <c r="E41" s="24"/>
      <c r="F41" s="24"/>
      <c r="G41" s="24"/>
      <c r="H41" s="24">
        <f t="shared" si="8"/>
        <v>0</v>
      </c>
      <c r="I41" s="24"/>
      <c r="J41" s="24"/>
      <c r="K41" s="24">
        <f t="shared" si="9"/>
        <v>0</v>
      </c>
      <c r="L41" s="24"/>
      <c r="M41" s="24"/>
      <c r="N41" s="24"/>
      <c r="O41" s="24">
        <f t="shared" si="10"/>
        <v>0</v>
      </c>
      <c r="P41" s="24">
        <f t="shared" si="11"/>
        <v>0</v>
      </c>
      <c r="Q41" s="24"/>
      <c r="R41" s="24"/>
      <c r="S41" s="24">
        <f t="shared" si="12"/>
        <v>0</v>
      </c>
      <c r="T41" s="24">
        <f t="shared" si="13"/>
        <v>0</v>
      </c>
    </row>
    <row r="42" spans="1:20" x14ac:dyDescent="0.2">
      <c r="A42" s="119"/>
      <c r="B42" s="71"/>
      <c r="C42" s="26" t="s">
        <v>269</v>
      </c>
      <c r="D42" s="162">
        <v>6</v>
      </c>
      <c r="E42" s="24"/>
      <c r="F42" s="24"/>
      <c r="G42" s="24"/>
      <c r="H42" s="24">
        <f t="shared" si="8"/>
        <v>0</v>
      </c>
      <c r="I42" s="24"/>
      <c r="J42" s="24"/>
      <c r="K42" s="24">
        <f t="shared" si="9"/>
        <v>0</v>
      </c>
      <c r="L42" s="24">
        <v>8</v>
      </c>
      <c r="M42" s="24">
        <v>115.5</v>
      </c>
      <c r="N42" s="24">
        <v>165.5</v>
      </c>
      <c r="O42" s="24">
        <f t="shared" si="10"/>
        <v>289</v>
      </c>
      <c r="P42" s="24">
        <f t="shared" si="11"/>
        <v>289</v>
      </c>
      <c r="Q42" s="24"/>
      <c r="R42" s="24"/>
      <c r="S42" s="24">
        <f t="shared" si="12"/>
        <v>0</v>
      </c>
      <c r="T42" s="24">
        <f t="shared" si="13"/>
        <v>289</v>
      </c>
    </row>
    <row r="43" spans="1:20" x14ac:dyDescent="0.2">
      <c r="A43" s="119"/>
      <c r="B43" s="71"/>
      <c r="C43" s="26" t="s">
        <v>270</v>
      </c>
      <c r="D43" s="162">
        <v>2</v>
      </c>
      <c r="E43" s="24"/>
      <c r="F43" s="24"/>
      <c r="G43" s="24"/>
      <c r="H43" s="24">
        <f t="shared" si="8"/>
        <v>0</v>
      </c>
      <c r="I43" s="24"/>
      <c r="J43" s="24"/>
      <c r="K43" s="24">
        <f t="shared" si="9"/>
        <v>0</v>
      </c>
      <c r="L43" s="24">
        <v>9</v>
      </c>
      <c r="M43" s="24">
        <v>6.5</v>
      </c>
      <c r="N43" s="24">
        <v>6</v>
      </c>
      <c r="O43" s="24">
        <f t="shared" si="10"/>
        <v>21.5</v>
      </c>
      <c r="P43" s="24">
        <f t="shared" si="11"/>
        <v>21.5</v>
      </c>
      <c r="Q43" s="24"/>
      <c r="R43" s="24"/>
      <c r="S43" s="24">
        <f t="shared" si="12"/>
        <v>0</v>
      </c>
      <c r="T43" s="24">
        <f t="shared" si="13"/>
        <v>21.5</v>
      </c>
    </row>
    <row r="44" spans="1:20" x14ac:dyDescent="0.2">
      <c r="A44" s="119"/>
      <c r="B44" s="71"/>
      <c r="C44" s="26" t="s">
        <v>271</v>
      </c>
      <c r="D44" s="162">
        <v>1</v>
      </c>
      <c r="E44" s="24"/>
      <c r="F44" s="24"/>
      <c r="G44" s="24"/>
      <c r="H44" s="24">
        <f t="shared" si="8"/>
        <v>0</v>
      </c>
      <c r="I44" s="24"/>
      <c r="J44" s="24"/>
      <c r="K44" s="24">
        <f t="shared" si="9"/>
        <v>0</v>
      </c>
      <c r="L44" s="24"/>
      <c r="M44" s="24">
        <v>1</v>
      </c>
      <c r="N44" s="24">
        <v>1.5</v>
      </c>
      <c r="O44" s="24">
        <f t="shared" si="10"/>
        <v>2.5</v>
      </c>
      <c r="P44" s="24">
        <f t="shared" si="11"/>
        <v>2.5</v>
      </c>
      <c r="Q44" s="24"/>
      <c r="R44" s="24"/>
      <c r="S44" s="24">
        <f t="shared" si="12"/>
        <v>0</v>
      </c>
      <c r="T44" s="24">
        <f t="shared" si="13"/>
        <v>2.5</v>
      </c>
    </row>
    <row r="45" spans="1:20" x14ac:dyDescent="0.2">
      <c r="A45" s="119"/>
      <c r="B45" s="71"/>
      <c r="C45" s="26" t="s">
        <v>292</v>
      </c>
      <c r="D45" s="162">
        <v>0</v>
      </c>
      <c r="E45" s="24"/>
      <c r="F45" s="24"/>
      <c r="G45" s="24"/>
      <c r="H45" s="24">
        <f t="shared" si="8"/>
        <v>0</v>
      </c>
      <c r="I45" s="24"/>
      <c r="J45" s="24"/>
      <c r="K45" s="24">
        <f t="shared" si="9"/>
        <v>0</v>
      </c>
      <c r="L45" s="24"/>
      <c r="M45" s="24"/>
      <c r="N45" s="24"/>
      <c r="O45" s="24">
        <f t="shared" si="10"/>
        <v>0</v>
      </c>
      <c r="P45" s="24">
        <f t="shared" si="11"/>
        <v>0</v>
      </c>
      <c r="Q45" s="24"/>
      <c r="R45" s="24"/>
      <c r="S45" s="24">
        <f t="shared" si="12"/>
        <v>0</v>
      </c>
      <c r="T45" s="24">
        <f t="shared" si="13"/>
        <v>0</v>
      </c>
    </row>
    <row r="46" spans="1:20" x14ac:dyDescent="0.2">
      <c r="A46" s="119"/>
      <c r="B46" s="87"/>
      <c r="C46" s="26" t="s">
        <v>422</v>
      </c>
      <c r="D46" s="162">
        <v>0</v>
      </c>
      <c r="E46" s="24"/>
      <c r="F46" s="24"/>
      <c r="G46" s="24"/>
      <c r="H46" s="24">
        <f t="shared" si="8"/>
        <v>0</v>
      </c>
      <c r="I46" s="24"/>
      <c r="J46" s="24"/>
      <c r="K46" s="24">
        <f t="shared" si="9"/>
        <v>0</v>
      </c>
      <c r="L46" s="24"/>
      <c r="M46" s="24"/>
      <c r="N46" s="24"/>
      <c r="O46" s="24">
        <f t="shared" si="10"/>
        <v>0</v>
      </c>
      <c r="P46" s="24">
        <f t="shared" si="11"/>
        <v>0</v>
      </c>
      <c r="Q46" s="24"/>
      <c r="R46" s="24"/>
      <c r="S46" s="24">
        <f t="shared" si="12"/>
        <v>0</v>
      </c>
      <c r="T46" s="24">
        <f t="shared" si="13"/>
        <v>0</v>
      </c>
    </row>
    <row r="47" spans="1:20" x14ac:dyDescent="0.2">
      <c r="A47" s="119"/>
      <c r="B47" s="71" t="s">
        <v>41</v>
      </c>
      <c r="C47" s="26" t="s">
        <v>31</v>
      </c>
      <c r="D47" s="162">
        <v>1</v>
      </c>
      <c r="E47" s="24"/>
      <c r="F47" s="24"/>
      <c r="G47" s="24"/>
      <c r="H47" s="24">
        <f t="shared" si="8"/>
        <v>0</v>
      </c>
      <c r="I47" s="24"/>
      <c r="J47" s="24"/>
      <c r="K47" s="24">
        <f t="shared" si="9"/>
        <v>0</v>
      </c>
      <c r="L47" s="24"/>
      <c r="M47" s="24">
        <v>0.8</v>
      </c>
      <c r="N47" s="24">
        <v>1</v>
      </c>
      <c r="O47" s="24">
        <f t="shared" si="10"/>
        <v>1.8</v>
      </c>
      <c r="P47" s="24">
        <f t="shared" si="11"/>
        <v>1.8</v>
      </c>
      <c r="Q47" s="24"/>
      <c r="R47" s="24"/>
      <c r="S47" s="24">
        <f t="shared" si="12"/>
        <v>0</v>
      </c>
      <c r="T47" s="24">
        <f t="shared" si="13"/>
        <v>1.8</v>
      </c>
    </row>
    <row r="48" spans="1:20" x14ac:dyDescent="0.2">
      <c r="A48" s="119"/>
      <c r="B48" s="71"/>
      <c r="C48" s="26" t="s">
        <v>25</v>
      </c>
      <c r="D48" s="162">
        <v>1</v>
      </c>
      <c r="E48" s="24"/>
      <c r="F48" s="24"/>
      <c r="G48" s="24"/>
      <c r="H48" s="24">
        <f t="shared" si="8"/>
        <v>0</v>
      </c>
      <c r="I48" s="24"/>
      <c r="J48" s="24"/>
      <c r="K48" s="24">
        <f t="shared" si="9"/>
        <v>0</v>
      </c>
      <c r="L48" s="24"/>
      <c r="M48" s="24">
        <v>1</v>
      </c>
      <c r="N48" s="24">
        <v>11</v>
      </c>
      <c r="O48" s="24">
        <f t="shared" si="10"/>
        <v>12</v>
      </c>
      <c r="P48" s="24">
        <f t="shared" si="11"/>
        <v>12</v>
      </c>
      <c r="Q48" s="24"/>
      <c r="R48" s="24"/>
      <c r="S48" s="24">
        <f t="shared" si="12"/>
        <v>0</v>
      </c>
      <c r="T48" s="24">
        <f t="shared" si="13"/>
        <v>12</v>
      </c>
    </row>
    <row r="49" spans="1:20" x14ac:dyDescent="0.2">
      <c r="A49" s="119"/>
      <c r="B49" s="71"/>
      <c r="C49" s="26" t="s">
        <v>32</v>
      </c>
      <c r="D49" s="162">
        <v>2</v>
      </c>
      <c r="E49" s="24"/>
      <c r="F49" s="24"/>
      <c r="G49" s="24"/>
      <c r="H49" s="24">
        <f t="shared" si="8"/>
        <v>0</v>
      </c>
      <c r="I49" s="24">
        <v>5</v>
      </c>
      <c r="J49" s="24"/>
      <c r="K49" s="24">
        <f t="shared" si="9"/>
        <v>5</v>
      </c>
      <c r="L49" s="24">
        <v>2</v>
      </c>
      <c r="M49" s="24">
        <v>2.2000000000000002</v>
      </c>
      <c r="N49" s="24">
        <v>1.3</v>
      </c>
      <c r="O49" s="24">
        <f t="shared" si="10"/>
        <v>5.5</v>
      </c>
      <c r="P49" s="24">
        <f t="shared" si="11"/>
        <v>10.5</v>
      </c>
      <c r="Q49" s="24"/>
      <c r="R49" s="24"/>
      <c r="S49" s="24">
        <f t="shared" si="12"/>
        <v>0</v>
      </c>
      <c r="T49" s="24">
        <f t="shared" si="13"/>
        <v>10.5</v>
      </c>
    </row>
    <row r="50" spans="1:20" x14ac:dyDescent="0.2">
      <c r="A50" s="119"/>
      <c r="B50" s="71"/>
      <c r="C50" s="26" t="s">
        <v>34</v>
      </c>
      <c r="D50" s="162">
        <v>45</v>
      </c>
      <c r="E50" s="24"/>
      <c r="F50" s="24">
        <v>0.7</v>
      </c>
      <c r="G50" s="24"/>
      <c r="H50" s="24">
        <f t="shared" si="8"/>
        <v>0.7</v>
      </c>
      <c r="I50" s="24">
        <v>8.91</v>
      </c>
      <c r="J50" s="24"/>
      <c r="K50" s="24">
        <f t="shared" si="9"/>
        <v>9.61</v>
      </c>
      <c r="L50" s="24">
        <v>56</v>
      </c>
      <c r="M50" s="24">
        <v>206.29</v>
      </c>
      <c r="N50" s="24">
        <v>308.17</v>
      </c>
      <c r="O50" s="24">
        <f t="shared" si="10"/>
        <v>570.46</v>
      </c>
      <c r="P50" s="24">
        <f t="shared" si="11"/>
        <v>580.07000000000005</v>
      </c>
      <c r="Q50" s="24">
        <v>0.05</v>
      </c>
      <c r="R50" s="24"/>
      <c r="S50" s="24">
        <f t="shared" si="12"/>
        <v>0.05</v>
      </c>
      <c r="T50" s="24">
        <f t="shared" si="13"/>
        <v>580.12</v>
      </c>
    </row>
    <row r="51" spans="1:20" x14ac:dyDescent="0.2">
      <c r="A51" s="119"/>
      <c r="B51" s="71"/>
      <c r="C51" s="26" t="s">
        <v>35</v>
      </c>
      <c r="D51" s="162">
        <v>3</v>
      </c>
      <c r="E51" s="24"/>
      <c r="F51" s="24"/>
      <c r="G51" s="24"/>
      <c r="H51" s="24">
        <f t="shared" si="8"/>
        <v>0</v>
      </c>
      <c r="I51" s="24"/>
      <c r="J51" s="24"/>
      <c r="K51" s="24">
        <f t="shared" si="9"/>
        <v>0</v>
      </c>
      <c r="L51" s="24">
        <v>1.1000000000000001</v>
      </c>
      <c r="M51" s="24">
        <v>4.7</v>
      </c>
      <c r="N51" s="24">
        <v>10.3</v>
      </c>
      <c r="O51" s="24">
        <f t="shared" si="10"/>
        <v>16.100000000000001</v>
      </c>
      <c r="P51" s="24">
        <f t="shared" si="11"/>
        <v>16.100000000000001</v>
      </c>
      <c r="Q51" s="24"/>
      <c r="R51" s="24"/>
      <c r="S51" s="24">
        <f t="shared" si="12"/>
        <v>0</v>
      </c>
      <c r="T51" s="24">
        <f t="shared" si="13"/>
        <v>16.100000000000001</v>
      </c>
    </row>
    <row r="52" spans="1:20" x14ac:dyDescent="0.2">
      <c r="A52" s="119"/>
      <c r="B52" s="71"/>
      <c r="C52" s="26" t="s">
        <v>36</v>
      </c>
      <c r="D52" s="162">
        <v>4</v>
      </c>
      <c r="E52" s="24"/>
      <c r="F52" s="24"/>
      <c r="G52" s="24"/>
      <c r="H52" s="24">
        <f t="shared" si="8"/>
        <v>0</v>
      </c>
      <c r="I52" s="24"/>
      <c r="J52" s="24"/>
      <c r="K52" s="24">
        <f t="shared" si="9"/>
        <v>0</v>
      </c>
      <c r="L52" s="24">
        <v>3.1</v>
      </c>
      <c r="M52" s="24">
        <v>2.7</v>
      </c>
      <c r="N52" s="24">
        <v>3.34</v>
      </c>
      <c r="O52" s="24">
        <f t="shared" si="10"/>
        <v>9.14</v>
      </c>
      <c r="P52" s="24">
        <f t="shared" si="11"/>
        <v>9.14</v>
      </c>
      <c r="Q52" s="24"/>
      <c r="R52" s="24"/>
      <c r="S52" s="24">
        <f t="shared" si="12"/>
        <v>0</v>
      </c>
      <c r="T52" s="24">
        <f t="shared" si="13"/>
        <v>9.14</v>
      </c>
    </row>
    <row r="53" spans="1:20" x14ac:dyDescent="0.2">
      <c r="A53" s="119"/>
      <c r="B53" s="87"/>
      <c r="C53" s="26" t="s">
        <v>41</v>
      </c>
      <c r="D53" s="162">
        <v>5</v>
      </c>
      <c r="E53" s="24"/>
      <c r="F53" s="24"/>
      <c r="G53" s="24"/>
      <c r="H53" s="24">
        <f t="shared" si="8"/>
        <v>0</v>
      </c>
      <c r="I53" s="24">
        <v>0.5</v>
      </c>
      <c r="J53" s="24"/>
      <c r="K53" s="24">
        <f t="shared" si="9"/>
        <v>0.5</v>
      </c>
      <c r="L53" s="24"/>
      <c r="M53" s="24">
        <v>4.05</v>
      </c>
      <c r="N53" s="24">
        <v>5.56</v>
      </c>
      <c r="O53" s="24">
        <f t="shared" si="10"/>
        <v>9.61</v>
      </c>
      <c r="P53" s="24">
        <f t="shared" si="11"/>
        <v>10.11</v>
      </c>
      <c r="Q53" s="24"/>
      <c r="R53" s="24"/>
      <c r="S53" s="24">
        <f t="shared" si="12"/>
        <v>0</v>
      </c>
      <c r="T53" s="24">
        <f t="shared" si="13"/>
        <v>10.11</v>
      </c>
    </row>
    <row r="54" spans="1:20" x14ac:dyDescent="0.2">
      <c r="A54" s="119"/>
      <c r="B54" s="71" t="s">
        <v>46</v>
      </c>
      <c r="C54" s="26" t="s">
        <v>27</v>
      </c>
      <c r="D54" s="162">
        <v>24</v>
      </c>
      <c r="E54" s="24"/>
      <c r="F54" s="24">
        <v>0.6</v>
      </c>
      <c r="G54" s="24">
        <v>0.95</v>
      </c>
      <c r="H54" s="24">
        <f t="shared" si="8"/>
        <v>1.5499999999999998</v>
      </c>
      <c r="I54" s="24">
        <v>11.35</v>
      </c>
      <c r="J54" s="24"/>
      <c r="K54" s="24">
        <f t="shared" si="9"/>
        <v>12.899999999999999</v>
      </c>
      <c r="L54" s="24">
        <v>167.3</v>
      </c>
      <c r="M54" s="24">
        <v>167.81</v>
      </c>
      <c r="N54" s="24">
        <v>129.94999999999999</v>
      </c>
      <c r="O54" s="24">
        <f t="shared" si="10"/>
        <v>465.06</v>
      </c>
      <c r="P54" s="24">
        <f t="shared" si="11"/>
        <v>477.96</v>
      </c>
      <c r="Q54" s="24"/>
      <c r="R54" s="24"/>
      <c r="S54" s="24">
        <f t="shared" si="12"/>
        <v>0</v>
      </c>
      <c r="T54" s="24">
        <f t="shared" si="13"/>
        <v>477.96</v>
      </c>
    </row>
    <row r="55" spans="1:20" x14ac:dyDescent="0.2">
      <c r="A55" s="119"/>
      <c r="B55" s="71"/>
      <c r="C55" s="26" t="s">
        <v>28</v>
      </c>
      <c r="D55" s="162">
        <v>7</v>
      </c>
      <c r="E55" s="24">
        <v>0.08</v>
      </c>
      <c r="F55" s="24">
        <v>0.4</v>
      </c>
      <c r="G55" s="24"/>
      <c r="H55" s="24">
        <f t="shared" si="8"/>
        <v>0.48000000000000004</v>
      </c>
      <c r="I55" s="24">
        <v>1.4</v>
      </c>
      <c r="J55" s="24"/>
      <c r="K55" s="24">
        <f t="shared" si="9"/>
        <v>1.88</v>
      </c>
      <c r="L55" s="24">
        <v>0.4</v>
      </c>
      <c r="M55" s="24">
        <v>0.8</v>
      </c>
      <c r="N55" s="24">
        <v>3.17</v>
      </c>
      <c r="O55" s="24">
        <f t="shared" si="10"/>
        <v>4.37</v>
      </c>
      <c r="P55" s="24">
        <f t="shared" si="11"/>
        <v>6.25</v>
      </c>
      <c r="Q55" s="24"/>
      <c r="R55" s="24"/>
      <c r="S55" s="24">
        <f t="shared" si="12"/>
        <v>0</v>
      </c>
      <c r="T55" s="24">
        <f t="shared" si="13"/>
        <v>6.25</v>
      </c>
    </row>
    <row r="56" spans="1:20" x14ac:dyDescent="0.2">
      <c r="A56" s="119"/>
      <c r="B56" s="71"/>
      <c r="C56" s="26" t="s">
        <v>39</v>
      </c>
      <c r="D56" s="162">
        <v>1</v>
      </c>
      <c r="E56" s="24"/>
      <c r="F56" s="24"/>
      <c r="G56" s="24"/>
      <c r="H56" s="24">
        <f t="shared" si="8"/>
        <v>0</v>
      </c>
      <c r="I56" s="24">
        <v>0.08</v>
      </c>
      <c r="J56" s="24"/>
      <c r="K56" s="24">
        <f t="shared" si="9"/>
        <v>0.08</v>
      </c>
      <c r="L56" s="24"/>
      <c r="M56" s="24"/>
      <c r="N56" s="24"/>
      <c r="O56" s="24">
        <f t="shared" si="10"/>
        <v>0</v>
      </c>
      <c r="P56" s="24">
        <f t="shared" si="11"/>
        <v>0.08</v>
      </c>
      <c r="Q56" s="24"/>
      <c r="R56" s="24"/>
      <c r="S56" s="24">
        <f t="shared" si="12"/>
        <v>0</v>
      </c>
      <c r="T56" s="24">
        <f t="shared" si="13"/>
        <v>0.08</v>
      </c>
    </row>
    <row r="57" spans="1:20" x14ac:dyDescent="0.2">
      <c r="A57" s="119"/>
      <c r="B57" s="71"/>
      <c r="C57" s="26" t="s">
        <v>40</v>
      </c>
      <c r="D57" s="162">
        <v>104</v>
      </c>
      <c r="E57" s="24">
        <v>0.05</v>
      </c>
      <c r="F57" s="24"/>
      <c r="G57" s="24"/>
      <c r="H57" s="24">
        <f t="shared" si="8"/>
        <v>0.05</v>
      </c>
      <c r="I57" s="24">
        <v>11.69</v>
      </c>
      <c r="J57" s="24"/>
      <c r="K57" s="24">
        <f t="shared" si="9"/>
        <v>11.74</v>
      </c>
      <c r="L57" s="24">
        <v>43.2</v>
      </c>
      <c r="M57" s="24">
        <v>104.15</v>
      </c>
      <c r="N57" s="24">
        <v>124.75</v>
      </c>
      <c r="O57" s="24">
        <f t="shared" si="10"/>
        <v>272.10000000000002</v>
      </c>
      <c r="P57" s="24">
        <f t="shared" si="11"/>
        <v>283.84000000000003</v>
      </c>
      <c r="Q57" s="24"/>
      <c r="R57" s="24"/>
      <c r="S57" s="24">
        <f t="shared" si="12"/>
        <v>0</v>
      </c>
      <c r="T57" s="24">
        <f t="shared" si="13"/>
        <v>283.84000000000003</v>
      </c>
    </row>
    <row r="58" spans="1:20" x14ac:dyDescent="0.2">
      <c r="A58" s="119"/>
      <c r="B58" s="71"/>
      <c r="C58" s="26" t="s">
        <v>42</v>
      </c>
      <c r="D58" s="162">
        <v>8</v>
      </c>
      <c r="E58" s="24"/>
      <c r="F58" s="24"/>
      <c r="G58" s="24"/>
      <c r="H58" s="24">
        <f t="shared" si="8"/>
        <v>0</v>
      </c>
      <c r="I58" s="24">
        <v>3.7</v>
      </c>
      <c r="J58" s="24"/>
      <c r="K58" s="24">
        <f t="shared" si="9"/>
        <v>3.7</v>
      </c>
      <c r="L58" s="24">
        <v>1</v>
      </c>
      <c r="M58" s="24">
        <v>48.5</v>
      </c>
      <c r="N58" s="24">
        <v>71.3</v>
      </c>
      <c r="O58" s="24">
        <f t="shared" si="10"/>
        <v>120.8</v>
      </c>
      <c r="P58" s="24">
        <f t="shared" si="11"/>
        <v>124.5</v>
      </c>
      <c r="Q58" s="24"/>
      <c r="R58" s="24"/>
      <c r="S58" s="24">
        <f t="shared" si="12"/>
        <v>0</v>
      </c>
      <c r="T58" s="24">
        <f t="shared" si="13"/>
        <v>124.5</v>
      </c>
    </row>
    <row r="59" spans="1:20" x14ac:dyDescent="0.2">
      <c r="A59" s="119"/>
      <c r="B59" s="71"/>
      <c r="C59" s="26" t="s">
        <v>46</v>
      </c>
      <c r="D59" s="162">
        <v>239</v>
      </c>
      <c r="E59" s="24">
        <v>5.0599999999999996</v>
      </c>
      <c r="F59" s="24">
        <v>32.28</v>
      </c>
      <c r="G59" s="24">
        <v>14.42</v>
      </c>
      <c r="H59" s="24">
        <f t="shared" si="8"/>
        <v>51.760000000000005</v>
      </c>
      <c r="I59" s="24">
        <v>96.93</v>
      </c>
      <c r="J59" s="24"/>
      <c r="K59" s="24">
        <f t="shared" si="9"/>
        <v>148.69</v>
      </c>
      <c r="L59" s="24">
        <v>14.4</v>
      </c>
      <c r="M59" s="24">
        <v>72.91</v>
      </c>
      <c r="N59" s="24">
        <v>70.02</v>
      </c>
      <c r="O59" s="24">
        <f t="shared" si="10"/>
        <v>157.32999999999998</v>
      </c>
      <c r="P59" s="24">
        <f t="shared" si="11"/>
        <v>306.02</v>
      </c>
      <c r="Q59" s="24"/>
      <c r="R59" s="24">
        <v>2.54</v>
      </c>
      <c r="S59" s="24">
        <f t="shared" si="12"/>
        <v>2.54</v>
      </c>
      <c r="T59" s="24">
        <f t="shared" si="13"/>
        <v>308.56</v>
      </c>
    </row>
    <row r="60" spans="1:20" x14ac:dyDescent="0.2">
      <c r="A60" s="119"/>
      <c r="B60" s="71"/>
      <c r="C60" s="26" t="s">
        <v>47</v>
      </c>
      <c r="D60" s="162">
        <v>69</v>
      </c>
      <c r="E60" s="24"/>
      <c r="F60" s="24"/>
      <c r="G60" s="24"/>
      <c r="H60" s="24">
        <f t="shared" si="8"/>
        <v>0</v>
      </c>
      <c r="I60" s="24">
        <v>5.82</v>
      </c>
      <c r="J60" s="24"/>
      <c r="K60" s="24">
        <f t="shared" si="9"/>
        <v>5.82</v>
      </c>
      <c r="L60" s="24">
        <v>5.6</v>
      </c>
      <c r="M60" s="24">
        <v>30.36</v>
      </c>
      <c r="N60" s="24">
        <v>62.07</v>
      </c>
      <c r="O60" s="24">
        <f t="shared" si="10"/>
        <v>98.03</v>
      </c>
      <c r="P60" s="24">
        <f t="shared" si="11"/>
        <v>103.85</v>
      </c>
      <c r="Q60" s="24">
        <v>0.02</v>
      </c>
      <c r="R60" s="24"/>
      <c r="S60" s="24">
        <f t="shared" si="12"/>
        <v>0.02</v>
      </c>
      <c r="T60" s="24">
        <f t="shared" si="13"/>
        <v>103.86999999999999</v>
      </c>
    </row>
    <row r="61" spans="1:20" x14ac:dyDescent="0.2">
      <c r="A61" s="119"/>
      <c r="B61" s="71"/>
      <c r="C61" s="26" t="s">
        <v>48</v>
      </c>
      <c r="D61" s="162">
        <v>90</v>
      </c>
      <c r="E61" s="24">
        <v>1.2</v>
      </c>
      <c r="F61" s="24">
        <v>1.6</v>
      </c>
      <c r="G61" s="24"/>
      <c r="H61" s="24">
        <f t="shared" si="8"/>
        <v>2.8</v>
      </c>
      <c r="I61" s="24">
        <v>5.14</v>
      </c>
      <c r="J61" s="24"/>
      <c r="K61" s="24">
        <f t="shared" si="9"/>
        <v>7.9399999999999995</v>
      </c>
      <c r="L61" s="24">
        <v>4.01</v>
      </c>
      <c r="M61" s="24">
        <v>34.020000000000003</v>
      </c>
      <c r="N61" s="24">
        <v>49.09</v>
      </c>
      <c r="O61" s="24">
        <f t="shared" si="10"/>
        <v>87.12</v>
      </c>
      <c r="P61" s="24">
        <f t="shared" si="11"/>
        <v>95.06</v>
      </c>
      <c r="Q61" s="24"/>
      <c r="R61" s="24">
        <v>0.3</v>
      </c>
      <c r="S61" s="24">
        <f t="shared" si="12"/>
        <v>0.3</v>
      </c>
      <c r="T61" s="24">
        <f t="shared" si="13"/>
        <v>95.36</v>
      </c>
    </row>
    <row r="62" spans="1:20" x14ac:dyDescent="0.2">
      <c r="A62" s="119"/>
      <c r="B62" s="87"/>
      <c r="C62" s="26" t="s">
        <v>463</v>
      </c>
      <c r="D62" s="162">
        <v>0</v>
      </c>
      <c r="E62" s="24"/>
      <c r="F62" s="24"/>
      <c r="G62" s="24"/>
      <c r="H62" s="24">
        <f t="shared" si="8"/>
        <v>0</v>
      </c>
      <c r="I62" s="24"/>
      <c r="J62" s="24"/>
      <c r="K62" s="24">
        <f t="shared" si="9"/>
        <v>0</v>
      </c>
      <c r="L62" s="24"/>
      <c r="M62" s="24"/>
      <c r="N62" s="24"/>
      <c r="O62" s="24">
        <f t="shared" si="10"/>
        <v>0</v>
      </c>
      <c r="P62" s="24">
        <f t="shared" si="11"/>
        <v>0</v>
      </c>
      <c r="Q62" s="24"/>
      <c r="R62" s="24"/>
      <c r="S62" s="24">
        <f t="shared" si="12"/>
        <v>0</v>
      </c>
      <c r="T62" s="24">
        <f t="shared" si="13"/>
        <v>0</v>
      </c>
    </row>
    <row r="63" spans="1:20" x14ac:dyDescent="0.2">
      <c r="A63" s="119"/>
      <c r="B63" s="71" t="s">
        <v>44</v>
      </c>
      <c r="C63" s="26" t="s">
        <v>23</v>
      </c>
      <c r="D63" s="162">
        <v>15</v>
      </c>
      <c r="E63" s="24">
        <v>5.33</v>
      </c>
      <c r="F63" s="24">
        <v>0.05</v>
      </c>
      <c r="G63" s="24">
        <v>0.6</v>
      </c>
      <c r="H63" s="24">
        <f t="shared" si="8"/>
        <v>5.9799999999999995</v>
      </c>
      <c r="I63" s="24">
        <v>20.96</v>
      </c>
      <c r="J63" s="24"/>
      <c r="K63" s="24">
        <f t="shared" si="9"/>
        <v>26.94</v>
      </c>
      <c r="L63" s="24"/>
      <c r="M63" s="24">
        <v>5.09</v>
      </c>
      <c r="N63" s="24">
        <v>41.94</v>
      </c>
      <c r="O63" s="24">
        <f t="shared" si="10"/>
        <v>47.03</v>
      </c>
      <c r="P63" s="24">
        <f t="shared" si="11"/>
        <v>73.97</v>
      </c>
      <c r="Q63" s="24"/>
      <c r="R63" s="24">
        <v>2.59</v>
      </c>
      <c r="S63" s="24">
        <f t="shared" si="12"/>
        <v>2.59</v>
      </c>
      <c r="T63" s="24">
        <f t="shared" si="13"/>
        <v>76.56</v>
      </c>
    </row>
    <row r="64" spans="1:20" x14ac:dyDescent="0.2">
      <c r="A64" s="119"/>
      <c r="B64" s="71"/>
      <c r="C64" s="26" t="s">
        <v>26</v>
      </c>
      <c r="D64" s="162">
        <v>35</v>
      </c>
      <c r="E64" s="24">
        <v>0.04</v>
      </c>
      <c r="F64" s="24"/>
      <c r="G64" s="24">
        <v>0.01</v>
      </c>
      <c r="H64" s="24">
        <f>SUM(E64:G64)</f>
        <v>0.05</v>
      </c>
      <c r="I64" s="24">
        <v>103.62</v>
      </c>
      <c r="J64" s="24"/>
      <c r="K64" s="24">
        <f t="shared" si="9"/>
        <v>103.67</v>
      </c>
      <c r="L64" s="24">
        <v>5.15</v>
      </c>
      <c r="M64" s="24">
        <v>105.13</v>
      </c>
      <c r="N64" s="24">
        <v>381.88</v>
      </c>
      <c r="O64" s="24">
        <f t="shared" ref="O64:O69" si="14">SUM(L64:N64)</f>
        <v>492.15999999999997</v>
      </c>
      <c r="P64" s="24">
        <f t="shared" ref="P64:P69" si="15">SUM(O64+K64)</f>
        <v>595.82999999999993</v>
      </c>
      <c r="Q64" s="24"/>
      <c r="R64" s="24"/>
      <c r="S64" s="24">
        <f t="shared" si="12"/>
        <v>0</v>
      </c>
      <c r="T64" s="24">
        <f t="shared" si="13"/>
        <v>595.82999999999993</v>
      </c>
    </row>
    <row r="65" spans="1:20" x14ac:dyDescent="0.2">
      <c r="A65" s="119"/>
      <c r="B65" s="71"/>
      <c r="C65" s="26" t="s">
        <v>29</v>
      </c>
      <c r="D65" s="162">
        <v>21</v>
      </c>
      <c r="E65" s="24">
        <v>10.26</v>
      </c>
      <c r="F65" s="24"/>
      <c r="G65" s="24"/>
      <c r="H65" s="24">
        <f>SUM(E65:G65)</f>
        <v>10.26</v>
      </c>
      <c r="I65" s="24">
        <v>6.57</v>
      </c>
      <c r="J65" s="24"/>
      <c r="K65" s="24">
        <f>SUM(H65:J65)</f>
        <v>16.829999999999998</v>
      </c>
      <c r="L65" s="24"/>
      <c r="M65" s="24">
        <v>1.87</v>
      </c>
      <c r="N65" s="24">
        <v>13.53</v>
      </c>
      <c r="O65" s="24">
        <f t="shared" si="14"/>
        <v>15.399999999999999</v>
      </c>
      <c r="P65" s="24">
        <f t="shared" si="15"/>
        <v>32.229999999999997</v>
      </c>
      <c r="Q65" s="24"/>
      <c r="R65" s="24">
        <v>38.17</v>
      </c>
      <c r="S65" s="24">
        <f>SUM(Q65:R65)</f>
        <v>38.17</v>
      </c>
      <c r="T65" s="24">
        <f>SUM(P65+S65)</f>
        <v>70.400000000000006</v>
      </c>
    </row>
    <row r="66" spans="1:20" x14ac:dyDescent="0.2">
      <c r="A66" s="119"/>
      <c r="B66" s="71"/>
      <c r="C66" s="26" t="s">
        <v>30</v>
      </c>
      <c r="D66" s="162">
        <v>11</v>
      </c>
      <c r="E66" s="24">
        <v>0.2</v>
      </c>
      <c r="F66" s="24"/>
      <c r="G66" s="24"/>
      <c r="H66" s="24">
        <f>SUM(E66:G66)</f>
        <v>0.2</v>
      </c>
      <c r="I66" s="24">
        <v>8.51</v>
      </c>
      <c r="J66" s="24"/>
      <c r="K66" s="24">
        <f>SUM(H66:J66)</f>
        <v>8.7099999999999991</v>
      </c>
      <c r="L66" s="24">
        <v>0.05</v>
      </c>
      <c r="M66" s="24">
        <v>3.53</v>
      </c>
      <c r="N66" s="24">
        <v>6.2</v>
      </c>
      <c r="O66" s="24">
        <f t="shared" si="14"/>
        <v>9.7799999999999994</v>
      </c>
      <c r="P66" s="24">
        <f t="shared" si="15"/>
        <v>18.489999999999998</v>
      </c>
      <c r="Q66" s="24"/>
      <c r="R66" s="24">
        <v>0.05</v>
      </c>
      <c r="S66" s="24">
        <f>SUM(Q66:R66)</f>
        <v>0.05</v>
      </c>
      <c r="T66" s="24">
        <f>SUM(P66+S66)</f>
        <v>18.54</v>
      </c>
    </row>
    <row r="67" spans="1:20" x14ac:dyDescent="0.2">
      <c r="A67" s="119"/>
      <c r="B67" s="71"/>
      <c r="C67" s="26" t="s">
        <v>44</v>
      </c>
      <c r="D67" s="162">
        <v>108</v>
      </c>
      <c r="E67" s="24"/>
      <c r="F67" s="24">
        <v>0.08</v>
      </c>
      <c r="G67" s="24">
        <v>0.53</v>
      </c>
      <c r="H67" s="24">
        <f>SUM(E67:G67)</f>
        <v>0.61</v>
      </c>
      <c r="I67" s="24">
        <v>79.709999999999994</v>
      </c>
      <c r="J67" s="24"/>
      <c r="K67" s="24">
        <f>SUM(H67:J67)</f>
        <v>80.319999999999993</v>
      </c>
      <c r="L67" s="24">
        <v>12.28</v>
      </c>
      <c r="M67" s="24">
        <v>40.76</v>
      </c>
      <c r="N67" s="24">
        <v>225.2</v>
      </c>
      <c r="O67" s="24">
        <f t="shared" si="14"/>
        <v>278.24</v>
      </c>
      <c r="P67" s="24">
        <f t="shared" si="15"/>
        <v>358.56</v>
      </c>
      <c r="Q67" s="24"/>
      <c r="R67" s="24">
        <v>59.6</v>
      </c>
      <c r="S67" s="24">
        <f>SUM(Q67:R67)</f>
        <v>59.6</v>
      </c>
      <c r="T67" s="24">
        <f>SUM(P67+S67)</f>
        <v>418.16</v>
      </c>
    </row>
    <row r="68" spans="1:20" x14ac:dyDescent="0.2">
      <c r="A68" s="119"/>
      <c r="B68" s="87"/>
      <c r="C68" s="26" t="s">
        <v>45</v>
      </c>
      <c r="D68" s="162">
        <v>9</v>
      </c>
      <c r="E68" s="24"/>
      <c r="F68" s="24">
        <v>0.04</v>
      </c>
      <c r="G68" s="24">
        <v>0.1</v>
      </c>
      <c r="H68" s="24">
        <f>SUM(E68:G68)</f>
        <v>0.14000000000000001</v>
      </c>
      <c r="I68" s="24">
        <v>5.76</v>
      </c>
      <c r="J68" s="24"/>
      <c r="K68" s="24">
        <f>SUM(H68:J68)</f>
        <v>5.8999999999999995</v>
      </c>
      <c r="L68" s="24"/>
      <c r="M68" s="24">
        <v>11.68</v>
      </c>
      <c r="N68" s="24">
        <v>123.3</v>
      </c>
      <c r="O68" s="24">
        <f t="shared" si="14"/>
        <v>134.97999999999999</v>
      </c>
      <c r="P68" s="24">
        <f t="shared" si="15"/>
        <v>140.88</v>
      </c>
      <c r="Q68" s="24"/>
      <c r="R68" s="24">
        <v>0.9</v>
      </c>
      <c r="S68" s="24">
        <f>SUM(Q68:R68)</f>
        <v>0.9</v>
      </c>
      <c r="T68" s="24">
        <f>SUM(P68+S68)</f>
        <v>141.78</v>
      </c>
    </row>
    <row r="69" spans="1:20" x14ac:dyDescent="0.2">
      <c r="A69" s="119"/>
      <c r="B69" s="71" t="s">
        <v>363</v>
      </c>
      <c r="C69" s="165" t="s">
        <v>363</v>
      </c>
      <c r="D69" s="160">
        <v>0</v>
      </c>
      <c r="E69" s="25"/>
      <c r="F69" s="25"/>
      <c r="G69" s="25"/>
      <c r="H69" s="25">
        <f t="shared" si="8"/>
        <v>0</v>
      </c>
      <c r="I69" s="25"/>
      <c r="J69" s="25"/>
      <c r="K69" s="25">
        <f>SUM(H69:J69)</f>
        <v>0</v>
      </c>
      <c r="L69" s="25"/>
      <c r="M69" s="25"/>
      <c r="N69" s="25"/>
      <c r="O69" s="25">
        <f t="shared" si="14"/>
        <v>0</v>
      </c>
      <c r="P69" s="25">
        <f t="shared" si="15"/>
        <v>0</v>
      </c>
      <c r="Q69" s="25"/>
      <c r="R69" s="25"/>
      <c r="S69" s="25">
        <f>SUM(Q69:R69)</f>
        <v>0</v>
      </c>
      <c r="T69" s="25">
        <f>SUM(P69+S69)</f>
        <v>0</v>
      </c>
    </row>
    <row r="70" spans="1:20" ht="15" x14ac:dyDescent="0.25">
      <c r="A70" s="230" t="s">
        <v>0</v>
      </c>
      <c r="B70" s="231"/>
      <c r="C70" s="232" t="s">
        <v>0</v>
      </c>
      <c r="D70" s="53">
        <f t="shared" ref="D70:T70" si="16">SUM(D32:D69)</f>
        <v>866</v>
      </c>
      <c r="E70" s="54">
        <f t="shared" si="16"/>
        <v>22.219999999999995</v>
      </c>
      <c r="F70" s="54">
        <f t="shared" si="16"/>
        <v>35.75</v>
      </c>
      <c r="G70" s="54">
        <f t="shared" si="16"/>
        <v>16.61</v>
      </c>
      <c r="H70" s="54">
        <f t="shared" si="16"/>
        <v>74.58</v>
      </c>
      <c r="I70" s="54">
        <f t="shared" si="16"/>
        <v>378.96999999999991</v>
      </c>
      <c r="J70" s="54">
        <f t="shared" si="16"/>
        <v>1</v>
      </c>
      <c r="K70" s="54">
        <f t="shared" si="16"/>
        <v>454.54999999999995</v>
      </c>
      <c r="L70" s="54">
        <f t="shared" si="16"/>
        <v>366.58999999999992</v>
      </c>
      <c r="M70" s="54">
        <f t="shared" si="16"/>
        <v>1084.6099999999999</v>
      </c>
      <c r="N70" s="54">
        <f t="shared" si="16"/>
        <v>2024.4899999999998</v>
      </c>
      <c r="O70" s="54">
        <f t="shared" si="16"/>
        <v>3475.69</v>
      </c>
      <c r="P70" s="54">
        <f t="shared" si="16"/>
        <v>3930.2399999999993</v>
      </c>
      <c r="Q70" s="54">
        <f t="shared" si="16"/>
        <v>7.0000000000000007E-2</v>
      </c>
      <c r="R70" s="54">
        <f t="shared" si="16"/>
        <v>104.15</v>
      </c>
      <c r="S70" s="54">
        <f t="shared" si="16"/>
        <v>104.22</v>
      </c>
      <c r="T70" s="55">
        <f t="shared" si="16"/>
        <v>4034.46</v>
      </c>
    </row>
    <row r="71" spans="1:20" x14ac:dyDescent="0.2">
      <c r="A71" s="166" t="s">
        <v>5</v>
      </c>
      <c r="B71" s="35" t="s">
        <v>423</v>
      </c>
      <c r="C71" s="161" t="s">
        <v>77</v>
      </c>
      <c r="D71" s="153">
        <v>1</v>
      </c>
      <c r="E71" s="154"/>
      <c r="F71" s="154"/>
      <c r="G71" s="154"/>
      <c r="H71" s="154">
        <f t="shared" ref="H71:H94" si="17">SUM(E71:G71)</f>
        <v>0</v>
      </c>
      <c r="I71" s="154"/>
      <c r="J71" s="154"/>
      <c r="K71" s="154">
        <f t="shared" ref="K71:K96" si="18">SUM(H71:J71)</f>
        <v>0</v>
      </c>
      <c r="L71" s="154"/>
      <c r="M71" s="154"/>
      <c r="N71" s="154">
        <v>1</v>
      </c>
      <c r="O71" s="154">
        <f>SUM(L71:N71)</f>
        <v>1</v>
      </c>
      <c r="P71" s="154">
        <f>SUM(O71+K71)</f>
        <v>1</v>
      </c>
      <c r="Q71" s="154"/>
      <c r="R71" s="154"/>
      <c r="S71" s="154">
        <f>SUM(Q71:R71)</f>
        <v>0</v>
      </c>
      <c r="T71" s="154">
        <f>SUM(P71+S71)</f>
        <v>1</v>
      </c>
    </row>
    <row r="72" spans="1:20" x14ac:dyDescent="0.2">
      <c r="A72" s="167"/>
      <c r="B72" s="35"/>
      <c r="C72" s="26" t="s">
        <v>61</v>
      </c>
      <c r="D72" s="162">
        <v>12</v>
      </c>
      <c r="E72" s="24"/>
      <c r="F72" s="24"/>
      <c r="G72" s="24"/>
      <c r="H72" s="24">
        <f t="shared" si="17"/>
        <v>0</v>
      </c>
      <c r="I72" s="24"/>
      <c r="J72" s="24"/>
      <c r="K72" s="24">
        <f t="shared" si="18"/>
        <v>0</v>
      </c>
      <c r="L72" s="24">
        <v>1.5</v>
      </c>
      <c r="M72" s="24">
        <v>2.92</v>
      </c>
      <c r="N72" s="24">
        <v>2.5</v>
      </c>
      <c r="O72" s="24">
        <f>SUM(L72:N72)</f>
        <v>6.92</v>
      </c>
      <c r="P72" s="24">
        <f>SUM(O72+K72)</f>
        <v>6.92</v>
      </c>
      <c r="Q72" s="24"/>
      <c r="R72" s="24">
        <v>0.1</v>
      </c>
      <c r="S72" s="24">
        <f>SUM(Q72:R72)</f>
        <v>0.1</v>
      </c>
      <c r="T72" s="24">
        <f>SUM(P72+S72)</f>
        <v>7.02</v>
      </c>
    </row>
    <row r="73" spans="1:20" x14ac:dyDescent="0.2">
      <c r="A73" s="167"/>
      <c r="B73" s="35"/>
      <c r="C73" s="26" t="s">
        <v>56</v>
      </c>
      <c r="D73" s="162">
        <v>0</v>
      </c>
      <c r="E73" s="24"/>
      <c r="F73" s="24"/>
      <c r="G73" s="24"/>
      <c r="H73" s="24">
        <f t="shared" si="17"/>
        <v>0</v>
      </c>
      <c r="I73" s="24"/>
      <c r="J73" s="24"/>
      <c r="K73" s="24">
        <f t="shared" si="18"/>
        <v>0</v>
      </c>
      <c r="L73" s="24"/>
      <c r="M73" s="24"/>
      <c r="N73" s="24"/>
      <c r="O73" s="24">
        <f t="shared" ref="O73:O95" si="19">SUM(L73:N73)</f>
        <v>0</v>
      </c>
      <c r="P73" s="24">
        <f t="shared" ref="P73:P95" si="20">SUM(O73+K73)</f>
        <v>0</v>
      </c>
      <c r="Q73" s="24"/>
      <c r="R73" s="24"/>
      <c r="S73" s="24">
        <f t="shared" ref="S73:S96" si="21">SUM(Q73:R73)</f>
        <v>0</v>
      </c>
      <c r="T73" s="24">
        <f t="shared" ref="T73:T96" si="22">SUM(P73+S73)</f>
        <v>0</v>
      </c>
    </row>
    <row r="74" spans="1:20" x14ac:dyDescent="0.2">
      <c r="A74" s="167"/>
      <c r="B74" s="35"/>
      <c r="C74" s="26" t="s">
        <v>50</v>
      </c>
      <c r="D74" s="162">
        <v>4</v>
      </c>
      <c r="E74" s="24"/>
      <c r="F74" s="24"/>
      <c r="G74" s="24"/>
      <c r="H74" s="24">
        <f t="shared" si="17"/>
        <v>0</v>
      </c>
      <c r="I74" s="24">
        <v>1.2</v>
      </c>
      <c r="J74" s="24"/>
      <c r="K74" s="24">
        <f t="shared" si="18"/>
        <v>1.2</v>
      </c>
      <c r="L74" s="24"/>
      <c r="M74" s="24">
        <v>2.2000000000000002</v>
      </c>
      <c r="N74" s="24">
        <v>2.6</v>
      </c>
      <c r="O74" s="24">
        <f t="shared" si="19"/>
        <v>4.8000000000000007</v>
      </c>
      <c r="P74" s="24">
        <f t="shared" si="20"/>
        <v>6.0000000000000009</v>
      </c>
      <c r="Q74" s="24"/>
      <c r="R74" s="24"/>
      <c r="S74" s="24">
        <f t="shared" si="21"/>
        <v>0</v>
      </c>
      <c r="T74" s="24">
        <f t="shared" si="22"/>
        <v>6.0000000000000009</v>
      </c>
    </row>
    <row r="75" spans="1:20" x14ac:dyDescent="0.2">
      <c r="A75" s="167"/>
      <c r="B75" s="35"/>
      <c r="C75" s="26" t="s">
        <v>64</v>
      </c>
      <c r="D75" s="162">
        <v>4</v>
      </c>
      <c r="E75" s="24"/>
      <c r="F75" s="24"/>
      <c r="G75" s="24"/>
      <c r="H75" s="24">
        <f t="shared" si="17"/>
        <v>0</v>
      </c>
      <c r="I75" s="24">
        <v>1.5</v>
      </c>
      <c r="J75" s="24"/>
      <c r="K75" s="24">
        <f t="shared" si="18"/>
        <v>1.5</v>
      </c>
      <c r="L75" s="24">
        <v>1.6</v>
      </c>
      <c r="M75" s="24">
        <v>3.4</v>
      </c>
      <c r="N75" s="24">
        <v>4.8</v>
      </c>
      <c r="O75" s="24">
        <f t="shared" si="19"/>
        <v>9.8000000000000007</v>
      </c>
      <c r="P75" s="24">
        <f t="shared" si="20"/>
        <v>11.3</v>
      </c>
      <c r="Q75" s="24"/>
      <c r="R75" s="24">
        <v>0.5</v>
      </c>
      <c r="S75" s="24">
        <f t="shared" si="21"/>
        <v>0.5</v>
      </c>
      <c r="T75" s="24">
        <f t="shared" si="22"/>
        <v>11.8</v>
      </c>
    </row>
    <row r="76" spans="1:20" x14ac:dyDescent="0.2">
      <c r="A76" s="167"/>
      <c r="B76" s="35"/>
      <c r="C76" s="26" t="s">
        <v>79</v>
      </c>
      <c r="D76" s="162">
        <v>19</v>
      </c>
      <c r="E76" s="24"/>
      <c r="F76" s="24"/>
      <c r="G76" s="24"/>
      <c r="H76" s="24">
        <f t="shared" si="17"/>
        <v>0</v>
      </c>
      <c r="I76" s="24">
        <v>0.5</v>
      </c>
      <c r="J76" s="24"/>
      <c r="K76" s="24">
        <f t="shared" si="18"/>
        <v>0.5</v>
      </c>
      <c r="L76" s="24">
        <v>5.6</v>
      </c>
      <c r="M76" s="24">
        <v>20.170000000000002</v>
      </c>
      <c r="N76" s="24">
        <v>35.85</v>
      </c>
      <c r="O76" s="24">
        <f t="shared" si="19"/>
        <v>61.620000000000005</v>
      </c>
      <c r="P76" s="24">
        <f t="shared" si="20"/>
        <v>62.120000000000005</v>
      </c>
      <c r="Q76" s="24">
        <v>8</v>
      </c>
      <c r="R76" s="24"/>
      <c r="S76" s="24">
        <f t="shared" si="21"/>
        <v>8</v>
      </c>
      <c r="T76" s="24">
        <f t="shared" si="22"/>
        <v>70.12</v>
      </c>
    </row>
    <row r="77" spans="1:20" x14ac:dyDescent="0.2">
      <c r="A77" s="167"/>
      <c r="B77" s="35"/>
      <c r="C77" s="26" t="s">
        <v>67</v>
      </c>
      <c r="D77" s="162">
        <v>0</v>
      </c>
      <c r="E77" s="14"/>
      <c r="F77" s="24"/>
      <c r="G77" s="24"/>
      <c r="H77" s="24">
        <f t="shared" si="17"/>
        <v>0</v>
      </c>
      <c r="I77" s="24"/>
      <c r="J77" s="24"/>
      <c r="K77" s="24">
        <f t="shared" si="18"/>
        <v>0</v>
      </c>
      <c r="L77" s="24"/>
      <c r="M77" s="24"/>
      <c r="N77" s="24"/>
      <c r="O77" s="24">
        <f t="shared" si="19"/>
        <v>0</v>
      </c>
      <c r="P77" s="24">
        <f t="shared" si="20"/>
        <v>0</v>
      </c>
      <c r="Q77" s="24"/>
      <c r="R77" s="24"/>
      <c r="S77" s="24">
        <f t="shared" si="21"/>
        <v>0</v>
      </c>
      <c r="T77" s="24">
        <f t="shared" si="22"/>
        <v>0</v>
      </c>
    </row>
    <row r="78" spans="1:20" x14ac:dyDescent="0.2">
      <c r="A78" s="167"/>
      <c r="B78" s="35"/>
      <c r="C78" s="26" t="s">
        <v>78</v>
      </c>
      <c r="D78" s="162">
        <v>8</v>
      </c>
      <c r="E78" s="24"/>
      <c r="F78" s="24"/>
      <c r="G78" s="24"/>
      <c r="H78" s="24">
        <f t="shared" si="17"/>
        <v>0</v>
      </c>
      <c r="I78" s="24">
        <v>4.5999999999999996</v>
      </c>
      <c r="J78" s="24"/>
      <c r="K78" s="24">
        <f t="shared" si="18"/>
        <v>4.5999999999999996</v>
      </c>
      <c r="L78" s="24">
        <v>6</v>
      </c>
      <c r="M78" s="24">
        <v>67.599999999999994</v>
      </c>
      <c r="N78" s="24">
        <v>80.599999999999994</v>
      </c>
      <c r="O78" s="24">
        <f t="shared" si="19"/>
        <v>154.19999999999999</v>
      </c>
      <c r="P78" s="24">
        <f t="shared" si="20"/>
        <v>158.79999999999998</v>
      </c>
      <c r="Q78" s="24"/>
      <c r="R78" s="24">
        <v>26.2</v>
      </c>
      <c r="S78" s="24">
        <f t="shared" si="21"/>
        <v>26.2</v>
      </c>
      <c r="T78" s="24">
        <f t="shared" si="22"/>
        <v>184.99999999999997</v>
      </c>
    </row>
    <row r="79" spans="1:20" x14ac:dyDescent="0.2">
      <c r="A79" s="167"/>
      <c r="B79" s="35"/>
      <c r="C79" s="26" t="s">
        <v>76</v>
      </c>
      <c r="D79" s="162">
        <v>0</v>
      </c>
      <c r="E79" s="24"/>
      <c r="F79" s="24"/>
      <c r="G79" s="24"/>
      <c r="H79" s="24">
        <f t="shared" si="17"/>
        <v>0</v>
      </c>
      <c r="I79" s="24"/>
      <c r="J79" s="24"/>
      <c r="K79" s="24">
        <f t="shared" si="18"/>
        <v>0</v>
      </c>
      <c r="L79" s="24"/>
      <c r="M79" s="24"/>
      <c r="N79" s="24"/>
      <c r="O79" s="24">
        <f t="shared" si="19"/>
        <v>0</v>
      </c>
      <c r="P79" s="24">
        <f t="shared" si="20"/>
        <v>0</v>
      </c>
      <c r="Q79" s="24"/>
      <c r="R79" s="24"/>
      <c r="S79" s="24">
        <f t="shared" si="21"/>
        <v>0</v>
      </c>
      <c r="T79" s="24">
        <f t="shared" si="22"/>
        <v>0</v>
      </c>
    </row>
    <row r="80" spans="1:20" x14ac:dyDescent="0.2">
      <c r="A80" s="167"/>
      <c r="B80" s="35"/>
      <c r="C80" s="26" t="s">
        <v>62</v>
      </c>
      <c r="D80" s="162">
        <v>4</v>
      </c>
      <c r="E80" s="24"/>
      <c r="F80" s="24"/>
      <c r="G80" s="24"/>
      <c r="H80" s="24">
        <f t="shared" si="17"/>
        <v>0</v>
      </c>
      <c r="I80" s="24"/>
      <c r="J80" s="24"/>
      <c r="K80" s="24">
        <f t="shared" si="18"/>
        <v>0</v>
      </c>
      <c r="L80" s="24"/>
      <c r="M80" s="24">
        <v>5</v>
      </c>
      <c r="N80" s="24">
        <v>10.5</v>
      </c>
      <c r="O80" s="24">
        <f t="shared" si="19"/>
        <v>15.5</v>
      </c>
      <c r="P80" s="24">
        <f t="shared" si="20"/>
        <v>15.5</v>
      </c>
      <c r="Q80" s="24"/>
      <c r="R80" s="24"/>
      <c r="S80" s="24">
        <f t="shared" si="21"/>
        <v>0</v>
      </c>
      <c r="T80" s="24">
        <f t="shared" si="22"/>
        <v>15.5</v>
      </c>
    </row>
    <row r="81" spans="1:20" x14ac:dyDescent="0.2">
      <c r="A81" s="167"/>
      <c r="B81" s="35"/>
      <c r="C81" s="26" t="s">
        <v>319</v>
      </c>
      <c r="D81" s="162">
        <v>4</v>
      </c>
      <c r="E81" s="24"/>
      <c r="F81" s="24"/>
      <c r="G81" s="24"/>
      <c r="H81" s="24">
        <f t="shared" si="17"/>
        <v>0</v>
      </c>
      <c r="I81" s="24"/>
      <c r="J81" s="24"/>
      <c r="K81" s="24">
        <f t="shared" si="18"/>
        <v>0</v>
      </c>
      <c r="L81" s="24">
        <v>0.2</v>
      </c>
      <c r="M81" s="24">
        <v>2.8</v>
      </c>
      <c r="N81" s="24">
        <v>6.2</v>
      </c>
      <c r="O81" s="24">
        <f t="shared" si="19"/>
        <v>9.1999999999999993</v>
      </c>
      <c r="P81" s="24">
        <f t="shared" si="20"/>
        <v>9.1999999999999993</v>
      </c>
      <c r="Q81" s="24"/>
      <c r="R81" s="24"/>
      <c r="S81" s="24">
        <f t="shared" si="21"/>
        <v>0</v>
      </c>
      <c r="T81" s="24">
        <f t="shared" si="22"/>
        <v>9.1999999999999993</v>
      </c>
    </row>
    <row r="82" spans="1:20" x14ac:dyDescent="0.2">
      <c r="A82" s="167"/>
      <c r="B82" s="35"/>
      <c r="C82" s="26" t="s">
        <v>55</v>
      </c>
      <c r="D82" s="162">
        <v>3</v>
      </c>
      <c r="E82" s="24"/>
      <c r="F82" s="24"/>
      <c r="G82" s="24"/>
      <c r="H82" s="24">
        <f t="shared" si="17"/>
        <v>0</v>
      </c>
      <c r="I82" s="24"/>
      <c r="J82" s="24"/>
      <c r="K82" s="24">
        <f t="shared" si="18"/>
        <v>0</v>
      </c>
      <c r="L82" s="24">
        <v>0.5</v>
      </c>
      <c r="M82" s="24">
        <v>3.1</v>
      </c>
      <c r="N82" s="24">
        <v>1.9</v>
      </c>
      <c r="O82" s="24">
        <f t="shared" si="19"/>
        <v>5.5</v>
      </c>
      <c r="P82" s="24">
        <f t="shared" si="20"/>
        <v>5.5</v>
      </c>
      <c r="Q82" s="24"/>
      <c r="R82" s="24"/>
      <c r="S82" s="24">
        <f t="shared" si="21"/>
        <v>0</v>
      </c>
      <c r="T82" s="24">
        <f t="shared" si="22"/>
        <v>5.5</v>
      </c>
    </row>
    <row r="83" spans="1:20" x14ac:dyDescent="0.2">
      <c r="A83" s="167"/>
      <c r="B83" s="35"/>
      <c r="C83" s="26" t="s">
        <v>51</v>
      </c>
      <c r="D83" s="162">
        <v>1</v>
      </c>
      <c r="E83" s="24"/>
      <c r="F83" s="24"/>
      <c r="G83" s="24"/>
      <c r="H83" s="24">
        <f t="shared" si="17"/>
        <v>0</v>
      </c>
      <c r="I83" s="24"/>
      <c r="J83" s="24"/>
      <c r="K83" s="24">
        <f t="shared" si="18"/>
        <v>0</v>
      </c>
      <c r="L83" s="24"/>
      <c r="M83" s="24">
        <v>0.1</v>
      </c>
      <c r="N83" s="24">
        <v>2</v>
      </c>
      <c r="O83" s="24">
        <f t="shared" si="19"/>
        <v>2.1</v>
      </c>
      <c r="P83" s="24">
        <f t="shared" si="20"/>
        <v>2.1</v>
      </c>
      <c r="Q83" s="24"/>
      <c r="R83" s="24"/>
      <c r="S83" s="24">
        <f t="shared" si="21"/>
        <v>0</v>
      </c>
      <c r="T83" s="24">
        <f t="shared" si="22"/>
        <v>2.1</v>
      </c>
    </row>
    <row r="84" spans="1:20" x14ac:dyDescent="0.2">
      <c r="A84" s="167"/>
      <c r="B84" s="35"/>
      <c r="C84" s="26" t="s">
        <v>52</v>
      </c>
      <c r="D84" s="162">
        <v>17</v>
      </c>
      <c r="E84" s="24"/>
      <c r="F84" s="24"/>
      <c r="G84" s="24"/>
      <c r="H84" s="24">
        <f t="shared" si="17"/>
        <v>0</v>
      </c>
      <c r="I84" s="24"/>
      <c r="J84" s="24"/>
      <c r="K84" s="24">
        <f t="shared" si="18"/>
        <v>0</v>
      </c>
      <c r="L84" s="24">
        <v>5.77</v>
      </c>
      <c r="M84" s="24">
        <v>10.18</v>
      </c>
      <c r="N84" s="24">
        <v>2.25</v>
      </c>
      <c r="O84" s="24">
        <f t="shared" si="19"/>
        <v>18.2</v>
      </c>
      <c r="P84" s="24">
        <f t="shared" si="20"/>
        <v>18.2</v>
      </c>
      <c r="Q84" s="24"/>
      <c r="R84" s="24"/>
      <c r="S84" s="24">
        <f t="shared" si="21"/>
        <v>0</v>
      </c>
      <c r="T84" s="24">
        <f t="shared" si="22"/>
        <v>18.2</v>
      </c>
    </row>
    <row r="85" spans="1:20" x14ac:dyDescent="0.2">
      <c r="A85" s="167"/>
      <c r="B85" s="35"/>
      <c r="C85" s="26" t="s">
        <v>72</v>
      </c>
      <c r="D85" s="162">
        <v>7</v>
      </c>
      <c r="E85" s="24"/>
      <c r="F85" s="24"/>
      <c r="G85" s="24"/>
      <c r="H85" s="24">
        <f t="shared" si="17"/>
        <v>0</v>
      </c>
      <c r="I85" s="24"/>
      <c r="J85" s="24"/>
      <c r="K85" s="24">
        <f t="shared" si="18"/>
        <v>0</v>
      </c>
      <c r="L85" s="24">
        <v>0.95</v>
      </c>
      <c r="M85" s="24">
        <v>32.65</v>
      </c>
      <c r="N85" s="24">
        <v>22.2</v>
      </c>
      <c r="O85" s="24">
        <f t="shared" si="19"/>
        <v>55.8</v>
      </c>
      <c r="P85" s="24">
        <f t="shared" si="20"/>
        <v>55.8</v>
      </c>
      <c r="Q85" s="24"/>
      <c r="R85" s="24"/>
      <c r="S85" s="24">
        <f t="shared" si="21"/>
        <v>0</v>
      </c>
      <c r="T85" s="24">
        <f t="shared" si="22"/>
        <v>55.8</v>
      </c>
    </row>
    <row r="86" spans="1:20" x14ac:dyDescent="0.2">
      <c r="A86" s="167"/>
      <c r="B86" s="35"/>
      <c r="C86" s="26" t="s">
        <v>71</v>
      </c>
      <c r="D86" s="162">
        <v>3</v>
      </c>
      <c r="E86" s="24"/>
      <c r="F86" s="24"/>
      <c r="G86" s="24"/>
      <c r="H86" s="24">
        <f t="shared" si="17"/>
        <v>0</v>
      </c>
      <c r="I86" s="24"/>
      <c r="J86" s="24"/>
      <c r="K86" s="24">
        <f t="shared" si="18"/>
        <v>0</v>
      </c>
      <c r="L86" s="24"/>
      <c r="M86" s="24">
        <v>0.45</v>
      </c>
      <c r="N86" s="24">
        <v>0.7</v>
      </c>
      <c r="O86" s="24">
        <f t="shared" si="19"/>
        <v>1.1499999999999999</v>
      </c>
      <c r="P86" s="24">
        <f t="shared" si="20"/>
        <v>1.1499999999999999</v>
      </c>
      <c r="Q86" s="24"/>
      <c r="R86" s="24">
        <v>0.05</v>
      </c>
      <c r="S86" s="24">
        <f t="shared" si="21"/>
        <v>0.05</v>
      </c>
      <c r="T86" s="24">
        <f t="shared" si="22"/>
        <v>1.2</v>
      </c>
    </row>
    <row r="87" spans="1:20" x14ac:dyDescent="0.2">
      <c r="A87" s="167"/>
      <c r="B87" s="85"/>
      <c r="C87" s="26" t="s">
        <v>58</v>
      </c>
      <c r="D87" s="162">
        <v>23</v>
      </c>
      <c r="E87" s="24"/>
      <c r="F87" s="24">
        <v>1</v>
      </c>
      <c r="G87" s="24">
        <v>0.2</v>
      </c>
      <c r="H87" s="24">
        <f t="shared" si="17"/>
        <v>1.2</v>
      </c>
      <c r="I87" s="24">
        <v>0.3</v>
      </c>
      <c r="J87" s="24">
        <v>0.1</v>
      </c>
      <c r="K87" s="24">
        <f t="shared" si="18"/>
        <v>1.6</v>
      </c>
      <c r="L87" s="24">
        <v>229.2</v>
      </c>
      <c r="M87" s="24">
        <v>155.6</v>
      </c>
      <c r="N87" s="24">
        <v>98.2</v>
      </c>
      <c r="O87" s="24">
        <f t="shared" si="19"/>
        <v>482.99999999999994</v>
      </c>
      <c r="P87" s="24">
        <f t="shared" si="20"/>
        <v>484.59999999999997</v>
      </c>
      <c r="Q87" s="24"/>
      <c r="R87" s="24">
        <v>0.5</v>
      </c>
      <c r="S87" s="24">
        <f t="shared" si="21"/>
        <v>0.5</v>
      </c>
      <c r="T87" s="24">
        <f t="shared" si="22"/>
        <v>485.09999999999997</v>
      </c>
    </row>
    <row r="88" spans="1:20" x14ac:dyDescent="0.2">
      <c r="A88" s="167"/>
      <c r="B88" s="35" t="s">
        <v>424</v>
      </c>
      <c r="C88" s="26" t="s">
        <v>80</v>
      </c>
      <c r="D88" s="162">
        <v>12</v>
      </c>
      <c r="E88" s="24"/>
      <c r="F88" s="24"/>
      <c r="G88" s="24"/>
      <c r="H88" s="24">
        <f t="shared" si="17"/>
        <v>0</v>
      </c>
      <c r="I88" s="24">
        <v>1.5</v>
      </c>
      <c r="J88" s="24"/>
      <c r="K88" s="24">
        <f t="shared" si="18"/>
        <v>1.5</v>
      </c>
      <c r="L88" s="24">
        <v>30.35</v>
      </c>
      <c r="M88" s="24">
        <v>39.15</v>
      </c>
      <c r="N88" s="24">
        <v>6.2</v>
      </c>
      <c r="O88" s="24">
        <f t="shared" si="19"/>
        <v>75.7</v>
      </c>
      <c r="P88" s="24">
        <f t="shared" si="20"/>
        <v>77.2</v>
      </c>
      <c r="Q88" s="24">
        <v>0.1</v>
      </c>
      <c r="R88" s="24"/>
      <c r="S88" s="24">
        <f t="shared" si="21"/>
        <v>0.1</v>
      </c>
      <c r="T88" s="24">
        <f t="shared" si="22"/>
        <v>77.3</v>
      </c>
    </row>
    <row r="89" spans="1:20" x14ac:dyDescent="0.2">
      <c r="A89" s="167"/>
      <c r="B89" s="35"/>
      <c r="C89" s="26" t="s">
        <v>54</v>
      </c>
      <c r="D89" s="162">
        <v>1</v>
      </c>
      <c r="E89" s="24"/>
      <c r="F89" s="24"/>
      <c r="G89" s="24"/>
      <c r="H89" s="24">
        <f t="shared" si="17"/>
        <v>0</v>
      </c>
      <c r="I89" s="24">
        <v>1</v>
      </c>
      <c r="J89" s="24"/>
      <c r="K89" s="24">
        <f t="shared" si="18"/>
        <v>1</v>
      </c>
      <c r="L89" s="24"/>
      <c r="M89" s="24">
        <v>0.4</v>
      </c>
      <c r="N89" s="24">
        <v>0.1</v>
      </c>
      <c r="O89" s="24">
        <f t="shared" si="19"/>
        <v>0.5</v>
      </c>
      <c r="P89" s="24">
        <f t="shared" si="20"/>
        <v>1.5</v>
      </c>
      <c r="Q89" s="24"/>
      <c r="R89" s="24"/>
      <c r="S89" s="24">
        <f t="shared" si="21"/>
        <v>0</v>
      </c>
      <c r="T89" s="24">
        <f t="shared" si="22"/>
        <v>1.5</v>
      </c>
    </row>
    <row r="90" spans="1:20" x14ac:dyDescent="0.2">
      <c r="A90" s="167"/>
      <c r="B90" s="35"/>
      <c r="C90" s="26" t="s">
        <v>65</v>
      </c>
      <c r="D90" s="162">
        <v>0</v>
      </c>
      <c r="E90" s="24"/>
      <c r="F90" s="24"/>
      <c r="G90" s="24"/>
      <c r="H90" s="24">
        <f t="shared" si="17"/>
        <v>0</v>
      </c>
      <c r="I90" s="24"/>
      <c r="J90" s="24"/>
      <c r="K90" s="24">
        <f t="shared" si="18"/>
        <v>0</v>
      </c>
      <c r="L90" s="24"/>
      <c r="M90" s="24"/>
      <c r="N90" s="24"/>
      <c r="O90" s="24">
        <f t="shared" si="19"/>
        <v>0</v>
      </c>
      <c r="P90" s="24">
        <f t="shared" si="20"/>
        <v>0</v>
      </c>
      <c r="Q90" s="24"/>
      <c r="R90" s="24"/>
      <c r="S90" s="24">
        <f t="shared" si="21"/>
        <v>0</v>
      </c>
      <c r="T90" s="24">
        <f t="shared" si="22"/>
        <v>0</v>
      </c>
    </row>
    <row r="91" spans="1:20" x14ac:dyDescent="0.2">
      <c r="A91" s="167"/>
      <c r="B91" s="35"/>
      <c r="C91" s="26" t="s">
        <v>74</v>
      </c>
      <c r="D91" s="162">
        <v>2</v>
      </c>
      <c r="E91" s="24"/>
      <c r="F91" s="24"/>
      <c r="G91" s="24"/>
      <c r="H91" s="24">
        <f t="shared" si="17"/>
        <v>0</v>
      </c>
      <c r="I91" s="24">
        <v>1</v>
      </c>
      <c r="J91" s="24"/>
      <c r="K91" s="24">
        <f t="shared" si="18"/>
        <v>1</v>
      </c>
      <c r="L91" s="24"/>
      <c r="M91" s="24">
        <v>2.2000000000000002</v>
      </c>
      <c r="N91" s="24">
        <v>0.9</v>
      </c>
      <c r="O91" s="24">
        <f t="shared" si="19"/>
        <v>3.1</v>
      </c>
      <c r="P91" s="24">
        <f t="shared" si="20"/>
        <v>4.0999999999999996</v>
      </c>
      <c r="Q91" s="24"/>
      <c r="R91" s="24"/>
      <c r="S91" s="24">
        <f t="shared" si="21"/>
        <v>0</v>
      </c>
      <c r="T91" s="24">
        <f t="shared" si="22"/>
        <v>4.0999999999999996</v>
      </c>
    </row>
    <row r="92" spans="1:20" x14ac:dyDescent="0.2">
      <c r="A92" s="167"/>
      <c r="B92" s="35"/>
      <c r="C92" s="26" t="s">
        <v>53</v>
      </c>
      <c r="D92" s="162">
        <v>0</v>
      </c>
      <c r="E92" s="24"/>
      <c r="F92" s="24"/>
      <c r="G92" s="24"/>
      <c r="H92" s="24">
        <f t="shared" si="17"/>
        <v>0</v>
      </c>
      <c r="I92" s="24"/>
      <c r="J92" s="24"/>
      <c r="K92" s="24">
        <f t="shared" si="18"/>
        <v>0</v>
      </c>
      <c r="L92" s="24"/>
      <c r="M92" s="24"/>
      <c r="N92" s="24"/>
      <c r="O92" s="24">
        <f t="shared" si="19"/>
        <v>0</v>
      </c>
      <c r="P92" s="24">
        <f t="shared" si="20"/>
        <v>0</v>
      </c>
      <c r="Q92" s="24"/>
      <c r="R92" s="24"/>
      <c r="S92" s="24">
        <f t="shared" si="21"/>
        <v>0</v>
      </c>
      <c r="T92" s="24">
        <f t="shared" si="22"/>
        <v>0</v>
      </c>
    </row>
    <row r="93" spans="1:20" x14ac:dyDescent="0.2">
      <c r="A93" s="167"/>
      <c r="B93" s="35"/>
      <c r="C93" s="26" t="s">
        <v>81</v>
      </c>
      <c r="D93" s="162">
        <v>6</v>
      </c>
      <c r="E93" s="24"/>
      <c r="F93" s="24"/>
      <c r="G93" s="24"/>
      <c r="H93" s="24">
        <f t="shared" si="17"/>
        <v>0</v>
      </c>
      <c r="I93" s="24">
        <v>2</v>
      </c>
      <c r="J93" s="24"/>
      <c r="K93" s="24">
        <f t="shared" si="18"/>
        <v>2</v>
      </c>
      <c r="L93" s="24">
        <v>105.3</v>
      </c>
      <c r="M93" s="24">
        <v>224.05</v>
      </c>
      <c r="N93" s="24">
        <v>216.85</v>
      </c>
      <c r="O93" s="24">
        <f t="shared" si="19"/>
        <v>546.20000000000005</v>
      </c>
      <c r="P93" s="24">
        <f t="shared" si="20"/>
        <v>548.20000000000005</v>
      </c>
      <c r="Q93" s="24"/>
      <c r="R93" s="24"/>
      <c r="S93" s="24">
        <f t="shared" si="21"/>
        <v>0</v>
      </c>
      <c r="T93" s="24">
        <f t="shared" si="22"/>
        <v>548.20000000000005</v>
      </c>
    </row>
    <row r="94" spans="1:20" x14ac:dyDescent="0.2">
      <c r="A94" s="167"/>
      <c r="B94" s="35"/>
      <c r="C94" s="26" t="s">
        <v>68</v>
      </c>
      <c r="D94" s="162">
        <v>1</v>
      </c>
      <c r="E94" s="24"/>
      <c r="F94" s="24"/>
      <c r="G94" s="24"/>
      <c r="H94" s="24">
        <f t="shared" si="17"/>
        <v>0</v>
      </c>
      <c r="I94" s="24"/>
      <c r="J94" s="24"/>
      <c r="K94" s="24">
        <f t="shared" si="18"/>
        <v>0</v>
      </c>
      <c r="L94" s="24">
        <v>0.5</v>
      </c>
      <c r="M94" s="24">
        <v>3</v>
      </c>
      <c r="N94" s="24">
        <v>0.5</v>
      </c>
      <c r="O94" s="24">
        <f t="shared" si="19"/>
        <v>4</v>
      </c>
      <c r="P94" s="24">
        <f t="shared" si="20"/>
        <v>4</v>
      </c>
      <c r="Q94" s="24"/>
      <c r="R94" s="24"/>
      <c r="S94" s="24">
        <f t="shared" si="21"/>
        <v>0</v>
      </c>
      <c r="T94" s="24">
        <f t="shared" si="22"/>
        <v>4</v>
      </c>
    </row>
    <row r="95" spans="1:20" x14ac:dyDescent="0.2">
      <c r="A95" s="167"/>
      <c r="B95" s="35"/>
      <c r="C95" s="26" t="s">
        <v>60</v>
      </c>
      <c r="D95" s="162">
        <v>1</v>
      </c>
      <c r="E95" s="24"/>
      <c r="F95" s="24"/>
      <c r="G95" s="24"/>
      <c r="H95" s="24">
        <f t="shared" ref="H95:H103" si="23">SUM(E95:G95)</f>
        <v>0</v>
      </c>
      <c r="I95" s="24">
        <v>0.5</v>
      </c>
      <c r="J95" s="24">
        <v>0.5</v>
      </c>
      <c r="K95" s="24">
        <f t="shared" si="18"/>
        <v>1</v>
      </c>
      <c r="L95" s="24"/>
      <c r="M95" s="24">
        <v>2</v>
      </c>
      <c r="N95" s="24">
        <v>15</v>
      </c>
      <c r="O95" s="24">
        <f t="shared" si="19"/>
        <v>17</v>
      </c>
      <c r="P95" s="24">
        <f t="shared" si="20"/>
        <v>18</v>
      </c>
      <c r="Q95" s="24"/>
      <c r="R95" s="24">
        <v>2</v>
      </c>
      <c r="S95" s="24">
        <f t="shared" si="21"/>
        <v>2</v>
      </c>
      <c r="T95" s="24">
        <f t="shared" si="22"/>
        <v>20</v>
      </c>
    </row>
    <row r="96" spans="1:20" x14ac:dyDescent="0.2">
      <c r="A96" s="167"/>
      <c r="B96" s="35"/>
      <c r="C96" s="26" t="s">
        <v>75</v>
      </c>
      <c r="D96" s="162">
        <v>3</v>
      </c>
      <c r="E96" s="24"/>
      <c r="F96" s="24">
        <v>5</v>
      </c>
      <c r="G96" s="24">
        <v>10</v>
      </c>
      <c r="H96" s="24">
        <f t="shared" si="23"/>
        <v>15</v>
      </c>
      <c r="I96" s="24">
        <v>205</v>
      </c>
      <c r="J96" s="24"/>
      <c r="K96" s="24">
        <f t="shared" si="18"/>
        <v>220</v>
      </c>
      <c r="L96" s="24">
        <v>200</v>
      </c>
      <c r="M96" s="24">
        <v>106</v>
      </c>
      <c r="N96" s="24">
        <v>207</v>
      </c>
      <c r="O96" s="24">
        <f t="shared" ref="O96:O103" si="24">SUM(L96:N96)</f>
        <v>513</v>
      </c>
      <c r="P96" s="24">
        <f t="shared" ref="P96:P103" si="25">SUM(O96+K96)</f>
        <v>733</v>
      </c>
      <c r="Q96" s="24"/>
      <c r="R96" s="24">
        <v>20</v>
      </c>
      <c r="S96" s="24">
        <f t="shared" si="21"/>
        <v>20</v>
      </c>
      <c r="T96" s="24">
        <f t="shared" si="22"/>
        <v>753</v>
      </c>
    </row>
    <row r="97" spans="1:20" x14ac:dyDescent="0.2">
      <c r="A97" s="167"/>
      <c r="B97" s="85"/>
      <c r="C97" s="26" t="s">
        <v>70</v>
      </c>
      <c r="D97" s="162">
        <v>5</v>
      </c>
      <c r="E97" s="24"/>
      <c r="F97" s="24"/>
      <c r="G97" s="24"/>
      <c r="H97" s="24">
        <f t="shared" si="23"/>
        <v>0</v>
      </c>
      <c r="I97" s="24">
        <v>2</v>
      </c>
      <c r="J97" s="24"/>
      <c r="K97" s="24">
        <f t="shared" ref="K97:K103" si="26">SUM(H97:J97)</f>
        <v>2</v>
      </c>
      <c r="L97" s="24"/>
      <c r="M97" s="24">
        <v>2.8</v>
      </c>
      <c r="N97" s="24">
        <v>11.5</v>
      </c>
      <c r="O97" s="24">
        <f t="shared" si="24"/>
        <v>14.3</v>
      </c>
      <c r="P97" s="24">
        <f t="shared" si="25"/>
        <v>16.3</v>
      </c>
      <c r="Q97" s="24"/>
      <c r="R97" s="24">
        <v>2</v>
      </c>
      <c r="S97" s="24">
        <f t="shared" ref="S97:S103" si="27">SUM(Q97:R97)</f>
        <v>2</v>
      </c>
      <c r="T97" s="24">
        <f t="shared" ref="T97:T103" si="28">SUM(P97+S97)</f>
        <v>18.3</v>
      </c>
    </row>
    <row r="98" spans="1:20" x14ac:dyDescent="0.2">
      <c r="A98" s="167"/>
      <c r="B98" s="35" t="s">
        <v>425</v>
      </c>
      <c r="C98" s="26" t="s">
        <v>73</v>
      </c>
      <c r="D98" s="162">
        <v>2</v>
      </c>
      <c r="E98" s="24"/>
      <c r="F98" s="24"/>
      <c r="G98" s="24"/>
      <c r="H98" s="24">
        <f t="shared" si="23"/>
        <v>0</v>
      </c>
      <c r="I98" s="24">
        <v>0.7</v>
      </c>
      <c r="J98" s="24"/>
      <c r="K98" s="24">
        <f t="shared" si="26"/>
        <v>0.7</v>
      </c>
      <c r="L98" s="24"/>
      <c r="M98" s="24"/>
      <c r="N98" s="24">
        <v>0.06</v>
      </c>
      <c r="O98" s="24">
        <f t="shared" si="24"/>
        <v>0.06</v>
      </c>
      <c r="P98" s="24">
        <f t="shared" si="25"/>
        <v>0.76</v>
      </c>
      <c r="Q98" s="24"/>
      <c r="R98" s="24">
        <v>0.15</v>
      </c>
      <c r="S98" s="24">
        <f t="shared" si="27"/>
        <v>0.15</v>
      </c>
      <c r="T98" s="24">
        <f t="shared" si="28"/>
        <v>0.91</v>
      </c>
    </row>
    <row r="99" spans="1:20" x14ac:dyDescent="0.2">
      <c r="A99" s="167"/>
      <c r="B99" s="35"/>
      <c r="C99" s="26" t="s">
        <v>69</v>
      </c>
      <c r="D99" s="162">
        <v>1</v>
      </c>
      <c r="E99" s="24"/>
      <c r="F99" s="24"/>
      <c r="G99" s="24"/>
      <c r="H99" s="24">
        <f t="shared" si="23"/>
        <v>0</v>
      </c>
      <c r="I99" s="24"/>
      <c r="J99" s="24"/>
      <c r="K99" s="24">
        <f t="shared" si="26"/>
        <v>0</v>
      </c>
      <c r="L99" s="24">
        <v>0.1</v>
      </c>
      <c r="M99" s="24">
        <v>0.15</v>
      </c>
      <c r="N99" s="24">
        <v>0.25</v>
      </c>
      <c r="O99" s="24">
        <f t="shared" si="24"/>
        <v>0.5</v>
      </c>
      <c r="P99" s="24">
        <f t="shared" si="25"/>
        <v>0.5</v>
      </c>
      <c r="Q99" s="24"/>
      <c r="R99" s="24"/>
      <c r="S99" s="24">
        <f t="shared" si="27"/>
        <v>0</v>
      </c>
      <c r="T99" s="24">
        <f t="shared" si="28"/>
        <v>0.5</v>
      </c>
    </row>
    <row r="100" spans="1:20" x14ac:dyDescent="0.2">
      <c r="A100" s="167"/>
      <c r="B100" s="35"/>
      <c r="C100" s="26" t="s">
        <v>63</v>
      </c>
      <c r="D100" s="162">
        <v>6</v>
      </c>
      <c r="E100" s="24"/>
      <c r="F100" s="24"/>
      <c r="G100" s="24">
        <v>136</v>
      </c>
      <c r="H100" s="24">
        <f t="shared" si="23"/>
        <v>136</v>
      </c>
      <c r="I100" s="24">
        <v>50.2</v>
      </c>
      <c r="J100" s="24"/>
      <c r="K100" s="24">
        <f t="shared" si="26"/>
        <v>186.2</v>
      </c>
      <c r="L100" s="24">
        <v>110</v>
      </c>
      <c r="M100" s="24">
        <v>351</v>
      </c>
      <c r="N100" s="24">
        <v>702.7</v>
      </c>
      <c r="O100" s="24">
        <f t="shared" si="24"/>
        <v>1163.7</v>
      </c>
      <c r="P100" s="24">
        <f t="shared" si="25"/>
        <v>1349.9</v>
      </c>
      <c r="Q100" s="24">
        <v>101.5</v>
      </c>
      <c r="R100" s="24">
        <v>204.2</v>
      </c>
      <c r="S100" s="24">
        <f t="shared" si="27"/>
        <v>305.7</v>
      </c>
      <c r="T100" s="24">
        <f t="shared" si="28"/>
        <v>1655.6000000000001</v>
      </c>
    </row>
    <row r="101" spans="1:20" x14ac:dyDescent="0.2">
      <c r="A101" s="167"/>
      <c r="B101" s="35"/>
      <c r="C101" s="26" t="s">
        <v>59</v>
      </c>
      <c r="D101" s="162">
        <v>18</v>
      </c>
      <c r="E101" s="24">
        <v>0.15</v>
      </c>
      <c r="F101" s="24"/>
      <c r="G101" s="24">
        <v>65</v>
      </c>
      <c r="H101" s="24">
        <f t="shared" si="23"/>
        <v>65.150000000000006</v>
      </c>
      <c r="I101" s="24">
        <v>6.6</v>
      </c>
      <c r="J101" s="24">
        <v>1</v>
      </c>
      <c r="K101" s="24">
        <f t="shared" si="26"/>
        <v>72.75</v>
      </c>
      <c r="L101" s="24">
        <v>23</v>
      </c>
      <c r="M101" s="24">
        <v>141.09</v>
      </c>
      <c r="N101" s="24">
        <v>262.66000000000003</v>
      </c>
      <c r="O101" s="24">
        <f t="shared" si="24"/>
        <v>426.75</v>
      </c>
      <c r="P101" s="24">
        <f t="shared" si="25"/>
        <v>499.5</v>
      </c>
      <c r="Q101" s="24">
        <v>12</v>
      </c>
      <c r="R101" s="24">
        <v>3</v>
      </c>
      <c r="S101" s="24">
        <f t="shared" si="27"/>
        <v>15</v>
      </c>
      <c r="T101" s="24">
        <f t="shared" si="28"/>
        <v>514.5</v>
      </c>
    </row>
    <row r="102" spans="1:20" x14ac:dyDescent="0.2">
      <c r="A102" s="167"/>
      <c r="B102" s="35"/>
      <c r="C102" s="26" t="s">
        <v>57</v>
      </c>
      <c r="D102" s="162">
        <v>6</v>
      </c>
      <c r="E102" s="24"/>
      <c r="F102" s="24"/>
      <c r="G102" s="24"/>
      <c r="H102" s="24">
        <f t="shared" si="23"/>
        <v>0</v>
      </c>
      <c r="I102" s="24"/>
      <c r="J102" s="24"/>
      <c r="K102" s="24">
        <f t="shared" si="26"/>
        <v>0</v>
      </c>
      <c r="L102" s="24">
        <v>50</v>
      </c>
      <c r="M102" s="24">
        <v>680.2</v>
      </c>
      <c r="N102" s="24">
        <v>89.5</v>
      </c>
      <c r="O102" s="24">
        <f t="shared" si="24"/>
        <v>819.7</v>
      </c>
      <c r="P102" s="24">
        <f t="shared" si="25"/>
        <v>819.7</v>
      </c>
      <c r="Q102" s="24"/>
      <c r="R102" s="24"/>
      <c r="S102" s="24">
        <f t="shared" si="27"/>
        <v>0</v>
      </c>
      <c r="T102" s="24">
        <f t="shared" si="28"/>
        <v>819.7</v>
      </c>
    </row>
    <row r="103" spans="1:20" x14ac:dyDescent="0.2">
      <c r="A103" s="167"/>
      <c r="B103" s="35"/>
      <c r="C103" s="165" t="s">
        <v>66</v>
      </c>
      <c r="D103" s="160">
        <v>2</v>
      </c>
      <c r="E103" s="25"/>
      <c r="F103" s="25"/>
      <c r="G103" s="25"/>
      <c r="H103" s="25">
        <f t="shared" si="23"/>
        <v>0</v>
      </c>
      <c r="I103" s="25"/>
      <c r="J103" s="25"/>
      <c r="K103" s="25">
        <f t="shared" si="26"/>
        <v>0</v>
      </c>
      <c r="L103" s="25"/>
      <c r="M103" s="25">
        <v>0.15</v>
      </c>
      <c r="N103" s="25">
        <v>0.05</v>
      </c>
      <c r="O103" s="25">
        <f t="shared" si="24"/>
        <v>0.2</v>
      </c>
      <c r="P103" s="25">
        <f t="shared" si="25"/>
        <v>0.2</v>
      </c>
      <c r="Q103" s="25"/>
      <c r="R103" s="25">
        <v>0.5</v>
      </c>
      <c r="S103" s="25">
        <f t="shared" si="27"/>
        <v>0.5</v>
      </c>
      <c r="T103" s="25">
        <f t="shared" si="28"/>
        <v>0.7</v>
      </c>
    </row>
    <row r="104" spans="1:20" ht="15" x14ac:dyDescent="0.25">
      <c r="A104" s="230" t="s">
        <v>0</v>
      </c>
      <c r="B104" s="231"/>
      <c r="C104" s="232" t="s">
        <v>0</v>
      </c>
      <c r="D104" s="53">
        <f t="shared" ref="D104:T104" si="29">SUM(D71:D103)</f>
        <v>176</v>
      </c>
      <c r="E104" s="54">
        <f t="shared" si="29"/>
        <v>0.15</v>
      </c>
      <c r="F104" s="54">
        <f t="shared" si="29"/>
        <v>6</v>
      </c>
      <c r="G104" s="54">
        <f t="shared" si="29"/>
        <v>211.2</v>
      </c>
      <c r="H104" s="54">
        <f t="shared" si="29"/>
        <v>217.35</v>
      </c>
      <c r="I104" s="54">
        <f t="shared" si="29"/>
        <v>278.60000000000002</v>
      </c>
      <c r="J104" s="54">
        <f t="shared" si="29"/>
        <v>1.6</v>
      </c>
      <c r="K104" s="54">
        <f t="shared" si="29"/>
        <v>497.54999999999995</v>
      </c>
      <c r="L104" s="54">
        <f t="shared" si="29"/>
        <v>770.57</v>
      </c>
      <c r="M104" s="54">
        <f t="shared" si="29"/>
        <v>1858.36</v>
      </c>
      <c r="N104" s="54">
        <f t="shared" si="29"/>
        <v>1784.57</v>
      </c>
      <c r="O104" s="54">
        <f t="shared" si="29"/>
        <v>4413.5</v>
      </c>
      <c r="P104" s="54">
        <f t="shared" si="29"/>
        <v>4911.05</v>
      </c>
      <c r="Q104" s="54">
        <f t="shared" si="29"/>
        <v>121.6</v>
      </c>
      <c r="R104" s="54">
        <f t="shared" si="29"/>
        <v>259.2</v>
      </c>
      <c r="S104" s="54">
        <f t="shared" si="29"/>
        <v>380.79999999999995</v>
      </c>
      <c r="T104" s="55">
        <f t="shared" si="29"/>
        <v>5291.8499999999995</v>
      </c>
    </row>
    <row r="105" spans="1:20" x14ac:dyDescent="0.2">
      <c r="A105" s="172" t="s">
        <v>6</v>
      </c>
      <c r="B105" s="70" t="s">
        <v>86</v>
      </c>
      <c r="C105" s="161" t="s">
        <v>86</v>
      </c>
      <c r="D105" s="153">
        <v>15</v>
      </c>
      <c r="E105" s="154"/>
      <c r="F105" s="154"/>
      <c r="G105" s="154">
        <v>0.5</v>
      </c>
      <c r="H105" s="154">
        <f t="shared" ref="H105:H134" si="30">SUM(E105:G105)</f>
        <v>0.5</v>
      </c>
      <c r="I105" s="154">
        <v>0.1</v>
      </c>
      <c r="J105" s="154"/>
      <c r="K105" s="154">
        <f t="shared" ref="K105:K134" si="31">SUM(H105:J105)</f>
        <v>0.6</v>
      </c>
      <c r="L105" s="154">
        <v>37.5</v>
      </c>
      <c r="M105" s="154">
        <v>71.95</v>
      </c>
      <c r="N105" s="154">
        <v>59.35</v>
      </c>
      <c r="O105" s="154">
        <f t="shared" ref="O105:O134" si="32">SUM(L105:N105)</f>
        <v>168.8</v>
      </c>
      <c r="P105" s="154">
        <f t="shared" ref="P105:P134" si="33">SUM(O105+K105)</f>
        <v>169.4</v>
      </c>
      <c r="Q105" s="154"/>
      <c r="R105" s="154">
        <v>1</v>
      </c>
      <c r="S105" s="154">
        <f t="shared" ref="S105:S134" si="34">SUM(Q105:R105)</f>
        <v>1</v>
      </c>
      <c r="T105" s="154">
        <f t="shared" ref="T105:T134" si="35">SUM(P105+S105)</f>
        <v>170.4</v>
      </c>
    </row>
    <row r="106" spans="1:20" x14ac:dyDescent="0.2">
      <c r="A106" s="119"/>
      <c r="B106" s="71"/>
      <c r="C106" s="26" t="s">
        <v>272</v>
      </c>
      <c r="D106" s="162">
        <v>4</v>
      </c>
      <c r="E106" s="24">
        <v>0.2</v>
      </c>
      <c r="F106" s="24"/>
      <c r="G106" s="24"/>
      <c r="H106" s="24">
        <f t="shared" si="30"/>
        <v>0.2</v>
      </c>
      <c r="I106" s="24">
        <v>0.8</v>
      </c>
      <c r="J106" s="24"/>
      <c r="K106" s="24">
        <f t="shared" si="31"/>
        <v>1</v>
      </c>
      <c r="L106" s="24"/>
      <c r="M106" s="24">
        <v>37.5</v>
      </c>
      <c r="N106" s="24">
        <v>27.7</v>
      </c>
      <c r="O106" s="24">
        <f t="shared" si="32"/>
        <v>65.2</v>
      </c>
      <c r="P106" s="24">
        <f t="shared" si="33"/>
        <v>66.2</v>
      </c>
      <c r="Q106" s="24"/>
      <c r="R106" s="24"/>
      <c r="S106" s="24">
        <f t="shared" si="34"/>
        <v>0</v>
      </c>
      <c r="T106" s="24">
        <f t="shared" si="35"/>
        <v>66.2</v>
      </c>
    </row>
    <row r="107" spans="1:20" x14ac:dyDescent="0.2">
      <c r="A107" s="119"/>
      <c r="B107" s="71"/>
      <c r="C107" s="26" t="s">
        <v>101</v>
      </c>
      <c r="D107" s="162">
        <v>9</v>
      </c>
      <c r="E107" s="24"/>
      <c r="F107" s="24">
        <v>0.1</v>
      </c>
      <c r="G107" s="24"/>
      <c r="H107" s="24">
        <f t="shared" si="30"/>
        <v>0.1</v>
      </c>
      <c r="I107" s="24">
        <v>0.5</v>
      </c>
      <c r="J107" s="24"/>
      <c r="K107" s="24">
        <f t="shared" si="31"/>
        <v>0.6</v>
      </c>
      <c r="L107" s="24">
        <v>3</v>
      </c>
      <c r="M107" s="24">
        <v>93.27</v>
      </c>
      <c r="N107" s="24">
        <v>43</v>
      </c>
      <c r="O107" s="24">
        <f t="shared" si="32"/>
        <v>139.26999999999998</v>
      </c>
      <c r="P107" s="24">
        <f t="shared" si="33"/>
        <v>139.86999999999998</v>
      </c>
      <c r="Q107" s="24"/>
      <c r="R107" s="24"/>
      <c r="S107" s="24">
        <f t="shared" si="34"/>
        <v>0</v>
      </c>
      <c r="T107" s="24">
        <f t="shared" si="35"/>
        <v>139.86999999999998</v>
      </c>
    </row>
    <row r="108" spans="1:20" x14ac:dyDescent="0.2">
      <c r="A108" s="119"/>
      <c r="B108" s="71"/>
      <c r="C108" s="26" t="s">
        <v>106</v>
      </c>
      <c r="D108" s="162">
        <v>3</v>
      </c>
      <c r="E108" s="24"/>
      <c r="F108" s="24"/>
      <c r="G108" s="24"/>
      <c r="H108" s="24">
        <f t="shared" si="30"/>
        <v>0</v>
      </c>
      <c r="I108" s="24"/>
      <c r="J108" s="24"/>
      <c r="K108" s="24">
        <f t="shared" si="31"/>
        <v>0</v>
      </c>
      <c r="L108" s="24"/>
      <c r="M108" s="24">
        <v>10.5</v>
      </c>
      <c r="N108" s="24">
        <v>8.1999999999999993</v>
      </c>
      <c r="O108" s="24">
        <f t="shared" si="32"/>
        <v>18.7</v>
      </c>
      <c r="P108" s="24">
        <f t="shared" si="33"/>
        <v>18.7</v>
      </c>
      <c r="Q108" s="24"/>
      <c r="R108" s="24"/>
      <c r="S108" s="24">
        <f t="shared" si="34"/>
        <v>0</v>
      </c>
      <c r="T108" s="24">
        <f t="shared" si="35"/>
        <v>18.7</v>
      </c>
    </row>
    <row r="109" spans="1:20" x14ac:dyDescent="0.2">
      <c r="A109" s="119"/>
      <c r="B109" s="71"/>
      <c r="C109" s="26" t="s">
        <v>107</v>
      </c>
      <c r="D109" s="162">
        <v>18</v>
      </c>
      <c r="E109" s="24">
        <v>3.8</v>
      </c>
      <c r="F109" s="24">
        <v>14.05</v>
      </c>
      <c r="G109" s="24">
        <v>13</v>
      </c>
      <c r="H109" s="24">
        <f t="shared" si="30"/>
        <v>30.85</v>
      </c>
      <c r="I109" s="24">
        <v>0.4</v>
      </c>
      <c r="J109" s="24"/>
      <c r="K109" s="24">
        <f t="shared" si="31"/>
        <v>31.25</v>
      </c>
      <c r="L109" s="24"/>
      <c r="M109" s="24">
        <v>2.5499999999999998</v>
      </c>
      <c r="N109" s="24">
        <v>0.61</v>
      </c>
      <c r="O109" s="24">
        <f t="shared" si="32"/>
        <v>3.1599999999999997</v>
      </c>
      <c r="P109" s="24">
        <f t="shared" si="33"/>
        <v>34.409999999999997</v>
      </c>
      <c r="Q109" s="24"/>
      <c r="R109" s="24"/>
      <c r="S109" s="24">
        <f t="shared" si="34"/>
        <v>0</v>
      </c>
      <c r="T109" s="24">
        <f t="shared" si="35"/>
        <v>34.409999999999997</v>
      </c>
    </row>
    <row r="110" spans="1:20" x14ac:dyDescent="0.2">
      <c r="A110" s="119"/>
      <c r="B110" s="71"/>
      <c r="C110" s="26" t="s">
        <v>90</v>
      </c>
      <c r="D110" s="162">
        <v>13</v>
      </c>
      <c r="E110" s="24">
        <v>0.2</v>
      </c>
      <c r="F110" s="24">
        <v>0.15</v>
      </c>
      <c r="G110" s="24">
        <v>0.85</v>
      </c>
      <c r="H110" s="24">
        <f t="shared" si="30"/>
        <v>1.2</v>
      </c>
      <c r="I110" s="24">
        <v>1.63</v>
      </c>
      <c r="J110" s="24"/>
      <c r="K110" s="24">
        <f t="shared" si="31"/>
        <v>2.83</v>
      </c>
      <c r="L110" s="24"/>
      <c r="M110" s="24">
        <v>0.85</v>
      </c>
      <c r="N110" s="24">
        <v>2.4</v>
      </c>
      <c r="O110" s="24">
        <f t="shared" si="32"/>
        <v>3.25</v>
      </c>
      <c r="P110" s="24">
        <f t="shared" si="33"/>
        <v>6.08</v>
      </c>
      <c r="Q110" s="24"/>
      <c r="R110" s="24">
        <v>1.5</v>
      </c>
      <c r="S110" s="24">
        <f t="shared" si="34"/>
        <v>1.5</v>
      </c>
      <c r="T110" s="24">
        <f t="shared" si="35"/>
        <v>7.58</v>
      </c>
    </row>
    <row r="111" spans="1:20" x14ac:dyDescent="0.2">
      <c r="A111" s="119"/>
      <c r="B111" s="71"/>
      <c r="C111" s="26" t="s">
        <v>89</v>
      </c>
      <c r="D111" s="162">
        <v>4</v>
      </c>
      <c r="E111" s="24">
        <v>7</v>
      </c>
      <c r="F111" s="24">
        <v>0.3</v>
      </c>
      <c r="G111" s="24"/>
      <c r="H111" s="24">
        <f t="shared" si="30"/>
        <v>7.3</v>
      </c>
      <c r="I111" s="24">
        <v>0.1</v>
      </c>
      <c r="J111" s="24"/>
      <c r="K111" s="24">
        <f t="shared" si="31"/>
        <v>7.3999999999999995</v>
      </c>
      <c r="L111" s="24">
        <v>2.2000000000000002</v>
      </c>
      <c r="M111" s="24">
        <v>63.8</v>
      </c>
      <c r="N111" s="24">
        <v>46.8</v>
      </c>
      <c r="O111" s="24">
        <f t="shared" si="32"/>
        <v>112.8</v>
      </c>
      <c r="P111" s="24">
        <f t="shared" si="33"/>
        <v>120.2</v>
      </c>
      <c r="Q111" s="24">
        <v>0.8</v>
      </c>
      <c r="R111" s="24"/>
      <c r="S111" s="24">
        <f t="shared" si="34"/>
        <v>0.8</v>
      </c>
      <c r="T111" s="24">
        <f t="shared" si="35"/>
        <v>121</v>
      </c>
    </row>
    <row r="112" spans="1:20" x14ac:dyDescent="0.2">
      <c r="A112" s="119"/>
      <c r="B112" s="71"/>
      <c r="C112" s="26" t="s">
        <v>94</v>
      </c>
      <c r="D112" s="162">
        <v>16</v>
      </c>
      <c r="E112" s="24"/>
      <c r="F112" s="24"/>
      <c r="G112" s="24"/>
      <c r="H112" s="24">
        <f t="shared" si="30"/>
        <v>0</v>
      </c>
      <c r="I112" s="24">
        <v>0.05</v>
      </c>
      <c r="J112" s="24"/>
      <c r="K112" s="24">
        <f t="shared" si="31"/>
        <v>0.05</v>
      </c>
      <c r="L112" s="24">
        <v>0.15</v>
      </c>
      <c r="M112" s="24">
        <v>10.85</v>
      </c>
      <c r="N112" s="24">
        <v>9.82</v>
      </c>
      <c r="O112" s="24">
        <f t="shared" si="32"/>
        <v>20.82</v>
      </c>
      <c r="P112" s="24">
        <f t="shared" si="33"/>
        <v>20.87</v>
      </c>
      <c r="Q112" s="24"/>
      <c r="R112" s="24"/>
      <c r="S112" s="24">
        <f t="shared" si="34"/>
        <v>0</v>
      </c>
      <c r="T112" s="24">
        <f t="shared" si="35"/>
        <v>20.87</v>
      </c>
    </row>
    <row r="113" spans="1:20" x14ac:dyDescent="0.2">
      <c r="A113" s="119"/>
      <c r="B113" s="87"/>
      <c r="C113" s="26" t="s">
        <v>102</v>
      </c>
      <c r="D113" s="162">
        <v>4</v>
      </c>
      <c r="E113" s="24"/>
      <c r="F113" s="24"/>
      <c r="G113" s="24"/>
      <c r="H113" s="24">
        <f t="shared" si="30"/>
        <v>0</v>
      </c>
      <c r="I113" s="24"/>
      <c r="J113" s="24"/>
      <c r="K113" s="24">
        <f t="shared" si="31"/>
        <v>0</v>
      </c>
      <c r="L113" s="24"/>
      <c r="M113" s="24">
        <v>3.3</v>
      </c>
      <c r="N113" s="24">
        <v>2.75</v>
      </c>
      <c r="O113" s="24">
        <f t="shared" si="32"/>
        <v>6.05</v>
      </c>
      <c r="P113" s="24">
        <f t="shared" si="33"/>
        <v>6.05</v>
      </c>
      <c r="Q113" s="24"/>
      <c r="R113" s="24"/>
      <c r="S113" s="24">
        <f t="shared" si="34"/>
        <v>0</v>
      </c>
      <c r="T113" s="24">
        <f t="shared" si="35"/>
        <v>6.05</v>
      </c>
    </row>
    <row r="114" spans="1:20" x14ac:dyDescent="0.2">
      <c r="A114" s="119"/>
      <c r="B114" s="71" t="s">
        <v>105</v>
      </c>
      <c r="C114" s="26" t="s">
        <v>105</v>
      </c>
      <c r="D114" s="162">
        <v>31</v>
      </c>
      <c r="E114" s="24"/>
      <c r="F114" s="24"/>
      <c r="G114" s="24"/>
      <c r="H114" s="24">
        <f t="shared" si="30"/>
        <v>0</v>
      </c>
      <c r="I114" s="24">
        <v>0.8</v>
      </c>
      <c r="J114" s="24"/>
      <c r="K114" s="24">
        <f t="shared" si="31"/>
        <v>0.8</v>
      </c>
      <c r="L114" s="24">
        <v>7</v>
      </c>
      <c r="M114" s="24">
        <v>32.36</v>
      </c>
      <c r="N114" s="24">
        <v>61.19</v>
      </c>
      <c r="O114" s="24">
        <f t="shared" si="32"/>
        <v>100.55</v>
      </c>
      <c r="P114" s="24">
        <f t="shared" si="33"/>
        <v>101.35</v>
      </c>
      <c r="Q114" s="24"/>
      <c r="R114" s="24">
        <v>15.22</v>
      </c>
      <c r="S114" s="24">
        <f t="shared" si="34"/>
        <v>15.22</v>
      </c>
      <c r="T114" s="24">
        <f t="shared" si="35"/>
        <v>116.57</v>
      </c>
    </row>
    <row r="115" spans="1:20" x14ac:dyDescent="0.2">
      <c r="A115" s="119"/>
      <c r="B115" s="71"/>
      <c r="C115" s="26" t="s">
        <v>103</v>
      </c>
      <c r="D115" s="162">
        <v>6</v>
      </c>
      <c r="E115" s="24"/>
      <c r="F115" s="24">
        <v>5</v>
      </c>
      <c r="G115" s="24">
        <v>0.4</v>
      </c>
      <c r="H115" s="24">
        <f t="shared" si="30"/>
        <v>5.4</v>
      </c>
      <c r="I115" s="24">
        <v>1</v>
      </c>
      <c r="J115" s="24"/>
      <c r="K115" s="24">
        <f t="shared" si="31"/>
        <v>6.4</v>
      </c>
      <c r="L115" s="24"/>
      <c r="M115" s="24">
        <v>8.35</v>
      </c>
      <c r="N115" s="24">
        <v>10.199999999999999</v>
      </c>
      <c r="O115" s="24">
        <f t="shared" si="32"/>
        <v>18.549999999999997</v>
      </c>
      <c r="P115" s="24">
        <f t="shared" si="33"/>
        <v>24.949999999999996</v>
      </c>
      <c r="Q115" s="24"/>
      <c r="R115" s="24">
        <v>2.5</v>
      </c>
      <c r="S115" s="24">
        <f t="shared" si="34"/>
        <v>2.5</v>
      </c>
      <c r="T115" s="24">
        <f t="shared" si="35"/>
        <v>27.449999999999996</v>
      </c>
    </row>
    <row r="116" spans="1:20" x14ac:dyDescent="0.2">
      <c r="A116" s="119"/>
      <c r="B116" s="71"/>
      <c r="C116" s="26" t="s">
        <v>96</v>
      </c>
      <c r="D116" s="162">
        <v>9</v>
      </c>
      <c r="E116" s="24"/>
      <c r="F116" s="24">
        <v>0.04</v>
      </c>
      <c r="G116" s="24"/>
      <c r="H116" s="24">
        <f t="shared" si="30"/>
        <v>0.04</v>
      </c>
      <c r="I116" s="24">
        <v>2</v>
      </c>
      <c r="J116" s="24"/>
      <c r="K116" s="24">
        <f t="shared" si="31"/>
        <v>2.04</v>
      </c>
      <c r="L116" s="24"/>
      <c r="M116" s="24">
        <v>8.3000000000000007</v>
      </c>
      <c r="N116" s="24">
        <v>12.9</v>
      </c>
      <c r="O116" s="24">
        <f t="shared" si="32"/>
        <v>21.200000000000003</v>
      </c>
      <c r="P116" s="24">
        <f t="shared" si="33"/>
        <v>23.240000000000002</v>
      </c>
      <c r="Q116" s="24"/>
      <c r="R116" s="24"/>
      <c r="S116" s="24">
        <f t="shared" si="34"/>
        <v>0</v>
      </c>
      <c r="T116" s="24">
        <f t="shared" si="35"/>
        <v>23.240000000000002</v>
      </c>
    </row>
    <row r="117" spans="1:20" x14ac:dyDescent="0.2">
      <c r="A117" s="119"/>
      <c r="B117" s="71"/>
      <c r="C117" s="26" t="s">
        <v>100</v>
      </c>
      <c r="D117" s="162">
        <v>28</v>
      </c>
      <c r="E117" s="24"/>
      <c r="F117" s="24">
        <v>0.5</v>
      </c>
      <c r="G117" s="24"/>
      <c r="H117" s="24">
        <f t="shared" si="30"/>
        <v>0.5</v>
      </c>
      <c r="I117" s="24">
        <v>13.1</v>
      </c>
      <c r="J117" s="24"/>
      <c r="K117" s="24">
        <f t="shared" si="31"/>
        <v>13.6</v>
      </c>
      <c r="L117" s="24">
        <v>2</v>
      </c>
      <c r="M117" s="24">
        <v>125.92</v>
      </c>
      <c r="N117" s="24">
        <v>130.32</v>
      </c>
      <c r="O117" s="24">
        <f t="shared" si="32"/>
        <v>258.24</v>
      </c>
      <c r="P117" s="24">
        <f t="shared" si="33"/>
        <v>271.84000000000003</v>
      </c>
      <c r="Q117" s="24"/>
      <c r="R117" s="24">
        <v>4</v>
      </c>
      <c r="S117" s="24">
        <f t="shared" si="34"/>
        <v>4</v>
      </c>
      <c r="T117" s="24">
        <f t="shared" si="35"/>
        <v>275.84000000000003</v>
      </c>
    </row>
    <row r="118" spans="1:20" x14ac:dyDescent="0.2">
      <c r="A118" s="119"/>
      <c r="B118" s="71"/>
      <c r="C118" s="26" t="s">
        <v>98</v>
      </c>
      <c r="D118" s="162">
        <v>12</v>
      </c>
      <c r="E118" s="24">
        <v>0.05</v>
      </c>
      <c r="F118" s="24"/>
      <c r="G118" s="24"/>
      <c r="H118" s="24">
        <f t="shared" si="30"/>
        <v>0.05</v>
      </c>
      <c r="I118" s="24">
        <v>0.1</v>
      </c>
      <c r="J118" s="24">
        <v>0.01</v>
      </c>
      <c r="K118" s="24">
        <f t="shared" si="31"/>
        <v>0.16000000000000003</v>
      </c>
      <c r="L118" s="24"/>
      <c r="M118" s="24">
        <v>3.38</v>
      </c>
      <c r="N118" s="24">
        <v>8.7200000000000006</v>
      </c>
      <c r="O118" s="24">
        <f t="shared" si="32"/>
        <v>12.100000000000001</v>
      </c>
      <c r="P118" s="24">
        <f t="shared" si="33"/>
        <v>12.260000000000002</v>
      </c>
      <c r="Q118" s="24"/>
      <c r="R118" s="24"/>
      <c r="S118" s="24">
        <f t="shared" si="34"/>
        <v>0</v>
      </c>
      <c r="T118" s="24">
        <f t="shared" si="35"/>
        <v>12.260000000000002</v>
      </c>
    </row>
    <row r="119" spans="1:20" x14ac:dyDescent="0.2">
      <c r="A119" s="119"/>
      <c r="B119" s="71"/>
      <c r="C119" s="26" t="s">
        <v>93</v>
      </c>
      <c r="D119" s="162">
        <v>28</v>
      </c>
      <c r="E119" s="24">
        <v>30.6</v>
      </c>
      <c r="F119" s="24"/>
      <c r="G119" s="24"/>
      <c r="H119" s="24">
        <f t="shared" si="30"/>
        <v>30.6</v>
      </c>
      <c r="I119" s="24">
        <v>1.35</v>
      </c>
      <c r="J119" s="24"/>
      <c r="K119" s="24">
        <f t="shared" si="31"/>
        <v>31.950000000000003</v>
      </c>
      <c r="L119" s="24">
        <v>0.1</v>
      </c>
      <c r="M119" s="24">
        <v>18.45</v>
      </c>
      <c r="N119" s="24">
        <v>33.6</v>
      </c>
      <c r="O119" s="24">
        <f t="shared" si="32"/>
        <v>52.150000000000006</v>
      </c>
      <c r="P119" s="24">
        <f t="shared" si="33"/>
        <v>84.100000000000009</v>
      </c>
      <c r="Q119" s="24"/>
      <c r="R119" s="24">
        <v>0.1</v>
      </c>
      <c r="S119" s="24">
        <f t="shared" si="34"/>
        <v>0.1</v>
      </c>
      <c r="T119" s="24">
        <f t="shared" si="35"/>
        <v>84.2</v>
      </c>
    </row>
    <row r="120" spans="1:20" x14ac:dyDescent="0.2">
      <c r="A120" s="119"/>
      <c r="B120" s="71"/>
      <c r="C120" s="26" t="s">
        <v>85</v>
      </c>
      <c r="D120" s="162">
        <v>11</v>
      </c>
      <c r="E120" s="24">
        <v>1</v>
      </c>
      <c r="F120" s="24">
        <v>4</v>
      </c>
      <c r="G120" s="24">
        <v>0.55000000000000004</v>
      </c>
      <c r="H120" s="24">
        <f t="shared" si="30"/>
        <v>5.55</v>
      </c>
      <c r="I120" s="24">
        <v>0.2</v>
      </c>
      <c r="J120" s="24"/>
      <c r="K120" s="24">
        <f t="shared" si="31"/>
        <v>5.75</v>
      </c>
      <c r="L120" s="24"/>
      <c r="M120" s="24">
        <v>0.65</v>
      </c>
      <c r="N120" s="24">
        <v>4.55</v>
      </c>
      <c r="O120" s="24">
        <f t="shared" si="32"/>
        <v>5.2</v>
      </c>
      <c r="P120" s="24">
        <f t="shared" si="33"/>
        <v>10.95</v>
      </c>
      <c r="Q120" s="24"/>
      <c r="R120" s="24"/>
      <c r="S120" s="24">
        <f t="shared" si="34"/>
        <v>0</v>
      </c>
      <c r="T120" s="24">
        <f t="shared" si="35"/>
        <v>10.95</v>
      </c>
    </row>
    <row r="121" spans="1:20" x14ac:dyDescent="0.2">
      <c r="A121" s="119"/>
      <c r="B121" s="71"/>
      <c r="C121" s="26" t="s">
        <v>84</v>
      </c>
      <c r="D121" s="162">
        <v>62</v>
      </c>
      <c r="E121" s="24">
        <v>0.2</v>
      </c>
      <c r="F121" s="24">
        <v>0.1</v>
      </c>
      <c r="G121" s="24">
        <v>3.89</v>
      </c>
      <c r="H121" s="24">
        <f t="shared" si="30"/>
        <v>4.1900000000000004</v>
      </c>
      <c r="I121" s="24">
        <v>3.34</v>
      </c>
      <c r="J121" s="24"/>
      <c r="K121" s="24">
        <f t="shared" si="31"/>
        <v>7.53</v>
      </c>
      <c r="L121" s="24"/>
      <c r="M121" s="24">
        <v>7.23</v>
      </c>
      <c r="N121" s="24">
        <v>6.48</v>
      </c>
      <c r="O121" s="24">
        <f t="shared" si="32"/>
        <v>13.71</v>
      </c>
      <c r="P121" s="24">
        <f t="shared" si="33"/>
        <v>21.240000000000002</v>
      </c>
      <c r="Q121" s="24"/>
      <c r="R121" s="24">
        <v>1</v>
      </c>
      <c r="S121" s="24">
        <f t="shared" si="34"/>
        <v>1</v>
      </c>
      <c r="T121" s="24">
        <f t="shared" si="35"/>
        <v>22.240000000000002</v>
      </c>
    </row>
    <row r="122" spans="1:20" x14ac:dyDescent="0.2">
      <c r="A122" s="119"/>
      <c r="B122" s="71"/>
      <c r="C122" s="26" t="s">
        <v>88</v>
      </c>
      <c r="D122" s="162">
        <v>8</v>
      </c>
      <c r="E122" s="24"/>
      <c r="F122" s="24">
        <v>0.5</v>
      </c>
      <c r="G122" s="24">
        <v>8.6999999999999993</v>
      </c>
      <c r="H122" s="24">
        <f t="shared" si="30"/>
        <v>9.1999999999999993</v>
      </c>
      <c r="I122" s="24">
        <v>1</v>
      </c>
      <c r="J122" s="24"/>
      <c r="K122" s="24">
        <f t="shared" si="31"/>
        <v>10.199999999999999</v>
      </c>
      <c r="L122" s="24"/>
      <c r="M122" s="24"/>
      <c r="N122" s="24">
        <v>0.4</v>
      </c>
      <c r="O122" s="24">
        <f t="shared" si="32"/>
        <v>0.4</v>
      </c>
      <c r="P122" s="24">
        <f t="shared" si="33"/>
        <v>10.6</v>
      </c>
      <c r="Q122" s="24"/>
      <c r="R122" s="24">
        <v>0.71</v>
      </c>
      <c r="S122" s="24">
        <f t="shared" si="34"/>
        <v>0.71</v>
      </c>
      <c r="T122" s="24">
        <f t="shared" si="35"/>
        <v>11.309999999999999</v>
      </c>
    </row>
    <row r="123" spans="1:20" x14ac:dyDescent="0.2">
      <c r="A123" s="119"/>
      <c r="B123" s="87"/>
      <c r="C123" s="26" t="s">
        <v>293</v>
      </c>
      <c r="D123" s="162">
        <v>0</v>
      </c>
      <c r="E123" s="24"/>
      <c r="F123" s="24"/>
      <c r="G123" s="24"/>
      <c r="H123" s="24">
        <f t="shared" si="30"/>
        <v>0</v>
      </c>
      <c r="I123" s="24"/>
      <c r="J123" s="24"/>
      <c r="K123" s="24">
        <f t="shared" si="31"/>
        <v>0</v>
      </c>
      <c r="L123" s="24"/>
      <c r="M123" s="24"/>
      <c r="N123" s="24"/>
      <c r="O123" s="24">
        <f>SUM(L123:N123)</f>
        <v>0</v>
      </c>
      <c r="P123" s="24">
        <f>SUM(O123+K123)</f>
        <v>0</v>
      </c>
      <c r="Q123" s="24"/>
      <c r="R123" s="24"/>
      <c r="S123" s="24">
        <f>SUM(Q123:R123)</f>
        <v>0</v>
      </c>
      <c r="T123" s="24">
        <f>SUM(P123+S123)</f>
        <v>0</v>
      </c>
    </row>
    <row r="124" spans="1:20" x14ac:dyDescent="0.2">
      <c r="A124" s="119"/>
      <c r="B124" s="71" t="s">
        <v>91</v>
      </c>
      <c r="C124" s="26" t="s">
        <v>91</v>
      </c>
      <c r="D124" s="162">
        <v>19</v>
      </c>
      <c r="E124" s="24"/>
      <c r="F124" s="24">
        <v>3</v>
      </c>
      <c r="G124" s="24">
        <v>5.2</v>
      </c>
      <c r="H124" s="24">
        <f t="shared" si="30"/>
        <v>8.1999999999999993</v>
      </c>
      <c r="I124" s="24">
        <v>12.9</v>
      </c>
      <c r="J124" s="24"/>
      <c r="K124" s="24">
        <f t="shared" si="31"/>
        <v>21.1</v>
      </c>
      <c r="L124" s="24"/>
      <c r="M124" s="24">
        <v>20.350000000000001</v>
      </c>
      <c r="N124" s="24">
        <v>15.85</v>
      </c>
      <c r="O124" s="24">
        <f>SUM(L124:N124)</f>
        <v>36.200000000000003</v>
      </c>
      <c r="P124" s="24">
        <f>SUM(O124+K124)</f>
        <v>57.300000000000004</v>
      </c>
      <c r="Q124" s="24"/>
      <c r="R124" s="24">
        <v>4</v>
      </c>
      <c r="S124" s="24">
        <f>SUM(Q124:R124)</f>
        <v>4</v>
      </c>
      <c r="T124" s="24">
        <f>SUM(P124+S124)</f>
        <v>61.300000000000004</v>
      </c>
    </row>
    <row r="125" spans="1:20" x14ac:dyDescent="0.2">
      <c r="A125" s="119"/>
      <c r="B125" s="71"/>
      <c r="C125" s="26" t="s">
        <v>109</v>
      </c>
      <c r="D125" s="162">
        <v>1</v>
      </c>
      <c r="E125" s="24"/>
      <c r="F125" s="24"/>
      <c r="G125" s="24"/>
      <c r="H125" s="24">
        <f t="shared" si="30"/>
        <v>0</v>
      </c>
      <c r="I125" s="24"/>
      <c r="J125" s="24"/>
      <c r="K125" s="24">
        <f t="shared" si="31"/>
        <v>0</v>
      </c>
      <c r="L125" s="24"/>
      <c r="M125" s="24">
        <v>0.8</v>
      </c>
      <c r="N125" s="24">
        <v>0.5</v>
      </c>
      <c r="O125" s="24">
        <f t="shared" si="32"/>
        <v>1.3</v>
      </c>
      <c r="P125" s="24">
        <f t="shared" si="33"/>
        <v>1.3</v>
      </c>
      <c r="Q125" s="24"/>
      <c r="R125" s="24">
        <v>0.2</v>
      </c>
      <c r="S125" s="24">
        <f t="shared" si="34"/>
        <v>0.2</v>
      </c>
      <c r="T125" s="24">
        <f t="shared" si="35"/>
        <v>1.5</v>
      </c>
    </row>
    <row r="126" spans="1:20" x14ac:dyDescent="0.2">
      <c r="A126" s="119"/>
      <c r="B126" s="71"/>
      <c r="C126" s="26" t="s">
        <v>83</v>
      </c>
      <c r="D126" s="162">
        <v>2</v>
      </c>
      <c r="E126" s="24"/>
      <c r="F126" s="24">
        <v>0.9</v>
      </c>
      <c r="G126" s="24"/>
      <c r="H126" s="24">
        <f t="shared" si="30"/>
        <v>0.9</v>
      </c>
      <c r="I126" s="24"/>
      <c r="J126" s="24"/>
      <c r="K126" s="24">
        <f t="shared" si="31"/>
        <v>0.9</v>
      </c>
      <c r="L126" s="24"/>
      <c r="M126" s="24">
        <v>0.6</v>
      </c>
      <c r="N126" s="24">
        <v>0.1</v>
      </c>
      <c r="O126" s="24">
        <f t="shared" si="32"/>
        <v>0.7</v>
      </c>
      <c r="P126" s="24">
        <f t="shared" si="33"/>
        <v>1.6</v>
      </c>
      <c r="Q126" s="24"/>
      <c r="R126" s="24"/>
      <c r="S126" s="24">
        <f t="shared" si="34"/>
        <v>0</v>
      </c>
      <c r="T126" s="24">
        <f t="shared" si="35"/>
        <v>1.6</v>
      </c>
    </row>
    <row r="127" spans="1:20" x14ac:dyDescent="0.2">
      <c r="A127" s="119"/>
      <c r="B127" s="71"/>
      <c r="C127" s="26" t="s">
        <v>92</v>
      </c>
      <c r="D127" s="162">
        <v>7</v>
      </c>
      <c r="E127" s="24">
        <v>3</v>
      </c>
      <c r="F127" s="24"/>
      <c r="G127" s="24">
        <v>0.7</v>
      </c>
      <c r="H127" s="24">
        <f t="shared" si="30"/>
        <v>3.7</v>
      </c>
      <c r="I127" s="24"/>
      <c r="J127" s="24"/>
      <c r="K127" s="24">
        <f t="shared" si="31"/>
        <v>3.7</v>
      </c>
      <c r="L127" s="24">
        <v>0.25</v>
      </c>
      <c r="M127" s="24">
        <v>6.4</v>
      </c>
      <c r="N127" s="24">
        <v>5.7</v>
      </c>
      <c r="O127" s="24">
        <f t="shared" si="32"/>
        <v>12.350000000000001</v>
      </c>
      <c r="P127" s="24">
        <f t="shared" si="33"/>
        <v>16.05</v>
      </c>
      <c r="Q127" s="24"/>
      <c r="R127" s="24"/>
      <c r="S127" s="24">
        <f t="shared" si="34"/>
        <v>0</v>
      </c>
      <c r="T127" s="24">
        <f t="shared" si="35"/>
        <v>16.05</v>
      </c>
    </row>
    <row r="128" spans="1:20" x14ac:dyDescent="0.2">
      <c r="A128" s="119"/>
      <c r="B128" s="71"/>
      <c r="C128" s="26" t="s">
        <v>95</v>
      </c>
      <c r="D128" s="162">
        <v>16</v>
      </c>
      <c r="E128" s="24"/>
      <c r="F128" s="24"/>
      <c r="G128" s="24"/>
      <c r="H128" s="24">
        <f t="shared" si="30"/>
        <v>0</v>
      </c>
      <c r="I128" s="24"/>
      <c r="J128" s="24"/>
      <c r="K128" s="24">
        <f t="shared" si="31"/>
        <v>0</v>
      </c>
      <c r="L128" s="24">
        <v>4.6500000000000004</v>
      </c>
      <c r="M128" s="24">
        <v>7.25</v>
      </c>
      <c r="N128" s="24">
        <v>16.8</v>
      </c>
      <c r="O128" s="24">
        <f t="shared" si="32"/>
        <v>28.700000000000003</v>
      </c>
      <c r="P128" s="24">
        <f t="shared" si="33"/>
        <v>28.700000000000003</v>
      </c>
      <c r="Q128" s="24"/>
      <c r="R128" s="24">
        <v>1.9</v>
      </c>
      <c r="S128" s="24">
        <f t="shared" si="34"/>
        <v>1.9</v>
      </c>
      <c r="T128" s="24">
        <f t="shared" si="35"/>
        <v>30.6</v>
      </c>
    </row>
    <row r="129" spans="1:20" x14ac:dyDescent="0.2">
      <c r="A129" s="119"/>
      <c r="B129" s="71"/>
      <c r="C129" s="26" t="s">
        <v>99</v>
      </c>
      <c r="D129" s="162">
        <v>5</v>
      </c>
      <c r="E129" s="24">
        <v>1</v>
      </c>
      <c r="F129" s="24"/>
      <c r="G129" s="24"/>
      <c r="H129" s="24">
        <f t="shared" si="30"/>
        <v>1</v>
      </c>
      <c r="I129" s="24"/>
      <c r="J129" s="24"/>
      <c r="K129" s="24">
        <f t="shared" si="31"/>
        <v>1</v>
      </c>
      <c r="L129" s="24"/>
      <c r="M129" s="24">
        <v>8</v>
      </c>
      <c r="N129" s="24">
        <v>20.010000000000002</v>
      </c>
      <c r="O129" s="24">
        <f t="shared" si="32"/>
        <v>28.01</v>
      </c>
      <c r="P129" s="24">
        <f t="shared" si="33"/>
        <v>29.01</v>
      </c>
      <c r="Q129" s="24"/>
      <c r="R129" s="24">
        <v>2</v>
      </c>
      <c r="S129" s="24">
        <f t="shared" si="34"/>
        <v>2</v>
      </c>
      <c r="T129" s="24">
        <f t="shared" si="35"/>
        <v>31.01</v>
      </c>
    </row>
    <row r="130" spans="1:20" x14ac:dyDescent="0.2">
      <c r="A130" s="119"/>
      <c r="B130" s="71"/>
      <c r="C130" s="26" t="s">
        <v>104</v>
      </c>
      <c r="D130" s="162">
        <v>29</v>
      </c>
      <c r="E130" s="24">
        <v>1</v>
      </c>
      <c r="F130" s="24">
        <v>13.21</v>
      </c>
      <c r="G130" s="24">
        <v>17.399999999999999</v>
      </c>
      <c r="H130" s="24">
        <f t="shared" si="30"/>
        <v>31.61</v>
      </c>
      <c r="I130" s="24">
        <v>1.1499999999999999</v>
      </c>
      <c r="J130" s="24"/>
      <c r="K130" s="24">
        <f t="shared" si="31"/>
        <v>32.76</v>
      </c>
      <c r="L130" s="24"/>
      <c r="M130" s="24">
        <v>18.46</v>
      </c>
      <c r="N130" s="24">
        <v>29.68</v>
      </c>
      <c r="O130" s="24">
        <f t="shared" si="32"/>
        <v>48.14</v>
      </c>
      <c r="P130" s="24">
        <f t="shared" si="33"/>
        <v>80.900000000000006</v>
      </c>
      <c r="Q130" s="24"/>
      <c r="R130" s="24">
        <v>2.82</v>
      </c>
      <c r="S130" s="24">
        <f t="shared" si="34"/>
        <v>2.82</v>
      </c>
      <c r="T130" s="24">
        <f t="shared" si="35"/>
        <v>83.72</v>
      </c>
    </row>
    <row r="131" spans="1:20" x14ac:dyDescent="0.2">
      <c r="A131" s="119"/>
      <c r="B131" s="87"/>
      <c r="C131" s="26" t="s">
        <v>108</v>
      </c>
      <c r="D131" s="162">
        <v>1</v>
      </c>
      <c r="E131" s="24"/>
      <c r="F131" s="24"/>
      <c r="G131" s="24"/>
      <c r="H131" s="24">
        <f t="shared" si="30"/>
        <v>0</v>
      </c>
      <c r="I131" s="24"/>
      <c r="J131" s="24"/>
      <c r="K131" s="24">
        <f t="shared" si="31"/>
        <v>0</v>
      </c>
      <c r="L131" s="24"/>
      <c r="M131" s="24"/>
      <c r="N131" s="24">
        <v>0.5</v>
      </c>
      <c r="O131" s="24">
        <f t="shared" si="32"/>
        <v>0.5</v>
      </c>
      <c r="P131" s="24">
        <f t="shared" si="33"/>
        <v>0.5</v>
      </c>
      <c r="Q131" s="24"/>
      <c r="R131" s="24"/>
      <c r="S131" s="24">
        <f t="shared" si="34"/>
        <v>0</v>
      </c>
      <c r="T131" s="24">
        <f t="shared" si="35"/>
        <v>0.5</v>
      </c>
    </row>
    <row r="132" spans="1:20" x14ac:dyDescent="0.2">
      <c r="A132" s="119"/>
      <c r="B132" s="71" t="s">
        <v>82</v>
      </c>
      <c r="C132" s="26" t="s">
        <v>82</v>
      </c>
      <c r="D132" s="162">
        <v>20</v>
      </c>
      <c r="E132" s="24">
        <v>0.4</v>
      </c>
      <c r="F132" s="24"/>
      <c r="G132" s="24">
        <v>1.8</v>
      </c>
      <c r="H132" s="24">
        <f t="shared" si="30"/>
        <v>2.2000000000000002</v>
      </c>
      <c r="I132" s="24">
        <v>0.6</v>
      </c>
      <c r="J132" s="24"/>
      <c r="K132" s="24">
        <f t="shared" si="31"/>
        <v>2.8000000000000003</v>
      </c>
      <c r="L132" s="24"/>
      <c r="M132" s="24">
        <v>24.1</v>
      </c>
      <c r="N132" s="24">
        <v>83.87</v>
      </c>
      <c r="O132" s="24">
        <f t="shared" si="32"/>
        <v>107.97</v>
      </c>
      <c r="P132" s="24">
        <f t="shared" si="33"/>
        <v>110.77</v>
      </c>
      <c r="Q132" s="24">
        <v>0.3</v>
      </c>
      <c r="R132" s="24">
        <v>8.1999999999999993</v>
      </c>
      <c r="S132" s="24">
        <f t="shared" si="34"/>
        <v>8.5</v>
      </c>
      <c r="T132" s="24">
        <f t="shared" si="35"/>
        <v>119.27</v>
      </c>
    </row>
    <row r="133" spans="1:20" x14ac:dyDescent="0.2">
      <c r="A133" s="119"/>
      <c r="B133" s="71"/>
      <c r="C133" s="26" t="s">
        <v>87</v>
      </c>
      <c r="D133" s="162">
        <v>12</v>
      </c>
      <c r="E133" s="24"/>
      <c r="F133" s="24"/>
      <c r="G133" s="24">
        <v>0.5</v>
      </c>
      <c r="H133" s="24">
        <f t="shared" si="30"/>
        <v>0.5</v>
      </c>
      <c r="I133" s="24"/>
      <c r="J133" s="24"/>
      <c r="K133" s="24">
        <f t="shared" si="31"/>
        <v>0.5</v>
      </c>
      <c r="L133" s="24"/>
      <c r="M133" s="24">
        <v>1.05</v>
      </c>
      <c r="N133" s="24">
        <v>0.73</v>
      </c>
      <c r="O133" s="24">
        <f t="shared" si="32"/>
        <v>1.78</v>
      </c>
      <c r="P133" s="24">
        <f t="shared" si="33"/>
        <v>2.2800000000000002</v>
      </c>
      <c r="Q133" s="24"/>
      <c r="R133" s="24">
        <v>4.7</v>
      </c>
      <c r="S133" s="24">
        <f t="shared" si="34"/>
        <v>4.7</v>
      </c>
      <c r="T133" s="24">
        <f t="shared" si="35"/>
        <v>6.98</v>
      </c>
    </row>
    <row r="134" spans="1:20" x14ac:dyDescent="0.2">
      <c r="A134" s="119"/>
      <c r="B134" s="71"/>
      <c r="C134" s="165" t="s">
        <v>97</v>
      </c>
      <c r="D134" s="160">
        <v>11</v>
      </c>
      <c r="E134" s="25">
        <v>4.5</v>
      </c>
      <c r="F134" s="25"/>
      <c r="G134" s="25">
        <v>6.5</v>
      </c>
      <c r="H134" s="25">
        <f t="shared" si="30"/>
        <v>11</v>
      </c>
      <c r="I134" s="25">
        <v>3.4</v>
      </c>
      <c r="J134" s="25"/>
      <c r="K134" s="25">
        <f t="shared" si="31"/>
        <v>14.4</v>
      </c>
      <c r="L134" s="25">
        <v>5.5</v>
      </c>
      <c r="M134" s="25">
        <v>4.21</v>
      </c>
      <c r="N134" s="25">
        <v>0.8</v>
      </c>
      <c r="O134" s="25">
        <f t="shared" si="32"/>
        <v>10.510000000000002</v>
      </c>
      <c r="P134" s="25">
        <f t="shared" si="33"/>
        <v>24.910000000000004</v>
      </c>
      <c r="Q134" s="25"/>
      <c r="R134" s="25">
        <v>17.36</v>
      </c>
      <c r="S134" s="25">
        <f t="shared" si="34"/>
        <v>17.36</v>
      </c>
      <c r="T134" s="25">
        <f t="shared" si="35"/>
        <v>42.27</v>
      </c>
    </row>
    <row r="135" spans="1:20" ht="15" x14ac:dyDescent="0.25">
      <c r="A135" s="230" t="s">
        <v>0</v>
      </c>
      <c r="B135" s="231"/>
      <c r="C135" s="232" t="s">
        <v>0</v>
      </c>
      <c r="D135" s="53">
        <f t="shared" ref="D135:T135" si="36">SUM(D105:D134)</f>
        <v>404</v>
      </c>
      <c r="E135" s="54">
        <f t="shared" si="36"/>
        <v>52.95</v>
      </c>
      <c r="F135" s="54">
        <f t="shared" si="36"/>
        <v>41.85</v>
      </c>
      <c r="G135" s="54">
        <f t="shared" si="36"/>
        <v>59.99</v>
      </c>
      <c r="H135" s="54">
        <f t="shared" si="36"/>
        <v>154.79</v>
      </c>
      <c r="I135" s="54">
        <f t="shared" si="36"/>
        <v>44.52</v>
      </c>
      <c r="J135" s="54">
        <f t="shared" si="36"/>
        <v>0.01</v>
      </c>
      <c r="K135" s="54">
        <f t="shared" si="36"/>
        <v>199.32</v>
      </c>
      <c r="L135" s="54">
        <f t="shared" si="36"/>
        <v>62.35</v>
      </c>
      <c r="M135" s="54">
        <f t="shared" si="36"/>
        <v>590.43000000000006</v>
      </c>
      <c r="N135" s="54">
        <f t="shared" si="36"/>
        <v>643.53</v>
      </c>
      <c r="O135" s="54">
        <f t="shared" si="36"/>
        <v>1296.31</v>
      </c>
      <c r="P135" s="54">
        <f t="shared" si="36"/>
        <v>1495.6299999999999</v>
      </c>
      <c r="Q135" s="54">
        <f t="shared" si="36"/>
        <v>1.1000000000000001</v>
      </c>
      <c r="R135" s="54">
        <f t="shared" si="36"/>
        <v>67.210000000000008</v>
      </c>
      <c r="S135" s="54">
        <f t="shared" si="36"/>
        <v>68.31</v>
      </c>
      <c r="T135" s="55">
        <f t="shared" si="36"/>
        <v>1563.94</v>
      </c>
    </row>
    <row r="136" spans="1:20" x14ac:dyDescent="0.2">
      <c r="A136" s="166" t="s">
        <v>7</v>
      </c>
      <c r="B136" s="35" t="s">
        <v>426</v>
      </c>
      <c r="C136" s="161" t="s">
        <v>123</v>
      </c>
      <c r="D136" s="153">
        <v>105</v>
      </c>
      <c r="E136" s="154"/>
      <c r="F136" s="154"/>
      <c r="G136" s="154">
        <v>0.6</v>
      </c>
      <c r="H136" s="154">
        <f t="shared" ref="H136:H168" si="37">SUM(E136:G136)</f>
        <v>0.6</v>
      </c>
      <c r="I136" s="154">
        <v>0.55000000000000004</v>
      </c>
      <c r="J136" s="154">
        <v>0.4</v>
      </c>
      <c r="K136" s="154">
        <f t="shared" ref="K136:K168" si="38">SUM(H136:J136)</f>
        <v>1.5499999999999998</v>
      </c>
      <c r="L136" s="154">
        <v>0.02</v>
      </c>
      <c r="M136" s="154">
        <v>17.170000000000002</v>
      </c>
      <c r="N136" s="154">
        <v>34.5</v>
      </c>
      <c r="O136" s="154">
        <f t="shared" ref="O136:O168" si="39">SUM(L136:N136)</f>
        <v>51.69</v>
      </c>
      <c r="P136" s="154">
        <f t="shared" ref="P136:P168" si="40">SUM(O136+K136)</f>
        <v>53.239999999999995</v>
      </c>
      <c r="Q136" s="154">
        <v>0.15</v>
      </c>
      <c r="R136" s="154">
        <v>5.28</v>
      </c>
      <c r="S136" s="154">
        <f t="shared" ref="S136:S168" si="41">SUM(Q136:R136)</f>
        <v>5.4300000000000006</v>
      </c>
      <c r="T136" s="154">
        <f t="shared" ref="T136:T168" si="42">SUM(P136+S136)</f>
        <v>58.669999999999995</v>
      </c>
    </row>
    <row r="137" spans="1:20" x14ac:dyDescent="0.2">
      <c r="A137" s="167"/>
      <c r="B137" s="35"/>
      <c r="C137" s="26" t="s">
        <v>140</v>
      </c>
      <c r="D137" s="162">
        <v>6</v>
      </c>
      <c r="E137" s="24">
        <v>0.03</v>
      </c>
      <c r="F137" s="24">
        <v>0.2</v>
      </c>
      <c r="G137" s="24">
        <v>1.3</v>
      </c>
      <c r="H137" s="24">
        <f t="shared" si="37"/>
        <v>1.53</v>
      </c>
      <c r="I137" s="24"/>
      <c r="J137" s="24"/>
      <c r="K137" s="24">
        <f t="shared" si="38"/>
        <v>1.53</v>
      </c>
      <c r="L137" s="24"/>
      <c r="M137" s="24">
        <v>0.57999999999999996</v>
      </c>
      <c r="N137" s="24">
        <v>0.1</v>
      </c>
      <c r="O137" s="24">
        <f t="shared" si="39"/>
        <v>0.67999999999999994</v>
      </c>
      <c r="P137" s="24">
        <f t="shared" si="40"/>
        <v>2.21</v>
      </c>
      <c r="Q137" s="24"/>
      <c r="R137" s="24"/>
      <c r="S137" s="24">
        <f t="shared" si="41"/>
        <v>0</v>
      </c>
      <c r="T137" s="24">
        <f t="shared" si="42"/>
        <v>2.21</v>
      </c>
    </row>
    <row r="138" spans="1:20" x14ac:dyDescent="0.2">
      <c r="A138" s="167"/>
      <c r="B138" s="35"/>
      <c r="C138" s="26" t="s">
        <v>141</v>
      </c>
      <c r="D138" s="162">
        <v>5</v>
      </c>
      <c r="E138" s="24"/>
      <c r="F138" s="24">
        <v>10.6</v>
      </c>
      <c r="G138" s="24">
        <v>40</v>
      </c>
      <c r="H138" s="24">
        <f t="shared" si="37"/>
        <v>50.6</v>
      </c>
      <c r="I138" s="24">
        <v>0.8</v>
      </c>
      <c r="J138" s="24"/>
      <c r="K138" s="24">
        <f t="shared" si="38"/>
        <v>51.4</v>
      </c>
      <c r="L138" s="24">
        <v>80.7</v>
      </c>
      <c r="M138" s="24">
        <v>72.2</v>
      </c>
      <c r="N138" s="24">
        <v>81.430000000000007</v>
      </c>
      <c r="O138" s="24">
        <f t="shared" si="39"/>
        <v>234.33</v>
      </c>
      <c r="P138" s="24">
        <f t="shared" si="40"/>
        <v>285.73</v>
      </c>
      <c r="Q138" s="24"/>
      <c r="R138" s="24"/>
      <c r="S138" s="24">
        <f t="shared" si="41"/>
        <v>0</v>
      </c>
      <c r="T138" s="24">
        <f t="shared" si="42"/>
        <v>285.73</v>
      </c>
    </row>
    <row r="139" spans="1:20" x14ac:dyDescent="0.2">
      <c r="A139" s="167"/>
      <c r="B139" s="35"/>
      <c r="C139" s="26" t="s">
        <v>147</v>
      </c>
      <c r="D139" s="162">
        <v>5</v>
      </c>
      <c r="E139" s="24"/>
      <c r="F139" s="24"/>
      <c r="G139" s="24"/>
      <c r="H139" s="24">
        <f t="shared" si="37"/>
        <v>0</v>
      </c>
      <c r="I139" s="24"/>
      <c r="J139" s="24"/>
      <c r="K139" s="24">
        <f t="shared" si="38"/>
        <v>0</v>
      </c>
      <c r="L139" s="24"/>
      <c r="M139" s="24">
        <v>17.329999999999998</v>
      </c>
      <c r="N139" s="24">
        <v>34.200000000000003</v>
      </c>
      <c r="O139" s="24">
        <f t="shared" si="39"/>
        <v>51.53</v>
      </c>
      <c r="P139" s="24">
        <f t="shared" si="40"/>
        <v>51.53</v>
      </c>
      <c r="Q139" s="24"/>
      <c r="R139" s="24"/>
      <c r="S139" s="24">
        <f t="shared" si="41"/>
        <v>0</v>
      </c>
      <c r="T139" s="24">
        <f t="shared" si="42"/>
        <v>51.53</v>
      </c>
    </row>
    <row r="140" spans="1:20" x14ac:dyDescent="0.2">
      <c r="A140" s="167"/>
      <c r="B140" s="35"/>
      <c r="C140" s="26" t="s">
        <v>137</v>
      </c>
      <c r="D140" s="162">
        <v>5</v>
      </c>
      <c r="E140" s="24">
        <v>0.03</v>
      </c>
      <c r="F140" s="24"/>
      <c r="G140" s="24"/>
      <c r="H140" s="24">
        <f t="shared" si="37"/>
        <v>0.03</v>
      </c>
      <c r="I140" s="24"/>
      <c r="J140" s="24"/>
      <c r="K140" s="24">
        <f t="shared" si="38"/>
        <v>0.03</v>
      </c>
      <c r="L140" s="24"/>
      <c r="M140" s="24">
        <v>3.53</v>
      </c>
      <c r="N140" s="24">
        <v>6</v>
      </c>
      <c r="O140" s="24">
        <f t="shared" si="39"/>
        <v>9.5299999999999994</v>
      </c>
      <c r="P140" s="24">
        <f t="shared" si="40"/>
        <v>9.5599999999999987</v>
      </c>
      <c r="Q140" s="24"/>
      <c r="R140" s="24"/>
      <c r="S140" s="24">
        <f t="shared" si="41"/>
        <v>0</v>
      </c>
      <c r="T140" s="24">
        <f t="shared" si="42"/>
        <v>9.5599999999999987</v>
      </c>
    </row>
    <row r="141" spans="1:20" x14ac:dyDescent="0.2">
      <c r="A141" s="167"/>
      <c r="B141" s="35"/>
      <c r="C141" s="26" t="s">
        <v>148</v>
      </c>
      <c r="D141" s="162">
        <v>1</v>
      </c>
      <c r="E141" s="24">
        <v>1.5</v>
      </c>
      <c r="F141" s="24"/>
      <c r="G141" s="24"/>
      <c r="H141" s="24">
        <f t="shared" si="37"/>
        <v>1.5</v>
      </c>
      <c r="I141" s="24"/>
      <c r="J141" s="24"/>
      <c r="K141" s="24">
        <f t="shared" si="38"/>
        <v>1.5</v>
      </c>
      <c r="L141" s="24">
        <v>1</v>
      </c>
      <c r="M141" s="24">
        <v>1</v>
      </c>
      <c r="N141" s="24">
        <v>0.5</v>
      </c>
      <c r="O141" s="24">
        <f t="shared" si="39"/>
        <v>2.5</v>
      </c>
      <c r="P141" s="24">
        <f t="shared" si="40"/>
        <v>4</v>
      </c>
      <c r="Q141" s="24"/>
      <c r="R141" s="24"/>
      <c r="S141" s="24">
        <f t="shared" si="41"/>
        <v>0</v>
      </c>
      <c r="T141" s="24">
        <f t="shared" si="42"/>
        <v>4</v>
      </c>
    </row>
    <row r="142" spans="1:20" x14ac:dyDescent="0.2">
      <c r="A142" s="167"/>
      <c r="B142" s="35"/>
      <c r="C142" s="26" t="s">
        <v>117</v>
      </c>
      <c r="D142" s="162">
        <v>11</v>
      </c>
      <c r="E142" s="24">
        <v>0.2</v>
      </c>
      <c r="F142" s="24"/>
      <c r="G142" s="24"/>
      <c r="H142" s="24">
        <f t="shared" si="37"/>
        <v>0.2</v>
      </c>
      <c r="I142" s="24"/>
      <c r="J142" s="24"/>
      <c r="K142" s="24">
        <f t="shared" si="38"/>
        <v>0.2</v>
      </c>
      <c r="L142" s="24">
        <v>3.7</v>
      </c>
      <c r="M142" s="24">
        <v>3.38</v>
      </c>
      <c r="N142" s="24">
        <v>3.85</v>
      </c>
      <c r="O142" s="24">
        <f t="shared" si="39"/>
        <v>10.93</v>
      </c>
      <c r="P142" s="24">
        <f t="shared" si="40"/>
        <v>11.129999999999999</v>
      </c>
      <c r="Q142" s="24"/>
      <c r="R142" s="24">
        <v>1.1000000000000001</v>
      </c>
      <c r="S142" s="24">
        <f t="shared" si="41"/>
        <v>1.1000000000000001</v>
      </c>
      <c r="T142" s="24">
        <f t="shared" si="42"/>
        <v>12.229999999999999</v>
      </c>
    </row>
    <row r="143" spans="1:20" x14ac:dyDescent="0.2">
      <c r="A143" s="167"/>
      <c r="B143" s="35"/>
      <c r="C143" s="26" t="s">
        <v>149</v>
      </c>
      <c r="D143" s="162">
        <v>8</v>
      </c>
      <c r="E143" s="24">
        <v>1.5</v>
      </c>
      <c r="F143" s="24"/>
      <c r="G143" s="24"/>
      <c r="H143" s="24">
        <f t="shared" si="37"/>
        <v>1.5</v>
      </c>
      <c r="I143" s="24">
        <v>0.2</v>
      </c>
      <c r="J143" s="24">
        <v>0.4</v>
      </c>
      <c r="K143" s="24">
        <f t="shared" si="38"/>
        <v>2.1</v>
      </c>
      <c r="L143" s="24">
        <v>0.5</v>
      </c>
      <c r="M143" s="24">
        <v>3.66</v>
      </c>
      <c r="N143" s="24">
        <v>1.5</v>
      </c>
      <c r="O143" s="24">
        <f t="shared" si="39"/>
        <v>5.66</v>
      </c>
      <c r="P143" s="24">
        <f t="shared" si="40"/>
        <v>7.76</v>
      </c>
      <c r="Q143" s="24"/>
      <c r="R143" s="24">
        <v>1.32</v>
      </c>
      <c r="S143" s="24">
        <f t="shared" si="41"/>
        <v>1.32</v>
      </c>
      <c r="T143" s="24">
        <f t="shared" si="42"/>
        <v>9.08</v>
      </c>
    </row>
    <row r="144" spans="1:20" x14ac:dyDescent="0.2">
      <c r="A144" s="167"/>
      <c r="B144" s="35"/>
      <c r="C144" s="26" t="s">
        <v>125</v>
      </c>
      <c r="D144" s="162">
        <v>5</v>
      </c>
      <c r="E144" s="24">
        <v>0.7</v>
      </c>
      <c r="F144" s="24">
        <v>0.1</v>
      </c>
      <c r="G144" s="24"/>
      <c r="H144" s="24">
        <f t="shared" si="37"/>
        <v>0.79999999999999993</v>
      </c>
      <c r="I144" s="24">
        <v>0.3</v>
      </c>
      <c r="J144" s="24"/>
      <c r="K144" s="24">
        <f t="shared" si="38"/>
        <v>1.0999999999999999</v>
      </c>
      <c r="L144" s="24"/>
      <c r="M144" s="24">
        <v>3.1</v>
      </c>
      <c r="N144" s="24">
        <v>8.15</v>
      </c>
      <c r="O144" s="24">
        <f t="shared" si="39"/>
        <v>11.25</v>
      </c>
      <c r="P144" s="24">
        <f t="shared" si="40"/>
        <v>12.35</v>
      </c>
      <c r="Q144" s="24"/>
      <c r="R144" s="24">
        <v>6.4</v>
      </c>
      <c r="S144" s="24">
        <f t="shared" si="41"/>
        <v>6.4</v>
      </c>
      <c r="T144" s="24">
        <f t="shared" si="42"/>
        <v>18.75</v>
      </c>
    </row>
    <row r="145" spans="1:20" x14ac:dyDescent="0.2">
      <c r="A145" s="167"/>
      <c r="B145" s="35"/>
      <c r="C145" s="26" t="s">
        <v>161</v>
      </c>
      <c r="D145" s="162">
        <v>15</v>
      </c>
      <c r="E145" s="24"/>
      <c r="F145" s="24">
        <v>1.21</v>
      </c>
      <c r="G145" s="24">
        <v>0.1</v>
      </c>
      <c r="H145" s="24">
        <f t="shared" si="37"/>
        <v>1.31</v>
      </c>
      <c r="I145" s="24"/>
      <c r="J145" s="24"/>
      <c r="K145" s="24">
        <f t="shared" si="38"/>
        <v>1.31</v>
      </c>
      <c r="L145" s="24"/>
      <c r="M145" s="24">
        <v>3.59</v>
      </c>
      <c r="N145" s="24">
        <v>0.34</v>
      </c>
      <c r="O145" s="24">
        <f t="shared" si="39"/>
        <v>3.9299999999999997</v>
      </c>
      <c r="P145" s="24">
        <f t="shared" si="40"/>
        <v>5.24</v>
      </c>
      <c r="Q145" s="24"/>
      <c r="R145" s="24">
        <v>9.02</v>
      </c>
      <c r="S145" s="24">
        <f t="shared" si="41"/>
        <v>9.02</v>
      </c>
      <c r="T145" s="24">
        <f t="shared" si="42"/>
        <v>14.26</v>
      </c>
    </row>
    <row r="146" spans="1:20" x14ac:dyDescent="0.2">
      <c r="A146" s="167"/>
      <c r="B146" s="35"/>
      <c r="C146" s="26" t="s">
        <v>138</v>
      </c>
      <c r="D146" s="162">
        <v>15</v>
      </c>
      <c r="E146" s="24">
        <v>0.08</v>
      </c>
      <c r="F146" s="24">
        <v>0.06</v>
      </c>
      <c r="G146" s="24"/>
      <c r="H146" s="24">
        <f t="shared" si="37"/>
        <v>0.14000000000000001</v>
      </c>
      <c r="I146" s="24"/>
      <c r="J146" s="24"/>
      <c r="K146" s="24">
        <f t="shared" si="38"/>
        <v>0.14000000000000001</v>
      </c>
      <c r="L146" s="24"/>
      <c r="M146" s="24">
        <v>0.71</v>
      </c>
      <c r="N146" s="24">
        <v>0.54</v>
      </c>
      <c r="O146" s="24">
        <f t="shared" si="39"/>
        <v>1.25</v>
      </c>
      <c r="P146" s="24">
        <f t="shared" si="40"/>
        <v>1.3900000000000001</v>
      </c>
      <c r="Q146" s="24">
        <v>0.8</v>
      </c>
      <c r="R146" s="24">
        <v>0.09</v>
      </c>
      <c r="S146" s="24">
        <f t="shared" si="41"/>
        <v>0.89</v>
      </c>
      <c r="T146" s="24">
        <f t="shared" si="42"/>
        <v>2.2800000000000002</v>
      </c>
    </row>
    <row r="147" spans="1:20" x14ac:dyDescent="0.2">
      <c r="A147" s="167"/>
      <c r="B147" s="35"/>
      <c r="C147" s="26" t="s">
        <v>112</v>
      </c>
      <c r="D147" s="162">
        <v>32</v>
      </c>
      <c r="E147" s="24"/>
      <c r="F147" s="24"/>
      <c r="G147" s="24"/>
      <c r="H147" s="24">
        <f t="shared" si="37"/>
        <v>0</v>
      </c>
      <c r="I147" s="24">
        <v>1.18</v>
      </c>
      <c r="J147" s="24"/>
      <c r="K147" s="24">
        <f t="shared" si="38"/>
        <v>1.18</v>
      </c>
      <c r="L147" s="24">
        <v>0.5</v>
      </c>
      <c r="M147" s="24">
        <v>22.18</v>
      </c>
      <c r="N147" s="24">
        <v>33.76</v>
      </c>
      <c r="O147" s="24">
        <f t="shared" si="39"/>
        <v>56.44</v>
      </c>
      <c r="P147" s="24">
        <f t="shared" si="40"/>
        <v>57.62</v>
      </c>
      <c r="Q147" s="24">
        <v>1</v>
      </c>
      <c r="R147" s="24">
        <v>6.4</v>
      </c>
      <c r="S147" s="24">
        <f t="shared" si="41"/>
        <v>7.4</v>
      </c>
      <c r="T147" s="24">
        <f t="shared" si="42"/>
        <v>65.02</v>
      </c>
    </row>
    <row r="148" spans="1:20" x14ac:dyDescent="0.2">
      <c r="A148" s="167"/>
      <c r="B148" s="35"/>
      <c r="C148" s="26" t="s">
        <v>144</v>
      </c>
      <c r="D148" s="162">
        <v>46</v>
      </c>
      <c r="E148" s="24">
        <v>8.36</v>
      </c>
      <c r="F148" s="24"/>
      <c r="G148" s="24">
        <v>2.15</v>
      </c>
      <c r="H148" s="24">
        <f t="shared" si="37"/>
        <v>10.51</v>
      </c>
      <c r="I148" s="24">
        <v>2.97</v>
      </c>
      <c r="J148" s="24"/>
      <c r="K148" s="24">
        <f t="shared" si="38"/>
        <v>13.48</v>
      </c>
      <c r="L148" s="24">
        <v>0.15</v>
      </c>
      <c r="M148" s="24">
        <v>24.57</v>
      </c>
      <c r="N148" s="24">
        <v>10</v>
      </c>
      <c r="O148" s="24">
        <f t="shared" si="39"/>
        <v>34.72</v>
      </c>
      <c r="P148" s="24">
        <f t="shared" si="40"/>
        <v>48.2</v>
      </c>
      <c r="Q148" s="24">
        <v>0.6</v>
      </c>
      <c r="R148" s="24">
        <v>9.66</v>
      </c>
      <c r="S148" s="24">
        <f t="shared" si="41"/>
        <v>10.26</v>
      </c>
      <c r="T148" s="24">
        <f t="shared" si="42"/>
        <v>58.46</v>
      </c>
    </row>
    <row r="149" spans="1:20" x14ac:dyDescent="0.2">
      <c r="A149" s="167"/>
      <c r="B149" s="35"/>
      <c r="C149" s="26" t="s">
        <v>116</v>
      </c>
      <c r="D149" s="162">
        <v>16</v>
      </c>
      <c r="E149" s="24">
        <v>1.36</v>
      </c>
      <c r="F149" s="24">
        <v>0.4</v>
      </c>
      <c r="G149" s="24">
        <v>0.2</v>
      </c>
      <c r="H149" s="24">
        <f t="shared" si="37"/>
        <v>1.9600000000000002</v>
      </c>
      <c r="I149" s="24">
        <v>3.71</v>
      </c>
      <c r="J149" s="24"/>
      <c r="K149" s="24">
        <f t="shared" si="38"/>
        <v>5.67</v>
      </c>
      <c r="L149" s="24"/>
      <c r="M149" s="24">
        <v>2.4</v>
      </c>
      <c r="N149" s="24">
        <v>0.61</v>
      </c>
      <c r="O149" s="24">
        <f t="shared" si="39"/>
        <v>3.01</v>
      </c>
      <c r="P149" s="24">
        <f t="shared" si="40"/>
        <v>8.68</v>
      </c>
      <c r="Q149" s="24"/>
      <c r="R149" s="24">
        <v>2.1</v>
      </c>
      <c r="S149" s="24">
        <f t="shared" si="41"/>
        <v>2.1</v>
      </c>
      <c r="T149" s="24">
        <f t="shared" si="42"/>
        <v>10.78</v>
      </c>
    </row>
    <row r="150" spans="1:20" x14ac:dyDescent="0.2">
      <c r="A150" s="167"/>
      <c r="B150" s="35"/>
      <c r="C150" s="26" t="s">
        <v>158</v>
      </c>
      <c r="D150" s="162">
        <v>8</v>
      </c>
      <c r="E150" s="24">
        <v>0.75</v>
      </c>
      <c r="F150" s="24">
        <v>0.5</v>
      </c>
      <c r="G150" s="24">
        <v>0.15</v>
      </c>
      <c r="H150" s="24">
        <f t="shared" si="37"/>
        <v>1.4</v>
      </c>
      <c r="I150" s="24"/>
      <c r="J150" s="24"/>
      <c r="K150" s="24">
        <f t="shared" si="38"/>
        <v>1.4</v>
      </c>
      <c r="L150" s="24"/>
      <c r="M150" s="24"/>
      <c r="N150" s="24">
        <v>0.31</v>
      </c>
      <c r="O150" s="24">
        <f t="shared" si="39"/>
        <v>0.31</v>
      </c>
      <c r="P150" s="24">
        <f t="shared" si="40"/>
        <v>1.71</v>
      </c>
      <c r="Q150" s="24"/>
      <c r="R150" s="24">
        <v>1</v>
      </c>
      <c r="S150" s="24">
        <f t="shared" si="41"/>
        <v>1</v>
      </c>
      <c r="T150" s="24">
        <f t="shared" si="42"/>
        <v>2.71</v>
      </c>
    </row>
    <row r="151" spans="1:20" x14ac:dyDescent="0.2">
      <c r="A151" s="167"/>
      <c r="B151" s="35"/>
      <c r="C151" s="26" t="s">
        <v>146</v>
      </c>
      <c r="D151" s="162">
        <v>12</v>
      </c>
      <c r="E151" s="24">
        <v>0.13</v>
      </c>
      <c r="F151" s="24">
        <v>0.8</v>
      </c>
      <c r="G151" s="24"/>
      <c r="H151" s="24">
        <f t="shared" si="37"/>
        <v>0.93</v>
      </c>
      <c r="I151" s="24"/>
      <c r="J151" s="24"/>
      <c r="K151" s="24">
        <f t="shared" si="38"/>
        <v>0.93</v>
      </c>
      <c r="L151" s="24"/>
      <c r="M151" s="24">
        <v>4.43</v>
      </c>
      <c r="N151" s="24">
        <v>1.62</v>
      </c>
      <c r="O151" s="24">
        <f t="shared" si="39"/>
        <v>6.05</v>
      </c>
      <c r="P151" s="24">
        <f t="shared" si="40"/>
        <v>6.9799999999999995</v>
      </c>
      <c r="Q151" s="24"/>
      <c r="R151" s="24"/>
      <c r="S151" s="24">
        <f t="shared" si="41"/>
        <v>0</v>
      </c>
      <c r="T151" s="24">
        <f t="shared" si="42"/>
        <v>6.9799999999999995</v>
      </c>
    </row>
    <row r="152" spans="1:20" x14ac:dyDescent="0.2">
      <c r="A152" s="167"/>
      <c r="B152" s="35"/>
      <c r="C152" s="26" t="s">
        <v>115</v>
      </c>
      <c r="D152" s="162">
        <v>8</v>
      </c>
      <c r="E152" s="24">
        <v>1.68</v>
      </c>
      <c r="F152" s="24"/>
      <c r="G152" s="24">
        <v>1.9</v>
      </c>
      <c r="H152" s="24">
        <f t="shared" si="37"/>
        <v>3.58</v>
      </c>
      <c r="I152" s="24">
        <v>19.899999999999999</v>
      </c>
      <c r="J152" s="24"/>
      <c r="K152" s="24">
        <f t="shared" si="38"/>
        <v>23.479999999999997</v>
      </c>
      <c r="L152" s="24"/>
      <c r="M152" s="24"/>
      <c r="N152" s="24"/>
      <c r="O152" s="24">
        <f t="shared" si="39"/>
        <v>0</v>
      </c>
      <c r="P152" s="24">
        <f t="shared" si="40"/>
        <v>23.479999999999997</v>
      </c>
      <c r="Q152" s="24"/>
      <c r="R152" s="24">
        <v>0.25</v>
      </c>
      <c r="S152" s="24">
        <f t="shared" si="41"/>
        <v>0.25</v>
      </c>
      <c r="T152" s="24">
        <f t="shared" si="42"/>
        <v>23.729999999999997</v>
      </c>
    </row>
    <row r="153" spans="1:20" x14ac:dyDescent="0.2">
      <c r="A153" s="167"/>
      <c r="B153" s="35"/>
      <c r="C153" s="26" t="s">
        <v>145</v>
      </c>
      <c r="D153" s="162">
        <v>22</v>
      </c>
      <c r="E153" s="24"/>
      <c r="F153" s="24"/>
      <c r="G153" s="24">
        <v>0.02</v>
      </c>
      <c r="H153" s="24">
        <f t="shared" si="37"/>
        <v>0.02</v>
      </c>
      <c r="I153" s="24">
        <v>0.2</v>
      </c>
      <c r="J153" s="24"/>
      <c r="K153" s="24">
        <f t="shared" si="38"/>
        <v>0.22</v>
      </c>
      <c r="L153" s="24"/>
      <c r="M153" s="24">
        <v>18.760000000000002</v>
      </c>
      <c r="N153" s="24">
        <v>6.77</v>
      </c>
      <c r="O153" s="24">
        <f t="shared" si="39"/>
        <v>25.53</v>
      </c>
      <c r="P153" s="24">
        <f t="shared" si="40"/>
        <v>25.75</v>
      </c>
      <c r="Q153" s="24"/>
      <c r="R153" s="24">
        <v>8.0500000000000007</v>
      </c>
      <c r="S153" s="24">
        <f t="shared" si="41"/>
        <v>8.0500000000000007</v>
      </c>
      <c r="T153" s="24">
        <f t="shared" si="42"/>
        <v>33.799999999999997</v>
      </c>
    </row>
    <row r="154" spans="1:20" x14ac:dyDescent="0.2">
      <c r="A154" s="167"/>
      <c r="B154" s="35"/>
      <c r="C154" s="26" t="s">
        <v>136</v>
      </c>
      <c r="D154" s="162">
        <v>5</v>
      </c>
      <c r="E154" s="24"/>
      <c r="F154" s="24"/>
      <c r="G154" s="24"/>
      <c r="H154" s="24">
        <f t="shared" si="37"/>
        <v>0</v>
      </c>
      <c r="I154" s="24"/>
      <c r="J154" s="24"/>
      <c r="K154" s="24">
        <f t="shared" si="38"/>
        <v>0</v>
      </c>
      <c r="L154" s="24"/>
      <c r="M154" s="24">
        <v>40</v>
      </c>
      <c r="N154" s="24">
        <v>22.5</v>
      </c>
      <c r="O154" s="24">
        <f t="shared" si="39"/>
        <v>62.5</v>
      </c>
      <c r="P154" s="24">
        <f t="shared" si="40"/>
        <v>62.5</v>
      </c>
      <c r="Q154" s="24"/>
      <c r="R154" s="24">
        <v>1</v>
      </c>
      <c r="S154" s="24">
        <f t="shared" si="41"/>
        <v>1</v>
      </c>
      <c r="T154" s="24">
        <f t="shared" si="42"/>
        <v>63.5</v>
      </c>
    </row>
    <row r="155" spans="1:20" x14ac:dyDescent="0.2">
      <c r="A155" s="167"/>
      <c r="B155" s="35"/>
      <c r="C155" s="26" t="s">
        <v>150</v>
      </c>
      <c r="D155" s="162">
        <v>13</v>
      </c>
      <c r="E155" s="24">
        <v>1.8</v>
      </c>
      <c r="F155" s="24"/>
      <c r="G155" s="24"/>
      <c r="H155" s="24">
        <f t="shared" si="37"/>
        <v>1.8</v>
      </c>
      <c r="I155" s="24">
        <v>0.6</v>
      </c>
      <c r="J155" s="24"/>
      <c r="K155" s="24">
        <f t="shared" si="38"/>
        <v>2.4</v>
      </c>
      <c r="L155" s="24">
        <v>0.1</v>
      </c>
      <c r="M155" s="24">
        <v>4.3099999999999996</v>
      </c>
      <c r="N155" s="24">
        <v>9.16</v>
      </c>
      <c r="O155" s="24">
        <f t="shared" si="39"/>
        <v>13.57</v>
      </c>
      <c r="P155" s="24">
        <f t="shared" si="40"/>
        <v>15.97</v>
      </c>
      <c r="Q155" s="24">
        <v>1.5</v>
      </c>
      <c r="R155" s="24">
        <v>0.3</v>
      </c>
      <c r="S155" s="24">
        <f t="shared" si="41"/>
        <v>1.8</v>
      </c>
      <c r="T155" s="24">
        <f t="shared" si="42"/>
        <v>17.77</v>
      </c>
    </row>
    <row r="156" spans="1:20" x14ac:dyDescent="0.2">
      <c r="A156" s="167"/>
      <c r="B156" s="85"/>
      <c r="C156" s="26" t="s">
        <v>124</v>
      </c>
      <c r="D156" s="162">
        <v>33</v>
      </c>
      <c r="E156" s="24"/>
      <c r="F156" s="24"/>
      <c r="G156" s="24"/>
      <c r="H156" s="24">
        <f t="shared" si="37"/>
        <v>0</v>
      </c>
      <c r="I156" s="24">
        <v>1.28</v>
      </c>
      <c r="J156" s="24">
        <v>0.02</v>
      </c>
      <c r="K156" s="24">
        <f t="shared" si="38"/>
        <v>1.3</v>
      </c>
      <c r="L156" s="24">
        <v>3</v>
      </c>
      <c r="M156" s="24">
        <v>12.83</v>
      </c>
      <c r="N156" s="24">
        <v>34.94</v>
      </c>
      <c r="O156" s="24">
        <f t="shared" si="39"/>
        <v>50.769999999999996</v>
      </c>
      <c r="P156" s="24">
        <f t="shared" si="40"/>
        <v>52.069999999999993</v>
      </c>
      <c r="Q156" s="24"/>
      <c r="R156" s="24">
        <v>11</v>
      </c>
      <c r="S156" s="24">
        <f t="shared" si="41"/>
        <v>11</v>
      </c>
      <c r="T156" s="24">
        <f t="shared" si="42"/>
        <v>63.069999999999993</v>
      </c>
    </row>
    <row r="157" spans="1:20" x14ac:dyDescent="0.2">
      <c r="A157" s="167"/>
      <c r="B157" s="35" t="s">
        <v>427</v>
      </c>
      <c r="C157" s="26" t="s">
        <v>131</v>
      </c>
      <c r="D157" s="162">
        <v>130</v>
      </c>
      <c r="E157" s="24">
        <v>3.64</v>
      </c>
      <c r="F157" s="24">
        <v>10</v>
      </c>
      <c r="G157" s="24">
        <v>0.04</v>
      </c>
      <c r="H157" s="24">
        <f t="shared" si="37"/>
        <v>13.68</v>
      </c>
      <c r="I157" s="24">
        <v>5.97</v>
      </c>
      <c r="J157" s="24">
        <v>1.45</v>
      </c>
      <c r="K157" s="24">
        <f t="shared" si="38"/>
        <v>21.099999999999998</v>
      </c>
      <c r="L157" s="24">
        <v>0.05</v>
      </c>
      <c r="M157" s="24">
        <v>26.83</v>
      </c>
      <c r="N157" s="24">
        <v>21.46</v>
      </c>
      <c r="O157" s="24">
        <f t="shared" si="39"/>
        <v>48.34</v>
      </c>
      <c r="P157" s="24">
        <f t="shared" si="40"/>
        <v>69.44</v>
      </c>
      <c r="Q157" s="24"/>
      <c r="R157" s="24">
        <v>0.84</v>
      </c>
      <c r="S157" s="24">
        <f t="shared" si="41"/>
        <v>0.84</v>
      </c>
      <c r="T157" s="24">
        <f t="shared" si="42"/>
        <v>70.28</v>
      </c>
    </row>
    <row r="158" spans="1:20" x14ac:dyDescent="0.2">
      <c r="A158" s="167"/>
      <c r="B158" s="35"/>
      <c r="C158" s="26" t="s">
        <v>128</v>
      </c>
      <c r="D158" s="162">
        <v>10</v>
      </c>
      <c r="E158" s="24"/>
      <c r="F158" s="24">
        <v>0.45</v>
      </c>
      <c r="G158" s="24">
        <v>0.8</v>
      </c>
      <c r="H158" s="24">
        <f t="shared" si="37"/>
        <v>1.25</v>
      </c>
      <c r="I158" s="24"/>
      <c r="J158" s="24"/>
      <c r="K158" s="24">
        <f t="shared" si="38"/>
        <v>1.25</v>
      </c>
      <c r="L158" s="24"/>
      <c r="M158" s="24">
        <v>4.6500000000000004</v>
      </c>
      <c r="N158" s="24">
        <v>6.17</v>
      </c>
      <c r="O158" s="24">
        <f t="shared" si="39"/>
        <v>10.82</v>
      </c>
      <c r="P158" s="24">
        <f t="shared" si="40"/>
        <v>12.07</v>
      </c>
      <c r="Q158" s="24"/>
      <c r="R158" s="24"/>
      <c r="S158" s="24">
        <f t="shared" si="41"/>
        <v>0</v>
      </c>
      <c r="T158" s="24">
        <f t="shared" si="42"/>
        <v>12.07</v>
      </c>
    </row>
    <row r="159" spans="1:20" x14ac:dyDescent="0.2">
      <c r="A159" s="167"/>
      <c r="B159" s="35"/>
      <c r="C159" s="26" t="s">
        <v>152</v>
      </c>
      <c r="D159" s="162">
        <v>13</v>
      </c>
      <c r="E159" s="24">
        <v>1.02</v>
      </c>
      <c r="F159" s="24">
        <v>2.3199999999999998</v>
      </c>
      <c r="G159" s="24"/>
      <c r="H159" s="24">
        <f t="shared" si="37"/>
        <v>3.34</v>
      </c>
      <c r="I159" s="24"/>
      <c r="J159" s="24"/>
      <c r="K159" s="24">
        <f t="shared" si="38"/>
        <v>3.34</v>
      </c>
      <c r="L159" s="24"/>
      <c r="M159" s="24">
        <v>0.16</v>
      </c>
      <c r="N159" s="24">
        <v>0.91</v>
      </c>
      <c r="O159" s="24">
        <f t="shared" si="39"/>
        <v>1.07</v>
      </c>
      <c r="P159" s="24">
        <f t="shared" si="40"/>
        <v>4.41</v>
      </c>
      <c r="Q159" s="24"/>
      <c r="R159" s="24">
        <v>0.28000000000000003</v>
      </c>
      <c r="S159" s="24">
        <f t="shared" si="41"/>
        <v>0.28000000000000003</v>
      </c>
      <c r="T159" s="24">
        <f t="shared" si="42"/>
        <v>4.6900000000000004</v>
      </c>
    </row>
    <row r="160" spans="1:20" x14ac:dyDescent="0.2">
      <c r="A160" s="167"/>
      <c r="B160" s="35"/>
      <c r="C160" s="26" t="s">
        <v>160</v>
      </c>
      <c r="D160" s="162">
        <v>41</v>
      </c>
      <c r="E160" s="24">
        <v>1.1499999999999999</v>
      </c>
      <c r="F160" s="24">
        <v>4.4800000000000004</v>
      </c>
      <c r="G160" s="24">
        <v>1.2</v>
      </c>
      <c r="H160" s="24">
        <f t="shared" si="37"/>
        <v>6.830000000000001</v>
      </c>
      <c r="I160" s="24">
        <v>0.42</v>
      </c>
      <c r="J160" s="24"/>
      <c r="K160" s="24">
        <f t="shared" si="38"/>
        <v>7.2500000000000009</v>
      </c>
      <c r="L160" s="24">
        <v>0.5</v>
      </c>
      <c r="M160" s="24">
        <v>13.08</v>
      </c>
      <c r="N160" s="24">
        <v>6.98</v>
      </c>
      <c r="O160" s="24">
        <f t="shared" si="39"/>
        <v>20.560000000000002</v>
      </c>
      <c r="P160" s="24">
        <f t="shared" si="40"/>
        <v>27.810000000000002</v>
      </c>
      <c r="Q160" s="24"/>
      <c r="R160" s="24">
        <v>2.7</v>
      </c>
      <c r="S160" s="24">
        <f t="shared" si="41"/>
        <v>2.7</v>
      </c>
      <c r="T160" s="24">
        <f t="shared" si="42"/>
        <v>30.51</v>
      </c>
    </row>
    <row r="161" spans="1:20" x14ac:dyDescent="0.2">
      <c r="A161" s="167"/>
      <c r="B161" s="35"/>
      <c r="C161" s="26" t="s">
        <v>113</v>
      </c>
      <c r="D161" s="162">
        <v>98</v>
      </c>
      <c r="E161" s="24">
        <v>11.56</v>
      </c>
      <c r="F161" s="24">
        <v>7.06</v>
      </c>
      <c r="G161" s="24">
        <v>0.82</v>
      </c>
      <c r="H161" s="24">
        <f t="shared" si="37"/>
        <v>19.440000000000001</v>
      </c>
      <c r="I161" s="24">
        <v>0.93</v>
      </c>
      <c r="J161" s="24">
        <v>0.06</v>
      </c>
      <c r="K161" s="24">
        <f t="shared" si="38"/>
        <v>20.43</v>
      </c>
      <c r="L161" s="24"/>
      <c r="M161" s="24">
        <v>18.190000000000001</v>
      </c>
      <c r="N161" s="24">
        <v>12.78</v>
      </c>
      <c r="O161" s="24">
        <f t="shared" si="39"/>
        <v>30.97</v>
      </c>
      <c r="P161" s="24">
        <f t="shared" si="40"/>
        <v>51.4</v>
      </c>
      <c r="Q161" s="24"/>
      <c r="R161" s="24">
        <v>8.18</v>
      </c>
      <c r="S161" s="24">
        <f t="shared" si="41"/>
        <v>8.18</v>
      </c>
      <c r="T161" s="24">
        <f t="shared" si="42"/>
        <v>59.58</v>
      </c>
    </row>
    <row r="162" spans="1:20" x14ac:dyDescent="0.2">
      <c r="A162" s="167"/>
      <c r="B162" s="35"/>
      <c r="C162" s="26" t="s">
        <v>159</v>
      </c>
      <c r="D162" s="162">
        <v>12</v>
      </c>
      <c r="E162" s="24">
        <v>9</v>
      </c>
      <c r="F162" s="24"/>
      <c r="G162" s="24"/>
      <c r="H162" s="24">
        <f t="shared" si="37"/>
        <v>9</v>
      </c>
      <c r="I162" s="24">
        <v>0.3</v>
      </c>
      <c r="J162" s="24"/>
      <c r="K162" s="24">
        <f t="shared" si="38"/>
        <v>9.3000000000000007</v>
      </c>
      <c r="L162" s="24"/>
      <c r="M162" s="26">
        <v>4.83</v>
      </c>
      <c r="N162" s="26">
        <v>1.02</v>
      </c>
      <c r="O162" s="24">
        <f t="shared" si="39"/>
        <v>5.85</v>
      </c>
      <c r="P162" s="24">
        <f t="shared" si="40"/>
        <v>15.15</v>
      </c>
      <c r="Q162" s="26"/>
      <c r="R162" s="26">
        <v>0.01</v>
      </c>
      <c r="S162" s="24">
        <f t="shared" si="41"/>
        <v>0.01</v>
      </c>
      <c r="T162" s="24">
        <f t="shared" si="42"/>
        <v>15.16</v>
      </c>
    </row>
    <row r="163" spans="1:20" x14ac:dyDescent="0.2">
      <c r="A163" s="167"/>
      <c r="B163" s="35"/>
      <c r="C163" s="26" t="s">
        <v>143</v>
      </c>
      <c r="D163" s="162">
        <v>26</v>
      </c>
      <c r="E163" s="24">
        <v>0.55000000000000004</v>
      </c>
      <c r="F163" s="24"/>
      <c r="G163" s="24"/>
      <c r="H163" s="24">
        <f t="shared" si="37"/>
        <v>0.55000000000000004</v>
      </c>
      <c r="I163" s="24">
        <v>0.06</v>
      </c>
      <c r="J163" s="24"/>
      <c r="K163" s="24">
        <f t="shared" si="38"/>
        <v>0.6100000000000001</v>
      </c>
      <c r="L163" s="24">
        <v>0.4</v>
      </c>
      <c r="M163" s="24">
        <v>1.67</v>
      </c>
      <c r="N163" s="24">
        <v>0.02</v>
      </c>
      <c r="O163" s="24">
        <f t="shared" si="39"/>
        <v>2.09</v>
      </c>
      <c r="P163" s="24">
        <f t="shared" si="40"/>
        <v>2.7</v>
      </c>
      <c r="Q163" s="24"/>
      <c r="R163" s="24">
        <v>0.44</v>
      </c>
      <c r="S163" s="24">
        <f t="shared" si="41"/>
        <v>0.44</v>
      </c>
      <c r="T163" s="24">
        <f t="shared" si="42"/>
        <v>3.14</v>
      </c>
    </row>
    <row r="164" spans="1:20" x14ac:dyDescent="0.2">
      <c r="A164" s="167"/>
      <c r="B164" s="35"/>
      <c r="C164" s="26" t="s">
        <v>153</v>
      </c>
      <c r="D164" s="162">
        <v>11</v>
      </c>
      <c r="E164" s="24">
        <v>0.6</v>
      </c>
      <c r="F164" s="24"/>
      <c r="G164" s="24"/>
      <c r="H164" s="24">
        <f t="shared" si="37"/>
        <v>0.6</v>
      </c>
      <c r="I164" s="24"/>
      <c r="J164" s="24"/>
      <c r="K164" s="24">
        <f t="shared" si="38"/>
        <v>0.6</v>
      </c>
      <c r="L164" s="24">
        <v>23.5</v>
      </c>
      <c r="M164" s="24">
        <v>0.37</v>
      </c>
      <c r="N164" s="24">
        <v>7.63</v>
      </c>
      <c r="O164" s="24">
        <f t="shared" si="39"/>
        <v>31.5</v>
      </c>
      <c r="P164" s="24">
        <f t="shared" si="40"/>
        <v>32.1</v>
      </c>
      <c r="Q164" s="24"/>
      <c r="R164" s="24"/>
      <c r="S164" s="24">
        <f t="shared" si="41"/>
        <v>0</v>
      </c>
      <c r="T164" s="24">
        <f t="shared" si="42"/>
        <v>32.1</v>
      </c>
    </row>
    <row r="165" spans="1:20" x14ac:dyDescent="0.2">
      <c r="A165" s="167"/>
      <c r="B165" s="35"/>
      <c r="C165" s="163" t="s">
        <v>478</v>
      </c>
      <c r="D165" s="64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</row>
    <row r="166" spans="1:20" x14ac:dyDescent="0.2">
      <c r="A166" s="167"/>
      <c r="B166" s="35"/>
      <c r="C166" s="26" t="s">
        <v>142</v>
      </c>
      <c r="D166" s="162">
        <v>5</v>
      </c>
      <c r="E166" s="24"/>
      <c r="F166" s="24">
        <v>0.01</v>
      </c>
      <c r="G166" s="24"/>
      <c r="H166" s="24">
        <f t="shared" si="37"/>
        <v>0.01</v>
      </c>
      <c r="I166" s="24"/>
      <c r="J166" s="24"/>
      <c r="K166" s="24">
        <f t="shared" si="38"/>
        <v>0.01</v>
      </c>
      <c r="L166" s="24">
        <v>1.71</v>
      </c>
      <c r="M166" s="24">
        <v>0.1</v>
      </c>
      <c r="N166" s="24">
        <v>0.01</v>
      </c>
      <c r="O166" s="24">
        <f t="shared" si="39"/>
        <v>1.82</v>
      </c>
      <c r="P166" s="24">
        <f t="shared" si="40"/>
        <v>1.83</v>
      </c>
      <c r="Q166" s="24"/>
      <c r="R166" s="24">
        <v>0.5</v>
      </c>
      <c r="S166" s="24">
        <f t="shared" si="41"/>
        <v>0.5</v>
      </c>
      <c r="T166" s="24">
        <f t="shared" si="42"/>
        <v>2.33</v>
      </c>
    </row>
    <row r="167" spans="1:20" x14ac:dyDescent="0.2">
      <c r="A167" s="167"/>
      <c r="B167" s="35"/>
      <c r="C167" s="26" t="s">
        <v>133</v>
      </c>
      <c r="D167" s="162">
        <v>67</v>
      </c>
      <c r="E167" s="24"/>
      <c r="F167" s="24">
        <v>2.56</v>
      </c>
      <c r="G167" s="24">
        <v>1.75</v>
      </c>
      <c r="H167" s="24">
        <f t="shared" si="37"/>
        <v>4.3100000000000005</v>
      </c>
      <c r="I167" s="24">
        <v>4.5</v>
      </c>
      <c r="J167" s="24"/>
      <c r="K167" s="24">
        <f t="shared" si="38"/>
        <v>8.81</v>
      </c>
      <c r="L167" s="24"/>
      <c r="M167" s="24">
        <v>22.64</v>
      </c>
      <c r="N167" s="24">
        <v>6.42</v>
      </c>
      <c r="O167" s="24">
        <f t="shared" si="39"/>
        <v>29.060000000000002</v>
      </c>
      <c r="P167" s="24">
        <f t="shared" si="40"/>
        <v>37.870000000000005</v>
      </c>
      <c r="Q167" s="24"/>
      <c r="R167" s="24">
        <v>30.06</v>
      </c>
      <c r="S167" s="24">
        <f t="shared" si="41"/>
        <v>30.06</v>
      </c>
      <c r="T167" s="24">
        <f t="shared" si="42"/>
        <v>67.930000000000007</v>
      </c>
    </row>
    <row r="168" spans="1:20" x14ac:dyDescent="0.2">
      <c r="A168" s="167"/>
      <c r="B168" s="35"/>
      <c r="C168" s="26" t="s">
        <v>134</v>
      </c>
      <c r="D168" s="162">
        <v>15</v>
      </c>
      <c r="E168" s="24"/>
      <c r="F168" s="24">
        <v>3.41</v>
      </c>
      <c r="G168" s="24"/>
      <c r="H168" s="24">
        <f t="shared" si="37"/>
        <v>3.41</v>
      </c>
      <c r="I168" s="24">
        <v>0.62</v>
      </c>
      <c r="J168" s="24"/>
      <c r="K168" s="24">
        <f t="shared" si="38"/>
        <v>4.03</v>
      </c>
      <c r="L168" s="24">
        <v>0.3</v>
      </c>
      <c r="M168" s="24">
        <v>2.2999999999999998</v>
      </c>
      <c r="N168" s="24">
        <v>0.3</v>
      </c>
      <c r="O168" s="24">
        <f t="shared" si="39"/>
        <v>2.8999999999999995</v>
      </c>
      <c r="P168" s="24">
        <f t="shared" si="40"/>
        <v>6.93</v>
      </c>
      <c r="Q168" s="24"/>
      <c r="R168" s="24">
        <v>3.11</v>
      </c>
      <c r="S168" s="24">
        <f t="shared" si="41"/>
        <v>3.11</v>
      </c>
      <c r="T168" s="24">
        <f t="shared" si="42"/>
        <v>10.039999999999999</v>
      </c>
    </row>
    <row r="169" spans="1:20" x14ac:dyDescent="0.2">
      <c r="A169" s="167"/>
      <c r="B169" s="35"/>
      <c r="C169" s="26" t="s">
        <v>135</v>
      </c>
      <c r="D169" s="162">
        <v>7</v>
      </c>
      <c r="E169" s="24"/>
      <c r="F169" s="24"/>
      <c r="G169" s="24">
        <v>1.5</v>
      </c>
      <c r="H169" s="24">
        <f t="shared" ref="H169:H189" si="43">SUM(E169:G169)</f>
        <v>1.5</v>
      </c>
      <c r="I169" s="24">
        <v>1</v>
      </c>
      <c r="J169" s="24"/>
      <c r="K169" s="24">
        <f t="shared" ref="K169:K189" si="44">SUM(H169:J169)</f>
        <v>2.5</v>
      </c>
      <c r="L169" s="24"/>
      <c r="M169" s="24">
        <v>11.41</v>
      </c>
      <c r="N169" s="24">
        <v>7.84</v>
      </c>
      <c r="O169" s="24">
        <f t="shared" ref="O169:O189" si="45">SUM(L169:N169)</f>
        <v>19.25</v>
      </c>
      <c r="P169" s="24">
        <f t="shared" ref="P169:P189" si="46">SUM(O169+K169)</f>
        <v>21.75</v>
      </c>
      <c r="Q169" s="24"/>
      <c r="R169" s="24"/>
      <c r="S169" s="24">
        <f t="shared" ref="S169:S189" si="47">SUM(Q169:R169)</f>
        <v>0</v>
      </c>
      <c r="T169" s="24">
        <f t="shared" ref="T169:T189" si="48">SUM(P169+S169)</f>
        <v>21.75</v>
      </c>
    </row>
    <row r="170" spans="1:20" x14ac:dyDescent="0.2">
      <c r="A170" s="167"/>
      <c r="B170" s="85"/>
      <c r="C170" s="26" t="s">
        <v>110</v>
      </c>
      <c r="D170" s="162">
        <v>1</v>
      </c>
      <c r="E170" s="24"/>
      <c r="F170" s="24"/>
      <c r="G170" s="24"/>
      <c r="H170" s="24">
        <f t="shared" si="43"/>
        <v>0</v>
      </c>
      <c r="I170" s="24"/>
      <c r="J170" s="24"/>
      <c r="K170" s="24">
        <f t="shared" si="44"/>
        <v>0</v>
      </c>
      <c r="L170" s="24"/>
      <c r="M170" s="24"/>
      <c r="N170" s="24"/>
      <c r="O170" s="24">
        <f t="shared" si="45"/>
        <v>0</v>
      </c>
      <c r="P170" s="24">
        <f t="shared" si="46"/>
        <v>0</v>
      </c>
      <c r="Q170" s="24"/>
      <c r="R170" s="24">
        <v>20</v>
      </c>
      <c r="S170" s="24">
        <f t="shared" si="47"/>
        <v>20</v>
      </c>
      <c r="T170" s="24">
        <f t="shared" si="48"/>
        <v>20</v>
      </c>
    </row>
    <row r="171" spans="1:20" x14ac:dyDescent="0.2">
      <c r="A171" s="167"/>
      <c r="B171" s="35" t="s">
        <v>118</v>
      </c>
      <c r="C171" s="26" t="s">
        <v>118</v>
      </c>
      <c r="D171" s="162">
        <v>63</v>
      </c>
      <c r="E171" s="24">
        <v>0.2</v>
      </c>
      <c r="F171" s="24"/>
      <c r="G171" s="24">
        <v>0.66</v>
      </c>
      <c r="H171" s="24">
        <f t="shared" si="43"/>
        <v>0.8600000000000001</v>
      </c>
      <c r="I171" s="24">
        <v>2.2200000000000002</v>
      </c>
      <c r="J171" s="24"/>
      <c r="K171" s="24">
        <f t="shared" si="44"/>
        <v>3.08</v>
      </c>
      <c r="L171" s="24">
        <v>4.5</v>
      </c>
      <c r="M171" s="24">
        <v>7.82</v>
      </c>
      <c r="N171" s="24">
        <v>7.36</v>
      </c>
      <c r="O171" s="24">
        <f t="shared" si="45"/>
        <v>19.68</v>
      </c>
      <c r="P171" s="24">
        <f t="shared" si="46"/>
        <v>22.759999999999998</v>
      </c>
      <c r="Q171" s="24"/>
      <c r="R171" s="24">
        <v>0.16</v>
      </c>
      <c r="S171" s="24">
        <f t="shared" si="47"/>
        <v>0.16</v>
      </c>
      <c r="T171" s="24">
        <f t="shared" si="48"/>
        <v>22.919999999999998</v>
      </c>
    </row>
    <row r="172" spans="1:20" x14ac:dyDescent="0.2">
      <c r="A172" s="167"/>
      <c r="B172" s="35"/>
      <c r="C172" s="26" t="s">
        <v>155</v>
      </c>
      <c r="D172" s="162">
        <v>34</v>
      </c>
      <c r="E172" s="24">
        <v>0.1</v>
      </c>
      <c r="F172" s="24"/>
      <c r="G172" s="24">
        <v>0.4</v>
      </c>
      <c r="H172" s="24">
        <f t="shared" si="43"/>
        <v>0.5</v>
      </c>
      <c r="I172" s="24">
        <v>1.3</v>
      </c>
      <c r="J172" s="24"/>
      <c r="K172" s="24">
        <f t="shared" si="44"/>
        <v>1.8</v>
      </c>
      <c r="L172" s="24">
        <v>1.1000000000000001</v>
      </c>
      <c r="M172" s="24">
        <v>5.88</v>
      </c>
      <c r="N172" s="24">
        <v>6.38</v>
      </c>
      <c r="O172" s="24">
        <f t="shared" si="45"/>
        <v>13.36</v>
      </c>
      <c r="P172" s="24">
        <f t="shared" si="46"/>
        <v>15.16</v>
      </c>
      <c r="Q172" s="24"/>
      <c r="R172" s="24">
        <v>0.7</v>
      </c>
      <c r="S172" s="24">
        <f t="shared" si="47"/>
        <v>0.7</v>
      </c>
      <c r="T172" s="24">
        <f t="shared" si="48"/>
        <v>15.86</v>
      </c>
    </row>
    <row r="173" spans="1:20" customFormat="1" x14ac:dyDescent="0.2">
      <c r="A173" s="167"/>
      <c r="B173" s="35"/>
      <c r="C173" s="163" t="s">
        <v>411</v>
      </c>
      <c r="D173" s="64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</row>
    <row r="174" spans="1:20" x14ac:dyDescent="0.2">
      <c r="A174" s="167"/>
      <c r="B174" s="35"/>
      <c r="C174" s="26" t="s">
        <v>139</v>
      </c>
      <c r="D174" s="162">
        <v>116</v>
      </c>
      <c r="E174" s="24">
        <v>0.53</v>
      </c>
      <c r="F174" s="24">
        <v>0.31</v>
      </c>
      <c r="G174" s="24">
        <v>1.35</v>
      </c>
      <c r="H174" s="24">
        <f t="shared" si="43"/>
        <v>2.1900000000000004</v>
      </c>
      <c r="I174" s="24">
        <v>6.92</v>
      </c>
      <c r="J174" s="24"/>
      <c r="K174" s="24">
        <f t="shared" si="44"/>
        <v>9.11</v>
      </c>
      <c r="L174" s="24">
        <v>0.4</v>
      </c>
      <c r="M174" s="24">
        <v>11.32</v>
      </c>
      <c r="N174" s="24">
        <v>2.86</v>
      </c>
      <c r="O174" s="24">
        <f t="shared" si="45"/>
        <v>14.58</v>
      </c>
      <c r="P174" s="24">
        <f t="shared" si="46"/>
        <v>23.689999999999998</v>
      </c>
      <c r="Q174" s="24"/>
      <c r="R174" s="24">
        <v>0.39</v>
      </c>
      <c r="S174" s="24">
        <f t="shared" si="47"/>
        <v>0.39</v>
      </c>
      <c r="T174" s="24">
        <f t="shared" si="48"/>
        <v>24.08</v>
      </c>
    </row>
    <row r="175" spans="1:20" x14ac:dyDescent="0.2">
      <c r="A175" s="167"/>
      <c r="B175" s="35"/>
      <c r="C175" s="26" t="s">
        <v>157</v>
      </c>
      <c r="D175" s="162">
        <v>180</v>
      </c>
      <c r="E175" s="24">
        <v>2.77</v>
      </c>
      <c r="F175" s="24">
        <v>0.6</v>
      </c>
      <c r="G175" s="24">
        <v>0.18</v>
      </c>
      <c r="H175" s="24">
        <f t="shared" si="43"/>
        <v>3.5500000000000003</v>
      </c>
      <c r="I175" s="24">
        <v>17.71</v>
      </c>
      <c r="J175" s="24">
        <v>2.9</v>
      </c>
      <c r="K175" s="24">
        <f t="shared" si="44"/>
        <v>24.16</v>
      </c>
      <c r="L175" s="24">
        <v>1.23</v>
      </c>
      <c r="M175" s="24">
        <v>26.75</v>
      </c>
      <c r="N175" s="24">
        <v>5.1100000000000003</v>
      </c>
      <c r="O175" s="24">
        <f t="shared" si="45"/>
        <v>33.090000000000003</v>
      </c>
      <c r="P175" s="24">
        <f t="shared" si="46"/>
        <v>57.25</v>
      </c>
      <c r="Q175" s="24">
        <v>0.03</v>
      </c>
      <c r="R175" s="24">
        <v>45.71</v>
      </c>
      <c r="S175" s="24">
        <f t="shared" si="47"/>
        <v>45.74</v>
      </c>
      <c r="T175" s="24">
        <f t="shared" si="48"/>
        <v>102.99000000000001</v>
      </c>
    </row>
    <row r="176" spans="1:20" x14ac:dyDescent="0.2">
      <c r="A176" s="167"/>
      <c r="B176" s="35"/>
      <c r="C176" s="26" t="s">
        <v>126</v>
      </c>
      <c r="D176" s="162">
        <v>37</v>
      </c>
      <c r="E176" s="24">
        <v>1.55</v>
      </c>
      <c r="F176" s="24">
        <v>0.1</v>
      </c>
      <c r="G176" s="24">
        <v>0.55000000000000004</v>
      </c>
      <c r="H176" s="24">
        <f t="shared" si="43"/>
        <v>2.2000000000000002</v>
      </c>
      <c r="I176" s="24">
        <v>2.1</v>
      </c>
      <c r="J176" s="24"/>
      <c r="K176" s="24">
        <f t="shared" si="44"/>
        <v>4.3000000000000007</v>
      </c>
      <c r="L176" s="24">
        <v>0.9</v>
      </c>
      <c r="M176" s="24">
        <v>6.27</v>
      </c>
      <c r="N176" s="24">
        <v>1.1599999999999999</v>
      </c>
      <c r="O176" s="24">
        <f t="shared" si="45"/>
        <v>8.33</v>
      </c>
      <c r="P176" s="24">
        <f t="shared" si="46"/>
        <v>12.63</v>
      </c>
      <c r="Q176" s="24"/>
      <c r="R176" s="24">
        <v>5.24</v>
      </c>
      <c r="S176" s="24">
        <f t="shared" si="47"/>
        <v>5.24</v>
      </c>
      <c r="T176" s="24">
        <f t="shared" si="48"/>
        <v>17.87</v>
      </c>
    </row>
    <row r="177" spans="1:20" x14ac:dyDescent="0.2">
      <c r="A177" s="167"/>
      <c r="B177" s="35"/>
      <c r="C177" s="26" t="s">
        <v>127</v>
      </c>
      <c r="D177" s="162">
        <v>58</v>
      </c>
      <c r="E177" s="24">
        <v>1</v>
      </c>
      <c r="F177" s="24">
        <v>1.07</v>
      </c>
      <c r="G177" s="24">
        <v>0.65</v>
      </c>
      <c r="H177" s="24">
        <f t="shared" si="43"/>
        <v>2.72</v>
      </c>
      <c r="I177" s="24">
        <v>11.12</v>
      </c>
      <c r="J177" s="24"/>
      <c r="K177" s="24">
        <f t="shared" si="44"/>
        <v>13.84</v>
      </c>
      <c r="L177" s="24">
        <v>0.3</v>
      </c>
      <c r="M177" s="24">
        <v>9.07</v>
      </c>
      <c r="N177" s="24">
        <v>2.64</v>
      </c>
      <c r="O177" s="24">
        <f t="shared" si="45"/>
        <v>12.010000000000002</v>
      </c>
      <c r="P177" s="24">
        <f t="shared" si="46"/>
        <v>25.85</v>
      </c>
      <c r="Q177" s="24"/>
      <c r="R177" s="24">
        <v>18.350000000000001</v>
      </c>
      <c r="S177" s="24">
        <f t="shared" si="47"/>
        <v>18.350000000000001</v>
      </c>
      <c r="T177" s="24">
        <f t="shared" si="48"/>
        <v>44.2</v>
      </c>
    </row>
    <row r="178" spans="1:20" x14ac:dyDescent="0.2">
      <c r="A178" s="167"/>
      <c r="B178" s="35"/>
      <c r="C178" s="26" t="s">
        <v>154</v>
      </c>
      <c r="D178" s="162">
        <v>10</v>
      </c>
      <c r="E178" s="24"/>
      <c r="F178" s="24">
        <v>0.39</v>
      </c>
      <c r="G178" s="24"/>
      <c r="H178" s="24">
        <f t="shared" si="43"/>
        <v>0.39</v>
      </c>
      <c r="I178" s="24">
        <v>1</v>
      </c>
      <c r="J178" s="24">
        <v>0.4</v>
      </c>
      <c r="K178" s="24">
        <f t="shared" si="44"/>
        <v>1.79</v>
      </c>
      <c r="L178" s="24"/>
      <c r="M178" s="24">
        <v>11.32</v>
      </c>
      <c r="N178" s="24"/>
      <c r="O178" s="24">
        <f t="shared" si="45"/>
        <v>11.32</v>
      </c>
      <c r="P178" s="24">
        <f t="shared" si="46"/>
        <v>13.11</v>
      </c>
      <c r="Q178" s="24"/>
      <c r="R178" s="24">
        <v>5.0999999999999996</v>
      </c>
      <c r="S178" s="24">
        <f t="shared" si="47"/>
        <v>5.0999999999999996</v>
      </c>
      <c r="T178" s="24">
        <f t="shared" si="48"/>
        <v>18.21</v>
      </c>
    </row>
    <row r="179" spans="1:20" x14ac:dyDescent="0.2">
      <c r="A179" s="167"/>
      <c r="B179" s="35"/>
      <c r="C179" s="26" t="s">
        <v>132</v>
      </c>
      <c r="D179" s="162">
        <v>59</v>
      </c>
      <c r="E179" s="24"/>
      <c r="F179" s="24"/>
      <c r="G179" s="24"/>
      <c r="H179" s="24">
        <f t="shared" si="43"/>
        <v>0</v>
      </c>
      <c r="I179" s="24"/>
      <c r="J179" s="24"/>
      <c r="K179" s="24">
        <f t="shared" si="44"/>
        <v>0</v>
      </c>
      <c r="L179" s="24"/>
      <c r="M179" s="24">
        <v>4.59</v>
      </c>
      <c r="N179" s="24">
        <v>0.24</v>
      </c>
      <c r="O179" s="24">
        <f t="shared" si="45"/>
        <v>4.83</v>
      </c>
      <c r="P179" s="24">
        <f t="shared" si="46"/>
        <v>4.83</v>
      </c>
      <c r="Q179" s="24"/>
      <c r="R179" s="24">
        <v>0.02</v>
      </c>
      <c r="S179" s="24">
        <f t="shared" si="47"/>
        <v>0.02</v>
      </c>
      <c r="T179" s="24">
        <f t="shared" si="48"/>
        <v>4.8499999999999996</v>
      </c>
    </row>
    <row r="180" spans="1:20" x14ac:dyDescent="0.2">
      <c r="A180" s="167"/>
      <c r="B180" s="35"/>
      <c r="C180" s="26" t="s">
        <v>120</v>
      </c>
      <c r="D180" s="162">
        <v>57</v>
      </c>
      <c r="E180" s="24">
        <v>1.27</v>
      </c>
      <c r="F180" s="24">
        <v>2.13</v>
      </c>
      <c r="G180" s="24"/>
      <c r="H180" s="24">
        <f t="shared" si="43"/>
        <v>3.4</v>
      </c>
      <c r="I180" s="24">
        <v>3.38</v>
      </c>
      <c r="J180" s="24"/>
      <c r="K180" s="24">
        <f t="shared" si="44"/>
        <v>6.7799999999999994</v>
      </c>
      <c r="L180" s="24">
        <v>2.7</v>
      </c>
      <c r="M180" s="24">
        <v>13.86</v>
      </c>
      <c r="N180" s="24">
        <v>5.45</v>
      </c>
      <c r="O180" s="24">
        <f t="shared" si="45"/>
        <v>22.009999999999998</v>
      </c>
      <c r="P180" s="24">
        <f t="shared" si="46"/>
        <v>28.79</v>
      </c>
      <c r="Q180" s="24"/>
      <c r="R180" s="24">
        <v>2.23</v>
      </c>
      <c r="S180" s="24">
        <f t="shared" si="47"/>
        <v>2.23</v>
      </c>
      <c r="T180" s="24">
        <f t="shared" si="48"/>
        <v>31.02</v>
      </c>
    </row>
    <row r="181" spans="1:20" x14ac:dyDescent="0.2">
      <c r="A181" s="167"/>
      <c r="B181" s="35"/>
      <c r="C181" s="26" t="s">
        <v>151</v>
      </c>
      <c r="D181" s="162">
        <v>31</v>
      </c>
      <c r="E181" s="24">
        <v>4.5999999999999996</v>
      </c>
      <c r="F181" s="24">
        <v>0.28000000000000003</v>
      </c>
      <c r="G181" s="24">
        <v>1.45</v>
      </c>
      <c r="H181" s="24">
        <f t="shared" si="43"/>
        <v>6.33</v>
      </c>
      <c r="I181" s="24">
        <v>1</v>
      </c>
      <c r="J181" s="24"/>
      <c r="K181" s="24">
        <f t="shared" si="44"/>
        <v>7.33</v>
      </c>
      <c r="L181" s="24"/>
      <c r="M181" s="24">
        <v>5.3</v>
      </c>
      <c r="N181" s="24">
        <v>7.77</v>
      </c>
      <c r="O181" s="24">
        <f t="shared" si="45"/>
        <v>13.07</v>
      </c>
      <c r="P181" s="24">
        <f t="shared" si="46"/>
        <v>20.399999999999999</v>
      </c>
      <c r="Q181" s="24"/>
      <c r="R181" s="24">
        <v>0.16</v>
      </c>
      <c r="S181" s="24">
        <f t="shared" si="47"/>
        <v>0.16</v>
      </c>
      <c r="T181" s="24">
        <f t="shared" si="48"/>
        <v>20.56</v>
      </c>
    </row>
    <row r="182" spans="1:20" x14ac:dyDescent="0.2">
      <c r="A182" s="167"/>
      <c r="B182" s="85"/>
      <c r="C182" s="26" t="s">
        <v>122</v>
      </c>
      <c r="D182" s="162">
        <v>10</v>
      </c>
      <c r="E182" s="24"/>
      <c r="F182" s="24"/>
      <c r="G182" s="24"/>
      <c r="H182" s="24">
        <f t="shared" si="43"/>
        <v>0</v>
      </c>
      <c r="I182" s="24">
        <v>7.0000000000000007E-2</v>
      </c>
      <c r="J182" s="24"/>
      <c r="K182" s="24">
        <f t="shared" si="44"/>
        <v>7.0000000000000007E-2</v>
      </c>
      <c r="L182" s="24"/>
      <c r="M182" s="24">
        <v>0.78</v>
      </c>
      <c r="N182" s="24">
        <v>0.25</v>
      </c>
      <c r="O182" s="24">
        <f t="shared" si="45"/>
        <v>1.03</v>
      </c>
      <c r="P182" s="24">
        <f t="shared" si="46"/>
        <v>1.1000000000000001</v>
      </c>
      <c r="Q182" s="24"/>
      <c r="R182" s="24"/>
      <c r="S182" s="24">
        <f t="shared" si="47"/>
        <v>0</v>
      </c>
      <c r="T182" s="24">
        <f t="shared" si="48"/>
        <v>1.1000000000000001</v>
      </c>
    </row>
    <row r="183" spans="1:20" x14ac:dyDescent="0.2">
      <c r="A183" s="167"/>
      <c r="B183" s="35" t="s">
        <v>111</v>
      </c>
      <c r="C183" s="26" t="s">
        <v>129</v>
      </c>
      <c r="D183" s="162">
        <v>88</v>
      </c>
      <c r="E183" s="24">
        <v>0.2</v>
      </c>
      <c r="F183" s="24">
        <v>0.8</v>
      </c>
      <c r="G183" s="24">
        <v>0.82</v>
      </c>
      <c r="H183" s="24">
        <f t="shared" si="43"/>
        <v>1.8199999999999998</v>
      </c>
      <c r="I183" s="24">
        <v>10.27</v>
      </c>
      <c r="J183" s="24"/>
      <c r="K183" s="24">
        <f t="shared" si="44"/>
        <v>12.09</v>
      </c>
      <c r="L183" s="24"/>
      <c r="M183" s="24">
        <v>21.7</v>
      </c>
      <c r="N183" s="24">
        <v>0.82</v>
      </c>
      <c r="O183" s="24">
        <f t="shared" si="45"/>
        <v>22.52</v>
      </c>
      <c r="P183" s="24">
        <f t="shared" si="46"/>
        <v>34.61</v>
      </c>
      <c r="Q183" s="24"/>
      <c r="R183" s="24">
        <v>16.09</v>
      </c>
      <c r="S183" s="24">
        <f t="shared" si="47"/>
        <v>16.09</v>
      </c>
      <c r="T183" s="24">
        <f t="shared" si="48"/>
        <v>50.7</v>
      </c>
    </row>
    <row r="184" spans="1:20" x14ac:dyDescent="0.2">
      <c r="A184" s="167"/>
      <c r="B184" s="35"/>
      <c r="C184" s="26" t="s">
        <v>121</v>
      </c>
      <c r="D184" s="162">
        <v>125</v>
      </c>
      <c r="E184" s="24"/>
      <c r="F184" s="24">
        <v>1.1100000000000001</v>
      </c>
      <c r="G184" s="24"/>
      <c r="H184" s="24">
        <f t="shared" si="43"/>
        <v>1.1100000000000001</v>
      </c>
      <c r="I184" s="24">
        <v>0.94</v>
      </c>
      <c r="J184" s="24"/>
      <c r="K184" s="24">
        <f t="shared" si="44"/>
        <v>2.0499999999999998</v>
      </c>
      <c r="L184" s="24">
        <v>0.01</v>
      </c>
      <c r="M184" s="24">
        <v>15.68</v>
      </c>
      <c r="N184" s="24"/>
      <c r="O184" s="24">
        <f t="shared" si="45"/>
        <v>15.69</v>
      </c>
      <c r="P184" s="24">
        <f t="shared" si="46"/>
        <v>17.739999999999998</v>
      </c>
      <c r="Q184" s="24"/>
      <c r="R184" s="24">
        <v>10.56</v>
      </c>
      <c r="S184" s="24">
        <f t="shared" si="47"/>
        <v>10.56</v>
      </c>
      <c r="T184" s="24">
        <f t="shared" si="48"/>
        <v>28.299999999999997</v>
      </c>
    </row>
    <row r="185" spans="1:20" x14ac:dyDescent="0.2">
      <c r="A185" s="167"/>
      <c r="B185" s="35"/>
      <c r="C185" s="26" t="s">
        <v>111</v>
      </c>
      <c r="D185" s="162">
        <v>44</v>
      </c>
      <c r="E185" s="24"/>
      <c r="F185" s="24">
        <v>7.8</v>
      </c>
      <c r="G185" s="24">
        <v>1.38</v>
      </c>
      <c r="H185" s="24">
        <f t="shared" si="43"/>
        <v>9.18</v>
      </c>
      <c r="I185" s="24">
        <v>4.41</v>
      </c>
      <c r="J185" s="24"/>
      <c r="K185" s="24">
        <f t="shared" si="44"/>
        <v>13.59</v>
      </c>
      <c r="L185" s="24"/>
      <c r="M185" s="24">
        <v>8.43</v>
      </c>
      <c r="N185" s="24">
        <v>0.08</v>
      </c>
      <c r="O185" s="24">
        <f t="shared" si="45"/>
        <v>8.51</v>
      </c>
      <c r="P185" s="24">
        <f t="shared" si="46"/>
        <v>22.1</v>
      </c>
      <c r="Q185" s="24"/>
      <c r="R185" s="24">
        <v>48.72</v>
      </c>
      <c r="S185" s="24">
        <f t="shared" si="47"/>
        <v>48.72</v>
      </c>
      <c r="T185" s="24">
        <f t="shared" si="48"/>
        <v>70.819999999999993</v>
      </c>
    </row>
    <row r="186" spans="1:20" x14ac:dyDescent="0.2">
      <c r="A186" s="167"/>
      <c r="B186" s="35"/>
      <c r="C186" s="26" t="s">
        <v>130</v>
      </c>
      <c r="D186" s="162">
        <v>159</v>
      </c>
      <c r="E186" s="24">
        <v>3</v>
      </c>
      <c r="F186" s="24">
        <v>3.32</v>
      </c>
      <c r="G186" s="24"/>
      <c r="H186" s="24">
        <f t="shared" si="43"/>
        <v>6.32</v>
      </c>
      <c r="I186" s="24">
        <v>4.28</v>
      </c>
      <c r="J186" s="24"/>
      <c r="K186" s="24">
        <f t="shared" si="44"/>
        <v>10.600000000000001</v>
      </c>
      <c r="L186" s="24"/>
      <c r="M186" s="24">
        <v>27.32</v>
      </c>
      <c r="N186" s="24">
        <v>4.07</v>
      </c>
      <c r="O186" s="24">
        <f t="shared" si="45"/>
        <v>31.39</v>
      </c>
      <c r="P186" s="24">
        <f t="shared" si="46"/>
        <v>41.99</v>
      </c>
      <c r="Q186" s="24"/>
      <c r="R186" s="24">
        <v>10.11</v>
      </c>
      <c r="S186" s="24">
        <f t="shared" si="47"/>
        <v>10.11</v>
      </c>
      <c r="T186" s="24">
        <f t="shared" si="48"/>
        <v>52.1</v>
      </c>
    </row>
    <row r="187" spans="1:20" x14ac:dyDescent="0.2">
      <c r="A187" s="167"/>
      <c r="B187" s="35"/>
      <c r="C187" s="26" t="s">
        <v>114</v>
      </c>
      <c r="D187" s="162">
        <v>90</v>
      </c>
      <c r="E187" s="24"/>
      <c r="F187" s="24">
        <v>0.68</v>
      </c>
      <c r="G187" s="24">
        <v>0.05</v>
      </c>
      <c r="H187" s="24">
        <f t="shared" si="43"/>
        <v>0.73000000000000009</v>
      </c>
      <c r="I187" s="24">
        <v>14.05</v>
      </c>
      <c r="J187" s="24"/>
      <c r="K187" s="24">
        <f t="shared" si="44"/>
        <v>14.780000000000001</v>
      </c>
      <c r="L187" s="24">
        <v>0.32</v>
      </c>
      <c r="M187" s="24">
        <v>20.3</v>
      </c>
      <c r="N187" s="24">
        <v>2.75</v>
      </c>
      <c r="O187" s="24">
        <f t="shared" si="45"/>
        <v>23.37</v>
      </c>
      <c r="P187" s="24">
        <f t="shared" si="46"/>
        <v>38.150000000000006</v>
      </c>
      <c r="Q187" s="24"/>
      <c r="R187" s="24">
        <v>130.97</v>
      </c>
      <c r="S187" s="24">
        <f t="shared" si="47"/>
        <v>130.97</v>
      </c>
      <c r="T187" s="24">
        <f t="shared" si="48"/>
        <v>169.12</v>
      </c>
    </row>
    <row r="188" spans="1:20" x14ac:dyDescent="0.2">
      <c r="A188" s="167"/>
      <c r="B188" s="35"/>
      <c r="C188" s="26" t="s">
        <v>119</v>
      </c>
      <c r="D188" s="162">
        <v>18</v>
      </c>
      <c r="E188" s="24">
        <v>3</v>
      </c>
      <c r="F188" s="24">
        <v>6.2</v>
      </c>
      <c r="G188" s="24">
        <v>1.01</v>
      </c>
      <c r="H188" s="24">
        <f t="shared" si="43"/>
        <v>10.209999999999999</v>
      </c>
      <c r="I188" s="24">
        <v>2.0699999999999998</v>
      </c>
      <c r="J188" s="24"/>
      <c r="K188" s="24">
        <f t="shared" si="44"/>
        <v>12.28</v>
      </c>
      <c r="L188" s="24"/>
      <c r="M188" s="24">
        <v>1.24</v>
      </c>
      <c r="N188" s="24"/>
      <c r="O188" s="24">
        <f t="shared" si="45"/>
        <v>1.24</v>
      </c>
      <c r="P188" s="24">
        <f t="shared" si="46"/>
        <v>13.52</v>
      </c>
      <c r="Q188" s="24"/>
      <c r="R188" s="24">
        <v>6.69</v>
      </c>
      <c r="S188" s="24">
        <f t="shared" si="47"/>
        <v>6.69</v>
      </c>
      <c r="T188" s="24">
        <f t="shared" si="48"/>
        <v>20.21</v>
      </c>
    </row>
    <row r="189" spans="1:20" x14ac:dyDescent="0.2">
      <c r="A189" s="167"/>
      <c r="B189" s="35"/>
      <c r="C189" s="165" t="s">
        <v>156</v>
      </c>
      <c r="D189" s="160">
        <v>117</v>
      </c>
      <c r="E189" s="25">
        <v>0.2</v>
      </c>
      <c r="F189" s="25">
        <v>9.3699999999999992</v>
      </c>
      <c r="G189" s="25">
        <v>0.25</v>
      </c>
      <c r="H189" s="25">
        <f t="shared" si="43"/>
        <v>9.8199999999999985</v>
      </c>
      <c r="I189" s="25">
        <v>19.38</v>
      </c>
      <c r="J189" s="25"/>
      <c r="K189" s="25">
        <f t="shared" si="44"/>
        <v>29.199999999999996</v>
      </c>
      <c r="L189" s="25">
        <v>20.149999999999999</v>
      </c>
      <c r="M189" s="25">
        <v>53.19</v>
      </c>
      <c r="N189" s="25">
        <v>1.37</v>
      </c>
      <c r="O189" s="25">
        <f t="shared" si="45"/>
        <v>74.710000000000008</v>
      </c>
      <c r="P189" s="25">
        <f t="shared" si="46"/>
        <v>103.91</v>
      </c>
      <c r="Q189" s="25"/>
      <c r="R189" s="25">
        <v>14.74</v>
      </c>
      <c r="S189" s="25">
        <f t="shared" si="47"/>
        <v>14.74</v>
      </c>
      <c r="T189" s="25">
        <f t="shared" si="48"/>
        <v>118.64999999999999</v>
      </c>
    </row>
    <row r="190" spans="1:20" ht="15" x14ac:dyDescent="0.25">
      <c r="A190" s="230" t="s">
        <v>0</v>
      </c>
      <c r="B190" s="231"/>
      <c r="C190" s="232" t="s">
        <v>0</v>
      </c>
      <c r="D190" s="53">
        <f t="shared" ref="D190:T190" si="49">SUM(D136:D189)</f>
        <v>2108</v>
      </c>
      <c r="E190" s="54">
        <f t="shared" si="49"/>
        <v>64.060000000000016</v>
      </c>
      <c r="F190" s="54">
        <f t="shared" si="49"/>
        <v>78.320000000000007</v>
      </c>
      <c r="G190" s="54">
        <f t="shared" si="49"/>
        <v>61.279999999999994</v>
      </c>
      <c r="H190" s="54">
        <f t="shared" si="49"/>
        <v>203.66</v>
      </c>
      <c r="I190" s="54">
        <f t="shared" si="49"/>
        <v>147.70999999999998</v>
      </c>
      <c r="J190" s="54">
        <f t="shared" si="49"/>
        <v>5.6300000000000008</v>
      </c>
      <c r="K190" s="54">
        <f t="shared" si="49"/>
        <v>357.00000000000006</v>
      </c>
      <c r="L190" s="54">
        <f t="shared" si="49"/>
        <v>147.74</v>
      </c>
      <c r="M190" s="54">
        <f t="shared" si="49"/>
        <v>612.78</v>
      </c>
      <c r="N190" s="54">
        <f t="shared" si="49"/>
        <v>410.63</v>
      </c>
      <c r="O190" s="54">
        <f t="shared" si="49"/>
        <v>1171.1500000000005</v>
      </c>
      <c r="P190" s="54">
        <f t="shared" si="49"/>
        <v>1528.15</v>
      </c>
      <c r="Q190" s="54">
        <f t="shared" si="49"/>
        <v>4.080000000000001</v>
      </c>
      <c r="R190" s="54">
        <f t="shared" si="49"/>
        <v>445.03000000000003</v>
      </c>
      <c r="S190" s="54">
        <f t="shared" si="49"/>
        <v>449.11000000000007</v>
      </c>
      <c r="T190" s="55">
        <f t="shared" si="49"/>
        <v>1977.2599999999993</v>
      </c>
    </row>
    <row r="191" spans="1:20" x14ac:dyDescent="0.2">
      <c r="A191" s="166" t="s">
        <v>8</v>
      </c>
      <c r="B191" s="35" t="s">
        <v>428</v>
      </c>
      <c r="C191" s="161" t="s">
        <v>162</v>
      </c>
      <c r="D191" s="153">
        <v>89</v>
      </c>
      <c r="E191" s="154">
        <v>2</v>
      </c>
      <c r="F191" s="154">
        <v>6.19</v>
      </c>
      <c r="G191" s="154"/>
      <c r="H191" s="154">
        <f t="shared" ref="H191:H222" si="50">SUM(E191:G191)</f>
        <v>8.1900000000000013</v>
      </c>
      <c r="I191" s="154">
        <v>5.63</v>
      </c>
      <c r="J191" s="154"/>
      <c r="K191" s="154">
        <f t="shared" ref="K191:K222" si="51">SUM(H191:J191)</f>
        <v>13.82</v>
      </c>
      <c r="L191" s="154">
        <v>0.4</v>
      </c>
      <c r="M191" s="154">
        <v>7.12</v>
      </c>
      <c r="N191" s="154">
        <v>11.08</v>
      </c>
      <c r="O191" s="154">
        <f t="shared" ref="O191:O199" si="52">SUM(L191:N191)</f>
        <v>18.600000000000001</v>
      </c>
      <c r="P191" s="154">
        <f t="shared" ref="P191:P199" si="53">SUM(O191+K191)</f>
        <v>32.42</v>
      </c>
      <c r="Q191" s="154"/>
      <c r="R191" s="154">
        <v>58.61</v>
      </c>
      <c r="S191" s="154">
        <f t="shared" ref="S191:S199" si="54">SUM(Q191:R191)</f>
        <v>58.61</v>
      </c>
      <c r="T191" s="154">
        <f t="shared" ref="T191:T199" si="55">SUM(P191+S191)</f>
        <v>91.03</v>
      </c>
    </row>
    <row r="192" spans="1:20" x14ac:dyDescent="0.2">
      <c r="A192" s="167"/>
      <c r="B192" s="35"/>
      <c r="C192" s="26" t="s">
        <v>183</v>
      </c>
      <c r="D192" s="162">
        <v>28</v>
      </c>
      <c r="E192" s="24">
        <v>2.1</v>
      </c>
      <c r="F192" s="24">
        <v>0.35</v>
      </c>
      <c r="G192" s="24">
        <v>0.85</v>
      </c>
      <c r="H192" s="24">
        <f t="shared" si="50"/>
        <v>3.3000000000000003</v>
      </c>
      <c r="I192" s="24">
        <v>53.27</v>
      </c>
      <c r="J192" s="24">
        <v>0.25</v>
      </c>
      <c r="K192" s="24">
        <f t="shared" si="51"/>
        <v>56.82</v>
      </c>
      <c r="L192" s="24">
        <v>5.45</v>
      </c>
      <c r="M192" s="24">
        <v>1.87</v>
      </c>
      <c r="N192" s="24">
        <v>2.17</v>
      </c>
      <c r="O192" s="24">
        <f t="shared" si="52"/>
        <v>9.49</v>
      </c>
      <c r="P192" s="24">
        <f t="shared" si="53"/>
        <v>66.31</v>
      </c>
      <c r="Q192" s="24"/>
      <c r="R192" s="24">
        <v>45.57</v>
      </c>
      <c r="S192" s="24">
        <f t="shared" si="54"/>
        <v>45.57</v>
      </c>
      <c r="T192" s="24">
        <f t="shared" si="55"/>
        <v>111.88</v>
      </c>
    </row>
    <row r="193" spans="1:20" x14ac:dyDescent="0.2">
      <c r="A193" s="167"/>
      <c r="B193" s="35"/>
      <c r="C193" s="26" t="s">
        <v>175</v>
      </c>
      <c r="D193" s="162">
        <v>32</v>
      </c>
      <c r="E193" s="24">
        <v>0.1</v>
      </c>
      <c r="F193" s="24">
        <v>0.19</v>
      </c>
      <c r="G193" s="24">
        <v>1.1000000000000001</v>
      </c>
      <c r="H193" s="24">
        <f t="shared" si="50"/>
        <v>1.3900000000000001</v>
      </c>
      <c r="I193" s="24">
        <v>11.45</v>
      </c>
      <c r="J193" s="24"/>
      <c r="K193" s="24">
        <f t="shared" si="51"/>
        <v>12.84</v>
      </c>
      <c r="L193" s="24">
        <v>0.01</v>
      </c>
      <c r="M193" s="24">
        <v>6.75</v>
      </c>
      <c r="N193" s="24">
        <v>8.33</v>
      </c>
      <c r="O193" s="24">
        <f t="shared" si="52"/>
        <v>15.09</v>
      </c>
      <c r="P193" s="24">
        <f t="shared" si="53"/>
        <v>27.93</v>
      </c>
      <c r="Q193" s="24"/>
      <c r="R193" s="24">
        <v>0.01</v>
      </c>
      <c r="S193" s="24">
        <f t="shared" si="54"/>
        <v>0.01</v>
      </c>
      <c r="T193" s="24">
        <f t="shared" si="55"/>
        <v>27.94</v>
      </c>
    </row>
    <row r="194" spans="1:20" x14ac:dyDescent="0.2">
      <c r="A194" s="167"/>
      <c r="B194" s="35"/>
      <c r="C194" s="26" t="s">
        <v>184</v>
      </c>
      <c r="D194" s="162">
        <v>7</v>
      </c>
      <c r="E194" s="24">
        <v>0.4</v>
      </c>
      <c r="F194" s="24"/>
      <c r="G194" s="24"/>
      <c r="H194" s="24">
        <f t="shared" si="50"/>
        <v>0.4</v>
      </c>
      <c r="I194" s="24"/>
      <c r="J194" s="24"/>
      <c r="K194" s="24">
        <f t="shared" si="51"/>
        <v>0.4</v>
      </c>
      <c r="L194" s="24">
        <v>0.01</v>
      </c>
      <c r="M194" s="24">
        <v>0.52</v>
      </c>
      <c r="N194" s="24">
        <v>0.37</v>
      </c>
      <c r="O194" s="24">
        <f t="shared" si="52"/>
        <v>0.9</v>
      </c>
      <c r="P194" s="24">
        <f t="shared" si="53"/>
        <v>1.3</v>
      </c>
      <c r="Q194" s="24"/>
      <c r="R194" s="24">
        <v>0.2</v>
      </c>
      <c r="S194" s="24">
        <f t="shared" si="54"/>
        <v>0.2</v>
      </c>
      <c r="T194" s="24">
        <f t="shared" si="55"/>
        <v>1.5</v>
      </c>
    </row>
    <row r="195" spans="1:20" x14ac:dyDescent="0.2">
      <c r="A195" s="167"/>
      <c r="B195" s="35"/>
      <c r="C195" s="26" t="s">
        <v>164</v>
      </c>
      <c r="D195" s="162">
        <v>148</v>
      </c>
      <c r="E195" s="24">
        <v>2.35</v>
      </c>
      <c r="F195" s="24">
        <v>1.63</v>
      </c>
      <c r="G195" s="24">
        <v>0.53</v>
      </c>
      <c r="H195" s="24">
        <f t="shared" si="50"/>
        <v>4.51</v>
      </c>
      <c r="I195" s="24">
        <v>0.22</v>
      </c>
      <c r="J195" s="24">
        <v>0.02</v>
      </c>
      <c r="K195" s="24">
        <f t="shared" si="51"/>
        <v>4.7499999999999991</v>
      </c>
      <c r="L195" s="24">
        <v>0.03</v>
      </c>
      <c r="M195" s="24">
        <v>7.0199999999999889</v>
      </c>
      <c r="N195" s="24">
        <v>4.2300000000000004</v>
      </c>
      <c r="O195" s="24">
        <f t="shared" si="52"/>
        <v>11.27999999999999</v>
      </c>
      <c r="P195" s="24">
        <f t="shared" si="53"/>
        <v>16.02999999999999</v>
      </c>
      <c r="Q195" s="24"/>
      <c r="R195" s="24">
        <v>385.62</v>
      </c>
      <c r="S195" s="24">
        <f t="shared" si="54"/>
        <v>385.62</v>
      </c>
      <c r="T195" s="24">
        <f t="shared" si="55"/>
        <v>401.65</v>
      </c>
    </row>
    <row r="196" spans="1:20" x14ac:dyDescent="0.2">
      <c r="A196" s="167"/>
      <c r="B196" s="35"/>
      <c r="C196" s="26" t="s">
        <v>168</v>
      </c>
      <c r="D196" s="162">
        <v>122</v>
      </c>
      <c r="E196" s="24">
        <v>16.13</v>
      </c>
      <c r="F196" s="24">
        <v>1.85</v>
      </c>
      <c r="G196" s="24">
        <v>2.2200000000000002</v>
      </c>
      <c r="H196" s="24">
        <f t="shared" si="50"/>
        <v>20.2</v>
      </c>
      <c r="I196" s="24">
        <v>11.22</v>
      </c>
      <c r="J196" s="24"/>
      <c r="K196" s="24">
        <f t="shared" si="51"/>
        <v>31.42</v>
      </c>
      <c r="L196" s="24">
        <v>0.51</v>
      </c>
      <c r="M196" s="24">
        <v>42.32</v>
      </c>
      <c r="N196" s="24">
        <v>16.34</v>
      </c>
      <c r="O196" s="24">
        <f t="shared" si="52"/>
        <v>59.17</v>
      </c>
      <c r="P196" s="24">
        <f t="shared" si="53"/>
        <v>90.59</v>
      </c>
      <c r="Q196" s="24">
        <v>0.1</v>
      </c>
      <c r="R196" s="24">
        <v>7.69</v>
      </c>
      <c r="S196" s="24">
        <f t="shared" si="54"/>
        <v>7.79</v>
      </c>
      <c r="T196" s="24">
        <f t="shared" si="55"/>
        <v>98.38000000000001</v>
      </c>
    </row>
    <row r="197" spans="1:20" x14ac:dyDescent="0.2">
      <c r="A197" s="167"/>
      <c r="B197" s="35"/>
      <c r="C197" s="26" t="s">
        <v>188</v>
      </c>
      <c r="D197" s="162">
        <v>29</v>
      </c>
      <c r="E197" s="24">
        <v>0.09</v>
      </c>
      <c r="F197" s="24">
        <v>0.72</v>
      </c>
      <c r="G197" s="24">
        <v>0.59</v>
      </c>
      <c r="H197" s="24">
        <f t="shared" si="50"/>
        <v>1.4</v>
      </c>
      <c r="I197" s="24">
        <v>1.8</v>
      </c>
      <c r="J197" s="24"/>
      <c r="K197" s="24">
        <f t="shared" si="51"/>
        <v>3.2</v>
      </c>
      <c r="L197" s="24"/>
      <c r="M197" s="24">
        <v>7.75</v>
      </c>
      <c r="N197" s="24">
        <v>7.06</v>
      </c>
      <c r="O197" s="24">
        <f t="shared" si="52"/>
        <v>14.809999999999999</v>
      </c>
      <c r="P197" s="24">
        <f t="shared" si="53"/>
        <v>18.009999999999998</v>
      </c>
      <c r="Q197" s="24"/>
      <c r="R197" s="24">
        <v>32.5</v>
      </c>
      <c r="S197" s="24">
        <f t="shared" si="54"/>
        <v>32.5</v>
      </c>
      <c r="T197" s="24">
        <f t="shared" si="55"/>
        <v>50.51</v>
      </c>
    </row>
    <row r="198" spans="1:20" x14ac:dyDescent="0.2">
      <c r="A198" s="167"/>
      <c r="B198" s="35"/>
      <c r="C198" s="26" t="s">
        <v>176</v>
      </c>
      <c r="D198" s="162">
        <v>91</v>
      </c>
      <c r="E198" s="24">
        <v>6.99</v>
      </c>
      <c r="F198" s="24">
        <v>23.16</v>
      </c>
      <c r="G198" s="24">
        <v>8.81</v>
      </c>
      <c r="H198" s="24">
        <f t="shared" si="50"/>
        <v>38.96</v>
      </c>
      <c r="I198" s="24">
        <v>13.4</v>
      </c>
      <c r="J198" s="24"/>
      <c r="K198" s="24">
        <f t="shared" si="51"/>
        <v>52.36</v>
      </c>
      <c r="L198" s="24">
        <v>4.0199999999999996</v>
      </c>
      <c r="M198" s="24">
        <v>28.45</v>
      </c>
      <c r="N198" s="24">
        <v>0.83</v>
      </c>
      <c r="O198" s="24">
        <f t="shared" si="52"/>
        <v>33.299999999999997</v>
      </c>
      <c r="P198" s="24">
        <f t="shared" si="53"/>
        <v>85.66</v>
      </c>
      <c r="Q198" s="24"/>
      <c r="R198" s="24">
        <v>21.22</v>
      </c>
      <c r="S198" s="24">
        <f t="shared" si="54"/>
        <v>21.22</v>
      </c>
      <c r="T198" s="24">
        <f t="shared" si="55"/>
        <v>106.88</v>
      </c>
    </row>
    <row r="199" spans="1:20" x14ac:dyDescent="0.2">
      <c r="A199" s="167"/>
      <c r="B199" s="35"/>
      <c r="C199" s="26" t="s">
        <v>189</v>
      </c>
      <c r="D199" s="162">
        <v>96</v>
      </c>
      <c r="E199" s="24">
        <v>0.4</v>
      </c>
      <c r="F199" s="24">
        <v>0.64</v>
      </c>
      <c r="G199" s="24">
        <v>0.27</v>
      </c>
      <c r="H199" s="24">
        <f t="shared" si="50"/>
        <v>1.31</v>
      </c>
      <c r="I199" s="24">
        <v>0.5</v>
      </c>
      <c r="J199" s="24"/>
      <c r="K199" s="24">
        <f t="shared" si="51"/>
        <v>1.81</v>
      </c>
      <c r="L199" s="24">
        <v>0.1</v>
      </c>
      <c r="M199" s="24">
        <v>8.61</v>
      </c>
      <c r="N199" s="24">
        <v>16.510000000000002</v>
      </c>
      <c r="O199" s="24">
        <f t="shared" si="52"/>
        <v>25.22</v>
      </c>
      <c r="P199" s="24">
        <f t="shared" si="53"/>
        <v>27.029999999999998</v>
      </c>
      <c r="Q199" s="24"/>
      <c r="R199" s="24">
        <v>74.319999999999993</v>
      </c>
      <c r="S199" s="24">
        <f t="shared" si="54"/>
        <v>74.319999999999993</v>
      </c>
      <c r="T199" s="24">
        <f t="shared" si="55"/>
        <v>101.35</v>
      </c>
    </row>
    <row r="200" spans="1:20" x14ac:dyDescent="0.2">
      <c r="A200" s="167"/>
      <c r="B200" s="35"/>
      <c r="C200" s="26" t="s">
        <v>294</v>
      </c>
      <c r="D200" s="162">
        <v>0</v>
      </c>
      <c r="E200" s="24"/>
      <c r="F200" s="24"/>
      <c r="G200" s="24"/>
      <c r="H200" s="24">
        <f t="shared" si="50"/>
        <v>0</v>
      </c>
      <c r="I200" s="24"/>
      <c r="J200" s="24"/>
      <c r="K200" s="24">
        <f t="shared" si="51"/>
        <v>0</v>
      </c>
      <c r="L200" s="24"/>
      <c r="M200" s="24"/>
      <c r="N200" s="24"/>
      <c r="O200" s="24">
        <f t="shared" ref="O200:O221" si="56">SUM(L200:N200)</f>
        <v>0</v>
      </c>
      <c r="P200" s="24">
        <f t="shared" ref="P200:P221" si="57">SUM(O200+K200)</f>
        <v>0</v>
      </c>
      <c r="Q200" s="24"/>
      <c r="R200" s="24"/>
      <c r="S200" s="24">
        <f t="shared" ref="S200:S221" si="58">SUM(Q200:R200)</f>
        <v>0</v>
      </c>
      <c r="T200" s="24">
        <f t="shared" ref="T200:T221" si="59">SUM(P200+S200)</f>
        <v>0</v>
      </c>
    </row>
    <row r="201" spans="1:20" x14ac:dyDescent="0.2">
      <c r="A201" s="167"/>
      <c r="B201" s="85"/>
      <c r="C201" s="26" t="s">
        <v>174</v>
      </c>
      <c r="D201" s="162">
        <v>5</v>
      </c>
      <c r="E201" s="24"/>
      <c r="F201" s="24">
        <v>13</v>
      </c>
      <c r="G201" s="24"/>
      <c r="H201" s="24">
        <f t="shared" si="50"/>
        <v>13</v>
      </c>
      <c r="I201" s="24"/>
      <c r="J201" s="24"/>
      <c r="K201" s="24">
        <f t="shared" si="51"/>
        <v>13</v>
      </c>
      <c r="L201" s="24">
        <v>36.76</v>
      </c>
      <c r="M201" s="24">
        <v>9</v>
      </c>
      <c r="N201" s="24">
        <v>0.2</v>
      </c>
      <c r="O201" s="24">
        <f t="shared" si="56"/>
        <v>45.96</v>
      </c>
      <c r="P201" s="24">
        <f t="shared" si="57"/>
        <v>58.96</v>
      </c>
      <c r="Q201" s="24"/>
      <c r="R201" s="24">
        <v>0.01</v>
      </c>
      <c r="S201" s="24">
        <f t="shared" si="58"/>
        <v>0.01</v>
      </c>
      <c r="T201" s="24">
        <f t="shared" si="59"/>
        <v>58.97</v>
      </c>
    </row>
    <row r="202" spans="1:20" x14ac:dyDescent="0.2">
      <c r="A202" s="167"/>
      <c r="B202" s="35" t="s">
        <v>429</v>
      </c>
      <c r="C202" s="26" t="s">
        <v>186</v>
      </c>
      <c r="D202" s="162">
        <v>84</v>
      </c>
      <c r="E202" s="24">
        <v>0.2</v>
      </c>
      <c r="F202" s="24">
        <v>0.6</v>
      </c>
      <c r="G202" s="24">
        <v>2.85</v>
      </c>
      <c r="H202" s="24">
        <f t="shared" si="50"/>
        <v>3.6500000000000004</v>
      </c>
      <c r="I202" s="24">
        <v>8.91</v>
      </c>
      <c r="J202" s="24">
        <v>0.04</v>
      </c>
      <c r="K202" s="24">
        <f t="shared" si="51"/>
        <v>12.6</v>
      </c>
      <c r="L202" s="24">
        <v>0.15</v>
      </c>
      <c r="M202" s="24">
        <v>35.340000000000003</v>
      </c>
      <c r="N202" s="24">
        <v>2.78</v>
      </c>
      <c r="O202" s="24">
        <f t="shared" si="56"/>
        <v>38.270000000000003</v>
      </c>
      <c r="P202" s="24">
        <f t="shared" si="57"/>
        <v>50.870000000000005</v>
      </c>
      <c r="Q202" s="24"/>
      <c r="R202" s="24">
        <v>5.69</v>
      </c>
      <c r="S202" s="24">
        <f t="shared" si="58"/>
        <v>5.69</v>
      </c>
      <c r="T202" s="24">
        <f t="shared" si="59"/>
        <v>56.56</v>
      </c>
    </row>
    <row r="203" spans="1:20" x14ac:dyDescent="0.2">
      <c r="A203" s="167"/>
      <c r="B203" s="35"/>
      <c r="C203" s="26" t="s">
        <v>172</v>
      </c>
      <c r="D203" s="162">
        <v>10</v>
      </c>
      <c r="E203" s="24"/>
      <c r="F203" s="24">
        <v>0.2</v>
      </c>
      <c r="G203" s="24"/>
      <c r="H203" s="24">
        <f t="shared" si="50"/>
        <v>0.2</v>
      </c>
      <c r="I203" s="24">
        <v>0.4</v>
      </c>
      <c r="J203" s="24"/>
      <c r="K203" s="24">
        <f t="shared" si="51"/>
        <v>0.60000000000000009</v>
      </c>
      <c r="L203" s="24">
        <v>0.1</v>
      </c>
      <c r="M203" s="24">
        <v>1.5</v>
      </c>
      <c r="N203" s="24">
        <v>0.3</v>
      </c>
      <c r="O203" s="24">
        <f t="shared" si="56"/>
        <v>1.9000000000000001</v>
      </c>
      <c r="P203" s="24">
        <f t="shared" si="57"/>
        <v>2.5</v>
      </c>
      <c r="Q203" s="24"/>
      <c r="R203" s="24">
        <v>7.71</v>
      </c>
      <c r="S203" s="24">
        <f t="shared" si="58"/>
        <v>7.71</v>
      </c>
      <c r="T203" s="24">
        <f t="shared" si="59"/>
        <v>10.210000000000001</v>
      </c>
    </row>
    <row r="204" spans="1:20" x14ac:dyDescent="0.2">
      <c r="A204" s="167"/>
      <c r="B204" s="35"/>
      <c r="C204" s="26" t="s">
        <v>180</v>
      </c>
      <c r="D204" s="162">
        <v>1</v>
      </c>
      <c r="E204" s="24"/>
      <c r="F204" s="24"/>
      <c r="G204" s="24"/>
      <c r="H204" s="24">
        <f t="shared" si="50"/>
        <v>0</v>
      </c>
      <c r="I204" s="24"/>
      <c r="J204" s="24"/>
      <c r="K204" s="24">
        <f t="shared" si="51"/>
        <v>0</v>
      </c>
      <c r="L204" s="24"/>
      <c r="M204" s="24">
        <v>0.1</v>
      </c>
      <c r="N204" s="24">
        <v>0.4</v>
      </c>
      <c r="O204" s="24">
        <f t="shared" si="56"/>
        <v>0.5</v>
      </c>
      <c r="P204" s="24">
        <f t="shared" si="57"/>
        <v>0.5</v>
      </c>
      <c r="Q204" s="24"/>
      <c r="R204" s="24">
        <v>4</v>
      </c>
      <c r="S204" s="24">
        <f t="shared" si="58"/>
        <v>4</v>
      </c>
      <c r="T204" s="24">
        <f t="shared" si="59"/>
        <v>4.5</v>
      </c>
    </row>
    <row r="205" spans="1:20" x14ac:dyDescent="0.2">
      <c r="A205" s="167"/>
      <c r="B205" s="35"/>
      <c r="C205" s="26" t="s">
        <v>170</v>
      </c>
      <c r="D205" s="162">
        <v>15</v>
      </c>
      <c r="E205" s="24">
        <v>0.79</v>
      </c>
      <c r="F205" s="24">
        <v>0.99</v>
      </c>
      <c r="G205" s="24">
        <v>0.25</v>
      </c>
      <c r="H205" s="24">
        <f t="shared" si="50"/>
        <v>2.0300000000000002</v>
      </c>
      <c r="I205" s="24"/>
      <c r="J205" s="24"/>
      <c r="K205" s="24">
        <f t="shared" si="51"/>
        <v>2.0300000000000002</v>
      </c>
      <c r="L205" s="24">
        <v>0.9</v>
      </c>
      <c r="M205" s="24">
        <v>4.51</v>
      </c>
      <c r="N205" s="24"/>
      <c r="O205" s="24">
        <f t="shared" si="56"/>
        <v>5.41</v>
      </c>
      <c r="P205" s="24">
        <f t="shared" si="57"/>
        <v>7.44</v>
      </c>
      <c r="Q205" s="24"/>
      <c r="R205" s="24">
        <v>14.87</v>
      </c>
      <c r="S205" s="24">
        <f t="shared" si="58"/>
        <v>14.87</v>
      </c>
      <c r="T205" s="24">
        <f t="shared" si="59"/>
        <v>22.31</v>
      </c>
    </row>
    <row r="206" spans="1:20" x14ac:dyDescent="0.2">
      <c r="A206" s="167"/>
      <c r="B206" s="35"/>
      <c r="C206" s="26" t="s">
        <v>178</v>
      </c>
      <c r="D206" s="162">
        <v>6</v>
      </c>
      <c r="E206" s="24">
        <v>6</v>
      </c>
      <c r="F206" s="24">
        <v>0.7</v>
      </c>
      <c r="G206" s="24"/>
      <c r="H206" s="24">
        <f t="shared" si="50"/>
        <v>6.7</v>
      </c>
      <c r="I206" s="24">
        <v>3.1</v>
      </c>
      <c r="J206" s="24"/>
      <c r="K206" s="24">
        <f t="shared" si="51"/>
        <v>9.8000000000000007</v>
      </c>
      <c r="L206" s="24">
        <v>0.6</v>
      </c>
      <c r="M206" s="24">
        <v>0.4</v>
      </c>
      <c r="N206" s="24">
        <v>3.5</v>
      </c>
      <c r="O206" s="24">
        <f t="shared" si="56"/>
        <v>4.5</v>
      </c>
      <c r="P206" s="24">
        <f t="shared" si="57"/>
        <v>14.3</v>
      </c>
      <c r="Q206" s="24"/>
      <c r="R206" s="24">
        <v>2.2999999999999998</v>
      </c>
      <c r="S206" s="24">
        <f t="shared" si="58"/>
        <v>2.2999999999999998</v>
      </c>
      <c r="T206" s="24">
        <f t="shared" si="59"/>
        <v>16.600000000000001</v>
      </c>
    </row>
    <row r="207" spans="1:20" x14ac:dyDescent="0.2">
      <c r="A207" s="167"/>
      <c r="B207" s="35"/>
      <c r="C207" s="26" t="s">
        <v>163</v>
      </c>
      <c r="D207" s="162">
        <v>31</v>
      </c>
      <c r="E207" s="24">
        <v>0.31</v>
      </c>
      <c r="F207" s="24">
        <v>5.57</v>
      </c>
      <c r="G207" s="24"/>
      <c r="H207" s="24">
        <f t="shared" si="50"/>
        <v>5.88</v>
      </c>
      <c r="I207" s="24">
        <v>1.32</v>
      </c>
      <c r="J207" s="24"/>
      <c r="K207" s="24">
        <f t="shared" si="51"/>
        <v>7.2</v>
      </c>
      <c r="L207" s="24">
        <v>5.08</v>
      </c>
      <c r="M207" s="24">
        <v>38.14</v>
      </c>
      <c r="N207" s="24">
        <v>0.01</v>
      </c>
      <c r="O207" s="24">
        <f t="shared" si="56"/>
        <v>43.23</v>
      </c>
      <c r="P207" s="24">
        <f t="shared" si="57"/>
        <v>50.43</v>
      </c>
      <c r="Q207" s="24"/>
      <c r="R207" s="24">
        <v>5.31</v>
      </c>
      <c r="S207" s="24">
        <f t="shared" si="58"/>
        <v>5.31</v>
      </c>
      <c r="T207" s="24">
        <f t="shared" si="59"/>
        <v>55.74</v>
      </c>
    </row>
    <row r="208" spans="1:20" x14ac:dyDescent="0.2">
      <c r="A208" s="167"/>
      <c r="B208" s="35"/>
      <c r="C208" s="26" t="s">
        <v>185</v>
      </c>
      <c r="D208" s="162">
        <v>0</v>
      </c>
      <c r="E208" s="24"/>
      <c r="F208" s="24"/>
      <c r="G208" s="24"/>
      <c r="H208" s="24">
        <f t="shared" si="50"/>
        <v>0</v>
      </c>
      <c r="I208" s="24"/>
      <c r="J208" s="24"/>
      <c r="K208" s="24">
        <f t="shared" si="51"/>
        <v>0</v>
      </c>
      <c r="L208" s="24"/>
      <c r="M208" s="24"/>
      <c r="N208" s="24"/>
      <c r="O208" s="24">
        <f t="shared" si="56"/>
        <v>0</v>
      </c>
      <c r="P208" s="24">
        <f t="shared" si="57"/>
        <v>0</v>
      </c>
      <c r="Q208" s="24"/>
      <c r="R208" s="24"/>
      <c r="S208" s="24">
        <f t="shared" si="58"/>
        <v>0</v>
      </c>
      <c r="T208" s="24">
        <f t="shared" si="59"/>
        <v>0</v>
      </c>
    </row>
    <row r="209" spans="1:20" x14ac:dyDescent="0.2">
      <c r="A209" s="167"/>
      <c r="B209" s="35"/>
      <c r="C209" s="26" t="s">
        <v>190</v>
      </c>
      <c r="D209" s="162">
        <v>4</v>
      </c>
      <c r="E209" s="24"/>
      <c r="F209" s="24"/>
      <c r="G209" s="24"/>
      <c r="H209" s="24">
        <f t="shared" si="50"/>
        <v>0</v>
      </c>
      <c r="I209" s="24"/>
      <c r="J209" s="24"/>
      <c r="K209" s="24">
        <f t="shared" si="51"/>
        <v>0</v>
      </c>
      <c r="L209" s="24"/>
      <c r="M209" s="24">
        <v>1.43</v>
      </c>
      <c r="N209" s="24">
        <v>1.7</v>
      </c>
      <c r="O209" s="24">
        <f t="shared" si="56"/>
        <v>3.13</v>
      </c>
      <c r="P209" s="24">
        <f t="shared" si="57"/>
        <v>3.13</v>
      </c>
      <c r="Q209" s="24"/>
      <c r="R209" s="24">
        <v>1.5</v>
      </c>
      <c r="S209" s="24">
        <f t="shared" si="58"/>
        <v>1.5</v>
      </c>
      <c r="T209" s="24">
        <f t="shared" si="59"/>
        <v>4.63</v>
      </c>
    </row>
    <row r="210" spans="1:20" x14ac:dyDescent="0.2">
      <c r="A210" s="167"/>
      <c r="B210" s="35"/>
      <c r="C210" s="163" t="s">
        <v>167</v>
      </c>
      <c r="D210" s="64">
        <v>10</v>
      </c>
      <c r="E210" s="36">
        <v>1.1000000000000001</v>
      </c>
      <c r="F210" s="36">
        <v>0.25</v>
      </c>
      <c r="G210" s="36">
        <v>0.4</v>
      </c>
      <c r="H210" s="36">
        <f t="shared" si="50"/>
        <v>1.75</v>
      </c>
      <c r="I210" s="36">
        <v>9.11</v>
      </c>
      <c r="J210" s="36"/>
      <c r="K210" s="36">
        <f t="shared" si="51"/>
        <v>10.86</v>
      </c>
      <c r="L210" s="36">
        <v>2</v>
      </c>
      <c r="M210" s="36">
        <v>9.02</v>
      </c>
      <c r="N210" s="36">
        <v>8</v>
      </c>
      <c r="O210" s="36">
        <f t="shared" si="56"/>
        <v>19.02</v>
      </c>
      <c r="P210" s="36">
        <f t="shared" si="57"/>
        <v>29.88</v>
      </c>
      <c r="Q210" s="36"/>
      <c r="R210" s="36">
        <v>18.010000000000002</v>
      </c>
      <c r="S210" s="36">
        <f t="shared" si="58"/>
        <v>18.010000000000002</v>
      </c>
      <c r="T210" s="36">
        <f t="shared" si="59"/>
        <v>47.89</v>
      </c>
    </row>
    <row r="211" spans="1:20" x14ac:dyDescent="0.2">
      <c r="A211" s="167"/>
      <c r="B211" s="35"/>
      <c r="C211" s="26" t="s">
        <v>169</v>
      </c>
      <c r="D211" s="162">
        <v>2</v>
      </c>
      <c r="E211" s="24"/>
      <c r="F211" s="24"/>
      <c r="G211" s="24"/>
      <c r="H211" s="24">
        <f t="shared" si="50"/>
        <v>0</v>
      </c>
      <c r="I211" s="24"/>
      <c r="J211" s="24"/>
      <c r="K211" s="24">
        <f t="shared" si="51"/>
        <v>0</v>
      </c>
      <c r="L211" s="24"/>
      <c r="M211" s="24">
        <v>0.55000000000000004</v>
      </c>
      <c r="N211" s="24">
        <v>1.95</v>
      </c>
      <c r="O211" s="24">
        <f t="shared" si="56"/>
        <v>2.5</v>
      </c>
      <c r="P211" s="24">
        <f t="shared" si="57"/>
        <v>2.5</v>
      </c>
      <c r="Q211" s="24"/>
      <c r="R211" s="24"/>
      <c r="S211" s="24">
        <f t="shared" si="58"/>
        <v>0</v>
      </c>
      <c r="T211" s="24">
        <f t="shared" si="59"/>
        <v>2.5</v>
      </c>
    </row>
    <row r="212" spans="1:20" x14ac:dyDescent="0.2">
      <c r="A212" s="167"/>
      <c r="B212" s="35"/>
      <c r="C212" s="26" t="s">
        <v>165</v>
      </c>
      <c r="D212" s="162">
        <v>0</v>
      </c>
      <c r="E212" s="24"/>
      <c r="F212" s="24"/>
      <c r="G212" s="24"/>
      <c r="H212" s="24">
        <f t="shared" si="50"/>
        <v>0</v>
      </c>
      <c r="I212" s="24"/>
      <c r="J212" s="24"/>
      <c r="K212" s="24">
        <f t="shared" si="51"/>
        <v>0</v>
      </c>
      <c r="L212" s="24"/>
      <c r="M212" s="24"/>
      <c r="N212" s="24"/>
      <c r="O212" s="24">
        <f t="shared" si="56"/>
        <v>0</v>
      </c>
      <c r="P212" s="24">
        <f t="shared" si="57"/>
        <v>0</v>
      </c>
      <c r="Q212" s="24"/>
      <c r="R212" s="24"/>
      <c r="S212" s="24">
        <f t="shared" si="58"/>
        <v>0</v>
      </c>
      <c r="T212" s="24">
        <f t="shared" si="59"/>
        <v>0</v>
      </c>
    </row>
    <row r="213" spans="1:20" x14ac:dyDescent="0.2">
      <c r="A213" s="167"/>
      <c r="B213" s="35"/>
      <c r="C213" s="26" t="s">
        <v>181</v>
      </c>
      <c r="D213" s="162">
        <v>1</v>
      </c>
      <c r="E213" s="24"/>
      <c r="F213" s="24">
        <v>0.04</v>
      </c>
      <c r="G213" s="24"/>
      <c r="H213" s="24">
        <f t="shared" si="50"/>
        <v>0.04</v>
      </c>
      <c r="I213" s="24"/>
      <c r="J213" s="24"/>
      <c r="K213" s="24">
        <f t="shared" si="51"/>
        <v>0.04</v>
      </c>
      <c r="L213" s="24"/>
      <c r="M213" s="24"/>
      <c r="N213" s="24"/>
      <c r="O213" s="24">
        <f t="shared" si="56"/>
        <v>0</v>
      </c>
      <c r="P213" s="24">
        <f t="shared" si="57"/>
        <v>0.04</v>
      </c>
      <c r="Q213" s="24"/>
      <c r="R213" s="24"/>
      <c r="S213" s="24">
        <f t="shared" si="58"/>
        <v>0</v>
      </c>
      <c r="T213" s="24">
        <f t="shared" si="59"/>
        <v>0.04</v>
      </c>
    </row>
    <row r="214" spans="1:20" x14ac:dyDescent="0.2">
      <c r="A214" s="167"/>
      <c r="B214" s="35"/>
      <c r="C214" s="26" t="s">
        <v>171</v>
      </c>
      <c r="D214" s="162">
        <v>3</v>
      </c>
      <c r="E214" s="24"/>
      <c r="F214" s="24">
        <v>0.42</v>
      </c>
      <c r="G214" s="24"/>
      <c r="H214" s="24">
        <f t="shared" si="50"/>
        <v>0.42</v>
      </c>
      <c r="I214" s="24"/>
      <c r="J214" s="24"/>
      <c r="K214" s="24">
        <f t="shared" si="51"/>
        <v>0.42</v>
      </c>
      <c r="L214" s="24">
        <v>14.7</v>
      </c>
      <c r="M214" s="24"/>
      <c r="N214" s="24"/>
      <c r="O214" s="24">
        <f t="shared" si="56"/>
        <v>14.7</v>
      </c>
      <c r="P214" s="24">
        <f t="shared" si="57"/>
        <v>15.12</v>
      </c>
      <c r="Q214" s="24"/>
      <c r="R214" s="24"/>
      <c r="S214" s="24">
        <f t="shared" si="58"/>
        <v>0</v>
      </c>
      <c r="T214" s="24">
        <f t="shared" si="59"/>
        <v>15.12</v>
      </c>
    </row>
    <row r="215" spans="1:20" x14ac:dyDescent="0.2">
      <c r="A215" s="167"/>
      <c r="B215" s="35"/>
      <c r="C215" s="26" t="s">
        <v>187</v>
      </c>
      <c r="D215" s="162">
        <v>0</v>
      </c>
      <c r="E215" s="24"/>
      <c r="F215" s="24"/>
      <c r="G215" s="24"/>
      <c r="H215" s="24">
        <f t="shared" si="50"/>
        <v>0</v>
      </c>
      <c r="I215" s="24"/>
      <c r="J215" s="24"/>
      <c r="K215" s="24">
        <f t="shared" si="51"/>
        <v>0</v>
      </c>
      <c r="L215" s="24"/>
      <c r="M215" s="24"/>
      <c r="N215" s="24"/>
      <c r="O215" s="24">
        <f t="shared" si="56"/>
        <v>0</v>
      </c>
      <c r="P215" s="24">
        <f t="shared" si="57"/>
        <v>0</v>
      </c>
      <c r="Q215" s="24"/>
      <c r="R215" s="24"/>
      <c r="S215" s="24">
        <f t="shared" si="58"/>
        <v>0</v>
      </c>
      <c r="T215" s="24">
        <f t="shared" si="59"/>
        <v>0</v>
      </c>
    </row>
    <row r="216" spans="1:20" x14ac:dyDescent="0.2">
      <c r="A216" s="167"/>
      <c r="B216" s="35"/>
      <c r="C216" s="26" t="s">
        <v>173</v>
      </c>
      <c r="D216" s="162">
        <v>4</v>
      </c>
      <c r="E216" s="24"/>
      <c r="F216" s="24"/>
      <c r="G216" s="24"/>
      <c r="H216" s="24">
        <f t="shared" si="50"/>
        <v>0</v>
      </c>
      <c r="I216" s="24"/>
      <c r="J216" s="24"/>
      <c r="K216" s="24">
        <f t="shared" si="51"/>
        <v>0</v>
      </c>
      <c r="L216" s="24"/>
      <c r="M216" s="24">
        <v>0.46</v>
      </c>
      <c r="N216" s="24"/>
      <c r="O216" s="24">
        <f t="shared" si="56"/>
        <v>0.46</v>
      </c>
      <c r="P216" s="24">
        <f t="shared" si="57"/>
        <v>0.46</v>
      </c>
      <c r="Q216" s="24"/>
      <c r="R216" s="24">
        <v>1.2</v>
      </c>
      <c r="S216" s="24">
        <f t="shared" si="58"/>
        <v>1.2</v>
      </c>
      <c r="T216" s="24">
        <f t="shared" si="59"/>
        <v>1.66</v>
      </c>
    </row>
    <row r="217" spans="1:20" x14ac:dyDescent="0.2">
      <c r="A217" s="167"/>
      <c r="B217" s="35"/>
      <c r="C217" s="26" t="s">
        <v>191</v>
      </c>
      <c r="D217" s="162">
        <v>4</v>
      </c>
      <c r="E217" s="24"/>
      <c r="F217" s="24"/>
      <c r="G217" s="24"/>
      <c r="H217" s="24">
        <f t="shared" si="50"/>
        <v>0</v>
      </c>
      <c r="I217" s="24"/>
      <c r="J217" s="24"/>
      <c r="K217" s="24">
        <f t="shared" si="51"/>
        <v>0</v>
      </c>
      <c r="L217" s="24">
        <v>0.05</v>
      </c>
      <c r="M217" s="24">
        <v>0.45</v>
      </c>
      <c r="N217" s="24">
        <v>0.1</v>
      </c>
      <c r="O217" s="24">
        <f t="shared" si="56"/>
        <v>0.6</v>
      </c>
      <c r="P217" s="24">
        <f t="shared" si="57"/>
        <v>0.6</v>
      </c>
      <c r="Q217" s="24"/>
      <c r="R217" s="24"/>
      <c r="S217" s="24">
        <f t="shared" si="58"/>
        <v>0</v>
      </c>
      <c r="T217" s="24">
        <f t="shared" si="59"/>
        <v>0.6</v>
      </c>
    </row>
    <row r="218" spans="1:20" x14ac:dyDescent="0.2">
      <c r="A218" s="167"/>
      <c r="B218" s="35"/>
      <c r="C218" s="26" t="s">
        <v>182</v>
      </c>
      <c r="D218" s="162">
        <v>3</v>
      </c>
      <c r="E218" s="24"/>
      <c r="F218" s="24"/>
      <c r="G218" s="24"/>
      <c r="H218" s="24">
        <f t="shared" si="50"/>
        <v>0</v>
      </c>
      <c r="I218" s="24"/>
      <c r="J218" s="24"/>
      <c r="K218" s="24">
        <f t="shared" si="51"/>
        <v>0</v>
      </c>
      <c r="L218" s="24">
        <v>2.2799999999999998</v>
      </c>
      <c r="M218" s="24">
        <v>0.81</v>
      </c>
      <c r="N218" s="24"/>
      <c r="O218" s="24">
        <f t="shared" si="56"/>
        <v>3.09</v>
      </c>
      <c r="P218" s="24">
        <f t="shared" si="57"/>
        <v>3.09</v>
      </c>
      <c r="Q218" s="24"/>
      <c r="R218" s="24">
        <v>0.05</v>
      </c>
      <c r="S218" s="24">
        <f t="shared" si="58"/>
        <v>0.05</v>
      </c>
      <c r="T218" s="24">
        <f t="shared" si="59"/>
        <v>3.1399999999999997</v>
      </c>
    </row>
    <row r="219" spans="1:20" x14ac:dyDescent="0.2">
      <c r="A219" s="167"/>
      <c r="B219" s="35"/>
      <c r="C219" s="26" t="s">
        <v>166</v>
      </c>
      <c r="D219" s="162">
        <v>1</v>
      </c>
      <c r="E219" s="24"/>
      <c r="F219" s="24"/>
      <c r="G219" s="24"/>
      <c r="H219" s="24">
        <f t="shared" si="50"/>
        <v>0</v>
      </c>
      <c r="I219" s="24"/>
      <c r="J219" s="24"/>
      <c r="K219" s="24">
        <f t="shared" si="51"/>
        <v>0</v>
      </c>
      <c r="L219" s="24">
        <v>0.45</v>
      </c>
      <c r="M219" s="24">
        <v>0.15</v>
      </c>
      <c r="N219" s="24"/>
      <c r="O219" s="24">
        <f t="shared" si="56"/>
        <v>0.6</v>
      </c>
      <c r="P219" s="24">
        <f t="shared" si="57"/>
        <v>0.6</v>
      </c>
      <c r="Q219" s="24"/>
      <c r="R219" s="24">
        <v>0.1</v>
      </c>
      <c r="S219" s="24">
        <f t="shared" si="58"/>
        <v>0.1</v>
      </c>
      <c r="T219" s="24">
        <f t="shared" si="59"/>
        <v>0.7</v>
      </c>
    </row>
    <row r="220" spans="1:20" x14ac:dyDescent="0.2">
      <c r="A220" s="167"/>
      <c r="B220" s="35"/>
      <c r="C220" s="26" t="s">
        <v>177</v>
      </c>
      <c r="D220" s="162">
        <v>0</v>
      </c>
      <c r="E220" s="24"/>
      <c r="F220" s="24"/>
      <c r="G220" s="24"/>
      <c r="H220" s="24">
        <f t="shared" si="50"/>
        <v>0</v>
      </c>
      <c r="I220" s="24"/>
      <c r="J220" s="24"/>
      <c r="K220" s="24">
        <f t="shared" si="51"/>
        <v>0</v>
      </c>
      <c r="L220" s="24"/>
      <c r="M220" s="24"/>
      <c r="N220" s="24"/>
      <c r="O220" s="24">
        <f t="shared" si="56"/>
        <v>0</v>
      </c>
      <c r="P220" s="24">
        <f t="shared" si="57"/>
        <v>0</v>
      </c>
      <c r="Q220" s="24"/>
      <c r="R220" s="24"/>
      <c r="S220" s="24">
        <f t="shared" si="58"/>
        <v>0</v>
      </c>
      <c r="T220" s="24">
        <f t="shared" si="59"/>
        <v>0</v>
      </c>
    </row>
    <row r="221" spans="1:20" x14ac:dyDescent="0.2">
      <c r="A221" s="167"/>
      <c r="B221" s="35"/>
      <c r="C221" s="26" t="s">
        <v>304</v>
      </c>
      <c r="D221" s="162">
        <v>0</v>
      </c>
      <c r="E221" s="24"/>
      <c r="F221" s="24"/>
      <c r="G221" s="24"/>
      <c r="H221" s="24">
        <f t="shared" si="50"/>
        <v>0</v>
      </c>
      <c r="I221" s="24"/>
      <c r="J221" s="24"/>
      <c r="K221" s="24">
        <f t="shared" si="51"/>
        <v>0</v>
      </c>
      <c r="L221" s="24"/>
      <c r="M221" s="24"/>
      <c r="N221" s="24"/>
      <c r="O221" s="24">
        <f t="shared" si="56"/>
        <v>0</v>
      </c>
      <c r="P221" s="24">
        <f t="shared" si="57"/>
        <v>0</v>
      </c>
      <c r="Q221" s="24"/>
      <c r="R221" s="24"/>
      <c r="S221" s="24">
        <f t="shared" si="58"/>
        <v>0</v>
      </c>
      <c r="T221" s="24">
        <f t="shared" si="59"/>
        <v>0</v>
      </c>
    </row>
    <row r="222" spans="1:20" x14ac:dyDescent="0.2">
      <c r="A222" s="167"/>
      <c r="B222" s="35"/>
      <c r="C222" s="165" t="s">
        <v>179</v>
      </c>
      <c r="D222" s="160">
        <v>14</v>
      </c>
      <c r="E222" s="25">
        <v>0.1</v>
      </c>
      <c r="F222" s="25"/>
      <c r="G222" s="25"/>
      <c r="H222" s="25">
        <f t="shared" si="50"/>
        <v>0.1</v>
      </c>
      <c r="I222" s="25">
        <v>0.25</v>
      </c>
      <c r="J222" s="25"/>
      <c r="K222" s="25">
        <f t="shared" si="51"/>
        <v>0.35</v>
      </c>
      <c r="L222" s="25"/>
      <c r="M222" s="25">
        <v>5.7</v>
      </c>
      <c r="N222" s="25">
        <v>0.55000000000000004</v>
      </c>
      <c r="O222" s="25">
        <f>SUM(L222:N222)</f>
        <v>6.25</v>
      </c>
      <c r="P222" s="25">
        <f>SUM(O222+K222)</f>
        <v>6.6</v>
      </c>
      <c r="Q222" s="25">
        <v>0.1</v>
      </c>
      <c r="R222" s="25">
        <v>36.51</v>
      </c>
      <c r="S222" s="25">
        <f>SUM(Q222:R222)</f>
        <v>36.61</v>
      </c>
      <c r="T222" s="25">
        <f>SUM(P222+S222)</f>
        <v>43.21</v>
      </c>
    </row>
    <row r="223" spans="1:20" ht="15" x14ac:dyDescent="0.25">
      <c r="A223" s="230" t="s">
        <v>0</v>
      </c>
      <c r="B223" s="231"/>
      <c r="C223" s="232" t="s">
        <v>0</v>
      </c>
      <c r="D223" s="53">
        <f t="shared" ref="D223:T223" si="60">SUM(D191:D222)</f>
        <v>840</v>
      </c>
      <c r="E223" s="54">
        <f t="shared" si="60"/>
        <v>39.06</v>
      </c>
      <c r="F223" s="54">
        <f t="shared" si="60"/>
        <v>56.500000000000014</v>
      </c>
      <c r="G223" s="54">
        <f t="shared" si="60"/>
        <v>17.87</v>
      </c>
      <c r="H223" s="54">
        <f t="shared" si="60"/>
        <v>113.43</v>
      </c>
      <c r="I223" s="54">
        <f t="shared" si="60"/>
        <v>120.58</v>
      </c>
      <c r="J223" s="54">
        <f t="shared" si="60"/>
        <v>0.31</v>
      </c>
      <c r="K223" s="54">
        <f t="shared" si="60"/>
        <v>234.31999999999996</v>
      </c>
      <c r="L223" s="54">
        <f t="shared" si="60"/>
        <v>73.599999999999994</v>
      </c>
      <c r="M223" s="54">
        <f t="shared" si="60"/>
        <v>217.97</v>
      </c>
      <c r="N223" s="54">
        <f t="shared" si="60"/>
        <v>86.410000000000011</v>
      </c>
      <c r="O223" s="54">
        <f t="shared" si="60"/>
        <v>377.97999999999996</v>
      </c>
      <c r="P223" s="54">
        <f t="shared" si="60"/>
        <v>612.30000000000007</v>
      </c>
      <c r="Q223" s="54">
        <f t="shared" si="60"/>
        <v>0.2</v>
      </c>
      <c r="R223" s="54">
        <f t="shared" si="60"/>
        <v>723</v>
      </c>
      <c r="S223" s="54">
        <f t="shared" si="60"/>
        <v>723.19999999999993</v>
      </c>
      <c r="T223" s="55">
        <f t="shared" si="60"/>
        <v>1335.5</v>
      </c>
    </row>
    <row r="224" spans="1:20" x14ac:dyDescent="0.2">
      <c r="A224" s="166" t="s">
        <v>406</v>
      </c>
      <c r="B224" s="35" t="s">
        <v>219</v>
      </c>
      <c r="C224" s="161" t="s">
        <v>219</v>
      </c>
      <c r="D224" s="153">
        <v>24</v>
      </c>
      <c r="E224" s="154"/>
      <c r="F224" s="154">
        <v>0.4</v>
      </c>
      <c r="G224" s="154"/>
      <c r="H224" s="154">
        <f t="shared" ref="H224:H231" si="61">SUM(E224:G224)</f>
        <v>0.4</v>
      </c>
      <c r="I224" s="154">
        <v>1.3</v>
      </c>
      <c r="J224" s="154"/>
      <c r="K224" s="154">
        <f t="shared" ref="K224:K231" si="62">SUM(H224:J224)</f>
        <v>1.7000000000000002</v>
      </c>
      <c r="L224" s="154">
        <v>0.46</v>
      </c>
      <c r="M224" s="154">
        <v>3.52</v>
      </c>
      <c r="N224" s="154">
        <v>0.4</v>
      </c>
      <c r="O224" s="154">
        <f t="shared" ref="O224:O235" si="63">SUM(L224:N224)</f>
        <v>4.38</v>
      </c>
      <c r="P224" s="154">
        <f t="shared" ref="P224:P235" si="64">SUM(O224+K224)</f>
        <v>6.08</v>
      </c>
      <c r="Q224" s="154"/>
      <c r="R224" s="154">
        <v>0.15</v>
      </c>
      <c r="S224" s="154">
        <f t="shared" ref="S224:S235" si="65">SUM(Q224:R224)</f>
        <v>0.15</v>
      </c>
      <c r="T224" s="154">
        <f t="shared" ref="T224:T235" si="66">SUM(P224+S224)</f>
        <v>6.23</v>
      </c>
    </row>
    <row r="225" spans="1:20" x14ac:dyDescent="0.2">
      <c r="A225" s="167"/>
      <c r="B225" s="35"/>
      <c r="C225" s="26" t="s">
        <v>205</v>
      </c>
      <c r="D225" s="162">
        <v>9</v>
      </c>
      <c r="E225" s="24"/>
      <c r="F225" s="24"/>
      <c r="G225" s="24"/>
      <c r="H225" s="24">
        <f t="shared" si="61"/>
        <v>0</v>
      </c>
      <c r="I225" s="24">
        <v>0.51</v>
      </c>
      <c r="J225" s="24"/>
      <c r="K225" s="24">
        <f t="shared" si="62"/>
        <v>0.51</v>
      </c>
      <c r="L225" s="24">
        <v>0.11</v>
      </c>
      <c r="M225" s="24">
        <v>1.1499999999999999</v>
      </c>
      <c r="N225" s="24"/>
      <c r="O225" s="24">
        <f t="shared" si="63"/>
        <v>1.26</v>
      </c>
      <c r="P225" s="24">
        <f t="shared" si="64"/>
        <v>1.77</v>
      </c>
      <c r="Q225" s="24"/>
      <c r="R225" s="24">
        <v>4.7</v>
      </c>
      <c r="S225" s="24">
        <f t="shared" si="65"/>
        <v>4.7</v>
      </c>
      <c r="T225" s="24">
        <f t="shared" si="66"/>
        <v>6.4700000000000006</v>
      </c>
    </row>
    <row r="226" spans="1:20" x14ac:dyDescent="0.2">
      <c r="A226" s="167"/>
      <c r="B226" s="35"/>
      <c r="C226" s="26" t="s">
        <v>275</v>
      </c>
      <c r="D226" s="162">
        <v>1</v>
      </c>
      <c r="E226" s="24"/>
      <c r="F226" s="24"/>
      <c r="G226" s="24"/>
      <c r="H226" s="24">
        <f t="shared" si="61"/>
        <v>0</v>
      </c>
      <c r="I226" s="24"/>
      <c r="J226" s="24"/>
      <c r="K226" s="24">
        <f t="shared" si="62"/>
        <v>0</v>
      </c>
      <c r="L226" s="24">
        <v>0.1</v>
      </c>
      <c r="M226" s="24"/>
      <c r="N226" s="24"/>
      <c r="O226" s="24">
        <f t="shared" si="63"/>
        <v>0.1</v>
      </c>
      <c r="P226" s="24">
        <f t="shared" si="64"/>
        <v>0.1</v>
      </c>
      <c r="Q226" s="24"/>
      <c r="R226" s="24">
        <v>0.1</v>
      </c>
      <c r="S226" s="24">
        <f t="shared" si="65"/>
        <v>0.1</v>
      </c>
      <c r="T226" s="24">
        <f t="shared" si="66"/>
        <v>0.2</v>
      </c>
    </row>
    <row r="227" spans="1:20" x14ac:dyDescent="0.2">
      <c r="A227" s="167"/>
      <c r="B227" s="35"/>
      <c r="C227" s="26" t="s">
        <v>202</v>
      </c>
      <c r="D227" s="162">
        <v>6</v>
      </c>
      <c r="E227" s="24"/>
      <c r="F227" s="24"/>
      <c r="G227" s="24"/>
      <c r="H227" s="24">
        <f t="shared" si="61"/>
        <v>0</v>
      </c>
      <c r="I227" s="24"/>
      <c r="J227" s="24"/>
      <c r="K227" s="24">
        <f t="shared" si="62"/>
        <v>0</v>
      </c>
      <c r="L227" s="24">
        <v>0.05</v>
      </c>
      <c r="M227" s="24">
        <v>1.48</v>
      </c>
      <c r="N227" s="24"/>
      <c r="O227" s="24">
        <f t="shared" si="63"/>
        <v>1.53</v>
      </c>
      <c r="P227" s="24">
        <f t="shared" si="64"/>
        <v>1.53</v>
      </c>
      <c r="Q227" s="24"/>
      <c r="R227" s="24">
        <v>0.1</v>
      </c>
      <c r="S227" s="24">
        <f t="shared" si="65"/>
        <v>0.1</v>
      </c>
      <c r="T227" s="24">
        <f t="shared" si="66"/>
        <v>1.6300000000000001</v>
      </c>
    </row>
    <row r="228" spans="1:20" x14ac:dyDescent="0.2">
      <c r="A228" s="167"/>
      <c r="B228" s="35"/>
      <c r="C228" s="26" t="s">
        <v>195</v>
      </c>
      <c r="D228" s="162">
        <v>12</v>
      </c>
      <c r="E228" s="24"/>
      <c r="F228" s="24"/>
      <c r="G228" s="24"/>
      <c r="H228" s="24">
        <f t="shared" si="61"/>
        <v>0</v>
      </c>
      <c r="I228" s="24">
        <v>3.1</v>
      </c>
      <c r="J228" s="24"/>
      <c r="K228" s="24">
        <f t="shared" si="62"/>
        <v>3.1</v>
      </c>
      <c r="L228" s="24">
        <v>1.8</v>
      </c>
      <c r="M228" s="24">
        <v>16.399999999999999</v>
      </c>
      <c r="N228" s="24"/>
      <c r="O228" s="24">
        <f t="shared" si="63"/>
        <v>18.2</v>
      </c>
      <c r="P228" s="24">
        <f t="shared" si="64"/>
        <v>21.3</v>
      </c>
      <c r="Q228" s="24"/>
      <c r="R228" s="24">
        <v>3</v>
      </c>
      <c r="S228" s="24">
        <f t="shared" si="65"/>
        <v>3</v>
      </c>
      <c r="T228" s="24">
        <f t="shared" si="66"/>
        <v>24.3</v>
      </c>
    </row>
    <row r="229" spans="1:20" x14ac:dyDescent="0.2">
      <c r="A229" s="167"/>
      <c r="B229" s="35"/>
      <c r="C229" s="26" t="s">
        <v>204</v>
      </c>
      <c r="D229" s="162">
        <v>1</v>
      </c>
      <c r="E229" s="24"/>
      <c r="F229" s="24"/>
      <c r="G229" s="24">
        <v>1.5</v>
      </c>
      <c r="H229" s="24">
        <f t="shared" si="61"/>
        <v>1.5</v>
      </c>
      <c r="I229" s="24">
        <v>0.75</v>
      </c>
      <c r="J229" s="24"/>
      <c r="K229" s="24">
        <f t="shared" si="62"/>
        <v>2.25</v>
      </c>
      <c r="L229" s="24"/>
      <c r="M229" s="24"/>
      <c r="N229" s="24"/>
      <c r="O229" s="24">
        <f t="shared" si="63"/>
        <v>0</v>
      </c>
      <c r="P229" s="24">
        <f t="shared" si="64"/>
        <v>2.25</v>
      </c>
      <c r="Q229" s="24"/>
      <c r="R229" s="24">
        <v>10</v>
      </c>
      <c r="S229" s="24">
        <f t="shared" si="65"/>
        <v>10</v>
      </c>
      <c r="T229" s="24">
        <f t="shared" si="66"/>
        <v>12.25</v>
      </c>
    </row>
    <row r="230" spans="1:20" x14ac:dyDescent="0.2">
      <c r="A230" s="167"/>
      <c r="B230" s="35"/>
      <c r="C230" s="26" t="s">
        <v>277</v>
      </c>
      <c r="D230" s="162">
        <v>2</v>
      </c>
      <c r="E230" s="24"/>
      <c r="F230" s="24">
        <v>0.05</v>
      </c>
      <c r="G230" s="24"/>
      <c r="H230" s="24">
        <f t="shared" si="61"/>
        <v>0.05</v>
      </c>
      <c r="I230" s="24"/>
      <c r="J230" s="24"/>
      <c r="K230" s="24">
        <f t="shared" si="62"/>
        <v>0.05</v>
      </c>
      <c r="L230" s="24"/>
      <c r="M230" s="24">
        <v>0.1</v>
      </c>
      <c r="N230" s="24"/>
      <c r="O230" s="24">
        <f t="shared" si="63"/>
        <v>0.1</v>
      </c>
      <c r="P230" s="24">
        <f t="shared" si="64"/>
        <v>0.15000000000000002</v>
      </c>
      <c r="Q230" s="24"/>
      <c r="R230" s="24"/>
      <c r="S230" s="24">
        <f t="shared" si="65"/>
        <v>0</v>
      </c>
      <c r="T230" s="24">
        <f t="shared" si="66"/>
        <v>0.15000000000000002</v>
      </c>
    </row>
    <row r="231" spans="1:20" x14ac:dyDescent="0.2">
      <c r="A231" s="167"/>
      <c r="B231" s="85"/>
      <c r="C231" s="26" t="s">
        <v>208</v>
      </c>
      <c r="D231" s="162">
        <v>3</v>
      </c>
      <c r="E231" s="24"/>
      <c r="F231" s="24"/>
      <c r="G231" s="24"/>
      <c r="H231" s="24">
        <f t="shared" si="61"/>
        <v>0</v>
      </c>
      <c r="I231" s="24"/>
      <c r="J231" s="24"/>
      <c r="K231" s="24">
        <f t="shared" si="62"/>
        <v>0</v>
      </c>
      <c r="L231" s="24">
        <v>0.3</v>
      </c>
      <c r="M231" s="24">
        <v>0.9</v>
      </c>
      <c r="N231" s="24">
        <v>4</v>
      </c>
      <c r="O231" s="24">
        <f t="shared" si="63"/>
        <v>5.2</v>
      </c>
      <c r="P231" s="24">
        <f t="shared" si="64"/>
        <v>5.2</v>
      </c>
      <c r="Q231" s="24"/>
      <c r="R231" s="24">
        <v>0.1</v>
      </c>
      <c r="S231" s="24">
        <f t="shared" si="65"/>
        <v>0.1</v>
      </c>
      <c r="T231" s="24">
        <f t="shared" si="66"/>
        <v>5.3</v>
      </c>
    </row>
    <row r="232" spans="1:20" x14ac:dyDescent="0.2">
      <c r="A232" s="167"/>
      <c r="B232" s="35" t="s">
        <v>431</v>
      </c>
      <c r="C232" s="26" t="s">
        <v>200</v>
      </c>
      <c r="D232" s="162">
        <v>13</v>
      </c>
      <c r="E232" s="24">
        <v>2.5</v>
      </c>
      <c r="F232" s="24"/>
      <c r="G232" s="24"/>
      <c r="H232" s="24">
        <f>SUM(E232:G232)</f>
        <v>2.5</v>
      </c>
      <c r="I232" s="24"/>
      <c r="J232" s="24"/>
      <c r="K232" s="24">
        <f>SUM(H232:J232)</f>
        <v>2.5</v>
      </c>
      <c r="L232" s="24">
        <v>4.0999999999999996</v>
      </c>
      <c r="M232" s="24">
        <v>3.53</v>
      </c>
      <c r="N232" s="24">
        <v>24.13</v>
      </c>
      <c r="O232" s="24">
        <f>SUM(L232:N232)</f>
        <v>31.759999999999998</v>
      </c>
      <c r="P232" s="24">
        <f>SUM(O232+K232)</f>
        <v>34.26</v>
      </c>
      <c r="Q232" s="24"/>
      <c r="R232" s="24"/>
      <c r="S232" s="24">
        <f>SUM(Q232:R232)</f>
        <v>0</v>
      </c>
      <c r="T232" s="24">
        <f>SUM(P232+S232)</f>
        <v>34.26</v>
      </c>
    </row>
    <row r="233" spans="1:20" x14ac:dyDescent="0.2">
      <c r="A233" s="167"/>
      <c r="B233" s="35"/>
      <c r="C233" s="26" t="s">
        <v>305</v>
      </c>
      <c r="D233" s="162">
        <v>0</v>
      </c>
      <c r="E233" s="24"/>
      <c r="F233" s="24"/>
      <c r="G233" s="24"/>
      <c r="H233" s="24">
        <f>SUM(E233:G233)</f>
        <v>0</v>
      </c>
      <c r="I233" s="24"/>
      <c r="J233" s="24"/>
      <c r="K233" s="24">
        <f>SUM(H233:J233)</f>
        <v>0</v>
      </c>
      <c r="L233" s="24"/>
      <c r="M233" s="24"/>
      <c r="N233" s="24"/>
      <c r="O233" s="24">
        <f>SUM(L233:N233)</f>
        <v>0</v>
      </c>
      <c r="P233" s="24">
        <f>SUM(O233+K233)</f>
        <v>0</v>
      </c>
      <c r="Q233" s="24"/>
      <c r="R233" s="24"/>
      <c r="S233" s="24">
        <f>SUM(Q233:R233)</f>
        <v>0</v>
      </c>
      <c r="T233" s="24">
        <f>SUM(P233+S233)</f>
        <v>0</v>
      </c>
    </row>
    <row r="234" spans="1:20" x14ac:dyDescent="0.2">
      <c r="A234" s="167"/>
      <c r="B234" s="35"/>
      <c r="C234" s="26" t="s">
        <v>215</v>
      </c>
      <c r="D234" s="162">
        <v>0</v>
      </c>
      <c r="E234" s="24"/>
      <c r="F234" s="24"/>
      <c r="G234" s="24"/>
      <c r="H234" s="24">
        <f>SUM(E234:G234)</f>
        <v>0</v>
      </c>
      <c r="I234" s="24"/>
      <c r="J234" s="24"/>
      <c r="K234" s="24">
        <f>SUM(H234:J234)</f>
        <v>0</v>
      </c>
      <c r="L234" s="24"/>
      <c r="M234" s="24"/>
      <c r="N234" s="24"/>
      <c r="O234" s="24">
        <f>SUM(L234:N234)</f>
        <v>0</v>
      </c>
      <c r="P234" s="24">
        <f>SUM(O234+K234)</f>
        <v>0</v>
      </c>
      <c r="Q234" s="24"/>
      <c r="R234" s="24"/>
      <c r="S234" s="24">
        <f>SUM(Q234:R234)</f>
        <v>0</v>
      </c>
      <c r="T234" s="24">
        <f>SUM(P234+S234)</f>
        <v>0</v>
      </c>
    </row>
    <row r="235" spans="1:20" x14ac:dyDescent="0.2">
      <c r="A235" s="167"/>
      <c r="B235" s="35"/>
      <c r="C235" s="165" t="s">
        <v>201</v>
      </c>
      <c r="D235" s="160">
        <v>0</v>
      </c>
      <c r="E235" s="25"/>
      <c r="F235" s="25"/>
      <c r="G235" s="25"/>
      <c r="H235" s="25">
        <f>SUM(E235:G235)</f>
        <v>0</v>
      </c>
      <c r="I235" s="25"/>
      <c r="J235" s="25"/>
      <c r="K235" s="25">
        <f>SUM(H235:J235)</f>
        <v>0</v>
      </c>
      <c r="L235" s="25"/>
      <c r="M235" s="25"/>
      <c r="N235" s="25"/>
      <c r="O235" s="25">
        <f t="shared" si="63"/>
        <v>0</v>
      </c>
      <c r="P235" s="25">
        <f t="shared" si="64"/>
        <v>0</v>
      </c>
      <c r="Q235" s="25"/>
      <c r="R235" s="25"/>
      <c r="S235" s="25">
        <f t="shared" si="65"/>
        <v>0</v>
      </c>
      <c r="T235" s="25">
        <f t="shared" si="66"/>
        <v>0</v>
      </c>
    </row>
    <row r="236" spans="1:20" customFormat="1" ht="15" x14ac:dyDescent="0.25">
      <c r="A236" s="230" t="s">
        <v>0</v>
      </c>
      <c r="B236" s="231"/>
      <c r="C236" s="232" t="s">
        <v>0</v>
      </c>
      <c r="D236" s="53">
        <f>SUM(D224:D235)</f>
        <v>71</v>
      </c>
      <c r="E236" s="54">
        <f>SUM(E224:E235)</f>
        <v>2.5</v>
      </c>
      <c r="F236" s="54">
        <f>SUM(F224:F235)</f>
        <v>0.45</v>
      </c>
      <c r="G236" s="54">
        <f>SUM(G224:G235)</f>
        <v>1.5</v>
      </c>
      <c r="H236" s="54">
        <f>+G236+F236+E236</f>
        <v>4.45</v>
      </c>
      <c r="I236" s="54">
        <f>SUM(I224:I235)</f>
        <v>5.66</v>
      </c>
      <c r="J236" s="54">
        <f>SUM(J224:J235)</f>
        <v>0</v>
      </c>
      <c r="K236" s="54">
        <f>+J236+I236+H236</f>
        <v>10.11</v>
      </c>
      <c r="L236" s="54">
        <f>SUM(L224:L235)</f>
        <v>6.92</v>
      </c>
      <c r="M236" s="54">
        <f>SUM(M224:M235)</f>
        <v>27.08</v>
      </c>
      <c r="N236" s="54">
        <f>SUM(N224:N235)</f>
        <v>28.53</v>
      </c>
      <c r="O236" s="54">
        <f>+N236+M236+L236</f>
        <v>62.53</v>
      </c>
      <c r="P236" s="54">
        <f>+O236+K236</f>
        <v>72.64</v>
      </c>
      <c r="Q236" s="54">
        <f>SUM(Q224:Q235)</f>
        <v>0</v>
      </c>
      <c r="R236" s="54">
        <f>SUM(R224:R235)</f>
        <v>18.150000000000002</v>
      </c>
      <c r="S236" s="54">
        <f>+R236+Q236</f>
        <v>18.150000000000002</v>
      </c>
      <c r="T236" s="55">
        <f>+S236+P236</f>
        <v>90.79</v>
      </c>
    </row>
    <row r="237" spans="1:20" x14ac:dyDescent="0.2">
      <c r="A237" s="166" t="s">
        <v>9</v>
      </c>
      <c r="B237" s="35" t="s">
        <v>207</v>
      </c>
      <c r="C237" s="161" t="s">
        <v>207</v>
      </c>
      <c r="D237" s="153">
        <v>6</v>
      </c>
      <c r="E237" s="154"/>
      <c r="F237" s="154">
        <v>0.1</v>
      </c>
      <c r="G237" s="154"/>
      <c r="H237" s="154">
        <f t="shared" ref="H237:H267" si="67">SUM(E237:G237)</f>
        <v>0.1</v>
      </c>
      <c r="I237" s="154"/>
      <c r="J237" s="154"/>
      <c r="K237" s="154">
        <f t="shared" ref="K237:K267" si="68">SUM(H237:J237)</f>
        <v>0.1</v>
      </c>
      <c r="L237" s="154">
        <v>2.7</v>
      </c>
      <c r="M237" s="154">
        <v>2.9</v>
      </c>
      <c r="N237" s="154">
        <v>0.6</v>
      </c>
      <c r="O237" s="154">
        <f>SUM(L237:N237)</f>
        <v>6.1999999999999993</v>
      </c>
      <c r="P237" s="154">
        <f>SUM(O237+K237)</f>
        <v>6.2999999999999989</v>
      </c>
      <c r="Q237" s="154"/>
      <c r="R237" s="154">
        <v>0.1</v>
      </c>
      <c r="S237" s="154">
        <f>SUM(Q237:R237)</f>
        <v>0.1</v>
      </c>
      <c r="T237" s="154">
        <f>SUM(P237+S237)</f>
        <v>6.3999999999999986</v>
      </c>
    </row>
    <row r="238" spans="1:20" x14ac:dyDescent="0.2">
      <c r="A238" s="167"/>
      <c r="B238" s="35"/>
      <c r="C238" s="26" t="s">
        <v>218</v>
      </c>
      <c r="D238" s="162">
        <v>5</v>
      </c>
      <c r="E238" s="24"/>
      <c r="F238" s="24">
        <v>2.75</v>
      </c>
      <c r="G238" s="24">
        <v>0.1</v>
      </c>
      <c r="H238" s="24">
        <f t="shared" si="67"/>
        <v>2.85</v>
      </c>
      <c r="I238" s="24"/>
      <c r="J238" s="24"/>
      <c r="K238" s="24">
        <f t="shared" si="68"/>
        <v>2.85</v>
      </c>
      <c r="L238" s="24">
        <v>0.7</v>
      </c>
      <c r="M238" s="24">
        <v>0.25</v>
      </c>
      <c r="N238" s="24">
        <v>0.6</v>
      </c>
      <c r="O238" s="24">
        <f>SUM(L238:N238)</f>
        <v>1.5499999999999998</v>
      </c>
      <c r="P238" s="24">
        <f>SUM(O238+K238)</f>
        <v>4.4000000000000004</v>
      </c>
      <c r="Q238" s="24">
        <v>0.1</v>
      </c>
      <c r="R238" s="24">
        <v>4.3</v>
      </c>
      <c r="S238" s="24">
        <f>SUM(Q238:R238)</f>
        <v>4.3999999999999995</v>
      </c>
      <c r="T238" s="24">
        <f>SUM(P238+S238)</f>
        <v>8.8000000000000007</v>
      </c>
    </row>
    <row r="239" spans="1:20" x14ac:dyDescent="0.2">
      <c r="A239" s="167"/>
      <c r="B239" s="35"/>
      <c r="C239" s="26" t="s">
        <v>214</v>
      </c>
      <c r="D239" s="162">
        <v>1</v>
      </c>
      <c r="E239" s="24"/>
      <c r="F239" s="24"/>
      <c r="G239" s="24"/>
      <c r="H239" s="24">
        <f t="shared" si="67"/>
        <v>0</v>
      </c>
      <c r="I239" s="24"/>
      <c r="J239" s="24"/>
      <c r="K239" s="24">
        <f t="shared" si="68"/>
        <v>0</v>
      </c>
      <c r="L239" s="24">
        <v>0.2</v>
      </c>
      <c r="M239" s="24">
        <v>0.8</v>
      </c>
      <c r="N239" s="24"/>
      <c r="O239" s="24">
        <f>SUM(L239:N239)</f>
        <v>1</v>
      </c>
      <c r="P239" s="24">
        <f>SUM(O239+K239)</f>
        <v>1</v>
      </c>
      <c r="Q239" s="24"/>
      <c r="R239" s="24">
        <v>1.6</v>
      </c>
      <c r="S239" s="24">
        <f>SUM(Q239:R239)</f>
        <v>1.6</v>
      </c>
      <c r="T239" s="24">
        <f>SUM(P239+S239)</f>
        <v>2.6</v>
      </c>
    </row>
    <row r="240" spans="1:20" x14ac:dyDescent="0.2">
      <c r="A240" s="167"/>
      <c r="B240" s="35"/>
      <c r="C240" s="26" t="s">
        <v>211</v>
      </c>
      <c r="D240" s="162">
        <v>0</v>
      </c>
      <c r="E240" s="24"/>
      <c r="F240" s="24"/>
      <c r="G240" s="24"/>
      <c r="H240" s="24">
        <f t="shared" si="67"/>
        <v>0</v>
      </c>
      <c r="I240" s="24"/>
      <c r="J240" s="24"/>
      <c r="K240" s="24">
        <f t="shared" si="68"/>
        <v>0</v>
      </c>
      <c r="L240" s="24"/>
      <c r="M240" s="24"/>
      <c r="N240" s="24"/>
      <c r="O240" s="24">
        <f t="shared" ref="O240:O267" si="69">SUM(L240:N240)</f>
        <v>0</v>
      </c>
      <c r="P240" s="24">
        <f t="shared" ref="P240:P267" si="70">SUM(O240+K240)</f>
        <v>0</v>
      </c>
      <c r="Q240" s="24"/>
      <c r="R240" s="24"/>
      <c r="S240" s="24">
        <f t="shared" ref="S240:S266" si="71">SUM(Q240:R240)</f>
        <v>0</v>
      </c>
      <c r="T240" s="24">
        <f t="shared" ref="T240:T266" si="72">SUM(P240+S240)</f>
        <v>0</v>
      </c>
    </row>
    <row r="241" spans="1:20" x14ac:dyDescent="0.2">
      <c r="A241" s="167"/>
      <c r="B241" s="35"/>
      <c r="C241" s="26" t="s">
        <v>325</v>
      </c>
      <c r="D241" s="162">
        <v>0</v>
      </c>
      <c r="E241" s="24"/>
      <c r="F241" s="24"/>
      <c r="G241" s="24"/>
      <c r="H241" s="24">
        <f t="shared" si="67"/>
        <v>0</v>
      </c>
      <c r="I241" s="24"/>
      <c r="J241" s="24"/>
      <c r="K241" s="24">
        <f t="shared" si="68"/>
        <v>0</v>
      </c>
      <c r="L241" s="24"/>
      <c r="M241" s="24"/>
      <c r="N241" s="24"/>
      <c r="O241" s="24">
        <f t="shared" si="69"/>
        <v>0</v>
      </c>
      <c r="P241" s="24">
        <f t="shared" si="70"/>
        <v>0</v>
      </c>
      <c r="Q241" s="24"/>
      <c r="R241" s="24"/>
      <c r="S241" s="24">
        <f t="shared" si="71"/>
        <v>0</v>
      </c>
      <c r="T241" s="24">
        <f t="shared" si="72"/>
        <v>0</v>
      </c>
    </row>
    <row r="242" spans="1:20" x14ac:dyDescent="0.2">
      <c r="A242" s="167"/>
      <c r="B242" s="35"/>
      <c r="C242" s="26" t="s">
        <v>216</v>
      </c>
      <c r="D242" s="162">
        <v>6</v>
      </c>
      <c r="E242" s="24"/>
      <c r="F242" s="24">
        <v>0.5</v>
      </c>
      <c r="G242" s="24"/>
      <c r="H242" s="24">
        <f t="shared" si="67"/>
        <v>0.5</v>
      </c>
      <c r="I242" s="24">
        <v>2.6</v>
      </c>
      <c r="J242" s="24"/>
      <c r="K242" s="24">
        <f t="shared" si="68"/>
        <v>3.1</v>
      </c>
      <c r="L242" s="24">
        <v>15.1</v>
      </c>
      <c r="M242" s="24">
        <v>21.7</v>
      </c>
      <c r="N242" s="24"/>
      <c r="O242" s="24">
        <f t="shared" si="69"/>
        <v>36.799999999999997</v>
      </c>
      <c r="P242" s="24">
        <f t="shared" si="70"/>
        <v>39.9</v>
      </c>
      <c r="Q242" s="24"/>
      <c r="R242" s="24">
        <v>5.5</v>
      </c>
      <c r="S242" s="24">
        <f t="shared" si="71"/>
        <v>5.5</v>
      </c>
      <c r="T242" s="24">
        <f t="shared" si="72"/>
        <v>45.4</v>
      </c>
    </row>
    <row r="243" spans="1:20" x14ac:dyDescent="0.2">
      <c r="A243" s="167"/>
      <c r="B243" s="35"/>
      <c r="C243" s="26" t="s">
        <v>213</v>
      </c>
      <c r="D243" s="162">
        <v>1</v>
      </c>
      <c r="E243" s="24"/>
      <c r="F243" s="24"/>
      <c r="G243" s="24"/>
      <c r="H243" s="24">
        <f t="shared" si="67"/>
        <v>0</v>
      </c>
      <c r="I243" s="24"/>
      <c r="J243" s="24"/>
      <c r="K243" s="24">
        <f t="shared" si="68"/>
        <v>0</v>
      </c>
      <c r="L243" s="24">
        <v>0.4</v>
      </c>
      <c r="M243" s="24">
        <v>0.3</v>
      </c>
      <c r="N243" s="24"/>
      <c r="O243" s="24">
        <f t="shared" si="69"/>
        <v>0.7</v>
      </c>
      <c r="P243" s="24">
        <f t="shared" si="70"/>
        <v>0.7</v>
      </c>
      <c r="Q243" s="24"/>
      <c r="R243" s="24"/>
      <c r="S243" s="24">
        <f t="shared" si="71"/>
        <v>0</v>
      </c>
      <c r="T243" s="24">
        <f t="shared" si="72"/>
        <v>0.7</v>
      </c>
    </row>
    <row r="244" spans="1:20" x14ac:dyDescent="0.2">
      <c r="A244" s="167"/>
      <c r="B244" s="85"/>
      <c r="C244" s="26" t="s">
        <v>217</v>
      </c>
      <c r="D244" s="162">
        <v>6</v>
      </c>
      <c r="E244" s="24"/>
      <c r="F244" s="24">
        <v>3.1</v>
      </c>
      <c r="G244" s="24"/>
      <c r="H244" s="24">
        <f t="shared" si="67"/>
        <v>3.1</v>
      </c>
      <c r="I244" s="24"/>
      <c r="J244" s="24"/>
      <c r="K244" s="24">
        <f t="shared" si="68"/>
        <v>3.1</v>
      </c>
      <c r="L244" s="24">
        <v>6.6</v>
      </c>
      <c r="M244" s="24">
        <v>0.6</v>
      </c>
      <c r="N244" s="24">
        <v>0.3</v>
      </c>
      <c r="O244" s="24">
        <f t="shared" si="69"/>
        <v>7.4999999999999991</v>
      </c>
      <c r="P244" s="24">
        <f t="shared" si="70"/>
        <v>10.6</v>
      </c>
      <c r="Q244" s="24"/>
      <c r="R244" s="24">
        <v>1.3</v>
      </c>
      <c r="S244" s="24">
        <f t="shared" si="71"/>
        <v>1.3</v>
      </c>
      <c r="T244" s="24">
        <f t="shared" si="72"/>
        <v>11.9</v>
      </c>
    </row>
    <row r="245" spans="1:20" x14ac:dyDescent="0.2">
      <c r="A245" s="167"/>
      <c r="B245" s="35" t="s">
        <v>203</v>
      </c>
      <c r="C245" s="26" t="s">
        <v>210</v>
      </c>
      <c r="D245" s="162">
        <v>49</v>
      </c>
      <c r="E245" s="24"/>
      <c r="F245" s="24"/>
      <c r="G245" s="24"/>
      <c r="H245" s="24">
        <f t="shared" si="67"/>
        <v>0</v>
      </c>
      <c r="I245" s="24"/>
      <c r="J245" s="24"/>
      <c r="K245" s="24">
        <f t="shared" si="68"/>
        <v>0</v>
      </c>
      <c r="L245" s="24">
        <v>9.9</v>
      </c>
      <c r="M245" s="24">
        <v>55.28</v>
      </c>
      <c r="N245" s="24">
        <v>4.7</v>
      </c>
      <c r="O245" s="24">
        <f t="shared" si="69"/>
        <v>69.88000000000001</v>
      </c>
      <c r="P245" s="24">
        <f t="shared" si="70"/>
        <v>69.88000000000001</v>
      </c>
      <c r="Q245" s="24"/>
      <c r="R245" s="24">
        <v>0.4</v>
      </c>
      <c r="S245" s="24">
        <f t="shared" si="71"/>
        <v>0.4</v>
      </c>
      <c r="T245" s="24">
        <f t="shared" si="72"/>
        <v>70.280000000000015</v>
      </c>
    </row>
    <row r="246" spans="1:20" x14ac:dyDescent="0.2">
      <c r="A246" s="167"/>
      <c r="B246" s="35"/>
      <c r="C246" s="26" t="s">
        <v>273</v>
      </c>
      <c r="D246" s="162">
        <v>1</v>
      </c>
      <c r="E246" s="24"/>
      <c r="F246" s="24"/>
      <c r="G246" s="24"/>
      <c r="H246" s="24">
        <f t="shared" si="67"/>
        <v>0</v>
      </c>
      <c r="I246" s="24"/>
      <c r="J246" s="24"/>
      <c r="K246" s="24">
        <f t="shared" si="68"/>
        <v>0</v>
      </c>
      <c r="L246" s="24">
        <v>1</v>
      </c>
      <c r="M246" s="24"/>
      <c r="N246" s="24"/>
      <c r="O246" s="24">
        <f t="shared" si="69"/>
        <v>1</v>
      </c>
      <c r="P246" s="24">
        <f t="shared" si="70"/>
        <v>1</v>
      </c>
      <c r="Q246" s="24"/>
      <c r="R246" s="24"/>
      <c r="S246" s="24">
        <f t="shared" si="71"/>
        <v>0</v>
      </c>
      <c r="T246" s="24">
        <f t="shared" si="72"/>
        <v>1</v>
      </c>
    </row>
    <row r="247" spans="1:20" x14ac:dyDescent="0.2">
      <c r="A247" s="167"/>
      <c r="B247" s="35"/>
      <c r="C247" s="26" t="s">
        <v>193</v>
      </c>
      <c r="D247" s="162">
        <v>0</v>
      </c>
      <c r="E247" s="24"/>
      <c r="F247" s="24"/>
      <c r="G247" s="24"/>
      <c r="H247" s="24">
        <f t="shared" si="67"/>
        <v>0</v>
      </c>
      <c r="I247" s="24"/>
      <c r="J247" s="24"/>
      <c r="K247" s="24">
        <f t="shared" si="68"/>
        <v>0</v>
      </c>
      <c r="L247" s="24"/>
      <c r="M247" s="24"/>
      <c r="N247" s="24"/>
      <c r="O247" s="24">
        <f t="shared" si="69"/>
        <v>0</v>
      </c>
      <c r="P247" s="24">
        <f t="shared" si="70"/>
        <v>0</v>
      </c>
      <c r="Q247" s="24"/>
      <c r="R247" s="24"/>
      <c r="S247" s="24">
        <f t="shared" si="71"/>
        <v>0</v>
      </c>
      <c r="T247" s="24">
        <f t="shared" si="72"/>
        <v>0</v>
      </c>
    </row>
    <row r="248" spans="1:20" x14ac:dyDescent="0.2">
      <c r="A248" s="167"/>
      <c r="B248" s="35"/>
      <c r="C248" s="26" t="s">
        <v>206</v>
      </c>
      <c r="D248" s="162">
        <v>2</v>
      </c>
      <c r="E248" s="24"/>
      <c r="F248" s="24">
        <v>0.4</v>
      </c>
      <c r="G248" s="24"/>
      <c r="H248" s="24">
        <f t="shared" si="67"/>
        <v>0.4</v>
      </c>
      <c r="I248" s="24"/>
      <c r="J248" s="24"/>
      <c r="K248" s="24">
        <f t="shared" si="68"/>
        <v>0.4</v>
      </c>
      <c r="L248" s="24">
        <v>5</v>
      </c>
      <c r="M248" s="24">
        <v>29</v>
      </c>
      <c r="N248" s="24"/>
      <c r="O248" s="24">
        <f t="shared" si="69"/>
        <v>34</v>
      </c>
      <c r="P248" s="24">
        <f t="shared" si="70"/>
        <v>34.4</v>
      </c>
      <c r="Q248" s="24"/>
      <c r="R248" s="24"/>
      <c r="S248" s="24">
        <f t="shared" si="71"/>
        <v>0</v>
      </c>
      <c r="T248" s="24">
        <f t="shared" si="72"/>
        <v>34.4</v>
      </c>
    </row>
    <row r="249" spans="1:20" x14ac:dyDescent="0.2">
      <c r="A249" s="167"/>
      <c r="B249" s="35"/>
      <c r="C249" s="26" t="s">
        <v>276</v>
      </c>
      <c r="D249" s="162">
        <v>3</v>
      </c>
      <c r="E249" s="24"/>
      <c r="F249" s="24"/>
      <c r="G249" s="24"/>
      <c r="H249" s="24">
        <f t="shared" si="67"/>
        <v>0</v>
      </c>
      <c r="I249" s="24"/>
      <c r="J249" s="24"/>
      <c r="K249" s="24">
        <f t="shared" si="68"/>
        <v>0</v>
      </c>
      <c r="L249" s="24">
        <v>5.7</v>
      </c>
      <c r="M249" s="24"/>
      <c r="N249" s="24"/>
      <c r="O249" s="24">
        <f t="shared" si="69"/>
        <v>5.7</v>
      </c>
      <c r="P249" s="24">
        <f t="shared" si="70"/>
        <v>5.7</v>
      </c>
      <c r="Q249" s="24"/>
      <c r="R249" s="24">
        <v>6</v>
      </c>
      <c r="S249" s="24">
        <f t="shared" si="71"/>
        <v>6</v>
      </c>
      <c r="T249" s="24">
        <f t="shared" si="72"/>
        <v>11.7</v>
      </c>
    </row>
    <row r="250" spans="1:20" x14ac:dyDescent="0.2">
      <c r="A250" s="167"/>
      <c r="B250" s="35"/>
      <c r="C250" s="26" t="s">
        <v>199</v>
      </c>
      <c r="D250" s="162">
        <v>3</v>
      </c>
      <c r="E250" s="24"/>
      <c r="F250" s="24"/>
      <c r="G250" s="24"/>
      <c r="H250" s="24">
        <f t="shared" si="67"/>
        <v>0</v>
      </c>
      <c r="I250" s="24"/>
      <c r="J250" s="24"/>
      <c r="K250" s="24">
        <f t="shared" si="68"/>
        <v>0</v>
      </c>
      <c r="L250" s="24">
        <v>0.31</v>
      </c>
      <c r="M250" s="24">
        <v>0.02</v>
      </c>
      <c r="N250" s="24"/>
      <c r="O250" s="24">
        <f t="shared" si="69"/>
        <v>0.33</v>
      </c>
      <c r="P250" s="24">
        <f t="shared" si="70"/>
        <v>0.33</v>
      </c>
      <c r="Q250" s="24"/>
      <c r="R250" s="24">
        <v>2.5</v>
      </c>
      <c r="S250" s="24">
        <f t="shared" si="71"/>
        <v>2.5</v>
      </c>
      <c r="T250" s="24">
        <f t="shared" si="72"/>
        <v>2.83</v>
      </c>
    </row>
    <row r="251" spans="1:20" x14ac:dyDescent="0.2">
      <c r="A251" s="167"/>
      <c r="B251" s="35"/>
      <c r="C251" s="26" t="s">
        <v>274</v>
      </c>
      <c r="D251" s="162">
        <v>1</v>
      </c>
      <c r="E251" s="24"/>
      <c r="F251" s="24"/>
      <c r="G251" s="24"/>
      <c r="H251" s="24">
        <f t="shared" si="67"/>
        <v>0</v>
      </c>
      <c r="I251" s="24"/>
      <c r="J251" s="24"/>
      <c r="K251" s="24">
        <f t="shared" si="68"/>
        <v>0</v>
      </c>
      <c r="L251" s="24"/>
      <c r="M251" s="24"/>
      <c r="N251" s="24">
        <v>0.15</v>
      </c>
      <c r="O251" s="24">
        <f t="shared" si="69"/>
        <v>0.15</v>
      </c>
      <c r="P251" s="24">
        <f t="shared" si="70"/>
        <v>0.15</v>
      </c>
      <c r="Q251" s="24"/>
      <c r="R251" s="24"/>
      <c r="S251" s="24">
        <f t="shared" si="71"/>
        <v>0</v>
      </c>
      <c r="T251" s="24">
        <f t="shared" si="72"/>
        <v>0.15</v>
      </c>
    </row>
    <row r="252" spans="1:20" x14ac:dyDescent="0.2">
      <c r="A252" s="167"/>
      <c r="B252" s="35"/>
      <c r="C252" s="26" t="s">
        <v>203</v>
      </c>
      <c r="D252" s="162">
        <v>1</v>
      </c>
      <c r="E252" s="24"/>
      <c r="F252" s="24"/>
      <c r="G252" s="24"/>
      <c r="H252" s="24">
        <f t="shared" si="67"/>
        <v>0</v>
      </c>
      <c r="I252" s="24"/>
      <c r="J252" s="24"/>
      <c r="K252" s="24">
        <f t="shared" si="68"/>
        <v>0</v>
      </c>
      <c r="L252" s="24"/>
      <c r="M252" s="24">
        <v>1</v>
      </c>
      <c r="N252" s="24"/>
      <c r="O252" s="24">
        <f t="shared" si="69"/>
        <v>1</v>
      </c>
      <c r="P252" s="24">
        <f t="shared" si="70"/>
        <v>1</v>
      </c>
      <c r="Q252" s="24"/>
      <c r="R252" s="24"/>
      <c r="S252" s="24">
        <f t="shared" si="71"/>
        <v>0</v>
      </c>
      <c r="T252" s="24">
        <f t="shared" si="72"/>
        <v>1</v>
      </c>
    </row>
    <row r="253" spans="1:20" x14ac:dyDescent="0.2">
      <c r="A253" s="167"/>
      <c r="B253" s="85"/>
      <c r="C253" s="26" t="s">
        <v>212</v>
      </c>
      <c r="D253" s="162">
        <v>2</v>
      </c>
      <c r="E253" s="24"/>
      <c r="F253" s="24"/>
      <c r="G253" s="24"/>
      <c r="H253" s="24">
        <f t="shared" si="67"/>
        <v>0</v>
      </c>
      <c r="I253" s="24"/>
      <c r="J253" s="24"/>
      <c r="K253" s="24">
        <f t="shared" si="68"/>
        <v>0</v>
      </c>
      <c r="L253" s="24"/>
      <c r="M253" s="24">
        <v>87.4</v>
      </c>
      <c r="N253" s="24"/>
      <c r="O253" s="24">
        <f t="shared" si="69"/>
        <v>87.4</v>
      </c>
      <c r="P253" s="24">
        <f t="shared" si="70"/>
        <v>87.4</v>
      </c>
      <c r="Q253" s="24"/>
      <c r="R253" s="24"/>
      <c r="S253" s="24">
        <f t="shared" si="71"/>
        <v>0</v>
      </c>
      <c r="T253" s="24">
        <f t="shared" si="72"/>
        <v>87.4</v>
      </c>
    </row>
    <row r="254" spans="1:20" x14ac:dyDescent="0.2">
      <c r="A254" s="167"/>
      <c r="B254" s="35" t="s">
        <v>432</v>
      </c>
      <c r="C254" s="26" t="s">
        <v>194</v>
      </c>
      <c r="D254" s="162">
        <v>28</v>
      </c>
      <c r="E254" s="24"/>
      <c r="F254" s="24"/>
      <c r="G254" s="24"/>
      <c r="H254" s="24">
        <f t="shared" si="67"/>
        <v>0</v>
      </c>
      <c r="I254" s="24">
        <v>0.9</v>
      </c>
      <c r="J254" s="24"/>
      <c r="K254" s="24">
        <f t="shared" si="68"/>
        <v>0.9</v>
      </c>
      <c r="L254" s="24">
        <v>4.74</v>
      </c>
      <c r="M254" s="24">
        <v>32.35</v>
      </c>
      <c r="N254" s="24">
        <v>6.9</v>
      </c>
      <c r="O254" s="24">
        <f t="shared" si="69"/>
        <v>43.99</v>
      </c>
      <c r="P254" s="24">
        <f t="shared" si="70"/>
        <v>44.89</v>
      </c>
      <c r="Q254" s="24"/>
      <c r="R254" s="24">
        <v>0.2</v>
      </c>
      <c r="S254" s="24">
        <f t="shared" si="71"/>
        <v>0.2</v>
      </c>
      <c r="T254" s="24">
        <f t="shared" si="72"/>
        <v>45.09</v>
      </c>
    </row>
    <row r="255" spans="1:20" x14ac:dyDescent="0.2">
      <c r="A255" s="167"/>
      <c r="B255" s="35"/>
      <c r="C255" s="26" t="s">
        <v>192</v>
      </c>
      <c r="D255" s="162">
        <v>6</v>
      </c>
      <c r="E255" s="24"/>
      <c r="F255" s="24"/>
      <c r="G255" s="24"/>
      <c r="H255" s="24">
        <f t="shared" si="67"/>
        <v>0</v>
      </c>
      <c r="I255" s="24"/>
      <c r="J255" s="24"/>
      <c r="K255" s="24">
        <f t="shared" si="68"/>
        <v>0</v>
      </c>
      <c r="L255" s="24">
        <v>7.5</v>
      </c>
      <c r="M255" s="24">
        <v>24.75</v>
      </c>
      <c r="N255" s="24">
        <v>1.05</v>
      </c>
      <c r="O255" s="24">
        <f t="shared" si="69"/>
        <v>33.299999999999997</v>
      </c>
      <c r="P255" s="24">
        <f t="shared" si="70"/>
        <v>33.299999999999997</v>
      </c>
      <c r="Q255" s="24"/>
      <c r="R255" s="24">
        <v>0.5</v>
      </c>
      <c r="S255" s="24">
        <f t="shared" si="71"/>
        <v>0.5</v>
      </c>
      <c r="T255" s="24">
        <f t="shared" si="72"/>
        <v>33.799999999999997</v>
      </c>
    </row>
    <row r="256" spans="1:20" x14ac:dyDescent="0.2">
      <c r="A256" s="167"/>
      <c r="B256" s="35"/>
      <c r="C256" s="26" t="s">
        <v>280</v>
      </c>
      <c r="D256" s="162">
        <v>1</v>
      </c>
      <c r="E256" s="24"/>
      <c r="F256" s="24"/>
      <c r="G256" s="24"/>
      <c r="H256" s="24">
        <f t="shared" si="67"/>
        <v>0</v>
      </c>
      <c r="I256" s="24"/>
      <c r="J256" s="24"/>
      <c r="K256" s="24">
        <f t="shared" si="68"/>
        <v>0</v>
      </c>
      <c r="L256" s="24">
        <v>0.5</v>
      </c>
      <c r="M256" s="24"/>
      <c r="N256" s="24"/>
      <c r="O256" s="24">
        <f t="shared" si="69"/>
        <v>0.5</v>
      </c>
      <c r="P256" s="24">
        <f t="shared" si="70"/>
        <v>0.5</v>
      </c>
      <c r="Q256" s="24"/>
      <c r="R256" s="24"/>
      <c r="S256" s="24">
        <f t="shared" si="71"/>
        <v>0</v>
      </c>
      <c r="T256" s="24">
        <f t="shared" si="72"/>
        <v>0.5</v>
      </c>
    </row>
    <row r="257" spans="1:20" x14ac:dyDescent="0.2">
      <c r="A257" s="167"/>
      <c r="B257" s="35"/>
      <c r="C257" s="26" t="s">
        <v>354</v>
      </c>
      <c r="D257" s="162">
        <v>0</v>
      </c>
      <c r="E257" s="24"/>
      <c r="F257" s="24"/>
      <c r="G257" s="24"/>
      <c r="H257" s="24">
        <f t="shared" si="67"/>
        <v>0</v>
      </c>
      <c r="I257" s="24"/>
      <c r="J257" s="24"/>
      <c r="K257" s="24">
        <f t="shared" si="68"/>
        <v>0</v>
      </c>
      <c r="L257" s="24"/>
      <c r="M257" s="24"/>
      <c r="N257" s="24"/>
      <c r="O257" s="24">
        <f t="shared" si="69"/>
        <v>0</v>
      </c>
      <c r="P257" s="24">
        <f t="shared" si="70"/>
        <v>0</v>
      </c>
      <c r="Q257" s="24"/>
      <c r="R257" s="24"/>
      <c r="S257" s="24">
        <f t="shared" si="71"/>
        <v>0</v>
      </c>
      <c r="T257" s="24">
        <f t="shared" si="72"/>
        <v>0</v>
      </c>
    </row>
    <row r="258" spans="1:20" x14ac:dyDescent="0.2">
      <c r="A258" s="167"/>
      <c r="B258" s="35"/>
      <c r="C258" s="26" t="s">
        <v>198</v>
      </c>
      <c r="D258" s="162">
        <v>12</v>
      </c>
      <c r="E258" s="24"/>
      <c r="F258" s="24"/>
      <c r="G258" s="24"/>
      <c r="H258" s="24">
        <f t="shared" si="67"/>
        <v>0</v>
      </c>
      <c r="I258" s="24">
        <v>0.3</v>
      </c>
      <c r="J258" s="24"/>
      <c r="K258" s="24">
        <f t="shared" si="68"/>
        <v>0.3</v>
      </c>
      <c r="L258" s="24">
        <v>12.8</v>
      </c>
      <c r="M258" s="24">
        <v>15.25</v>
      </c>
      <c r="N258" s="24">
        <v>3.4</v>
      </c>
      <c r="O258" s="24">
        <f t="shared" si="69"/>
        <v>31.45</v>
      </c>
      <c r="P258" s="24">
        <f t="shared" si="70"/>
        <v>31.75</v>
      </c>
      <c r="Q258" s="24">
        <v>0.2</v>
      </c>
      <c r="R258" s="24">
        <v>13.35</v>
      </c>
      <c r="S258" s="24">
        <f t="shared" si="71"/>
        <v>13.549999999999999</v>
      </c>
      <c r="T258" s="24">
        <f t="shared" si="72"/>
        <v>45.3</v>
      </c>
    </row>
    <row r="259" spans="1:20" x14ac:dyDescent="0.2">
      <c r="A259" s="167"/>
      <c r="B259" s="35"/>
      <c r="C259" s="26" t="s">
        <v>386</v>
      </c>
      <c r="D259" s="162">
        <v>0</v>
      </c>
      <c r="E259" s="24"/>
      <c r="F259" s="24"/>
      <c r="G259" s="24"/>
      <c r="H259" s="24">
        <f t="shared" si="67"/>
        <v>0</v>
      </c>
      <c r="I259" s="24"/>
      <c r="J259" s="24"/>
      <c r="K259" s="24">
        <f t="shared" si="68"/>
        <v>0</v>
      </c>
      <c r="L259" s="24"/>
      <c r="M259" s="24"/>
      <c r="N259" s="24"/>
      <c r="O259" s="24">
        <f t="shared" si="69"/>
        <v>0</v>
      </c>
      <c r="P259" s="24">
        <f t="shared" si="70"/>
        <v>0</v>
      </c>
      <c r="Q259" s="24"/>
      <c r="R259" s="24"/>
      <c r="S259" s="24">
        <f t="shared" si="71"/>
        <v>0</v>
      </c>
      <c r="T259" s="24">
        <f t="shared" si="72"/>
        <v>0</v>
      </c>
    </row>
    <row r="260" spans="1:20" x14ac:dyDescent="0.2">
      <c r="A260" s="167"/>
      <c r="B260" s="35"/>
      <c r="C260" s="26" t="s">
        <v>326</v>
      </c>
      <c r="D260" s="162">
        <v>0</v>
      </c>
      <c r="E260" s="24"/>
      <c r="F260" s="24"/>
      <c r="G260" s="24"/>
      <c r="H260" s="24">
        <f t="shared" si="67"/>
        <v>0</v>
      </c>
      <c r="I260" s="24"/>
      <c r="J260" s="24"/>
      <c r="K260" s="24">
        <f t="shared" si="68"/>
        <v>0</v>
      </c>
      <c r="L260" s="24"/>
      <c r="M260" s="24"/>
      <c r="N260" s="24"/>
      <c r="O260" s="24">
        <f t="shared" si="69"/>
        <v>0</v>
      </c>
      <c r="P260" s="24">
        <f t="shared" si="70"/>
        <v>0</v>
      </c>
      <c r="Q260" s="24"/>
      <c r="R260" s="24"/>
      <c r="S260" s="24">
        <f t="shared" si="71"/>
        <v>0</v>
      </c>
      <c r="T260" s="24">
        <f t="shared" si="72"/>
        <v>0</v>
      </c>
    </row>
    <row r="261" spans="1:20" x14ac:dyDescent="0.2">
      <c r="A261" s="167"/>
      <c r="B261" s="35"/>
      <c r="C261" s="26" t="s">
        <v>197</v>
      </c>
      <c r="D261" s="162">
        <v>14</v>
      </c>
      <c r="E261" s="24"/>
      <c r="F261" s="24"/>
      <c r="G261" s="24"/>
      <c r="H261" s="24">
        <f t="shared" si="67"/>
        <v>0</v>
      </c>
      <c r="I261" s="24"/>
      <c r="J261" s="24"/>
      <c r="K261" s="24">
        <f t="shared" si="68"/>
        <v>0</v>
      </c>
      <c r="L261" s="24">
        <v>12.05</v>
      </c>
      <c r="M261" s="24">
        <v>22.95</v>
      </c>
      <c r="N261" s="24"/>
      <c r="O261" s="24">
        <f t="shared" si="69"/>
        <v>35</v>
      </c>
      <c r="P261" s="24">
        <f t="shared" si="70"/>
        <v>35</v>
      </c>
      <c r="Q261" s="24"/>
      <c r="R261" s="24">
        <v>2.35</v>
      </c>
      <c r="S261" s="24">
        <f t="shared" si="71"/>
        <v>2.35</v>
      </c>
      <c r="T261" s="24">
        <f t="shared" si="72"/>
        <v>37.35</v>
      </c>
    </row>
    <row r="262" spans="1:20" x14ac:dyDescent="0.2">
      <c r="A262" s="167"/>
      <c r="B262" s="35"/>
      <c r="C262" s="26" t="s">
        <v>278</v>
      </c>
      <c r="D262" s="162">
        <v>1</v>
      </c>
      <c r="E262" s="24"/>
      <c r="F262" s="24"/>
      <c r="G262" s="24"/>
      <c r="H262" s="24">
        <f t="shared" si="67"/>
        <v>0</v>
      </c>
      <c r="I262" s="24"/>
      <c r="J262" s="24"/>
      <c r="K262" s="24">
        <f t="shared" si="68"/>
        <v>0</v>
      </c>
      <c r="L262" s="24"/>
      <c r="M262" s="24">
        <v>5</v>
      </c>
      <c r="N262" s="24"/>
      <c r="O262" s="24">
        <f t="shared" si="69"/>
        <v>5</v>
      </c>
      <c r="P262" s="24">
        <f t="shared" si="70"/>
        <v>5</v>
      </c>
      <c r="Q262" s="24"/>
      <c r="R262" s="24"/>
      <c r="S262" s="24">
        <f t="shared" si="71"/>
        <v>0</v>
      </c>
      <c r="T262" s="24">
        <f t="shared" si="72"/>
        <v>5</v>
      </c>
    </row>
    <row r="263" spans="1:20" x14ac:dyDescent="0.2">
      <c r="A263" s="167"/>
      <c r="B263" s="85"/>
      <c r="C263" s="26" t="s">
        <v>279</v>
      </c>
      <c r="D263" s="162">
        <v>5</v>
      </c>
      <c r="E263" s="24"/>
      <c r="F263" s="24"/>
      <c r="G263" s="24"/>
      <c r="H263" s="24">
        <f t="shared" si="67"/>
        <v>0</v>
      </c>
      <c r="I263" s="24"/>
      <c r="J263" s="24"/>
      <c r="K263" s="24">
        <f t="shared" si="68"/>
        <v>0</v>
      </c>
      <c r="L263" s="24">
        <v>24.5</v>
      </c>
      <c r="M263" s="24">
        <v>1.05</v>
      </c>
      <c r="N263" s="24"/>
      <c r="O263" s="24">
        <f t="shared" si="69"/>
        <v>25.55</v>
      </c>
      <c r="P263" s="24">
        <f t="shared" si="70"/>
        <v>25.55</v>
      </c>
      <c r="Q263" s="24"/>
      <c r="R263" s="24">
        <v>15.4</v>
      </c>
      <c r="S263" s="24">
        <f t="shared" si="71"/>
        <v>15.4</v>
      </c>
      <c r="T263" s="24">
        <f t="shared" si="72"/>
        <v>40.950000000000003</v>
      </c>
    </row>
    <row r="264" spans="1:20" x14ac:dyDescent="0.2">
      <c r="A264" s="167"/>
      <c r="B264" s="35" t="s">
        <v>209</v>
      </c>
      <c r="C264" s="26" t="s">
        <v>196</v>
      </c>
      <c r="D264" s="162">
        <v>2</v>
      </c>
      <c r="E264" s="24"/>
      <c r="F264" s="24"/>
      <c r="G264" s="24"/>
      <c r="H264" s="24">
        <f t="shared" si="67"/>
        <v>0</v>
      </c>
      <c r="I264" s="24"/>
      <c r="J264" s="24"/>
      <c r="K264" s="24">
        <f t="shared" si="68"/>
        <v>0</v>
      </c>
      <c r="L264" s="24">
        <v>1.5</v>
      </c>
      <c r="M264" s="24">
        <v>2.5</v>
      </c>
      <c r="N264" s="24"/>
      <c r="O264" s="24">
        <f t="shared" si="69"/>
        <v>4</v>
      </c>
      <c r="P264" s="24">
        <f t="shared" si="70"/>
        <v>4</v>
      </c>
      <c r="Q264" s="24"/>
      <c r="R264" s="24">
        <v>0.5</v>
      </c>
      <c r="S264" s="24">
        <f t="shared" si="71"/>
        <v>0.5</v>
      </c>
      <c r="T264" s="24">
        <f t="shared" si="72"/>
        <v>4.5</v>
      </c>
    </row>
    <row r="265" spans="1:20" x14ac:dyDescent="0.2">
      <c r="A265" s="167"/>
      <c r="B265" s="35"/>
      <c r="C265" s="26" t="s">
        <v>209</v>
      </c>
      <c r="D265" s="162">
        <v>8</v>
      </c>
      <c r="E265" s="24"/>
      <c r="F265" s="24"/>
      <c r="G265" s="24"/>
      <c r="H265" s="24">
        <f t="shared" si="67"/>
        <v>0</v>
      </c>
      <c r="I265" s="24"/>
      <c r="J265" s="24"/>
      <c r="K265" s="24">
        <f t="shared" si="68"/>
        <v>0</v>
      </c>
      <c r="L265" s="24">
        <v>96.15</v>
      </c>
      <c r="M265" s="24">
        <v>97.9</v>
      </c>
      <c r="N265" s="24"/>
      <c r="O265" s="24">
        <f t="shared" si="69"/>
        <v>194.05</v>
      </c>
      <c r="P265" s="24">
        <f t="shared" si="70"/>
        <v>194.05</v>
      </c>
      <c r="Q265" s="24"/>
      <c r="R265" s="24">
        <v>20</v>
      </c>
      <c r="S265" s="24">
        <f t="shared" si="71"/>
        <v>20</v>
      </c>
      <c r="T265" s="24">
        <f t="shared" si="72"/>
        <v>214.05</v>
      </c>
    </row>
    <row r="266" spans="1:20" x14ac:dyDescent="0.2">
      <c r="A266" s="167"/>
      <c r="B266" s="35"/>
      <c r="C266" s="26" t="s">
        <v>295</v>
      </c>
      <c r="D266" s="162">
        <v>0</v>
      </c>
      <c r="E266" s="24"/>
      <c r="F266" s="24"/>
      <c r="G266" s="24"/>
      <c r="H266" s="24">
        <f t="shared" si="67"/>
        <v>0</v>
      </c>
      <c r="I266" s="24"/>
      <c r="J266" s="24"/>
      <c r="K266" s="24">
        <f t="shared" si="68"/>
        <v>0</v>
      </c>
      <c r="L266" s="24"/>
      <c r="M266" s="24"/>
      <c r="N266" s="24"/>
      <c r="O266" s="24">
        <f t="shared" si="69"/>
        <v>0</v>
      </c>
      <c r="P266" s="24">
        <f t="shared" si="70"/>
        <v>0</v>
      </c>
      <c r="Q266" s="24"/>
      <c r="R266" s="24"/>
      <c r="S266" s="24">
        <f t="shared" si="71"/>
        <v>0</v>
      </c>
      <c r="T266" s="24">
        <f t="shared" si="72"/>
        <v>0</v>
      </c>
    </row>
    <row r="267" spans="1:20" x14ac:dyDescent="0.2">
      <c r="A267" s="167"/>
      <c r="B267" s="35"/>
      <c r="C267" s="165" t="s">
        <v>306</v>
      </c>
      <c r="D267" s="160">
        <v>0</v>
      </c>
      <c r="E267" s="25"/>
      <c r="F267" s="25"/>
      <c r="G267" s="25"/>
      <c r="H267" s="25">
        <f t="shared" si="67"/>
        <v>0</v>
      </c>
      <c r="I267" s="25"/>
      <c r="J267" s="25"/>
      <c r="K267" s="25">
        <f t="shared" si="68"/>
        <v>0</v>
      </c>
      <c r="L267" s="25"/>
      <c r="M267" s="25"/>
      <c r="N267" s="25"/>
      <c r="O267" s="25">
        <f t="shared" si="69"/>
        <v>0</v>
      </c>
      <c r="P267" s="25">
        <f t="shared" si="70"/>
        <v>0</v>
      </c>
      <c r="Q267" s="25"/>
      <c r="R267" s="25"/>
      <c r="S267" s="25">
        <f>SUM(Q267:R267)</f>
        <v>0</v>
      </c>
      <c r="T267" s="25">
        <f>SUM(P267+S267)</f>
        <v>0</v>
      </c>
    </row>
    <row r="268" spans="1:20" ht="15" x14ac:dyDescent="0.25">
      <c r="A268" s="230" t="s">
        <v>0</v>
      </c>
      <c r="B268" s="231"/>
      <c r="C268" s="232" t="s">
        <v>0</v>
      </c>
      <c r="D268" s="53">
        <f t="shared" ref="D268:T268" si="73">SUM(D237:D267)</f>
        <v>164</v>
      </c>
      <c r="E268" s="54">
        <f t="shared" si="73"/>
        <v>0</v>
      </c>
      <c r="F268" s="54">
        <f t="shared" si="73"/>
        <v>6.8500000000000005</v>
      </c>
      <c r="G268" s="54">
        <f t="shared" si="73"/>
        <v>0.1</v>
      </c>
      <c r="H268" s="54">
        <f t="shared" si="73"/>
        <v>6.9500000000000011</v>
      </c>
      <c r="I268" s="54">
        <f t="shared" si="73"/>
        <v>3.8</v>
      </c>
      <c r="J268" s="54">
        <f t="shared" si="73"/>
        <v>0</v>
      </c>
      <c r="K268" s="54">
        <f t="shared" si="73"/>
        <v>10.750000000000002</v>
      </c>
      <c r="L268" s="54">
        <f t="shared" si="73"/>
        <v>207.35000000000002</v>
      </c>
      <c r="M268" s="54">
        <f t="shared" si="73"/>
        <v>401</v>
      </c>
      <c r="N268" s="54">
        <f t="shared" si="73"/>
        <v>17.7</v>
      </c>
      <c r="O268" s="54">
        <f t="shared" si="73"/>
        <v>626.04999999999995</v>
      </c>
      <c r="P268" s="54">
        <f t="shared" si="73"/>
        <v>636.79999999999995</v>
      </c>
      <c r="Q268" s="54">
        <f t="shared" si="73"/>
        <v>0.30000000000000004</v>
      </c>
      <c r="R268" s="54">
        <f t="shared" si="73"/>
        <v>74</v>
      </c>
      <c r="S268" s="54">
        <f t="shared" si="73"/>
        <v>74.3</v>
      </c>
      <c r="T268" s="55">
        <f t="shared" si="73"/>
        <v>711.10000000000014</v>
      </c>
    </row>
    <row r="269" spans="1:20" x14ac:dyDescent="0.2">
      <c r="A269" s="166" t="s">
        <v>10</v>
      </c>
      <c r="B269" s="169" t="s">
        <v>222</v>
      </c>
      <c r="C269" s="161" t="s">
        <v>222</v>
      </c>
      <c r="D269" s="153">
        <v>11</v>
      </c>
      <c r="E269" s="154"/>
      <c r="F269" s="154">
        <v>1</v>
      </c>
      <c r="G269" s="154"/>
      <c r="H269" s="154">
        <f t="shared" ref="H269:H278" si="74">SUM(E269:G269)</f>
        <v>1</v>
      </c>
      <c r="I269" s="154"/>
      <c r="J269" s="154"/>
      <c r="K269" s="154">
        <f t="shared" ref="K269:K278" si="75">SUM(H269:J269)</f>
        <v>1</v>
      </c>
      <c r="L269" s="154"/>
      <c r="M269" s="154">
        <v>1</v>
      </c>
      <c r="N269" s="154">
        <v>11.07</v>
      </c>
      <c r="O269" s="154">
        <f t="shared" ref="O269:O278" si="76">SUM(L269:N269)</f>
        <v>12.07</v>
      </c>
      <c r="P269" s="154">
        <f t="shared" ref="P269:P278" si="77">SUM(O269+K269)</f>
        <v>13.07</v>
      </c>
      <c r="Q269" s="154"/>
      <c r="R269" s="154">
        <v>22.05</v>
      </c>
      <c r="S269" s="154">
        <f t="shared" ref="S269:S278" si="78">SUM(Q269:R269)</f>
        <v>22.05</v>
      </c>
      <c r="T269" s="154">
        <f t="shared" ref="T269:T278" si="79">SUM(P269+S269)</f>
        <v>35.120000000000005</v>
      </c>
    </row>
    <row r="270" spans="1:20" x14ac:dyDescent="0.2">
      <c r="A270" s="167"/>
      <c r="B270" s="170"/>
      <c r="C270" s="26" t="s">
        <v>282</v>
      </c>
      <c r="D270" s="162">
        <v>1</v>
      </c>
      <c r="E270" s="24"/>
      <c r="F270" s="24"/>
      <c r="G270" s="24"/>
      <c r="H270" s="24">
        <f t="shared" si="74"/>
        <v>0</v>
      </c>
      <c r="I270" s="24"/>
      <c r="J270" s="24"/>
      <c r="K270" s="24">
        <f t="shared" si="75"/>
        <v>0</v>
      </c>
      <c r="L270" s="24">
        <v>200</v>
      </c>
      <c r="M270" s="24">
        <v>100</v>
      </c>
      <c r="N270" s="24"/>
      <c r="O270" s="24">
        <f t="shared" si="76"/>
        <v>300</v>
      </c>
      <c r="P270" s="24">
        <f t="shared" si="77"/>
        <v>300</v>
      </c>
      <c r="Q270" s="24"/>
      <c r="R270" s="24">
        <v>62</v>
      </c>
      <c r="S270" s="24">
        <f t="shared" si="78"/>
        <v>62</v>
      </c>
      <c r="T270" s="24">
        <f t="shared" si="79"/>
        <v>362</v>
      </c>
    </row>
    <row r="271" spans="1:20" x14ac:dyDescent="0.2">
      <c r="A271" s="167"/>
      <c r="B271" s="169" t="s">
        <v>220</v>
      </c>
      <c r="C271" s="26" t="s">
        <v>220</v>
      </c>
      <c r="D271" s="162">
        <v>4</v>
      </c>
      <c r="E271" s="24"/>
      <c r="F271" s="24"/>
      <c r="G271" s="24"/>
      <c r="H271" s="24">
        <f t="shared" si="74"/>
        <v>0</v>
      </c>
      <c r="I271" s="24"/>
      <c r="J271" s="24"/>
      <c r="K271" s="24">
        <f t="shared" si="75"/>
        <v>0</v>
      </c>
      <c r="L271" s="24">
        <v>181</v>
      </c>
      <c r="M271" s="24">
        <v>72.75</v>
      </c>
      <c r="N271" s="24"/>
      <c r="O271" s="24">
        <f t="shared" si="76"/>
        <v>253.75</v>
      </c>
      <c r="P271" s="24">
        <f t="shared" si="77"/>
        <v>253.75</v>
      </c>
      <c r="Q271" s="24"/>
      <c r="R271" s="24">
        <v>0.01</v>
      </c>
      <c r="S271" s="24">
        <f t="shared" si="78"/>
        <v>0.01</v>
      </c>
      <c r="T271" s="24">
        <f t="shared" si="79"/>
        <v>253.76</v>
      </c>
    </row>
    <row r="272" spans="1:20" x14ac:dyDescent="0.2">
      <c r="A272" s="167"/>
      <c r="B272" s="169"/>
      <c r="C272" s="26" t="s">
        <v>281</v>
      </c>
      <c r="D272" s="162">
        <v>5</v>
      </c>
      <c r="E272" s="24"/>
      <c r="F272" s="24"/>
      <c r="G272" s="24"/>
      <c r="H272" s="24">
        <f t="shared" si="74"/>
        <v>0</v>
      </c>
      <c r="I272" s="24"/>
      <c r="J272" s="24"/>
      <c r="K272" s="24">
        <f t="shared" si="75"/>
        <v>0</v>
      </c>
      <c r="L272" s="24">
        <v>6.1</v>
      </c>
      <c r="M272" s="24">
        <v>6.2</v>
      </c>
      <c r="N272" s="24">
        <v>0.5</v>
      </c>
      <c r="O272" s="24">
        <f t="shared" si="76"/>
        <v>12.8</v>
      </c>
      <c r="P272" s="24">
        <f t="shared" si="77"/>
        <v>12.8</v>
      </c>
      <c r="Q272" s="24"/>
      <c r="R272" s="24">
        <v>0.5</v>
      </c>
      <c r="S272" s="24">
        <f t="shared" si="78"/>
        <v>0.5</v>
      </c>
      <c r="T272" s="24">
        <f t="shared" si="79"/>
        <v>13.3</v>
      </c>
    </row>
    <row r="273" spans="1:20" x14ac:dyDescent="0.2">
      <c r="A273" s="167"/>
      <c r="B273" s="170"/>
      <c r="C273" s="26" t="s">
        <v>328</v>
      </c>
      <c r="D273" s="162">
        <v>0</v>
      </c>
      <c r="E273" s="24"/>
      <c r="F273" s="24"/>
      <c r="G273" s="24"/>
      <c r="H273" s="24">
        <f t="shared" si="74"/>
        <v>0</v>
      </c>
      <c r="I273" s="24"/>
      <c r="J273" s="24"/>
      <c r="K273" s="24">
        <f t="shared" si="75"/>
        <v>0</v>
      </c>
      <c r="L273" s="24"/>
      <c r="M273" s="24"/>
      <c r="N273" s="24"/>
      <c r="O273" s="24">
        <f>SUM(L273:N273)</f>
        <v>0</v>
      </c>
      <c r="P273" s="24">
        <f>SUM(O273+K273)</f>
        <v>0</v>
      </c>
      <c r="Q273" s="24"/>
      <c r="R273" s="24"/>
      <c r="S273" s="24">
        <f>SUM(Q273:R273)</f>
        <v>0</v>
      </c>
      <c r="T273" s="24">
        <f>SUM(P273+S273)</f>
        <v>0</v>
      </c>
    </row>
    <row r="274" spans="1:20" x14ac:dyDescent="0.2">
      <c r="A274" s="167"/>
      <c r="B274" s="169" t="s">
        <v>433</v>
      </c>
      <c r="C274" s="26" t="s">
        <v>223</v>
      </c>
      <c r="D274" s="162">
        <v>1</v>
      </c>
      <c r="E274" s="24"/>
      <c r="F274" s="24"/>
      <c r="G274" s="24"/>
      <c r="H274" s="24">
        <f t="shared" si="74"/>
        <v>0</v>
      </c>
      <c r="I274" s="24"/>
      <c r="J274" s="24"/>
      <c r="K274" s="24">
        <f t="shared" si="75"/>
        <v>0</v>
      </c>
      <c r="L274" s="24"/>
      <c r="M274" s="24">
        <v>200</v>
      </c>
      <c r="N274" s="24">
        <v>420</v>
      </c>
      <c r="O274" s="24">
        <f>SUM(L274:N274)</f>
        <v>620</v>
      </c>
      <c r="P274" s="24">
        <f>SUM(O274+K274)</f>
        <v>620</v>
      </c>
      <c r="Q274" s="24"/>
      <c r="R274" s="24"/>
      <c r="S274" s="24">
        <f>SUM(Q274:R274)</f>
        <v>0</v>
      </c>
      <c r="T274" s="24">
        <f>SUM(P274+S274)</f>
        <v>620</v>
      </c>
    </row>
    <row r="275" spans="1:20" x14ac:dyDescent="0.2">
      <c r="A275" s="167"/>
      <c r="B275" s="170"/>
      <c r="C275" s="26" t="s">
        <v>224</v>
      </c>
      <c r="D275" s="162">
        <v>4</v>
      </c>
      <c r="E275" s="24"/>
      <c r="F275" s="24"/>
      <c r="G275" s="24"/>
      <c r="H275" s="24">
        <f t="shared" si="74"/>
        <v>0</v>
      </c>
      <c r="I275" s="24"/>
      <c r="J275" s="24"/>
      <c r="K275" s="24">
        <f t="shared" si="75"/>
        <v>0</v>
      </c>
      <c r="L275" s="24"/>
      <c r="M275" s="24">
        <v>1.96</v>
      </c>
      <c r="N275" s="24">
        <v>0.85</v>
      </c>
      <c r="O275" s="24">
        <f>SUM(L275:N275)</f>
        <v>2.81</v>
      </c>
      <c r="P275" s="24">
        <f>SUM(O275+K275)</f>
        <v>2.81</v>
      </c>
      <c r="Q275" s="24"/>
      <c r="R275" s="24">
        <v>0.2</v>
      </c>
      <c r="S275" s="24">
        <f>SUM(Q275:R275)</f>
        <v>0.2</v>
      </c>
      <c r="T275" s="24">
        <f>SUM(P275+S275)</f>
        <v>3.0100000000000002</v>
      </c>
    </row>
    <row r="276" spans="1:20" x14ac:dyDescent="0.2">
      <c r="A276" s="167"/>
      <c r="B276" s="169" t="s">
        <v>434</v>
      </c>
      <c r="C276" s="26" t="s">
        <v>221</v>
      </c>
      <c r="D276" s="162">
        <v>3</v>
      </c>
      <c r="E276" s="24"/>
      <c r="F276" s="24"/>
      <c r="G276" s="24"/>
      <c r="H276" s="24">
        <f t="shared" si="74"/>
        <v>0</v>
      </c>
      <c r="I276" s="24"/>
      <c r="J276" s="24"/>
      <c r="K276" s="24">
        <f t="shared" si="75"/>
        <v>0</v>
      </c>
      <c r="L276" s="24">
        <v>0.2</v>
      </c>
      <c r="M276" s="24">
        <v>45.47</v>
      </c>
      <c r="N276" s="24">
        <v>120</v>
      </c>
      <c r="O276" s="24">
        <f t="shared" si="76"/>
        <v>165.67000000000002</v>
      </c>
      <c r="P276" s="24">
        <f t="shared" si="77"/>
        <v>165.67000000000002</v>
      </c>
      <c r="Q276" s="24"/>
      <c r="R276" s="24">
        <v>0.7</v>
      </c>
      <c r="S276" s="24">
        <f t="shared" si="78"/>
        <v>0.7</v>
      </c>
      <c r="T276" s="24">
        <f t="shared" si="79"/>
        <v>166.37</v>
      </c>
    </row>
    <row r="277" spans="1:20" x14ac:dyDescent="0.2">
      <c r="A277" s="167"/>
      <c r="B277" s="169"/>
      <c r="C277" s="97" t="s">
        <v>283</v>
      </c>
      <c r="D277" s="162">
        <v>1</v>
      </c>
      <c r="E277" s="24"/>
      <c r="F277" s="24"/>
      <c r="G277" s="24"/>
      <c r="H277" s="24">
        <f t="shared" si="74"/>
        <v>0</v>
      </c>
      <c r="I277" s="24"/>
      <c r="J277" s="24"/>
      <c r="K277" s="24">
        <f t="shared" si="75"/>
        <v>0</v>
      </c>
      <c r="L277" s="24"/>
      <c r="M277" s="24">
        <v>0.03</v>
      </c>
      <c r="N277" s="24"/>
      <c r="O277" s="24">
        <f t="shared" si="76"/>
        <v>0.03</v>
      </c>
      <c r="P277" s="24">
        <f t="shared" si="77"/>
        <v>0.03</v>
      </c>
      <c r="Q277" s="24"/>
      <c r="R277" s="24"/>
      <c r="S277" s="24">
        <f t="shared" si="78"/>
        <v>0</v>
      </c>
      <c r="T277" s="24">
        <f t="shared" si="79"/>
        <v>0.03</v>
      </c>
    </row>
    <row r="278" spans="1:20" x14ac:dyDescent="0.2">
      <c r="A278" s="167"/>
      <c r="B278" s="169"/>
      <c r="C278" s="165" t="s">
        <v>284</v>
      </c>
      <c r="D278" s="160">
        <v>1</v>
      </c>
      <c r="E278" s="25"/>
      <c r="F278" s="25"/>
      <c r="G278" s="25"/>
      <c r="H278" s="25">
        <f t="shared" si="74"/>
        <v>0</v>
      </c>
      <c r="I278" s="25"/>
      <c r="J278" s="25"/>
      <c r="K278" s="25">
        <f t="shared" si="75"/>
        <v>0</v>
      </c>
      <c r="L278" s="25"/>
      <c r="M278" s="25">
        <v>0.04</v>
      </c>
      <c r="N278" s="25"/>
      <c r="O278" s="25">
        <f t="shared" si="76"/>
        <v>0.04</v>
      </c>
      <c r="P278" s="25">
        <f t="shared" si="77"/>
        <v>0.04</v>
      </c>
      <c r="Q278" s="25"/>
      <c r="R278" s="25"/>
      <c r="S278" s="25">
        <f t="shared" si="78"/>
        <v>0</v>
      </c>
      <c r="T278" s="25">
        <f t="shared" si="79"/>
        <v>0.04</v>
      </c>
    </row>
    <row r="279" spans="1:20" ht="15" x14ac:dyDescent="0.25">
      <c r="A279" s="230" t="s">
        <v>0</v>
      </c>
      <c r="B279" s="231"/>
      <c r="C279" s="232" t="s">
        <v>0</v>
      </c>
      <c r="D279" s="53">
        <f t="shared" ref="D279:T279" si="80">SUM(D269:D278)</f>
        <v>31</v>
      </c>
      <c r="E279" s="54">
        <f t="shared" si="80"/>
        <v>0</v>
      </c>
      <c r="F279" s="54">
        <f t="shared" si="80"/>
        <v>1</v>
      </c>
      <c r="G279" s="54">
        <f t="shared" si="80"/>
        <v>0</v>
      </c>
      <c r="H279" s="54">
        <f t="shared" si="80"/>
        <v>1</v>
      </c>
      <c r="I279" s="54">
        <f t="shared" si="80"/>
        <v>0</v>
      </c>
      <c r="J279" s="54">
        <f t="shared" si="80"/>
        <v>0</v>
      </c>
      <c r="K279" s="54">
        <f t="shared" si="80"/>
        <v>1</v>
      </c>
      <c r="L279" s="54">
        <f t="shared" si="80"/>
        <v>387.3</v>
      </c>
      <c r="M279" s="54">
        <f t="shared" si="80"/>
        <v>427.45</v>
      </c>
      <c r="N279" s="54">
        <f t="shared" si="80"/>
        <v>552.42000000000007</v>
      </c>
      <c r="O279" s="54">
        <f t="shared" si="80"/>
        <v>1367.1699999999998</v>
      </c>
      <c r="P279" s="54">
        <f t="shared" si="80"/>
        <v>1368.1699999999998</v>
      </c>
      <c r="Q279" s="54">
        <f t="shared" si="80"/>
        <v>0</v>
      </c>
      <c r="R279" s="54">
        <f t="shared" si="80"/>
        <v>85.460000000000008</v>
      </c>
      <c r="S279" s="54">
        <f t="shared" si="80"/>
        <v>85.460000000000008</v>
      </c>
      <c r="T279" s="55">
        <f t="shared" si="80"/>
        <v>1453.6299999999999</v>
      </c>
    </row>
    <row r="280" spans="1:20" x14ac:dyDescent="0.2">
      <c r="A280" s="166" t="s">
        <v>11</v>
      </c>
      <c r="B280" s="70" t="s">
        <v>436</v>
      </c>
      <c r="C280" s="161" t="s">
        <v>226</v>
      </c>
      <c r="D280" s="153">
        <v>9</v>
      </c>
      <c r="E280" s="154"/>
      <c r="F280" s="154"/>
      <c r="G280" s="154"/>
      <c r="H280" s="154">
        <f t="shared" ref="H280:H289" si="81">SUM(E280:G280)</f>
        <v>0</v>
      </c>
      <c r="I280" s="154"/>
      <c r="J280" s="154"/>
      <c r="K280" s="154">
        <f t="shared" ref="K280:K289" si="82">SUM(H280:J280)</f>
        <v>0</v>
      </c>
      <c r="L280" s="154">
        <v>13.5</v>
      </c>
      <c r="M280" s="154">
        <v>0.06</v>
      </c>
      <c r="N280" s="154">
        <v>1.01</v>
      </c>
      <c r="O280" s="154">
        <f>SUM(L280:N280)</f>
        <v>14.57</v>
      </c>
      <c r="P280" s="154">
        <f>SUM(O280+K280)</f>
        <v>14.57</v>
      </c>
      <c r="Q280" s="154"/>
      <c r="R280" s="154">
        <v>0.5</v>
      </c>
      <c r="S280" s="154">
        <f>SUM(Q280:R280)</f>
        <v>0.5</v>
      </c>
      <c r="T280" s="154">
        <f>SUM(P280+S280)</f>
        <v>15.07</v>
      </c>
    </row>
    <row r="281" spans="1:20" x14ac:dyDescent="0.2">
      <c r="A281" s="167"/>
      <c r="B281" s="71"/>
      <c r="C281" s="26" t="s">
        <v>285</v>
      </c>
      <c r="D281" s="162">
        <v>1</v>
      </c>
      <c r="E281" s="24"/>
      <c r="F281" s="24"/>
      <c r="G281" s="24"/>
      <c r="H281" s="24">
        <f t="shared" si="81"/>
        <v>0</v>
      </c>
      <c r="I281" s="24"/>
      <c r="J281" s="24"/>
      <c r="K281" s="24">
        <f t="shared" si="82"/>
        <v>0</v>
      </c>
      <c r="L281" s="24"/>
      <c r="M281" s="24"/>
      <c r="N281" s="24">
        <v>150</v>
      </c>
      <c r="O281" s="24">
        <f>SUM(L281:N281)</f>
        <v>150</v>
      </c>
      <c r="P281" s="24">
        <f>SUM(O281+K281)</f>
        <v>150</v>
      </c>
      <c r="Q281" s="24"/>
      <c r="R281" s="24"/>
      <c r="S281" s="24">
        <f>SUM(Q281:R281)</f>
        <v>0</v>
      </c>
      <c r="T281" s="24">
        <f>SUM(P281+S281)</f>
        <v>150</v>
      </c>
    </row>
    <row r="282" spans="1:20" x14ac:dyDescent="0.2">
      <c r="A282" s="167"/>
      <c r="B282" s="71"/>
      <c r="C282" s="26" t="s">
        <v>331</v>
      </c>
      <c r="D282" s="162">
        <v>0</v>
      </c>
      <c r="E282" s="24"/>
      <c r="F282" s="24"/>
      <c r="G282" s="24"/>
      <c r="H282" s="24">
        <f t="shared" si="81"/>
        <v>0</v>
      </c>
      <c r="I282" s="24"/>
      <c r="J282" s="24"/>
      <c r="K282" s="24">
        <f t="shared" si="82"/>
        <v>0</v>
      </c>
      <c r="L282" s="24"/>
      <c r="M282" s="24"/>
      <c r="N282" s="24"/>
      <c r="O282" s="24">
        <f t="shared" ref="O282:O287" si="83">SUM(L282:N282)</f>
        <v>0</v>
      </c>
      <c r="P282" s="24">
        <f t="shared" ref="P282:P287" si="84">SUM(O282+K282)</f>
        <v>0</v>
      </c>
      <c r="Q282" s="24"/>
      <c r="R282" s="24"/>
      <c r="S282" s="24">
        <f t="shared" ref="S282:S288" si="85">SUM(Q282:R282)</f>
        <v>0</v>
      </c>
      <c r="T282" s="24">
        <f t="shared" ref="T282:T288" si="86">SUM(P282+S282)</f>
        <v>0</v>
      </c>
    </row>
    <row r="283" spans="1:20" x14ac:dyDescent="0.2">
      <c r="A283" s="167"/>
      <c r="B283" s="87"/>
      <c r="C283" s="26" t="s">
        <v>332</v>
      </c>
      <c r="D283" s="162">
        <v>0</v>
      </c>
      <c r="E283" s="24"/>
      <c r="F283" s="24"/>
      <c r="G283" s="24"/>
      <c r="H283" s="24">
        <f t="shared" si="81"/>
        <v>0</v>
      </c>
      <c r="I283" s="24"/>
      <c r="J283" s="24"/>
      <c r="K283" s="24">
        <f t="shared" si="82"/>
        <v>0</v>
      </c>
      <c r="L283" s="24"/>
      <c r="M283" s="24"/>
      <c r="N283" s="24"/>
      <c r="O283" s="24">
        <f t="shared" si="83"/>
        <v>0</v>
      </c>
      <c r="P283" s="24">
        <f t="shared" si="84"/>
        <v>0</v>
      </c>
      <c r="Q283" s="24"/>
      <c r="R283" s="24"/>
      <c r="S283" s="24">
        <f t="shared" si="85"/>
        <v>0</v>
      </c>
      <c r="T283" s="24">
        <f t="shared" si="86"/>
        <v>0</v>
      </c>
    </row>
    <row r="284" spans="1:20" x14ac:dyDescent="0.2">
      <c r="A284" s="167"/>
      <c r="B284" s="71" t="s">
        <v>437</v>
      </c>
      <c r="C284" s="26" t="s">
        <v>407</v>
      </c>
      <c r="D284" s="162">
        <v>4</v>
      </c>
      <c r="E284" s="24"/>
      <c r="F284" s="24"/>
      <c r="G284" s="24"/>
      <c r="H284" s="24">
        <f t="shared" si="81"/>
        <v>0</v>
      </c>
      <c r="I284" s="24"/>
      <c r="J284" s="24"/>
      <c r="K284" s="24">
        <f t="shared" si="82"/>
        <v>0</v>
      </c>
      <c r="L284" s="24">
        <v>16</v>
      </c>
      <c r="M284" s="24"/>
      <c r="N284" s="24">
        <v>7.0000000000000007E-2</v>
      </c>
      <c r="O284" s="24">
        <f t="shared" si="83"/>
        <v>16.07</v>
      </c>
      <c r="P284" s="24">
        <f t="shared" si="84"/>
        <v>16.07</v>
      </c>
      <c r="Q284" s="24"/>
      <c r="R284" s="24"/>
      <c r="S284" s="24">
        <f t="shared" si="85"/>
        <v>0</v>
      </c>
      <c r="T284" s="24">
        <f t="shared" si="86"/>
        <v>16.07</v>
      </c>
    </row>
    <row r="285" spans="1:20" x14ac:dyDescent="0.2">
      <c r="A285" s="167"/>
      <c r="B285" s="87"/>
      <c r="C285" s="26" t="s">
        <v>288</v>
      </c>
      <c r="D285" s="162">
        <v>2</v>
      </c>
      <c r="E285" s="24"/>
      <c r="F285" s="24"/>
      <c r="G285" s="24"/>
      <c r="H285" s="24">
        <f t="shared" si="81"/>
        <v>0</v>
      </c>
      <c r="I285" s="24"/>
      <c r="J285" s="24"/>
      <c r="K285" s="24">
        <f t="shared" si="82"/>
        <v>0</v>
      </c>
      <c r="L285" s="24"/>
      <c r="M285" s="24"/>
      <c r="N285" s="24">
        <v>1.01</v>
      </c>
      <c r="O285" s="24">
        <f t="shared" si="83"/>
        <v>1.01</v>
      </c>
      <c r="P285" s="24">
        <f t="shared" si="84"/>
        <v>1.01</v>
      </c>
      <c r="Q285" s="24"/>
      <c r="R285" s="24"/>
      <c r="S285" s="24">
        <f t="shared" si="85"/>
        <v>0</v>
      </c>
      <c r="T285" s="24">
        <f t="shared" si="86"/>
        <v>1.01</v>
      </c>
    </row>
    <row r="286" spans="1:20" x14ac:dyDescent="0.2">
      <c r="A286" s="167"/>
      <c r="B286" s="71" t="s">
        <v>438</v>
      </c>
      <c r="C286" s="26" t="s">
        <v>225</v>
      </c>
      <c r="D286" s="162">
        <v>4</v>
      </c>
      <c r="E286" s="24"/>
      <c r="F286" s="24"/>
      <c r="G286" s="24"/>
      <c r="H286" s="24">
        <f t="shared" si="81"/>
        <v>0</v>
      </c>
      <c r="I286" s="24"/>
      <c r="J286" s="24"/>
      <c r="K286" s="24">
        <f t="shared" si="82"/>
        <v>0</v>
      </c>
      <c r="L286" s="24"/>
      <c r="M286" s="24"/>
      <c r="N286" s="24">
        <v>48.5</v>
      </c>
      <c r="O286" s="24">
        <f t="shared" si="83"/>
        <v>48.5</v>
      </c>
      <c r="P286" s="24">
        <f t="shared" si="84"/>
        <v>48.5</v>
      </c>
      <c r="Q286" s="24"/>
      <c r="R286" s="24"/>
      <c r="S286" s="24">
        <f t="shared" si="85"/>
        <v>0</v>
      </c>
      <c r="T286" s="24">
        <f t="shared" si="86"/>
        <v>48.5</v>
      </c>
    </row>
    <row r="287" spans="1:20" x14ac:dyDescent="0.2">
      <c r="A287" s="167"/>
      <c r="B287" s="71"/>
      <c r="C287" s="26" t="s">
        <v>333</v>
      </c>
      <c r="D287" s="162">
        <v>0</v>
      </c>
      <c r="E287" s="24"/>
      <c r="F287" s="24"/>
      <c r="G287" s="24"/>
      <c r="H287" s="24">
        <f t="shared" si="81"/>
        <v>0</v>
      </c>
      <c r="I287" s="24"/>
      <c r="J287" s="24"/>
      <c r="K287" s="24">
        <f t="shared" si="82"/>
        <v>0</v>
      </c>
      <c r="L287" s="24"/>
      <c r="M287" s="24"/>
      <c r="N287" s="24"/>
      <c r="O287" s="24">
        <f t="shared" si="83"/>
        <v>0</v>
      </c>
      <c r="P287" s="24">
        <f t="shared" si="84"/>
        <v>0</v>
      </c>
      <c r="Q287" s="24"/>
      <c r="R287" s="24"/>
      <c r="S287" s="24">
        <f t="shared" si="85"/>
        <v>0</v>
      </c>
      <c r="T287" s="24">
        <f t="shared" si="86"/>
        <v>0</v>
      </c>
    </row>
    <row r="288" spans="1:20" x14ac:dyDescent="0.2">
      <c r="A288" s="167"/>
      <c r="B288" s="87"/>
      <c r="C288" s="26" t="s">
        <v>287</v>
      </c>
      <c r="D288" s="162">
        <v>2</v>
      </c>
      <c r="E288" s="24"/>
      <c r="F288" s="24"/>
      <c r="G288" s="24"/>
      <c r="H288" s="24">
        <f t="shared" si="81"/>
        <v>0</v>
      </c>
      <c r="I288" s="24"/>
      <c r="J288" s="24"/>
      <c r="K288" s="24">
        <f t="shared" si="82"/>
        <v>0</v>
      </c>
      <c r="L288" s="24"/>
      <c r="M288" s="24"/>
      <c r="N288" s="24">
        <v>2</v>
      </c>
      <c r="O288" s="24">
        <f>SUM(L288:N288)</f>
        <v>2</v>
      </c>
      <c r="P288" s="24">
        <f>SUM(O288+K288)</f>
        <v>2</v>
      </c>
      <c r="Q288" s="24"/>
      <c r="R288" s="24"/>
      <c r="S288" s="24">
        <f t="shared" si="85"/>
        <v>0</v>
      </c>
      <c r="T288" s="24">
        <f t="shared" si="86"/>
        <v>2</v>
      </c>
    </row>
    <row r="289" spans="1:20" x14ac:dyDescent="0.2">
      <c r="A289" s="168"/>
      <c r="B289" s="72" t="s">
        <v>439</v>
      </c>
      <c r="C289" s="164" t="s">
        <v>286</v>
      </c>
      <c r="D289" s="156">
        <v>1</v>
      </c>
      <c r="E289" s="157"/>
      <c r="F289" s="157"/>
      <c r="G289" s="157"/>
      <c r="H289" s="157">
        <f t="shared" si="81"/>
        <v>0</v>
      </c>
      <c r="I289" s="157"/>
      <c r="J289" s="157"/>
      <c r="K289" s="157">
        <f t="shared" si="82"/>
        <v>0</v>
      </c>
      <c r="L289" s="157"/>
      <c r="M289" s="157"/>
      <c r="N289" s="157">
        <v>0.09</v>
      </c>
      <c r="O289" s="157">
        <f>SUM(L289:N289)</f>
        <v>0.09</v>
      </c>
      <c r="P289" s="157">
        <f>SUM(O289+K289)</f>
        <v>0.09</v>
      </c>
      <c r="Q289" s="157"/>
      <c r="R289" s="157"/>
      <c r="S289" s="157">
        <f>SUM(Q289:R289)</f>
        <v>0</v>
      </c>
      <c r="T289" s="157">
        <f>SUM(P289+S289)</f>
        <v>0.09</v>
      </c>
    </row>
    <row r="290" spans="1:20" ht="15" x14ac:dyDescent="0.25">
      <c r="A290" s="230" t="s">
        <v>0</v>
      </c>
      <c r="B290" s="231"/>
      <c r="C290" s="232" t="s">
        <v>0</v>
      </c>
      <c r="D290" s="53">
        <f t="shared" ref="D290:T290" si="87">SUM(D280:D289)</f>
        <v>23</v>
      </c>
      <c r="E290" s="54">
        <f t="shared" si="87"/>
        <v>0</v>
      </c>
      <c r="F290" s="54">
        <f t="shared" si="87"/>
        <v>0</v>
      </c>
      <c r="G290" s="54">
        <f t="shared" si="87"/>
        <v>0</v>
      </c>
      <c r="H290" s="54">
        <f t="shared" si="87"/>
        <v>0</v>
      </c>
      <c r="I290" s="54">
        <f t="shared" si="87"/>
        <v>0</v>
      </c>
      <c r="J290" s="54">
        <f t="shared" si="87"/>
        <v>0</v>
      </c>
      <c r="K290" s="54">
        <f t="shared" si="87"/>
        <v>0</v>
      </c>
      <c r="L290" s="54">
        <f t="shared" si="87"/>
        <v>29.5</v>
      </c>
      <c r="M290" s="54">
        <f t="shared" si="87"/>
        <v>0.06</v>
      </c>
      <c r="N290" s="54">
        <f t="shared" si="87"/>
        <v>202.67999999999998</v>
      </c>
      <c r="O290" s="54">
        <f t="shared" si="87"/>
        <v>232.23999999999998</v>
      </c>
      <c r="P290" s="54">
        <f t="shared" si="87"/>
        <v>232.23999999999998</v>
      </c>
      <c r="Q290" s="54">
        <f t="shared" si="87"/>
        <v>0</v>
      </c>
      <c r="R290" s="54">
        <f t="shared" si="87"/>
        <v>0.5</v>
      </c>
      <c r="S290" s="54">
        <f t="shared" si="87"/>
        <v>0.5</v>
      </c>
      <c r="T290" s="55">
        <f t="shared" si="87"/>
        <v>232.73999999999998</v>
      </c>
    </row>
    <row r="291" spans="1:20" x14ac:dyDescent="0.2">
      <c r="A291" s="166" t="s">
        <v>4</v>
      </c>
      <c r="B291" s="35" t="s">
        <v>440</v>
      </c>
      <c r="C291" s="161" t="s">
        <v>233</v>
      </c>
      <c r="D291" s="153">
        <v>34</v>
      </c>
      <c r="E291" s="154"/>
      <c r="F291" s="154"/>
      <c r="G291" s="154"/>
      <c r="H291" s="154">
        <f t="shared" ref="H291:H343" si="88">SUM(E291:G291)</f>
        <v>0</v>
      </c>
      <c r="I291" s="154">
        <v>0.1</v>
      </c>
      <c r="J291" s="154">
        <v>0.1</v>
      </c>
      <c r="K291" s="154">
        <f t="shared" ref="K291:K343" si="89">SUM(H291:J291)</f>
        <v>0.2</v>
      </c>
      <c r="L291" s="154"/>
      <c r="M291" s="154">
        <v>48.1</v>
      </c>
      <c r="N291" s="154">
        <v>110.39</v>
      </c>
      <c r="O291" s="154">
        <f t="shared" ref="O291:O310" si="90">SUM(L291:N291)</f>
        <v>158.49</v>
      </c>
      <c r="P291" s="154">
        <f t="shared" ref="P291:P310" si="91">SUM(O291+K291)</f>
        <v>158.69</v>
      </c>
      <c r="Q291" s="154"/>
      <c r="R291" s="154"/>
      <c r="S291" s="154">
        <f t="shared" ref="S291:S310" si="92">SUM(Q291:R291)</f>
        <v>0</v>
      </c>
      <c r="T291" s="154">
        <f t="shared" ref="T291:T310" si="93">SUM(P291+S291)</f>
        <v>158.69</v>
      </c>
    </row>
    <row r="292" spans="1:20" x14ac:dyDescent="0.2">
      <c r="A292" s="167"/>
      <c r="B292" s="35"/>
      <c r="C292" s="26" t="s">
        <v>239</v>
      </c>
      <c r="D292" s="162">
        <v>42</v>
      </c>
      <c r="E292" s="24"/>
      <c r="F292" s="24"/>
      <c r="G292" s="24"/>
      <c r="H292" s="24">
        <f t="shared" si="88"/>
        <v>0</v>
      </c>
      <c r="I292" s="24">
        <v>0.5</v>
      </c>
      <c r="J292" s="24">
        <v>0.03</v>
      </c>
      <c r="K292" s="24">
        <f t="shared" si="89"/>
        <v>0.53</v>
      </c>
      <c r="L292" s="24">
        <v>10.1</v>
      </c>
      <c r="M292" s="24">
        <v>173.55</v>
      </c>
      <c r="N292" s="24">
        <v>388.88</v>
      </c>
      <c r="O292" s="24">
        <f t="shared" si="90"/>
        <v>572.53</v>
      </c>
      <c r="P292" s="24">
        <f t="shared" si="91"/>
        <v>573.05999999999995</v>
      </c>
      <c r="Q292" s="24"/>
      <c r="R292" s="24"/>
      <c r="S292" s="24">
        <f t="shared" si="92"/>
        <v>0</v>
      </c>
      <c r="T292" s="24">
        <f t="shared" si="93"/>
        <v>573.05999999999995</v>
      </c>
    </row>
    <row r="293" spans="1:20" x14ac:dyDescent="0.2">
      <c r="A293" s="167"/>
      <c r="B293" s="85"/>
      <c r="C293" s="26" t="s">
        <v>260</v>
      </c>
      <c r="D293" s="162">
        <v>22</v>
      </c>
      <c r="E293" s="24"/>
      <c r="F293" s="24"/>
      <c r="G293" s="24"/>
      <c r="H293" s="24">
        <f t="shared" si="88"/>
        <v>0</v>
      </c>
      <c r="I293" s="24">
        <v>1</v>
      </c>
      <c r="J293" s="24"/>
      <c r="K293" s="24">
        <f t="shared" si="89"/>
        <v>1</v>
      </c>
      <c r="L293" s="24">
        <v>0.25</v>
      </c>
      <c r="M293" s="24">
        <v>17.36</v>
      </c>
      <c r="N293" s="24">
        <v>49.03</v>
      </c>
      <c r="O293" s="24">
        <f t="shared" si="90"/>
        <v>66.64</v>
      </c>
      <c r="P293" s="24">
        <f t="shared" si="91"/>
        <v>67.64</v>
      </c>
      <c r="Q293" s="24"/>
      <c r="R293" s="24"/>
      <c r="S293" s="24">
        <f t="shared" si="92"/>
        <v>0</v>
      </c>
      <c r="T293" s="24">
        <f t="shared" si="93"/>
        <v>67.64</v>
      </c>
    </row>
    <row r="294" spans="1:20" x14ac:dyDescent="0.2">
      <c r="A294" s="167"/>
      <c r="B294" s="35" t="s">
        <v>441</v>
      </c>
      <c r="C294" s="26" t="s">
        <v>252</v>
      </c>
      <c r="D294" s="162">
        <v>19</v>
      </c>
      <c r="E294" s="24"/>
      <c r="F294" s="24"/>
      <c r="G294" s="24"/>
      <c r="H294" s="24">
        <f t="shared" si="88"/>
        <v>0</v>
      </c>
      <c r="I294" s="24">
        <v>0.2</v>
      </c>
      <c r="J294" s="24"/>
      <c r="K294" s="24">
        <f t="shared" si="89"/>
        <v>0.2</v>
      </c>
      <c r="L294" s="24">
        <v>1</v>
      </c>
      <c r="M294" s="24">
        <v>3.23</v>
      </c>
      <c r="N294" s="24">
        <v>10.92</v>
      </c>
      <c r="O294" s="24">
        <f t="shared" si="90"/>
        <v>15.15</v>
      </c>
      <c r="P294" s="24">
        <f t="shared" si="91"/>
        <v>15.35</v>
      </c>
      <c r="Q294" s="24"/>
      <c r="R294" s="24"/>
      <c r="S294" s="24">
        <f t="shared" si="92"/>
        <v>0</v>
      </c>
      <c r="T294" s="24">
        <f t="shared" si="93"/>
        <v>15.35</v>
      </c>
    </row>
    <row r="295" spans="1:20" x14ac:dyDescent="0.2">
      <c r="A295" s="167"/>
      <c r="B295" s="35"/>
      <c r="C295" s="26" t="s">
        <v>249</v>
      </c>
      <c r="D295" s="162">
        <v>8</v>
      </c>
      <c r="E295" s="24"/>
      <c r="F295" s="24"/>
      <c r="G295" s="24"/>
      <c r="H295" s="24">
        <f t="shared" si="88"/>
        <v>0</v>
      </c>
      <c r="I295" s="24">
        <v>1.9</v>
      </c>
      <c r="J295" s="24"/>
      <c r="K295" s="24">
        <f t="shared" si="89"/>
        <v>1.9</v>
      </c>
      <c r="L295" s="24"/>
      <c r="M295" s="24">
        <v>1.41</v>
      </c>
      <c r="N295" s="24">
        <v>5.2</v>
      </c>
      <c r="O295" s="24">
        <f t="shared" si="90"/>
        <v>6.61</v>
      </c>
      <c r="P295" s="24">
        <f t="shared" si="91"/>
        <v>8.51</v>
      </c>
      <c r="Q295" s="24"/>
      <c r="R295" s="24"/>
      <c r="S295" s="24">
        <f t="shared" si="92"/>
        <v>0</v>
      </c>
      <c r="T295" s="24">
        <f t="shared" si="93"/>
        <v>8.51</v>
      </c>
    </row>
    <row r="296" spans="1:20" x14ac:dyDescent="0.2">
      <c r="A296" s="167"/>
      <c r="B296" s="85"/>
      <c r="C296" s="26" t="s">
        <v>257</v>
      </c>
      <c r="D296" s="162">
        <v>1</v>
      </c>
      <c r="E296" s="24"/>
      <c r="F296" s="24"/>
      <c r="G296" s="24"/>
      <c r="H296" s="24">
        <f t="shared" si="88"/>
        <v>0</v>
      </c>
      <c r="I296" s="24"/>
      <c r="J296" s="24"/>
      <c r="K296" s="24">
        <f t="shared" si="89"/>
        <v>0</v>
      </c>
      <c r="L296" s="24"/>
      <c r="M296" s="24">
        <v>0.02</v>
      </c>
      <c r="N296" s="24">
        <v>0.08</v>
      </c>
      <c r="O296" s="24">
        <f t="shared" si="90"/>
        <v>0.1</v>
      </c>
      <c r="P296" s="24">
        <f t="shared" si="91"/>
        <v>0.1</v>
      </c>
      <c r="Q296" s="24"/>
      <c r="R296" s="24"/>
      <c r="S296" s="24">
        <f t="shared" si="92"/>
        <v>0</v>
      </c>
      <c r="T296" s="24">
        <f t="shared" si="93"/>
        <v>0.1</v>
      </c>
    </row>
    <row r="297" spans="1:20" x14ac:dyDescent="0.2">
      <c r="A297" s="167"/>
      <c r="B297" s="35" t="s">
        <v>442</v>
      </c>
      <c r="C297" s="26" t="s">
        <v>256</v>
      </c>
      <c r="D297" s="162">
        <v>54</v>
      </c>
      <c r="E297" s="24"/>
      <c r="F297" s="24"/>
      <c r="G297" s="24"/>
      <c r="H297" s="24">
        <f t="shared" si="88"/>
        <v>0</v>
      </c>
      <c r="I297" s="24">
        <v>1.86</v>
      </c>
      <c r="J297" s="24">
        <v>0.3</v>
      </c>
      <c r="K297" s="24">
        <f t="shared" si="89"/>
        <v>2.16</v>
      </c>
      <c r="L297" s="24"/>
      <c r="M297" s="24">
        <v>27.64</v>
      </c>
      <c r="N297" s="24">
        <v>103.9</v>
      </c>
      <c r="O297" s="24">
        <f t="shared" si="90"/>
        <v>131.54000000000002</v>
      </c>
      <c r="P297" s="24">
        <f t="shared" si="91"/>
        <v>133.70000000000002</v>
      </c>
      <c r="Q297" s="24"/>
      <c r="R297" s="24"/>
      <c r="S297" s="24">
        <f t="shared" si="92"/>
        <v>0</v>
      </c>
      <c r="T297" s="24">
        <f t="shared" si="93"/>
        <v>133.70000000000002</v>
      </c>
    </row>
    <row r="298" spans="1:20" x14ac:dyDescent="0.2">
      <c r="A298" s="167"/>
      <c r="B298" s="35"/>
      <c r="C298" s="26" t="s">
        <v>229</v>
      </c>
      <c r="D298" s="162">
        <v>7</v>
      </c>
      <c r="E298" s="24"/>
      <c r="F298" s="24"/>
      <c r="G298" s="24"/>
      <c r="H298" s="24">
        <f t="shared" si="88"/>
        <v>0</v>
      </c>
      <c r="I298" s="24">
        <v>0.2</v>
      </c>
      <c r="J298" s="24"/>
      <c r="K298" s="24">
        <f t="shared" si="89"/>
        <v>0.2</v>
      </c>
      <c r="L298" s="24"/>
      <c r="M298" s="24">
        <v>3.72</v>
      </c>
      <c r="N298" s="24">
        <v>8.59</v>
      </c>
      <c r="O298" s="24">
        <f t="shared" si="90"/>
        <v>12.31</v>
      </c>
      <c r="P298" s="24">
        <f t="shared" si="91"/>
        <v>12.51</v>
      </c>
      <c r="Q298" s="24"/>
      <c r="R298" s="24"/>
      <c r="S298" s="24">
        <f t="shared" si="92"/>
        <v>0</v>
      </c>
      <c r="T298" s="24">
        <f t="shared" si="93"/>
        <v>12.51</v>
      </c>
    </row>
    <row r="299" spans="1:20" x14ac:dyDescent="0.2">
      <c r="A299" s="167"/>
      <c r="B299" s="35"/>
      <c r="C299" s="26" t="s">
        <v>246</v>
      </c>
      <c r="D299" s="162">
        <v>11</v>
      </c>
      <c r="E299" s="24"/>
      <c r="F299" s="24"/>
      <c r="G299" s="24"/>
      <c r="H299" s="24">
        <f t="shared" si="88"/>
        <v>0</v>
      </c>
      <c r="I299" s="24">
        <v>0.4</v>
      </c>
      <c r="J299" s="24"/>
      <c r="K299" s="24">
        <f t="shared" si="89"/>
        <v>0.4</v>
      </c>
      <c r="L299" s="24">
        <v>21</v>
      </c>
      <c r="M299" s="24">
        <v>95.62</v>
      </c>
      <c r="N299" s="24">
        <v>30</v>
      </c>
      <c r="O299" s="24">
        <f t="shared" si="90"/>
        <v>146.62</v>
      </c>
      <c r="P299" s="24">
        <f t="shared" si="91"/>
        <v>147.02000000000001</v>
      </c>
      <c r="Q299" s="24"/>
      <c r="R299" s="24"/>
      <c r="S299" s="24">
        <f t="shared" si="92"/>
        <v>0</v>
      </c>
      <c r="T299" s="24">
        <f t="shared" si="93"/>
        <v>147.02000000000001</v>
      </c>
    </row>
    <row r="300" spans="1:20" x14ac:dyDescent="0.2">
      <c r="A300" s="167"/>
      <c r="B300" s="85"/>
      <c r="C300" s="26" t="s">
        <v>230</v>
      </c>
      <c r="D300" s="162">
        <v>6</v>
      </c>
      <c r="E300" s="24"/>
      <c r="F300" s="24"/>
      <c r="G300" s="24"/>
      <c r="H300" s="24">
        <f t="shared" si="88"/>
        <v>0</v>
      </c>
      <c r="I300" s="24">
        <v>0.1</v>
      </c>
      <c r="J300" s="24"/>
      <c r="K300" s="24">
        <f t="shared" si="89"/>
        <v>0.1</v>
      </c>
      <c r="L300" s="24"/>
      <c r="M300" s="24">
        <v>9.02</v>
      </c>
      <c r="N300" s="24">
        <v>17.78</v>
      </c>
      <c r="O300" s="24">
        <f t="shared" si="90"/>
        <v>26.8</v>
      </c>
      <c r="P300" s="24">
        <f t="shared" si="91"/>
        <v>26.900000000000002</v>
      </c>
      <c r="Q300" s="24"/>
      <c r="R300" s="24"/>
      <c r="S300" s="24">
        <f t="shared" si="92"/>
        <v>0</v>
      </c>
      <c r="T300" s="24">
        <f t="shared" si="93"/>
        <v>26.900000000000002</v>
      </c>
    </row>
    <row r="301" spans="1:20" x14ac:dyDescent="0.2">
      <c r="A301" s="167"/>
      <c r="B301" s="35" t="s">
        <v>259</v>
      </c>
      <c r="C301" s="26" t="s">
        <v>259</v>
      </c>
      <c r="D301" s="162">
        <v>5</v>
      </c>
      <c r="E301" s="24"/>
      <c r="F301" s="24"/>
      <c r="G301" s="24"/>
      <c r="H301" s="24">
        <f t="shared" si="88"/>
        <v>0</v>
      </c>
      <c r="I301" s="24"/>
      <c r="J301" s="24"/>
      <c r="K301" s="24">
        <f t="shared" si="89"/>
        <v>0</v>
      </c>
      <c r="L301" s="24">
        <v>0.01</v>
      </c>
      <c r="M301" s="24">
        <v>6.03</v>
      </c>
      <c r="N301" s="24">
        <v>13.77</v>
      </c>
      <c r="O301" s="24">
        <f t="shared" si="90"/>
        <v>19.809999999999999</v>
      </c>
      <c r="P301" s="24">
        <f t="shared" si="91"/>
        <v>19.809999999999999</v>
      </c>
      <c r="Q301" s="24">
        <v>3</v>
      </c>
      <c r="R301" s="24"/>
      <c r="S301" s="24">
        <f t="shared" si="92"/>
        <v>3</v>
      </c>
      <c r="T301" s="24">
        <f t="shared" si="93"/>
        <v>22.81</v>
      </c>
    </row>
    <row r="302" spans="1:20" x14ac:dyDescent="0.2">
      <c r="A302" s="167"/>
      <c r="B302" s="35"/>
      <c r="C302" s="26" t="s">
        <v>247</v>
      </c>
      <c r="D302" s="162">
        <v>14</v>
      </c>
      <c r="E302" s="24"/>
      <c r="F302" s="24"/>
      <c r="G302" s="24"/>
      <c r="H302" s="24">
        <f t="shared" si="88"/>
        <v>0</v>
      </c>
      <c r="I302" s="24"/>
      <c r="J302" s="24"/>
      <c r="K302" s="24">
        <f t="shared" si="89"/>
        <v>0</v>
      </c>
      <c r="L302" s="24">
        <v>10</v>
      </c>
      <c r="M302" s="24">
        <v>27.5</v>
      </c>
      <c r="N302" s="24">
        <v>53.72</v>
      </c>
      <c r="O302" s="24">
        <f t="shared" si="90"/>
        <v>91.22</v>
      </c>
      <c r="P302" s="24">
        <f t="shared" si="91"/>
        <v>91.22</v>
      </c>
      <c r="Q302" s="24"/>
      <c r="R302" s="24"/>
      <c r="S302" s="24">
        <f t="shared" si="92"/>
        <v>0</v>
      </c>
      <c r="T302" s="24">
        <f t="shared" si="93"/>
        <v>91.22</v>
      </c>
    </row>
    <row r="303" spans="1:20" x14ac:dyDescent="0.2">
      <c r="A303" s="167"/>
      <c r="B303" s="35"/>
      <c r="C303" s="26" t="s">
        <v>235</v>
      </c>
      <c r="D303" s="162">
        <v>6</v>
      </c>
      <c r="E303" s="24"/>
      <c r="F303" s="24"/>
      <c r="G303" s="24"/>
      <c r="H303" s="24">
        <f t="shared" si="88"/>
        <v>0</v>
      </c>
      <c r="I303" s="24">
        <v>1.5</v>
      </c>
      <c r="J303" s="24"/>
      <c r="K303" s="24">
        <f t="shared" si="89"/>
        <v>1.5</v>
      </c>
      <c r="L303" s="24">
        <v>0.5</v>
      </c>
      <c r="M303" s="24">
        <v>1.64</v>
      </c>
      <c r="N303" s="24">
        <v>2.86</v>
      </c>
      <c r="O303" s="24">
        <f t="shared" si="90"/>
        <v>5</v>
      </c>
      <c r="P303" s="24">
        <f t="shared" si="91"/>
        <v>6.5</v>
      </c>
      <c r="Q303" s="24"/>
      <c r="R303" s="24"/>
      <c r="S303" s="24">
        <f t="shared" si="92"/>
        <v>0</v>
      </c>
      <c r="T303" s="24">
        <f t="shared" si="93"/>
        <v>6.5</v>
      </c>
    </row>
    <row r="304" spans="1:20" x14ac:dyDescent="0.2">
      <c r="A304" s="167"/>
      <c r="B304" s="35"/>
      <c r="C304" s="26" t="s">
        <v>237</v>
      </c>
      <c r="D304" s="162">
        <v>4</v>
      </c>
      <c r="E304" s="24"/>
      <c r="F304" s="24"/>
      <c r="G304" s="24"/>
      <c r="H304" s="24">
        <f t="shared" si="88"/>
        <v>0</v>
      </c>
      <c r="I304" s="24">
        <v>1</v>
      </c>
      <c r="J304" s="24"/>
      <c r="K304" s="24">
        <f t="shared" si="89"/>
        <v>1</v>
      </c>
      <c r="L304" s="24"/>
      <c r="M304" s="24">
        <v>3.2</v>
      </c>
      <c r="N304" s="24">
        <v>4.63</v>
      </c>
      <c r="O304" s="24">
        <f t="shared" si="90"/>
        <v>7.83</v>
      </c>
      <c r="P304" s="24">
        <f t="shared" si="91"/>
        <v>8.83</v>
      </c>
      <c r="Q304" s="24"/>
      <c r="R304" s="24"/>
      <c r="S304" s="24">
        <f t="shared" si="92"/>
        <v>0</v>
      </c>
      <c r="T304" s="24">
        <f t="shared" si="93"/>
        <v>8.83</v>
      </c>
    </row>
    <row r="305" spans="1:20" x14ac:dyDescent="0.2">
      <c r="A305" s="167"/>
      <c r="B305" s="85"/>
      <c r="C305" s="26" t="s">
        <v>245</v>
      </c>
      <c r="D305" s="162">
        <v>10</v>
      </c>
      <c r="E305" s="24"/>
      <c r="F305" s="24"/>
      <c r="G305" s="24"/>
      <c r="H305" s="24">
        <f t="shared" si="88"/>
        <v>0</v>
      </c>
      <c r="I305" s="24">
        <v>0.3</v>
      </c>
      <c r="J305" s="24"/>
      <c r="K305" s="24">
        <f t="shared" si="89"/>
        <v>0.3</v>
      </c>
      <c r="L305" s="24">
        <v>20.2</v>
      </c>
      <c r="M305" s="24">
        <v>16.100000000000001</v>
      </c>
      <c r="N305" s="24">
        <v>16.420000000000002</v>
      </c>
      <c r="O305" s="24">
        <f t="shared" si="90"/>
        <v>52.72</v>
      </c>
      <c r="P305" s="24">
        <f t="shared" si="91"/>
        <v>53.019999999999996</v>
      </c>
      <c r="Q305" s="24"/>
      <c r="R305" s="24"/>
      <c r="S305" s="24">
        <f t="shared" si="92"/>
        <v>0</v>
      </c>
      <c r="T305" s="24">
        <f t="shared" si="93"/>
        <v>53.019999999999996</v>
      </c>
    </row>
    <row r="306" spans="1:20" x14ac:dyDescent="0.2">
      <c r="A306" s="167"/>
      <c r="B306" s="35" t="s">
        <v>244</v>
      </c>
      <c r="C306" s="26" t="s">
        <v>244</v>
      </c>
      <c r="D306" s="162">
        <v>81</v>
      </c>
      <c r="E306" s="24"/>
      <c r="F306" s="24"/>
      <c r="G306" s="24"/>
      <c r="H306" s="24">
        <f t="shared" si="88"/>
        <v>0</v>
      </c>
      <c r="I306" s="24">
        <v>4.7</v>
      </c>
      <c r="J306" s="24"/>
      <c r="K306" s="24">
        <f t="shared" si="89"/>
        <v>4.7</v>
      </c>
      <c r="L306" s="24">
        <v>8.8000000000000007</v>
      </c>
      <c r="M306" s="24">
        <v>40.83</v>
      </c>
      <c r="N306" s="24">
        <v>97.37</v>
      </c>
      <c r="O306" s="24">
        <f t="shared" si="90"/>
        <v>147</v>
      </c>
      <c r="P306" s="24">
        <f t="shared" si="91"/>
        <v>151.69999999999999</v>
      </c>
      <c r="Q306" s="24"/>
      <c r="R306" s="24"/>
      <c r="S306" s="24">
        <f t="shared" si="92"/>
        <v>0</v>
      </c>
      <c r="T306" s="24">
        <f t="shared" si="93"/>
        <v>151.69999999999999</v>
      </c>
    </row>
    <row r="307" spans="1:20" x14ac:dyDescent="0.2">
      <c r="A307" s="167"/>
      <c r="B307" s="35"/>
      <c r="C307" s="26" t="s">
        <v>243</v>
      </c>
      <c r="D307" s="162">
        <v>6</v>
      </c>
      <c r="E307" s="24"/>
      <c r="F307" s="24"/>
      <c r="G307" s="24"/>
      <c r="H307" s="24">
        <f t="shared" si="88"/>
        <v>0</v>
      </c>
      <c r="I307" s="24">
        <v>0.01</v>
      </c>
      <c r="J307" s="24"/>
      <c r="K307" s="24">
        <f t="shared" si="89"/>
        <v>0.01</v>
      </c>
      <c r="L307" s="24"/>
      <c r="M307" s="24"/>
      <c r="N307" s="24">
        <v>2.23</v>
      </c>
      <c r="O307" s="24">
        <f t="shared" si="90"/>
        <v>2.23</v>
      </c>
      <c r="P307" s="24">
        <f t="shared" si="91"/>
        <v>2.2399999999999998</v>
      </c>
      <c r="Q307" s="24"/>
      <c r="R307" s="24"/>
      <c r="S307" s="24">
        <f t="shared" si="92"/>
        <v>0</v>
      </c>
      <c r="T307" s="24">
        <f t="shared" si="93"/>
        <v>2.2399999999999998</v>
      </c>
    </row>
    <row r="308" spans="1:20" x14ac:dyDescent="0.2">
      <c r="A308" s="167"/>
      <c r="B308" s="35"/>
      <c r="C308" s="26" t="s">
        <v>258</v>
      </c>
      <c r="D308" s="162">
        <v>11</v>
      </c>
      <c r="E308" s="24"/>
      <c r="F308" s="24"/>
      <c r="G308" s="24"/>
      <c r="H308" s="24">
        <f t="shared" si="88"/>
        <v>0</v>
      </c>
      <c r="I308" s="24">
        <v>0.5</v>
      </c>
      <c r="J308" s="24"/>
      <c r="K308" s="24">
        <f t="shared" si="89"/>
        <v>0.5</v>
      </c>
      <c r="L308" s="24">
        <v>1.8</v>
      </c>
      <c r="M308" s="24">
        <v>29</v>
      </c>
      <c r="N308" s="24">
        <v>60.33</v>
      </c>
      <c r="O308" s="24">
        <f t="shared" si="90"/>
        <v>91.13</v>
      </c>
      <c r="P308" s="24">
        <f t="shared" si="91"/>
        <v>91.63</v>
      </c>
      <c r="Q308" s="24"/>
      <c r="R308" s="24"/>
      <c r="S308" s="24">
        <f t="shared" si="92"/>
        <v>0</v>
      </c>
      <c r="T308" s="24">
        <f t="shared" si="93"/>
        <v>91.63</v>
      </c>
    </row>
    <row r="309" spans="1:20" x14ac:dyDescent="0.2">
      <c r="A309" s="167"/>
      <c r="B309" s="35"/>
      <c r="C309" s="26" t="s">
        <v>234</v>
      </c>
      <c r="D309" s="162">
        <v>58</v>
      </c>
      <c r="E309" s="24"/>
      <c r="F309" s="24"/>
      <c r="G309" s="24"/>
      <c r="H309" s="24">
        <f t="shared" si="88"/>
        <v>0</v>
      </c>
      <c r="I309" s="24"/>
      <c r="J309" s="24"/>
      <c r="K309" s="24">
        <f t="shared" si="89"/>
        <v>0</v>
      </c>
      <c r="L309" s="24">
        <v>0.5</v>
      </c>
      <c r="M309" s="24">
        <v>11.28</v>
      </c>
      <c r="N309" s="24">
        <v>29.47</v>
      </c>
      <c r="O309" s="24">
        <f t="shared" si="90"/>
        <v>41.25</v>
      </c>
      <c r="P309" s="24">
        <f t="shared" si="91"/>
        <v>41.25</v>
      </c>
      <c r="Q309" s="24">
        <v>0.7</v>
      </c>
      <c r="R309" s="24"/>
      <c r="S309" s="24">
        <f t="shared" si="92"/>
        <v>0.7</v>
      </c>
      <c r="T309" s="24">
        <f t="shared" si="93"/>
        <v>41.95</v>
      </c>
    </row>
    <row r="310" spans="1:20" x14ac:dyDescent="0.2">
      <c r="A310" s="167"/>
      <c r="B310" s="85"/>
      <c r="C310" s="26" t="s">
        <v>228</v>
      </c>
      <c r="D310" s="162">
        <v>2</v>
      </c>
      <c r="E310" s="24"/>
      <c r="F310" s="24"/>
      <c r="G310" s="24"/>
      <c r="H310" s="24">
        <f t="shared" si="88"/>
        <v>0</v>
      </c>
      <c r="I310" s="24"/>
      <c r="J310" s="24"/>
      <c r="K310" s="24">
        <f t="shared" si="89"/>
        <v>0</v>
      </c>
      <c r="L310" s="24">
        <v>105</v>
      </c>
      <c r="M310" s="24">
        <v>70</v>
      </c>
      <c r="N310" s="24">
        <v>57</v>
      </c>
      <c r="O310" s="24">
        <f t="shared" si="90"/>
        <v>232</v>
      </c>
      <c r="P310" s="24">
        <f t="shared" si="91"/>
        <v>232</v>
      </c>
      <c r="Q310" s="24">
        <v>0.05</v>
      </c>
      <c r="R310" s="24"/>
      <c r="S310" s="24">
        <f t="shared" si="92"/>
        <v>0.05</v>
      </c>
      <c r="T310" s="24">
        <f t="shared" si="93"/>
        <v>232.05</v>
      </c>
    </row>
    <row r="311" spans="1:20" x14ac:dyDescent="0.2">
      <c r="A311" s="167"/>
      <c r="B311" s="35" t="s">
        <v>367</v>
      </c>
      <c r="C311" s="26" t="s">
        <v>367</v>
      </c>
      <c r="D311" s="162">
        <v>0</v>
      </c>
      <c r="E311" s="24"/>
      <c r="F311" s="24"/>
      <c r="G311" s="24"/>
      <c r="H311" s="24">
        <f t="shared" si="88"/>
        <v>0</v>
      </c>
      <c r="I311" s="24"/>
      <c r="J311" s="24"/>
      <c r="K311" s="24">
        <f t="shared" si="89"/>
        <v>0</v>
      </c>
      <c r="L311" s="24"/>
      <c r="M311" s="24"/>
      <c r="N311" s="24"/>
      <c r="O311" s="24">
        <f t="shared" ref="O311:O336" si="94">SUM(L311:N311)</f>
        <v>0</v>
      </c>
      <c r="P311" s="24">
        <f t="shared" ref="P311:P336" si="95">SUM(O311+K311)</f>
        <v>0</v>
      </c>
      <c r="Q311" s="24"/>
      <c r="R311" s="24"/>
      <c r="S311" s="24">
        <f t="shared" ref="S311:S336" si="96">SUM(Q311:R311)</f>
        <v>0</v>
      </c>
      <c r="T311" s="24">
        <f t="shared" ref="T311:T336" si="97">SUM(P311+S311)</f>
        <v>0</v>
      </c>
    </row>
    <row r="312" spans="1:20" x14ac:dyDescent="0.2">
      <c r="A312" s="167"/>
      <c r="B312" s="35"/>
      <c r="C312" s="26" t="s">
        <v>368</v>
      </c>
      <c r="D312" s="162">
        <v>0</v>
      </c>
      <c r="E312" s="24"/>
      <c r="F312" s="24"/>
      <c r="G312" s="24"/>
      <c r="H312" s="24">
        <f t="shared" si="88"/>
        <v>0</v>
      </c>
      <c r="I312" s="24"/>
      <c r="J312" s="24"/>
      <c r="K312" s="24">
        <f t="shared" si="89"/>
        <v>0</v>
      </c>
      <c r="L312" s="24"/>
      <c r="M312" s="24"/>
      <c r="N312" s="24"/>
      <c r="O312" s="24">
        <f t="shared" si="94"/>
        <v>0</v>
      </c>
      <c r="P312" s="24">
        <f t="shared" si="95"/>
        <v>0</v>
      </c>
      <c r="Q312" s="24"/>
      <c r="R312" s="24"/>
      <c r="S312" s="24">
        <f t="shared" si="96"/>
        <v>0</v>
      </c>
      <c r="T312" s="24">
        <f t="shared" si="97"/>
        <v>0</v>
      </c>
    </row>
    <row r="313" spans="1:20" x14ac:dyDescent="0.2">
      <c r="A313" s="167"/>
      <c r="B313" s="35"/>
      <c r="C313" s="26" t="s">
        <v>254</v>
      </c>
      <c r="D313" s="162">
        <v>56</v>
      </c>
      <c r="E313" s="24"/>
      <c r="F313" s="24"/>
      <c r="G313" s="24"/>
      <c r="H313" s="24">
        <f t="shared" si="88"/>
        <v>0</v>
      </c>
      <c r="I313" s="24">
        <v>0.52</v>
      </c>
      <c r="J313" s="24">
        <v>0.11</v>
      </c>
      <c r="K313" s="24">
        <f t="shared" si="89"/>
        <v>0.63</v>
      </c>
      <c r="L313" s="24">
        <v>0.01</v>
      </c>
      <c r="M313" s="24">
        <v>4.4800000000000004</v>
      </c>
      <c r="N313" s="24">
        <v>9.9099999999999948</v>
      </c>
      <c r="O313" s="24">
        <f t="shared" si="94"/>
        <v>14.399999999999995</v>
      </c>
      <c r="P313" s="24">
        <f t="shared" si="95"/>
        <v>15.029999999999996</v>
      </c>
      <c r="Q313" s="24"/>
      <c r="R313" s="24"/>
      <c r="S313" s="24">
        <f t="shared" si="96"/>
        <v>0</v>
      </c>
      <c r="T313" s="24">
        <f t="shared" si="97"/>
        <v>15.029999999999996</v>
      </c>
    </row>
    <row r="314" spans="1:20" x14ac:dyDescent="0.2">
      <c r="A314" s="167"/>
      <c r="B314" s="35"/>
      <c r="C314" s="26" t="s">
        <v>452</v>
      </c>
      <c r="D314" s="162">
        <v>0</v>
      </c>
      <c r="E314" s="24"/>
      <c r="F314" s="24"/>
      <c r="G314" s="24"/>
      <c r="H314" s="24">
        <f t="shared" si="88"/>
        <v>0</v>
      </c>
      <c r="I314" s="24"/>
      <c r="J314" s="24"/>
      <c r="K314" s="24">
        <f t="shared" si="89"/>
        <v>0</v>
      </c>
      <c r="L314" s="24"/>
      <c r="M314" s="24"/>
      <c r="N314" s="24"/>
      <c r="O314" s="24">
        <f t="shared" si="94"/>
        <v>0</v>
      </c>
      <c r="P314" s="24">
        <f t="shared" si="95"/>
        <v>0</v>
      </c>
      <c r="Q314" s="24"/>
      <c r="R314" s="24"/>
      <c r="S314" s="24">
        <f t="shared" si="96"/>
        <v>0</v>
      </c>
      <c r="T314" s="24">
        <f t="shared" si="97"/>
        <v>0</v>
      </c>
    </row>
    <row r="315" spans="1:20" x14ac:dyDescent="0.2">
      <c r="A315" s="167"/>
      <c r="B315" s="35"/>
      <c r="C315" s="26" t="s">
        <v>361</v>
      </c>
      <c r="D315" s="162">
        <v>0</v>
      </c>
      <c r="E315" s="24"/>
      <c r="F315" s="24"/>
      <c r="G315" s="24"/>
      <c r="H315" s="24">
        <f t="shared" si="88"/>
        <v>0</v>
      </c>
      <c r="I315" s="24"/>
      <c r="J315" s="24"/>
      <c r="K315" s="24">
        <f t="shared" si="89"/>
        <v>0</v>
      </c>
      <c r="L315" s="24"/>
      <c r="M315" s="24"/>
      <c r="N315" s="24"/>
      <c r="O315" s="24">
        <f t="shared" si="94"/>
        <v>0</v>
      </c>
      <c r="P315" s="24">
        <f t="shared" si="95"/>
        <v>0</v>
      </c>
      <c r="Q315" s="24"/>
      <c r="R315" s="24"/>
      <c r="S315" s="24">
        <f t="shared" si="96"/>
        <v>0</v>
      </c>
      <c r="T315" s="24">
        <f t="shared" si="97"/>
        <v>0</v>
      </c>
    </row>
    <row r="316" spans="1:20" x14ac:dyDescent="0.2">
      <c r="A316" s="167"/>
      <c r="B316" s="35"/>
      <c r="C316" s="26" t="s">
        <v>236</v>
      </c>
      <c r="D316" s="162">
        <v>53</v>
      </c>
      <c r="E316" s="24"/>
      <c r="F316" s="24"/>
      <c r="G316" s="24"/>
      <c r="H316" s="24">
        <f t="shared" si="88"/>
        <v>0</v>
      </c>
      <c r="I316" s="24">
        <v>1.96</v>
      </c>
      <c r="J316" s="24"/>
      <c r="K316" s="24">
        <f t="shared" si="89"/>
        <v>1.96</v>
      </c>
      <c r="L316" s="24">
        <v>2.1</v>
      </c>
      <c r="M316" s="24">
        <v>19.079999999999998</v>
      </c>
      <c r="N316" s="24">
        <v>92.61</v>
      </c>
      <c r="O316" s="24">
        <f t="shared" si="94"/>
        <v>113.78999999999999</v>
      </c>
      <c r="P316" s="24">
        <f t="shared" si="95"/>
        <v>115.74999999999999</v>
      </c>
      <c r="Q316" s="24">
        <v>0.1</v>
      </c>
      <c r="R316" s="24"/>
      <c r="S316" s="24">
        <f t="shared" si="96"/>
        <v>0.1</v>
      </c>
      <c r="T316" s="24">
        <f t="shared" si="97"/>
        <v>115.84999999999998</v>
      </c>
    </row>
    <row r="317" spans="1:20" x14ac:dyDescent="0.2">
      <c r="A317" s="167"/>
      <c r="B317" s="35"/>
      <c r="C317" s="26" t="s">
        <v>253</v>
      </c>
      <c r="D317" s="162">
        <v>23</v>
      </c>
      <c r="E317" s="24"/>
      <c r="F317" s="24"/>
      <c r="G317" s="24"/>
      <c r="H317" s="24">
        <f t="shared" si="88"/>
        <v>0</v>
      </c>
      <c r="I317" s="24"/>
      <c r="J317" s="24"/>
      <c r="K317" s="24">
        <f t="shared" si="89"/>
        <v>0</v>
      </c>
      <c r="L317" s="24"/>
      <c r="M317" s="24">
        <v>1.3</v>
      </c>
      <c r="N317" s="24">
        <v>15.92</v>
      </c>
      <c r="O317" s="24">
        <f t="shared" si="94"/>
        <v>17.22</v>
      </c>
      <c r="P317" s="24">
        <f t="shared" si="95"/>
        <v>17.22</v>
      </c>
      <c r="Q317" s="24"/>
      <c r="R317" s="24"/>
      <c r="S317" s="24">
        <f t="shared" si="96"/>
        <v>0</v>
      </c>
      <c r="T317" s="24">
        <f t="shared" si="97"/>
        <v>17.22</v>
      </c>
    </row>
    <row r="318" spans="1:20" x14ac:dyDescent="0.2">
      <c r="A318" s="167"/>
      <c r="B318" s="35"/>
      <c r="C318" s="26" t="s">
        <v>255</v>
      </c>
      <c r="D318" s="162">
        <v>16</v>
      </c>
      <c r="E318" s="24"/>
      <c r="F318" s="24"/>
      <c r="G318" s="24"/>
      <c r="H318" s="24">
        <f t="shared" si="88"/>
        <v>0</v>
      </c>
      <c r="I318" s="24">
        <v>3.11</v>
      </c>
      <c r="J318" s="24"/>
      <c r="K318" s="24">
        <f t="shared" si="89"/>
        <v>3.11</v>
      </c>
      <c r="L318" s="24"/>
      <c r="M318" s="24">
        <v>12.36</v>
      </c>
      <c r="N318" s="24">
        <v>40.799999999999997</v>
      </c>
      <c r="O318" s="24">
        <f t="shared" si="94"/>
        <v>53.16</v>
      </c>
      <c r="P318" s="24">
        <f t="shared" si="95"/>
        <v>56.269999999999996</v>
      </c>
      <c r="Q318" s="24"/>
      <c r="R318" s="24"/>
      <c r="S318" s="24">
        <f t="shared" si="96"/>
        <v>0</v>
      </c>
      <c r="T318" s="24">
        <f t="shared" si="97"/>
        <v>56.269999999999996</v>
      </c>
    </row>
    <row r="319" spans="1:20" x14ac:dyDescent="0.2">
      <c r="A319" s="167"/>
      <c r="B319" s="35"/>
      <c r="C319" s="26" t="s">
        <v>376</v>
      </c>
      <c r="D319" s="162">
        <v>0</v>
      </c>
      <c r="E319" s="24"/>
      <c r="F319" s="24"/>
      <c r="G319" s="24"/>
      <c r="H319" s="24">
        <f t="shared" si="88"/>
        <v>0</v>
      </c>
      <c r="I319" s="24"/>
      <c r="J319" s="24"/>
      <c r="K319" s="24">
        <f t="shared" si="89"/>
        <v>0</v>
      </c>
      <c r="L319" s="24"/>
      <c r="M319" s="24"/>
      <c r="N319" s="24"/>
      <c r="O319" s="24">
        <f t="shared" si="94"/>
        <v>0</v>
      </c>
      <c r="P319" s="24">
        <f t="shared" si="95"/>
        <v>0</v>
      </c>
      <c r="Q319" s="24"/>
      <c r="R319" s="24"/>
      <c r="S319" s="24">
        <f t="shared" si="96"/>
        <v>0</v>
      </c>
      <c r="T319" s="24">
        <f t="shared" si="97"/>
        <v>0</v>
      </c>
    </row>
    <row r="320" spans="1:20" x14ac:dyDescent="0.2">
      <c r="A320" s="167"/>
      <c r="B320" s="35"/>
      <c r="C320" s="26" t="s">
        <v>251</v>
      </c>
      <c r="D320" s="162">
        <v>45</v>
      </c>
      <c r="E320" s="24"/>
      <c r="F320" s="24"/>
      <c r="G320" s="24"/>
      <c r="H320" s="24">
        <f t="shared" si="88"/>
        <v>0</v>
      </c>
      <c r="I320" s="24">
        <v>0.05</v>
      </c>
      <c r="J320" s="24"/>
      <c r="K320" s="24">
        <f t="shared" si="89"/>
        <v>0.05</v>
      </c>
      <c r="L320" s="24">
        <v>0.4</v>
      </c>
      <c r="M320" s="24">
        <v>12.17</v>
      </c>
      <c r="N320" s="24">
        <v>56.39</v>
      </c>
      <c r="O320" s="24">
        <f t="shared" si="94"/>
        <v>68.960000000000008</v>
      </c>
      <c r="P320" s="24">
        <f t="shared" si="95"/>
        <v>69.010000000000005</v>
      </c>
      <c r="Q320" s="24"/>
      <c r="R320" s="24"/>
      <c r="S320" s="24">
        <f t="shared" si="96"/>
        <v>0</v>
      </c>
      <c r="T320" s="24">
        <f t="shared" si="97"/>
        <v>69.010000000000005</v>
      </c>
    </row>
    <row r="321" spans="1:20" x14ac:dyDescent="0.2">
      <c r="A321" s="167"/>
      <c r="B321" s="35"/>
      <c r="C321" s="26" t="s">
        <v>232</v>
      </c>
      <c r="D321" s="162">
        <v>0</v>
      </c>
      <c r="E321" s="24"/>
      <c r="F321" s="24"/>
      <c r="G321" s="24"/>
      <c r="H321" s="24">
        <f t="shared" si="88"/>
        <v>0</v>
      </c>
      <c r="I321" s="24"/>
      <c r="J321" s="24"/>
      <c r="K321" s="24">
        <f t="shared" si="89"/>
        <v>0</v>
      </c>
      <c r="L321" s="24"/>
      <c r="M321" s="24"/>
      <c r="N321" s="24"/>
      <c r="O321" s="24">
        <f t="shared" si="94"/>
        <v>0</v>
      </c>
      <c r="P321" s="24">
        <f t="shared" si="95"/>
        <v>0</v>
      </c>
      <c r="Q321" s="24"/>
      <c r="R321" s="24"/>
      <c r="S321" s="24">
        <f t="shared" si="96"/>
        <v>0</v>
      </c>
      <c r="T321" s="24">
        <f t="shared" si="97"/>
        <v>0</v>
      </c>
    </row>
    <row r="322" spans="1:20" x14ac:dyDescent="0.2">
      <c r="A322" s="167"/>
      <c r="B322" s="35"/>
      <c r="C322" s="26" t="s">
        <v>344</v>
      </c>
      <c r="D322" s="162">
        <v>0</v>
      </c>
      <c r="E322" s="24"/>
      <c r="F322" s="24"/>
      <c r="G322" s="24"/>
      <c r="H322" s="24">
        <f t="shared" si="88"/>
        <v>0</v>
      </c>
      <c r="I322" s="24"/>
      <c r="J322" s="24"/>
      <c r="K322" s="24">
        <f t="shared" si="89"/>
        <v>0</v>
      </c>
      <c r="L322" s="24"/>
      <c r="M322" s="24"/>
      <c r="N322" s="24"/>
      <c r="O322" s="24">
        <f t="shared" si="94"/>
        <v>0</v>
      </c>
      <c r="P322" s="24">
        <f t="shared" si="95"/>
        <v>0</v>
      </c>
      <c r="Q322" s="24"/>
      <c r="R322" s="24"/>
      <c r="S322" s="24">
        <f t="shared" si="96"/>
        <v>0</v>
      </c>
      <c r="T322" s="24">
        <f t="shared" si="97"/>
        <v>0</v>
      </c>
    </row>
    <row r="323" spans="1:20" x14ac:dyDescent="0.2">
      <c r="A323" s="167"/>
      <c r="B323" s="35"/>
      <c r="C323" s="26" t="s">
        <v>242</v>
      </c>
      <c r="D323" s="162">
        <v>6</v>
      </c>
      <c r="E323" s="24"/>
      <c r="F323" s="24"/>
      <c r="G323" s="24"/>
      <c r="H323" s="24">
        <f t="shared" si="88"/>
        <v>0</v>
      </c>
      <c r="I323" s="24">
        <v>1</v>
      </c>
      <c r="J323" s="24">
        <v>0.4</v>
      </c>
      <c r="K323" s="24">
        <f t="shared" si="89"/>
        <v>1.4</v>
      </c>
      <c r="L323" s="24">
        <v>1</v>
      </c>
      <c r="M323" s="24">
        <v>11.5</v>
      </c>
      <c r="N323" s="24">
        <v>23.01</v>
      </c>
      <c r="O323" s="24">
        <f t="shared" si="94"/>
        <v>35.510000000000005</v>
      </c>
      <c r="P323" s="24">
        <f t="shared" si="95"/>
        <v>36.910000000000004</v>
      </c>
      <c r="Q323" s="24"/>
      <c r="R323" s="24"/>
      <c r="S323" s="24">
        <f t="shared" si="96"/>
        <v>0</v>
      </c>
      <c r="T323" s="24">
        <f t="shared" si="97"/>
        <v>36.910000000000004</v>
      </c>
    </row>
    <row r="324" spans="1:20" x14ac:dyDescent="0.2">
      <c r="A324" s="167"/>
      <c r="B324" s="35"/>
      <c r="C324" s="26" t="s">
        <v>370</v>
      </c>
      <c r="D324" s="162">
        <v>0</v>
      </c>
      <c r="E324" s="24"/>
      <c r="F324" s="24"/>
      <c r="G324" s="24"/>
      <c r="H324" s="24">
        <f t="shared" si="88"/>
        <v>0</v>
      </c>
      <c r="I324" s="24"/>
      <c r="J324" s="24"/>
      <c r="K324" s="24">
        <f t="shared" si="89"/>
        <v>0</v>
      </c>
      <c r="L324" s="24"/>
      <c r="M324" s="24"/>
      <c r="N324" s="24"/>
      <c r="O324" s="24">
        <f t="shared" si="94"/>
        <v>0</v>
      </c>
      <c r="P324" s="24">
        <f t="shared" si="95"/>
        <v>0</v>
      </c>
      <c r="Q324" s="24"/>
      <c r="R324" s="24"/>
      <c r="S324" s="24">
        <f t="shared" si="96"/>
        <v>0</v>
      </c>
      <c r="T324" s="24">
        <f t="shared" si="97"/>
        <v>0</v>
      </c>
    </row>
    <row r="325" spans="1:20" x14ac:dyDescent="0.2">
      <c r="A325" s="167"/>
      <c r="B325" s="35"/>
      <c r="C325" s="26" t="s">
        <v>231</v>
      </c>
      <c r="D325" s="162">
        <v>0</v>
      </c>
      <c r="E325" s="24"/>
      <c r="F325" s="24"/>
      <c r="G325" s="24"/>
      <c r="H325" s="24">
        <f t="shared" si="88"/>
        <v>0</v>
      </c>
      <c r="I325" s="24"/>
      <c r="J325" s="24"/>
      <c r="K325" s="24">
        <f t="shared" si="89"/>
        <v>0</v>
      </c>
      <c r="L325" s="24"/>
      <c r="M325" s="24"/>
      <c r="N325" s="24"/>
      <c r="O325" s="24">
        <f t="shared" si="94"/>
        <v>0</v>
      </c>
      <c r="P325" s="24">
        <f t="shared" si="95"/>
        <v>0</v>
      </c>
      <c r="Q325" s="24"/>
      <c r="R325" s="24"/>
      <c r="S325" s="24">
        <f t="shared" si="96"/>
        <v>0</v>
      </c>
      <c r="T325" s="24">
        <f t="shared" si="97"/>
        <v>0</v>
      </c>
    </row>
    <row r="326" spans="1:20" x14ac:dyDescent="0.2">
      <c r="A326" s="167"/>
      <c r="B326" s="35"/>
      <c r="C326" s="26" t="s">
        <v>346</v>
      </c>
      <c r="D326" s="162">
        <v>0</v>
      </c>
      <c r="E326" s="24"/>
      <c r="F326" s="24"/>
      <c r="G326" s="24"/>
      <c r="H326" s="24">
        <f t="shared" si="88"/>
        <v>0</v>
      </c>
      <c r="I326" s="24"/>
      <c r="J326" s="24"/>
      <c r="K326" s="24">
        <f t="shared" si="89"/>
        <v>0</v>
      </c>
      <c r="L326" s="24"/>
      <c r="M326" s="24"/>
      <c r="N326" s="24"/>
      <c r="O326" s="24">
        <f t="shared" si="94"/>
        <v>0</v>
      </c>
      <c r="P326" s="24">
        <f t="shared" si="95"/>
        <v>0</v>
      </c>
      <c r="Q326" s="24"/>
      <c r="R326" s="24"/>
      <c r="S326" s="24">
        <f t="shared" si="96"/>
        <v>0</v>
      </c>
      <c r="T326" s="24">
        <f t="shared" si="97"/>
        <v>0</v>
      </c>
    </row>
    <row r="327" spans="1:20" x14ac:dyDescent="0.2">
      <c r="A327" s="167"/>
      <c r="B327" s="35"/>
      <c r="C327" s="26" t="s">
        <v>347</v>
      </c>
      <c r="D327" s="162">
        <v>0</v>
      </c>
      <c r="E327" s="24"/>
      <c r="F327" s="24"/>
      <c r="G327" s="24"/>
      <c r="H327" s="24">
        <f t="shared" si="88"/>
        <v>0</v>
      </c>
      <c r="I327" s="24"/>
      <c r="J327" s="24"/>
      <c r="K327" s="24">
        <f t="shared" si="89"/>
        <v>0</v>
      </c>
      <c r="L327" s="24"/>
      <c r="M327" s="24"/>
      <c r="N327" s="24"/>
      <c r="O327" s="24">
        <f t="shared" si="94"/>
        <v>0</v>
      </c>
      <c r="P327" s="24">
        <f t="shared" si="95"/>
        <v>0</v>
      </c>
      <c r="Q327" s="24"/>
      <c r="R327" s="24"/>
      <c r="S327" s="24">
        <f t="shared" si="96"/>
        <v>0</v>
      </c>
      <c r="T327" s="24">
        <f t="shared" si="97"/>
        <v>0</v>
      </c>
    </row>
    <row r="328" spans="1:20" x14ac:dyDescent="0.2">
      <c r="A328" s="167"/>
      <c r="B328" s="35"/>
      <c r="C328" s="26" t="s">
        <v>289</v>
      </c>
      <c r="D328" s="162">
        <v>1</v>
      </c>
      <c r="E328" s="24"/>
      <c r="F328" s="24"/>
      <c r="G328" s="24"/>
      <c r="H328" s="24">
        <f t="shared" si="88"/>
        <v>0</v>
      </c>
      <c r="I328" s="24"/>
      <c r="J328" s="24">
        <v>1</v>
      </c>
      <c r="K328" s="24">
        <f t="shared" si="89"/>
        <v>1</v>
      </c>
      <c r="L328" s="24"/>
      <c r="M328" s="24"/>
      <c r="N328" s="24">
        <v>1</v>
      </c>
      <c r="O328" s="24">
        <f t="shared" si="94"/>
        <v>1</v>
      </c>
      <c r="P328" s="24">
        <f t="shared" si="95"/>
        <v>2</v>
      </c>
      <c r="Q328" s="24"/>
      <c r="R328" s="24"/>
      <c r="S328" s="24">
        <f t="shared" si="96"/>
        <v>0</v>
      </c>
      <c r="T328" s="24">
        <f t="shared" si="97"/>
        <v>2</v>
      </c>
    </row>
    <row r="329" spans="1:20" x14ac:dyDescent="0.2">
      <c r="A329" s="167"/>
      <c r="B329" s="35"/>
      <c r="C329" s="26" t="s">
        <v>238</v>
      </c>
      <c r="D329" s="162">
        <v>1</v>
      </c>
      <c r="E329" s="24"/>
      <c r="F329" s="24"/>
      <c r="G329" s="24"/>
      <c r="H329" s="24">
        <f t="shared" si="88"/>
        <v>0</v>
      </c>
      <c r="I329" s="24"/>
      <c r="J329" s="24"/>
      <c r="K329" s="24">
        <f t="shared" si="89"/>
        <v>0</v>
      </c>
      <c r="L329" s="24"/>
      <c r="M329" s="24"/>
      <c r="N329" s="24">
        <v>0.3</v>
      </c>
      <c r="O329" s="24">
        <f t="shared" si="94"/>
        <v>0.3</v>
      </c>
      <c r="P329" s="24">
        <f t="shared" si="95"/>
        <v>0.3</v>
      </c>
      <c r="Q329" s="24"/>
      <c r="R329" s="24"/>
      <c r="S329" s="24">
        <f t="shared" si="96"/>
        <v>0</v>
      </c>
      <c r="T329" s="24">
        <f t="shared" si="97"/>
        <v>0.3</v>
      </c>
    </row>
    <row r="330" spans="1:20" x14ac:dyDescent="0.2">
      <c r="A330" s="167"/>
      <c r="B330" s="35"/>
      <c r="C330" s="26" t="s">
        <v>390</v>
      </c>
      <c r="D330" s="162">
        <v>0</v>
      </c>
      <c r="E330" s="24"/>
      <c r="F330" s="24"/>
      <c r="G330" s="24"/>
      <c r="H330" s="24">
        <f t="shared" si="88"/>
        <v>0</v>
      </c>
      <c r="I330" s="24"/>
      <c r="J330" s="24"/>
      <c r="K330" s="24">
        <f t="shared" si="89"/>
        <v>0</v>
      </c>
      <c r="L330" s="24"/>
      <c r="M330" s="24"/>
      <c r="N330" s="24"/>
      <c r="O330" s="24">
        <f t="shared" si="94"/>
        <v>0</v>
      </c>
      <c r="P330" s="24">
        <f t="shared" si="95"/>
        <v>0</v>
      </c>
      <c r="Q330" s="24"/>
      <c r="R330" s="24"/>
      <c r="S330" s="24">
        <f t="shared" si="96"/>
        <v>0</v>
      </c>
      <c r="T330" s="24">
        <f t="shared" si="97"/>
        <v>0</v>
      </c>
    </row>
    <row r="331" spans="1:20" x14ac:dyDescent="0.2">
      <c r="A331" s="167"/>
      <c r="B331" s="35"/>
      <c r="C331" s="26" t="s">
        <v>352</v>
      </c>
      <c r="D331" s="162">
        <v>0</v>
      </c>
      <c r="E331" s="24"/>
      <c r="F331" s="24"/>
      <c r="G331" s="24"/>
      <c r="H331" s="24">
        <f t="shared" si="88"/>
        <v>0</v>
      </c>
      <c r="I331" s="24"/>
      <c r="J331" s="24"/>
      <c r="K331" s="24">
        <f t="shared" si="89"/>
        <v>0</v>
      </c>
      <c r="L331" s="24"/>
      <c r="M331" s="24"/>
      <c r="N331" s="24"/>
      <c r="O331" s="24">
        <f t="shared" si="94"/>
        <v>0</v>
      </c>
      <c r="P331" s="24">
        <f t="shared" si="95"/>
        <v>0</v>
      </c>
      <c r="Q331" s="24"/>
      <c r="R331" s="24"/>
      <c r="S331" s="24">
        <f t="shared" si="96"/>
        <v>0</v>
      </c>
      <c r="T331" s="24">
        <f t="shared" si="97"/>
        <v>0</v>
      </c>
    </row>
    <row r="332" spans="1:20" x14ac:dyDescent="0.2">
      <c r="A332" s="167"/>
      <c r="B332" s="35"/>
      <c r="C332" s="26" t="s">
        <v>248</v>
      </c>
      <c r="D332" s="162">
        <v>8</v>
      </c>
      <c r="E332" s="24"/>
      <c r="F332" s="24"/>
      <c r="G332" s="24"/>
      <c r="H332" s="24">
        <f t="shared" si="88"/>
        <v>0</v>
      </c>
      <c r="I332" s="24">
        <v>0.3</v>
      </c>
      <c r="J332" s="24"/>
      <c r="K332" s="24">
        <f t="shared" si="89"/>
        <v>0.3</v>
      </c>
      <c r="L332" s="24">
        <v>0.1</v>
      </c>
      <c r="M332" s="24">
        <v>0.81</v>
      </c>
      <c r="N332" s="24">
        <v>3.25</v>
      </c>
      <c r="O332" s="24">
        <f t="shared" si="94"/>
        <v>4.16</v>
      </c>
      <c r="P332" s="24">
        <f t="shared" si="95"/>
        <v>4.46</v>
      </c>
      <c r="Q332" s="24"/>
      <c r="R332" s="24"/>
      <c r="S332" s="24">
        <f t="shared" si="96"/>
        <v>0</v>
      </c>
      <c r="T332" s="24">
        <f t="shared" si="97"/>
        <v>4.46</v>
      </c>
    </row>
    <row r="333" spans="1:20" x14ac:dyDescent="0.2">
      <c r="A333" s="167"/>
      <c r="B333" s="35"/>
      <c r="C333" s="26" t="s">
        <v>290</v>
      </c>
      <c r="D333" s="162">
        <v>3</v>
      </c>
      <c r="E333" s="24"/>
      <c r="F333" s="24"/>
      <c r="G333" s="24"/>
      <c r="H333" s="24">
        <f t="shared" si="88"/>
        <v>0</v>
      </c>
      <c r="I333" s="24">
        <v>0.1</v>
      </c>
      <c r="J333" s="24"/>
      <c r="K333" s="24">
        <f t="shared" si="89"/>
        <v>0.1</v>
      </c>
      <c r="L333" s="24">
        <v>3</v>
      </c>
      <c r="M333" s="24">
        <v>7.3</v>
      </c>
      <c r="N333" s="24">
        <v>11.6</v>
      </c>
      <c r="O333" s="24">
        <f t="shared" si="94"/>
        <v>21.9</v>
      </c>
      <c r="P333" s="24">
        <f t="shared" si="95"/>
        <v>22</v>
      </c>
      <c r="Q333" s="24"/>
      <c r="R333" s="24"/>
      <c r="S333" s="24">
        <f t="shared" si="96"/>
        <v>0</v>
      </c>
      <c r="T333" s="24">
        <f t="shared" si="97"/>
        <v>22</v>
      </c>
    </row>
    <row r="334" spans="1:20" x14ac:dyDescent="0.2">
      <c r="A334" s="167"/>
      <c r="B334" s="35"/>
      <c r="C334" s="26" t="s">
        <v>250</v>
      </c>
      <c r="D334" s="162">
        <v>6</v>
      </c>
      <c r="E334" s="24"/>
      <c r="F334" s="24"/>
      <c r="G334" s="24"/>
      <c r="H334" s="24">
        <f t="shared" si="88"/>
        <v>0</v>
      </c>
      <c r="I334" s="24"/>
      <c r="J334" s="24"/>
      <c r="K334" s="24">
        <f t="shared" si="89"/>
        <v>0</v>
      </c>
      <c r="L334" s="24"/>
      <c r="M334" s="24">
        <v>0.1</v>
      </c>
      <c r="N334" s="24">
        <v>0.44</v>
      </c>
      <c r="O334" s="24">
        <f t="shared" si="94"/>
        <v>0.54</v>
      </c>
      <c r="P334" s="24">
        <f t="shared" si="95"/>
        <v>0.54</v>
      </c>
      <c r="Q334" s="24"/>
      <c r="R334" s="24"/>
      <c r="S334" s="24">
        <f t="shared" si="96"/>
        <v>0</v>
      </c>
      <c r="T334" s="24">
        <f t="shared" si="97"/>
        <v>0.54</v>
      </c>
    </row>
    <row r="335" spans="1:20" x14ac:dyDescent="0.2">
      <c r="A335" s="167"/>
      <c r="B335" s="35"/>
      <c r="C335" s="26" t="s">
        <v>391</v>
      </c>
      <c r="D335" s="162">
        <v>0</v>
      </c>
      <c r="E335" s="24"/>
      <c r="F335" s="24"/>
      <c r="G335" s="24"/>
      <c r="H335" s="24">
        <f t="shared" si="88"/>
        <v>0</v>
      </c>
      <c r="I335" s="24"/>
      <c r="J335" s="24"/>
      <c r="K335" s="24">
        <f t="shared" si="89"/>
        <v>0</v>
      </c>
      <c r="L335" s="24"/>
      <c r="M335" s="24"/>
      <c r="N335" s="24"/>
      <c r="O335" s="24">
        <f t="shared" si="94"/>
        <v>0</v>
      </c>
      <c r="P335" s="24">
        <f t="shared" si="95"/>
        <v>0</v>
      </c>
      <c r="Q335" s="24"/>
      <c r="R335" s="24"/>
      <c r="S335" s="24">
        <f t="shared" si="96"/>
        <v>0</v>
      </c>
      <c r="T335" s="24">
        <f t="shared" si="97"/>
        <v>0</v>
      </c>
    </row>
    <row r="336" spans="1:20" x14ac:dyDescent="0.2">
      <c r="A336" s="167"/>
      <c r="B336" s="35"/>
      <c r="C336" s="26" t="s">
        <v>240</v>
      </c>
      <c r="D336" s="162">
        <v>5</v>
      </c>
      <c r="E336" s="24"/>
      <c r="F336" s="24"/>
      <c r="G336" s="24"/>
      <c r="H336" s="24">
        <f t="shared" si="88"/>
        <v>0</v>
      </c>
      <c r="I336" s="24"/>
      <c r="J336" s="24"/>
      <c r="K336" s="24">
        <f t="shared" si="89"/>
        <v>0</v>
      </c>
      <c r="L336" s="24"/>
      <c r="M336" s="24">
        <v>1.9</v>
      </c>
      <c r="N336" s="24">
        <v>4.71</v>
      </c>
      <c r="O336" s="24">
        <f t="shared" si="94"/>
        <v>6.6099999999999994</v>
      </c>
      <c r="P336" s="24">
        <f t="shared" si="95"/>
        <v>6.6099999999999994</v>
      </c>
      <c r="Q336" s="24"/>
      <c r="R336" s="24"/>
      <c r="S336" s="24">
        <f t="shared" si="96"/>
        <v>0</v>
      </c>
      <c r="T336" s="24">
        <f t="shared" si="97"/>
        <v>6.6099999999999994</v>
      </c>
    </row>
    <row r="337" spans="1:20" x14ac:dyDescent="0.2">
      <c r="A337" s="167"/>
      <c r="B337" s="35"/>
      <c r="C337" s="26" t="s">
        <v>261</v>
      </c>
      <c r="D337" s="162">
        <v>3</v>
      </c>
      <c r="E337" s="24"/>
      <c r="F337" s="24"/>
      <c r="G337" s="24"/>
      <c r="H337" s="24">
        <f>SUM(E337:G337)</f>
        <v>0</v>
      </c>
      <c r="I337" s="24"/>
      <c r="J337" s="24"/>
      <c r="K337" s="24">
        <f>SUM(H337:J337)</f>
        <v>0</v>
      </c>
      <c r="L337" s="24">
        <v>0.1</v>
      </c>
      <c r="M337" s="24">
        <v>1.05</v>
      </c>
      <c r="N337" s="24">
        <v>3.15</v>
      </c>
      <c r="O337" s="24">
        <f>SUM(L337:N337)</f>
        <v>4.3</v>
      </c>
      <c r="P337" s="24">
        <f>SUM(O337+K337)</f>
        <v>4.3</v>
      </c>
      <c r="Q337" s="24"/>
      <c r="R337" s="24"/>
      <c r="S337" s="24">
        <f>SUM(Q337:R337)</f>
        <v>0</v>
      </c>
      <c r="T337" s="24">
        <f>SUM(P337+S337)</f>
        <v>4.3</v>
      </c>
    </row>
    <row r="338" spans="1:20" x14ac:dyDescent="0.2">
      <c r="A338" s="167"/>
      <c r="B338" s="35"/>
      <c r="C338" s="26" t="s">
        <v>241</v>
      </c>
      <c r="D338" s="162">
        <v>2</v>
      </c>
      <c r="E338" s="24"/>
      <c r="F338" s="24"/>
      <c r="G338" s="24"/>
      <c r="H338" s="24">
        <f>SUM(E338:G338)</f>
        <v>0</v>
      </c>
      <c r="I338" s="24"/>
      <c r="J338" s="24"/>
      <c r="K338" s="24">
        <f>SUM(H338:J338)</f>
        <v>0</v>
      </c>
      <c r="L338" s="24">
        <v>0.1</v>
      </c>
      <c r="M338" s="24">
        <v>0.1</v>
      </c>
      <c r="N338" s="24">
        <v>0.35</v>
      </c>
      <c r="O338" s="24">
        <f>SUM(L338:N338)</f>
        <v>0.55000000000000004</v>
      </c>
      <c r="P338" s="24">
        <f>SUM(O338+K338)</f>
        <v>0.55000000000000004</v>
      </c>
      <c r="Q338" s="24"/>
      <c r="R338" s="24"/>
      <c r="S338" s="24">
        <f>SUM(Q338:R338)</f>
        <v>0</v>
      </c>
      <c r="T338" s="24">
        <f>SUM(P338+S338)</f>
        <v>0.55000000000000004</v>
      </c>
    </row>
    <row r="339" spans="1:20" x14ac:dyDescent="0.2">
      <c r="A339" s="119"/>
      <c r="B339" s="71"/>
      <c r="C339" s="26" t="s">
        <v>570</v>
      </c>
      <c r="D339" s="162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</row>
    <row r="340" spans="1:20" x14ac:dyDescent="0.2">
      <c r="A340" s="119"/>
      <c r="B340" s="71"/>
      <c r="C340" s="26" t="s">
        <v>573</v>
      </c>
      <c r="D340" s="162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</row>
    <row r="341" spans="1:20" x14ac:dyDescent="0.2">
      <c r="A341" s="119"/>
      <c r="B341" s="71"/>
      <c r="C341" s="26" t="s">
        <v>574</v>
      </c>
      <c r="D341" s="162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</row>
    <row r="342" spans="1:20" x14ac:dyDescent="0.2">
      <c r="A342" s="119"/>
      <c r="B342" s="72"/>
      <c r="C342" s="26" t="s">
        <v>575</v>
      </c>
      <c r="D342" s="162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</row>
    <row r="343" spans="1:20" ht="15" x14ac:dyDescent="0.25">
      <c r="A343" s="230" t="s">
        <v>0</v>
      </c>
      <c r="B343" s="231"/>
      <c r="C343" s="232" t="s">
        <v>0</v>
      </c>
      <c r="D343" s="53">
        <f>SUM(D291:D338)</f>
        <v>629</v>
      </c>
      <c r="E343" s="54"/>
      <c r="F343" s="54"/>
      <c r="G343" s="54"/>
      <c r="H343" s="54">
        <f t="shared" si="88"/>
        <v>0</v>
      </c>
      <c r="I343" s="54">
        <v>21.31</v>
      </c>
      <c r="J343" s="54">
        <v>1.94</v>
      </c>
      <c r="K343" s="54">
        <f t="shared" si="89"/>
        <v>23.25</v>
      </c>
      <c r="L343" s="54">
        <v>185.97</v>
      </c>
      <c r="M343" s="54">
        <v>657.4</v>
      </c>
      <c r="N343" s="54">
        <v>1326.01</v>
      </c>
      <c r="O343" s="54">
        <f>SUM(L343:N343)</f>
        <v>2169.38</v>
      </c>
      <c r="P343" s="54">
        <f>SUM(O343+K343)</f>
        <v>2192.63</v>
      </c>
      <c r="Q343" s="54">
        <v>3.85</v>
      </c>
      <c r="R343" s="54"/>
      <c r="S343" s="54">
        <f>SUM(Q343:R343)</f>
        <v>3.85</v>
      </c>
      <c r="T343" s="55">
        <f>SUM(P343+S343)</f>
        <v>2196.48</v>
      </c>
    </row>
    <row r="344" spans="1:20" ht="15" x14ac:dyDescent="0.25">
      <c r="A344" s="237" t="s">
        <v>337</v>
      </c>
      <c r="B344" s="238"/>
      <c r="C344" s="239"/>
      <c r="D344" s="173">
        <f>SUM(D343,D290,D279,D268,D223,D190,D135,D104,D70,D31,D14,D236)</f>
        <v>5396</v>
      </c>
      <c r="E344" s="174">
        <f>SUM(E343,E290,E279,E268,E223,E190,E135,E104,E70,E31,E14,E236)</f>
        <v>180.94000000000003</v>
      </c>
      <c r="F344" s="174">
        <f t="shared" ref="F344:T344" si="98">SUM(F343,F290,F279,F268,F223,F190,F135,F104,F70,F31,F14,F236)</f>
        <v>226.72</v>
      </c>
      <c r="G344" s="174">
        <f t="shared" si="98"/>
        <v>368.55</v>
      </c>
      <c r="H344" s="174">
        <f t="shared" si="98"/>
        <v>776.21000000000015</v>
      </c>
      <c r="I344" s="174">
        <f t="shared" si="98"/>
        <v>1005.4899999999999</v>
      </c>
      <c r="J344" s="174">
        <f t="shared" si="98"/>
        <v>18.97</v>
      </c>
      <c r="K344" s="174">
        <f t="shared" si="98"/>
        <v>1800.6699999999996</v>
      </c>
      <c r="L344" s="174">
        <f t="shared" si="98"/>
        <v>2241.11</v>
      </c>
      <c r="M344" s="174">
        <f t="shared" si="98"/>
        <v>5932.5899999999992</v>
      </c>
      <c r="N344" s="174">
        <f t="shared" si="98"/>
        <v>7439.94</v>
      </c>
      <c r="O344" s="174">
        <f t="shared" si="98"/>
        <v>15613.640000000001</v>
      </c>
      <c r="P344" s="174">
        <f t="shared" si="98"/>
        <v>17414.309999999998</v>
      </c>
      <c r="Q344" s="174">
        <f t="shared" si="98"/>
        <v>131.19999999999999</v>
      </c>
      <c r="R344" s="174">
        <f t="shared" si="98"/>
        <v>1776.7000000000003</v>
      </c>
      <c r="S344" s="174">
        <f t="shared" si="98"/>
        <v>1907.9</v>
      </c>
      <c r="T344" s="175">
        <f t="shared" si="98"/>
        <v>19322.21</v>
      </c>
    </row>
    <row r="345" spans="1:20" customFormat="1" ht="12.75" customHeight="1" x14ac:dyDescent="0.2">
      <c r="A345" s="42" t="s">
        <v>513</v>
      </c>
      <c r="B345" s="29"/>
      <c r="D345" s="6"/>
      <c r="E345" s="5"/>
    </row>
    <row r="346" spans="1:20" customFormat="1" ht="12.75" customHeight="1" x14ac:dyDescent="0.2">
      <c r="A346" s="42"/>
      <c r="B346" s="29"/>
      <c r="D346" s="6"/>
      <c r="E346" s="5"/>
    </row>
    <row r="347" spans="1:20" customFormat="1" ht="12.75" customHeight="1" x14ac:dyDescent="0.2">
      <c r="A347" s="42"/>
      <c r="B347" s="29"/>
      <c r="D347" s="6"/>
      <c r="E347" s="5"/>
    </row>
    <row r="348" spans="1:20" customFormat="1" ht="12.75" customHeight="1" x14ac:dyDescent="0.2">
      <c r="A348" s="29"/>
      <c r="B348" s="29"/>
      <c r="D348" s="6"/>
      <c r="E348" s="5"/>
    </row>
    <row r="349" spans="1:20" customFormat="1" ht="12.75" customHeigh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</row>
    <row r="350" spans="1:20" customFormat="1" ht="12.75" customHeight="1" x14ac:dyDescent="0.2">
      <c r="A350" s="3"/>
      <c r="B350" s="37" t="s">
        <v>474</v>
      </c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</row>
    <row r="351" spans="1:20" customFormat="1" ht="12.75" customHeight="1" x14ac:dyDescent="0.2">
      <c r="A351" s="3"/>
      <c r="B351" s="37" t="s">
        <v>455</v>
      </c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</row>
    <row r="352" spans="1:20" customFormat="1" ht="12.75" customHeight="1" x14ac:dyDescent="0.2">
      <c r="A352" s="3"/>
      <c r="B352" s="37" t="s">
        <v>457</v>
      </c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</row>
    <row r="353" spans="1:19" customFormat="1" ht="12.75" customHeight="1" x14ac:dyDescent="0.2">
      <c r="A353" s="3"/>
      <c r="B353" s="37" t="s">
        <v>456</v>
      </c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</row>
    <row r="354" spans="1:19" customFormat="1" ht="12.75" customHeight="1" x14ac:dyDescent="0.2">
      <c r="A354" s="3"/>
      <c r="B354" s="37" t="s">
        <v>458</v>
      </c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</row>
    <row r="355" spans="1:19" customFormat="1" ht="12.75" customHeight="1" x14ac:dyDescent="0.2">
      <c r="A355" s="3"/>
      <c r="B355" s="37" t="s">
        <v>459</v>
      </c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</row>
    <row r="356" spans="1:19" customFormat="1" ht="12.75" customHeight="1" x14ac:dyDescent="0.2">
      <c r="A356" s="3"/>
      <c r="B356" s="3"/>
      <c r="D356" s="2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</row>
    <row r="357" spans="1:19" customFormat="1" x14ac:dyDescent="0.2"/>
    <row r="358" spans="1:19" x14ac:dyDescent="0.2">
      <c r="P358" s="18"/>
    </row>
    <row r="359" spans="1:19" x14ac:dyDescent="0.2">
      <c r="S359" s="5"/>
    </row>
    <row r="360" spans="1:19" x14ac:dyDescent="0.2">
      <c r="S360" s="5"/>
    </row>
    <row r="361" spans="1:19" x14ac:dyDescent="0.2">
      <c r="S361" s="5"/>
    </row>
    <row r="362" spans="1:19" x14ac:dyDescent="0.2">
      <c r="S362" s="5"/>
    </row>
    <row r="363" spans="1:19" x14ac:dyDescent="0.2">
      <c r="S363" s="5"/>
    </row>
    <row r="364" spans="1:19" x14ac:dyDescent="0.2">
      <c r="S364" s="5"/>
    </row>
    <row r="365" spans="1:19" x14ac:dyDescent="0.2">
      <c r="S365" s="5"/>
    </row>
    <row r="366" spans="1:19" x14ac:dyDescent="0.2">
      <c r="S366" s="5"/>
    </row>
    <row r="367" spans="1:19" x14ac:dyDescent="0.2">
      <c r="S367" s="5"/>
    </row>
    <row r="368" spans="1:19" x14ac:dyDescent="0.2">
      <c r="S368" s="5"/>
    </row>
    <row r="369" spans="19:19" x14ac:dyDescent="0.2">
      <c r="S369" s="5"/>
    </row>
    <row r="370" spans="19:19" x14ac:dyDescent="0.2">
      <c r="S370" s="5"/>
    </row>
    <row r="371" spans="19:19" x14ac:dyDescent="0.2">
      <c r="S371" s="5"/>
    </row>
    <row r="372" spans="19:19" x14ac:dyDescent="0.2">
      <c r="S372" s="5"/>
    </row>
    <row r="373" spans="19:19" x14ac:dyDescent="0.2">
      <c r="S373" s="5"/>
    </row>
    <row r="374" spans="19:19" x14ac:dyDescent="0.2">
      <c r="S374" s="5"/>
    </row>
    <row r="375" spans="19:19" x14ac:dyDescent="0.2">
      <c r="S375" s="5"/>
    </row>
    <row r="376" spans="19:19" x14ac:dyDescent="0.2">
      <c r="S376" s="5"/>
    </row>
    <row r="377" spans="19:19" x14ac:dyDescent="0.2">
      <c r="S377" s="5"/>
    </row>
    <row r="378" spans="19:19" x14ac:dyDescent="0.2">
      <c r="S378" s="5"/>
    </row>
    <row r="379" spans="19:19" x14ac:dyDescent="0.2">
      <c r="S379" s="5"/>
    </row>
    <row r="380" spans="19:19" x14ac:dyDescent="0.2">
      <c r="S380" s="5"/>
    </row>
    <row r="381" spans="19:19" x14ac:dyDescent="0.2">
      <c r="S381" s="5"/>
    </row>
    <row r="382" spans="19:19" x14ac:dyDescent="0.2">
      <c r="S382" s="5"/>
    </row>
    <row r="383" spans="19:19" x14ac:dyDescent="0.2">
      <c r="S383" s="5"/>
    </row>
    <row r="384" spans="19:19" x14ac:dyDescent="0.2">
      <c r="S384" s="5"/>
    </row>
    <row r="385" spans="19:19" x14ac:dyDescent="0.2">
      <c r="S385" s="5"/>
    </row>
    <row r="386" spans="19:19" x14ac:dyDescent="0.2">
      <c r="S386" s="5"/>
    </row>
    <row r="387" spans="19:19" x14ac:dyDescent="0.2">
      <c r="S387" s="5"/>
    </row>
    <row r="388" spans="19:19" x14ac:dyDescent="0.2">
      <c r="S388" s="5"/>
    </row>
    <row r="389" spans="19:19" x14ac:dyDescent="0.2">
      <c r="S389" s="5"/>
    </row>
    <row r="390" spans="19:19" x14ac:dyDescent="0.2">
      <c r="S390" s="5"/>
    </row>
    <row r="391" spans="19:19" x14ac:dyDescent="0.2">
      <c r="S391" s="5"/>
    </row>
    <row r="392" spans="19:19" x14ac:dyDescent="0.2">
      <c r="S392" s="5"/>
    </row>
    <row r="393" spans="19:19" x14ac:dyDescent="0.2">
      <c r="S393" s="5"/>
    </row>
    <row r="394" spans="19:19" x14ac:dyDescent="0.2">
      <c r="S394" s="5"/>
    </row>
    <row r="395" spans="19:19" x14ac:dyDescent="0.2">
      <c r="S395" s="5"/>
    </row>
    <row r="396" spans="19:19" x14ac:dyDescent="0.2">
      <c r="S396" s="5"/>
    </row>
    <row r="397" spans="19:19" x14ac:dyDescent="0.2">
      <c r="S397" s="5"/>
    </row>
    <row r="398" spans="19:19" x14ac:dyDescent="0.2">
      <c r="S398" s="5"/>
    </row>
    <row r="399" spans="19:19" x14ac:dyDescent="0.2">
      <c r="S399" s="5"/>
    </row>
    <row r="400" spans="19:19" x14ac:dyDescent="0.2">
      <c r="S400" s="5"/>
    </row>
    <row r="401" spans="19:19" x14ac:dyDescent="0.2">
      <c r="S401" s="5"/>
    </row>
    <row r="402" spans="19:19" x14ac:dyDescent="0.2">
      <c r="S402" s="5"/>
    </row>
    <row r="403" spans="19:19" x14ac:dyDescent="0.2">
      <c r="S403" s="5"/>
    </row>
    <row r="404" spans="19:19" x14ac:dyDescent="0.2">
      <c r="S404" s="5"/>
    </row>
    <row r="405" spans="19:19" x14ac:dyDescent="0.2">
      <c r="S405" s="5"/>
    </row>
    <row r="406" spans="19:19" x14ac:dyDescent="0.2">
      <c r="S406" s="5"/>
    </row>
    <row r="407" spans="19:19" x14ac:dyDescent="0.2">
      <c r="S407" s="5"/>
    </row>
    <row r="408" spans="19:19" x14ac:dyDescent="0.2">
      <c r="S408" s="5"/>
    </row>
    <row r="409" spans="19:19" x14ac:dyDescent="0.2">
      <c r="S409" s="5"/>
    </row>
    <row r="410" spans="19:19" x14ac:dyDescent="0.2">
      <c r="S410" s="5"/>
    </row>
    <row r="411" spans="19:19" x14ac:dyDescent="0.2">
      <c r="S411" s="5"/>
    </row>
    <row r="412" spans="19:19" x14ac:dyDescent="0.2">
      <c r="S412" s="5"/>
    </row>
    <row r="413" spans="19:19" x14ac:dyDescent="0.2">
      <c r="S413" s="5"/>
    </row>
    <row r="414" spans="19:19" x14ac:dyDescent="0.2">
      <c r="S414" s="5"/>
    </row>
    <row r="415" spans="19:19" x14ac:dyDescent="0.2">
      <c r="S415" s="5"/>
    </row>
    <row r="416" spans="19:19" x14ac:dyDescent="0.2">
      <c r="S416" s="5"/>
    </row>
    <row r="417" spans="19:19" x14ac:dyDescent="0.2">
      <c r="S417" s="5"/>
    </row>
    <row r="418" spans="19:19" x14ac:dyDescent="0.2">
      <c r="S418" s="5"/>
    </row>
    <row r="419" spans="19:19" x14ac:dyDescent="0.2">
      <c r="S419" s="5"/>
    </row>
    <row r="420" spans="19:19" x14ac:dyDescent="0.2">
      <c r="S420" s="5"/>
    </row>
    <row r="421" spans="19:19" x14ac:dyDescent="0.2">
      <c r="S421" s="5"/>
    </row>
    <row r="422" spans="19:19" x14ac:dyDescent="0.2">
      <c r="S422" s="5"/>
    </row>
    <row r="423" spans="19:19" x14ac:dyDescent="0.2">
      <c r="S423" s="5"/>
    </row>
    <row r="424" spans="19:19" x14ac:dyDescent="0.2">
      <c r="S424" s="5"/>
    </row>
    <row r="425" spans="19:19" x14ac:dyDescent="0.2">
      <c r="S425" s="5"/>
    </row>
    <row r="426" spans="19:19" x14ac:dyDescent="0.2">
      <c r="S426" s="5"/>
    </row>
    <row r="427" spans="19:19" x14ac:dyDescent="0.2">
      <c r="S427" s="5"/>
    </row>
    <row r="428" spans="19:19" x14ac:dyDescent="0.2">
      <c r="S428" s="5"/>
    </row>
    <row r="429" spans="19:19" x14ac:dyDescent="0.2">
      <c r="S429" s="5"/>
    </row>
    <row r="430" spans="19:19" x14ac:dyDescent="0.2">
      <c r="S430" s="5"/>
    </row>
    <row r="431" spans="19:19" x14ac:dyDescent="0.2">
      <c r="S431" s="5"/>
    </row>
    <row r="432" spans="19:19" x14ac:dyDescent="0.2">
      <c r="S432" s="5"/>
    </row>
    <row r="433" spans="19:19" x14ac:dyDescent="0.2">
      <c r="S433" s="5"/>
    </row>
    <row r="434" spans="19:19" x14ac:dyDescent="0.2">
      <c r="S434" s="5"/>
    </row>
    <row r="435" spans="19:19" x14ac:dyDescent="0.2">
      <c r="S435" s="5"/>
    </row>
    <row r="436" spans="19:19" x14ac:dyDescent="0.2">
      <c r="S436" s="5"/>
    </row>
    <row r="437" spans="19:19" x14ac:dyDescent="0.2">
      <c r="S437" s="5"/>
    </row>
    <row r="438" spans="19:19" x14ac:dyDescent="0.2">
      <c r="S438" s="5"/>
    </row>
    <row r="439" spans="19:19" x14ac:dyDescent="0.2">
      <c r="S439" s="5"/>
    </row>
    <row r="440" spans="19:19" x14ac:dyDescent="0.2">
      <c r="S440" s="5"/>
    </row>
    <row r="441" spans="19:19" x14ac:dyDescent="0.2">
      <c r="S441" s="5"/>
    </row>
    <row r="442" spans="19:19" x14ac:dyDescent="0.2">
      <c r="S442" s="5"/>
    </row>
    <row r="443" spans="19:19" x14ac:dyDescent="0.2">
      <c r="S443" s="5"/>
    </row>
    <row r="444" spans="19:19" x14ac:dyDescent="0.2">
      <c r="S444" s="5"/>
    </row>
    <row r="445" spans="19:19" x14ac:dyDescent="0.2">
      <c r="S445" s="5"/>
    </row>
    <row r="446" spans="19:19" x14ac:dyDescent="0.2">
      <c r="S446" s="5"/>
    </row>
    <row r="447" spans="19:19" x14ac:dyDescent="0.2">
      <c r="S447" s="5"/>
    </row>
    <row r="448" spans="19:19" x14ac:dyDescent="0.2">
      <c r="S448" s="5"/>
    </row>
    <row r="449" spans="19:19" x14ac:dyDescent="0.2">
      <c r="S449" s="5"/>
    </row>
    <row r="450" spans="19:19" x14ac:dyDescent="0.2">
      <c r="S450" s="5"/>
    </row>
    <row r="451" spans="19:19" x14ac:dyDescent="0.2">
      <c r="S451" s="5"/>
    </row>
    <row r="452" spans="19:19" x14ac:dyDescent="0.2">
      <c r="S452" s="5"/>
    </row>
    <row r="453" spans="19:19" x14ac:dyDescent="0.2">
      <c r="S453" s="5"/>
    </row>
    <row r="454" spans="19:19" x14ac:dyDescent="0.2">
      <c r="S454" s="5"/>
    </row>
    <row r="455" spans="19:19" x14ac:dyDescent="0.2">
      <c r="S455" s="5"/>
    </row>
    <row r="456" spans="19:19" x14ac:dyDescent="0.2">
      <c r="S456" s="5"/>
    </row>
    <row r="457" spans="19:19" x14ac:dyDescent="0.2">
      <c r="S457" s="5"/>
    </row>
    <row r="458" spans="19:19" x14ac:dyDescent="0.2">
      <c r="S458" s="5"/>
    </row>
    <row r="459" spans="19:19" x14ac:dyDescent="0.2">
      <c r="S459" s="5"/>
    </row>
    <row r="460" spans="19:19" x14ac:dyDescent="0.2">
      <c r="S460" s="5"/>
    </row>
    <row r="461" spans="19:19" x14ac:dyDescent="0.2">
      <c r="S461" s="5"/>
    </row>
    <row r="462" spans="19:19" x14ac:dyDescent="0.2">
      <c r="S462" s="5"/>
    </row>
    <row r="463" spans="19:19" x14ac:dyDescent="0.2">
      <c r="S463" s="5"/>
    </row>
    <row r="464" spans="19:19" x14ac:dyDescent="0.2">
      <c r="S464" s="5"/>
    </row>
    <row r="465" spans="19:19" x14ac:dyDescent="0.2">
      <c r="S465" s="5"/>
    </row>
    <row r="466" spans="19:19" x14ac:dyDescent="0.2">
      <c r="S466" s="5"/>
    </row>
    <row r="467" spans="19:19" x14ac:dyDescent="0.2">
      <c r="S467" s="5"/>
    </row>
    <row r="468" spans="19:19" x14ac:dyDescent="0.2">
      <c r="S468" s="5"/>
    </row>
    <row r="469" spans="19:19" x14ac:dyDescent="0.2">
      <c r="S469" s="5"/>
    </row>
    <row r="470" spans="19:19" x14ac:dyDescent="0.2">
      <c r="S470" s="5"/>
    </row>
    <row r="471" spans="19:19" x14ac:dyDescent="0.2">
      <c r="S471" s="5"/>
    </row>
    <row r="472" spans="19:19" x14ac:dyDescent="0.2">
      <c r="S472" s="5"/>
    </row>
    <row r="473" spans="19:19" x14ac:dyDescent="0.2">
      <c r="S473" s="5"/>
    </row>
    <row r="474" spans="19:19" x14ac:dyDescent="0.2">
      <c r="S474" s="5"/>
    </row>
    <row r="475" spans="19:19" x14ac:dyDescent="0.2">
      <c r="S475" s="5"/>
    </row>
    <row r="476" spans="19:19" x14ac:dyDescent="0.2">
      <c r="S476" s="5"/>
    </row>
    <row r="477" spans="19:19" x14ac:dyDescent="0.2">
      <c r="S477" s="5"/>
    </row>
    <row r="478" spans="19:19" x14ac:dyDescent="0.2">
      <c r="S478" s="5"/>
    </row>
    <row r="479" spans="19:19" x14ac:dyDescent="0.2">
      <c r="S479" s="5"/>
    </row>
    <row r="480" spans="19:19" x14ac:dyDescent="0.2">
      <c r="S480" s="5"/>
    </row>
    <row r="481" spans="19:19" x14ac:dyDescent="0.2">
      <c r="S481" s="5"/>
    </row>
    <row r="482" spans="19:19" x14ac:dyDescent="0.2">
      <c r="S482" s="5"/>
    </row>
    <row r="483" spans="19:19" x14ac:dyDescent="0.2">
      <c r="S483" s="5"/>
    </row>
    <row r="484" spans="19:19" x14ac:dyDescent="0.2">
      <c r="S484" s="5"/>
    </row>
    <row r="485" spans="19:19" x14ac:dyDescent="0.2">
      <c r="S485" s="5"/>
    </row>
    <row r="486" spans="19:19" x14ac:dyDescent="0.2">
      <c r="S486" s="5"/>
    </row>
    <row r="487" spans="19:19" x14ac:dyDescent="0.2">
      <c r="S487" s="5"/>
    </row>
    <row r="488" spans="19:19" x14ac:dyDescent="0.2">
      <c r="S488" s="5"/>
    </row>
    <row r="489" spans="19:19" x14ac:dyDescent="0.2">
      <c r="S489" s="5"/>
    </row>
    <row r="490" spans="19:19" x14ac:dyDescent="0.2">
      <c r="S490" s="5"/>
    </row>
    <row r="491" spans="19:19" x14ac:dyDescent="0.2">
      <c r="S491" s="5"/>
    </row>
    <row r="492" spans="19:19" x14ac:dyDescent="0.2">
      <c r="S492" s="5"/>
    </row>
    <row r="493" spans="19:19" x14ac:dyDescent="0.2">
      <c r="S493" s="5"/>
    </row>
    <row r="494" spans="19:19" x14ac:dyDescent="0.2">
      <c r="S494" s="5"/>
    </row>
    <row r="495" spans="19:19" x14ac:dyDescent="0.2">
      <c r="S495" s="5"/>
    </row>
    <row r="496" spans="19:19" x14ac:dyDescent="0.2">
      <c r="S496" s="5"/>
    </row>
    <row r="497" spans="19:19" x14ac:dyDescent="0.2">
      <c r="S497" s="5"/>
    </row>
    <row r="498" spans="19:19" x14ac:dyDescent="0.2">
      <c r="S498" s="5"/>
    </row>
    <row r="499" spans="19:19" x14ac:dyDescent="0.2">
      <c r="S499" s="5"/>
    </row>
    <row r="500" spans="19:19" x14ac:dyDescent="0.2">
      <c r="S500" s="5"/>
    </row>
    <row r="501" spans="19:19" x14ac:dyDescent="0.2">
      <c r="S501" s="5"/>
    </row>
    <row r="502" spans="19:19" x14ac:dyDescent="0.2">
      <c r="S502" s="5"/>
    </row>
    <row r="503" spans="19:19" x14ac:dyDescent="0.2">
      <c r="S503" s="5"/>
    </row>
    <row r="504" spans="19:19" x14ac:dyDescent="0.2">
      <c r="S504" s="5"/>
    </row>
    <row r="505" spans="19:19" x14ac:dyDescent="0.2">
      <c r="S505" s="5"/>
    </row>
    <row r="506" spans="19:19" x14ac:dyDescent="0.2">
      <c r="S506" s="5"/>
    </row>
    <row r="507" spans="19:19" x14ac:dyDescent="0.2">
      <c r="S507" s="5"/>
    </row>
    <row r="508" spans="19:19" x14ac:dyDescent="0.2">
      <c r="S508" s="5"/>
    </row>
    <row r="509" spans="19:19" x14ac:dyDescent="0.2">
      <c r="S509" s="5"/>
    </row>
    <row r="510" spans="19:19" x14ac:dyDescent="0.2">
      <c r="S510" s="5"/>
    </row>
    <row r="511" spans="19:19" x14ac:dyDescent="0.2">
      <c r="S511" s="5"/>
    </row>
    <row r="512" spans="19:19" x14ac:dyDescent="0.2">
      <c r="S512" s="5"/>
    </row>
    <row r="513" spans="19:19" x14ac:dyDescent="0.2">
      <c r="S513" s="5"/>
    </row>
    <row r="514" spans="19:19" x14ac:dyDescent="0.2">
      <c r="S514" s="5"/>
    </row>
    <row r="515" spans="19:19" x14ac:dyDescent="0.2">
      <c r="S515" s="5"/>
    </row>
    <row r="516" spans="19:19" x14ac:dyDescent="0.2">
      <c r="S516" s="5"/>
    </row>
    <row r="517" spans="19:19" x14ac:dyDescent="0.2">
      <c r="S517" s="5"/>
    </row>
    <row r="518" spans="19:19" x14ac:dyDescent="0.2">
      <c r="S518" s="5"/>
    </row>
    <row r="519" spans="19:19" x14ac:dyDescent="0.2">
      <c r="S519" s="5"/>
    </row>
    <row r="520" spans="19:19" x14ac:dyDescent="0.2">
      <c r="S520" s="5"/>
    </row>
    <row r="521" spans="19:19" x14ac:dyDescent="0.2">
      <c r="S521" s="5"/>
    </row>
    <row r="522" spans="19:19" x14ac:dyDescent="0.2">
      <c r="S522" s="5"/>
    </row>
    <row r="523" spans="19:19" x14ac:dyDescent="0.2">
      <c r="S523" s="5"/>
    </row>
    <row r="524" spans="19:19" x14ac:dyDescent="0.2">
      <c r="S524" s="5"/>
    </row>
    <row r="525" spans="19:19" x14ac:dyDescent="0.2">
      <c r="S525" s="5"/>
    </row>
    <row r="526" spans="19:19" x14ac:dyDescent="0.2">
      <c r="S526" s="5"/>
    </row>
    <row r="527" spans="19:19" x14ac:dyDescent="0.2">
      <c r="S527" s="5"/>
    </row>
    <row r="528" spans="19:19" x14ac:dyDescent="0.2">
      <c r="S528" s="5"/>
    </row>
    <row r="529" spans="19:19" x14ac:dyDescent="0.2">
      <c r="S529" s="5"/>
    </row>
    <row r="530" spans="19:19" x14ac:dyDescent="0.2">
      <c r="S530" s="5"/>
    </row>
    <row r="531" spans="19:19" x14ac:dyDescent="0.2">
      <c r="S531" s="5"/>
    </row>
    <row r="532" spans="19:19" x14ac:dyDescent="0.2">
      <c r="S532" s="5"/>
    </row>
    <row r="533" spans="19:19" x14ac:dyDescent="0.2">
      <c r="S533" s="5"/>
    </row>
    <row r="534" spans="19:19" x14ac:dyDescent="0.2">
      <c r="S534" s="5"/>
    </row>
    <row r="535" spans="19:19" x14ac:dyDescent="0.2">
      <c r="S535" s="5"/>
    </row>
    <row r="536" spans="19:19" x14ac:dyDescent="0.2">
      <c r="S536" s="5"/>
    </row>
    <row r="537" spans="19:19" x14ac:dyDescent="0.2">
      <c r="S537" s="5"/>
    </row>
    <row r="538" spans="19:19" x14ac:dyDescent="0.2">
      <c r="S538" s="5"/>
    </row>
    <row r="539" spans="19:19" x14ac:dyDescent="0.2">
      <c r="S539" s="5"/>
    </row>
    <row r="540" spans="19:19" x14ac:dyDescent="0.2">
      <c r="S540" s="5"/>
    </row>
    <row r="541" spans="19:19" x14ac:dyDescent="0.2">
      <c r="S541" s="5"/>
    </row>
    <row r="542" spans="19:19" x14ac:dyDescent="0.2">
      <c r="S542" s="5"/>
    </row>
    <row r="543" spans="19:19" x14ac:dyDescent="0.2">
      <c r="S543" s="5"/>
    </row>
    <row r="544" spans="19:19" x14ac:dyDescent="0.2">
      <c r="S544" s="5"/>
    </row>
    <row r="545" spans="19:19" x14ac:dyDescent="0.2">
      <c r="S545" s="5"/>
    </row>
    <row r="546" spans="19:19" x14ac:dyDescent="0.2">
      <c r="S546" s="5"/>
    </row>
    <row r="547" spans="19:19" x14ac:dyDescent="0.2">
      <c r="S547" s="5"/>
    </row>
    <row r="548" spans="19:19" x14ac:dyDescent="0.2">
      <c r="S548" s="5"/>
    </row>
    <row r="549" spans="19:19" x14ac:dyDescent="0.2">
      <c r="S549" s="5"/>
    </row>
    <row r="550" spans="19:19" x14ac:dyDescent="0.2">
      <c r="S550" s="5"/>
    </row>
    <row r="551" spans="19:19" x14ac:dyDescent="0.2">
      <c r="S551" s="5"/>
    </row>
    <row r="552" spans="19:19" x14ac:dyDescent="0.2">
      <c r="S552" s="5"/>
    </row>
    <row r="553" spans="19:19" x14ac:dyDescent="0.2">
      <c r="S553" s="5"/>
    </row>
    <row r="554" spans="19:19" x14ac:dyDescent="0.2">
      <c r="S554" s="5"/>
    </row>
    <row r="555" spans="19:19" x14ac:dyDescent="0.2">
      <c r="S555" s="5"/>
    </row>
    <row r="556" spans="19:19" x14ac:dyDescent="0.2">
      <c r="S556" s="5"/>
    </row>
    <row r="557" spans="19:19" x14ac:dyDescent="0.2">
      <c r="S557" s="5"/>
    </row>
    <row r="558" spans="19:19" x14ac:dyDescent="0.2">
      <c r="S558" s="5"/>
    </row>
    <row r="559" spans="19:19" x14ac:dyDescent="0.2">
      <c r="S559" s="5"/>
    </row>
    <row r="560" spans="19:19" x14ac:dyDescent="0.2">
      <c r="S560" s="5"/>
    </row>
    <row r="561" spans="19:19" x14ac:dyDescent="0.2">
      <c r="S561" s="5"/>
    </row>
    <row r="562" spans="19:19" x14ac:dyDescent="0.2">
      <c r="S562" s="5"/>
    </row>
    <row r="563" spans="19:19" x14ac:dyDescent="0.2">
      <c r="S563" s="5"/>
    </row>
    <row r="564" spans="19:19" x14ac:dyDescent="0.2">
      <c r="S564" s="5"/>
    </row>
    <row r="565" spans="19:19" x14ac:dyDescent="0.2">
      <c r="S565" s="5"/>
    </row>
    <row r="566" spans="19:19" x14ac:dyDescent="0.2">
      <c r="S566" s="5"/>
    </row>
    <row r="567" spans="19:19" x14ac:dyDescent="0.2">
      <c r="S567" s="5"/>
    </row>
    <row r="568" spans="19:19" x14ac:dyDescent="0.2">
      <c r="S568" s="5"/>
    </row>
    <row r="569" spans="19:19" x14ac:dyDescent="0.2">
      <c r="S569" s="5"/>
    </row>
    <row r="570" spans="19:19" x14ac:dyDescent="0.2">
      <c r="S570" s="5"/>
    </row>
    <row r="571" spans="19:19" x14ac:dyDescent="0.2">
      <c r="S571" s="5"/>
    </row>
    <row r="572" spans="19:19" x14ac:dyDescent="0.2">
      <c r="S572" s="5"/>
    </row>
    <row r="573" spans="19:19" x14ac:dyDescent="0.2">
      <c r="S573" s="5"/>
    </row>
    <row r="574" spans="19:19" x14ac:dyDescent="0.2">
      <c r="S574" s="5"/>
    </row>
    <row r="575" spans="19:19" x14ac:dyDescent="0.2">
      <c r="S575" s="5"/>
    </row>
    <row r="576" spans="19:19" x14ac:dyDescent="0.2">
      <c r="S576" s="5"/>
    </row>
    <row r="577" spans="19:19" x14ac:dyDescent="0.2">
      <c r="S577" s="5"/>
    </row>
    <row r="578" spans="19:19" x14ac:dyDescent="0.2">
      <c r="S578" s="5"/>
    </row>
    <row r="579" spans="19:19" x14ac:dyDescent="0.2">
      <c r="S579" s="5"/>
    </row>
    <row r="580" spans="19:19" x14ac:dyDescent="0.2">
      <c r="S580" s="5"/>
    </row>
    <row r="581" spans="19:19" x14ac:dyDescent="0.2">
      <c r="S581" s="5"/>
    </row>
    <row r="582" spans="19:19" x14ac:dyDescent="0.2">
      <c r="S582" s="5"/>
    </row>
    <row r="583" spans="19:19" x14ac:dyDescent="0.2">
      <c r="S583" s="5"/>
    </row>
    <row r="584" spans="19:19" x14ac:dyDescent="0.2">
      <c r="S584" s="5"/>
    </row>
    <row r="585" spans="19:19" x14ac:dyDescent="0.2">
      <c r="S585" s="5"/>
    </row>
    <row r="586" spans="19:19" x14ac:dyDescent="0.2">
      <c r="S586" s="5"/>
    </row>
  </sheetData>
  <mergeCells count="26">
    <mergeCell ref="A279:C279"/>
    <mergeCell ref="A344:C344"/>
    <mergeCell ref="A2:T2"/>
    <mergeCell ref="E5:K5"/>
    <mergeCell ref="Q4:R5"/>
    <mergeCell ref="L5:O5"/>
    <mergeCell ref="A14:C14"/>
    <mergeCell ref="A31:C31"/>
    <mergeCell ref="A70:C70"/>
    <mergeCell ref="A104:C104"/>
    <mergeCell ref="A290:C290"/>
    <mergeCell ref="A343:C343"/>
    <mergeCell ref="A135:C135"/>
    <mergeCell ref="A190:C190"/>
    <mergeCell ref="A223:C223"/>
    <mergeCell ref="A236:C236"/>
    <mergeCell ref="A268:C268"/>
    <mergeCell ref="A1:T1"/>
    <mergeCell ref="A4:A6"/>
    <mergeCell ref="C4:C6"/>
    <mergeCell ref="D4:D6"/>
    <mergeCell ref="P4:P6"/>
    <mergeCell ref="S4:S6"/>
    <mergeCell ref="T4:T6"/>
    <mergeCell ref="B4:B6"/>
    <mergeCell ref="E4:O4"/>
  </mergeCells>
  <phoneticPr fontId="0" type="noConversion"/>
  <printOptions horizontalCentered="1"/>
  <pageMargins left="0.75" right="0.75" top="0.39370078740157483" bottom="0.19685039370078741" header="0" footer="0"/>
  <pageSetup scale="55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5"/>
  <sheetViews>
    <sheetView showGridLines="0" topLeftCell="A301" zoomScale="75" workbookViewId="0">
      <selection activeCell="A345" sqref="A345:P356"/>
    </sheetView>
  </sheetViews>
  <sheetFormatPr baseColWidth="10" defaultRowHeight="12.75" x14ac:dyDescent="0.2"/>
  <cols>
    <col min="1" max="1" width="8.140625" style="4" customWidth="1"/>
    <col min="2" max="2" width="20.85546875" style="4" customWidth="1"/>
    <col min="3" max="3" width="27.42578125" style="5" bestFit="1" customWidth="1"/>
    <col min="4" max="4" width="10.85546875" style="6" customWidth="1"/>
    <col min="5" max="5" width="8.28515625" style="16" customWidth="1"/>
    <col min="6" max="6" width="9.28515625" style="16" bestFit="1" customWidth="1"/>
    <col min="7" max="7" width="11.5703125" style="16" bestFit="1" customWidth="1"/>
    <col min="8" max="8" width="13.42578125" style="16" customWidth="1"/>
    <col min="9" max="9" width="11.42578125" style="16"/>
    <col min="10" max="10" width="9.5703125" style="16" customWidth="1"/>
    <col min="11" max="11" width="9.28515625" style="16" bestFit="1" customWidth="1"/>
    <col min="12" max="12" width="11.5703125" style="16" bestFit="1" customWidth="1"/>
    <col min="13" max="13" width="11.42578125" style="16"/>
    <col min="14" max="14" width="10" style="16" bestFit="1" customWidth="1"/>
    <col min="15" max="15" width="10.42578125" style="16" bestFit="1" customWidth="1"/>
    <col min="16" max="16" width="11.85546875" style="21" customWidth="1"/>
    <col min="17" max="17" width="10.5703125" style="16" bestFit="1" customWidth="1"/>
    <col min="18" max="18" width="11.42578125" style="16"/>
    <col min="19" max="19" width="13" style="21" customWidth="1"/>
    <col min="20" max="20" width="12" style="21" customWidth="1"/>
    <col min="21" max="16384" width="11.42578125" style="5"/>
  </cols>
  <sheetData>
    <row r="1" spans="1:20" ht="15.75" x14ac:dyDescent="0.25">
      <c r="A1" s="243" t="s">
        <v>311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</row>
    <row r="2" spans="1:20" s="4" customFormat="1" ht="15" customHeight="1" x14ac:dyDescent="0.25">
      <c r="A2" s="243" t="s">
        <v>291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</row>
    <row r="3" spans="1:20" s="4" customFormat="1" ht="15" customHeight="1" x14ac:dyDescent="0.25">
      <c r="A3" s="40" t="s">
        <v>486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0" s="4" customFormat="1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393</v>
      </c>
      <c r="E4" s="273" t="s">
        <v>315</v>
      </c>
      <c r="F4" s="274"/>
      <c r="G4" s="274"/>
      <c r="H4" s="274"/>
      <c r="I4" s="274"/>
      <c r="J4" s="274"/>
      <c r="K4" s="274"/>
      <c r="L4" s="274"/>
      <c r="M4" s="274"/>
      <c r="N4" s="274"/>
      <c r="O4" s="275"/>
      <c r="P4" s="250" t="s">
        <v>394</v>
      </c>
      <c r="Q4" s="256" t="s">
        <v>402</v>
      </c>
      <c r="R4" s="257"/>
      <c r="S4" s="260" t="s">
        <v>403</v>
      </c>
      <c r="T4" s="263" t="s">
        <v>396</v>
      </c>
    </row>
    <row r="5" spans="1:20" s="4" customFormat="1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270" t="s">
        <v>316</v>
      </c>
      <c r="M5" s="271"/>
      <c r="N5" s="271"/>
      <c r="O5" s="272"/>
      <c r="P5" s="251"/>
      <c r="Q5" s="258"/>
      <c r="R5" s="259"/>
      <c r="S5" s="261"/>
      <c r="T5" s="264"/>
    </row>
    <row r="6" spans="1:20" s="4" customFormat="1" ht="29.25" customHeight="1" x14ac:dyDescent="0.25">
      <c r="A6" s="246"/>
      <c r="B6" s="249"/>
      <c r="C6" s="249"/>
      <c r="D6" s="252"/>
      <c r="E6" s="149" t="s">
        <v>398</v>
      </c>
      <c r="F6" s="149" t="s">
        <v>399</v>
      </c>
      <c r="G6" s="149" t="s">
        <v>400</v>
      </c>
      <c r="H6" s="149" t="s">
        <v>401</v>
      </c>
      <c r="I6" s="150" t="s">
        <v>12</v>
      </c>
      <c r="J6" s="151" t="s">
        <v>480</v>
      </c>
      <c r="K6" s="150" t="s">
        <v>0</v>
      </c>
      <c r="L6" s="150" t="s">
        <v>13</v>
      </c>
      <c r="M6" s="150" t="s">
        <v>14</v>
      </c>
      <c r="N6" s="150" t="s">
        <v>15</v>
      </c>
      <c r="O6" s="150" t="s">
        <v>0</v>
      </c>
      <c r="P6" s="252"/>
      <c r="Q6" s="152" t="s">
        <v>16</v>
      </c>
      <c r="R6" s="151" t="s">
        <v>17</v>
      </c>
      <c r="S6" s="262"/>
      <c r="T6" s="265"/>
    </row>
    <row r="7" spans="1:20" s="4" customFormat="1" ht="12.75" customHeight="1" x14ac:dyDescent="0.2">
      <c r="A7" s="171" t="s">
        <v>1</v>
      </c>
      <c r="B7" s="56" t="s">
        <v>308</v>
      </c>
      <c r="C7" s="46" t="s">
        <v>308</v>
      </c>
      <c r="D7" s="153">
        <v>0</v>
      </c>
      <c r="E7" s="154"/>
      <c r="F7" s="154"/>
      <c r="G7" s="154"/>
      <c r="H7" s="154">
        <f>+G7+F7+E7</f>
        <v>0</v>
      </c>
      <c r="I7" s="154"/>
      <c r="J7" s="154"/>
      <c r="K7" s="154">
        <f>+J7+I7+H7</f>
        <v>0</v>
      </c>
      <c r="L7" s="154"/>
      <c r="M7" s="154"/>
      <c r="N7" s="154"/>
      <c r="O7" s="154">
        <f>+N7+M7+L7</f>
        <v>0</v>
      </c>
      <c r="P7" s="154">
        <f>+O7+K7</f>
        <v>0</v>
      </c>
      <c r="Q7" s="154"/>
      <c r="R7" s="154"/>
      <c r="S7" s="154">
        <f>+R7+Q7</f>
        <v>0</v>
      </c>
      <c r="T7" s="154">
        <f>+S7+P7</f>
        <v>0</v>
      </c>
    </row>
    <row r="8" spans="1:20" s="4" customFormat="1" ht="12.75" customHeight="1" x14ac:dyDescent="0.2">
      <c r="A8" s="103"/>
      <c r="B8" s="57"/>
      <c r="C8" s="49" t="s">
        <v>414</v>
      </c>
      <c r="D8" s="50">
        <v>0</v>
      </c>
      <c r="E8" s="14"/>
      <c r="F8" s="14"/>
      <c r="G8" s="14"/>
      <c r="H8" s="14">
        <f>+G8+F8+E8</f>
        <v>0</v>
      </c>
      <c r="I8" s="14"/>
      <c r="J8" s="14"/>
      <c r="K8" s="14">
        <f>+J8+I8+H8</f>
        <v>0</v>
      </c>
      <c r="L8" s="14"/>
      <c r="M8" s="14"/>
      <c r="N8" s="14"/>
      <c r="O8" s="14">
        <f>+N8+M8+L8</f>
        <v>0</v>
      </c>
      <c r="P8" s="14">
        <f>+O8+K8</f>
        <v>0</v>
      </c>
      <c r="Q8" s="14"/>
      <c r="R8" s="14"/>
      <c r="S8" s="14">
        <f>+R8+Q8</f>
        <v>0</v>
      </c>
      <c r="T8" s="14">
        <f>+S8+P8</f>
        <v>0</v>
      </c>
    </row>
    <row r="9" spans="1:20" s="4" customFormat="1" ht="12.75" customHeight="1" x14ac:dyDescent="0.2">
      <c r="A9" s="102"/>
      <c r="B9" s="123"/>
      <c r="C9" s="49" t="s">
        <v>263</v>
      </c>
      <c r="D9" s="50">
        <v>16</v>
      </c>
      <c r="E9" s="14"/>
      <c r="F9" s="14"/>
      <c r="G9" s="14"/>
      <c r="H9" s="14">
        <f>SUM(E9:G9)</f>
        <v>0</v>
      </c>
      <c r="I9" s="14"/>
      <c r="J9" s="14"/>
      <c r="K9" s="14">
        <f>SUM(H9:J9)</f>
        <v>0</v>
      </c>
      <c r="L9" s="14"/>
      <c r="M9" s="14"/>
      <c r="N9" s="14">
        <v>1.6</v>
      </c>
      <c r="O9" s="14">
        <f>SUM(L9:N9)</f>
        <v>1.6</v>
      </c>
      <c r="P9" s="14">
        <f>SUM(K9+O9)</f>
        <v>1.6</v>
      </c>
      <c r="Q9" s="14"/>
      <c r="R9" s="14"/>
      <c r="S9" s="14">
        <f>SUM(Q9:R9)</f>
        <v>0</v>
      </c>
      <c r="T9" s="14">
        <f>SUM(P9+S9)</f>
        <v>1.6</v>
      </c>
    </row>
    <row r="10" spans="1:20" s="4" customFormat="1" ht="12.75" customHeight="1" x14ac:dyDescent="0.2">
      <c r="A10" s="102"/>
      <c r="B10" s="57" t="s">
        <v>415</v>
      </c>
      <c r="C10" s="155" t="s">
        <v>297</v>
      </c>
      <c r="D10" s="50">
        <v>0</v>
      </c>
      <c r="E10" s="14"/>
      <c r="F10" s="14"/>
      <c r="G10" s="14"/>
      <c r="H10" s="14">
        <f>+G10+F10+E10</f>
        <v>0</v>
      </c>
      <c r="I10" s="14"/>
      <c r="J10" s="14"/>
      <c r="K10" s="14">
        <f>+J10+I10+H10</f>
        <v>0</v>
      </c>
      <c r="L10" s="14"/>
      <c r="M10" s="14"/>
      <c r="N10" s="14"/>
      <c r="O10" s="14">
        <f>+N10+M10+L10</f>
        <v>0</v>
      </c>
      <c r="P10" s="14">
        <f>+O10+K10</f>
        <v>0</v>
      </c>
      <c r="Q10" s="14"/>
      <c r="R10" s="14"/>
      <c r="S10" s="14">
        <f>+R10+Q10</f>
        <v>0</v>
      </c>
      <c r="T10" s="14">
        <f>+S10+P10</f>
        <v>0</v>
      </c>
    </row>
    <row r="11" spans="1:20" s="4" customFormat="1" ht="12.75" customHeight="1" x14ac:dyDescent="0.2">
      <c r="A11" s="102"/>
      <c r="B11" s="58"/>
      <c r="C11" s="155" t="s">
        <v>298</v>
      </c>
      <c r="D11" s="50">
        <v>0</v>
      </c>
      <c r="E11" s="14"/>
      <c r="F11" s="14"/>
      <c r="G11" s="14"/>
      <c r="H11" s="14">
        <f>+G11+F11+E11</f>
        <v>0</v>
      </c>
      <c r="I11" s="14"/>
      <c r="J11" s="14"/>
      <c r="K11" s="14">
        <f>+J11+I11+H11</f>
        <v>0</v>
      </c>
      <c r="L11" s="14"/>
      <c r="M11" s="14"/>
      <c r="N11" s="14"/>
      <c r="O11" s="14">
        <f>+N11+M11+L11</f>
        <v>0</v>
      </c>
      <c r="P11" s="14">
        <f>+O11+K11</f>
        <v>0</v>
      </c>
      <c r="Q11" s="14"/>
      <c r="R11" s="14"/>
      <c r="S11" s="14">
        <f>+R11+Q11</f>
        <v>0</v>
      </c>
      <c r="T11" s="14">
        <f>+S11+P11</f>
        <v>0</v>
      </c>
    </row>
    <row r="12" spans="1:20" s="4" customFormat="1" ht="12.75" customHeight="1" x14ac:dyDescent="0.2">
      <c r="A12" s="102"/>
      <c r="B12" s="58"/>
      <c r="C12" s="155" t="s">
        <v>415</v>
      </c>
      <c r="D12" s="50">
        <v>0</v>
      </c>
      <c r="E12" s="14"/>
      <c r="F12" s="14"/>
      <c r="G12" s="14"/>
      <c r="H12" s="14">
        <f>+G12+F12+E12</f>
        <v>0</v>
      </c>
      <c r="I12" s="14"/>
      <c r="J12" s="14"/>
      <c r="K12" s="14">
        <f>+J12+I12+H12</f>
        <v>0</v>
      </c>
      <c r="L12" s="14"/>
      <c r="M12" s="14"/>
      <c r="N12" s="14"/>
      <c r="O12" s="14">
        <f>+N12+M12+L12</f>
        <v>0</v>
      </c>
      <c r="P12" s="14">
        <f>+O12+K12</f>
        <v>0</v>
      </c>
      <c r="Q12" s="14"/>
      <c r="R12" s="14"/>
      <c r="S12" s="14">
        <f>+R12+Q12</f>
        <v>0</v>
      </c>
      <c r="T12" s="14">
        <f>+S12+P12</f>
        <v>0</v>
      </c>
    </row>
    <row r="13" spans="1:20" s="4" customFormat="1" ht="12.75" customHeight="1" x14ac:dyDescent="0.2">
      <c r="A13" s="102"/>
      <c r="B13" s="158"/>
      <c r="C13" s="159" t="s">
        <v>264</v>
      </c>
      <c r="D13" s="160">
        <v>15</v>
      </c>
      <c r="E13" s="25"/>
      <c r="F13" s="25"/>
      <c r="G13" s="25"/>
      <c r="H13" s="25">
        <f>SUM(E13:G13)</f>
        <v>0</v>
      </c>
      <c r="I13" s="25"/>
      <c r="J13" s="25"/>
      <c r="K13" s="25">
        <f>SUM(H13:J13)</f>
        <v>0</v>
      </c>
      <c r="L13" s="25"/>
      <c r="M13" s="25">
        <v>0.08</v>
      </c>
      <c r="N13" s="25">
        <v>2.02</v>
      </c>
      <c r="O13" s="25">
        <f>SUM(L13:N13)</f>
        <v>2.1</v>
      </c>
      <c r="P13" s="25">
        <f>SUM(K13+O13)</f>
        <v>2.1</v>
      </c>
      <c r="Q13" s="25"/>
      <c r="R13" s="25"/>
      <c r="S13" s="25">
        <f>SUM(Q13:R13)</f>
        <v>0</v>
      </c>
      <c r="T13" s="25">
        <f>SUM(P13+S13)</f>
        <v>2.1</v>
      </c>
    </row>
    <row r="14" spans="1:20" s="4" customFormat="1" ht="12.75" customHeight="1" x14ac:dyDescent="0.25">
      <c r="A14" s="230" t="s">
        <v>0</v>
      </c>
      <c r="B14" s="231"/>
      <c r="C14" s="232" t="s">
        <v>0</v>
      </c>
      <c r="D14" s="53">
        <f t="shared" ref="D14:T14" si="0">+SUM(D7:D13)</f>
        <v>31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 t="shared" si="0"/>
        <v>0</v>
      </c>
      <c r="J14" s="54">
        <f t="shared" si="0"/>
        <v>0</v>
      </c>
      <c r="K14" s="54">
        <f t="shared" si="0"/>
        <v>0</v>
      </c>
      <c r="L14" s="54">
        <f t="shared" si="0"/>
        <v>0</v>
      </c>
      <c r="M14" s="54">
        <f t="shared" si="0"/>
        <v>0.08</v>
      </c>
      <c r="N14" s="54">
        <f t="shared" si="0"/>
        <v>3.62</v>
      </c>
      <c r="O14" s="54">
        <f t="shared" si="0"/>
        <v>3.7</v>
      </c>
      <c r="P14" s="54">
        <f t="shared" si="0"/>
        <v>3.7</v>
      </c>
      <c r="Q14" s="54">
        <f t="shared" si="0"/>
        <v>0</v>
      </c>
      <c r="R14" s="54">
        <f t="shared" si="0"/>
        <v>0</v>
      </c>
      <c r="S14" s="54">
        <f t="shared" si="0"/>
        <v>0</v>
      </c>
      <c r="T14" s="55">
        <f t="shared" si="0"/>
        <v>3.7</v>
      </c>
    </row>
    <row r="15" spans="1:20" x14ac:dyDescent="0.2">
      <c r="A15" s="172" t="s">
        <v>2</v>
      </c>
      <c r="B15" s="70" t="s">
        <v>418</v>
      </c>
      <c r="C15" s="161" t="s">
        <v>299</v>
      </c>
      <c r="D15" s="153">
        <v>0</v>
      </c>
      <c r="E15" s="154"/>
      <c r="F15" s="154"/>
      <c r="G15" s="154"/>
      <c r="H15" s="154">
        <f>SUM(E15:G15)</f>
        <v>0</v>
      </c>
      <c r="I15" s="154"/>
      <c r="J15" s="154"/>
      <c r="K15" s="154">
        <f>SUM(H15:J15)</f>
        <v>0</v>
      </c>
      <c r="L15" s="154"/>
      <c r="M15" s="154"/>
      <c r="N15" s="154"/>
      <c r="O15" s="154">
        <f>SUM(L15:N15)</f>
        <v>0</v>
      </c>
      <c r="P15" s="154">
        <f>SUM(K15+O15)</f>
        <v>0</v>
      </c>
      <c r="Q15" s="154"/>
      <c r="R15" s="154"/>
      <c r="S15" s="154">
        <f>SUM(Q15:R15)</f>
        <v>0</v>
      </c>
      <c r="T15" s="154">
        <f>SUM(P15+S15)</f>
        <v>0</v>
      </c>
    </row>
    <row r="16" spans="1:20" x14ac:dyDescent="0.2">
      <c r="A16" s="119"/>
      <c r="B16" s="71"/>
      <c r="C16" s="26" t="s">
        <v>265</v>
      </c>
      <c r="D16" s="162">
        <v>1</v>
      </c>
      <c r="E16" s="24"/>
      <c r="F16" s="24"/>
      <c r="G16" s="24"/>
      <c r="H16" s="24">
        <f>SUM(E16:G16)</f>
        <v>0</v>
      </c>
      <c r="I16" s="24"/>
      <c r="J16" s="24"/>
      <c r="K16" s="24">
        <f>SUM(H16:J16)</f>
        <v>0</v>
      </c>
      <c r="L16" s="24"/>
      <c r="M16" s="24">
        <v>0.5</v>
      </c>
      <c r="N16" s="24">
        <v>1</v>
      </c>
      <c r="O16" s="24">
        <f>SUM(L16:N16)</f>
        <v>1.5</v>
      </c>
      <c r="P16" s="24">
        <f>SUM(K16+O16)</f>
        <v>1.5</v>
      </c>
      <c r="Q16" s="24"/>
      <c r="R16" s="24"/>
      <c r="S16" s="24">
        <f>SUM(Q16:R16)</f>
        <v>0</v>
      </c>
      <c r="T16" s="24">
        <f>SUM(P16+S16)</f>
        <v>1.5</v>
      </c>
    </row>
    <row r="17" spans="1:20" x14ac:dyDescent="0.2">
      <c r="A17" s="119"/>
      <c r="B17" s="71"/>
      <c r="C17" s="26" t="s">
        <v>417</v>
      </c>
      <c r="D17" s="162">
        <v>0</v>
      </c>
      <c r="E17" s="24"/>
      <c r="F17" s="24"/>
      <c r="G17" s="24"/>
      <c r="H17" s="24">
        <f t="shared" ref="H17:H28" si="1">SUM(E17:G17)</f>
        <v>0</v>
      </c>
      <c r="I17" s="24"/>
      <c r="J17" s="24"/>
      <c r="K17" s="24">
        <f t="shared" ref="K17:K28" si="2">SUM(H17:J17)</f>
        <v>0</v>
      </c>
      <c r="L17" s="24"/>
      <c r="M17" s="24"/>
      <c r="N17" s="24"/>
      <c r="O17" s="24">
        <f t="shared" ref="O17:O28" si="3">SUM(L17:N17)</f>
        <v>0</v>
      </c>
      <c r="P17" s="24">
        <f t="shared" ref="P17:P28" si="4">SUM(K17+O17)</f>
        <v>0</v>
      </c>
      <c r="Q17" s="24"/>
      <c r="R17" s="24"/>
      <c r="S17" s="24">
        <f t="shared" ref="S17:S28" si="5">SUM(Q17:R17)</f>
        <v>0</v>
      </c>
      <c r="T17" s="24">
        <f t="shared" ref="T17:T28" si="6">SUM(P17+S17)</f>
        <v>0</v>
      </c>
    </row>
    <row r="18" spans="1:20" x14ac:dyDescent="0.2">
      <c r="A18" s="119"/>
      <c r="B18" s="71"/>
      <c r="C18" s="26" t="s">
        <v>19</v>
      </c>
      <c r="D18" s="162">
        <v>11</v>
      </c>
      <c r="E18" s="24"/>
      <c r="F18" s="24"/>
      <c r="G18" s="24"/>
      <c r="H18" s="24">
        <f t="shared" si="1"/>
        <v>0</v>
      </c>
      <c r="I18" s="24">
        <v>0.2</v>
      </c>
      <c r="J18" s="24"/>
      <c r="K18" s="24">
        <f t="shared" si="2"/>
        <v>0.2</v>
      </c>
      <c r="L18" s="24">
        <v>0.2</v>
      </c>
      <c r="M18" s="24">
        <v>1.1100000000000001</v>
      </c>
      <c r="N18" s="24">
        <v>4.04</v>
      </c>
      <c r="O18" s="24">
        <f t="shared" si="3"/>
        <v>5.35</v>
      </c>
      <c r="P18" s="24">
        <f t="shared" si="4"/>
        <v>5.55</v>
      </c>
      <c r="Q18" s="24"/>
      <c r="R18" s="24">
        <v>0.01</v>
      </c>
      <c r="S18" s="24">
        <f t="shared" si="5"/>
        <v>0.01</v>
      </c>
      <c r="T18" s="24">
        <f t="shared" si="6"/>
        <v>5.56</v>
      </c>
    </row>
    <row r="19" spans="1:20" x14ac:dyDescent="0.2">
      <c r="A19" s="119"/>
      <c r="B19" s="71"/>
      <c r="C19" s="26" t="s">
        <v>22</v>
      </c>
      <c r="D19" s="162">
        <v>1</v>
      </c>
      <c r="E19" s="24"/>
      <c r="F19" s="24"/>
      <c r="G19" s="24"/>
      <c r="H19" s="24">
        <f t="shared" si="1"/>
        <v>0</v>
      </c>
      <c r="I19" s="24">
        <v>0.25</v>
      </c>
      <c r="J19" s="24"/>
      <c r="K19" s="24">
        <f t="shared" si="2"/>
        <v>0.25</v>
      </c>
      <c r="L19" s="24"/>
      <c r="M19" s="24"/>
      <c r="N19" s="24"/>
      <c r="O19" s="24">
        <f t="shared" si="3"/>
        <v>0</v>
      </c>
      <c r="P19" s="24">
        <f t="shared" si="4"/>
        <v>0.25</v>
      </c>
      <c r="Q19" s="24">
        <v>1.75</v>
      </c>
      <c r="R19" s="24"/>
      <c r="S19" s="24">
        <f t="shared" si="5"/>
        <v>1.75</v>
      </c>
      <c r="T19" s="24">
        <f t="shared" si="6"/>
        <v>2</v>
      </c>
    </row>
    <row r="20" spans="1:20" x14ac:dyDescent="0.2">
      <c r="A20" s="119"/>
      <c r="B20" s="87"/>
      <c r="C20" s="26" t="s">
        <v>339</v>
      </c>
      <c r="D20" s="162">
        <v>0</v>
      </c>
      <c r="E20" s="24"/>
      <c r="F20" s="24"/>
      <c r="G20" s="24"/>
      <c r="H20" s="24">
        <f t="shared" si="1"/>
        <v>0</v>
      </c>
      <c r="I20" s="24"/>
      <c r="J20" s="24"/>
      <c r="K20" s="24">
        <f t="shared" si="2"/>
        <v>0</v>
      </c>
      <c r="L20" s="24"/>
      <c r="M20" s="24"/>
      <c r="N20" s="24"/>
      <c r="O20" s="24">
        <f t="shared" si="3"/>
        <v>0</v>
      </c>
      <c r="P20" s="24">
        <f t="shared" si="4"/>
        <v>0</v>
      </c>
      <c r="Q20" s="24"/>
      <c r="R20" s="24"/>
      <c r="S20" s="24">
        <f t="shared" si="5"/>
        <v>0</v>
      </c>
      <c r="T20" s="24">
        <f t="shared" si="6"/>
        <v>0</v>
      </c>
    </row>
    <row r="21" spans="1:20" x14ac:dyDescent="0.2">
      <c r="A21" s="119"/>
      <c r="B21" s="71" t="s">
        <v>419</v>
      </c>
      <c r="C21" s="26" t="s">
        <v>349</v>
      </c>
      <c r="D21" s="162">
        <v>0</v>
      </c>
      <c r="E21" s="24"/>
      <c r="F21" s="24"/>
      <c r="G21" s="24"/>
      <c r="H21" s="24">
        <f t="shared" si="1"/>
        <v>0</v>
      </c>
      <c r="I21" s="24"/>
      <c r="J21" s="24"/>
      <c r="K21" s="24">
        <f t="shared" si="2"/>
        <v>0</v>
      </c>
      <c r="L21" s="24"/>
      <c r="M21" s="24"/>
      <c r="N21" s="24"/>
      <c r="O21" s="24">
        <f t="shared" si="3"/>
        <v>0</v>
      </c>
      <c r="P21" s="24">
        <f t="shared" si="4"/>
        <v>0</v>
      </c>
      <c r="Q21" s="24"/>
      <c r="R21" s="24"/>
      <c r="S21" s="24">
        <f t="shared" si="5"/>
        <v>0</v>
      </c>
      <c r="T21" s="24">
        <f t="shared" si="6"/>
        <v>0</v>
      </c>
    </row>
    <row r="22" spans="1:20" x14ac:dyDescent="0.2">
      <c r="A22" s="119"/>
      <c r="B22" s="71"/>
      <c r="C22" s="26" t="s">
        <v>341</v>
      </c>
      <c r="D22" s="162">
        <v>0</v>
      </c>
      <c r="E22" s="24"/>
      <c r="F22" s="24"/>
      <c r="G22" s="24"/>
      <c r="H22" s="24">
        <f t="shared" si="1"/>
        <v>0</v>
      </c>
      <c r="I22" s="24"/>
      <c r="J22" s="24"/>
      <c r="K22" s="24">
        <f t="shared" si="2"/>
        <v>0</v>
      </c>
      <c r="L22" s="24"/>
      <c r="M22" s="24"/>
      <c r="N22" s="24"/>
      <c r="O22" s="24">
        <f t="shared" si="3"/>
        <v>0</v>
      </c>
      <c r="P22" s="24">
        <f t="shared" si="4"/>
        <v>0</v>
      </c>
      <c r="Q22" s="24"/>
      <c r="R22" s="24"/>
      <c r="S22" s="24">
        <f t="shared" si="5"/>
        <v>0</v>
      </c>
      <c r="T22" s="24">
        <f t="shared" si="6"/>
        <v>0</v>
      </c>
    </row>
    <row r="23" spans="1:20" x14ac:dyDescent="0.2">
      <c r="A23" s="119"/>
      <c r="B23" s="71"/>
      <c r="C23" s="26" t="s">
        <v>21</v>
      </c>
      <c r="D23" s="162">
        <v>11</v>
      </c>
      <c r="E23" s="24"/>
      <c r="F23" s="24"/>
      <c r="G23" s="24"/>
      <c r="H23" s="24">
        <f t="shared" si="1"/>
        <v>0</v>
      </c>
      <c r="I23" s="24">
        <v>6.6</v>
      </c>
      <c r="J23" s="24"/>
      <c r="K23" s="24">
        <f t="shared" si="2"/>
        <v>6.6</v>
      </c>
      <c r="L23" s="24"/>
      <c r="M23" s="24">
        <v>69.2</v>
      </c>
      <c r="N23" s="24">
        <v>106.65</v>
      </c>
      <c r="O23" s="24">
        <f t="shared" si="3"/>
        <v>175.85000000000002</v>
      </c>
      <c r="P23" s="24">
        <f t="shared" si="4"/>
        <v>182.45000000000002</v>
      </c>
      <c r="Q23" s="24"/>
      <c r="R23" s="24"/>
      <c r="S23" s="24">
        <f t="shared" si="5"/>
        <v>0</v>
      </c>
      <c r="T23" s="24">
        <f t="shared" si="6"/>
        <v>182.45000000000002</v>
      </c>
    </row>
    <row r="24" spans="1:20" x14ac:dyDescent="0.2">
      <c r="A24" s="119"/>
      <c r="B24" s="71"/>
      <c r="C24" s="26" t="s">
        <v>309</v>
      </c>
      <c r="D24" s="162">
        <v>0</v>
      </c>
      <c r="E24" s="24"/>
      <c r="F24" s="24"/>
      <c r="G24" s="24"/>
      <c r="H24" s="24">
        <f t="shared" si="1"/>
        <v>0</v>
      </c>
      <c r="I24" s="24"/>
      <c r="J24" s="24"/>
      <c r="K24" s="24">
        <f t="shared" si="2"/>
        <v>0</v>
      </c>
      <c r="L24" s="24"/>
      <c r="M24" s="24"/>
      <c r="N24" s="24"/>
      <c r="O24" s="24">
        <f t="shared" si="3"/>
        <v>0</v>
      </c>
      <c r="P24" s="24">
        <f t="shared" si="4"/>
        <v>0</v>
      </c>
      <c r="Q24" s="24"/>
      <c r="R24" s="24"/>
      <c r="S24" s="24">
        <f t="shared" si="5"/>
        <v>0</v>
      </c>
      <c r="T24" s="24">
        <f t="shared" si="6"/>
        <v>0</v>
      </c>
    </row>
    <row r="25" spans="1:20" x14ac:dyDescent="0.2">
      <c r="A25" s="119"/>
      <c r="B25" s="87"/>
      <c r="C25" s="26" t="s">
        <v>266</v>
      </c>
      <c r="D25" s="162">
        <v>0</v>
      </c>
      <c r="E25" s="24"/>
      <c r="F25" s="24"/>
      <c r="G25" s="24"/>
      <c r="H25" s="24">
        <f t="shared" si="1"/>
        <v>0</v>
      </c>
      <c r="I25" s="24"/>
      <c r="J25" s="24"/>
      <c r="K25" s="24">
        <f t="shared" si="2"/>
        <v>0</v>
      </c>
      <c r="L25" s="24"/>
      <c r="M25" s="24"/>
      <c r="N25" s="24"/>
      <c r="O25" s="24">
        <f t="shared" si="3"/>
        <v>0</v>
      </c>
      <c r="P25" s="24">
        <f t="shared" si="4"/>
        <v>0</v>
      </c>
      <c r="Q25" s="24"/>
      <c r="R25" s="24"/>
      <c r="S25" s="24">
        <f t="shared" si="5"/>
        <v>0</v>
      </c>
      <c r="T25" s="24">
        <f t="shared" si="6"/>
        <v>0</v>
      </c>
    </row>
    <row r="26" spans="1:20" x14ac:dyDescent="0.2">
      <c r="A26" s="119"/>
      <c r="B26" s="71" t="s">
        <v>420</v>
      </c>
      <c r="C26" s="26" t="s">
        <v>300</v>
      </c>
      <c r="D26" s="162">
        <v>0</v>
      </c>
      <c r="E26" s="24"/>
      <c r="F26" s="24"/>
      <c r="G26" s="24"/>
      <c r="H26" s="24">
        <f t="shared" si="1"/>
        <v>0</v>
      </c>
      <c r="I26" s="24"/>
      <c r="J26" s="24"/>
      <c r="K26" s="24">
        <f t="shared" si="2"/>
        <v>0</v>
      </c>
      <c r="L26" s="24"/>
      <c r="M26" s="24"/>
      <c r="N26" s="24"/>
      <c r="O26" s="24">
        <f t="shared" si="3"/>
        <v>0</v>
      </c>
      <c r="P26" s="24">
        <f t="shared" si="4"/>
        <v>0</v>
      </c>
      <c r="Q26" s="24"/>
      <c r="R26" s="24"/>
      <c r="S26" s="24">
        <f t="shared" si="5"/>
        <v>0</v>
      </c>
      <c r="T26" s="24">
        <f t="shared" si="6"/>
        <v>0</v>
      </c>
    </row>
    <row r="27" spans="1:20" x14ac:dyDescent="0.2">
      <c r="A27" s="119"/>
      <c r="B27" s="71"/>
      <c r="C27" s="26" t="s">
        <v>18</v>
      </c>
      <c r="D27" s="162">
        <v>6</v>
      </c>
      <c r="E27" s="24"/>
      <c r="F27" s="24"/>
      <c r="G27" s="24"/>
      <c r="H27" s="24">
        <f t="shared" si="1"/>
        <v>0</v>
      </c>
      <c r="I27" s="24">
        <v>0.2</v>
      </c>
      <c r="J27" s="24"/>
      <c r="K27" s="24">
        <f t="shared" si="2"/>
        <v>0.2</v>
      </c>
      <c r="L27" s="24">
        <v>0.7</v>
      </c>
      <c r="M27" s="24">
        <v>1.7</v>
      </c>
      <c r="N27" s="24">
        <v>5.15</v>
      </c>
      <c r="O27" s="24">
        <f t="shared" si="3"/>
        <v>7.5500000000000007</v>
      </c>
      <c r="P27" s="24">
        <f t="shared" si="4"/>
        <v>7.7500000000000009</v>
      </c>
      <c r="Q27" s="24"/>
      <c r="R27" s="24">
        <v>1</v>
      </c>
      <c r="S27" s="24">
        <f t="shared" si="5"/>
        <v>1</v>
      </c>
      <c r="T27" s="24">
        <f t="shared" si="6"/>
        <v>8.75</v>
      </c>
    </row>
    <row r="28" spans="1:20" x14ac:dyDescent="0.2">
      <c r="A28" s="119"/>
      <c r="B28" s="71"/>
      <c r="C28" s="26" t="s">
        <v>20</v>
      </c>
      <c r="D28" s="162">
        <v>11</v>
      </c>
      <c r="E28" s="24"/>
      <c r="F28" s="24"/>
      <c r="G28" s="24"/>
      <c r="H28" s="24">
        <f t="shared" si="1"/>
        <v>0</v>
      </c>
      <c r="I28" s="24"/>
      <c r="J28" s="24"/>
      <c r="K28" s="24">
        <f t="shared" si="2"/>
        <v>0</v>
      </c>
      <c r="L28" s="24">
        <v>150</v>
      </c>
      <c r="M28" s="24">
        <v>455.42</v>
      </c>
      <c r="N28" s="24">
        <v>608.04999999999995</v>
      </c>
      <c r="O28" s="24">
        <f t="shared" si="3"/>
        <v>1213.47</v>
      </c>
      <c r="P28" s="24">
        <f t="shared" si="4"/>
        <v>1213.47</v>
      </c>
      <c r="Q28" s="24"/>
      <c r="R28" s="24"/>
      <c r="S28" s="24">
        <f t="shared" si="5"/>
        <v>0</v>
      </c>
      <c r="T28" s="24">
        <f t="shared" si="6"/>
        <v>1213.47</v>
      </c>
    </row>
    <row r="29" spans="1:20" x14ac:dyDescent="0.2">
      <c r="A29" s="119"/>
      <c r="B29" s="71"/>
      <c r="C29" s="163" t="s">
        <v>342</v>
      </c>
      <c r="D29" s="64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</row>
    <row r="30" spans="1:20" x14ac:dyDescent="0.2">
      <c r="A30" s="119"/>
      <c r="B30" s="71"/>
      <c r="C30" s="165" t="s">
        <v>267</v>
      </c>
      <c r="D30" s="160">
        <v>1</v>
      </c>
      <c r="E30" s="25"/>
      <c r="F30" s="25"/>
      <c r="G30" s="25"/>
      <c r="H30" s="25">
        <f>SUM(E30:G30)</f>
        <v>0</v>
      </c>
      <c r="I30" s="25"/>
      <c r="J30" s="25">
        <v>0.5</v>
      </c>
      <c r="K30" s="25">
        <f>SUM(H30:J30)</f>
        <v>0.5</v>
      </c>
      <c r="L30" s="25">
        <v>30</v>
      </c>
      <c r="M30" s="25">
        <v>20</v>
      </c>
      <c r="N30" s="25">
        <v>9.5</v>
      </c>
      <c r="O30" s="25">
        <f>SUM(L30:N30)</f>
        <v>59.5</v>
      </c>
      <c r="P30" s="25">
        <f>SUM(K30+O30)</f>
        <v>60</v>
      </c>
      <c r="Q30" s="25"/>
      <c r="R30" s="25"/>
      <c r="S30" s="25">
        <f>SUM(Q30:R30)</f>
        <v>0</v>
      </c>
      <c r="T30" s="25">
        <f>SUM(P30+S30)</f>
        <v>60</v>
      </c>
    </row>
    <row r="31" spans="1:20" ht="15" x14ac:dyDescent="0.25">
      <c r="A31" s="230" t="s">
        <v>0</v>
      </c>
      <c r="B31" s="231"/>
      <c r="C31" s="232" t="s">
        <v>0</v>
      </c>
      <c r="D31" s="53">
        <f t="shared" ref="D31:T31" si="7">SUM(D15:D30)</f>
        <v>42</v>
      </c>
      <c r="E31" s="54">
        <f t="shared" si="7"/>
        <v>0</v>
      </c>
      <c r="F31" s="54">
        <f t="shared" si="7"/>
        <v>0</v>
      </c>
      <c r="G31" s="54">
        <f t="shared" si="7"/>
        <v>0</v>
      </c>
      <c r="H31" s="54">
        <f t="shared" si="7"/>
        <v>0</v>
      </c>
      <c r="I31" s="54">
        <f t="shared" si="7"/>
        <v>7.25</v>
      </c>
      <c r="J31" s="54">
        <f t="shared" si="7"/>
        <v>0.5</v>
      </c>
      <c r="K31" s="54">
        <f t="shared" si="7"/>
        <v>7.75</v>
      </c>
      <c r="L31" s="54">
        <f t="shared" si="7"/>
        <v>180.9</v>
      </c>
      <c r="M31" s="54">
        <f t="shared" si="7"/>
        <v>547.93000000000006</v>
      </c>
      <c r="N31" s="54">
        <f t="shared" si="7"/>
        <v>734.39</v>
      </c>
      <c r="O31" s="54">
        <f t="shared" si="7"/>
        <v>1463.22</v>
      </c>
      <c r="P31" s="54">
        <f t="shared" si="7"/>
        <v>1470.97</v>
      </c>
      <c r="Q31" s="54">
        <f t="shared" si="7"/>
        <v>1.75</v>
      </c>
      <c r="R31" s="54">
        <f t="shared" si="7"/>
        <v>1.01</v>
      </c>
      <c r="S31" s="54">
        <f t="shared" si="7"/>
        <v>2.76</v>
      </c>
      <c r="T31" s="55">
        <f t="shared" si="7"/>
        <v>1473.73</v>
      </c>
    </row>
    <row r="32" spans="1:20" x14ac:dyDescent="0.2">
      <c r="A32" s="172" t="s">
        <v>3</v>
      </c>
      <c r="B32" s="70" t="s">
        <v>38</v>
      </c>
      <c r="C32" s="161" t="s">
        <v>24</v>
      </c>
      <c r="D32" s="153">
        <v>8</v>
      </c>
      <c r="E32" s="154"/>
      <c r="F32" s="154"/>
      <c r="G32" s="154"/>
      <c r="H32" s="154">
        <f>SUM(E32:G32)</f>
        <v>0</v>
      </c>
      <c r="I32" s="154"/>
      <c r="J32" s="154"/>
      <c r="K32" s="154">
        <f>SUM(H32:J32)</f>
        <v>0</v>
      </c>
      <c r="L32" s="154"/>
      <c r="M32" s="154">
        <v>5.6</v>
      </c>
      <c r="N32" s="154">
        <v>9.1300000000000008</v>
      </c>
      <c r="O32" s="154">
        <f t="shared" ref="O32:O37" si="8">SUM(L32:N32)</f>
        <v>14.73</v>
      </c>
      <c r="P32" s="154">
        <f t="shared" ref="P32:P37" si="9">SUM(K32+O32)</f>
        <v>14.73</v>
      </c>
      <c r="Q32" s="154">
        <v>0.51</v>
      </c>
      <c r="R32" s="154"/>
      <c r="S32" s="154">
        <f>SUM(Q32:R32)</f>
        <v>0.51</v>
      </c>
      <c r="T32" s="154">
        <f>SUM(P32+S32)</f>
        <v>15.24</v>
      </c>
    </row>
    <row r="33" spans="1:20" x14ac:dyDescent="0.2">
      <c r="A33" s="119"/>
      <c r="B33" s="71"/>
      <c r="C33" s="26" t="s">
        <v>33</v>
      </c>
      <c r="D33" s="162">
        <v>72</v>
      </c>
      <c r="E33" s="24"/>
      <c r="F33" s="24"/>
      <c r="G33" s="24"/>
      <c r="H33" s="24">
        <f>SUM(E33:G33)</f>
        <v>0</v>
      </c>
      <c r="I33" s="24">
        <v>0.38</v>
      </c>
      <c r="J33" s="24"/>
      <c r="K33" s="24">
        <f>SUM(H33:J33)</f>
        <v>0.38</v>
      </c>
      <c r="L33" s="24">
        <v>4.45</v>
      </c>
      <c r="M33" s="24">
        <v>16.170000000000002</v>
      </c>
      <c r="N33" s="24">
        <v>35.979999999999997</v>
      </c>
      <c r="O33" s="24">
        <f t="shared" si="8"/>
        <v>56.599999999999994</v>
      </c>
      <c r="P33" s="24">
        <f t="shared" si="9"/>
        <v>56.98</v>
      </c>
      <c r="Q33" s="24"/>
      <c r="R33" s="24"/>
      <c r="S33" s="24">
        <f>SUM(Q33:R33)</f>
        <v>0</v>
      </c>
      <c r="T33" s="24">
        <f>SUM(P33+S33)</f>
        <v>56.98</v>
      </c>
    </row>
    <row r="34" spans="1:20" x14ac:dyDescent="0.2">
      <c r="A34" s="119"/>
      <c r="B34" s="71"/>
      <c r="C34" s="26" t="s">
        <v>37</v>
      </c>
      <c r="D34" s="162">
        <v>3</v>
      </c>
      <c r="E34" s="24"/>
      <c r="F34" s="24"/>
      <c r="G34" s="24"/>
      <c r="H34" s="24">
        <f>SUM(E34:G34)</f>
        <v>0</v>
      </c>
      <c r="I34" s="24"/>
      <c r="J34" s="24"/>
      <c r="K34" s="24">
        <f>SUM(H34:J34)</f>
        <v>0</v>
      </c>
      <c r="L34" s="24"/>
      <c r="M34" s="24">
        <v>0.04</v>
      </c>
      <c r="N34" s="24">
        <v>0.09</v>
      </c>
      <c r="O34" s="24">
        <f t="shared" si="8"/>
        <v>0.13</v>
      </c>
      <c r="P34" s="24">
        <f t="shared" si="9"/>
        <v>0.13</v>
      </c>
      <c r="Q34" s="24"/>
      <c r="R34" s="24"/>
      <c r="S34" s="24">
        <f>SUM(Q34:R34)</f>
        <v>0</v>
      </c>
      <c r="T34" s="24">
        <f>SUM(P34+S34)</f>
        <v>0.13</v>
      </c>
    </row>
    <row r="35" spans="1:20" x14ac:dyDescent="0.2">
      <c r="A35" s="119"/>
      <c r="B35" s="71"/>
      <c r="C35" s="26" t="s">
        <v>38</v>
      </c>
      <c r="D35" s="162">
        <v>0</v>
      </c>
      <c r="E35" s="24"/>
      <c r="F35" s="24"/>
      <c r="G35" s="24"/>
      <c r="H35" s="24">
        <f t="shared" ref="H35:H63" si="10">SUM(E35:G35)</f>
        <v>0</v>
      </c>
      <c r="I35" s="24"/>
      <c r="J35" s="24"/>
      <c r="K35" s="24">
        <f t="shared" ref="K35:K64" si="11">SUM(H35:J35)</f>
        <v>0</v>
      </c>
      <c r="L35" s="24"/>
      <c r="M35" s="24"/>
      <c r="N35" s="24"/>
      <c r="O35" s="24">
        <f t="shared" si="8"/>
        <v>0</v>
      </c>
      <c r="P35" s="24">
        <f t="shared" si="9"/>
        <v>0</v>
      </c>
      <c r="Q35" s="24"/>
      <c r="R35" s="24"/>
      <c r="S35" s="24">
        <f t="shared" ref="S35:S65" si="12">SUM(Q35:R35)</f>
        <v>0</v>
      </c>
      <c r="T35" s="24">
        <f t="shared" ref="T35:T65" si="13">SUM(P35+S35)</f>
        <v>0</v>
      </c>
    </row>
    <row r="36" spans="1:20" x14ac:dyDescent="0.2">
      <c r="A36" s="119"/>
      <c r="B36" s="87"/>
      <c r="C36" s="26" t="s">
        <v>49</v>
      </c>
      <c r="D36" s="162">
        <v>4</v>
      </c>
      <c r="E36" s="24"/>
      <c r="F36" s="24"/>
      <c r="G36" s="24"/>
      <c r="H36" s="24">
        <f t="shared" si="10"/>
        <v>0</v>
      </c>
      <c r="I36" s="24"/>
      <c r="J36" s="24"/>
      <c r="K36" s="24">
        <f t="shared" si="11"/>
        <v>0</v>
      </c>
      <c r="L36" s="24"/>
      <c r="M36" s="24">
        <v>5.4</v>
      </c>
      <c r="N36" s="24">
        <v>8.65</v>
      </c>
      <c r="O36" s="24">
        <f t="shared" si="8"/>
        <v>14.05</v>
      </c>
      <c r="P36" s="24">
        <f t="shared" si="9"/>
        <v>14.05</v>
      </c>
      <c r="Q36" s="24"/>
      <c r="R36" s="24"/>
      <c r="S36" s="24">
        <f t="shared" si="12"/>
        <v>0</v>
      </c>
      <c r="T36" s="24">
        <f t="shared" si="13"/>
        <v>14.05</v>
      </c>
    </row>
    <row r="37" spans="1:20" x14ac:dyDescent="0.2">
      <c r="A37" s="119"/>
      <c r="B37" s="71" t="s">
        <v>310</v>
      </c>
      <c r="C37" s="26" t="s">
        <v>409</v>
      </c>
      <c r="D37" s="162">
        <v>0</v>
      </c>
      <c r="E37" s="24"/>
      <c r="F37" s="24"/>
      <c r="G37" s="24"/>
      <c r="H37" s="24">
        <f t="shared" si="10"/>
        <v>0</v>
      </c>
      <c r="I37" s="24"/>
      <c r="J37" s="24"/>
      <c r="K37" s="24">
        <f t="shared" si="11"/>
        <v>0</v>
      </c>
      <c r="L37" s="24"/>
      <c r="M37" s="24"/>
      <c r="N37" s="24"/>
      <c r="O37" s="24">
        <f t="shared" si="8"/>
        <v>0</v>
      </c>
      <c r="P37" s="24">
        <f t="shared" si="9"/>
        <v>0</v>
      </c>
      <c r="Q37" s="24"/>
      <c r="R37" s="24"/>
      <c r="S37" s="24">
        <f t="shared" si="12"/>
        <v>0</v>
      </c>
      <c r="T37" s="24">
        <f t="shared" si="13"/>
        <v>0</v>
      </c>
    </row>
    <row r="38" spans="1:20" x14ac:dyDescent="0.2">
      <c r="A38" s="119"/>
      <c r="B38" s="71"/>
      <c r="C38" s="26" t="s">
        <v>310</v>
      </c>
      <c r="D38" s="162">
        <v>0</v>
      </c>
      <c r="E38" s="24"/>
      <c r="F38" s="24"/>
      <c r="G38" s="24"/>
      <c r="H38" s="24">
        <f t="shared" si="10"/>
        <v>0</v>
      </c>
      <c r="I38" s="24"/>
      <c r="J38" s="24"/>
      <c r="K38" s="24">
        <f t="shared" si="11"/>
        <v>0</v>
      </c>
      <c r="L38" s="24"/>
      <c r="M38" s="24"/>
      <c r="N38" s="24"/>
      <c r="O38" s="24">
        <f t="shared" ref="O38:O64" si="14">SUM(L38:N38)</f>
        <v>0</v>
      </c>
      <c r="P38" s="24">
        <f t="shared" ref="P38:P64" si="15">SUM(K38+O38)</f>
        <v>0</v>
      </c>
      <c r="Q38" s="24"/>
      <c r="R38" s="24"/>
      <c r="S38" s="24">
        <f t="shared" si="12"/>
        <v>0</v>
      </c>
      <c r="T38" s="24">
        <f t="shared" si="13"/>
        <v>0</v>
      </c>
    </row>
    <row r="39" spans="1:20" x14ac:dyDescent="0.2">
      <c r="A39" s="119"/>
      <c r="B39" s="71"/>
      <c r="C39" s="26" t="s">
        <v>43</v>
      </c>
      <c r="D39" s="162">
        <v>0</v>
      </c>
      <c r="E39" s="24"/>
      <c r="F39" s="24"/>
      <c r="G39" s="24"/>
      <c r="H39" s="24">
        <f t="shared" si="10"/>
        <v>0</v>
      </c>
      <c r="I39" s="24"/>
      <c r="J39" s="24"/>
      <c r="K39" s="24">
        <f t="shared" si="11"/>
        <v>0</v>
      </c>
      <c r="L39" s="24"/>
      <c r="M39" s="24"/>
      <c r="N39" s="24"/>
      <c r="O39" s="24">
        <f t="shared" si="14"/>
        <v>0</v>
      </c>
      <c r="P39" s="24">
        <f t="shared" si="15"/>
        <v>0</v>
      </c>
      <c r="Q39" s="24"/>
      <c r="R39" s="24"/>
      <c r="S39" s="24">
        <f t="shared" si="12"/>
        <v>0</v>
      </c>
      <c r="T39" s="24">
        <f t="shared" si="13"/>
        <v>0</v>
      </c>
    </row>
    <row r="40" spans="1:20" x14ac:dyDescent="0.2">
      <c r="A40" s="119"/>
      <c r="B40" s="87"/>
      <c r="C40" s="26" t="s">
        <v>350</v>
      </c>
      <c r="D40" s="162">
        <v>0</v>
      </c>
      <c r="E40" s="24"/>
      <c r="F40" s="24"/>
      <c r="G40" s="24"/>
      <c r="H40" s="24">
        <f t="shared" si="10"/>
        <v>0</v>
      </c>
      <c r="I40" s="24"/>
      <c r="J40" s="24"/>
      <c r="K40" s="24">
        <f t="shared" si="11"/>
        <v>0</v>
      </c>
      <c r="L40" s="24"/>
      <c r="M40" s="24"/>
      <c r="N40" s="24"/>
      <c r="O40" s="24">
        <f t="shared" si="14"/>
        <v>0</v>
      </c>
      <c r="P40" s="24">
        <f t="shared" si="15"/>
        <v>0</v>
      </c>
      <c r="Q40" s="24"/>
      <c r="R40" s="24"/>
      <c r="S40" s="24">
        <f t="shared" si="12"/>
        <v>0</v>
      </c>
      <c r="T40" s="24">
        <f t="shared" si="13"/>
        <v>0</v>
      </c>
    </row>
    <row r="41" spans="1:20" x14ac:dyDescent="0.2">
      <c r="A41" s="119"/>
      <c r="B41" s="71" t="s">
        <v>292</v>
      </c>
      <c r="C41" s="26" t="s">
        <v>317</v>
      </c>
      <c r="D41" s="162">
        <v>0</v>
      </c>
      <c r="E41" s="24"/>
      <c r="F41" s="24"/>
      <c r="G41" s="24"/>
      <c r="H41" s="24">
        <f t="shared" si="10"/>
        <v>0</v>
      </c>
      <c r="I41" s="24"/>
      <c r="J41" s="24"/>
      <c r="K41" s="24">
        <f t="shared" si="11"/>
        <v>0</v>
      </c>
      <c r="L41" s="24"/>
      <c r="M41" s="24"/>
      <c r="N41" s="24"/>
      <c r="O41" s="24">
        <f t="shared" si="14"/>
        <v>0</v>
      </c>
      <c r="P41" s="24">
        <f t="shared" si="15"/>
        <v>0</v>
      </c>
      <c r="Q41" s="24"/>
      <c r="R41" s="24"/>
      <c r="S41" s="24">
        <f t="shared" si="12"/>
        <v>0</v>
      </c>
      <c r="T41" s="24">
        <f t="shared" si="13"/>
        <v>0</v>
      </c>
    </row>
    <row r="42" spans="1:20" x14ac:dyDescent="0.2">
      <c r="A42" s="119"/>
      <c r="B42" s="71"/>
      <c r="C42" s="26" t="s">
        <v>465</v>
      </c>
      <c r="D42" s="162">
        <v>0</v>
      </c>
      <c r="E42" s="24"/>
      <c r="F42" s="24"/>
      <c r="G42" s="24"/>
      <c r="H42" s="24">
        <f t="shared" si="10"/>
        <v>0</v>
      </c>
      <c r="I42" s="24"/>
      <c r="J42" s="24"/>
      <c r="K42" s="24">
        <f t="shared" si="11"/>
        <v>0</v>
      </c>
      <c r="L42" s="24"/>
      <c r="M42" s="24"/>
      <c r="N42" s="24"/>
      <c r="O42" s="24">
        <f t="shared" si="14"/>
        <v>0</v>
      </c>
      <c r="P42" s="24">
        <f t="shared" si="15"/>
        <v>0</v>
      </c>
      <c r="Q42" s="24"/>
      <c r="R42" s="24"/>
      <c r="S42" s="24">
        <f t="shared" si="12"/>
        <v>0</v>
      </c>
      <c r="T42" s="24">
        <f t="shared" si="13"/>
        <v>0</v>
      </c>
    </row>
    <row r="43" spans="1:20" x14ac:dyDescent="0.2">
      <c r="A43" s="119"/>
      <c r="B43" s="71"/>
      <c r="C43" s="26" t="s">
        <v>270</v>
      </c>
      <c r="D43" s="162">
        <v>0</v>
      </c>
      <c r="E43" s="24"/>
      <c r="F43" s="24"/>
      <c r="G43" s="24"/>
      <c r="H43" s="24">
        <f t="shared" si="10"/>
        <v>0</v>
      </c>
      <c r="I43" s="24"/>
      <c r="J43" s="24"/>
      <c r="K43" s="24">
        <f t="shared" si="11"/>
        <v>0</v>
      </c>
      <c r="L43" s="24"/>
      <c r="M43" s="24"/>
      <c r="N43" s="24"/>
      <c r="O43" s="24">
        <f t="shared" si="14"/>
        <v>0</v>
      </c>
      <c r="P43" s="24">
        <f t="shared" si="15"/>
        <v>0</v>
      </c>
      <c r="Q43" s="24"/>
      <c r="R43" s="24"/>
      <c r="S43" s="24">
        <f t="shared" si="12"/>
        <v>0</v>
      </c>
      <c r="T43" s="24">
        <f t="shared" si="13"/>
        <v>0</v>
      </c>
    </row>
    <row r="44" spans="1:20" x14ac:dyDescent="0.2">
      <c r="A44" s="119"/>
      <c r="B44" s="71"/>
      <c r="C44" s="26" t="s">
        <v>271</v>
      </c>
      <c r="D44" s="162">
        <v>0</v>
      </c>
      <c r="E44" s="24"/>
      <c r="F44" s="24"/>
      <c r="G44" s="24"/>
      <c r="H44" s="24">
        <f t="shared" si="10"/>
        <v>0</v>
      </c>
      <c r="I44" s="24"/>
      <c r="J44" s="24"/>
      <c r="K44" s="24">
        <f t="shared" si="11"/>
        <v>0</v>
      </c>
      <c r="L44" s="24"/>
      <c r="M44" s="24"/>
      <c r="N44" s="24"/>
      <c r="O44" s="24">
        <f t="shared" si="14"/>
        <v>0</v>
      </c>
      <c r="P44" s="24">
        <f t="shared" si="15"/>
        <v>0</v>
      </c>
      <c r="Q44" s="24"/>
      <c r="R44" s="24"/>
      <c r="S44" s="24">
        <f t="shared" si="12"/>
        <v>0</v>
      </c>
      <c r="T44" s="24">
        <f t="shared" si="13"/>
        <v>0</v>
      </c>
    </row>
    <row r="45" spans="1:20" x14ac:dyDescent="0.2">
      <c r="A45" s="119"/>
      <c r="B45" s="71"/>
      <c r="C45" s="26" t="s">
        <v>292</v>
      </c>
      <c r="D45" s="162">
        <v>1</v>
      </c>
      <c r="E45" s="24"/>
      <c r="F45" s="24"/>
      <c r="G45" s="24"/>
      <c r="H45" s="24">
        <f t="shared" si="10"/>
        <v>0</v>
      </c>
      <c r="I45" s="24"/>
      <c r="J45" s="24"/>
      <c r="K45" s="24">
        <f t="shared" si="11"/>
        <v>0</v>
      </c>
      <c r="L45" s="24">
        <v>2</v>
      </c>
      <c r="M45" s="24">
        <v>3</v>
      </c>
      <c r="N45" s="24">
        <v>10</v>
      </c>
      <c r="O45" s="24">
        <f t="shared" si="14"/>
        <v>15</v>
      </c>
      <c r="P45" s="24">
        <f t="shared" si="15"/>
        <v>15</v>
      </c>
      <c r="Q45" s="24"/>
      <c r="R45" s="24"/>
      <c r="S45" s="24">
        <f t="shared" si="12"/>
        <v>0</v>
      </c>
      <c r="T45" s="24">
        <f t="shared" si="13"/>
        <v>15</v>
      </c>
    </row>
    <row r="46" spans="1:20" x14ac:dyDescent="0.2">
      <c r="A46" s="119"/>
      <c r="B46" s="87"/>
      <c r="C46" s="26" t="s">
        <v>422</v>
      </c>
      <c r="D46" s="162">
        <v>0</v>
      </c>
      <c r="E46" s="24"/>
      <c r="F46" s="24"/>
      <c r="G46" s="24"/>
      <c r="H46" s="24">
        <f t="shared" si="10"/>
        <v>0</v>
      </c>
      <c r="I46" s="24"/>
      <c r="J46" s="24"/>
      <c r="K46" s="24">
        <f t="shared" si="11"/>
        <v>0</v>
      </c>
      <c r="L46" s="24"/>
      <c r="M46" s="24"/>
      <c r="N46" s="24"/>
      <c r="O46" s="24">
        <f t="shared" si="14"/>
        <v>0</v>
      </c>
      <c r="P46" s="24">
        <f t="shared" si="15"/>
        <v>0</v>
      </c>
      <c r="Q46" s="24"/>
      <c r="R46" s="24"/>
      <c r="S46" s="24">
        <f t="shared" si="12"/>
        <v>0</v>
      </c>
      <c r="T46" s="24">
        <f t="shared" si="13"/>
        <v>0</v>
      </c>
    </row>
    <row r="47" spans="1:20" x14ac:dyDescent="0.2">
      <c r="A47" s="119"/>
      <c r="B47" s="71" t="s">
        <v>41</v>
      </c>
      <c r="C47" s="26" t="s">
        <v>31</v>
      </c>
      <c r="D47" s="162">
        <v>4</v>
      </c>
      <c r="E47" s="24"/>
      <c r="F47" s="24"/>
      <c r="G47" s="24"/>
      <c r="H47" s="24">
        <f t="shared" si="10"/>
        <v>0</v>
      </c>
      <c r="I47" s="24">
        <v>1.4</v>
      </c>
      <c r="J47" s="24"/>
      <c r="K47" s="24">
        <f t="shared" si="11"/>
        <v>1.4</v>
      </c>
      <c r="L47" s="24">
        <v>2</v>
      </c>
      <c r="M47" s="24">
        <v>7.4</v>
      </c>
      <c r="N47" s="24">
        <v>5.2</v>
      </c>
      <c r="O47" s="24">
        <f t="shared" si="14"/>
        <v>14.600000000000001</v>
      </c>
      <c r="P47" s="24">
        <f t="shared" si="15"/>
        <v>16</v>
      </c>
      <c r="Q47" s="24"/>
      <c r="R47" s="24"/>
      <c r="S47" s="24">
        <f t="shared" si="12"/>
        <v>0</v>
      </c>
      <c r="T47" s="24">
        <f t="shared" si="13"/>
        <v>16</v>
      </c>
    </row>
    <row r="48" spans="1:20" x14ac:dyDescent="0.2">
      <c r="A48" s="119"/>
      <c r="B48" s="71"/>
      <c r="C48" s="26" t="s">
        <v>25</v>
      </c>
      <c r="D48" s="162">
        <v>1</v>
      </c>
      <c r="E48" s="24"/>
      <c r="F48" s="24"/>
      <c r="G48" s="24"/>
      <c r="H48" s="24">
        <f t="shared" si="10"/>
        <v>0</v>
      </c>
      <c r="I48" s="24">
        <v>2.5</v>
      </c>
      <c r="J48" s="24"/>
      <c r="K48" s="24">
        <f t="shared" si="11"/>
        <v>2.5</v>
      </c>
      <c r="L48" s="24">
        <v>0.6</v>
      </c>
      <c r="M48" s="24">
        <v>0.9</v>
      </c>
      <c r="N48" s="24">
        <v>1.5</v>
      </c>
      <c r="O48" s="24">
        <f t="shared" si="14"/>
        <v>3</v>
      </c>
      <c r="P48" s="24">
        <f t="shared" si="15"/>
        <v>5.5</v>
      </c>
      <c r="Q48" s="24">
        <v>1.5</v>
      </c>
      <c r="R48" s="24"/>
      <c r="S48" s="24">
        <f t="shared" si="12"/>
        <v>1.5</v>
      </c>
      <c r="T48" s="24">
        <f t="shared" si="13"/>
        <v>7</v>
      </c>
    </row>
    <row r="49" spans="1:20" x14ac:dyDescent="0.2">
      <c r="A49" s="119"/>
      <c r="B49" s="71"/>
      <c r="C49" s="26" t="s">
        <v>32</v>
      </c>
      <c r="D49" s="162">
        <v>1</v>
      </c>
      <c r="E49" s="24"/>
      <c r="F49" s="24"/>
      <c r="G49" s="24"/>
      <c r="H49" s="24">
        <f t="shared" si="10"/>
        <v>0</v>
      </c>
      <c r="I49" s="24"/>
      <c r="J49" s="24"/>
      <c r="K49" s="24">
        <f t="shared" si="11"/>
        <v>0</v>
      </c>
      <c r="L49" s="24"/>
      <c r="M49" s="24"/>
      <c r="N49" s="24">
        <v>0.6</v>
      </c>
      <c r="O49" s="24">
        <f t="shared" si="14"/>
        <v>0.6</v>
      </c>
      <c r="P49" s="24">
        <f t="shared" si="15"/>
        <v>0.6</v>
      </c>
      <c r="Q49" s="24"/>
      <c r="R49" s="24"/>
      <c r="S49" s="24">
        <f t="shared" si="12"/>
        <v>0</v>
      </c>
      <c r="T49" s="24">
        <f t="shared" si="13"/>
        <v>0.6</v>
      </c>
    </row>
    <row r="50" spans="1:20" x14ac:dyDescent="0.2">
      <c r="A50" s="119"/>
      <c r="B50" s="71"/>
      <c r="C50" s="26" t="s">
        <v>34</v>
      </c>
      <c r="D50" s="162">
        <v>44</v>
      </c>
      <c r="E50" s="24"/>
      <c r="F50" s="24"/>
      <c r="G50" s="24"/>
      <c r="H50" s="24">
        <f t="shared" si="10"/>
        <v>0</v>
      </c>
      <c r="I50" s="24">
        <v>1.75</v>
      </c>
      <c r="J50" s="24"/>
      <c r="K50" s="24">
        <f t="shared" si="11"/>
        <v>1.75</v>
      </c>
      <c r="L50" s="24">
        <v>517.92999999999995</v>
      </c>
      <c r="M50" s="24">
        <v>722.41</v>
      </c>
      <c r="N50" s="24">
        <v>443.56</v>
      </c>
      <c r="O50" s="24">
        <f t="shared" si="14"/>
        <v>1683.8999999999999</v>
      </c>
      <c r="P50" s="24">
        <f t="shared" si="15"/>
        <v>1685.6499999999999</v>
      </c>
      <c r="Q50" s="24"/>
      <c r="R50" s="24"/>
      <c r="S50" s="24">
        <f t="shared" si="12"/>
        <v>0</v>
      </c>
      <c r="T50" s="24">
        <f t="shared" si="13"/>
        <v>1685.6499999999999</v>
      </c>
    </row>
    <row r="51" spans="1:20" x14ac:dyDescent="0.2">
      <c r="A51" s="119"/>
      <c r="B51" s="71"/>
      <c r="C51" s="26" t="s">
        <v>35</v>
      </c>
      <c r="D51" s="162">
        <v>0</v>
      </c>
      <c r="E51" s="24"/>
      <c r="F51" s="24"/>
      <c r="G51" s="24"/>
      <c r="H51" s="24">
        <f t="shared" si="10"/>
        <v>0</v>
      </c>
      <c r="I51" s="24"/>
      <c r="J51" s="24"/>
      <c r="K51" s="24">
        <f t="shared" si="11"/>
        <v>0</v>
      </c>
      <c r="L51" s="24"/>
      <c r="M51" s="24"/>
      <c r="N51" s="24"/>
      <c r="O51" s="24">
        <f t="shared" si="14"/>
        <v>0</v>
      </c>
      <c r="P51" s="24">
        <f t="shared" si="15"/>
        <v>0</v>
      </c>
      <c r="Q51" s="24"/>
      <c r="R51" s="24"/>
      <c r="S51" s="24">
        <f t="shared" si="12"/>
        <v>0</v>
      </c>
      <c r="T51" s="24">
        <f t="shared" si="13"/>
        <v>0</v>
      </c>
    </row>
    <row r="52" spans="1:20" x14ac:dyDescent="0.2">
      <c r="A52" s="119"/>
      <c r="B52" s="71"/>
      <c r="C52" s="26" t="s">
        <v>36</v>
      </c>
      <c r="D52" s="162">
        <v>6</v>
      </c>
      <c r="E52" s="24"/>
      <c r="F52" s="24"/>
      <c r="G52" s="24"/>
      <c r="H52" s="24">
        <f t="shared" si="10"/>
        <v>0</v>
      </c>
      <c r="I52" s="24"/>
      <c r="J52" s="24"/>
      <c r="K52" s="24">
        <f t="shared" si="11"/>
        <v>0</v>
      </c>
      <c r="L52" s="24">
        <v>4.1500000000000004</v>
      </c>
      <c r="M52" s="24">
        <v>12.56</v>
      </c>
      <c r="N52" s="24">
        <v>7.84</v>
      </c>
      <c r="O52" s="24">
        <f t="shared" si="14"/>
        <v>24.55</v>
      </c>
      <c r="P52" s="24">
        <f t="shared" si="15"/>
        <v>24.55</v>
      </c>
      <c r="Q52" s="24"/>
      <c r="R52" s="24"/>
      <c r="S52" s="24">
        <f t="shared" si="12"/>
        <v>0</v>
      </c>
      <c r="T52" s="24">
        <f t="shared" si="13"/>
        <v>24.55</v>
      </c>
    </row>
    <row r="53" spans="1:20" x14ac:dyDescent="0.2">
      <c r="A53" s="119"/>
      <c r="B53" s="87"/>
      <c r="C53" s="26" t="s">
        <v>41</v>
      </c>
      <c r="D53" s="162">
        <v>12</v>
      </c>
      <c r="E53" s="24"/>
      <c r="F53" s="24"/>
      <c r="G53" s="24"/>
      <c r="H53" s="24">
        <f t="shared" si="10"/>
        <v>0</v>
      </c>
      <c r="I53" s="24">
        <v>1.5</v>
      </c>
      <c r="J53" s="24"/>
      <c r="K53" s="24">
        <f t="shared" si="11"/>
        <v>1.5</v>
      </c>
      <c r="L53" s="24">
        <v>5.3</v>
      </c>
      <c r="M53" s="24">
        <v>16.12</v>
      </c>
      <c r="N53" s="24">
        <v>22.18</v>
      </c>
      <c r="O53" s="24">
        <f t="shared" si="14"/>
        <v>43.6</v>
      </c>
      <c r="P53" s="24">
        <f t="shared" si="15"/>
        <v>45.1</v>
      </c>
      <c r="Q53" s="24"/>
      <c r="R53" s="24"/>
      <c r="S53" s="24">
        <f t="shared" si="12"/>
        <v>0</v>
      </c>
      <c r="T53" s="24">
        <f t="shared" si="13"/>
        <v>45.1</v>
      </c>
    </row>
    <row r="54" spans="1:20" x14ac:dyDescent="0.2">
      <c r="A54" s="119"/>
      <c r="B54" s="71" t="s">
        <v>46</v>
      </c>
      <c r="C54" s="26" t="s">
        <v>27</v>
      </c>
      <c r="D54" s="162">
        <v>42</v>
      </c>
      <c r="E54" s="24">
        <v>0.12</v>
      </c>
      <c r="F54" s="24">
        <v>0.73</v>
      </c>
      <c r="G54" s="24"/>
      <c r="H54" s="24">
        <f t="shared" si="10"/>
        <v>0.85</v>
      </c>
      <c r="I54" s="24">
        <v>0.8</v>
      </c>
      <c r="J54" s="24"/>
      <c r="K54" s="24">
        <f t="shared" si="11"/>
        <v>1.65</v>
      </c>
      <c r="L54" s="24">
        <v>1763.64</v>
      </c>
      <c r="M54" s="24">
        <v>1152.3599999999999</v>
      </c>
      <c r="N54" s="24">
        <v>351.41</v>
      </c>
      <c r="O54" s="24">
        <f t="shared" si="14"/>
        <v>3267.41</v>
      </c>
      <c r="P54" s="24">
        <f t="shared" si="15"/>
        <v>3269.06</v>
      </c>
      <c r="Q54" s="24"/>
      <c r="R54" s="24"/>
      <c r="S54" s="24">
        <f t="shared" si="12"/>
        <v>0</v>
      </c>
      <c r="T54" s="24">
        <f t="shared" si="13"/>
        <v>3269.06</v>
      </c>
    </row>
    <row r="55" spans="1:20" x14ac:dyDescent="0.2">
      <c r="A55" s="119"/>
      <c r="B55" s="71"/>
      <c r="C55" s="26" t="s">
        <v>28</v>
      </c>
      <c r="D55" s="162">
        <v>13</v>
      </c>
      <c r="E55" s="24">
        <v>0.56000000000000005</v>
      </c>
      <c r="F55" s="24">
        <v>0.1</v>
      </c>
      <c r="G55" s="24"/>
      <c r="H55" s="24">
        <f t="shared" si="10"/>
        <v>0.66</v>
      </c>
      <c r="I55" s="24">
        <v>0.8</v>
      </c>
      <c r="J55" s="24"/>
      <c r="K55" s="24">
        <f t="shared" si="11"/>
        <v>1.46</v>
      </c>
      <c r="L55" s="24">
        <v>0.2</v>
      </c>
      <c r="M55" s="24">
        <v>3.8</v>
      </c>
      <c r="N55" s="24">
        <v>10.39</v>
      </c>
      <c r="O55" s="24">
        <f t="shared" si="14"/>
        <v>14.39</v>
      </c>
      <c r="P55" s="24">
        <f t="shared" si="15"/>
        <v>15.850000000000001</v>
      </c>
      <c r="Q55" s="24"/>
      <c r="R55" s="24"/>
      <c r="S55" s="24">
        <f t="shared" si="12"/>
        <v>0</v>
      </c>
      <c r="T55" s="24">
        <f t="shared" si="13"/>
        <v>15.850000000000001</v>
      </c>
    </row>
    <row r="56" spans="1:20" x14ac:dyDescent="0.2">
      <c r="A56" s="119"/>
      <c r="B56" s="71"/>
      <c r="C56" s="26" t="s">
        <v>39</v>
      </c>
      <c r="D56" s="162">
        <v>1</v>
      </c>
      <c r="E56" s="24"/>
      <c r="F56" s="24"/>
      <c r="G56" s="24"/>
      <c r="H56" s="24">
        <f t="shared" si="10"/>
        <v>0</v>
      </c>
      <c r="I56" s="24"/>
      <c r="J56" s="24"/>
      <c r="K56" s="24">
        <f t="shared" si="11"/>
        <v>0</v>
      </c>
      <c r="L56" s="24"/>
      <c r="M56" s="24">
        <v>0.5</v>
      </c>
      <c r="N56" s="24">
        <v>1</v>
      </c>
      <c r="O56" s="24">
        <f t="shared" si="14"/>
        <v>1.5</v>
      </c>
      <c r="P56" s="24">
        <f t="shared" si="15"/>
        <v>1.5</v>
      </c>
      <c r="Q56" s="24"/>
      <c r="R56" s="24"/>
      <c r="S56" s="24">
        <f t="shared" si="12"/>
        <v>0</v>
      </c>
      <c r="T56" s="24">
        <f t="shared" si="13"/>
        <v>1.5</v>
      </c>
    </row>
    <row r="57" spans="1:20" x14ac:dyDescent="0.2">
      <c r="A57" s="119"/>
      <c r="B57" s="71"/>
      <c r="C57" s="26" t="s">
        <v>40</v>
      </c>
      <c r="D57" s="162">
        <v>104</v>
      </c>
      <c r="E57" s="24"/>
      <c r="F57" s="24"/>
      <c r="G57" s="24"/>
      <c r="H57" s="24">
        <f t="shared" si="10"/>
        <v>0</v>
      </c>
      <c r="I57" s="24">
        <v>10.32</v>
      </c>
      <c r="J57" s="24"/>
      <c r="K57" s="24">
        <f t="shared" si="11"/>
        <v>10.32</v>
      </c>
      <c r="L57" s="24">
        <v>144.31</v>
      </c>
      <c r="M57" s="24">
        <v>159.54</v>
      </c>
      <c r="N57" s="24">
        <v>137.97999999999999</v>
      </c>
      <c r="O57" s="24">
        <f t="shared" si="14"/>
        <v>441.83000000000004</v>
      </c>
      <c r="P57" s="24">
        <f t="shared" si="15"/>
        <v>452.15000000000003</v>
      </c>
      <c r="Q57" s="24"/>
      <c r="R57" s="24"/>
      <c r="S57" s="24">
        <f t="shared" si="12"/>
        <v>0</v>
      </c>
      <c r="T57" s="24">
        <f t="shared" si="13"/>
        <v>452.15000000000003</v>
      </c>
    </row>
    <row r="58" spans="1:20" x14ac:dyDescent="0.2">
      <c r="A58" s="119"/>
      <c r="B58" s="71"/>
      <c r="C58" s="26" t="s">
        <v>42</v>
      </c>
      <c r="D58" s="162">
        <v>5</v>
      </c>
      <c r="E58" s="24"/>
      <c r="F58" s="24"/>
      <c r="G58" s="24"/>
      <c r="H58" s="24">
        <f t="shared" si="10"/>
        <v>0</v>
      </c>
      <c r="I58" s="24">
        <v>2.2000000000000002</v>
      </c>
      <c r="J58" s="24"/>
      <c r="K58" s="24">
        <f t="shared" si="11"/>
        <v>2.2000000000000002</v>
      </c>
      <c r="L58" s="24"/>
      <c r="M58" s="24">
        <v>16.8</v>
      </c>
      <c r="N58" s="24">
        <v>37</v>
      </c>
      <c r="O58" s="24">
        <f t="shared" si="14"/>
        <v>53.8</v>
      </c>
      <c r="P58" s="24">
        <f t="shared" si="15"/>
        <v>56</v>
      </c>
      <c r="Q58" s="24"/>
      <c r="R58" s="24"/>
      <c r="S58" s="24">
        <f t="shared" si="12"/>
        <v>0</v>
      </c>
      <c r="T58" s="24">
        <f t="shared" si="13"/>
        <v>56</v>
      </c>
    </row>
    <row r="59" spans="1:20" x14ac:dyDescent="0.2">
      <c r="A59" s="119"/>
      <c r="B59" s="71"/>
      <c r="C59" s="26" t="s">
        <v>46</v>
      </c>
      <c r="D59" s="162">
        <v>178</v>
      </c>
      <c r="E59" s="24">
        <v>48.16</v>
      </c>
      <c r="F59" s="24">
        <v>61.27</v>
      </c>
      <c r="G59" s="24">
        <v>372.65</v>
      </c>
      <c r="H59" s="24">
        <f t="shared" si="10"/>
        <v>482.08</v>
      </c>
      <c r="I59" s="24">
        <v>123.55</v>
      </c>
      <c r="J59" s="24">
        <v>0.56999999999999995</v>
      </c>
      <c r="K59" s="24">
        <f t="shared" si="11"/>
        <v>606.20000000000005</v>
      </c>
      <c r="L59" s="24">
        <v>79.400000000000006</v>
      </c>
      <c r="M59" s="24">
        <v>147.85</v>
      </c>
      <c r="N59" s="24">
        <v>90.96</v>
      </c>
      <c r="O59" s="24">
        <f t="shared" si="14"/>
        <v>318.20999999999998</v>
      </c>
      <c r="P59" s="24">
        <f t="shared" si="15"/>
        <v>924.41000000000008</v>
      </c>
      <c r="Q59" s="24"/>
      <c r="R59" s="24">
        <v>81.459999999999994</v>
      </c>
      <c r="S59" s="24">
        <f t="shared" si="12"/>
        <v>81.459999999999994</v>
      </c>
      <c r="T59" s="24">
        <f t="shared" si="13"/>
        <v>1005.8700000000001</v>
      </c>
    </row>
    <row r="60" spans="1:20" x14ac:dyDescent="0.2">
      <c r="A60" s="119"/>
      <c r="B60" s="71"/>
      <c r="C60" s="26" t="s">
        <v>47</v>
      </c>
      <c r="D60" s="162">
        <v>57</v>
      </c>
      <c r="E60" s="24"/>
      <c r="F60" s="24"/>
      <c r="G60" s="24"/>
      <c r="H60" s="24">
        <f t="shared" si="10"/>
        <v>0</v>
      </c>
      <c r="I60" s="24">
        <v>42.43</v>
      </c>
      <c r="J60" s="24"/>
      <c r="K60" s="24">
        <f t="shared" si="11"/>
        <v>42.43</v>
      </c>
      <c r="L60" s="24">
        <v>30.67</v>
      </c>
      <c r="M60" s="24">
        <v>79.89</v>
      </c>
      <c r="N60" s="24">
        <v>151.08000000000001</v>
      </c>
      <c r="O60" s="24">
        <f t="shared" si="14"/>
        <v>261.64</v>
      </c>
      <c r="P60" s="24">
        <f t="shared" si="15"/>
        <v>304.07</v>
      </c>
      <c r="Q60" s="24"/>
      <c r="R60" s="24"/>
      <c r="S60" s="24">
        <f t="shared" si="12"/>
        <v>0</v>
      </c>
      <c r="T60" s="24">
        <f t="shared" si="13"/>
        <v>304.07</v>
      </c>
    </row>
    <row r="61" spans="1:20" x14ac:dyDescent="0.2">
      <c r="A61" s="119"/>
      <c r="B61" s="71"/>
      <c r="C61" s="26" t="s">
        <v>48</v>
      </c>
      <c r="D61" s="162">
        <v>83</v>
      </c>
      <c r="E61" s="24">
        <v>0.03</v>
      </c>
      <c r="F61" s="24">
        <v>11.57</v>
      </c>
      <c r="G61" s="24"/>
      <c r="H61" s="24">
        <f t="shared" si="10"/>
        <v>11.6</v>
      </c>
      <c r="I61" s="24">
        <v>3.48</v>
      </c>
      <c r="J61" s="24"/>
      <c r="K61" s="24">
        <f t="shared" si="11"/>
        <v>15.08</v>
      </c>
      <c r="L61" s="24">
        <v>2.79</v>
      </c>
      <c r="M61" s="24">
        <v>17.149999999999999</v>
      </c>
      <c r="N61" s="24">
        <v>18.18</v>
      </c>
      <c r="O61" s="24">
        <f t="shared" si="14"/>
        <v>38.119999999999997</v>
      </c>
      <c r="P61" s="24">
        <f t="shared" si="15"/>
        <v>53.199999999999996</v>
      </c>
      <c r="Q61" s="24"/>
      <c r="R61" s="24"/>
      <c r="S61" s="24">
        <f t="shared" si="12"/>
        <v>0</v>
      </c>
      <c r="T61" s="24">
        <f t="shared" si="13"/>
        <v>53.199999999999996</v>
      </c>
    </row>
    <row r="62" spans="1:20" x14ac:dyDescent="0.2">
      <c r="A62" s="119"/>
      <c r="B62" s="87"/>
      <c r="C62" s="26" t="s">
        <v>463</v>
      </c>
      <c r="D62" s="162">
        <v>0</v>
      </c>
      <c r="E62" s="24"/>
      <c r="F62" s="24"/>
      <c r="G62" s="24"/>
      <c r="H62" s="24">
        <f t="shared" si="10"/>
        <v>0</v>
      </c>
      <c r="I62" s="24"/>
      <c r="J62" s="24"/>
      <c r="K62" s="24">
        <f t="shared" si="11"/>
        <v>0</v>
      </c>
      <c r="L62" s="24"/>
      <c r="M62" s="24"/>
      <c r="N62" s="24"/>
      <c r="O62" s="24">
        <f t="shared" si="14"/>
        <v>0</v>
      </c>
      <c r="P62" s="24">
        <f t="shared" si="15"/>
        <v>0</v>
      </c>
      <c r="Q62" s="24"/>
      <c r="R62" s="24"/>
      <c r="S62" s="24">
        <f t="shared" si="12"/>
        <v>0</v>
      </c>
      <c r="T62" s="24">
        <f t="shared" si="13"/>
        <v>0</v>
      </c>
    </row>
    <row r="63" spans="1:20" x14ac:dyDescent="0.2">
      <c r="A63" s="119"/>
      <c r="B63" s="71" t="s">
        <v>44</v>
      </c>
      <c r="C63" s="26" t="s">
        <v>23</v>
      </c>
      <c r="D63" s="162">
        <v>8</v>
      </c>
      <c r="E63" s="24">
        <v>0.05</v>
      </c>
      <c r="F63" s="24">
        <v>0.13</v>
      </c>
      <c r="G63" s="24"/>
      <c r="H63" s="24">
        <f t="shared" si="10"/>
        <v>0.18</v>
      </c>
      <c r="I63" s="24">
        <v>0.03</v>
      </c>
      <c r="J63" s="24"/>
      <c r="K63" s="24">
        <f t="shared" si="11"/>
        <v>0.21</v>
      </c>
      <c r="L63" s="24"/>
      <c r="M63" s="24">
        <v>0.36</v>
      </c>
      <c r="N63" s="24">
        <v>3.63</v>
      </c>
      <c r="O63" s="24">
        <f t="shared" si="14"/>
        <v>3.9899999999999998</v>
      </c>
      <c r="P63" s="24">
        <f t="shared" si="15"/>
        <v>4.2</v>
      </c>
      <c r="Q63" s="24"/>
      <c r="R63" s="24"/>
      <c r="S63" s="24">
        <f t="shared" si="12"/>
        <v>0</v>
      </c>
      <c r="T63" s="24">
        <f t="shared" si="13"/>
        <v>4.2</v>
      </c>
    </row>
    <row r="64" spans="1:20" x14ac:dyDescent="0.2">
      <c r="A64" s="119"/>
      <c r="B64" s="71"/>
      <c r="C64" s="26" t="s">
        <v>26</v>
      </c>
      <c r="D64" s="162">
        <v>62</v>
      </c>
      <c r="E64" s="24"/>
      <c r="F64" s="24">
        <v>0.62</v>
      </c>
      <c r="G64" s="24">
        <v>1.2</v>
      </c>
      <c r="H64" s="24">
        <f t="shared" ref="H64:H69" si="16">SUM(E64:G64)</f>
        <v>1.8199999999999998</v>
      </c>
      <c r="I64" s="24">
        <v>21.01</v>
      </c>
      <c r="J64" s="24"/>
      <c r="K64" s="24">
        <f t="shared" si="11"/>
        <v>22.830000000000002</v>
      </c>
      <c r="L64" s="24">
        <v>7.2</v>
      </c>
      <c r="M64" s="24">
        <v>10.81</v>
      </c>
      <c r="N64" s="24">
        <v>76.87</v>
      </c>
      <c r="O64" s="24">
        <f t="shared" si="14"/>
        <v>94.88000000000001</v>
      </c>
      <c r="P64" s="24">
        <f t="shared" si="15"/>
        <v>117.71000000000001</v>
      </c>
      <c r="Q64" s="24"/>
      <c r="R64" s="24">
        <v>0.81</v>
      </c>
      <c r="S64" s="24">
        <f t="shared" si="12"/>
        <v>0.81</v>
      </c>
      <c r="T64" s="24">
        <f t="shared" si="13"/>
        <v>118.52000000000001</v>
      </c>
    </row>
    <row r="65" spans="1:20" x14ac:dyDescent="0.2">
      <c r="A65" s="119"/>
      <c r="B65" s="71"/>
      <c r="C65" s="26" t="s">
        <v>29</v>
      </c>
      <c r="D65" s="162">
        <v>33</v>
      </c>
      <c r="E65" s="24">
        <v>8.0500000000000007</v>
      </c>
      <c r="F65" s="24">
        <v>7.51</v>
      </c>
      <c r="G65" s="24">
        <v>2.2999999999999998</v>
      </c>
      <c r="H65" s="24">
        <f t="shared" si="16"/>
        <v>17.86</v>
      </c>
      <c r="I65" s="24">
        <v>24.75</v>
      </c>
      <c r="J65" s="24"/>
      <c r="K65" s="24">
        <f>SUM(H65:J65)</f>
        <v>42.61</v>
      </c>
      <c r="L65" s="24">
        <v>0.31</v>
      </c>
      <c r="M65" s="24">
        <v>11.92</v>
      </c>
      <c r="N65" s="24">
        <v>17.420000000000002</v>
      </c>
      <c r="O65" s="24">
        <f>SUM(L65:N65)</f>
        <v>29.650000000000002</v>
      </c>
      <c r="P65" s="24">
        <f>SUM(K65+O65)</f>
        <v>72.260000000000005</v>
      </c>
      <c r="Q65" s="24"/>
      <c r="R65" s="24">
        <v>33.03</v>
      </c>
      <c r="S65" s="24">
        <f t="shared" si="12"/>
        <v>33.03</v>
      </c>
      <c r="T65" s="24">
        <f t="shared" si="13"/>
        <v>105.29</v>
      </c>
    </row>
    <row r="66" spans="1:20" x14ac:dyDescent="0.2">
      <c r="A66" s="119"/>
      <c r="B66" s="71"/>
      <c r="C66" s="26" t="s">
        <v>30</v>
      </c>
      <c r="D66" s="162">
        <v>16</v>
      </c>
      <c r="E66" s="24">
        <v>0.1</v>
      </c>
      <c r="F66" s="24">
        <v>0.08</v>
      </c>
      <c r="G66" s="24">
        <v>0.05</v>
      </c>
      <c r="H66" s="24">
        <f t="shared" si="16"/>
        <v>0.22999999999999998</v>
      </c>
      <c r="I66" s="24">
        <v>0.46</v>
      </c>
      <c r="J66" s="24"/>
      <c r="K66" s="24">
        <f>SUM(H66:J66)</f>
        <v>0.69</v>
      </c>
      <c r="L66" s="24"/>
      <c r="M66" s="24">
        <v>4.1100000000000003</v>
      </c>
      <c r="N66" s="24">
        <v>3.59</v>
      </c>
      <c r="O66" s="24">
        <f>SUM(L66:N66)</f>
        <v>7.7</v>
      </c>
      <c r="P66" s="24">
        <f>SUM(K66+O66)</f>
        <v>8.39</v>
      </c>
      <c r="Q66" s="24"/>
      <c r="R66" s="24">
        <v>0.04</v>
      </c>
      <c r="S66" s="24">
        <f>SUM(Q66:R66)</f>
        <v>0.04</v>
      </c>
      <c r="T66" s="24">
        <f>SUM(P66+S66)</f>
        <v>8.43</v>
      </c>
    </row>
    <row r="67" spans="1:20" x14ac:dyDescent="0.2">
      <c r="A67" s="119"/>
      <c r="B67" s="71"/>
      <c r="C67" s="26" t="s">
        <v>44</v>
      </c>
      <c r="D67" s="162">
        <v>186</v>
      </c>
      <c r="E67" s="24">
        <v>1.7</v>
      </c>
      <c r="F67" s="24">
        <v>0.04</v>
      </c>
      <c r="G67" s="24">
        <v>21.08</v>
      </c>
      <c r="H67" s="24">
        <f t="shared" si="16"/>
        <v>22.819999999999997</v>
      </c>
      <c r="I67" s="24">
        <v>56.23</v>
      </c>
      <c r="J67" s="24"/>
      <c r="K67" s="24">
        <f>SUM(H67:J67)</f>
        <v>79.05</v>
      </c>
      <c r="L67" s="24">
        <v>0.5</v>
      </c>
      <c r="M67" s="24">
        <v>19.38</v>
      </c>
      <c r="N67" s="24">
        <v>154.76</v>
      </c>
      <c r="O67" s="24">
        <f>SUM(L67:N67)</f>
        <v>174.64</v>
      </c>
      <c r="P67" s="24">
        <f>SUM(K67+O67)</f>
        <v>253.69</v>
      </c>
      <c r="Q67" s="24"/>
      <c r="R67" s="24">
        <v>1.5</v>
      </c>
      <c r="S67" s="24">
        <f>SUM(Q67:R67)</f>
        <v>1.5</v>
      </c>
      <c r="T67" s="24">
        <f>SUM(P67+S67)</f>
        <v>255.19</v>
      </c>
    </row>
    <row r="68" spans="1:20" x14ac:dyDescent="0.2">
      <c r="A68" s="119"/>
      <c r="B68" s="87"/>
      <c r="C68" s="26" t="s">
        <v>45</v>
      </c>
      <c r="D68" s="162">
        <v>12</v>
      </c>
      <c r="E68" s="24"/>
      <c r="F68" s="24"/>
      <c r="G68" s="24">
        <v>0.02</v>
      </c>
      <c r="H68" s="24">
        <f t="shared" si="16"/>
        <v>0.02</v>
      </c>
      <c r="I68" s="24">
        <v>0.81</v>
      </c>
      <c r="J68" s="24"/>
      <c r="K68" s="24">
        <f>SUM(H68:J68)</f>
        <v>0.83000000000000007</v>
      </c>
      <c r="L68" s="24"/>
      <c r="M68" s="24">
        <v>0.39</v>
      </c>
      <c r="N68" s="24">
        <v>4.5</v>
      </c>
      <c r="O68" s="24">
        <f>SUM(L68:N68)</f>
        <v>4.8899999999999997</v>
      </c>
      <c r="P68" s="24">
        <f>SUM(K68+O68)</f>
        <v>5.72</v>
      </c>
      <c r="Q68" s="24"/>
      <c r="R68" s="24">
        <v>0.04</v>
      </c>
      <c r="S68" s="24">
        <f>SUM(Q68:R68)</f>
        <v>0.04</v>
      </c>
      <c r="T68" s="24">
        <f>SUM(P68+S68)</f>
        <v>5.76</v>
      </c>
    </row>
    <row r="69" spans="1:20" x14ac:dyDescent="0.2">
      <c r="A69" s="119"/>
      <c r="B69" s="71" t="s">
        <v>363</v>
      </c>
      <c r="C69" s="165" t="s">
        <v>363</v>
      </c>
      <c r="D69" s="160">
        <v>0</v>
      </c>
      <c r="E69" s="25"/>
      <c r="F69" s="25"/>
      <c r="G69" s="25"/>
      <c r="H69" s="25">
        <f t="shared" si="16"/>
        <v>0</v>
      </c>
      <c r="I69" s="25"/>
      <c r="J69" s="25"/>
      <c r="K69" s="25">
        <f>SUM(H69:J69)</f>
        <v>0</v>
      </c>
      <c r="L69" s="25"/>
      <c r="M69" s="25"/>
      <c r="N69" s="25"/>
      <c r="O69" s="25">
        <f>SUM(L69:N69)</f>
        <v>0</v>
      </c>
      <c r="P69" s="25">
        <f>SUM(K69+O69)</f>
        <v>0</v>
      </c>
      <c r="Q69" s="25"/>
      <c r="R69" s="25"/>
      <c r="S69" s="25">
        <f>SUM(Q69:R69)</f>
        <v>0</v>
      </c>
      <c r="T69" s="25">
        <f>SUM(P69+S69)</f>
        <v>0</v>
      </c>
    </row>
    <row r="70" spans="1:20" s="18" customFormat="1" ht="15" x14ac:dyDescent="0.25">
      <c r="A70" s="230" t="s">
        <v>0</v>
      </c>
      <c r="B70" s="231"/>
      <c r="C70" s="232" t="s">
        <v>0</v>
      </c>
      <c r="D70" s="53">
        <f t="shared" ref="D70:R70" si="17">SUM(D32:D69)</f>
        <v>956</v>
      </c>
      <c r="E70" s="54">
        <f t="shared" si="17"/>
        <v>58.77</v>
      </c>
      <c r="F70" s="54">
        <f t="shared" si="17"/>
        <v>82.050000000000011</v>
      </c>
      <c r="G70" s="54">
        <f t="shared" si="17"/>
        <v>397.29999999999995</v>
      </c>
      <c r="H70" s="54">
        <f t="shared" si="17"/>
        <v>538.12</v>
      </c>
      <c r="I70" s="54">
        <f t="shared" si="17"/>
        <v>294.39999999999998</v>
      </c>
      <c r="J70" s="54">
        <f t="shared" si="17"/>
        <v>0.56999999999999995</v>
      </c>
      <c r="K70" s="54">
        <f t="shared" si="17"/>
        <v>833.09000000000015</v>
      </c>
      <c r="L70" s="54">
        <f t="shared" si="17"/>
        <v>2565.4499999999994</v>
      </c>
      <c r="M70" s="54">
        <f t="shared" si="17"/>
        <v>2414.46</v>
      </c>
      <c r="N70" s="54">
        <f t="shared" si="17"/>
        <v>1603.5</v>
      </c>
      <c r="O70" s="54">
        <f t="shared" si="17"/>
        <v>6583.4100000000008</v>
      </c>
      <c r="P70" s="54">
        <f t="shared" si="17"/>
        <v>7416.4999999999991</v>
      </c>
      <c r="Q70" s="54">
        <f t="shared" si="17"/>
        <v>2.0099999999999998</v>
      </c>
      <c r="R70" s="54">
        <f t="shared" si="17"/>
        <v>116.88000000000001</v>
      </c>
      <c r="S70" s="54">
        <f>+R70+Q70</f>
        <v>118.89000000000001</v>
      </c>
      <c r="T70" s="55">
        <f>+S70+P70</f>
        <v>7535.3899999999994</v>
      </c>
    </row>
    <row r="71" spans="1:20" x14ac:dyDescent="0.2">
      <c r="A71" s="166" t="s">
        <v>5</v>
      </c>
      <c r="B71" s="35" t="s">
        <v>423</v>
      </c>
      <c r="C71" s="161" t="s">
        <v>77</v>
      </c>
      <c r="D71" s="153">
        <v>4</v>
      </c>
      <c r="E71" s="154"/>
      <c r="F71" s="154"/>
      <c r="G71" s="154"/>
      <c r="H71" s="154">
        <f t="shared" ref="H71:H96" si="18">SUM(E71:G71)</f>
        <v>0</v>
      </c>
      <c r="I71" s="154"/>
      <c r="J71" s="154"/>
      <c r="K71" s="154">
        <f t="shared" ref="K71:K97" si="19">SUM(H71:J71)</f>
        <v>0</v>
      </c>
      <c r="L71" s="154">
        <v>0.2</v>
      </c>
      <c r="M71" s="154">
        <v>1.5</v>
      </c>
      <c r="N71" s="154">
        <v>3.4</v>
      </c>
      <c r="O71" s="154">
        <f t="shared" ref="O71:O94" si="20">SUM(L71:N71)</f>
        <v>5.0999999999999996</v>
      </c>
      <c r="P71" s="154">
        <f t="shared" ref="P71:P94" si="21">SUM(K71+O71)</f>
        <v>5.0999999999999996</v>
      </c>
      <c r="Q71" s="154"/>
      <c r="R71" s="154"/>
      <c r="S71" s="154">
        <f t="shared" ref="S71:S94" si="22">SUM(Q71:R71)</f>
        <v>0</v>
      </c>
      <c r="T71" s="154">
        <f t="shared" ref="T71:T94" si="23">SUM(P71+S71)</f>
        <v>5.0999999999999996</v>
      </c>
    </row>
    <row r="72" spans="1:20" x14ac:dyDescent="0.2">
      <c r="A72" s="167"/>
      <c r="B72" s="35"/>
      <c r="C72" s="26" t="s">
        <v>61</v>
      </c>
      <c r="D72" s="162">
        <v>17</v>
      </c>
      <c r="E72" s="24"/>
      <c r="F72" s="24"/>
      <c r="G72" s="24"/>
      <c r="H72" s="24">
        <f t="shared" si="18"/>
        <v>0</v>
      </c>
      <c r="I72" s="24">
        <v>0.43</v>
      </c>
      <c r="J72" s="24"/>
      <c r="K72" s="24">
        <f t="shared" si="19"/>
        <v>0.43</v>
      </c>
      <c r="L72" s="24">
        <v>4.3099999999999996</v>
      </c>
      <c r="M72" s="24">
        <v>13.77</v>
      </c>
      <c r="N72" s="24">
        <v>5.05</v>
      </c>
      <c r="O72" s="24">
        <f t="shared" si="20"/>
        <v>23.13</v>
      </c>
      <c r="P72" s="24">
        <f t="shared" si="21"/>
        <v>23.56</v>
      </c>
      <c r="Q72" s="24">
        <v>6.5</v>
      </c>
      <c r="R72" s="24">
        <v>4.4000000000000004</v>
      </c>
      <c r="S72" s="24">
        <f t="shared" si="22"/>
        <v>10.9</v>
      </c>
      <c r="T72" s="24">
        <f t="shared" si="23"/>
        <v>34.46</v>
      </c>
    </row>
    <row r="73" spans="1:20" x14ac:dyDescent="0.2">
      <c r="A73" s="167"/>
      <c r="B73" s="35"/>
      <c r="C73" s="26" t="s">
        <v>56</v>
      </c>
      <c r="D73" s="162">
        <v>2</v>
      </c>
      <c r="E73" s="24"/>
      <c r="F73" s="24"/>
      <c r="G73" s="24"/>
      <c r="H73" s="24">
        <f t="shared" si="18"/>
        <v>0</v>
      </c>
      <c r="I73" s="24"/>
      <c r="J73" s="24"/>
      <c r="K73" s="24">
        <f t="shared" si="19"/>
        <v>0</v>
      </c>
      <c r="L73" s="24">
        <v>0.5</v>
      </c>
      <c r="M73" s="24">
        <v>4.0999999999999996</v>
      </c>
      <c r="N73" s="24">
        <v>3.4</v>
      </c>
      <c r="O73" s="24">
        <f t="shared" si="20"/>
        <v>8</v>
      </c>
      <c r="P73" s="24">
        <f t="shared" si="21"/>
        <v>8</v>
      </c>
      <c r="Q73" s="24"/>
      <c r="R73" s="24"/>
      <c r="S73" s="24">
        <f t="shared" si="22"/>
        <v>0</v>
      </c>
      <c r="T73" s="24">
        <f t="shared" si="23"/>
        <v>8</v>
      </c>
    </row>
    <row r="74" spans="1:20" x14ac:dyDescent="0.2">
      <c r="A74" s="167"/>
      <c r="B74" s="35"/>
      <c r="C74" s="26" t="s">
        <v>50</v>
      </c>
      <c r="D74" s="162">
        <v>3</v>
      </c>
      <c r="E74" s="24"/>
      <c r="F74" s="24"/>
      <c r="G74" s="24"/>
      <c r="H74" s="24">
        <f t="shared" si="18"/>
        <v>0</v>
      </c>
      <c r="I74" s="24">
        <v>1.3</v>
      </c>
      <c r="J74" s="24"/>
      <c r="K74" s="24">
        <f t="shared" si="19"/>
        <v>1.3</v>
      </c>
      <c r="L74" s="24">
        <v>0.5</v>
      </c>
      <c r="M74" s="24">
        <v>2.5499999999999998</v>
      </c>
      <c r="N74" s="24">
        <v>3.15</v>
      </c>
      <c r="O74" s="24">
        <f t="shared" si="20"/>
        <v>6.1999999999999993</v>
      </c>
      <c r="P74" s="24">
        <f t="shared" si="21"/>
        <v>7.4999999999999991</v>
      </c>
      <c r="Q74" s="24"/>
      <c r="R74" s="24"/>
      <c r="S74" s="24">
        <f t="shared" si="22"/>
        <v>0</v>
      </c>
      <c r="T74" s="24">
        <f t="shared" si="23"/>
        <v>7.4999999999999991</v>
      </c>
    </row>
    <row r="75" spans="1:20" x14ac:dyDescent="0.2">
      <c r="A75" s="167"/>
      <c r="B75" s="35"/>
      <c r="C75" s="26" t="s">
        <v>64</v>
      </c>
      <c r="D75" s="162">
        <v>7</v>
      </c>
      <c r="E75" s="24"/>
      <c r="F75" s="24"/>
      <c r="G75" s="24"/>
      <c r="H75" s="24">
        <f t="shared" si="18"/>
        <v>0</v>
      </c>
      <c r="I75" s="24">
        <v>140.80000000000001</v>
      </c>
      <c r="J75" s="24"/>
      <c r="K75" s="24">
        <f t="shared" si="19"/>
        <v>140.80000000000001</v>
      </c>
      <c r="L75" s="24">
        <v>208.3</v>
      </c>
      <c r="M75" s="24">
        <v>412.7</v>
      </c>
      <c r="N75" s="24">
        <v>221.2</v>
      </c>
      <c r="O75" s="24">
        <f t="shared" si="20"/>
        <v>842.2</v>
      </c>
      <c r="P75" s="24">
        <f t="shared" si="21"/>
        <v>983</v>
      </c>
      <c r="Q75" s="24"/>
      <c r="R75" s="24"/>
      <c r="S75" s="24">
        <f t="shared" si="22"/>
        <v>0</v>
      </c>
      <c r="T75" s="24">
        <f t="shared" si="23"/>
        <v>983</v>
      </c>
    </row>
    <row r="76" spans="1:20" x14ac:dyDescent="0.2">
      <c r="A76" s="167"/>
      <c r="B76" s="35"/>
      <c r="C76" s="26" t="s">
        <v>79</v>
      </c>
      <c r="D76" s="162">
        <v>10</v>
      </c>
      <c r="E76" s="24"/>
      <c r="F76" s="24"/>
      <c r="G76" s="24"/>
      <c r="H76" s="24">
        <f t="shared" si="18"/>
        <v>0</v>
      </c>
      <c r="I76" s="24"/>
      <c r="J76" s="24"/>
      <c r="K76" s="24">
        <f t="shared" si="19"/>
        <v>0</v>
      </c>
      <c r="L76" s="24">
        <v>120.3</v>
      </c>
      <c r="M76" s="24">
        <v>373.05</v>
      </c>
      <c r="N76" s="24">
        <v>251.25</v>
      </c>
      <c r="O76" s="24">
        <f t="shared" si="20"/>
        <v>744.6</v>
      </c>
      <c r="P76" s="24">
        <f t="shared" si="21"/>
        <v>744.6</v>
      </c>
      <c r="Q76" s="24"/>
      <c r="R76" s="24">
        <v>0.01</v>
      </c>
      <c r="S76" s="24">
        <f t="shared" si="22"/>
        <v>0.01</v>
      </c>
      <c r="T76" s="24">
        <f t="shared" si="23"/>
        <v>744.61</v>
      </c>
    </row>
    <row r="77" spans="1:20" x14ac:dyDescent="0.2">
      <c r="A77" s="167"/>
      <c r="B77" s="35"/>
      <c r="C77" s="26" t="s">
        <v>67</v>
      </c>
      <c r="D77" s="162">
        <v>3</v>
      </c>
      <c r="E77" s="14"/>
      <c r="F77" s="24"/>
      <c r="G77" s="24"/>
      <c r="H77" s="24">
        <f t="shared" si="18"/>
        <v>0</v>
      </c>
      <c r="I77" s="24"/>
      <c r="J77" s="24">
        <v>0.2</v>
      </c>
      <c r="K77" s="24">
        <f t="shared" si="19"/>
        <v>0.2</v>
      </c>
      <c r="L77" s="24">
        <v>1</v>
      </c>
      <c r="M77" s="24">
        <v>1.7</v>
      </c>
      <c r="N77" s="24">
        <v>3.5</v>
      </c>
      <c r="O77" s="24">
        <f t="shared" si="20"/>
        <v>6.2</v>
      </c>
      <c r="P77" s="24">
        <f t="shared" si="21"/>
        <v>6.4</v>
      </c>
      <c r="Q77" s="24"/>
      <c r="R77" s="24"/>
      <c r="S77" s="24">
        <f t="shared" si="22"/>
        <v>0</v>
      </c>
      <c r="T77" s="24">
        <f t="shared" si="23"/>
        <v>6.4</v>
      </c>
    </row>
    <row r="78" spans="1:20" x14ac:dyDescent="0.2">
      <c r="A78" s="167"/>
      <c r="B78" s="35"/>
      <c r="C78" s="26" t="s">
        <v>78</v>
      </c>
      <c r="D78" s="162">
        <v>14</v>
      </c>
      <c r="E78" s="24"/>
      <c r="F78" s="24"/>
      <c r="G78" s="24"/>
      <c r="H78" s="24">
        <f t="shared" si="18"/>
        <v>0</v>
      </c>
      <c r="I78" s="24">
        <v>17.3</v>
      </c>
      <c r="J78" s="24">
        <v>5.5</v>
      </c>
      <c r="K78" s="24">
        <f t="shared" si="19"/>
        <v>22.8</v>
      </c>
      <c r="L78" s="24">
        <v>0.13</v>
      </c>
      <c r="M78" s="24">
        <v>10.35</v>
      </c>
      <c r="N78" s="24">
        <v>11.48</v>
      </c>
      <c r="O78" s="24">
        <f t="shared" si="20"/>
        <v>21.96</v>
      </c>
      <c r="P78" s="24">
        <f t="shared" si="21"/>
        <v>44.760000000000005</v>
      </c>
      <c r="Q78" s="24"/>
      <c r="R78" s="24">
        <v>3.05</v>
      </c>
      <c r="S78" s="24">
        <f t="shared" si="22"/>
        <v>3.05</v>
      </c>
      <c r="T78" s="24">
        <f t="shared" si="23"/>
        <v>47.81</v>
      </c>
    </row>
    <row r="79" spans="1:20" x14ac:dyDescent="0.2">
      <c r="A79" s="167"/>
      <c r="B79" s="35"/>
      <c r="C79" s="26" t="s">
        <v>76</v>
      </c>
      <c r="D79" s="162">
        <v>4</v>
      </c>
      <c r="E79" s="24"/>
      <c r="F79" s="24"/>
      <c r="G79" s="24"/>
      <c r="H79" s="24">
        <f t="shared" si="18"/>
        <v>0</v>
      </c>
      <c r="I79" s="24"/>
      <c r="J79" s="24"/>
      <c r="K79" s="24">
        <f t="shared" si="19"/>
        <v>0</v>
      </c>
      <c r="L79" s="24"/>
      <c r="M79" s="24">
        <v>2.2000000000000002</v>
      </c>
      <c r="N79" s="24">
        <v>5.6</v>
      </c>
      <c r="O79" s="24">
        <f t="shared" si="20"/>
        <v>7.8</v>
      </c>
      <c r="P79" s="24">
        <f t="shared" si="21"/>
        <v>7.8</v>
      </c>
      <c r="Q79" s="24"/>
      <c r="R79" s="24"/>
      <c r="S79" s="24">
        <f t="shared" si="22"/>
        <v>0</v>
      </c>
      <c r="T79" s="24">
        <f t="shared" si="23"/>
        <v>7.8</v>
      </c>
    </row>
    <row r="80" spans="1:20" x14ac:dyDescent="0.2">
      <c r="A80" s="167"/>
      <c r="B80" s="35"/>
      <c r="C80" s="26" t="s">
        <v>62</v>
      </c>
      <c r="D80" s="162">
        <v>12</v>
      </c>
      <c r="E80" s="24"/>
      <c r="F80" s="24"/>
      <c r="G80" s="24"/>
      <c r="H80" s="24">
        <f t="shared" si="18"/>
        <v>0</v>
      </c>
      <c r="I80" s="24"/>
      <c r="J80" s="24">
        <v>0.1</v>
      </c>
      <c r="K80" s="24">
        <f t="shared" si="19"/>
        <v>0.1</v>
      </c>
      <c r="L80" s="24">
        <v>7.2</v>
      </c>
      <c r="M80" s="24">
        <v>27.65</v>
      </c>
      <c r="N80" s="24">
        <v>52.31</v>
      </c>
      <c r="O80" s="24">
        <f t="shared" si="20"/>
        <v>87.16</v>
      </c>
      <c r="P80" s="24">
        <f t="shared" si="21"/>
        <v>87.259999999999991</v>
      </c>
      <c r="Q80" s="24"/>
      <c r="R80" s="24">
        <v>10</v>
      </c>
      <c r="S80" s="24">
        <f t="shared" si="22"/>
        <v>10</v>
      </c>
      <c r="T80" s="24">
        <f t="shared" si="23"/>
        <v>97.259999999999991</v>
      </c>
    </row>
    <row r="81" spans="1:20" x14ac:dyDescent="0.2">
      <c r="A81" s="167"/>
      <c r="B81" s="35"/>
      <c r="C81" s="26" t="s">
        <v>319</v>
      </c>
      <c r="D81" s="162">
        <v>16</v>
      </c>
      <c r="E81" s="24"/>
      <c r="F81" s="24"/>
      <c r="G81" s="24"/>
      <c r="H81" s="24">
        <f t="shared" si="18"/>
        <v>0</v>
      </c>
      <c r="I81" s="24">
        <v>0.7</v>
      </c>
      <c r="J81" s="24"/>
      <c r="K81" s="24">
        <f t="shared" si="19"/>
        <v>0.7</v>
      </c>
      <c r="L81" s="24">
        <v>75.27</v>
      </c>
      <c r="M81" s="24">
        <v>122.26</v>
      </c>
      <c r="N81" s="24">
        <v>103.02</v>
      </c>
      <c r="O81" s="24">
        <f t="shared" si="20"/>
        <v>300.55</v>
      </c>
      <c r="P81" s="24">
        <f t="shared" si="21"/>
        <v>301.25</v>
      </c>
      <c r="Q81" s="24"/>
      <c r="R81" s="24">
        <v>0.15</v>
      </c>
      <c r="S81" s="24">
        <f t="shared" si="22"/>
        <v>0.15</v>
      </c>
      <c r="T81" s="24">
        <f t="shared" si="23"/>
        <v>301.39999999999998</v>
      </c>
    </row>
    <row r="82" spans="1:20" x14ac:dyDescent="0.2">
      <c r="A82" s="167"/>
      <c r="B82" s="35"/>
      <c r="C82" s="26" t="s">
        <v>55</v>
      </c>
      <c r="D82" s="162">
        <v>4</v>
      </c>
      <c r="E82" s="24"/>
      <c r="F82" s="24"/>
      <c r="G82" s="24"/>
      <c r="H82" s="24">
        <f t="shared" si="18"/>
        <v>0</v>
      </c>
      <c r="I82" s="24">
        <v>0.2</v>
      </c>
      <c r="J82" s="24"/>
      <c r="K82" s="24">
        <f t="shared" si="19"/>
        <v>0.2</v>
      </c>
      <c r="L82" s="24">
        <v>0.25</v>
      </c>
      <c r="M82" s="24">
        <v>1.75</v>
      </c>
      <c r="N82" s="24">
        <v>4.5999999999999996</v>
      </c>
      <c r="O82" s="24">
        <f t="shared" si="20"/>
        <v>6.6</v>
      </c>
      <c r="P82" s="24">
        <f t="shared" si="21"/>
        <v>6.8</v>
      </c>
      <c r="Q82" s="24"/>
      <c r="R82" s="24"/>
      <c r="S82" s="24">
        <f t="shared" si="22"/>
        <v>0</v>
      </c>
      <c r="T82" s="24">
        <f t="shared" si="23"/>
        <v>6.8</v>
      </c>
    </row>
    <row r="83" spans="1:20" x14ac:dyDescent="0.2">
      <c r="A83" s="167"/>
      <c r="B83" s="35"/>
      <c r="C83" s="26" t="s">
        <v>51</v>
      </c>
      <c r="D83" s="162">
        <v>3</v>
      </c>
      <c r="E83" s="24"/>
      <c r="F83" s="24"/>
      <c r="G83" s="24"/>
      <c r="H83" s="24">
        <f t="shared" si="18"/>
        <v>0</v>
      </c>
      <c r="I83" s="24"/>
      <c r="J83" s="24">
        <v>1</v>
      </c>
      <c r="K83" s="24">
        <f t="shared" si="19"/>
        <v>1</v>
      </c>
      <c r="L83" s="24"/>
      <c r="M83" s="24">
        <v>0.1</v>
      </c>
      <c r="N83" s="24">
        <v>1.1000000000000001</v>
      </c>
      <c r="O83" s="24">
        <f t="shared" si="20"/>
        <v>1.2000000000000002</v>
      </c>
      <c r="P83" s="24">
        <f t="shared" si="21"/>
        <v>2.2000000000000002</v>
      </c>
      <c r="Q83" s="24"/>
      <c r="R83" s="24"/>
      <c r="S83" s="24">
        <f t="shared" si="22"/>
        <v>0</v>
      </c>
      <c r="T83" s="24">
        <f t="shared" si="23"/>
        <v>2.2000000000000002</v>
      </c>
    </row>
    <row r="84" spans="1:20" x14ac:dyDescent="0.2">
      <c r="A84" s="167"/>
      <c r="B84" s="35"/>
      <c r="C84" s="26" t="s">
        <v>52</v>
      </c>
      <c r="D84" s="162">
        <v>12</v>
      </c>
      <c r="E84" s="24"/>
      <c r="F84" s="24"/>
      <c r="G84" s="24"/>
      <c r="H84" s="24">
        <f t="shared" si="18"/>
        <v>0</v>
      </c>
      <c r="I84" s="24">
        <v>2.0499999999999998</v>
      </c>
      <c r="J84" s="24">
        <v>0.1</v>
      </c>
      <c r="K84" s="24">
        <f t="shared" si="19"/>
        <v>2.15</v>
      </c>
      <c r="L84" s="24">
        <v>5.0999999999999996</v>
      </c>
      <c r="M84" s="24">
        <v>274.47000000000003</v>
      </c>
      <c r="N84" s="24">
        <v>160.88</v>
      </c>
      <c r="O84" s="24">
        <f t="shared" si="20"/>
        <v>440.45000000000005</v>
      </c>
      <c r="P84" s="24">
        <f t="shared" si="21"/>
        <v>442.6</v>
      </c>
      <c r="Q84" s="24">
        <v>0.15</v>
      </c>
      <c r="R84" s="24"/>
      <c r="S84" s="24">
        <f t="shared" si="22"/>
        <v>0.15</v>
      </c>
      <c r="T84" s="24">
        <f t="shared" si="23"/>
        <v>442.75</v>
      </c>
    </row>
    <row r="85" spans="1:20" x14ac:dyDescent="0.2">
      <c r="A85" s="167"/>
      <c r="B85" s="35"/>
      <c r="C85" s="26" t="s">
        <v>72</v>
      </c>
      <c r="D85" s="162">
        <v>7</v>
      </c>
      <c r="E85" s="24"/>
      <c r="F85" s="24"/>
      <c r="G85" s="24"/>
      <c r="H85" s="24">
        <f t="shared" si="18"/>
        <v>0</v>
      </c>
      <c r="I85" s="24">
        <v>2</v>
      </c>
      <c r="J85" s="24"/>
      <c r="K85" s="24">
        <f t="shared" si="19"/>
        <v>2</v>
      </c>
      <c r="L85" s="24">
        <v>866.9</v>
      </c>
      <c r="M85" s="24">
        <v>1620.6</v>
      </c>
      <c r="N85" s="24">
        <v>623</v>
      </c>
      <c r="O85" s="24">
        <f t="shared" si="20"/>
        <v>3110.5</v>
      </c>
      <c r="P85" s="24">
        <f t="shared" si="21"/>
        <v>3112.5</v>
      </c>
      <c r="Q85" s="24">
        <v>86</v>
      </c>
      <c r="R85" s="24"/>
      <c r="S85" s="24">
        <f t="shared" si="22"/>
        <v>86</v>
      </c>
      <c r="T85" s="24">
        <f t="shared" si="23"/>
        <v>3198.5</v>
      </c>
    </row>
    <row r="86" spans="1:20" x14ac:dyDescent="0.2">
      <c r="A86" s="167"/>
      <c r="B86" s="35"/>
      <c r="C86" s="26" t="s">
        <v>71</v>
      </c>
      <c r="D86" s="162">
        <v>2</v>
      </c>
      <c r="E86" s="24"/>
      <c r="F86" s="24"/>
      <c r="G86" s="24"/>
      <c r="H86" s="24">
        <f t="shared" si="18"/>
        <v>0</v>
      </c>
      <c r="I86" s="24"/>
      <c r="J86" s="24"/>
      <c r="K86" s="24">
        <f t="shared" si="19"/>
        <v>0</v>
      </c>
      <c r="L86" s="24">
        <v>0.21</v>
      </c>
      <c r="M86" s="24">
        <v>0.61</v>
      </c>
      <c r="N86" s="24">
        <v>0.23</v>
      </c>
      <c r="O86" s="24">
        <f t="shared" si="20"/>
        <v>1.05</v>
      </c>
      <c r="P86" s="24">
        <f t="shared" si="21"/>
        <v>1.05</v>
      </c>
      <c r="Q86" s="24"/>
      <c r="R86" s="24"/>
      <c r="S86" s="24">
        <f t="shared" si="22"/>
        <v>0</v>
      </c>
      <c r="T86" s="24">
        <f t="shared" si="23"/>
        <v>1.05</v>
      </c>
    </row>
    <row r="87" spans="1:20" x14ac:dyDescent="0.2">
      <c r="A87" s="167"/>
      <c r="B87" s="85"/>
      <c r="C87" s="26" t="s">
        <v>58</v>
      </c>
      <c r="D87" s="162">
        <v>32</v>
      </c>
      <c r="E87" s="24">
        <v>0.25</v>
      </c>
      <c r="F87" s="24">
        <v>13.1</v>
      </c>
      <c r="G87" s="24"/>
      <c r="H87" s="24">
        <f t="shared" si="18"/>
        <v>13.35</v>
      </c>
      <c r="I87" s="24">
        <v>8.25</v>
      </c>
      <c r="J87" s="24"/>
      <c r="K87" s="24">
        <f t="shared" si="19"/>
        <v>21.6</v>
      </c>
      <c r="L87" s="24">
        <v>32.97</v>
      </c>
      <c r="M87" s="24">
        <v>180.39</v>
      </c>
      <c r="N87" s="24">
        <v>143.16999999999999</v>
      </c>
      <c r="O87" s="24">
        <f t="shared" si="20"/>
        <v>356.53</v>
      </c>
      <c r="P87" s="24">
        <f t="shared" si="21"/>
        <v>378.13</v>
      </c>
      <c r="Q87" s="24">
        <v>0.25</v>
      </c>
      <c r="R87" s="24">
        <v>3</v>
      </c>
      <c r="S87" s="24">
        <f t="shared" si="22"/>
        <v>3.25</v>
      </c>
      <c r="T87" s="24">
        <f t="shared" si="23"/>
        <v>381.38</v>
      </c>
    </row>
    <row r="88" spans="1:20" x14ac:dyDescent="0.2">
      <c r="A88" s="167"/>
      <c r="B88" s="35" t="s">
        <v>424</v>
      </c>
      <c r="C88" s="26" t="s">
        <v>80</v>
      </c>
      <c r="D88" s="162">
        <v>27</v>
      </c>
      <c r="E88" s="24">
        <v>0.05</v>
      </c>
      <c r="F88" s="24"/>
      <c r="G88" s="24"/>
      <c r="H88" s="24">
        <f t="shared" si="18"/>
        <v>0.05</v>
      </c>
      <c r="I88" s="24">
        <v>2.2000000000000002</v>
      </c>
      <c r="J88" s="24"/>
      <c r="K88" s="24">
        <f t="shared" si="19"/>
        <v>2.25</v>
      </c>
      <c r="L88" s="24">
        <v>740.48</v>
      </c>
      <c r="M88" s="24">
        <v>523.08000000000004</v>
      </c>
      <c r="N88" s="24">
        <v>458.84</v>
      </c>
      <c r="O88" s="24">
        <f t="shared" si="20"/>
        <v>1722.3999999999999</v>
      </c>
      <c r="P88" s="24">
        <f t="shared" si="21"/>
        <v>1724.6499999999999</v>
      </c>
      <c r="Q88" s="24">
        <v>13.7</v>
      </c>
      <c r="R88" s="24">
        <v>0.1</v>
      </c>
      <c r="S88" s="24">
        <f t="shared" si="22"/>
        <v>13.799999999999999</v>
      </c>
      <c r="T88" s="24">
        <f t="shared" si="23"/>
        <v>1738.4499999999998</v>
      </c>
    </row>
    <row r="89" spans="1:20" x14ac:dyDescent="0.2">
      <c r="A89" s="167"/>
      <c r="B89" s="35"/>
      <c r="C89" s="26" t="s">
        <v>54</v>
      </c>
      <c r="D89" s="162">
        <v>3</v>
      </c>
      <c r="E89" s="24"/>
      <c r="F89" s="24"/>
      <c r="G89" s="24"/>
      <c r="H89" s="24">
        <f t="shared" si="18"/>
        <v>0</v>
      </c>
      <c r="I89" s="24"/>
      <c r="J89" s="24"/>
      <c r="K89" s="24">
        <f t="shared" si="19"/>
        <v>0</v>
      </c>
      <c r="L89" s="24"/>
      <c r="M89" s="24">
        <v>3.45</v>
      </c>
      <c r="N89" s="24">
        <v>6.15</v>
      </c>
      <c r="O89" s="24">
        <f t="shared" si="20"/>
        <v>9.6000000000000014</v>
      </c>
      <c r="P89" s="24">
        <f t="shared" si="21"/>
        <v>9.6000000000000014</v>
      </c>
      <c r="Q89" s="24"/>
      <c r="R89" s="24">
        <v>1</v>
      </c>
      <c r="S89" s="24">
        <f t="shared" si="22"/>
        <v>1</v>
      </c>
      <c r="T89" s="24">
        <f t="shared" si="23"/>
        <v>10.600000000000001</v>
      </c>
    </row>
    <row r="90" spans="1:20" x14ac:dyDescent="0.2">
      <c r="A90" s="167"/>
      <c r="B90" s="35"/>
      <c r="C90" s="26" t="s">
        <v>65</v>
      </c>
      <c r="D90" s="162">
        <v>4</v>
      </c>
      <c r="E90" s="24"/>
      <c r="F90" s="24"/>
      <c r="G90" s="24"/>
      <c r="H90" s="24">
        <f t="shared" si="18"/>
        <v>0</v>
      </c>
      <c r="I90" s="24">
        <v>0.5</v>
      </c>
      <c r="J90" s="24"/>
      <c r="K90" s="24">
        <f t="shared" si="19"/>
        <v>0.5</v>
      </c>
      <c r="L90" s="24">
        <v>0.1</v>
      </c>
      <c r="M90" s="24">
        <v>10.45</v>
      </c>
      <c r="N90" s="24">
        <v>20.059999999999999</v>
      </c>
      <c r="O90" s="24">
        <f t="shared" si="20"/>
        <v>30.61</v>
      </c>
      <c r="P90" s="24">
        <f t="shared" si="21"/>
        <v>31.11</v>
      </c>
      <c r="Q90" s="24"/>
      <c r="R90" s="24"/>
      <c r="S90" s="24">
        <f t="shared" si="22"/>
        <v>0</v>
      </c>
      <c r="T90" s="24">
        <f t="shared" si="23"/>
        <v>31.11</v>
      </c>
    </row>
    <row r="91" spans="1:20" x14ac:dyDescent="0.2">
      <c r="A91" s="167"/>
      <c r="B91" s="35"/>
      <c r="C91" s="26" t="s">
        <v>74</v>
      </c>
      <c r="D91" s="162">
        <v>3</v>
      </c>
      <c r="E91" s="24"/>
      <c r="F91" s="24"/>
      <c r="G91" s="24"/>
      <c r="H91" s="24">
        <f t="shared" si="18"/>
        <v>0</v>
      </c>
      <c r="I91" s="24"/>
      <c r="J91" s="24"/>
      <c r="K91" s="24">
        <f t="shared" si="19"/>
        <v>0</v>
      </c>
      <c r="L91" s="24">
        <v>0.25</v>
      </c>
      <c r="M91" s="24">
        <v>0.05</v>
      </c>
      <c r="N91" s="24">
        <v>0.26</v>
      </c>
      <c r="O91" s="24">
        <f t="shared" si="20"/>
        <v>0.56000000000000005</v>
      </c>
      <c r="P91" s="24">
        <f t="shared" si="21"/>
        <v>0.56000000000000005</v>
      </c>
      <c r="Q91" s="24"/>
      <c r="R91" s="24">
        <v>0.05</v>
      </c>
      <c r="S91" s="24">
        <f t="shared" si="22"/>
        <v>0.05</v>
      </c>
      <c r="T91" s="24">
        <f t="shared" si="23"/>
        <v>0.6100000000000001</v>
      </c>
    </row>
    <row r="92" spans="1:20" x14ac:dyDescent="0.2">
      <c r="A92" s="167"/>
      <c r="B92" s="35"/>
      <c r="C92" s="26" t="s">
        <v>53</v>
      </c>
      <c r="D92" s="162">
        <v>4</v>
      </c>
      <c r="E92" s="24"/>
      <c r="F92" s="24"/>
      <c r="G92" s="24"/>
      <c r="H92" s="24">
        <f t="shared" si="18"/>
        <v>0</v>
      </c>
      <c r="I92" s="24"/>
      <c r="J92" s="24"/>
      <c r="K92" s="24">
        <f t="shared" si="19"/>
        <v>0</v>
      </c>
      <c r="L92" s="24">
        <v>51</v>
      </c>
      <c r="M92" s="24">
        <v>258.5</v>
      </c>
      <c r="N92" s="24">
        <v>248.5</v>
      </c>
      <c r="O92" s="24">
        <f t="shared" si="20"/>
        <v>558</v>
      </c>
      <c r="P92" s="24">
        <f t="shared" si="21"/>
        <v>558</v>
      </c>
      <c r="Q92" s="24"/>
      <c r="R92" s="24">
        <v>10</v>
      </c>
      <c r="S92" s="24">
        <f t="shared" si="22"/>
        <v>10</v>
      </c>
      <c r="T92" s="24">
        <f t="shared" si="23"/>
        <v>568</v>
      </c>
    </row>
    <row r="93" spans="1:20" x14ac:dyDescent="0.2">
      <c r="A93" s="167"/>
      <c r="B93" s="35"/>
      <c r="C93" s="26" t="s">
        <v>81</v>
      </c>
      <c r="D93" s="162">
        <v>12</v>
      </c>
      <c r="E93" s="24"/>
      <c r="F93" s="24">
        <v>0.8</v>
      </c>
      <c r="G93" s="24"/>
      <c r="H93" s="24">
        <f t="shared" si="18"/>
        <v>0.8</v>
      </c>
      <c r="I93" s="24">
        <v>4</v>
      </c>
      <c r="J93" s="24"/>
      <c r="K93" s="24">
        <f t="shared" si="19"/>
        <v>4.8</v>
      </c>
      <c r="L93" s="24">
        <v>161.80000000000001</v>
      </c>
      <c r="M93" s="24">
        <v>661.7</v>
      </c>
      <c r="N93" s="24">
        <v>318.35000000000002</v>
      </c>
      <c r="O93" s="24">
        <f t="shared" si="20"/>
        <v>1141.8499999999999</v>
      </c>
      <c r="P93" s="24">
        <f t="shared" si="21"/>
        <v>1146.6499999999999</v>
      </c>
      <c r="Q93" s="24"/>
      <c r="R93" s="24"/>
      <c r="S93" s="24">
        <f t="shared" si="22"/>
        <v>0</v>
      </c>
      <c r="T93" s="24">
        <f t="shared" si="23"/>
        <v>1146.6499999999999</v>
      </c>
    </row>
    <row r="94" spans="1:20" x14ac:dyDescent="0.2">
      <c r="A94" s="167"/>
      <c r="B94" s="35"/>
      <c r="C94" s="26" t="s">
        <v>68</v>
      </c>
      <c r="D94" s="162">
        <v>2</v>
      </c>
      <c r="E94" s="24"/>
      <c r="F94" s="24"/>
      <c r="G94" s="24"/>
      <c r="H94" s="24">
        <f t="shared" si="18"/>
        <v>0</v>
      </c>
      <c r="I94" s="24">
        <v>0.05</v>
      </c>
      <c r="J94" s="24">
        <v>0.05</v>
      </c>
      <c r="K94" s="24">
        <f t="shared" si="19"/>
        <v>0.1</v>
      </c>
      <c r="L94" s="24"/>
      <c r="M94" s="24">
        <v>1</v>
      </c>
      <c r="N94" s="24">
        <v>0.9</v>
      </c>
      <c r="O94" s="24">
        <f t="shared" si="20"/>
        <v>1.9</v>
      </c>
      <c r="P94" s="24">
        <f t="shared" si="21"/>
        <v>2</v>
      </c>
      <c r="Q94" s="24">
        <v>4</v>
      </c>
      <c r="R94" s="24"/>
      <c r="S94" s="24">
        <f t="shared" si="22"/>
        <v>4</v>
      </c>
      <c r="T94" s="24">
        <f t="shared" si="23"/>
        <v>6</v>
      </c>
    </row>
    <row r="95" spans="1:20" x14ac:dyDescent="0.2">
      <c r="A95" s="167"/>
      <c r="B95" s="35"/>
      <c r="C95" s="26" t="s">
        <v>60</v>
      </c>
      <c r="D95" s="162">
        <v>0</v>
      </c>
      <c r="E95" s="24"/>
      <c r="F95" s="24"/>
      <c r="G95" s="24"/>
      <c r="H95" s="24">
        <f t="shared" si="18"/>
        <v>0</v>
      </c>
      <c r="I95" s="24"/>
      <c r="J95" s="24"/>
      <c r="K95" s="24">
        <f t="shared" si="19"/>
        <v>0</v>
      </c>
      <c r="L95" s="24"/>
      <c r="M95" s="24"/>
      <c r="N95" s="24"/>
      <c r="O95" s="24">
        <f>SUM(L95:N95)</f>
        <v>0</v>
      </c>
      <c r="P95" s="24">
        <f>SUM(K95+O95)</f>
        <v>0</v>
      </c>
      <c r="Q95" s="24"/>
      <c r="R95" s="24"/>
      <c r="S95" s="24">
        <f>SUM(Q95:R95)</f>
        <v>0</v>
      </c>
      <c r="T95" s="24">
        <f>SUM(P95+S95)</f>
        <v>0</v>
      </c>
    </row>
    <row r="96" spans="1:20" x14ac:dyDescent="0.2">
      <c r="A96" s="167"/>
      <c r="B96" s="35"/>
      <c r="C96" s="26" t="s">
        <v>75</v>
      </c>
      <c r="D96" s="162">
        <v>3</v>
      </c>
      <c r="E96" s="24">
        <v>23.5</v>
      </c>
      <c r="F96" s="24"/>
      <c r="G96" s="24"/>
      <c r="H96" s="24">
        <f t="shared" si="18"/>
        <v>23.5</v>
      </c>
      <c r="I96" s="24">
        <v>91.5</v>
      </c>
      <c r="J96" s="24">
        <v>3.6</v>
      </c>
      <c r="K96" s="24">
        <f t="shared" si="19"/>
        <v>118.6</v>
      </c>
      <c r="L96" s="24">
        <v>30</v>
      </c>
      <c r="M96" s="24">
        <v>282.39999999999998</v>
      </c>
      <c r="N96" s="24">
        <v>603</v>
      </c>
      <c r="O96" s="24">
        <f>SUM(L96:N96)</f>
        <v>915.4</v>
      </c>
      <c r="P96" s="24">
        <f>SUM(K96+O96)</f>
        <v>1034</v>
      </c>
      <c r="Q96" s="24">
        <v>3</v>
      </c>
      <c r="R96" s="24"/>
      <c r="S96" s="24">
        <f>SUM(Q96:R96)</f>
        <v>3</v>
      </c>
      <c r="T96" s="24">
        <f>SUM(P96+S96)</f>
        <v>1037</v>
      </c>
    </row>
    <row r="97" spans="1:20" x14ac:dyDescent="0.2">
      <c r="A97" s="167"/>
      <c r="B97" s="85"/>
      <c r="C97" s="26" t="s">
        <v>70</v>
      </c>
      <c r="D97" s="162">
        <v>10</v>
      </c>
      <c r="E97" s="24"/>
      <c r="F97" s="24"/>
      <c r="G97" s="24"/>
      <c r="H97" s="24">
        <f t="shared" ref="H97:H103" si="24">SUM(E97:G97)</f>
        <v>0</v>
      </c>
      <c r="I97" s="24">
        <v>0.5</v>
      </c>
      <c r="J97" s="24"/>
      <c r="K97" s="24">
        <f t="shared" si="19"/>
        <v>0.5</v>
      </c>
      <c r="L97" s="24">
        <v>80</v>
      </c>
      <c r="M97" s="24">
        <v>505.1</v>
      </c>
      <c r="N97" s="24">
        <v>907.4</v>
      </c>
      <c r="O97" s="24">
        <f t="shared" ref="O97:O103" si="25">SUM(L97:N97)</f>
        <v>1492.5</v>
      </c>
      <c r="P97" s="24">
        <f t="shared" ref="P97:P103" si="26">SUM(K97+O97)</f>
        <v>1493</v>
      </c>
      <c r="Q97" s="24">
        <v>2</v>
      </c>
      <c r="R97" s="24">
        <v>17</v>
      </c>
      <c r="S97" s="24">
        <f t="shared" ref="S97:S103" si="27">SUM(Q97:R97)</f>
        <v>19</v>
      </c>
      <c r="T97" s="24">
        <f t="shared" ref="T97:T103" si="28">SUM(P97+S97)</f>
        <v>1512</v>
      </c>
    </row>
    <row r="98" spans="1:20" x14ac:dyDescent="0.2">
      <c r="A98" s="167"/>
      <c r="B98" s="35" t="s">
        <v>425</v>
      </c>
      <c r="C98" s="26" t="s">
        <v>73</v>
      </c>
      <c r="D98" s="162">
        <v>18</v>
      </c>
      <c r="E98" s="24">
        <v>1.8</v>
      </c>
      <c r="F98" s="24">
        <v>0.2</v>
      </c>
      <c r="G98" s="24">
        <v>3.4</v>
      </c>
      <c r="H98" s="24">
        <f t="shared" si="24"/>
        <v>5.4</v>
      </c>
      <c r="I98" s="24">
        <v>2.75</v>
      </c>
      <c r="J98" s="24"/>
      <c r="K98" s="24">
        <f t="shared" ref="K98:K103" si="29">SUM(H98:J98)</f>
        <v>8.15</v>
      </c>
      <c r="L98" s="24"/>
      <c r="M98" s="24">
        <v>11.56</v>
      </c>
      <c r="N98" s="24">
        <v>4.8899999999999997</v>
      </c>
      <c r="O98" s="24">
        <f t="shared" si="25"/>
        <v>16.45</v>
      </c>
      <c r="P98" s="24">
        <f t="shared" si="26"/>
        <v>24.6</v>
      </c>
      <c r="Q98" s="24"/>
      <c r="R98" s="24">
        <v>22.15</v>
      </c>
      <c r="S98" s="24">
        <f t="shared" si="27"/>
        <v>22.15</v>
      </c>
      <c r="T98" s="24">
        <f t="shared" si="28"/>
        <v>46.75</v>
      </c>
    </row>
    <row r="99" spans="1:20" x14ac:dyDescent="0.2">
      <c r="A99" s="167"/>
      <c r="B99" s="35"/>
      <c r="C99" s="26" t="s">
        <v>69</v>
      </c>
      <c r="D99" s="162">
        <v>3</v>
      </c>
      <c r="E99" s="24"/>
      <c r="F99" s="24"/>
      <c r="G99" s="24">
        <v>1</v>
      </c>
      <c r="H99" s="24">
        <f t="shared" si="24"/>
        <v>1</v>
      </c>
      <c r="I99" s="24">
        <v>1</v>
      </c>
      <c r="J99" s="24"/>
      <c r="K99" s="24">
        <f t="shared" si="29"/>
        <v>2</v>
      </c>
      <c r="L99" s="24">
        <v>0.5</v>
      </c>
      <c r="M99" s="24">
        <v>0.65</v>
      </c>
      <c r="N99" s="24">
        <v>2.0499999999999998</v>
      </c>
      <c r="O99" s="24">
        <f t="shared" si="25"/>
        <v>3.1999999999999997</v>
      </c>
      <c r="P99" s="24">
        <f t="shared" si="26"/>
        <v>5.1999999999999993</v>
      </c>
      <c r="Q99" s="24"/>
      <c r="R99" s="24">
        <v>1.5</v>
      </c>
      <c r="S99" s="24">
        <f t="shared" si="27"/>
        <v>1.5</v>
      </c>
      <c r="T99" s="24">
        <f t="shared" si="28"/>
        <v>6.6999999999999993</v>
      </c>
    </row>
    <row r="100" spans="1:20" x14ac:dyDescent="0.2">
      <c r="A100" s="167"/>
      <c r="B100" s="35"/>
      <c r="C100" s="26" t="s">
        <v>63</v>
      </c>
      <c r="D100" s="162">
        <v>11</v>
      </c>
      <c r="E100" s="24">
        <v>0.03</v>
      </c>
      <c r="F100" s="24"/>
      <c r="G100" s="24">
        <v>70</v>
      </c>
      <c r="H100" s="24">
        <f t="shared" si="24"/>
        <v>70.03</v>
      </c>
      <c r="I100" s="24">
        <v>95</v>
      </c>
      <c r="J100" s="24"/>
      <c r="K100" s="24">
        <f t="shared" si="29"/>
        <v>165.03</v>
      </c>
      <c r="L100" s="24">
        <v>20</v>
      </c>
      <c r="M100" s="24">
        <v>605.5</v>
      </c>
      <c r="N100" s="24">
        <v>857.2</v>
      </c>
      <c r="O100" s="24">
        <f t="shared" si="25"/>
        <v>1482.7</v>
      </c>
      <c r="P100" s="24">
        <f t="shared" si="26"/>
        <v>1647.73</v>
      </c>
      <c r="Q100" s="24">
        <v>190</v>
      </c>
      <c r="R100" s="24">
        <v>80.25</v>
      </c>
      <c r="S100" s="24">
        <f t="shared" si="27"/>
        <v>270.25</v>
      </c>
      <c r="T100" s="24">
        <f t="shared" si="28"/>
        <v>1917.98</v>
      </c>
    </row>
    <row r="101" spans="1:20" x14ac:dyDescent="0.2">
      <c r="A101" s="167"/>
      <c r="B101" s="35"/>
      <c r="C101" s="26" t="s">
        <v>59</v>
      </c>
      <c r="D101" s="162">
        <v>23</v>
      </c>
      <c r="E101" s="24">
        <v>0.08</v>
      </c>
      <c r="F101" s="24"/>
      <c r="G101" s="24">
        <v>7.5</v>
      </c>
      <c r="H101" s="24">
        <f t="shared" si="24"/>
        <v>7.58</v>
      </c>
      <c r="I101" s="24">
        <v>15</v>
      </c>
      <c r="J101" s="24"/>
      <c r="K101" s="24">
        <f t="shared" si="29"/>
        <v>22.58</v>
      </c>
      <c r="L101" s="24">
        <v>0.5</v>
      </c>
      <c r="M101" s="24">
        <v>88.22</v>
      </c>
      <c r="N101" s="24">
        <v>115.12</v>
      </c>
      <c r="O101" s="24">
        <f t="shared" si="25"/>
        <v>203.84</v>
      </c>
      <c r="P101" s="24">
        <f t="shared" si="26"/>
        <v>226.42000000000002</v>
      </c>
      <c r="Q101" s="24"/>
      <c r="R101" s="24">
        <v>34.049999999999997</v>
      </c>
      <c r="S101" s="24">
        <f t="shared" si="27"/>
        <v>34.049999999999997</v>
      </c>
      <c r="T101" s="24">
        <f t="shared" si="28"/>
        <v>260.47000000000003</v>
      </c>
    </row>
    <row r="102" spans="1:20" x14ac:dyDescent="0.2">
      <c r="A102" s="167"/>
      <c r="B102" s="35"/>
      <c r="C102" s="26" t="s">
        <v>57</v>
      </c>
      <c r="D102" s="162">
        <v>2</v>
      </c>
      <c r="E102" s="24"/>
      <c r="F102" s="24"/>
      <c r="G102" s="24"/>
      <c r="H102" s="24">
        <f t="shared" si="24"/>
        <v>0</v>
      </c>
      <c r="I102" s="24">
        <v>0.5</v>
      </c>
      <c r="J102" s="24"/>
      <c r="K102" s="24">
        <f t="shared" si="29"/>
        <v>0.5</v>
      </c>
      <c r="L102" s="24"/>
      <c r="M102" s="24">
        <v>304.5</v>
      </c>
      <c r="N102" s="24">
        <v>480</v>
      </c>
      <c r="O102" s="24">
        <f t="shared" si="25"/>
        <v>784.5</v>
      </c>
      <c r="P102" s="24">
        <f t="shared" si="26"/>
        <v>785</v>
      </c>
      <c r="Q102" s="24">
        <v>30</v>
      </c>
      <c r="R102" s="24"/>
      <c r="S102" s="24">
        <f t="shared" si="27"/>
        <v>30</v>
      </c>
      <c r="T102" s="24">
        <f t="shared" si="28"/>
        <v>815</v>
      </c>
    </row>
    <row r="103" spans="1:20" x14ac:dyDescent="0.2">
      <c r="A103" s="167"/>
      <c r="B103" s="35"/>
      <c r="C103" s="165" t="s">
        <v>66</v>
      </c>
      <c r="D103" s="160">
        <v>2</v>
      </c>
      <c r="E103" s="25">
        <v>0.01</v>
      </c>
      <c r="F103" s="25"/>
      <c r="G103" s="25">
        <v>5</v>
      </c>
      <c r="H103" s="25">
        <f t="shared" si="24"/>
        <v>5.01</v>
      </c>
      <c r="I103" s="25">
        <v>10.01</v>
      </c>
      <c r="J103" s="25"/>
      <c r="K103" s="25">
        <f t="shared" si="29"/>
        <v>15.02</v>
      </c>
      <c r="L103" s="25"/>
      <c r="M103" s="25">
        <v>25.06</v>
      </c>
      <c r="N103" s="25">
        <v>40.020000000000003</v>
      </c>
      <c r="O103" s="25">
        <f t="shared" si="25"/>
        <v>65.08</v>
      </c>
      <c r="P103" s="25">
        <f t="shared" si="26"/>
        <v>80.099999999999994</v>
      </c>
      <c r="Q103" s="25"/>
      <c r="R103" s="25"/>
      <c r="S103" s="25">
        <f t="shared" si="27"/>
        <v>0</v>
      </c>
      <c r="T103" s="25">
        <f t="shared" si="28"/>
        <v>80.099999999999994</v>
      </c>
    </row>
    <row r="104" spans="1:20" ht="15" x14ac:dyDescent="0.25">
      <c r="A104" s="230" t="s">
        <v>0</v>
      </c>
      <c r="B104" s="231"/>
      <c r="C104" s="232" t="s">
        <v>0</v>
      </c>
      <c r="D104" s="53">
        <f t="shared" ref="D104:T104" si="30">SUM(D71:D103)</f>
        <v>279</v>
      </c>
      <c r="E104" s="54">
        <f t="shared" si="30"/>
        <v>25.720000000000002</v>
      </c>
      <c r="F104" s="54">
        <f t="shared" si="30"/>
        <v>14.1</v>
      </c>
      <c r="G104" s="54">
        <f t="shared" si="30"/>
        <v>86.9</v>
      </c>
      <c r="H104" s="54">
        <f t="shared" si="30"/>
        <v>126.72</v>
      </c>
      <c r="I104" s="54">
        <f t="shared" si="30"/>
        <v>396.03999999999996</v>
      </c>
      <c r="J104" s="54">
        <f t="shared" si="30"/>
        <v>10.549999999999999</v>
      </c>
      <c r="K104" s="54">
        <f t="shared" si="30"/>
        <v>533.30999999999995</v>
      </c>
      <c r="L104" s="54">
        <f t="shared" si="30"/>
        <v>2407.77</v>
      </c>
      <c r="M104" s="54">
        <f t="shared" si="30"/>
        <v>6330.97</v>
      </c>
      <c r="N104" s="54">
        <f t="shared" si="30"/>
        <v>5659.0800000000008</v>
      </c>
      <c r="O104" s="54">
        <f t="shared" si="30"/>
        <v>14397.820000000002</v>
      </c>
      <c r="P104" s="54">
        <f t="shared" si="30"/>
        <v>14931.130000000001</v>
      </c>
      <c r="Q104" s="54">
        <f t="shared" si="30"/>
        <v>335.6</v>
      </c>
      <c r="R104" s="54">
        <f t="shared" si="30"/>
        <v>186.70999999999998</v>
      </c>
      <c r="S104" s="54">
        <f t="shared" si="30"/>
        <v>522.30999999999995</v>
      </c>
      <c r="T104" s="55">
        <f t="shared" si="30"/>
        <v>15453.44</v>
      </c>
    </row>
    <row r="105" spans="1:20" x14ac:dyDescent="0.2">
      <c r="A105" s="172" t="s">
        <v>6</v>
      </c>
      <c r="B105" s="70" t="s">
        <v>86</v>
      </c>
      <c r="C105" s="161" t="s">
        <v>86</v>
      </c>
      <c r="D105" s="153">
        <v>34</v>
      </c>
      <c r="E105" s="154">
        <v>0.25</v>
      </c>
      <c r="F105" s="154"/>
      <c r="G105" s="154">
        <v>0.61</v>
      </c>
      <c r="H105" s="154">
        <f t="shared" ref="H105:H134" si="31">SUM(E105:G105)</f>
        <v>0.86</v>
      </c>
      <c r="I105" s="154">
        <v>5.55</v>
      </c>
      <c r="J105" s="154"/>
      <c r="K105" s="154">
        <f t="shared" ref="K105:K134" si="32">SUM(H105:J105)</f>
        <v>6.41</v>
      </c>
      <c r="L105" s="154">
        <v>5.95</v>
      </c>
      <c r="M105" s="154">
        <v>28.8</v>
      </c>
      <c r="N105" s="154">
        <v>31.8</v>
      </c>
      <c r="O105" s="154">
        <f t="shared" ref="O105:O134" si="33">SUM(L105:N105)</f>
        <v>66.55</v>
      </c>
      <c r="P105" s="154">
        <f t="shared" ref="P105:P134" si="34">SUM(K105+O105)</f>
        <v>72.959999999999994</v>
      </c>
      <c r="Q105" s="154"/>
      <c r="R105" s="154">
        <v>1.4</v>
      </c>
      <c r="S105" s="154">
        <f t="shared" ref="S105:S134" si="35">SUM(Q105:R105)</f>
        <v>1.4</v>
      </c>
      <c r="T105" s="154">
        <f t="shared" ref="T105:T134" si="36">SUM(P105+S105)</f>
        <v>74.36</v>
      </c>
    </row>
    <row r="106" spans="1:20" x14ac:dyDescent="0.2">
      <c r="A106" s="119"/>
      <c r="B106" s="71"/>
      <c r="C106" s="26" t="s">
        <v>272</v>
      </c>
      <c r="D106" s="162">
        <v>2</v>
      </c>
      <c r="E106" s="24"/>
      <c r="F106" s="24"/>
      <c r="G106" s="24"/>
      <c r="H106" s="24">
        <f t="shared" si="31"/>
        <v>0</v>
      </c>
      <c r="I106" s="24"/>
      <c r="J106" s="24"/>
      <c r="K106" s="24">
        <f t="shared" si="32"/>
        <v>0</v>
      </c>
      <c r="L106" s="24"/>
      <c r="M106" s="24">
        <v>4.25</v>
      </c>
      <c r="N106" s="24">
        <v>6.15</v>
      </c>
      <c r="O106" s="24">
        <f t="shared" si="33"/>
        <v>10.4</v>
      </c>
      <c r="P106" s="24">
        <f t="shared" si="34"/>
        <v>10.4</v>
      </c>
      <c r="Q106" s="24"/>
      <c r="R106" s="24"/>
      <c r="S106" s="24">
        <f t="shared" si="35"/>
        <v>0</v>
      </c>
      <c r="T106" s="24">
        <f t="shared" si="36"/>
        <v>10.4</v>
      </c>
    </row>
    <row r="107" spans="1:20" x14ac:dyDescent="0.2">
      <c r="A107" s="119"/>
      <c r="B107" s="71"/>
      <c r="C107" s="26" t="s">
        <v>101</v>
      </c>
      <c r="D107" s="162">
        <v>11</v>
      </c>
      <c r="E107" s="24"/>
      <c r="F107" s="24"/>
      <c r="G107" s="24"/>
      <c r="H107" s="24">
        <f t="shared" si="31"/>
        <v>0</v>
      </c>
      <c r="I107" s="24">
        <v>0.5</v>
      </c>
      <c r="J107" s="24"/>
      <c r="K107" s="24">
        <f t="shared" si="32"/>
        <v>0.5</v>
      </c>
      <c r="L107" s="24">
        <v>48.5</v>
      </c>
      <c r="M107" s="24">
        <v>17.010000000000002</v>
      </c>
      <c r="N107" s="24">
        <v>13.2</v>
      </c>
      <c r="O107" s="24">
        <f t="shared" si="33"/>
        <v>78.710000000000008</v>
      </c>
      <c r="P107" s="24">
        <f t="shared" si="34"/>
        <v>79.210000000000008</v>
      </c>
      <c r="Q107" s="24"/>
      <c r="R107" s="24"/>
      <c r="S107" s="24">
        <f t="shared" si="35"/>
        <v>0</v>
      </c>
      <c r="T107" s="24">
        <f t="shared" si="36"/>
        <v>79.210000000000008</v>
      </c>
    </row>
    <row r="108" spans="1:20" x14ac:dyDescent="0.2">
      <c r="A108" s="119"/>
      <c r="B108" s="71"/>
      <c r="C108" s="26" t="s">
        <v>106</v>
      </c>
      <c r="D108" s="162">
        <v>5</v>
      </c>
      <c r="E108" s="24"/>
      <c r="F108" s="24"/>
      <c r="G108" s="24"/>
      <c r="H108" s="24">
        <f t="shared" si="31"/>
        <v>0</v>
      </c>
      <c r="I108" s="24">
        <v>0.5</v>
      </c>
      <c r="J108" s="24"/>
      <c r="K108" s="24">
        <f t="shared" si="32"/>
        <v>0.5</v>
      </c>
      <c r="L108" s="24"/>
      <c r="M108" s="24">
        <v>14.54</v>
      </c>
      <c r="N108" s="24">
        <v>11.51</v>
      </c>
      <c r="O108" s="24">
        <f t="shared" si="33"/>
        <v>26.049999999999997</v>
      </c>
      <c r="P108" s="24">
        <f t="shared" si="34"/>
        <v>26.549999999999997</v>
      </c>
      <c r="Q108" s="24">
        <v>2</v>
      </c>
      <c r="R108" s="24"/>
      <c r="S108" s="24">
        <f t="shared" si="35"/>
        <v>2</v>
      </c>
      <c r="T108" s="24">
        <f t="shared" si="36"/>
        <v>28.549999999999997</v>
      </c>
    </row>
    <row r="109" spans="1:20" x14ac:dyDescent="0.2">
      <c r="A109" s="119"/>
      <c r="B109" s="71"/>
      <c r="C109" s="26" t="s">
        <v>107</v>
      </c>
      <c r="D109" s="162">
        <v>14</v>
      </c>
      <c r="E109" s="24">
        <v>2</v>
      </c>
      <c r="F109" s="24">
        <v>3.8</v>
      </c>
      <c r="G109" s="24">
        <v>1.4</v>
      </c>
      <c r="H109" s="24">
        <f t="shared" si="31"/>
        <v>7.1999999999999993</v>
      </c>
      <c r="I109" s="24"/>
      <c r="J109" s="24"/>
      <c r="K109" s="24">
        <f t="shared" si="32"/>
        <v>7.1999999999999993</v>
      </c>
      <c r="L109" s="24"/>
      <c r="M109" s="24">
        <v>4.6500000000000004</v>
      </c>
      <c r="N109" s="24">
        <v>4.3099999999999996</v>
      </c>
      <c r="O109" s="24">
        <f t="shared" si="33"/>
        <v>8.9600000000000009</v>
      </c>
      <c r="P109" s="24">
        <f t="shared" si="34"/>
        <v>16.16</v>
      </c>
      <c r="Q109" s="24"/>
      <c r="R109" s="24">
        <v>0.1</v>
      </c>
      <c r="S109" s="24">
        <f t="shared" si="35"/>
        <v>0.1</v>
      </c>
      <c r="T109" s="24">
        <f t="shared" si="36"/>
        <v>16.260000000000002</v>
      </c>
    </row>
    <row r="110" spans="1:20" x14ac:dyDescent="0.2">
      <c r="A110" s="119"/>
      <c r="B110" s="71"/>
      <c r="C110" s="26" t="s">
        <v>90</v>
      </c>
      <c r="D110" s="162">
        <v>6</v>
      </c>
      <c r="E110" s="24">
        <v>8.6</v>
      </c>
      <c r="F110" s="24">
        <v>9.5</v>
      </c>
      <c r="G110" s="24"/>
      <c r="H110" s="24">
        <f t="shared" si="31"/>
        <v>18.100000000000001</v>
      </c>
      <c r="I110" s="24">
        <v>13.2</v>
      </c>
      <c r="J110" s="24"/>
      <c r="K110" s="24">
        <f t="shared" si="32"/>
        <v>31.3</v>
      </c>
      <c r="L110" s="24"/>
      <c r="M110" s="24">
        <v>18.649999999999999</v>
      </c>
      <c r="N110" s="24">
        <v>7.05</v>
      </c>
      <c r="O110" s="24">
        <f t="shared" si="33"/>
        <v>25.7</v>
      </c>
      <c r="P110" s="24">
        <f t="shared" si="34"/>
        <v>57</v>
      </c>
      <c r="Q110" s="24"/>
      <c r="R110" s="24">
        <v>0.1</v>
      </c>
      <c r="S110" s="24">
        <f t="shared" si="35"/>
        <v>0.1</v>
      </c>
      <c r="T110" s="24">
        <f t="shared" si="36"/>
        <v>57.1</v>
      </c>
    </row>
    <row r="111" spans="1:20" x14ac:dyDescent="0.2">
      <c r="A111" s="119"/>
      <c r="B111" s="71"/>
      <c r="C111" s="26" t="s">
        <v>89</v>
      </c>
      <c r="D111" s="162">
        <v>4</v>
      </c>
      <c r="E111" s="24"/>
      <c r="F111" s="24"/>
      <c r="G111" s="24"/>
      <c r="H111" s="24">
        <f t="shared" si="31"/>
        <v>0</v>
      </c>
      <c r="I111" s="24"/>
      <c r="J111" s="24"/>
      <c r="K111" s="24">
        <f t="shared" si="32"/>
        <v>0</v>
      </c>
      <c r="L111" s="24"/>
      <c r="M111" s="24">
        <v>25</v>
      </c>
      <c r="N111" s="24">
        <v>25.01</v>
      </c>
      <c r="O111" s="24">
        <f t="shared" si="33"/>
        <v>50.010000000000005</v>
      </c>
      <c r="P111" s="24">
        <f t="shared" si="34"/>
        <v>50.010000000000005</v>
      </c>
      <c r="Q111" s="24"/>
      <c r="R111" s="24"/>
      <c r="S111" s="24">
        <f t="shared" si="35"/>
        <v>0</v>
      </c>
      <c r="T111" s="24">
        <f t="shared" si="36"/>
        <v>50.010000000000005</v>
      </c>
    </row>
    <row r="112" spans="1:20" x14ac:dyDescent="0.2">
      <c r="A112" s="119"/>
      <c r="B112" s="71"/>
      <c r="C112" s="26" t="s">
        <v>94</v>
      </c>
      <c r="D112" s="162">
        <v>22</v>
      </c>
      <c r="E112" s="24">
        <v>55</v>
      </c>
      <c r="F112" s="24">
        <v>15</v>
      </c>
      <c r="G112" s="24"/>
      <c r="H112" s="24">
        <f t="shared" si="31"/>
        <v>70</v>
      </c>
      <c r="I112" s="24">
        <v>11.65</v>
      </c>
      <c r="J112" s="24"/>
      <c r="K112" s="24">
        <f t="shared" si="32"/>
        <v>81.650000000000006</v>
      </c>
      <c r="L112" s="24">
        <v>42.85</v>
      </c>
      <c r="M112" s="24">
        <v>35.65</v>
      </c>
      <c r="N112" s="24">
        <v>37.799999999999997</v>
      </c>
      <c r="O112" s="24">
        <f t="shared" si="33"/>
        <v>116.3</v>
      </c>
      <c r="P112" s="24">
        <f t="shared" si="34"/>
        <v>197.95</v>
      </c>
      <c r="Q112" s="24">
        <v>5</v>
      </c>
      <c r="R112" s="24">
        <v>72.900000000000006</v>
      </c>
      <c r="S112" s="24">
        <f t="shared" si="35"/>
        <v>77.900000000000006</v>
      </c>
      <c r="T112" s="24">
        <f t="shared" si="36"/>
        <v>275.85000000000002</v>
      </c>
    </row>
    <row r="113" spans="1:20" x14ac:dyDescent="0.2">
      <c r="A113" s="119"/>
      <c r="B113" s="87"/>
      <c r="C113" s="26" t="s">
        <v>102</v>
      </c>
      <c r="D113" s="162">
        <v>10</v>
      </c>
      <c r="E113" s="24">
        <v>101</v>
      </c>
      <c r="F113" s="24"/>
      <c r="G113" s="24"/>
      <c r="H113" s="24">
        <f t="shared" si="31"/>
        <v>101</v>
      </c>
      <c r="I113" s="24"/>
      <c r="J113" s="24"/>
      <c r="K113" s="24">
        <f t="shared" si="32"/>
        <v>101</v>
      </c>
      <c r="L113" s="24"/>
      <c r="M113" s="24">
        <v>48.55</v>
      </c>
      <c r="N113" s="24">
        <v>59.1</v>
      </c>
      <c r="O113" s="24">
        <f t="shared" si="33"/>
        <v>107.65</v>
      </c>
      <c r="P113" s="24">
        <f t="shared" si="34"/>
        <v>208.65</v>
      </c>
      <c r="Q113" s="24">
        <v>7</v>
      </c>
      <c r="R113" s="24">
        <v>14</v>
      </c>
      <c r="S113" s="24">
        <f t="shared" si="35"/>
        <v>21</v>
      </c>
      <c r="T113" s="24">
        <f t="shared" si="36"/>
        <v>229.65</v>
      </c>
    </row>
    <row r="114" spans="1:20" x14ac:dyDescent="0.2">
      <c r="A114" s="119"/>
      <c r="B114" s="71" t="s">
        <v>105</v>
      </c>
      <c r="C114" s="26" t="s">
        <v>105</v>
      </c>
      <c r="D114" s="162">
        <v>47</v>
      </c>
      <c r="E114" s="24"/>
      <c r="F114" s="24"/>
      <c r="G114" s="24">
        <v>0.05</v>
      </c>
      <c r="H114" s="24">
        <f t="shared" si="31"/>
        <v>0.05</v>
      </c>
      <c r="I114" s="24">
        <v>0.05</v>
      </c>
      <c r="J114" s="24"/>
      <c r="K114" s="24">
        <f t="shared" si="32"/>
        <v>0.1</v>
      </c>
      <c r="L114" s="24">
        <v>5.3</v>
      </c>
      <c r="M114" s="24">
        <v>16.55</v>
      </c>
      <c r="N114" s="24">
        <v>69.59</v>
      </c>
      <c r="O114" s="24">
        <f t="shared" si="33"/>
        <v>91.44</v>
      </c>
      <c r="P114" s="24">
        <f t="shared" si="34"/>
        <v>91.539999999999992</v>
      </c>
      <c r="Q114" s="24"/>
      <c r="R114" s="24">
        <v>7.85</v>
      </c>
      <c r="S114" s="24">
        <f t="shared" si="35"/>
        <v>7.85</v>
      </c>
      <c r="T114" s="24">
        <f t="shared" si="36"/>
        <v>99.389999999999986</v>
      </c>
    </row>
    <row r="115" spans="1:20" x14ac:dyDescent="0.2">
      <c r="A115" s="119"/>
      <c r="B115" s="71"/>
      <c r="C115" s="26" t="s">
        <v>103</v>
      </c>
      <c r="D115" s="162">
        <v>7</v>
      </c>
      <c r="E115" s="24"/>
      <c r="F115" s="24">
        <v>32</v>
      </c>
      <c r="G115" s="24"/>
      <c r="H115" s="24">
        <f t="shared" si="31"/>
        <v>32</v>
      </c>
      <c r="I115" s="24">
        <v>6.7</v>
      </c>
      <c r="J115" s="24"/>
      <c r="K115" s="24">
        <f t="shared" si="32"/>
        <v>38.700000000000003</v>
      </c>
      <c r="L115" s="24">
        <v>5.15</v>
      </c>
      <c r="M115" s="24">
        <v>4.95</v>
      </c>
      <c r="N115" s="24">
        <v>5.15</v>
      </c>
      <c r="O115" s="24">
        <f t="shared" si="33"/>
        <v>15.250000000000002</v>
      </c>
      <c r="P115" s="24">
        <f t="shared" si="34"/>
        <v>53.95</v>
      </c>
      <c r="Q115" s="24"/>
      <c r="R115" s="24"/>
      <c r="S115" s="24">
        <f t="shared" si="35"/>
        <v>0</v>
      </c>
      <c r="T115" s="24">
        <f t="shared" si="36"/>
        <v>53.95</v>
      </c>
    </row>
    <row r="116" spans="1:20" x14ac:dyDescent="0.2">
      <c r="A116" s="119"/>
      <c r="B116" s="71"/>
      <c r="C116" s="26" t="s">
        <v>96</v>
      </c>
      <c r="D116" s="162">
        <v>9</v>
      </c>
      <c r="E116" s="24"/>
      <c r="F116" s="24"/>
      <c r="G116" s="24"/>
      <c r="H116" s="24">
        <f t="shared" si="31"/>
        <v>0</v>
      </c>
      <c r="I116" s="24">
        <v>0.05</v>
      </c>
      <c r="J116" s="24"/>
      <c r="K116" s="24">
        <f t="shared" si="32"/>
        <v>0.05</v>
      </c>
      <c r="L116" s="24">
        <v>0.5</v>
      </c>
      <c r="M116" s="24">
        <v>6.5</v>
      </c>
      <c r="N116" s="24">
        <v>33.450000000000003</v>
      </c>
      <c r="O116" s="24">
        <f t="shared" si="33"/>
        <v>40.450000000000003</v>
      </c>
      <c r="P116" s="24">
        <f t="shared" si="34"/>
        <v>40.5</v>
      </c>
      <c r="Q116" s="24">
        <v>18</v>
      </c>
      <c r="R116" s="24">
        <v>6</v>
      </c>
      <c r="S116" s="24">
        <f t="shared" si="35"/>
        <v>24</v>
      </c>
      <c r="T116" s="24">
        <f t="shared" si="36"/>
        <v>64.5</v>
      </c>
    </row>
    <row r="117" spans="1:20" x14ac:dyDescent="0.2">
      <c r="A117" s="119"/>
      <c r="B117" s="71"/>
      <c r="C117" s="26" t="s">
        <v>100</v>
      </c>
      <c r="D117" s="162">
        <v>16</v>
      </c>
      <c r="E117" s="24"/>
      <c r="F117" s="24"/>
      <c r="G117" s="24"/>
      <c r="H117" s="24">
        <f t="shared" si="31"/>
        <v>0</v>
      </c>
      <c r="I117" s="24">
        <v>17.2</v>
      </c>
      <c r="J117" s="24"/>
      <c r="K117" s="24">
        <f t="shared" si="32"/>
        <v>17.2</v>
      </c>
      <c r="L117" s="24">
        <v>1.2</v>
      </c>
      <c r="M117" s="24">
        <v>16.25</v>
      </c>
      <c r="N117" s="24">
        <v>34.1</v>
      </c>
      <c r="O117" s="24">
        <f t="shared" si="33"/>
        <v>51.55</v>
      </c>
      <c r="P117" s="24">
        <f t="shared" si="34"/>
        <v>68.75</v>
      </c>
      <c r="Q117" s="24"/>
      <c r="R117" s="24"/>
      <c r="S117" s="24">
        <f t="shared" si="35"/>
        <v>0</v>
      </c>
      <c r="T117" s="24">
        <f t="shared" si="36"/>
        <v>68.75</v>
      </c>
    </row>
    <row r="118" spans="1:20" x14ac:dyDescent="0.2">
      <c r="A118" s="119"/>
      <c r="B118" s="71"/>
      <c r="C118" s="26" t="s">
        <v>98</v>
      </c>
      <c r="D118" s="162">
        <v>16</v>
      </c>
      <c r="E118" s="24">
        <v>1.01</v>
      </c>
      <c r="F118" s="24">
        <v>0.05</v>
      </c>
      <c r="G118" s="24">
        <v>0.25</v>
      </c>
      <c r="H118" s="24">
        <f t="shared" si="31"/>
        <v>1.31</v>
      </c>
      <c r="I118" s="24">
        <v>0.25</v>
      </c>
      <c r="J118" s="24"/>
      <c r="K118" s="24">
        <f t="shared" si="32"/>
        <v>1.56</v>
      </c>
      <c r="L118" s="24"/>
      <c r="M118" s="24">
        <v>20.2</v>
      </c>
      <c r="N118" s="24">
        <v>38.39</v>
      </c>
      <c r="O118" s="24">
        <f t="shared" si="33"/>
        <v>58.59</v>
      </c>
      <c r="P118" s="24">
        <f t="shared" si="34"/>
        <v>60.150000000000006</v>
      </c>
      <c r="Q118" s="24"/>
      <c r="R118" s="24">
        <v>1</v>
      </c>
      <c r="S118" s="24">
        <f t="shared" si="35"/>
        <v>1</v>
      </c>
      <c r="T118" s="24">
        <f t="shared" si="36"/>
        <v>61.150000000000006</v>
      </c>
    </row>
    <row r="119" spans="1:20" x14ac:dyDescent="0.2">
      <c r="A119" s="119"/>
      <c r="B119" s="71"/>
      <c r="C119" s="26" t="s">
        <v>93</v>
      </c>
      <c r="D119" s="162">
        <v>23</v>
      </c>
      <c r="E119" s="24">
        <v>1.5</v>
      </c>
      <c r="F119" s="24"/>
      <c r="G119" s="24"/>
      <c r="H119" s="24">
        <f t="shared" si="31"/>
        <v>1.5</v>
      </c>
      <c r="I119" s="24">
        <v>0.5</v>
      </c>
      <c r="J119" s="24"/>
      <c r="K119" s="24">
        <f t="shared" si="32"/>
        <v>2</v>
      </c>
      <c r="L119" s="24"/>
      <c r="M119" s="24">
        <v>13.3</v>
      </c>
      <c r="N119" s="24">
        <v>37.450000000000003</v>
      </c>
      <c r="O119" s="24">
        <f t="shared" si="33"/>
        <v>50.75</v>
      </c>
      <c r="P119" s="24">
        <f t="shared" si="34"/>
        <v>52.75</v>
      </c>
      <c r="Q119" s="24"/>
      <c r="R119" s="24">
        <v>5.9</v>
      </c>
      <c r="S119" s="24">
        <f t="shared" si="35"/>
        <v>5.9</v>
      </c>
      <c r="T119" s="24">
        <f t="shared" si="36"/>
        <v>58.65</v>
      </c>
    </row>
    <row r="120" spans="1:20" x14ac:dyDescent="0.2">
      <c r="A120" s="119"/>
      <c r="B120" s="71"/>
      <c r="C120" s="26" t="s">
        <v>85</v>
      </c>
      <c r="D120" s="162">
        <v>2</v>
      </c>
      <c r="E120" s="24">
        <v>0.3</v>
      </c>
      <c r="F120" s="24"/>
      <c r="G120" s="24">
        <v>0.02</v>
      </c>
      <c r="H120" s="24">
        <f t="shared" si="31"/>
        <v>0.32</v>
      </c>
      <c r="I120" s="24"/>
      <c r="J120" s="24"/>
      <c r="K120" s="24">
        <f t="shared" si="32"/>
        <v>0.32</v>
      </c>
      <c r="L120" s="24"/>
      <c r="M120" s="24"/>
      <c r="N120" s="24"/>
      <c r="O120" s="24">
        <f t="shared" si="33"/>
        <v>0</v>
      </c>
      <c r="P120" s="24">
        <f t="shared" si="34"/>
        <v>0.32</v>
      </c>
      <c r="Q120" s="24"/>
      <c r="R120" s="24"/>
      <c r="S120" s="24">
        <f t="shared" si="35"/>
        <v>0</v>
      </c>
      <c r="T120" s="24">
        <f t="shared" si="36"/>
        <v>0.32</v>
      </c>
    </row>
    <row r="121" spans="1:20" x14ac:dyDescent="0.2">
      <c r="A121" s="119"/>
      <c r="B121" s="71"/>
      <c r="C121" s="26" t="s">
        <v>84</v>
      </c>
      <c r="D121" s="162">
        <v>14</v>
      </c>
      <c r="E121" s="24">
        <v>5.0999999999999996</v>
      </c>
      <c r="F121" s="24">
        <v>0.5</v>
      </c>
      <c r="G121" s="24">
        <v>85.7</v>
      </c>
      <c r="H121" s="24">
        <f t="shared" si="31"/>
        <v>91.3</v>
      </c>
      <c r="I121" s="24">
        <v>2.2000000000000002</v>
      </c>
      <c r="J121" s="24"/>
      <c r="K121" s="24">
        <f t="shared" si="32"/>
        <v>93.5</v>
      </c>
      <c r="L121" s="24"/>
      <c r="M121" s="24">
        <v>12.8</v>
      </c>
      <c r="N121" s="24">
        <v>16.25</v>
      </c>
      <c r="O121" s="24">
        <f t="shared" si="33"/>
        <v>29.05</v>
      </c>
      <c r="P121" s="24">
        <f t="shared" si="34"/>
        <v>122.55</v>
      </c>
      <c r="Q121" s="24"/>
      <c r="R121" s="24">
        <v>2.7</v>
      </c>
      <c r="S121" s="24">
        <f t="shared" si="35"/>
        <v>2.7</v>
      </c>
      <c r="T121" s="24">
        <f t="shared" si="36"/>
        <v>125.25</v>
      </c>
    </row>
    <row r="122" spans="1:20" x14ac:dyDescent="0.2">
      <c r="A122" s="119"/>
      <c r="B122" s="71"/>
      <c r="C122" s="26" t="s">
        <v>88</v>
      </c>
      <c r="D122" s="162">
        <v>2</v>
      </c>
      <c r="E122" s="24">
        <v>0.2</v>
      </c>
      <c r="F122" s="24"/>
      <c r="G122" s="24"/>
      <c r="H122" s="24">
        <f t="shared" si="31"/>
        <v>0.2</v>
      </c>
      <c r="I122" s="24">
        <v>0.2</v>
      </c>
      <c r="J122" s="24"/>
      <c r="K122" s="24">
        <f t="shared" si="32"/>
        <v>0.4</v>
      </c>
      <c r="L122" s="24"/>
      <c r="M122" s="24">
        <v>0.5</v>
      </c>
      <c r="N122" s="24">
        <v>1</v>
      </c>
      <c r="O122" s="24">
        <f t="shared" si="33"/>
        <v>1.5</v>
      </c>
      <c r="P122" s="24">
        <f t="shared" si="34"/>
        <v>1.9</v>
      </c>
      <c r="Q122" s="24"/>
      <c r="R122" s="24"/>
      <c r="S122" s="24">
        <f t="shared" si="35"/>
        <v>0</v>
      </c>
      <c r="T122" s="24">
        <f t="shared" si="36"/>
        <v>1.9</v>
      </c>
    </row>
    <row r="123" spans="1:20" x14ac:dyDescent="0.2">
      <c r="A123" s="119"/>
      <c r="B123" s="87"/>
      <c r="C123" s="26" t="s">
        <v>293</v>
      </c>
      <c r="D123" s="162">
        <v>4</v>
      </c>
      <c r="E123" s="24"/>
      <c r="F123" s="24">
        <v>0.1</v>
      </c>
      <c r="G123" s="24"/>
      <c r="H123" s="24">
        <f t="shared" si="31"/>
        <v>0.1</v>
      </c>
      <c r="I123" s="24">
        <v>0.5</v>
      </c>
      <c r="J123" s="24"/>
      <c r="K123" s="24">
        <f t="shared" si="32"/>
        <v>0.6</v>
      </c>
      <c r="L123" s="24"/>
      <c r="M123" s="24">
        <v>8.15</v>
      </c>
      <c r="N123" s="24">
        <v>10.75</v>
      </c>
      <c r="O123" s="24">
        <f t="shared" si="33"/>
        <v>18.899999999999999</v>
      </c>
      <c r="P123" s="24">
        <f t="shared" si="34"/>
        <v>19.5</v>
      </c>
      <c r="Q123" s="24"/>
      <c r="R123" s="24"/>
      <c r="S123" s="24">
        <f t="shared" si="35"/>
        <v>0</v>
      </c>
      <c r="T123" s="24">
        <f t="shared" si="36"/>
        <v>19.5</v>
      </c>
    </row>
    <row r="124" spans="1:20" x14ac:dyDescent="0.2">
      <c r="A124" s="119"/>
      <c r="B124" s="71" t="s">
        <v>91</v>
      </c>
      <c r="C124" s="26" t="s">
        <v>91</v>
      </c>
      <c r="D124" s="162">
        <v>16</v>
      </c>
      <c r="E124" s="24"/>
      <c r="F124" s="24"/>
      <c r="G124" s="24"/>
      <c r="H124" s="24">
        <f t="shared" si="31"/>
        <v>0</v>
      </c>
      <c r="I124" s="24">
        <v>4.0999999999999996</v>
      </c>
      <c r="J124" s="24"/>
      <c r="K124" s="24">
        <f t="shared" si="32"/>
        <v>4.0999999999999996</v>
      </c>
      <c r="L124" s="24">
        <v>21.41</v>
      </c>
      <c r="M124" s="24">
        <v>19.89</v>
      </c>
      <c r="N124" s="24">
        <v>37.549999999999997</v>
      </c>
      <c r="O124" s="24">
        <f t="shared" si="33"/>
        <v>78.849999999999994</v>
      </c>
      <c r="P124" s="24">
        <f t="shared" si="34"/>
        <v>82.949999999999989</v>
      </c>
      <c r="Q124" s="24"/>
      <c r="R124" s="24">
        <v>13</v>
      </c>
      <c r="S124" s="24">
        <f t="shared" si="35"/>
        <v>13</v>
      </c>
      <c r="T124" s="24">
        <f t="shared" si="36"/>
        <v>95.949999999999989</v>
      </c>
    </row>
    <row r="125" spans="1:20" x14ac:dyDescent="0.2">
      <c r="A125" s="119"/>
      <c r="B125" s="71"/>
      <c r="C125" s="26" t="s">
        <v>109</v>
      </c>
      <c r="D125" s="162">
        <v>5</v>
      </c>
      <c r="E125" s="24"/>
      <c r="F125" s="24">
        <v>1.5</v>
      </c>
      <c r="G125" s="24"/>
      <c r="H125" s="24">
        <f t="shared" si="31"/>
        <v>1.5</v>
      </c>
      <c r="I125" s="24">
        <v>6.5</v>
      </c>
      <c r="J125" s="24"/>
      <c r="K125" s="24">
        <f t="shared" si="32"/>
        <v>8</v>
      </c>
      <c r="L125" s="24"/>
      <c r="M125" s="24">
        <v>2.0499999999999998</v>
      </c>
      <c r="N125" s="24">
        <v>1.55</v>
      </c>
      <c r="O125" s="24">
        <f t="shared" si="33"/>
        <v>3.5999999999999996</v>
      </c>
      <c r="P125" s="24">
        <f t="shared" si="34"/>
        <v>11.6</v>
      </c>
      <c r="Q125" s="24"/>
      <c r="R125" s="24">
        <v>7</v>
      </c>
      <c r="S125" s="24">
        <f t="shared" si="35"/>
        <v>7</v>
      </c>
      <c r="T125" s="24">
        <f t="shared" si="36"/>
        <v>18.600000000000001</v>
      </c>
    </row>
    <row r="126" spans="1:20" x14ac:dyDescent="0.2">
      <c r="A126" s="119"/>
      <c r="B126" s="71"/>
      <c r="C126" s="26" t="s">
        <v>83</v>
      </c>
      <c r="D126" s="162">
        <v>5</v>
      </c>
      <c r="E126" s="24"/>
      <c r="F126" s="24"/>
      <c r="G126" s="24"/>
      <c r="H126" s="24">
        <f t="shared" si="31"/>
        <v>0</v>
      </c>
      <c r="I126" s="24">
        <v>5</v>
      </c>
      <c r="J126" s="24"/>
      <c r="K126" s="24">
        <f t="shared" si="32"/>
        <v>5</v>
      </c>
      <c r="L126" s="24"/>
      <c r="M126" s="24">
        <v>5.5</v>
      </c>
      <c r="N126" s="24">
        <v>6.35</v>
      </c>
      <c r="O126" s="24">
        <f t="shared" si="33"/>
        <v>11.85</v>
      </c>
      <c r="P126" s="24">
        <f t="shared" si="34"/>
        <v>16.850000000000001</v>
      </c>
      <c r="Q126" s="24"/>
      <c r="R126" s="24">
        <v>4.1500000000000004</v>
      </c>
      <c r="S126" s="24">
        <f t="shared" si="35"/>
        <v>4.1500000000000004</v>
      </c>
      <c r="T126" s="24">
        <f t="shared" si="36"/>
        <v>21</v>
      </c>
    </row>
    <row r="127" spans="1:20" x14ac:dyDescent="0.2">
      <c r="A127" s="119"/>
      <c r="B127" s="71"/>
      <c r="C127" s="26" t="s">
        <v>92</v>
      </c>
      <c r="D127" s="162">
        <v>15</v>
      </c>
      <c r="E127" s="24"/>
      <c r="F127" s="24">
        <v>1</v>
      </c>
      <c r="G127" s="24"/>
      <c r="H127" s="24">
        <f t="shared" si="31"/>
        <v>1</v>
      </c>
      <c r="I127" s="24">
        <v>4.8</v>
      </c>
      <c r="J127" s="24"/>
      <c r="K127" s="24">
        <f t="shared" si="32"/>
        <v>5.8</v>
      </c>
      <c r="L127" s="24"/>
      <c r="M127" s="24">
        <v>8.75</v>
      </c>
      <c r="N127" s="24">
        <v>21.26</v>
      </c>
      <c r="O127" s="24">
        <f t="shared" si="33"/>
        <v>30.01</v>
      </c>
      <c r="P127" s="24">
        <f t="shared" si="34"/>
        <v>35.81</v>
      </c>
      <c r="Q127" s="24"/>
      <c r="R127" s="24"/>
      <c r="S127" s="24">
        <f t="shared" si="35"/>
        <v>0</v>
      </c>
      <c r="T127" s="24">
        <f t="shared" si="36"/>
        <v>35.81</v>
      </c>
    </row>
    <row r="128" spans="1:20" x14ac:dyDescent="0.2">
      <c r="A128" s="119"/>
      <c r="B128" s="71"/>
      <c r="C128" s="26" t="s">
        <v>95</v>
      </c>
      <c r="D128" s="162">
        <v>17</v>
      </c>
      <c r="E128" s="24"/>
      <c r="F128" s="24"/>
      <c r="G128" s="24"/>
      <c r="H128" s="24">
        <f t="shared" si="31"/>
        <v>0</v>
      </c>
      <c r="I128" s="24">
        <v>3.1</v>
      </c>
      <c r="J128" s="24"/>
      <c r="K128" s="24">
        <f t="shared" si="32"/>
        <v>3.1</v>
      </c>
      <c r="L128" s="24">
        <v>3.5</v>
      </c>
      <c r="M128" s="24">
        <v>11.54</v>
      </c>
      <c r="N128" s="24">
        <v>31.02</v>
      </c>
      <c r="O128" s="24">
        <f t="shared" si="33"/>
        <v>46.06</v>
      </c>
      <c r="P128" s="24">
        <f t="shared" si="34"/>
        <v>49.160000000000004</v>
      </c>
      <c r="Q128" s="24">
        <v>6.5</v>
      </c>
      <c r="R128" s="24">
        <v>23.4</v>
      </c>
      <c r="S128" s="24">
        <f t="shared" si="35"/>
        <v>29.9</v>
      </c>
      <c r="T128" s="24">
        <f t="shared" si="36"/>
        <v>79.06</v>
      </c>
    </row>
    <row r="129" spans="1:20" x14ac:dyDescent="0.2">
      <c r="A129" s="119"/>
      <c r="B129" s="71"/>
      <c r="C129" s="26" t="s">
        <v>99</v>
      </c>
      <c r="D129" s="162">
        <v>7</v>
      </c>
      <c r="E129" s="24"/>
      <c r="F129" s="24"/>
      <c r="G129" s="24"/>
      <c r="H129" s="24">
        <f t="shared" si="31"/>
        <v>0</v>
      </c>
      <c r="I129" s="24"/>
      <c r="J129" s="24"/>
      <c r="K129" s="24">
        <f t="shared" si="32"/>
        <v>0</v>
      </c>
      <c r="L129" s="24"/>
      <c r="M129" s="24">
        <v>10.8</v>
      </c>
      <c r="N129" s="24">
        <v>25</v>
      </c>
      <c r="O129" s="24">
        <f t="shared" si="33"/>
        <v>35.799999999999997</v>
      </c>
      <c r="P129" s="24">
        <f t="shared" si="34"/>
        <v>35.799999999999997</v>
      </c>
      <c r="Q129" s="24"/>
      <c r="R129" s="24">
        <v>9</v>
      </c>
      <c r="S129" s="24">
        <f t="shared" si="35"/>
        <v>9</v>
      </c>
      <c r="T129" s="24">
        <f t="shared" si="36"/>
        <v>44.8</v>
      </c>
    </row>
    <row r="130" spans="1:20" x14ac:dyDescent="0.2">
      <c r="A130" s="119"/>
      <c r="B130" s="71"/>
      <c r="C130" s="26" t="s">
        <v>104</v>
      </c>
      <c r="D130" s="162">
        <v>55</v>
      </c>
      <c r="E130" s="24">
        <v>82.54</v>
      </c>
      <c r="F130" s="24">
        <v>4.57</v>
      </c>
      <c r="G130" s="24">
        <v>0.43</v>
      </c>
      <c r="H130" s="24">
        <f t="shared" si="31"/>
        <v>87.54000000000002</v>
      </c>
      <c r="I130" s="24">
        <v>20.53</v>
      </c>
      <c r="J130" s="24"/>
      <c r="K130" s="24">
        <f t="shared" si="32"/>
        <v>108.07000000000002</v>
      </c>
      <c r="L130" s="24">
        <v>4.5</v>
      </c>
      <c r="M130" s="24">
        <v>177.43</v>
      </c>
      <c r="N130" s="24">
        <v>444.16</v>
      </c>
      <c r="O130" s="24">
        <f t="shared" si="33"/>
        <v>626.09</v>
      </c>
      <c r="P130" s="24">
        <f t="shared" si="34"/>
        <v>734.16000000000008</v>
      </c>
      <c r="Q130" s="24">
        <v>10</v>
      </c>
      <c r="R130" s="24">
        <v>5.57</v>
      </c>
      <c r="S130" s="24">
        <f t="shared" si="35"/>
        <v>15.57</v>
      </c>
      <c r="T130" s="24">
        <f t="shared" si="36"/>
        <v>749.73000000000013</v>
      </c>
    </row>
    <row r="131" spans="1:20" x14ac:dyDescent="0.2">
      <c r="A131" s="119"/>
      <c r="B131" s="87"/>
      <c r="C131" s="26" t="s">
        <v>108</v>
      </c>
      <c r="D131" s="162">
        <v>7</v>
      </c>
      <c r="E131" s="24"/>
      <c r="F131" s="24"/>
      <c r="G131" s="24"/>
      <c r="H131" s="24">
        <f t="shared" si="31"/>
        <v>0</v>
      </c>
      <c r="I131" s="24"/>
      <c r="J131" s="24"/>
      <c r="K131" s="24">
        <f t="shared" si="32"/>
        <v>0</v>
      </c>
      <c r="L131" s="24"/>
      <c r="M131" s="24">
        <v>2.4500000000000002</v>
      </c>
      <c r="N131" s="24">
        <v>6.86</v>
      </c>
      <c r="O131" s="24">
        <f t="shared" si="33"/>
        <v>9.31</v>
      </c>
      <c r="P131" s="24">
        <f t="shared" si="34"/>
        <v>9.31</v>
      </c>
      <c r="Q131" s="24">
        <v>0.3</v>
      </c>
      <c r="R131" s="24"/>
      <c r="S131" s="24">
        <f t="shared" si="35"/>
        <v>0.3</v>
      </c>
      <c r="T131" s="24">
        <f t="shared" si="36"/>
        <v>9.6100000000000012</v>
      </c>
    </row>
    <row r="132" spans="1:20" x14ac:dyDescent="0.2">
      <c r="A132" s="119"/>
      <c r="B132" s="71" t="s">
        <v>82</v>
      </c>
      <c r="C132" s="26" t="s">
        <v>82</v>
      </c>
      <c r="D132" s="162">
        <v>18</v>
      </c>
      <c r="E132" s="24">
        <v>1</v>
      </c>
      <c r="F132" s="24">
        <v>0.73</v>
      </c>
      <c r="G132" s="24">
        <v>3</v>
      </c>
      <c r="H132" s="24">
        <f t="shared" si="31"/>
        <v>4.7300000000000004</v>
      </c>
      <c r="I132" s="24">
        <v>1.9</v>
      </c>
      <c r="J132" s="24"/>
      <c r="K132" s="24">
        <f t="shared" si="32"/>
        <v>6.6300000000000008</v>
      </c>
      <c r="L132" s="24">
        <v>0.1</v>
      </c>
      <c r="M132" s="24">
        <v>15.15</v>
      </c>
      <c r="N132" s="24">
        <v>55.8</v>
      </c>
      <c r="O132" s="24">
        <f t="shared" si="33"/>
        <v>71.05</v>
      </c>
      <c r="P132" s="24">
        <f t="shared" si="34"/>
        <v>77.679999999999993</v>
      </c>
      <c r="Q132" s="24"/>
      <c r="R132" s="24">
        <v>12.23</v>
      </c>
      <c r="S132" s="24">
        <f t="shared" si="35"/>
        <v>12.23</v>
      </c>
      <c r="T132" s="24">
        <f t="shared" si="36"/>
        <v>89.91</v>
      </c>
    </row>
    <row r="133" spans="1:20" x14ac:dyDescent="0.2">
      <c r="A133" s="119"/>
      <c r="B133" s="71"/>
      <c r="C133" s="26" t="s">
        <v>87</v>
      </c>
      <c r="D133" s="162">
        <v>3</v>
      </c>
      <c r="E133" s="24"/>
      <c r="F133" s="24">
        <v>1</v>
      </c>
      <c r="G133" s="24"/>
      <c r="H133" s="24">
        <f t="shared" si="31"/>
        <v>1</v>
      </c>
      <c r="I133" s="24">
        <v>1</v>
      </c>
      <c r="J133" s="24"/>
      <c r="K133" s="24">
        <f t="shared" si="32"/>
        <v>2</v>
      </c>
      <c r="L133" s="24">
        <v>0.01</v>
      </c>
      <c r="M133" s="24">
        <v>0.2</v>
      </c>
      <c r="N133" s="24">
        <v>0.1</v>
      </c>
      <c r="O133" s="24">
        <f t="shared" si="33"/>
        <v>0.31000000000000005</v>
      </c>
      <c r="P133" s="24">
        <f t="shared" si="34"/>
        <v>2.31</v>
      </c>
      <c r="Q133" s="24"/>
      <c r="R133" s="24"/>
      <c r="S133" s="24">
        <f t="shared" si="35"/>
        <v>0</v>
      </c>
      <c r="T133" s="24">
        <f t="shared" si="36"/>
        <v>2.31</v>
      </c>
    </row>
    <row r="134" spans="1:20" x14ac:dyDescent="0.2">
      <c r="A134" s="119"/>
      <c r="B134" s="71"/>
      <c r="C134" s="165" t="s">
        <v>97</v>
      </c>
      <c r="D134" s="160">
        <v>7</v>
      </c>
      <c r="E134" s="25">
        <v>0.3</v>
      </c>
      <c r="F134" s="25">
        <v>1</v>
      </c>
      <c r="G134" s="25">
        <v>0.02</v>
      </c>
      <c r="H134" s="25">
        <f t="shared" si="31"/>
        <v>1.32</v>
      </c>
      <c r="I134" s="25">
        <v>3.5</v>
      </c>
      <c r="J134" s="25"/>
      <c r="K134" s="25">
        <f t="shared" si="32"/>
        <v>4.82</v>
      </c>
      <c r="L134" s="25">
        <v>1</v>
      </c>
      <c r="M134" s="25">
        <v>6.3</v>
      </c>
      <c r="N134" s="25">
        <v>1.3</v>
      </c>
      <c r="O134" s="25">
        <f t="shared" si="33"/>
        <v>8.6</v>
      </c>
      <c r="P134" s="25">
        <f t="shared" si="34"/>
        <v>13.42</v>
      </c>
      <c r="Q134" s="25"/>
      <c r="R134" s="25">
        <v>2.2999999999999998</v>
      </c>
      <c r="S134" s="25">
        <f t="shared" si="35"/>
        <v>2.2999999999999998</v>
      </c>
      <c r="T134" s="25">
        <f t="shared" si="36"/>
        <v>15.719999999999999</v>
      </c>
    </row>
    <row r="135" spans="1:20" ht="15" x14ac:dyDescent="0.25">
      <c r="A135" s="230" t="s">
        <v>0</v>
      </c>
      <c r="B135" s="231"/>
      <c r="C135" s="232" t="s">
        <v>0</v>
      </c>
      <c r="D135" s="53">
        <f t="shared" ref="D135:T135" si="37">SUM(D105:D134)</f>
        <v>403</v>
      </c>
      <c r="E135" s="54">
        <f t="shared" si="37"/>
        <v>258.8</v>
      </c>
      <c r="F135" s="54">
        <f t="shared" si="37"/>
        <v>70.75</v>
      </c>
      <c r="G135" s="54">
        <f t="shared" si="37"/>
        <v>91.48</v>
      </c>
      <c r="H135" s="54">
        <f t="shared" si="37"/>
        <v>421.03000000000003</v>
      </c>
      <c r="I135" s="54">
        <f t="shared" si="37"/>
        <v>109.48</v>
      </c>
      <c r="J135" s="54">
        <f t="shared" si="37"/>
        <v>0</v>
      </c>
      <c r="K135" s="54">
        <f t="shared" si="37"/>
        <v>530.5100000000001</v>
      </c>
      <c r="L135" s="54">
        <f t="shared" si="37"/>
        <v>139.97</v>
      </c>
      <c r="M135" s="54">
        <f t="shared" si="37"/>
        <v>556.36</v>
      </c>
      <c r="N135" s="54">
        <f t="shared" si="37"/>
        <v>1073.01</v>
      </c>
      <c r="O135" s="54">
        <f t="shared" si="37"/>
        <v>1769.34</v>
      </c>
      <c r="P135" s="54">
        <f t="shared" si="37"/>
        <v>2299.85</v>
      </c>
      <c r="Q135" s="54">
        <f t="shared" si="37"/>
        <v>48.8</v>
      </c>
      <c r="R135" s="54">
        <f t="shared" si="37"/>
        <v>188.6</v>
      </c>
      <c r="S135" s="54">
        <f t="shared" si="37"/>
        <v>237.4</v>
      </c>
      <c r="T135" s="55">
        <f t="shared" si="37"/>
        <v>2537.25</v>
      </c>
    </row>
    <row r="136" spans="1:20" x14ac:dyDescent="0.2">
      <c r="A136" s="166" t="s">
        <v>7</v>
      </c>
      <c r="B136" s="35" t="s">
        <v>426</v>
      </c>
      <c r="C136" s="161" t="s">
        <v>123</v>
      </c>
      <c r="D136" s="153">
        <v>131</v>
      </c>
      <c r="E136" s="154">
        <v>4.2300000000000004</v>
      </c>
      <c r="F136" s="154">
        <v>0.15</v>
      </c>
      <c r="G136" s="154"/>
      <c r="H136" s="154">
        <f t="shared" ref="H136:H168" si="38">SUM(E136:G136)</f>
        <v>4.3800000000000008</v>
      </c>
      <c r="I136" s="154">
        <v>2.15</v>
      </c>
      <c r="J136" s="154">
        <v>30.4</v>
      </c>
      <c r="K136" s="154">
        <f t="shared" ref="K136:K168" si="39">SUM(H136:J136)</f>
        <v>36.93</v>
      </c>
      <c r="L136" s="154">
        <v>10.86</v>
      </c>
      <c r="M136" s="154">
        <v>47.68</v>
      </c>
      <c r="N136" s="154">
        <v>72.2</v>
      </c>
      <c r="O136" s="154">
        <f t="shared" ref="O136:O168" si="40">SUM(L136:N136)</f>
        <v>130.74</v>
      </c>
      <c r="P136" s="154">
        <f t="shared" ref="P136:P168" si="41">SUM(K136+O136)</f>
        <v>167.67000000000002</v>
      </c>
      <c r="Q136" s="154">
        <v>4.5</v>
      </c>
      <c r="R136" s="154">
        <v>8.9</v>
      </c>
      <c r="S136" s="154">
        <f t="shared" ref="S136:S168" si="42">SUM(Q136:R136)</f>
        <v>13.4</v>
      </c>
      <c r="T136" s="154">
        <f t="shared" ref="T136:T168" si="43">SUM(P136+S136)</f>
        <v>181.07000000000002</v>
      </c>
    </row>
    <row r="137" spans="1:20" x14ac:dyDescent="0.2">
      <c r="A137" s="167"/>
      <c r="B137" s="35"/>
      <c r="C137" s="26" t="s">
        <v>140</v>
      </c>
      <c r="D137" s="162">
        <v>9</v>
      </c>
      <c r="E137" s="24"/>
      <c r="F137" s="24"/>
      <c r="G137" s="24">
        <v>0.17</v>
      </c>
      <c r="H137" s="24">
        <f t="shared" si="38"/>
        <v>0.17</v>
      </c>
      <c r="I137" s="24">
        <v>0.01</v>
      </c>
      <c r="J137" s="24"/>
      <c r="K137" s="24">
        <f t="shared" si="39"/>
        <v>0.18000000000000002</v>
      </c>
      <c r="L137" s="24">
        <v>4</v>
      </c>
      <c r="M137" s="24">
        <v>7.8</v>
      </c>
      <c r="N137" s="24">
        <v>3.65</v>
      </c>
      <c r="O137" s="24">
        <f t="shared" si="40"/>
        <v>15.450000000000001</v>
      </c>
      <c r="P137" s="24">
        <f t="shared" si="41"/>
        <v>15.63</v>
      </c>
      <c r="Q137" s="24">
        <v>13.75</v>
      </c>
      <c r="R137" s="24">
        <v>9.1300000000000008</v>
      </c>
      <c r="S137" s="24">
        <f t="shared" si="42"/>
        <v>22.880000000000003</v>
      </c>
      <c r="T137" s="24">
        <f t="shared" si="43"/>
        <v>38.510000000000005</v>
      </c>
    </row>
    <row r="138" spans="1:20" x14ac:dyDescent="0.2">
      <c r="A138" s="167"/>
      <c r="B138" s="35"/>
      <c r="C138" s="26" t="s">
        <v>141</v>
      </c>
      <c r="D138" s="162">
        <v>2</v>
      </c>
      <c r="E138" s="24"/>
      <c r="F138" s="24"/>
      <c r="G138" s="24"/>
      <c r="H138" s="24">
        <f t="shared" si="38"/>
        <v>0</v>
      </c>
      <c r="I138" s="24"/>
      <c r="J138" s="24"/>
      <c r="K138" s="24">
        <f t="shared" si="39"/>
        <v>0</v>
      </c>
      <c r="L138" s="24"/>
      <c r="M138" s="24">
        <v>2.2999999999999998</v>
      </c>
      <c r="N138" s="24">
        <v>0.7</v>
      </c>
      <c r="O138" s="24">
        <f t="shared" si="40"/>
        <v>3</v>
      </c>
      <c r="P138" s="24">
        <f t="shared" si="41"/>
        <v>3</v>
      </c>
      <c r="Q138" s="24"/>
      <c r="R138" s="24"/>
      <c r="S138" s="24">
        <f t="shared" si="42"/>
        <v>0</v>
      </c>
      <c r="T138" s="24">
        <f t="shared" si="43"/>
        <v>3</v>
      </c>
    </row>
    <row r="139" spans="1:20" x14ac:dyDescent="0.2">
      <c r="A139" s="167"/>
      <c r="B139" s="35"/>
      <c r="C139" s="26" t="s">
        <v>147</v>
      </c>
      <c r="D139" s="162">
        <v>36</v>
      </c>
      <c r="E139" s="24">
        <v>15</v>
      </c>
      <c r="F139" s="24">
        <v>0.02</v>
      </c>
      <c r="G139" s="24"/>
      <c r="H139" s="24">
        <f t="shared" si="38"/>
        <v>15.02</v>
      </c>
      <c r="I139" s="24">
        <v>2</v>
      </c>
      <c r="J139" s="24"/>
      <c r="K139" s="24">
        <f t="shared" si="39"/>
        <v>17.02</v>
      </c>
      <c r="L139" s="24">
        <v>12</v>
      </c>
      <c r="M139" s="24">
        <v>71.55</v>
      </c>
      <c r="N139" s="24">
        <v>107.72</v>
      </c>
      <c r="O139" s="24">
        <f t="shared" si="40"/>
        <v>191.26999999999998</v>
      </c>
      <c r="P139" s="24">
        <f t="shared" si="41"/>
        <v>208.29</v>
      </c>
      <c r="Q139" s="24"/>
      <c r="R139" s="24">
        <v>13.8</v>
      </c>
      <c r="S139" s="24">
        <f t="shared" si="42"/>
        <v>13.8</v>
      </c>
      <c r="T139" s="24">
        <f t="shared" si="43"/>
        <v>222.09</v>
      </c>
    </row>
    <row r="140" spans="1:20" x14ac:dyDescent="0.2">
      <c r="A140" s="167"/>
      <c r="B140" s="35"/>
      <c r="C140" s="26" t="s">
        <v>137</v>
      </c>
      <c r="D140" s="162">
        <v>4</v>
      </c>
      <c r="E140" s="24"/>
      <c r="F140" s="24"/>
      <c r="G140" s="24"/>
      <c r="H140" s="24">
        <f t="shared" si="38"/>
        <v>0</v>
      </c>
      <c r="I140" s="24"/>
      <c r="J140" s="24"/>
      <c r="K140" s="24">
        <f t="shared" si="39"/>
        <v>0</v>
      </c>
      <c r="L140" s="24"/>
      <c r="M140" s="24">
        <v>1.8</v>
      </c>
      <c r="N140" s="24">
        <v>3.3</v>
      </c>
      <c r="O140" s="24">
        <f t="shared" si="40"/>
        <v>5.0999999999999996</v>
      </c>
      <c r="P140" s="24">
        <f t="shared" si="41"/>
        <v>5.0999999999999996</v>
      </c>
      <c r="Q140" s="24">
        <v>1.8</v>
      </c>
      <c r="R140" s="24">
        <v>1.3</v>
      </c>
      <c r="S140" s="24">
        <f t="shared" si="42"/>
        <v>3.1</v>
      </c>
      <c r="T140" s="24">
        <f t="shared" si="43"/>
        <v>8.1999999999999993</v>
      </c>
    </row>
    <row r="141" spans="1:20" x14ac:dyDescent="0.2">
      <c r="A141" s="167"/>
      <c r="B141" s="35"/>
      <c r="C141" s="26" t="s">
        <v>148</v>
      </c>
      <c r="D141" s="162">
        <v>2</v>
      </c>
      <c r="E141" s="24"/>
      <c r="F141" s="24"/>
      <c r="G141" s="24"/>
      <c r="H141" s="24">
        <f t="shared" si="38"/>
        <v>0</v>
      </c>
      <c r="I141" s="24"/>
      <c r="J141" s="24"/>
      <c r="K141" s="24">
        <f t="shared" si="39"/>
        <v>0</v>
      </c>
      <c r="L141" s="24">
        <v>0.4</v>
      </c>
      <c r="M141" s="24">
        <v>1.5</v>
      </c>
      <c r="N141" s="24"/>
      <c r="O141" s="24">
        <f t="shared" si="40"/>
        <v>1.9</v>
      </c>
      <c r="P141" s="24">
        <f t="shared" si="41"/>
        <v>1.9</v>
      </c>
      <c r="Q141" s="24"/>
      <c r="R141" s="24"/>
      <c r="S141" s="24">
        <f t="shared" si="42"/>
        <v>0</v>
      </c>
      <c r="T141" s="24">
        <f t="shared" si="43"/>
        <v>1.9</v>
      </c>
    </row>
    <row r="142" spans="1:20" x14ac:dyDescent="0.2">
      <c r="A142" s="167"/>
      <c r="B142" s="35"/>
      <c r="C142" s="26" t="s">
        <v>117</v>
      </c>
      <c r="D142" s="162">
        <v>31</v>
      </c>
      <c r="E142" s="24">
        <v>30.52</v>
      </c>
      <c r="F142" s="24">
        <v>0.2</v>
      </c>
      <c r="G142" s="24">
        <v>0.88</v>
      </c>
      <c r="H142" s="24">
        <f t="shared" si="38"/>
        <v>31.599999999999998</v>
      </c>
      <c r="I142" s="24">
        <v>4.67</v>
      </c>
      <c r="J142" s="24"/>
      <c r="K142" s="24">
        <f t="shared" si="39"/>
        <v>36.269999999999996</v>
      </c>
      <c r="L142" s="24">
        <v>17.260000000000002</v>
      </c>
      <c r="M142" s="24">
        <v>43.41</v>
      </c>
      <c r="N142" s="24">
        <v>77.290000000000006</v>
      </c>
      <c r="O142" s="24">
        <f t="shared" si="40"/>
        <v>137.96</v>
      </c>
      <c r="P142" s="24">
        <f t="shared" si="41"/>
        <v>174.23000000000002</v>
      </c>
      <c r="Q142" s="24">
        <v>13</v>
      </c>
      <c r="R142" s="24">
        <v>36.619999999999997</v>
      </c>
      <c r="S142" s="24">
        <f t="shared" si="42"/>
        <v>49.62</v>
      </c>
      <c r="T142" s="24">
        <f t="shared" si="43"/>
        <v>223.85000000000002</v>
      </c>
    </row>
    <row r="143" spans="1:20" x14ac:dyDescent="0.2">
      <c r="A143" s="167"/>
      <c r="B143" s="35"/>
      <c r="C143" s="26" t="s">
        <v>149</v>
      </c>
      <c r="D143" s="162">
        <v>11</v>
      </c>
      <c r="E143" s="24"/>
      <c r="F143" s="24">
        <v>0.7</v>
      </c>
      <c r="G143" s="24"/>
      <c r="H143" s="24">
        <f t="shared" si="38"/>
        <v>0.7</v>
      </c>
      <c r="I143" s="24"/>
      <c r="J143" s="24"/>
      <c r="K143" s="24">
        <f t="shared" si="39"/>
        <v>0.7</v>
      </c>
      <c r="L143" s="24">
        <v>0.7</v>
      </c>
      <c r="M143" s="24">
        <v>4.66</v>
      </c>
      <c r="N143" s="24">
        <v>4.0999999999999996</v>
      </c>
      <c r="O143" s="24">
        <f t="shared" si="40"/>
        <v>9.4600000000000009</v>
      </c>
      <c r="P143" s="24">
        <f t="shared" si="41"/>
        <v>10.16</v>
      </c>
      <c r="Q143" s="24"/>
      <c r="R143" s="24"/>
      <c r="S143" s="24">
        <f t="shared" si="42"/>
        <v>0</v>
      </c>
      <c r="T143" s="24">
        <f t="shared" si="43"/>
        <v>10.16</v>
      </c>
    </row>
    <row r="144" spans="1:20" x14ac:dyDescent="0.2">
      <c r="A144" s="167"/>
      <c r="B144" s="35"/>
      <c r="C144" s="26" t="s">
        <v>125</v>
      </c>
      <c r="D144" s="162">
        <v>8</v>
      </c>
      <c r="E144" s="24"/>
      <c r="F144" s="24">
        <v>1.55</v>
      </c>
      <c r="G144" s="24"/>
      <c r="H144" s="24">
        <f t="shared" si="38"/>
        <v>1.55</v>
      </c>
      <c r="I144" s="24"/>
      <c r="J144" s="24"/>
      <c r="K144" s="24">
        <f t="shared" si="39"/>
        <v>1.55</v>
      </c>
      <c r="L144" s="24">
        <v>0.3</v>
      </c>
      <c r="M144" s="24">
        <v>7.63</v>
      </c>
      <c r="N144" s="24">
        <v>19</v>
      </c>
      <c r="O144" s="24">
        <f t="shared" si="40"/>
        <v>26.93</v>
      </c>
      <c r="P144" s="24">
        <f t="shared" si="41"/>
        <v>28.48</v>
      </c>
      <c r="Q144" s="24"/>
      <c r="R144" s="24">
        <v>5</v>
      </c>
      <c r="S144" s="24">
        <f t="shared" si="42"/>
        <v>5</v>
      </c>
      <c r="T144" s="24">
        <f t="shared" si="43"/>
        <v>33.480000000000004</v>
      </c>
    </row>
    <row r="145" spans="1:20" x14ac:dyDescent="0.2">
      <c r="A145" s="167"/>
      <c r="B145" s="35"/>
      <c r="C145" s="26" t="s">
        <v>161</v>
      </c>
      <c r="D145" s="162">
        <v>33</v>
      </c>
      <c r="E145" s="24"/>
      <c r="F145" s="24">
        <v>58.4</v>
      </c>
      <c r="G145" s="24"/>
      <c r="H145" s="24">
        <f t="shared" si="38"/>
        <v>58.4</v>
      </c>
      <c r="I145" s="24">
        <v>53.6</v>
      </c>
      <c r="J145" s="24">
        <v>1.1000000000000001</v>
      </c>
      <c r="K145" s="24">
        <f t="shared" si="39"/>
        <v>113.1</v>
      </c>
      <c r="L145" s="24">
        <v>1.54</v>
      </c>
      <c r="M145" s="24">
        <v>86.75</v>
      </c>
      <c r="N145" s="24">
        <v>1.64</v>
      </c>
      <c r="O145" s="24">
        <f t="shared" si="40"/>
        <v>89.93</v>
      </c>
      <c r="P145" s="24">
        <f t="shared" si="41"/>
        <v>203.03</v>
      </c>
      <c r="Q145" s="24">
        <v>130</v>
      </c>
      <c r="R145" s="24">
        <v>670.38</v>
      </c>
      <c r="S145" s="24">
        <f t="shared" si="42"/>
        <v>800.38</v>
      </c>
      <c r="T145" s="24">
        <f t="shared" si="43"/>
        <v>1003.41</v>
      </c>
    </row>
    <row r="146" spans="1:20" x14ac:dyDescent="0.2">
      <c r="A146" s="167"/>
      <c r="B146" s="35"/>
      <c r="C146" s="26" t="s">
        <v>138</v>
      </c>
      <c r="D146" s="162">
        <v>24</v>
      </c>
      <c r="E146" s="24"/>
      <c r="F146" s="24">
        <v>6.5</v>
      </c>
      <c r="G146" s="24"/>
      <c r="H146" s="24">
        <f t="shared" si="38"/>
        <v>6.5</v>
      </c>
      <c r="I146" s="24">
        <v>1.43</v>
      </c>
      <c r="J146" s="24"/>
      <c r="K146" s="24">
        <f t="shared" si="39"/>
        <v>7.93</v>
      </c>
      <c r="L146" s="24"/>
      <c r="M146" s="24">
        <v>6.7</v>
      </c>
      <c r="N146" s="24">
        <v>11.7</v>
      </c>
      <c r="O146" s="24">
        <f t="shared" si="40"/>
        <v>18.399999999999999</v>
      </c>
      <c r="P146" s="24">
        <f t="shared" si="41"/>
        <v>26.33</v>
      </c>
      <c r="Q146" s="24">
        <v>17</v>
      </c>
      <c r="R146" s="24">
        <v>1.2</v>
      </c>
      <c r="S146" s="24">
        <f t="shared" si="42"/>
        <v>18.2</v>
      </c>
      <c r="T146" s="24">
        <f t="shared" si="43"/>
        <v>44.53</v>
      </c>
    </row>
    <row r="147" spans="1:20" x14ac:dyDescent="0.2">
      <c r="A147" s="167"/>
      <c r="B147" s="35"/>
      <c r="C147" s="26" t="s">
        <v>112</v>
      </c>
      <c r="D147" s="162">
        <v>53</v>
      </c>
      <c r="E147" s="24">
        <v>1</v>
      </c>
      <c r="F147" s="24"/>
      <c r="G147" s="24"/>
      <c r="H147" s="24">
        <f t="shared" si="38"/>
        <v>1</v>
      </c>
      <c r="I147" s="24">
        <v>1.06</v>
      </c>
      <c r="J147" s="24">
        <v>1</v>
      </c>
      <c r="K147" s="24">
        <f t="shared" si="39"/>
        <v>3.06</v>
      </c>
      <c r="L147" s="24">
        <v>1.56</v>
      </c>
      <c r="M147" s="24">
        <v>114.24</v>
      </c>
      <c r="N147" s="24">
        <v>184.31</v>
      </c>
      <c r="O147" s="24">
        <f t="shared" si="40"/>
        <v>300.11</v>
      </c>
      <c r="P147" s="24">
        <f t="shared" si="41"/>
        <v>303.17</v>
      </c>
      <c r="Q147" s="24">
        <v>140.34</v>
      </c>
      <c r="R147" s="24">
        <v>9.65</v>
      </c>
      <c r="S147" s="24">
        <f t="shared" si="42"/>
        <v>149.99</v>
      </c>
      <c r="T147" s="24">
        <f t="shared" si="43"/>
        <v>453.16</v>
      </c>
    </row>
    <row r="148" spans="1:20" x14ac:dyDescent="0.2">
      <c r="A148" s="167"/>
      <c r="B148" s="35"/>
      <c r="C148" s="26" t="s">
        <v>144</v>
      </c>
      <c r="D148" s="162">
        <v>69</v>
      </c>
      <c r="E148" s="24">
        <v>97.7</v>
      </c>
      <c r="F148" s="24">
        <v>3.04</v>
      </c>
      <c r="G148" s="24">
        <v>209.3</v>
      </c>
      <c r="H148" s="24">
        <f t="shared" si="38"/>
        <v>310.04000000000002</v>
      </c>
      <c r="I148" s="24">
        <v>66</v>
      </c>
      <c r="J148" s="24">
        <v>2.0699999999999998</v>
      </c>
      <c r="K148" s="24">
        <f t="shared" si="39"/>
        <v>378.11</v>
      </c>
      <c r="L148" s="24">
        <v>227.28</v>
      </c>
      <c r="M148" s="24">
        <v>193.89</v>
      </c>
      <c r="N148" s="24">
        <v>78.37</v>
      </c>
      <c r="O148" s="24">
        <f t="shared" si="40"/>
        <v>499.53999999999996</v>
      </c>
      <c r="P148" s="24">
        <f t="shared" si="41"/>
        <v>877.65</v>
      </c>
      <c r="Q148" s="24">
        <v>14.5</v>
      </c>
      <c r="R148" s="24">
        <v>9.4700000000000006</v>
      </c>
      <c r="S148" s="24">
        <f t="shared" si="42"/>
        <v>23.97</v>
      </c>
      <c r="T148" s="24">
        <f t="shared" si="43"/>
        <v>901.62</v>
      </c>
    </row>
    <row r="149" spans="1:20" x14ac:dyDescent="0.2">
      <c r="A149" s="167"/>
      <c r="B149" s="35"/>
      <c r="C149" s="26" t="s">
        <v>116</v>
      </c>
      <c r="D149" s="162">
        <v>25</v>
      </c>
      <c r="E149" s="24">
        <v>4.53</v>
      </c>
      <c r="F149" s="24"/>
      <c r="G149" s="24"/>
      <c r="H149" s="24">
        <f t="shared" si="38"/>
        <v>4.53</v>
      </c>
      <c r="I149" s="24"/>
      <c r="J149" s="24"/>
      <c r="K149" s="24">
        <f t="shared" si="39"/>
        <v>4.53</v>
      </c>
      <c r="L149" s="24">
        <v>0.27</v>
      </c>
      <c r="M149" s="24">
        <v>29.78</v>
      </c>
      <c r="N149" s="24">
        <v>0.1</v>
      </c>
      <c r="O149" s="24">
        <f t="shared" si="40"/>
        <v>30.150000000000002</v>
      </c>
      <c r="P149" s="24">
        <f t="shared" si="41"/>
        <v>34.68</v>
      </c>
      <c r="Q149" s="24">
        <v>2.9</v>
      </c>
      <c r="R149" s="24">
        <v>0.45</v>
      </c>
      <c r="S149" s="24">
        <f t="shared" si="42"/>
        <v>3.35</v>
      </c>
      <c r="T149" s="24">
        <f t="shared" si="43"/>
        <v>38.03</v>
      </c>
    </row>
    <row r="150" spans="1:20" x14ac:dyDescent="0.2">
      <c r="A150" s="167"/>
      <c r="B150" s="35"/>
      <c r="C150" s="26" t="s">
        <v>158</v>
      </c>
      <c r="D150" s="162">
        <v>3</v>
      </c>
      <c r="E150" s="24">
        <v>0.5</v>
      </c>
      <c r="F150" s="24">
        <v>0.3</v>
      </c>
      <c r="G150" s="24"/>
      <c r="H150" s="24">
        <f t="shared" si="38"/>
        <v>0.8</v>
      </c>
      <c r="I150" s="24"/>
      <c r="J150" s="24"/>
      <c r="K150" s="24">
        <f t="shared" si="39"/>
        <v>0.8</v>
      </c>
      <c r="L150" s="24"/>
      <c r="M150" s="24">
        <v>4</v>
      </c>
      <c r="N150" s="24">
        <v>5.6</v>
      </c>
      <c r="O150" s="24">
        <f t="shared" si="40"/>
        <v>9.6</v>
      </c>
      <c r="P150" s="24">
        <f t="shared" si="41"/>
        <v>10.4</v>
      </c>
      <c r="Q150" s="24">
        <v>0.4</v>
      </c>
      <c r="R150" s="24">
        <v>1.7</v>
      </c>
      <c r="S150" s="24">
        <f t="shared" si="42"/>
        <v>2.1</v>
      </c>
      <c r="T150" s="24">
        <f t="shared" si="43"/>
        <v>12.5</v>
      </c>
    </row>
    <row r="151" spans="1:20" x14ac:dyDescent="0.2">
      <c r="A151" s="167"/>
      <c r="B151" s="35"/>
      <c r="C151" s="26" t="s">
        <v>146</v>
      </c>
      <c r="D151" s="162">
        <v>13</v>
      </c>
      <c r="E151" s="24">
        <v>0.45</v>
      </c>
      <c r="F151" s="24">
        <v>0.8</v>
      </c>
      <c r="G151" s="24"/>
      <c r="H151" s="24">
        <f t="shared" si="38"/>
        <v>1.25</v>
      </c>
      <c r="I151" s="24"/>
      <c r="J151" s="24"/>
      <c r="K151" s="24">
        <f t="shared" si="39"/>
        <v>1.25</v>
      </c>
      <c r="L151" s="24">
        <v>0.6</v>
      </c>
      <c r="M151" s="24">
        <v>8.5399999999999991</v>
      </c>
      <c r="N151" s="24">
        <v>2.93</v>
      </c>
      <c r="O151" s="24">
        <f t="shared" si="40"/>
        <v>12.069999999999999</v>
      </c>
      <c r="P151" s="24">
        <f t="shared" si="41"/>
        <v>13.319999999999999</v>
      </c>
      <c r="Q151" s="24">
        <v>0.9</v>
      </c>
      <c r="R151" s="24">
        <v>0.6</v>
      </c>
      <c r="S151" s="24">
        <f t="shared" si="42"/>
        <v>1.5</v>
      </c>
      <c r="T151" s="24">
        <f t="shared" si="43"/>
        <v>14.819999999999999</v>
      </c>
    </row>
    <row r="152" spans="1:20" x14ac:dyDescent="0.2">
      <c r="A152" s="167"/>
      <c r="B152" s="35"/>
      <c r="C152" s="26" t="s">
        <v>115</v>
      </c>
      <c r="D152" s="162">
        <v>4</v>
      </c>
      <c r="E152" s="24"/>
      <c r="F152" s="24"/>
      <c r="G152" s="24"/>
      <c r="H152" s="24">
        <f t="shared" si="38"/>
        <v>0</v>
      </c>
      <c r="I152" s="24">
        <v>0.8</v>
      </c>
      <c r="J152" s="24"/>
      <c r="K152" s="24">
        <f t="shared" si="39"/>
        <v>0.8</v>
      </c>
      <c r="L152" s="24"/>
      <c r="M152" s="24">
        <v>0.3</v>
      </c>
      <c r="N152" s="24"/>
      <c r="O152" s="24">
        <f t="shared" si="40"/>
        <v>0.3</v>
      </c>
      <c r="P152" s="24">
        <f t="shared" si="41"/>
        <v>1.1000000000000001</v>
      </c>
      <c r="Q152" s="24"/>
      <c r="R152" s="24"/>
      <c r="S152" s="24">
        <f t="shared" si="42"/>
        <v>0</v>
      </c>
      <c r="T152" s="24">
        <f t="shared" si="43"/>
        <v>1.1000000000000001</v>
      </c>
    </row>
    <row r="153" spans="1:20" x14ac:dyDescent="0.2">
      <c r="A153" s="167"/>
      <c r="B153" s="35"/>
      <c r="C153" s="26" t="s">
        <v>145</v>
      </c>
      <c r="D153" s="162">
        <v>9</v>
      </c>
      <c r="E153" s="24">
        <v>16.100000000000001</v>
      </c>
      <c r="F153" s="24"/>
      <c r="G153" s="24"/>
      <c r="H153" s="24">
        <f t="shared" si="38"/>
        <v>16.100000000000001</v>
      </c>
      <c r="I153" s="24">
        <v>4.2</v>
      </c>
      <c r="J153" s="24"/>
      <c r="K153" s="24">
        <f t="shared" si="39"/>
        <v>20.3</v>
      </c>
      <c r="L153" s="24"/>
      <c r="M153" s="24">
        <v>42.71</v>
      </c>
      <c r="N153" s="24">
        <v>3.7</v>
      </c>
      <c r="O153" s="24">
        <f t="shared" si="40"/>
        <v>46.410000000000004</v>
      </c>
      <c r="P153" s="24">
        <f t="shared" si="41"/>
        <v>66.710000000000008</v>
      </c>
      <c r="Q153" s="24"/>
      <c r="R153" s="24">
        <v>16</v>
      </c>
      <c r="S153" s="24">
        <f t="shared" si="42"/>
        <v>16</v>
      </c>
      <c r="T153" s="24">
        <f t="shared" si="43"/>
        <v>82.710000000000008</v>
      </c>
    </row>
    <row r="154" spans="1:20" x14ac:dyDescent="0.2">
      <c r="A154" s="167"/>
      <c r="B154" s="35"/>
      <c r="C154" s="26" t="s">
        <v>136</v>
      </c>
      <c r="D154" s="162">
        <v>5</v>
      </c>
      <c r="E154" s="24"/>
      <c r="F154" s="24"/>
      <c r="G154" s="24"/>
      <c r="H154" s="24">
        <f t="shared" si="38"/>
        <v>0</v>
      </c>
      <c r="I154" s="24"/>
      <c r="J154" s="24"/>
      <c r="K154" s="24">
        <f t="shared" si="39"/>
        <v>0</v>
      </c>
      <c r="L154" s="24">
        <v>0.01</v>
      </c>
      <c r="M154" s="24">
        <v>2.27</v>
      </c>
      <c r="N154" s="24">
        <v>0.26</v>
      </c>
      <c r="O154" s="24">
        <f t="shared" si="40"/>
        <v>2.54</v>
      </c>
      <c r="P154" s="24">
        <f t="shared" si="41"/>
        <v>2.54</v>
      </c>
      <c r="Q154" s="24"/>
      <c r="R154" s="24"/>
      <c r="S154" s="24">
        <f t="shared" si="42"/>
        <v>0</v>
      </c>
      <c r="T154" s="24">
        <f t="shared" si="43"/>
        <v>2.54</v>
      </c>
    </row>
    <row r="155" spans="1:20" x14ac:dyDescent="0.2">
      <c r="A155" s="167"/>
      <c r="B155" s="35"/>
      <c r="C155" s="26" t="s">
        <v>150</v>
      </c>
      <c r="D155" s="162">
        <v>17</v>
      </c>
      <c r="E155" s="24"/>
      <c r="F155" s="24">
        <v>0.3</v>
      </c>
      <c r="G155" s="24"/>
      <c r="H155" s="24">
        <f t="shared" si="38"/>
        <v>0.3</v>
      </c>
      <c r="I155" s="24">
        <v>0.3</v>
      </c>
      <c r="J155" s="24">
        <v>8.6</v>
      </c>
      <c r="K155" s="24">
        <f t="shared" si="39"/>
        <v>9.1999999999999993</v>
      </c>
      <c r="L155" s="24">
        <v>0.6</v>
      </c>
      <c r="M155" s="24">
        <v>56.62</v>
      </c>
      <c r="N155" s="24">
        <v>77.430000000000007</v>
      </c>
      <c r="O155" s="24">
        <f t="shared" si="40"/>
        <v>134.65</v>
      </c>
      <c r="P155" s="24">
        <f t="shared" si="41"/>
        <v>143.85</v>
      </c>
      <c r="Q155" s="24">
        <v>1.9</v>
      </c>
      <c r="R155" s="24">
        <v>20.100000000000001</v>
      </c>
      <c r="S155" s="24">
        <f t="shared" si="42"/>
        <v>22</v>
      </c>
      <c r="T155" s="24">
        <f t="shared" si="43"/>
        <v>165.85</v>
      </c>
    </row>
    <row r="156" spans="1:20" x14ac:dyDescent="0.2">
      <c r="A156" s="167"/>
      <c r="B156" s="85"/>
      <c r="C156" s="26" t="s">
        <v>124</v>
      </c>
      <c r="D156" s="162">
        <v>11</v>
      </c>
      <c r="E156" s="24">
        <v>50</v>
      </c>
      <c r="F156" s="24"/>
      <c r="G156" s="24"/>
      <c r="H156" s="24">
        <f t="shared" si="38"/>
        <v>50</v>
      </c>
      <c r="I156" s="24">
        <v>0.52</v>
      </c>
      <c r="J156" s="24"/>
      <c r="K156" s="24">
        <f t="shared" si="39"/>
        <v>50.52</v>
      </c>
      <c r="L156" s="24">
        <v>0.5</v>
      </c>
      <c r="M156" s="24">
        <v>28.08</v>
      </c>
      <c r="N156" s="24">
        <v>41.83</v>
      </c>
      <c r="O156" s="24">
        <f t="shared" si="40"/>
        <v>70.41</v>
      </c>
      <c r="P156" s="24">
        <f t="shared" si="41"/>
        <v>120.93</v>
      </c>
      <c r="Q156" s="24"/>
      <c r="R156" s="24">
        <v>0.08</v>
      </c>
      <c r="S156" s="24">
        <f t="shared" si="42"/>
        <v>0.08</v>
      </c>
      <c r="T156" s="24">
        <f t="shared" si="43"/>
        <v>121.01</v>
      </c>
    </row>
    <row r="157" spans="1:20" x14ac:dyDescent="0.2">
      <c r="A157" s="167"/>
      <c r="B157" s="35" t="s">
        <v>427</v>
      </c>
      <c r="C157" s="26" t="s">
        <v>131</v>
      </c>
      <c r="D157" s="162">
        <v>191</v>
      </c>
      <c r="E157" s="24">
        <v>40.85</v>
      </c>
      <c r="F157" s="24">
        <v>78.11</v>
      </c>
      <c r="G157" s="24">
        <v>0.6</v>
      </c>
      <c r="H157" s="24">
        <f t="shared" si="38"/>
        <v>119.56</v>
      </c>
      <c r="I157" s="24">
        <v>6.71</v>
      </c>
      <c r="J157" s="24"/>
      <c r="K157" s="24">
        <f t="shared" si="39"/>
        <v>126.27</v>
      </c>
      <c r="L157" s="24">
        <v>1</v>
      </c>
      <c r="M157" s="24">
        <v>116.63</v>
      </c>
      <c r="N157" s="24">
        <v>91.07</v>
      </c>
      <c r="O157" s="24">
        <f t="shared" si="40"/>
        <v>208.7</v>
      </c>
      <c r="P157" s="24">
        <f t="shared" si="41"/>
        <v>334.96999999999997</v>
      </c>
      <c r="Q157" s="24">
        <v>5.15</v>
      </c>
      <c r="R157" s="24">
        <v>16.309999999999999</v>
      </c>
      <c r="S157" s="24">
        <f t="shared" si="42"/>
        <v>21.46</v>
      </c>
      <c r="T157" s="24">
        <f t="shared" si="43"/>
        <v>356.42999999999995</v>
      </c>
    </row>
    <row r="158" spans="1:20" x14ac:dyDescent="0.2">
      <c r="A158" s="167"/>
      <c r="B158" s="35"/>
      <c r="C158" s="26" t="s">
        <v>128</v>
      </c>
      <c r="D158" s="162">
        <v>43</v>
      </c>
      <c r="E158" s="24">
        <v>2.7</v>
      </c>
      <c r="F158" s="24">
        <v>6.92</v>
      </c>
      <c r="G158" s="24"/>
      <c r="H158" s="24">
        <f t="shared" si="38"/>
        <v>9.620000000000001</v>
      </c>
      <c r="I158" s="24">
        <v>182.9</v>
      </c>
      <c r="J158" s="24"/>
      <c r="K158" s="24">
        <f t="shared" si="39"/>
        <v>192.52</v>
      </c>
      <c r="L158" s="24"/>
      <c r="M158" s="24">
        <v>47.04</v>
      </c>
      <c r="N158" s="24">
        <v>26.22</v>
      </c>
      <c r="O158" s="24">
        <f t="shared" si="40"/>
        <v>73.259999999999991</v>
      </c>
      <c r="P158" s="24">
        <f t="shared" si="41"/>
        <v>265.77999999999997</v>
      </c>
      <c r="Q158" s="24">
        <v>1</v>
      </c>
      <c r="R158" s="24"/>
      <c r="S158" s="24">
        <f t="shared" si="42"/>
        <v>1</v>
      </c>
      <c r="T158" s="24">
        <f t="shared" si="43"/>
        <v>266.77999999999997</v>
      </c>
    </row>
    <row r="159" spans="1:20" x14ac:dyDescent="0.2">
      <c r="A159" s="167"/>
      <c r="B159" s="35"/>
      <c r="C159" s="26" t="s">
        <v>152</v>
      </c>
      <c r="D159" s="162">
        <v>18</v>
      </c>
      <c r="E159" s="24"/>
      <c r="F159" s="24">
        <v>5.72</v>
      </c>
      <c r="G159" s="24"/>
      <c r="H159" s="24">
        <f t="shared" si="38"/>
        <v>5.72</v>
      </c>
      <c r="I159" s="24">
        <v>2.27</v>
      </c>
      <c r="J159" s="24"/>
      <c r="K159" s="24">
        <f t="shared" si="39"/>
        <v>7.99</v>
      </c>
      <c r="L159" s="24"/>
      <c r="M159" s="24">
        <v>11.11</v>
      </c>
      <c r="N159" s="24">
        <v>3.26</v>
      </c>
      <c r="O159" s="24">
        <f t="shared" si="40"/>
        <v>14.37</v>
      </c>
      <c r="P159" s="24">
        <f t="shared" si="41"/>
        <v>22.36</v>
      </c>
      <c r="Q159" s="24"/>
      <c r="R159" s="24"/>
      <c r="S159" s="24">
        <f t="shared" si="42"/>
        <v>0</v>
      </c>
      <c r="T159" s="24">
        <f t="shared" si="43"/>
        <v>22.36</v>
      </c>
    </row>
    <row r="160" spans="1:20" x14ac:dyDescent="0.2">
      <c r="A160" s="167"/>
      <c r="B160" s="35"/>
      <c r="C160" s="26" t="s">
        <v>160</v>
      </c>
      <c r="D160" s="162">
        <v>64</v>
      </c>
      <c r="E160" s="24">
        <v>1.62</v>
      </c>
      <c r="F160" s="24">
        <v>54.74</v>
      </c>
      <c r="G160" s="24">
        <v>0.19</v>
      </c>
      <c r="H160" s="24">
        <f t="shared" si="38"/>
        <v>56.55</v>
      </c>
      <c r="I160" s="24">
        <v>1.4</v>
      </c>
      <c r="J160" s="24"/>
      <c r="K160" s="24">
        <f t="shared" si="39"/>
        <v>57.949999999999996</v>
      </c>
      <c r="L160" s="24"/>
      <c r="M160" s="24">
        <v>19.420000000000002</v>
      </c>
      <c r="N160" s="24">
        <v>18.75</v>
      </c>
      <c r="O160" s="24">
        <f t="shared" si="40"/>
        <v>38.17</v>
      </c>
      <c r="P160" s="24">
        <f t="shared" si="41"/>
        <v>96.12</v>
      </c>
      <c r="Q160" s="24"/>
      <c r="R160" s="24">
        <v>20.89</v>
      </c>
      <c r="S160" s="24">
        <f t="shared" si="42"/>
        <v>20.89</v>
      </c>
      <c r="T160" s="24">
        <f t="shared" si="43"/>
        <v>117.01</v>
      </c>
    </row>
    <row r="161" spans="1:20" x14ac:dyDescent="0.2">
      <c r="A161" s="167"/>
      <c r="B161" s="35"/>
      <c r="C161" s="26" t="s">
        <v>113</v>
      </c>
      <c r="D161" s="162">
        <v>89</v>
      </c>
      <c r="E161" s="24">
        <v>2.0699999999999998</v>
      </c>
      <c r="F161" s="24">
        <v>53.3</v>
      </c>
      <c r="G161" s="24">
        <v>1.96</v>
      </c>
      <c r="H161" s="24">
        <f t="shared" si="38"/>
        <v>57.33</v>
      </c>
      <c r="I161" s="24">
        <v>0.5</v>
      </c>
      <c r="J161" s="24"/>
      <c r="K161" s="24">
        <f t="shared" si="39"/>
        <v>57.83</v>
      </c>
      <c r="L161" s="24">
        <v>0.55000000000000004</v>
      </c>
      <c r="M161" s="24">
        <v>98.02</v>
      </c>
      <c r="N161" s="24">
        <v>56.57</v>
      </c>
      <c r="O161" s="24">
        <f t="shared" si="40"/>
        <v>155.13999999999999</v>
      </c>
      <c r="P161" s="24">
        <f t="shared" si="41"/>
        <v>212.96999999999997</v>
      </c>
      <c r="Q161" s="24"/>
      <c r="R161" s="24">
        <v>2.75</v>
      </c>
      <c r="S161" s="24">
        <f t="shared" si="42"/>
        <v>2.75</v>
      </c>
      <c r="T161" s="24">
        <f t="shared" si="43"/>
        <v>215.71999999999997</v>
      </c>
    </row>
    <row r="162" spans="1:20" x14ac:dyDescent="0.2">
      <c r="A162" s="167"/>
      <c r="B162" s="35"/>
      <c r="C162" s="26" t="s">
        <v>159</v>
      </c>
      <c r="D162" s="162">
        <v>25</v>
      </c>
      <c r="E162" s="24"/>
      <c r="F162" s="24">
        <v>0.5</v>
      </c>
      <c r="G162" s="24"/>
      <c r="H162" s="24">
        <f t="shared" si="38"/>
        <v>0.5</v>
      </c>
      <c r="I162" s="24">
        <v>0.7</v>
      </c>
      <c r="J162" s="24"/>
      <c r="K162" s="24">
        <f t="shared" si="39"/>
        <v>1.2</v>
      </c>
      <c r="L162" s="24">
        <v>2.5</v>
      </c>
      <c r="M162" s="26">
        <v>6.38</v>
      </c>
      <c r="N162" s="26">
        <v>20.350000000000001</v>
      </c>
      <c r="O162" s="24">
        <f t="shared" si="40"/>
        <v>29.23</v>
      </c>
      <c r="P162" s="24">
        <f t="shared" si="41"/>
        <v>30.43</v>
      </c>
      <c r="Q162" s="26"/>
      <c r="R162" s="26">
        <v>5.24</v>
      </c>
      <c r="S162" s="24">
        <f t="shared" si="42"/>
        <v>5.24</v>
      </c>
      <c r="T162" s="24">
        <f t="shared" si="43"/>
        <v>35.67</v>
      </c>
    </row>
    <row r="163" spans="1:20" x14ac:dyDescent="0.2">
      <c r="A163" s="167"/>
      <c r="B163" s="35"/>
      <c r="C163" s="26" t="s">
        <v>143</v>
      </c>
      <c r="D163" s="162">
        <v>43</v>
      </c>
      <c r="E163" s="24">
        <v>0.21</v>
      </c>
      <c r="F163" s="24">
        <v>4.9400000000000004</v>
      </c>
      <c r="G163" s="24">
        <v>0.26</v>
      </c>
      <c r="H163" s="24">
        <f t="shared" si="38"/>
        <v>5.41</v>
      </c>
      <c r="I163" s="24">
        <v>0.03</v>
      </c>
      <c r="J163" s="24"/>
      <c r="K163" s="24">
        <f t="shared" si="39"/>
        <v>5.44</v>
      </c>
      <c r="L163" s="24">
        <v>0.82</v>
      </c>
      <c r="M163" s="24">
        <v>58.65</v>
      </c>
      <c r="N163" s="24">
        <v>13.46</v>
      </c>
      <c r="O163" s="24">
        <f t="shared" si="40"/>
        <v>72.930000000000007</v>
      </c>
      <c r="P163" s="24">
        <f t="shared" si="41"/>
        <v>78.37</v>
      </c>
      <c r="Q163" s="24"/>
      <c r="R163" s="24">
        <v>151.75</v>
      </c>
      <c r="S163" s="24">
        <f t="shared" si="42"/>
        <v>151.75</v>
      </c>
      <c r="T163" s="24">
        <f t="shared" si="43"/>
        <v>230.12</v>
      </c>
    </row>
    <row r="164" spans="1:20" x14ac:dyDescent="0.2">
      <c r="A164" s="167"/>
      <c r="B164" s="35"/>
      <c r="C164" s="26" t="s">
        <v>153</v>
      </c>
      <c r="D164" s="162">
        <v>25</v>
      </c>
      <c r="E164" s="24">
        <v>2</v>
      </c>
      <c r="F164" s="24">
        <v>1.05</v>
      </c>
      <c r="G164" s="24"/>
      <c r="H164" s="24">
        <f t="shared" si="38"/>
        <v>3.05</v>
      </c>
      <c r="I164" s="24">
        <v>3.85</v>
      </c>
      <c r="J164" s="24"/>
      <c r="K164" s="24">
        <f t="shared" si="39"/>
        <v>6.9</v>
      </c>
      <c r="L164" s="24">
        <v>18.149999999999999</v>
      </c>
      <c r="M164" s="24">
        <v>21.9</v>
      </c>
      <c r="N164" s="24">
        <v>12.18</v>
      </c>
      <c r="O164" s="24">
        <f t="shared" si="40"/>
        <v>52.23</v>
      </c>
      <c r="P164" s="24">
        <f t="shared" si="41"/>
        <v>59.129999999999995</v>
      </c>
      <c r="Q164" s="24"/>
      <c r="R164" s="24">
        <v>0.27</v>
      </c>
      <c r="S164" s="24">
        <f t="shared" si="42"/>
        <v>0.27</v>
      </c>
      <c r="T164" s="24">
        <f t="shared" si="43"/>
        <v>59.4</v>
      </c>
    </row>
    <row r="165" spans="1:20" x14ac:dyDescent="0.2">
      <c r="A165" s="167"/>
      <c r="B165" s="35"/>
      <c r="C165" s="163" t="s">
        <v>478</v>
      </c>
      <c r="D165" s="64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</row>
    <row r="166" spans="1:20" x14ac:dyDescent="0.2">
      <c r="A166" s="167"/>
      <c r="B166" s="35"/>
      <c r="C166" s="26" t="s">
        <v>142</v>
      </c>
      <c r="D166" s="162">
        <v>20</v>
      </c>
      <c r="E166" s="24"/>
      <c r="F166" s="24">
        <v>124.78</v>
      </c>
      <c r="G166" s="24"/>
      <c r="H166" s="24">
        <f t="shared" si="38"/>
        <v>124.78</v>
      </c>
      <c r="I166" s="24">
        <v>97.93</v>
      </c>
      <c r="J166" s="24"/>
      <c r="K166" s="24">
        <f t="shared" si="39"/>
        <v>222.71</v>
      </c>
      <c r="L166" s="24"/>
      <c r="M166" s="24">
        <v>15.48</v>
      </c>
      <c r="N166" s="24">
        <v>13.2</v>
      </c>
      <c r="O166" s="24">
        <f t="shared" si="40"/>
        <v>28.68</v>
      </c>
      <c r="P166" s="24">
        <f t="shared" si="41"/>
        <v>251.39000000000001</v>
      </c>
      <c r="Q166" s="24"/>
      <c r="R166" s="24">
        <v>56.29</v>
      </c>
      <c r="S166" s="24">
        <f t="shared" si="42"/>
        <v>56.29</v>
      </c>
      <c r="T166" s="24">
        <f t="shared" si="43"/>
        <v>307.68</v>
      </c>
    </row>
    <row r="167" spans="1:20" x14ac:dyDescent="0.2">
      <c r="A167" s="167"/>
      <c r="B167" s="35"/>
      <c r="C167" s="26" t="s">
        <v>133</v>
      </c>
      <c r="D167" s="162">
        <v>124</v>
      </c>
      <c r="E167" s="24">
        <v>0.1</v>
      </c>
      <c r="F167" s="24">
        <v>14.98</v>
      </c>
      <c r="G167" s="24">
        <v>0.25</v>
      </c>
      <c r="H167" s="24">
        <f t="shared" si="38"/>
        <v>15.33</v>
      </c>
      <c r="I167" s="24">
        <v>27.16</v>
      </c>
      <c r="J167" s="24">
        <v>0.25</v>
      </c>
      <c r="K167" s="24">
        <f t="shared" si="39"/>
        <v>42.74</v>
      </c>
      <c r="L167" s="24">
        <v>28.59</v>
      </c>
      <c r="M167" s="24">
        <v>113.22</v>
      </c>
      <c r="N167" s="24">
        <v>91.45</v>
      </c>
      <c r="O167" s="24">
        <f t="shared" si="40"/>
        <v>233.26</v>
      </c>
      <c r="P167" s="24">
        <f t="shared" si="41"/>
        <v>276</v>
      </c>
      <c r="Q167" s="24"/>
      <c r="R167" s="24">
        <v>757.45</v>
      </c>
      <c r="S167" s="24">
        <f t="shared" si="42"/>
        <v>757.45</v>
      </c>
      <c r="T167" s="24">
        <f t="shared" si="43"/>
        <v>1033.45</v>
      </c>
    </row>
    <row r="168" spans="1:20" x14ac:dyDescent="0.2">
      <c r="A168" s="167"/>
      <c r="B168" s="35"/>
      <c r="C168" s="26" t="s">
        <v>134</v>
      </c>
      <c r="D168" s="162">
        <v>29</v>
      </c>
      <c r="E168" s="24">
        <v>0.3</v>
      </c>
      <c r="F168" s="24">
        <v>12.1</v>
      </c>
      <c r="G168" s="24"/>
      <c r="H168" s="24">
        <f t="shared" si="38"/>
        <v>12.4</v>
      </c>
      <c r="I168" s="24">
        <v>10.59</v>
      </c>
      <c r="J168" s="24">
        <v>0.01</v>
      </c>
      <c r="K168" s="24">
        <f t="shared" si="39"/>
        <v>23.000000000000004</v>
      </c>
      <c r="L168" s="24"/>
      <c r="M168" s="24">
        <v>5.81</v>
      </c>
      <c r="N168" s="24">
        <v>3.86</v>
      </c>
      <c r="O168" s="24">
        <f t="shared" si="40"/>
        <v>9.67</v>
      </c>
      <c r="P168" s="24">
        <f t="shared" si="41"/>
        <v>32.67</v>
      </c>
      <c r="Q168" s="24"/>
      <c r="R168" s="24">
        <v>1.31</v>
      </c>
      <c r="S168" s="24">
        <f t="shared" si="42"/>
        <v>1.31</v>
      </c>
      <c r="T168" s="24">
        <f t="shared" si="43"/>
        <v>33.980000000000004</v>
      </c>
    </row>
    <row r="169" spans="1:20" x14ac:dyDescent="0.2">
      <c r="A169" s="167"/>
      <c r="B169" s="35"/>
      <c r="C169" s="26" t="s">
        <v>135</v>
      </c>
      <c r="D169" s="162">
        <v>29</v>
      </c>
      <c r="E169" s="24">
        <v>4.2</v>
      </c>
      <c r="F169" s="24">
        <v>0.95</v>
      </c>
      <c r="G169" s="24">
        <v>0.45</v>
      </c>
      <c r="H169" s="24">
        <f t="shared" ref="H169:H189" si="44">SUM(E169:G169)</f>
        <v>5.6000000000000005</v>
      </c>
      <c r="I169" s="24">
        <v>7.65</v>
      </c>
      <c r="J169" s="24">
        <v>0.5</v>
      </c>
      <c r="K169" s="24">
        <f t="shared" ref="K169:K189" si="45">SUM(H169:J169)</f>
        <v>13.75</v>
      </c>
      <c r="L169" s="24">
        <v>1</v>
      </c>
      <c r="M169" s="24">
        <v>11.64</v>
      </c>
      <c r="N169" s="24">
        <v>12.74</v>
      </c>
      <c r="O169" s="24">
        <f t="shared" ref="O169:O189" si="46">SUM(L169:N169)</f>
        <v>25.380000000000003</v>
      </c>
      <c r="P169" s="24">
        <f t="shared" ref="P169:P189" si="47">SUM(K169+O169)</f>
        <v>39.130000000000003</v>
      </c>
      <c r="Q169" s="24"/>
      <c r="R169" s="24"/>
      <c r="S169" s="24">
        <f t="shared" ref="S169:S189" si="48">SUM(Q169:R169)</f>
        <v>0</v>
      </c>
      <c r="T169" s="24">
        <f t="shared" ref="T169:T189" si="49">SUM(P169+S169)</f>
        <v>39.130000000000003</v>
      </c>
    </row>
    <row r="170" spans="1:20" x14ac:dyDescent="0.2">
      <c r="A170" s="167"/>
      <c r="B170" s="85"/>
      <c r="C170" s="26" t="s">
        <v>110</v>
      </c>
      <c r="D170" s="162">
        <v>2</v>
      </c>
      <c r="E170" s="24"/>
      <c r="F170" s="24"/>
      <c r="G170" s="24"/>
      <c r="H170" s="24">
        <f t="shared" si="44"/>
        <v>0</v>
      </c>
      <c r="I170" s="24"/>
      <c r="J170" s="24"/>
      <c r="K170" s="24">
        <f t="shared" si="45"/>
        <v>0</v>
      </c>
      <c r="L170" s="24">
        <v>0.01</v>
      </c>
      <c r="M170" s="24">
        <v>0.03</v>
      </c>
      <c r="N170" s="24"/>
      <c r="O170" s="24">
        <f t="shared" si="46"/>
        <v>0.04</v>
      </c>
      <c r="P170" s="24">
        <f t="shared" si="47"/>
        <v>0.04</v>
      </c>
      <c r="Q170" s="24"/>
      <c r="R170" s="24"/>
      <c r="S170" s="24">
        <f t="shared" si="48"/>
        <v>0</v>
      </c>
      <c r="T170" s="24">
        <f t="shared" si="49"/>
        <v>0.04</v>
      </c>
    </row>
    <row r="171" spans="1:20" x14ac:dyDescent="0.2">
      <c r="A171" s="167"/>
      <c r="B171" s="35" t="s">
        <v>118</v>
      </c>
      <c r="C171" s="26" t="s">
        <v>118</v>
      </c>
      <c r="D171" s="162">
        <v>79</v>
      </c>
      <c r="E171" s="24">
        <v>0.7</v>
      </c>
      <c r="F171" s="24"/>
      <c r="G171" s="24">
        <v>1.26</v>
      </c>
      <c r="H171" s="24">
        <f t="shared" si="44"/>
        <v>1.96</v>
      </c>
      <c r="I171" s="24">
        <v>6.88</v>
      </c>
      <c r="J171" s="24">
        <v>0.42</v>
      </c>
      <c r="K171" s="24">
        <f t="shared" si="45"/>
        <v>9.26</v>
      </c>
      <c r="L171" s="24">
        <v>0.48</v>
      </c>
      <c r="M171" s="24">
        <v>19.73</v>
      </c>
      <c r="N171" s="24">
        <v>10.74</v>
      </c>
      <c r="O171" s="24">
        <f t="shared" si="46"/>
        <v>30.950000000000003</v>
      </c>
      <c r="P171" s="24">
        <f t="shared" si="47"/>
        <v>40.21</v>
      </c>
      <c r="Q171" s="24"/>
      <c r="R171" s="24">
        <v>0.31</v>
      </c>
      <c r="S171" s="24">
        <f t="shared" si="48"/>
        <v>0.31</v>
      </c>
      <c r="T171" s="24">
        <f t="shared" si="49"/>
        <v>40.520000000000003</v>
      </c>
    </row>
    <row r="172" spans="1:20" x14ac:dyDescent="0.2">
      <c r="A172" s="167"/>
      <c r="B172" s="35"/>
      <c r="C172" s="26" t="s">
        <v>155</v>
      </c>
      <c r="D172" s="162">
        <v>29</v>
      </c>
      <c r="E172" s="24">
        <v>0.23</v>
      </c>
      <c r="F172" s="24"/>
      <c r="G172" s="24">
        <v>1.6</v>
      </c>
      <c r="H172" s="24">
        <f t="shared" si="44"/>
        <v>1.83</v>
      </c>
      <c r="I172" s="24">
        <v>0.04</v>
      </c>
      <c r="J172" s="24"/>
      <c r="K172" s="24">
        <f t="shared" si="45"/>
        <v>1.87</v>
      </c>
      <c r="L172" s="24">
        <v>0.5</v>
      </c>
      <c r="M172" s="24">
        <v>8.6</v>
      </c>
      <c r="N172" s="24">
        <v>9.49</v>
      </c>
      <c r="O172" s="24">
        <f t="shared" si="46"/>
        <v>18.59</v>
      </c>
      <c r="P172" s="24">
        <f t="shared" si="47"/>
        <v>20.46</v>
      </c>
      <c r="Q172" s="24"/>
      <c r="R172" s="24">
        <v>0.11</v>
      </c>
      <c r="S172" s="24">
        <f t="shared" si="48"/>
        <v>0.11</v>
      </c>
      <c r="T172" s="24">
        <f t="shared" si="49"/>
        <v>20.57</v>
      </c>
    </row>
    <row r="173" spans="1:20" customFormat="1" x14ac:dyDescent="0.2">
      <c r="A173" s="167"/>
      <c r="B173" s="35"/>
      <c r="C173" s="163" t="s">
        <v>411</v>
      </c>
      <c r="D173" s="64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</row>
    <row r="174" spans="1:20" x14ac:dyDescent="0.2">
      <c r="A174" s="167"/>
      <c r="B174" s="35"/>
      <c r="C174" s="26" t="s">
        <v>139</v>
      </c>
      <c r="D174" s="162">
        <v>105</v>
      </c>
      <c r="E174" s="24">
        <v>3.75</v>
      </c>
      <c r="F174" s="24">
        <v>4.62</v>
      </c>
      <c r="G174" s="24">
        <v>4</v>
      </c>
      <c r="H174" s="24">
        <f t="shared" si="44"/>
        <v>12.370000000000001</v>
      </c>
      <c r="I174" s="24">
        <v>9.33</v>
      </c>
      <c r="J174" s="24">
        <v>18.77</v>
      </c>
      <c r="K174" s="24">
        <f t="shared" si="45"/>
        <v>40.47</v>
      </c>
      <c r="L174" s="24">
        <v>0.81</v>
      </c>
      <c r="M174" s="24">
        <v>23.83</v>
      </c>
      <c r="N174" s="24">
        <v>9.02</v>
      </c>
      <c r="O174" s="24">
        <f t="shared" si="46"/>
        <v>33.659999999999997</v>
      </c>
      <c r="P174" s="24">
        <f t="shared" si="47"/>
        <v>74.13</v>
      </c>
      <c r="Q174" s="24"/>
      <c r="R174" s="24"/>
      <c r="S174" s="24">
        <f t="shared" si="48"/>
        <v>0</v>
      </c>
      <c r="T174" s="24">
        <f t="shared" si="49"/>
        <v>74.13</v>
      </c>
    </row>
    <row r="175" spans="1:20" x14ac:dyDescent="0.2">
      <c r="A175" s="167"/>
      <c r="B175" s="35"/>
      <c r="C175" s="26" t="s">
        <v>157</v>
      </c>
      <c r="D175" s="162">
        <v>202</v>
      </c>
      <c r="E175" s="24">
        <v>7.72</v>
      </c>
      <c r="F175" s="24">
        <v>16.93</v>
      </c>
      <c r="G175" s="24">
        <v>66.36</v>
      </c>
      <c r="H175" s="24">
        <f t="shared" si="44"/>
        <v>91.009999999999991</v>
      </c>
      <c r="I175" s="24">
        <v>63.5</v>
      </c>
      <c r="J175" s="24">
        <v>0.81</v>
      </c>
      <c r="K175" s="24">
        <f t="shared" si="45"/>
        <v>155.32</v>
      </c>
      <c r="L175" s="24">
        <v>4.8099999999999996</v>
      </c>
      <c r="M175" s="24">
        <v>117.23</v>
      </c>
      <c r="N175" s="24">
        <v>35.67</v>
      </c>
      <c r="O175" s="24">
        <f t="shared" si="46"/>
        <v>157.71</v>
      </c>
      <c r="P175" s="24">
        <f t="shared" si="47"/>
        <v>313.02999999999997</v>
      </c>
      <c r="Q175" s="24"/>
      <c r="R175" s="24">
        <v>103.91</v>
      </c>
      <c r="S175" s="24">
        <f t="shared" si="48"/>
        <v>103.91</v>
      </c>
      <c r="T175" s="24">
        <f t="shared" si="49"/>
        <v>416.93999999999994</v>
      </c>
    </row>
    <row r="176" spans="1:20" x14ac:dyDescent="0.2">
      <c r="A176" s="167"/>
      <c r="B176" s="35"/>
      <c r="C176" s="26" t="s">
        <v>126</v>
      </c>
      <c r="D176" s="162">
        <v>45</v>
      </c>
      <c r="E176" s="24">
        <v>14.35</v>
      </c>
      <c r="F176" s="24">
        <v>3.91</v>
      </c>
      <c r="G176" s="24">
        <v>11.1</v>
      </c>
      <c r="H176" s="24">
        <f t="shared" si="44"/>
        <v>29.36</v>
      </c>
      <c r="I176" s="24">
        <v>5.9</v>
      </c>
      <c r="J176" s="24">
        <v>1</v>
      </c>
      <c r="K176" s="24">
        <f t="shared" si="45"/>
        <v>36.26</v>
      </c>
      <c r="L176" s="24">
        <v>8.31</v>
      </c>
      <c r="M176" s="24">
        <v>39.15</v>
      </c>
      <c r="N176" s="24">
        <v>14.25</v>
      </c>
      <c r="O176" s="24">
        <f t="shared" si="46"/>
        <v>61.71</v>
      </c>
      <c r="P176" s="24">
        <f t="shared" si="47"/>
        <v>97.97</v>
      </c>
      <c r="Q176" s="24">
        <v>0.8</v>
      </c>
      <c r="R176" s="24">
        <v>51.65</v>
      </c>
      <c r="S176" s="24">
        <f t="shared" si="48"/>
        <v>52.449999999999996</v>
      </c>
      <c r="T176" s="24">
        <f t="shared" si="49"/>
        <v>150.41999999999999</v>
      </c>
    </row>
    <row r="177" spans="1:20" x14ac:dyDescent="0.2">
      <c r="A177" s="167"/>
      <c r="B177" s="35"/>
      <c r="C177" s="26" t="s">
        <v>127</v>
      </c>
      <c r="D177" s="162">
        <v>72</v>
      </c>
      <c r="E177" s="24">
        <v>103.39</v>
      </c>
      <c r="F177" s="24">
        <v>160.24</v>
      </c>
      <c r="G177" s="24">
        <v>203.43</v>
      </c>
      <c r="H177" s="24">
        <f t="shared" si="44"/>
        <v>467.06</v>
      </c>
      <c r="I177" s="24">
        <v>9.25</v>
      </c>
      <c r="J177" s="24">
        <v>115.37</v>
      </c>
      <c r="K177" s="24">
        <f t="shared" si="45"/>
        <v>591.68000000000006</v>
      </c>
      <c r="L177" s="24">
        <v>1.03</v>
      </c>
      <c r="M177" s="24">
        <v>149.56</v>
      </c>
      <c r="N177" s="24">
        <v>28.04</v>
      </c>
      <c r="O177" s="24">
        <f t="shared" si="46"/>
        <v>178.63</v>
      </c>
      <c r="P177" s="24">
        <f t="shared" si="47"/>
        <v>770.31000000000006</v>
      </c>
      <c r="Q177" s="24"/>
      <c r="R177" s="24">
        <v>3.36</v>
      </c>
      <c r="S177" s="24">
        <f t="shared" si="48"/>
        <v>3.36</v>
      </c>
      <c r="T177" s="24">
        <f t="shared" si="49"/>
        <v>773.67000000000007</v>
      </c>
    </row>
    <row r="178" spans="1:20" x14ac:dyDescent="0.2">
      <c r="A178" s="167"/>
      <c r="B178" s="35"/>
      <c r="C178" s="26" t="s">
        <v>154</v>
      </c>
      <c r="D178" s="162">
        <v>18</v>
      </c>
      <c r="E178" s="24">
        <v>0.8</v>
      </c>
      <c r="F178" s="24">
        <v>1.55</v>
      </c>
      <c r="G178" s="24"/>
      <c r="H178" s="24">
        <f t="shared" si="44"/>
        <v>2.35</v>
      </c>
      <c r="I178" s="24"/>
      <c r="J178" s="24">
        <v>0.5</v>
      </c>
      <c r="K178" s="24">
        <f t="shared" si="45"/>
        <v>2.85</v>
      </c>
      <c r="L178" s="24"/>
      <c r="M178" s="24">
        <v>4.5199999999999996</v>
      </c>
      <c r="N178" s="24">
        <v>1.2</v>
      </c>
      <c r="O178" s="24">
        <f t="shared" si="46"/>
        <v>5.72</v>
      </c>
      <c r="P178" s="24">
        <f t="shared" si="47"/>
        <v>8.57</v>
      </c>
      <c r="Q178" s="24"/>
      <c r="R178" s="24">
        <v>3.12</v>
      </c>
      <c r="S178" s="24">
        <f t="shared" si="48"/>
        <v>3.12</v>
      </c>
      <c r="T178" s="24">
        <f t="shared" si="49"/>
        <v>11.690000000000001</v>
      </c>
    </row>
    <row r="179" spans="1:20" x14ac:dyDescent="0.2">
      <c r="A179" s="167"/>
      <c r="B179" s="35"/>
      <c r="C179" s="26" t="s">
        <v>132</v>
      </c>
      <c r="D179" s="162">
        <v>133</v>
      </c>
      <c r="E179" s="24"/>
      <c r="F179" s="24"/>
      <c r="G179" s="24"/>
      <c r="H179" s="24">
        <f t="shared" si="44"/>
        <v>0</v>
      </c>
      <c r="I179" s="24"/>
      <c r="J179" s="24"/>
      <c r="K179" s="24">
        <f t="shared" si="45"/>
        <v>0</v>
      </c>
      <c r="L179" s="24"/>
      <c r="M179" s="24">
        <v>14.48</v>
      </c>
      <c r="N179" s="24">
        <v>4.53</v>
      </c>
      <c r="O179" s="24">
        <f t="shared" si="46"/>
        <v>19.010000000000002</v>
      </c>
      <c r="P179" s="24">
        <f t="shared" si="47"/>
        <v>19.010000000000002</v>
      </c>
      <c r="Q179" s="24"/>
      <c r="R179" s="24">
        <v>1.68</v>
      </c>
      <c r="S179" s="24">
        <f t="shared" si="48"/>
        <v>1.68</v>
      </c>
      <c r="T179" s="24">
        <f t="shared" si="49"/>
        <v>20.69</v>
      </c>
    </row>
    <row r="180" spans="1:20" x14ac:dyDescent="0.2">
      <c r="A180" s="167"/>
      <c r="B180" s="35"/>
      <c r="C180" s="26" t="s">
        <v>120</v>
      </c>
      <c r="D180" s="162">
        <v>95</v>
      </c>
      <c r="E180" s="24">
        <v>0.01</v>
      </c>
      <c r="F180" s="24"/>
      <c r="G180" s="24">
        <v>0.01</v>
      </c>
      <c r="H180" s="24">
        <f t="shared" si="44"/>
        <v>0.02</v>
      </c>
      <c r="I180" s="24">
        <v>4.6500000000000004</v>
      </c>
      <c r="J180" s="24">
        <v>0.03</v>
      </c>
      <c r="K180" s="24">
        <f t="shared" si="45"/>
        <v>4.7</v>
      </c>
      <c r="L180" s="24">
        <v>0.14000000000000001</v>
      </c>
      <c r="M180" s="24">
        <v>23.96</v>
      </c>
      <c r="N180" s="24">
        <v>36.1</v>
      </c>
      <c r="O180" s="24">
        <f t="shared" si="46"/>
        <v>60.2</v>
      </c>
      <c r="P180" s="24">
        <f t="shared" si="47"/>
        <v>64.900000000000006</v>
      </c>
      <c r="Q180" s="24"/>
      <c r="R180" s="24">
        <v>50.49</v>
      </c>
      <c r="S180" s="24">
        <f t="shared" si="48"/>
        <v>50.49</v>
      </c>
      <c r="T180" s="24">
        <f t="shared" si="49"/>
        <v>115.39000000000001</v>
      </c>
    </row>
    <row r="181" spans="1:20" x14ac:dyDescent="0.2">
      <c r="A181" s="167"/>
      <c r="B181" s="35"/>
      <c r="C181" s="26" t="s">
        <v>151</v>
      </c>
      <c r="D181" s="162">
        <v>65</v>
      </c>
      <c r="E181" s="24">
        <v>0.28000000000000003</v>
      </c>
      <c r="F181" s="24">
        <v>1.31</v>
      </c>
      <c r="G181" s="24">
        <v>0.8</v>
      </c>
      <c r="H181" s="24">
        <f t="shared" si="44"/>
        <v>2.39</v>
      </c>
      <c r="I181" s="24">
        <v>1.27</v>
      </c>
      <c r="J181" s="24">
        <v>0.01</v>
      </c>
      <c r="K181" s="24">
        <f t="shared" si="45"/>
        <v>3.67</v>
      </c>
      <c r="L181" s="24"/>
      <c r="M181" s="24">
        <v>4.3099999999999996</v>
      </c>
      <c r="N181" s="24">
        <v>10.61</v>
      </c>
      <c r="O181" s="24">
        <f t="shared" si="46"/>
        <v>14.919999999999998</v>
      </c>
      <c r="P181" s="24">
        <f t="shared" si="47"/>
        <v>18.589999999999996</v>
      </c>
      <c r="Q181" s="24"/>
      <c r="R181" s="24">
        <v>0.17</v>
      </c>
      <c r="S181" s="24">
        <f t="shared" si="48"/>
        <v>0.17</v>
      </c>
      <c r="T181" s="24">
        <f t="shared" si="49"/>
        <v>18.759999999999998</v>
      </c>
    </row>
    <row r="182" spans="1:20" x14ac:dyDescent="0.2">
      <c r="A182" s="167"/>
      <c r="B182" s="85"/>
      <c r="C182" s="26" t="s">
        <v>122</v>
      </c>
      <c r="D182" s="162">
        <v>11</v>
      </c>
      <c r="E182" s="24"/>
      <c r="F182" s="24">
        <v>15.2</v>
      </c>
      <c r="G182" s="24"/>
      <c r="H182" s="24">
        <f t="shared" si="44"/>
        <v>15.2</v>
      </c>
      <c r="I182" s="24">
        <v>122</v>
      </c>
      <c r="J182" s="24">
        <v>0.6</v>
      </c>
      <c r="K182" s="24">
        <f t="shared" si="45"/>
        <v>137.79999999999998</v>
      </c>
      <c r="L182" s="24">
        <v>0.49</v>
      </c>
      <c r="M182" s="24">
        <v>26.3</v>
      </c>
      <c r="N182" s="24">
        <v>20.67</v>
      </c>
      <c r="O182" s="24">
        <f t="shared" si="46"/>
        <v>47.46</v>
      </c>
      <c r="P182" s="24">
        <f t="shared" si="47"/>
        <v>185.26</v>
      </c>
      <c r="Q182" s="24"/>
      <c r="R182" s="24">
        <v>3.3</v>
      </c>
      <c r="S182" s="24">
        <f t="shared" si="48"/>
        <v>3.3</v>
      </c>
      <c r="T182" s="24">
        <f t="shared" si="49"/>
        <v>188.56</v>
      </c>
    </row>
    <row r="183" spans="1:20" x14ac:dyDescent="0.2">
      <c r="A183" s="167"/>
      <c r="B183" s="35" t="s">
        <v>111</v>
      </c>
      <c r="C183" s="26" t="s">
        <v>129</v>
      </c>
      <c r="D183" s="162">
        <v>116</v>
      </c>
      <c r="E183" s="24">
        <v>1.01</v>
      </c>
      <c r="F183" s="24">
        <v>0.01</v>
      </c>
      <c r="G183" s="24">
        <v>0.01</v>
      </c>
      <c r="H183" s="24">
        <f t="shared" si="44"/>
        <v>1.03</v>
      </c>
      <c r="I183" s="24">
        <v>3.55</v>
      </c>
      <c r="J183" s="24"/>
      <c r="K183" s="24">
        <f t="shared" si="45"/>
        <v>4.58</v>
      </c>
      <c r="L183" s="24">
        <v>4.25</v>
      </c>
      <c r="M183" s="24">
        <v>30.46</v>
      </c>
      <c r="N183" s="24">
        <v>4.2699999999999996</v>
      </c>
      <c r="O183" s="24">
        <f t="shared" si="46"/>
        <v>38.980000000000004</v>
      </c>
      <c r="P183" s="24">
        <f t="shared" si="47"/>
        <v>43.56</v>
      </c>
      <c r="Q183" s="24"/>
      <c r="R183" s="24">
        <v>2.58</v>
      </c>
      <c r="S183" s="24">
        <f t="shared" si="48"/>
        <v>2.58</v>
      </c>
      <c r="T183" s="24">
        <f t="shared" si="49"/>
        <v>46.14</v>
      </c>
    </row>
    <row r="184" spans="1:20" x14ac:dyDescent="0.2">
      <c r="A184" s="167"/>
      <c r="B184" s="35"/>
      <c r="C184" s="26" t="s">
        <v>121</v>
      </c>
      <c r="D184" s="162">
        <v>114</v>
      </c>
      <c r="E184" s="24"/>
      <c r="F184" s="24">
        <v>1.2</v>
      </c>
      <c r="G184" s="24"/>
      <c r="H184" s="24">
        <f t="shared" si="44"/>
        <v>1.2</v>
      </c>
      <c r="I184" s="24"/>
      <c r="J184" s="24">
        <v>0.3</v>
      </c>
      <c r="K184" s="24">
        <f t="shared" si="45"/>
        <v>1.5</v>
      </c>
      <c r="L184" s="24"/>
      <c r="M184" s="24">
        <v>17.850000000000001</v>
      </c>
      <c r="N184" s="24">
        <v>0.73</v>
      </c>
      <c r="O184" s="24">
        <f t="shared" si="46"/>
        <v>18.580000000000002</v>
      </c>
      <c r="P184" s="24">
        <f t="shared" si="47"/>
        <v>20.080000000000002</v>
      </c>
      <c r="Q184" s="24"/>
      <c r="R184" s="24">
        <v>4.41</v>
      </c>
      <c r="S184" s="24">
        <f t="shared" si="48"/>
        <v>4.41</v>
      </c>
      <c r="T184" s="24">
        <f t="shared" si="49"/>
        <v>24.490000000000002</v>
      </c>
    </row>
    <row r="185" spans="1:20" x14ac:dyDescent="0.2">
      <c r="A185" s="167"/>
      <c r="B185" s="35"/>
      <c r="C185" s="26" t="s">
        <v>111</v>
      </c>
      <c r="D185" s="162">
        <v>56</v>
      </c>
      <c r="E185" s="24">
        <v>0.56999999999999995</v>
      </c>
      <c r="F185" s="24"/>
      <c r="G185" s="24">
        <v>0.5</v>
      </c>
      <c r="H185" s="24">
        <f t="shared" si="44"/>
        <v>1.0699999999999998</v>
      </c>
      <c r="I185" s="24">
        <v>1.66</v>
      </c>
      <c r="J185" s="24"/>
      <c r="K185" s="24">
        <f t="shared" si="45"/>
        <v>2.7299999999999995</v>
      </c>
      <c r="L185" s="24">
        <v>22.9</v>
      </c>
      <c r="M185" s="24">
        <v>22.4</v>
      </c>
      <c r="N185" s="24">
        <v>4.8099999999999996</v>
      </c>
      <c r="O185" s="24">
        <f t="shared" si="46"/>
        <v>50.11</v>
      </c>
      <c r="P185" s="24">
        <f t="shared" si="47"/>
        <v>52.839999999999996</v>
      </c>
      <c r="Q185" s="24"/>
      <c r="R185" s="24">
        <v>20.96</v>
      </c>
      <c r="S185" s="24">
        <f t="shared" si="48"/>
        <v>20.96</v>
      </c>
      <c r="T185" s="24">
        <f t="shared" si="49"/>
        <v>73.8</v>
      </c>
    </row>
    <row r="186" spans="1:20" x14ac:dyDescent="0.2">
      <c r="A186" s="167"/>
      <c r="B186" s="35"/>
      <c r="C186" s="26" t="s">
        <v>130</v>
      </c>
      <c r="D186" s="162">
        <v>180</v>
      </c>
      <c r="E186" s="24">
        <v>0.12</v>
      </c>
      <c r="F186" s="24"/>
      <c r="G186" s="24">
        <v>0.71</v>
      </c>
      <c r="H186" s="24">
        <f t="shared" si="44"/>
        <v>0.83</v>
      </c>
      <c r="I186" s="24">
        <v>0.39</v>
      </c>
      <c r="J186" s="24"/>
      <c r="K186" s="24">
        <f t="shared" si="45"/>
        <v>1.22</v>
      </c>
      <c r="L186" s="24">
        <v>10.91</v>
      </c>
      <c r="M186" s="24">
        <v>33.96</v>
      </c>
      <c r="N186" s="24">
        <v>7.41</v>
      </c>
      <c r="O186" s="24">
        <f t="shared" si="46"/>
        <v>52.28</v>
      </c>
      <c r="P186" s="24">
        <f t="shared" si="47"/>
        <v>53.5</v>
      </c>
      <c r="Q186" s="24">
        <v>0.15</v>
      </c>
      <c r="R186" s="24">
        <v>6.88</v>
      </c>
      <c r="S186" s="24">
        <f t="shared" si="48"/>
        <v>7.03</v>
      </c>
      <c r="T186" s="24">
        <f t="shared" si="49"/>
        <v>60.53</v>
      </c>
    </row>
    <row r="187" spans="1:20" x14ac:dyDescent="0.2">
      <c r="A187" s="167"/>
      <c r="B187" s="35"/>
      <c r="C187" s="26" t="s">
        <v>114</v>
      </c>
      <c r="D187" s="162">
        <v>103</v>
      </c>
      <c r="E187" s="24">
        <v>1.28</v>
      </c>
      <c r="F187" s="24">
        <v>12.09</v>
      </c>
      <c r="G187" s="24">
        <v>0.56000000000000005</v>
      </c>
      <c r="H187" s="24">
        <f t="shared" si="44"/>
        <v>13.93</v>
      </c>
      <c r="I187" s="24">
        <v>8.7799999999999994</v>
      </c>
      <c r="J187" s="24"/>
      <c r="K187" s="24">
        <f t="shared" si="45"/>
        <v>22.71</v>
      </c>
      <c r="L187" s="24">
        <v>6.23</v>
      </c>
      <c r="M187" s="24">
        <v>18.579999999999998</v>
      </c>
      <c r="N187" s="24">
        <v>73.739999999999995</v>
      </c>
      <c r="O187" s="24">
        <f t="shared" si="46"/>
        <v>98.55</v>
      </c>
      <c r="P187" s="24">
        <f t="shared" si="47"/>
        <v>121.25999999999999</v>
      </c>
      <c r="Q187" s="24"/>
      <c r="R187" s="24">
        <v>119.57</v>
      </c>
      <c r="S187" s="24">
        <f t="shared" si="48"/>
        <v>119.57</v>
      </c>
      <c r="T187" s="24">
        <f t="shared" si="49"/>
        <v>240.82999999999998</v>
      </c>
    </row>
    <row r="188" spans="1:20" x14ac:dyDescent="0.2">
      <c r="A188" s="167"/>
      <c r="B188" s="35"/>
      <c r="C188" s="26" t="s">
        <v>119</v>
      </c>
      <c r="D188" s="162">
        <v>27</v>
      </c>
      <c r="E188" s="24">
        <v>0.7</v>
      </c>
      <c r="F188" s="24">
        <v>20</v>
      </c>
      <c r="G188" s="24">
        <v>1</v>
      </c>
      <c r="H188" s="24">
        <f t="shared" si="44"/>
        <v>21.7</v>
      </c>
      <c r="I188" s="24">
        <v>36.799999999999997</v>
      </c>
      <c r="J188" s="24"/>
      <c r="K188" s="24">
        <f t="shared" si="45"/>
        <v>58.5</v>
      </c>
      <c r="L188" s="24">
        <v>1.68</v>
      </c>
      <c r="M188" s="24">
        <v>29.68</v>
      </c>
      <c r="N188" s="24">
        <v>20.51</v>
      </c>
      <c r="O188" s="24">
        <f t="shared" si="46"/>
        <v>51.870000000000005</v>
      </c>
      <c r="P188" s="24">
        <f t="shared" si="47"/>
        <v>110.37</v>
      </c>
      <c r="Q188" s="24"/>
      <c r="R188" s="24">
        <v>27.01</v>
      </c>
      <c r="S188" s="24">
        <f t="shared" si="48"/>
        <v>27.01</v>
      </c>
      <c r="T188" s="24">
        <f t="shared" si="49"/>
        <v>137.38</v>
      </c>
    </row>
    <row r="189" spans="1:20" x14ac:dyDescent="0.2">
      <c r="A189" s="167"/>
      <c r="B189" s="35"/>
      <c r="C189" s="165" t="s">
        <v>156</v>
      </c>
      <c r="D189" s="160">
        <v>93</v>
      </c>
      <c r="E189" s="25">
        <v>1.41</v>
      </c>
      <c r="F189" s="25">
        <v>30.56</v>
      </c>
      <c r="G189" s="25">
        <v>0.2</v>
      </c>
      <c r="H189" s="25">
        <f t="shared" si="44"/>
        <v>32.17</v>
      </c>
      <c r="I189" s="25">
        <v>44.2</v>
      </c>
      <c r="J189" s="25"/>
      <c r="K189" s="25">
        <f t="shared" si="45"/>
        <v>76.37</v>
      </c>
      <c r="L189" s="25">
        <v>2.67</v>
      </c>
      <c r="M189" s="25">
        <v>58.6</v>
      </c>
      <c r="N189" s="25">
        <v>7.42</v>
      </c>
      <c r="O189" s="25">
        <f t="shared" si="46"/>
        <v>68.69</v>
      </c>
      <c r="P189" s="25">
        <f t="shared" si="47"/>
        <v>145.06</v>
      </c>
      <c r="Q189" s="25"/>
      <c r="R189" s="25">
        <v>18.14</v>
      </c>
      <c r="S189" s="25">
        <f t="shared" si="48"/>
        <v>18.14</v>
      </c>
      <c r="T189" s="25">
        <f t="shared" si="49"/>
        <v>163.19999999999999</v>
      </c>
    </row>
    <row r="190" spans="1:20" ht="15" x14ac:dyDescent="0.25">
      <c r="A190" s="230" t="s">
        <v>0</v>
      </c>
      <c r="B190" s="231"/>
      <c r="C190" s="232" t="s">
        <v>0</v>
      </c>
      <c r="D190" s="53">
        <f t="shared" ref="D190:T190" si="50">SUM(D136:D189)</f>
        <v>2745</v>
      </c>
      <c r="E190" s="54">
        <f t="shared" si="50"/>
        <v>410.4</v>
      </c>
      <c r="F190" s="54">
        <f t="shared" si="50"/>
        <v>697.67</v>
      </c>
      <c r="G190" s="54">
        <f t="shared" si="50"/>
        <v>505.59999999999997</v>
      </c>
      <c r="H190" s="54">
        <f t="shared" si="50"/>
        <v>1613.67</v>
      </c>
      <c r="I190" s="54">
        <f t="shared" si="50"/>
        <v>796.62999999999977</v>
      </c>
      <c r="J190" s="54">
        <f t="shared" si="50"/>
        <v>181.74</v>
      </c>
      <c r="K190" s="54">
        <f t="shared" si="50"/>
        <v>2592.0399999999995</v>
      </c>
      <c r="L190" s="54">
        <f t="shared" si="50"/>
        <v>395.71</v>
      </c>
      <c r="M190" s="54">
        <f t="shared" si="50"/>
        <v>1930.74</v>
      </c>
      <c r="N190" s="54">
        <f t="shared" si="50"/>
        <v>1358.15</v>
      </c>
      <c r="O190" s="54">
        <f t="shared" si="50"/>
        <v>3684.6</v>
      </c>
      <c r="P190" s="54">
        <f t="shared" si="50"/>
        <v>6276.64</v>
      </c>
      <c r="Q190" s="54">
        <f t="shared" si="50"/>
        <v>348.08999999999986</v>
      </c>
      <c r="R190" s="54">
        <f t="shared" si="50"/>
        <v>2234.2900000000004</v>
      </c>
      <c r="S190" s="54">
        <f t="shared" si="50"/>
        <v>2582.3799999999997</v>
      </c>
      <c r="T190" s="55">
        <f t="shared" si="50"/>
        <v>8859.02</v>
      </c>
    </row>
    <row r="191" spans="1:20" x14ac:dyDescent="0.2">
      <c r="A191" s="166" t="s">
        <v>8</v>
      </c>
      <c r="B191" s="35" t="s">
        <v>428</v>
      </c>
      <c r="C191" s="161" t="s">
        <v>162</v>
      </c>
      <c r="D191" s="153">
        <v>178</v>
      </c>
      <c r="E191" s="154">
        <v>5.3</v>
      </c>
      <c r="F191" s="154">
        <v>1204.73</v>
      </c>
      <c r="G191" s="154">
        <v>3</v>
      </c>
      <c r="H191" s="154">
        <f t="shared" ref="H191:H222" si="51">SUM(E191:G191)</f>
        <v>1213.03</v>
      </c>
      <c r="I191" s="154">
        <v>21.79</v>
      </c>
      <c r="J191" s="154">
        <v>0.12</v>
      </c>
      <c r="K191" s="154">
        <f t="shared" ref="K191:K222" si="52">SUM(H191:J191)</f>
        <v>1234.9399999999998</v>
      </c>
      <c r="L191" s="154">
        <v>0.5</v>
      </c>
      <c r="M191" s="154">
        <v>98.29</v>
      </c>
      <c r="N191" s="154">
        <v>60.68</v>
      </c>
      <c r="O191" s="154">
        <f t="shared" ref="O191:O222" si="53">SUM(L191:N191)</f>
        <v>159.47</v>
      </c>
      <c r="P191" s="154">
        <f t="shared" ref="P191:P222" si="54">SUM(K191+O191)</f>
        <v>1394.4099999999999</v>
      </c>
      <c r="Q191" s="154">
        <v>3</v>
      </c>
      <c r="R191" s="154">
        <v>28.81</v>
      </c>
      <c r="S191" s="154">
        <f t="shared" ref="S191:S222" si="55">SUM(Q191:R191)</f>
        <v>31.81</v>
      </c>
      <c r="T191" s="154">
        <f t="shared" ref="T191:T222" si="56">SUM(P191+S191)</f>
        <v>1426.2199999999998</v>
      </c>
    </row>
    <row r="192" spans="1:20" x14ac:dyDescent="0.2">
      <c r="A192" s="167"/>
      <c r="B192" s="35"/>
      <c r="C192" s="26" t="s">
        <v>183</v>
      </c>
      <c r="D192" s="162">
        <v>36</v>
      </c>
      <c r="E192" s="24">
        <v>4.79</v>
      </c>
      <c r="F192" s="24">
        <v>0.12</v>
      </c>
      <c r="G192" s="24">
        <v>0.71</v>
      </c>
      <c r="H192" s="24">
        <f t="shared" si="51"/>
        <v>5.62</v>
      </c>
      <c r="I192" s="24">
        <v>7.53</v>
      </c>
      <c r="J192" s="24"/>
      <c r="K192" s="24">
        <f t="shared" si="52"/>
        <v>13.15</v>
      </c>
      <c r="L192" s="24">
        <v>0.56000000000000005</v>
      </c>
      <c r="M192" s="24">
        <v>2.94</v>
      </c>
      <c r="N192" s="24">
        <v>3.53</v>
      </c>
      <c r="O192" s="24">
        <f t="shared" si="53"/>
        <v>7.0299999999999994</v>
      </c>
      <c r="P192" s="24">
        <f t="shared" si="54"/>
        <v>20.18</v>
      </c>
      <c r="Q192" s="24"/>
      <c r="R192" s="24">
        <v>4.99</v>
      </c>
      <c r="S192" s="24">
        <f t="shared" si="55"/>
        <v>4.99</v>
      </c>
      <c r="T192" s="24">
        <f t="shared" si="56"/>
        <v>25.17</v>
      </c>
    </row>
    <row r="193" spans="1:20" x14ac:dyDescent="0.2">
      <c r="A193" s="167"/>
      <c r="B193" s="35"/>
      <c r="C193" s="26" t="s">
        <v>175</v>
      </c>
      <c r="D193" s="162">
        <v>37</v>
      </c>
      <c r="E193" s="24">
        <v>0.2</v>
      </c>
      <c r="F193" s="24">
        <v>9.9499999999999993</v>
      </c>
      <c r="G193" s="24">
        <v>3.19</v>
      </c>
      <c r="H193" s="24">
        <f t="shared" si="51"/>
        <v>13.339999999999998</v>
      </c>
      <c r="I193" s="24">
        <v>151.41999999999999</v>
      </c>
      <c r="J193" s="24"/>
      <c r="K193" s="24">
        <f t="shared" si="52"/>
        <v>164.76</v>
      </c>
      <c r="L193" s="24">
        <v>15.15</v>
      </c>
      <c r="M193" s="24">
        <v>12</v>
      </c>
      <c r="N193" s="24">
        <v>54.16</v>
      </c>
      <c r="O193" s="24">
        <f t="shared" si="53"/>
        <v>81.31</v>
      </c>
      <c r="P193" s="24">
        <f t="shared" si="54"/>
        <v>246.07</v>
      </c>
      <c r="Q193" s="24"/>
      <c r="R193" s="24">
        <v>149.72</v>
      </c>
      <c r="S193" s="24">
        <f t="shared" si="55"/>
        <v>149.72</v>
      </c>
      <c r="T193" s="24">
        <f t="shared" si="56"/>
        <v>395.78999999999996</v>
      </c>
    </row>
    <row r="194" spans="1:20" x14ac:dyDescent="0.2">
      <c r="A194" s="167"/>
      <c r="B194" s="35"/>
      <c r="C194" s="26" t="s">
        <v>184</v>
      </c>
      <c r="D194" s="162">
        <v>19</v>
      </c>
      <c r="E194" s="24">
        <v>0.06</v>
      </c>
      <c r="F194" s="24">
        <v>0.05</v>
      </c>
      <c r="G194" s="24">
        <v>1</v>
      </c>
      <c r="H194" s="24">
        <f t="shared" si="51"/>
        <v>1.1100000000000001</v>
      </c>
      <c r="I194" s="24">
        <v>28.08</v>
      </c>
      <c r="J194" s="24"/>
      <c r="K194" s="24">
        <f t="shared" si="52"/>
        <v>29.189999999999998</v>
      </c>
      <c r="L194" s="24"/>
      <c r="M194" s="24">
        <v>2.96</v>
      </c>
      <c r="N194" s="24">
        <v>3.64</v>
      </c>
      <c r="O194" s="24">
        <f t="shared" si="53"/>
        <v>6.6</v>
      </c>
      <c r="P194" s="24">
        <f t="shared" si="54"/>
        <v>35.79</v>
      </c>
      <c r="Q194" s="24"/>
      <c r="R194" s="24">
        <v>0.03</v>
      </c>
      <c r="S194" s="24">
        <f t="shared" si="55"/>
        <v>0.03</v>
      </c>
      <c r="T194" s="24">
        <f t="shared" si="56"/>
        <v>35.82</v>
      </c>
    </row>
    <row r="195" spans="1:20" x14ac:dyDescent="0.2">
      <c r="A195" s="167"/>
      <c r="B195" s="35"/>
      <c r="C195" s="26" t="s">
        <v>164</v>
      </c>
      <c r="D195" s="162">
        <v>293</v>
      </c>
      <c r="E195" s="24">
        <v>19.09</v>
      </c>
      <c r="F195" s="24">
        <v>123.28</v>
      </c>
      <c r="G195" s="24">
        <v>0.32</v>
      </c>
      <c r="H195" s="24">
        <f t="shared" si="51"/>
        <v>142.69</v>
      </c>
      <c r="I195" s="24">
        <v>2.92</v>
      </c>
      <c r="J195" s="24">
        <v>0.18</v>
      </c>
      <c r="K195" s="24">
        <f t="shared" si="52"/>
        <v>145.79</v>
      </c>
      <c r="L195" s="24">
        <v>1.98</v>
      </c>
      <c r="M195" s="24">
        <v>191.14</v>
      </c>
      <c r="N195" s="24">
        <v>29.73</v>
      </c>
      <c r="O195" s="24">
        <f t="shared" si="53"/>
        <v>222.84999999999997</v>
      </c>
      <c r="P195" s="24">
        <f t="shared" si="54"/>
        <v>368.64</v>
      </c>
      <c r="Q195" s="24">
        <v>1</v>
      </c>
      <c r="R195" s="24">
        <v>1123.0999999999999</v>
      </c>
      <c r="S195" s="24">
        <f t="shared" si="55"/>
        <v>1124.0999999999999</v>
      </c>
      <c r="T195" s="24">
        <f t="shared" si="56"/>
        <v>1492.7399999999998</v>
      </c>
    </row>
    <row r="196" spans="1:20" x14ac:dyDescent="0.2">
      <c r="A196" s="167"/>
      <c r="B196" s="35"/>
      <c r="C196" s="26" t="s">
        <v>168</v>
      </c>
      <c r="D196" s="162">
        <v>147</v>
      </c>
      <c r="E196" s="24">
        <v>0.81</v>
      </c>
      <c r="F196" s="24">
        <v>31.56</v>
      </c>
      <c r="G196" s="24"/>
      <c r="H196" s="24">
        <f t="shared" si="51"/>
        <v>32.369999999999997</v>
      </c>
      <c r="I196" s="24">
        <v>50.22</v>
      </c>
      <c r="J196" s="24">
        <v>5</v>
      </c>
      <c r="K196" s="24">
        <f t="shared" si="52"/>
        <v>87.59</v>
      </c>
      <c r="L196" s="24">
        <v>3.24</v>
      </c>
      <c r="M196" s="24">
        <v>72.89</v>
      </c>
      <c r="N196" s="24">
        <v>89.19</v>
      </c>
      <c r="O196" s="24">
        <f t="shared" si="53"/>
        <v>165.32</v>
      </c>
      <c r="P196" s="24">
        <f t="shared" si="54"/>
        <v>252.91</v>
      </c>
      <c r="Q196" s="24"/>
      <c r="R196" s="24">
        <v>57.2</v>
      </c>
      <c r="S196" s="24">
        <f t="shared" si="55"/>
        <v>57.2</v>
      </c>
      <c r="T196" s="24">
        <f t="shared" si="56"/>
        <v>310.11</v>
      </c>
    </row>
    <row r="197" spans="1:20" x14ac:dyDescent="0.2">
      <c r="A197" s="167"/>
      <c r="B197" s="35"/>
      <c r="C197" s="26" t="s">
        <v>188</v>
      </c>
      <c r="D197" s="162">
        <v>52</v>
      </c>
      <c r="E197" s="24">
        <v>4.87</v>
      </c>
      <c r="F197" s="24">
        <v>17.059999999999999</v>
      </c>
      <c r="G197" s="24">
        <v>0.35</v>
      </c>
      <c r="H197" s="24">
        <f t="shared" si="51"/>
        <v>22.28</v>
      </c>
      <c r="I197" s="24">
        <v>12.79</v>
      </c>
      <c r="J197" s="24"/>
      <c r="K197" s="24">
        <f t="shared" si="52"/>
        <v>35.07</v>
      </c>
      <c r="L197" s="24">
        <v>0.55000000000000004</v>
      </c>
      <c r="M197" s="24">
        <v>11.61</v>
      </c>
      <c r="N197" s="24">
        <v>39.880000000000003</v>
      </c>
      <c r="O197" s="24">
        <f t="shared" si="53"/>
        <v>52.040000000000006</v>
      </c>
      <c r="P197" s="24">
        <f t="shared" si="54"/>
        <v>87.110000000000014</v>
      </c>
      <c r="Q197" s="24">
        <v>67.099999999999994</v>
      </c>
      <c r="R197" s="24">
        <v>286.67</v>
      </c>
      <c r="S197" s="24">
        <f t="shared" si="55"/>
        <v>353.77</v>
      </c>
      <c r="T197" s="24">
        <f t="shared" si="56"/>
        <v>440.88</v>
      </c>
    </row>
    <row r="198" spans="1:20" x14ac:dyDescent="0.2">
      <c r="A198" s="167"/>
      <c r="B198" s="35"/>
      <c r="C198" s="26" t="s">
        <v>176</v>
      </c>
      <c r="D198" s="162">
        <v>140</v>
      </c>
      <c r="E198" s="24">
        <v>141.96</v>
      </c>
      <c r="F198" s="24">
        <v>176.88</v>
      </c>
      <c r="G198" s="24">
        <v>12.58</v>
      </c>
      <c r="H198" s="24">
        <f t="shared" si="51"/>
        <v>331.42</v>
      </c>
      <c r="I198" s="24">
        <v>88.56</v>
      </c>
      <c r="J198" s="24"/>
      <c r="K198" s="24">
        <f t="shared" si="52"/>
        <v>419.98</v>
      </c>
      <c r="L198" s="24">
        <v>145.37</v>
      </c>
      <c r="M198" s="24">
        <v>76.55</v>
      </c>
      <c r="N198" s="24">
        <v>68.73</v>
      </c>
      <c r="O198" s="24">
        <f t="shared" si="53"/>
        <v>290.65000000000003</v>
      </c>
      <c r="P198" s="24">
        <f t="shared" si="54"/>
        <v>710.63000000000011</v>
      </c>
      <c r="Q198" s="24">
        <v>22</v>
      </c>
      <c r="R198" s="24">
        <v>516.14</v>
      </c>
      <c r="S198" s="24">
        <f t="shared" si="55"/>
        <v>538.14</v>
      </c>
      <c r="T198" s="24">
        <f t="shared" si="56"/>
        <v>1248.77</v>
      </c>
    </row>
    <row r="199" spans="1:20" x14ac:dyDescent="0.2">
      <c r="A199" s="167"/>
      <c r="B199" s="35"/>
      <c r="C199" s="26" t="s">
        <v>189</v>
      </c>
      <c r="D199" s="162">
        <v>135</v>
      </c>
      <c r="E199" s="24">
        <v>6.62</v>
      </c>
      <c r="F199" s="24">
        <v>1.9</v>
      </c>
      <c r="G199" s="24">
        <v>1.79</v>
      </c>
      <c r="H199" s="24">
        <f t="shared" si="51"/>
        <v>10.309999999999999</v>
      </c>
      <c r="I199" s="24">
        <v>3.81</v>
      </c>
      <c r="J199" s="24">
        <v>0.01</v>
      </c>
      <c r="K199" s="24">
        <f t="shared" si="52"/>
        <v>14.129999999999999</v>
      </c>
      <c r="L199" s="24">
        <v>3.76</v>
      </c>
      <c r="M199" s="24">
        <v>25.95</v>
      </c>
      <c r="N199" s="24">
        <v>50.87</v>
      </c>
      <c r="O199" s="24">
        <f t="shared" si="53"/>
        <v>80.58</v>
      </c>
      <c r="P199" s="24">
        <f t="shared" si="54"/>
        <v>94.71</v>
      </c>
      <c r="Q199" s="24">
        <v>37.25</v>
      </c>
      <c r="R199" s="24">
        <v>748.5</v>
      </c>
      <c r="S199" s="24">
        <f t="shared" si="55"/>
        <v>785.75</v>
      </c>
      <c r="T199" s="24">
        <f t="shared" si="56"/>
        <v>880.46</v>
      </c>
    </row>
    <row r="200" spans="1:20" x14ac:dyDescent="0.2">
      <c r="A200" s="167"/>
      <c r="B200" s="35"/>
      <c r="C200" s="26" t="s">
        <v>294</v>
      </c>
      <c r="D200" s="162">
        <v>2</v>
      </c>
      <c r="E200" s="24"/>
      <c r="F200" s="24"/>
      <c r="G200" s="24"/>
      <c r="H200" s="24">
        <f t="shared" si="51"/>
        <v>0</v>
      </c>
      <c r="I200" s="24"/>
      <c r="J200" s="24"/>
      <c r="K200" s="24">
        <f t="shared" si="52"/>
        <v>0</v>
      </c>
      <c r="L200" s="24">
        <v>5.01</v>
      </c>
      <c r="M200" s="24"/>
      <c r="N200" s="24"/>
      <c r="O200" s="24">
        <f t="shared" si="53"/>
        <v>5.01</v>
      </c>
      <c r="P200" s="24">
        <f t="shared" si="54"/>
        <v>5.01</v>
      </c>
      <c r="Q200" s="24"/>
      <c r="R200" s="24"/>
      <c r="S200" s="24">
        <f t="shared" si="55"/>
        <v>0</v>
      </c>
      <c r="T200" s="24">
        <f t="shared" si="56"/>
        <v>5.01</v>
      </c>
    </row>
    <row r="201" spans="1:20" x14ac:dyDescent="0.2">
      <c r="A201" s="167"/>
      <c r="B201" s="85"/>
      <c r="C201" s="26" t="s">
        <v>174</v>
      </c>
      <c r="D201" s="162">
        <v>2</v>
      </c>
      <c r="E201" s="24"/>
      <c r="F201" s="24"/>
      <c r="G201" s="24"/>
      <c r="H201" s="24">
        <f t="shared" si="51"/>
        <v>0</v>
      </c>
      <c r="I201" s="24"/>
      <c r="J201" s="24"/>
      <c r="K201" s="24">
        <f t="shared" si="52"/>
        <v>0</v>
      </c>
      <c r="L201" s="24">
        <v>6.5</v>
      </c>
      <c r="M201" s="24">
        <v>0.01</v>
      </c>
      <c r="N201" s="24">
        <v>1</v>
      </c>
      <c r="O201" s="24">
        <f t="shared" si="53"/>
        <v>7.51</v>
      </c>
      <c r="P201" s="24">
        <f t="shared" si="54"/>
        <v>7.51</v>
      </c>
      <c r="Q201" s="24"/>
      <c r="R201" s="24"/>
      <c r="S201" s="24">
        <f t="shared" si="55"/>
        <v>0</v>
      </c>
      <c r="T201" s="24">
        <f t="shared" si="56"/>
        <v>7.51</v>
      </c>
    </row>
    <row r="202" spans="1:20" x14ac:dyDescent="0.2">
      <c r="A202" s="167"/>
      <c r="B202" s="35" t="s">
        <v>429</v>
      </c>
      <c r="C202" s="26" t="s">
        <v>186</v>
      </c>
      <c r="D202" s="162">
        <v>138</v>
      </c>
      <c r="E202" s="24">
        <v>0.25</v>
      </c>
      <c r="F202" s="24">
        <v>2.67</v>
      </c>
      <c r="G202" s="24">
        <v>1.69</v>
      </c>
      <c r="H202" s="24">
        <f t="shared" si="51"/>
        <v>4.6099999999999994</v>
      </c>
      <c r="I202" s="24">
        <v>9.1999999999999993</v>
      </c>
      <c r="J202" s="24">
        <v>0.2</v>
      </c>
      <c r="K202" s="24">
        <f t="shared" si="52"/>
        <v>14.009999999999998</v>
      </c>
      <c r="L202" s="24">
        <v>0.11</v>
      </c>
      <c r="M202" s="24">
        <v>68.23</v>
      </c>
      <c r="N202" s="24">
        <v>20.260000000000002</v>
      </c>
      <c r="O202" s="24">
        <f t="shared" si="53"/>
        <v>88.600000000000009</v>
      </c>
      <c r="P202" s="24">
        <f t="shared" si="54"/>
        <v>102.61000000000001</v>
      </c>
      <c r="Q202" s="24">
        <v>12.85</v>
      </c>
      <c r="R202" s="24">
        <v>13.84</v>
      </c>
      <c r="S202" s="24">
        <f t="shared" si="55"/>
        <v>26.689999999999998</v>
      </c>
      <c r="T202" s="24">
        <f t="shared" si="56"/>
        <v>129.30000000000001</v>
      </c>
    </row>
    <row r="203" spans="1:20" x14ac:dyDescent="0.2">
      <c r="A203" s="167"/>
      <c r="B203" s="35"/>
      <c r="C203" s="26" t="s">
        <v>172</v>
      </c>
      <c r="D203" s="162">
        <v>23</v>
      </c>
      <c r="E203" s="24"/>
      <c r="F203" s="24">
        <v>0.3</v>
      </c>
      <c r="G203" s="24">
        <v>0.4</v>
      </c>
      <c r="H203" s="24">
        <f t="shared" si="51"/>
        <v>0.7</v>
      </c>
      <c r="I203" s="24">
        <v>4.75</v>
      </c>
      <c r="J203" s="24"/>
      <c r="K203" s="24">
        <f t="shared" si="52"/>
        <v>5.45</v>
      </c>
      <c r="L203" s="24">
        <v>2.85</v>
      </c>
      <c r="M203" s="24">
        <v>16.260000000000002</v>
      </c>
      <c r="N203" s="24">
        <v>54.51</v>
      </c>
      <c r="O203" s="24">
        <f t="shared" si="53"/>
        <v>73.62</v>
      </c>
      <c r="P203" s="24">
        <f t="shared" si="54"/>
        <v>79.070000000000007</v>
      </c>
      <c r="Q203" s="24">
        <v>3.5</v>
      </c>
      <c r="R203" s="24">
        <v>228</v>
      </c>
      <c r="S203" s="24">
        <f t="shared" si="55"/>
        <v>231.5</v>
      </c>
      <c r="T203" s="24">
        <f t="shared" si="56"/>
        <v>310.57</v>
      </c>
    </row>
    <row r="204" spans="1:20" x14ac:dyDescent="0.2">
      <c r="A204" s="167"/>
      <c r="B204" s="35"/>
      <c r="C204" s="26" t="s">
        <v>180</v>
      </c>
      <c r="D204" s="162">
        <v>9</v>
      </c>
      <c r="E204" s="24"/>
      <c r="F204" s="24">
        <v>0.05</v>
      </c>
      <c r="G204" s="24">
        <v>7.0000000000000007E-2</v>
      </c>
      <c r="H204" s="24">
        <f t="shared" si="51"/>
        <v>0.12000000000000001</v>
      </c>
      <c r="I204" s="24">
        <v>0.94</v>
      </c>
      <c r="J204" s="24">
        <v>1</v>
      </c>
      <c r="K204" s="24">
        <f t="shared" si="52"/>
        <v>2.06</v>
      </c>
      <c r="L204" s="24">
        <v>3.65</v>
      </c>
      <c r="M204" s="24">
        <v>5</v>
      </c>
      <c r="N204" s="24">
        <v>13</v>
      </c>
      <c r="O204" s="24">
        <f t="shared" si="53"/>
        <v>21.65</v>
      </c>
      <c r="P204" s="24">
        <f t="shared" si="54"/>
        <v>23.709999999999997</v>
      </c>
      <c r="Q204" s="24">
        <v>54</v>
      </c>
      <c r="R204" s="24">
        <v>330.02</v>
      </c>
      <c r="S204" s="24">
        <f t="shared" si="55"/>
        <v>384.02</v>
      </c>
      <c r="T204" s="24">
        <f t="shared" si="56"/>
        <v>407.72999999999996</v>
      </c>
    </row>
    <row r="205" spans="1:20" x14ac:dyDescent="0.2">
      <c r="A205" s="167"/>
      <c r="B205" s="35"/>
      <c r="C205" s="26" t="s">
        <v>170</v>
      </c>
      <c r="D205" s="162">
        <v>56</v>
      </c>
      <c r="E205" s="24">
        <v>32.5</v>
      </c>
      <c r="F205" s="24">
        <v>98.39</v>
      </c>
      <c r="G205" s="24">
        <v>48.45</v>
      </c>
      <c r="H205" s="24">
        <f t="shared" si="51"/>
        <v>179.33999999999997</v>
      </c>
      <c r="I205" s="24">
        <v>33.35</v>
      </c>
      <c r="J205" s="24"/>
      <c r="K205" s="24">
        <f t="shared" si="52"/>
        <v>212.68999999999997</v>
      </c>
      <c r="L205" s="24">
        <v>2.02</v>
      </c>
      <c r="M205" s="24">
        <v>38.18</v>
      </c>
      <c r="N205" s="24">
        <v>22.31</v>
      </c>
      <c r="O205" s="24">
        <f t="shared" si="53"/>
        <v>62.510000000000005</v>
      </c>
      <c r="P205" s="24">
        <f t="shared" si="54"/>
        <v>275.2</v>
      </c>
      <c r="Q205" s="24"/>
      <c r="R205" s="24">
        <v>98.61</v>
      </c>
      <c r="S205" s="24">
        <f t="shared" si="55"/>
        <v>98.61</v>
      </c>
      <c r="T205" s="24">
        <f t="shared" si="56"/>
        <v>373.81</v>
      </c>
    </row>
    <row r="206" spans="1:20" x14ac:dyDescent="0.2">
      <c r="A206" s="167"/>
      <c r="B206" s="35"/>
      <c r="C206" s="26" t="s">
        <v>178</v>
      </c>
      <c r="D206" s="162">
        <v>10</v>
      </c>
      <c r="E206" s="24">
        <v>2.95</v>
      </c>
      <c r="F206" s="24">
        <v>0.51</v>
      </c>
      <c r="G206" s="24"/>
      <c r="H206" s="24">
        <f t="shared" si="51"/>
        <v>3.46</v>
      </c>
      <c r="I206" s="24">
        <v>1</v>
      </c>
      <c r="J206" s="24"/>
      <c r="K206" s="24">
        <f t="shared" si="52"/>
        <v>4.46</v>
      </c>
      <c r="L206" s="24">
        <v>0.01</v>
      </c>
      <c r="M206" s="24">
        <v>6.01</v>
      </c>
      <c r="N206" s="24">
        <v>1.31</v>
      </c>
      <c r="O206" s="24">
        <f t="shared" si="53"/>
        <v>7.33</v>
      </c>
      <c r="P206" s="24">
        <f t="shared" si="54"/>
        <v>11.79</v>
      </c>
      <c r="Q206" s="24">
        <v>0.4</v>
      </c>
      <c r="R206" s="24"/>
      <c r="S206" s="24">
        <f t="shared" si="55"/>
        <v>0.4</v>
      </c>
      <c r="T206" s="24">
        <f t="shared" si="56"/>
        <v>12.19</v>
      </c>
    </row>
    <row r="207" spans="1:20" x14ac:dyDescent="0.2">
      <c r="A207" s="167"/>
      <c r="B207" s="35"/>
      <c r="C207" s="26" t="s">
        <v>163</v>
      </c>
      <c r="D207" s="162">
        <v>24</v>
      </c>
      <c r="E207" s="24">
        <v>1.39</v>
      </c>
      <c r="F207" s="24">
        <v>14.9</v>
      </c>
      <c r="G207" s="24">
        <v>3.2</v>
      </c>
      <c r="H207" s="24">
        <f t="shared" si="51"/>
        <v>19.489999999999998</v>
      </c>
      <c r="I207" s="24">
        <v>3.6</v>
      </c>
      <c r="J207" s="24"/>
      <c r="K207" s="24">
        <f t="shared" si="52"/>
        <v>23.09</v>
      </c>
      <c r="L207" s="24">
        <v>2.2999999999999998</v>
      </c>
      <c r="M207" s="24">
        <v>0.87</v>
      </c>
      <c r="N207" s="24">
        <v>1.9</v>
      </c>
      <c r="O207" s="24">
        <f t="shared" si="53"/>
        <v>5.07</v>
      </c>
      <c r="P207" s="24">
        <f t="shared" si="54"/>
        <v>28.16</v>
      </c>
      <c r="Q207" s="24"/>
      <c r="R207" s="24">
        <v>3.66</v>
      </c>
      <c r="S207" s="24">
        <f t="shared" si="55"/>
        <v>3.66</v>
      </c>
      <c r="T207" s="24">
        <f t="shared" si="56"/>
        <v>31.82</v>
      </c>
    </row>
    <row r="208" spans="1:20" x14ac:dyDescent="0.2">
      <c r="A208" s="167"/>
      <c r="B208" s="35"/>
      <c r="C208" s="26" t="s">
        <v>185</v>
      </c>
      <c r="D208" s="162">
        <v>0</v>
      </c>
      <c r="E208" s="24"/>
      <c r="F208" s="24"/>
      <c r="G208" s="24"/>
      <c r="H208" s="24">
        <f t="shared" si="51"/>
        <v>0</v>
      </c>
      <c r="I208" s="24"/>
      <c r="J208" s="24"/>
      <c r="K208" s="24">
        <f t="shared" si="52"/>
        <v>0</v>
      </c>
      <c r="L208" s="24"/>
      <c r="M208" s="24"/>
      <c r="N208" s="24"/>
      <c r="O208" s="24">
        <f t="shared" ref="O208:O221" si="57">SUM(L208:N208)</f>
        <v>0</v>
      </c>
      <c r="P208" s="24">
        <f t="shared" ref="P208:P221" si="58">SUM(K208+O208)</f>
        <v>0</v>
      </c>
      <c r="Q208" s="24"/>
      <c r="R208" s="24"/>
      <c r="S208" s="24">
        <f t="shared" ref="S208:S221" si="59">SUM(Q208:R208)</f>
        <v>0</v>
      </c>
      <c r="T208" s="24">
        <f t="shared" ref="T208:T221" si="60">SUM(P208+S208)</f>
        <v>0</v>
      </c>
    </row>
    <row r="209" spans="1:20" x14ac:dyDescent="0.2">
      <c r="A209" s="167"/>
      <c r="B209" s="35"/>
      <c r="C209" s="26" t="s">
        <v>190</v>
      </c>
      <c r="D209" s="162">
        <v>6</v>
      </c>
      <c r="E209" s="24">
        <v>0.1</v>
      </c>
      <c r="F209" s="24"/>
      <c r="G209" s="24"/>
      <c r="H209" s="24">
        <f t="shared" si="51"/>
        <v>0.1</v>
      </c>
      <c r="I209" s="24"/>
      <c r="J209" s="24"/>
      <c r="K209" s="24">
        <f t="shared" si="52"/>
        <v>0.1</v>
      </c>
      <c r="L209" s="24"/>
      <c r="M209" s="24">
        <v>1.83</v>
      </c>
      <c r="N209" s="24">
        <v>3.61</v>
      </c>
      <c r="O209" s="24">
        <f t="shared" si="57"/>
        <v>5.4399999999999995</v>
      </c>
      <c r="P209" s="24">
        <f t="shared" si="58"/>
        <v>5.5399999999999991</v>
      </c>
      <c r="Q209" s="24">
        <v>1.5</v>
      </c>
      <c r="R209" s="24">
        <v>60.2</v>
      </c>
      <c r="S209" s="24">
        <f t="shared" si="59"/>
        <v>61.7</v>
      </c>
      <c r="T209" s="24">
        <f t="shared" si="60"/>
        <v>67.240000000000009</v>
      </c>
    </row>
    <row r="210" spans="1:20" x14ac:dyDescent="0.2">
      <c r="A210" s="167"/>
      <c r="B210" s="35"/>
      <c r="C210" s="163" t="s">
        <v>167</v>
      </c>
      <c r="D210" s="64">
        <v>16</v>
      </c>
      <c r="E210" s="36">
        <v>0.25</v>
      </c>
      <c r="F210" s="36">
        <v>0.5</v>
      </c>
      <c r="G210" s="36">
        <v>0.11</v>
      </c>
      <c r="H210" s="36">
        <f t="shared" si="51"/>
        <v>0.86</v>
      </c>
      <c r="I210" s="36">
        <v>6.69</v>
      </c>
      <c r="J210" s="36"/>
      <c r="K210" s="36">
        <f t="shared" si="52"/>
        <v>7.5500000000000007</v>
      </c>
      <c r="L210" s="36">
        <v>0.9</v>
      </c>
      <c r="M210" s="36">
        <v>34.020000000000003</v>
      </c>
      <c r="N210" s="36">
        <v>9.2200000000000006</v>
      </c>
      <c r="O210" s="36">
        <f t="shared" si="57"/>
        <v>44.14</v>
      </c>
      <c r="P210" s="36">
        <f t="shared" si="58"/>
        <v>51.69</v>
      </c>
      <c r="Q210" s="36"/>
      <c r="R210" s="36">
        <v>11.55</v>
      </c>
      <c r="S210" s="36">
        <f t="shared" si="59"/>
        <v>11.55</v>
      </c>
      <c r="T210" s="36">
        <f t="shared" si="60"/>
        <v>63.239999999999995</v>
      </c>
    </row>
    <row r="211" spans="1:20" x14ac:dyDescent="0.2">
      <c r="A211" s="167"/>
      <c r="B211" s="35"/>
      <c r="C211" s="26" t="s">
        <v>169</v>
      </c>
      <c r="D211" s="162">
        <v>5</v>
      </c>
      <c r="E211" s="24"/>
      <c r="F211" s="24">
        <v>0.7</v>
      </c>
      <c r="G211" s="24"/>
      <c r="H211" s="24">
        <f t="shared" si="51"/>
        <v>0.7</v>
      </c>
      <c r="I211" s="24"/>
      <c r="J211" s="24"/>
      <c r="K211" s="24">
        <f t="shared" si="52"/>
        <v>0.7</v>
      </c>
      <c r="L211" s="24"/>
      <c r="M211" s="24">
        <v>4</v>
      </c>
      <c r="N211" s="24">
        <v>0.95</v>
      </c>
      <c r="O211" s="24">
        <f t="shared" si="57"/>
        <v>4.95</v>
      </c>
      <c r="P211" s="24">
        <f t="shared" si="58"/>
        <v>5.65</v>
      </c>
      <c r="Q211" s="24"/>
      <c r="R211" s="24"/>
      <c r="S211" s="24">
        <f t="shared" si="59"/>
        <v>0</v>
      </c>
      <c r="T211" s="24">
        <f t="shared" si="60"/>
        <v>5.65</v>
      </c>
    </row>
    <row r="212" spans="1:20" x14ac:dyDescent="0.2">
      <c r="A212" s="167"/>
      <c r="B212" s="35"/>
      <c r="C212" s="26" t="s">
        <v>165</v>
      </c>
      <c r="D212" s="162">
        <v>1</v>
      </c>
      <c r="E212" s="24"/>
      <c r="F212" s="24"/>
      <c r="G212" s="24"/>
      <c r="H212" s="24">
        <f t="shared" si="51"/>
        <v>0</v>
      </c>
      <c r="I212" s="24"/>
      <c r="J212" s="24"/>
      <c r="K212" s="24">
        <f t="shared" si="52"/>
        <v>0</v>
      </c>
      <c r="L212" s="24"/>
      <c r="M212" s="24"/>
      <c r="N212" s="24">
        <v>0.01</v>
      </c>
      <c r="O212" s="24">
        <f t="shared" si="57"/>
        <v>0.01</v>
      </c>
      <c r="P212" s="24">
        <f t="shared" si="58"/>
        <v>0.01</v>
      </c>
      <c r="Q212" s="24"/>
      <c r="R212" s="24"/>
      <c r="S212" s="24">
        <f t="shared" si="59"/>
        <v>0</v>
      </c>
      <c r="T212" s="24">
        <f t="shared" si="60"/>
        <v>0.01</v>
      </c>
    </row>
    <row r="213" spans="1:20" x14ac:dyDescent="0.2">
      <c r="A213" s="167"/>
      <c r="B213" s="35"/>
      <c r="C213" s="26" t="s">
        <v>181</v>
      </c>
      <c r="D213" s="162">
        <v>8</v>
      </c>
      <c r="E213" s="24"/>
      <c r="F213" s="24">
        <v>0.06</v>
      </c>
      <c r="G213" s="24"/>
      <c r="H213" s="24">
        <f t="shared" si="51"/>
        <v>0.06</v>
      </c>
      <c r="I213" s="24">
        <v>0.45</v>
      </c>
      <c r="J213" s="24"/>
      <c r="K213" s="24">
        <f t="shared" si="52"/>
        <v>0.51</v>
      </c>
      <c r="L213" s="24">
        <v>0.1</v>
      </c>
      <c r="M213" s="24">
        <v>9.1</v>
      </c>
      <c r="N213" s="24">
        <v>1.55</v>
      </c>
      <c r="O213" s="24">
        <f t="shared" si="57"/>
        <v>10.75</v>
      </c>
      <c r="P213" s="24">
        <f t="shared" si="58"/>
        <v>11.26</v>
      </c>
      <c r="Q213" s="24"/>
      <c r="R213" s="24">
        <v>5.0999999999999996</v>
      </c>
      <c r="S213" s="24">
        <f t="shared" si="59"/>
        <v>5.0999999999999996</v>
      </c>
      <c r="T213" s="24">
        <f t="shared" si="60"/>
        <v>16.36</v>
      </c>
    </row>
    <row r="214" spans="1:20" x14ac:dyDescent="0.2">
      <c r="A214" s="167"/>
      <c r="B214" s="35"/>
      <c r="C214" s="26" t="s">
        <v>171</v>
      </c>
      <c r="D214" s="162">
        <v>8</v>
      </c>
      <c r="E214" s="24"/>
      <c r="F214" s="24">
        <v>5.9</v>
      </c>
      <c r="G214" s="24">
        <v>6</v>
      </c>
      <c r="H214" s="24">
        <f t="shared" si="51"/>
        <v>11.9</v>
      </c>
      <c r="I214" s="24">
        <v>3.85</v>
      </c>
      <c r="J214" s="24"/>
      <c r="K214" s="24">
        <f t="shared" si="52"/>
        <v>15.75</v>
      </c>
      <c r="L214" s="24">
        <v>1.55</v>
      </c>
      <c r="M214" s="24">
        <v>4.1500000000000004</v>
      </c>
      <c r="N214" s="24">
        <v>2.4</v>
      </c>
      <c r="O214" s="24">
        <f t="shared" si="57"/>
        <v>8.1</v>
      </c>
      <c r="P214" s="24">
        <f t="shared" si="58"/>
        <v>23.85</v>
      </c>
      <c r="Q214" s="24"/>
      <c r="R214" s="24">
        <v>51.25</v>
      </c>
      <c r="S214" s="24">
        <f t="shared" si="59"/>
        <v>51.25</v>
      </c>
      <c r="T214" s="24">
        <f t="shared" si="60"/>
        <v>75.099999999999994</v>
      </c>
    </row>
    <row r="215" spans="1:20" x14ac:dyDescent="0.2">
      <c r="A215" s="167"/>
      <c r="B215" s="35"/>
      <c r="C215" s="26" t="s">
        <v>187</v>
      </c>
      <c r="D215" s="162">
        <v>1</v>
      </c>
      <c r="E215" s="24"/>
      <c r="F215" s="24">
        <v>0.7</v>
      </c>
      <c r="G215" s="24"/>
      <c r="H215" s="24">
        <f t="shared" si="51"/>
        <v>0.7</v>
      </c>
      <c r="I215" s="24"/>
      <c r="J215" s="24"/>
      <c r="K215" s="24">
        <f t="shared" si="52"/>
        <v>0.7</v>
      </c>
      <c r="L215" s="24"/>
      <c r="M215" s="24"/>
      <c r="N215" s="24"/>
      <c r="O215" s="24">
        <f t="shared" si="57"/>
        <v>0</v>
      </c>
      <c r="P215" s="24">
        <f t="shared" si="58"/>
        <v>0.7</v>
      </c>
      <c r="Q215" s="24"/>
      <c r="R215" s="24"/>
      <c r="S215" s="24">
        <f t="shared" si="59"/>
        <v>0</v>
      </c>
      <c r="T215" s="24">
        <f t="shared" si="60"/>
        <v>0.7</v>
      </c>
    </row>
    <row r="216" spans="1:20" x14ac:dyDescent="0.2">
      <c r="A216" s="167"/>
      <c r="B216" s="35"/>
      <c r="C216" s="26" t="s">
        <v>173</v>
      </c>
      <c r="D216" s="162">
        <v>10</v>
      </c>
      <c r="E216" s="24">
        <v>11.3</v>
      </c>
      <c r="F216" s="24">
        <v>0.21</v>
      </c>
      <c r="G216" s="24">
        <v>0.75</v>
      </c>
      <c r="H216" s="24">
        <f t="shared" si="51"/>
        <v>12.260000000000002</v>
      </c>
      <c r="I216" s="24">
        <v>0.27</v>
      </c>
      <c r="J216" s="24"/>
      <c r="K216" s="24">
        <f t="shared" si="52"/>
        <v>12.530000000000001</v>
      </c>
      <c r="L216" s="24"/>
      <c r="M216" s="24">
        <v>0.21</v>
      </c>
      <c r="N216" s="24">
        <v>1.4</v>
      </c>
      <c r="O216" s="24">
        <f t="shared" si="57"/>
        <v>1.6099999999999999</v>
      </c>
      <c r="P216" s="24">
        <f t="shared" si="58"/>
        <v>14.14</v>
      </c>
      <c r="Q216" s="24"/>
      <c r="R216" s="24">
        <v>6.8</v>
      </c>
      <c r="S216" s="24">
        <f t="shared" si="59"/>
        <v>6.8</v>
      </c>
      <c r="T216" s="24">
        <f t="shared" si="60"/>
        <v>20.94</v>
      </c>
    </row>
    <row r="217" spans="1:20" x14ac:dyDescent="0.2">
      <c r="A217" s="167"/>
      <c r="B217" s="35"/>
      <c r="C217" s="26" t="s">
        <v>191</v>
      </c>
      <c r="D217" s="162">
        <v>11</v>
      </c>
      <c r="E217" s="24"/>
      <c r="F217" s="24"/>
      <c r="G217" s="24">
        <v>2.75</v>
      </c>
      <c r="H217" s="24">
        <f t="shared" si="51"/>
        <v>2.75</v>
      </c>
      <c r="I217" s="24"/>
      <c r="J217" s="24"/>
      <c r="K217" s="24">
        <f t="shared" si="52"/>
        <v>2.75</v>
      </c>
      <c r="L217" s="24">
        <v>15.85</v>
      </c>
      <c r="M217" s="24">
        <v>1.37</v>
      </c>
      <c r="N217" s="24">
        <v>2.75</v>
      </c>
      <c r="O217" s="24">
        <f t="shared" si="57"/>
        <v>19.97</v>
      </c>
      <c r="P217" s="24">
        <f t="shared" si="58"/>
        <v>22.72</v>
      </c>
      <c r="Q217" s="24"/>
      <c r="R217" s="24"/>
      <c r="S217" s="24">
        <f t="shared" si="59"/>
        <v>0</v>
      </c>
      <c r="T217" s="24">
        <f t="shared" si="60"/>
        <v>22.72</v>
      </c>
    </row>
    <row r="218" spans="1:20" x14ac:dyDescent="0.2">
      <c r="A218" s="167"/>
      <c r="B218" s="35"/>
      <c r="C218" s="26" t="s">
        <v>182</v>
      </c>
      <c r="D218" s="162">
        <v>1</v>
      </c>
      <c r="E218" s="24"/>
      <c r="F218" s="24"/>
      <c r="G218" s="24"/>
      <c r="H218" s="24">
        <f t="shared" si="51"/>
        <v>0</v>
      </c>
      <c r="I218" s="24"/>
      <c r="J218" s="24"/>
      <c r="K218" s="24">
        <f t="shared" si="52"/>
        <v>0</v>
      </c>
      <c r="L218" s="24">
        <v>0.2</v>
      </c>
      <c r="M218" s="24">
        <v>0.1</v>
      </c>
      <c r="N218" s="24"/>
      <c r="O218" s="24">
        <f t="shared" si="57"/>
        <v>0.30000000000000004</v>
      </c>
      <c r="P218" s="24">
        <f t="shared" si="58"/>
        <v>0.30000000000000004</v>
      </c>
      <c r="Q218" s="24"/>
      <c r="R218" s="24"/>
      <c r="S218" s="24">
        <f t="shared" si="59"/>
        <v>0</v>
      </c>
      <c r="T218" s="24">
        <f t="shared" si="60"/>
        <v>0.30000000000000004</v>
      </c>
    </row>
    <row r="219" spans="1:20" x14ac:dyDescent="0.2">
      <c r="A219" s="167"/>
      <c r="B219" s="35"/>
      <c r="C219" s="26" t="s">
        <v>166</v>
      </c>
      <c r="D219" s="162">
        <v>1</v>
      </c>
      <c r="E219" s="24"/>
      <c r="F219" s="24"/>
      <c r="G219" s="24"/>
      <c r="H219" s="24">
        <f t="shared" si="51"/>
        <v>0</v>
      </c>
      <c r="I219" s="24"/>
      <c r="J219" s="24"/>
      <c r="K219" s="24">
        <f t="shared" si="52"/>
        <v>0</v>
      </c>
      <c r="L219" s="24"/>
      <c r="M219" s="24">
        <v>0.12</v>
      </c>
      <c r="N219" s="24"/>
      <c r="O219" s="24">
        <f t="shared" si="57"/>
        <v>0.12</v>
      </c>
      <c r="P219" s="24">
        <f t="shared" si="58"/>
        <v>0.12</v>
      </c>
      <c r="Q219" s="24"/>
      <c r="R219" s="24">
        <v>0.08</v>
      </c>
      <c r="S219" s="24">
        <f t="shared" si="59"/>
        <v>0.08</v>
      </c>
      <c r="T219" s="24">
        <f t="shared" si="60"/>
        <v>0.2</v>
      </c>
    </row>
    <row r="220" spans="1:20" x14ac:dyDescent="0.2">
      <c r="A220" s="167"/>
      <c r="B220" s="35"/>
      <c r="C220" s="26" t="s">
        <v>177</v>
      </c>
      <c r="D220" s="162">
        <v>3</v>
      </c>
      <c r="E220" s="24"/>
      <c r="F220" s="24"/>
      <c r="G220" s="24"/>
      <c r="H220" s="24">
        <f t="shared" si="51"/>
        <v>0</v>
      </c>
      <c r="I220" s="24"/>
      <c r="J220" s="24"/>
      <c r="K220" s="24">
        <f t="shared" si="52"/>
        <v>0</v>
      </c>
      <c r="L220" s="24">
        <v>0.15</v>
      </c>
      <c r="M220" s="24">
        <v>0.66</v>
      </c>
      <c r="N220" s="24"/>
      <c r="O220" s="24">
        <f t="shared" si="57"/>
        <v>0.81</v>
      </c>
      <c r="P220" s="24">
        <f t="shared" si="58"/>
        <v>0.81</v>
      </c>
      <c r="Q220" s="24"/>
      <c r="R220" s="24">
        <v>0.1</v>
      </c>
      <c r="S220" s="24">
        <f t="shared" si="59"/>
        <v>0.1</v>
      </c>
      <c r="T220" s="24">
        <f t="shared" si="60"/>
        <v>0.91</v>
      </c>
    </row>
    <row r="221" spans="1:20" x14ac:dyDescent="0.2">
      <c r="A221" s="167"/>
      <c r="B221" s="35"/>
      <c r="C221" s="26" t="s">
        <v>304</v>
      </c>
      <c r="D221" s="162">
        <v>0</v>
      </c>
      <c r="E221" s="24"/>
      <c r="F221" s="24"/>
      <c r="G221" s="24"/>
      <c r="H221" s="24">
        <f t="shared" si="51"/>
        <v>0</v>
      </c>
      <c r="I221" s="24"/>
      <c r="J221" s="24"/>
      <c r="K221" s="24">
        <f t="shared" si="52"/>
        <v>0</v>
      </c>
      <c r="L221" s="24"/>
      <c r="M221" s="24"/>
      <c r="N221" s="24"/>
      <c r="O221" s="24">
        <f t="shared" si="57"/>
        <v>0</v>
      </c>
      <c r="P221" s="24">
        <f t="shared" si="58"/>
        <v>0</v>
      </c>
      <c r="Q221" s="24"/>
      <c r="R221" s="24"/>
      <c r="S221" s="24">
        <f t="shared" si="59"/>
        <v>0</v>
      </c>
      <c r="T221" s="24">
        <f t="shared" si="60"/>
        <v>0</v>
      </c>
    </row>
    <row r="222" spans="1:20" x14ac:dyDescent="0.2">
      <c r="A222" s="167"/>
      <c r="B222" s="35"/>
      <c r="C222" s="165" t="s">
        <v>179</v>
      </c>
      <c r="D222" s="160">
        <v>19</v>
      </c>
      <c r="E222" s="25">
        <v>0.8</v>
      </c>
      <c r="F222" s="25"/>
      <c r="G222" s="25">
        <v>0.15</v>
      </c>
      <c r="H222" s="25">
        <f t="shared" si="51"/>
        <v>0.95000000000000007</v>
      </c>
      <c r="I222" s="25">
        <v>0.87</v>
      </c>
      <c r="J222" s="25"/>
      <c r="K222" s="25">
        <f t="shared" si="52"/>
        <v>1.82</v>
      </c>
      <c r="L222" s="25"/>
      <c r="M222" s="25">
        <v>14.24</v>
      </c>
      <c r="N222" s="25">
        <v>5.64</v>
      </c>
      <c r="O222" s="25">
        <f t="shared" si="53"/>
        <v>19.88</v>
      </c>
      <c r="P222" s="25">
        <f t="shared" si="54"/>
        <v>21.7</v>
      </c>
      <c r="Q222" s="25"/>
      <c r="R222" s="25"/>
      <c r="S222" s="25">
        <f t="shared" si="55"/>
        <v>0</v>
      </c>
      <c r="T222" s="25">
        <f t="shared" si="56"/>
        <v>21.7</v>
      </c>
    </row>
    <row r="223" spans="1:20" ht="15" x14ac:dyDescent="0.25">
      <c r="A223" s="230" t="s">
        <v>0</v>
      </c>
      <c r="B223" s="231"/>
      <c r="C223" s="232" t="s">
        <v>0</v>
      </c>
      <c r="D223" s="53">
        <f t="shared" ref="D223:T223" si="61">SUM(D191:D222)</f>
        <v>1391</v>
      </c>
      <c r="E223" s="54">
        <f t="shared" si="61"/>
        <v>233.24</v>
      </c>
      <c r="F223" s="54">
        <f t="shared" si="61"/>
        <v>1690.42</v>
      </c>
      <c r="G223" s="54">
        <f t="shared" si="61"/>
        <v>86.51</v>
      </c>
      <c r="H223" s="54">
        <f t="shared" si="61"/>
        <v>2010.1699999999994</v>
      </c>
      <c r="I223" s="54">
        <f t="shared" si="61"/>
        <v>432.09000000000003</v>
      </c>
      <c r="J223" s="54">
        <f t="shared" si="61"/>
        <v>6.51</v>
      </c>
      <c r="K223" s="54">
        <f t="shared" si="61"/>
        <v>2448.7700000000004</v>
      </c>
      <c r="L223" s="54">
        <f t="shared" si="61"/>
        <v>212.31</v>
      </c>
      <c r="M223" s="54">
        <f t="shared" si="61"/>
        <v>698.68999999999994</v>
      </c>
      <c r="N223" s="54">
        <f t="shared" si="61"/>
        <v>542.2299999999999</v>
      </c>
      <c r="O223" s="54">
        <f t="shared" si="61"/>
        <v>1453.2299999999996</v>
      </c>
      <c r="P223" s="54">
        <f t="shared" si="61"/>
        <v>3902</v>
      </c>
      <c r="Q223" s="54">
        <f t="shared" si="61"/>
        <v>202.6</v>
      </c>
      <c r="R223" s="54">
        <f t="shared" si="61"/>
        <v>3724.37</v>
      </c>
      <c r="S223" s="54">
        <f t="shared" si="61"/>
        <v>3926.97</v>
      </c>
      <c r="T223" s="55">
        <f t="shared" si="61"/>
        <v>7828.9699999999984</v>
      </c>
    </row>
    <row r="224" spans="1:20" x14ac:dyDescent="0.2">
      <c r="A224" s="166" t="s">
        <v>406</v>
      </c>
      <c r="B224" s="35" t="s">
        <v>219</v>
      </c>
      <c r="C224" s="161" t="s">
        <v>219</v>
      </c>
      <c r="D224" s="153">
        <v>41</v>
      </c>
      <c r="E224" s="154">
        <v>0.5</v>
      </c>
      <c r="F224" s="154">
        <v>8.14</v>
      </c>
      <c r="G224" s="154"/>
      <c r="H224" s="154">
        <f t="shared" ref="H224:H235" si="62">SUM(E224:G224)</f>
        <v>8.64</v>
      </c>
      <c r="I224" s="154">
        <v>3</v>
      </c>
      <c r="J224" s="154"/>
      <c r="K224" s="154">
        <f t="shared" ref="K224:K235" si="63">SUM(H224:J224)</f>
        <v>11.64</v>
      </c>
      <c r="L224" s="154">
        <v>2.96</v>
      </c>
      <c r="M224" s="154">
        <v>13.61</v>
      </c>
      <c r="N224" s="154">
        <v>2.64</v>
      </c>
      <c r="O224" s="154">
        <f t="shared" ref="O224:O235" si="64">SUM(L224:N224)</f>
        <v>19.21</v>
      </c>
      <c r="P224" s="154">
        <f t="shared" ref="P224:P235" si="65">SUM(K224+O224)</f>
        <v>30.85</v>
      </c>
      <c r="Q224" s="154">
        <v>0.5</v>
      </c>
      <c r="R224" s="154">
        <v>0.7</v>
      </c>
      <c r="S224" s="154">
        <f t="shared" ref="S224:S235" si="66">SUM(Q224:R224)</f>
        <v>1.2</v>
      </c>
      <c r="T224" s="154">
        <f t="shared" ref="T224:T235" si="67">SUM(P224+S224)</f>
        <v>32.050000000000004</v>
      </c>
    </row>
    <row r="225" spans="1:23" x14ac:dyDescent="0.2">
      <c r="A225" s="167"/>
      <c r="B225" s="35"/>
      <c r="C225" s="26" t="s">
        <v>205</v>
      </c>
      <c r="D225" s="162">
        <v>18</v>
      </c>
      <c r="E225" s="24"/>
      <c r="F225" s="24"/>
      <c r="G225" s="24">
        <v>1.5</v>
      </c>
      <c r="H225" s="24">
        <f t="shared" si="62"/>
        <v>1.5</v>
      </c>
      <c r="I225" s="24">
        <v>11.01</v>
      </c>
      <c r="J225" s="24"/>
      <c r="K225" s="24">
        <f t="shared" si="63"/>
        <v>12.51</v>
      </c>
      <c r="L225" s="24">
        <v>2.91</v>
      </c>
      <c r="M225" s="24">
        <v>3.45</v>
      </c>
      <c r="N225" s="24">
        <v>2.8</v>
      </c>
      <c r="O225" s="24">
        <f t="shared" si="64"/>
        <v>9.16</v>
      </c>
      <c r="P225" s="24">
        <f t="shared" si="65"/>
        <v>21.67</v>
      </c>
      <c r="Q225" s="24">
        <v>4</v>
      </c>
      <c r="R225" s="24">
        <v>0.3</v>
      </c>
      <c r="S225" s="24">
        <f t="shared" si="66"/>
        <v>4.3</v>
      </c>
      <c r="T225" s="24">
        <f t="shared" si="67"/>
        <v>25.970000000000002</v>
      </c>
    </row>
    <row r="226" spans="1:23" x14ac:dyDescent="0.2">
      <c r="A226" s="167"/>
      <c r="B226" s="35"/>
      <c r="C226" s="26" t="s">
        <v>275</v>
      </c>
      <c r="D226" s="162">
        <v>1</v>
      </c>
      <c r="E226" s="24"/>
      <c r="F226" s="24"/>
      <c r="G226" s="24"/>
      <c r="H226" s="24">
        <f t="shared" si="62"/>
        <v>0</v>
      </c>
      <c r="I226" s="24"/>
      <c r="J226" s="24"/>
      <c r="K226" s="24">
        <f t="shared" si="63"/>
        <v>0</v>
      </c>
      <c r="L226" s="24"/>
      <c r="M226" s="24"/>
      <c r="N226" s="24">
        <v>0.16</v>
      </c>
      <c r="O226" s="24">
        <f t="shared" si="64"/>
        <v>0.16</v>
      </c>
      <c r="P226" s="24">
        <f t="shared" si="65"/>
        <v>0.16</v>
      </c>
      <c r="Q226" s="24"/>
      <c r="R226" s="24"/>
      <c r="S226" s="24">
        <f t="shared" si="66"/>
        <v>0</v>
      </c>
      <c r="T226" s="24">
        <f t="shared" si="67"/>
        <v>0.16</v>
      </c>
    </row>
    <row r="227" spans="1:23" x14ac:dyDescent="0.2">
      <c r="A227" s="167"/>
      <c r="B227" s="35"/>
      <c r="C227" s="26" t="s">
        <v>202</v>
      </c>
      <c r="D227" s="162">
        <v>9</v>
      </c>
      <c r="E227" s="24"/>
      <c r="F227" s="24">
        <v>0.1</v>
      </c>
      <c r="G227" s="24"/>
      <c r="H227" s="24">
        <f t="shared" si="62"/>
        <v>0.1</v>
      </c>
      <c r="I227" s="24">
        <v>6.25</v>
      </c>
      <c r="J227" s="24">
        <v>0.5</v>
      </c>
      <c r="K227" s="24">
        <f t="shared" si="63"/>
        <v>6.85</v>
      </c>
      <c r="L227" s="24">
        <v>0.8</v>
      </c>
      <c r="M227" s="24">
        <v>6.05</v>
      </c>
      <c r="N227" s="24">
        <v>0.01</v>
      </c>
      <c r="O227" s="24">
        <f t="shared" si="64"/>
        <v>6.8599999999999994</v>
      </c>
      <c r="P227" s="24">
        <f t="shared" si="65"/>
        <v>13.709999999999999</v>
      </c>
      <c r="Q227" s="24"/>
      <c r="R227" s="24">
        <v>0.2</v>
      </c>
      <c r="S227" s="24">
        <f t="shared" si="66"/>
        <v>0.2</v>
      </c>
      <c r="T227" s="24">
        <f t="shared" si="67"/>
        <v>13.909999999999998</v>
      </c>
    </row>
    <row r="228" spans="1:23" x14ac:dyDescent="0.2">
      <c r="A228" s="167"/>
      <c r="B228" s="35"/>
      <c r="C228" s="26" t="s">
        <v>195</v>
      </c>
      <c r="D228" s="162">
        <v>13</v>
      </c>
      <c r="E228" s="24"/>
      <c r="F228" s="24"/>
      <c r="G228" s="24"/>
      <c r="H228" s="24">
        <f t="shared" si="62"/>
        <v>0</v>
      </c>
      <c r="I228" s="24">
        <v>2.2999999999999998</v>
      </c>
      <c r="J228" s="24">
        <v>0.5</v>
      </c>
      <c r="K228" s="24">
        <f t="shared" si="63"/>
        <v>2.8</v>
      </c>
      <c r="L228" s="24"/>
      <c r="M228" s="24">
        <v>15.2</v>
      </c>
      <c r="N228" s="24"/>
      <c r="O228" s="24">
        <f t="shared" si="64"/>
        <v>15.2</v>
      </c>
      <c r="P228" s="24">
        <f t="shared" si="65"/>
        <v>18</v>
      </c>
      <c r="Q228" s="24"/>
      <c r="R228" s="24"/>
      <c r="S228" s="24">
        <f t="shared" si="66"/>
        <v>0</v>
      </c>
      <c r="T228" s="24">
        <f t="shared" si="67"/>
        <v>18</v>
      </c>
    </row>
    <row r="229" spans="1:23" x14ac:dyDescent="0.2">
      <c r="A229" s="167"/>
      <c r="B229" s="35"/>
      <c r="C229" s="26" t="s">
        <v>204</v>
      </c>
      <c r="D229" s="162">
        <v>0</v>
      </c>
      <c r="E229" s="24"/>
      <c r="F229" s="24"/>
      <c r="G229" s="24"/>
      <c r="H229" s="24">
        <f t="shared" si="62"/>
        <v>0</v>
      </c>
      <c r="I229" s="24"/>
      <c r="J229" s="24"/>
      <c r="K229" s="24">
        <f t="shared" si="63"/>
        <v>0</v>
      </c>
      <c r="L229" s="24"/>
      <c r="M229" s="24"/>
      <c r="N229" s="24"/>
      <c r="O229" s="24">
        <f t="shared" ref="O229:O234" si="68">SUM(L229:N229)</f>
        <v>0</v>
      </c>
      <c r="P229" s="24">
        <f t="shared" ref="P229:P234" si="69">SUM(K229+O229)</f>
        <v>0</v>
      </c>
      <c r="Q229" s="24"/>
      <c r="R229" s="24"/>
      <c r="S229" s="24">
        <f t="shared" ref="S229:S234" si="70">SUM(Q229:R229)</f>
        <v>0</v>
      </c>
      <c r="T229" s="24">
        <f t="shared" ref="T229:T234" si="71">SUM(P229+S229)</f>
        <v>0</v>
      </c>
    </row>
    <row r="230" spans="1:23" x14ac:dyDescent="0.2">
      <c r="A230" s="167"/>
      <c r="B230" s="35"/>
      <c r="C230" s="26" t="s">
        <v>277</v>
      </c>
      <c r="D230" s="162">
        <v>5</v>
      </c>
      <c r="E230" s="24"/>
      <c r="F230" s="24"/>
      <c r="G230" s="24"/>
      <c r="H230" s="24">
        <f t="shared" si="62"/>
        <v>0</v>
      </c>
      <c r="I230" s="24"/>
      <c r="J230" s="24"/>
      <c r="K230" s="24">
        <f t="shared" si="63"/>
        <v>0</v>
      </c>
      <c r="L230" s="24">
        <v>1.9</v>
      </c>
      <c r="M230" s="24">
        <v>2.5</v>
      </c>
      <c r="N230" s="24"/>
      <c r="O230" s="24">
        <f t="shared" si="68"/>
        <v>4.4000000000000004</v>
      </c>
      <c r="P230" s="24">
        <f t="shared" si="69"/>
        <v>4.4000000000000004</v>
      </c>
      <c r="Q230" s="24"/>
      <c r="R230" s="24"/>
      <c r="S230" s="24">
        <f t="shared" si="70"/>
        <v>0</v>
      </c>
      <c r="T230" s="24">
        <f t="shared" si="71"/>
        <v>4.4000000000000004</v>
      </c>
    </row>
    <row r="231" spans="1:23" x14ac:dyDescent="0.2">
      <c r="A231" s="167"/>
      <c r="B231" s="85"/>
      <c r="C231" s="26" t="s">
        <v>208</v>
      </c>
      <c r="D231" s="162">
        <v>14</v>
      </c>
      <c r="E231" s="24"/>
      <c r="F231" s="24"/>
      <c r="G231" s="24"/>
      <c r="H231" s="24">
        <f t="shared" si="62"/>
        <v>0</v>
      </c>
      <c r="I231" s="24"/>
      <c r="J231" s="24"/>
      <c r="K231" s="24">
        <f t="shared" si="63"/>
        <v>0</v>
      </c>
      <c r="L231" s="24">
        <v>9.8000000000000007</v>
      </c>
      <c r="M231" s="24">
        <v>10.08</v>
      </c>
      <c r="N231" s="24">
        <v>9.7200000000000006</v>
      </c>
      <c r="O231" s="24">
        <f t="shared" si="68"/>
        <v>29.6</v>
      </c>
      <c r="P231" s="24">
        <f t="shared" si="69"/>
        <v>29.6</v>
      </c>
      <c r="Q231" s="24">
        <v>3</v>
      </c>
      <c r="R231" s="24">
        <v>0.05</v>
      </c>
      <c r="S231" s="24">
        <f t="shared" si="70"/>
        <v>3.05</v>
      </c>
      <c r="T231" s="24">
        <f t="shared" si="71"/>
        <v>32.65</v>
      </c>
    </row>
    <row r="232" spans="1:23" x14ac:dyDescent="0.2">
      <c r="A232" s="167"/>
      <c r="B232" s="35" t="s">
        <v>431</v>
      </c>
      <c r="C232" s="26" t="s">
        <v>200</v>
      </c>
      <c r="D232" s="162">
        <v>5</v>
      </c>
      <c r="E232" s="24"/>
      <c r="F232" s="24">
        <v>0.02</v>
      </c>
      <c r="G232" s="24"/>
      <c r="H232" s="24">
        <f t="shared" si="62"/>
        <v>0.02</v>
      </c>
      <c r="I232" s="24">
        <v>0.01</v>
      </c>
      <c r="J232" s="24"/>
      <c r="K232" s="24">
        <f t="shared" si="63"/>
        <v>0.03</v>
      </c>
      <c r="L232" s="24"/>
      <c r="M232" s="24">
        <v>4.8</v>
      </c>
      <c r="N232" s="24">
        <v>6.4</v>
      </c>
      <c r="O232" s="24">
        <f t="shared" si="68"/>
        <v>11.2</v>
      </c>
      <c r="P232" s="24">
        <f t="shared" si="69"/>
        <v>11.229999999999999</v>
      </c>
      <c r="Q232" s="24">
        <v>5</v>
      </c>
      <c r="R232" s="24">
        <v>28.5</v>
      </c>
      <c r="S232" s="24">
        <f t="shared" si="70"/>
        <v>33.5</v>
      </c>
      <c r="T232" s="24">
        <f t="shared" si="71"/>
        <v>44.73</v>
      </c>
    </row>
    <row r="233" spans="1:23" x14ac:dyDescent="0.2">
      <c r="A233" s="167"/>
      <c r="B233" s="35"/>
      <c r="C233" s="26" t="s">
        <v>305</v>
      </c>
      <c r="D233" s="162">
        <v>0</v>
      </c>
      <c r="E233" s="24"/>
      <c r="F233" s="24"/>
      <c r="G233" s="24"/>
      <c r="H233" s="24">
        <f t="shared" si="62"/>
        <v>0</v>
      </c>
      <c r="I233" s="24"/>
      <c r="J233" s="24"/>
      <c r="K233" s="24">
        <f t="shared" si="63"/>
        <v>0</v>
      </c>
      <c r="L233" s="24"/>
      <c r="M233" s="24"/>
      <c r="N233" s="24"/>
      <c r="O233" s="24">
        <f t="shared" si="68"/>
        <v>0</v>
      </c>
      <c r="P233" s="24">
        <f t="shared" si="69"/>
        <v>0</v>
      </c>
      <c r="Q233" s="24"/>
      <c r="R233" s="24"/>
      <c r="S233" s="24">
        <f t="shared" si="70"/>
        <v>0</v>
      </c>
      <c r="T233" s="24">
        <f t="shared" si="71"/>
        <v>0</v>
      </c>
    </row>
    <row r="234" spans="1:23" x14ac:dyDescent="0.2">
      <c r="A234" s="167"/>
      <c r="B234" s="35"/>
      <c r="C234" s="26" t="s">
        <v>215</v>
      </c>
      <c r="D234" s="162">
        <v>3</v>
      </c>
      <c r="E234" s="24">
        <v>0.1</v>
      </c>
      <c r="F234" s="24"/>
      <c r="G234" s="24"/>
      <c r="H234" s="24">
        <f>SUM(E234:G234)</f>
        <v>0.1</v>
      </c>
      <c r="I234" s="24"/>
      <c r="J234" s="24"/>
      <c r="K234" s="24">
        <f>SUM(H234:J234)</f>
        <v>0.1</v>
      </c>
      <c r="L234" s="24">
        <v>0.3</v>
      </c>
      <c r="M234" s="24">
        <v>0.5</v>
      </c>
      <c r="N234" s="24">
        <v>1.5</v>
      </c>
      <c r="O234" s="24">
        <f t="shared" si="68"/>
        <v>2.2999999999999998</v>
      </c>
      <c r="P234" s="24">
        <f t="shared" si="69"/>
        <v>2.4</v>
      </c>
      <c r="Q234" s="24">
        <v>16</v>
      </c>
      <c r="R234" s="24">
        <v>7.8</v>
      </c>
      <c r="S234" s="24">
        <f t="shared" si="70"/>
        <v>23.8</v>
      </c>
      <c r="T234" s="24">
        <f t="shared" si="71"/>
        <v>26.2</v>
      </c>
    </row>
    <row r="235" spans="1:23" x14ac:dyDescent="0.2">
      <c r="A235" s="167"/>
      <c r="B235" s="35"/>
      <c r="C235" s="165" t="s">
        <v>201</v>
      </c>
      <c r="D235" s="160">
        <v>0</v>
      </c>
      <c r="E235" s="25"/>
      <c r="F235" s="25"/>
      <c r="G235" s="25"/>
      <c r="H235" s="25">
        <f t="shared" si="62"/>
        <v>0</v>
      </c>
      <c r="I235" s="25"/>
      <c r="J235" s="25"/>
      <c r="K235" s="25">
        <f t="shared" si="63"/>
        <v>0</v>
      </c>
      <c r="L235" s="25"/>
      <c r="M235" s="25"/>
      <c r="N235" s="25"/>
      <c r="O235" s="25">
        <f t="shared" si="64"/>
        <v>0</v>
      </c>
      <c r="P235" s="25">
        <f t="shared" si="65"/>
        <v>0</v>
      </c>
      <c r="Q235" s="25"/>
      <c r="R235" s="25"/>
      <c r="S235" s="25">
        <f t="shared" si="66"/>
        <v>0</v>
      </c>
      <c r="T235" s="25">
        <f t="shared" si="67"/>
        <v>0</v>
      </c>
    </row>
    <row r="236" spans="1:23" customFormat="1" ht="15" x14ac:dyDescent="0.25">
      <c r="A236" s="230" t="s">
        <v>0</v>
      </c>
      <c r="B236" s="231"/>
      <c r="C236" s="232" t="s">
        <v>0</v>
      </c>
      <c r="D236" s="53">
        <f>SUM(D224:D235)</f>
        <v>109</v>
      </c>
      <c r="E236" s="54">
        <f>SUM(E224:E235)</f>
        <v>0.6</v>
      </c>
      <c r="F236" s="54">
        <f>SUM(F224:F235)</f>
        <v>8.26</v>
      </c>
      <c r="G236" s="54">
        <f>SUM(G224:G235)</f>
        <v>1.5</v>
      </c>
      <c r="H236" s="54">
        <f>+G236+F236+E236</f>
        <v>10.36</v>
      </c>
      <c r="I236" s="54">
        <f>SUM(I224:I235)</f>
        <v>22.57</v>
      </c>
      <c r="J236" s="54">
        <f>SUM(J224:J235)</f>
        <v>1</v>
      </c>
      <c r="K236" s="54">
        <f>+J236+I236+H236</f>
        <v>33.93</v>
      </c>
      <c r="L236" s="54">
        <f>SUM(L224:L235)</f>
        <v>18.670000000000002</v>
      </c>
      <c r="M236" s="54">
        <f>SUM(M224:M235)</f>
        <v>56.19</v>
      </c>
      <c r="N236" s="54">
        <f>SUM(N224:N235)</f>
        <v>23.23</v>
      </c>
      <c r="O236" s="54">
        <f>+N236+M236+L236</f>
        <v>98.09</v>
      </c>
      <c r="P236" s="54">
        <f>+O236+K236</f>
        <v>132.02000000000001</v>
      </c>
      <c r="Q236" s="54">
        <f>SUM(Q224:Q235)</f>
        <v>28.5</v>
      </c>
      <c r="R236" s="54">
        <f>SUM(R224:R235)</f>
        <v>37.549999999999997</v>
      </c>
      <c r="S236" s="54">
        <f>+R236+Q236</f>
        <v>66.05</v>
      </c>
      <c r="T236" s="55">
        <f>+S236+P236</f>
        <v>198.07</v>
      </c>
      <c r="U236" s="16"/>
      <c r="V236" s="16"/>
      <c r="W236" s="16"/>
    </row>
    <row r="237" spans="1:23" x14ac:dyDescent="0.2">
      <c r="A237" s="166" t="s">
        <v>9</v>
      </c>
      <c r="B237" s="35" t="s">
        <v>207</v>
      </c>
      <c r="C237" s="161" t="s">
        <v>207</v>
      </c>
      <c r="D237" s="153">
        <v>9</v>
      </c>
      <c r="E237" s="154"/>
      <c r="F237" s="154"/>
      <c r="G237" s="154"/>
      <c r="H237" s="154">
        <f>SUM(E237:G237)</f>
        <v>0</v>
      </c>
      <c r="I237" s="154"/>
      <c r="J237" s="154"/>
      <c r="K237" s="154">
        <f>SUM(H237:J237)</f>
        <v>0</v>
      </c>
      <c r="L237" s="154">
        <v>0.8</v>
      </c>
      <c r="M237" s="154">
        <v>3</v>
      </c>
      <c r="N237" s="154">
        <v>1.8</v>
      </c>
      <c r="O237" s="154">
        <f t="shared" ref="O237:O242" si="72">SUM(L237:N237)</f>
        <v>5.6</v>
      </c>
      <c r="P237" s="154">
        <f t="shared" ref="P237:P242" si="73">SUM(K237+O237)</f>
        <v>5.6</v>
      </c>
      <c r="Q237" s="154">
        <v>12.3</v>
      </c>
      <c r="R237" s="154">
        <v>0.1</v>
      </c>
      <c r="S237" s="154">
        <f>SUM(Q237:R237)</f>
        <v>12.4</v>
      </c>
      <c r="T237" s="154">
        <f>SUM(P237+S237)</f>
        <v>18</v>
      </c>
    </row>
    <row r="238" spans="1:23" x14ac:dyDescent="0.2">
      <c r="A238" s="167"/>
      <c r="B238" s="35"/>
      <c r="C238" s="26" t="s">
        <v>218</v>
      </c>
      <c r="D238" s="162">
        <v>1</v>
      </c>
      <c r="E238" s="24">
        <v>0.03</v>
      </c>
      <c r="F238" s="24"/>
      <c r="G238" s="24"/>
      <c r="H238" s="24">
        <f>SUM(E238:G238)</f>
        <v>0.03</v>
      </c>
      <c r="I238" s="24">
        <v>0.02</v>
      </c>
      <c r="J238" s="24"/>
      <c r="K238" s="24">
        <f>SUM(H238:J238)</f>
        <v>0.05</v>
      </c>
      <c r="L238" s="24"/>
      <c r="M238" s="24">
        <v>0.1</v>
      </c>
      <c r="N238" s="24"/>
      <c r="O238" s="24">
        <f t="shared" si="72"/>
        <v>0.1</v>
      </c>
      <c r="P238" s="24">
        <f t="shared" si="73"/>
        <v>0.15000000000000002</v>
      </c>
      <c r="Q238" s="24"/>
      <c r="R238" s="24">
        <v>0.3</v>
      </c>
      <c r="S238" s="24">
        <f>SUM(Q238:R238)</f>
        <v>0.3</v>
      </c>
      <c r="T238" s="24">
        <f>SUM(P238+S238)</f>
        <v>0.45</v>
      </c>
    </row>
    <row r="239" spans="1:23" x14ac:dyDescent="0.2">
      <c r="A239" s="167"/>
      <c r="B239" s="35"/>
      <c r="C239" s="26" t="s">
        <v>214</v>
      </c>
      <c r="D239" s="162">
        <v>0</v>
      </c>
      <c r="E239" s="24"/>
      <c r="F239" s="24"/>
      <c r="G239" s="24"/>
      <c r="H239" s="24">
        <f t="shared" ref="H239:H263" si="74">SUM(E239:G239)</f>
        <v>0</v>
      </c>
      <c r="I239" s="24"/>
      <c r="J239" s="24"/>
      <c r="K239" s="24">
        <f t="shared" ref="K239:K265" si="75">SUM(H239:J239)</f>
        <v>0</v>
      </c>
      <c r="L239" s="24"/>
      <c r="M239" s="24"/>
      <c r="N239" s="24"/>
      <c r="O239" s="24">
        <f t="shared" si="72"/>
        <v>0</v>
      </c>
      <c r="P239" s="24">
        <f t="shared" si="73"/>
        <v>0</v>
      </c>
      <c r="Q239" s="24"/>
      <c r="R239" s="24"/>
      <c r="S239" s="24">
        <f t="shared" ref="S239:S264" si="76">SUM(Q239:R239)</f>
        <v>0</v>
      </c>
      <c r="T239" s="24">
        <f t="shared" ref="T239:T264" si="77">SUM(P239+S239)</f>
        <v>0</v>
      </c>
    </row>
    <row r="240" spans="1:23" x14ac:dyDescent="0.2">
      <c r="A240" s="167"/>
      <c r="B240" s="35"/>
      <c r="C240" s="26" t="s">
        <v>211</v>
      </c>
      <c r="D240" s="162">
        <v>0</v>
      </c>
      <c r="E240" s="24"/>
      <c r="F240" s="24"/>
      <c r="G240" s="24"/>
      <c r="H240" s="24">
        <f t="shared" si="74"/>
        <v>0</v>
      </c>
      <c r="I240" s="24"/>
      <c r="J240" s="24"/>
      <c r="K240" s="24">
        <f t="shared" si="75"/>
        <v>0</v>
      </c>
      <c r="L240" s="24"/>
      <c r="M240" s="24"/>
      <c r="N240" s="24"/>
      <c r="O240" s="24">
        <f t="shared" si="72"/>
        <v>0</v>
      </c>
      <c r="P240" s="24">
        <f t="shared" si="73"/>
        <v>0</v>
      </c>
      <c r="Q240" s="24"/>
      <c r="R240" s="24"/>
      <c r="S240" s="24">
        <f t="shared" si="76"/>
        <v>0</v>
      </c>
      <c r="T240" s="24">
        <f t="shared" si="77"/>
        <v>0</v>
      </c>
    </row>
    <row r="241" spans="1:20" x14ac:dyDescent="0.2">
      <c r="A241" s="167"/>
      <c r="B241" s="35"/>
      <c r="C241" s="26" t="s">
        <v>325</v>
      </c>
      <c r="D241" s="162">
        <v>0</v>
      </c>
      <c r="E241" s="24"/>
      <c r="F241" s="24"/>
      <c r="G241" s="24"/>
      <c r="H241" s="24">
        <f t="shared" si="74"/>
        <v>0</v>
      </c>
      <c r="I241" s="24"/>
      <c r="J241" s="24"/>
      <c r="K241" s="24">
        <f t="shared" si="75"/>
        <v>0</v>
      </c>
      <c r="L241" s="24"/>
      <c r="M241" s="24"/>
      <c r="N241" s="24"/>
      <c r="O241" s="24">
        <f t="shared" si="72"/>
        <v>0</v>
      </c>
      <c r="P241" s="24">
        <f t="shared" si="73"/>
        <v>0</v>
      </c>
      <c r="Q241" s="24"/>
      <c r="R241" s="24"/>
      <c r="S241" s="24">
        <f t="shared" si="76"/>
        <v>0</v>
      </c>
      <c r="T241" s="24">
        <f t="shared" si="77"/>
        <v>0</v>
      </c>
    </row>
    <row r="242" spans="1:20" x14ac:dyDescent="0.2">
      <c r="A242" s="167"/>
      <c r="B242" s="35"/>
      <c r="C242" s="26" t="s">
        <v>216</v>
      </c>
      <c r="D242" s="162">
        <v>2</v>
      </c>
      <c r="E242" s="24"/>
      <c r="F242" s="24"/>
      <c r="G242" s="24"/>
      <c r="H242" s="24">
        <f t="shared" si="74"/>
        <v>0</v>
      </c>
      <c r="I242" s="24">
        <v>0.3</v>
      </c>
      <c r="J242" s="24"/>
      <c r="K242" s="24">
        <f t="shared" si="75"/>
        <v>0.3</v>
      </c>
      <c r="L242" s="24">
        <v>0.5</v>
      </c>
      <c r="M242" s="24">
        <v>0.1</v>
      </c>
      <c r="N242" s="24"/>
      <c r="O242" s="24">
        <f t="shared" si="72"/>
        <v>0.6</v>
      </c>
      <c r="P242" s="24">
        <f t="shared" si="73"/>
        <v>0.89999999999999991</v>
      </c>
      <c r="Q242" s="24"/>
      <c r="R242" s="24">
        <v>0.6</v>
      </c>
      <c r="S242" s="24">
        <f t="shared" si="76"/>
        <v>0.6</v>
      </c>
      <c r="T242" s="24">
        <f t="shared" si="77"/>
        <v>1.5</v>
      </c>
    </row>
    <row r="243" spans="1:20" x14ac:dyDescent="0.2">
      <c r="A243" s="167"/>
      <c r="B243" s="35"/>
      <c r="C243" s="26" t="s">
        <v>213</v>
      </c>
      <c r="D243" s="162">
        <v>1</v>
      </c>
      <c r="E243" s="24"/>
      <c r="F243" s="24"/>
      <c r="G243" s="24"/>
      <c r="H243" s="24">
        <f t="shared" si="74"/>
        <v>0</v>
      </c>
      <c r="I243" s="24">
        <v>0.3</v>
      </c>
      <c r="J243" s="24"/>
      <c r="K243" s="24">
        <f t="shared" si="75"/>
        <v>0.3</v>
      </c>
      <c r="L243" s="24"/>
      <c r="M243" s="24">
        <v>0.15</v>
      </c>
      <c r="N243" s="24"/>
      <c r="O243" s="24">
        <f t="shared" ref="O243:O264" si="78">SUM(L243:N243)</f>
        <v>0.15</v>
      </c>
      <c r="P243" s="24">
        <f t="shared" ref="P243:P264" si="79">SUM(K243+O243)</f>
        <v>0.44999999999999996</v>
      </c>
      <c r="Q243" s="24"/>
      <c r="R243" s="24"/>
      <c r="S243" s="24">
        <f t="shared" si="76"/>
        <v>0</v>
      </c>
      <c r="T243" s="24">
        <f t="shared" si="77"/>
        <v>0.44999999999999996</v>
      </c>
    </row>
    <row r="244" spans="1:20" x14ac:dyDescent="0.2">
      <c r="A244" s="167"/>
      <c r="B244" s="85"/>
      <c r="C244" s="26" t="s">
        <v>217</v>
      </c>
      <c r="D244" s="162">
        <v>2</v>
      </c>
      <c r="E244" s="24"/>
      <c r="F244" s="24"/>
      <c r="G244" s="24"/>
      <c r="H244" s="24">
        <f t="shared" si="74"/>
        <v>0</v>
      </c>
      <c r="I244" s="24"/>
      <c r="J244" s="24"/>
      <c r="K244" s="24">
        <f t="shared" si="75"/>
        <v>0</v>
      </c>
      <c r="L244" s="24">
        <v>2.7</v>
      </c>
      <c r="M244" s="24"/>
      <c r="N244" s="24"/>
      <c r="O244" s="24">
        <f t="shared" si="78"/>
        <v>2.7</v>
      </c>
      <c r="P244" s="24">
        <f t="shared" si="79"/>
        <v>2.7</v>
      </c>
      <c r="Q244" s="24"/>
      <c r="R244" s="24"/>
      <c r="S244" s="24">
        <f t="shared" si="76"/>
        <v>0</v>
      </c>
      <c r="T244" s="24">
        <f t="shared" si="77"/>
        <v>2.7</v>
      </c>
    </row>
    <row r="245" spans="1:20" x14ac:dyDescent="0.2">
      <c r="A245" s="167"/>
      <c r="B245" s="35" t="s">
        <v>203</v>
      </c>
      <c r="C245" s="26" t="s">
        <v>210</v>
      </c>
      <c r="D245" s="162">
        <v>45</v>
      </c>
      <c r="E245" s="24"/>
      <c r="F245" s="24"/>
      <c r="G245" s="24"/>
      <c r="H245" s="24">
        <f t="shared" si="74"/>
        <v>0</v>
      </c>
      <c r="I245" s="24"/>
      <c r="J245" s="24"/>
      <c r="K245" s="24">
        <f t="shared" si="75"/>
        <v>0</v>
      </c>
      <c r="L245" s="24">
        <v>6.4</v>
      </c>
      <c r="M245" s="24">
        <v>30.56</v>
      </c>
      <c r="N245" s="24">
        <v>2.65</v>
      </c>
      <c r="O245" s="24">
        <f t="shared" si="78"/>
        <v>39.61</v>
      </c>
      <c r="P245" s="24">
        <f t="shared" si="79"/>
        <v>39.61</v>
      </c>
      <c r="Q245" s="24"/>
      <c r="R245" s="24">
        <v>0.1</v>
      </c>
      <c r="S245" s="24">
        <f t="shared" si="76"/>
        <v>0.1</v>
      </c>
      <c r="T245" s="24">
        <f t="shared" si="77"/>
        <v>39.71</v>
      </c>
    </row>
    <row r="246" spans="1:20" x14ac:dyDescent="0.2">
      <c r="A246" s="167"/>
      <c r="B246" s="35"/>
      <c r="C246" s="26" t="s">
        <v>273</v>
      </c>
      <c r="D246" s="162">
        <v>0</v>
      </c>
      <c r="E246" s="24"/>
      <c r="F246" s="24"/>
      <c r="G246" s="24"/>
      <c r="H246" s="24">
        <f t="shared" si="74"/>
        <v>0</v>
      </c>
      <c r="I246" s="24"/>
      <c r="J246" s="24"/>
      <c r="K246" s="24">
        <f t="shared" si="75"/>
        <v>0</v>
      </c>
      <c r="L246" s="24"/>
      <c r="M246" s="24"/>
      <c r="N246" s="24"/>
      <c r="O246" s="24">
        <f t="shared" si="78"/>
        <v>0</v>
      </c>
      <c r="P246" s="24">
        <f t="shared" si="79"/>
        <v>0</v>
      </c>
      <c r="Q246" s="24"/>
      <c r="R246" s="24"/>
      <c r="S246" s="24">
        <f t="shared" si="76"/>
        <v>0</v>
      </c>
      <c r="T246" s="24">
        <f t="shared" si="77"/>
        <v>0</v>
      </c>
    </row>
    <row r="247" spans="1:20" x14ac:dyDescent="0.2">
      <c r="A247" s="167"/>
      <c r="B247" s="35"/>
      <c r="C247" s="26" t="s">
        <v>193</v>
      </c>
      <c r="D247" s="162">
        <v>3</v>
      </c>
      <c r="E247" s="24"/>
      <c r="F247" s="24"/>
      <c r="G247" s="24"/>
      <c r="H247" s="24">
        <f t="shared" si="74"/>
        <v>0</v>
      </c>
      <c r="I247" s="24"/>
      <c r="J247" s="24"/>
      <c r="K247" s="24">
        <f t="shared" si="75"/>
        <v>0</v>
      </c>
      <c r="L247" s="24">
        <v>0.3</v>
      </c>
      <c r="M247" s="24">
        <v>1.7</v>
      </c>
      <c r="N247" s="24">
        <v>1.25</v>
      </c>
      <c r="O247" s="24">
        <f t="shared" si="78"/>
        <v>3.25</v>
      </c>
      <c r="P247" s="24">
        <f t="shared" si="79"/>
        <v>3.25</v>
      </c>
      <c r="Q247" s="24"/>
      <c r="R247" s="24"/>
      <c r="S247" s="24">
        <f t="shared" si="76"/>
        <v>0</v>
      </c>
      <c r="T247" s="24">
        <f t="shared" si="77"/>
        <v>3.25</v>
      </c>
    </row>
    <row r="248" spans="1:20" x14ac:dyDescent="0.2">
      <c r="A248" s="167"/>
      <c r="B248" s="35"/>
      <c r="C248" s="26" t="s">
        <v>206</v>
      </c>
      <c r="D248" s="162">
        <v>1</v>
      </c>
      <c r="E248" s="24"/>
      <c r="F248" s="24"/>
      <c r="G248" s="24"/>
      <c r="H248" s="24">
        <f t="shared" si="74"/>
        <v>0</v>
      </c>
      <c r="I248" s="24"/>
      <c r="J248" s="24"/>
      <c r="K248" s="24">
        <f t="shared" si="75"/>
        <v>0</v>
      </c>
      <c r="L248" s="24"/>
      <c r="M248" s="24">
        <v>0.1</v>
      </c>
      <c r="N248" s="24"/>
      <c r="O248" s="24">
        <f t="shared" si="78"/>
        <v>0.1</v>
      </c>
      <c r="P248" s="24">
        <f t="shared" si="79"/>
        <v>0.1</v>
      </c>
      <c r="Q248" s="24"/>
      <c r="R248" s="24"/>
      <c r="S248" s="24">
        <f t="shared" si="76"/>
        <v>0</v>
      </c>
      <c r="T248" s="24">
        <f t="shared" si="77"/>
        <v>0.1</v>
      </c>
    </row>
    <row r="249" spans="1:20" x14ac:dyDescent="0.2">
      <c r="A249" s="167"/>
      <c r="B249" s="35"/>
      <c r="C249" s="26" t="s">
        <v>276</v>
      </c>
      <c r="D249" s="162">
        <v>0</v>
      </c>
      <c r="E249" s="24"/>
      <c r="F249" s="24"/>
      <c r="G249" s="24"/>
      <c r="H249" s="24">
        <f t="shared" si="74"/>
        <v>0</v>
      </c>
      <c r="I249" s="24"/>
      <c r="J249" s="24"/>
      <c r="K249" s="24">
        <f t="shared" si="75"/>
        <v>0</v>
      </c>
      <c r="L249" s="24"/>
      <c r="M249" s="24"/>
      <c r="N249" s="24"/>
      <c r="O249" s="24">
        <f t="shared" si="78"/>
        <v>0</v>
      </c>
      <c r="P249" s="24">
        <f t="shared" si="79"/>
        <v>0</v>
      </c>
      <c r="Q249" s="24"/>
      <c r="R249" s="24"/>
      <c r="S249" s="24">
        <f t="shared" si="76"/>
        <v>0</v>
      </c>
      <c r="T249" s="24">
        <f t="shared" si="77"/>
        <v>0</v>
      </c>
    </row>
    <row r="250" spans="1:20" x14ac:dyDescent="0.2">
      <c r="A250" s="167"/>
      <c r="B250" s="35"/>
      <c r="C250" s="26" t="s">
        <v>199</v>
      </c>
      <c r="D250" s="162">
        <v>2</v>
      </c>
      <c r="E250" s="24">
        <v>0.01</v>
      </c>
      <c r="F250" s="24"/>
      <c r="G250" s="24"/>
      <c r="H250" s="24">
        <f t="shared" si="74"/>
        <v>0.01</v>
      </c>
      <c r="I250" s="24"/>
      <c r="J250" s="24"/>
      <c r="K250" s="24">
        <f t="shared" si="75"/>
        <v>0.01</v>
      </c>
      <c r="L250" s="24">
        <v>0.2</v>
      </c>
      <c r="M250" s="24"/>
      <c r="N250" s="24"/>
      <c r="O250" s="24">
        <f t="shared" si="78"/>
        <v>0.2</v>
      </c>
      <c r="P250" s="24">
        <f t="shared" si="79"/>
        <v>0.21000000000000002</v>
      </c>
      <c r="Q250" s="24"/>
      <c r="R250" s="24">
        <v>0.1</v>
      </c>
      <c r="S250" s="24">
        <f t="shared" si="76"/>
        <v>0.1</v>
      </c>
      <c r="T250" s="24">
        <f t="shared" si="77"/>
        <v>0.31000000000000005</v>
      </c>
    </row>
    <row r="251" spans="1:20" x14ac:dyDescent="0.2">
      <c r="A251" s="167"/>
      <c r="B251" s="35"/>
      <c r="C251" s="26" t="s">
        <v>274</v>
      </c>
      <c r="D251" s="162">
        <v>0</v>
      </c>
      <c r="E251" s="24"/>
      <c r="F251" s="24"/>
      <c r="G251" s="24"/>
      <c r="H251" s="24">
        <f t="shared" si="74"/>
        <v>0</v>
      </c>
      <c r="I251" s="24"/>
      <c r="J251" s="24"/>
      <c r="K251" s="24">
        <f t="shared" si="75"/>
        <v>0</v>
      </c>
      <c r="L251" s="24"/>
      <c r="M251" s="24"/>
      <c r="N251" s="24"/>
      <c r="O251" s="24">
        <f t="shared" si="78"/>
        <v>0</v>
      </c>
      <c r="P251" s="24">
        <f t="shared" si="79"/>
        <v>0</v>
      </c>
      <c r="Q251" s="24"/>
      <c r="R251" s="24"/>
      <c r="S251" s="24">
        <f t="shared" si="76"/>
        <v>0</v>
      </c>
      <c r="T251" s="24">
        <f t="shared" si="77"/>
        <v>0</v>
      </c>
    </row>
    <row r="252" spans="1:20" x14ac:dyDescent="0.2">
      <c r="A252" s="167"/>
      <c r="B252" s="35"/>
      <c r="C252" s="26" t="s">
        <v>203</v>
      </c>
      <c r="D252" s="162">
        <v>0</v>
      </c>
      <c r="E252" s="24"/>
      <c r="F252" s="24"/>
      <c r="G252" s="24"/>
      <c r="H252" s="24">
        <f t="shared" si="74"/>
        <v>0</v>
      </c>
      <c r="I252" s="24"/>
      <c r="J252" s="24"/>
      <c r="K252" s="24">
        <f t="shared" si="75"/>
        <v>0</v>
      </c>
      <c r="L252" s="24"/>
      <c r="M252" s="24"/>
      <c r="N252" s="24"/>
      <c r="O252" s="24">
        <f t="shared" si="78"/>
        <v>0</v>
      </c>
      <c r="P252" s="24">
        <f t="shared" si="79"/>
        <v>0</v>
      </c>
      <c r="Q252" s="24"/>
      <c r="R252" s="24"/>
      <c r="S252" s="24">
        <f t="shared" si="76"/>
        <v>0</v>
      </c>
      <c r="T252" s="24">
        <f t="shared" si="77"/>
        <v>0</v>
      </c>
    </row>
    <row r="253" spans="1:20" x14ac:dyDescent="0.2">
      <c r="A253" s="167"/>
      <c r="B253" s="85"/>
      <c r="C253" s="26" t="s">
        <v>212</v>
      </c>
      <c r="D253" s="162">
        <v>7</v>
      </c>
      <c r="E253" s="24"/>
      <c r="F253" s="24"/>
      <c r="G253" s="24"/>
      <c r="H253" s="24">
        <f t="shared" si="74"/>
        <v>0</v>
      </c>
      <c r="I253" s="24"/>
      <c r="J253" s="24"/>
      <c r="K253" s="24">
        <f t="shared" si="75"/>
        <v>0</v>
      </c>
      <c r="L253" s="24">
        <v>8.1</v>
      </c>
      <c r="M253" s="24">
        <v>21.8</v>
      </c>
      <c r="N253" s="24">
        <v>30.1</v>
      </c>
      <c r="O253" s="24">
        <f t="shared" si="78"/>
        <v>60</v>
      </c>
      <c r="P253" s="24">
        <f t="shared" si="79"/>
        <v>60</v>
      </c>
      <c r="Q253" s="24"/>
      <c r="R253" s="24"/>
      <c r="S253" s="24">
        <f t="shared" si="76"/>
        <v>0</v>
      </c>
      <c r="T253" s="24">
        <f t="shared" si="77"/>
        <v>60</v>
      </c>
    </row>
    <row r="254" spans="1:20" x14ac:dyDescent="0.2">
      <c r="A254" s="167"/>
      <c r="B254" s="35" t="s">
        <v>432</v>
      </c>
      <c r="C254" s="26" t="s">
        <v>194</v>
      </c>
      <c r="D254" s="162">
        <v>33</v>
      </c>
      <c r="E254" s="24"/>
      <c r="F254" s="24"/>
      <c r="G254" s="24"/>
      <c r="H254" s="24">
        <f t="shared" si="74"/>
        <v>0</v>
      </c>
      <c r="I254" s="24">
        <v>0.9</v>
      </c>
      <c r="J254" s="24"/>
      <c r="K254" s="24">
        <f t="shared" si="75"/>
        <v>0.9</v>
      </c>
      <c r="L254" s="24">
        <v>5.4</v>
      </c>
      <c r="M254" s="24">
        <v>84</v>
      </c>
      <c r="N254" s="24">
        <v>2.35</v>
      </c>
      <c r="O254" s="24">
        <f t="shared" si="78"/>
        <v>91.75</v>
      </c>
      <c r="P254" s="24">
        <f t="shared" si="79"/>
        <v>92.65</v>
      </c>
      <c r="Q254" s="24"/>
      <c r="R254" s="24"/>
      <c r="S254" s="24">
        <f t="shared" si="76"/>
        <v>0</v>
      </c>
      <c r="T254" s="24">
        <f t="shared" si="77"/>
        <v>92.65</v>
      </c>
    </row>
    <row r="255" spans="1:20" x14ac:dyDescent="0.2">
      <c r="A255" s="167"/>
      <c r="B255" s="35"/>
      <c r="C255" s="26" t="s">
        <v>192</v>
      </c>
      <c r="D255" s="162">
        <v>4</v>
      </c>
      <c r="E255" s="24"/>
      <c r="F255" s="24"/>
      <c r="G255" s="24"/>
      <c r="H255" s="24">
        <f t="shared" si="74"/>
        <v>0</v>
      </c>
      <c r="I255" s="24">
        <v>0.4</v>
      </c>
      <c r="J255" s="24"/>
      <c r="K255" s="24">
        <f t="shared" si="75"/>
        <v>0.4</v>
      </c>
      <c r="L255" s="24">
        <v>1.2</v>
      </c>
      <c r="M255" s="24">
        <v>4.9000000000000004</v>
      </c>
      <c r="N255" s="24">
        <v>0.2</v>
      </c>
      <c r="O255" s="24">
        <f t="shared" si="78"/>
        <v>6.3000000000000007</v>
      </c>
      <c r="P255" s="24">
        <f t="shared" si="79"/>
        <v>6.7000000000000011</v>
      </c>
      <c r="Q255" s="24"/>
      <c r="R255" s="24"/>
      <c r="S255" s="24">
        <f t="shared" si="76"/>
        <v>0</v>
      </c>
      <c r="T255" s="24">
        <f t="shared" si="77"/>
        <v>6.7000000000000011</v>
      </c>
    </row>
    <row r="256" spans="1:20" x14ac:dyDescent="0.2">
      <c r="A256" s="167"/>
      <c r="B256" s="35"/>
      <c r="C256" s="26" t="s">
        <v>280</v>
      </c>
      <c r="D256" s="162">
        <v>0</v>
      </c>
      <c r="E256" s="24"/>
      <c r="F256" s="24"/>
      <c r="G256" s="24"/>
      <c r="H256" s="24">
        <f t="shared" si="74"/>
        <v>0</v>
      </c>
      <c r="I256" s="24"/>
      <c r="J256" s="24"/>
      <c r="K256" s="24">
        <f t="shared" si="75"/>
        <v>0</v>
      </c>
      <c r="L256" s="24"/>
      <c r="M256" s="24"/>
      <c r="N256" s="24"/>
      <c r="O256" s="24">
        <f t="shared" si="78"/>
        <v>0</v>
      </c>
      <c r="P256" s="24">
        <f t="shared" si="79"/>
        <v>0</v>
      </c>
      <c r="Q256" s="24"/>
      <c r="R256" s="24"/>
      <c r="S256" s="24">
        <f t="shared" si="76"/>
        <v>0</v>
      </c>
      <c r="T256" s="24">
        <f t="shared" si="77"/>
        <v>0</v>
      </c>
    </row>
    <row r="257" spans="1:20" x14ac:dyDescent="0.2">
      <c r="A257" s="167"/>
      <c r="B257" s="35"/>
      <c r="C257" s="26" t="s">
        <v>354</v>
      </c>
      <c r="D257" s="162">
        <v>0</v>
      </c>
      <c r="E257" s="24"/>
      <c r="F257" s="24"/>
      <c r="G257" s="24"/>
      <c r="H257" s="24">
        <f t="shared" si="74"/>
        <v>0</v>
      </c>
      <c r="I257" s="24"/>
      <c r="J257" s="24"/>
      <c r="K257" s="24">
        <f t="shared" si="75"/>
        <v>0</v>
      </c>
      <c r="L257" s="24"/>
      <c r="M257" s="24"/>
      <c r="N257" s="24"/>
      <c r="O257" s="24">
        <f t="shared" si="78"/>
        <v>0</v>
      </c>
      <c r="P257" s="24">
        <f t="shared" si="79"/>
        <v>0</v>
      </c>
      <c r="Q257" s="24"/>
      <c r="R257" s="24"/>
      <c r="S257" s="24">
        <f t="shared" si="76"/>
        <v>0</v>
      </c>
      <c r="T257" s="24">
        <f t="shared" si="77"/>
        <v>0</v>
      </c>
    </row>
    <row r="258" spans="1:20" x14ac:dyDescent="0.2">
      <c r="A258" s="167"/>
      <c r="B258" s="35"/>
      <c r="C258" s="26" t="s">
        <v>198</v>
      </c>
      <c r="D258" s="162">
        <v>11</v>
      </c>
      <c r="E258" s="24"/>
      <c r="F258" s="24"/>
      <c r="G258" s="24"/>
      <c r="H258" s="24">
        <f t="shared" si="74"/>
        <v>0</v>
      </c>
      <c r="I258" s="24"/>
      <c r="J258" s="24"/>
      <c r="K258" s="24">
        <f t="shared" si="75"/>
        <v>0</v>
      </c>
      <c r="L258" s="24">
        <v>3.3</v>
      </c>
      <c r="M258" s="24">
        <v>7.15</v>
      </c>
      <c r="N258" s="24">
        <v>1.5</v>
      </c>
      <c r="O258" s="24">
        <f t="shared" si="78"/>
        <v>11.95</v>
      </c>
      <c r="P258" s="24">
        <f t="shared" si="79"/>
        <v>11.95</v>
      </c>
      <c r="Q258" s="24"/>
      <c r="R258" s="24">
        <v>0.5</v>
      </c>
      <c r="S258" s="24">
        <f t="shared" si="76"/>
        <v>0.5</v>
      </c>
      <c r="T258" s="24">
        <f t="shared" si="77"/>
        <v>12.45</v>
      </c>
    </row>
    <row r="259" spans="1:20" x14ac:dyDescent="0.2">
      <c r="A259" s="167"/>
      <c r="B259" s="35"/>
      <c r="C259" s="26" t="s">
        <v>386</v>
      </c>
      <c r="D259" s="162">
        <v>0</v>
      </c>
      <c r="E259" s="24"/>
      <c r="F259" s="24"/>
      <c r="G259" s="24"/>
      <c r="H259" s="24">
        <f t="shared" si="74"/>
        <v>0</v>
      </c>
      <c r="I259" s="24"/>
      <c r="J259" s="24"/>
      <c r="K259" s="24">
        <f t="shared" si="75"/>
        <v>0</v>
      </c>
      <c r="L259" s="24"/>
      <c r="M259" s="24"/>
      <c r="N259" s="24"/>
      <c r="O259" s="24">
        <f t="shared" si="78"/>
        <v>0</v>
      </c>
      <c r="P259" s="24">
        <f t="shared" si="79"/>
        <v>0</v>
      </c>
      <c r="Q259" s="24"/>
      <c r="R259" s="24"/>
      <c r="S259" s="24">
        <f t="shared" si="76"/>
        <v>0</v>
      </c>
      <c r="T259" s="24">
        <f t="shared" si="77"/>
        <v>0</v>
      </c>
    </row>
    <row r="260" spans="1:20" x14ac:dyDescent="0.2">
      <c r="A260" s="167"/>
      <c r="B260" s="35"/>
      <c r="C260" s="26" t="s">
        <v>326</v>
      </c>
      <c r="D260" s="162">
        <v>0</v>
      </c>
      <c r="E260" s="24"/>
      <c r="F260" s="24"/>
      <c r="G260" s="24"/>
      <c r="H260" s="24">
        <f t="shared" si="74"/>
        <v>0</v>
      </c>
      <c r="I260" s="24"/>
      <c r="J260" s="24"/>
      <c r="K260" s="24">
        <f t="shared" si="75"/>
        <v>0</v>
      </c>
      <c r="L260" s="24"/>
      <c r="M260" s="24"/>
      <c r="N260" s="24"/>
      <c r="O260" s="24">
        <f t="shared" si="78"/>
        <v>0</v>
      </c>
      <c r="P260" s="24">
        <f t="shared" si="79"/>
        <v>0</v>
      </c>
      <c r="Q260" s="24"/>
      <c r="R260" s="24"/>
      <c r="S260" s="24">
        <f t="shared" si="76"/>
        <v>0</v>
      </c>
      <c r="T260" s="24">
        <f t="shared" si="77"/>
        <v>0</v>
      </c>
    </row>
    <row r="261" spans="1:20" x14ac:dyDescent="0.2">
      <c r="A261" s="167"/>
      <c r="B261" s="35"/>
      <c r="C261" s="26" t="s">
        <v>197</v>
      </c>
      <c r="D261" s="162">
        <v>12</v>
      </c>
      <c r="E261" s="24"/>
      <c r="F261" s="24"/>
      <c r="G261" s="24"/>
      <c r="H261" s="24">
        <f t="shared" si="74"/>
        <v>0</v>
      </c>
      <c r="I261" s="24"/>
      <c r="J261" s="24"/>
      <c r="K261" s="24">
        <f t="shared" si="75"/>
        <v>0</v>
      </c>
      <c r="L261" s="24">
        <v>2.75</v>
      </c>
      <c r="M261" s="24">
        <v>11.75</v>
      </c>
      <c r="N261" s="24">
        <v>0.9</v>
      </c>
      <c r="O261" s="24">
        <f t="shared" si="78"/>
        <v>15.4</v>
      </c>
      <c r="P261" s="24">
        <f t="shared" si="79"/>
        <v>15.4</v>
      </c>
      <c r="Q261" s="24"/>
      <c r="R261" s="24">
        <v>2</v>
      </c>
      <c r="S261" s="24">
        <f t="shared" si="76"/>
        <v>2</v>
      </c>
      <c r="T261" s="24">
        <f t="shared" si="77"/>
        <v>17.399999999999999</v>
      </c>
    </row>
    <row r="262" spans="1:20" x14ac:dyDescent="0.2">
      <c r="A262" s="167"/>
      <c r="B262" s="35"/>
      <c r="C262" s="26" t="s">
        <v>278</v>
      </c>
      <c r="D262" s="162">
        <v>0</v>
      </c>
      <c r="E262" s="24"/>
      <c r="F262" s="24"/>
      <c r="G262" s="24"/>
      <c r="H262" s="24">
        <f t="shared" si="74"/>
        <v>0</v>
      </c>
      <c r="I262" s="24"/>
      <c r="J262" s="24"/>
      <c r="K262" s="24">
        <f t="shared" si="75"/>
        <v>0</v>
      </c>
      <c r="L262" s="24"/>
      <c r="M262" s="24"/>
      <c r="N262" s="24"/>
      <c r="O262" s="24">
        <f t="shared" si="78"/>
        <v>0</v>
      </c>
      <c r="P262" s="24">
        <f t="shared" si="79"/>
        <v>0</v>
      </c>
      <c r="Q262" s="24"/>
      <c r="R262" s="24"/>
      <c r="S262" s="24">
        <f t="shared" si="76"/>
        <v>0</v>
      </c>
      <c r="T262" s="24">
        <f t="shared" si="77"/>
        <v>0</v>
      </c>
    </row>
    <row r="263" spans="1:20" x14ac:dyDescent="0.2">
      <c r="A263" s="167"/>
      <c r="B263" s="85"/>
      <c r="C263" s="26" t="s">
        <v>279</v>
      </c>
      <c r="D263" s="162">
        <v>1</v>
      </c>
      <c r="E263" s="24"/>
      <c r="F263" s="24"/>
      <c r="G263" s="24"/>
      <c r="H263" s="24">
        <f t="shared" si="74"/>
        <v>0</v>
      </c>
      <c r="I263" s="24"/>
      <c r="J263" s="24"/>
      <c r="K263" s="24">
        <f t="shared" si="75"/>
        <v>0</v>
      </c>
      <c r="L263" s="24"/>
      <c r="M263" s="24">
        <v>1</v>
      </c>
      <c r="N263" s="24"/>
      <c r="O263" s="24">
        <f t="shared" si="78"/>
        <v>1</v>
      </c>
      <c r="P263" s="24">
        <f t="shared" si="79"/>
        <v>1</v>
      </c>
      <c r="Q263" s="24"/>
      <c r="R263" s="24"/>
      <c r="S263" s="24">
        <f t="shared" si="76"/>
        <v>0</v>
      </c>
      <c r="T263" s="24">
        <f t="shared" si="77"/>
        <v>1</v>
      </c>
    </row>
    <row r="264" spans="1:20" x14ac:dyDescent="0.2">
      <c r="A264" s="167"/>
      <c r="B264" s="35" t="s">
        <v>209</v>
      </c>
      <c r="C264" s="26" t="s">
        <v>196</v>
      </c>
      <c r="D264" s="162">
        <v>1</v>
      </c>
      <c r="E264" s="24"/>
      <c r="F264" s="24"/>
      <c r="G264" s="24"/>
      <c r="H264" s="24">
        <f>SUM(E264:G264)</f>
        <v>0</v>
      </c>
      <c r="I264" s="24"/>
      <c r="J264" s="24"/>
      <c r="K264" s="24">
        <f t="shared" si="75"/>
        <v>0</v>
      </c>
      <c r="L264" s="24">
        <v>0.04</v>
      </c>
      <c r="M264" s="24">
        <v>1.2</v>
      </c>
      <c r="N264" s="24"/>
      <c r="O264" s="24">
        <f t="shared" si="78"/>
        <v>1.24</v>
      </c>
      <c r="P264" s="24">
        <f t="shared" si="79"/>
        <v>1.24</v>
      </c>
      <c r="Q264" s="24"/>
      <c r="R264" s="24"/>
      <c r="S264" s="24">
        <f t="shared" si="76"/>
        <v>0</v>
      </c>
      <c r="T264" s="24">
        <f t="shared" si="77"/>
        <v>1.24</v>
      </c>
    </row>
    <row r="265" spans="1:20" x14ac:dyDescent="0.2">
      <c r="A265" s="167"/>
      <c r="B265" s="35"/>
      <c r="C265" s="26" t="s">
        <v>209</v>
      </c>
      <c r="D265" s="162">
        <v>4</v>
      </c>
      <c r="E265" s="24"/>
      <c r="F265" s="24"/>
      <c r="G265" s="24">
        <v>5</v>
      </c>
      <c r="H265" s="24">
        <f>SUM(E265:G265)</f>
        <v>5</v>
      </c>
      <c r="I265" s="24"/>
      <c r="J265" s="24"/>
      <c r="K265" s="24">
        <f t="shared" si="75"/>
        <v>5</v>
      </c>
      <c r="L265" s="24">
        <v>15.6</v>
      </c>
      <c r="M265" s="24">
        <v>7.3</v>
      </c>
      <c r="N265" s="24"/>
      <c r="O265" s="24">
        <f>SUM(L265:N265)</f>
        <v>22.9</v>
      </c>
      <c r="P265" s="24">
        <f>SUM(K265+O265)</f>
        <v>27.9</v>
      </c>
      <c r="Q265" s="24"/>
      <c r="R265" s="24"/>
      <c r="S265" s="24">
        <f>SUM(Q265:R265)</f>
        <v>0</v>
      </c>
      <c r="T265" s="24">
        <f>SUM(P265+S265)</f>
        <v>27.9</v>
      </c>
    </row>
    <row r="266" spans="1:20" x14ac:dyDescent="0.2">
      <c r="A266" s="167"/>
      <c r="B266" s="35"/>
      <c r="C266" s="26" t="s">
        <v>295</v>
      </c>
      <c r="D266" s="162">
        <v>1</v>
      </c>
      <c r="E266" s="24"/>
      <c r="F266" s="24"/>
      <c r="G266" s="24"/>
      <c r="H266" s="24">
        <f>SUM(E266:G266)</f>
        <v>0</v>
      </c>
      <c r="I266" s="24"/>
      <c r="J266" s="24"/>
      <c r="K266" s="24">
        <f>SUM(H266:J266)</f>
        <v>0</v>
      </c>
      <c r="L266" s="24"/>
      <c r="M266" s="24">
        <v>0.2</v>
      </c>
      <c r="N266" s="24"/>
      <c r="O266" s="24">
        <f>SUM(L266:N266)</f>
        <v>0.2</v>
      </c>
      <c r="P266" s="24">
        <f>SUM(K266+O266)</f>
        <v>0.2</v>
      </c>
      <c r="Q266" s="24"/>
      <c r="R266" s="24"/>
      <c r="S266" s="24">
        <f>SUM(Q266:R266)</f>
        <v>0</v>
      </c>
      <c r="T266" s="24">
        <f>SUM(P266+S266)</f>
        <v>0.2</v>
      </c>
    </row>
    <row r="267" spans="1:20" x14ac:dyDescent="0.2">
      <c r="A267" s="167"/>
      <c r="B267" s="35"/>
      <c r="C267" s="165" t="s">
        <v>306</v>
      </c>
      <c r="D267" s="160">
        <v>0</v>
      </c>
      <c r="E267" s="25"/>
      <c r="F267" s="25"/>
      <c r="G267" s="25"/>
      <c r="H267" s="25">
        <f>SUM(E267:G267)</f>
        <v>0</v>
      </c>
      <c r="I267" s="25"/>
      <c r="J267" s="25"/>
      <c r="K267" s="25">
        <f>SUM(H267:J267)</f>
        <v>0</v>
      </c>
      <c r="L267" s="25"/>
      <c r="M267" s="25"/>
      <c r="N267" s="25"/>
      <c r="O267" s="25">
        <f>SUM(L267:N267)</f>
        <v>0</v>
      </c>
      <c r="P267" s="25">
        <f>SUM(K267+O267)</f>
        <v>0</v>
      </c>
      <c r="Q267" s="25"/>
      <c r="R267" s="25"/>
      <c r="S267" s="25">
        <f>SUM(Q267:R267)</f>
        <v>0</v>
      </c>
      <c r="T267" s="25">
        <f>SUM(P267+S267)</f>
        <v>0</v>
      </c>
    </row>
    <row r="268" spans="1:20" ht="15" x14ac:dyDescent="0.25">
      <c r="A268" s="230" t="s">
        <v>0</v>
      </c>
      <c r="B268" s="231"/>
      <c r="C268" s="232" t="s">
        <v>0</v>
      </c>
      <c r="D268" s="53">
        <f t="shared" ref="D268:T268" si="80">SUM(D237:D267)</f>
        <v>140</v>
      </c>
      <c r="E268" s="54">
        <f t="shared" si="80"/>
        <v>0.04</v>
      </c>
      <c r="F268" s="54">
        <f t="shared" si="80"/>
        <v>0</v>
      </c>
      <c r="G268" s="54">
        <f t="shared" si="80"/>
        <v>5</v>
      </c>
      <c r="H268" s="54">
        <f t="shared" si="80"/>
        <v>5.04</v>
      </c>
      <c r="I268" s="54">
        <f t="shared" si="80"/>
        <v>1.92</v>
      </c>
      <c r="J268" s="54">
        <f t="shared" si="80"/>
        <v>0</v>
      </c>
      <c r="K268" s="54">
        <f t="shared" si="80"/>
        <v>6.96</v>
      </c>
      <c r="L268" s="54">
        <f t="shared" si="80"/>
        <v>47.29</v>
      </c>
      <c r="M268" s="54">
        <f t="shared" si="80"/>
        <v>175.01</v>
      </c>
      <c r="N268" s="54">
        <f t="shared" si="80"/>
        <v>40.750000000000007</v>
      </c>
      <c r="O268" s="54">
        <f t="shared" si="80"/>
        <v>263.05</v>
      </c>
      <c r="P268" s="54">
        <f t="shared" si="80"/>
        <v>270.01</v>
      </c>
      <c r="Q268" s="54">
        <f t="shared" si="80"/>
        <v>12.3</v>
      </c>
      <c r="R268" s="54">
        <f t="shared" si="80"/>
        <v>3.7</v>
      </c>
      <c r="S268" s="54">
        <f t="shared" si="80"/>
        <v>16</v>
      </c>
      <c r="T268" s="55">
        <f t="shared" si="80"/>
        <v>286.00999999999993</v>
      </c>
    </row>
    <row r="269" spans="1:20" x14ac:dyDescent="0.2">
      <c r="A269" s="166" t="s">
        <v>10</v>
      </c>
      <c r="B269" s="169" t="s">
        <v>222</v>
      </c>
      <c r="C269" s="161" t="s">
        <v>222</v>
      </c>
      <c r="D269" s="153">
        <v>13</v>
      </c>
      <c r="E269" s="154"/>
      <c r="F269" s="154"/>
      <c r="G269" s="154"/>
      <c r="H269" s="154">
        <f t="shared" ref="H269:H278" si="81">SUM(E269:G269)</f>
        <v>0</v>
      </c>
      <c r="I269" s="154"/>
      <c r="J269" s="154"/>
      <c r="K269" s="154">
        <f t="shared" ref="K269:K278" si="82">SUM(H269:J269)</f>
        <v>0</v>
      </c>
      <c r="L269" s="154"/>
      <c r="M269" s="154">
        <v>1</v>
      </c>
      <c r="N269" s="154">
        <v>3.23</v>
      </c>
      <c r="O269" s="154">
        <f t="shared" ref="O269:O278" si="83">SUM(L269:N269)</f>
        <v>4.2300000000000004</v>
      </c>
      <c r="P269" s="154">
        <f t="shared" ref="P269:P278" si="84">SUM(K269+O269)</f>
        <v>4.2300000000000004</v>
      </c>
      <c r="Q269" s="154"/>
      <c r="R269" s="154">
        <v>3.6</v>
      </c>
      <c r="S269" s="154">
        <f t="shared" ref="S269:S278" si="85">SUM(Q269:R269)</f>
        <v>3.6</v>
      </c>
      <c r="T269" s="154">
        <f t="shared" ref="T269:T278" si="86">SUM(P269+S269)</f>
        <v>7.83</v>
      </c>
    </row>
    <row r="270" spans="1:20" x14ac:dyDescent="0.2">
      <c r="A270" s="167"/>
      <c r="B270" s="170"/>
      <c r="C270" s="26" t="s">
        <v>282</v>
      </c>
      <c r="D270" s="162">
        <v>3</v>
      </c>
      <c r="E270" s="24"/>
      <c r="F270" s="24"/>
      <c r="G270" s="24"/>
      <c r="H270" s="24">
        <f t="shared" si="81"/>
        <v>0</v>
      </c>
      <c r="I270" s="24"/>
      <c r="J270" s="24"/>
      <c r="K270" s="24">
        <f t="shared" si="82"/>
        <v>0</v>
      </c>
      <c r="L270" s="24"/>
      <c r="M270" s="24">
        <v>82</v>
      </c>
      <c r="N270" s="24">
        <v>121</v>
      </c>
      <c r="O270" s="24">
        <f t="shared" si="83"/>
        <v>203</v>
      </c>
      <c r="P270" s="24">
        <f t="shared" si="84"/>
        <v>203</v>
      </c>
      <c r="Q270" s="24"/>
      <c r="R270" s="24">
        <v>2</v>
      </c>
      <c r="S270" s="24">
        <f t="shared" si="85"/>
        <v>2</v>
      </c>
      <c r="T270" s="24">
        <f t="shared" si="86"/>
        <v>205</v>
      </c>
    </row>
    <row r="271" spans="1:20" x14ac:dyDescent="0.2">
      <c r="A271" s="167"/>
      <c r="B271" s="169" t="s">
        <v>220</v>
      </c>
      <c r="C271" s="26" t="s">
        <v>220</v>
      </c>
      <c r="D271" s="162">
        <v>4</v>
      </c>
      <c r="E271" s="24"/>
      <c r="F271" s="24"/>
      <c r="G271" s="24"/>
      <c r="H271" s="24">
        <f t="shared" si="81"/>
        <v>0</v>
      </c>
      <c r="I271" s="24"/>
      <c r="J271" s="24"/>
      <c r="K271" s="24">
        <f t="shared" si="82"/>
        <v>0</v>
      </c>
      <c r="L271" s="24">
        <v>0.5</v>
      </c>
      <c r="M271" s="24">
        <v>3.51</v>
      </c>
      <c r="N271" s="24"/>
      <c r="O271" s="24">
        <f t="shared" si="83"/>
        <v>4.01</v>
      </c>
      <c r="P271" s="24">
        <f t="shared" si="84"/>
        <v>4.01</v>
      </c>
      <c r="Q271" s="24"/>
      <c r="R271" s="24">
        <v>0.2</v>
      </c>
      <c r="S271" s="24">
        <f t="shared" si="85"/>
        <v>0.2</v>
      </c>
      <c r="T271" s="24">
        <f t="shared" si="86"/>
        <v>4.21</v>
      </c>
    </row>
    <row r="272" spans="1:20" x14ac:dyDescent="0.2">
      <c r="A272" s="167"/>
      <c r="B272" s="169"/>
      <c r="C272" s="26" t="s">
        <v>224</v>
      </c>
      <c r="D272" s="162">
        <v>6</v>
      </c>
      <c r="E272" s="24"/>
      <c r="F272" s="24"/>
      <c r="G272" s="24"/>
      <c r="H272" s="24">
        <f t="shared" si="81"/>
        <v>0</v>
      </c>
      <c r="I272" s="24"/>
      <c r="J272" s="24"/>
      <c r="K272" s="24">
        <f t="shared" si="82"/>
        <v>0</v>
      </c>
      <c r="L272" s="24">
        <v>38</v>
      </c>
      <c r="M272" s="24">
        <v>111.79</v>
      </c>
      <c r="N272" s="24">
        <v>365.03</v>
      </c>
      <c r="O272" s="24">
        <f t="shared" si="83"/>
        <v>514.81999999999994</v>
      </c>
      <c r="P272" s="24">
        <f t="shared" si="84"/>
        <v>514.81999999999994</v>
      </c>
      <c r="Q272" s="24"/>
      <c r="R272" s="24"/>
      <c r="S272" s="24">
        <f t="shared" si="85"/>
        <v>0</v>
      </c>
      <c r="T272" s="24">
        <f t="shared" si="86"/>
        <v>514.81999999999994</v>
      </c>
    </row>
    <row r="273" spans="1:20" x14ac:dyDescent="0.2">
      <c r="A273" s="167"/>
      <c r="B273" s="170"/>
      <c r="C273" s="26" t="s">
        <v>328</v>
      </c>
      <c r="D273" s="162">
        <v>0</v>
      </c>
      <c r="E273" s="24"/>
      <c r="F273" s="24"/>
      <c r="G273" s="24"/>
      <c r="H273" s="24">
        <f t="shared" si="81"/>
        <v>0</v>
      </c>
      <c r="I273" s="24"/>
      <c r="J273" s="24"/>
      <c r="K273" s="24">
        <f t="shared" si="82"/>
        <v>0</v>
      </c>
      <c r="L273" s="24"/>
      <c r="M273" s="24"/>
      <c r="N273" s="24"/>
      <c r="O273" s="24">
        <f>SUM(L273:N273)</f>
        <v>0</v>
      </c>
      <c r="P273" s="24">
        <f>SUM(K273+O273)</f>
        <v>0</v>
      </c>
      <c r="Q273" s="24"/>
      <c r="R273" s="24"/>
      <c r="S273" s="24">
        <f>SUM(Q273:R273)</f>
        <v>0</v>
      </c>
      <c r="T273" s="24">
        <f>SUM(P273+S273)</f>
        <v>0</v>
      </c>
    </row>
    <row r="274" spans="1:20" x14ac:dyDescent="0.2">
      <c r="A274" s="167"/>
      <c r="B274" s="169" t="s">
        <v>433</v>
      </c>
      <c r="C274" s="26" t="s">
        <v>223</v>
      </c>
      <c r="D274" s="162">
        <v>0</v>
      </c>
      <c r="E274" s="24"/>
      <c r="F274" s="24"/>
      <c r="G274" s="24"/>
      <c r="H274" s="24">
        <f t="shared" si="81"/>
        <v>0</v>
      </c>
      <c r="I274" s="24"/>
      <c r="J274" s="24"/>
      <c r="K274" s="24">
        <f t="shared" si="82"/>
        <v>0</v>
      </c>
      <c r="L274" s="24"/>
      <c r="M274" s="24"/>
      <c r="N274" s="24"/>
      <c r="O274" s="24">
        <f>SUM(L274:N274)</f>
        <v>0</v>
      </c>
      <c r="P274" s="24">
        <f>SUM(K274+O274)</f>
        <v>0</v>
      </c>
      <c r="Q274" s="24"/>
      <c r="R274" s="24"/>
      <c r="S274" s="24">
        <f>SUM(Q274:R274)</f>
        <v>0</v>
      </c>
      <c r="T274" s="24">
        <f>SUM(P274+S274)</f>
        <v>0</v>
      </c>
    </row>
    <row r="275" spans="1:20" x14ac:dyDescent="0.2">
      <c r="A275" s="167"/>
      <c r="B275" s="170"/>
      <c r="C275" s="26" t="s">
        <v>329</v>
      </c>
      <c r="D275" s="162">
        <v>0</v>
      </c>
      <c r="E275" s="24"/>
      <c r="F275" s="24"/>
      <c r="G275" s="24"/>
      <c r="H275" s="24">
        <f t="shared" si="81"/>
        <v>0</v>
      </c>
      <c r="I275" s="24"/>
      <c r="J275" s="24"/>
      <c r="K275" s="24">
        <f t="shared" si="82"/>
        <v>0</v>
      </c>
      <c r="L275" s="24"/>
      <c r="M275" s="24"/>
      <c r="N275" s="24"/>
      <c r="O275" s="24">
        <f>SUM(L275:N275)</f>
        <v>0</v>
      </c>
      <c r="P275" s="24">
        <f>SUM(K275+O275)</f>
        <v>0</v>
      </c>
      <c r="Q275" s="24"/>
      <c r="R275" s="24"/>
      <c r="S275" s="24">
        <f>SUM(Q275:R275)</f>
        <v>0</v>
      </c>
      <c r="T275" s="24">
        <f>SUM(P275+S275)</f>
        <v>0</v>
      </c>
    </row>
    <row r="276" spans="1:20" x14ac:dyDescent="0.2">
      <c r="A276" s="167"/>
      <c r="B276" s="169" t="s">
        <v>434</v>
      </c>
      <c r="C276" s="26" t="s">
        <v>221</v>
      </c>
      <c r="D276" s="162">
        <v>5</v>
      </c>
      <c r="E276" s="24"/>
      <c r="F276" s="24"/>
      <c r="G276" s="24"/>
      <c r="H276" s="24">
        <f t="shared" si="81"/>
        <v>0</v>
      </c>
      <c r="I276" s="24"/>
      <c r="J276" s="24"/>
      <c r="K276" s="24">
        <f t="shared" si="82"/>
        <v>0</v>
      </c>
      <c r="L276" s="24">
        <v>4.2</v>
      </c>
      <c r="M276" s="24">
        <v>7.1</v>
      </c>
      <c r="N276" s="24">
        <v>6.66</v>
      </c>
      <c r="O276" s="24">
        <f>SUM(L276:N276)</f>
        <v>17.96</v>
      </c>
      <c r="P276" s="24">
        <f>SUM(K276+O276)</f>
        <v>17.96</v>
      </c>
      <c r="Q276" s="24"/>
      <c r="R276" s="24">
        <v>5.8</v>
      </c>
      <c r="S276" s="24">
        <f>SUM(Q276:R276)</f>
        <v>5.8</v>
      </c>
      <c r="T276" s="24">
        <f>SUM(P276+S276)</f>
        <v>23.76</v>
      </c>
    </row>
    <row r="277" spans="1:20" x14ac:dyDescent="0.2">
      <c r="A277" s="167"/>
      <c r="B277" s="169"/>
      <c r="C277" s="97" t="s">
        <v>283</v>
      </c>
      <c r="D277" s="162">
        <v>1</v>
      </c>
      <c r="E277" s="24"/>
      <c r="F277" s="24"/>
      <c r="G277" s="24"/>
      <c r="H277" s="24">
        <f>SUM(E277:G277)</f>
        <v>0</v>
      </c>
      <c r="I277" s="24"/>
      <c r="J277" s="24"/>
      <c r="K277" s="24">
        <f>SUM(H277:J277)</f>
        <v>0</v>
      </c>
      <c r="L277" s="24">
        <v>34</v>
      </c>
      <c r="M277" s="24"/>
      <c r="N277" s="24">
        <v>6</v>
      </c>
      <c r="O277" s="24">
        <f>SUM(L277:N277)</f>
        <v>40</v>
      </c>
      <c r="P277" s="24">
        <f>SUM(K277+O277)</f>
        <v>40</v>
      </c>
      <c r="Q277" s="24"/>
      <c r="R277" s="24"/>
      <c r="S277" s="24">
        <f>SUM(Q277:R277)</f>
        <v>0</v>
      </c>
      <c r="T277" s="24">
        <f>SUM(P277+S277)</f>
        <v>40</v>
      </c>
    </row>
    <row r="278" spans="1:20" x14ac:dyDescent="0.2">
      <c r="A278" s="167"/>
      <c r="B278" s="169"/>
      <c r="C278" s="165" t="s">
        <v>284</v>
      </c>
      <c r="D278" s="160">
        <v>0</v>
      </c>
      <c r="E278" s="25"/>
      <c r="F278" s="25"/>
      <c r="G278" s="25"/>
      <c r="H278" s="25">
        <f t="shared" si="81"/>
        <v>0</v>
      </c>
      <c r="I278" s="25"/>
      <c r="J278" s="25"/>
      <c r="K278" s="25">
        <f t="shared" si="82"/>
        <v>0</v>
      </c>
      <c r="L278" s="25"/>
      <c r="M278" s="25"/>
      <c r="N278" s="25"/>
      <c r="O278" s="25">
        <f t="shared" si="83"/>
        <v>0</v>
      </c>
      <c r="P278" s="25">
        <f t="shared" si="84"/>
        <v>0</v>
      </c>
      <c r="Q278" s="25"/>
      <c r="R278" s="25"/>
      <c r="S278" s="25">
        <f t="shared" si="85"/>
        <v>0</v>
      </c>
      <c r="T278" s="25">
        <f t="shared" si="86"/>
        <v>0</v>
      </c>
    </row>
    <row r="279" spans="1:20" ht="15" x14ac:dyDescent="0.25">
      <c r="A279" s="230" t="s">
        <v>0</v>
      </c>
      <c r="B279" s="231"/>
      <c r="C279" s="232" t="s">
        <v>0</v>
      </c>
      <c r="D279" s="53">
        <f t="shared" ref="D279:T279" si="87">SUM(D269:D278)</f>
        <v>32</v>
      </c>
      <c r="E279" s="54">
        <f t="shared" si="87"/>
        <v>0</v>
      </c>
      <c r="F279" s="54">
        <f t="shared" si="87"/>
        <v>0</v>
      </c>
      <c r="G279" s="54">
        <f t="shared" si="87"/>
        <v>0</v>
      </c>
      <c r="H279" s="54">
        <f t="shared" si="87"/>
        <v>0</v>
      </c>
      <c r="I279" s="54">
        <f t="shared" si="87"/>
        <v>0</v>
      </c>
      <c r="J279" s="54">
        <f t="shared" si="87"/>
        <v>0</v>
      </c>
      <c r="K279" s="54">
        <f t="shared" si="87"/>
        <v>0</v>
      </c>
      <c r="L279" s="54">
        <f t="shared" si="87"/>
        <v>76.7</v>
      </c>
      <c r="M279" s="54">
        <f t="shared" si="87"/>
        <v>205.4</v>
      </c>
      <c r="N279" s="54">
        <f t="shared" si="87"/>
        <v>501.92</v>
      </c>
      <c r="O279" s="54">
        <f t="shared" si="87"/>
        <v>784.02</v>
      </c>
      <c r="P279" s="54">
        <f t="shared" si="87"/>
        <v>784.02</v>
      </c>
      <c r="Q279" s="54">
        <f t="shared" si="87"/>
        <v>0</v>
      </c>
      <c r="R279" s="54">
        <f t="shared" si="87"/>
        <v>11.6</v>
      </c>
      <c r="S279" s="54">
        <f t="shared" si="87"/>
        <v>11.6</v>
      </c>
      <c r="T279" s="55">
        <f t="shared" si="87"/>
        <v>795.61999999999989</v>
      </c>
    </row>
    <row r="280" spans="1:20" x14ac:dyDescent="0.2">
      <c r="A280" s="166" t="s">
        <v>11</v>
      </c>
      <c r="B280" s="70" t="s">
        <v>436</v>
      </c>
      <c r="C280" s="161" t="s">
        <v>226</v>
      </c>
      <c r="D280" s="153">
        <v>16</v>
      </c>
      <c r="E280" s="154"/>
      <c r="F280" s="154"/>
      <c r="G280" s="154"/>
      <c r="H280" s="154">
        <f t="shared" ref="H280:H289" si="88">SUM(E280:G280)</f>
        <v>0</v>
      </c>
      <c r="I280" s="154"/>
      <c r="J280" s="154"/>
      <c r="K280" s="154">
        <f t="shared" ref="K280:K289" si="89">SUM(H280:J280)</f>
        <v>0</v>
      </c>
      <c r="L280" s="154">
        <v>0.91</v>
      </c>
      <c r="M280" s="154">
        <v>0.72</v>
      </c>
      <c r="N280" s="154">
        <v>0.56000000000000005</v>
      </c>
      <c r="O280" s="154">
        <f>SUM(L280:N280)</f>
        <v>2.19</v>
      </c>
      <c r="P280" s="154">
        <f>SUM(K280+O280)</f>
        <v>2.19</v>
      </c>
      <c r="Q280" s="154"/>
      <c r="R280" s="154">
        <v>0.19</v>
      </c>
      <c r="S280" s="154">
        <f>SUM(Q280:R280)</f>
        <v>0.19</v>
      </c>
      <c r="T280" s="154">
        <f>SUM(P280+S280)</f>
        <v>2.38</v>
      </c>
    </row>
    <row r="281" spans="1:20" x14ac:dyDescent="0.2">
      <c r="A281" s="167"/>
      <c r="B281" s="71"/>
      <c r="C281" s="26" t="s">
        <v>285</v>
      </c>
      <c r="D281" s="162">
        <v>1</v>
      </c>
      <c r="E281" s="24"/>
      <c r="F281" s="24"/>
      <c r="G281" s="24"/>
      <c r="H281" s="24">
        <f t="shared" si="88"/>
        <v>0</v>
      </c>
      <c r="I281" s="24"/>
      <c r="J281" s="24"/>
      <c r="K281" s="24">
        <f t="shared" si="89"/>
        <v>0</v>
      </c>
      <c r="L281" s="24"/>
      <c r="M281" s="24"/>
      <c r="N281" s="24">
        <v>0.01</v>
      </c>
      <c r="O281" s="24">
        <f>SUM(L281:N281)</f>
        <v>0.01</v>
      </c>
      <c r="P281" s="24">
        <f>SUM(K281+O281)</f>
        <v>0.01</v>
      </c>
      <c r="Q281" s="24"/>
      <c r="R281" s="24"/>
      <c r="S281" s="24">
        <f>SUM(Q281:R281)</f>
        <v>0</v>
      </c>
      <c r="T281" s="24">
        <f>SUM(P281+S281)</f>
        <v>0.01</v>
      </c>
    </row>
    <row r="282" spans="1:20" x14ac:dyDescent="0.2">
      <c r="A282" s="167"/>
      <c r="B282" s="71"/>
      <c r="C282" s="26" t="s">
        <v>331</v>
      </c>
      <c r="D282" s="162">
        <v>0</v>
      </c>
      <c r="E282" s="24"/>
      <c r="F282" s="24"/>
      <c r="G282" s="24"/>
      <c r="H282" s="24">
        <f t="shared" si="88"/>
        <v>0</v>
      </c>
      <c r="I282" s="24"/>
      <c r="J282" s="24"/>
      <c r="K282" s="24">
        <f t="shared" si="89"/>
        <v>0</v>
      </c>
      <c r="L282" s="24"/>
      <c r="M282" s="24"/>
      <c r="N282" s="24"/>
      <c r="O282" s="24">
        <f t="shared" ref="O282:O288" si="90">SUM(L282:N282)</f>
        <v>0</v>
      </c>
      <c r="P282" s="24">
        <f t="shared" ref="P282:P288" si="91">SUM(K282+O282)</f>
        <v>0</v>
      </c>
      <c r="Q282" s="24"/>
      <c r="R282" s="24"/>
      <c r="S282" s="24">
        <f t="shared" ref="S282:S288" si="92">SUM(Q282:R282)</f>
        <v>0</v>
      </c>
      <c r="T282" s="24">
        <f t="shared" ref="T282:T288" si="93">SUM(P282+S282)</f>
        <v>0</v>
      </c>
    </row>
    <row r="283" spans="1:20" x14ac:dyDescent="0.2">
      <c r="A283" s="167"/>
      <c r="B283" s="87"/>
      <c r="C283" s="26" t="s">
        <v>332</v>
      </c>
      <c r="D283" s="162">
        <v>0</v>
      </c>
      <c r="E283" s="24"/>
      <c r="F283" s="24"/>
      <c r="G283" s="24"/>
      <c r="H283" s="24">
        <f t="shared" si="88"/>
        <v>0</v>
      </c>
      <c r="I283" s="24"/>
      <c r="J283" s="24"/>
      <c r="K283" s="24">
        <f t="shared" si="89"/>
        <v>0</v>
      </c>
      <c r="L283" s="24"/>
      <c r="M283" s="24"/>
      <c r="N283" s="24"/>
      <c r="O283" s="24">
        <f t="shared" si="90"/>
        <v>0</v>
      </c>
      <c r="P283" s="24">
        <f t="shared" si="91"/>
        <v>0</v>
      </c>
      <c r="Q283" s="24"/>
      <c r="R283" s="24"/>
      <c r="S283" s="24">
        <f t="shared" si="92"/>
        <v>0</v>
      </c>
      <c r="T283" s="24">
        <f t="shared" si="93"/>
        <v>0</v>
      </c>
    </row>
    <row r="284" spans="1:20" x14ac:dyDescent="0.2">
      <c r="A284" s="167"/>
      <c r="B284" s="71" t="s">
        <v>437</v>
      </c>
      <c r="C284" s="26" t="s">
        <v>407</v>
      </c>
      <c r="D284" s="162">
        <v>5</v>
      </c>
      <c r="E284" s="24"/>
      <c r="F284" s="24"/>
      <c r="G284" s="24"/>
      <c r="H284" s="24">
        <f t="shared" si="88"/>
        <v>0</v>
      </c>
      <c r="I284" s="24"/>
      <c r="J284" s="24"/>
      <c r="K284" s="24">
        <f t="shared" si="89"/>
        <v>0</v>
      </c>
      <c r="L284" s="24">
        <v>4.78</v>
      </c>
      <c r="M284" s="24">
        <v>0.04</v>
      </c>
      <c r="N284" s="24">
        <v>0.71</v>
      </c>
      <c r="O284" s="24">
        <f t="shared" si="90"/>
        <v>5.53</v>
      </c>
      <c r="P284" s="24">
        <f t="shared" si="91"/>
        <v>5.53</v>
      </c>
      <c r="Q284" s="24"/>
      <c r="R284" s="24">
        <v>0.03</v>
      </c>
      <c r="S284" s="24">
        <f t="shared" si="92"/>
        <v>0.03</v>
      </c>
      <c r="T284" s="24">
        <f t="shared" si="93"/>
        <v>5.5600000000000005</v>
      </c>
    </row>
    <row r="285" spans="1:20" x14ac:dyDescent="0.2">
      <c r="A285" s="167"/>
      <c r="B285" s="87"/>
      <c r="C285" s="26" t="s">
        <v>288</v>
      </c>
      <c r="D285" s="162">
        <v>3</v>
      </c>
      <c r="E285" s="24"/>
      <c r="F285" s="24"/>
      <c r="G285" s="24"/>
      <c r="H285" s="24">
        <f t="shared" si="88"/>
        <v>0</v>
      </c>
      <c r="I285" s="24"/>
      <c r="J285" s="24"/>
      <c r="K285" s="24">
        <f t="shared" si="89"/>
        <v>0</v>
      </c>
      <c r="L285" s="24">
        <v>2250</v>
      </c>
      <c r="M285" s="24">
        <v>3532</v>
      </c>
      <c r="N285" s="24">
        <v>9346</v>
      </c>
      <c r="O285" s="24">
        <f t="shared" si="90"/>
        <v>15128</v>
      </c>
      <c r="P285" s="24">
        <f t="shared" si="91"/>
        <v>15128</v>
      </c>
      <c r="Q285" s="24"/>
      <c r="R285" s="24">
        <v>360</v>
      </c>
      <c r="S285" s="24">
        <f t="shared" si="92"/>
        <v>360</v>
      </c>
      <c r="T285" s="24">
        <f t="shared" si="93"/>
        <v>15488</v>
      </c>
    </row>
    <row r="286" spans="1:20" x14ac:dyDescent="0.2">
      <c r="A286" s="167"/>
      <c r="B286" s="71" t="s">
        <v>438</v>
      </c>
      <c r="C286" s="26" t="s">
        <v>225</v>
      </c>
      <c r="D286" s="162">
        <v>3</v>
      </c>
      <c r="E286" s="24"/>
      <c r="F286" s="24"/>
      <c r="G286" s="24"/>
      <c r="H286" s="24">
        <f t="shared" si="88"/>
        <v>0</v>
      </c>
      <c r="I286" s="24"/>
      <c r="J286" s="24"/>
      <c r="K286" s="24">
        <f t="shared" si="89"/>
        <v>0</v>
      </c>
      <c r="L286" s="24"/>
      <c r="M286" s="24">
        <v>20.25</v>
      </c>
      <c r="N286" s="24">
        <v>44.75</v>
      </c>
      <c r="O286" s="24">
        <f t="shared" si="90"/>
        <v>65</v>
      </c>
      <c r="P286" s="24">
        <f t="shared" si="91"/>
        <v>65</v>
      </c>
      <c r="Q286" s="24"/>
      <c r="R286" s="24"/>
      <c r="S286" s="24">
        <f t="shared" si="92"/>
        <v>0</v>
      </c>
      <c r="T286" s="24">
        <f t="shared" si="93"/>
        <v>65</v>
      </c>
    </row>
    <row r="287" spans="1:20" x14ac:dyDescent="0.2">
      <c r="A287" s="167"/>
      <c r="B287" s="71"/>
      <c r="C287" s="26" t="s">
        <v>333</v>
      </c>
      <c r="D287" s="162">
        <v>0</v>
      </c>
      <c r="E287" s="24"/>
      <c r="F287" s="24"/>
      <c r="G287" s="24"/>
      <c r="H287" s="24">
        <f t="shared" si="88"/>
        <v>0</v>
      </c>
      <c r="I287" s="24"/>
      <c r="J287" s="24"/>
      <c r="K287" s="24">
        <f t="shared" si="89"/>
        <v>0</v>
      </c>
      <c r="L287" s="24"/>
      <c r="M287" s="24"/>
      <c r="N287" s="24"/>
      <c r="O287" s="24">
        <f t="shared" si="90"/>
        <v>0</v>
      </c>
      <c r="P287" s="24">
        <f t="shared" si="91"/>
        <v>0</v>
      </c>
      <c r="Q287" s="24"/>
      <c r="R287" s="24"/>
      <c r="S287" s="24">
        <f t="shared" si="92"/>
        <v>0</v>
      </c>
      <c r="T287" s="24">
        <f t="shared" si="93"/>
        <v>0</v>
      </c>
    </row>
    <row r="288" spans="1:20" x14ac:dyDescent="0.2">
      <c r="A288" s="167"/>
      <c r="B288" s="87"/>
      <c r="C288" s="26" t="s">
        <v>287</v>
      </c>
      <c r="D288" s="162">
        <v>0</v>
      </c>
      <c r="E288" s="24"/>
      <c r="F288" s="24"/>
      <c r="G288" s="24"/>
      <c r="H288" s="24">
        <f t="shared" si="88"/>
        <v>0</v>
      </c>
      <c r="I288" s="24"/>
      <c r="J288" s="24"/>
      <c r="K288" s="24">
        <f t="shared" si="89"/>
        <v>0</v>
      </c>
      <c r="L288" s="24"/>
      <c r="M288" s="24"/>
      <c r="N288" s="24"/>
      <c r="O288" s="24">
        <f t="shared" si="90"/>
        <v>0</v>
      </c>
      <c r="P288" s="24">
        <f t="shared" si="91"/>
        <v>0</v>
      </c>
      <c r="Q288" s="24"/>
      <c r="R288" s="24"/>
      <c r="S288" s="24">
        <f t="shared" si="92"/>
        <v>0</v>
      </c>
      <c r="T288" s="24">
        <f t="shared" si="93"/>
        <v>0</v>
      </c>
    </row>
    <row r="289" spans="1:20" x14ac:dyDescent="0.2">
      <c r="A289" s="168"/>
      <c r="B289" s="72" t="s">
        <v>439</v>
      </c>
      <c r="C289" s="164" t="s">
        <v>286</v>
      </c>
      <c r="D289" s="156">
        <v>1</v>
      </c>
      <c r="E289" s="157"/>
      <c r="F289" s="157"/>
      <c r="G289" s="157"/>
      <c r="H289" s="157">
        <f t="shared" si="88"/>
        <v>0</v>
      </c>
      <c r="I289" s="157"/>
      <c r="J289" s="157"/>
      <c r="K289" s="157">
        <f t="shared" si="89"/>
        <v>0</v>
      </c>
      <c r="L289" s="157">
        <v>0.02</v>
      </c>
      <c r="M289" s="157"/>
      <c r="N289" s="157"/>
      <c r="O289" s="157">
        <f>SUM(L289:N289)</f>
        <v>0.02</v>
      </c>
      <c r="P289" s="157">
        <f>SUM(K289+O289)</f>
        <v>0.02</v>
      </c>
      <c r="Q289" s="157"/>
      <c r="R289" s="157"/>
      <c r="S289" s="157">
        <f>SUM(Q289:R289)</f>
        <v>0</v>
      </c>
      <c r="T289" s="157">
        <f>SUM(P289+S289)</f>
        <v>0.02</v>
      </c>
    </row>
    <row r="290" spans="1:20" ht="15" x14ac:dyDescent="0.25">
      <c r="A290" s="230" t="s">
        <v>0</v>
      </c>
      <c r="B290" s="231"/>
      <c r="C290" s="232" t="s">
        <v>0</v>
      </c>
      <c r="D290" s="53">
        <f t="shared" ref="D290:T290" si="94">SUM(D280:D289)</f>
        <v>29</v>
      </c>
      <c r="E290" s="54">
        <f t="shared" si="94"/>
        <v>0</v>
      </c>
      <c r="F290" s="54">
        <f t="shared" si="94"/>
        <v>0</v>
      </c>
      <c r="G290" s="54">
        <f t="shared" si="94"/>
        <v>0</v>
      </c>
      <c r="H290" s="54">
        <f t="shared" si="94"/>
        <v>0</v>
      </c>
      <c r="I290" s="54">
        <f t="shared" si="94"/>
        <v>0</v>
      </c>
      <c r="J290" s="54">
        <f t="shared" si="94"/>
        <v>0</v>
      </c>
      <c r="K290" s="54">
        <f t="shared" si="94"/>
        <v>0</v>
      </c>
      <c r="L290" s="54">
        <f t="shared" si="94"/>
        <v>2255.71</v>
      </c>
      <c r="M290" s="54">
        <f t="shared" si="94"/>
        <v>3553.01</v>
      </c>
      <c r="N290" s="54">
        <f t="shared" si="94"/>
        <v>9392.0300000000007</v>
      </c>
      <c r="O290" s="54">
        <f t="shared" si="94"/>
        <v>15200.75</v>
      </c>
      <c r="P290" s="54">
        <f t="shared" si="94"/>
        <v>15200.75</v>
      </c>
      <c r="Q290" s="54">
        <f t="shared" si="94"/>
        <v>0</v>
      </c>
      <c r="R290" s="54">
        <f t="shared" si="94"/>
        <v>360.22</v>
      </c>
      <c r="S290" s="54">
        <f t="shared" si="94"/>
        <v>360.22</v>
      </c>
      <c r="T290" s="55">
        <f t="shared" si="94"/>
        <v>15560.970000000001</v>
      </c>
    </row>
    <row r="291" spans="1:20" x14ac:dyDescent="0.2">
      <c r="A291" s="166" t="s">
        <v>4</v>
      </c>
      <c r="B291" s="35" t="s">
        <v>440</v>
      </c>
      <c r="C291" s="161" t="s">
        <v>233</v>
      </c>
      <c r="D291" s="153">
        <v>26</v>
      </c>
      <c r="E291" s="154"/>
      <c r="F291" s="154"/>
      <c r="G291" s="154"/>
      <c r="H291" s="154">
        <f t="shared" ref="H291:H338" si="95">SUM(E291:G291)</f>
        <v>0</v>
      </c>
      <c r="I291" s="154">
        <v>5.5</v>
      </c>
      <c r="J291" s="154">
        <v>0.5</v>
      </c>
      <c r="K291" s="154">
        <f t="shared" ref="K291:K338" si="96">SUM(H291:J291)</f>
        <v>6</v>
      </c>
      <c r="L291" s="154"/>
      <c r="M291" s="154">
        <v>12.26</v>
      </c>
      <c r="N291" s="154">
        <v>28.54</v>
      </c>
      <c r="O291" s="154">
        <f t="shared" ref="O291:O310" si="97">SUM(L291:N291)</f>
        <v>40.799999999999997</v>
      </c>
      <c r="P291" s="154">
        <f t="shared" ref="P291:P310" si="98">SUM(K291+O291)</f>
        <v>46.8</v>
      </c>
      <c r="Q291" s="154">
        <v>2.5</v>
      </c>
      <c r="R291" s="154"/>
      <c r="S291" s="154">
        <f t="shared" ref="S291:S310" si="99">SUM(Q291:R291)</f>
        <v>2.5</v>
      </c>
      <c r="T291" s="154">
        <f t="shared" ref="T291:T310" si="100">SUM(P291+S291)</f>
        <v>49.3</v>
      </c>
    </row>
    <row r="292" spans="1:20" x14ac:dyDescent="0.2">
      <c r="A292" s="167"/>
      <c r="B292" s="35"/>
      <c r="C292" s="26" t="s">
        <v>239</v>
      </c>
      <c r="D292" s="162">
        <v>37</v>
      </c>
      <c r="E292" s="24"/>
      <c r="F292" s="24"/>
      <c r="G292" s="24"/>
      <c r="H292" s="24">
        <f t="shared" si="95"/>
        <v>0</v>
      </c>
      <c r="I292" s="24">
        <v>1</v>
      </c>
      <c r="J292" s="24">
        <v>0.2</v>
      </c>
      <c r="K292" s="24">
        <f t="shared" si="96"/>
        <v>1.2</v>
      </c>
      <c r="L292" s="24">
        <v>3.3</v>
      </c>
      <c r="M292" s="24">
        <v>105.2</v>
      </c>
      <c r="N292" s="24">
        <v>189.52</v>
      </c>
      <c r="O292" s="24">
        <f t="shared" si="97"/>
        <v>298.02</v>
      </c>
      <c r="P292" s="24">
        <f t="shared" si="98"/>
        <v>299.21999999999997</v>
      </c>
      <c r="Q292" s="24"/>
      <c r="R292" s="24"/>
      <c r="S292" s="24">
        <f t="shared" si="99"/>
        <v>0</v>
      </c>
      <c r="T292" s="24">
        <f t="shared" si="100"/>
        <v>299.21999999999997</v>
      </c>
    </row>
    <row r="293" spans="1:20" x14ac:dyDescent="0.2">
      <c r="A293" s="167"/>
      <c r="B293" s="85"/>
      <c r="C293" s="26" t="s">
        <v>260</v>
      </c>
      <c r="D293" s="162">
        <v>8</v>
      </c>
      <c r="E293" s="24"/>
      <c r="F293" s="24"/>
      <c r="G293" s="24"/>
      <c r="H293" s="24">
        <f t="shared" si="95"/>
        <v>0</v>
      </c>
      <c r="I293" s="24"/>
      <c r="J293" s="24"/>
      <c r="K293" s="24">
        <f t="shared" si="96"/>
        <v>0</v>
      </c>
      <c r="L293" s="24">
        <v>3</v>
      </c>
      <c r="M293" s="24">
        <v>6.25</v>
      </c>
      <c r="N293" s="24">
        <v>9.41</v>
      </c>
      <c r="O293" s="24">
        <f t="shared" si="97"/>
        <v>18.66</v>
      </c>
      <c r="P293" s="24">
        <f t="shared" si="98"/>
        <v>18.66</v>
      </c>
      <c r="Q293" s="24"/>
      <c r="R293" s="24"/>
      <c r="S293" s="24">
        <f t="shared" si="99"/>
        <v>0</v>
      </c>
      <c r="T293" s="24">
        <f t="shared" si="100"/>
        <v>18.66</v>
      </c>
    </row>
    <row r="294" spans="1:20" x14ac:dyDescent="0.2">
      <c r="A294" s="167"/>
      <c r="B294" s="35" t="s">
        <v>441</v>
      </c>
      <c r="C294" s="26" t="s">
        <v>252</v>
      </c>
      <c r="D294" s="162">
        <v>7</v>
      </c>
      <c r="E294" s="24"/>
      <c r="F294" s="24"/>
      <c r="G294" s="24"/>
      <c r="H294" s="24">
        <f t="shared" si="95"/>
        <v>0</v>
      </c>
      <c r="I294" s="24">
        <v>0.1</v>
      </c>
      <c r="J294" s="24"/>
      <c r="K294" s="24">
        <f t="shared" si="96"/>
        <v>0.1</v>
      </c>
      <c r="L294" s="24"/>
      <c r="M294" s="24">
        <v>0.68</v>
      </c>
      <c r="N294" s="24">
        <v>1.04</v>
      </c>
      <c r="O294" s="24">
        <f t="shared" si="97"/>
        <v>1.7200000000000002</v>
      </c>
      <c r="P294" s="24">
        <f t="shared" si="98"/>
        <v>1.8200000000000003</v>
      </c>
      <c r="Q294" s="24"/>
      <c r="R294" s="24"/>
      <c r="S294" s="24">
        <f t="shared" si="99"/>
        <v>0</v>
      </c>
      <c r="T294" s="24">
        <f t="shared" si="100"/>
        <v>1.8200000000000003</v>
      </c>
    </row>
    <row r="295" spans="1:20" x14ac:dyDescent="0.2">
      <c r="A295" s="167"/>
      <c r="B295" s="35"/>
      <c r="C295" s="26" t="s">
        <v>249</v>
      </c>
      <c r="D295" s="162">
        <v>6</v>
      </c>
      <c r="E295" s="24"/>
      <c r="F295" s="24"/>
      <c r="G295" s="24"/>
      <c r="H295" s="24">
        <f t="shared" si="95"/>
        <v>0</v>
      </c>
      <c r="I295" s="24"/>
      <c r="J295" s="24"/>
      <c r="K295" s="24">
        <f t="shared" si="96"/>
        <v>0</v>
      </c>
      <c r="L295" s="24">
        <v>0.7</v>
      </c>
      <c r="M295" s="24">
        <v>2</v>
      </c>
      <c r="N295" s="24">
        <v>2</v>
      </c>
      <c r="O295" s="24">
        <f t="shared" si="97"/>
        <v>4.7</v>
      </c>
      <c r="P295" s="24">
        <f t="shared" si="98"/>
        <v>4.7</v>
      </c>
      <c r="Q295" s="24"/>
      <c r="R295" s="24"/>
      <c r="S295" s="24">
        <f t="shared" si="99"/>
        <v>0</v>
      </c>
      <c r="T295" s="24">
        <f t="shared" si="100"/>
        <v>4.7</v>
      </c>
    </row>
    <row r="296" spans="1:20" x14ac:dyDescent="0.2">
      <c r="A296" s="167"/>
      <c r="B296" s="85"/>
      <c r="C296" s="26" t="s">
        <v>257</v>
      </c>
      <c r="D296" s="162">
        <v>3</v>
      </c>
      <c r="E296" s="24"/>
      <c r="F296" s="24"/>
      <c r="G296" s="24"/>
      <c r="H296" s="24">
        <f t="shared" si="95"/>
        <v>0</v>
      </c>
      <c r="I296" s="24"/>
      <c r="J296" s="24"/>
      <c r="K296" s="24">
        <f t="shared" si="96"/>
        <v>0</v>
      </c>
      <c r="L296" s="24">
        <v>0.5</v>
      </c>
      <c r="M296" s="24">
        <v>1.3</v>
      </c>
      <c r="N296" s="24">
        <v>2.8</v>
      </c>
      <c r="O296" s="24">
        <f t="shared" si="97"/>
        <v>4.5999999999999996</v>
      </c>
      <c r="P296" s="24">
        <f t="shared" si="98"/>
        <v>4.5999999999999996</v>
      </c>
      <c r="Q296" s="24"/>
      <c r="R296" s="24">
        <v>1.5</v>
      </c>
      <c r="S296" s="24">
        <f t="shared" si="99"/>
        <v>1.5</v>
      </c>
      <c r="T296" s="24">
        <f t="shared" si="100"/>
        <v>6.1</v>
      </c>
    </row>
    <row r="297" spans="1:20" x14ac:dyDescent="0.2">
      <c r="A297" s="167"/>
      <c r="B297" s="35" t="s">
        <v>442</v>
      </c>
      <c r="C297" s="26" t="s">
        <v>256</v>
      </c>
      <c r="D297" s="162">
        <v>39</v>
      </c>
      <c r="E297" s="24"/>
      <c r="F297" s="24"/>
      <c r="G297" s="24"/>
      <c r="H297" s="24">
        <f t="shared" si="95"/>
        <v>0</v>
      </c>
      <c r="I297" s="24">
        <v>0.1</v>
      </c>
      <c r="J297" s="24"/>
      <c r="K297" s="24">
        <f t="shared" si="96"/>
        <v>0.1</v>
      </c>
      <c r="L297" s="24"/>
      <c r="M297" s="24">
        <v>18.88</v>
      </c>
      <c r="N297" s="24">
        <v>69.08</v>
      </c>
      <c r="O297" s="24">
        <f t="shared" si="97"/>
        <v>87.96</v>
      </c>
      <c r="P297" s="24">
        <f t="shared" si="98"/>
        <v>88.059999999999988</v>
      </c>
      <c r="Q297" s="24"/>
      <c r="R297" s="24">
        <v>1</v>
      </c>
      <c r="S297" s="24">
        <f t="shared" si="99"/>
        <v>1</v>
      </c>
      <c r="T297" s="24">
        <f t="shared" si="100"/>
        <v>89.059999999999988</v>
      </c>
    </row>
    <row r="298" spans="1:20" x14ac:dyDescent="0.2">
      <c r="A298" s="167"/>
      <c r="B298" s="35"/>
      <c r="C298" s="26" t="s">
        <v>229</v>
      </c>
      <c r="D298" s="162">
        <v>4</v>
      </c>
      <c r="E298" s="24"/>
      <c r="F298" s="24"/>
      <c r="G298" s="24"/>
      <c r="H298" s="24">
        <f t="shared" si="95"/>
        <v>0</v>
      </c>
      <c r="I298" s="24">
        <v>0.12</v>
      </c>
      <c r="J298" s="24"/>
      <c r="K298" s="24">
        <f t="shared" si="96"/>
        <v>0.12</v>
      </c>
      <c r="L298" s="24"/>
      <c r="M298" s="24">
        <v>2.4</v>
      </c>
      <c r="N298" s="24">
        <v>5.04</v>
      </c>
      <c r="O298" s="24">
        <f t="shared" si="97"/>
        <v>7.4399999999999995</v>
      </c>
      <c r="P298" s="24">
        <f t="shared" si="98"/>
        <v>7.56</v>
      </c>
      <c r="Q298" s="24"/>
      <c r="R298" s="24"/>
      <c r="S298" s="24">
        <f t="shared" si="99"/>
        <v>0</v>
      </c>
      <c r="T298" s="24">
        <f t="shared" si="100"/>
        <v>7.56</v>
      </c>
    </row>
    <row r="299" spans="1:20" x14ac:dyDescent="0.2">
      <c r="A299" s="167"/>
      <c r="B299" s="35"/>
      <c r="C299" s="26" t="s">
        <v>246</v>
      </c>
      <c r="D299" s="162">
        <v>14</v>
      </c>
      <c r="E299" s="24"/>
      <c r="F299" s="24"/>
      <c r="G299" s="24"/>
      <c r="H299" s="24">
        <f t="shared" si="95"/>
        <v>0</v>
      </c>
      <c r="I299" s="24">
        <v>0.25</v>
      </c>
      <c r="J299" s="24"/>
      <c r="K299" s="24">
        <f t="shared" si="96"/>
        <v>0.25</v>
      </c>
      <c r="L299" s="24">
        <v>7.5</v>
      </c>
      <c r="M299" s="24">
        <v>18.149999999999999</v>
      </c>
      <c r="N299" s="24">
        <v>37</v>
      </c>
      <c r="O299" s="24">
        <f t="shared" si="97"/>
        <v>62.65</v>
      </c>
      <c r="P299" s="24">
        <f t="shared" si="98"/>
        <v>62.9</v>
      </c>
      <c r="Q299" s="24"/>
      <c r="R299" s="24"/>
      <c r="S299" s="24">
        <f t="shared" si="99"/>
        <v>0</v>
      </c>
      <c r="T299" s="24">
        <f t="shared" si="100"/>
        <v>62.9</v>
      </c>
    </row>
    <row r="300" spans="1:20" x14ac:dyDescent="0.2">
      <c r="A300" s="167"/>
      <c r="B300" s="85"/>
      <c r="C300" s="26" t="s">
        <v>230</v>
      </c>
      <c r="D300" s="162">
        <v>6</v>
      </c>
      <c r="E300" s="24"/>
      <c r="F300" s="24"/>
      <c r="G300" s="24"/>
      <c r="H300" s="24">
        <f t="shared" si="95"/>
        <v>0</v>
      </c>
      <c r="I300" s="24">
        <v>1.1000000000000001</v>
      </c>
      <c r="J300" s="24"/>
      <c r="K300" s="24">
        <f t="shared" si="96"/>
        <v>1.1000000000000001</v>
      </c>
      <c r="L300" s="24"/>
      <c r="M300" s="24">
        <v>4.8</v>
      </c>
      <c r="N300" s="24">
        <v>11.4</v>
      </c>
      <c r="O300" s="24">
        <f t="shared" si="97"/>
        <v>16.2</v>
      </c>
      <c r="P300" s="24">
        <f t="shared" si="98"/>
        <v>17.3</v>
      </c>
      <c r="Q300" s="24"/>
      <c r="R300" s="24"/>
      <c r="S300" s="24">
        <f t="shared" si="99"/>
        <v>0</v>
      </c>
      <c r="T300" s="24">
        <f t="shared" si="100"/>
        <v>17.3</v>
      </c>
    </row>
    <row r="301" spans="1:20" x14ac:dyDescent="0.2">
      <c r="A301" s="167"/>
      <c r="B301" s="35" t="s">
        <v>259</v>
      </c>
      <c r="C301" s="26" t="s">
        <v>259</v>
      </c>
      <c r="D301" s="162">
        <v>11</v>
      </c>
      <c r="E301" s="24"/>
      <c r="F301" s="24"/>
      <c r="G301" s="24"/>
      <c r="H301" s="24">
        <f t="shared" si="95"/>
        <v>0</v>
      </c>
      <c r="I301" s="24">
        <v>0.4</v>
      </c>
      <c r="J301" s="24">
        <v>0.2</v>
      </c>
      <c r="K301" s="24">
        <f t="shared" si="96"/>
        <v>0.60000000000000009</v>
      </c>
      <c r="L301" s="24">
        <v>3</v>
      </c>
      <c r="M301" s="24">
        <v>8.8000000000000007</v>
      </c>
      <c r="N301" s="24">
        <v>16.45</v>
      </c>
      <c r="O301" s="24">
        <f t="shared" si="97"/>
        <v>28.25</v>
      </c>
      <c r="P301" s="24">
        <f t="shared" si="98"/>
        <v>28.85</v>
      </c>
      <c r="Q301" s="24">
        <v>0.5</v>
      </c>
      <c r="R301" s="24">
        <v>0.45</v>
      </c>
      <c r="S301" s="24">
        <f t="shared" si="99"/>
        <v>0.95</v>
      </c>
      <c r="T301" s="24">
        <f t="shared" si="100"/>
        <v>29.8</v>
      </c>
    </row>
    <row r="302" spans="1:20" x14ac:dyDescent="0.2">
      <c r="A302" s="167"/>
      <c r="B302" s="35"/>
      <c r="C302" s="26" t="s">
        <v>247</v>
      </c>
      <c r="D302" s="162">
        <v>6</v>
      </c>
      <c r="E302" s="24"/>
      <c r="F302" s="24"/>
      <c r="G302" s="24"/>
      <c r="H302" s="24">
        <f t="shared" si="95"/>
        <v>0</v>
      </c>
      <c r="I302" s="24">
        <v>0.3</v>
      </c>
      <c r="J302" s="24">
        <v>0</v>
      </c>
      <c r="K302" s="24">
        <f t="shared" si="96"/>
        <v>0.3</v>
      </c>
      <c r="L302" s="24"/>
      <c r="M302" s="24">
        <v>0.95</v>
      </c>
      <c r="N302" s="24">
        <v>3.56</v>
      </c>
      <c r="O302" s="24">
        <f t="shared" si="97"/>
        <v>4.51</v>
      </c>
      <c r="P302" s="24">
        <f t="shared" si="98"/>
        <v>4.8099999999999996</v>
      </c>
      <c r="Q302" s="24"/>
      <c r="R302" s="24"/>
      <c r="S302" s="24">
        <f t="shared" si="99"/>
        <v>0</v>
      </c>
      <c r="T302" s="24">
        <f t="shared" si="100"/>
        <v>4.8099999999999996</v>
      </c>
    </row>
    <row r="303" spans="1:20" x14ac:dyDescent="0.2">
      <c r="A303" s="167"/>
      <c r="B303" s="35"/>
      <c r="C303" s="26" t="s">
        <v>235</v>
      </c>
      <c r="D303" s="162">
        <v>6</v>
      </c>
      <c r="E303" s="24"/>
      <c r="F303" s="24"/>
      <c r="G303" s="24"/>
      <c r="H303" s="24">
        <f t="shared" si="95"/>
        <v>0</v>
      </c>
      <c r="I303" s="24">
        <v>0.1</v>
      </c>
      <c r="J303" s="24"/>
      <c r="K303" s="24">
        <f t="shared" si="96"/>
        <v>0.1</v>
      </c>
      <c r="L303" s="24">
        <v>0.1</v>
      </c>
      <c r="M303" s="24">
        <v>1.31</v>
      </c>
      <c r="N303" s="24">
        <v>2.79</v>
      </c>
      <c r="O303" s="24">
        <f t="shared" si="97"/>
        <v>4.2</v>
      </c>
      <c r="P303" s="24">
        <f t="shared" si="98"/>
        <v>4.3</v>
      </c>
      <c r="Q303" s="24"/>
      <c r="R303" s="24"/>
      <c r="S303" s="24">
        <f t="shared" si="99"/>
        <v>0</v>
      </c>
      <c r="T303" s="24">
        <f t="shared" si="100"/>
        <v>4.3</v>
      </c>
    </row>
    <row r="304" spans="1:20" x14ac:dyDescent="0.2">
      <c r="A304" s="167"/>
      <c r="B304" s="35"/>
      <c r="C304" s="26" t="s">
        <v>237</v>
      </c>
      <c r="D304" s="162">
        <v>2</v>
      </c>
      <c r="E304" s="24"/>
      <c r="F304" s="24"/>
      <c r="G304" s="24"/>
      <c r="H304" s="24">
        <f t="shared" si="95"/>
        <v>0</v>
      </c>
      <c r="I304" s="24">
        <v>0.1</v>
      </c>
      <c r="J304" s="24"/>
      <c r="K304" s="24">
        <f t="shared" si="96"/>
        <v>0.1</v>
      </c>
      <c r="L304" s="24"/>
      <c r="M304" s="24">
        <v>0.3</v>
      </c>
      <c r="N304" s="24">
        <v>0.8</v>
      </c>
      <c r="O304" s="24">
        <f t="shared" si="97"/>
        <v>1.1000000000000001</v>
      </c>
      <c r="P304" s="24">
        <f t="shared" si="98"/>
        <v>1.2000000000000002</v>
      </c>
      <c r="Q304" s="24"/>
      <c r="R304" s="24"/>
      <c r="S304" s="24">
        <f t="shared" si="99"/>
        <v>0</v>
      </c>
      <c r="T304" s="24">
        <f t="shared" si="100"/>
        <v>1.2000000000000002</v>
      </c>
    </row>
    <row r="305" spans="1:20" x14ac:dyDescent="0.2">
      <c r="A305" s="167"/>
      <c r="B305" s="85"/>
      <c r="C305" s="26" t="s">
        <v>245</v>
      </c>
      <c r="D305" s="162">
        <v>4</v>
      </c>
      <c r="E305" s="24"/>
      <c r="F305" s="24"/>
      <c r="G305" s="24"/>
      <c r="H305" s="24">
        <f t="shared" si="95"/>
        <v>0</v>
      </c>
      <c r="I305" s="24"/>
      <c r="J305" s="24"/>
      <c r="K305" s="24">
        <f t="shared" si="96"/>
        <v>0</v>
      </c>
      <c r="L305" s="24">
        <v>1.8</v>
      </c>
      <c r="M305" s="24">
        <v>5.7</v>
      </c>
      <c r="N305" s="24">
        <v>7.01</v>
      </c>
      <c r="O305" s="24">
        <f t="shared" si="97"/>
        <v>14.51</v>
      </c>
      <c r="P305" s="24">
        <f t="shared" si="98"/>
        <v>14.51</v>
      </c>
      <c r="Q305" s="24"/>
      <c r="R305" s="24"/>
      <c r="S305" s="24">
        <f t="shared" si="99"/>
        <v>0</v>
      </c>
      <c r="T305" s="24">
        <f t="shared" si="100"/>
        <v>14.51</v>
      </c>
    </row>
    <row r="306" spans="1:20" x14ac:dyDescent="0.2">
      <c r="A306" s="167"/>
      <c r="B306" s="35" t="s">
        <v>244</v>
      </c>
      <c r="C306" s="26" t="s">
        <v>244</v>
      </c>
      <c r="D306" s="162">
        <v>66</v>
      </c>
      <c r="E306" s="24"/>
      <c r="F306" s="24"/>
      <c r="G306" s="24"/>
      <c r="H306" s="24">
        <f t="shared" si="95"/>
        <v>0</v>
      </c>
      <c r="I306" s="24">
        <v>15.42</v>
      </c>
      <c r="J306" s="24">
        <v>0.7</v>
      </c>
      <c r="K306" s="24">
        <f t="shared" si="96"/>
        <v>16.12</v>
      </c>
      <c r="L306" s="24">
        <v>289.39999999999998</v>
      </c>
      <c r="M306" s="24">
        <v>556.97</v>
      </c>
      <c r="N306" s="24">
        <v>738.81</v>
      </c>
      <c r="O306" s="24">
        <f t="shared" si="97"/>
        <v>1585.1799999999998</v>
      </c>
      <c r="P306" s="24">
        <f t="shared" si="98"/>
        <v>1601.2999999999997</v>
      </c>
      <c r="Q306" s="24">
        <v>1.3</v>
      </c>
      <c r="R306" s="24"/>
      <c r="S306" s="24">
        <f t="shared" si="99"/>
        <v>1.3</v>
      </c>
      <c r="T306" s="24">
        <f t="shared" si="100"/>
        <v>1602.5999999999997</v>
      </c>
    </row>
    <row r="307" spans="1:20" x14ac:dyDescent="0.2">
      <c r="A307" s="167"/>
      <c r="B307" s="35"/>
      <c r="C307" s="26" t="s">
        <v>243</v>
      </c>
      <c r="D307" s="162">
        <v>2</v>
      </c>
      <c r="E307" s="24"/>
      <c r="F307" s="24"/>
      <c r="G307" s="24"/>
      <c r="H307" s="24">
        <f t="shared" si="95"/>
        <v>0</v>
      </c>
      <c r="I307" s="24"/>
      <c r="J307" s="24"/>
      <c r="K307" s="24">
        <f t="shared" si="96"/>
        <v>0</v>
      </c>
      <c r="L307" s="24"/>
      <c r="M307" s="24">
        <v>0.5</v>
      </c>
      <c r="N307" s="24">
        <v>1.02</v>
      </c>
      <c r="O307" s="24">
        <f t="shared" si="97"/>
        <v>1.52</v>
      </c>
      <c r="P307" s="24">
        <f t="shared" si="98"/>
        <v>1.52</v>
      </c>
      <c r="Q307" s="24"/>
      <c r="R307" s="24"/>
      <c r="S307" s="24">
        <f t="shared" si="99"/>
        <v>0</v>
      </c>
      <c r="T307" s="24">
        <f t="shared" si="100"/>
        <v>1.52</v>
      </c>
    </row>
    <row r="308" spans="1:20" x14ac:dyDescent="0.2">
      <c r="A308" s="167"/>
      <c r="B308" s="35"/>
      <c r="C308" s="26" t="s">
        <v>258</v>
      </c>
      <c r="D308" s="162">
        <v>16</v>
      </c>
      <c r="E308" s="24"/>
      <c r="F308" s="24"/>
      <c r="G308" s="24">
        <v>36</v>
      </c>
      <c r="H308" s="24">
        <f t="shared" si="95"/>
        <v>36</v>
      </c>
      <c r="I308" s="24">
        <v>415.1</v>
      </c>
      <c r="J308" s="24"/>
      <c r="K308" s="24">
        <f t="shared" si="96"/>
        <v>451.1</v>
      </c>
      <c r="L308" s="24">
        <v>284</v>
      </c>
      <c r="M308" s="24">
        <v>437.4</v>
      </c>
      <c r="N308" s="24">
        <v>840.46</v>
      </c>
      <c r="O308" s="24">
        <f t="shared" si="97"/>
        <v>1561.8600000000001</v>
      </c>
      <c r="P308" s="24">
        <f t="shared" si="98"/>
        <v>2012.96</v>
      </c>
      <c r="Q308" s="24">
        <v>22</v>
      </c>
      <c r="R308" s="24"/>
      <c r="S308" s="24">
        <f t="shared" si="99"/>
        <v>22</v>
      </c>
      <c r="T308" s="24">
        <f t="shared" si="100"/>
        <v>2034.96</v>
      </c>
    </row>
    <row r="309" spans="1:20" x14ac:dyDescent="0.2">
      <c r="A309" s="167"/>
      <c r="B309" s="35"/>
      <c r="C309" s="26" t="s">
        <v>234</v>
      </c>
      <c r="D309" s="162">
        <v>78</v>
      </c>
      <c r="E309" s="24"/>
      <c r="F309" s="24"/>
      <c r="G309" s="24"/>
      <c r="H309" s="24">
        <f t="shared" si="95"/>
        <v>0</v>
      </c>
      <c r="I309" s="24">
        <v>0.2</v>
      </c>
      <c r="J309" s="24"/>
      <c r="K309" s="24">
        <f t="shared" si="96"/>
        <v>0.2</v>
      </c>
      <c r="L309" s="24">
        <v>6.2</v>
      </c>
      <c r="M309" s="24">
        <v>29.32</v>
      </c>
      <c r="N309" s="24">
        <v>75.23</v>
      </c>
      <c r="O309" s="24">
        <f t="shared" si="97"/>
        <v>110.75</v>
      </c>
      <c r="P309" s="24">
        <f t="shared" si="98"/>
        <v>110.95</v>
      </c>
      <c r="Q309" s="24"/>
      <c r="R309" s="24"/>
      <c r="S309" s="24">
        <f t="shared" si="99"/>
        <v>0</v>
      </c>
      <c r="T309" s="24">
        <f t="shared" si="100"/>
        <v>110.95</v>
      </c>
    </row>
    <row r="310" spans="1:20" x14ac:dyDescent="0.2">
      <c r="A310" s="167"/>
      <c r="B310" s="85"/>
      <c r="C310" s="26" t="s">
        <v>228</v>
      </c>
      <c r="D310" s="162">
        <v>8</v>
      </c>
      <c r="E310" s="24"/>
      <c r="F310" s="24"/>
      <c r="G310" s="24"/>
      <c r="H310" s="24">
        <f t="shared" si="95"/>
        <v>0</v>
      </c>
      <c r="I310" s="24"/>
      <c r="J310" s="24"/>
      <c r="K310" s="24">
        <f t="shared" si="96"/>
        <v>0</v>
      </c>
      <c r="L310" s="24">
        <v>49</v>
      </c>
      <c r="M310" s="24">
        <v>80.7</v>
      </c>
      <c r="N310" s="24">
        <v>129.9</v>
      </c>
      <c r="O310" s="24">
        <f t="shared" si="97"/>
        <v>259.60000000000002</v>
      </c>
      <c r="P310" s="24">
        <f t="shared" si="98"/>
        <v>259.60000000000002</v>
      </c>
      <c r="Q310" s="24"/>
      <c r="R310" s="24"/>
      <c r="S310" s="24">
        <f t="shared" si="99"/>
        <v>0</v>
      </c>
      <c r="T310" s="24">
        <f t="shared" si="100"/>
        <v>259.60000000000002</v>
      </c>
    </row>
    <row r="311" spans="1:20" x14ac:dyDescent="0.2">
      <c r="A311" s="167"/>
      <c r="B311" s="35" t="s">
        <v>367</v>
      </c>
      <c r="C311" s="26" t="s">
        <v>367</v>
      </c>
      <c r="D311" s="162">
        <v>0</v>
      </c>
      <c r="E311" s="24"/>
      <c r="F311" s="24"/>
      <c r="G311" s="24"/>
      <c r="H311" s="24">
        <f t="shared" si="95"/>
        <v>0</v>
      </c>
      <c r="I311" s="24"/>
      <c r="J311" s="24"/>
      <c r="K311" s="24">
        <f t="shared" si="96"/>
        <v>0</v>
      </c>
      <c r="L311" s="24"/>
      <c r="M311" s="24"/>
      <c r="N311" s="24"/>
      <c r="O311" s="24">
        <f t="shared" ref="O311:O336" si="101">SUM(L311:N311)</f>
        <v>0</v>
      </c>
      <c r="P311" s="24">
        <f t="shared" ref="P311:P336" si="102">SUM(K311+O311)</f>
        <v>0</v>
      </c>
      <c r="Q311" s="24"/>
      <c r="R311" s="24"/>
      <c r="S311" s="24">
        <f t="shared" ref="S311:S337" si="103">SUM(Q311:R311)</f>
        <v>0</v>
      </c>
      <c r="T311" s="24">
        <f t="shared" ref="T311:T337" si="104">SUM(P311+S311)</f>
        <v>0</v>
      </c>
    </row>
    <row r="312" spans="1:20" x14ac:dyDescent="0.2">
      <c r="A312" s="167"/>
      <c r="B312" s="35"/>
      <c r="C312" s="26" t="s">
        <v>368</v>
      </c>
      <c r="D312" s="162">
        <v>0</v>
      </c>
      <c r="E312" s="24"/>
      <c r="F312" s="24"/>
      <c r="G312" s="24"/>
      <c r="H312" s="24">
        <f t="shared" si="95"/>
        <v>0</v>
      </c>
      <c r="I312" s="24"/>
      <c r="J312" s="24"/>
      <c r="K312" s="24">
        <f t="shared" si="96"/>
        <v>0</v>
      </c>
      <c r="L312" s="24"/>
      <c r="M312" s="24"/>
      <c r="N312" s="24"/>
      <c r="O312" s="24">
        <f t="shared" si="101"/>
        <v>0</v>
      </c>
      <c r="P312" s="24">
        <f t="shared" si="102"/>
        <v>0</v>
      </c>
      <c r="Q312" s="24"/>
      <c r="R312" s="24"/>
      <c r="S312" s="24">
        <f t="shared" si="103"/>
        <v>0</v>
      </c>
      <c r="T312" s="24">
        <f t="shared" si="104"/>
        <v>0</v>
      </c>
    </row>
    <row r="313" spans="1:20" x14ac:dyDescent="0.2">
      <c r="A313" s="167"/>
      <c r="B313" s="35"/>
      <c r="C313" s="26" t="s">
        <v>254</v>
      </c>
      <c r="D313" s="162">
        <v>20</v>
      </c>
      <c r="E313" s="24"/>
      <c r="F313" s="24"/>
      <c r="G313" s="24"/>
      <c r="H313" s="24">
        <f t="shared" si="95"/>
        <v>0</v>
      </c>
      <c r="I313" s="24"/>
      <c r="J313" s="24">
        <v>0.1</v>
      </c>
      <c r="K313" s="24">
        <f t="shared" si="96"/>
        <v>0.1</v>
      </c>
      <c r="L313" s="24"/>
      <c r="M313" s="24">
        <v>0.52</v>
      </c>
      <c r="N313" s="24">
        <v>2.34</v>
      </c>
      <c r="O313" s="24">
        <f t="shared" si="101"/>
        <v>2.86</v>
      </c>
      <c r="P313" s="24">
        <f t="shared" si="102"/>
        <v>2.96</v>
      </c>
      <c r="Q313" s="24"/>
      <c r="R313" s="24"/>
      <c r="S313" s="24">
        <f t="shared" si="103"/>
        <v>0</v>
      </c>
      <c r="T313" s="24">
        <f t="shared" si="104"/>
        <v>2.96</v>
      </c>
    </row>
    <row r="314" spans="1:20" x14ac:dyDescent="0.2">
      <c r="A314" s="167"/>
      <c r="B314" s="35"/>
      <c r="C314" s="26" t="s">
        <v>452</v>
      </c>
      <c r="D314" s="162">
        <v>0</v>
      </c>
      <c r="E314" s="24"/>
      <c r="F314" s="24"/>
      <c r="G314" s="24"/>
      <c r="H314" s="24">
        <f t="shared" si="95"/>
        <v>0</v>
      </c>
      <c r="I314" s="24"/>
      <c r="J314" s="24"/>
      <c r="K314" s="24">
        <f t="shared" si="96"/>
        <v>0</v>
      </c>
      <c r="L314" s="24"/>
      <c r="M314" s="24"/>
      <c r="N314" s="24"/>
      <c r="O314" s="24">
        <f t="shared" si="101"/>
        <v>0</v>
      </c>
      <c r="P314" s="24">
        <f t="shared" si="102"/>
        <v>0</v>
      </c>
      <c r="Q314" s="24"/>
      <c r="R314" s="24"/>
      <c r="S314" s="24">
        <f t="shared" si="103"/>
        <v>0</v>
      </c>
      <c r="T314" s="24">
        <f t="shared" si="104"/>
        <v>0</v>
      </c>
    </row>
    <row r="315" spans="1:20" x14ac:dyDescent="0.2">
      <c r="A315" s="167"/>
      <c r="B315" s="35"/>
      <c r="C315" s="26" t="s">
        <v>361</v>
      </c>
      <c r="D315" s="162">
        <v>0</v>
      </c>
      <c r="E315" s="24"/>
      <c r="F315" s="24"/>
      <c r="G315" s="24"/>
      <c r="H315" s="24">
        <f t="shared" si="95"/>
        <v>0</v>
      </c>
      <c r="I315" s="24"/>
      <c r="J315" s="24"/>
      <c r="K315" s="24">
        <f t="shared" si="96"/>
        <v>0</v>
      </c>
      <c r="L315" s="24"/>
      <c r="M315" s="24"/>
      <c r="N315" s="24"/>
      <c r="O315" s="24">
        <f t="shared" si="101"/>
        <v>0</v>
      </c>
      <c r="P315" s="24">
        <f t="shared" si="102"/>
        <v>0</v>
      </c>
      <c r="Q315" s="24"/>
      <c r="R315" s="24"/>
      <c r="S315" s="24">
        <f t="shared" si="103"/>
        <v>0</v>
      </c>
      <c r="T315" s="24">
        <f t="shared" si="104"/>
        <v>0</v>
      </c>
    </row>
    <row r="316" spans="1:20" x14ac:dyDescent="0.2">
      <c r="A316" s="167"/>
      <c r="B316" s="35"/>
      <c r="C316" s="26" t="s">
        <v>236</v>
      </c>
      <c r="D316" s="162">
        <v>41</v>
      </c>
      <c r="E316" s="24"/>
      <c r="F316" s="24"/>
      <c r="G316" s="24"/>
      <c r="H316" s="24">
        <f t="shared" si="95"/>
        <v>0</v>
      </c>
      <c r="I316" s="24">
        <v>0.6</v>
      </c>
      <c r="J316" s="24"/>
      <c r="K316" s="24">
        <f t="shared" si="96"/>
        <v>0.6</v>
      </c>
      <c r="L316" s="24"/>
      <c r="M316" s="24">
        <v>3.01</v>
      </c>
      <c r="N316" s="24">
        <v>13.01</v>
      </c>
      <c r="O316" s="24">
        <f t="shared" si="101"/>
        <v>16.02</v>
      </c>
      <c r="P316" s="24">
        <f t="shared" si="102"/>
        <v>16.62</v>
      </c>
      <c r="Q316" s="24"/>
      <c r="R316" s="24"/>
      <c r="S316" s="24">
        <f t="shared" si="103"/>
        <v>0</v>
      </c>
      <c r="T316" s="24">
        <f t="shared" si="104"/>
        <v>16.62</v>
      </c>
    </row>
    <row r="317" spans="1:20" x14ac:dyDescent="0.2">
      <c r="A317" s="167"/>
      <c r="B317" s="35"/>
      <c r="C317" s="26" t="s">
        <v>253</v>
      </c>
      <c r="D317" s="162">
        <v>19</v>
      </c>
      <c r="E317" s="24"/>
      <c r="F317" s="24"/>
      <c r="G317" s="24"/>
      <c r="H317" s="24">
        <f t="shared" si="95"/>
        <v>0</v>
      </c>
      <c r="I317" s="24"/>
      <c r="J317" s="24"/>
      <c r="K317" s="24">
        <f t="shared" si="96"/>
        <v>0</v>
      </c>
      <c r="L317" s="24"/>
      <c r="M317" s="24">
        <v>3.52</v>
      </c>
      <c r="N317" s="24">
        <v>23.3</v>
      </c>
      <c r="O317" s="24">
        <f t="shared" si="101"/>
        <v>26.82</v>
      </c>
      <c r="P317" s="24">
        <f t="shared" si="102"/>
        <v>26.82</v>
      </c>
      <c r="Q317" s="24"/>
      <c r="R317" s="24"/>
      <c r="S317" s="24">
        <f t="shared" si="103"/>
        <v>0</v>
      </c>
      <c r="T317" s="24">
        <f t="shared" si="104"/>
        <v>26.82</v>
      </c>
    </row>
    <row r="318" spans="1:20" x14ac:dyDescent="0.2">
      <c r="A318" s="167"/>
      <c r="B318" s="35"/>
      <c r="C318" s="26" t="s">
        <v>255</v>
      </c>
      <c r="D318" s="162">
        <v>18</v>
      </c>
      <c r="E318" s="24"/>
      <c r="F318" s="24"/>
      <c r="G318" s="24"/>
      <c r="H318" s="24">
        <f t="shared" si="95"/>
        <v>0</v>
      </c>
      <c r="I318" s="24">
        <v>2.6</v>
      </c>
      <c r="J318" s="24"/>
      <c r="K318" s="24">
        <f t="shared" si="96"/>
        <v>2.6</v>
      </c>
      <c r="L318" s="24"/>
      <c r="M318" s="24">
        <v>4</v>
      </c>
      <c r="N318" s="24">
        <v>17.52</v>
      </c>
      <c r="O318" s="24">
        <f t="shared" si="101"/>
        <v>21.52</v>
      </c>
      <c r="P318" s="24">
        <f t="shared" si="102"/>
        <v>24.12</v>
      </c>
      <c r="Q318" s="24"/>
      <c r="R318" s="24"/>
      <c r="S318" s="24">
        <f t="shared" si="103"/>
        <v>0</v>
      </c>
      <c r="T318" s="24">
        <f t="shared" si="104"/>
        <v>24.12</v>
      </c>
    </row>
    <row r="319" spans="1:20" x14ac:dyDescent="0.2">
      <c r="A319" s="167"/>
      <c r="B319" s="35"/>
      <c r="C319" s="26" t="s">
        <v>376</v>
      </c>
      <c r="D319" s="162">
        <v>0</v>
      </c>
      <c r="E319" s="24"/>
      <c r="F319" s="24"/>
      <c r="G319" s="24"/>
      <c r="H319" s="24">
        <f t="shared" si="95"/>
        <v>0</v>
      </c>
      <c r="I319" s="24"/>
      <c r="J319" s="24"/>
      <c r="K319" s="24">
        <f t="shared" si="96"/>
        <v>0</v>
      </c>
      <c r="L319" s="24"/>
      <c r="M319" s="24"/>
      <c r="N319" s="24"/>
      <c r="O319" s="24">
        <f t="shared" si="101"/>
        <v>0</v>
      </c>
      <c r="P319" s="24">
        <f t="shared" si="102"/>
        <v>0</v>
      </c>
      <c r="Q319" s="24"/>
      <c r="R319" s="24"/>
      <c r="S319" s="24">
        <f t="shared" si="103"/>
        <v>0</v>
      </c>
      <c r="T319" s="24">
        <f t="shared" si="104"/>
        <v>0</v>
      </c>
    </row>
    <row r="320" spans="1:20" x14ac:dyDescent="0.2">
      <c r="A320" s="167"/>
      <c r="B320" s="35"/>
      <c r="C320" s="26" t="s">
        <v>251</v>
      </c>
      <c r="D320" s="162">
        <v>19</v>
      </c>
      <c r="E320" s="24"/>
      <c r="F320" s="24"/>
      <c r="G320" s="24"/>
      <c r="H320" s="24">
        <f t="shared" si="95"/>
        <v>0</v>
      </c>
      <c r="I320" s="24">
        <v>1</v>
      </c>
      <c r="J320" s="24">
        <v>1</v>
      </c>
      <c r="K320" s="24">
        <f t="shared" si="96"/>
        <v>2</v>
      </c>
      <c r="L320" s="24">
        <v>0.1</v>
      </c>
      <c r="M320" s="24">
        <v>6.4</v>
      </c>
      <c r="N320" s="24">
        <v>26.43</v>
      </c>
      <c r="O320" s="24">
        <f t="shared" si="101"/>
        <v>32.93</v>
      </c>
      <c r="P320" s="24">
        <f t="shared" si="102"/>
        <v>34.93</v>
      </c>
      <c r="Q320" s="24"/>
      <c r="R320" s="24"/>
      <c r="S320" s="24">
        <f t="shared" si="103"/>
        <v>0</v>
      </c>
      <c r="T320" s="24">
        <f t="shared" si="104"/>
        <v>34.93</v>
      </c>
    </row>
    <row r="321" spans="1:20" x14ac:dyDescent="0.2">
      <c r="A321" s="167"/>
      <c r="B321" s="35"/>
      <c r="C321" s="26" t="s">
        <v>232</v>
      </c>
      <c r="D321" s="162">
        <v>0</v>
      </c>
      <c r="E321" s="24"/>
      <c r="F321" s="24"/>
      <c r="G321" s="24"/>
      <c r="H321" s="24">
        <f t="shared" si="95"/>
        <v>0</v>
      </c>
      <c r="I321" s="24"/>
      <c r="J321" s="24"/>
      <c r="K321" s="24">
        <f t="shared" si="96"/>
        <v>0</v>
      </c>
      <c r="L321" s="24"/>
      <c r="M321" s="24"/>
      <c r="N321" s="24"/>
      <c r="O321" s="24">
        <f t="shared" si="101"/>
        <v>0</v>
      </c>
      <c r="P321" s="24">
        <f t="shared" si="102"/>
        <v>0</v>
      </c>
      <c r="Q321" s="24"/>
      <c r="R321" s="24"/>
      <c r="S321" s="24">
        <f t="shared" si="103"/>
        <v>0</v>
      </c>
      <c r="T321" s="24">
        <f t="shared" si="104"/>
        <v>0</v>
      </c>
    </row>
    <row r="322" spans="1:20" x14ac:dyDescent="0.2">
      <c r="A322" s="167"/>
      <c r="B322" s="35"/>
      <c r="C322" s="26" t="s">
        <v>344</v>
      </c>
      <c r="D322" s="162">
        <v>0</v>
      </c>
      <c r="E322" s="24"/>
      <c r="F322" s="24"/>
      <c r="G322" s="24"/>
      <c r="H322" s="24">
        <f t="shared" si="95"/>
        <v>0</v>
      </c>
      <c r="I322" s="24"/>
      <c r="J322" s="24"/>
      <c r="K322" s="24">
        <f t="shared" si="96"/>
        <v>0</v>
      </c>
      <c r="L322" s="24"/>
      <c r="M322" s="24"/>
      <c r="N322" s="24"/>
      <c r="O322" s="24">
        <f t="shared" si="101"/>
        <v>0</v>
      </c>
      <c r="P322" s="24">
        <f t="shared" si="102"/>
        <v>0</v>
      </c>
      <c r="Q322" s="24"/>
      <c r="R322" s="24"/>
      <c r="S322" s="24">
        <f t="shared" si="103"/>
        <v>0</v>
      </c>
      <c r="T322" s="24">
        <f t="shared" si="104"/>
        <v>0</v>
      </c>
    </row>
    <row r="323" spans="1:20" x14ac:dyDescent="0.2">
      <c r="A323" s="167"/>
      <c r="B323" s="35"/>
      <c r="C323" s="26" t="s">
        <v>242</v>
      </c>
      <c r="D323" s="162">
        <v>2</v>
      </c>
      <c r="E323" s="24"/>
      <c r="F323" s="24"/>
      <c r="G323" s="24"/>
      <c r="H323" s="24">
        <f t="shared" si="95"/>
        <v>0</v>
      </c>
      <c r="I323" s="24"/>
      <c r="J323" s="24"/>
      <c r="K323" s="24">
        <f t="shared" si="96"/>
        <v>0</v>
      </c>
      <c r="L323" s="24"/>
      <c r="M323" s="24">
        <v>0.5</v>
      </c>
      <c r="N323" s="24">
        <v>1.6</v>
      </c>
      <c r="O323" s="24">
        <f t="shared" si="101"/>
        <v>2.1</v>
      </c>
      <c r="P323" s="24">
        <f t="shared" si="102"/>
        <v>2.1</v>
      </c>
      <c r="Q323" s="24"/>
      <c r="R323" s="24"/>
      <c r="S323" s="24">
        <f t="shared" si="103"/>
        <v>0</v>
      </c>
      <c r="T323" s="24">
        <f t="shared" si="104"/>
        <v>2.1</v>
      </c>
    </row>
    <row r="324" spans="1:20" x14ac:dyDescent="0.2">
      <c r="A324" s="167"/>
      <c r="B324" s="35"/>
      <c r="C324" s="26" t="s">
        <v>370</v>
      </c>
      <c r="D324" s="162">
        <v>0</v>
      </c>
      <c r="E324" s="24"/>
      <c r="F324" s="24"/>
      <c r="G324" s="24"/>
      <c r="H324" s="24">
        <f t="shared" si="95"/>
        <v>0</v>
      </c>
      <c r="I324" s="24"/>
      <c r="J324" s="24"/>
      <c r="K324" s="24">
        <f t="shared" si="96"/>
        <v>0</v>
      </c>
      <c r="L324" s="24"/>
      <c r="M324" s="24"/>
      <c r="N324" s="24"/>
      <c r="O324" s="24">
        <f t="shared" si="101"/>
        <v>0</v>
      </c>
      <c r="P324" s="24">
        <f t="shared" si="102"/>
        <v>0</v>
      </c>
      <c r="Q324" s="24"/>
      <c r="R324" s="24"/>
      <c r="S324" s="24">
        <f t="shared" si="103"/>
        <v>0</v>
      </c>
      <c r="T324" s="24">
        <f t="shared" si="104"/>
        <v>0</v>
      </c>
    </row>
    <row r="325" spans="1:20" x14ac:dyDescent="0.2">
      <c r="A325" s="167"/>
      <c r="B325" s="35"/>
      <c r="C325" s="26" t="s">
        <v>231</v>
      </c>
      <c r="D325" s="162">
        <v>0</v>
      </c>
      <c r="E325" s="24"/>
      <c r="F325" s="24"/>
      <c r="G325" s="24"/>
      <c r="H325" s="24">
        <f t="shared" si="95"/>
        <v>0</v>
      </c>
      <c r="I325" s="24"/>
      <c r="J325" s="24"/>
      <c r="K325" s="24">
        <f t="shared" si="96"/>
        <v>0</v>
      </c>
      <c r="L325" s="24"/>
      <c r="M325" s="24"/>
      <c r="N325" s="24"/>
      <c r="O325" s="24">
        <f t="shared" si="101"/>
        <v>0</v>
      </c>
      <c r="P325" s="24">
        <f t="shared" si="102"/>
        <v>0</v>
      </c>
      <c r="Q325" s="24"/>
      <c r="R325" s="24"/>
      <c r="S325" s="24">
        <f t="shared" si="103"/>
        <v>0</v>
      </c>
      <c r="T325" s="24">
        <f t="shared" si="104"/>
        <v>0</v>
      </c>
    </row>
    <row r="326" spans="1:20" x14ac:dyDescent="0.2">
      <c r="A326" s="167"/>
      <c r="B326" s="35"/>
      <c r="C326" s="26" t="s">
        <v>346</v>
      </c>
      <c r="D326" s="162">
        <v>0</v>
      </c>
      <c r="E326" s="24"/>
      <c r="F326" s="24"/>
      <c r="G326" s="24"/>
      <c r="H326" s="24">
        <f t="shared" si="95"/>
        <v>0</v>
      </c>
      <c r="I326" s="24"/>
      <c r="J326" s="24"/>
      <c r="K326" s="24">
        <f t="shared" si="96"/>
        <v>0</v>
      </c>
      <c r="L326" s="24"/>
      <c r="M326" s="24"/>
      <c r="N326" s="24"/>
      <c r="O326" s="24">
        <f t="shared" si="101"/>
        <v>0</v>
      </c>
      <c r="P326" s="24">
        <f t="shared" si="102"/>
        <v>0</v>
      </c>
      <c r="Q326" s="24"/>
      <c r="R326" s="24"/>
      <c r="S326" s="24">
        <f t="shared" si="103"/>
        <v>0</v>
      </c>
      <c r="T326" s="24">
        <f t="shared" si="104"/>
        <v>0</v>
      </c>
    </row>
    <row r="327" spans="1:20" x14ac:dyDescent="0.2">
      <c r="A327" s="167"/>
      <c r="B327" s="35"/>
      <c r="C327" s="26" t="s">
        <v>347</v>
      </c>
      <c r="D327" s="162">
        <v>0</v>
      </c>
      <c r="E327" s="24"/>
      <c r="F327" s="24"/>
      <c r="G327" s="24"/>
      <c r="H327" s="24">
        <f t="shared" si="95"/>
        <v>0</v>
      </c>
      <c r="I327" s="24"/>
      <c r="J327" s="24"/>
      <c r="K327" s="24">
        <f t="shared" si="96"/>
        <v>0</v>
      </c>
      <c r="L327" s="24"/>
      <c r="M327" s="24"/>
      <c r="N327" s="24"/>
      <c r="O327" s="24">
        <f t="shared" si="101"/>
        <v>0</v>
      </c>
      <c r="P327" s="24">
        <f t="shared" si="102"/>
        <v>0</v>
      </c>
      <c r="Q327" s="24"/>
      <c r="R327" s="24"/>
      <c r="S327" s="24">
        <f t="shared" si="103"/>
        <v>0</v>
      </c>
      <c r="T327" s="24">
        <f t="shared" si="104"/>
        <v>0</v>
      </c>
    </row>
    <row r="328" spans="1:20" x14ac:dyDescent="0.2">
      <c r="A328" s="167"/>
      <c r="B328" s="35"/>
      <c r="C328" s="26" t="s">
        <v>289</v>
      </c>
      <c r="D328" s="162">
        <v>0</v>
      </c>
      <c r="E328" s="24"/>
      <c r="F328" s="24"/>
      <c r="G328" s="24"/>
      <c r="H328" s="24">
        <f t="shared" si="95"/>
        <v>0</v>
      </c>
      <c r="I328" s="24"/>
      <c r="J328" s="24"/>
      <c r="K328" s="24">
        <f t="shared" si="96"/>
        <v>0</v>
      </c>
      <c r="L328" s="24"/>
      <c r="M328" s="24"/>
      <c r="N328" s="24"/>
      <c r="O328" s="24">
        <f>SUM(L328:N328)</f>
        <v>0</v>
      </c>
      <c r="P328" s="24">
        <f>SUM(K328+O328)</f>
        <v>0</v>
      </c>
      <c r="Q328" s="24"/>
      <c r="R328" s="24"/>
      <c r="S328" s="24">
        <f>SUM(Q328:R328)</f>
        <v>0</v>
      </c>
      <c r="T328" s="24">
        <f>SUM(P328+S328)</f>
        <v>0</v>
      </c>
    </row>
    <row r="329" spans="1:20" x14ac:dyDescent="0.2">
      <c r="A329" s="167"/>
      <c r="B329" s="35"/>
      <c r="C329" s="26" t="s">
        <v>238</v>
      </c>
      <c r="D329" s="162">
        <v>3</v>
      </c>
      <c r="E329" s="24"/>
      <c r="F329" s="24"/>
      <c r="G329" s="24"/>
      <c r="H329" s="24">
        <f t="shared" si="95"/>
        <v>0</v>
      </c>
      <c r="I329" s="24"/>
      <c r="J329" s="24"/>
      <c r="K329" s="24">
        <f t="shared" si="96"/>
        <v>0</v>
      </c>
      <c r="L329" s="24">
        <v>0.3</v>
      </c>
      <c r="M329" s="24">
        <v>0.5</v>
      </c>
      <c r="N329" s="24">
        <v>1.7</v>
      </c>
      <c r="O329" s="24">
        <f>SUM(L329:N329)</f>
        <v>2.5</v>
      </c>
      <c r="P329" s="24">
        <f>SUM(K329+O329)</f>
        <v>2.5</v>
      </c>
      <c r="Q329" s="24">
        <v>0.2</v>
      </c>
      <c r="R329" s="24"/>
      <c r="S329" s="24">
        <f>SUM(Q329:R329)</f>
        <v>0.2</v>
      </c>
      <c r="T329" s="24">
        <f>SUM(P329+S329)</f>
        <v>2.7</v>
      </c>
    </row>
    <row r="330" spans="1:20" x14ac:dyDescent="0.2">
      <c r="A330" s="167"/>
      <c r="B330" s="35"/>
      <c r="C330" s="26" t="s">
        <v>390</v>
      </c>
      <c r="D330" s="162">
        <v>0</v>
      </c>
      <c r="E330" s="24"/>
      <c r="F330" s="24"/>
      <c r="G330" s="24"/>
      <c r="H330" s="24">
        <f t="shared" si="95"/>
        <v>0</v>
      </c>
      <c r="I330" s="24"/>
      <c r="J330" s="24"/>
      <c r="K330" s="24">
        <f t="shared" si="96"/>
        <v>0</v>
      </c>
      <c r="L330" s="24"/>
      <c r="M330" s="24"/>
      <c r="N330" s="24"/>
      <c r="O330" s="24">
        <f t="shared" si="101"/>
        <v>0</v>
      </c>
      <c r="P330" s="24">
        <f t="shared" si="102"/>
        <v>0</v>
      </c>
      <c r="Q330" s="24"/>
      <c r="R330" s="24"/>
      <c r="S330" s="24">
        <f t="shared" si="103"/>
        <v>0</v>
      </c>
      <c r="T330" s="24">
        <f t="shared" si="104"/>
        <v>0</v>
      </c>
    </row>
    <row r="331" spans="1:20" x14ac:dyDescent="0.2">
      <c r="A331" s="167"/>
      <c r="B331" s="35"/>
      <c r="C331" s="26" t="s">
        <v>352</v>
      </c>
      <c r="D331" s="162">
        <v>0</v>
      </c>
      <c r="E331" s="24"/>
      <c r="F331" s="24"/>
      <c r="G331" s="24"/>
      <c r="H331" s="24">
        <f t="shared" si="95"/>
        <v>0</v>
      </c>
      <c r="I331" s="24"/>
      <c r="J331" s="24"/>
      <c r="K331" s="24">
        <f t="shared" si="96"/>
        <v>0</v>
      </c>
      <c r="L331" s="24"/>
      <c r="M331" s="24"/>
      <c r="N331" s="24"/>
      <c r="O331" s="24">
        <f t="shared" si="101"/>
        <v>0</v>
      </c>
      <c r="P331" s="24">
        <f t="shared" si="102"/>
        <v>0</v>
      </c>
      <c r="Q331" s="24"/>
      <c r="R331" s="24"/>
      <c r="S331" s="24">
        <f t="shared" si="103"/>
        <v>0</v>
      </c>
      <c r="T331" s="24">
        <f t="shared" si="104"/>
        <v>0</v>
      </c>
    </row>
    <row r="332" spans="1:20" x14ac:dyDescent="0.2">
      <c r="A332" s="167"/>
      <c r="B332" s="35"/>
      <c r="C332" s="26" t="s">
        <v>248</v>
      </c>
      <c r="D332" s="162">
        <v>7</v>
      </c>
      <c r="E332" s="24"/>
      <c r="F332" s="24"/>
      <c r="G332" s="24"/>
      <c r="H332" s="24">
        <f t="shared" si="95"/>
        <v>0</v>
      </c>
      <c r="I332" s="24">
        <v>0.4</v>
      </c>
      <c r="J332" s="24"/>
      <c r="K332" s="24">
        <f t="shared" si="96"/>
        <v>0.4</v>
      </c>
      <c r="L332" s="24"/>
      <c r="M332" s="24">
        <v>1.02</v>
      </c>
      <c r="N332" s="24">
        <v>3.28</v>
      </c>
      <c r="O332" s="24">
        <f t="shared" si="101"/>
        <v>4.3</v>
      </c>
      <c r="P332" s="24">
        <f t="shared" si="102"/>
        <v>4.7</v>
      </c>
      <c r="Q332" s="24"/>
      <c r="R332" s="24"/>
      <c r="S332" s="24">
        <f t="shared" si="103"/>
        <v>0</v>
      </c>
      <c r="T332" s="24">
        <f t="shared" si="104"/>
        <v>4.7</v>
      </c>
    </row>
    <row r="333" spans="1:20" x14ac:dyDescent="0.2">
      <c r="A333" s="167"/>
      <c r="B333" s="35"/>
      <c r="C333" s="26" t="s">
        <v>290</v>
      </c>
      <c r="D333" s="162">
        <v>0</v>
      </c>
      <c r="E333" s="24"/>
      <c r="F333" s="24"/>
      <c r="G333" s="24"/>
      <c r="H333" s="24">
        <f t="shared" si="95"/>
        <v>0</v>
      </c>
      <c r="I333" s="24"/>
      <c r="J333" s="24"/>
      <c r="K333" s="24">
        <f t="shared" si="96"/>
        <v>0</v>
      </c>
      <c r="L333" s="24"/>
      <c r="M333" s="24"/>
      <c r="N333" s="24"/>
      <c r="O333" s="24">
        <f t="shared" si="101"/>
        <v>0</v>
      </c>
      <c r="P333" s="24">
        <f t="shared" si="102"/>
        <v>0</v>
      </c>
      <c r="Q333" s="24"/>
      <c r="R333" s="24"/>
      <c r="S333" s="24">
        <f t="shared" si="103"/>
        <v>0</v>
      </c>
      <c r="T333" s="24">
        <f t="shared" si="104"/>
        <v>0</v>
      </c>
    </row>
    <row r="334" spans="1:20" x14ac:dyDescent="0.2">
      <c r="A334" s="167"/>
      <c r="B334" s="35"/>
      <c r="C334" s="26" t="s">
        <v>250</v>
      </c>
      <c r="D334" s="162">
        <v>2</v>
      </c>
      <c r="E334" s="24"/>
      <c r="F334" s="24"/>
      <c r="G334" s="24"/>
      <c r="H334" s="24">
        <f t="shared" si="95"/>
        <v>0</v>
      </c>
      <c r="I334" s="24">
        <v>0.1</v>
      </c>
      <c r="J334" s="24"/>
      <c r="K334" s="24">
        <f t="shared" si="96"/>
        <v>0.1</v>
      </c>
      <c r="L334" s="24"/>
      <c r="M334" s="24">
        <v>0.2</v>
      </c>
      <c r="N334" s="24">
        <v>0.32</v>
      </c>
      <c r="O334" s="24">
        <f t="shared" si="101"/>
        <v>0.52</v>
      </c>
      <c r="P334" s="24">
        <f t="shared" si="102"/>
        <v>0.62</v>
      </c>
      <c r="Q334" s="24"/>
      <c r="R334" s="24"/>
      <c r="S334" s="24">
        <f t="shared" si="103"/>
        <v>0</v>
      </c>
      <c r="T334" s="24">
        <f t="shared" si="104"/>
        <v>0.62</v>
      </c>
    </row>
    <row r="335" spans="1:20" x14ac:dyDescent="0.2">
      <c r="A335" s="167"/>
      <c r="B335" s="35"/>
      <c r="C335" s="26" t="s">
        <v>391</v>
      </c>
      <c r="D335" s="162">
        <v>0</v>
      </c>
      <c r="E335" s="24"/>
      <c r="F335" s="24"/>
      <c r="G335" s="24"/>
      <c r="H335" s="24">
        <f t="shared" si="95"/>
        <v>0</v>
      </c>
      <c r="I335" s="24"/>
      <c r="J335" s="24"/>
      <c r="K335" s="24">
        <f t="shared" si="96"/>
        <v>0</v>
      </c>
      <c r="L335" s="24"/>
      <c r="M335" s="24"/>
      <c r="N335" s="24"/>
      <c r="O335" s="24">
        <f t="shared" si="101"/>
        <v>0</v>
      </c>
      <c r="P335" s="24">
        <f t="shared" si="102"/>
        <v>0</v>
      </c>
      <c r="Q335" s="24"/>
      <c r="R335" s="24"/>
      <c r="S335" s="24">
        <f t="shared" si="103"/>
        <v>0</v>
      </c>
      <c r="T335" s="24">
        <f t="shared" si="104"/>
        <v>0</v>
      </c>
    </row>
    <row r="336" spans="1:20" x14ac:dyDescent="0.2">
      <c r="A336" s="167"/>
      <c r="B336" s="35"/>
      <c r="C336" s="26" t="s">
        <v>240</v>
      </c>
      <c r="D336" s="162">
        <v>12</v>
      </c>
      <c r="E336" s="24"/>
      <c r="F336" s="24"/>
      <c r="G336" s="24"/>
      <c r="H336" s="24">
        <f t="shared" si="95"/>
        <v>0</v>
      </c>
      <c r="I336" s="24"/>
      <c r="J336" s="24">
        <v>0.5</v>
      </c>
      <c r="K336" s="24">
        <f t="shared" si="96"/>
        <v>0.5</v>
      </c>
      <c r="L336" s="24">
        <v>2.5</v>
      </c>
      <c r="M336" s="24">
        <v>8.9600000000000009</v>
      </c>
      <c r="N336" s="24">
        <v>18.34</v>
      </c>
      <c r="O336" s="24">
        <f t="shared" si="101"/>
        <v>29.8</v>
      </c>
      <c r="P336" s="24">
        <f t="shared" si="102"/>
        <v>30.3</v>
      </c>
      <c r="Q336" s="24"/>
      <c r="R336" s="24"/>
      <c r="S336" s="24">
        <f t="shared" si="103"/>
        <v>0</v>
      </c>
      <c r="T336" s="24">
        <f t="shared" si="104"/>
        <v>30.3</v>
      </c>
    </row>
    <row r="337" spans="1:20" x14ac:dyDescent="0.2">
      <c r="A337" s="119"/>
      <c r="B337" s="71"/>
      <c r="C337" s="26" t="s">
        <v>261</v>
      </c>
      <c r="D337" s="162">
        <v>4</v>
      </c>
      <c r="E337" s="24"/>
      <c r="F337" s="24"/>
      <c r="G337" s="24"/>
      <c r="H337" s="24">
        <f>SUM(E337:G337)</f>
        <v>0</v>
      </c>
      <c r="I337" s="24"/>
      <c r="J337" s="24"/>
      <c r="K337" s="24">
        <f>SUM(H337:J337)</f>
        <v>0</v>
      </c>
      <c r="L337" s="24"/>
      <c r="M337" s="24"/>
      <c r="N337" s="24">
        <v>1.32</v>
      </c>
      <c r="O337" s="24">
        <f>SUM(L337:N337)</f>
        <v>1.32</v>
      </c>
      <c r="P337" s="24">
        <f>SUM(K337+O337)</f>
        <v>1.32</v>
      </c>
      <c r="Q337" s="24"/>
      <c r="R337" s="24"/>
      <c r="S337" s="24">
        <f t="shared" si="103"/>
        <v>0</v>
      </c>
      <c r="T337" s="24">
        <f t="shared" si="104"/>
        <v>1.32</v>
      </c>
    </row>
    <row r="338" spans="1:20" x14ac:dyDescent="0.2">
      <c r="A338" s="119"/>
      <c r="B338" s="71"/>
      <c r="C338" s="26" t="s">
        <v>241</v>
      </c>
      <c r="D338" s="162">
        <v>0</v>
      </c>
      <c r="E338" s="24"/>
      <c r="F338" s="24"/>
      <c r="G338" s="24"/>
      <c r="H338" s="24">
        <f t="shared" si="95"/>
        <v>0</v>
      </c>
      <c r="I338" s="24"/>
      <c r="J338" s="24"/>
      <c r="K338" s="24">
        <f t="shared" si="96"/>
        <v>0</v>
      </c>
      <c r="L338" s="24"/>
      <c r="M338" s="24"/>
      <c r="N338" s="24"/>
      <c r="O338" s="24">
        <f>SUM(L338:N338)</f>
        <v>0</v>
      </c>
      <c r="P338" s="24">
        <f>SUM(K338+O338)</f>
        <v>0</v>
      </c>
      <c r="Q338" s="24"/>
      <c r="R338" s="24"/>
      <c r="S338" s="24">
        <f>SUM(Q338:R338)</f>
        <v>0</v>
      </c>
      <c r="T338" s="24">
        <f>SUM(P338+S338)</f>
        <v>0</v>
      </c>
    </row>
    <row r="339" spans="1:20" x14ac:dyDescent="0.2">
      <c r="A339" s="119"/>
      <c r="B339" s="71"/>
      <c r="C339" s="26" t="s">
        <v>570</v>
      </c>
      <c r="D339" s="162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</row>
    <row r="340" spans="1:20" x14ac:dyDescent="0.2">
      <c r="A340" s="119"/>
      <c r="B340" s="71"/>
      <c r="C340" s="26" t="s">
        <v>573</v>
      </c>
      <c r="D340" s="162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</row>
    <row r="341" spans="1:20" x14ac:dyDescent="0.2">
      <c r="A341" s="119"/>
      <c r="B341" s="71"/>
      <c r="C341" s="26" t="s">
        <v>574</v>
      </c>
      <c r="D341" s="162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</row>
    <row r="342" spans="1:20" x14ac:dyDescent="0.2">
      <c r="A342" s="119"/>
      <c r="B342" s="72"/>
      <c r="C342" s="26" t="s">
        <v>575</v>
      </c>
      <c r="D342" s="162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</row>
    <row r="343" spans="1:20" ht="15" x14ac:dyDescent="0.25">
      <c r="A343" s="230" t="s">
        <v>0</v>
      </c>
      <c r="B343" s="231"/>
      <c r="C343" s="232" t="s">
        <v>0</v>
      </c>
      <c r="D343" s="53">
        <f t="shared" ref="D343:T343" si="105">SUM(D291:D338)</f>
        <v>496</v>
      </c>
      <c r="E343" s="54">
        <f t="shared" si="105"/>
        <v>0</v>
      </c>
      <c r="F343" s="54">
        <f t="shared" si="105"/>
        <v>0</v>
      </c>
      <c r="G343" s="54">
        <f t="shared" si="105"/>
        <v>36</v>
      </c>
      <c r="H343" s="54">
        <f t="shared" si="105"/>
        <v>36</v>
      </c>
      <c r="I343" s="54">
        <f t="shared" si="105"/>
        <v>444.49000000000007</v>
      </c>
      <c r="J343" s="54">
        <f t="shared" si="105"/>
        <v>3.2</v>
      </c>
      <c r="K343" s="54">
        <f t="shared" si="105"/>
        <v>483.69000000000005</v>
      </c>
      <c r="L343" s="54">
        <f t="shared" si="105"/>
        <v>651.4</v>
      </c>
      <c r="M343" s="54">
        <f t="shared" si="105"/>
        <v>1322.5</v>
      </c>
      <c r="N343" s="54">
        <f t="shared" si="105"/>
        <v>2281.0200000000009</v>
      </c>
      <c r="O343" s="54">
        <f t="shared" si="105"/>
        <v>4254.9200000000019</v>
      </c>
      <c r="P343" s="54">
        <f t="shared" si="105"/>
        <v>4738.6099999999997</v>
      </c>
      <c r="Q343" s="54">
        <f t="shared" si="105"/>
        <v>26.5</v>
      </c>
      <c r="R343" s="54">
        <f t="shared" si="105"/>
        <v>2.95</v>
      </c>
      <c r="S343" s="54">
        <f t="shared" si="105"/>
        <v>29.45</v>
      </c>
      <c r="T343" s="55">
        <f t="shared" si="105"/>
        <v>4768.0599999999995</v>
      </c>
    </row>
    <row r="344" spans="1:20" ht="15" x14ac:dyDescent="0.25">
      <c r="A344" s="237" t="s">
        <v>337</v>
      </c>
      <c r="B344" s="238"/>
      <c r="C344" s="239"/>
      <c r="D344" s="173">
        <f t="shared" ref="D344:T344" si="106">SUM(D343,D290,D279,D268,D223,D190,D135,D104,D70,D31,D14,D236)</f>
        <v>6653</v>
      </c>
      <c r="E344" s="174">
        <f t="shared" si="106"/>
        <v>987.57</v>
      </c>
      <c r="F344" s="174">
        <f t="shared" si="106"/>
        <v>2563.2500000000005</v>
      </c>
      <c r="G344" s="174">
        <f t="shared" si="106"/>
        <v>1210.29</v>
      </c>
      <c r="H344" s="174">
        <f t="shared" si="106"/>
        <v>4761.1099999999997</v>
      </c>
      <c r="I344" s="174">
        <f t="shared" si="106"/>
        <v>2504.87</v>
      </c>
      <c r="J344" s="174">
        <f t="shared" si="106"/>
        <v>204.07000000000002</v>
      </c>
      <c r="K344" s="174">
        <f t="shared" si="106"/>
        <v>7470.0500000000011</v>
      </c>
      <c r="L344" s="174">
        <f t="shared" si="106"/>
        <v>8951.8799999999992</v>
      </c>
      <c r="M344" s="174">
        <f t="shared" si="106"/>
        <v>17791.34</v>
      </c>
      <c r="N344" s="174">
        <f t="shared" si="106"/>
        <v>23212.93</v>
      </c>
      <c r="O344" s="174">
        <f t="shared" si="106"/>
        <v>49956.15</v>
      </c>
      <c r="P344" s="174">
        <f t="shared" si="106"/>
        <v>57426.19999999999</v>
      </c>
      <c r="Q344" s="174">
        <f t="shared" si="106"/>
        <v>1006.1499999999997</v>
      </c>
      <c r="R344" s="174">
        <f t="shared" si="106"/>
        <v>6867.8800000000019</v>
      </c>
      <c r="S344" s="174">
        <f t="shared" si="106"/>
        <v>7874.0299999999988</v>
      </c>
      <c r="T344" s="175">
        <f t="shared" si="106"/>
        <v>65300.229999999996</v>
      </c>
    </row>
    <row r="345" spans="1:20" customFormat="1" ht="12.75" customHeight="1" x14ac:dyDescent="0.2">
      <c r="A345" s="42" t="s">
        <v>513</v>
      </c>
      <c r="B345" s="29"/>
      <c r="D345" s="6"/>
      <c r="E345" s="5"/>
    </row>
    <row r="346" spans="1:20" customFormat="1" ht="12.75" customHeight="1" x14ac:dyDescent="0.2">
      <c r="A346" s="42"/>
      <c r="B346" s="29"/>
      <c r="D346" s="6"/>
      <c r="E346" s="5"/>
    </row>
    <row r="347" spans="1:20" customFormat="1" ht="12.75" customHeight="1" x14ac:dyDescent="0.2">
      <c r="A347" s="42"/>
      <c r="B347" s="29"/>
      <c r="D347" s="6"/>
      <c r="E347" s="5"/>
    </row>
    <row r="348" spans="1:20" customFormat="1" ht="12.75" customHeight="1" x14ac:dyDescent="0.2">
      <c r="A348" s="29"/>
      <c r="B348" s="29"/>
      <c r="D348" s="6"/>
      <c r="E348" s="5"/>
    </row>
    <row r="349" spans="1:20" customFormat="1" ht="12.75" customHeigh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</row>
    <row r="350" spans="1:20" customFormat="1" ht="12.75" customHeight="1" x14ac:dyDescent="0.2">
      <c r="A350" s="3"/>
      <c r="B350" s="37" t="s">
        <v>474</v>
      </c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</row>
    <row r="351" spans="1:20" customFormat="1" ht="12.75" customHeight="1" x14ac:dyDescent="0.2">
      <c r="A351" s="3"/>
      <c r="B351" s="37" t="s">
        <v>455</v>
      </c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</row>
    <row r="352" spans="1:20" customFormat="1" ht="12.75" customHeight="1" x14ac:dyDescent="0.2">
      <c r="A352" s="3"/>
      <c r="B352" s="37" t="s">
        <v>457</v>
      </c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</row>
    <row r="353" spans="1:15" customFormat="1" ht="12.75" customHeight="1" x14ac:dyDescent="0.2">
      <c r="A353" s="3"/>
      <c r="B353" s="37" t="s">
        <v>456</v>
      </c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</row>
    <row r="354" spans="1:15" customFormat="1" ht="12.75" customHeight="1" x14ac:dyDescent="0.2">
      <c r="A354" s="3"/>
      <c r="B354" s="37" t="s">
        <v>458</v>
      </c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</row>
    <row r="355" spans="1:15" customFormat="1" ht="12.75" customHeight="1" x14ac:dyDescent="0.2">
      <c r="A355" s="3"/>
      <c r="B355" s="37" t="s">
        <v>459</v>
      </c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</row>
  </sheetData>
  <mergeCells count="26">
    <mergeCell ref="A279:C279"/>
    <mergeCell ref="A344:C344"/>
    <mergeCell ref="A2:T2"/>
    <mergeCell ref="E5:K5"/>
    <mergeCell ref="Q4:R5"/>
    <mergeCell ref="L5:O5"/>
    <mergeCell ref="A14:C14"/>
    <mergeCell ref="A31:C31"/>
    <mergeCell ref="A70:C70"/>
    <mergeCell ref="A104:C104"/>
    <mergeCell ref="A290:C290"/>
    <mergeCell ref="A343:C343"/>
    <mergeCell ref="A135:C135"/>
    <mergeCell ref="A190:C190"/>
    <mergeCell ref="A223:C223"/>
    <mergeCell ref="A236:C236"/>
    <mergeCell ref="A268:C268"/>
    <mergeCell ref="A1:T1"/>
    <mergeCell ref="A4:A6"/>
    <mergeCell ref="C4:C6"/>
    <mergeCell ref="D4:D6"/>
    <mergeCell ref="P4:P6"/>
    <mergeCell ref="S4:S6"/>
    <mergeCell ref="T4:T6"/>
    <mergeCell ref="B4:B6"/>
    <mergeCell ref="E4:O4"/>
  </mergeCells>
  <phoneticPr fontId="0" type="noConversion"/>
  <printOptions horizontalCentered="1"/>
  <pageMargins left="0.75" right="0.75" top="0.39370078740157483" bottom="0.19685039370078741" header="0" footer="0"/>
  <pageSetup scale="5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92"/>
  <sheetViews>
    <sheetView showGridLines="0" zoomScale="71" zoomScaleNormal="71" workbookViewId="0">
      <selection activeCell="A3" sqref="A3"/>
    </sheetView>
  </sheetViews>
  <sheetFormatPr baseColWidth="10" defaultRowHeight="12.75" x14ac:dyDescent="0.2"/>
  <cols>
    <col min="2" max="2" width="24.28515625" customWidth="1"/>
    <col min="3" max="3" width="27.42578125" bestFit="1" customWidth="1"/>
    <col min="4" max="4" width="14" customWidth="1"/>
    <col min="8" max="8" width="15.5703125" bestFit="1" customWidth="1"/>
    <col min="9" max="9" width="13.5703125" customWidth="1"/>
    <col min="11" max="11" width="12.85546875" customWidth="1"/>
    <col min="12" max="13" width="13.42578125" customWidth="1"/>
    <col min="14" max="14" width="13.5703125" customWidth="1"/>
    <col min="15" max="15" width="13.42578125" customWidth="1"/>
    <col min="16" max="16" width="15.140625" customWidth="1"/>
    <col min="18" max="18" width="14.42578125" customWidth="1"/>
    <col min="19" max="19" width="14.7109375" customWidth="1"/>
    <col min="20" max="20" width="15.28515625" customWidth="1"/>
    <col min="22" max="22" width="28.5703125" customWidth="1"/>
  </cols>
  <sheetData>
    <row r="1" spans="1:20" s="5" customFormat="1" ht="15.75" x14ac:dyDescent="0.25">
      <c r="A1" s="243" t="s">
        <v>311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</row>
    <row r="2" spans="1:20" s="5" customFormat="1" ht="16.5" customHeight="1" x14ac:dyDescent="0.25">
      <c r="A2" s="243" t="s">
        <v>572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</row>
    <row r="3" spans="1:20" s="5" customFormat="1" ht="15" customHeight="1" x14ac:dyDescent="0.25">
      <c r="A3" s="40" t="s">
        <v>571</v>
      </c>
      <c r="B3" s="219"/>
      <c r="C3" s="20"/>
      <c r="D3" s="27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0" s="4" customFormat="1" ht="13.5" customHeight="1" x14ac:dyDescent="0.2">
      <c r="A4" s="244" t="s">
        <v>313</v>
      </c>
      <c r="B4" s="247" t="s">
        <v>416</v>
      </c>
      <c r="C4" s="247" t="s">
        <v>314</v>
      </c>
      <c r="D4" s="250" t="s">
        <v>393</v>
      </c>
      <c r="E4" s="253" t="s">
        <v>315</v>
      </c>
      <c r="F4" s="254"/>
      <c r="G4" s="254"/>
      <c r="H4" s="254"/>
      <c r="I4" s="254"/>
      <c r="J4" s="254"/>
      <c r="K4" s="254"/>
      <c r="L4" s="254"/>
      <c r="M4" s="254"/>
      <c r="N4" s="254"/>
      <c r="O4" s="255"/>
      <c r="P4" s="250" t="s">
        <v>394</v>
      </c>
      <c r="Q4" s="256" t="s">
        <v>402</v>
      </c>
      <c r="R4" s="257"/>
      <c r="S4" s="260" t="s">
        <v>395</v>
      </c>
      <c r="T4" s="263" t="s">
        <v>396</v>
      </c>
    </row>
    <row r="5" spans="1:20" s="4" customFormat="1" ht="15" x14ac:dyDescent="0.2">
      <c r="A5" s="245"/>
      <c r="B5" s="248"/>
      <c r="C5" s="248"/>
      <c r="D5" s="251"/>
      <c r="E5" s="266" t="s">
        <v>479</v>
      </c>
      <c r="F5" s="266"/>
      <c r="G5" s="266"/>
      <c r="H5" s="266"/>
      <c r="I5" s="266"/>
      <c r="J5" s="266"/>
      <c r="K5" s="266"/>
      <c r="L5" s="267" t="s">
        <v>316</v>
      </c>
      <c r="M5" s="268"/>
      <c r="N5" s="268"/>
      <c r="O5" s="269"/>
      <c r="P5" s="251"/>
      <c r="Q5" s="258"/>
      <c r="R5" s="259"/>
      <c r="S5" s="261"/>
      <c r="T5" s="264"/>
    </row>
    <row r="6" spans="1:20" s="4" customFormat="1" ht="72.75" customHeight="1" x14ac:dyDescent="0.2">
      <c r="A6" s="246"/>
      <c r="B6" s="249"/>
      <c r="C6" s="249"/>
      <c r="D6" s="252"/>
      <c r="E6" s="151" t="s">
        <v>398</v>
      </c>
      <c r="F6" s="151" t="s">
        <v>399</v>
      </c>
      <c r="G6" s="151" t="s">
        <v>400</v>
      </c>
      <c r="H6" s="151" t="s">
        <v>401</v>
      </c>
      <c r="I6" s="150" t="s">
        <v>12</v>
      </c>
      <c r="J6" s="151" t="s">
        <v>480</v>
      </c>
      <c r="K6" s="150" t="s">
        <v>0</v>
      </c>
      <c r="L6" s="150" t="s">
        <v>13</v>
      </c>
      <c r="M6" s="150" t="s">
        <v>14</v>
      </c>
      <c r="N6" s="150" t="s">
        <v>15</v>
      </c>
      <c r="O6" s="150" t="s">
        <v>0</v>
      </c>
      <c r="P6" s="252"/>
      <c r="Q6" s="220" t="s">
        <v>16</v>
      </c>
      <c r="R6" s="151" t="s">
        <v>17</v>
      </c>
      <c r="S6" s="262"/>
      <c r="T6" s="265"/>
    </row>
    <row r="7" spans="1:20" s="4" customFormat="1" ht="12.95" customHeight="1" x14ac:dyDescent="0.2">
      <c r="A7" s="188" t="s">
        <v>524</v>
      </c>
      <c r="B7" s="189" t="s">
        <v>525</v>
      </c>
      <c r="C7" s="190" t="s">
        <v>525</v>
      </c>
      <c r="D7" s="153">
        <v>2</v>
      </c>
      <c r="E7" s="154">
        <v>0</v>
      </c>
      <c r="F7" s="154">
        <v>0</v>
      </c>
      <c r="G7" s="154">
        <v>0</v>
      </c>
      <c r="H7" s="154">
        <v>0</v>
      </c>
      <c r="I7" s="154">
        <v>0</v>
      </c>
      <c r="J7" s="154">
        <v>0</v>
      </c>
      <c r="K7" s="154">
        <v>0</v>
      </c>
      <c r="L7" s="154">
        <v>0</v>
      </c>
      <c r="M7" s="154">
        <v>0.2</v>
      </c>
      <c r="N7" s="154">
        <v>0.15</v>
      </c>
      <c r="O7" s="154">
        <v>0.35</v>
      </c>
      <c r="P7" s="154">
        <v>0.35</v>
      </c>
      <c r="Q7" s="154">
        <v>0</v>
      </c>
      <c r="R7" s="154">
        <v>0</v>
      </c>
      <c r="S7" s="154">
        <v>0</v>
      </c>
      <c r="T7" s="154">
        <v>0.35</v>
      </c>
    </row>
    <row r="8" spans="1:20" s="4" customFormat="1" ht="12.95" customHeight="1" x14ac:dyDescent="0.2">
      <c r="A8" s="103"/>
      <c r="B8" s="57"/>
      <c r="C8" s="191" t="s">
        <v>526</v>
      </c>
      <c r="D8" s="50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</row>
    <row r="9" spans="1:20" s="4" customFormat="1" ht="12.95" customHeight="1" x14ac:dyDescent="0.2">
      <c r="A9" s="102"/>
      <c r="B9" s="194" t="s">
        <v>529</v>
      </c>
      <c r="C9" s="191" t="s">
        <v>527</v>
      </c>
      <c r="D9" s="50">
        <v>4</v>
      </c>
      <c r="E9" s="14">
        <v>0</v>
      </c>
      <c r="F9" s="14">
        <v>0</v>
      </c>
      <c r="G9" s="14">
        <v>0</v>
      </c>
      <c r="H9" s="14">
        <v>0</v>
      </c>
      <c r="I9" s="14">
        <v>1</v>
      </c>
      <c r="J9" s="14">
        <v>1</v>
      </c>
      <c r="K9" s="14">
        <v>2</v>
      </c>
      <c r="L9" s="14">
        <v>0.5</v>
      </c>
      <c r="M9" s="14">
        <v>19.939999999999998</v>
      </c>
      <c r="N9" s="14">
        <v>5</v>
      </c>
      <c r="O9" s="14">
        <v>25.439999999999998</v>
      </c>
      <c r="P9" s="14">
        <v>27.439999999999998</v>
      </c>
      <c r="Q9" s="14">
        <v>0</v>
      </c>
      <c r="R9" s="14">
        <v>0.5</v>
      </c>
      <c r="S9" s="14">
        <v>0.5</v>
      </c>
      <c r="T9" s="14">
        <v>27.939999999999998</v>
      </c>
    </row>
    <row r="10" spans="1:20" s="4" customFormat="1" ht="12.95" customHeight="1" x14ac:dyDescent="0.2">
      <c r="A10" s="102"/>
      <c r="B10" s="57"/>
      <c r="C10" s="192" t="s">
        <v>528</v>
      </c>
      <c r="D10" s="50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</row>
    <row r="11" spans="1:20" s="4" customFormat="1" ht="15.75" customHeight="1" x14ac:dyDescent="0.25">
      <c r="A11" s="230" t="s">
        <v>0</v>
      </c>
      <c r="B11" s="231"/>
      <c r="C11" s="232" t="s">
        <v>0</v>
      </c>
      <c r="D11" s="53">
        <f>SUM(D7:D10)</f>
        <v>6</v>
      </c>
      <c r="E11" s="54">
        <f>SUM(E7:E10)</f>
        <v>0</v>
      </c>
      <c r="F11" s="54">
        <f t="shared" ref="F11:S11" si="0">SUM(F7:F10)</f>
        <v>0</v>
      </c>
      <c r="G11" s="54">
        <f t="shared" si="0"/>
        <v>0</v>
      </c>
      <c r="H11" s="54">
        <f>SUM(E11:G11)</f>
        <v>0</v>
      </c>
      <c r="I11" s="54">
        <f t="shared" si="0"/>
        <v>1</v>
      </c>
      <c r="J11" s="54">
        <f t="shared" si="0"/>
        <v>1</v>
      </c>
      <c r="K11" s="54">
        <f t="shared" si="0"/>
        <v>2</v>
      </c>
      <c r="L11" s="54">
        <f t="shared" si="0"/>
        <v>0.5</v>
      </c>
      <c r="M11" s="54">
        <f t="shared" si="0"/>
        <v>20.139999999999997</v>
      </c>
      <c r="N11" s="54">
        <f>SUM(N7:N10)</f>
        <v>5.15</v>
      </c>
      <c r="O11" s="54">
        <f>SUM(L11:N11)</f>
        <v>25.79</v>
      </c>
      <c r="P11" s="54">
        <f>O11+K11</f>
        <v>27.79</v>
      </c>
      <c r="Q11" s="54">
        <f t="shared" si="0"/>
        <v>0</v>
      </c>
      <c r="R11" s="54">
        <f t="shared" si="0"/>
        <v>0.5</v>
      </c>
      <c r="S11" s="54">
        <f t="shared" si="0"/>
        <v>0.5</v>
      </c>
      <c r="T11" s="54">
        <f>P11+S11</f>
        <v>28.29</v>
      </c>
    </row>
    <row r="12" spans="1:20" s="4" customFormat="1" ht="12.95" customHeight="1" x14ac:dyDescent="0.2">
      <c r="A12" s="188" t="s">
        <v>530</v>
      </c>
      <c r="B12" s="189" t="s">
        <v>531</v>
      </c>
      <c r="C12" s="190" t="s">
        <v>531</v>
      </c>
      <c r="D12" s="153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</row>
    <row r="13" spans="1:20" s="4" customFormat="1" ht="12.95" customHeight="1" x14ac:dyDescent="0.2">
      <c r="A13" s="103"/>
      <c r="B13" s="57"/>
      <c r="C13" s="191" t="s">
        <v>532</v>
      </c>
      <c r="D13" s="50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</row>
    <row r="14" spans="1:20" s="4" customFormat="1" ht="12.95" customHeight="1" x14ac:dyDescent="0.2">
      <c r="A14" s="102"/>
      <c r="B14" s="193" t="s">
        <v>533</v>
      </c>
      <c r="C14" s="195" t="s">
        <v>557</v>
      </c>
      <c r="D14" s="50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</row>
    <row r="15" spans="1:20" s="4" customFormat="1" ht="12.95" customHeight="1" x14ac:dyDescent="0.2">
      <c r="A15" s="102"/>
      <c r="B15" s="58"/>
      <c r="C15" s="191" t="s">
        <v>558</v>
      </c>
      <c r="D15" s="50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</row>
    <row r="16" spans="1:20" s="4" customFormat="1" ht="12.95" customHeight="1" x14ac:dyDescent="0.2">
      <c r="A16" s="102"/>
      <c r="B16" s="58"/>
      <c r="C16" s="191" t="s">
        <v>534</v>
      </c>
      <c r="D16" s="50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</row>
    <row r="17" spans="1:20" s="4" customFormat="1" ht="12.95" customHeight="1" x14ac:dyDescent="0.2">
      <c r="A17" s="102"/>
      <c r="B17" s="57"/>
      <c r="C17" s="192" t="s">
        <v>535</v>
      </c>
      <c r="D17" s="50">
        <v>3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1.2500000000000002</v>
      </c>
      <c r="N17" s="14">
        <v>0.15</v>
      </c>
      <c r="O17" s="14">
        <v>1.4000000000000001</v>
      </c>
      <c r="P17" s="14">
        <v>1.4000000000000001</v>
      </c>
      <c r="Q17" s="14">
        <v>0</v>
      </c>
      <c r="R17" s="14">
        <v>0</v>
      </c>
      <c r="S17" s="14">
        <v>0</v>
      </c>
      <c r="T17" s="14">
        <v>1.4000000000000001</v>
      </c>
    </row>
    <row r="18" spans="1:20" s="4" customFormat="1" ht="12.95" customHeight="1" x14ac:dyDescent="0.2">
      <c r="A18" s="102"/>
      <c r="B18" s="58"/>
      <c r="C18" s="192" t="s">
        <v>536</v>
      </c>
      <c r="D18" s="50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</row>
    <row r="19" spans="1:20" s="4" customFormat="1" ht="17.25" customHeight="1" x14ac:dyDescent="0.25">
      <c r="A19" s="230" t="s">
        <v>0</v>
      </c>
      <c r="B19" s="231"/>
      <c r="C19" s="232" t="s">
        <v>0</v>
      </c>
      <c r="D19" s="53">
        <f>SUM(D12:D18)</f>
        <v>3</v>
      </c>
      <c r="E19" s="54">
        <f>SUM(E12:E18)</f>
        <v>0</v>
      </c>
      <c r="F19" s="54">
        <f>SUM(F12:F18)</f>
        <v>0</v>
      </c>
      <c r="G19" s="54">
        <f>SUM(G12:G18)</f>
        <v>0</v>
      </c>
      <c r="H19" s="54">
        <f>SUM(E19:G19)</f>
        <v>0</v>
      </c>
      <c r="I19" s="54">
        <f t="shared" ref="I19:O19" si="1">SUM(I12:I18)</f>
        <v>0</v>
      </c>
      <c r="J19" s="54">
        <f t="shared" si="1"/>
        <v>0</v>
      </c>
      <c r="K19" s="54">
        <f t="shared" si="1"/>
        <v>0</v>
      </c>
      <c r="L19" s="54">
        <f t="shared" si="1"/>
        <v>0</v>
      </c>
      <c r="M19" s="54">
        <f t="shared" si="1"/>
        <v>1.2500000000000002</v>
      </c>
      <c r="N19" s="54">
        <f t="shared" si="1"/>
        <v>0.15</v>
      </c>
      <c r="O19" s="54">
        <f t="shared" si="1"/>
        <v>1.4000000000000001</v>
      </c>
      <c r="P19" s="54">
        <f>O19+K19</f>
        <v>1.4000000000000001</v>
      </c>
      <c r="Q19" s="54">
        <f>SUM(Q12:Q18)</f>
        <v>0</v>
      </c>
      <c r="R19" s="54">
        <f>SUM(R12:R18)</f>
        <v>0</v>
      </c>
      <c r="S19" s="54">
        <f>SUM(S12:S18)</f>
        <v>0</v>
      </c>
      <c r="T19" s="54">
        <f>SUM(T12:T18)</f>
        <v>1.4000000000000001</v>
      </c>
    </row>
    <row r="20" spans="1:20" s="4" customFormat="1" ht="12.75" customHeight="1" x14ac:dyDescent="0.2">
      <c r="A20" s="188" t="s">
        <v>537</v>
      </c>
      <c r="B20" s="189" t="s">
        <v>538</v>
      </c>
      <c r="C20" s="190" t="s">
        <v>538</v>
      </c>
      <c r="D20" s="153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</row>
    <row r="21" spans="1:20" s="4" customFormat="1" ht="12.75" customHeight="1" x14ac:dyDescent="0.2">
      <c r="A21" s="103"/>
      <c r="B21" s="57"/>
      <c r="C21" s="191" t="s">
        <v>539</v>
      </c>
      <c r="D21" s="50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</row>
    <row r="22" spans="1:20" s="4" customFormat="1" ht="12.75" customHeight="1" x14ac:dyDescent="0.2">
      <c r="A22" s="102"/>
      <c r="B22" s="58"/>
      <c r="C22" s="191" t="s">
        <v>540</v>
      </c>
      <c r="D22" s="50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</row>
    <row r="23" spans="1:20" s="4" customFormat="1" ht="12.75" customHeight="1" x14ac:dyDescent="0.2">
      <c r="A23" s="102"/>
      <c r="B23" s="57"/>
      <c r="C23" s="192" t="s">
        <v>541</v>
      </c>
      <c r="D23" s="50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</row>
    <row r="24" spans="1:20" s="4" customFormat="1" ht="12.75" customHeight="1" x14ac:dyDescent="0.2">
      <c r="A24" s="102"/>
      <c r="B24" s="193" t="s">
        <v>542</v>
      </c>
      <c r="C24" s="192" t="s">
        <v>543</v>
      </c>
      <c r="D24" s="50">
        <v>3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3</v>
      </c>
      <c r="N24" s="14">
        <v>13</v>
      </c>
      <c r="O24" s="14">
        <v>16</v>
      </c>
      <c r="P24" s="14">
        <v>16</v>
      </c>
      <c r="Q24" s="14">
        <v>0</v>
      </c>
      <c r="R24" s="14">
        <v>0</v>
      </c>
      <c r="S24" s="14">
        <v>0</v>
      </c>
      <c r="T24" s="14">
        <v>16</v>
      </c>
    </row>
    <row r="25" spans="1:20" s="4" customFormat="1" ht="12.75" customHeight="1" x14ac:dyDescent="0.2">
      <c r="A25" s="102"/>
      <c r="B25" s="58"/>
      <c r="C25" s="192" t="s">
        <v>544</v>
      </c>
      <c r="D25" s="50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</row>
    <row r="26" spans="1:20" s="4" customFormat="1" ht="12.75" customHeight="1" x14ac:dyDescent="0.2">
      <c r="A26" s="102"/>
      <c r="B26" s="58"/>
      <c r="C26" s="192" t="s">
        <v>545</v>
      </c>
      <c r="D26" s="50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</row>
    <row r="27" spans="1:20" s="4" customFormat="1" ht="12.75" customHeight="1" x14ac:dyDescent="0.2">
      <c r="A27" s="102"/>
      <c r="B27" s="193" t="s">
        <v>546</v>
      </c>
      <c r="C27" s="192" t="s">
        <v>546</v>
      </c>
      <c r="D27" s="50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</row>
    <row r="28" spans="1:20" s="4" customFormat="1" ht="12.75" customHeight="1" x14ac:dyDescent="0.2">
      <c r="A28" s="102"/>
      <c r="B28" s="58"/>
      <c r="C28" s="192" t="s">
        <v>547</v>
      </c>
      <c r="D28" s="50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</row>
    <row r="29" spans="1:20" s="4" customFormat="1" ht="15" customHeight="1" x14ac:dyDescent="0.25">
      <c r="A29" s="230" t="s">
        <v>0</v>
      </c>
      <c r="B29" s="231"/>
      <c r="C29" s="232" t="s">
        <v>0</v>
      </c>
      <c r="D29" s="53">
        <f>SUM(D20:D28)</f>
        <v>3</v>
      </c>
      <c r="E29" s="54">
        <f>SUM(E20:E28)</f>
        <v>0</v>
      </c>
      <c r="F29" s="54">
        <f t="shared" ref="F29:T29" si="2">SUM(F20:F28)</f>
        <v>0</v>
      </c>
      <c r="G29" s="54">
        <f t="shared" si="2"/>
        <v>0</v>
      </c>
      <c r="H29" s="54">
        <f>SUM(E29:G29)</f>
        <v>0</v>
      </c>
      <c r="I29" s="54">
        <f t="shared" si="2"/>
        <v>0</v>
      </c>
      <c r="J29" s="54">
        <f t="shared" si="2"/>
        <v>0</v>
      </c>
      <c r="K29" s="54">
        <f t="shared" si="2"/>
        <v>0</v>
      </c>
      <c r="L29" s="54">
        <f t="shared" si="2"/>
        <v>0</v>
      </c>
      <c r="M29" s="54">
        <f t="shared" si="2"/>
        <v>3</v>
      </c>
      <c r="N29" s="54">
        <f t="shared" si="2"/>
        <v>13</v>
      </c>
      <c r="O29" s="54">
        <f t="shared" si="2"/>
        <v>16</v>
      </c>
      <c r="P29" s="54">
        <f>O29+K29</f>
        <v>16</v>
      </c>
      <c r="Q29" s="54">
        <f t="shared" si="2"/>
        <v>0</v>
      </c>
      <c r="R29" s="54">
        <f t="shared" si="2"/>
        <v>0</v>
      </c>
      <c r="S29" s="54">
        <f t="shared" si="2"/>
        <v>0</v>
      </c>
      <c r="T29" s="54">
        <f t="shared" si="2"/>
        <v>16</v>
      </c>
    </row>
    <row r="30" spans="1:20" ht="12.75" customHeight="1" x14ac:dyDescent="0.2">
      <c r="A30" s="188" t="s">
        <v>1</v>
      </c>
      <c r="B30" s="189" t="s">
        <v>548</v>
      </c>
      <c r="C30" s="190" t="s">
        <v>548</v>
      </c>
      <c r="D30" s="153">
        <v>2</v>
      </c>
      <c r="E30" s="154">
        <v>0</v>
      </c>
      <c r="F30" s="154">
        <v>0</v>
      </c>
      <c r="G30" s="154">
        <v>0</v>
      </c>
      <c r="H30" s="154">
        <v>0</v>
      </c>
      <c r="I30" s="154">
        <v>0</v>
      </c>
      <c r="J30" s="154">
        <v>0</v>
      </c>
      <c r="K30" s="154">
        <v>0</v>
      </c>
      <c r="L30" s="154">
        <v>0</v>
      </c>
      <c r="M30" s="154">
        <v>0.96000000000000008</v>
      </c>
      <c r="N30" s="154">
        <v>0</v>
      </c>
      <c r="O30" s="154">
        <v>0.96000000000000008</v>
      </c>
      <c r="P30" s="154">
        <v>0.96000000000000008</v>
      </c>
      <c r="Q30" s="154">
        <v>0</v>
      </c>
      <c r="R30" s="154">
        <v>0</v>
      </c>
      <c r="S30" s="154">
        <v>0</v>
      </c>
      <c r="T30" s="154">
        <v>0.96000000000000008</v>
      </c>
    </row>
    <row r="31" spans="1:20" ht="12.75" customHeight="1" x14ac:dyDescent="0.2">
      <c r="A31" s="103"/>
      <c r="B31" s="57"/>
      <c r="C31" s="191" t="s">
        <v>414</v>
      </c>
      <c r="D31" s="50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</row>
    <row r="32" spans="1:20" ht="12.75" customHeight="1" x14ac:dyDescent="0.2">
      <c r="A32" s="102"/>
      <c r="B32" s="58"/>
      <c r="C32" s="191" t="s">
        <v>263</v>
      </c>
      <c r="D32" s="50">
        <v>2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0.2</v>
      </c>
      <c r="M32" s="14">
        <v>1.1000000000000001</v>
      </c>
      <c r="N32" s="14">
        <v>0.6</v>
      </c>
      <c r="O32" s="14">
        <v>1.9</v>
      </c>
      <c r="P32" s="14">
        <v>1.9</v>
      </c>
      <c r="Q32" s="14">
        <v>0</v>
      </c>
      <c r="R32" s="14">
        <v>0</v>
      </c>
      <c r="S32" s="14">
        <v>0</v>
      </c>
      <c r="T32" s="14">
        <v>1.9</v>
      </c>
    </row>
    <row r="33" spans="1:21" ht="12.75" customHeight="1" x14ac:dyDescent="0.2">
      <c r="A33" s="102"/>
      <c r="B33" s="194" t="s">
        <v>549</v>
      </c>
      <c r="C33" s="192" t="s">
        <v>549</v>
      </c>
      <c r="D33" s="50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</row>
    <row r="34" spans="1:21" ht="12.75" customHeight="1" x14ac:dyDescent="0.2">
      <c r="A34" s="102"/>
      <c r="B34" s="58"/>
      <c r="C34" s="192" t="s">
        <v>550</v>
      </c>
      <c r="D34" s="50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</row>
    <row r="35" spans="1:21" ht="12.75" customHeight="1" x14ac:dyDescent="0.2">
      <c r="A35" s="102"/>
      <c r="B35" s="193" t="s">
        <v>415</v>
      </c>
      <c r="C35" s="192" t="s">
        <v>264</v>
      </c>
      <c r="D35" s="50">
        <v>6</v>
      </c>
      <c r="E35" s="14">
        <v>0</v>
      </c>
      <c r="F35" s="14">
        <v>0</v>
      </c>
      <c r="G35" s="14">
        <v>0</v>
      </c>
      <c r="H35" s="14">
        <v>0</v>
      </c>
      <c r="I35" s="14">
        <v>0.89</v>
      </c>
      <c r="J35" s="14">
        <v>0.17</v>
      </c>
      <c r="K35" s="14">
        <v>1.06</v>
      </c>
      <c r="L35" s="14">
        <v>1</v>
      </c>
      <c r="M35" s="14">
        <v>0.51</v>
      </c>
      <c r="N35" s="14">
        <v>0</v>
      </c>
      <c r="O35" s="14">
        <v>1.51</v>
      </c>
      <c r="P35" s="14">
        <v>2.5700000000000003</v>
      </c>
      <c r="Q35" s="14">
        <v>0.3</v>
      </c>
      <c r="R35" s="14">
        <v>0</v>
      </c>
      <c r="S35" s="14">
        <v>0.3</v>
      </c>
      <c r="T35" s="14">
        <v>2.87</v>
      </c>
    </row>
    <row r="36" spans="1:21" ht="12.75" customHeight="1" x14ac:dyDescent="0.2">
      <c r="A36" s="102"/>
      <c r="B36" s="58"/>
      <c r="C36" s="192" t="s">
        <v>297</v>
      </c>
      <c r="D36" s="50">
        <v>2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4</v>
      </c>
      <c r="M36" s="14">
        <v>5</v>
      </c>
      <c r="N36" s="14">
        <v>4</v>
      </c>
      <c r="O36" s="14">
        <v>13</v>
      </c>
      <c r="P36" s="14">
        <v>13</v>
      </c>
      <c r="Q36" s="14">
        <v>0</v>
      </c>
      <c r="R36" s="14">
        <v>0</v>
      </c>
      <c r="S36" s="14">
        <v>0</v>
      </c>
      <c r="T36" s="14">
        <v>13</v>
      </c>
    </row>
    <row r="37" spans="1:21" ht="12.75" customHeight="1" x14ac:dyDescent="0.2">
      <c r="A37" s="102"/>
      <c r="B37" s="58"/>
      <c r="C37" s="192" t="s">
        <v>298</v>
      </c>
      <c r="D37" s="50">
        <v>1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0.5</v>
      </c>
      <c r="O37" s="14">
        <v>0.5</v>
      </c>
      <c r="P37" s="14">
        <v>0.5</v>
      </c>
      <c r="Q37" s="14">
        <v>0</v>
      </c>
      <c r="R37" s="14">
        <v>0</v>
      </c>
      <c r="S37" s="14">
        <v>0</v>
      </c>
      <c r="T37" s="14">
        <v>0.5</v>
      </c>
    </row>
    <row r="38" spans="1:21" ht="12.75" customHeight="1" x14ac:dyDescent="0.2">
      <c r="A38" s="102"/>
      <c r="B38" s="58"/>
      <c r="C38" s="192" t="s">
        <v>415</v>
      </c>
      <c r="D38" s="50">
        <v>1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0.25</v>
      </c>
      <c r="N38" s="14">
        <v>0</v>
      </c>
      <c r="O38" s="14">
        <v>0.25</v>
      </c>
      <c r="P38" s="14">
        <v>0.25</v>
      </c>
      <c r="Q38" s="14">
        <v>0</v>
      </c>
      <c r="R38" s="14">
        <v>0</v>
      </c>
      <c r="S38" s="14">
        <v>0</v>
      </c>
      <c r="T38" s="14">
        <v>0.25</v>
      </c>
    </row>
    <row r="39" spans="1:21" ht="12.75" customHeight="1" x14ac:dyDescent="0.25">
      <c r="A39" s="230" t="s">
        <v>0</v>
      </c>
      <c r="B39" s="231"/>
      <c r="C39" s="232" t="s">
        <v>0</v>
      </c>
      <c r="D39" s="53">
        <f>SUM(D30:D38)</f>
        <v>14</v>
      </c>
      <c r="E39" s="54">
        <f>SUM(E30:E38)</f>
        <v>0</v>
      </c>
      <c r="F39" s="54">
        <f t="shared" ref="F39:T39" si="3">SUM(F30:F38)</f>
        <v>0</v>
      </c>
      <c r="G39" s="54">
        <f t="shared" si="3"/>
        <v>0</v>
      </c>
      <c r="H39" s="54">
        <f>SUM(E39:G39)</f>
        <v>0</v>
      </c>
      <c r="I39" s="54">
        <f t="shared" si="3"/>
        <v>0.89</v>
      </c>
      <c r="J39" s="54">
        <f t="shared" si="3"/>
        <v>0.17</v>
      </c>
      <c r="K39" s="54">
        <f t="shared" si="3"/>
        <v>1.06</v>
      </c>
      <c r="L39" s="54">
        <f t="shared" si="3"/>
        <v>5.2</v>
      </c>
      <c r="M39" s="54">
        <f t="shared" si="3"/>
        <v>7.82</v>
      </c>
      <c r="N39" s="54">
        <f t="shared" si="3"/>
        <v>5.0999999999999996</v>
      </c>
      <c r="O39" s="54">
        <f t="shared" si="3"/>
        <v>18.12</v>
      </c>
      <c r="P39" s="54">
        <f>O39+K39</f>
        <v>19.18</v>
      </c>
      <c r="Q39" s="54">
        <f t="shared" si="3"/>
        <v>0.3</v>
      </c>
      <c r="R39" s="54">
        <f t="shared" si="3"/>
        <v>0</v>
      </c>
      <c r="S39" s="54">
        <f t="shared" si="3"/>
        <v>0.3</v>
      </c>
      <c r="T39" s="54">
        <f t="shared" si="3"/>
        <v>19.48</v>
      </c>
    </row>
    <row r="40" spans="1:21" ht="12.75" customHeight="1" x14ac:dyDescent="0.2">
      <c r="A40" s="172" t="s">
        <v>2</v>
      </c>
      <c r="B40" s="70" t="s">
        <v>418</v>
      </c>
      <c r="C40" s="161" t="s">
        <v>299</v>
      </c>
      <c r="D40" s="153"/>
      <c r="E40" s="154"/>
      <c r="F40" s="154"/>
      <c r="G40" s="154"/>
      <c r="H40" s="181"/>
      <c r="I40" s="154"/>
      <c r="J40" s="154"/>
      <c r="K40" s="154"/>
      <c r="L40" s="154"/>
      <c r="M40" s="154"/>
      <c r="N40" s="154"/>
      <c r="O40" s="154"/>
      <c r="P40" s="181"/>
      <c r="Q40" s="154"/>
      <c r="R40" s="154"/>
      <c r="S40" s="154"/>
      <c r="T40" s="154"/>
    </row>
    <row r="41" spans="1:21" ht="12.75" customHeight="1" x14ac:dyDescent="0.2">
      <c r="A41" s="119"/>
      <c r="B41" s="71"/>
      <c r="C41" s="26" t="s">
        <v>265</v>
      </c>
      <c r="D41" s="180">
        <v>4</v>
      </c>
      <c r="E41" s="181">
        <v>0</v>
      </c>
      <c r="F41" s="181">
        <v>0</v>
      </c>
      <c r="G41" s="181">
        <v>0</v>
      </c>
      <c r="H41" s="181">
        <v>0</v>
      </c>
      <c r="I41" s="181">
        <v>0</v>
      </c>
      <c r="J41" s="181">
        <v>0</v>
      </c>
      <c r="K41" s="181">
        <v>0</v>
      </c>
      <c r="L41" s="181">
        <v>0</v>
      </c>
      <c r="M41" s="181">
        <v>0.20500000000000002</v>
      </c>
      <c r="N41" s="181">
        <v>0.81500000000000006</v>
      </c>
      <c r="O41" s="181">
        <v>1.02</v>
      </c>
      <c r="P41" s="181">
        <v>1.02</v>
      </c>
      <c r="Q41" s="181">
        <v>0</v>
      </c>
      <c r="R41" s="181">
        <v>0.01</v>
      </c>
      <c r="S41" s="181">
        <v>0.01</v>
      </c>
      <c r="T41" s="181">
        <v>1.03</v>
      </c>
    </row>
    <row r="42" spans="1:21" ht="12.75" customHeight="1" x14ac:dyDescent="0.2">
      <c r="A42" s="119"/>
      <c r="B42" s="71"/>
      <c r="C42" s="26" t="s">
        <v>417</v>
      </c>
      <c r="D42" s="162"/>
      <c r="E42" s="24"/>
      <c r="F42" s="24"/>
      <c r="G42" s="24"/>
      <c r="H42" s="181"/>
      <c r="I42" s="24"/>
      <c r="J42" s="24"/>
      <c r="K42" s="24"/>
      <c r="L42" s="24"/>
      <c r="M42" s="24"/>
      <c r="N42" s="24"/>
      <c r="O42" s="24"/>
      <c r="P42" s="181"/>
      <c r="Q42" s="24"/>
      <c r="R42" s="24"/>
      <c r="S42" s="24"/>
      <c r="T42" s="24"/>
    </row>
    <row r="43" spans="1:21" ht="12.75" customHeight="1" x14ac:dyDescent="0.2">
      <c r="A43" s="119"/>
      <c r="B43" s="71"/>
      <c r="C43" s="26" t="s">
        <v>19</v>
      </c>
      <c r="D43" s="180">
        <v>9</v>
      </c>
      <c r="E43" s="181">
        <v>0</v>
      </c>
      <c r="F43" s="181">
        <v>0</v>
      </c>
      <c r="G43" s="181">
        <v>0</v>
      </c>
      <c r="H43" s="181">
        <v>0</v>
      </c>
      <c r="I43" s="181">
        <v>0.2</v>
      </c>
      <c r="J43" s="181">
        <v>0</v>
      </c>
      <c r="K43" s="181">
        <v>0.2</v>
      </c>
      <c r="L43" s="181">
        <v>0.10500000000000001</v>
      </c>
      <c r="M43" s="181">
        <v>0.98000000000000009</v>
      </c>
      <c r="N43" s="181">
        <v>0.45499999999999996</v>
      </c>
      <c r="O43" s="181">
        <v>1.54</v>
      </c>
      <c r="P43" s="181">
        <v>1.74</v>
      </c>
      <c r="Q43" s="181">
        <v>0</v>
      </c>
      <c r="R43" s="181">
        <v>0.11</v>
      </c>
      <c r="S43" s="181">
        <v>0.11</v>
      </c>
      <c r="T43" s="181">
        <v>1.85</v>
      </c>
    </row>
    <row r="44" spans="1:21" ht="12.75" customHeight="1" x14ac:dyDescent="0.2">
      <c r="A44" s="119"/>
      <c r="B44" s="71"/>
      <c r="C44" s="26" t="s">
        <v>340</v>
      </c>
      <c r="D44" s="180">
        <v>1</v>
      </c>
      <c r="E44" s="181">
        <v>0</v>
      </c>
      <c r="F44" s="181">
        <v>0</v>
      </c>
      <c r="G44" s="181">
        <v>0</v>
      </c>
      <c r="H44" s="181">
        <v>0</v>
      </c>
      <c r="I44" s="181">
        <v>0</v>
      </c>
      <c r="J44" s="181">
        <v>0</v>
      </c>
      <c r="K44" s="181">
        <v>0</v>
      </c>
      <c r="L44" s="181">
        <v>0</v>
      </c>
      <c r="M44" s="181">
        <v>2</v>
      </c>
      <c r="N44" s="181">
        <v>0.6</v>
      </c>
      <c r="O44" s="181">
        <v>2.6</v>
      </c>
      <c r="P44" s="181">
        <v>2.6</v>
      </c>
      <c r="Q44" s="181">
        <v>0</v>
      </c>
      <c r="R44" s="181">
        <v>0</v>
      </c>
      <c r="S44" s="181">
        <v>0</v>
      </c>
      <c r="T44" s="181">
        <v>2.6</v>
      </c>
    </row>
    <row r="45" spans="1:21" ht="12.75" customHeight="1" x14ac:dyDescent="0.2">
      <c r="A45" s="119"/>
      <c r="B45" s="87"/>
      <c r="C45" s="26" t="s">
        <v>268</v>
      </c>
      <c r="D45" s="162">
        <v>3</v>
      </c>
      <c r="E45" s="24">
        <v>0</v>
      </c>
      <c r="F45" s="24">
        <v>0</v>
      </c>
      <c r="G45" s="24">
        <v>0</v>
      </c>
      <c r="H45" s="181">
        <v>0</v>
      </c>
      <c r="I45" s="24">
        <v>0</v>
      </c>
      <c r="J45" s="24">
        <v>0</v>
      </c>
      <c r="K45" s="24">
        <v>0</v>
      </c>
      <c r="L45" s="24">
        <v>9.4</v>
      </c>
      <c r="M45" s="24">
        <v>12.17</v>
      </c>
      <c r="N45" s="24">
        <v>0</v>
      </c>
      <c r="O45" s="24">
        <v>21.57</v>
      </c>
      <c r="P45" s="181">
        <v>21.57</v>
      </c>
      <c r="Q45" s="24">
        <v>0</v>
      </c>
      <c r="R45" s="24">
        <v>0</v>
      </c>
      <c r="S45" s="24">
        <v>0</v>
      </c>
      <c r="T45" s="24">
        <v>21.57</v>
      </c>
      <c r="U45" s="10"/>
    </row>
    <row r="46" spans="1:21" ht="12.75" customHeight="1" x14ac:dyDescent="0.2">
      <c r="A46" s="119"/>
      <c r="B46" s="71" t="s">
        <v>419</v>
      </c>
      <c r="C46" s="26" t="s">
        <v>349</v>
      </c>
      <c r="D46" s="162"/>
      <c r="E46" s="24"/>
      <c r="F46" s="24"/>
      <c r="G46" s="24"/>
      <c r="H46" s="181"/>
      <c r="I46" s="24"/>
      <c r="J46" s="24"/>
      <c r="K46" s="24"/>
      <c r="L46" s="24"/>
      <c r="M46" s="24"/>
      <c r="N46" s="24"/>
      <c r="O46" s="24"/>
      <c r="P46" s="181"/>
      <c r="Q46" s="24"/>
      <c r="R46" s="24"/>
      <c r="S46" s="24"/>
      <c r="T46" s="24"/>
    </row>
    <row r="47" spans="1:21" ht="12.75" customHeight="1" x14ac:dyDescent="0.2">
      <c r="A47" s="119"/>
      <c r="B47" s="71"/>
      <c r="C47" s="26" t="s">
        <v>341</v>
      </c>
      <c r="D47" s="162">
        <v>5</v>
      </c>
      <c r="E47" s="24">
        <v>0</v>
      </c>
      <c r="F47" s="24">
        <v>0</v>
      </c>
      <c r="G47" s="24">
        <v>0</v>
      </c>
      <c r="H47" s="181">
        <v>0</v>
      </c>
      <c r="I47" s="24">
        <v>0</v>
      </c>
      <c r="J47" s="24">
        <v>0</v>
      </c>
      <c r="K47" s="24">
        <v>0</v>
      </c>
      <c r="L47" s="24">
        <v>45</v>
      </c>
      <c r="M47" s="24">
        <v>52.410000000000004</v>
      </c>
      <c r="N47" s="24">
        <v>21.1</v>
      </c>
      <c r="O47" s="24">
        <f>SUM(L47:N47)</f>
        <v>118.50999999999999</v>
      </c>
      <c r="P47" s="181">
        <f>O47+K47</f>
        <v>118.50999999999999</v>
      </c>
      <c r="Q47" s="24">
        <v>5</v>
      </c>
      <c r="R47" s="24">
        <v>0.1</v>
      </c>
      <c r="S47" s="24">
        <f>Q47+R47</f>
        <v>5.0999999999999996</v>
      </c>
      <c r="T47" s="24">
        <f>P47+S47</f>
        <v>123.60999999999999</v>
      </c>
    </row>
    <row r="48" spans="1:21" ht="12.75" customHeight="1" x14ac:dyDescent="0.2">
      <c r="A48" s="119"/>
      <c r="B48" s="71"/>
      <c r="C48" s="26" t="s">
        <v>21</v>
      </c>
      <c r="D48" s="180">
        <v>17</v>
      </c>
      <c r="E48" s="181">
        <v>0</v>
      </c>
      <c r="F48" s="181">
        <v>0</v>
      </c>
      <c r="G48" s="181">
        <v>0</v>
      </c>
      <c r="H48" s="181">
        <v>0</v>
      </c>
      <c r="I48" s="181">
        <v>9.5</v>
      </c>
      <c r="J48" s="181">
        <v>0</v>
      </c>
      <c r="K48" s="181">
        <v>9.5</v>
      </c>
      <c r="L48" s="181">
        <v>8.6900000000000013</v>
      </c>
      <c r="M48" s="181">
        <v>8.9</v>
      </c>
      <c r="N48" s="181">
        <v>4.754999999999999</v>
      </c>
      <c r="O48" s="181">
        <v>22.345000000000002</v>
      </c>
      <c r="P48" s="181">
        <v>31.845000000000002</v>
      </c>
      <c r="Q48" s="181">
        <v>0</v>
      </c>
      <c r="R48" s="181">
        <v>5.0000000000000001E-3</v>
      </c>
      <c r="S48" s="181">
        <v>5.0000000000000001E-3</v>
      </c>
      <c r="T48" s="181">
        <v>31.85</v>
      </c>
    </row>
    <row r="49" spans="1:20" ht="12.75" customHeight="1" x14ac:dyDescent="0.2">
      <c r="A49" s="119"/>
      <c r="B49" s="71"/>
      <c r="C49" s="26" t="s">
        <v>309</v>
      </c>
      <c r="D49" s="162">
        <v>1</v>
      </c>
      <c r="E49" s="24">
        <v>0</v>
      </c>
      <c r="F49" s="24">
        <v>0</v>
      </c>
      <c r="G49" s="24">
        <v>0</v>
      </c>
      <c r="H49" s="181">
        <v>0</v>
      </c>
      <c r="I49" s="24">
        <v>0</v>
      </c>
      <c r="J49" s="24">
        <v>0</v>
      </c>
      <c r="K49" s="24">
        <v>0</v>
      </c>
      <c r="L49" s="24">
        <v>2</v>
      </c>
      <c r="M49" s="24">
        <v>20</v>
      </c>
      <c r="N49" s="24">
        <v>8</v>
      </c>
      <c r="O49" s="24">
        <v>30</v>
      </c>
      <c r="P49" s="181">
        <v>30</v>
      </c>
      <c r="Q49" s="24">
        <v>0</v>
      </c>
      <c r="R49" s="24">
        <v>10</v>
      </c>
      <c r="S49" s="24">
        <v>10</v>
      </c>
      <c r="T49" s="24">
        <v>40</v>
      </c>
    </row>
    <row r="50" spans="1:20" ht="12.75" customHeight="1" x14ac:dyDescent="0.2">
      <c r="A50" s="119"/>
      <c r="B50" s="87"/>
      <c r="C50" s="26" t="s">
        <v>266</v>
      </c>
      <c r="D50" s="180">
        <v>1</v>
      </c>
      <c r="E50" s="181">
        <v>0</v>
      </c>
      <c r="F50" s="181">
        <v>0</v>
      </c>
      <c r="G50" s="181">
        <v>0</v>
      </c>
      <c r="H50" s="181">
        <v>0</v>
      </c>
      <c r="I50" s="181">
        <v>0</v>
      </c>
      <c r="J50" s="181">
        <v>0</v>
      </c>
      <c r="K50" s="181">
        <v>0</v>
      </c>
      <c r="L50" s="181">
        <v>0.1</v>
      </c>
      <c r="M50" s="181">
        <v>0.3</v>
      </c>
      <c r="N50" s="181">
        <v>0.1</v>
      </c>
      <c r="O50" s="181">
        <v>0.5</v>
      </c>
      <c r="P50" s="181">
        <v>0.5</v>
      </c>
      <c r="Q50" s="181">
        <v>0</v>
      </c>
      <c r="R50" s="181">
        <v>0</v>
      </c>
      <c r="S50" s="181">
        <v>0</v>
      </c>
      <c r="T50" s="181">
        <v>0.5</v>
      </c>
    </row>
    <row r="51" spans="1:20" ht="12.75" customHeight="1" x14ac:dyDescent="0.2">
      <c r="A51" s="119"/>
      <c r="B51" s="71" t="s">
        <v>420</v>
      </c>
      <c r="C51" s="26" t="s">
        <v>300</v>
      </c>
      <c r="D51" s="162">
        <v>1</v>
      </c>
      <c r="E51" s="24">
        <v>0</v>
      </c>
      <c r="F51" s="24">
        <v>0</v>
      </c>
      <c r="G51" s="24">
        <v>0</v>
      </c>
      <c r="H51" s="181">
        <v>0</v>
      </c>
      <c r="I51" s="24">
        <v>0</v>
      </c>
      <c r="J51" s="24">
        <v>0</v>
      </c>
      <c r="K51" s="24">
        <v>0</v>
      </c>
      <c r="L51" s="24">
        <v>0</v>
      </c>
      <c r="M51" s="24">
        <v>5.0000000000000001E-3</v>
      </c>
      <c r="N51" s="24">
        <v>5.0000000000000001E-3</v>
      </c>
      <c r="O51" s="24">
        <v>0.01</v>
      </c>
      <c r="P51" s="181">
        <v>0.01</v>
      </c>
      <c r="Q51" s="24">
        <v>0</v>
      </c>
      <c r="R51" s="24">
        <v>0</v>
      </c>
      <c r="S51" s="24">
        <v>0</v>
      </c>
      <c r="T51" s="24">
        <v>0.01</v>
      </c>
    </row>
    <row r="52" spans="1:20" ht="12.75" customHeight="1" x14ac:dyDescent="0.2">
      <c r="A52" s="119"/>
      <c r="B52" s="71"/>
      <c r="C52" s="26" t="s">
        <v>18</v>
      </c>
      <c r="D52" s="162">
        <v>1</v>
      </c>
      <c r="E52" s="24">
        <v>0</v>
      </c>
      <c r="F52" s="24">
        <v>0</v>
      </c>
      <c r="G52" s="24">
        <v>0</v>
      </c>
      <c r="H52" s="181">
        <v>0</v>
      </c>
      <c r="I52" s="24">
        <v>0</v>
      </c>
      <c r="J52" s="24">
        <v>0</v>
      </c>
      <c r="K52" s="24">
        <v>0</v>
      </c>
      <c r="L52" s="24">
        <v>0.5</v>
      </c>
      <c r="M52" s="24">
        <v>1</v>
      </c>
      <c r="N52" s="24">
        <v>0.5</v>
      </c>
      <c r="O52" s="24">
        <v>2</v>
      </c>
      <c r="P52" s="181">
        <v>2</v>
      </c>
      <c r="Q52" s="24">
        <v>0</v>
      </c>
      <c r="R52" s="24">
        <v>0</v>
      </c>
      <c r="S52" s="24">
        <v>0</v>
      </c>
      <c r="T52" s="24">
        <v>2</v>
      </c>
    </row>
    <row r="53" spans="1:20" ht="12.75" customHeight="1" x14ac:dyDescent="0.2">
      <c r="A53" s="119"/>
      <c r="B53" s="71"/>
      <c r="C53" s="26" t="s">
        <v>20</v>
      </c>
      <c r="D53" s="180">
        <v>7</v>
      </c>
      <c r="E53" s="181">
        <v>0</v>
      </c>
      <c r="F53" s="181">
        <v>0</v>
      </c>
      <c r="G53" s="181">
        <v>0</v>
      </c>
      <c r="H53" s="181">
        <v>0</v>
      </c>
      <c r="I53" s="181">
        <v>0</v>
      </c>
      <c r="J53" s="181">
        <v>2</v>
      </c>
      <c r="K53" s="181">
        <v>2</v>
      </c>
      <c r="L53" s="181">
        <v>675.11500000000001</v>
      </c>
      <c r="M53" s="181">
        <v>771.11</v>
      </c>
      <c r="N53" s="181">
        <v>115.705</v>
      </c>
      <c r="O53" s="181">
        <f>SUM(L53:N53)</f>
        <v>1561.9299999999998</v>
      </c>
      <c r="P53" s="181">
        <f>O53+K53</f>
        <v>1563.9299999999998</v>
      </c>
      <c r="Q53" s="181">
        <v>0</v>
      </c>
      <c r="R53" s="181">
        <v>0</v>
      </c>
      <c r="S53" s="181">
        <v>0</v>
      </c>
      <c r="T53" s="181">
        <f>P53+S53</f>
        <v>1563.9299999999998</v>
      </c>
    </row>
    <row r="54" spans="1:20" ht="12.75" customHeight="1" x14ac:dyDescent="0.2">
      <c r="A54" s="119"/>
      <c r="B54" s="71"/>
      <c r="C54" s="163" t="s">
        <v>342</v>
      </c>
      <c r="D54" s="64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</row>
    <row r="55" spans="1:20" ht="12.75" customHeight="1" x14ac:dyDescent="0.2">
      <c r="A55" s="119"/>
      <c r="B55" s="71"/>
      <c r="C55" s="165" t="s">
        <v>267</v>
      </c>
      <c r="D55" s="182">
        <v>9</v>
      </c>
      <c r="E55" s="183">
        <v>0</v>
      </c>
      <c r="F55" s="183">
        <v>0</v>
      </c>
      <c r="G55" s="183">
        <v>0</v>
      </c>
      <c r="H55" s="181">
        <v>0</v>
      </c>
      <c r="I55" s="183">
        <v>0</v>
      </c>
      <c r="J55" s="183">
        <v>0</v>
      </c>
      <c r="K55" s="183">
        <v>0</v>
      </c>
      <c r="L55" s="183">
        <v>32.299999999999997</v>
      </c>
      <c r="M55" s="183">
        <v>112.80499999999999</v>
      </c>
      <c r="N55" s="183">
        <v>108.515</v>
      </c>
      <c r="O55" s="183">
        <f>SUM(L55:N55)</f>
        <v>253.62</v>
      </c>
      <c r="P55" s="183">
        <f>O55+K55</f>
        <v>253.62</v>
      </c>
      <c r="Q55" s="183">
        <v>0</v>
      </c>
      <c r="R55" s="183">
        <v>0</v>
      </c>
      <c r="S55" s="183">
        <v>0</v>
      </c>
      <c r="T55" s="183">
        <f>P55+S55</f>
        <v>253.62</v>
      </c>
    </row>
    <row r="56" spans="1:20" ht="12.75" customHeight="1" x14ac:dyDescent="0.25">
      <c r="A56" s="230" t="s">
        <v>0</v>
      </c>
      <c r="B56" s="231"/>
      <c r="C56" s="232" t="s">
        <v>0</v>
      </c>
      <c r="D56" s="53">
        <f t="shared" ref="D56:J56" si="4">SUM(D40:D55)</f>
        <v>59</v>
      </c>
      <c r="E56" s="54">
        <f t="shared" si="4"/>
        <v>0</v>
      </c>
      <c r="F56" s="54">
        <f t="shared" si="4"/>
        <v>0</v>
      </c>
      <c r="G56" s="54">
        <f t="shared" si="4"/>
        <v>0</v>
      </c>
      <c r="H56" s="54">
        <f>SUM(E56:G56)</f>
        <v>0</v>
      </c>
      <c r="I56" s="54">
        <f t="shared" si="4"/>
        <v>9.6999999999999993</v>
      </c>
      <c r="J56" s="54">
        <f t="shared" si="4"/>
        <v>2</v>
      </c>
      <c r="K56" s="54">
        <f>+J56+I56+H56</f>
        <v>11.7</v>
      </c>
      <c r="L56" s="54">
        <f>SUM(L40:L55)</f>
        <v>773.20999999999992</v>
      </c>
      <c r="M56" s="54">
        <f>SUM(M40:M55)</f>
        <v>981.88499999999999</v>
      </c>
      <c r="N56" s="54">
        <f>SUM(N40:N55)</f>
        <v>260.55</v>
      </c>
      <c r="O56" s="54">
        <f>+N56+M56+L56</f>
        <v>2015.645</v>
      </c>
      <c r="P56" s="54">
        <f>O56+K56</f>
        <v>2027.345</v>
      </c>
      <c r="Q56" s="54">
        <f>SUM(Q40:Q55)</f>
        <v>5</v>
      </c>
      <c r="R56" s="54">
        <f>SUM(R40:R55)</f>
        <v>10.225</v>
      </c>
      <c r="S56" s="54">
        <f>+R56+Q56</f>
        <v>15.225</v>
      </c>
      <c r="T56" s="55">
        <f>+S56+P56</f>
        <v>2042.57</v>
      </c>
    </row>
    <row r="57" spans="1:20" ht="12.75" customHeight="1" x14ac:dyDescent="0.2">
      <c r="A57" s="172" t="s">
        <v>3</v>
      </c>
      <c r="B57" s="70" t="s">
        <v>38</v>
      </c>
      <c r="C57" s="161" t="s">
        <v>24</v>
      </c>
      <c r="D57" s="178">
        <v>2</v>
      </c>
      <c r="E57" s="179">
        <v>0</v>
      </c>
      <c r="F57" s="179">
        <v>0</v>
      </c>
      <c r="G57" s="179">
        <v>0</v>
      </c>
      <c r="H57" s="179">
        <v>0</v>
      </c>
      <c r="I57" s="179">
        <v>0</v>
      </c>
      <c r="J57" s="179">
        <v>0</v>
      </c>
      <c r="K57" s="179">
        <v>0</v>
      </c>
      <c r="L57" s="179">
        <v>0</v>
      </c>
      <c r="M57" s="179">
        <v>5.17</v>
      </c>
      <c r="N57" s="179">
        <v>0.32999999999999996</v>
      </c>
      <c r="O57" s="179">
        <v>5.5</v>
      </c>
      <c r="P57" s="179">
        <v>5.5</v>
      </c>
      <c r="Q57" s="179">
        <v>0</v>
      </c>
      <c r="R57" s="179">
        <v>0</v>
      </c>
      <c r="S57" s="179">
        <v>0</v>
      </c>
      <c r="T57" s="179">
        <v>5.5</v>
      </c>
    </row>
    <row r="58" spans="1:20" ht="12.75" customHeight="1" x14ac:dyDescent="0.2">
      <c r="A58" s="119"/>
      <c r="B58" s="71"/>
      <c r="C58" s="26" t="s">
        <v>33</v>
      </c>
      <c r="D58" s="180">
        <v>10</v>
      </c>
      <c r="E58" s="181">
        <v>0</v>
      </c>
      <c r="F58" s="181">
        <v>0</v>
      </c>
      <c r="G58" s="181">
        <v>0</v>
      </c>
      <c r="H58" s="181">
        <v>0</v>
      </c>
      <c r="I58" s="181">
        <v>0.12000000000000001</v>
      </c>
      <c r="J58" s="181">
        <v>0</v>
      </c>
      <c r="K58" s="181">
        <v>0.12000000000000001</v>
      </c>
      <c r="L58" s="181">
        <v>76.010000000000005</v>
      </c>
      <c r="M58" s="181">
        <v>212.73</v>
      </c>
      <c r="N58" s="181">
        <v>50.540000000000006</v>
      </c>
      <c r="O58" s="181">
        <v>339.28000000000003</v>
      </c>
      <c r="P58" s="181">
        <v>339.40000000000003</v>
      </c>
      <c r="Q58" s="181">
        <v>0</v>
      </c>
      <c r="R58" s="181">
        <v>0.01</v>
      </c>
      <c r="S58" s="181">
        <v>0.01</v>
      </c>
      <c r="T58" s="181">
        <v>339.41</v>
      </c>
    </row>
    <row r="59" spans="1:20" ht="12.75" customHeight="1" x14ac:dyDescent="0.2">
      <c r="A59" s="119"/>
      <c r="B59" s="71"/>
      <c r="C59" s="26" t="s">
        <v>37</v>
      </c>
      <c r="D59" s="180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</row>
    <row r="60" spans="1:20" ht="12.75" customHeight="1" x14ac:dyDescent="0.2">
      <c r="A60" s="119"/>
      <c r="B60" s="71"/>
      <c r="C60" s="26" t="s">
        <v>38</v>
      </c>
      <c r="D60" s="180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</row>
    <row r="61" spans="1:20" ht="12.75" customHeight="1" x14ac:dyDescent="0.2">
      <c r="A61" s="119"/>
      <c r="B61" s="87"/>
      <c r="C61" s="26" t="s">
        <v>49</v>
      </c>
      <c r="D61" s="180">
        <v>3</v>
      </c>
      <c r="E61" s="181">
        <v>0</v>
      </c>
      <c r="F61" s="181">
        <v>0</v>
      </c>
      <c r="G61" s="181">
        <v>0</v>
      </c>
      <c r="H61" s="181">
        <v>0</v>
      </c>
      <c r="I61" s="181">
        <v>0</v>
      </c>
      <c r="J61" s="181">
        <v>0</v>
      </c>
      <c r="K61" s="181">
        <v>0</v>
      </c>
      <c r="L61" s="181">
        <v>0</v>
      </c>
      <c r="M61" s="181">
        <v>7.0000000000000007E-2</v>
      </c>
      <c r="N61" s="181">
        <v>0.31</v>
      </c>
      <c r="O61" s="181">
        <v>0.38</v>
      </c>
      <c r="P61" s="181">
        <v>0.38</v>
      </c>
      <c r="Q61" s="181">
        <v>0</v>
      </c>
      <c r="R61" s="181">
        <v>0</v>
      </c>
      <c r="S61" s="181">
        <v>0</v>
      </c>
      <c r="T61" s="181">
        <v>0.38</v>
      </c>
    </row>
    <row r="62" spans="1:20" ht="12.75" customHeight="1" x14ac:dyDescent="0.2">
      <c r="A62" s="119"/>
      <c r="B62" s="71" t="s">
        <v>310</v>
      </c>
      <c r="C62" s="26" t="s">
        <v>409</v>
      </c>
      <c r="D62" s="162">
        <v>2</v>
      </c>
      <c r="E62" s="24">
        <v>0</v>
      </c>
      <c r="F62" s="24">
        <v>0</v>
      </c>
      <c r="G62" s="24">
        <v>0</v>
      </c>
      <c r="H62" s="181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0.03</v>
      </c>
      <c r="N62" s="24">
        <v>0.06</v>
      </c>
      <c r="O62" s="24">
        <v>0.09</v>
      </c>
      <c r="P62" s="181">
        <v>0.09</v>
      </c>
      <c r="Q62" s="24">
        <v>0</v>
      </c>
      <c r="R62" s="24">
        <v>0</v>
      </c>
      <c r="S62" s="24">
        <v>0</v>
      </c>
      <c r="T62" s="24">
        <v>0.09</v>
      </c>
    </row>
    <row r="63" spans="1:20" ht="12.75" customHeight="1" x14ac:dyDescent="0.2">
      <c r="A63" s="119"/>
      <c r="B63" s="71"/>
      <c r="C63" s="26" t="s">
        <v>310</v>
      </c>
      <c r="D63" s="180">
        <v>5</v>
      </c>
      <c r="E63" s="181">
        <v>0</v>
      </c>
      <c r="F63" s="181">
        <v>0</v>
      </c>
      <c r="G63" s="181">
        <v>0</v>
      </c>
      <c r="H63" s="181">
        <v>0</v>
      </c>
      <c r="I63" s="181">
        <v>0.09</v>
      </c>
      <c r="J63" s="181">
        <v>0</v>
      </c>
      <c r="K63" s="181">
        <v>0.09</v>
      </c>
      <c r="L63" s="181">
        <v>0</v>
      </c>
      <c r="M63" s="181">
        <v>0.32</v>
      </c>
      <c r="N63" s="181">
        <v>0.26</v>
      </c>
      <c r="O63" s="181">
        <v>0.57999999999999996</v>
      </c>
      <c r="P63" s="181">
        <v>0.66999999999999993</v>
      </c>
      <c r="Q63" s="181">
        <v>0</v>
      </c>
      <c r="R63" s="181">
        <v>0</v>
      </c>
      <c r="S63" s="181">
        <v>0</v>
      </c>
      <c r="T63" s="181">
        <v>0.66999999999999993</v>
      </c>
    </row>
    <row r="64" spans="1:20" ht="12.75" customHeight="1" x14ac:dyDescent="0.2">
      <c r="A64" s="207"/>
      <c r="B64" s="71"/>
      <c r="C64" s="26" t="s">
        <v>43</v>
      </c>
      <c r="D64" s="180">
        <v>1</v>
      </c>
      <c r="E64" s="181">
        <v>0</v>
      </c>
      <c r="F64" s="181">
        <v>0</v>
      </c>
      <c r="G64" s="181">
        <v>0</v>
      </c>
      <c r="H64" s="181">
        <v>0</v>
      </c>
      <c r="I64" s="181">
        <v>0</v>
      </c>
      <c r="J64" s="181">
        <v>0</v>
      </c>
      <c r="K64" s="181">
        <v>0</v>
      </c>
      <c r="L64" s="181">
        <v>0</v>
      </c>
      <c r="M64" s="181">
        <v>0</v>
      </c>
      <c r="N64" s="181">
        <v>0.03</v>
      </c>
      <c r="O64" s="181">
        <v>0.03</v>
      </c>
      <c r="P64" s="181">
        <v>0.03</v>
      </c>
      <c r="Q64" s="181">
        <v>0</v>
      </c>
      <c r="R64" s="181">
        <v>0</v>
      </c>
      <c r="S64" s="181">
        <v>0</v>
      </c>
      <c r="T64" s="181">
        <v>0.03</v>
      </c>
    </row>
    <row r="65" spans="1:20" ht="12.75" customHeight="1" x14ac:dyDescent="0.2">
      <c r="A65" s="119"/>
      <c r="B65" s="87"/>
      <c r="C65" s="26" t="s">
        <v>350</v>
      </c>
      <c r="D65" s="180">
        <v>5</v>
      </c>
      <c r="E65" s="181">
        <v>0</v>
      </c>
      <c r="F65" s="181">
        <v>0</v>
      </c>
      <c r="G65" s="181">
        <v>0</v>
      </c>
      <c r="H65" s="181">
        <v>0</v>
      </c>
      <c r="I65" s="181">
        <v>0.1</v>
      </c>
      <c r="J65" s="181">
        <v>0</v>
      </c>
      <c r="K65" s="181">
        <v>0.1</v>
      </c>
      <c r="L65" s="181">
        <v>0.4</v>
      </c>
      <c r="M65" s="181">
        <v>0.35000000000000003</v>
      </c>
      <c r="N65" s="181">
        <v>0.24000000000000002</v>
      </c>
      <c r="O65" s="181">
        <v>0.99</v>
      </c>
      <c r="P65" s="181">
        <v>1.0900000000000001</v>
      </c>
      <c r="Q65" s="181">
        <v>0</v>
      </c>
      <c r="R65" s="181">
        <v>0</v>
      </c>
      <c r="S65" s="181">
        <v>0</v>
      </c>
      <c r="T65" s="181">
        <v>1.0900000000000001</v>
      </c>
    </row>
    <row r="66" spans="1:20" ht="12.75" customHeight="1" x14ac:dyDescent="0.2">
      <c r="A66" s="119"/>
      <c r="B66" s="71" t="s">
        <v>292</v>
      </c>
      <c r="C66" s="26" t="s">
        <v>317</v>
      </c>
      <c r="D66" s="180">
        <v>8</v>
      </c>
      <c r="E66" s="181">
        <v>0</v>
      </c>
      <c r="F66" s="181">
        <v>0</v>
      </c>
      <c r="G66" s="181">
        <v>0</v>
      </c>
      <c r="H66" s="181">
        <v>0</v>
      </c>
      <c r="I66" s="181">
        <v>0.01</v>
      </c>
      <c r="J66" s="181">
        <v>0</v>
      </c>
      <c r="K66" s="181">
        <v>0.01</v>
      </c>
      <c r="L66" s="181">
        <v>1.46</v>
      </c>
      <c r="M66" s="181">
        <v>6.54</v>
      </c>
      <c r="N66" s="181">
        <v>2.5</v>
      </c>
      <c r="O66" s="181">
        <v>10.5</v>
      </c>
      <c r="P66" s="181">
        <v>10.51</v>
      </c>
      <c r="Q66" s="181">
        <v>3</v>
      </c>
      <c r="R66" s="181">
        <v>0.3</v>
      </c>
      <c r="S66" s="181">
        <v>3.3</v>
      </c>
      <c r="T66" s="181">
        <v>13.809999999999999</v>
      </c>
    </row>
    <row r="67" spans="1:20" ht="12.75" customHeight="1" x14ac:dyDescent="0.2">
      <c r="A67" s="119"/>
      <c r="B67" s="71"/>
      <c r="C67" s="26" t="s">
        <v>269</v>
      </c>
      <c r="D67" s="180">
        <v>6</v>
      </c>
      <c r="E67" s="181">
        <v>0</v>
      </c>
      <c r="F67" s="181">
        <v>0</v>
      </c>
      <c r="G67" s="181">
        <v>0</v>
      </c>
      <c r="H67" s="181">
        <v>0</v>
      </c>
      <c r="I67" s="181">
        <v>0.01</v>
      </c>
      <c r="J67" s="181">
        <v>0.09</v>
      </c>
      <c r="K67" s="181">
        <v>9.9999999999999992E-2</v>
      </c>
      <c r="L67" s="181">
        <v>0</v>
      </c>
      <c r="M67" s="181">
        <v>1.59</v>
      </c>
      <c r="N67" s="181">
        <v>2.2400000000000002</v>
      </c>
      <c r="O67" s="181">
        <v>3.8299999999999996</v>
      </c>
      <c r="P67" s="181">
        <v>3.9299999999999997</v>
      </c>
      <c r="Q67" s="181">
        <v>0</v>
      </c>
      <c r="R67" s="181">
        <v>0</v>
      </c>
      <c r="S67" s="181">
        <v>0</v>
      </c>
      <c r="T67" s="181">
        <v>3.93</v>
      </c>
    </row>
    <row r="68" spans="1:20" ht="12.75" customHeight="1" x14ac:dyDescent="0.2">
      <c r="A68" s="119"/>
      <c r="B68" s="71"/>
      <c r="C68" s="26" t="s">
        <v>270</v>
      </c>
      <c r="D68" s="180">
        <v>10</v>
      </c>
      <c r="E68" s="181">
        <v>0</v>
      </c>
      <c r="F68" s="181">
        <v>0</v>
      </c>
      <c r="G68" s="181">
        <v>0</v>
      </c>
      <c r="H68" s="181">
        <v>0</v>
      </c>
      <c r="I68" s="181">
        <v>2</v>
      </c>
      <c r="J68" s="181">
        <v>0.06</v>
      </c>
      <c r="K68" s="181">
        <v>2.06</v>
      </c>
      <c r="L68" s="181">
        <v>61.37</v>
      </c>
      <c r="M68" s="181">
        <v>74.66</v>
      </c>
      <c r="N68" s="181">
        <v>45.56</v>
      </c>
      <c r="O68" s="181">
        <v>181.59</v>
      </c>
      <c r="P68" s="181">
        <v>183.65</v>
      </c>
      <c r="Q68" s="181">
        <v>0</v>
      </c>
      <c r="R68" s="181">
        <v>0.2</v>
      </c>
      <c r="S68" s="181">
        <v>0.2</v>
      </c>
      <c r="T68" s="181">
        <v>183.85000000000002</v>
      </c>
    </row>
    <row r="69" spans="1:20" ht="12.75" customHeight="1" x14ac:dyDescent="0.2">
      <c r="A69" s="119"/>
      <c r="B69" s="71"/>
      <c r="C69" s="26" t="s">
        <v>471</v>
      </c>
      <c r="D69" s="180">
        <v>3</v>
      </c>
      <c r="E69" s="181">
        <v>0</v>
      </c>
      <c r="F69" s="181">
        <v>0</v>
      </c>
      <c r="G69" s="181">
        <v>0</v>
      </c>
      <c r="H69" s="181">
        <v>0</v>
      </c>
      <c r="I69" s="181">
        <v>0</v>
      </c>
      <c r="J69" s="181">
        <v>0</v>
      </c>
      <c r="K69" s="181">
        <v>0</v>
      </c>
      <c r="L69" s="181">
        <v>0</v>
      </c>
      <c r="M69" s="181">
        <v>0.03</v>
      </c>
      <c r="N69" s="181">
        <v>0.12</v>
      </c>
      <c r="O69" s="181">
        <v>0.15000000000000002</v>
      </c>
      <c r="P69" s="181">
        <v>0.15000000000000002</v>
      </c>
      <c r="Q69" s="181">
        <v>0</v>
      </c>
      <c r="R69" s="181">
        <v>0</v>
      </c>
      <c r="S69" s="181">
        <v>0</v>
      </c>
      <c r="T69" s="181">
        <v>0.15000000000000002</v>
      </c>
    </row>
    <row r="70" spans="1:20" ht="12.75" customHeight="1" x14ac:dyDescent="0.2">
      <c r="A70" s="119"/>
      <c r="B70" s="71"/>
      <c r="C70" s="26" t="s">
        <v>292</v>
      </c>
      <c r="D70" s="180">
        <v>5</v>
      </c>
      <c r="E70" s="181">
        <v>0</v>
      </c>
      <c r="F70" s="181">
        <v>0</v>
      </c>
      <c r="G70" s="181">
        <v>0</v>
      </c>
      <c r="H70" s="181">
        <v>0</v>
      </c>
      <c r="I70" s="181">
        <v>0</v>
      </c>
      <c r="J70" s="181">
        <v>0</v>
      </c>
      <c r="K70" s="181">
        <v>0</v>
      </c>
      <c r="L70" s="181">
        <v>0.15</v>
      </c>
      <c r="M70" s="181">
        <v>9.9299999999999979</v>
      </c>
      <c r="N70" s="181">
        <v>7.63</v>
      </c>
      <c r="O70" s="181">
        <v>17.709999999999997</v>
      </c>
      <c r="P70" s="181">
        <v>17.709999999999997</v>
      </c>
      <c r="Q70" s="181">
        <v>0</v>
      </c>
      <c r="R70" s="181">
        <v>0</v>
      </c>
      <c r="S70" s="181">
        <v>0</v>
      </c>
      <c r="T70" s="181">
        <v>17.709999999999997</v>
      </c>
    </row>
    <row r="71" spans="1:20" ht="12.75" customHeight="1" x14ac:dyDescent="0.2">
      <c r="A71" s="119"/>
      <c r="B71" s="87"/>
      <c r="C71" s="26" t="s">
        <v>422</v>
      </c>
      <c r="D71" s="162"/>
      <c r="E71" s="24"/>
      <c r="F71" s="24"/>
      <c r="G71" s="24"/>
      <c r="H71" s="181"/>
      <c r="I71" s="24"/>
      <c r="J71" s="24"/>
      <c r="K71" s="24"/>
      <c r="L71" s="24"/>
      <c r="M71" s="24"/>
      <c r="N71" s="24"/>
      <c r="O71" s="24"/>
      <c r="P71" s="181"/>
      <c r="Q71" s="24"/>
      <c r="R71" s="24"/>
      <c r="S71" s="24"/>
      <c r="T71" s="24"/>
    </row>
    <row r="72" spans="1:20" ht="12.75" customHeight="1" x14ac:dyDescent="0.2">
      <c r="A72" s="119"/>
      <c r="B72" s="71" t="s">
        <v>41</v>
      </c>
      <c r="C72" s="26" t="s">
        <v>31</v>
      </c>
      <c r="D72" s="180">
        <v>5</v>
      </c>
      <c r="E72" s="181">
        <v>0</v>
      </c>
      <c r="F72" s="181">
        <v>0</v>
      </c>
      <c r="G72" s="181">
        <v>0</v>
      </c>
      <c r="H72" s="181">
        <v>0</v>
      </c>
      <c r="I72" s="181">
        <v>0.21000000000000002</v>
      </c>
      <c r="J72" s="181">
        <v>0</v>
      </c>
      <c r="K72" s="181">
        <v>0.21000000000000002</v>
      </c>
      <c r="L72" s="181">
        <v>0.01</v>
      </c>
      <c r="M72" s="181">
        <v>0.02</v>
      </c>
      <c r="N72" s="181">
        <v>0.35</v>
      </c>
      <c r="O72" s="181">
        <v>0.38</v>
      </c>
      <c r="P72" s="181">
        <v>0.59000000000000008</v>
      </c>
      <c r="Q72" s="181">
        <v>0</v>
      </c>
      <c r="R72" s="181">
        <v>0.15</v>
      </c>
      <c r="S72" s="181">
        <v>0.15</v>
      </c>
      <c r="T72" s="181">
        <v>0.74</v>
      </c>
    </row>
    <row r="73" spans="1:20" ht="12.75" customHeight="1" x14ac:dyDescent="0.2">
      <c r="A73" s="119"/>
      <c r="B73" s="71"/>
      <c r="C73" s="26" t="s">
        <v>25</v>
      </c>
      <c r="D73" s="180">
        <v>24</v>
      </c>
      <c r="E73" s="181">
        <v>0</v>
      </c>
      <c r="F73" s="181">
        <v>0</v>
      </c>
      <c r="G73" s="181">
        <v>0</v>
      </c>
      <c r="H73" s="181">
        <v>0</v>
      </c>
      <c r="I73" s="181">
        <v>0.33999999999999997</v>
      </c>
      <c r="J73" s="181">
        <v>0</v>
      </c>
      <c r="K73" s="181">
        <v>0.33999999999999997</v>
      </c>
      <c r="L73" s="181">
        <v>0.37</v>
      </c>
      <c r="M73" s="181">
        <v>7.8500000000000005</v>
      </c>
      <c r="N73" s="181">
        <v>5.05</v>
      </c>
      <c r="O73" s="181">
        <v>13.270000000000001</v>
      </c>
      <c r="P73" s="181">
        <v>13.610000000000001</v>
      </c>
      <c r="Q73" s="181">
        <v>0</v>
      </c>
      <c r="R73" s="181">
        <v>1.1100000000000001</v>
      </c>
      <c r="S73" s="181">
        <v>1.1100000000000001</v>
      </c>
      <c r="T73" s="181">
        <v>14.720000000000002</v>
      </c>
    </row>
    <row r="74" spans="1:20" ht="12.75" customHeight="1" x14ac:dyDescent="0.2">
      <c r="A74" s="119"/>
      <c r="B74" s="71"/>
      <c r="C74" s="26" t="s">
        <v>32</v>
      </c>
      <c r="D74" s="180">
        <v>2</v>
      </c>
      <c r="E74" s="181">
        <v>0</v>
      </c>
      <c r="F74" s="181">
        <v>0</v>
      </c>
      <c r="G74" s="181">
        <v>0</v>
      </c>
      <c r="H74" s="181">
        <v>0</v>
      </c>
      <c r="I74" s="181">
        <v>0.09</v>
      </c>
      <c r="J74" s="181">
        <v>0</v>
      </c>
      <c r="K74" s="181">
        <v>0.09</v>
      </c>
      <c r="L74" s="181">
        <v>0</v>
      </c>
      <c r="M74" s="181">
        <v>0.01</v>
      </c>
      <c r="N74" s="181">
        <v>0.04</v>
      </c>
      <c r="O74" s="181">
        <v>0.05</v>
      </c>
      <c r="P74" s="181">
        <v>0.14000000000000001</v>
      </c>
      <c r="Q74" s="181">
        <v>0</v>
      </c>
      <c r="R74" s="181">
        <v>0.02</v>
      </c>
      <c r="S74" s="181">
        <v>0.02</v>
      </c>
      <c r="T74" s="181">
        <v>0.16</v>
      </c>
    </row>
    <row r="75" spans="1:20" ht="12.75" customHeight="1" x14ac:dyDescent="0.2">
      <c r="A75" s="119"/>
      <c r="B75" s="71"/>
      <c r="C75" s="26" t="s">
        <v>35</v>
      </c>
      <c r="D75" s="180">
        <v>17</v>
      </c>
      <c r="E75" s="181">
        <v>0</v>
      </c>
      <c r="F75" s="181">
        <v>0</v>
      </c>
      <c r="G75" s="181">
        <v>0</v>
      </c>
      <c r="H75" s="181">
        <v>0</v>
      </c>
      <c r="I75" s="181">
        <v>0.04</v>
      </c>
      <c r="J75" s="181">
        <v>0</v>
      </c>
      <c r="K75" s="181">
        <v>0.04</v>
      </c>
      <c r="L75" s="181">
        <v>0.62000000000000011</v>
      </c>
      <c r="M75" s="181">
        <v>21.24</v>
      </c>
      <c r="N75" s="181">
        <v>13.379999999999999</v>
      </c>
      <c r="O75" s="181">
        <v>35.24</v>
      </c>
      <c r="P75" s="181">
        <v>35.28</v>
      </c>
      <c r="Q75" s="181">
        <v>1.5</v>
      </c>
      <c r="R75" s="181">
        <v>3.71</v>
      </c>
      <c r="S75" s="181">
        <v>5.21</v>
      </c>
      <c r="T75" s="181">
        <v>40.49</v>
      </c>
    </row>
    <row r="76" spans="1:20" ht="12.75" customHeight="1" x14ac:dyDescent="0.2">
      <c r="A76" s="119"/>
      <c r="B76" s="87"/>
      <c r="C76" s="26" t="s">
        <v>41</v>
      </c>
      <c r="D76" s="180">
        <v>17</v>
      </c>
      <c r="E76" s="181">
        <v>0</v>
      </c>
      <c r="F76" s="181">
        <v>0</v>
      </c>
      <c r="G76" s="181">
        <v>0</v>
      </c>
      <c r="H76" s="181">
        <v>0</v>
      </c>
      <c r="I76" s="181">
        <v>0</v>
      </c>
      <c r="J76" s="181">
        <v>0</v>
      </c>
      <c r="K76" s="181">
        <v>0</v>
      </c>
      <c r="L76" s="181">
        <v>1.8</v>
      </c>
      <c r="M76" s="181">
        <v>2.76</v>
      </c>
      <c r="N76" s="181">
        <v>2.94</v>
      </c>
      <c r="O76" s="181">
        <v>7.5</v>
      </c>
      <c r="P76" s="181">
        <v>7.5</v>
      </c>
      <c r="Q76" s="181">
        <v>0</v>
      </c>
      <c r="R76" s="181">
        <v>0.09</v>
      </c>
      <c r="S76" s="181">
        <v>0.09</v>
      </c>
      <c r="T76" s="181">
        <v>7.59</v>
      </c>
    </row>
    <row r="77" spans="1:20" ht="12.75" customHeight="1" x14ac:dyDescent="0.2">
      <c r="A77" s="119"/>
      <c r="B77" s="71" t="s">
        <v>46</v>
      </c>
      <c r="C77" s="26" t="s">
        <v>27</v>
      </c>
      <c r="D77" s="180">
        <v>27</v>
      </c>
      <c r="E77" s="181">
        <v>0.2</v>
      </c>
      <c r="F77" s="181">
        <v>0.29000000000000004</v>
      </c>
      <c r="G77" s="181">
        <v>10.350000000000001</v>
      </c>
      <c r="H77" s="181">
        <v>10.840000000000002</v>
      </c>
      <c r="I77" s="181">
        <v>2.8</v>
      </c>
      <c r="J77" s="181">
        <v>0</v>
      </c>
      <c r="K77" s="181">
        <v>13.639999999999999</v>
      </c>
      <c r="L77" s="181">
        <v>6.3500000000000005</v>
      </c>
      <c r="M77" s="181">
        <v>14.43</v>
      </c>
      <c r="N77" s="181">
        <v>15.8</v>
      </c>
      <c r="O77" s="181">
        <v>36.580000000000005</v>
      </c>
      <c r="P77" s="181">
        <v>50.220000000000006</v>
      </c>
      <c r="Q77" s="181">
        <v>0</v>
      </c>
      <c r="R77" s="181">
        <v>0.41000000000000003</v>
      </c>
      <c r="S77" s="181">
        <v>0.41000000000000003</v>
      </c>
      <c r="T77" s="181">
        <v>50.63</v>
      </c>
    </row>
    <row r="78" spans="1:20" ht="12.75" customHeight="1" x14ac:dyDescent="0.2">
      <c r="A78" s="119"/>
      <c r="B78" s="71"/>
      <c r="C78" s="26" t="s">
        <v>28</v>
      </c>
      <c r="D78" s="180">
        <v>4</v>
      </c>
      <c r="E78" s="181">
        <v>0.1</v>
      </c>
      <c r="F78" s="181">
        <v>0.13</v>
      </c>
      <c r="G78" s="181">
        <v>0</v>
      </c>
      <c r="H78" s="181">
        <v>0.23</v>
      </c>
      <c r="I78" s="181">
        <v>0.03</v>
      </c>
      <c r="J78" s="181">
        <v>0</v>
      </c>
      <c r="K78" s="181">
        <v>0.26</v>
      </c>
      <c r="L78" s="181">
        <v>0</v>
      </c>
      <c r="M78" s="181">
        <v>0.16000000000000003</v>
      </c>
      <c r="N78" s="181">
        <v>0.01</v>
      </c>
      <c r="O78" s="181">
        <v>0.17</v>
      </c>
      <c r="P78" s="181">
        <v>0.43000000000000005</v>
      </c>
      <c r="Q78" s="181">
        <v>0</v>
      </c>
      <c r="R78" s="181">
        <v>0.2</v>
      </c>
      <c r="S78" s="181">
        <v>0.2</v>
      </c>
      <c r="T78" s="181">
        <v>0.63</v>
      </c>
    </row>
    <row r="79" spans="1:20" ht="12.75" customHeight="1" x14ac:dyDescent="0.2">
      <c r="A79" s="119"/>
      <c r="B79" s="71"/>
      <c r="C79" s="26" t="s">
        <v>39</v>
      </c>
      <c r="D79" s="180">
        <v>7</v>
      </c>
      <c r="E79" s="181">
        <v>0.03</v>
      </c>
      <c r="F79" s="181">
        <v>0</v>
      </c>
      <c r="G79" s="181">
        <v>0</v>
      </c>
      <c r="H79" s="181">
        <v>0.03</v>
      </c>
      <c r="I79" s="181">
        <v>10.3</v>
      </c>
      <c r="J79" s="181">
        <v>0</v>
      </c>
      <c r="K79" s="181">
        <v>10.33</v>
      </c>
      <c r="L79" s="181">
        <v>1.4100000000000001</v>
      </c>
      <c r="M79" s="181">
        <v>6.6999999999999993</v>
      </c>
      <c r="N79" s="181">
        <v>8.1</v>
      </c>
      <c r="O79" s="181">
        <v>16.21</v>
      </c>
      <c r="P79" s="181">
        <v>26.54</v>
      </c>
      <c r="Q79" s="181">
        <v>0</v>
      </c>
      <c r="R79" s="181">
        <v>0</v>
      </c>
      <c r="S79" s="181">
        <v>0</v>
      </c>
      <c r="T79" s="181">
        <v>26.540000000000003</v>
      </c>
    </row>
    <row r="80" spans="1:20" ht="12.75" customHeight="1" x14ac:dyDescent="0.2">
      <c r="A80" s="119"/>
      <c r="B80" s="71"/>
      <c r="C80" s="26" t="s">
        <v>42</v>
      </c>
      <c r="D80" s="162">
        <v>25</v>
      </c>
      <c r="E80" s="24">
        <v>0</v>
      </c>
      <c r="F80" s="24">
        <v>0.01</v>
      </c>
      <c r="G80" s="24">
        <v>0.18000000000000002</v>
      </c>
      <c r="H80" s="181">
        <v>0.19000000000000003</v>
      </c>
      <c r="I80" s="24">
        <v>2.5499999999999998</v>
      </c>
      <c r="J80" s="24">
        <v>0</v>
      </c>
      <c r="K80" s="24">
        <v>2.7399999999999998</v>
      </c>
      <c r="L80" s="24">
        <v>2.21</v>
      </c>
      <c r="M80" s="24">
        <v>6.6499999999999977</v>
      </c>
      <c r="N80" s="24">
        <v>6.2499999999999982</v>
      </c>
      <c r="O80" s="24">
        <v>15.110000000000001</v>
      </c>
      <c r="P80" s="181">
        <v>17.850000000000001</v>
      </c>
      <c r="Q80" s="24">
        <v>0</v>
      </c>
      <c r="R80" s="24">
        <v>0.18</v>
      </c>
      <c r="S80" s="24">
        <v>0.18</v>
      </c>
      <c r="T80" s="24">
        <v>18.03</v>
      </c>
    </row>
    <row r="81" spans="1:20" ht="12.75" customHeight="1" x14ac:dyDescent="0.2">
      <c r="A81" s="119"/>
      <c r="B81" s="71"/>
      <c r="C81" s="26" t="s">
        <v>46</v>
      </c>
      <c r="D81" s="162">
        <v>97</v>
      </c>
      <c r="E81" s="24">
        <v>2.4850000000000003</v>
      </c>
      <c r="F81" s="24">
        <v>0.36</v>
      </c>
      <c r="G81" s="24">
        <v>158.38</v>
      </c>
      <c r="H81" s="181">
        <v>161.22499999999999</v>
      </c>
      <c r="I81" s="24">
        <v>126.15400000000001</v>
      </c>
      <c r="J81" s="24">
        <v>0</v>
      </c>
      <c r="K81" s="24">
        <v>287.37900000000002</v>
      </c>
      <c r="L81" s="24">
        <v>17.869999999999997</v>
      </c>
      <c r="M81" s="24">
        <v>225.13000000000002</v>
      </c>
      <c r="N81" s="24">
        <v>80.221000000000018</v>
      </c>
      <c r="O81" s="24">
        <v>323.22099999999995</v>
      </c>
      <c r="P81" s="181">
        <v>610.59999999999991</v>
      </c>
      <c r="Q81" s="24">
        <v>0</v>
      </c>
      <c r="R81" s="24">
        <v>24.87</v>
      </c>
      <c r="S81" s="24">
        <v>24.87</v>
      </c>
      <c r="T81" s="24">
        <v>635.46999999999991</v>
      </c>
    </row>
    <row r="82" spans="1:20" ht="12.75" customHeight="1" x14ac:dyDescent="0.2">
      <c r="A82" s="119"/>
      <c r="B82" s="71"/>
      <c r="C82" s="26" t="s">
        <v>48</v>
      </c>
      <c r="D82" s="162">
        <v>22</v>
      </c>
      <c r="E82" s="24">
        <v>0</v>
      </c>
      <c r="F82" s="24">
        <v>0</v>
      </c>
      <c r="G82" s="24">
        <v>0</v>
      </c>
      <c r="H82" s="181">
        <v>0</v>
      </c>
      <c r="I82" s="24">
        <v>8.9999999999999993E-3</v>
      </c>
      <c r="J82" s="24">
        <v>1.0999999999999999E-2</v>
      </c>
      <c r="K82" s="24">
        <v>0.02</v>
      </c>
      <c r="L82" s="24">
        <v>0.5</v>
      </c>
      <c r="M82" s="24">
        <v>2.99</v>
      </c>
      <c r="N82" s="24">
        <v>1.72</v>
      </c>
      <c r="O82" s="24">
        <v>5.21</v>
      </c>
      <c r="P82" s="181">
        <v>5.2299999999999995</v>
      </c>
      <c r="Q82" s="24">
        <v>0</v>
      </c>
      <c r="R82" s="24">
        <v>0.24000000000000002</v>
      </c>
      <c r="S82" s="24">
        <v>0.24000000000000002</v>
      </c>
      <c r="T82" s="24">
        <v>5.4699999999999989</v>
      </c>
    </row>
    <row r="83" spans="1:20" ht="12.75" customHeight="1" x14ac:dyDescent="0.2">
      <c r="A83" s="119"/>
      <c r="B83" s="87"/>
      <c r="C83" s="26" t="s">
        <v>343</v>
      </c>
      <c r="D83" s="162"/>
      <c r="E83" s="24"/>
      <c r="F83" s="24"/>
      <c r="G83" s="24"/>
      <c r="H83" s="181"/>
      <c r="I83" s="24"/>
      <c r="J83" s="24"/>
      <c r="K83" s="24"/>
      <c r="L83" s="24"/>
      <c r="M83" s="24"/>
      <c r="N83" s="24"/>
      <c r="O83" s="24"/>
      <c r="P83" s="181"/>
      <c r="Q83" s="24"/>
      <c r="R83" s="24"/>
      <c r="S83" s="24"/>
      <c r="T83" s="24"/>
    </row>
    <row r="84" spans="1:20" ht="12.75" customHeight="1" x14ac:dyDescent="0.2">
      <c r="A84" s="119"/>
      <c r="B84" s="71" t="s">
        <v>44</v>
      </c>
      <c r="C84" s="26" t="s">
        <v>23</v>
      </c>
      <c r="D84" s="180">
        <v>9</v>
      </c>
      <c r="E84" s="181">
        <v>0</v>
      </c>
      <c r="F84" s="181">
        <v>0.04</v>
      </c>
      <c r="G84" s="181">
        <v>0</v>
      </c>
      <c r="H84" s="181">
        <v>0.04</v>
      </c>
      <c r="I84" s="181">
        <v>2</v>
      </c>
      <c r="J84" s="181">
        <v>0</v>
      </c>
      <c r="K84" s="181">
        <v>2.04</v>
      </c>
      <c r="L84" s="181">
        <v>23.3</v>
      </c>
      <c r="M84" s="181">
        <v>25.58</v>
      </c>
      <c r="N84" s="181">
        <v>22.679999999999996</v>
      </c>
      <c r="O84" s="181">
        <v>71.56</v>
      </c>
      <c r="P84" s="181">
        <v>73.600000000000009</v>
      </c>
      <c r="Q84" s="181">
        <v>0</v>
      </c>
      <c r="R84" s="181">
        <v>0.1</v>
      </c>
      <c r="S84" s="181">
        <v>0.1</v>
      </c>
      <c r="T84" s="181">
        <v>73.7</v>
      </c>
    </row>
    <row r="85" spans="1:20" ht="12.75" customHeight="1" x14ac:dyDescent="0.2">
      <c r="A85" s="119"/>
      <c r="B85" s="71"/>
      <c r="C85" s="26" t="s">
        <v>26</v>
      </c>
      <c r="D85" s="180">
        <v>4</v>
      </c>
      <c r="E85" s="181">
        <v>0</v>
      </c>
      <c r="F85" s="181">
        <v>0</v>
      </c>
      <c r="G85" s="181">
        <v>0</v>
      </c>
      <c r="H85" s="181">
        <v>0</v>
      </c>
      <c r="I85" s="181">
        <v>0.2</v>
      </c>
      <c r="J85" s="181">
        <v>0</v>
      </c>
      <c r="K85" s="181">
        <v>0.2</v>
      </c>
      <c r="L85" s="181">
        <v>2.7</v>
      </c>
      <c r="M85" s="181">
        <v>1.5</v>
      </c>
      <c r="N85" s="181">
        <v>2.3000000000000003</v>
      </c>
      <c r="O85" s="181">
        <v>6.5</v>
      </c>
      <c r="P85" s="181">
        <v>6.7</v>
      </c>
      <c r="Q85" s="181">
        <v>0</v>
      </c>
      <c r="R85" s="181">
        <v>0</v>
      </c>
      <c r="S85" s="181">
        <v>0</v>
      </c>
      <c r="T85" s="181">
        <v>6.7</v>
      </c>
    </row>
    <row r="86" spans="1:20" ht="12.75" customHeight="1" x14ac:dyDescent="0.2">
      <c r="A86" s="119"/>
      <c r="B86" s="71"/>
      <c r="C86" s="26" t="s">
        <v>29</v>
      </c>
      <c r="D86" s="180">
        <v>1</v>
      </c>
      <c r="E86" s="181">
        <v>0</v>
      </c>
      <c r="F86" s="181">
        <v>0</v>
      </c>
      <c r="G86" s="181">
        <v>0</v>
      </c>
      <c r="H86" s="181">
        <v>0</v>
      </c>
      <c r="I86" s="181">
        <v>0.1</v>
      </c>
      <c r="J86" s="181">
        <v>0</v>
      </c>
      <c r="K86" s="181">
        <v>0.1</v>
      </c>
      <c r="L86" s="181">
        <v>0</v>
      </c>
      <c r="M86" s="181">
        <v>0</v>
      </c>
      <c r="N86" s="181">
        <v>0.1</v>
      </c>
      <c r="O86" s="181">
        <v>0.1</v>
      </c>
      <c r="P86" s="181">
        <v>0.2</v>
      </c>
      <c r="Q86" s="181">
        <v>0</v>
      </c>
      <c r="R86" s="181">
        <v>0</v>
      </c>
      <c r="S86" s="181">
        <v>0</v>
      </c>
      <c r="T86" s="181">
        <v>0.2</v>
      </c>
    </row>
    <row r="87" spans="1:20" ht="12.75" customHeight="1" x14ac:dyDescent="0.2">
      <c r="A87" s="119"/>
      <c r="B87" s="71"/>
      <c r="C87" s="26" t="s">
        <v>30</v>
      </c>
      <c r="D87" s="180">
        <v>2</v>
      </c>
      <c r="E87" s="181">
        <v>0.01</v>
      </c>
      <c r="F87" s="181">
        <v>0</v>
      </c>
      <c r="G87" s="181">
        <v>0</v>
      </c>
      <c r="H87" s="181">
        <v>0.01</v>
      </c>
      <c r="I87" s="181">
        <v>0</v>
      </c>
      <c r="J87" s="181">
        <v>0</v>
      </c>
      <c r="K87" s="181">
        <v>0.01</v>
      </c>
      <c r="L87" s="181">
        <v>0.01</v>
      </c>
      <c r="M87" s="181">
        <v>0</v>
      </c>
      <c r="N87" s="181">
        <v>0.09</v>
      </c>
      <c r="O87" s="181">
        <v>0.1</v>
      </c>
      <c r="P87" s="181">
        <v>0.11</v>
      </c>
      <c r="Q87" s="181">
        <v>0</v>
      </c>
      <c r="R87" s="181">
        <v>0.01</v>
      </c>
      <c r="S87" s="181">
        <v>0.01</v>
      </c>
      <c r="T87" s="181">
        <v>0.12000000000000001</v>
      </c>
    </row>
    <row r="88" spans="1:20" ht="12.75" customHeight="1" x14ac:dyDescent="0.2">
      <c r="A88" s="119"/>
      <c r="B88" s="71"/>
      <c r="C88" s="26" t="s">
        <v>44</v>
      </c>
      <c r="D88" s="180">
        <v>21</v>
      </c>
      <c r="E88" s="181">
        <v>0</v>
      </c>
      <c r="F88" s="181">
        <v>0</v>
      </c>
      <c r="G88" s="181">
        <v>1.9</v>
      </c>
      <c r="H88" s="181">
        <v>1.9</v>
      </c>
      <c r="I88" s="181">
        <v>39.720000000000006</v>
      </c>
      <c r="J88" s="181">
        <v>0</v>
      </c>
      <c r="K88" s="181">
        <v>41.620000000000005</v>
      </c>
      <c r="L88" s="181">
        <v>99.64</v>
      </c>
      <c r="M88" s="181">
        <v>135.26999999999998</v>
      </c>
      <c r="N88" s="181">
        <v>54.46</v>
      </c>
      <c r="O88" s="181">
        <v>289.37</v>
      </c>
      <c r="P88" s="181">
        <v>330.99</v>
      </c>
      <c r="Q88" s="181">
        <v>0</v>
      </c>
      <c r="R88" s="181">
        <v>6.0000000000000005E-2</v>
      </c>
      <c r="S88" s="181">
        <v>6.0000000000000005E-2</v>
      </c>
      <c r="T88" s="181">
        <v>331.04999999999995</v>
      </c>
    </row>
    <row r="89" spans="1:20" ht="12.75" customHeight="1" x14ac:dyDescent="0.2">
      <c r="A89" s="119"/>
      <c r="B89" s="87"/>
      <c r="C89" s="26" t="s">
        <v>45</v>
      </c>
      <c r="D89" s="180">
        <v>8</v>
      </c>
      <c r="E89" s="181">
        <v>0</v>
      </c>
      <c r="F89" s="181">
        <v>0</v>
      </c>
      <c r="G89" s="181">
        <v>0</v>
      </c>
      <c r="H89" s="181">
        <v>0</v>
      </c>
      <c r="I89" s="181">
        <v>0.52</v>
      </c>
      <c r="J89" s="181">
        <v>0</v>
      </c>
      <c r="K89" s="181">
        <v>0.52</v>
      </c>
      <c r="L89" s="181">
        <v>0</v>
      </c>
      <c r="M89" s="181">
        <v>0.45</v>
      </c>
      <c r="N89" s="181">
        <v>2.95</v>
      </c>
      <c r="O89" s="181">
        <v>3.4000000000000004</v>
      </c>
      <c r="P89" s="181">
        <v>3.9200000000000004</v>
      </c>
      <c r="Q89" s="181">
        <v>0</v>
      </c>
      <c r="R89" s="181">
        <v>0.52</v>
      </c>
      <c r="S89" s="181">
        <v>0.52</v>
      </c>
      <c r="T89" s="181">
        <v>4.4399999999999995</v>
      </c>
    </row>
    <row r="90" spans="1:20" ht="12.75" customHeight="1" x14ac:dyDescent="0.2">
      <c r="A90" s="119"/>
      <c r="B90" s="71" t="s">
        <v>363</v>
      </c>
      <c r="C90" s="165" t="s">
        <v>363</v>
      </c>
      <c r="D90" s="180">
        <v>63</v>
      </c>
      <c r="E90" s="181">
        <v>0</v>
      </c>
      <c r="F90" s="181">
        <v>0</v>
      </c>
      <c r="G90" s="181">
        <v>0</v>
      </c>
      <c r="H90" s="181">
        <v>0</v>
      </c>
      <c r="I90" s="181">
        <v>12.299999999999999</v>
      </c>
      <c r="J90" s="181">
        <v>0</v>
      </c>
      <c r="K90" s="181">
        <v>12.299999999999999</v>
      </c>
      <c r="L90" s="181">
        <v>167.46499999999997</v>
      </c>
      <c r="M90" s="181">
        <v>95.190999999999974</v>
      </c>
      <c r="N90" s="181">
        <v>532.03300000000002</v>
      </c>
      <c r="O90" s="181">
        <v>794.68899999999996</v>
      </c>
      <c r="P90" s="181">
        <v>806.98899999999992</v>
      </c>
      <c r="Q90" s="181">
        <v>0</v>
      </c>
      <c r="R90" s="181">
        <v>0</v>
      </c>
      <c r="S90" s="181">
        <v>0</v>
      </c>
      <c r="T90" s="181">
        <v>806.98899999999992</v>
      </c>
    </row>
    <row r="91" spans="1:20" ht="12.75" customHeight="1" x14ac:dyDescent="0.2">
      <c r="A91" s="119"/>
      <c r="B91" s="71" t="s">
        <v>566</v>
      </c>
      <c r="C91" s="26" t="s">
        <v>34</v>
      </c>
      <c r="D91" s="180">
        <v>8</v>
      </c>
      <c r="E91" s="181">
        <v>0</v>
      </c>
      <c r="F91" s="181">
        <v>0</v>
      </c>
      <c r="G91" s="181">
        <v>0.08</v>
      </c>
      <c r="H91" s="181">
        <v>0.08</v>
      </c>
      <c r="I91" s="181">
        <v>0</v>
      </c>
      <c r="J91" s="181">
        <v>0</v>
      </c>
      <c r="K91" s="181">
        <v>0.08</v>
      </c>
      <c r="L91" s="181">
        <v>14.1</v>
      </c>
      <c r="M91" s="181">
        <v>9.6</v>
      </c>
      <c r="N91" s="181">
        <v>4.74</v>
      </c>
      <c r="O91" s="181">
        <v>28.44</v>
      </c>
      <c r="P91" s="181">
        <v>28.52</v>
      </c>
      <c r="Q91" s="181">
        <v>0</v>
      </c>
      <c r="R91" s="181">
        <v>2.15</v>
      </c>
      <c r="S91" s="181">
        <v>2.15</v>
      </c>
      <c r="T91" s="181">
        <v>30.669999999999998</v>
      </c>
    </row>
    <row r="92" spans="1:20" ht="12.75" customHeight="1" x14ac:dyDescent="0.2">
      <c r="A92" s="119"/>
      <c r="B92" s="71"/>
      <c r="C92" s="26" t="s">
        <v>36</v>
      </c>
      <c r="D92" s="180">
        <v>2</v>
      </c>
      <c r="E92" s="181">
        <v>0</v>
      </c>
      <c r="F92" s="181">
        <v>0</v>
      </c>
      <c r="G92" s="181">
        <v>0</v>
      </c>
      <c r="H92" s="181">
        <v>0</v>
      </c>
      <c r="I92" s="181">
        <v>0</v>
      </c>
      <c r="J92" s="181">
        <v>0</v>
      </c>
      <c r="K92" s="181">
        <v>0</v>
      </c>
      <c r="L92" s="181">
        <v>0.01</v>
      </c>
      <c r="M92" s="181">
        <v>0.03</v>
      </c>
      <c r="N92" s="181">
        <v>0.01</v>
      </c>
      <c r="O92" s="181">
        <v>0.05</v>
      </c>
      <c r="P92" s="181">
        <v>0.05</v>
      </c>
      <c r="Q92" s="181">
        <v>0</v>
      </c>
      <c r="R92" s="181">
        <v>0</v>
      </c>
      <c r="S92" s="181">
        <v>0</v>
      </c>
      <c r="T92" s="181">
        <v>0.05</v>
      </c>
    </row>
    <row r="93" spans="1:20" ht="12.75" customHeight="1" x14ac:dyDescent="0.2">
      <c r="A93" s="119"/>
      <c r="B93" s="71"/>
      <c r="C93" s="26" t="s">
        <v>40</v>
      </c>
      <c r="D93" s="180">
        <v>13</v>
      </c>
      <c r="E93" s="181">
        <v>0</v>
      </c>
      <c r="F93" s="181">
        <v>0</v>
      </c>
      <c r="G93" s="181">
        <v>0</v>
      </c>
      <c r="H93" s="181">
        <v>0</v>
      </c>
      <c r="I93" s="181">
        <v>0.45999999999999996</v>
      </c>
      <c r="J93" s="181">
        <v>0</v>
      </c>
      <c r="K93" s="181">
        <v>0.45999999999999996</v>
      </c>
      <c r="L93" s="181">
        <v>0.2</v>
      </c>
      <c r="M93" s="181">
        <v>0.85000000000000009</v>
      </c>
      <c r="N93" s="181">
        <v>0.77</v>
      </c>
      <c r="O93" s="181">
        <v>1.8200000000000003</v>
      </c>
      <c r="P93" s="181">
        <v>2.2800000000000002</v>
      </c>
      <c r="Q93" s="181">
        <v>0</v>
      </c>
      <c r="R93" s="181">
        <v>0</v>
      </c>
      <c r="S93" s="181">
        <v>0</v>
      </c>
      <c r="T93" s="181">
        <v>2.2800000000000002</v>
      </c>
    </row>
    <row r="94" spans="1:20" ht="12.75" customHeight="1" x14ac:dyDescent="0.2">
      <c r="A94" s="119"/>
      <c r="B94" s="71"/>
      <c r="C94" s="26" t="s">
        <v>47</v>
      </c>
      <c r="D94" s="180">
        <v>6</v>
      </c>
      <c r="E94" s="181">
        <v>0</v>
      </c>
      <c r="F94" s="181">
        <v>0</v>
      </c>
      <c r="G94" s="181">
        <v>0</v>
      </c>
      <c r="H94" s="181">
        <v>0</v>
      </c>
      <c r="I94" s="181">
        <v>3.0000000000000001E-3</v>
      </c>
      <c r="J94" s="181">
        <v>0</v>
      </c>
      <c r="K94" s="181">
        <v>3.0000000000000001E-3</v>
      </c>
      <c r="L94" s="181">
        <v>0.06</v>
      </c>
      <c r="M94" s="181">
        <v>0.28099999999999997</v>
      </c>
      <c r="N94" s="181">
        <v>0.21</v>
      </c>
      <c r="O94" s="181">
        <v>0.55099999999999993</v>
      </c>
      <c r="P94" s="181">
        <v>0.55399999999999994</v>
      </c>
      <c r="Q94" s="181">
        <v>0</v>
      </c>
      <c r="R94" s="181">
        <v>2.6000000000000002E-2</v>
      </c>
      <c r="S94" s="181">
        <v>2.6000000000000002E-2</v>
      </c>
      <c r="T94" s="181">
        <v>0.57999999999999996</v>
      </c>
    </row>
    <row r="95" spans="1:20" ht="12.75" customHeight="1" x14ac:dyDescent="0.25">
      <c r="A95" s="230" t="s">
        <v>0</v>
      </c>
      <c r="B95" s="231"/>
      <c r="C95" s="232" t="s">
        <v>0</v>
      </c>
      <c r="D95" s="53">
        <f>SUM(D57:D94)</f>
        <v>444</v>
      </c>
      <c r="E95" s="54">
        <f>SUM(E57:E94)</f>
        <v>2.8250000000000002</v>
      </c>
      <c r="F95" s="54">
        <f>SUM(F57:F94)</f>
        <v>0.83000000000000007</v>
      </c>
      <c r="G95" s="54">
        <f>SUM(G57:G94)</f>
        <v>170.89000000000001</v>
      </c>
      <c r="H95" s="54">
        <f>SUM(E95:G95)</f>
        <v>174.54500000000002</v>
      </c>
      <c r="I95" s="54">
        <f t="shared" ref="I95:O95" si="5">SUM(I57:I94)</f>
        <v>200.15600000000001</v>
      </c>
      <c r="J95" s="54">
        <f t="shared" si="5"/>
        <v>0.161</v>
      </c>
      <c r="K95" s="54">
        <f t="shared" si="5"/>
        <v>374.86199999999997</v>
      </c>
      <c r="L95" s="54">
        <f t="shared" si="5"/>
        <v>478.01499999999999</v>
      </c>
      <c r="M95" s="54">
        <f t="shared" si="5"/>
        <v>868.11199999999985</v>
      </c>
      <c r="N95" s="54">
        <f t="shared" si="5"/>
        <v>864.024</v>
      </c>
      <c r="O95" s="54">
        <f t="shared" si="5"/>
        <v>2210.1509999999998</v>
      </c>
      <c r="P95" s="54">
        <f>O95+K95</f>
        <v>2585.0129999999999</v>
      </c>
      <c r="Q95" s="54">
        <f>SUM(Q57:Q94)</f>
        <v>4.5</v>
      </c>
      <c r="R95" s="54">
        <f>SUM(R57:R94)</f>
        <v>34.356000000000002</v>
      </c>
      <c r="S95" s="54">
        <f>SUM(S57:S94)</f>
        <v>38.856000000000009</v>
      </c>
      <c r="T95" s="54">
        <f>SUM(T57:T94)</f>
        <v>2623.8690000000001</v>
      </c>
    </row>
    <row r="96" spans="1:20" ht="12.75" customHeight="1" x14ac:dyDescent="0.25">
      <c r="A96" s="166" t="s">
        <v>5</v>
      </c>
      <c r="B96" s="35" t="s">
        <v>423</v>
      </c>
      <c r="C96" s="161" t="s">
        <v>77</v>
      </c>
      <c r="D96" s="153">
        <v>4</v>
      </c>
      <c r="E96" s="224">
        <v>0</v>
      </c>
      <c r="F96" s="224">
        <v>0</v>
      </c>
      <c r="G96" s="224">
        <v>0</v>
      </c>
      <c r="H96" s="224">
        <v>0</v>
      </c>
      <c r="I96" s="224">
        <v>0</v>
      </c>
      <c r="J96" s="224">
        <v>0</v>
      </c>
      <c r="K96" s="224">
        <v>0</v>
      </c>
      <c r="L96" s="224">
        <v>5.5</v>
      </c>
      <c r="M96" s="224">
        <v>0.21000000000000002</v>
      </c>
      <c r="N96" s="224">
        <v>4.42</v>
      </c>
      <c r="O96" s="224">
        <v>10.129999999999999</v>
      </c>
      <c r="P96" s="224">
        <v>10.129999999999999</v>
      </c>
      <c r="Q96" s="224">
        <v>0.7</v>
      </c>
      <c r="R96" s="224">
        <v>0</v>
      </c>
      <c r="S96" s="224">
        <v>0.7</v>
      </c>
      <c r="T96" s="225">
        <v>10.829999999999998</v>
      </c>
    </row>
    <row r="97" spans="1:22" ht="12.75" customHeight="1" x14ac:dyDescent="0.25">
      <c r="A97" s="167"/>
      <c r="B97" s="35"/>
      <c r="C97" s="26" t="s">
        <v>61</v>
      </c>
      <c r="D97" s="162">
        <v>1</v>
      </c>
      <c r="E97" s="226">
        <v>0</v>
      </c>
      <c r="F97" s="226">
        <v>0</v>
      </c>
      <c r="G97" s="226">
        <v>0</v>
      </c>
      <c r="H97" s="226">
        <v>0</v>
      </c>
      <c r="I97" s="226">
        <v>0.22</v>
      </c>
      <c r="J97" s="226">
        <v>0</v>
      </c>
      <c r="K97" s="226">
        <v>0.22</v>
      </c>
      <c r="L97" s="226">
        <v>0</v>
      </c>
      <c r="M97" s="226">
        <v>0.1</v>
      </c>
      <c r="N97" s="226">
        <v>0.5</v>
      </c>
      <c r="O97" s="226">
        <v>0.6</v>
      </c>
      <c r="P97" s="226">
        <v>0.82</v>
      </c>
      <c r="Q97" s="226">
        <v>0</v>
      </c>
      <c r="R97" s="226">
        <v>0</v>
      </c>
      <c r="S97" s="226">
        <v>0</v>
      </c>
      <c r="T97" s="227">
        <v>0.82</v>
      </c>
    </row>
    <row r="98" spans="1:22" ht="12.75" customHeight="1" x14ac:dyDescent="0.25">
      <c r="A98" s="167"/>
      <c r="B98" s="35"/>
      <c r="C98" s="26" t="s">
        <v>56</v>
      </c>
      <c r="D98" s="162">
        <v>1</v>
      </c>
      <c r="E98" s="226">
        <v>0</v>
      </c>
      <c r="F98" s="226">
        <v>0</v>
      </c>
      <c r="G98" s="226">
        <v>0</v>
      </c>
      <c r="H98" s="226">
        <v>0</v>
      </c>
      <c r="I98" s="226">
        <v>0.2</v>
      </c>
      <c r="J98" s="226">
        <v>0</v>
      </c>
      <c r="K98" s="226">
        <v>0.2</v>
      </c>
      <c r="L98" s="226">
        <v>0</v>
      </c>
      <c r="M98" s="226">
        <v>0.2</v>
      </c>
      <c r="N98" s="226">
        <v>0.3</v>
      </c>
      <c r="O98" s="226">
        <v>0.5</v>
      </c>
      <c r="P98" s="226">
        <v>0.7</v>
      </c>
      <c r="Q98" s="226">
        <v>0</v>
      </c>
      <c r="R98" s="226">
        <v>0</v>
      </c>
      <c r="S98" s="226">
        <v>0</v>
      </c>
      <c r="T98" s="227">
        <v>0.7</v>
      </c>
    </row>
    <row r="99" spans="1:22" ht="12.75" customHeight="1" x14ac:dyDescent="0.25">
      <c r="A99" s="167"/>
      <c r="B99" s="35"/>
      <c r="C99" s="26" t="s">
        <v>50</v>
      </c>
      <c r="D99" s="162">
        <v>2</v>
      </c>
      <c r="E99" s="226">
        <v>0</v>
      </c>
      <c r="F99" s="226">
        <v>0</v>
      </c>
      <c r="G99" s="226">
        <v>0</v>
      </c>
      <c r="H99" s="226">
        <v>0</v>
      </c>
      <c r="I99" s="226">
        <v>0.82</v>
      </c>
      <c r="J99" s="226">
        <v>0</v>
      </c>
      <c r="K99" s="226">
        <v>0.82</v>
      </c>
      <c r="L99" s="226">
        <v>0.1</v>
      </c>
      <c r="M99" s="226">
        <v>0.33999999999999997</v>
      </c>
      <c r="N99" s="226">
        <v>0.2</v>
      </c>
      <c r="O99" s="226">
        <v>0.64</v>
      </c>
      <c r="P99" s="226">
        <v>1.46</v>
      </c>
      <c r="Q99" s="226">
        <v>0</v>
      </c>
      <c r="R99" s="226">
        <v>0</v>
      </c>
      <c r="S99" s="226">
        <v>0</v>
      </c>
      <c r="T99" s="227">
        <v>1.46</v>
      </c>
    </row>
    <row r="100" spans="1:22" ht="12.75" customHeight="1" x14ac:dyDescent="0.25">
      <c r="A100" s="167"/>
      <c r="B100" s="35"/>
      <c r="C100" s="26" t="s">
        <v>64</v>
      </c>
      <c r="D100" s="162">
        <v>4</v>
      </c>
      <c r="E100" s="226">
        <v>0</v>
      </c>
      <c r="F100" s="226">
        <v>0</v>
      </c>
      <c r="G100" s="226">
        <v>0</v>
      </c>
      <c r="H100" s="226">
        <v>0</v>
      </c>
      <c r="I100" s="226">
        <v>2.15</v>
      </c>
      <c r="J100" s="226">
        <v>0.05</v>
      </c>
      <c r="K100" s="226">
        <v>2.1999999999999997</v>
      </c>
      <c r="L100" s="226">
        <v>0</v>
      </c>
      <c r="M100" s="226">
        <v>14.77</v>
      </c>
      <c r="N100" s="226">
        <v>31.6</v>
      </c>
      <c r="O100" s="226">
        <v>46.370000000000005</v>
      </c>
      <c r="P100" s="226">
        <v>48.570000000000007</v>
      </c>
      <c r="Q100" s="226">
        <v>0</v>
      </c>
      <c r="R100" s="226">
        <v>0</v>
      </c>
      <c r="S100" s="226">
        <v>0</v>
      </c>
      <c r="T100" s="227">
        <v>48.57</v>
      </c>
      <c r="V100" s="2"/>
    </row>
    <row r="101" spans="1:22" ht="12.75" customHeight="1" x14ac:dyDescent="0.25">
      <c r="A101" s="167"/>
      <c r="B101" s="35"/>
      <c r="C101" s="26" t="s">
        <v>79</v>
      </c>
      <c r="D101" s="162">
        <v>5</v>
      </c>
      <c r="E101" s="226">
        <v>0</v>
      </c>
      <c r="F101" s="226">
        <v>0</v>
      </c>
      <c r="G101" s="226">
        <v>0</v>
      </c>
      <c r="H101" s="226">
        <v>0</v>
      </c>
      <c r="I101" s="226">
        <v>104</v>
      </c>
      <c r="J101" s="226">
        <v>0</v>
      </c>
      <c r="K101" s="226">
        <v>104</v>
      </c>
      <c r="L101" s="226">
        <v>462.80000000000007</v>
      </c>
      <c r="M101" s="226">
        <v>235.89999999999998</v>
      </c>
      <c r="N101" s="226">
        <v>505.94000000000005</v>
      </c>
      <c r="O101" s="226">
        <f>SUM(L101:N101)</f>
        <v>1204.6400000000001</v>
      </c>
      <c r="P101" s="226">
        <f>O101+K101</f>
        <v>1308.6400000000001</v>
      </c>
      <c r="Q101" s="226">
        <v>0</v>
      </c>
      <c r="R101" s="226">
        <v>0</v>
      </c>
      <c r="S101" s="226">
        <v>0</v>
      </c>
      <c r="T101" s="227">
        <v>1308.6400000000001</v>
      </c>
    </row>
    <row r="102" spans="1:22" ht="12.75" customHeight="1" x14ac:dyDescent="0.2">
      <c r="A102" s="167"/>
      <c r="B102" s="35"/>
      <c r="C102" s="26" t="s">
        <v>67</v>
      </c>
      <c r="D102" s="162"/>
      <c r="E102" s="226"/>
      <c r="F102" s="226"/>
      <c r="G102" s="226"/>
      <c r="H102" s="226"/>
      <c r="I102" s="226"/>
      <c r="J102" s="226"/>
      <c r="K102" s="226"/>
      <c r="L102" s="226"/>
      <c r="M102" s="226"/>
      <c r="N102" s="226"/>
      <c r="O102" s="226"/>
      <c r="P102" s="226"/>
      <c r="Q102" s="226"/>
      <c r="R102" s="226"/>
      <c r="S102" s="226"/>
      <c r="T102" s="226"/>
    </row>
    <row r="103" spans="1:22" ht="12.75" customHeight="1" x14ac:dyDescent="0.25">
      <c r="A103" s="167"/>
      <c r="B103" s="35"/>
      <c r="C103" s="26" t="s">
        <v>78</v>
      </c>
      <c r="D103" s="162">
        <v>22</v>
      </c>
      <c r="E103" s="226">
        <v>0</v>
      </c>
      <c r="F103" s="226">
        <v>0</v>
      </c>
      <c r="G103" s="226">
        <v>0</v>
      </c>
      <c r="H103" s="226">
        <v>0</v>
      </c>
      <c r="I103" s="226">
        <v>3.6749999999999998</v>
      </c>
      <c r="J103" s="226">
        <v>0</v>
      </c>
      <c r="K103" s="226">
        <v>3.6749999999999998</v>
      </c>
      <c r="L103" s="226">
        <v>1</v>
      </c>
      <c r="M103" s="226">
        <v>4.5199999999999996</v>
      </c>
      <c r="N103" s="226">
        <v>4.415</v>
      </c>
      <c r="O103" s="226">
        <v>9.9349999999999987</v>
      </c>
      <c r="P103" s="226">
        <v>13.61</v>
      </c>
      <c r="Q103" s="226">
        <v>0</v>
      </c>
      <c r="R103" s="226">
        <v>0</v>
      </c>
      <c r="S103" s="226">
        <v>0</v>
      </c>
      <c r="T103" s="227">
        <v>13.609999999999998</v>
      </c>
    </row>
    <row r="104" spans="1:22" ht="12.75" customHeight="1" x14ac:dyDescent="0.25">
      <c r="A104" s="167"/>
      <c r="B104" s="35"/>
      <c r="C104" s="26" t="s">
        <v>76</v>
      </c>
      <c r="D104" s="162">
        <v>5</v>
      </c>
      <c r="E104" s="226">
        <v>0</v>
      </c>
      <c r="F104" s="226">
        <v>0</v>
      </c>
      <c r="G104" s="226">
        <v>0</v>
      </c>
      <c r="H104" s="226">
        <v>0</v>
      </c>
      <c r="I104" s="226">
        <v>0.6</v>
      </c>
      <c r="J104" s="226">
        <v>0</v>
      </c>
      <c r="K104" s="226">
        <v>0.6</v>
      </c>
      <c r="L104" s="226">
        <v>0.7</v>
      </c>
      <c r="M104" s="226">
        <v>3.0999999999999996</v>
      </c>
      <c r="N104" s="226">
        <v>1.1000000000000001</v>
      </c>
      <c r="O104" s="226">
        <v>4.8999999999999995</v>
      </c>
      <c r="P104" s="226">
        <v>5.4999999999999991</v>
      </c>
      <c r="Q104" s="226">
        <v>0</v>
      </c>
      <c r="R104" s="226">
        <v>0</v>
      </c>
      <c r="S104" s="226">
        <v>0</v>
      </c>
      <c r="T104" s="227">
        <v>5.5</v>
      </c>
    </row>
    <row r="105" spans="1:22" ht="12.75" customHeight="1" x14ac:dyDescent="0.25">
      <c r="A105" s="167"/>
      <c r="B105" s="35"/>
      <c r="C105" s="26" t="s">
        <v>62</v>
      </c>
      <c r="D105" s="162">
        <v>6</v>
      </c>
      <c r="E105" s="226">
        <v>0</v>
      </c>
      <c r="F105" s="226">
        <v>0</v>
      </c>
      <c r="G105" s="226">
        <v>0</v>
      </c>
      <c r="H105" s="226">
        <v>0</v>
      </c>
      <c r="I105" s="226">
        <v>0</v>
      </c>
      <c r="J105" s="226">
        <v>0</v>
      </c>
      <c r="K105" s="226">
        <v>0</v>
      </c>
      <c r="L105" s="226">
        <v>0.65</v>
      </c>
      <c r="M105" s="226">
        <v>1.49</v>
      </c>
      <c r="N105" s="226">
        <v>1.02</v>
      </c>
      <c r="O105" s="226">
        <v>3.1599999999999997</v>
      </c>
      <c r="P105" s="226">
        <v>3.1599999999999997</v>
      </c>
      <c r="Q105" s="226">
        <v>0</v>
      </c>
      <c r="R105" s="226">
        <v>0</v>
      </c>
      <c r="S105" s="226">
        <v>0</v>
      </c>
      <c r="T105" s="227">
        <v>3.1599999999999997</v>
      </c>
    </row>
    <row r="106" spans="1:22" ht="12.75" customHeight="1" x14ac:dyDescent="0.25">
      <c r="A106" s="167"/>
      <c r="B106" s="35"/>
      <c r="C106" s="26" t="s">
        <v>319</v>
      </c>
      <c r="D106" s="162">
        <v>23</v>
      </c>
      <c r="E106" s="226">
        <v>0</v>
      </c>
      <c r="F106" s="226">
        <v>0</v>
      </c>
      <c r="G106" s="226">
        <v>0</v>
      </c>
      <c r="H106" s="226">
        <v>0</v>
      </c>
      <c r="I106" s="226">
        <v>1.61</v>
      </c>
      <c r="J106" s="226">
        <v>0</v>
      </c>
      <c r="K106" s="226">
        <v>1.61</v>
      </c>
      <c r="L106" s="226">
        <v>5.95</v>
      </c>
      <c r="M106" s="226">
        <v>8.4099999999999984</v>
      </c>
      <c r="N106" s="226">
        <v>8.15</v>
      </c>
      <c r="O106" s="226">
        <v>22.509999999999998</v>
      </c>
      <c r="P106" s="226">
        <v>24.119999999999997</v>
      </c>
      <c r="Q106" s="226">
        <v>7.29</v>
      </c>
      <c r="R106" s="226">
        <v>15</v>
      </c>
      <c r="S106" s="226">
        <v>22.29</v>
      </c>
      <c r="T106" s="227">
        <v>46.41</v>
      </c>
    </row>
    <row r="107" spans="1:22" ht="12.75" customHeight="1" x14ac:dyDescent="0.25">
      <c r="A107" s="167"/>
      <c r="B107" s="35"/>
      <c r="C107" s="26" t="s">
        <v>55</v>
      </c>
      <c r="D107" s="162">
        <v>11</v>
      </c>
      <c r="E107" s="226">
        <v>0</v>
      </c>
      <c r="F107" s="226">
        <v>0</v>
      </c>
      <c r="G107" s="226">
        <v>0</v>
      </c>
      <c r="H107" s="226">
        <v>0</v>
      </c>
      <c r="I107" s="226">
        <v>0.18</v>
      </c>
      <c r="J107" s="226">
        <v>0</v>
      </c>
      <c r="K107" s="226">
        <v>0.18</v>
      </c>
      <c r="L107" s="226">
        <v>0.01</v>
      </c>
      <c r="M107" s="226">
        <v>1.4200000000000002</v>
      </c>
      <c r="N107" s="226">
        <v>3.28</v>
      </c>
      <c r="O107" s="226">
        <v>4.71</v>
      </c>
      <c r="P107" s="226">
        <v>4.8899999999999997</v>
      </c>
      <c r="Q107" s="226">
        <v>0</v>
      </c>
      <c r="R107" s="226">
        <v>0.4</v>
      </c>
      <c r="S107" s="226">
        <v>0.4</v>
      </c>
      <c r="T107" s="227">
        <v>5.2899999999999991</v>
      </c>
    </row>
    <row r="108" spans="1:22" ht="12.75" customHeight="1" x14ac:dyDescent="0.25">
      <c r="A108" s="167"/>
      <c r="B108" s="35"/>
      <c r="C108" s="26" t="s">
        <v>51</v>
      </c>
      <c r="D108" s="162">
        <v>5</v>
      </c>
      <c r="E108" s="226">
        <v>0</v>
      </c>
      <c r="F108" s="226">
        <v>0</v>
      </c>
      <c r="G108" s="226">
        <v>0</v>
      </c>
      <c r="H108" s="226">
        <v>0</v>
      </c>
      <c r="I108" s="226">
        <v>0</v>
      </c>
      <c r="J108" s="226">
        <v>0</v>
      </c>
      <c r="K108" s="226">
        <v>0</v>
      </c>
      <c r="L108" s="226">
        <v>0.2</v>
      </c>
      <c r="M108" s="226">
        <v>0.99999999999999989</v>
      </c>
      <c r="N108" s="226">
        <v>2.6</v>
      </c>
      <c r="O108" s="226">
        <v>3.8000000000000003</v>
      </c>
      <c r="P108" s="226">
        <v>3.8000000000000003</v>
      </c>
      <c r="Q108" s="226">
        <v>0</v>
      </c>
      <c r="R108" s="226">
        <v>0</v>
      </c>
      <c r="S108" s="226">
        <v>0</v>
      </c>
      <c r="T108" s="227">
        <v>3.8000000000000003</v>
      </c>
    </row>
    <row r="109" spans="1:22" ht="12.75" customHeight="1" x14ac:dyDescent="0.25">
      <c r="A109" s="167"/>
      <c r="B109" s="35"/>
      <c r="C109" s="26" t="s">
        <v>52</v>
      </c>
      <c r="D109" s="162">
        <v>20</v>
      </c>
      <c r="E109" s="226">
        <v>0</v>
      </c>
      <c r="F109" s="226">
        <v>0</v>
      </c>
      <c r="G109" s="226">
        <v>0</v>
      </c>
      <c r="H109" s="226">
        <v>0</v>
      </c>
      <c r="I109" s="226">
        <v>5.8000000000000003E-2</v>
      </c>
      <c r="J109" s="226">
        <v>0</v>
      </c>
      <c r="K109" s="226">
        <v>5.8000000000000003E-2</v>
      </c>
      <c r="L109" s="226">
        <v>247.15</v>
      </c>
      <c r="M109" s="226">
        <v>19.306999999999999</v>
      </c>
      <c r="N109" s="226">
        <v>7.95</v>
      </c>
      <c r="O109" s="226">
        <v>274.4070000000001</v>
      </c>
      <c r="P109" s="226">
        <v>274.46500000000009</v>
      </c>
      <c r="Q109" s="226">
        <v>0</v>
      </c>
      <c r="R109" s="226">
        <v>2.7850000000000001</v>
      </c>
      <c r="S109" s="226">
        <v>2.7850000000000001</v>
      </c>
      <c r="T109" s="227">
        <v>277.25000000000006</v>
      </c>
    </row>
    <row r="110" spans="1:22" ht="12.75" customHeight="1" x14ac:dyDescent="0.25">
      <c r="A110" s="167"/>
      <c r="B110" s="35"/>
      <c r="C110" s="26" t="s">
        <v>72</v>
      </c>
      <c r="D110" s="162">
        <v>15</v>
      </c>
      <c r="E110" s="226">
        <v>0</v>
      </c>
      <c r="F110" s="226">
        <v>0</v>
      </c>
      <c r="G110" s="226">
        <v>0</v>
      </c>
      <c r="H110" s="226">
        <v>0</v>
      </c>
      <c r="I110" s="226">
        <v>0</v>
      </c>
      <c r="J110" s="226">
        <v>0</v>
      </c>
      <c r="K110" s="226">
        <v>0</v>
      </c>
      <c r="L110" s="226">
        <v>0.4</v>
      </c>
      <c r="M110" s="226">
        <v>10.115</v>
      </c>
      <c r="N110" s="226">
        <v>19.594999999999999</v>
      </c>
      <c r="O110" s="226">
        <v>30.11</v>
      </c>
      <c r="P110" s="226">
        <v>30.11</v>
      </c>
      <c r="Q110" s="226">
        <v>0</v>
      </c>
      <c r="R110" s="226">
        <v>28.85</v>
      </c>
      <c r="S110" s="226">
        <v>28.85</v>
      </c>
      <c r="T110" s="227">
        <v>58.959999999999994</v>
      </c>
    </row>
    <row r="111" spans="1:22" ht="12.75" customHeight="1" x14ac:dyDescent="0.25">
      <c r="A111" s="167"/>
      <c r="B111" s="35"/>
      <c r="C111" s="26" t="s">
        <v>71</v>
      </c>
      <c r="D111" s="162">
        <v>5</v>
      </c>
      <c r="E111" s="226">
        <v>0</v>
      </c>
      <c r="F111" s="226">
        <v>0</v>
      </c>
      <c r="G111" s="226">
        <v>0</v>
      </c>
      <c r="H111" s="226">
        <v>0</v>
      </c>
      <c r="I111" s="226">
        <v>0</v>
      </c>
      <c r="J111" s="226">
        <v>0</v>
      </c>
      <c r="K111" s="226">
        <v>0</v>
      </c>
      <c r="L111" s="226">
        <v>1.5</v>
      </c>
      <c r="M111" s="226">
        <v>2.2000000000000002</v>
      </c>
      <c r="N111" s="226">
        <v>0.60000000000000009</v>
      </c>
      <c r="O111" s="226">
        <v>4.3</v>
      </c>
      <c r="P111" s="226">
        <v>4.3</v>
      </c>
      <c r="Q111" s="226">
        <v>0</v>
      </c>
      <c r="R111" s="226">
        <v>0.1</v>
      </c>
      <c r="S111" s="226">
        <v>0.1</v>
      </c>
      <c r="T111" s="227">
        <v>4.4000000000000004</v>
      </c>
    </row>
    <row r="112" spans="1:22" ht="12.75" customHeight="1" x14ac:dyDescent="0.25">
      <c r="A112" s="167"/>
      <c r="B112" s="85"/>
      <c r="C112" s="26" t="s">
        <v>58</v>
      </c>
      <c r="D112" s="162">
        <v>18</v>
      </c>
      <c r="E112" s="226">
        <v>0</v>
      </c>
      <c r="F112" s="226">
        <v>0</v>
      </c>
      <c r="G112" s="226">
        <v>0</v>
      </c>
      <c r="H112" s="226">
        <v>0</v>
      </c>
      <c r="I112" s="226">
        <v>2.42</v>
      </c>
      <c r="J112" s="226">
        <v>0</v>
      </c>
      <c r="K112" s="226">
        <v>2.42</v>
      </c>
      <c r="L112" s="226">
        <v>1.2200000000000002</v>
      </c>
      <c r="M112" s="226">
        <v>2.77</v>
      </c>
      <c r="N112" s="226">
        <v>2.31</v>
      </c>
      <c r="O112" s="226">
        <v>6.2999999999999989</v>
      </c>
      <c r="P112" s="226">
        <v>8.7199999999999989</v>
      </c>
      <c r="Q112" s="226">
        <v>0</v>
      </c>
      <c r="R112" s="226">
        <v>0.14000000000000001</v>
      </c>
      <c r="S112" s="226">
        <v>0.14000000000000001</v>
      </c>
      <c r="T112" s="227">
        <v>8.86</v>
      </c>
    </row>
    <row r="113" spans="1:21" ht="12.75" customHeight="1" x14ac:dyDescent="0.25">
      <c r="A113" s="167"/>
      <c r="B113" s="35" t="s">
        <v>424</v>
      </c>
      <c r="C113" s="26" t="s">
        <v>80</v>
      </c>
      <c r="D113" s="162">
        <v>19</v>
      </c>
      <c r="E113" s="24">
        <v>27</v>
      </c>
      <c r="F113" s="24">
        <v>0</v>
      </c>
      <c r="G113" s="24">
        <v>0</v>
      </c>
      <c r="H113" s="24">
        <v>27</v>
      </c>
      <c r="I113" s="24">
        <v>0.5</v>
      </c>
      <c r="J113" s="24">
        <v>0</v>
      </c>
      <c r="K113" s="24">
        <v>27.5</v>
      </c>
      <c r="L113" s="24">
        <v>89.100000000000009</v>
      </c>
      <c r="M113" s="24">
        <v>28.359600000000004</v>
      </c>
      <c r="N113" s="24">
        <v>35.004999999999995</v>
      </c>
      <c r="O113" s="24">
        <v>152.46459999999999</v>
      </c>
      <c r="P113" s="24">
        <v>179.96459999999999</v>
      </c>
      <c r="Q113" s="24">
        <v>0</v>
      </c>
      <c r="R113" s="24">
        <v>0.01</v>
      </c>
      <c r="S113" s="24">
        <v>0.01</v>
      </c>
      <c r="T113" s="24">
        <v>179.97459999999995</v>
      </c>
      <c r="U113" s="228"/>
    </row>
    <row r="114" spans="1:21" ht="12.75" customHeight="1" x14ac:dyDescent="0.2">
      <c r="A114" s="167"/>
      <c r="B114" s="35"/>
      <c r="C114" s="26" t="s">
        <v>54</v>
      </c>
      <c r="D114" s="162">
        <v>9</v>
      </c>
      <c r="E114" s="24">
        <v>0</v>
      </c>
      <c r="F114" s="24">
        <v>0</v>
      </c>
      <c r="G114" s="24">
        <v>0</v>
      </c>
      <c r="H114" s="24">
        <v>0</v>
      </c>
      <c r="I114" s="24">
        <v>37.65</v>
      </c>
      <c r="J114" s="24">
        <v>0</v>
      </c>
      <c r="K114" s="24">
        <v>37.65</v>
      </c>
      <c r="L114" s="24">
        <v>2051</v>
      </c>
      <c r="M114" s="24">
        <v>441.6</v>
      </c>
      <c r="N114" s="24">
        <v>504.7</v>
      </c>
      <c r="O114" s="24">
        <v>2997.2999999999997</v>
      </c>
      <c r="P114" s="24">
        <v>3034.95</v>
      </c>
      <c r="Q114" s="24">
        <v>0</v>
      </c>
      <c r="R114" s="24">
        <v>0</v>
      </c>
      <c r="S114" s="24">
        <v>0</v>
      </c>
      <c r="T114" s="24">
        <v>3034.9500000000003</v>
      </c>
    </row>
    <row r="115" spans="1:21" ht="12.75" customHeight="1" x14ac:dyDescent="0.2">
      <c r="A115" s="167"/>
      <c r="B115" s="35"/>
      <c r="C115" s="26" t="s">
        <v>65</v>
      </c>
      <c r="D115" s="162">
        <v>6</v>
      </c>
      <c r="E115" s="24">
        <v>0</v>
      </c>
      <c r="F115" s="24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0.5</v>
      </c>
      <c r="M115" s="24">
        <v>1.83</v>
      </c>
      <c r="N115" s="24">
        <v>1.7</v>
      </c>
      <c r="O115" s="24">
        <v>4.03</v>
      </c>
      <c r="P115" s="24">
        <v>4.03</v>
      </c>
      <c r="Q115" s="24">
        <v>0</v>
      </c>
      <c r="R115" s="24">
        <v>7.0000000000000007E-2</v>
      </c>
      <c r="S115" s="24">
        <v>7.0000000000000007E-2</v>
      </c>
      <c r="T115" s="24">
        <v>4.1000000000000005</v>
      </c>
    </row>
    <row r="116" spans="1:21" ht="12.75" customHeight="1" x14ac:dyDescent="0.2">
      <c r="A116" s="167"/>
      <c r="B116" s="35"/>
      <c r="C116" s="26" t="s">
        <v>74</v>
      </c>
      <c r="D116" s="162">
        <v>2</v>
      </c>
      <c r="E116" s="24">
        <v>0</v>
      </c>
      <c r="F116" s="24">
        <v>0</v>
      </c>
      <c r="G116" s="24">
        <v>0</v>
      </c>
      <c r="H116" s="24">
        <v>0</v>
      </c>
      <c r="I116" s="24">
        <v>0.1</v>
      </c>
      <c r="J116" s="24">
        <v>0</v>
      </c>
      <c r="K116" s="24">
        <v>0.1</v>
      </c>
      <c r="L116" s="24">
        <v>0.49</v>
      </c>
      <c r="M116" s="24">
        <v>0.22</v>
      </c>
      <c r="N116" s="24">
        <v>0.04</v>
      </c>
      <c r="O116" s="24">
        <v>0.75</v>
      </c>
      <c r="P116" s="24">
        <v>0.85</v>
      </c>
      <c r="Q116" s="24">
        <v>0</v>
      </c>
      <c r="R116" s="24">
        <v>0</v>
      </c>
      <c r="S116" s="24">
        <v>0</v>
      </c>
      <c r="T116" s="24">
        <v>0.85000000000000009</v>
      </c>
    </row>
    <row r="117" spans="1:21" ht="12.75" customHeight="1" x14ac:dyDescent="0.2">
      <c r="A117" s="167"/>
      <c r="B117" s="35"/>
      <c r="C117" s="26" t="s">
        <v>53</v>
      </c>
      <c r="D117" s="162">
        <v>5</v>
      </c>
      <c r="E117" s="24">
        <v>1</v>
      </c>
      <c r="F117" s="24">
        <v>0</v>
      </c>
      <c r="G117" s="24">
        <v>0</v>
      </c>
      <c r="H117" s="24">
        <v>1</v>
      </c>
      <c r="I117" s="24">
        <v>0</v>
      </c>
      <c r="J117" s="24">
        <v>0</v>
      </c>
      <c r="K117" s="24">
        <v>1</v>
      </c>
      <c r="L117" s="24">
        <v>0</v>
      </c>
      <c r="M117" s="24">
        <v>0.7</v>
      </c>
      <c r="N117" s="24">
        <v>0.4</v>
      </c>
      <c r="O117" s="24">
        <v>1.1000000000000001</v>
      </c>
      <c r="P117" s="24">
        <v>2.1</v>
      </c>
      <c r="Q117" s="24">
        <v>4</v>
      </c>
      <c r="R117" s="24">
        <v>4.5</v>
      </c>
      <c r="S117" s="24">
        <v>8.5</v>
      </c>
      <c r="T117" s="24">
        <v>10.6</v>
      </c>
    </row>
    <row r="118" spans="1:21" ht="12.75" customHeight="1" x14ac:dyDescent="0.2">
      <c r="A118" s="167"/>
      <c r="B118" s="35"/>
      <c r="C118" s="26" t="s">
        <v>81</v>
      </c>
      <c r="D118" s="162">
        <v>5</v>
      </c>
      <c r="E118" s="24">
        <v>14.2</v>
      </c>
      <c r="F118" s="24">
        <v>3</v>
      </c>
      <c r="G118" s="24">
        <v>0</v>
      </c>
      <c r="H118" s="24">
        <v>17.2</v>
      </c>
      <c r="I118" s="24">
        <v>0</v>
      </c>
      <c r="J118" s="24">
        <v>0</v>
      </c>
      <c r="K118" s="24">
        <v>17.2</v>
      </c>
      <c r="L118" s="24">
        <v>45.1</v>
      </c>
      <c r="M118" s="24">
        <v>41.4</v>
      </c>
      <c r="N118" s="24">
        <v>16.7</v>
      </c>
      <c r="O118" s="24">
        <v>103.19999999999999</v>
      </c>
      <c r="P118" s="24">
        <v>120.39999999999999</v>
      </c>
      <c r="Q118" s="24">
        <v>0</v>
      </c>
      <c r="R118" s="24">
        <v>2.5</v>
      </c>
      <c r="S118" s="24">
        <v>2.5</v>
      </c>
      <c r="T118" s="24">
        <v>122.89999999999999</v>
      </c>
    </row>
    <row r="119" spans="1:21" ht="12.75" customHeight="1" x14ac:dyDescent="0.2">
      <c r="A119" s="167"/>
      <c r="B119" s="35"/>
      <c r="C119" s="26" t="s">
        <v>68</v>
      </c>
      <c r="D119" s="162">
        <v>1</v>
      </c>
      <c r="E119" s="24">
        <v>0</v>
      </c>
      <c r="F119" s="24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  <c r="L119" s="24">
        <v>0</v>
      </c>
      <c r="M119" s="24">
        <v>0.5</v>
      </c>
      <c r="N119" s="24">
        <v>3</v>
      </c>
      <c r="O119" s="24">
        <v>3.5</v>
      </c>
      <c r="P119" s="24">
        <v>3.5</v>
      </c>
      <c r="Q119" s="24">
        <v>0</v>
      </c>
      <c r="R119" s="24">
        <v>1.5</v>
      </c>
      <c r="S119" s="24">
        <v>1.5</v>
      </c>
      <c r="T119" s="24">
        <v>5</v>
      </c>
    </row>
    <row r="120" spans="1:21" ht="12.75" customHeight="1" x14ac:dyDescent="0.2">
      <c r="A120" s="167"/>
      <c r="B120" s="35"/>
      <c r="C120" s="26" t="s">
        <v>60</v>
      </c>
      <c r="D120" s="162">
        <v>9</v>
      </c>
      <c r="E120" s="24">
        <v>8</v>
      </c>
      <c r="F120" s="24">
        <v>0</v>
      </c>
      <c r="G120" s="24">
        <v>0</v>
      </c>
      <c r="H120" s="24">
        <v>8</v>
      </c>
      <c r="I120" s="24">
        <v>0.3</v>
      </c>
      <c r="J120" s="24">
        <v>0</v>
      </c>
      <c r="K120" s="24">
        <v>8.3000000000000007</v>
      </c>
      <c r="L120" s="24">
        <v>3</v>
      </c>
      <c r="M120" s="24">
        <v>8.4699999999999989</v>
      </c>
      <c r="N120" s="24">
        <v>5.53</v>
      </c>
      <c r="O120" s="24">
        <v>17</v>
      </c>
      <c r="P120" s="24">
        <v>25.3</v>
      </c>
      <c r="Q120" s="24">
        <v>0</v>
      </c>
      <c r="R120" s="24">
        <v>0.4</v>
      </c>
      <c r="S120" s="24">
        <v>0.4</v>
      </c>
      <c r="T120" s="24">
        <v>25.7</v>
      </c>
    </row>
    <row r="121" spans="1:21" ht="12.75" customHeight="1" x14ac:dyDescent="0.2">
      <c r="A121" s="167"/>
      <c r="B121" s="35"/>
      <c r="C121" s="26" t="s">
        <v>75</v>
      </c>
      <c r="D121" s="162">
        <v>13</v>
      </c>
      <c r="E121" s="24">
        <v>0</v>
      </c>
      <c r="F121" s="24">
        <v>0</v>
      </c>
      <c r="G121" s="24">
        <v>0</v>
      </c>
      <c r="H121" s="24">
        <v>0</v>
      </c>
      <c r="I121" s="24">
        <v>2.0700000000000003</v>
      </c>
      <c r="J121" s="24">
        <v>0</v>
      </c>
      <c r="K121" s="24">
        <v>2.0700000000000003</v>
      </c>
      <c r="L121" s="24">
        <v>0.2</v>
      </c>
      <c r="M121" s="24">
        <v>32.85</v>
      </c>
      <c r="N121" s="24">
        <v>22.17</v>
      </c>
      <c r="O121" s="24">
        <v>55.219999999999992</v>
      </c>
      <c r="P121" s="24">
        <v>57.289999999999992</v>
      </c>
      <c r="Q121" s="24">
        <v>0</v>
      </c>
      <c r="R121" s="24">
        <v>0.16</v>
      </c>
      <c r="S121" s="24">
        <v>0.16</v>
      </c>
      <c r="T121" s="24">
        <v>57.449999999999996</v>
      </c>
    </row>
    <row r="122" spans="1:21" ht="12.75" customHeight="1" x14ac:dyDescent="0.2">
      <c r="A122" s="167"/>
      <c r="B122" s="85"/>
      <c r="C122" s="26" t="s">
        <v>70</v>
      </c>
      <c r="D122" s="162">
        <v>3</v>
      </c>
      <c r="E122" s="24">
        <v>0</v>
      </c>
      <c r="F122" s="24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  <c r="L122" s="24">
        <v>0</v>
      </c>
      <c r="M122" s="24">
        <v>2.5099999999999998</v>
      </c>
      <c r="N122" s="24">
        <v>23.8</v>
      </c>
      <c r="O122" s="24">
        <v>26.310000000000002</v>
      </c>
      <c r="P122" s="24">
        <v>26.310000000000002</v>
      </c>
      <c r="Q122" s="24">
        <v>0</v>
      </c>
      <c r="R122" s="24">
        <v>0</v>
      </c>
      <c r="S122" s="24">
        <v>0</v>
      </c>
      <c r="T122" s="24">
        <v>26.310000000000002</v>
      </c>
    </row>
    <row r="123" spans="1:21" ht="12.75" customHeight="1" x14ac:dyDescent="0.2">
      <c r="A123" s="167"/>
      <c r="B123" s="35" t="s">
        <v>425</v>
      </c>
      <c r="C123" s="26" t="s">
        <v>73</v>
      </c>
      <c r="D123" s="162">
        <v>14</v>
      </c>
      <c r="E123" s="24">
        <v>1.2</v>
      </c>
      <c r="F123" s="24">
        <v>9.75</v>
      </c>
      <c r="G123" s="24">
        <v>4</v>
      </c>
      <c r="H123" s="24">
        <v>14.95</v>
      </c>
      <c r="I123" s="24">
        <v>0.79</v>
      </c>
      <c r="J123" s="24">
        <v>0</v>
      </c>
      <c r="K123" s="24">
        <v>15.739999999999998</v>
      </c>
      <c r="L123" s="24">
        <v>0</v>
      </c>
      <c r="M123" s="24">
        <v>0.7</v>
      </c>
      <c r="N123" s="24">
        <v>0.1</v>
      </c>
      <c r="O123" s="24">
        <v>0.8</v>
      </c>
      <c r="P123" s="24">
        <v>16.54</v>
      </c>
      <c r="Q123" s="24">
        <v>0</v>
      </c>
      <c r="R123" s="24">
        <v>0.96</v>
      </c>
      <c r="S123" s="24">
        <v>0.96</v>
      </c>
      <c r="T123" s="24">
        <v>17.5</v>
      </c>
    </row>
    <row r="124" spans="1:21" ht="12.75" customHeight="1" x14ac:dyDescent="0.2">
      <c r="A124" s="167"/>
      <c r="B124" s="35"/>
      <c r="C124" s="26" t="s">
        <v>69</v>
      </c>
      <c r="D124" s="162">
        <v>19</v>
      </c>
      <c r="E124" s="24">
        <v>1.2</v>
      </c>
      <c r="F124" s="24">
        <v>0</v>
      </c>
      <c r="G124" s="24">
        <v>1</v>
      </c>
      <c r="H124" s="24">
        <v>2.2000000000000002</v>
      </c>
      <c r="I124" s="24">
        <v>10</v>
      </c>
      <c r="J124" s="24">
        <v>0</v>
      </c>
      <c r="K124" s="24">
        <v>12.2</v>
      </c>
      <c r="L124" s="24">
        <v>0.5</v>
      </c>
      <c r="M124" s="24">
        <v>4.33</v>
      </c>
      <c r="N124" s="24">
        <v>1.5500000000000003</v>
      </c>
      <c r="O124" s="24">
        <v>6.379999999999999</v>
      </c>
      <c r="P124" s="24">
        <v>18.579999999999998</v>
      </c>
      <c r="Q124" s="24">
        <v>0</v>
      </c>
      <c r="R124" s="24">
        <v>2.0499999999999998</v>
      </c>
      <c r="S124" s="24">
        <v>2.0499999999999998</v>
      </c>
      <c r="T124" s="24">
        <v>20.630000000000006</v>
      </c>
    </row>
    <row r="125" spans="1:21" ht="12.75" customHeight="1" x14ac:dyDescent="0.2">
      <c r="A125" s="167"/>
      <c r="B125" s="35"/>
      <c r="C125" s="26" t="s">
        <v>63</v>
      </c>
      <c r="D125" s="162">
        <v>15</v>
      </c>
      <c r="E125" s="24">
        <v>0</v>
      </c>
      <c r="F125" s="24">
        <v>0</v>
      </c>
      <c r="G125" s="24">
        <v>3</v>
      </c>
      <c r="H125" s="24">
        <v>3</v>
      </c>
      <c r="I125" s="24">
        <v>18.3</v>
      </c>
      <c r="J125" s="24">
        <v>0</v>
      </c>
      <c r="K125" s="24">
        <v>21.3</v>
      </c>
      <c r="L125" s="24">
        <v>1</v>
      </c>
      <c r="M125" s="24">
        <v>42.019999999999996</v>
      </c>
      <c r="N125" s="24">
        <v>55.349999999999994</v>
      </c>
      <c r="O125" s="24">
        <v>98.36999999999999</v>
      </c>
      <c r="P125" s="24">
        <v>119.66999999999999</v>
      </c>
      <c r="Q125" s="24">
        <v>1.3</v>
      </c>
      <c r="R125" s="24">
        <v>2.25</v>
      </c>
      <c r="S125" s="24">
        <v>3.55</v>
      </c>
      <c r="T125" s="24">
        <v>123.21999999999998</v>
      </c>
      <c r="U125" s="10"/>
    </row>
    <row r="126" spans="1:21" ht="12.75" customHeight="1" x14ac:dyDescent="0.2">
      <c r="A126" s="167"/>
      <c r="B126" s="35"/>
      <c r="C126" s="26" t="s">
        <v>59</v>
      </c>
      <c r="D126" s="162">
        <v>13</v>
      </c>
      <c r="E126" s="24">
        <v>0</v>
      </c>
      <c r="F126" s="24">
        <v>0</v>
      </c>
      <c r="G126" s="24">
        <v>0</v>
      </c>
      <c r="H126" s="24">
        <v>0</v>
      </c>
      <c r="I126" s="24">
        <v>2.5</v>
      </c>
      <c r="J126" s="24">
        <v>0</v>
      </c>
      <c r="K126" s="24">
        <v>2.5</v>
      </c>
      <c r="L126" s="24">
        <v>0</v>
      </c>
      <c r="M126" s="24">
        <v>2.105</v>
      </c>
      <c r="N126" s="24">
        <v>17.439999999999998</v>
      </c>
      <c r="O126" s="24">
        <v>19.545000000000002</v>
      </c>
      <c r="P126" s="24">
        <v>22.045000000000002</v>
      </c>
      <c r="Q126" s="24">
        <v>5.3</v>
      </c>
      <c r="R126" s="24">
        <v>0.10500000000000001</v>
      </c>
      <c r="S126" s="24">
        <v>5.4050000000000002</v>
      </c>
      <c r="T126" s="24">
        <v>27.45</v>
      </c>
    </row>
    <row r="127" spans="1:21" ht="12.75" customHeight="1" x14ac:dyDescent="0.2">
      <c r="A127" s="167"/>
      <c r="B127" s="35"/>
      <c r="C127" s="26" t="s">
        <v>57</v>
      </c>
      <c r="D127" s="162">
        <v>7</v>
      </c>
      <c r="E127" s="24">
        <v>0</v>
      </c>
      <c r="F127" s="24">
        <v>0</v>
      </c>
      <c r="G127" s="24">
        <v>0</v>
      </c>
      <c r="H127" s="24">
        <v>0</v>
      </c>
      <c r="I127" s="24">
        <v>0</v>
      </c>
      <c r="J127" s="24">
        <v>0</v>
      </c>
      <c r="K127" s="24">
        <v>0</v>
      </c>
      <c r="L127" s="24">
        <v>0.01</v>
      </c>
      <c r="M127" s="24">
        <v>0.115</v>
      </c>
      <c r="N127" s="24">
        <v>1.6449999999999998</v>
      </c>
      <c r="O127" s="24">
        <v>1.77</v>
      </c>
      <c r="P127" s="24">
        <v>1.77</v>
      </c>
      <c r="Q127" s="24">
        <v>3.5</v>
      </c>
      <c r="R127" s="24">
        <v>0</v>
      </c>
      <c r="S127" s="24">
        <v>3.5</v>
      </c>
      <c r="T127" s="24">
        <v>5.27</v>
      </c>
    </row>
    <row r="128" spans="1:21" ht="12.75" customHeight="1" x14ac:dyDescent="0.2">
      <c r="A128" s="167"/>
      <c r="B128" s="35"/>
      <c r="C128" s="165" t="s">
        <v>66</v>
      </c>
      <c r="D128" s="160">
        <v>20</v>
      </c>
      <c r="E128" s="25">
        <v>0</v>
      </c>
      <c r="F128" s="25">
        <v>0.1</v>
      </c>
      <c r="G128" s="25">
        <v>1</v>
      </c>
      <c r="H128" s="25">
        <v>1.1000000000000001</v>
      </c>
      <c r="I128" s="25">
        <v>1.9000000000000001</v>
      </c>
      <c r="J128" s="25">
        <v>0</v>
      </c>
      <c r="K128" s="25">
        <v>2.9999999999999996</v>
      </c>
      <c r="L128" s="25">
        <v>4.7899999999999991</v>
      </c>
      <c r="M128" s="25">
        <v>15.085000000000001</v>
      </c>
      <c r="N128" s="25">
        <v>13.295</v>
      </c>
      <c r="O128" s="25">
        <v>33.17</v>
      </c>
      <c r="P128" s="25">
        <v>36.17</v>
      </c>
      <c r="Q128" s="25">
        <v>0.1</v>
      </c>
      <c r="R128" s="25">
        <v>4.6599999999999993</v>
      </c>
      <c r="S128" s="25">
        <v>4.76</v>
      </c>
      <c r="T128" s="25">
        <v>40.930000000000007</v>
      </c>
    </row>
    <row r="129" spans="1:20" ht="12.75" customHeight="1" x14ac:dyDescent="0.25">
      <c r="A129" s="230" t="s">
        <v>0</v>
      </c>
      <c r="B129" s="231"/>
      <c r="C129" s="232" t="s">
        <v>0</v>
      </c>
      <c r="D129" s="53">
        <f>SUM(D96:D128)</f>
        <v>307</v>
      </c>
      <c r="E129" s="54">
        <f>SUM(E96:E128)</f>
        <v>52.600000000000009</v>
      </c>
      <c r="F129" s="54">
        <f>SUM(F96:F128)</f>
        <v>12.85</v>
      </c>
      <c r="G129" s="54">
        <f>SUM(G96:G128)</f>
        <v>9</v>
      </c>
      <c r="H129" s="54">
        <f>SUM(E129:G129)</f>
        <v>74.45</v>
      </c>
      <c r="I129" s="54">
        <f>SUM(I96:I128)</f>
        <v>190.04300000000001</v>
      </c>
      <c r="J129" s="54">
        <f>SUM(J96:J128)</f>
        <v>0.05</v>
      </c>
      <c r="K129" s="54">
        <f>+J129+I129+H129</f>
        <v>264.54300000000001</v>
      </c>
      <c r="L129" s="54">
        <f>SUM(L96:L128)</f>
        <v>2922.87</v>
      </c>
      <c r="M129" s="54">
        <f>SUM(M96:M128)</f>
        <v>928.64660000000026</v>
      </c>
      <c r="N129" s="54">
        <f>SUM(N96:N128)</f>
        <v>1296.405</v>
      </c>
      <c r="O129" s="54">
        <f>+N129+M129+L129</f>
        <v>5147.9215999999997</v>
      </c>
      <c r="P129" s="54">
        <f>O129+K129</f>
        <v>5412.4645999999993</v>
      </c>
      <c r="Q129" s="54">
        <f>SUM(Q96:Q128)</f>
        <v>22.19</v>
      </c>
      <c r="R129" s="54">
        <f>SUM(R96:R128)</f>
        <v>66.44</v>
      </c>
      <c r="S129" s="54">
        <f>+R129+Q129</f>
        <v>88.63</v>
      </c>
      <c r="T129" s="55">
        <f>+S129+P129</f>
        <v>5501.0945999999994</v>
      </c>
    </row>
    <row r="130" spans="1:20" ht="12.75" customHeight="1" x14ac:dyDescent="0.2">
      <c r="A130" s="172" t="s">
        <v>6</v>
      </c>
      <c r="B130" s="70" t="s">
        <v>86</v>
      </c>
      <c r="C130" s="161" t="s">
        <v>86</v>
      </c>
      <c r="D130" s="153">
        <v>45</v>
      </c>
      <c r="E130" s="154">
        <v>0</v>
      </c>
      <c r="F130" s="154">
        <v>0</v>
      </c>
      <c r="G130" s="154">
        <v>70.510000000000005</v>
      </c>
      <c r="H130" s="154">
        <v>70.510000000000005</v>
      </c>
      <c r="I130" s="154">
        <v>0.4</v>
      </c>
      <c r="J130" s="154">
        <v>0</v>
      </c>
      <c r="K130" s="154">
        <v>70.910000000000011</v>
      </c>
      <c r="L130" s="154">
        <v>188.15</v>
      </c>
      <c r="M130" s="154">
        <v>38.270000000000017</v>
      </c>
      <c r="N130" s="154">
        <v>39.36</v>
      </c>
      <c r="O130" s="154">
        <v>265.77999999999997</v>
      </c>
      <c r="P130" s="154">
        <v>336.69</v>
      </c>
      <c r="Q130" s="154">
        <v>1.2</v>
      </c>
      <c r="R130" s="154">
        <v>13.78</v>
      </c>
      <c r="S130" s="154">
        <v>14.979999999999999</v>
      </c>
      <c r="T130" s="154">
        <v>351.67000000000007</v>
      </c>
    </row>
    <row r="131" spans="1:20" ht="12.75" customHeight="1" x14ac:dyDescent="0.2">
      <c r="A131" s="119"/>
      <c r="B131" s="71"/>
      <c r="C131" s="26" t="s">
        <v>272</v>
      </c>
      <c r="D131" s="162">
        <v>5</v>
      </c>
      <c r="E131" s="24">
        <v>0</v>
      </c>
      <c r="F131" s="24">
        <v>0</v>
      </c>
      <c r="G131" s="24">
        <v>0</v>
      </c>
      <c r="H131" s="24">
        <v>0</v>
      </c>
      <c r="I131" s="24">
        <v>0</v>
      </c>
      <c r="J131" s="24">
        <v>0</v>
      </c>
      <c r="K131" s="24">
        <v>0</v>
      </c>
      <c r="L131" s="24">
        <v>1.5</v>
      </c>
      <c r="M131" s="24">
        <v>1.5</v>
      </c>
      <c r="N131" s="24">
        <v>0</v>
      </c>
      <c r="O131" s="24">
        <v>3</v>
      </c>
      <c r="P131" s="24">
        <v>3</v>
      </c>
      <c r="Q131" s="24">
        <v>0</v>
      </c>
      <c r="R131" s="24">
        <v>2.21</v>
      </c>
      <c r="S131" s="24">
        <v>2.21</v>
      </c>
      <c r="T131" s="24">
        <v>5.21</v>
      </c>
    </row>
    <row r="132" spans="1:20" ht="12.75" customHeight="1" x14ac:dyDescent="0.2">
      <c r="A132" s="119"/>
      <c r="B132" s="71"/>
      <c r="C132" s="26" t="s">
        <v>101</v>
      </c>
      <c r="D132" s="162">
        <v>18</v>
      </c>
      <c r="E132" s="24">
        <v>1.5</v>
      </c>
      <c r="F132" s="24">
        <v>0</v>
      </c>
      <c r="G132" s="24">
        <v>0</v>
      </c>
      <c r="H132" s="24">
        <v>1.5</v>
      </c>
      <c r="I132" s="24">
        <v>13</v>
      </c>
      <c r="J132" s="24">
        <v>0</v>
      </c>
      <c r="K132" s="24">
        <v>14.5</v>
      </c>
      <c r="L132" s="24">
        <v>3.05</v>
      </c>
      <c r="M132" s="24">
        <v>40.621999999999993</v>
      </c>
      <c r="N132" s="24">
        <v>10.06</v>
      </c>
      <c r="O132" s="24">
        <v>53.731999999999999</v>
      </c>
      <c r="P132" s="24">
        <v>68.231999999999999</v>
      </c>
      <c r="Q132" s="24">
        <v>0</v>
      </c>
      <c r="R132" s="24">
        <v>0</v>
      </c>
      <c r="S132" s="24">
        <v>0</v>
      </c>
      <c r="T132" s="24">
        <v>68.231999999999999</v>
      </c>
    </row>
    <row r="133" spans="1:20" ht="12.75" customHeight="1" x14ac:dyDescent="0.2">
      <c r="A133" s="119"/>
      <c r="B133" s="71"/>
      <c r="C133" s="26" t="s">
        <v>106</v>
      </c>
      <c r="D133" s="162">
        <v>11</v>
      </c>
      <c r="E133" s="24">
        <v>0</v>
      </c>
      <c r="F133" s="24">
        <v>0</v>
      </c>
      <c r="G133" s="24">
        <v>0</v>
      </c>
      <c r="H133" s="24">
        <v>0</v>
      </c>
      <c r="I133" s="24">
        <v>2</v>
      </c>
      <c r="J133" s="24">
        <v>0</v>
      </c>
      <c r="K133" s="24">
        <v>2</v>
      </c>
      <c r="L133" s="24">
        <v>0.4</v>
      </c>
      <c r="M133" s="24">
        <v>7</v>
      </c>
      <c r="N133" s="24">
        <v>15.6</v>
      </c>
      <c r="O133" s="24">
        <v>23.000000000000004</v>
      </c>
      <c r="P133" s="24">
        <v>25.000000000000004</v>
      </c>
      <c r="Q133" s="24">
        <v>3</v>
      </c>
      <c r="R133" s="24">
        <v>2.2000000000000002</v>
      </c>
      <c r="S133" s="24">
        <v>5.2</v>
      </c>
      <c r="T133" s="24">
        <v>30.200000000000003</v>
      </c>
    </row>
    <row r="134" spans="1:20" ht="12.75" customHeight="1" x14ac:dyDescent="0.2">
      <c r="A134" s="119"/>
      <c r="B134" s="71"/>
      <c r="C134" s="26" t="s">
        <v>107</v>
      </c>
      <c r="D134" s="162">
        <v>14</v>
      </c>
      <c r="E134" s="24">
        <v>0.3</v>
      </c>
      <c r="F134" s="24">
        <v>0</v>
      </c>
      <c r="G134" s="24">
        <v>0.5</v>
      </c>
      <c r="H134" s="24">
        <v>0.8</v>
      </c>
      <c r="I134" s="24">
        <v>0.02</v>
      </c>
      <c r="J134" s="24">
        <v>0</v>
      </c>
      <c r="K134" s="24">
        <v>0.82000000000000006</v>
      </c>
      <c r="L134" s="24">
        <v>1</v>
      </c>
      <c r="M134" s="24">
        <v>5.45</v>
      </c>
      <c r="N134" s="24">
        <v>2.48</v>
      </c>
      <c r="O134" s="24">
        <v>8.9299999999999979</v>
      </c>
      <c r="P134" s="24">
        <v>9.7499999999999982</v>
      </c>
      <c r="Q134" s="24">
        <v>0</v>
      </c>
      <c r="R134" s="24">
        <v>1.2450000000000001</v>
      </c>
      <c r="S134" s="24">
        <v>1.2450000000000001</v>
      </c>
      <c r="T134" s="24">
        <v>10.994999999999999</v>
      </c>
    </row>
    <row r="135" spans="1:20" ht="12.75" customHeight="1" x14ac:dyDescent="0.2">
      <c r="A135" s="119"/>
      <c r="B135" s="71"/>
      <c r="C135" s="26" t="s">
        <v>90</v>
      </c>
      <c r="D135" s="162">
        <v>8</v>
      </c>
      <c r="E135" s="24">
        <v>0</v>
      </c>
      <c r="F135" s="24">
        <v>0.33</v>
      </c>
      <c r="G135" s="24">
        <v>1.3</v>
      </c>
      <c r="H135" s="24">
        <v>1.6300000000000001</v>
      </c>
      <c r="I135" s="24">
        <v>0.16</v>
      </c>
      <c r="J135" s="24">
        <v>0</v>
      </c>
      <c r="K135" s="24">
        <v>1.79</v>
      </c>
      <c r="L135" s="24">
        <v>1</v>
      </c>
      <c r="M135" s="24">
        <v>1.26</v>
      </c>
      <c r="N135" s="24">
        <v>0.47000000000000003</v>
      </c>
      <c r="O135" s="24">
        <v>2.73</v>
      </c>
      <c r="P135" s="24">
        <v>4.5199999999999996</v>
      </c>
      <c r="Q135" s="24">
        <v>0</v>
      </c>
      <c r="R135" s="24">
        <v>0.3</v>
      </c>
      <c r="S135" s="24">
        <v>0.3</v>
      </c>
      <c r="T135" s="24">
        <v>4.8199999999999994</v>
      </c>
    </row>
    <row r="136" spans="1:20" ht="12.75" customHeight="1" x14ac:dyDescent="0.2">
      <c r="A136" s="119"/>
      <c r="B136" s="71"/>
      <c r="C136" s="26" t="s">
        <v>89</v>
      </c>
      <c r="D136" s="162">
        <v>12</v>
      </c>
      <c r="E136" s="24">
        <v>15.8</v>
      </c>
      <c r="F136" s="24">
        <v>0</v>
      </c>
      <c r="G136" s="24">
        <v>0.13</v>
      </c>
      <c r="H136" s="24">
        <v>15.930000000000001</v>
      </c>
      <c r="I136" s="24">
        <v>0</v>
      </c>
      <c r="J136" s="24">
        <v>0</v>
      </c>
      <c r="K136" s="24">
        <v>15.93</v>
      </c>
      <c r="L136" s="24">
        <v>1.26</v>
      </c>
      <c r="M136" s="24">
        <v>12.3</v>
      </c>
      <c r="N136" s="24">
        <v>16.18</v>
      </c>
      <c r="O136" s="24">
        <v>29.740000000000006</v>
      </c>
      <c r="P136" s="24">
        <v>45.67</v>
      </c>
      <c r="Q136" s="24">
        <v>0</v>
      </c>
      <c r="R136" s="24">
        <v>0</v>
      </c>
      <c r="S136" s="24">
        <v>0</v>
      </c>
      <c r="T136" s="24">
        <v>45.669999999999995</v>
      </c>
    </row>
    <row r="137" spans="1:20" ht="12.75" customHeight="1" x14ac:dyDescent="0.2">
      <c r="A137" s="119"/>
      <c r="B137" s="71"/>
      <c r="C137" s="26" t="s">
        <v>94</v>
      </c>
      <c r="D137" s="162">
        <v>25</v>
      </c>
      <c r="E137" s="24">
        <v>0</v>
      </c>
      <c r="F137" s="24">
        <v>0</v>
      </c>
      <c r="G137" s="24">
        <v>1.08</v>
      </c>
      <c r="H137" s="24">
        <v>1.08</v>
      </c>
      <c r="I137" s="24">
        <v>1.77</v>
      </c>
      <c r="J137" s="24">
        <v>0</v>
      </c>
      <c r="K137" s="24">
        <v>2.8499999999999996</v>
      </c>
      <c r="L137" s="24">
        <v>4.62</v>
      </c>
      <c r="M137" s="24">
        <v>9.44</v>
      </c>
      <c r="N137" s="24">
        <v>25.75</v>
      </c>
      <c r="O137" s="24">
        <v>39.810000000000009</v>
      </c>
      <c r="P137" s="24">
        <v>42.660000000000011</v>
      </c>
      <c r="Q137" s="24">
        <v>0</v>
      </c>
      <c r="R137" s="24">
        <v>0.01</v>
      </c>
      <c r="S137" s="24">
        <v>0.01</v>
      </c>
      <c r="T137" s="24">
        <v>42.670000000000009</v>
      </c>
    </row>
    <row r="138" spans="1:20" ht="12.75" customHeight="1" x14ac:dyDescent="0.2">
      <c r="A138" s="119"/>
      <c r="B138" s="87"/>
      <c r="C138" s="26" t="s">
        <v>102</v>
      </c>
      <c r="D138" s="162">
        <v>24</v>
      </c>
      <c r="E138" s="24">
        <v>0</v>
      </c>
      <c r="F138" s="24">
        <v>85</v>
      </c>
      <c r="G138" s="24">
        <v>245.5</v>
      </c>
      <c r="H138" s="24">
        <v>330.5</v>
      </c>
      <c r="I138" s="24">
        <v>0</v>
      </c>
      <c r="J138" s="24">
        <v>0</v>
      </c>
      <c r="K138" s="24">
        <v>330.5</v>
      </c>
      <c r="L138" s="24">
        <v>149.95000000000002</v>
      </c>
      <c r="M138" s="24">
        <v>179.56</v>
      </c>
      <c r="N138" s="24">
        <v>42.55</v>
      </c>
      <c r="O138" s="24">
        <v>372.06</v>
      </c>
      <c r="P138" s="24">
        <v>702.56</v>
      </c>
      <c r="Q138" s="24">
        <v>0</v>
      </c>
      <c r="R138" s="24">
        <v>0.30000000000000004</v>
      </c>
      <c r="S138" s="24">
        <v>0.30000000000000004</v>
      </c>
      <c r="T138" s="24">
        <v>702.8599999999999</v>
      </c>
    </row>
    <row r="139" spans="1:20" ht="12.75" customHeight="1" x14ac:dyDescent="0.2">
      <c r="A139" s="119"/>
      <c r="B139" s="71" t="s">
        <v>105</v>
      </c>
      <c r="C139" s="26" t="s">
        <v>105</v>
      </c>
      <c r="D139" s="162">
        <v>56</v>
      </c>
      <c r="E139" s="24">
        <v>0</v>
      </c>
      <c r="F139" s="24">
        <v>0</v>
      </c>
      <c r="G139" s="24">
        <v>0</v>
      </c>
      <c r="H139" s="24">
        <v>0</v>
      </c>
      <c r="I139" s="24">
        <v>1.5</v>
      </c>
      <c r="J139" s="24">
        <v>0</v>
      </c>
      <c r="K139" s="24">
        <v>1.5</v>
      </c>
      <c r="L139" s="24">
        <v>4.05</v>
      </c>
      <c r="M139" s="24">
        <v>8.2699999999999978</v>
      </c>
      <c r="N139" s="24">
        <v>37.070000000000022</v>
      </c>
      <c r="O139" s="24">
        <v>49.390000000000008</v>
      </c>
      <c r="P139" s="24">
        <v>50.890000000000008</v>
      </c>
      <c r="Q139" s="24">
        <v>5.6</v>
      </c>
      <c r="R139" s="24">
        <v>16.769999999999996</v>
      </c>
      <c r="S139" s="24">
        <v>22.369999999999994</v>
      </c>
      <c r="T139" s="24">
        <v>73.259999999999977</v>
      </c>
    </row>
    <row r="140" spans="1:20" ht="12.75" customHeight="1" x14ac:dyDescent="0.2">
      <c r="A140" s="119"/>
      <c r="B140" s="71"/>
      <c r="C140" s="26" t="s">
        <v>103</v>
      </c>
      <c r="D140" s="162">
        <v>60</v>
      </c>
      <c r="E140" s="24">
        <v>9.1999999999999993</v>
      </c>
      <c r="F140" s="24">
        <v>0</v>
      </c>
      <c r="G140" s="24">
        <v>2.12</v>
      </c>
      <c r="H140" s="24">
        <v>11.32</v>
      </c>
      <c r="I140" s="24">
        <v>9.6999999999999993</v>
      </c>
      <c r="J140" s="24">
        <v>0</v>
      </c>
      <c r="K140" s="24">
        <v>21.02</v>
      </c>
      <c r="L140" s="24">
        <v>3.8369999999999993</v>
      </c>
      <c r="M140" s="24">
        <v>46.350999999999999</v>
      </c>
      <c r="N140" s="24">
        <v>28.499999999999996</v>
      </c>
      <c r="O140" s="24">
        <v>78.688000000000002</v>
      </c>
      <c r="P140" s="24">
        <v>99.707999999999998</v>
      </c>
      <c r="Q140" s="24">
        <v>0</v>
      </c>
      <c r="R140" s="24">
        <v>18.22</v>
      </c>
      <c r="S140" s="24">
        <v>18.22</v>
      </c>
      <c r="T140" s="24">
        <v>117.928</v>
      </c>
    </row>
    <row r="141" spans="1:20" ht="12.75" customHeight="1" x14ac:dyDescent="0.2">
      <c r="A141" s="119"/>
      <c r="B141" s="71"/>
      <c r="C141" s="26" t="s">
        <v>96</v>
      </c>
      <c r="D141" s="162">
        <v>13</v>
      </c>
      <c r="E141" s="24">
        <v>16.420000000000002</v>
      </c>
      <c r="F141" s="24">
        <v>0</v>
      </c>
      <c r="G141" s="24">
        <v>0</v>
      </c>
      <c r="H141" s="24">
        <v>16.420000000000002</v>
      </c>
      <c r="I141" s="24">
        <v>5</v>
      </c>
      <c r="J141" s="24">
        <v>9.9499999999999993</v>
      </c>
      <c r="K141" s="24">
        <v>31.369999999999997</v>
      </c>
      <c r="L141" s="24">
        <v>1.1000000000000001</v>
      </c>
      <c r="M141" s="24">
        <v>19.400000000000002</v>
      </c>
      <c r="N141" s="24">
        <v>15.61</v>
      </c>
      <c r="O141" s="24">
        <v>36.110000000000007</v>
      </c>
      <c r="P141" s="24">
        <v>67.48</v>
      </c>
      <c r="Q141" s="24">
        <v>0</v>
      </c>
      <c r="R141" s="24">
        <v>0</v>
      </c>
      <c r="S141" s="24">
        <v>0</v>
      </c>
      <c r="T141" s="24">
        <v>67.48</v>
      </c>
    </row>
    <row r="142" spans="1:20" ht="12.75" customHeight="1" x14ac:dyDescent="0.2">
      <c r="A142" s="119"/>
      <c r="B142" s="71"/>
      <c r="C142" s="26" t="s">
        <v>100</v>
      </c>
      <c r="D142" s="162">
        <v>17</v>
      </c>
      <c r="E142" s="24">
        <v>0</v>
      </c>
      <c r="F142" s="24">
        <v>0</v>
      </c>
      <c r="G142" s="24">
        <v>0</v>
      </c>
      <c r="H142" s="24">
        <v>0</v>
      </c>
      <c r="I142" s="24">
        <v>0.26</v>
      </c>
      <c r="J142" s="24">
        <v>0</v>
      </c>
      <c r="K142" s="24">
        <v>0.26</v>
      </c>
      <c r="L142" s="24">
        <v>4.5</v>
      </c>
      <c r="M142" s="24">
        <v>8.25</v>
      </c>
      <c r="N142" s="24">
        <v>9.2099999999999991</v>
      </c>
      <c r="O142" s="24">
        <v>21.96</v>
      </c>
      <c r="P142" s="24">
        <v>22.220000000000002</v>
      </c>
      <c r="Q142" s="24">
        <v>0</v>
      </c>
      <c r="R142" s="24">
        <v>0</v>
      </c>
      <c r="S142" s="24">
        <v>0</v>
      </c>
      <c r="T142" s="24">
        <v>22.22</v>
      </c>
    </row>
    <row r="143" spans="1:20" ht="12.75" customHeight="1" x14ac:dyDescent="0.2">
      <c r="A143" s="119"/>
      <c r="B143" s="71"/>
      <c r="C143" s="26" t="s">
        <v>98</v>
      </c>
      <c r="D143" s="162">
        <v>33</v>
      </c>
      <c r="E143" s="24">
        <v>2</v>
      </c>
      <c r="F143" s="24">
        <v>0</v>
      </c>
      <c r="G143" s="24">
        <v>0.38</v>
      </c>
      <c r="H143" s="24">
        <v>2.38</v>
      </c>
      <c r="I143" s="24">
        <v>2</v>
      </c>
      <c r="J143" s="24">
        <v>0</v>
      </c>
      <c r="K143" s="24">
        <v>4.38</v>
      </c>
      <c r="L143" s="24">
        <v>0.20200000000000001</v>
      </c>
      <c r="M143" s="24">
        <v>14.869999999999997</v>
      </c>
      <c r="N143" s="24">
        <v>26.477999999999998</v>
      </c>
      <c r="O143" s="24">
        <v>41.54999999999999</v>
      </c>
      <c r="P143" s="24">
        <v>45.929999999999993</v>
      </c>
      <c r="Q143" s="24">
        <v>0</v>
      </c>
      <c r="R143" s="24">
        <v>8.1999999999999993</v>
      </c>
      <c r="S143" s="24">
        <v>8.1999999999999993</v>
      </c>
      <c r="T143" s="24">
        <v>54.13</v>
      </c>
    </row>
    <row r="144" spans="1:20" ht="12.75" customHeight="1" x14ac:dyDescent="0.2">
      <c r="A144" s="119"/>
      <c r="B144" s="71"/>
      <c r="C144" s="26" t="s">
        <v>93</v>
      </c>
      <c r="D144" s="162">
        <v>55</v>
      </c>
      <c r="E144" s="24">
        <v>0</v>
      </c>
      <c r="F144" s="24">
        <v>0</v>
      </c>
      <c r="G144" s="24">
        <v>0</v>
      </c>
      <c r="H144" s="24">
        <v>0</v>
      </c>
      <c r="I144" s="24">
        <v>5.2</v>
      </c>
      <c r="J144" s="24">
        <v>0</v>
      </c>
      <c r="K144" s="24">
        <v>5.2</v>
      </c>
      <c r="L144" s="24">
        <v>8.01</v>
      </c>
      <c r="M144" s="24">
        <v>13.75</v>
      </c>
      <c r="N144" s="24">
        <v>71.760000000000005</v>
      </c>
      <c r="O144" s="24">
        <v>93.519999999999982</v>
      </c>
      <c r="P144" s="24">
        <v>98.719999999999985</v>
      </c>
      <c r="Q144" s="24">
        <v>0</v>
      </c>
      <c r="R144" s="24">
        <v>0.05</v>
      </c>
      <c r="S144" s="24">
        <v>0.05</v>
      </c>
      <c r="T144" s="24">
        <v>98.769999999999982</v>
      </c>
    </row>
    <row r="145" spans="1:20" ht="12.75" customHeight="1" x14ac:dyDescent="0.2">
      <c r="A145" s="119"/>
      <c r="B145" s="71"/>
      <c r="C145" s="26" t="s">
        <v>85</v>
      </c>
      <c r="D145" s="162">
        <v>31</v>
      </c>
      <c r="E145" s="24">
        <v>4.84</v>
      </c>
      <c r="F145" s="24">
        <v>2.62</v>
      </c>
      <c r="G145" s="24">
        <v>0</v>
      </c>
      <c r="H145" s="24">
        <v>7.46</v>
      </c>
      <c r="I145" s="24">
        <v>0</v>
      </c>
      <c r="J145" s="24">
        <v>0</v>
      </c>
      <c r="K145" s="24">
        <v>7.46</v>
      </c>
      <c r="L145" s="24">
        <v>0.39</v>
      </c>
      <c r="M145" s="24">
        <v>13.434499999999998</v>
      </c>
      <c r="N145" s="24">
        <v>3</v>
      </c>
      <c r="O145" s="24">
        <v>16.824500000000004</v>
      </c>
      <c r="P145" s="24">
        <v>24.284500000000005</v>
      </c>
      <c r="Q145" s="24">
        <v>0</v>
      </c>
      <c r="R145" s="24">
        <v>0</v>
      </c>
      <c r="S145" s="24">
        <v>0</v>
      </c>
      <c r="T145" s="24">
        <v>24.284499999999998</v>
      </c>
    </row>
    <row r="146" spans="1:20" ht="12.75" customHeight="1" x14ac:dyDescent="0.2">
      <c r="A146" s="119"/>
      <c r="B146" s="71"/>
      <c r="C146" s="26" t="s">
        <v>84</v>
      </c>
      <c r="D146" s="162">
        <v>68</v>
      </c>
      <c r="E146" s="24">
        <v>2.0099999999999998</v>
      </c>
      <c r="F146" s="24">
        <v>0.30000000000000004</v>
      </c>
      <c r="G146" s="24">
        <v>3.81</v>
      </c>
      <c r="H146" s="24">
        <v>6.1199999999999992</v>
      </c>
      <c r="I146" s="24">
        <v>22.800000000000004</v>
      </c>
      <c r="J146" s="24">
        <v>0</v>
      </c>
      <c r="K146" s="24">
        <v>28.92</v>
      </c>
      <c r="L146" s="24">
        <v>0.2</v>
      </c>
      <c r="M146" s="24">
        <v>6.6899999999999951</v>
      </c>
      <c r="N146" s="24">
        <v>5.58</v>
      </c>
      <c r="O146" s="24">
        <v>12.469999999999994</v>
      </c>
      <c r="P146" s="24">
        <v>41.389999999999993</v>
      </c>
      <c r="Q146" s="24">
        <v>0</v>
      </c>
      <c r="R146" s="24">
        <v>0.92</v>
      </c>
      <c r="S146" s="24">
        <v>0.92</v>
      </c>
      <c r="T146" s="24">
        <v>42.31</v>
      </c>
    </row>
    <row r="147" spans="1:20" ht="12.75" customHeight="1" x14ac:dyDescent="0.2">
      <c r="A147" s="119"/>
      <c r="B147" s="71"/>
      <c r="C147" s="26" t="s">
        <v>88</v>
      </c>
      <c r="D147" s="162">
        <v>4</v>
      </c>
      <c r="E147" s="24">
        <v>0.32999999999999996</v>
      </c>
      <c r="F147" s="24">
        <v>0</v>
      </c>
      <c r="G147" s="24">
        <v>0</v>
      </c>
      <c r="H147" s="24">
        <v>0.32999999999999996</v>
      </c>
      <c r="I147" s="24">
        <v>0</v>
      </c>
      <c r="J147" s="24">
        <v>0</v>
      </c>
      <c r="K147" s="24">
        <v>0.32999999999999996</v>
      </c>
      <c r="L147" s="24">
        <v>0</v>
      </c>
      <c r="M147" s="24">
        <v>0.32500000000000001</v>
      </c>
      <c r="N147" s="24">
        <v>0</v>
      </c>
      <c r="O147" s="24">
        <v>0.32500000000000001</v>
      </c>
      <c r="P147" s="24">
        <v>0.65500000000000003</v>
      </c>
      <c r="Q147" s="24">
        <v>0</v>
      </c>
      <c r="R147" s="24">
        <v>0</v>
      </c>
      <c r="S147" s="24">
        <v>0</v>
      </c>
      <c r="T147" s="24">
        <v>0.65500000000000003</v>
      </c>
    </row>
    <row r="148" spans="1:20" ht="12.75" customHeight="1" x14ac:dyDescent="0.2">
      <c r="A148" s="119"/>
      <c r="B148" s="87"/>
      <c r="C148" s="26" t="s">
        <v>293</v>
      </c>
      <c r="D148" s="162">
        <v>15</v>
      </c>
      <c r="E148" s="24">
        <v>0</v>
      </c>
      <c r="F148" s="24">
        <v>0</v>
      </c>
      <c r="G148" s="24">
        <v>0</v>
      </c>
      <c r="H148" s="24">
        <v>0</v>
      </c>
      <c r="I148" s="24">
        <v>4.5</v>
      </c>
      <c r="J148" s="24">
        <v>0</v>
      </c>
      <c r="K148" s="24">
        <v>4.5</v>
      </c>
      <c r="L148" s="24">
        <v>1.6</v>
      </c>
      <c r="M148" s="24">
        <v>4</v>
      </c>
      <c r="N148" s="24">
        <v>12.49</v>
      </c>
      <c r="O148" s="24">
        <v>18.089999999999996</v>
      </c>
      <c r="P148" s="24">
        <v>22.589999999999996</v>
      </c>
      <c r="Q148" s="24">
        <v>0.5</v>
      </c>
      <c r="R148" s="24">
        <v>0.8</v>
      </c>
      <c r="S148" s="24">
        <v>1.3</v>
      </c>
      <c r="T148" s="24">
        <v>23.889999999999997</v>
      </c>
    </row>
    <row r="149" spans="1:20" ht="12.75" customHeight="1" x14ac:dyDescent="0.2">
      <c r="A149" s="119"/>
      <c r="B149" s="71" t="s">
        <v>91</v>
      </c>
      <c r="C149" s="26" t="s">
        <v>91</v>
      </c>
      <c r="D149" s="162">
        <v>82</v>
      </c>
      <c r="E149" s="24">
        <v>3.2</v>
      </c>
      <c r="F149" s="24">
        <v>0</v>
      </c>
      <c r="G149" s="24">
        <v>3.28</v>
      </c>
      <c r="H149" s="24">
        <v>6.48</v>
      </c>
      <c r="I149" s="24">
        <v>12.31</v>
      </c>
      <c r="J149" s="24">
        <v>0.3</v>
      </c>
      <c r="K149" s="24">
        <v>19.090000000000003</v>
      </c>
      <c r="L149" s="24">
        <v>34.050000000000004</v>
      </c>
      <c r="M149" s="24">
        <v>45.64</v>
      </c>
      <c r="N149" s="24">
        <v>62.169999999999987</v>
      </c>
      <c r="O149" s="24">
        <v>141.85999999999999</v>
      </c>
      <c r="P149" s="24">
        <v>160.94999999999999</v>
      </c>
      <c r="Q149" s="24">
        <v>0</v>
      </c>
      <c r="R149" s="24">
        <v>13.86</v>
      </c>
      <c r="S149" s="24">
        <v>13.86</v>
      </c>
      <c r="T149" s="24">
        <v>174.80999999999992</v>
      </c>
    </row>
    <row r="150" spans="1:20" ht="12.75" customHeight="1" x14ac:dyDescent="0.2">
      <c r="A150" s="119"/>
      <c r="B150" s="71"/>
      <c r="C150" s="26" t="s">
        <v>109</v>
      </c>
      <c r="D150" s="162">
        <v>18</v>
      </c>
      <c r="E150" s="24">
        <v>0</v>
      </c>
      <c r="F150" s="24">
        <v>0</v>
      </c>
      <c r="G150" s="24">
        <v>0</v>
      </c>
      <c r="H150" s="24">
        <v>0</v>
      </c>
      <c r="I150" s="24">
        <v>9.1999999999999993</v>
      </c>
      <c r="J150" s="24">
        <v>0</v>
      </c>
      <c r="K150" s="24">
        <v>9.1999999999999993</v>
      </c>
      <c r="L150" s="24">
        <v>9.9799999999999986</v>
      </c>
      <c r="M150" s="24">
        <v>18.5</v>
      </c>
      <c r="N150" s="24">
        <v>19.850000000000001</v>
      </c>
      <c r="O150" s="24">
        <v>48.330000000000005</v>
      </c>
      <c r="P150" s="24">
        <v>57.53</v>
      </c>
      <c r="Q150" s="24">
        <v>1</v>
      </c>
      <c r="R150" s="24">
        <v>0.1</v>
      </c>
      <c r="S150" s="24">
        <v>1.1000000000000001</v>
      </c>
      <c r="T150" s="24">
        <v>58.629999999999995</v>
      </c>
    </row>
    <row r="151" spans="1:20" ht="12.75" customHeight="1" x14ac:dyDescent="0.2">
      <c r="A151" s="119"/>
      <c r="B151" s="71"/>
      <c r="C151" s="26" t="s">
        <v>83</v>
      </c>
      <c r="D151" s="162">
        <v>17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22</v>
      </c>
      <c r="M151" s="24">
        <v>6.3899999999999988</v>
      </c>
      <c r="N151" s="24">
        <v>16.52</v>
      </c>
      <c r="O151" s="24">
        <v>44.910000000000004</v>
      </c>
      <c r="P151" s="24">
        <v>44.910000000000004</v>
      </c>
      <c r="Q151" s="24">
        <v>0</v>
      </c>
      <c r="R151" s="24">
        <v>0.7</v>
      </c>
      <c r="S151" s="24">
        <v>0.7</v>
      </c>
      <c r="T151" s="24">
        <v>45.610000000000007</v>
      </c>
    </row>
    <row r="152" spans="1:20" ht="12.75" customHeight="1" x14ac:dyDescent="0.2">
      <c r="A152" s="119"/>
      <c r="B152" s="71"/>
      <c r="C152" s="26" t="s">
        <v>92</v>
      </c>
      <c r="D152" s="162">
        <v>43</v>
      </c>
      <c r="E152" s="24">
        <v>0.1</v>
      </c>
      <c r="F152" s="24">
        <v>8.968399999999999</v>
      </c>
      <c r="G152" s="24">
        <v>0.3</v>
      </c>
      <c r="H152" s="24">
        <v>9.3683999999999994</v>
      </c>
      <c r="I152" s="24">
        <v>0.70000000000000007</v>
      </c>
      <c r="J152" s="24">
        <v>0</v>
      </c>
      <c r="K152" s="24">
        <v>10.068399999999999</v>
      </c>
      <c r="L152" s="24">
        <v>7.6099999999999994</v>
      </c>
      <c r="M152" s="24">
        <v>21.602</v>
      </c>
      <c r="N152" s="24">
        <v>29.204999999999998</v>
      </c>
      <c r="O152" s="24">
        <v>58.417000000000002</v>
      </c>
      <c r="P152" s="24">
        <v>68.485399999999998</v>
      </c>
      <c r="Q152" s="24">
        <v>9.5</v>
      </c>
      <c r="R152" s="24">
        <v>16.88</v>
      </c>
      <c r="S152" s="24">
        <v>26.38</v>
      </c>
      <c r="T152" s="24">
        <v>94.865399999999994</v>
      </c>
    </row>
    <row r="153" spans="1:20" ht="12.75" customHeight="1" x14ac:dyDescent="0.2">
      <c r="A153" s="119"/>
      <c r="B153" s="71"/>
      <c r="C153" s="26" t="s">
        <v>95</v>
      </c>
      <c r="D153" s="162">
        <v>35</v>
      </c>
      <c r="E153" s="24">
        <v>6.02</v>
      </c>
      <c r="F153" s="24">
        <v>0.2</v>
      </c>
      <c r="G153" s="24">
        <v>0</v>
      </c>
      <c r="H153" s="24">
        <v>6.22</v>
      </c>
      <c r="I153" s="24">
        <v>0</v>
      </c>
      <c r="J153" s="24">
        <v>0</v>
      </c>
      <c r="K153" s="24">
        <v>6.22</v>
      </c>
      <c r="L153" s="24">
        <v>16.600000000000001</v>
      </c>
      <c r="M153" s="24">
        <v>43.300000000000004</v>
      </c>
      <c r="N153" s="24">
        <v>116.02</v>
      </c>
      <c r="O153" s="24">
        <v>175.92</v>
      </c>
      <c r="P153" s="24">
        <v>182.14</v>
      </c>
      <c r="Q153" s="24">
        <v>26.4</v>
      </c>
      <c r="R153" s="24">
        <v>48.85</v>
      </c>
      <c r="S153" s="24">
        <v>75.25</v>
      </c>
      <c r="T153" s="24">
        <v>257.39</v>
      </c>
    </row>
    <row r="154" spans="1:20" ht="12.75" customHeight="1" x14ac:dyDescent="0.2">
      <c r="A154" s="119"/>
      <c r="B154" s="71"/>
      <c r="C154" s="26" t="s">
        <v>99</v>
      </c>
      <c r="D154" s="162">
        <v>26</v>
      </c>
      <c r="E154" s="24">
        <v>0</v>
      </c>
      <c r="F154" s="24">
        <v>0</v>
      </c>
      <c r="G154" s="24">
        <v>1.3</v>
      </c>
      <c r="H154" s="24">
        <v>1.3</v>
      </c>
      <c r="I154" s="24">
        <v>2.2323</v>
      </c>
      <c r="J154" s="24">
        <v>7.5</v>
      </c>
      <c r="K154" s="24">
        <v>11.032299999999999</v>
      </c>
      <c r="L154" s="24">
        <v>10.14</v>
      </c>
      <c r="M154" s="24">
        <v>30.909999999999997</v>
      </c>
      <c r="N154" s="24">
        <v>40.25</v>
      </c>
      <c r="O154" s="24">
        <v>81.3</v>
      </c>
      <c r="P154" s="24">
        <v>92.332300000000004</v>
      </c>
      <c r="Q154" s="24">
        <v>7</v>
      </c>
      <c r="R154" s="24">
        <v>6.5</v>
      </c>
      <c r="S154" s="24">
        <v>13.5</v>
      </c>
      <c r="T154" s="24">
        <v>105.83229999999999</v>
      </c>
    </row>
    <row r="155" spans="1:20" ht="12.75" customHeight="1" x14ac:dyDescent="0.2">
      <c r="A155" s="119"/>
      <c r="B155" s="71"/>
      <c r="C155" s="26" t="s">
        <v>104</v>
      </c>
      <c r="D155" s="162">
        <v>72</v>
      </c>
      <c r="E155" s="24">
        <v>80.577700000000007</v>
      </c>
      <c r="F155" s="24">
        <v>0</v>
      </c>
      <c r="G155" s="24">
        <v>7.3243</v>
      </c>
      <c r="H155" s="24">
        <v>87.902000000000001</v>
      </c>
      <c r="I155" s="24">
        <v>6.7899999999999991</v>
      </c>
      <c r="J155" s="24">
        <v>0</v>
      </c>
      <c r="K155" s="24">
        <v>94.691999999999979</v>
      </c>
      <c r="L155" s="24">
        <v>11.1</v>
      </c>
      <c r="M155" s="24">
        <v>105.05</v>
      </c>
      <c r="N155" s="24">
        <v>101.83</v>
      </c>
      <c r="O155" s="24">
        <v>217.98000000000002</v>
      </c>
      <c r="P155" s="24">
        <v>312.67200000000003</v>
      </c>
      <c r="Q155" s="24">
        <v>4.4399999999999995</v>
      </c>
      <c r="R155" s="24">
        <v>8.02</v>
      </c>
      <c r="S155" s="24">
        <v>12.46</v>
      </c>
      <c r="T155" s="24">
        <v>325.13200000000001</v>
      </c>
    </row>
    <row r="156" spans="1:20" ht="12.75" customHeight="1" x14ac:dyDescent="0.2">
      <c r="A156" s="119"/>
      <c r="B156" s="87"/>
      <c r="C156" s="26" t="s">
        <v>108</v>
      </c>
      <c r="D156" s="162">
        <v>14</v>
      </c>
      <c r="E156" s="24">
        <v>0.1</v>
      </c>
      <c r="F156" s="24">
        <v>0</v>
      </c>
      <c r="G156" s="24">
        <v>0</v>
      </c>
      <c r="H156" s="24">
        <v>0.1</v>
      </c>
      <c r="I156" s="24">
        <v>8.3000000000000007</v>
      </c>
      <c r="J156" s="24">
        <v>0</v>
      </c>
      <c r="K156" s="24">
        <v>8.4</v>
      </c>
      <c r="L156" s="24">
        <v>0.03</v>
      </c>
      <c r="M156" s="24">
        <v>2.75</v>
      </c>
      <c r="N156" s="24">
        <v>2.4700000000000002</v>
      </c>
      <c r="O156" s="24">
        <v>5.2499999999999991</v>
      </c>
      <c r="P156" s="24">
        <v>13.649999999999999</v>
      </c>
      <c r="Q156" s="24">
        <v>9</v>
      </c>
      <c r="R156" s="24">
        <v>1</v>
      </c>
      <c r="S156" s="24">
        <v>10</v>
      </c>
      <c r="T156" s="24">
        <v>23.650000000000006</v>
      </c>
    </row>
    <row r="157" spans="1:20" ht="12.75" customHeight="1" x14ac:dyDescent="0.2">
      <c r="A157" s="119"/>
      <c r="B157" s="71" t="s">
        <v>82</v>
      </c>
      <c r="C157" s="26" t="s">
        <v>82</v>
      </c>
      <c r="D157" s="162">
        <v>44</v>
      </c>
      <c r="E157" s="24">
        <v>453.19639999999998</v>
      </c>
      <c r="F157" s="24">
        <v>0</v>
      </c>
      <c r="G157" s="24">
        <v>488.8</v>
      </c>
      <c r="H157" s="24">
        <v>941.99639999999999</v>
      </c>
      <c r="I157" s="24">
        <v>70.5</v>
      </c>
      <c r="J157" s="24">
        <v>0</v>
      </c>
      <c r="K157" s="24">
        <v>1012.4964</v>
      </c>
      <c r="L157" s="24">
        <v>81.52</v>
      </c>
      <c r="M157" s="24">
        <v>314.90999999999997</v>
      </c>
      <c r="N157" s="24">
        <v>275.95000000000005</v>
      </c>
      <c r="O157" s="24">
        <v>672.38</v>
      </c>
      <c r="P157" s="24">
        <v>1684.8764000000001</v>
      </c>
      <c r="Q157" s="24">
        <v>0</v>
      </c>
      <c r="R157" s="24">
        <v>45.03</v>
      </c>
      <c r="S157" s="24">
        <v>45.03</v>
      </c>
      <c r="T157" s="24">
        <v>1729.9063999999998</v>
      </c>
    </row>
    <row r="158" spans="1:20" ht="12.75" customHeight="1" x14ac:dyDescent="0.2">
      <c r="A158" s="119"/>
      <c r="B158" s="71"/>
      <c r="C158" s="26" t="s">
        <v>87</v>
      </c>
      <c r="D158" s="162">
        <v>19</v>
      </c>
      <c r="E158" s="24">
        <v>0.15000000000000002</v>
      </c>
      <c r="F158" s="24">
        <v>0</v>
      </c>
      <c r="G158" s="24">
        <v>0.42500000000000004</v>
      </c>
      <c r="H158" s="24">
        <v>0.57500000000000007</v>
      </c>
      <c r="I158" s="24">
        <v>1.4100000000000001</v>
      </c>
      <c r="J158" s="24">
        <v>0</v>
      </c>
      <c r="K158" s="24">
        <v>1.9850000000000001</v>
      </c>
      <c r="L158" s="24">
        <v>1.4</v>
      </c>
      <c r="M158" s="24">
        <v>2.8080000000000003</v>
      </c>
      <c r="N158" s="24">
        <v>3.56</v>
      </c>
      <c r="O158" s="24">
        <v>7.7679999999999998</v>
      </c>
      <c r="P158" s="24">
        <v>9.7530000000000001</v>
      </c>
      <c r="Q158" s="24">
        <v>0</v>
      </c>
      <c r="R158" s="24">
        <v>1.6</v>
      </c>
      <c r="S158" s="24">
        <v>1.6</v>
      </c>
      <c r="T158" s="24">
        <v>11.353</v>
      </c>
    </row>
    <row r="159" spans="1:20" ht="12.75" customHeight="1" x14ac:dyDescent="0.2">
      <c r="A159" s="119"/>
      <c r="B159" s="71"/>
      <c r="C159" s="165" t="s">
        <v>97</v>
      </c>
      <c r="D159" s="160">
        <v>14</v>
      </c>
      <c r="E159" s="25">
        <v>0.52</v>
      </c>
      <c r="F159" s="25">
        <v>0</v>
      </c>
      <c r="G159" s="25">
        <v>3.92</v>
      </c>
      <c r="H159" s="25">
        <v>4.4399999999999995</v>
      </c>
      <c r="I159" s="25">
        <v>1.4500000000000002</v>
      </c>
      <c r="J159" s="25">
        <v>0.01</v>
      </c>
      <c r="K159" s="25">
        <v>5.8999999999999995</v>
      </c>
      <c r="L159" s="25">
        <v>0</v>
      </c>
      <c r="M159" s="25">
        <v>1.95</v>
      </c>
      <c r="N159" s="25">
        <v>2.9899999999999998</v>
      </c>
      <c r="O159" s="25">
        <v>4.9399999999999986</v>
      </c>
      <c r="P159" s="25">
        <v>10.839999999999998</v>
      </c>
      <c r="Q159" s="25">
        <v>0</v>
      </c>
      <c r="R159" s="25">
        <v>1</v>
      </c>
      <c r="S159" s="25">
        <v>1</v>
      </c>
      <c r="T159" s="25">
        <v>11.84</v>
      </c>
    </row>
    <row r="160" spans="1:20" ht="12.75" customHeight="1" x14ac:dyDescent="0.25">
      <c r="A160" s="230" t="s">
        <v>0</v>
      </c>
      <c r="B160" s="231"/>
      <c r="C160" s="232" t="s">
        <v>0</v>
      </c>
      <c r="D160" s="53">
        <f>SUM(D130:D159)</f>
        <v>898</v>
      </c>
      <c r="E160" s="54">
        <f>SUM(E130:E159)</f>
        <v>596.26409999999998</v>
      </c>
      <c r="F160" s="54">
        <f>SUM(F130:F159)</f>
        <v>97.418400000000005</v>
      </c>
      <c r="G160" s="54">
        <f>SUM(G130:G159)</f>
        <v>830.6792999999999</v>
      </c>
      <c r="H160" s="54">
        <f>SUM(E160:G160)</f>
        <v>1524.3617999999999</v>
      </c>
      <c r="I160" s="54">
        <f>SUM(I130:I159)</f>
        <v>181.20230000000001</v>
      </c>
      <c r="J160" s="54">
        <f>SUM(J130:J159)</f>
        <v>17.760000000000002</v>
      </c>
      <c r="K160" s="54">
        <f>+J160+I160+H160</f>
        <v>1723.3240999999998</v>
      </c>
      <c r="L160" s="54">
        <f>SUM(L130:L159)</f>
        <v>569.24900000000014</v>
      </c>
      <c r="M160" s="54">
        <f>SUM(M130:M159)</f>
        <v>1024.5524999999998</v>
      </c>
      <c r="N160" s="54">
        <f>SUM(N130:N159)</f>
        <v>1032.963</v>
      </c>
      <c r="O160" s="54">
        <f>+N160+M160+L160</f>
        <v>2626.7644999999998</v>
      </c>
      <c r="P160" s="54">
        <f>O160+K160</f>
        <v>4350.0885999999991</v>
      </c>
      <c r="Q160" s="54">
        <f>SUM(Q130:Q159)</f>
        <v>67.64</v>
      </c>
      <c r="R160" s="54">
        <f>SUM(R130:R159)</f>
        <v>208.54499999999999</v>
      </c>
      <c r="S160" s="54">
        <f>+R160+Q160</f>
        <v>276.185</v>
      </c>
      <c r="T160" s="55">
        <f>+S160+P160</f>
        <v>4626.2735999999995</v>
      </c>
    </row>
    <row r="161" spans="1:20" s="199" customFormat="1" x14ac:dyDescent="0.2">
      <c r="A161" s="198" t="s">
        <v>560</v>
      </c>
      <c r="B161" s="201" t="s">
        <v>561</v>
      </c>
      <c r="C161" s="203" t="s">
        <v>112</v>
      </c>
      <c r="D161" s="214">
        <v>31</v>
      </c>
      <c r="E161" s="208">
        <v>0</v>
      </c>
      <c r="F161" s="208">
        <v>8</v>
      </c>
      <c r="G161" s="208">
        <v>0</v>
      </c>
      <c r="H161" s="208">
        <v>8</v>
      </c>
      <c r="I161" s="208">
        <v>45.43</v>
      </c>
      <c r="J161" s="208">
        <v>0.03</v>
      </c>
      <c r="K161" s="208">
        <v>53.46</v>
      </c>
      <c r="L161" s="208">
        <v>0.79999999999999993</v>
      </c>
      <c r="M161" s="208">
        <v>36.160000000000004</v>
      </c>
      <c r="N161" s="208">
        <v>57.84</v>
      </c>
      <c r="O161" s="208">
        <v>94.8</v>
      </c>
      <c r="P161" s="208">
        <v>148.26</v>
      </c>
      <c r="Q161" s="208">
        <v>12.23</v>
      </c>
      <c r="R161" s="208">
        <v>6.51</v>
      </c>
      <c r="S161" s="208">
        <v>18.740000000000002</v>
      </c>
      <c r="T161" s="209">
        <v>167</v>
      </c>
    </row>
    <row r="162" spans="1:20" s="199" customFormat="1" x14ac:dyDescent="0.2">
      <c r="A162" s="200"/>
      <c r="B162" s="202"/>
      <c r="C162" s="204" t="s">
        <v>123</v>
      </c>
      <c r="D162" s="215">
        <v>53</v>
      </c>
      <c r="E162" s="210">
        <v>10</v>
      </c>
      <c r="F162" s="210">
        <v>9</v>
      </c>
      <c r="G162" s="210">
        <v>0</v>
      </c>
      <c r="H162" s="210">
        <v>19</v>
      </c>
      <c r="I162" s="210">
        <v>6.51</v>
      </c>
      <c r="J162" s="210">
        <v>19.525000000000002</v>
      </c>
      <c r="K162" s="210">
        <v>45.034999999999997</v>
      </c>
      <c r="L162" s="210">
        <v>15.44</v>
      </c>
      <c r="M162" s="210">
        <v>105.46299999999999</v>
      </c>
      <c r="N162" s="210">
        <v>144.55899999999997</v>
      </c>
      <c r="O162" s="210">
        <v>265.46199999999993</v>
      </c>
      <c r="P162" s="210">
        <v>310.49699999999996</v>
      </c>
      <c r="Q162" s="210">
        <v>2.11</v>
      </c>
      <c r="R162" s="210">
        <v>29.200000000000003</v>
      </c>
      <c r="S162" s="210">
        <v>31.31</v>
      </c>
      <c r="T162" s="211">
        <v>341.80699999999996</v>
      </c>
    </row>
    <row r="163" spans="1:20" s="199" customFormat="1" x14ac:dyDescent="0.2">
      <c r="A163" s="200"/>
      <c r="B163" s="202"/>
      <c r="C163" s="204" t="s">
        <v>140</v>
      </c>
      <c r="D163" s="215">
        <v>22</v>
      </c>
      <c r="E163" s="210">
        <v>0</v>
      </c>
      <c r="F163" s="210">
        <v>0.5</v>
      </c>
      <c r="G163" s="210">
        <v>0</v>
      </c>
      <c r="H163" s="210">
        <v>0.5</v>
      </c>
      <c r="I163" s="210">
        <v>4.18</v>
      </c>
      <c r="J163" s="210">
        <v>12.09</v>
      </c>
      <c r="K163" s="210">
        <v>16.770000000000003</v>
      </c>
      <c r="L163" s="210">
        <v>5.5E-2</v>
      </c>
      <c r="M163" s="210">
        <v>5.6049999999999995</v>
      </c>
      <c r="N163" s="210">
        <v>2.3800000000000003</v>
      </c>
      <c r="O163" s="210">
        <v>8.0399999999999991</v>
      </c>
      <c r="P163" s="210">
        <v>24.810000000000002</v>
      </c>
      <c r="Q163" s="210">
        <v>12</v>
      </c>
      <c r="R163" s="210">
        <v>97.960000000000008</v>
      </c>
      <c r="S163" s="210">
        <v>109.96000000000002</v>
      </c>
      <c r="T163" s="211">
        <v>134.76999999999998</v>
      </c>
    </row>
    <row r="164" spans="1:20" s="199" customFormat="1" x14ac:dyDescent="0.2">
      <c r="A164" s="200"/>
      <c r="B164" s="202"/>
      <c r="C164" s="204" t="s">
        <v>124</v>
      </c>
      <c r="D164" s="215">
        <v>34</v>
      </c>
      <c r="E164" s="210">
        <v>0</v>
      </c>
      <c r="F164" s="210">
        <v>0.39</v>
      </c>
      <c r="G164" s="210">
        <v>0</v>
      </c>
      <c r="H164" s="210">
        <v>0.39</v>
      </c>
      <c r="I164" s="210">
        <v>8.51</v>
      </c>
      <c r="J164" s="210">
        <v>0.64</v>
      </c>
      <c r="K164" s="210">
        <v>9.5399999999999991</v>
      </c>
      <c r="L164" s="210">
        <v>10.48</v>
      </c>
      <c r="M164" s="210">
        <v>25.160000000000007</v>
      </c>
      <c r="N164" s="210">
        <v>75.520000000000024</v>
      </c>
      <c r="O164" s="210">
        <v>111.16</v>
      </c>
      <c r="P164" s="210">
        <v>120.69999999999999</v>
      </c>
      <c r="Q164" s="210">
        <v>47</v>
      </c>
      <c r="R164" s="210">
        <v>120.61</v>
      </c>
      <c r="S164" s="210">
        <v>167.60999999999999</v>
      </c>
      <c r="T164" s="211">
        <v>288.31</v>
      </c>
    </row>
    <row r="165" spans="1:20" s="199" customFormat="1" x14ac:dyDescent="0.2">
      <c r="A165" s="200"/>
      <c r="B165" s="202"/>
      <c r="C165" s="204" t="s">
        <v>125</v>
      </c>
      <c r="D165" s="215">
        <v>25</v>
      </c>
      <c r="E165" s="210">
        <v>0.55000000000000004</v>
      </c>
      <c r="F165" s="210">
        <v>2</v>
      </c>
      <c r="G165" s="210">
        <v>0</v>
      </c>
      <c r="H165" s="210">
        <v>2.5499999999999998</v>
      </c>
      <c r="I165" s="210">
        <v>13.98</v>
      </c>
      <c r="J165" s="210">
        <v>34</v>
      </c>
      <c r="K165" s="210">
        <v>50.53</v>
      </c>
      <c r="L165" s="210">
        <v>18.170000000000002</v>
      </c>
      <c r="M165" s="210">
        <v>15.709999999999997</v>
      </c>
      <c r="N165" s="210">
        <v>41.35</v>
      </c>
      <c r="O165" s="210">
        <v>75.23</v>
      </c>
      <c r="P165" s="210">
        <v>125.76</v>
      </c>
      <c r="Q165" s="210">
        <v>3.4</v>
      </c>
      <c r="R165" s="210">
        <v>269.94</v>
      </c>
      <c r="S165" s="210">
        <v>273.34000000000003</v>
      </c>
      <c r="T165" s="211">
        <v>399.09999999999997</v>
      </c>
    </row>
    <row r="166" spans="1:20" s="199" customFormat="1" x14ac:dyDescent="0.2">
      <c r="A166" s="200"/>
      <c r="B166" s="202"/>
      <c r="C166" s="204" t="s">
        <v>138</v>
      </c>
      <c r="D166" s="215">
        <v>19</v>
      </c>
      <c r="E166" s="210">
        <v>50</v>
      </c>
      <c r="F166" s="210">
        <v>0</v>
      </c>
      <c r="G166" s="210">
        <v>0.01</v>
      </c>
      <c r="H166" s="210">
        <v>50.01</v>
      </c>
      <c r="I166" s="210">
        <v>20</v>
      </c>
      <c r="J166" s="210">
        <v>40</v>
      </c>
      <c r="K166" s="210">
        <v>110.01</v>
      </c>
      <c r="L166" s="210">
        <v>40</v>
      </c>
      <c r="M166" s="210">
        <v>109.505</v>
      </c>
      <c r="N166" s="210">
        <v>306.45</v>
      </c>
      <c r="O166" s="210">
        <v>455.95500000000004</v>
      </c>
      <c r="P166" s="210">
        <v>565.96500000000003</v>
      </c>
      <c r="Q166" s="210">
        <v>0</v>
      </c>
      <c r="R166" s="210">
        <v>1413.63</v>
      </c>
      <c r="S166" s="210">
        <v>1413.63</v>
      </c>
      <c r="T166" s="211">
        <v>1979.595</v>
      </c>
    </row>
    <row r="167" spans="1:20" s="199" customFormat="1" x14ac:dyDescent="0.2">
      <c r="A167" s="200"/>
      <c r="B167" s="202"/>
      <c r="C167" s="204" t="s">
        <v>144</v>
      </c>
      <c r="D167" s="215">
        <v>62</v>
      </c>
      <c r="E167" s="210">
        <v>252.78960000000001</v>
      </c>
      <c r="F167" s="210">
        <v>1149.6199999999999</v>
      </c>
      <c r="G167" s="210">
        <v>1.34</v>
      </c>
      <c r="H167" s="210">
        <v>1403.7495999999999</v>
      </c>
      <c r="I167" s="210">
        <v>9.2999999999999989</v>
      </c>
      <c r="J167" s="210">
        <v>217.53</v>
      </c>
      <c r="K167" s="210">
        <v>1630.5795999999998</v>
      </c>
      <c r="L167" s="210">
        <v>1.08</v>
      </c>
      <c r="M167" s="210">
        <v>470.52339999999987</v>
      </c>
      <c r="N167" s="210">
        <v>281.87499999999994</v>
      </c>
      <c r="O167" s="210">
        <v>753.47839999999974</v>
      </c>
      <c r="P167" s="210">
        <v>2384.0579999999995</v>
      </c>
      <c r="Q167" s="210">
        <v>0</v>
      </c>
      <c r="R167" s="210">
        <v>2.0500000000000003</v>
      </c>
      <c r="S167" s="210">
        <v>2.0500000000000003</v>
      </c>
      <c r="T167" s="211">
        <v>2386.1080000000011</v>
      </c>
    </row>
    <row r="168" spans="1:20" s="199" customFormat="1" x14ac:dyDescent="0.2">
      <c r="A168" s="200"/>
      <c r="B168" s="202"/>
      <c r="C168" s="204" t="s">
        <v>149</v>
      </c>
      <c r="D168" s="215">
        <v>13</v>
      </c>
      <c r="E168" s="210">
        <v>0</v>
      </c>
      <c r="F168" s="210">
        <v>0.31</v>
      </c>
      <c r="G168" s="210">
        <v>0</v>
      </c>
      <c r="H168" s="210">
        <v>0.31</v>
      </c>
      <c r="I168" s="210">
        <v>0.1</v>
      </c>
      <c r="J168" s="210">
        <v>11.6</v>
      </c>
      <c r="K168" s="210">
        <v>12.01</v>
      </c>
      <c r="L168" s="210">
        <v>3.2</v>
      </c>
      <c r="M168" s="210">
        <v>5.1400000000000006</v>
      </c>
      <c r="N168" s="210">
        <v>7.3100000000000005</v>
      </c>
      <c r="O168" s="210">
        <v>15.649999999999999</v>
      </c>
      <c r="P168" s="210">
        <v>27.659999999999997</v>
      </c>
      <c r="Q168" s="210">
        <v>0</v>
      </c>
      <c r="R168" s="210">
        <v>18.399999999999999</v>
      </c>
      <c r="S168" s="210">
        <v>18.399999999999999</v>
      </c>
      <c r="T168" s="211">
        <v>46.06</v>
      </c>
    </row>
    <row r="169" spans="1:20" s="199" customFormat="1" x14ac:dyDescent="0.2">
      <c r="A169" s="200"/>
      <c r="B169" s="202"/>
      <c r="C169" s="204" t="s">
        <v>161</v>
      </c>
      <c r="D169" s="215">
        <v>35</v>
      </c>
      <c r="E169" s="210">
        <v>0</v>
      </c>
      <c r="F169" s="210">
        <v>0.13</v>
      </c>
      <c r="G169" s="210">
        <v>4.78</v>
      </c>
      <c r="H169" s="210">
        <v>4.91</v>
      </c>
      <c r="I169" s="210">
        <v>0</v>
      </c>
      <c r="J169" s="210">
        <v>38.92</v>
      </c>
      <c r="K169" s="210">
        <v>43.83</v>
      </c>
      <c r="L169" s="210">
        <v>1.4800000000000002</v>
      </c>
      <c r="M169" s="210">
        <v>6.3094999999999981</v>
      </c>
      <c r="N169" s="210">
        <v>20.51</v>
      </c>
      <c r="O169" s="210">
        <v>28.299499999999998</v>
      </c>
      <c r="P169" s="210">
        <v>72.129499999999993</v>
      </c>
      <c r="Q169" s="210">
        <v>19</v>
      </c>
      <c r="R169" s="210">
        <v>218.48</v>
      </c>
      <c r="S169" s="210">
        <v>237.48</v>
      </c>
      <c r="T169" s="211">
        <v>309.60949999999997</v>
      </c>
    </row>
    <row r="170" spans="1:20" s="199" customFormat="1" x14ac:dyDescent="0.2">
      <c r="A170" s="200"/>
      <c r="B170" s="240" t="s">
        <v>562</v>
      </c>
      <c r="C170" s="204" t="s">
        <v>115</v>
      </c>
      <c r="D170" s="215">
        <v>5</v>
      </c>
      <c r="E170" s="210">
        <v>7.72</v>
      </c>
      <c r="F170" s="210">
        <v>2.69</v>
      </c>
      <c r="G170" s="210">
        <v>0</v>
      </c>
      <c r="H170" s="210">
        <v>10.41</v>
      </c>
      <c r="I170" s="210">
        <v>6.8</v>
      </c>
      <c r="J170" s="210">
        <v>0</v>
      </c>
      <c r="K170" s="210">
        <v>17.21</v>
      </c>
      <c r="L170" s="210">
        <v>1.1200000000000001</v>
      </c>
      <c r="M170" s="210">
        <v>15.600000000000001</v>
      </c>
      <c r="N170" s="210">
        <v>0</v>
      </c>
      <c r="O170" s="210">
        <v>16.72</v>
      </c>
      <c r="P170" s="210">
        <v>33.93</v>
      </c>
      <c r="Q170" s="210">
        <v>0</v>
      </c>
      <c r="R170" s="210">
        <v>4.97</v>
      </c>
      <c r="S170" s="210">
        <v>4.97</v>
      </c>
      <c r="T170" s="211">
        <v>38.9</v>
      </c>
    </row>
    <row r="171" spans="1:20" s="199" customFormat="1" x14ac:dyDescent="0.2">
      <c r="A171" s="200"/>
      <c r="B171" s="241"/>
      <c r="C171" s="204" t="s">
        <v>116</v>
      </c>
      <c r="D171" s="215">
        <v>35</v>
      </c>
      <c r="E171" s="210">
        <v>208.209</v>
      </c>
      <c r="F171" s="210">
        <v>398.70600000000002</v>
      </c>
      <c r="G171" s="210">
        <v>130.19600000000003</v>
      </c>
      <c r="H171" s="210">
        <v>737.11099999999999</v>
      </c>
      <c r="I171" s="210">
        <v>488.57799999999992</v>
      </c>
      <c r="J171" s="210">
        <v>0</v>
      </c>
      <c r="K171" s="210">
        <v>1225.6890000000001</v>
      </c>
      <c r="L171" s="210">
        <v>80</v>
      </c>
      <c r="M171" s="210">
        <v>405.05000000000007</v>
      </c>
      <c r="N171" s="210">
        <v>703.11999999999989</v>
      </c>
      <c r="O171" s="210">
        <v>1188.1699999999996</v>
      </c>
      <c r="P171" s="210">
        <v>2413.8589999999995</v>
      </c>
      <c r="Q171" s="210">
        <v>0</v>
      </c>
      <c r="R171" s="210">
        <v>0.05</v>
      </c>
      <c r="S171" s="210">
        <v>0.05</v>
      </c>
      <c r="T171" s="211">
        <v>2413.9090000000006</v>
      </c>
    </row>
    <row r="172" spans="1:20" s="199" customFormat="1" x14ac:dyDescent="0.2">
      <c r="A172" s="200"/>
      <c r="B172" s="241"/>
      <c r="C172" s="204" t="s">
        <v>136</v>
      </c>
      <c r="D172" s="215">
        <v>10</v>
      </c>
      <c r="E172" s="210">
        <v>73.55</v>
      </c>
      <c r="F172" s="210">
        <v>67.86</v>
      </c>
      <c r="G172" s="210">
        <v>23.864999999999998</v>
      </c>
      <c r="H172" s="210">
        <v>165.27500000000001</v>
      </c>
      <c r="I172" s="210">
        <v>0</v>
      </c>
      <c r="J172" s="210">
        <v>0</v>
      </c>
      <c r="K172" s="210">
        <v>165.27500000000001</v>
      </c>
      <c r="L172" s="210">
        <v>9.6999999999999993</v>
      </c>
      <c r="M172" s="210">
        <v>0.84</v>
      </c>
      <c r="N172" s="210">
        <v>3.3849999999999998</v>
      </c>
      <c r="O172" s="210">
        <v>13.924999999999999</v>
      </c>
      <c r="P172" s="210">
        <v>179.20000000000002</v>
      </c>
      <c r="Q172" s="210">
        <v>1.55</v>
      </c>
      <c r="R172" s="210">
        <v>0.01</v>
      </c>
      <c r="S172" s="210">
        <v>1.56</v>
      </c>
      <c r="T172" s="211">
        <v>180.76000000000002</v>
      </c>
    </row>
    <row r="173" spans="1:20" s="199" customFormat="1" x14ac:dyDescent="0.2">
      <c r="A173" s="200"/>
      <c r="B173" s="241"/>
      <c r="C173" s="204" t="s">
        <v>141</v>
      </c>
      <c r="D173" s="215">
        <v>6</v>
      </c>
      <c r="E173" s="210">
        <v>1.42</v>
      </c>
      <c r="F173" s="210">
        <v>261.44</v>
      </c>
      <c r="G173" s="210">
        <v>0</v>
      </c>
      <c r="H173" s="210">
        <v>262.86</v>
      </c>
      <c r="I173" s="210">
        <v>200</v>
      </c>
      <c r="J173" s="210">
        <v>3.06</v>
      </c>
      <c r="K173" s="210">
        <v>465.92</v>
      </c>
      <c r="L173" s="210">
        <v>0</v>
      </c>
      <c r="M173" s="210">
        <v>107</v>
      </c>
      <c r="N173" s="210">
        <v>203.74</v>
      </c>
      <c r="O173" s="210">
        <v>310.74</v>
      </c>
      <c r="P173" s="210">
        <v>776.66000000000008</v>
      </c>
      <c r="Q173" s="210">
        <v>0</v>
      </c>
      <c r="R173" s="210">
        <v>5</v>
      </c>
      <c r="S173" s="210">
        <v>5</v>
      </c>
      <c r="T173" s="211">
        <v>781.66</v>
      </c>
    </row>
    <row r="174" spans="1:20" s="199" customFormat="1" x14ac:dyDescent="0.2">
      <c r="A174" s="200"/>
      <c r="B174" s="241"/>
      <c r="C174" s="204" t="s">
        <v>145</v>
      </c>
      <c r="D174" s="215">
        <v>14</v>
      </c>
      <c r="E174" s="210">
        <v>0.9</v>
      </c>
      <c r="F174" s="210">
        <v>4</v>
      </c>
      <c r="G174" s="210">
        <v>0.05</v>
      </c>
      <c r="H174" s="210">
        <v>4.95</v>
      </c>
      <c r="I174" s="210">
        <v>0</v>
      </c>
      <c r="J174" s="210">
        <v>7.08</v>
      </c>
      <c r="K174" s="210">
        <v>12.030000000000001</v>
      </c>
      <c r="L174" s="210">
        <v>0</v>
      </c>
      <c r="M174" s="210">
        <v>7.7839999999999998</v>
      </c>
      <c r="N174" s="210">
        <v>2.84</v>
      </c>
      <c r="O174" s="210">
        <v>10.624000000000001</v>
      </c>
      <c r="P174" s="210">
        <v>22.654000000000003</v>
      </c>
      <c r="Q174" s="210">
        <v>0</v>
      </c>
      <c r="R174" s="210">
        <v>0.17</v>
      </c>
      <c r="S174" s="210">
        <v>0.17</v>
      </c>
      <c r="T174" s="211">
        <v>22.823999999999998</v>
      </c>
    </row>
    <row r="175" spans="1:20" s="199" customFormat="1" x14ac:dyDescent="0.2">
      <c r="A175" s="200"/>
      <c r="B175" s="241"/>
      <c r="C175" s="204" t="s">
        <v>146</v>
      </c>
      <c r="D175" s="215">
        <v>33</v>
      </c>
      <c r="E175" s="210">
        <v>1.1400000000000001</v>
      </c>
      <c r="F175" s="210">
        <v>0</v>
      </c>
      <c r="G175" s="210">
        <v>0</v>
      </c>
      <c r="H175" s="210">
        <v>1.1400000000000001</v>
      </c>
      <c r="I175" s="210">
        <v>1.3</v>
      </c>
      <c r="J175" s="210">
        <v>1.23</v>
      </c>
      <c r="K175" s="210">
        <v>3.67</v>
      </c>
      <c r="L175" s="210">
        <v>0</v>
      </c>
      <c r="M175" s="210">
        <v>6.2419999999999973</v>
      </c>
      <c r="N175" s="210">
        <v>7.1</v>
      </c>
      <c r="O175" s="210">
        <v>13.341999999999999</v>
      </c>
      <c r="P175" s="210">
        <v>17.012</v>
      </c>
      <c r="Q175" s="210">
        <v>0</v>
      </c>
      <c r="R175" s="210">
        <v>1.206</v>
      </c>
      <c r="S175" s="210">
        <v>1.206</v>
      </c>
      <c r="T175" s="211">
        <v>18.217999999999996</v>
      </c>
    </row>
    <row r="176" spans="1:20" s="199" customFormat="1" x14ac:dyDescent="0.2">
      <c r="A176" s="200"/>
      <c r="B176" s="242"/>
      <c r="C176" s="204" t="s">
        <v>158</v>
      </c>
      <c r="D176" s="215">
        <v>7</v>
      </c>
      <c r="E176" s="210">
        <v>0.12</v>
      </c>
      <c r="F176" s="210">
        <v>0</v>
      </c>
      <c r="G176" s="210">
        <v>0</v>
      </c>
      <c r="H176" s="210">
        <v>0.12</v>
      </c>
      <c r="I176" s="210">
        <v>0.25</v>
      </c>
      <c r="J176" s="210">
        <v>0</v>
      </c>
      <c r="K176" s="210">
        <v>0.37</v>
      </c>
      <c r="L176" s="210">
        <v>0</v>
      </c>
      <c r="M176" s="210">
        <v>4.7799999999999994</v>
      </c>
      <c r="N176" s="210">
        <v>0.13</v>
      </c>
      <c r="O176" s="210">
        <v>4.9099999999999993</v>
      </c>
      <c r="P176" s="210">
        <v>5.2799999999999994</v>
      </c>
      <c r="Q176" s="210">
        <v>0.1</v>
      </c>
      <c r="R176" s="210">
        <v>0.01</v>
      </c>
      <c r="S176" s="210">
        <v>0.11</v>
      </c>
      <c r="T176" s="211">
        <v>5.3900000000000006</v>
      </c>
    </row>
    <row r="177" spans="1:20" s="199" customFormat="1" x14ac:dyDescent="0.2">
      <c r="A177" s="200"/>
      <c r="B177" s="206" t="s">
        <v>563</v>
      </c>
      <c r="C177" s="204" t="s">
        <v>117</v>
      </c>
      <c r="D177" s="215">
        <v>35</v>
      </c>
      <c r="E177" s="210">
        <v>0</v>
      </c>
      <c r="F177" s="210">
        <v>0</v>
      </c>
      <c r="G177" s="210">
        <v>0.91199999999999992</v>
      </c>
      <c r="H177" s="210">
        <v>0.91199999999999992</v>
      </c>
      <c r="I177" s="210">
        <v>1.5</v>
      </c>
      <c r="J177" s="210">
        <v>0.6</v>
      </c>
      <c r="K177" s="210">
        <v>3.012</v>
      </c>
      <c r="L177" s="210">
        <v>1.2999999999999998</v>
      </c>
      <c r="M177" s="210">
        <v>7.7729999999999988</v>
      </c>
      <c r="N177" s="210">
        <v>11.29</v>
      </c>
      <c r="O177" s="210">
        <v>20.363</v>
      </c>
      <c r="P177" s="210">
        <v>23.375</v>
      </c>
      <c r="Q177" s="210">
        <v>2</v>
      </c>
      <c r="R177" s="210">
        <v>14.52</v>
      </c>
      <c r="S177" s="210">
        <v>16.520000000000003</v>
      </c>
      <c r="T177" s="211">
        <v>39.89500000000001</v>
      </c>
    </row>
    <row r="178" spans="1:20" s="199" customFormat="1" x14ac:dyDescent="0.2">
      <c r="A178" s="200"/>
      <c r="B178" s="202"/>
      <c r="C178" s="204" t="s">
        <v>137</v>
      </c>
      <c r="D178" s="215">
        <v>18</v>
      </c>
      <c r="E178" s="210">
        <v>0</v>
      </c>
      <c r="F178" s="210">
        <v>0</v>
      </c>
      <c r="G178" s="210">
        <v>0</v>
      </c>
      <c r="H178" s="210">
        <v>0</v>
      </c>
      <c r="I178" s="210">
        <v>0.21</v>
      </c>
      <c r="J178" s="210">
        <v>9.9999999999999992E-2</v>
      </c>
      <c r="K178" s="210">
        <v>0.31</v>
      </c>
      <c r="L178" s="210">
        <v>0.15</v>
      </c>
      <c r="M178" s="210">
        <v>2.56</v>
      </c>
      <c r="N178" s="210">
        <v>10.14</v>
      </c>
      <c r="O178" s="210">
        <v>12.850000000000001</v>
      </c>
      <c r="P178" s="210">
        <v>13.160000000000002</v>
      </c>
      <c r="Q178" s="210">
        <v>1.5</v>
      </c>
      <c r="R178" s="210">
        <v>8.6399999999999988</v>
      </c>
      <c r="S178" s="210">
        <v>10.139999999999999</v>
      </c>
      <c r="T178" s="211">
        <v>23.3</v>
      </c>
    </row>
    <row r="179" spans="1:20" s="199" customFormat="1" x14ac:dyDescent="0.2">
      <c r="A179" s="200"/>
      <c r="B179" s="202"/>
      <c r="C179" s="204" t="s">
        <v>147</v>
      </c>
      <c r="D179" s="215">
        <v>37</v>
      </c>
      <c r="E179" s="210">
        <v>0</v>
      </c>
      <c r="F179" s="210">
        <v>0</v>
      </c>
      <c r="G179" s="210">
        <v>0</v>
      </c>
      <c r="H179" s="210">
        <v>0</v>
      </c>
      <c r="I179" s="210">
        <v>2</v>
      </c>
      <c r="J179" s="210">
        <v>0.15</v>
      </c>
      <c r="K179" s="210">
        <v>2.15</v>
      </c>
      <c r="L179" s="210">
        <v>0</v>
      </c>
      <c r="M179" s="210">
        <v>13.38</v>
      </c>
      <c r="N179" s="210">
        <v>31.620000000000005</v>
      </c>
      <c r="O179" s="210">
        <v>44.999999999999993</v>
      </c>
      <c r="P179" s="210">
        <v>47.149999999999991</v>
      </c>
      <c r="Q179" s="210">
        <v>54.53</v>
      </c>
      <c r="R179" s="210">
        <v>22.460000000000004</v>
      </c>
      <c r="S179" s="210">
        <v>76.990000000000009</v>
      </c>
      <c r="T179" s="211">
        <v>124.14000000000001</v>
      </c>
    </row>
    <row r="180" spans="1:20" s="199" customFormat="1" x14ac:dyDescent="0.2">
      <c r="A180" s="200"/>
      <c r="B180" s="202"/>
      <c r="C180" s="204" t="s">
        <v>148</v>
      </c>
      <c r="D180" s="215">
        <v>7</v>
      </c>
      <c r="E180" s="210">
        <v>0.33</v>
      </c>
      <c r="F180" s="210">
        <v>0</v>
      </c>
      <c r="G180" s="210">
        <v>0</v>
      </c>
      <c r="H180" s="210">
        <v>0.33</v>
      </c>
      <c r="I180" s="210">
        <v>0</v>
      </c>
      <c r="J180" s="210">
        <v>0.01</v>
      </c>
      <c r="K180" s="210">
        <v>0.34</v>
      </c>
      <c r="L180" s="210">
        <v>0.01</v>
      </c>
      <c r="M180" s="210">
        <v>0.68500000000000005</v>
      </c>
      <c r="N180" s="210">
        <v>0.5</v>
      </c>
      <c r="O180" s="210">
        <v>1.1950000000000001</v>
      </c>
      <c r="P180" s="210">
        <v>1.5350000000000001</v>
      </c>
      <c r="Q180" s="210">
        <v>0</v>
      </c>
      <c r="R180" s="210">
        <v>0</v>
      </c>
      <c r="S180" s="210">
        <v>0</v>
      </c>
      <c r="T180" s="211">
        <v>1.5349999999999999</v>
      </c>
    </row>
    <row r="181" spans="1:20" s="199" customFormat="1" x14ac:dyDescent="0.2">
      <c r="A181" s="200"/>
      <c r="B181" s="202"/>
      <c r="C181" s="205" t="s">
        <v>150</v>
      </c>
      <c r="D181" s="216">
        <v>29</v>
      </c>
      <c r="E181" s="212">
        <v>0.12</v>
      </c>
      <c r="F181" s="212">
        <v>5.01</v>
      </c>
      <c r="G181" s="212">
        <v>0</v>
      </c>
      <c r="H181" s="212">
        <v>5.13</v>
      </c>
      <c r="I181" s="212">
        <v>7.5149999999999997</v>
      </c>
      <c r="J181" s="212">
        <v>4.01</v>
      </c>
      <c r="K181" s="212">
        <v>16.655000000000001</v>
      </c>
      <c r="L181" s="212">
        <v>0.88</v>
      </c>
      <c r="M181" s="212">
        <v>34.69</v>
      </c>
      <c r="N181" s="212">
        <v>67.215000000000003</v>
      </c>
      <c r="O181" s="212">
        <v>102.785</v>
      </c>
      <c r="P181" s="212">
        <v>119.44</v>
      </c>
      <c r="Q181" s="212">
        <v>0.42</v>
      </c>
      <c r="R181" s="212">
        <v>53.620000000000005</v>
      </c>
      <c r="S181" s="212">
        <v>54.040000000000006</v>
      </c>
      <c r="T181" s="213">
        <v>173.48000000000002</v>
      </c>
    </row>
    <row r="182" spans="1:20" ht="12.75" customHeight="1" x14ac:dyDescent="0.25">
      <c r="A182" s="230" t="s">
        <v>0</v>
      </c>
      <c r="B182" s="231"/>
      <c r="C182" s="232" t="s">
        <v>0</v>
      </c>
      <c r="D182" s="53">
        <f>SUM(D161:D181)</f>
        <v>530</v>
      </c>
      <c r="E182" s="54">
        <f>SUM(E161:E181)</f>
        <v>606.84860000000003</v>
      </c>
      <c r="F182" s="54">
        <f t="shared" ref="F182:T182" si="6">SUM(F161:F181)</f>
        <v>1909.6559999999999</v>
      </c>
      <c r="G182" s="54">
        <f t="shared" si="6"/>
        <v>161.15300000000005</v>
      </c>
      <c r="H182" s="54">
        <f>SUM(E182:G182)</f>
        <v>2677.6576000000005</v>
      </c>
      <c r="I182" s="54">
        <f t="shared" si="6"/>
        <v>816.1629999999999</v>
      </c>
      <c r="J182" s="54">
        <f t="shared" si="6"/>
        <v>390.57500000000005</v>
      </c>
      <c r="K182" s="54">
        <f t="shared" si="6"/>
        <v>3884.3956000000007</v>
      </c>
      <c r="L182" s="54">
        <f t="shared" si="6"/>
        <v>183.86499999999998</v>
      </c>
      <c r="M182" s="54">
        <f t="shared" si="6"/>
        <v>1385.9598999999998</v>
      </c>
      <c r="N182" s="54">
        <f t="shared" si="6"/>
        <v>1978.8739999999996</v>
      </c>
      <c r="O182" s="54">
        <f t="shared" si="6"/>
        <v>3548.6988999999994</v>
      </c>
      <c r="P182" s="54">
        <f>O182+K182</f>
        <v>7433.0945000000002</v>
      </c>
      <c r="Q182" s="54">
        <f t="shared" si="6"/>
        <v>155.84</v>
      </c>
      <c r="R182" s="54">
        <f t="shared" si="6"/>
        <v>2287.4360000000006</v>
      </c>
      <c r="S182" s="54">
        <f t="shared" si="6"/>
        <v>2443.2759999999998</v>
      </c>
      <c r="T182" s="54">
        <f t="shared" si="6"/>
        <v>9876.3704999999991</v>
      </c>
    </row>
    <row r="183" spans="1:20" ht="12.75" customHeight="1" x14ac:dyDescent="0.2">
      <c r="A183" s="167"/>
      <c r="B183" s="35" t="s">
        <v>427</v>
      </c>
      <c r="C183" s="26" t="s">
        <v>131</v>
      </c>
      <c r="D183" s="180">
        <v>151</v>
      </c>
      <c r="E183" s="181">
        <v>63.270499999999998</v>
      </c>
      <c r="F183" s="181">
        <v>0.15</v>
      </c>
      <c r="G183" s="181">
        <v>78.63000000000001</v>
      </c>
      <c r="H183" s="181">
        <v>142.0505</v>
      </c>
      <c r="I183" s="181">
        <v>74.867399999999989</v>
      </c>
      <c r="J183" s="181">
        <v>3.13</v>
      </c>
      <c r="K183" s="181">
        <v>220.04790000000003</v>
      </c>
      <c r="L183" s="181">
        <v>3.9899999999999998</v>
      </c>
      <c r="M183" s="181">
        <v>108.97</v>
      </c>
      <c r="N183" s="181">
        <v>109.105</v>
      </c>
      <c r="O183" s="181">
        <v>222.065</v>
      </c>
      <c r="P183" s="181">
        <v>442.11290000000002</v>
      </c>
      <c r="Q183" s="181">
        <v>0.06</v>
      </c>
      <c r="R183" s="181">
        <v>9.3399999999999981</v>
      </c>
      <c r="S183" s="181">
        <v>9.3999999999999986</v>
      </c>
      <c r="T183" s="181">
        <v>451.51290000000012</v>
      </c>
    </row>
    <row r="184" spans="1:20" ht="12.75" customHeight="1" x14ac:dyDescent="0.2">
      <c r="A184" s="167"/>
      <c r="B184" s="35"/>
      <c r="C184" s="26" t="s">
        <v>128</v>
      </c>
      <c r="D184" s="180">
        <v>52</v>
      </c>
      <c r="E184" s="181">
        <v>51.792999999999999</v>
      </c>
      <c r="F184" s="181">
        <v>0.62</v>
      </c>
      <c r="G184" s="181">
        <v>1</v>
      </c>
      <c r="H184" s="181">
        <v>53.412999999999997</v>
      </c>
      <c r="I184" s="181">
        <v>6.33</v>
      </c>
      <c r="J184" s="181">
        <v>0</v>
      </c>
      <c r="K184" s="181">
        <v>59.743000000000002</v>
      </c>
      <c r="L184" s="181">
        <v>0.13</v>
      </c>
      <c r="M184" s="181">
        <v>16.494</v>
      </c>
      <c r="N184" s="181">
        <v>19.445999999999998</v>
      </c>
      <c r="O184" s="181">
        <v>36.069999999999993</v>
      </c>
      <c r="P184" s="181">
        <v>95.812999999999988</v>
      </c>
      <c r="Q184" s="181">
        <v>0</v>
      </c>
      <c r="R184" s="181">
        <v>9.0299999999999994</v>
      </c>
      <c r="S184" s="181">
        <v>9.0299999999999994</v>
      </c>
      <c r="T184" s="181">
        <v>104.84300000000005</v>
      </c>
    </row>
    <row r="185" spans="1:20" ht="12.75" customHeight="1" x14ac:dyDescent="0.2">
      <c r="A185" s="167"/>
      <c r="B185" s="35"/>
      <c r="C185" s="26" t="s">
        <v>152</v>
      </c>
      <c r="D185" s="180">
        <v>46</v>
      </c>
      <c r="E185" s="181">
        <v>11.6</v>
      </c>
      <c r="F185" s="181">
        <v>1.57</v>
      </c>
      <c r="G185" s="181">
        <v>0.73</v>
      </c>
      <c r="H185" s="181">
        <v>13.9</v>
      </c>
      <c r="I185" s="181">
        <v>0.02</v>
      </c>
      <c r="J185" s="181">
        <v>0</v>
      </c>
      <c r="K185" s="181">
        <v>13.92</v>
      </c>
      <c r="L185" s="181">
        <v>0</v>
      </c>
      <c r="M185" s="181">
        <v>29.663999999999998</v>
      </c>
      <c r="N185" s="181">
        <v>18.645999999999997</v>
      </c>
      <c r="O185" s="181">
        <v>48.310000000000009</v>
      </c>
      <c r="P185" s="181">
        <v>62.230000000000011</v>
      </c>
      <c r="Q185" s="181">
        <v>0</v>
      </c>
      <c r="R185" s="181">
        <v>0</v>
      </c>
      <c r="S185" s="181">
        <v>0</v>
      </c>
      <c r="T185" s="181">
        <v>62.230000000000011</v>
      </c>
    </row>
    <row r="186" spans="1:20" ht="12.75" customHeight="1" x14ac:dyDescent="0.2">
      <c r="A186" s="167"/>
      <c r="B186" s="35"/>
      <c r="C186" s="26" t="s">
        <v>160</v>
      </c>
      <c r="D186" s="180">
        <v>56</v>
      </c>
      <c r="E186" s="181">
        <v>818.82</v>
      </c>
      <c r="F186" s="181">
        <v>16.5</v>
      </c>
      <c r="G186" s="181">
        <v>1132.57</v>
      </c>
      <c r="H186" s="181">
        <v>1967.8899999999999</v>
      </c>
      <c r="I186" s="181">
        <v>254.58</v>
      </c>
      <c r="J186" s="181">
        <v>114.6</v>
      </c>
      <c r="K186" s="181">
        <v>2337.0700000000002</v>
      </c>
      <c r="L186" s="181">
        <v>498.1</v>
      </c>
      <c r="M186" s="181">
        <v>431.89800000000002</v>
      </c>
      <c r="N186" s="181">
        <v>1171.3599999999999</v>
      </c>
      <c r="O186" s="181">
        <v>2101.3580000000006</v>
      </c>
      <c r="P186" s="181">
        <v>4438.4280000000008</v>
      </c>
      <c r="Q186" s="181">
        <v>1.2</v>
      </c>
      <c r="R186" s="181">
        <v>2.38</v>
      </c>
      <c r="S186" s="181">
        <v>3.5799999999999996</v>
      </c>
      <c r="T186" s="181">
        <v>4442.0080000000016</v>
      </c>
    </row>
    <row r="187" spans="1:20" ht="12.75" customHeight="1" x14ac:dyDescent="0.2">
      <c r="A187" s="167"/>
      <c r="B187" s="35"/>
      <c r="C187" s="26" t="s">
        <v>113</v>
      </c>
      <c r="D187" s="180">
        <v>51</v>
      </c>
      <c r="E187" s="181">
        <v>1.21</v>
      </c>
      <c r="F187" s="181">
        <v>2.69</v>
      </c>
      <c r="G187" s="181">
        <v>3.8799999999999994</v>
      </c>
      <c r="H187" s="181">
        <v>7.7799999999999994</v>
      </c>
      <c r="I187" s="181">
        <v>0.47</v>
      </c>
      <c r="J187" s="181">
        <v>0.05</v>
      </c>
      <c r="K187" s="181">
        <v>8.2999999999999989</v>
      </c>
      <c r="L187" s="181">
        <v>0</v>
      </c>
      <c r="M187" s="181">
        <v>6.8809999999999993</v>
      </c>
      <c r="N187" s="181">
        <v>5.9549999999999983</v>
      </c>
      <c r="O187" s="181">
        <v>12.835999999999993</v>
      </c>
      <c r="P187" s="181">
        <v>21.135999999999992</v>
      </c>
      <c r="Q187" s="181">
        <v>0</v>
      </c>
      <c r="R187" s="181">
        <v>0.1</v>
      </c>
      <c r="S187" s="181">
        <v>0.1</v>
      </c>
      <c r="T187" s="181">
        <v>21.236000000000001</v>
      </c>
    </row>
    <row r="188" spans="1:20" ht="12.75" customHeight="1" x14ac:dyDescent="0.2">
      <c r="A188" s="167"/>
      <c r="B188" s="35"/>
      <c r="C188" s="26" t="s">
        <v>159</v>
      </c>
      <c r="D188" s="180">
        <v>22</v>
      </c>
      <c r="E188" s="181">
        <v>1.9369999999999998</v>
      </c>
      <c r="F188" s="181">
        <v>4.8</v>
      </c>
      <c r="G188" s="181">
        <v>0.32</v>
      </c>
      <c r="H188" s="181">
        <v>7.0570000000000004</v>
      </c>
      <c r="I188" s="181">
        <v>0</v>
      </c>
      <c r="J188" s="181">
        <v>0</v>
      </c>
      <c r="K188" s="181">
        <v>7.0570000000000004</v>
      </c>
      <c r="L188" s="181">
        <v>0</v>
      </c>
      <c r="M188" s="181">
        <v>15.010999999999999</v>
      </c>
      <c r="N188" s="181">
        <v>5.25</v>
      </c>
      <c r="O188" s="181">
        <v>20.260999999999999</v>
      </c>
      <c r="P188" s="181">
        <v>27.317999999999998</v>
      </c>
      <c r="Q188" s="181">
        <v>40.19</v>
      </c>
      <c r="R188" s="181">
        <v>7.85</v>
      </c>
      <c r="S188" s="181">
        <v>48.04</v>
      </c>
      <c r="T188" s="181">
        <v>75.358000000000018</v>
      </c>
    </row>
    <row r="189" spans="1:20" ht="12.75" customHeight="1" x14ac:dyDescent="0.2">
      <c r="A189" s="167"/>
      <c r="B189" s="35"/>
      <c r="C189" s="26" t="s">
        <v>143</v>
      </c>
      <c r="D189" s="180">
        <v>28</v>
      </c>
      <c r="E189" s="181">
        <v>0.83</v>
      </c>
      <c r="F189" s="181">
        <v>0.7</v>
      </c>
      <c r="G189" s="181">
        <v>0.11</v>
      </c>
      <c r="H189" s="181">
        <v>1.64</v>
      </c>
      <c r="I189" s="181">
        <v>0.18000000000000002</v>
      </c>
      <c r="J189" s="181">
        <v>0.01</v>
      </c>
      <c r="K189" s="181">
        <v>1.8299999999999998</v>
      </c>
      <c r="L189" s="181">
        <v>0.01</v>
      </c>
      <c r="M189" s="181">
        <v>4.5849000000000002</v>
      </c>
      <c r="N189" s="181">
        <v>0.49</v>
      </c>
      <c r="O189" s="181">
        <v>5.0849000000000002</v>
      </c>
      <c r="P189" s="181">
        <v>6.9149000000000003</v>
      </c>
      <c r="Q189" s="181">
        <v>0</v>
      </c>
      <c r="R189" s="181">
        <v>0.08</v>
      </c>
      <c r="S189" s="181">
        <v>0.08</v>
      </c>
      <c r="T189" s="181">
        <v>6.9948999999999995</v>
      </c>
    </row>
    <row r="190" spans="1:20" ht="12.75" customHeight="1" x14ac:dyDescent="0.2">
      <c r="A190" s="167"/>
      <c r="B190" s="35"/>
      <c r="C190" s="26" t="s">
        <v>153</v>
      </c>
      <c r="D190" s="180">
        <v>14</v>
      </c>
      <c r="E190" s="181">
        <v>0</v>
      </c>
      <c r="F190" s="181">
        <v>0.8</v>
      </c>
      <c r="G190" s="181">
        <v>0</v>
      </c>
      <c r="H190" s="181">
        <v>0.8</v>
      </c>
      <c r="I190" s="181">
        <v>4.54</v>
      </c>
      <c r="J190" s="181">
        <v>0</v>
      </c>
      <c r="K190" s="181">
        <v>5.34</v>
      </c>
      <c r="L190" s="181">
        <v>0.62</v>
      </c>
      <c r="M190" s="181">
        <v>2.0524999999999998</v>
      </c>
      <c r="N190" s="181">
        <v>1.34</v>
      </c>
      <c r="O190" s="181">
        <v>4.0125000000000002</v>
      </c>
      <c r="P190" s="181">
        <v>9.3524999999999991</v>
      </c>
      <c r="Q190" s="181">
        <v>0</v>
      </c>
      <c r="R190" s="181">
        <v>1.6</v>
      </c>
      <c r="S190" s="181">
        <v>1.6</v>
      </c>
      <c r="T190" s="181">
        <v>10.952500000000001</v>
      </c>
    </row>
    <row r="191" spans="1:20" ht="12.75" customHeight="1" x14ac:dyDescent="0.2">
      <c r="A191" s="167"/>
      <c r="B191" s="35"/>
      <c r="C191" s="163" t="s">
        <v>410</v>
      </c>
      <c r="D191" s="64">
        <v>9</v>
      </c>
      <c r="E191" s="36">
        <v>0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2.5500000000000003</v>
      </c>
      <c r="M191" s="36">
        <v>5.4</v>
      </c>
      <c r="N191" s="36">
        <v>3.84</v>
      </c>
      <c r="O191" s="36">
        <v>11.790000000000001</v>
      </c>
      <c r="P191" s="36">
        <v>11.790000000000001</v>
      </c>
      <c r="Q191" s="36">
        <v>0</v>
      </c>
      <c r="R191" s="36">
        <v>0</v>
      </c>
      <c r="S191" s="36">
        <v>0</v>
      </c>
      <c r="T191" s="36">
        <v>11.790000000000001</v>
      </c>
    </row>
    <row r="192" spans="1:20" ht="12.75" customHeight="1" x14ac:dyDescent="0.2">
      <c r="A192" s="167"/>
      <c r="B192" s="35"/>
      <c r="C192" s="26" t="s">
        <v>142</v>
      </c>
      <c r="D192" s="180">
        <v>10</v>
      </c>
      <c r="E192" s="181">
        <v>0.41000000000000003</v>
      </c>
      <c r="F192" s="181">
        <v>0.2</v>
      </c>
      <c r="G192" s="181">
        <v>0</v>
      </c>
      <c r="H192" s="181">
        <v>0.6100000000000001</v>
      </c>
      <c r="I192" s="181">
        <v>0</v>
      </c>
      <c r="J192" s="181">
        <v>0</v>
      </c>
      <c r="K192" s="181">
        <v>0.6100000000000001</v>
      </c>
      <c r="L192" s="181">
        <v>0.21</v>
      </c>
      <c r="M192" s="181">
        <v>1.94</v>
      </c>
      <c r="N192" s="181">
        <v>3.94</v>
      </c>
      <c r="O192" s="181">
        <v>6.089999999999999</v>
      </c>
      <c r="P192" s="181">
        <v>6.6999999999999993</v>
      </c>
      <c r="Q192" s="181">
        <v>4.2</v>
      </c>
      <c r="R192" s="181">
        <v>0.65</v>
      </c>
      <c r="S192" s="181">
        <v>4.8500000000000005</v>
      </c>
      <c r="T192" s="181">
        <v>11.55</v>
      </c>
    </row>
    <row r="193" spans="1:21" ht="12.75" customHeight="1" x14ac:dyDescent="0.2">
      <c r="A193" s="167"/>
      <c r="B193" s="35"/>
      <c r="C193" s="26" t="s">
        <v>133</v>
      </c>
      <c r="D193" s="180">
        <v>165</v>
      </c>
      <c r="E193" s="181">
        <v>748.13</v>
      </c>
      <c r="F193" s="181">
        <v>343.52000000000004</v>
      </c>
      <c r="G193" s="181">
        <v>371.50000000000006</v>
      </c>
      <c r="H193" s="181">
        <v>1463.15</v>
      </c>
      <c r="I193" s="181">
        <v>1344.1899999999996</v>
      </c>
      <c r="J193" s="181">
        <v>339.25</v>
      </c>
      <c r="K193" s="181">
        <v>3146.5899999999997</v>
      </c>
      <c r="L193" s="181">
        <v>552.39</v>
      </c>
      <c r="M193" s="181">
        <v>3474.7100000000037</v>
      </c>
      <c r="N193" s="181">
        <v>1422.04</v>
      </c>
      <c r="O193" s="181">
        <v>5449.1400000000067</v>
      </c>
      <c r="P193" s="181">
        <v>8595.7300000000068</v>
      </c>
      <c r="Q193" s="181">
        <v>2305.7399999999998</v>
      </c>
      <c r="R193" s="181">
        <v>144.60999999999999</v>
      </c>
      <c r="S193" s="181">
        <v>2450.35</v>
      </c>
      <c r="T193" s="181">
        <v>11046.080000000004</v>
      </c>
    </row>
    <row r="194" spans="1:21" ht="12.75" customHeight="1" x14ac:dyDescent="0.2">
      <c r="A194" s="167"/>
      <c r="B194" s="35"/>
      <c r="C194" s="26" t="s">
        <v>134</v>
      </c>
      <c r="D194" s="180">
        <v>75</v>
      </c>
      <c r="E194" s="181">
        <v>10.620000000000001</v>
      </c>
      <c r="F194" s="181">
        <v>23.43</v>
      </c>
      <c r="G194" s="181">
        <v>30.51</v>
      </c>
      <c r="H194" s="181">
        <v>64.56</v>
      </c>
      <c r="I194" s="181">
        <v>120.29</v>
      </c>
      <c r="J194" s="181">
        <v>0</v>
      </c>
      <c r="K194" s="181">
        <v>184.84999999999994</v>
      </c>
      <c r="L194" s="181">
        <v>8.4400000000000013</v>
      </c>
      <c r="M194" s="181">
        <v>116.51</v>
      </c>
      <c r="N194" s="181">
        <v>77.175000000000011</v>
      </c>
      <c r="O194" s="181">
        <v>202.12499999999994</v>
      </c>
      <c r="P194" s="181">
        <v>386.97499999999991</v>
      </c>
      <c r="Q194" s="181">
        <v>0</v>
      </c>
      <c r="R194" s="181">
        <v>0.98000000000000009</v>
      </c>
      <c r="S194" s="181">
        <v>0.98000000000000009</v>
      </c>
      <c r="T194" s="181">
        <v>387.95499999999993</v>
      </c>
    </row>
    <row r="195" spans="1:21" ht="12.75" customHeight="1" x14ac:dyDescent="0.2">
      <c r="A195" s="167"/>
      <c r="B195" s="35"/>
      <c r="C195" s="26" t="s">
        <v>135</v>
      </c>
      <c r="D195" s="180">
        <v>59</v>
      </c>
      <c r="E195" s="181">
        <v>0</v>
      </c>
      <c r="F195" s="181">
        <v>0</v>
      </c>
      <c r="G195" s="181">
        <v>0.02</v>
      </c>
      <c r="H195" s="181">
        <v>0.02</v>
      </c>
      <c r="I195" s="181">
        <v>3.6</v>
      </c>
      <c r="J195" s="181">
        <v>3.13</v>
      </c>
      <c r="K195" s="181">
        <v>6.75</v>
      </c>
      <c r="L195" s="181">
        <v>0.2</v>
      </c>
      <c r="M195" s="181">
        <v>23.7</v>
      </c>
      <c r="N195" s="181">
        <v>11.84</v>
      </c>
      <c r="O195" s="181">
        <v>35.74</v>
      </c>
      <c r="P195" s="181">
        <v>42.49</v>
      </c>
      <c r="Q195" s="181">
        <v>22.209999999999997</v>
      </c>
      <c r="R195" s="181">
        <v>1.43</v>
      </c>
      <c r="S195" s="181">
        <v>23.639999999999997</v>
      </c>
      <c r="T195" s="181">
        <v>66.13000000000001</v>
      </c>
    </row>
    <row r="196" spans="1:21" ht="12.75" customHeight="1" x14ac:dyDescent="0.2">
      <c r="A196" s="167"/>
      <c r="B196" s="85"/>
      <c r="C196" s="26" t="s">
        <v>110</v>
      </c>
      <c r="D196" s="180">
        <v>5</v>
      </c>
      <c r="E196" s="181">
        <v>0</v>
      </c>
      <c r="F196" s="181">
        <v>0</v>
      </c>
      <c r="G196" s="181">
        <v>0</v>
      </c>
      <c r="H196" s="181">
        <v>0</v>
      </c>
      <c r="I196" s="181">
        <v>0</v>
      </c>
      <c r="J196" s="181">
        <v>0</v>
      </c>
      <c r="K196" s="181">
        <v>0</v>
      </c>
      <c r="L196" s="181">
        <v>36.420000000000009</v>
      </c>
      <c r="M196" s="181">
        <v>20.939999999999998</v>
      </c>
      <c r="N196" s="181">
        <v>0.8</v>
      </c>
      <c r="O196" s="181">
        <v>58.160000000000004</v>
      </c>
      <c r="P196" s="181">
        <v>58.160000000000004</v>
      </c>
      <c r="Q196" s="181">
        <v>0</v>
      </c>
      <c r="R196" s="181">
        <v>0</v>
      </c>
      <c r="S196" s="181">
        <v>0</v>
      </c>
      <c r="T196" s="181">
        <v>58.160000000000004</v>
      </c>
    </row>
    <row r="197" spans="1:21" ht="12.75" customHeight="1" x14ac:dyDescent="0.2">
      <c r="A197" s="167"/>
      <c r="B197" s="35" t="s">
        <v>118</v>
      </c>
      <c r="C197" s="26" t="s">
        <v>118</v>
      </c>
      <c r="D197" s="180">
        <v>49</v>
      </c>
      <c r="E197" s="181">
        <v>0.15</v>
      </c>
      <c r="F197" s="181">
        <v>0</v>
      </c>
      <c r="G197" s="181">
        <v>3.86</v>
      </c>
      <c r="H197" s="181">
        <v>4.01</v>
      </c>
      <c r="I197" s="181">
        <v>4.1100000000000003</v>
      </c>
      <c r="J197" s="181">
        <v>0</v>
      </c>
      <c r="K197" s="181">
        <v>8.1199999999999992</v>
      </c>
      <c r="L197" s="181">
        <v>1</v>
      </c>
      <c r="M197" s="181">
        <v>11.089999999999996</v>
      </c>
      <c r="N197" s="181">
        <v>5.871999999999999</v>
      </c>
      <c r="O197" s="181">
        <v>17.961999999999996</v>
      </c>
      <c r="P197" s="181">
        <v>26.081999999999994</v>
      </c>
      <c r="Q197" s="181">
        <v>0</v>
      </c>
      <c r="R197" s="181">
        <v>1.03</v>
      </c>
      <c r="S197" s="181">
        <v>1.03</v>
      </c>
      <c r="T197" s="181">
        <v>27.111999999999995</v>
      </c>
    </row>
    <row r="198" spans="1:21" ht="12.75" customHeight="1" x14ac:dyDescent="0.2">
      <c r="A198" s="167"/>
      <c r="B198" s="35"/>
      <c r="C198" s="26" t="s">
        <v>155</v>
      </c>
      <c r="D198" s="180">
        <v>29</v>
      </c>
      <c r="E198" s="181">
        <v>0.5</v>
      </c>
      <c r="F198" s="181">
        <v>0.2</v>
      </c>
      <c r="G198" s="181">
        <v>1.73</v>
      </c>
      <c r="H198" s="181">
        <v>2.4299999999999997</v>
      </c>
      <c r="I198" s="181">
        <v>2.23</v>
      </c>
      <c r="J198" s="181">
        <v>0</v>
      </c>
      <c r="K198" s="181">
        <v>4.66</v>
      </c>
      <c r="L198" s="181">
        <v>7</v>
      </c>
      <c r="M198" s="181">
        <v>11.214</v>
      </c>
      <c r="N198" s="181">
        <v>11.837999999999999</v>
      </c>
      <c r="O198" s="181">
        <v>30.052</v>
      </c>
      <c r="P198" s="181">
        <v>34.712000000000003</v>
      </c>
      <c r="Q198" s="181">
        <v>0</v>
      </c>
      <c r="R198" s="181">
        <v>2E-3</v>
      </c>
      <c r="S198" s="181">
        <v>2E-3</v>
      </c>
      <c r="T198" s="181">
        <v>34.713999999999999</v>
      </c>
    </row>
    <row r="199" spans="1:21" ht="12.75" customHeight="1" x14ac:dyDescent="0.2">
      <c r="A199" s="167"/>
      <c r="B199" s="35"/>
      <c r="C199" s="163" t="s">
        <v>411</v>
      </c>
      <c r="D199" s="64">
        <v>3</v>
      </c>
      <c r="E199" s="36">
        <v>0.1</v>
      </c>
      <c r="F199" s="36">
        <v>0</v>
      </c>
      <c r="G199" s="36">
        <v>0</v>
      </c>
      <c r="H199" s="36">
        <v>0.1</v>
      </c>
      <c r="I199" s="36">
        <v>0</v>
      </c>
      <c r="J199" s="36">
        <v>0</v>
      </c>
      <c r="K199" s="36">
        <v>0.1</v>
      </c>
      <c r="L199" s="36">
        <v>0</v>
      </c>
      <c r="M199" s="36">
        <v>0.47</v>
      </c>
      <c r="N199" s="36">
        <v>0.03</v>
      </c>
      <c r="O199" s="36">
        <v>0.5</v>
      </c>
      <c r="P199" s="36">
        <v>0.6</v>
      </c>
      <c r="Q199" s="36">
        <v>0</v>
      </c>
      <c r="R199" s="36">
        <v>0</v>
      </c>
      <c r="S199" s="36">
        <v>0</v>
      </c>
      <c r="T199" s="36">
        <v>0.60000000000000009</v>
      </c>
      <c r="U199" s="10"/>
    </row>
    <row r="200" spans="1:21" ht="12.75" customHeight="1" x14ac:dyDescent="0.2">
      <c r="A200" s="167"/>
      <c r="B200" s="35"/>
      <c r="C200" s="26" t="s">
        <v>139</v>
      </c>
      <c r="D200" s="180">
        <v>74</v>
      </c>
      <c r="E200" s="181">
        <v>0.83000000000000007</v>
      </c>
      <c r="F200" s="181">
        <v>3.05</v>
      </c>
      <c r="G200" s="181">
        <v>2.1</v>
      </c>
      <c r="H200" s="181">
        <v>5.98</v>
      </c>
      <c r="I200" s="181">
        <v>20.840000000000003</v>
      </c>
      <c r="J200" s="181">
        <v>0</v>
      </c>
      <c r="K200" s="181">
        <v>26.82</v>
      </c>
      <c r="L200" s="181">
        <v>2</v>
      </c>
      <c r="M200" s="181">
        <v>16.382899999999992</v>
      </c>
      <c r="N200" s="181">
        <v>1.2749999999999999</v>
      </c>
      <c r="O200" s="181">
        <v>19.657899999999998</v>
      </c>
      <c r="P200" s="181">
        <v>46.477899999999998</v>
      </c>
      <c r="Q200" s="181">
        <v>0</v>
      </c>
      <c r="R200" s="181">
        <v>0.5</v>
      </c>
      <c r="S200" s="181">
        <v>0.5</v>
      </c>
      <c r="T200" s="181">
        <v>46.977899999999991</v>
      </c>
    </row>
    <row r="201" spans="1:21" ht="12.75" customHeight="1" x14ac:dyDescent="0.2">
      <c r="A201" s="167"/>
      <c r="B201" s="35"/>
      <c r="C201" s="26" t="s">
        <v>157</v>
      </c>
      <c r="D201" s="180">
        <v>214</v>
      </c>
      <c r="E201" s="181">
        <v>62.027999999999999</v>
      </c>
      <c r="F201" s="181">
        <v>15.586299999999996</v>
      </c>
      <c r="G201" s="181">
        <v>52.564399999999999</v>
      </c>
      <c r="H201" s="181">
        <v>130.17869999999999</v>
      </c>
      <c r="I201" s="181">
        <v>925.21299999999985</v>
      </c>
      <c r="J201" s="181">
        <v>5.7000000000000002E-2</v>
      </c>
      <c r="K201" s="181">
        <v>1055.448699999999</v>
      </c>
      <c r="L201" s="181">
        <v>69.772999999999982</v>
      </c>
      <c r="M201" s="181">
        <v>264.54639999999989</v>
      </c>
      <c r="N201" s="181">
        <v>26.02600000000001</v>
      </c>
      <c r="O201" s="181">
        <v>360.34539999999942</v>
      </c>
      <c r="P201" s="181">
        <v>1415.7940999999985</v>
      </c>
      <c r="Q201" s="181">
        <v>0.03</v>
      </c>
      <c r="R201" s="181">
        <v>0.3</v>
      </c>
      <c r="S201" s="181">
        <v>0.33</v>
      </c>
      <c r="T201" s="181">
        <v>1416.1240999999982</v>
      </c>
    </row>
    <row r="202" spans="1:21" ht="12.75" customHeight="1" x14ac:dyDescent="0.2">
      <c r="A202" s="167"/>
      <c r="B202" s="35"/>
      <c r="C202" s="26" t="s">
        <v>126</v>
      </c>
      <c r="D202" s="180">
        <v>53</v>
      </c>
      <c r="E202" s="181">
        <v>9.42</v>
      </c>
      <c r="F202" s="181">
        <v>1.1000000000000001</v>
      </c>
      <c r="G202" s="181">
        <v>2.02</v>
      </c>
      <c r="H202" s="181">
        <v>12.54</v>
      </c>
      <c r="I202" s="181">
        <v>0.33</v>
      </c>
      <c r="J202" s="181">
        <v>0</v>
      </c>
      <c r="K202" s="181">
        <v>12.869999999999997</v>
      </c>
      <c r="L202" s="181">
        <v>0</v>
      </c>
      <c r="M202" s="181">
        <v>20.124999999999993</v>
      </c>
      <c r="N202" s="181">
        <v>6.25</v>
      </c>
      <c r="O202" s="181">
        <v>26.374999999999993</v>
      </c>
      <c r="P202" s="181">
        <v>39.24499999999999</v>
      </c>
      <c r="Q202" s="181">
        <v>0</v>
      </c>
      <c r="R202" s="181">
        <v>2.0499999999999998</v>
      </c>
      <c r="S202" s="181">
        <v>2.0499999999999998</v>
      </c>
      <c r="T202" s="181">
        <v>41.295000000000009</v>
      </c>
    </row>
    <row r="203" spans="1:21" ht="12.75" customHeight="1" x14ac:dyDescent="0.2">
      <c r="A203" s="167"/>
      <c r="B203" s="35"/>
      <c r="C203" s="26" t="s">
        <v>127</v>
      </c>
      <c r="D203" s="180">
        <v>81</v>
      </c>
      <c r="E203" s="181">
        <v>76.94619999999999</v>
      </c>
      <c r="F203" s="181">
        <v>23.220000000000002</v>
      </c>
      <c r="G203" s="181">
        <v>470.05119999999999</v>
      </c>
      <c r="H203" s="181">
        <v>570.2174</v>
      </c>
      <c r="I203" s="181">
        <v>625.99009999999987</v>
      </c>
      <c r="J203" s="181">
        <v>0</v>
      </c>
      <c r="K203" s="181">
        <v>1196.2074999999993</v>
      </c>
      <c r="L203" s="181">
        <v>155.94999999999999</v>
      </c>
      <c r="M203" s="181">
        <v>518.45599999999956</v>
      </c>
      <c r="N203" s="181">
        <v>283.62499999999989</v>
      </c>
      <c r="O203" s="181">
        <v>958.03099999999961</v>
      </c>
      <c r="P203" s="181">
        <v>2154.238499999999</v>
      </c>
      <c r="Q203" s="181">
        <v>0</v>
      </c>
      <c r="R203" s="181">
        <v>1.42</v>
      </c>
      <c r="S203" s="181">
        <v>1.42</v>
      </c>
      <c r="T203" s="181">
        <v>2155.6585000000023</v>
      </c>
    </row>
    <row r="204" spans="1:21" ht="12.75" customHeight="1" x14ac:dyDescent="0.2">
      <c r="A204" s="167"/>
      <c r="B204" s="35"/>
      <c r="C204" s="26" t="s">
        <v>154</v>
      </c>
      <c r="D204" s="180">
        <v>26</v>
      </c>
      <c r="E204" s="181">
        <v>0</v>
      </c>
      <c r="F204" s="181">
        <v>0</v>
      </c>
      <c r="G204" s="181">
        <v>0.1</v>
      </c>
      <c r="H204" s="181">
        <v>0.1</v>
      </c>
      <c r="I204" s="181">
        <v>6.6999999999999993</v>
      </c>
      <c r="J204" s="181">
        <v>0</v>
      </c>
      <c r="K204" s="181">
        <v>6.8</v>
      </c>
      <c r="L204" s="181">
        <v>0.35</v>
      </c>
      <c r="M204" s="181">
        <v>9.8249999999999993</v>
      </c>
      <c r="N204" s="181">
        <v>7.6099999999999994</v>
      </c>
      <c r="O204" s="181">
        <v>17.784999999999997</v>
      </c>
      <c r="P204" s="181">
        <v>24.584999999999997</v>
      </c>
      <c r="Q204" s="181">
        <v>0</v>
      </c>
      <c r="R204" s="181">
        <v>10.350000000000001</v>
      </c>
      <c r="S204" s="181">
        <v>10.350000000000001</v>
      </c>
      <c r="T204" s="181">
        <v>34.935000000000002</v>
      </c>
    </row>
    <row r="205" spans="1:21" ht="12.75" customHeight="1" x14ac:dyDescent="0.2">
      <c r="A205" s="167"/>
      <c r="B205" s="35"/>
      <c r="C205" s="26" t="s">
        <v>132</v>
      </c>
      <c r="D205" s="180">
        <v>48</v>
      </c>
      <c r="E205" s="181">
        <v>0</v>
      </c>
      <c r="F205" s="181">
        <v>0</v>
      </c>
      <c r="G205" s="181">
        <v>0</v>
      </c>
      <c r="H205" s="181">
        <v>0</v>
      </c>
      <c r="I205" s="181">
        <v>1.4300000000000002</v>
      </c>
      <c r="J205" s="181">
        <v>0</v>
      </c>
      <c r="K205" s="181">
        <v>1.4300000000000002</v>
      </c>
      <c r="L205" s="181">
        <v>0.2</v>
      </c>
      <c r="M205" s="181">
        <v>9.1519999999999975</v>
      </c>
      <c r="N205" s="181">
        <v>0.2</v>
      </c>
      <c r="O205" s="181">
        <v>9.5519999999999978</v>
      </c>
      <c r="P205" s="181">
        <v>10.981999999999998</v>
      </c>
      <c r="Q205" s="181">
        <v>0</v>
      </c>
      <c r="R205" s="181">
        <v>0</v>
      </c>
      <c r="S205" s="181">
        <v>0</v>
      </c>
      <c r="T205" s="181">
        <v>10.982000000000001</v>
      </c>
    </row>
    <row r="206" spans="1:21" ht="12.75" customHeight="1" x14ac:dyDescent="0.2">
      <c r="A206" s="167"/>
      <c r="B206" s="35"/>
      <c r="C206" s="26" t="s">
        <v>120</v>
      </c>
      <c r="D206" s="180">
        <v>64</v>
      </c>
      <c r="E206" s="181">
        <v>0.15</v>
      </c>
      <c r="F206" s="181">
        <v>0</v>
      </c>
      <c r="G206" s="181">
        <v>0.4</v>
      </c>
      <c r="H206" s="181">
        <v>0.55000000000000004</v>
      </c>
      <c r="I206" s="181">
        <v>1.06</v>
      </c>
      <c r="J206" s="181">
        <v>0</v>
      </c>
      <c r="K206" s="181">
        <v>1.6099999999999999</v>
      </c>
      <c r="L206" s="181">
        <v>0</v>
      </c>
      <c r="M206" s="181">
        <v>17.287500000000005</v>
      </c>
      <c r="N206" s="181">
        <v>11.079999999999998</v>
      </c>
      <c r="O206" s="181">
        <v>28.367500000000007</v>
      </c>
      <c r="P206" s="181">
        <v>29.977500000000006</v>
      </c>
      <c r="Q206" s="181">
        <v>0</v>
      </c>
      <c r="R206" s="181">
        <v>0.13</v>
      </c>
      <c r="S206" s="181">
        <v>0.13</v>
      </c>
      <c r="T206" s="181">
        <v>30.107500000000002</v>
      </c>
    </row>
    <row r="207" spans="1:21" ht="12.75" customHeight="1" x14ac:dyDescent="0.2">
      <c r="A207" s="167"/>
      <c r="B207" s="35"/>
      <c r="C207" s="26" t="s">
        <v>151</v>
      </c>
      <c r="D207" s="180">
        <v>52</v>
      </c>
      <c r="E207" s="181">
        <v>5.0065</v>
      </c>
      <c r="F207" s="181">
        <v>2.08</v>
      </c>
      <c r="G207" s="181">
        <v>6.2599999999999989</v>
      </c>
      <c r="H207" s="181">
        <v>13.346499999999999</v>
      </c>
      <c r="I207" s="181">
        <v>15.81</v>
      </c>
      <c r="J207" s="181">
        <v>0</v>
      </c>
      <c r="K207" s="181">
        <v>29.156500000000001</v>
      </c>
      <c r="L207" s="181">
        <v>0.1</v>
      </c>
      <c r="M207" s="181">
        <v>20.126499999999997</v>
      </c>
      <c r="N207" s="181">
        <v>4.2050000000000001</v>
      </c>
      <c r="O207" s="181">
        <v>24.4315</v>
      </c>
      <c r="P207" s="181">
        <v>53.588000000000001</v>
      </c>
      <c r="Q207" s="181">
        <v>0</v>
      </c>
      <c r="R207" s="181">
        <v>0.56000000000000005</v>
      </c>
      <c r="S207" s="181">
        <v>0.56000000000000005</v>
      </c>
      <c r="T207" s="181">
        <v>54.147999999999996</v>
      </c>
    </row>
    <row r="208" spans="1:21" ht="12.75" customHeight="1" x14ac:dyDescent="0.2">
      <c r="A208" s="167"/>
      <c r="B208" s="85"/>
      <c r="C208" s="26" t="s">
        <v>122</v>
      </c>
      <c r="D208" s="180">
        <v>10</v>
      </c>
      <c r="E208" s="181">
        <v>3.1E-2</v>
      </c>
      <c r="F208" s="181">
        <v>0</v>
      </c>
      <c r="G208" s="181">
        <v>0</v>
      </c>
      <c r="H208" s="181">
        <v>3.1E-2</v>
      </c>
      <c r="I208" s="181">
        <v>0</v>
      </c>
      <c r="J208" s="181">
        <v>0</v>
      </c>
      <c r="K208" s="181">
        <v>3.1E-2</v>
      </c>
      <c r="L208" s="181">
        <v>0</v>
      </c>
      <c r="M208" s="181">
        <v>0.20600000000000002</v>
      </c>
      <c r="N208" s="181">
        <v>0.03</v>
      </c>
      <c r="O208" s="181">
        <v>0.23600000000000004</v>
      </c>
      <c r="P208" s="181">
        <v>0.26700000000000002</v>
      </c>
      <c r="Q208" s="181">
        <v>0</v>
      </c>
      <c r="R208" s="181">
        <v>0</v>
      </c>
      <c r="S208" s="181">
        <v>0</v>
      </c>
      <c r="T208" s="181">
        <v>0.26700000000000007</v>
      </c>
    </row>
    <row r="209" spans="1:20" ht="12.75" customHeight="1" x14ac:dyDescent="0.2">
      <c r="A209" s="167"/>
      <c r="B209" s="35" t="s">
        <v>111</v>
      </c>
      <c r="C209" s="26" t="s">
        <v>129</v>
      </c>
      <c r="D209" s="180">
        <v>232</v>
      </c>
      <c r="E209" s="181">
        <v>0</v>
      </c>
      <c r="F209" s="181">
        <v>0.3</v>
      </c>
      <c r="G209" s="181">
        <v>2.58</v>
      </c>
      <c r="H209" s="181">
        <v>2.88</v>
      </c>
      <c r="I209" s="181">
        <v>15.948099999999998</v>
      </c>
      <c r="J209" s="181">
        <v>0</v>
      </c>
      <c r="K209" s="181">
        <v>18.828099999999996</v>
      </c>
      <c r="L209" s="181">
        <v>0.1</v>
      </c>
      <c r="M209" s="181">
        <v>81.139100000000042</v>
      </c>
      <c r="N209" s="181">
        <v>2.54</v>
      </c>
      <c r="O209" s="181">
        <v>83.779100000000028</v>
      </c>
      <c r="P209" s="181">
        <v>102.60720000000002</v>
      </c>
      <c r="Q209" s="181">
        <v>0.73</v>
      </c>
      <c r="R209" s="181">
        <v>39.44</v>
      </c>
      <c r="S209" s="181">
        <v>40.169999999999995</v>
      </c>
      <c r="T209" s="181">
        <v>142.77720000000002</v>
      </c>
    </row>
    <row r="210" spans="1:20" ht="12.75" customHeight="1" x14ac:dyDescent="0.2">
      <c r="A210" s="167"/>
      <c r="B210" s="35"/>
      <c r="C210" s="26" t="s">
        <v>121</v>
      </c>
      <c r="D210" s="162">
        <v>235</v>
      </c>
      <c r="E210" s="24">
        <v>2.9600000000000001E-2</v>
      </c>
      <c r="F210" s="24">
        <v>3.2610000000000001</v>
      </c>
      <c r="G210" s="24">
        <v>0.25</v>
      </c>
      <c r="H210" s="181">
        <v>3.5406</v>
      </c>
      <c r="I210" s="24">
        <v>0.51900000000000002</v>
      </c>
      <c r="J210" s="24">
        <v>0</v>
      </c>
      <c r="K210" s="24">
        <v>4.0595999999999997</v>
      </c>
      <c r="L210" s="24">
        <v>0.246</v>
      </c>
      <c r="M210" s="24">
        <v>46.778000000000006</v>
      </c>
      <c r="N210" s="24">
        <v>0</v>
      </c>
      <c r="O210" s="24">
        <v>47.024000000000001</v>
      </c>
      <c r="P210" s="181">
        <v>51.083600000000004</v>
      </c>
      <c r="Q210" s="24">
        <v>0</v>
      </c>
      <c r="R210" s="24">
        <v>9.7741000000000007</v>
      </c>
      <c r="S210" s="24">
        <v>9.7741000000000007</v>
      </c>
      <c r="T210" s="24">
        <v>60.857700000000051</v>
      </c>
    </row>
    <row r="211" spans="1:20" ht="12.75" customHeight="1" x14ac:dyDescent="0.2">
      <c r="A211" s="167"/>
      <c r="B211" s="35"/>
      <c r="C211" s="26" t="s">
        <v>111</v>
      </c>
      <c r="D211" s="162">
        <v>71</v>
      </c>
      <c r="E211" s="24">
        <v>1</v>
      </c>
      <c r="F211" s="24">
        <v>0.11</v>
      </c>
      <c r="G211" s="24">
        <v>2.4863</v>
      </c>
      <c r="H211" s="181">
        <v>3.5963000000000003</v>
      </c>
      <c r="I211" s="24">
        <v>5.1274999999999995</v>
      </c>
      <c r="J211" s="24">
        <v>0</v>
      </c>
      <c r="K211" s="24">
        <v>8.7237999999999989</v>
      </c>
      <c r="L211" s="24">
        <v>27.82</v>
      </c>
      <c r="M211" s="24">
        <v>48.512499999999996</v>
      </c>
      <c r="N211" s="24">
        <v>110.9</v>
      </c>
      <c r="O211" s="24">
        <v>187.23250000000002</v>
      </c>
      <c r="P211" s="181">
        <v>195.95630000000003</v>
      </c>
      <c r="Q211" s="24">
        <v>0</v>
      </c>
      <c r="R211" s="24">
        <v>3.7</v>
      </c>
      <c r="S211" s="24">
        <v>3.7</v>
      </c>
      <c r="T211" s="24">
        <v>199.65630000000004</v>
      </c>
    </row>
    <row r="212" spans="1:20" ht="12.75" customHeight="1" x14ac:dyDescent="0.2">
      <c r="A212" s="167"/>
      <c r="B212" s="35"/>
      <c r="C212" s="26" t="s">
        <v>130</v>
      </c>
      <c r="D212" s="180">
        <v>350</v>
      </c>
      <c r="E212" s="181">
        <v>7.9610000000000003</v>
      </c>
      <c r="F212" s="181">
        <v>39.928899999999999</v>
      </c>
      <c r="G212" s="181">
        <v>0.26229999999999998</v>
      </c>
      <c r="H212" s="181">
        <v>48.152200000000001</v>
      </c>
      <c r="I212" s="181">
        <v>24.191000000000003</v>
      </c>
      <c r="J212" s="181">
        <v>0</v>
      </c>
      <c r="K212" s="181">
        <v>72.343199999999996</v>
      </c>
      <c r="L212" s="181">
        <v>0</v>
      </c>
      <c r="M212" s="181">
        <v>144.91030000000001</v>
      </c>
      <c r="N212" s="181">
        <v>4.58</v>
      </c>
      <c r="O212" s="181">
        <v>149.49030000000005</v>
      </c>
      <c r="P212" s="181">
        <v>221.83350000000004</v>
      </c>
      <c r="Q212" s="181">
        <v>0</v>
      </c>
      <c r="R212" s="181">
        <v>7.47</v>
      </c>
      <c r="S212" s="181">
        <v>7.47</v>
      </c>
      <c r="T212" s="181">
        <v>229.30349999999996</v>
      </c>
    </row>
    <row r="213" spans="1:20" ht="12.75" customHeight="1" x14ac:dyDescent="0.2">
      <c r="A213" s="167"/>
      <c r="B213" s="35"/>
      <c r="C213" s="26" t="s">
        <v>114</v>
      </c>
      <c r="D213" s="162">
        <v>98</v>
      </c>
      <c r="E213" s="24">
        <v>317.01399999999995</v>
      </c>
      <c r="F213" s="24">
        <v>30.856799999999996</v>
      </c>
      <c r="G213" s="24">
        <v>41.146199999999993</v>
      </c>
      <c r="H213" s="181">
        <v>389.01699999999994</v>
      </c>
      <c r="I213" s="24">
        <v>182.33019999999996</v>
      </c>
      <c r="J213" s="24">
        <v>4.41</v>
      </c>
      <c r="K213" s="24">
        <v>575.75720000000001</v>
      </c>
      <c r="L213" s="24">
        <v>6.87</v>
      </c>
      <c r="M213" s="24">
        <v>627.42400000000021</v>
      </c>
      <c r="N213" s="24">
        <v>39.139999999999993</v>
      </c>
      <c r="O213" s="24">
        <v>673.4340000000002</v>
      </c>
      <c r="P213" s="181">
        <v>1249.1912000000002</v>
      </c>
      <c r="Q213" s="24">
        <v>1</v>
      </c>
      <c r="R213" s="24">
        <v>76.620000000000019</v>
      </c>
      <c r="S213" s="24">
        <v>77.620000000000019</v>
      </c>
      <c r="T213" s="24">
        <v>1326.8112000000003</v>
      </c>
    </row>
    <row r="214" spans="1:20" ht="12.75" customHeight="1" x14ac:dyDescent="0.2">
      <c r="A214" s="167"/>
      <c r="B214" s="35"/>
      <c r="C214" s="26" t="s">
        <v>119</v>
      </c>
      <c r="D214" s="162">
        <v>15</v>
      </c>
      <c r="E214" s="24">
        <v>66.3</v>
      </c>
      <c r="F214" s="24">
        <v>0</v>
      </c>
      <c r="G214" s="24">
        <v>40.08</v>
      </c>
      <c r="H214" s="181">
        <v>106.38</v>
      </c>
      <c r="I214" s="24">
        <v>114.60000000000001</v>
      </c>
      <c r="J214" s="24">
        <v>0</v>
      </c>
      <c r="K214" s="24">
        <v>220.98</v>
      </c>
      <c r="L214" s="24">
        <v>41.7</v>
      </c>
      <c r="M214" s="24">
        <v>128.01999999999998</v>
      </c>
      <c r="N214" s="24">
        <v>5.8800000000000008</v>
      </c>
      <c r="O214" s="24">
        <v>175.6</v>
      </c>
      <c r="P214" s="181">
        <v>396.58</v>
      </c>
      <c r="Q214" s="24">
        <v>0.4</v>
      </c>
      <c r="R214" s="24">
        <v>11.72</v>
      </c>
      <c r="S214" s="24">
        <v>12.120000000000001</v>
      </c>
      <c r="T214" s="24">
        <v>408.70000000000005</v>
      </c>
    </row>
    <row r="215" spans="1:20" ht="12.75" customHeight="1" x14ac:dyDescent="0.2">
      <c r="A215" s="167"/>
      <c r="B215" s="35"/>
      <c r="C215" s="165" t="s">
        <v>156</v>
      </c>
      <c r="D215" s="182">
        <v>25</v>
      </c>
      <c r="E215" s="183">
        <v>85.13</v>
      </c>
      <c r="F215" s="183">
        <v>10.33</v>
      </c>
      <c r="G215" s="183">
        <v>2.9600000000000004</v>
      </c>
      <c r="H215" s="181">
        <v>98.419999999999987</v>
      </c>
      <c r="I215" s="183">
        <v>14.46</v>
      </c>
      <c r="J215" s="183">
        <v>4.7</v>
      </c>
      <c r="K215" s="183">
        <v>117.58000000000001</v>
      </c>
      <c r="L215" s="183">
        <v>10.72</v>
      </c>
      <c r="M215" s="183">
        <v>86.61999999999999</v>
      </c>
      <c r="N215" s="183">
        <v>4.1999999999999993</v>
      </c>
      <c r="O215" s="183">
        <v>101.54</v>
      </c>
      <c r="P215" s="181">
        <v>219.12</v>
      </c>
      <c r="Q215" s="183">
        <v>0</v>
      </c>
      <c r="R215" s="183">
        <v>49.26</v>
      </c>
      <c r="S215" s="183">
        <v>49.26</v>
      </c>
      <c r="T215" s="183">
        <v>268.37999999999994</v>
      </c>
    </row>
    <row r="216" spans="1:20" ht="12.75" customHeight="1" x14ac:dyDescent="0.25">
      <c r="A216" s="230" t="s">
        <v>0</v>
      </c>
      <c r="B216" s="231"/>
      <c r="C216" s="232" t="s">
        <v>0</v>
      </c>
      <c r="D216" s="53">
        <f>SUM(D183:D215)</f>
        <v>2472</v>
      </c>
      <c r="E216" s="54">
        <f>SUM(E183:E215)</f>
        <v>2341.2168000000006</v>
      </c>
      <c r="F216" s="54">
        <f>SUM(F183:F215)</f>
        <v>525.00300000000016</v>
      </c>
      <c r="G216" s="54">
        <f>SUM(G183:G215)</f>
        <v>2248.1203999999998</v>
      </c>
      <c r="H216" s="54">
        <f>SUM(E216:G216)</f>
        <v>5114.3402000000006</v>
      </c>
      <c r="I216" s="54">
        <f>SUM(I183:I215)</f>
        <v>3769.956299999998</v>
      </c>
      <c r="J216" s="54">
        <f>SUM(J183:J215)</f>
        <v>469.33699999999999</v>
      </c>
      <c r="K216" s="54">
        <f>+J216+I216+H216</f>
        <v>9353.6334999999981</v>
      </c>
      <c r="L216" s="54">
        <f>SUM(L183:L215)</f>
        <v>1426.8889999999999</v>
      </c>
      <c r="M216" s="54">
        <f>SUM(M183:M215)</f>
        <v>6321.040600000003</v>
      </c>
      <c r="N216" s="54">
        <f>SUM(N183:N215)</f>
        <v>3376.5079999999998</v>
      </c>
      <c r="O216" s="54">
        <f>+N216+M216+L216</f>
        <v>11124.437600000001</v>
      </c>
      <c r="P216" s="54">
        <f>O216+K216</f>
        <v>20478.071100000001</v>
      </c>
      <c r="Q216" s="54">
        <f>SUM(Q183:Q215)</f>
        <v>2375.7600000000002</v>
      </c>
      <c r="R216" s="54">
        <f>SUM(R183:R215)</f>
        <v>392.37610000000001</v>
      </c>
      <c r="S216" s="54">
        <f>+R216+Q216</f>
        <v>2768.1361000000002</v>
      </c>
      <c r="T216" s="55">
        <f>+S216+P216</f>
        <v>23246.207200000001</v>
      </c>
    </row>
    <row r="217" spans="1:20" ht="12.75" customHeight="1" x14ac:dyDescent="0.2">
      <c r="A217" s="166" t="s">
        <v>8</v>
      </c>
      <c r="B217" s="35" t="s">
        <v>428</v>
      </c>
      <c r="C217" s="161" t="s">
        <v>162</v>
      </c>
      <c r="D217" s="178">
        <v>109</v>
      </c>
      <c r="E217" s="179">
        <v>9.11</v>
      </c>
      <c r="F217" s="179">
        <v>0</v>
      </c>
      <c r="G217" s="179">
        <v>10.879999999999999</v>
      </c>
      <c r="H217" s="179">
        <v>19.989999999999998</v>
      </c>
      <c r="I217" s="179">
        <v>509.19</v>
      </c>
      <c r="J217" s="179">
        <v>3</v>
      </c>
      <c r="K217" s="179">
        <v>532.17999999999995</v>
      </c>
      <c r="L217" s="179">
        <v>33.540000000000006</v>
      </c>
      <c r="M217" s="179">
        <v>1259.5819999999999</v>
      </c>
      <c r="N217" s="179">
        <v>159.29999999999995</v>
      </c>
      <c r="O217" s="179">
        <v>1452.4219999999996</v>
      </c>
      <c r="P217" s="179">
        <v>1984.6019999999994</v>
      </c>
      <c r="Q217" s="179">
        <v>10</v>
      </c>
      <c r="R217" s="179">
        <v>104.78999999999999</v>
      </c>
      <c r="S217" s="179">
        <v>114.78999999999999</v>
      </c>
      <c r="T217" s="179">
        <v>2099.3919999999989</v>
      </c>
    </row>
    <row r="218" spans="1:20" ht="12.75" customHeight="1" x14ac:dyDescent="0.2">
      <c r="A218" s="167"/>
      <c r="B218" s="35"/>
      <c r="C218" s="26" t="s">
        <v>183</v>
      </c>
      <c r="D218" s="180">
        <v>31</v>
      </c>
      <c r="E218" s="181">
        <v>24.439999999999998</v>
      </c>
      <c r="F218" s="181">
        <v>0</v>
      </c>
      <c r="G218" s="181">
        <v>1.76</v>
      </c>
      <c r="H218" s="181">
        <v>26.2</v>
      </c>
      <c r="I218" s="181">
        <v>39.36</v>
      </c>
      <c r="J218" s="181">
        <v>0</v>
      </c>
      <c r="K218" s="181">
        <v>65.56</v>
      </c>
      <c r="L218" s="181">
        <v>1.5</v>
      </c>
      <c r="M218" s="181">
        <v>36.188000000000002</v>
      </c>
      <c r="N218" s="181">
        <v>11.290999999999999</v>
      </c>
      <c r="O218" s="181">
        <v>48.978999999999999</v>
      </c>
      <c r="P218" s="181">
        <v>114.539</v>
      </c>
      <c r="Q218" s="181">
        <v>0</v>
      </c>
      <c r="R218" s="181">
        <v>10.050000000000001</v>
      </c>
      <c r="S218" s="181">
        <v>10.050000000000001</v>
      </c>
      <c r="T218" s="181">
        <v>124.589</v>
      </c>
    </row>
    <row r="219" spans="1:20" ht="12.75" customHeight="1" x14ac:dyDescent="0.2">
      <c r="A219" s="167"/>
      <c r="B219" s="35"/>
      <c r="C219" s="26" t="s">
        <v>175</v>
      </c>
      <c r="D219" s="180">
        <v>67</v>
      </c>
      <c r="E219" s="181">
        <v>845.71669999999983</v>
      </c>
      <c r="F219" s="181">
        <v>1724.5463</v>
      </c>
      <c r="G219" s="181">
        <v>1490.1553000000001</v>
      </c>
      <c r="H219" s="181">
        <v>4060.4183000000003</v>
      </c>
      <c r="I219" s="181">
        <v>2512.41</v>
      </c>
      <c r="J219" s="181">
        <v>94.31</v>
      </c>
      <c r="K219" s="181">
        <v>6667.1383000000014</v>
      </c>
      <c r="L219" s="181">
        <v>583.52</v>
      </c>
      <c r="M219" s="181">
        <v>11087.356599999999</v>
      </c>
      <c r="N219" s="181">
        <v>561.91</v>
      </c>
      <c r="O219" s="181">
        <v>12232.786600000001</v>
      </c>
      <c r="P219" s="181">
        <v>18899.924900000002</v>
      </c>
      <c r="Q219" s="181">
        <v>57.75</v>
      </c>
      <c r="R219" s="181">
        <v>184.11</v>
      </c>
      <c r="S219" s="181">
        <v>241.86</v>
      </c>
      <c r="T219" s="181">
        <v>19141.784899999995</v>
      </c>
    </row>
    <row r="220" spans="1:20" ht="12.75" customHeight="1" x14ac:dyDescent="0.2">
      <c r="A220" s="167"/>
      <c r="B220" s="35"/>
      <c r="C220" s="26" t="s">
        <v>184</v>
      </c>
      <c r="D220" s="180">
        <v>25</v>
      </c>
      <c r="E220" s="181">
        <v>0</v>
      </c>
      <c r="F220" s="181">
        <v>0</v>
      </c>
      <c r="G220" s="181">
        <v>0.91999999999999993</v>
      </c>
      <c r="H220" s="181">
        <v>0.91999999999999993</v>
      </c>
      <c r="I220" s="181">
        <v>19.75</v>
      </c>
      <c r="J220" s="181">
        <v>0</v>
      </c>
      <c r="K220" s="181">
        <v>20.67</v>
      </c>
      <c r="L220" s="181">
        <v>10.629999999999999</v>
      </c>
      <c r="M220" s="181">
        <v>8.2899999999999991</v>
      </c>
      <c r="N220" s="181">
        <v>10.76</v>
      </c>
      <c r="O220" s="181">
        <v>29.68</v>
      </c>
      <c r="P220" s="181">
        <v>50.35</v>
      </c>
      <c r="Q220" s="181">
        <v>12.9</v>
      </c>
      <c r="R220" s="181">
        <v>81.14</v>
      </c>
      <c r="S220" s="181">
        <v>94.04</v>
      </c>
      <c r="T220" s="181">
        <v>144.39000000000001</v>
      </c>
    </row>
    <row r="221" spans="1:20" ht="12.75" customHeight="1" x14ac:dyDescent="0.2">
      <c r="A221" s="167"/>
      <c r="B221" s="35"/>
      <c r="C221" s="26" t="s">
        <v>164</v>
      </c>
      <c r="D221" s="180">
        <v>260</v>
      </c>
      <c r="E221" s="181">
        <v>90.387900000000002</v>
      </c>
      <c r="F221" s="181">
        <v>191.86159999999998</v>
      </c>
      <c r="G221" s="181">
        <v>1120.5268999999998</v>
      </c>
      <c r="H221" s="181">
        <v>1402.7763999999997</v>
      </c>
      <c r="I221" s="181">
        <v>1350.9692000000002</v>
      </c>
      <c r="J221" s="181">
        <v>2.81</v>
      </c>
      <c r="K221" s="181">
        <v>2756.5556000000006</v>
      </c>
      <c r="L221" s="181">
        <v>839.55</v>
      </c>
      <c r="M221" s="181">
        <v>2042.234599999998</v>
      </c>
      <c r="N221" s="181">
        <v>225.67999999999992</v>
      </c>
      <c r="O221" s="181">
        <v>3107.4645999999993</v>
      </c>
      <c r="P221" s="181">
        <v>5864.0201999999999</v>
      </c>
      <c r="Q221" s="181">
        <v>684.64</v>
      </c>
      <c r="R221" s="181">
        <v>300.09000000000003</v>
      </c>
      <c r="S221" s="181">
        <v>984.73000000000013</v>
      </c>
      <c r="T221" s="181">
        <v>6848.7502000000077</v>
      </c>
    </row>
    <row r="222" spans="1:20" ht="12.75" customHeight="1" x14ac:dyDescent="0.2">
      <c r="A222" s="167"/>
      <c r="B222" s="35"/>
      <c r="C222" s="26" t="s">
        <v>168</v>
      </c>
      <c r="D222" s="180">
        <v>76</v>
      </c>
      <c r="E222" s="181">
        <v>551.93959999999993</v>
      </c>
      <c r="F222" s="181">
        <v>804.31</v>
      </c>
      <c r="G222" s="181">
        <v>456.31309999999996</v>
      </c>
      <c r="H222" s="181">
        <v>1812.5626999999999</v>
      </c>
      <c r="I222" s="181">
        <v>2011.6289999999999</v>
      </c>
      <c r="J222" s="181">
        <v>5.47</v>
      </c>
      <c r="K222" s="181">
        <v>3829.661700000001</v>
      </c>
      <c r="L222" s="181">
        <v>444.02000000000004</v>
      </c>
      <c r="M222" s="181">
        <v>3310.9120000000021</v>
      </c>
      <c r="N222" s="181">
        <v>301.29000000000002</v>
      </c>
      <c r="O222" s="181">
        <v>4056.2220000000011</v>
      </c>
      <c r="P222" s="181">
        <v>7885.8837000000021</v>
      </c>
      <c r="Q222" s="181">
        <v>963.37</v>
      </c>
      <c r="R222" s="181">
        <v>765.31000000000006</v>
      </c>
      <c r="S222" s="181">
        <v>1728.6800000000003</v>
      </c>
      <c r="T222" s="181">
        <v>9614.5636999999988</v>
      </c>
    </row>
    <row r="223" spans="1:20" ht="12.75" customHeight="1" x14ac:dyDescent="0.2">
      <c r="A223" s="167"/>
      <c r="B223" s="35"/>
      <c r="C223" s="26" t="s">
        <v>188</v>
      </c>
      <c r="D223" s="180">
        <v>53</v>
      </c>
      <c r="E223" s="181">
        <v>569.76949999999999</v>
      </c>
      <c r="F223" s="181">
        <v>941.62879999999996</v>
      </c>
      <c r="G223" s="181">
        <v>97.242000000000004</v>
      </c>
      <c r="H223" s="181">
        <v>1608.6402999999998</v>
      </c>
      <c r="I223" s="181">
        <v>783.49</v>
      </c>
      <c r="J223" s="181">
        <v>10.5</v>
      </c>
      <c r="K223" s="181">
        <v>2402.6302999999998</v>
      </c>
      <c r="L223" s="181">
        <v>788.40000000000009</v>
      </c>
      <c r="M223" s="181">
        <v>819.32999999999993</v>
      </c>
      <c r="N223" s="181">
        <v>317.29000000000002</v>
      </c>
      <c r="O223" s="181">
        <v>1925.02</v>
      </c>
      <c r="P223" s="181">
        <v>4327.6502999999993</v>
      </c>
      <c r="Q223" s="181">
        <v>706.64800000000002</v>
      </c>
      <c r="R223" s="181">
        <v>4020.1800000000003</v>
      </c>
      <c r="S223" s="181">
        <v>4726.8280000000004</v>
      </c>
      <c r="T223" s="181">
        <v>9054.4782999999989</v>
      </c>
    </row>
    <row r="224" spans="1:20" ht="12.75" customHeight="1" x14ac:dyDescent="0.2">
      <c r="A224" s="167"/>
      <c r="B224" s="35"/>
      <c r="C224" s="26" t="s">
        <v>176</v>
      </c>
      <c r="D224" s="180">
        <v>160</v>
      </c>
      <c r="E224" s="181">
        <v>900.84000000000026</v>
      </c>
      <c r="F224" s="181">
        <v>412.69259999999997</v>
      </c>
      <c r="G224" s="181">
        <v>321.70250000000004</v>
      </c>
      <c r="H224" s="181">
        <v>1635.2351000000003</v>
      </c>
      <c r="I224" s="181">
        <v>720.7600000000001</v>
      </c>
      <c r="J224" s="181">
        <v>0</v>
      </c>
      <c r="K224" s="181">
        <v>2355.9950999999992</v>
      </c>
      <c r="L224" s="181">
        <v>239.98000000000002</v>
      </c>
      <c r="M224" s="181">
        <v>1263.1299999999992</v>
      </c>
      <c r="N224" s="181">
        <v>336.12999999999994</v>
      </c>
      <c r="O224" s="181">
        <v>1839.2399999999989</v>
      </c>
      <c r="P224" s="181">
        <v>4195.2350999999981</v>
      </c>
      <c r="Q224" s="181">
        <v>122.46</v>
      </c>
      <c r="R224" s="181">
        <v>812.7299999999999</v>
      </c>
      <c r="S224" s="181">
        <v>935.18999999999994</v>
      </c>
      <c r="T224" s="181">
        <v>5130.4251000000058</v>
      </c>
    </row>
    <row r="225" spans="1:20" ht="12.75" customHeight="1" x14ac:dyDescent="0.2">
      <c r="A225" s="167"/>
      <c r="B225" s="35"/>
      <c r="C225" s="26" t="s">
        <v>189</v>
      </c>
      <c r="D225" s="180">
        <v>98</v>
      </c>
      <c r="E225" s="181">
        <v>188.78</v>
      </c>
      <c r="F225" s="181">
        <v>13.75</v>
      </c>
      <c r="G225" s="181">
        <v>239.69</v>
      </c>
      <c r="H225" s="181">
        <v>442.22</v>
      </c>
      <c r="I225" s="181">
        <v>307.14999999999998</v>
      </c>
      <c r="J225" s="181">
        <v>0</v>
      </c>
      <c r="K225" s="181">
        <v>749.36999999999989</v>
      </c>
      <c r="L225" s="181">
        <v>154.80700000000002</v>
      </c>
      <c r="M225" s="181">
        <v>373.69000000000011</v>
      </c>
      <c r="N225" s="181">
        <v>214.98999999999995</v>
      </c>
      <c r="O225" s="181">
        <v>743.48699999999985</v>
      </c>
      <c r="P225" s="181">
        <v>1492.8569999999997</v>
      </c>
      <c r="Q225" s="181">
        <v>1338.37</v>
      </c>
      <c r="R225" s="181">
        <v>1177.8340000000001</v>
      </c>
      <c r="S225" s="181">
        <v>2516.2040000000002</v>
      </c>
      <c r="T225" s="181">
        <v>4009.0610000000006</v>
      </c>
    </row>
    <row r="226" spans="1:20" ht="12.75" customHeight="1" x14ac:dyDescent="0.2">
      <c r="A226" s="167"/>
      <c r="B226" s="35"/>
      <c r="C226" s="26" t="s">
        <v>294</v>
      </c>
      <c r="D226" s="180">
        <v>4</v>
      </c>
      <c r="E226" s="181">
        <v>0</v>
      </c>
      <c r="F226" s="181">
        <v>0</v>
      </c>
      <c r="G226" s="181">
        <v>0</v>
      </c>
      <c r="H226" s="181">
        <v>0</v>
      </c>
      <c r="I226" s="181">
        <v>0</v>
      </c>
      <c r="J226" s="181">
        <v>0</v>
      </c>
      <c r="K226" s="181">
        <v>0</v>
      </c>
      <c r="L226" s="181">
        <v>1.5</v>
      </c>
      <c r="M226" s="181">
        <v>1.5</v>
      </c>
      <c r="N226" s="181">
        <v>2</v>
      </c>
      <c r="O226" s="181">
        <v>5</v>
      </c>
      <c r="P226" s="181">
        <v>5</v>
      </c>
      <c r="Q226" s="181">
        <v>0</v>
      </c>
      <c r="R226" s="181">
        <v>1.2</v>
      </c>
      <c r="S226" s="181">
        <v>1.2</v>
      </c>
      <c r="T226" s="181">
        <v>6.2</v>
      </c>
    </row>
    <row r="227" spans="1:20" ht="12.75" customHeight="1" x14ac:dyDescent="0.2">
      <c r="A227" s="167"/>
      <c r="B227" s="85"/>
      <c r="C227" s="26" t="s">
        <v>174</v>
      </c>
      <c r="D227" s="180">
        <v>9</v>
      </c>
      <c r="E227" s="181">
        <v>0</v>
      </c>
      <c r="F227" s="181">
        <v>0</v>
      </c>
      <c r="G227" s="181">
        <v>0</v>
      </c>
      <c r="H227" s="181">
        <v>0</v>
      </c>
      <c r="I227" s="181">
        <v>0</v>
      </c>
      <c r="J227" s="181">
        <v>0</v>
      </c>
      <c r="K227" s="181">
        <v>0</v>
      </c>
      <c r="L227" s="181">
        <v>10.879999999999999</v>
      </c>
      <c r="M227" s="181">
        <v>57.669999999999995</v>
      </c>
      <c r="N227" s="181">
        <v>56.829999999999991</v>
      </c>
      <c r="O227" s="181">
        <v>125.38000000000001</v>
      </c>
      <c r="P227" s="181">
        <v>125.38000000000001</v>
      </c>
      <c r="Q227" s="181">
        <v>0</v>
      </c>
      <c r="R227" s="181">
        <v>0.5</v>
      </c>
      <c r="S227" s="181">
        <v>0.5</v>
      </c>
      <c r="T227" s="181">
        <v>125.88000000000001</v>
      </c>
    </row>
    <row r="228" spans="1:20" ht="12.75" customHeight="1" x14ac:dyDescent="0.2">
      <c r="A228" s="167"/>
      <c r="B228" s="35" t="s">
        <v>429</v>
      </c>
      <c r="C228" s="26" t="s">
        <v>186</v>
      </c>
      <c r="D228" s="180">
        <v>54</v>
      </c>
      <c r="E228" s="181">
        <v>1</v>
      </c>
      <c r="F228" s="181">
        <v>0.05</v>
      </c>
      <c r="G228" s="181">
        <v>0.61</v>
      </c>
      <c r="H228" s="181">
        <v>1.6600000000000001</v>
      </c>
      <c r="I228" s="181">
        <v>3.55</v>
      </c>
      <c r="J228" s="181">
        <v>0</v>
      </c>
      <c r="K228" s="181">
        <v>5.2100000000000009</v>
      </c>
      <c r="L228" s="181">
        <v>0.6</v>
      </c>
      <c r="M228" s="181">
        <v>25.069999999999997</v>
      </c>
      <c r="N228" s="181">
        <v>17.180000000000003</v>
      </c>
      <c r="O228" s="181">
        <v>42.85</v>
      </c>
      <c r="P228" s="181">
        <v>48.06</v>
      </c>
      <c r="Q228" s="181">
        <v>0.7</v>
      </c>
      <c r="R228" s="181">
        <v>15.65</v>
      </c>
      <c r="S228" s="181">
        <v>16.350000000000001</v>
      </c>
      <c r="T228" s="181">
        <v>64.410000000000011</v>
      </c>
    </row>
    <row r="229" spans="1:20" ht="12.75" customHeight="1" x14ac:dyDescent="0.2">
      <c r="A229" s="167"/>
      <c r="B229" s="35"/>
      <c r="C229" s="26" t="s">
        <v>172</v>
      </c>
      <c r="D229" s="180">
        <v>32</v>
      </c>
      <c r="E229" s="181">
        <v>169.71</v>
      </c>
      <c r="F229" s="181">
        <v>53.87</v>
      </c>
      <c r="G229" s="181">
        <v>4.3100000000000005</v>
      </c>
      <c r="H229" s="181">
        <v>227.89000000000001</v>
      </c>
      <c r="I229" s="181">
        <v>5.3599999999999994</v>
      </c>
      <c r="J229" s="181">
        <v>0</v>
      </c>
      <c r="K229" s="181">
        <v>233.25</v>
      </c>
      <c r="L229" s="181">
        <v>17.14</v>
      </c>
      <c r="M229" s="181">
        <v>356.03999999999991</v>
      </c>
      <c r="N229" s="181">
        <v>12.95</v>
      </c>
      <c r="O229" s="181">
        <v>386.12999999999994</v>
      </c>
      <c r="P229" s="181">
        <v>619.37999999999988</v>
      </c>
      <c r="Q229" s="181">
        <v>2</v>
      </c>
      <c r="R229" s="181">
        <v>39.200000000000003</v>
      </c>
      <c r="S229" s="181">
        <v>41.2</v>
      </c>
      <c r="T229" s="181">
        <v>660.57999999999993</v>
      </c>
    </row>
    <row r="230" spans="1:20" ht="12.75" customHeight="1" x14ac:dyDescent="0.2">
      <c r="A230" s="167"/>
      <c r="B230" s="35"/>
      <c r="C230" s="26" t="s">
        <v>180</v>
      </c>
      <c r="D230" s="180">
        <v>6</v>
      </c>
      <c r="E230" s="181">
        <v>186</v>
      </c>
      <c r="F230" s="181">
        <v>0</v>
      </c>
      <c r="G230" s="181">
        <v>222</v>
      </c>
      <c r="H230" s="181">
        <v>408</v>
      </c>
      <c r="I230" s="181">
        <v>5</v>
      </c>
      <c r="J230" s="181">
        <v>0</v>
      </c>
      <c r="K230" s="181">
        <v>413</v>
      </c>
      <c r="L230" s="181">
        <v>161.69999999999999</v>
      </c>
      <c r="M230" s="181">
        <v>32.5</v>
      </c>
      <c r="N230" s="181">
        <v>19.53</v>
      </c>
      <c r="O230" s="181">
        <v>213.73000000000002</v>
      </c>
      <c r="P230" s="181">
        <v>626.73</v>
      </c>
      <c r="Q230" s="181">
        <v>216.8</v>
      </c>
      <c r="R230" s="181">
        <v>434.37</v>
      </c>
      <c r="S230" s="181">
        <v>651.17000000000007</v>
      </c>
      <c r="T230" s="181">
        <v>1277.9000000000001</v>
      </c>
    </row>
    <row r="231" spans="1:20" ht="12.75" customHeight="1" x14ac:dyDescent="0.2">
      <c r="A231" s="167"/>
      <c r="B231" s="35"/>
      <c r="C231" s="26" t="s">
        <v>170</v>
      </c>
      <c r="D231" s="180">
        <v>140</v>
      </c>
      <c r="E231" s="181">
        <v>475.89</v>
      </c>
      <c r="F231" s="181">
        <v>1365.5400000000002</v>
      </c>
      <c r="G231" s="181">
        <v>489.77199999999993</v>
      </c>
      <c r="H231" s="181">
        <v>2331.2020000000002</v>
      </c>
      <c r="I231" s="181">
        <v>2506.9500000000003</v>
      </c>
      <c r="J231" s="181">
        <v>0</v>
      </c>
      <c r="K231" s="181">
        <v>4838.152</v>
      </c>
      <c r="L231" s="181">
        <v>646.23700000000008</v>
      </c>
      <c r="M231" s="181">
        <v>1004.6099999999997</v>
      </c>
      <c r="N231" s="181">
        <v>988.18100000000004</v>
      </c>
      <c r="O231" s="181">
        <v>2639.0280000000002</v>
      </c>
      <c r="P231" s="181">
        <v>7477.18</v>
      </c>
      <c r="Q231" s="181">
        <v>1719.1550000000002</v>
      </c>
      <c r="R231" s="181">
        <v>296.39999999999998</v>
      </c>
      <c r="S231" s="181">
        <v>2015.5550000000001</v>
      </c>
      <c r="T231" s="181">
        <v>9492.7350000000006</v>
      </c>
    </row>
    <row r="232" spans="1:20" ht="12.75" customHeight="1" x14ac:dyDescent="0.2">
      <c r="A232" s="167"/>
      <c r="B232" s="35"/>
      <c r="C232" s="26" t="s">
        <v>178</v>
      </c>
      <c r="D232" s="180">
        <v>44</v>
      </c>
      <c r="E232" s="181">
        <v>7.42</v>
      </c>
      <c r="F232" s="181">
        <v>27.8</v>
      </c>
      <c r="G232" s="181">
        <v>15.37</v>
      </c>
      <c r="H232" s="181">
        <v>50.589999999999996</v>
      </c>
      <c r="I232" s="181">
        <v>64.58</v>
      </c>
      <c r="J232" s="181">
        <v>0</v>
      </c>
      <c r="K232" s="181">
        <v>115.17</v>
      </c>
      <c r="L232" s="181">
        <v>38.04</v>
      </c>
      <c r="M232" s="181">
        <v>55.47999999999999</v>
      </c>
      <c r="N232" s="181">
        <v>201.57999999999998</v>
      </c>
      <c r="O232" s="181">
        <v>295.10000000000002</v>
      </c>
      <c r="P232" s="181">
        <v>410.27000000000004</v>
      </c>
      <c r="Q232" s="181">
        <v>146.70999999999998</v>
      </c>
      <c r="R232" s="181">
        <v>37.11</v>
      </c>
      <c r="S232" s="181">
        <v>183.82</v>
      </c>
      <c r="T232" s="181">
        <v>594.08999999999992</v>
      </c>
    </row>
    <row r="233" spans="1:20" ht="12.75" customHeight="1" x14ac:dyDescent="0.2">
      <c r="A233" s="167"/>
      <c r="B233" s="35"/>
      <c r="C233" s="26" t="s">
        <v>163</v>
      </c>
      <c r="D233" s="180">
        <v>50</v>
      </c>
      <c r="E233" s="181">
        <v>85.210000000000008</v>
      </c>
      <c r="F233" s="181">
        <v>120.37</v>
      </c>
      <c r="G233" s="181">
        <v>41.080000000000005</v>
      </c>
      <c r="H233" s="181">
        <v>246.66000000000003</v>
      </c>
      <c r="I233" s="181">
        <v>29.270000000000003</v>
      </c>
      <c r="J233" s="181">
        <v>0</v>
      </c>
      <c r="K233" s="181">
        <v>275.93</v>
      </c>
      <c r="L233" s="181">
        <v>4.46</v>
      </c>
      <c r="M233" s="181">
        <v>457.77000000000015</v>
      </c>
      <c r="N233" s="181">
        <v>31.689999999999998</v>
      </c>
      <c r="O233" s="181">
        <v>493.92000000000019</v>
      </c>
      <c r="P233" s="181">
        <v>769.85000000000014</v>
      </c>
      <c r="Q233" s="181">
        <v>0</v>
      </c>
      <c r="R233" s="181">
        <v>49.519999999999996</v>
      </c>
      <c r="S233" s="181">
        <v>49.519999999999996</v>
      </c>
      <c r="T233" s="181">
        <v>819.37</v>
      </c>
    </row>
    <row r="234" spans="1:20" ht="12.75" customHeight="1" x14ac:dyDescent="0.2">
      <c r="A234" s="167"/>
      <c r="B234" s="35"/>
      <c r="C234" s="26" t="s">
        <v>185</v>
      </c>
      <c r="D234" s="180">
        <v>2</v>
      </c>
      <c r="E234" s="181">
        <v>0</v>
      </c>
      <c r="F234" s="181">
        <v>0</v>
      </c>
      <c r="G234" s="181">
        <v>0</v>
      </c>
      <c r="H234" s="181">
        <v>0</v>
      </c>
      <c r="I234" s="181">
        <v>0</v>
      </c>
      <c r="J234" s="181">
        <v>0</v>
      </c>
      <c r="K234" s="181">
        <v>0</v>
      </c>
      <c r="L234" s="181">
        <v>0</v>
      </c>
      <c r="M234" s="181">
        <v>1.9</v>
      </c>
      <c r="N234" s="181">
        <v>0</v>
      </c>
      <c r="O234" s="181">
        <v>1.9</v>
      </c>
      <c r="P234" s="181">
        <v>1.9</v>
      </c>
      <c r="Q234" s="181">
        <v>0</v>
      </c>
      <c r="R234" s="181">
        <v>0.8</v>
      </c>
      <c r="S234" s="181">
        <v>0.8</v>
      </c>
      <c r="T234" s="181">
        <v>2.7</v>
      </c>
    </row>
    <row r="235" spans="1:20" ht="12.75" customHeight="1" x14ac:dyDescent="0.2">
      <c r="A235" s="167"/>
      <c r="B235" s="35"/>
      <c r="C235" s="26" t="s">
        <v>190</v>
      </c>
      <c r="D235" s="180">
        <v>15</v>
      </c>
      <c r="E235" s="181">
        <v>6.54</v>
      </c>
      <c r="F235" s="181">
        <v>0</v>
      </c>
      <c r="G235" s="181">
        <v>3.54</v>
      </c>
      <c r="H235" s="181">
        <v>10.08</v>
      </c>
      <c r="I235" s="181">
        <v>68.77</v>
      </c>
      <c r="J235" s="181">
        <v>0</v>
      </c>
      <c r="K235" s="181">
        <v>78.850000000000009</v>
      </c>
      <c r="L235" s="181">
        <v>23.630000000000003</v>
      </c>
      <c r="M235" s="181">
        <v>32.06</v>
      </c>
      <c r="N235" s="181">
        <v>6.6199999999999992</v>
      </c>
      <c r="O235" s="181">
        <v>62.31</v>
      </c>
      <c r="P235" s="181">
        <v>141.16000000000003</v>
      </c>
      <c r="Q235" s="181">
        <v>128.73000000000002</v>
      </c>
      <c r="R235" s="181">
        <v>57.99</v>
      </c>
      <c r="S235" s="181">
        <v>186.72</v>
      </c>
      <c r="T235" s="181">
        <v>327.88</v>
      </c>
    </row>
    <row r="236" spans="1:20" ht="12.75" customHeight="1" x14ac:dyDescent="0.2">
      <c r="A236" s="167"/>
      <c r="B236" s="35"/>
      <c r="C236" s="163" t="s">
        <v>167</v>
      </c>
      <c r="D236" s="64">
        <v>48</v>
      </c>
      <c r="E236" s="36">
        <v>107.92999999999999</v>
      </c>
      <c r="F236" s="36">
        <v>83.199999999999989</v>
      </c>
      <c r="G236" s="36">
        <v>69.52000000000001</v>
      </c>
      <c r="H236" s="36">
        <v>260.64999999999998</v>
      </c>
      <c r="I236" s="36">
        <v>577.83000000000004</v>
      </c>
      <c r="J236" s="36">
        <v>0</v>
      </c>
      <c r="K236" s="36">
        <v>838.4799999999999</v>
      </c>
      <c r="L236" s="36">
        <v>47.540000000000006</v>
      </c>
      <c r="M236" s="36">
        <v>364.53000000000003</v>
      </c>
      <c r="N236" s="36">
        <v>229.21</v>
      </c>
      <c r="O236" s="36">
        <v>641.27999999999986</v>
      </c>
      <c r="P236" s="36">
        <v>1479.7599999999998</v>
      </c>
      <c r="Q236" s="36">
        <v>40.450000000000003</v>
      </c>
      <c r="R236" s="36">
        <v>28.49</v>
      </c>
      <c r="S236" s="36">
        <v>68.940000000000012</v>
      </c>
      <c r="T236" s="36">
        <v>1548.7</v>
      </c>
    </row>
    <row r="237" spans="1:20" ht="12.75" customHeight="1" x14ac:dyDescent="0.2">
      <c r="A237" s="167"/>
      <c r="B237" s="35"/>
      <c r="C237" s="26" t="s">
        <v>169</v>
      </c>
      <c r="D237" s="180">
        <v>20</v>
      </c>
      <c r="E237" s="181">
        <v>5</v>
      </c>
      <c r="F237" s="181">
        <v>0</v>
      </c>
      <c r="G237" s="181">
        <v>1</v>
      </c>
      <c r="H237" s="181">
        <v>6</v>
      </c>
      <c r="I237" s="181">
        <v>3.23</v>
      </c>
      <c r="J237" s="181">
        <v>0</v>
      </c>
      <c r="K237" s="181">
        <v>9.23</v>
      </c>
      <c r="L237" s="181">
        <v>4.0999999999999996</v>
      </c>
      <c r="M237" s="181">
        <v>23.44</v>
      </c>
      <c r="N237" s="181">
        <v>27.19</v>
      </c>
      <c r="O237" s="181">
        <v>54.730000000000004</v>
      </c>
      <c r="P237" s="181">
        <v>63.960000000000008</v>
      </c>
      <c r="Q237" s="181">
        <v>21.5</v>
      </c>
      <c r="R237" s="181">
        <v>4.38</v>
      </c>
      <c r="S237" s="181">
        <v>25.88</v>
      </c>
      <c r="T237" s="181">
        <v>89.84</v>
      </c>
    </row>
    <row r="238" spans="1:20" ht="12.75" customHeight="1" x14ac:dyDescent="0.2">
      <c r="A238" s="167"/>
      <c r="B238" s="35"/>
      <c r="C238" s="26" t="s">
        <v>165</v>
      </c>
      <c r="D238" s="180">
        <v>6</v>
      </c>
      <c r="E238" s="181">
        <v>0</v>
      </c>
      <c r="F238" s="181">
        <v>0</v>
      </c>
      <c r="G238" s="181">
        <v>0</v>
      </c>
      <c r="H238" s="181">
        <v>0</v>
      </c>
      <c r="I238" s="181">
        <v>0</v>
      </c>
      <c r="J238" s="181">
        <v>0</v>
      </c>
      <c r="K238" s="181">
        <v>0</v>
      </c>
      <c r="L238" s="181">
        <v>0.65</v>
      </c>
      <c r="M238" s="181">
        <v>31.26</v>
      </c>
      <c r="N238" s="181">
        <v>5.4899999999999993</v>
      </c>
      <c r="O238" s="181">
        <v>37.4</v>
      </c>
      <c r="P238" s="181">
        <v>37.4</v>
      </c>
      <c r="Q238" s="181">
        <v>0</v>
      </c>
      <c r="R238" s="181">
        <v>0</v>
      </c>
      <c r="S238" s="181">
        <v>0</v>
      </c>
      <c r="T238" s="181">
        <v>37.4</v>
      </c>
    </row>
    <row r="239" spans="1:20" ht="12.75" customHeight="1" x14ac:dyDescent="0.2">
      <c r="A239" s="167"/>
      <c r="B239" s="35"/>
      <c r="C239" s="26" t="s">
        <v>181</v>
      </c>
      <c r="D239" s="180">
        <v>17</v>
      </c>
      <c r="E239" s="181">
        <v>0</v>
      </c>
      <c r="F239" s="181">
        <v>0</v>
      </c>
      <c r="G239" s="181">
        <v>0.15</v>
      </c>
      <c r="H239" s="181">
        <v>0.15</v>
      </c>
      <c r="I239" s="181">
        <v>1.8</v>
      </c>
      <c r="J239" s="181">
        <v>0</v>
      </c>
      <c r="K239" s="181">
        <v>1.95</v>
      </c>
      <c r="L239" s="181">
        <v>1</v>
      </c>
      <c r="M239" s="181">
        <v>10.440000000000001</v>
      </c>
      <c r="N239" s="181">
        <v>7.91</v>
      </c>
      <c r="O239" s="181">
        <v>19.349999999999998</v>
      </c>
      <c r="P239" s="181">
        <v>21.299999999999997</v>
      </c>
      <c r="Q239" s="181">
        <v>4</v>
      </c>
      <c r="R239" s="181">
        <v>15</v>
      </c>
      <c r="S239" s="181">
        <v>19</v>
      </c>
      <c r="T239" s="181">
        <v>40.299999999999997</v>
      </c>
    </row>
    <row r="240" spans="1:20" ht="12.75" customHeight="1" x14ac:dyDescent="0.2">
      <c r="A240" s="167"/>
      <c r="B240" s="35"/>
      <c r="C240" s="26" t="s">
        <v>171</v>
      </c>
      <c r="D240" s="180">
        <v>19</v>
      </c>
      <c r="E240" s="181">
        <v>0.5</v>
      </c>
      <c r="F240" s="181">
        <v>0</v>
      </c>
      <c r="G240" s="181">
        <v>0.01</v>
      </c>
      <c r="H240" s="181">
        <v>0.51</v>
      </c>
      <c r="I240" s="181">
        <v>1.52</v>
      </c>
      <c r="J240" s="181">
        <v>7.0000000000000007E-2</v>
      </c>
      <c r="K240" s="181">
        <v>2.1</v>
      </c>
      <c r="L240" s="181">
        <v>0.27</v>
      </c>
      <c r="M240" s="181">
        <v>5.1199999999999983</v>
      </c>
      <c r="N240" s="181">
        <v>3.41</v>
      </c>
      <c r="O240" s="181">
        <v>8.7999999999999989</v>
      </c>
      <c r="P240" s="181">
        <v>10.899999999999999</v>
      </c>
      <c r="Q240" s="181">
        <v>1.6</v>
      </c>
      <c r="R240" s="181">
        <v>0</v>
      </c>
      <c r="S240" s="181">
        <v>1.6</v>
      </c>
      <c r="T240" s="181">
        <v>12.499999999999998</v>
      </c>
    </row>
    <row r="241" spans="1:21" ht="12.75" customHeight="1" x14ac:dyDescent="0.2">
      <c r="A241" s="167"/>
      <c r="B241" s="35"/>
      <c r="C241" s="26" t="s">
        <v>187</v>
      </c>
      <c r="D241" s="180">
        <v>7</v>
      </c>
      <c r="E241" s="181">
        <v>0</v>
      </c>
      <c r="F241" s="181">
        <v>0</v>
      </c>
      <c r="G241" s="181">
        <v>0</v>
      </c>
      <c r="H241" s="181">
        <v>0</v>
      </c>
      <c r="I241" s="181">
        <v>1.4</v>
      </c>
      <c r="J241" s="181">
        <v>0</v>
      </c>
      <c r="K241" s="181">
        <v>1.4</v>
      </c>
      <c r="L241" s="181">
        <v>21.32</v>
      </c>
      <c r="M241" s="181">
        <v>3.91</v>
      </c>
      <c r="N241" s="181">
        <v>20.98</v>
      </c>
      <c r="O241" s="181">
        <v>46.21</v>
      </c>
      <c r="P241" s="181">
        <v>47.61</v>
      </c>
      <c r="Q241" s="181">
        <v>0</v>
      </c>
      <c r="R241" s="181">
        <v>0</v>
      </c>
      <c r="S241" s="181">
        <v>0</v>
      </c>
      <c r="T241" s="181">
        <v>47.61</v>
      </c>
    </row>
    <row r="242" spans="1:21" ht="12.75" customHeight="1" x14ac:dyDescent="0.2">
      <c r="A242" s="167"/>
      <c r="B242" s="35"/>
      <c r="C242" s="26" t="s">
        <v>173</v>
      </c>
      <c r="D242" s="180">
        <v>15</v>
      </c>
      <c r="E242" s="181">
        <v>5</v>
      </c>
      <c r="F242" s="181">
        <v>0</v>
      </c>
      <c r="G242" s="181">
        <v>0</v>
      </c>
      <c r="H242" s="181">
        <v>5</v>
      </c>
      <c r="I242" s="181">
        <v>16</v>
      </c>
      <c r="J242" s="181">
        <v>0</v>
      </c>
      <c r="K242" s="181">
        <v>21</v>
      </c>
      <c r="L242" s="181">
        <v>8.1999999999999993</v>
      </c>
      <c r="M242" s="181">
        <v>4.74</v>
      </c>
      <c r="N242" s="181">
        <v>1.84</v>
      </c>
      <c r="O242" s="181">
        <v>14.78</v>
      </c>
      <c r="P242" s="181">
        <v>35.78</v>
      </c>
      <c r="Q242" s="181">
        <v>0</v>
      </c>
      <c r="R242" s="181">
        <v>0.73</v>
      </c>
      <c r="S242" s="181">
        <v>0.73</v>
      </c>
      <c r="T242" s="181">
        <v>36.510000000000005</v>
      </c>
    </row>
    <row r="243" spans="1:21" ht="12.75" customHeight="1" x14ac:dyDescent="0.2">
      <c r="A243" s="167"/>
      <c r="B243" s="35"/>
      <c r="C243" s="26" t="s">
        <v>191</v>
      </c>
      <c r="D243" s="180">
        <v>28</v>
      </c>
      <c r="E243" s="181">
        <v>0</v>
      </c>
      <c r="F243" s="181">
        <v>0</v>
      </c>
      <c r="G243" s="181">
        <v>0</v>
      </c>
      <c r="H243" s="181">
        <v>0</v>
      </c>
      <c r="I243" s="181">
        <v>0</v>
      </c>
      <c r="J243" s="181">
        <v>0</v>
      </c>
      <c r="K243" s="181">
        <v>0</v>
      </c>
      <c r="L243" s="181">
        <v>0.96</v>
      </c>
      <c r="M243" s="181">
        <v>4.2100000000000009</v>
      </c>
      <c r="N243" s="181">
        <v>5.9299999999999979</v>
      </c>
      <c r="O243" s="181">
        <v>11.1</v>
      </c>
      <c r="P243" s="181">
        <v>11.1</v>
      </c>
      <c r="Q243" s="181">
        <v>0</v>
      </c>
      <c r="R243" s="181">
        <v>2.4300000000000002</v>
      </c>
      <c r="S243" s="181">
        <v>2.4300000000000002</v>
      </c>
      <c r="T243" s="181">
        <v>13.53</v>
      </c>
    </row>
    <row r="244" spans="1:21" ht="12.75" customHeight="1" x14ac:dyDescent="0.2">
      <c r="A244" s="167"/>
      <c r="B244" s="35"/>
      <c r="C244" s="26" t="s">
        <v>182</v>
      </c>
      <c r="D244" s="180">
        <v>5</v>
      </c>
      <c r="E244" s="181">
        <v>0.1</v>
      </c>
      <c r="F244" s="181">
        <v>0</v>
      </c>
      <c r="G244" s="181">
        <v>0</v>
      </c>
      <c r="H244" s="181">
        <v>0.1</v>
      </c>
      <c r="I244" s="181">
        <v>0</v>
      </c>
      <c r="J244" s="181">
        <v>0</v>
      </c>
      <c r="K244" s="181">
        <v>0.1</v>
      </c>
      <c r="L244" s="181">
        <v>0.01</v>
      </c>
      <c r="M244" s="181">
        <v>0.55000000000000004</v>
      </c>
      <c r="N244" s="181">
        <v>0.16000000000000003</v>
      </c>
      <c r="O244" s="181">
        <v>0.72</v>
      </c>
      <c r="P244" s="181">
        <v>0.82</v>
      </c>
      <c r="Q244" s="181">
        <v>0</v>
      </c>
      <c r="R244" s="181">
        <v>0.5</v>
      </c>
      <c r="S244" s="181">
        <v>0.5</v>
      </c>
      <c r="T244" s="181">
        <v>1.32</v>
      </c>
    </row>
    <row r="245" spans="1:21" ht="12.75" customHeight="1" x14ac:dyDescent="0.2">
      <c r="A245" s="167"/>
      <c r="B245" s="35"/>
      <c r="C245" s="26" t="s">
        <v>166</v>
      </c>
      <c r="D245" s="180">
        <v>1</v>
      </c>
      <c r="E245" s="181">
        <v>0</v>
      </c>
      <c r="F245" s="181">
        <v>0</v>
      </c>
      <c r="G245" s="181">
        <v>0</v>
      </c>
      <c r="H245" s="181">
        <v>0</v>
      </c>
      <c r="I245" s="181">
        <v>0</v>
      </c>
      <c r="J245" s="181">
        <v>0</v>
      </c>
      <c r="K245" s="181">
        <v>0</v>
      </c>
      <c r="L245" s="181">
        <v>0.01</v>
      </c>
      <c r="M245" s="181">
        <v>0</v>
      </c>
      <c r="N245" s="181">
        <v>0</v>
      </c>
      <c r="O245" s="181">
        <v>0.01</v>
      </c>
      <c r="P245" s="181">
        <v>0.01</v>
      </c>
      <c r="Q245" s="181">
        <v>0</v>
      </c>
      <c r="R245" s="181">
        <v>0</v>
      </c>
      <c r="S245" s="181">
        <v>0</v>
      </c>
      <c r="T245" s="181">
        <v>0.01</v>
      </c>
    </row>
    <row r="246" spans="1:21" ht="12.75" customHeight="1" x14ac:dyDescent="0.2">
      <c r="A246" s="167"/>
      <c r="B246" s="35"/>
      <c r="C246" s="26" t="s">
        <v>177</v>
      </c>
      <c r="D246" s="180">
        <v>7</v>
      </c>
      <c r="E246" s="181">
        <v>272.47000000000003</v>
      </c>
      <c r="F246" s="181">
        <v>0</v>
      </c>
      <c r="G246" s="181">
        <v>0</v>
      </c>
      <c r="H246" s="181">
        <v>272.47000000000003</v>
      </c>
      <c r="I246" s="181">
        <v>1</v>
      </c>
      <c r="J246" s="181">
        <v>0</v>
      </c>
      <c r="K246" s="181">
        <v>273.47000000000003</v>
      </c>
      <c r="L246" s="181">
        <v>222.03</v>
      </c>
      <c r="M246" s="181">
        <v>83.55</v>
      </c>
      <c r="N246" s="181">
        <v>0.01</v>
      </c>
      <c r="O246" s="181">
        <v>305.58999999999997</v>
      </c>
      <c r="P246" s="181">
        <v>579.05999999999995</v>
      </c>
      <c r="Q246" s="181">
        <v>0</v>
      </c>
      <c r="R246" s="181">
        <v>18.87</v>
      </c>
      <c r="S246" s="181">
        <v>18.87</v>
      </c>
      <c r="T246" s="181">
        <v>597.93000000000006</v>
      </c>
      <c r="U246" s="10"/>
    </row>
    <row r="247" spans="1:21" ht="12.75" customHeight="1" x14ac:dyDescent="0.2">
      <c r="A247" s="167"/>
      <c r="B247" s="35"/>
      <c r="C247" s="26" t="s">
        <v>304</v>
      </c>
      <c r="D247" s="180">
        <v>3</v>
      </c>
      <c r="E247" s="181">
        <v>0</v>
      </c>
      <c r="F247" s="181">
        <v>0</v>
      </c>
      <c r="G247" s="181">
        <v>0</v>
      </c>
      <c r="H247" s="181">
        <v>0</v>
      </c>
      <c r="I247" s="181">
        <v>0</v>
      </c>
      <c r="J247" s="181">
        <v>0</v>
      </c>
      <c r="K247" s="181">
        <v>0</v>
      </c>
      <c r="L247" s="181">
        <v>0.01</v>
      </c>
      <c r="M247" s="181">
        <v>0.01</v>
      </c>
      <c r="N247" s="181">
        <v>0</v>
      </c>
      <c r="O247" s="181">
        <v>0.02</v>
      </c>
      <c r="P247" s="181">
        <v>0.02</v>
      </c>
      <c r="Q247" s="181">
        <v>0</v>
      </c>
      <c r="R247" s="181">
        <v>0.3</v>
      </c>
      <c r="S247" s="181">
        <v>0.3</v>
      </c>
      <c r="T247" s="181">
        <v>0.32</v>
      </c>
    </row>
    <row r="248" spans="1:21" ht="12.75" customHeight="1" x14ac:dyDescent="0.2">
      <c r="A248" s="167"/>
      <c r="B248" s="35"/>
      <c r="C248" s="165" t="s">
        <v>179</v>
      </c>
      <c r="D248" s="182">
        <v>46</v>
      </c>
      <c r="E248" s="183">
        <v>0.44999999999999996</v>
      </c>
      <c r="F248" s="183">
        <v>193.45699999999999</v>
      </c>
      <c r="G248" s="183">
        <v>15.76</v>
      </c>
      <c r="H248" s="183">
        <v>209.66699999999997</v>
      </c>
      <c r="I248" s="183">
        <v>37.048000000000002</v>
      </c>
      <c r="J248" s="183">
        <v>0</v>
      </c>
      <c r="K248" s="183">
        <v>246.715</v>
      </c>
      <c r="L248" s="183">
        <v>1.863</v>
      </c>
      <c r="M248" s="183">
        <v>98.060000000000016</v>
      </c>
      <c r="N248" s="183">
        <v>25.85</v>
      </c>
      <c r="O248" s="183">
        <v>125.77300000000004</v>
      </c>
      <c r="P248" s="183">
        <v>372.48800000000006</v>
      </c>
      <c r="Q248" s="183">
        <v>8.1280000000000001</v>
      </c>
      <c r="R248" s="183">
        <v>8.120000000000001</v>
      </c>
      <c r="S248" s="183">
        <v>16.248000000000001</v>
      </c>
      <c r="T248" s="183">
        <v>388.73599999999993</v>
      </c>
    </row>
    <row r="249" spans="1:21" ht="12.75" customHeight="1" x14ac:dyDescent="0.25">
      <c r="A249" s="230" t="s">
        <v>0</v>
      </c>
      <c r="B249" s="231"/>
      <c r="C249" s="232" t="s">
        <v>0</v>
      </c>
      <c r="D249" s="53">
        <f>SUM(D217:D248)</f>
        <v>1457</v>
      </c>
      <c r="E249" s="54">
        <f>SUM(E217:E248)</f>
        <v>4504.2037000000009</v>
      </c>
      <c r="F249" s="54">
        <f>SUM(F217:F248)</f>
        <v>5933.0762999999997</v>
      </c>
      <c r="G249" s="54">
        <f>SUM(G217:G248)</f>
        <v>4602.3118000000004</v>
      </c>
      <c r="H249" s="54">
        <f>SUM(E249:G249)</f>
        <v>15039.591800000002</v>
      </c>
      <c r="I249" s="54">
        <f>SUM(I217:I248)</f>
        <v>11578.016200000002</v>
      </c>
      <c r="J249" s="54">
        <f>SUM(J217:J248)</f>
        <v>116.16</v>
      </c>
      <c r="K249" s="54">
        <f>+J249+I249+H249</f>
        <v>26733.768000000004</v>
      </c>
      <c r="L249" s="54">
        <f>SUM(L217:L248)</f>
        <v>4308.0970000000007</v>
      </c>
      <c r="M249" s="54">
        <f>SUM(M217:M248)</f>
        <v>22855.133199999989</v>
      </c>
      <c r="N249" s="54">
        <f>SUM(N217:N248)</f>
        <v>3803.1819999999989</v>
      </c>
      <c r="O249" s="54">
        <f>+N249+M249+L249</f>
        <v>30966.412199999992</v>
      </c>
      <c r="P249" s="54">
        <f>O249+K249</f>
        <v>57700.180199999995</v>
      </c>
      <c r="Q249" s="54">
        <f>SUM(Q217:Q248)</f>
        <v>6185.9110000000001</v>
      </c>
      <c r="R249" s="54">
        <f>SUM(R217:R248)</f>
        <v>8467.7939999999981</v>
      </c>
      <c r="S249" s="54">
        <f>+R249+Q249</f>
        <v>14653.704999999998</v>
      </c>
      <c r="T249" s="55">
        <f>+S249+P249</f>
        <v>72353.88519999999</v>
      </c>
    </row>
    <row r="250" spans="1:21" ht="12.75" customHeight="1" x14ac:dyDescent="0.2">
      <c r="A250" s="166" t="s">
        <v>406</v>
      </c>
      <c r="B250" s="35" t="s">
        <v>219</v>
      </c>
      <c r="C250" s="161" t="s">
        <v>219</v>
      </c>
      <c r="D250" s="178">
        <v>17</v>
      </c>
      <c r="E250" s="179">
        <v>0</v>
      </c>
      <c r="F250" s="179">
        <v>0</v>
      </c>
      <c r="G250" s="179">
        <v>0</v>
      </c>
      <c r="H250" s="179">
        <v>0</v>
      </c>
      <c r="I250" s="179">
        <v>0.63000000000000012</v>
      </c>
      <c r="J250" s="179">
        <v>0</v>
      </c>
      <c r="K250" s="179">
        <v>0.63000000000000012</v>
      </c>
      <c r="L250" s="179">
        <v>0.38500000000000001</v>
      </c>
      <c r="M250" s="179">
        <v>1.7550000000000001</v>
      </c>
      <c r="N250" s="179">
        <v>3.33</v>
      </c>
      <c r="O250" s="179">
        <v>5.4699999999999989</v>
      </c>
      <c r="P250" s="179">
        <v>6.0999999999999988</v>
      </c>
      <c r="Q250" s="179">
        <v>0</v>
      </c>
      <c r="R250" s="179">
        <v>0.43000000000000005</v>
      </c>
      <c r="S250" s="179">
        <v>0.43000000000000005</v>
      </c>
      <c r="T250" s="179">
        <v>6.5299999999999994</v>
      </c>
    </row>
    <row r="251" spans="1:21" ht="12.75" customHeight="1" x14ac:dyDescent="0.2">
      <c r="A251" s="167"/>
      <c r="B251" s="35"/>
      <c r="C251" s="26" t="s">
        <v>205</v>
      </c>
      <c r="D251" s="180">
        <v>15</v>
      </c>
      <c r="E251" s="181">
        <v>0</v>
      </c>
      <c r="F251" s="181">
        <v>0</v>
      </c>
      <c r="G251" s="181">
        <v>0.01</v>
      </c>
      <c r="H251" s="181">
        <v>0.01</v>
      </c>
      <c r="I251" s="181">
        <v>0</v>
      </c>
      <c r="J251" s="181">
        <v>0</v>
      </c>
      <c r="K251" s="181">
        <v>0.01</v>
      </c>
      <c r="L251" s="181">
        <v>0.85499999999999998</v>
      </c>
      <c r="M251" s="181">
        <v>4.0750000000000002</v>
      </c>
      <c r="N251" s="181">
        <v>6.5000000000000002E-2</v>
      </c>
      <c r="O251" s="181">
        <v>4.9950000000000001</v>
      </c>
      <c r="P251" s="181">
        <v>5.0049999999999999</v>
      </c>
      <c r="Q251" s="181">
        <v>0</v>
      </c>
      <c r="R251" s="181">
        <v>0.15000000000000002</v>
      </c>
      <c r="S251" s="181">
        <v>0.15000000000000002</v>
      </c>
      <c r="T251" s="181">
        <v>5.1550000000000002</v>
      </c>
    </row>
    <row r="252" spans="1:21" ht="12.75" customHeight="1" x14ac:dyDescent="0.2">
      <c r="A252" s="167"/>
      <c r="B252" s="35"/>
      <c r="C252" s="26" t="s">
        <v>275</v>
      </c>
      <c r="D252" s="180">
        <v>3</v>
      </c>
      <c r="E252" s="181">
        <v>0</v>
      </c>
      <c r="F252" s="181">
        <v>0</v>
      </c>
      <c r="G252" s="181">
        <v>0</v>
      </c>
      <c r="H252" s="181">
        <v>0</v>
      </c>
      <c r="I252" s="181">
        <v>14.4</v>
      </c>
      <c r="J252" s="181">
        <v>0</v>
      </c>
      <c r="K252" s="181">
        <v>14.4</v>
      </c>
      <c r="L252" s="181">
        <v>0.02</v>
      </c>
      <c r="M252" s="181">
        <v>3.0625</v>
      </c>
      <c r="N252" s="181">
        <v>11.190000000000001</v>
      </c>
      <c r="O252" s="181">
        <v>14.272500000000001</v>
      </c>
      <c r="P252" s="181">
        <v>28.672499999999999</v>
      </c>
      <c r="Q252" s="181">
        <v>0</v>
      </c>
      <c r="R252" s="181">
        <v>0</v>
      </c>
      <c r="S252" s="181">
        <v>0</v>
      </c>
      <c r="T252" s="181">
        <v>28.672499999999999</v>
      </c>
    </row>
    <row r="253" spans="1:21" ht="12.75" customHeight="1" x14ac:dyDescent="0.2">
      <c r="A253" s="167"/>
      <c r="B253" s="35"/>
      <c r="C253" s="26" t="s">
        <v>202</v>
      </c>
      <c r="D253" s="180">
        <v>10</v>
      </c>
      <c r="E253" s="181">
        <v>0</v>
      </c>
      <c r="F253" s="181">
        <v>0</v>
      </c>
      <c r="G253" s="181">
        <v>0</v>
      </c>
      <c r="H253" s="181">
        <v>0</v>
      </c>
      <c r="I253" s="181">
        <v>0</v>
      </c>
      <c r="J253" s="181">
        <v>0</v>
      </c>
      <c r="K253" s="181">
        <v>0</v>
      </c>
      <c r="L253" s="181">
        <v>7.0000000000000007E-2</v>
      </c>
      <c r="M253" s="181">
        <v>3.3649999999999998</v>
      </c>
      <c r="N253" s="181">
        <v>8.09</v>
      </c>
      <c r="O253" s="181">
        <v>11.524999999999999</v>
      </c>
      <c r="P253" s="181">
        <v>11.524999999999999</v>
      </c>
      <c r="Q253" s="181">
        <v>0</v>
      </c>
      <c r="R253" s="181">
        <v>0</v>
      </c>
      <c r="S253" s="181">
        <v>0</v>
      </c>
      <c r="T253" s="181">
        <v>11.524999999999999</v>
      </c>
    </row>
    <row r="254" spans="1:21" ht="12.75" customHeight="1" x14ac:dyDescent="0.2">
      <c r="A254" s="167"/>
      <c r="B254" s="35"/>
      <c r="C254" s="26" t="s">
        <v>195</v>
      </c>
      <c r="D254" s="180">
        <v>2</v>
      </c>
      <c r="E254" s="181">
        <v>0</v>
      </c>
      <c r="F254" s="181">
        <v>0</v>
      </c>
      <c r="G254" s="181">
        <v>0</v>
      </c>
      <c r="H254" s="181">
        <v>0</v>
      </c>
      <c r="I254" s="181">
        <v>0</v>
      </c>
      <c r="J254" s="181">
        <v>0</v>
      </c>
      <c r="K254" s="181">
        <v>0</v>
      </c>
      <c r="L254" s="181">
        <v>1</v>
      </c>
      <c r="M254" s="181">
        <v>0.52</v>
      </c>
      <c r="N254" s="181">
        <v>0</v>
      </c>
      <c r="O254" s="181">
        <v>1.52</v>
      </c>
      <c r="P254" s="181">
        <v>1.52</v>
      </c>
      <c r="Q254" s="181">
        <v>0</v>
      </c>
      <c r="R254" s="181">
        <v>0</v>
      </c>
      <c r="S254" s="181">
        <v>0</v>
      </c>
      <c r="T254" s="181">
        <v>1.52</v>
      </c>
    </row>
    <row r="255" spans="1:21" ht="12.75" customHeight="1" x14ac:dyDescent="0.2">
      <c r="A255" s="167"/>
      <c r="B255" s="35"/>
      <c r="C255" s="26" t="s">
        <v>204</v>
      </c>
      <c r="D255" s="180">
        <v>4</v>
      </c>
      <c r="E255" s="181">
        <v>0</v>
      </c>
      <c r="F255" s="181">
        <v>0</v>
      </c>
      <c r="G255" s="181">
        <v>0</v>
      </c>
      <c r="H255" s="181">
        <v>0</v>
      </c>
      <c r="I255" s="181">
        <v>0</v>
      </c>
      <c r="J255" s="181">
        <v>0</v>
      </c>
      <c r="K255" s="181">
        <v>0</v>
      </c>
      <c r="L255" s="181">
        <v>0.7</v>
      </c>
      <c r="M255" s="181">
        <v>1.5028999999999999</v>
      </c>
      <c r="N255" s="181">
        <v>2.5</v>
      </c>
      <c r="O255" s="181">
        <v>4.7028999999999996</v>
      </c>
      <c r="P255" s="181">
        <v>4.7028999999999996</v>
      </c>
      <c r="Q255" s="181">
        <v>0</v>
      </c>
      <c r="R255" s="181">
        <v>0</v>
      </c>
      <c r="S255" s="181">
        <v>0</v>
      </c>
      <c r="T255" s="181">
        <v>4.7028999999999996</v>
      </c>
    </row>
    <row r="256" spans="1:21" ht="12.75" customHeight="1" x14ac:dyDescent="0.2">
      <c r="A256" s="167"/>
      <c r="B256" s="35"/>
      <c r="C256" s="26" t="s">
        <v>277</v>
      </c>
      <c r="D256" s="180">
        <v>11</v>
      </c>
      <c r="E256" s="181">
        <v>0</v>
      </c>
      <c r="F256" s="181">
        <v>0</v>
      </c>
      <c r="G256" s="181">
        <v>0</v>
      </c>
      <c r="H256" s="181">
        <v>0</v>
      </c>
      <c r="I256" s="181">
        <v>0</v>
      </c>
      <c r="J256" s="181">
        <v>0.2</v>
      </c>
      <c r="K256" s="181">
        <v>0.2</v>
      </c>
      <c r="L256" s="181">
        <v>6.8169999999999984</v>
      </c>
      <c r="M256" s="181">
        <v>6.6599999999999993</v>
      </c>
      <c r="N256" s="181">
        <v>1.4700000000000002</v>
      </c>
      <c r="O256" s="181">
        <v>14.947000000000001</v>
      </c>
      <c r="P256" s="181">
        <v>15.147</v>
      </c>
      <c r="Q256" s="181">
        <v>0</v>
      </c>
      <c r="R256" s="181">
        <v>0</v>
      </c>
      <c r="S256" s="181">
        <v>0</v>
      </c>
      <c r="T256" s="181">
        <v>15.147</v>
      </c>
    </row>
    <row r="257" spans="1:20" ht="12.75" customHeight="1" x14ac:dyDescent="0.2">
      <c r="A257" s="167"/>
      <c r="B257" s="85"/>
      <c r="C257" s="26" t="s">
        <v>208</v>
      </c>
      <c r="D257" s="180">
        <v>21</v>
      </c>
      <c r="E257" s="181">
        <v>0</v>
      </c>
      <c r="F257" s="181">
        <v>0.63390000000000002</v>
      </c>
      <c r="G257" s="181">
        <v>0</v>
      </c>
      <c r="H257" s="181">
        <v>0.63390000000000002</v>
      </c>
      <c r="I257" s="181">
        <v>193.43610000000001</v>
      </c>
      <c r="J257" s="181">
        <v>0</v>
      </c>
      <c r="K257" s="181">
        <v>194.07</v>
      </c>
      <c r="L257" s="181">
        <v>39.509999999999991</v>
      </c>
      <c r="M257" s="181">
        <v>21.342500000000001</v>
      </c>
      <c r="N257" s="181">
        <v>7.3299999999999983</v>
      </c>
      <c r="O257" s="181">
        <v>68.18249999999999</v>
      </c>
      <c r="P257" s="181">
        <v>262.2525</v>
      </c>
      <c r="Q257" s="181">
        <v>8.3699999999999992</v>
      </c>
      <c r="R257" s="181">
        <v>24.159999999999997</v>
      </c>
      <c r="S257" s="181">
        <v>32.53</v>
      </c>
      <c r="T257" s="181">
        <v>294.78249999999997</v>
      </c>
    </row>
    <row r="258" spans="1:20" ht="12.75" customHeight="1" x14ac:dyDescent="0.2">
      <c r="A258" s="167"/>
      <c r="B258" s="35" t="s">
        <v>431</v>
      </c>
      <c r="C258" s="26" t="s">
        <v>412</v>
      </c>
      <c r="D258" s="180">
        <v>23</v>
      </c>
      <c r="E258" s="181">
        <v>0</v>
      </c>
      <c r="F258" s="181">
        <v>3.04</v>
      </c>
      <c r="G258" s="181">
        <v>0.1</v>
      </c>
      <c r="H258" s="181">
        <v>3.14</v>
      </c>
      <c r="I258" s="181">
        <v>3.0259999999999998</v>
      </c>
      <c r="J258" s="181">
        <v>0</v>
      </c>
      <c r="K258" s="181">
        <v>6.1659999999999995</v>
      </c>
      <c r="L258" s="181">
        <v>31.42</v>
      </c>
      <c r="M258" s="181">
        <v>7.5730000000000004</v>
      </c>
      <c r="N258" s="181">
        <v>24.893999999999998</v>
      </c>
      <c r="O258" s="181">
        <v>63.887</v>
      </c>
      <c r="P258" s="181">
        <v>70.052999999999997</v>
      </c>
      <c r="Q258" s="181">
        <v>5.6</v>
      </c>
      <c r="R258" s="181">
        <v>20.409999999999997</v>
      </c>
      <c r="S258" s="181">
        <v>26.009999999999998</v>
      </c>
      <c r="T258" s="181">
        <v>96.063000000000002</v>
      </c>
    </row>
    <row r="259" spans="1:20" ht="12.75" customHeight="1" x14ac:dyDescent="0.2">
      <c r="A259" s="167"/>
      <c r="B259" s="35"/>
      <c r="C259" s="26" t="s">
        <v>305</v>
      </c>
      <c r="D259" s="180">
        <v>4</v>
      </c>
      <c r="E259" s="181">
        <v>0</v>
      </c>
      <c r="F259" s="181">
        <v>0</v>
      </c>
      <c r="G259" s="181">
        <v>0</v>
      </c>
      <c r="H259" s="181">
        <v>0</v>
      </c>
      <c r="I259" s="181">
        <v>0.5</v>
      </c>
      <c r="J259" s="181">
        <v>0</v>
      </c>
      <c r="K259" s="181">
        <v>0.5</v>
      </c>
      <c r="L259" s="181">
        <v>0.2</v>
      </c>
      <c r="M259" s="181">
        <v>1.08</v>
      </c>
      <c r="N259" s="181">
        <v>6.1</v>
      </c>
      <c r="O259" s="181">
        <v>7.38</v>
      </c>
      <c r="P259" s="181">
        <v>7.88</v>
      </c>
      <c r="Q259" s="181">
        <v>0</v>
      </c>
      <c r="R259" s="181">
        <v>12.7</v>
      </c>
      <c r="S259" s="181">
        <v>12.7</v>
      </c>
      <c r="T259" s="181">
        <v>20.58</v>
      </c>
    </row>
    <row r="260" spans="1:20" ht="12.75" customHeight="1" x14ac:dyDescent="0.2">
      <c r="A260" s="167"/>
      <c r="B260" s="35"/>
      <c r="C260" s="26" t="s">
        <v>413</v>
      </c>
      <c r="D260" s="180">
        <v>1</v>
      </c>
      <c r="E260" s="181">
        <v>0</v>
      </c>
      <c r="F260" s="181">
        <v>0</v>
      </c>
      <c r="G260" s="181">
        <v>0</v>
      </c>
      <c r="H260" s="181">
        <v>0</v>
      </c>
      <c r="I260" s="181">
        <v>0</v>
      </c>
      <c r="J260" s="181">
        <v>0</v>
      </c>
      <c r="K260" s="181">
        <v>0</v>
      </c>
      <c r="L260" s="181">
        <v>0.18</v>
      </c>
      <c r="M260" s="181">
        <v>0.18</v>
      </c>
      <c r="N260" s="181">
        <v>0.3</v>
      </c>
      <c r="O260" s="181">
        <v>0.66</v>
      </c>
      <c r="P260" s="181">
        <v>0.66</v>
      </c>
      <c r="Q260" s="181">
        <v>0</v>
      </c>
      <c r="R260" s="181">
        <v>0</v>
      </c>
      <c r="S260" s="181">
        <v>0</v>
      </c>
      <c r="T260" s="181">
        <v>0.66</v>
      </c>
    </row>
    <row r="261" spans="1:20" ht="12.75" customHeight="1" x14ac:dyDescent="0.2">
      <c r="A261" s="167"/>
      <c r="B261" s="35"/>
      <c r="C261" s="165" t="s">
        <v>201</v>
      </c>
      <c r="D261" s="182">
        <v>1</v>
      </c>
      <c r="E261" s="183">
        <v>0</v>
      </c>
      <c r="F261" s="183">
        <v>0</v>
      </c>
      <c r="G261" s="183">
        <v>0</v>
      </c>
      <c r="H261" s="183">
        <v>0</v>
      </c>
      <c r="I261" s="183">
        <v>0</v>
      </c>
      <c r="J261" s="183">
        <v>0</v>
      </c>
      <c r="K261" s="183">
        <v>0</v>
      </c>
      <c r="L261" s="183">
        <v>0.15</v>
      </c>
      <c r="M261" s="183">
        <v>0</v>
      </c>
      <c r="N261" s="183">
        <v>0.15</v>
      </c>
      <c r="O261" s="183">
        <v>0.3</v>
      </c>
      <c r="P261" s="183">
        <v>0.3</v>
      </c>
      <c r="Q261" s="183">
        <v>0</v>
      </c>
      <c r="R261" s="183">
        <v>0</v>
      </c>
      <c r="S261" s="183">
        <v>0</v>
      </c>
      <c r="T261" s="181">
        <v>0.3</v>
      </c>
    </row>
    <row r="262" spans="1:20" ht="12.75" customHeight="1" x14ac:dyDescent="0.25">
      <c r="A262" s="230" t="s">
        <v>0</v>
      </c>
      <c r="B262" s="231"/>
      <c r="C262" s="232" t="s">
        <v>0</v>
      </c>
      <c r="D262" s="53">
        <f>SUM(D250:D261)</f>
        <v>112</v>
      </c>
      <c r="E262" s="54">
        <f>SUM(E250:E261)</f>
        <v>0</v>
      </c>
      <c r="F262" s="54">
        <f t="shared" ref="F262:T262" si="7">SUM(F250:F261)</f>
        <v>3.6739000000000002</v>
      </c>
      <c r="G262" s="54">
        <f t="shared" si="7"/>
        <v>0.11</v>
      </c>
      <c r="H262" s="54">
        <f>SUM(E262:G262)</f>
        <v>3.7839</v>
      </c>
      <c r="I262" s="54">
        <f t="shared" si="7"/>
        <v>211.99210000000002</v>
      </c>
      <c r="J262" s="54">
        <f t="shared" si="7"/>
        <v>0.2</v>
      </c>
      <c r="K262" s="54">
        <f t="shared" si="7"/>
        <v>215.976</v>
      </c>
      <c r="L262" s="54">
        <f t="shared" si="7"/>
        <v>81.307000000000002</v>
      </c>
      <c r="M262" s="54">
        <f t="shared" si="7"/>
        <v>51.115899999999996</v>
      </c>
      <c r="N262" s="54">
        <f t="shared" si="7"/>
        <v>65.418999999999997</v>
      </c>
      <c r="O262" s="54">
        <f t="shared" si="7"/>
        <v>197.84190000000001</v>
      </c>
      <c r="P262" s="54">
        <f>O262+K262</f>
        <v>413.81790000000001</v>
      </c>
      <c r="Q262" s="54">
        <f t="shared" si="7"/>
        <v>13.969999999999999</v>
      </c>
      <c r="R262" s="54">
        <f t="shared" si="7"/>
        <v>57.849999999999994</v>
      </c>
      <c r="S262" s="54">
        <f t="shared" si="7"/>
        <v>71.819999999999993</v>
      </c>
      <c r="T262" s="54">
        <f t="shared" si="7"/>
        <v>485.6379</v>
      </c>
    </row>
    <row r="263" spans="1:20" ht="12.75" customHeight="1" x14ac:dyDescent="0.2">
      <c r="A263" s="166" t="s">
        <v>9</v>
      </c>
      <c r="B263" s="35" t="s">
        <v>207</v>
      </c>
      <c r="C263" s="161" t="s">
        <v>207</v>
      </c>
      <c r="D263" s="178">
        <v>10</v>
      </c>
      <c r="E263" s="179">
        <v>67.52</v>
      </c>
      <c r="F263" s="179">
        <v>0</v>
      </c>
      <c r="G263" s="179">
        <v>0</v>
      </c>
      <c r="H263" s="179">
        <v>67.52</v>
      </c>
      <c r="I263" s="179">
        <v>7.37</v>
      </c>
      <c r="J263" s="179">
        <v>0</v>
      </c>
      <c r="K263" s="179">
        <v>74.89</v>
      </c>
      <c r="L263" s="179">
        <v>25.09</v>
      </c>
      <c r="M263" s="179">
        <v>33.159999999999997</v>
      </c>
      <c r="N263" s="179">
        <v>224.60000000000002</v>
      </c>
      <c r="O263" s="179">
        <v>282.85000000000002</v>
      </c>
      <c r="P263" s="179">
        <v>357.74</v>
      </c>
      <c r="Q263" s="179">
        <v>0</v>
      </c>
      <c r="R263" s="179">
        <v>0</v>
      </c>
      <c r="S263" s="179">
        <v>0</v>
      </c>
      <c r="T263" s="179">
        <v>357.73999999999995</v>
      </c>
    </row>
    <row r="264" spans="1:20" ht="12.75" customHeight="1" x14ac:dyDescent="0.2">
      <c r="A264" s="167"/>
      <c r="B264" s="35"/>
      <c r="C264" s="26" t="s">
        <v>218</v>
      </c>
      <c r="D264" s="180">
        <v>5</v>
      </c>
      <c r="E264" s="181">
        <v>0.6</v>
      </c>
      <c r="F264" s="181">
        <v>0</v>
      </c>
      <c r="G264" s="181">
        <v>0</v>
      </c>
      <c r="H264" s="181">
        <v>0.6</v>
      </c>
      <c r="I264" s="181">
        <v>2.4</v>
      </c>
      <c r="J264" s="181">
        <v>0</v>
      </c>
      <c r="K264" s="181">
        <v>3</v>
      </c>
      <c r="L264" s="181">
        <v>1</v>
      </c>
      <c r="M264" s="181">
        <v>1.02</v>
      </c>
      <c r="N264" s="181">
        <v>2.21</v>
      </c>
      <c r="O264" s="181">
        <v>4.2299999999999995</v>
      </c>
      <c r="P264" s="181">
        <v>7.2299999999999995</v>
      </c>
      <c r="Q264" s="181">
        <v>0</v>
      </c>
      <c r="R264" s="181">
        <v>0</v>
      </c>
      <c r="S264" s="181">
        <v>0</v>
      </c>
      <c r="T264" s="181">
        <v>7.23</v>
      </c>
    </row>
    <row r="265" spans="1:20" ht="12.75" customHeight="1" x14ac:dyDescent="0.2">
      <c r="A265" s="167"/>
      <c r="B265" s="35"/>
      <c r="C265" s="26" t="s">
        <v>464</v>
      </c>
      <c r="D265" s="180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</row>
    <row r="266" spans="1:20" ht="12.75" customHeight="1" x14ac:dyDescent="0.2">
      <c r="A266" s="167"/>
      <c r="B266" s="35"/>
      <c r="C266" s="26" t="s">
        <v>211</v>
      </c>
      <c r="D266" s="180">
        <v>3</v>
      </c>
      <c r="E266" s="181">
        <v>0</v>
      </c>
      <c r="F266" s="181">
        <v>0</v>
      </c>
      <c r="G266" s="181">
        <v>0</v>
      </c>
      <c r="H266" s="181">
        <v>0</v>
      </c>
      <c r="I266" s="181">
        <v>2</v>
      </c>
      <c r="J266" s="181">
        <v>0</v>
      </c>
      <c r="K266" s="181">
        <v>2</v>
      </c>
      <c r="L266" s="181">
        <v>3</v>
      </c>
      <c r="M266" s="181">
        <v>2.6</v>
      </c>
      <c r="N266" s="181">
        <v>0</v>
      </c>
      <c r="O266" s="181">
        <v>5.6</v>
      </c>
      <c r="P266" s="181">
        <v>7.6</v>
      </c>
      <c r="Q266" s="181">
        <v>1.8</v>
      </c>
      <c r="R266" s="181">
        <v>0.01</v>
      </c>
      <c r="S266" s="181">
        <v>1.81</v>
      </c>
      <c r="T266" s="181">
        <v>9.41</v>
      </c>
    </row>
    <row r="267" spans="1:20" ht="12.75" customHeight="1" x14ac:dyDescent="0.2">
      <c r="A267" s="167"/>
      <c r="B267" s="35"/>
      <c r="C267" s="26" t="s">
        <v>325</v>
      </c>
      <c r="D267" s="162"/>
      <c r="E267" s="24"/>
      <c r="F267" s="24"/>
      <c r="G267" s="24"/>
      <c r="H267" s="181"/>
      <c r="I267" s="24"/>
      <c r="J267" s="24"/>
      <c r="K267" s="24"/>
      <c r="L267" s="24"/>
      <c r="M267" s="24"/>
      <c r="N267" s="24"/>
      <c r="O267" s="24"/>
      <c r="P267" s="181"/>
      <c r="Q267" s="24"/>
      <c r="R267" s="24"/>
      <c r="S267" s="24"/>
      <c r="T267" s="181"/>
    </row>
    <row r="268" spans="1:20" ht="12.75" customHeight="1" x14ac:dyDescent="0.2">
      <c r="A268" s="167"/>
      <c r="B268" s="35"/>
      <c r="C268" s="26" t="s">
        <v>216</v>
      </c>
      <c r="D268" s="180">
        <v>3</v>
      </c>
      <c r="E268" s="181">
        <v>0</v>
      </c>
      <c r="F268" s="181">
        <v>0</v>
      </c>
      <c r="G268" s="181">
        <v>0</v>
      </c>
      <c r="H268" s="181">
        <v>0</v>
      </c>
      <c r="I268" s="181">
        <v>0</v>
      </c>
      <c r="J268" s="181">
        <v>0</v>
      </c>
      <c r="K268" s="181">
        <v>0</v>
      </c>
      <c r="L268" s="181">
        <v>0.15</v>
      </c>
      <c r="M268" s="181">
        <v>0.05</v>
      </c>
      <c r="N268" s="181">
        <v>34.849999999999994</v>
      </c>
      <c r="O268" s="181">
        <v>35.049999999999997</v>
      </c>
      <c r="P268" s="181">
        <v>35.049999999999997</v>
      </c>
      <c r="Q268" s="181">
        <v>0</v>
      </c>
      <c r="R268" s="181">
        <v>0</v>
      </c>
      <c r="S268" s="181">
        <v>0</v>
      </c>
      <c r="T268" s="181">
        <v>35.049999999999997</v>
      </c>
    </row>
    <row r="269" spans="1:20" ht="12.75" customHeight="1" x14ac:dyDescent="0.2">
      <c r="A269" s="167"/>
      <c r="B269" s="35"/>
      <c r="C269" s="26" t="s">
        <v>213</v>
      </c>
      <c r="D269" s="180">
        <v>2</v>
      </c>
      <c r="E269" s="181">
        <v>0</v>
      </c>
      <c r="F269" s="181">
        <v>0</v>
      </c>
      <c r="G269" s="181">
        <v>0</v>
      </c>
      <c r="H269" s="181">
        <v>0</v>
      </c>
      <c r="I269" s="181">
        <v>0.4</v>
      </c>
      <c r="J269" s="181">
        <v>0</v>
      </c>
      <c r="K269" s="181">
        <v>0.4</v>
      </c>
      <c r="L269" s="181">
        <v>0</v>
      </c>
      <c r="M269" s="181">
        <v>0</v>
      </c>
      <c r="N269" s="181">
        <v>0</v>
      </c>
      <c r="O269" s="181">
        <v>0</v>
      </c>
      <c r="P269" s="181">
        <v>0.4</v>
      </c>
      <c r="Q269" s="181">
        <v>0</v>
      </c>
      <c r="R269" s="181">
        <v>1</v>
      </c>
      <c r="S269" s="181">
        <v>1</v>
      </c>
      <c r="T269" s="181">
        <v>1.4000000000000001</v>
      </c>
    </row>
    <row r="270" spans="1:20" ht="12.75" customHeight="1" x14ac:dyDescent="0.2">
      <c r="A270" s="167"/>
      <c r="B270" s="85"/>
      <c r="C270" s="26" t="s">
        <v>217</v>
      </c>
      <c r="D270" s="180">
        <v>7</v>
      </c>
      <c r="E270" s="181">
        <v>9.5</v>
      </c>
      <c r="F270" s="181">
        <v>0</v>
      </c>
      <c r="G270" s="181">
        <v>0</v>
      </c>
      <c r="H270" s="181">
        <v>9.5</v>
      </c>
      <c r="I270" s="181">
        <v>0.6</v>
      </c>
      <c r="J270" s="181">
        <v>0</v>
      </c>
      <c r="K270" s="181">
        <v>10.1</v>
      </c>
      <c r="L270" s="181">
        <v>0.8</v>
      </c>
      <c r="M270" s="181">
        <v>2.5599999999999996</v>
      </c>
      <c r="N270" s="181">
        <v>1.3</v>
      </c>
      <c r="O270" s="181">
        <v>4.66</v>
      </c>
      <c r="P270" s="181">
        <v>14.76</v>
      </c>
      <c r="Q270" s="181">
        <v>0</v>
      </c>
      <c r="R270" s="181">
        <v>16.100000000000001</v>
      </c>
      <c r="S270" s="181">
        <v>16.100000000000001</v>
      </c>
      <c r="T270" s="181">
        <v>30.86</v>
      </c>
    </row>
    <row r="271" spans="1:20" ht="12.75" customHeight="1" x14ac:dyDescent="0.2">
      <c r="A271" s="167"/>
      <c r="B271" s="35" t="s">
        <v>203</v>
      </c>
      <c r="C271" s="26" t="s">
        <v>210</v>
      </c>
      <c r="D271" s="180">
        <v>98</v>
      </c>
      <c r="E271" s="181">
        <v>0</v>
      </c>
      <c r="F271" s="181">
        <v>0</v>
      </c>
      <c r="G271" s="181">
        <v>0</v>
      </c>
      <c r="H271" s="181">
        <v>0</v>
      </c>
      <c r="I271" s="181">
        <v>0.03</v>
      </c>
      <c r="J271" s="181">
        <v>0</v>
      </c>
      <c r="K271" s="181">
        <v>0.03</v>
      </c>
      <c r="L271" s="181">
        <v>4.9799999999999995</v>
      </c>
      <c r="M271" s="181">
        <v>60.173999999999999</v>
      </c>
      <c r="N271" s="181">
        <v>5.7690000000000001</v>
      </c>
      <c r="O271" s="181">
        <v>70.923000000000044</v>
      </c>
      <c r="P271" s="181">
        <v>70.953000000000046</v>
      </c>
      <c r="Q271" s="181">
        <v>1.9</v>
      </c>
      <c r="R271" s="181">
        <v>6.2E-2</v>
      </c>
      <c r="S271" s="181">
        <v>1.962</v>
      </c>
      <c r="T271" s="181">
        <v>72.91500000000002</v>
      </c>
    </row>
    <row r="272" spans="1:20" ht="12.75" customHeight="1" x14ac:dyDescent="0.2">
      <c r="A272" s="167"/>
      <c r="B272" s="35"/>
      <c r="C272" s="26" t="s">
        <v>273</v>
      </c>
      <c r="D272" s="180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</row>
    <row r="273" spans="1:20" ht="12.75" customHeight="1" x14ac:dyDescent="0.2">
      <c r="A273" s="167"/>
      <c r="B273" s="35"/>
      <c r="C273" s="26" t="s">
        <v>193</v>
      </c>
      <c r="D273" s="180">
        <v>18</v>
      </c>
      <c r="E273" s="181">
        <v>0</v>
      </c>
      <c r="F273" s="181">
        <v>0.1</v>
      </c>
      <c r="G273" s="181">
        <v>0</v>
      </c>
      <c r="H273" s="181">
        <v>0.1</v>
      </c>
      <c r="I273" s="181">
        <v>1.94</v>
      </c>
      <c r="J273" s="181">
        <v>0</v>
      </c>
      <c r="K273" s="181">
        <v>2.04</v>
      </c>
      <c r="L273" s="181">
        <v>2.7100000000000004</v>
      </c>
      <c r="M273" s="181">
        <v>7.86</v>
      </c>
      <c r="N273" s="181">
        <v>1.03</v>
      </c>
      <c r="O273" s="181">
        <v>11.6</v>
      </c>
      <c r="P273" s="181">
        <v>13.64</v>
      </c>
      <c r="Q273" s="181">
        <v>0</v>
      </c>
      <c r="R273" s="181">
        <v>0.89000000000000012</v>
      </c>
      <c r="S273" s="181">
        <v>0.89000000000000012</v>
      </c>
      <c r="T273" s="181">
        <v>14.53</v>
      </c>
    </row>
    <row r="274" spans="1:20" ht="12.75" customHeight="1" x14ac:dyDescent="0.2">
      <c r="A274" s="167"/>
      <c r="B274" s="35"/>
      <c r="C274" s="26" t="s">
        <v>206</v>
      </c>
      <c r="D274" s="180">
        <v>4</v>
      </c>
      <c r="E274" s="181">
        <v>0</v>
      </c>
      <c r="F274" s="181">
        <v>0</v>
      </c>
      <c r="G274" s="181">
        <v>0</v>
      </c>
      <c r="H274" s="181">
        <v>0</v>
      </c>
      <c r="I274" s="181">
        <v>0</v>
      </c>
      <c r="J274" s="181">
        <v>0</v>
      </c>
      <c r="K274" s="181">
        <v>0</v>
      </c>
      <c r="L274" s="181">
        <v>1</v>
      </c>
      <c r="M274" s="181">
        <v>3.15</v>
      </c>
      <c r="N274" s="181">
        <v>0.04</v>
      </c>
      <c r="O274" s="181">
        <v>4.1899999999999995</v>
      </c>
      <c r="P274" s="181">
        <v>4.1899999999999995</v>
      </c>
      <c r="Q274" s="181">
        <v>0</v>
      </c>
      <c r="R274" s="181">
        <v>0.3</v>
      </c>
      <c r="S274" s="181">
        <v>0.3</v>
      </c>
      <c r="T274" s="181">
        <v>4.49</v>
      </c>
    </row>
    <row r="275" spans="1:20" ht="12.75" customHeight="1" x14ac:dyDescent="0.2">
      <c r="A275" s="167"/>
      <c r="B275" s="35"/>
      <c r="C275" s="26" t="s">
        <v>276</v>
      </c>
      <c r="D275" s="180">
        <v>6</v>
      </c>
      <c r="E275" s="181">
        <v>0</v>
      </c>
      <c r="F275" s="181">
        <v>0</v>
      </c>
      <c r="G275" s="181">
        <v>0</v>
      </c>
      <c r="H275" s="181">
        <v>0</v>
      </c>
      <c r="I275" s="181">
        <v>0.01</v>
      </c>
      <c r="J275" s="181">
        <v>0</v>
      </c>
      <c r="K275" s="181">
        <v>0.01</v>
      </c>
      <c r="L275" s="181">
        <v>1.35</v>
      </c>
      <c r="M275" s="181">
        <v>0.59</v>
      </c>
      <c r="N275" s="181">
        <v>0.23</v>
      </c>
      <c r="O275" s="181">
        <v>2.17</v>
      </c>
      <c r="P275" s="181">
        <v>2.1799999999999997</v>
      </c>
      <c r="Q275" s="181">
        <v>0</v>
      </c>
      <c r="R275" s="181">
        <v>0.44</v>
      </c>
      <c r="S275" s="181">
        <v>0.44</v>
      </c>
      <c r="T275" s="181">
        <v>2.62</v>
      </c>
    </row>
    <row r="276" spans="1:20" ht="12.75" customHeight="1" x14ac:dyDescent="0.2">
      <c r="A276" s="167"/>
      <c r="B276" s="35"/>
      <c r="C276" s="26" t="s">
        <v>199</v>
      </c>
      <c r="D276" s="180">
        <v>10</v>
      </c>
      <c r="E276" s="181">
        <v>0</v>
      </c>
      <c r="F276" s="181">
        <v>0</v>
      </c>
      <c r="G276" s="181">
        <v>0</v>
      </c>
      <c r="H276" s="181">
        <v>0</v>
      </c>
      <c r="I276" s="181">
        <v>3.02</v>
      </c>
      <c r="J276" s="181">
        <v>0</v>
      </c>
      <c r="K276" s="181">
        <v>3.02</v>
      </c>
      <c r="L276" s="181">
        <v>1.4</v>
      </c>
      <c r="M276" s="181">
        <v>2.77</v>
      </c>
      <c r="N276" s="181">
        <v>0</v>
      </c>
      <c r="O276" s="181">
        <v>4.17</v>
      </c>
      <c r="P276" s="181">
        <v>7.1899999999999995</v>
      </c>
      <c r="Q276" s="181">
        <v>0</v>
      </c>
      <c r="R276" s="181">
        <v>0.72</v>
      </c>
      <c r="S276" s="181">
        <v>0.72</v>
      </c>
      <c r="T276" s="181">
        <v>7.9099999999999993</v>
      </c>
    </row>
    <row r="277" spans="1:20" ht="12.75" customHeight="1" x14ac:dyDescent="0.2">
      <c r="A277" s="167"/>
      <c r="B277" s="35"/>
      <c r="C277" s="26" t="s">
        <v>274</v>
      </c>
      <c r="D277" s="180">
        <v>1</v>
      </c>
      <c r="E277" s="181">
        <v>0.22</v>
      </c>
      <c r="F277" s="181">
        <v>0</v>
      </c>
      <c r="G277" s="181">
        <v>0</v>
      </c>
      <c r="H277" s="181">
        <v>0.22</v>
      </c>
      <c r="I277" s="181">
        <v>0</v>
      </c>
      <c r="J277" s="181">
        <v>0</v>
      </c>
      <c r="K277" s="181">
        <v>0.22</v>
      </c>
      <c r="L277" s="181">
        <v>0</v>
      </c>
      <c r="M277" s="181">
        <v>0</v>
      </c>
      <c r="N277" s="181">
        <v>0</v>
      </c>
      <c r="O277" s="181">
        <v>0</v>
      </c>
      <c r="P277" s="181">
        <v>0.22</v>
      </c>
      <c r="Q277" s="181">
        <v>0</v>
      </c>
      <c r="R277" s="181">
        <v>1.87</v>
      </c>
      <c r="S277" s="181">
        <v>1.87</v>
      </c>
      <c r="T277" s="181">
        <v>2.09</v>
      </c>
    </row>
    <row r="278" spans="1:20" ht="12.75" customHeight="1" x14ac:dyDescent="0.2">
      <c r="A278" s="167"/>
      <c r="B278" s="35"/>
      <c r="C278" s="26" t="s">
        <v>203</v>
      </c>
      <c r="D278" s="162">
        <v>1</v>
      </c>
      <c r="E278" s="24">
        <v>0</v>
      </c>
      <c r="F278" s="24">
        <v>0</v>
      </c>
      <c r="G278" s="24">
        <v>0</v>
      </c>
      <c r="H278" s="181">
        <v>0</v>
      </c>
      <c r="I278" s="24">
        <v>0</v>
      </c>
      <c r="J278" s="24">
        <v>0</v>
      </c>
      <c r="K278" s="24">
        <v>0</v>
      </c>
      <c r="L278" s="24">
        <v>0</v>
      </c>
      <c r="M278" s="24">
        <v>0.18</v>
      </c>
      <c r="N278" s="24">
        <v>0</v>
      </c>
      <c r="O278" s="24">
        <v>0.18</v>
      </c>
      <c r="P278" s="181">
        <v>0.18</v>
      </c>
      <c r="Q278" s="24">
        <v>0</v>
      </c>
      <c r="R278" s="24">
        <v>0</v>
      </c>
      <c r="S278" s="24">
        <v>0</v>
      </c>
      <c r="T278" s="181">
        <v>0.18</v>
      </c>
    </row>
    <row r="279" spans="1:20" ht="12.75" customHeight="1" x14ac:dyDescent="0.2">
      <c r="A279" s="167"/>
      <c r="B279" s="85"/>
      <c r="C279" s="26" t="s">
        <v>212</v>
      </c>
      <c r="D279" s="180">
        <v>17</v>
      </c>
      <c r="E279" s="181">
        <v>0.9</v>
      </c>
      <c r="F279" s="181">
        <v>0</v>
      </c>
      <c r="G279" s="181">
        <v>0</v>
      </c>
      <c r="H279" s="181">
        <v>0.9</v>
      </c>
      <c r="I279" s="181">
        <v>9.3999999999999986</v>
      </c>
      <c r="J279" s="181">
        <v>0</v>
      </c>
      <c r="K279" s="181">
        <v>10.299999999999999</v>
      </c>
      <c r="L279" s="181">
        <v>13.71</v>
      </c>
      <c r="M279" s="181">
        <v>53.170000000000009</v>
      </c>
      <c r="N279" s="181">
        <v>3.4699999999999998</v>
      </c>
      <c r="O279" s="181">
        <v>70.349999999999994</v>
      </c>
      <c r="P279" s="181">
        <v>80.649999999999991</v>
      </c>
      <c r="Q279" s="181">
        <v>0</v>
      </c>
      <c r="R279" s="181">
        <v>1.21</v>
      </c>
      <c r="S279" s="181">
        <v>1.21</v>
      </c>
      <c r="T279" s="181">
        <v>81.859999999999985</v>
      </c>
    </row>
    <row r="280" spans="1:20" ht="12.75" customHeight="1" x14ac:dyDescent="0.2">
      <c r="A280" s="167"/>
      <c r="B280" s="35" t="s">
        <v>432</v>
      </c>
      <c r="C280" s="26" t="s">
        <v>194</v>
      </c>
      <c r="D280" s="180">
        <v>34</v>
      </c>
      <c r="E280" s="181">
        <v>0</v>
      </c>
      <c r="F280" s="181">
        <v>0.05</v>
      </c>
      <c r="G280" s="181">
        <v>0</v>
      </c>
      <c r="H280" s="181">
        <v>0.05</v>
      </c>
      <c r="I280" s="181">
        <v>0.29000000000000004</v>
      </c>
      <c r="J280" s="181">
        <v>0</v>
      </c>
      <c r="K280" s="181">
        <v>0.34</v>
      </c>
      <c r="L280" s="181">
        <v>14.350000000000001</v>
      </c>
      <c r="M280" s="181">
        <v>41.72</v>
      </c>
      <c r="N280" s="181">
        <v>1</v>
      </c>
      <c r="O280" s="181">
        <v>57.07</v>
      </c>
      <c r="P280" s="181">
        <v>57.410000000000004</v>
      </c>
      <c r="Q280" s="181">
        <v>0</v>
      </c>
      <c r="R280" s="181">
        <v>0.08</v>
      </c>
      <c r="S280" s="181">
        <v>0.08</v>
      </c>
      <c r="T280" s="181">
        <v>57.49</v>
      </c>
    </row>
    <row r="281" spans="1:20" ht="12.75" customHeight="1" x14ac:dyDescent="0.2">
      <c r="A281" s="167"/>
      <c r="B281" s="35"/>
      <c r="C281" s="26" t="s">
        <v>192</v>
      </c>
      <c r="D281" s="180">
        <v>10</v>
      </c>
      <c r="E281" s="181">
        <v>0</v>
      </c>
      <c r="F281" s="181">
        <v>0</v>
      </c>
      <c r="G281" s="181">
        <v>0</v>
      </c>
      <c r="H281" s="181">
        <v>0</v>
      </c>
      <c r="I281" s="181">
        <v>0.01</v>
      </c>
      <c r="J281" s="181">
        <v>0</v>
      </c>
      <c r="K281" s="181">
        <v>0.01</v>
      </c>
      <c r="L281" s="181">
        <v>0.21400000000000002</v>
      </c>
      <c r="M281" s="181">
        <v>8.2259999999999991</v>
      </c>
      <c r="N281" s="181">
        <v>0.1</v>
      </c>
      <c r="O281" s="181">
        <v>8.5400000000000009</v>
      </c>
      <c r="P281" s="181">
        <v>8.5500000000000007</v>
      </c>
      <c r="Q281" s="181">
        <v>0</v>
      </c>
      <c r="R281" s="181">
        <v>0.3</v>
      </c>
      <c r="S281" s="181">
        <v>0.3</v>
      </c>
      <c r="T281" s="181">
        <v>8.8500000000000014</v>
      </c>
    </row>
    <row r="282" spans="1:20" ht="12.75" customHeight="1" x14ac:dyDescent="0.2">
      <c r="A282" s="167"/>
      <c r="B282" s="35"/>
      <c r="C282" s="26" t="s">
        <v>280</v>
      </c>
      <c r="D282" s="180">
        <v>4</v>
      </c>
      <c r="E282" s="181">
        <v>0</v>
      </c>
      <c r="F282" s="181">
        <v>0</v>
      </c>
      <c r="G282" s="181">
        <v>0</v>
      </c>
      <c r="H282" s="181">
        <v>0</v>
      </c>
      <c r="I282" s="181">
        <v>0</v>
      </c>
      <c r="J282" s="181">
        <v>0</v>
      </c>
      <c r="K282" s="181">
        <v>0</v>
      </c>
      <c r="L282" s="181">
        <v>4.2</v>
      </c>
      <c r="M282" s="181">
        <v>0.61</v>
      </c>
      <c r="N282" s="181">
        <v>0.4</v>
      </c>
      <c r="O282" s="181">
        <v>5.21</v>
      </c>
      <c r="P282" s="181">
        <v>5.21</v>
      </c>
      <c r="Q282" s="181">
        <v>0</v>
      </c>
      <c r="R282" s="181">
        <v>0.3</v>
      </c>
      <c r="S282" s="181">
        <v>0.3</v>
      </c>
      <c r="T282" s="24">
        <v>5.51</v>
      </c>
    </row>
    <row r="283" spans="1:20" ht="12.75" customHeight="1" x14ac:dyDescent="0.2">
      <c r="A283" s="167"/>
      <c r="B283" s="35"/>
      <c r="C283" s="26" t="s">
        <v>354</v>
      </c>
      <c r="D283" s="162">
        <v>2</v>
      </c>
      <c r="E283" s="24">
        <v>0</v>
      </c>
      <c r="F283" s="24">
        <v>0</v>
      </c>
      <c r="G283" s="24">
        <v>0</v>
      </c>
      <c r="H283" s="181">
        <v>0</v>
      </c>
      <c r="I283" s="24">
        <v>0</v>
      </c>
      <c r="J283" s="24">
        <v>0</v>
      </c>
      <c r="K283" s="24">
        <v>0</v>
      </c>
      <c r="L283" s="24">
        <v>0.8</v>
      </c>
      <c r="M283" s="24">
        <v>1.21</v>
      </c>
      <c r="N283" s="24">
        <v>0</v>
      </c>
      <c r="O283" s="24">
        <v>2.0100000000000002</v>
      </c>
      <c r="P283" s="181">
        <v>2.0100000000000002</v>
      </c>
      <c r="Q283" s="24">
        <v>0</v>
      </c>
      <c r="R283" s="24">
        <v>0</v>
      </c>
      <c r="S283" s="24">
        <v>0</v>
      </c>
      <c r="T283" s="181">
        <v>2.0100000000000002</v>
      </c>
    </row>
    <row r="284" spans="1:20" ht="12.75" customHeight="1" x14ac:dyDescent="0.2">
      <c r="A284" s="167"/>
      <c r="B284" s="35"/>
      <c r="C284" s="26" t="s">
        <v>198</v>
      </c>
      <c r="D284" s="180">
        <v>25</v>
      </c>
      <c r="E284" s="181">
        <v>0</v>
      </c>
      <c r="F284" s="181">
        <v>0</v>
      </c>
      <c r="G284" s="181">
        <v>0</v>
      </c>
      <c r="H284" s="181">
        <v>0</v>
      </c>
      <c r="I284" s="181">
        <v>0</v>
      </c>
      <c r="J284" s="181">
        <v>0</v>
      </c>
      <c r="K284" s="181">
        <v>0</v>
      </c>
      <c r="L284" s="181">
        <v>3.3649999999999998</v>
      </c>
      <c r="M284" s="181">
        <v>20.93</v>
      </c>
      <c r="N284" s="181">
        <v>7.4999999999999997E-2</v>
      </c>
      <c r="O284" s="181">
        <v>24.370000000000005</v>
      </c>
      <c r="P284" s="181">
        <v>24.370000000000005</v>
      </c>
      <c r="Q284" s="181">
        <v>0</v>
      </c>
      <c r="R284" s="181">
        <v>1.6</v>
      </c>
      <c r="S284" s="181">
        <v>1.6</v>
      </c>
      <c r="T284" s="181">
        <v>25.970000000000002</v>
      </c>
    </row>
    <row r="285" spans="1:20" ht="12.75" customHeight="1" x14ac:dyDescent="0.2">
      <c r="A285" s="167"/>
      <c r="B285" s="35"/>
      <c r="C285" s="26" t="s">
        <v>386</v>
      </c>
      <c r="D285" s="180">
        <v>10</v>
      </c>
      <c r="E285" s="181">
        <v>0</v>
      </c>
      <c r="F285" s="181">
        <v>0</v>
      </c>
      <c r="G285" s="181">
        <v>0</v>
      </c>
      <c r="H285" s="181">
        <v>0</v>
      </c>
      <c r="I285" s="181">
        <v>0.01</v>
      </c>
      <c r="J285" s="181">
        <v>1.26</v>
      </c>
      <c r="K285" s="181">
        <v>1.27</v>
      </c>
      <c r="L285" s="181">
        <v>1.5699999999999998</v>
      </c>
      <c r="M285" s="181">
        <v>8.18</v>
      </c>
      <c r="N285" s="181">
        <v>0.25</v>
      </c>
      <c r="O285" s="181">
        <v>10</v>
      </c>
      <c r="P285" s="181">
        <v>11.27</v>
      </c>
      <c r="Q285" s="181">
        <v>0</v>
      </c>
      <c r="R285" s="181">
        <v>0.05</v>
      </c>
      <c r="S285" s="181">
        <v>0.05</v>
      </c>
      <c r="T285" s="181">
        <v>11.32</v>
      </c>
    </row>
    <row r="286" spans="1:20" ht="12.75" customHeight="1" x14ac:dyDescent="0.2">
      <c r="A286" s="167"/>
      <c r="B286" s="35"/>
      <c r="C286" s="26" t="s">
        <v>326</v>
      </c>
      <c r="D286" s="162">
        <v>5</v>
      </c>
      <c r="E286" s="24">
        <v>0</v>
      </c>
      <c r="F286" s="24">
        <v>0</v>
      </c>
      <c r="G286" s="24">
        <v>0</v>
      </c>
      <c r="H286" s="181">
        <v>0</v>
      </c>
      <c r="I286" s="24">
        <v>0.02</v>
      </c>
      <c r="J286" s="24">
        <v>0</v>
      </c>
      <c r="K286" s="24">
        <v>0.02</v>
      </c>
      <c r="L286" s="24">
        <v>0.49</v>
      </c>
      <c r="M286" s="24">
        <v>4.2</v>
      </c>
      <c r="N286" s="24">
        <v>0</v>
      </c>
      <c r="O286" s="24">
        <v>4.6900000000000004</v>
      </c>
      <c r="P286" s="181">
        <v>4.71</v>
      </c>
      <c r="Q286" s="24">
        <v>0</v>
      </c>
      <c r="R286" s="24">
        <v>0</v>
      </c>
      <c r="S286" s="24">
        <v>0</v>
      </c>
      <c r="T286" s="181">
        <v>4.7100000000000009</v>
      </c>
    </row>
    <row r="287" spans="1:20" ht="12.75" customHeight="1" x14ac:dyDescent="0.2">
      <c r="A287" s="167"/>
      <c r="B287" s="35"/>
      <c r="C287" s="26" t="s">
        <v>197</v>
      </c>
      <c r="D287" s="180">
        <v>5</v>
      </c>
      <c r="E287" s="181">
        <v>0</v>
      </c>
      <c r="F287" s="181">
        <v>0</v>
      </c>
      <c r="G287" s="181">
        <v>0</v>
      </c>
      <c r="H287" s="181">
        <v>0</v>
      </c>
      <c r="I287" s="181">
        <v>0</v>
      </c>
      <c r="J287" s="181">
        <v>0</v>
      </c>
      <c r="K287" s="181">
        <v>0</v>
      </c>
      <c r="L287" s="181">
        <v>0.27</v>
      </c>
      <c r="M287" s="181">
        <v>5.1899999999999995</v>
      </c>
      <c r="N287" s="181">
        <v>0.98</v>
      </c>
      <c r="O287" s="181">
        <v>6.4399999999999995</v>
      </c>
      <c r="P287" s="181">
        <v>6.4399999999999995</v>
      </c>
      <c r="Q287" s="181">
        <v>0</v>
      </c>
      <c r="R287" s="181">
        <v>0</v>
      </c>
      <c r="S287" s="181">
        <v>0</v>
      </c>
      <c r="T287" s="181">
        <v>6.4399999999999995</v>
      </c>
    </row>
    <row r="288" spans="1:20" ht="12.75" customHeight="1" x14ac:dyDescent="0.2">
      <c r="A288" s="167"/>
      <c r="B288" s="35"/>
      <c r="C288" s="26" t="s">
        <v>278</v>
      </c>
      <c r="D288" s="180">
        <v>9</v>
      </c>
      <c r="E288" s="181">
        <v>0</v>
      </c>
      <c r="F288" s="181">
        <v>0</v>
      </c>
      <c r="G288" s="181">
        <v>0</v>
      </c>
      <c r="H288" s="181">
        <v>0</v>
      </c>
      <c r="I288" s="181">
        <v>0.12000000000000001</v>
      </c>
      <c r="J288" s="181">
        <v>0</v>
      </c>
      <c r="K288" s="181">
        <v>0.12000000000000001</v>
      </c>
      <c r="L288" s="181">
        <v>0.4</v>
      </c>
      <c r="M288" s="181">
        <v>1.04</v>
      </c>
      <c r="N288" s="181">
        <v>0.13500000000000001</v>
      </c>
      <c r="O288" s="181">
        <v>1.575</v>
      </c>
      <c r="P288" s="181">
        <v>1.6950000000000001</v>
      </c>
      <c r="Q288" s="181">
        <v>0</v>
      </c>
      <c r="R288" s="181">
        <v>0.46500000000000002</v>
      </c>
      <c r="S288" s="181">
        <v>0.46500000000000002</v>
      </c>
      <c r="T288" s="181">
        <v>2.16</v>
      </c>
    </row>
    <row r="289" spans="1:20" ht="12.75" customHeight="1" x14ac:dyDescent="0.2">
      <c r="A289" s="167"/>
      <c r="B289" s="85"/>
      <c r="C289" s="26" t="s">
        <v>279</v>
      </c>
      <c r="D289" s="162">
        <v>3</v>
      </c>
      <c r="E289" s="24">
        <v>0</v>
      </c>
      <c r="F289" s="24">
        <v>0</v>
      </c>
      <c r="G289" s="24">
        <v>0</v>
      </c>
      <c r="H289" s="181">
        <v>0</v>
      </c>
      <c r="I289" s="24">
        <v>0</v>
      </c>
      <c r="J289" s="24">
        <v>0</v>
      </c>
      <c r="K289" s="24">
        <v>0</v>
      </c>
      <c r="L289" s="24">
        <v>0.45999999999999996</v>
      </c>
      <c r="M289" s="24">
        <v>0.82</v>
      </c>
      <c r="N289" s="24">
        <v>0</v>
      </c>
      <c r="O289" s="24">
        <v>1.28</v>
      </c>
      <c r="P289" s="181">
        <v>1.28</v>
      </c>
      <c r="Q289" s="24">
        <v>0</v>
      </c>
      <c r="R289" s="24">
        <v>0</v>
      </c>
      <c r="S289" s="24">
        <v>0</v>
      </c>
      <c r="T289" s="181">
        <v>1.28</v>
      </c>
    </row>
    <row r="290" spans="1:20" ht="12.75" customHeight="1" x14ac:dyDescent="0.2">
      <c r="A290" s="167"/>
      <c r="B290" s="35" t="s">
        <v>209</v>
      </c>
      <c r="C290" s="26" t="s">
        <v>196</v>
      </c>
      <c r="D290" s="180">
        <v>1</v>
      </c>
      <c r="E290" s="181">
        <v>0</v>
      </c>
      <c r="F290" s="181">
        <v>0</v>
      </c>
      <c r="G290" s="181">
        <v>0</v>
      </c>
      <c r="H290" s="181">
        <v>0</v>
      </c>
      <c r="I290" s="181">
        <v>0</v>
      </c>
      <c r="J290" s="181">
        <v>0</v>
      </c>
      <c r="K290" s="181">
        <v>0</v>
      </c>
      <c r="L290" s="181">
        <v>0.03</v>
      </c>
      <c r="M290" s="181">
        <v>0.1</v>
      </c>
      <c r="N290" s="181">
        <v>0</v>
      </c>
      <c r="O290" s="181">
        <v>0.13</v>
      </c>
      <c r="P290" s="181">
        <v>0.13</v>
      </c>
      <c r="Q290" s="181">
        <v>0.2</v>
      </c>
      <c r="R290" s="181">
        <v>0</v>
      </c>
      <c r="S290" s="181">
        <v>0.2</v>
      </c>
      <c r="T290" s="181">
        <v>0.33</v>
      </c>
    </row>
    <row r="291" spans="1:20" ht="12.75" customHeight="1" x14ac:dyDescent="0.2">
      <c r="A291" s="167"/>
      <c r="B291" s="35"/>
      <c r="C291" s="26" t="s">
        <v>209</v>
      </c>
      <c r="D291" s="180">
        <v>2</v>
      </c>
      <c r="E291" s="181">
        <v>0</v>
      </c>
      <c r="F291" s="181">
        <v>0</v>
      </c>
      <c r="G291" s="181">
        <v>0</v>
      </c>
      <c r="H291" s="181">
        <v>0</v>
      </c>
      <c r="I291" s="181">
        <v>0</v>
      </c>
      <c r="J291" s="181">
        <v>0</v>
      </c>
      <c r="K291" s="181">
        <v>0</v>
      </c>
      <c r="L291" s="181">
        <v>0.11</v>
      </c>
      <c r="M291" s="181">
        <v>0.12000000000000001</v>
      </c>
      <c r="N291" s="181">
        <v>0</v>
      </c>
      <c r="O291" s="181">
        <v>0.23</v>
      </c>
      <c r="P291" s="181">
        <v>0.23</v>
      </c>
      <c r="Q291" s="181">
        <v>0</v>
      </c>
      <c r="R291" s="181">
        <v>0.3</v>
      </c>
      <c r="S291" s="181">
        <v>0.3</v>
      </c>
      <c r="T291" s="181">
        <v>0.53</v>
      </c>
    </row>
    <row r="292" spans="1:20" ht="12.75" customHeight="1" x14ac:dyDescent="0.2">
      <c r="A292" s="167"/>
      <c r="B292" s="35"/>
      <c r="C292" s="26" t="s">
        <v>295</v>
      </c>
      <c r="D292" s="180">
        <v>1</v>
      </c>
      <c r="E292" s="181">
        <v>0</v>
      </c>
      <c r="F292" s="181">
        <v>0</v>
      </c>
      <c r="G292" s="181">
        <v>0</v>
      </c>
      <c r="H292" s="181">
        <v>0</v>
      </c>
      <c r="I292" s="181">
        <v>0</v>
      </c>
      <c r="J292" s="181">
        <v>0</v>
      </c>
      <c r="K292" s="181">
        <v>0</v>
      </c>
      <c r="L292" s="181">
        <v>0</v>
      </c>
      <c r="M292" s="181">
        <v>2</v>
      </c>
      <c r="N292" s="181">
        <v>0</v>
      </c>
      <c r="O292" s="181">
        <v>2</v>
      </c>
      <c r="P292" s="181">
        <v>2</v>
      </c>
      <c r="Q292" s="181">
        <v>0</v>
      </c>
      <c r="R292" s="181">
        <v>0</v>
      </c>
      <c r="S292" s="181">
        <v>0</v>
      </c>
      <c r="T292" s="181">
        <v>2</v>
      </c>
    </row>
    <row r="293" spans="1:20" ht="12.75" customHeight="1" x14ac:dyDescent="0.2">
      <c r="A293" s="167"/>
      <c r="B293" s="35"/>
      <c r="C293" s="165" t="s">
        <v>306</v>
      </c>
      <c r="D293" s="156">
        <v>1</v>
      </c>
      <c r="E293" s="157">
        <v>0</v>
      </c>
      <c r="F293" s="157">
        <v>0</v>
      </c>
      <c r="G293" s="157">
        <v>0</v>
      </c>
      <c r="H293" s="181">
        <v>0</v>
      </c>
      <c r="I293" s="157">
        <v>0</v>
      </c>
      <c r="J293" s="157">
        <v>0</v>
      </c>
      <c r="K293" s="157">
        <v>0</v>
      </c>
      <c r="L293" s="157">
        <v>0.1</v>
      </c>
      <c r="M293" s="157">
        <v>0</v>
      </c>
      <c r="N293" s="157">
        <v>0</v>
      </c>
      <c r="O293" s="157">
        <v>0.1</v>
      </c>
      <c r="P293" s="181">
        <v>0.1</v>
      </c>
      <c r="Q293" s="157">
        <v>0</v>
      </c>
      <c r="R293" s="157">
        <v>0</v>
      </c>
      <c r="S293" s="157">
        <v>0</v>
      </c>
      <c r="T293" s="181">
        <v>0.1</v>
      </c>
    </row>
    <row r="294" spans="1:20" ht="12.75" customHeight="1" x14ac:dyDescent="0.25">
      <c r="A294" s="230" t="s">
        <v>0</v>
      </c>
      <c r="B294" s="231"/>
      <c r="C294" s="232" t="s">
        <v>0</v>
      </c>
      <c r="D294" s="53">
        <f>SUM(D263:D293)</f>
        <v>297</v>
      </c>
      <c r="E294" s="54">
        <f>SUM(E263:E293)</f>
        <v>78.739999999999995</v>
      </c>
      <c r="F294" s="54">
        <f>SUM(F263:F293)</f>
        <v>0.15000000000000002</v>
      </c>
      <c r="G294" s="54">
        <f>SUM(G263:G293)</f>
        <v>0</v>
      </c>
      <c r="H294" s="54">
        <f>SUM(E294:G294)</f>
        <v>78.89</v>
      </c>
      <c r="I294" s="54">
        <f>SUM(I263:I293)</f>
        <v>27.62</v>
      </c>
      <c r="J294" s="54">
        <f>SUM(J263:J293)</f>
        <v>1.26</v>
      </c>
      <c r="K294" s="54">
        <f>+J294+I294+H294</f>
        <v>107.77000000000001</v>
      </c>
      <c r="L294" s="54">
        <f>SUM(L263:L293)</f>
        <v>81.548999999999964</v>
      </c>
      <c r="M294" s="54">
        <f>SUM(M263:M293)</f>
        <v>261.63000000000011</v>
      </c>
      <c r="N294" s="54">
        <f>SUM(N263:N293)</f>
        <v>276.43900000000008</v>
      </c>
      <c r="O294" s="54">
        <f>+N294+M294+L294</f>
        <v>619.61800000000017</v>
      </c>
      <c r="P294" s="54">
        <f>O294+K294</f>
        <v>727.38800000000015</v>
      </c>
      <c r="Q294" s="54">
        <f>SUM(Q263:Q293)</f>
        <v>3.9000000000000004</v>
      </c>
      <c r="R294" s="54">
        <f>SUM(R263:R293)</f>
        <v>25.69700000000001</v>
      </c>
      <c r="S294" s="54">
        <f>+R294+Q294</f>
        <v>29.597000000000008</v>
      </c>
      <c r="T294" s="55">
        <f>+S294+P294</f>
        <v>756.98500000000013</v>
      </c>
    </row>
    <row r="295" spans="1:20" ht="12.75" customHeight="1" x14ac:dyDescent="0.2">
      <c r="A295" s="166" t="s">
        <v>10</v>
      </c>
      <c r="B295" s="169" t="s">
        <v>222</v>
      </c>
      <c r="C295" s="161" t="s">
        <v>222</v>
      </c>
      <c r="D295" s="178">
        <v>20</v>
      </c>
      <c r="E295" s="179">
        <v>0</v>
      </c>
      <c r="F295" s="179">
        <v>1.0999999999999999E-2</v>
      </c>
      <c r="G295" s="179">
        <v>0.25</v>
      </c>
      <c r="H295" s="179">
        <v>0.26100000000000001</v>
      </c>
      <c r="I295" s="179">
        <v>0</v>
      </c>
      <c r="J295" s="179">
        <v>0</v>
      </c>
      <c r="K295" s="179">
        <v>0.26100000000000001</v>
      </c>
      <c r="L295" s="179">
        <v>2.7880000000000003</v>
      </c>
      <c r="M295" s="179">
        <v>1.9530000000000001</v>
      </c>
      <c r="N295" s="179">
        <v>5.0639999999999992</v>
      </c>
      <c r="O295" s="179">
        <v>9.8049999999999997</v>
      </c>
      <c r="P295" s="179">
        <v>10.065999999999999</v>
      </c>
      <c r="Q295" s="179">
        <v>0</v>
      </c>
      <c r="R295" s="179">
        <v>0.51300000000000001</v>
      </c>
      <c r="S295" s="179">
        <v>0.51300000000000001</v>
      </c>
      <c r="T295" s="179">
        <v>10.579000000000001</v>
      </c>
    </row>
    <row r="296" spans="1:20" ht="12.75" customHeight="1" x14ac:dyDescent="0.2">
      <c r="A296" s="167"/>
      <c r="B296" s="170"/>
      <c r="C296" s="26" t="s">
        <v>282</v>
      </c>
      <c r="D296" s="180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</row>
    <row r="297" spans="1:20" ht="12.75" customHeight="1" x14ac:dyDescent="0.2">
      <c r="A297" s="167"/>
      <c r="B297" s="169" t="s">
        <v>220</v>
      </c>
      <c r="C297" s="26" t="s">
        <v>220</v>
      </c>
      <c r="D297" s="180">
        <v>1</v>
      </c>
      <c r="E297" s="181">
        <v>0</v>
      </c>
      <c r="F297" s="181">
        <v>0</v>
      </c>
      <c r="G297" s="181">
        <v>0</v>
      </c>
      <c r="H297" s="181">
        <v>0</v>
      </c>
      <c r="I297" s="181">
        <v>0</v>
      </c>
      <c r="J297" s="181">
        <v>0</v>
      </c>
      <c r="K297" s="181">
        <v>0</v>
      </c>
      <c r="L297" s="181">
        <v>0</v>
      </c>
      <c r="M297" s="181">
        <v>1.4999999999999999E-2</v>
      </c>
      <c r="N297" s="181">
        <v>1.4999999999999999E-2</v>
      </c>
      <c r="O297" s="181">
        <v>0.03</v>
      </c>
      <c r="P297" s="181">
        <v>0.03</v>
      </c>
      <c r="Q297" s="181">
        <v>0</v>
      </c>
      <c r="R297" s="181">
        <v>0</v>
      </c>
      <c r="S297" s="181">
        <v>0</v>
      </c>
      <c r="T297" s="181">
        <v>0.03</v>
      </c>
    </row>
    <row r="298" spans="1:20" ht="12.75" customHeight="1" x14ac:dyDescent="0.2">
      <c r="A298" s="167"/>
      <c r="B298" s="169"/>
      <c r="C298" s="26" t="s">
        <v>281</v>
      </c>
      <c r="D298" s="180">
        <v>2</v>
      </c>
      <c r="E298" s="181">
        <v>0</v>
      </c>
      <c r="F298" s="181">
        <v>0</v>
      </c>
      <c r="G298" s="181">
        <v>0</v>
      </c>
      <c r="H298" s="181">
        <v>0</v>
      </c>
      <c r="I298" s="181">
        <v>0</v>
      </c>
      <c r="J298" s="181">
        <v>0</v>
      </c>
      <c r="K298" s="181">
        <v>0</v>
      </c>
      <c r="L298" s="181">
        <v>1.4999999999999999E-2</v>
      </c>
      <c r="M298" s="181">
        <v>0.01</v>
      </c>
      <c r="N298" s="181">
        <v>0</v>
      </c>
      <c r="O298" s="181">
        <v>2.5000000000000001E-2</v>
      </c>
      <c r="P298" s="181">
        <v>2.5000000000000001E-2</v>
      </c>
      <c r="Q298" s="181">
        <v>0</v>
      </c>
      <c r="R298" s="181">
        <v>0.01</v>
      </c>
      <c r="S298" s="181">
        <v>0.01</v>
      </c>
      <c r="T298" s="181">
        <v>3.5000000000000003E-2</v>
      </c>
    </row>
    <row r="299" spans="1:20" ht="12.75" customHeight="1" x14ac:dyDescent="0.2">
      <c r="A299" s="167"/>
      <c r="B299" s="170"/>
      <c r="C299" s="26" t="s">
        <v>328</v>
      </c>
      <c r="D299" s="162"/>
      <c r="E299" s="24"/>
      <c r="F299" s="24"/>
      <c r="G299" s="24"/>
      <c r="H299" s="181"/>
      <c r="I299" s="24"/>
      <c r="J299" s="24"/>
      <c r="K299" s="24"/>
      <c r="L299" s="24"/>
      <c r="M299" s="24"/>
      <c r="N299" s="24"/>
      <c r="O299" s="24"/>
      <c r="P299" s="181"/>
      <c r="Q299" s="24"/>
      <c r="R299" s="24"/>
      <c r="S299" s="24"/>
      <c r="T299" s="181"/>
    </row>
    <row r="300" spans="1:20" ht="12.75" customHeight="1" x14ac:dyDescent="0.2">
      <c r="A300" s="167"/>
      <c r="B300" s="169" t="s">
        <v>433</v>
      </c>
      <c r="C300" s="26" t="s">
        <v>223</v>
      </c>
      <c r="D300" s="180">
        <v>4</v>
      </c>
      <c r="E300" s="181">
        <v>0</v>
      </c>
      <c r="F300" s="181">
        <v>0</v>
      </c>
      <c r="G300" s="181">
        <v>0</v>
      </c>
      <c r="H300" s="181">
        <v>0</v>
      </c>
      <c r="I300" s="181">
        <v>0</v>
      </c>
      <c r="J300" s="181">
        <v>0</v>
      </c>
      <c r="K300" s="181">
        <v>0</v>
      </c>
      <c r="L300" s="181">
        <v>0.11</v>
      </c>
      <c r="M300" s="181">
        <v>7.4999999999999997E-2</v>
      </c>
      <c r="N300" s="181">
        <v>3.2679999999999998</v>
      </c>
      <c r="O300" s="181">
        <v>3.4530000000000003</v>
      </c>
      <c r="P300" s="181">
        <v>3.4530000000000003</v>
      </c>
      <c r="Q300" s="181">
        <v>0</v>
      </c>
      <c r="R300" s="181">
        <v>6.4000000000000001E-2</v>
      </c>
      <c r="S300" s="181">
        <v>6.4000000000000001E-2</v>
      </c>
      <c r="T300" s="181">
        <v>3.5169999999999999</v>
      </c>
    </row>
    <row r="301" spans="1:20" ht="12.75" customHeight="1" x14ac:dyDescent="0.2">
      <c r="A301" s="167"/>
      <c r="B301" s="170"/>
      <c r="C301" s="26" t="s">
        <v>329</v>
      </c>
      <c r="D301" s="180">
        <v>5</v>
      </c>
      <c r="E301" s="181">
        <v>0</v>
      </c>
      <c r="F301" s="181">
        <v>0</v>
      </c>
      <c r="G301" s="181">
        <v>0</v>
      </c>
      <c r="H301" s="181">
        <v>0</v>
      </c>
      <c r="I301" s="181">
        <v>0</v>
      </c>
      <c r="J301" s="181">
        <v>0</v>
      </c>
      <c r="K301" s="181">
        <v>0</v>
      </c>
      <c r="L301" s="181">
        <v>0.08</v>
      </c>
      <c r="M301" s="181">
        <v>0.19400000000000001</v>
      </c>
      <c r="N301" s="181">
        <v>0.25</v>
      </c>
      <c r="O301" s="181">
        <v>0.52400000000000002</v>
      </c>
      <c r="P301" s="181">
        <v>0.52400000000000002</v>
      </c>
      <c r="Q301" s="181">
        <v>0</v>
      </c>
      <c r="R301" s="181">
        <v>0.62000000000000011</v>
      </c>
      <c r="S301" s="181">
        <v>0.62000000000000011</v>
      </c>
      <c r="T301" s="181">
        <v>1.1440000000000001</v>
      </c>
    </row>
    <row r="302" spans="1:20" ht="12.75" customHeight="1" x14ac:dyDescent="0.2">
      <c r="A302" s="167"/>
      <c r="B302" s="169" t="s">
        <v>434</v>
      </c>
      <c r="C302" s="26" t="s">
        <v>221</v>
      </c>
      <c r="D302" s="180">
        <v>3</v>
      </c>
      <c r="E302" s="181">
        <v>0</v>
      </c>
      <c r="F302" s="181">
        <v>0</v>
      </c>
      <c r="G302" s="181">
        <v>0</v>
      </c>
      <c r="H302" s="181">
        <v>0</v>
      </c>
      <c r="I302" s="181">
        <v>0</v>
      </c>
      <c r="J302" s="181">
        <v>0</v>
      </c>
      <c r="K302" s="181">
        <v>0</v>
      </c>
      <c r="L302" s="181">
        <v>38.015999999999998</v>
      </c>
      <c r="M302" s="181">
        <v>547.25200000000007</v>
      </c>
      <c r="N302" s="181">
        <v>1091.55</v>
      </c>
      <c r="O302" s="181">
        <v>1676.818</v>
      </c>
      <c r="P302" s="181">
        <v>1676.818</v>
      </c>
      <c r="Q302" s="181">
        <v>0</v>
      </c>
      <c r="R302" s="181">
        <v>0.30199999999999999</v>
      </c>
      <c r="S302" s="181">
        <v>0.30199999999999999</v>
      </c>
      <c r="T302" s="181">
        <v>1677.1200000000001</v>
      </c>
    </row>
    <row r="303" spans="1:20" ht="12.75" customHeight="1" x14ac:dyDescent="0.2">
      <c r="A303" s="167"/>
      <c r="B303" s="169"/>
      <c r="C303" s="97" t="s">
        <v>283</v>
      </c>
      <c r="D303" s="180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</row>
    <row r="304" spans="1:20" ht="12.75" customHeight="1" x14ac:dyDescent="0.2">
      <c r="A304" s="167"/>
      <c r="B304" s="169"/>
      <c r="C304" s="165" t="s">
        <v>284</v>
      </c>
      <c r="D304" s="156"/>
      <c r="E304" s="157"/>
      <c r="F304" s="157"/>
      <c r="G304" s="157"/>
      <c r="H304" s="181"/>
      <c r="I304" s="157"/>
      <c r="J304" s="157"/>
      <c r="K304" s="157"/>
      <c r="L304" s="157"/>
      <c r="M304" s="157"/>
      <c r="N304" s="157"/>
      <c r="O304" s="157"/>
      <c r="P304" s="181"/>
      <c r="Q304" s="157"/>
      <c r="R304" s="157"/>
      <c r="S304" s="157"/>
      <c r="T304" s="181"/>
    </row>
    <row r="305" spans="1:20" ht="12.75" customHeight="1" x14ac:dyDescent="0.25">
      <c r="A305" s="230" t="s">
        <v>0</v>
      </c>
      <c r="B305" s="231"/>
      <c r="C305" s="232" t="s">
        <v>0</v>
      </c>
      <c r="D305" s="53">
        <f>SUM(D295:D304)</f>
        <v>35</v>
      </c>
      <c r="E305" s="54">
        <f>SUM(E295:E304)</f>
        <v>0</v>
      </c>
      <c r="F305" s="54">
        <f>SUM(F295:F304)</f>
        <v>1.0999999999999999E-2</v>
      </c>
      <c r="G305" s="54">
        <f>SUM(G295:G304)</f>
        <v>0.25</v>
      </c>
      <c r="H305" s="54">
        <f>SUM(E305:G305)</f>
        <v>0.26100000000000001</v>
      </c>
      <c r="I305" s="54">
        <f>SUM(I295:I304)</f>
        <v>0</v>
      </c>
      <c r="J305" s="54">
        <f>SUM(J295:J304)</f>
        <v>0</v>
      </c>
      <c r="K305" s="54">
        <f>+J305+I305+H305</f>
        <v>0.26100000000000001</v>
      </c>
      <c r="L305" s="54">
        <f>SUM(L295:L304)</f>
        <v>41.009</v>
      </c>
      <c r="M305" s="54">
        <f>SUM(M295:M304)</f>
        <v>549.49900000000002</v>
      </c>
      <c r="N305" s="54">
        <f>SUM(N295:N304)</f>
        <v>1100.1469999999999</v>
      </c>
      <c r="O305" s="54">
        <f>+N305+M305+L305</f>
        <v>1690.655</v>
      </c>
      <c r="P305" s="54">
        <f>O305+K305</f>
        <v>1690.9159999999999</v>
      </c>
      <c r="Q305" s="54">
        <f>SUM(Q295:Q304)</f>
        <v>0</v>
      </c>
      <c r="R305" s="54">
        <f>SUM(R295:R304)</f>
        <v>1.5090000000000001</v>
      </c>
      <c r="S305" s="54">
        <f>+R305+Q305</f>
        <v>1.5090000000000001</v>
      </c>
      <c r="T305" s="55">
        <f>+S305+P305</f>
        <v>1692.425</v>
      </c>
    </row>
    <row r="306" spans="1:20" ht="12.75" customHeight="1" x14ac:dyDescent="0.2">
      <c r="A306" s="166" t="s">
        <v>11</v>
      </c>
      <c r="B306" s="70" t="s">
        <v>436</v>
      </c>
      <c r="C306" s="161" t="s">
        <v>226</v>
      </c>
      <c r="D306" s="178">
        <v>6</v>
      </c>
      <c r="E306" s="179">
        <v>0</v>
      </c>
      <c r="F306" s="179">
        <v>0</v>
      </c>
      <c r="G306" s="179">
        <v>0</v>
      </c>
      <c r="H306" s="179">
        <v>0</v>
      </c>
      <c r="I306" s="179">
        <v>0</v>
      </c>
      <c r="J306" s="179">
        <v>0.4</v>
      </c>
      <c r="K306" s="179">
        <v>0.4</v>
      </c>
      <c r="L306" s="179">
        <v>0.16600000000000001</v>
      </c>
      <c r="M306" s="179">
        <v>0.27100000000000002</v>
      </c>
      <c r="N306" s="179">
        <v>0.51300000000000001</v>
      </c>
      <c r="O306" s="179">
        <v>0.95</v>
      </c>
      <c r="P306" s="181">
        <v>1.35</v>
      </c>
      <c r="Q306" s="179">
        <v>0</v>
      </c>
      <c r="R306" s="179">
        <v>0.125</v>
      </c>
      <c r="S306" s="179">
        <v>0.125</v>
      </c>
      <c r="T306" s="179">
        <v>1.4750000000000001</v>
      </c>
    </row>
    <row r="307" spans="1:20" ht="12.75" customHeight="1" x14ac:dyDescent="0.2">
      <c r="A307" s="167"/>
      <c r="B307" s="71"/>
      <c r="C307" s="26" t="s">
        <v>285</v>
      </c>
      <c r="D307" s="162"/>
      <c r="E307" s="24"/>
      <c r="F307" s="24"/>
      <c r="G307" s="24"/>
      <c r="H307" s="181"/>
      <c r="I307" s="24"/>
      <c r="J307" s="24"/>
      <c r="K307" s="24"/>
      <c r="L307" s="24"/>
      <c r="M307" s="24"/>
      <c r="N307" s="24"/>
      <c r="O307" s="24"/>
      <c r="P307" s="181"/>
      <c r="Q307" s="24"/>
      <c r="R307" s="24"/>
      <c r="S307" s="24"/>
      <c r="T307" s="181"/>
    </row>
    <row r="308" spans="1:20" ht="12.75" customHeight="1" x14ac:dyDescent="0.2">
      <c r="A308" s="167"/>
      <c r="B308" s="71"/>
      <c r="C308" s="26" t="s">
        <v>331</v>
      </c>
      <c r="D308" s="162"/>
      <c r="E308" s="24"/>
      <c r="F308" s="24"/>
      <c r="G308" s="24"/>
      <c r="H308" s="181"/>
      <c r="I308" s="24"/>
      <c r="J308" s="24"/>
      <c r="K308" s="24"/>
      <c r="L308" s="24"/>
      <c r="M308" s="24"/>
      <c r="N308" s="24"/>
      <c r="O308" s="24"/>
      <c r="P308" s="181"/>
      <c r="Q308" s="24"/>
      <c r="R308" s="24"/>
      <c r="S308" s="24"/>
      <c r="T308" s="181"/>
    </row>
    <row r="309" spans="1:20" ht="12.75" customHeight="1" x14ac:dyDescent="0.2">
      <c r="A309" s="167"/>
      <c r="B309" s="87"/>
      <c r="C309" s="26" t="s">
        <v>332</v>
      </c>
      <c r="D309" s="162">
        <v>1</v>
      </c>
      <c r="E309" s="24">
        <v>0</v>
      </c>
      <c r="F309" s="24">
        <v>0</v>
      </c>
      <c r="G309" s="24">
        <v>0</v>
      </c>
      <c r="H309" s="181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109.7</v>
      </c>
      <c r="O309" s="24">
        <v>109.7</v>
      </c>
      <c r="P309" s="181">
        <v>109.7</v>
      </c>
      <c r="Q309" s="24">
        <v>0</v>
      </c>
      <c r="R309" s="24">
        <v>0</v>
      </c>
      <c r="S309" s="24">
        <v>0</v>
      </c>
      <c r="T309" s="181">
        <v>109.7</v>
      </c>
    </row>
    <row r="310" spans="1:20" ht="12.75" customHeight="1" x14ac:dyDescent="0.2">
      <c r="A310" s="167"/>
      <c r="B310" s="71" t="s">
        <v>437</v>
      </c>
      <c r="C310" s="26" t="s">
        <v>407</v>
      </c>
      <c r="D310" s="180">
        <v>5</v>
      </c>
      <c r="E310" s="181">
        <v>0</v>
      </c>
      <c r="F310" s="181">
        <v>0</v>
      </c>
      <c r="G310" s="181">
        <v>0</v>
      </c>
      <c r="H310" s="181">
        <v>0</v>
      </c>
      <c r="I310" s="181">
        <v>0</v>
      </c>
      <c r="J310" s="181">
        <v>1.4E-2</v>
      </c>
      <c r="K310" s="181">
        <v>1.4E-2</v>
      </c>
      <c r="L310" s="181">
        <v>1.5</v>
      </c>
      <c r="M310" s="181">
        <v>0.1</v>
      </c>
      <c r="N310" s="181">
        <v>0.93</v>
      </c>
      <c r="O310" s="181">
        <v>2.5300000000000002</v>
      </c>
      <c r="P310" s="181">
        <v>2.544</v>
      </c>
      <c r="Q310" s="181">
        <v>0</v>
      </c>
      <c r="R310" s="181">
        <v>1.4E-2</v>
      </c>
      <c r="S310" s="181">
        <v>1.4E-2</v>
      </c>
      <c r="T310" s="181">
        <v>2.5580000000000003</v>
      </c>
    </row>
    <row r="311" spans="1:20" ht="12.75" customHeight="1" x14ac:dyDescent="0.2">
      <c r="A311" s="167"/>
      <c r="B311" s="87"/>
      <c r="C311" s="26" t="s">
        <v>288</v>
      </c>
      <c r="D311" s="162"/>
      <c r="E311" s="24"/>
      <c r="F311" s="24"/>
      <c r="G311" s="24"/>
      <c r="H311" s="181"/>
      <c r="I311" s="24"/>
      <c r="J311" s="24"/>
      <c r="K311" s="24"/>
      <c r="L311" s="24"/>
      <c r="M311" s="24"/>
      <c r="N311" s="24"/>
      <c r="O311" s="24"/>
      <c r="P311" s="181"/>
      <c r="Q311" s="24"/>
      <c r="R311" s="24"/>
      <c r="S311" s="24"/>
      <c r="T311" s="181"/>
    </row>
    <row r="312" spans="1:20" ht="12.75" customHeight="1" x14ac:dyDescent="0.2">
      <c r="A312" s="167"/>
      <c r="B312" s="71" t="s">
        <v>438</v>
      </c>
      <c r="C312" s="26" t="s">
        <v>225</v>
      </c>
      <c r="D312" s="180">
        <v>2</v>
      </c>
      <c r="E312" s="181">
        <v>0</v>
      </c>
      <c r="F312" s="181">
        <v>0</v>
      </c>
      <c r="G312" s="181">
        <v>0</v>
      </c>
      <c r="H312" s="181">
        <v>0</v>
      </c>
      <c r="I312" s="181">
        <v>0</v>
      </c>
      <c r="J312" s="181">
        <v>0</v>
      </c>
      <c r="K312" s="181">
        <v>0</v>
      </c>
      <c r="L312" s="181">
        <v>0</v>
      </c>
      <c r="M312" s="181">
        <v>1.2</v>
      </c>
      <c r="N312" s="181">
        <v>1.8260000000000001</v>
      </c>
      <c r="O312" s="181">
        <v>3.0259999999999998</v>
      </c>
      <c r="P312" s="181">
        <v>3.0259999999999998</v>
      </c>
      <c r="Q312" s="181">
        <v>0</v>
      </c>
      <c r="R312" s="181">
        <v>0</v>
      </c>
      <c r="S312" s="181">
        <v>0</v>
      </c>
      <c r="T312" s="181">
        <v>3.0259999999999998</v>
      </c>
    </row>
    <row r="313" spans="1:20" ht="12.75" customHeight="1" x14ac:dyDescent="0.2">
      <c r="A313" s="167"/>
      <c r="B313" s="71"/>
      <c r="C313" s="26" t="s">
        <v>333</v>
      </c>
      <c r="D313" s="180">
        <v>1</v>
      </c>
      <c r="E313" s="181">
        <v>0</v>
      </c>
      <c r="F313" s="181">
        <v>0</v>
      </c>
      <c r="G313" s="181">
        <v>0</v>
      </c>
      <c r="H313" s="181">
        <v>0</v>
      </c>
      <c r="I313" s="181">
        <v>0</v>
      </c>
      <c r="J313" s="181">
        <v>43.25</v>
      </c>
      <c r="K313" s="181">
        <v>43.25</v>
      </c>
      <c r="L313" s="181">
        <v>773.12</v>
      </c>
      <c r="M313" s="181">
        <v>167.42</v>
      </c>
      <c r="N313" s="181">
        <v>78.19</v>
      </c>
      <c r="O313" s="181">
        <v>1018.73</v>
      </c>
      <c r="P313" s="181">
        <v>1061.98</v>
      </c>
      <c r="Q313" s="181">
        <v>0</v>
      </c>
      <c r="R313" s="181">
        <v>0</v>
      </c>
      <c r="S313" s="181">
        <v>0</v>
      </c>
      <c r="T313" s="181">
        <v>1061.98</v>
      </c>
    </row>
    <row r="314" spans="1:20" ht="12.75" customHeight="1" x14ac:dyDescent="0.2">
      <c r="A314" s="167"/>
      <c r="B314" s="87"/>
      <c r="C314" s="26" t="s">
        <v>287</v>
      </c>
      <c r="D314" s="162"/>
      <c r="E314" s="24"/>
      <c r="F314" s="24"/>
      <c r="G314" s="24"/>
      <c r="H314" s="181"/>
      <c r="I314" s="24"/>
      <c r="J314" s="24"/>
      <c r="K314" s="24"/>
      <c r="L314" s="24"/>
      <c r="M314" s="24"/>
      <c r="N314" s="24"/>
      <c r="O314" s="24"/>
      <c r="P314" s="181"/>
      <c r="Q314" s="24"/>
      <c r="R314" s="24"/>
      <c r="S314" s="24"/>
      <c r="T314" s="181"/>
    </row>
    <row r="315" spans="1:20" ht="12.75" customHeight="1" x14ac:dyDescent="0.2">
      <c r="A315" s="168"/>
      <c r="B315" s="72" t="s">
        <v>439</v>
      </c>
      <c r="C315" s="164" t="s">
        <v>286</v>
      </c>
      <c r="D315" s="156"/>
      <c r="E315" s="157"/>
      <c r="F315" s="157"/>
      <c r="G315" s="157"/>
      <c r="H315" s="181"/>
      <c r="I315" s="157"/>
      <c r="J315" s="157"/>
      <c r="K315" s="157"/>
      <c r="L315" s="157"/>
      <c r="M315" s="157"/>
      <c r="N315" s="157"/>
      <c r="O315" s="157"/>
      <c r="P315" s="181"/>
      <c r="Q315" s="157"/>
      <c r="R315" s="157"/>
      <c r="S315" s="157"/>
      <c r="T315" s="181"/>
    </row>
    <row r="316" spans="1:20" ht="12.75" customHeight="1" x14ac:dyDescent="0.25">
      <c r="A316" s="230" t="s">
        <v>0</v>
      </c>
      <c r="B316" s="231"/>
      <c r="C316" s="232" t="s">
        <v>0</v>
      </c>
      <c r="D316" s="53">
        <f>SUM(D306:D315)</f>
        <v>15</v>
      </c>
      <c r="E316" s="54">
        <f>SUM(E306:E315)</f>
        <v>0</v>
      </c>
      <c r="F316" s="54">
        <f>SUM(F306:F315)</f>
        <v>0</v>
      </c>
      <c r="G316" s="54">
        <f>SUM(G306:G315)</f>
        <v>0</v>
      </c>
      <c r="H316" s="54">
        <f>SUM(E316:G316)</f>
        <v>0</v>
      </c>
      <c r="I316" s="54">
        <f>SUM(I306:I315)</f>
        <v>0</v>
      </c>
      <c r="J316" s="54">
        <f>SUM(J306:J315)</f>
        <v>43.664000000000001</v>
      </c>
      <c r="K316" s="54">
        <f>+J316+I316+H316</f>
        <v>43.664000000000001</v>
      </c>
      <c r="L316" s="54">
        <f>SUM(L306:L315)</f>
        <v>774.78600000000006</v>
      </c>
      <c r="M316" s="54">
        <f>SUM(M306:M315)</f>
        <v>168.99099999999999</v>
      </c>
      <c r="N316" s="54">
        <f>SUM(N306:N315)</f>
        <v>191.15899999999999</v>
      </c>
      <c r="O316" s="54">
        <f>+N316+M316+L316</f>
        <v>1134.9360000000001</v>
      </c>
      <c r="P316" s="54">
        <f>O316+K316</f>
        <v>1178.6000000000001</v>
      </c>
      <c r="Q316" s="54">
        <f>SUM(Q306:Q315)</f>
        <v>0</v>
      </c>
      <c r="R316" s="54">
        <f>SUM(R306:R315)</f>
        <v>0.13900000000000001</v>
      </c>
      <c r="S316" s="54">
        <f>+R316+Q316</f>
        <v>0.13900000000000001</v>
      </c>
      <c r="T316" s="55">
        <f>+S316+P316</f>
        <v>1178.739</v>
      </c>
    </row>
    <row r="317" spans="1:20" ht="12.75" customHeight="1" x14ac:dyDescent="0.2">
      <c r="A317" s="166" t="s">
        <v>4</v>
      </c>
      <c r="B317" s="35" t="s">
        <v>440</v>
      </c>
      <c r="C317" s="161" t="s">
        <v>233</v>
      </c>
      <c r="D317" s="178">
        <v>13</v>
      </c>
      <c r="E317" s="179">
        <v>0</v>
      </c>
      <c r="F317" s="179">
        <v>0</v>
      </c>
      <c r="G317" s="179">
        <v>0.3</v>
      </c>
      <c r="H317" s="179">
        <v>0.3</v>
      </c>
      <c r="I317" s="179">
        <v>0.01</v>
      </c>
      <c r="J317" s="179">
        <v>0</v>
      </c>
      <c r="K317" s="179">
        <v>0.31</v>
      </c>
      <c r="L317" s="179">
        <v>0.47</v>
      </c>
      <c r="M317" s="179">
        <v>0.90999999999999992</v>
      </c>
      <c r="N317" s="179">
        <v>2.4500000000000002</v>
      </c>
      <c r="O317" s="179">
        <v>3.83</v>
      </c>
      <c r="P317" s="181">
        <v>4.1399999999999997</v>
      </c>
      <c r="Q317" s="179">
        <v>0</v>
      </c>
      <c r="R317" s="179">
        <v>0.22</v>
      </c>
      <c r="S317" s="179">
        <v>0.22</v>
      </c>
      <c r="T317" s="179">
        <v>4.3599999999999994</v>
      </c>
    </row>
    <row r="318" spans="1:20" ht="12.75" customHeight="1" x14ac:dyDescent="0.2">
      <c r="A318" s="167"/>
      <c r="B318" s="35"/>
      <c r="C318" s="26" t="s">
        <v>239</v>
      </c>
      <c r="D318" s="180">
        <v>22</v>
      </c>
      <c r="E318" s="181">
        <v>0</v>
      </c>
      <c r="F318" s="181">
        <v>0</v>
      </c>
      <c r="G318" s="181">
        <v>0</v>
      </c>
      <c r="H318" s="181">
        <v>0</v>
      </c>
      <c r="I318" s="181">
        <v>5.0000000000000001E-3</v>
      </c>
      <c r="J318" s="181">
        <v>0</v>
      </c>
      <c r="K318" s="181">
        <v>5.0000000000000001E-3</v>
      </c>
      <c r="L318" s="181">
        <v>0.61</v>
      </c>
      <c r="M318" s="181">
        <v>2.0300000000000002</v>
      </c>
      <c r="N318" s="181">
        <v>5.1049999999999995</v>
      </c>
      <c r="O318" s="181">
        <v>7.7450000000000001</v>
      </c>
      <c r="P318" s="181">
        <v>7.75</v>
      </c>
      <c r="Q318" s="181">
        <v>0</v>
      </c>
      <c r="R318" s="181">
        <v>0</v>
      </c>
      <c r="S318" s="181">
        <v>0</v>
      </c>
      <c r="T318" s="181">
        <v>7.7499999999999991</v>
      </c>
    </row>
    <row r="319" spans="1:20" ht="12.75" customHeight="1" x14ac:dyDescent="0.2">
      <c r="A319" s="167"/>
      <c r="B319" s="85"/>
      <c r="C319" s="26" t="s">
        <v>260</v>
      </c>
      <c r="D319" s="180">
        <v>4</v>
      </c>
      <c r="E319" s="181">
        <v>0</v>
      </c>
      <c r="F319" s="181">
        <v>0</v>
      </c>
      <c r="G319" s="181">
        <v>0</v>
      </c>
      <c r="H319" s="181">
        <v>0</v>
      </c>
      <c r="I319" s="181">
        <v>0</v>
      </c>
      <c r="J319" s="181">
        <v>0</v>
      </c>
      <c r="K319" s="181">
        <v>0</v>
      </c>
      <c r="L319" s="181">
        <v>85</v>
      </c>
      <c r="M319" s="181">
        <v>165</v>
      </c>
      <c r="N319" s="181">
        <v>71.81</v>
      </c>
      <c r="O319" s="181">
        <v>321.81</v>
      </c>
      <c r="P319" s="181">
        <v>321.81</v>
      </c>
      <c r="Q319" s="181">
        <v>0</v>
      </c>
      <c r="R319" s="181">
        <v>0</v>
      </c>
      <c r="S319" s="181">
        <v>0</v>
      </c>
      <c r="T319" s="181">
        <v>321.81</v>
      </c>
    </row>
    <row r="320" spans="1:20" ht="12.75" customHeight="1" x14ac:dyDescent="0.2">
      <c r="A320" s="167"/>
      <c r="B320" s="35" t="s">
        <v>441</v>
      </c>
      <c r="C320" s="26" t="s">
        <v>252</v>
      </c>
      <c r="D320" s="180">
        <v>3</v>
      </c>
      <c r="E320" s="181">
        <v>0</v>
      </c>
      <c r="F320" s="181">
        <v>0</v>
      </c>
      <c r="G320" s="181">
        <v>0</v>
      </c>
      <c r="H320" s="181">
        <v>0</v>
      </c>
      <c r="I320" s="181">
        <v>2</v>
      </c>
      <c r="J320" s="181">
        <v>0</v>
      </c>
      <c r="K320" s="181">
        <v>2</v>
      </c>
      <c r="L320" s="181">
        <v>2</v>
      </c>
      <c r="M320" s="181">
        <v>1</v>
      </c>
      <c r="N320" s="181">
        <v>2.5299999999999998</v>
      </c>
      <c r="O320" s="181">
        <v>5.53</v>
      </c>
      <c r="P320" s="181">
        <v>7.53</v>
      </c>
      <c r="Q320" s="181">
        <v>0</v>
      </c>
      <c r="R320" s="181">
        <v>0</v>
      </c>
      <c r="S320" s="181">
        <v>0</v>
      </c>
      <c r="T320" s="181">
        <v>7.53</v>
      </c>
    </row>
    <row r="321" spans="1:22" ht="12.75" customHeight="1" x14ac:dyDescent="0.2">
      <c r="A321" s="167"/>
      <c r="B321" s="35"/>
      <c r="C321" s="26" t="s">
        <v>249</v>
      </c>
      <c r="D321" s="180">
        <v>7</v>
      </c>
      <c r="E321" s="181">
        <v>0</v>
      </c>
      <c r="F321" s="181">
        <v>0</v>
      </c>
      <c r="G321" s="181">
        <v>0</v>
      </c>
      <c r="H321" s="181">
        <v>0</v>
      </c>
      <c r="I321" s="181">
        <v>0.13</v>
      </c>
      <c r="J321" s="181">
        <v>0</v>
      </c>
      <c r="K321" s="181">
        <v>0.13</v>
      </c>
      <c r="L321" s="181">
        <v>0.06</v>
      </c>
      <c r="M321" s="181">
        <v>0.30500000000000005</v>
      </c>
      <c r="N321" s="181">
        <v>0.625</v>
      </c>
      <c r="O321" s="181">
        <v>0.99</v>
      </c>
      <c r="P321" s="181">
        <v>1.1200000000000001</v>
      </c>
      <c r="Q321" s="181">
        <v>0</v>
      </c>
      <c r="R321" s="181">
        <v>0</v>
      </c>
      <c r="S321" s="181">
        <v>0</v>
      </c>
      <c r="T321" s="181">
        <v>1.1199999999999999</v>
      </c>
    </row>
    <row r="322" spans="1:22" ht="12.75" customHeight="1" x14ac:dyDescent="0.2">
      <c r="A322" s="167"/>
      <c r="B322" s="85"/>
      <c r="C322" s="26" t="s">
        <v>257</v>
      </c>
      <c r="D322" s="180">
        <v>6</v>
      </c>
      <c r="E322" s="181">
        <v>0</v>
      </c>
      <c r="F322" s="181">
        <v>0</v>
      </c>
      <c r="G322" s="181">
        <v>0</v>
      </c>
      <c r="H322" s="181">
        <v>0</v>
      </c>
      <c r="I322" s="181">
        <v>0</v>
      </c>
      <c r="J322" s="181">
        <v>0</v>
      </c>
      <c r="K322" s="181">
        <v>0</v>
      </c>
      <c r="L322" s="181">
        <v>0.52500000000000002</v>
      </c>
      <c r="M322" s="181">
        <v>0.23</v>
      </c>
      <c r="N322" s="181">
        <v>0.84499999999999997</v>
      </c>
      <c r="O322" s="181">
        <v>1.6</v>
      </c>
      <c r="P322" s="181">
        <v>1.6</v>
      </c>
      <c r="Q322" s="181">
        <v>0</v>
      </c>
      <c r="R322" s="181">
        <v>0</v>
      </c>
      <c r="S322" s="181">
        <v>0</v>
      </c>
      <c r="T322" s="181">
        <v>1.6</v>
      </c>
    </row>
    <row r="323" spans="1:22" ht="12.75" customHeight="1" x14ac:dyDescent="0.2">
      <c r="A323" s="167"/>
      <c r="B323" s="35" t="s">
        <v>442</v>
      </c>
      <c r="C323" s="26" t="s">
        <v>256</v>
      </c>
      <c r="D323" s="180">
        <v>4</v>
      </c>
      <c r="E323" s="181">
        <v>0</v>
      </c>
      <c r="F323" s="181">
        <v>0</v>
      </c>
      <c r="G323" s="181">
        <v>0</v>
      </c>
      <c r="H323" s="181">
        <v>0</v>
      </c>
      <c r="I323" s="181">
        <v>0.2</v>
      </c>
      <c r="J323" s="181">
        <v>0</v>
      </c>
      <c r="K323" s="181">
        <v>0.2</v>
      </c>
      <c r="L323" s="181">
        <v>0.09</v>
      </c>
      <c r="M323" s="181">
        <v>0.13</v>
      </c>
      <c r="N323" s="181">
        <v>0.91</v>
      </c>
      <c r="O323" s="181">
        <v>1.1300000000000001</v>
      </c>
      <c r="P323" s="181">
        <v>1.33</v>
      </c>
      <c r="Q323" s="181">
        <v>0</v>
      </c>
      <c r="R323" s="181">
        <v>0</v>
      </c>
      <c r="S323" s="181">
        <v>0</v>
      </c>
      <c r="T323" s="181">
        <v>1.33</v>
      </c>
    </row>
    <row r="324" spans="1:22" ht="12.75" customHeight="1" x14ac:dyDescent="0.2">
      <c r="A324" s="167"/>
      <c r="B324" s="35"/>
      <c r="C324" s="26" t="s">
        <v>229</v>
      </c>
      <c r="D324" s="180">
        <v>10</v>
      </c>
      <c r="E324" s="181">
        <v>0</v>
      </c>
      <c r="F324" s="181">
        <v>0</v>
      </c>
      <c r="G324" s="181">
        <v>0</v>
      </c>
      <c r="H324" s="181">
        <v>0</v>
      </c>
      <c r="I324" s="181">
        <v>0.1</v>
      </c>
      <c r="J324" s="181">
        <v>0.3</v>
      </c>
      <c r="K324" s="181">
        <v>0.4</v>
      </c>
      <c r="L324" s="181">
        <v>0.7</v>
      </c>
      <c r="M324" s="181">
        <v>1.33</v>
      </c>
      <c r="N324" s="181">
        <v>3.0999999999999996</v>
      </c>
      <c r="O324" s="181">
        <v>5.13</v>
      </c>
      <c r="P324" s="181">
        <v>5.53</v>
      </c>
      <c r="Q324" s="181">
        <v>0</v>
      </c>
      <c r="R324" s="181">
        <v>0</v>
      </c>
      <c r="S324" s="181">
        <v>0</v>
      </c>
      <c r="T324" s="181">
        <v>5.53</v>
      </c>
    </row>
    <row r="325" spans="1:22" ht="12.75" customHeight="1" x14ac:dyDescent="0.2">
      <c r="A325" s="167"/>
      <c r="B325" s="35"/>
      <c r="C325" s="26" t="s">
        <v>246</v>
      </c>
      <c r="D325" s="180">
        <v>18</v>
      </c>
      <c r="E325" s="181">
        <v>0</v>
      </c>
      <c r="F325" s="181">
        <v>0</v>
      </c>
      <c r="G325" s="181">
        <v>0</v>
      </c>
      <c r="H325" s="181">
        <v>0</v>
      </c>
      <c r="I325" s="181">
        <v>0.50600000000000001</v>
      </c>
      <c r="J325" s="181">
        <v>0</v>
      </c>
      <c r="K325" s="181">
        <v>0.50600000000000001</v>
      </c>
      <c r="L325" s="181">
        <v>21.000000000000004</v>
      </c>
      <c r="M325" s="181">
        <v>111.715</v>
      </c>
      <c r="N325" s="181">
        <v>88.008999999999986</v>
      </c>
      <c r="O325" s="181">
        <v>220.72399999999993</v>
      </c>
      <c r="P325" s="181">
        <v>221.22999999999993</v>
      </c>
      <c r="Q325" s="181">
        <v>0</v>
      </c>
      <c r="R325" s="181">
        <v>2.21</v>
      </c>
      <c r="S325" s="181">
        <v>2.21</v>
      </c>
      <c r="T325" s="181">
        <v>223.43999999999991</v>
      </c>
    </row>
    <row r="326" spans="1:22" ht="12.75" customHeight="1" x14ac:dyDescent="0.2">
      <c r="A326" s="167"/>
      <c r="B326" s="85"/>
      <c r="C326" s="26" t="s">
        <v>230</v>
      </c>
      <c r="D326" s="180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</row>
    <row r="327" spans="1:22" ht="12.75" customHeight="1" x14ac:dyDescent="0.2">
      <c r="A327" s="167"/>
      <c r="B327" s="35" t="s">
        <v>259</v>
      </c>
      <c r="C327" s="26" t="s">
        <v>259</v>
      </c>
      <c r="D327" s="180">
        <v>9</v>
      </c>
      <c r="E327" s="181">
        <v>0</v>
      </c>
      <c r="F327" s="181">
        <v>0</v>
      </c>
      <c r="G327" s="181">
        <v>0</v>
      </c>
      <c r="H327" s="181">
        <v>0</v>
      </c>
      <c r="I327" s="181">
        <v>0</v>
      </c>
      <c r="J327" s="181">
        <v>0</v>
      </c>
      <c r="K327" s="181">
        <v>0</v>
      </c>
      <c r="L327" s="181">
        <v>1</v>
      </c>
      <c r="M327" s="181">
        <v>3.1</v>
      </c>
      <c r="N327" s="181">
        <v>2.6</v>
      </c>
      <c r="O327" s="181">
        <v>6.6999999999999993</v>
      </c>
      <c r="P327" s="181">
        <v>6.6999999999999993</v>
      </c>
      <c r="Q327" s="181">
        <v>0</v>
      </c>
      <c r="R327" s="181">
        <v>0</v>
      </c>
      <c r="S327" s="181">
        <v>0</v>
      </c>
      <c r="T327" s="181">
        <v>6.6999999999999993</v>
      </c>
    </row>
    <row r="328" spans="1:22" ht="12.75" customHeight="1" x14ac:dyDescent="0.2">
      <c r="A328" s="167"/>
      <c r="B328" s="35"/>
      <c r="C328" s="26" t="s">
        <v>247</v>
      </c>
      <c r="D328" s="180">
        <v>11</v>
      </c>
      <c r="E328" s="181">
        <v>0</v>
      </c>
      <c r="F328" s="181">
        <v>0</v>
      </c>
      <c r="G328" s="181">
        <v>0</v>
      </c>
      <c r="H328" s="181">
        <v>0</v>
      </c>
      <c r="I328" s="181">
        <v>0.2</v>
      </c>
      <c r="J328" s="181">
        <v>0</v>
      </c>
      <c r="K328" s="181">
        <v>0.2</v>
      </c>
      <c r="L328" s="181">
        <v>1.5050000000000001</v>
      </c>
      <c r="M328" s="181">
        <v>5.25</v>
      </c>
      <c r="N328" s="181">
        <v>7.6649999999999991</v>
      </c>
      <c r="O328" s="181">
        <v>14.42</v>
      </c>
      <c r="P328" s="181">
        <v>14.62</v>
      </c>
      <c r="Q328" s="181">
        <v>0</v>
      </c>
      <c r="R328" s="181">
        <v>0.65</v>
      </c>
      <c r="S328" s="181">
        <v>0.65</v>
      </c>
      <c r="T328" s="181">
        <v>15.27</v>
      </c>
    </row>
    <row r="329" spans="1:22" ht="12.75" customHeight="1" x14ac:dyDescent="0.2">
      <c r="A329" s="167"/>
      <c r="B329" s="35"/>
      <c r="C329" s="26" t="s">
        <v>235</v>
      </c>
      <c r="D329" s="180">
        <v>18</v>
      </c>
      <c r="E329" s="181">
        <v>0</v>
      </c>
      <c r="F329" s="181">
        <v>0</v>
      </c>
      <c r="G329" s="181">
        <v>0</v>
      </c>
      <c r="H329" s="181">
        <v>0</v>
      </c>
      <c r="I329" s="181">
        <v>0.4</v>
      </c>
      <c r="J329" s="181">
        <v>0</v>
      </c>
      <c r="K329" s="181">
        <v>0.4</v>
      </c>
      <c r="L329" s="181">
        <v>0.7</v>
      </c>
      <c r="M329" s="181">
        <v>2.2849999999999997</v>
      </c>
      <c r="N329" s="181">
        <v>7.3549999999999995</v>
      </c>
      <c r="O329" s="181">
        <v>10.34</v>
      </c>
      <c r="P329" s="181">
        <v>10.74</v>
      </c>
      <c r="Q329" s="181">
        <v>0</v>
      </c>
      <c r="R329" s="181">
        <v>0.32000000000000006</v>
      </c>
      <c r="S329" s="181">
        <v>0.32000000000000006</v>
      </c>
      <c r="T329" s="181">
        <v>11.060000000000004</v>
      </c>
    </row>
    <row r="330" spans="1:22" ht="12.75" customHeight="1" x14ac:dyDescent="0.2">
      <c r="A330" s="167"/>
      <c r="B330" s="35"/>
      <c r="C330" s="26" t="s">
        <v>237</v>
      </c>
      <c r="D330" s="180">
        <v>6</v>
      </c>
      <c r="E330" s="181">
        <v>0</v>
      </c>
      <c r="F330" s="181">
        <v>0</v>
      </c>
      <c r="G330" s="181">
        <v>0</v>
      </c>
      <c r="H330" s="181">
        <v>0</v>
      </c>
      <c r="I330" s="181">
        <v>0.15</v>
      </c>
      <c r="J330" s="181">
        <v>0.8</v>
      </c>
      <c r="K330" s="181">
        <v>0.95000000000000007</v>
      </c>
      <c r="L330" s="181">
        <v>0</v>
      </c>
      <c r="M330" s="181">
        <v>2.0799999999999996</v>
      </c>
      <c r="N330" s="181">
        <v>2.23</v>
      </c>
      <c r="O330" s="181">
        <v>4.3099999999999996</v>
      </c>
      <c r="P330" s="181">
        <v>5.26</v>
      </c>
      <c r="Q330" s="181">
        <v>0</v>
      </c>
      <c r="R330" s="181">
        <v>0</v>
      </c>
      <c r="S330" s="181">
        <v>0</v>
      </c>
      <c r="T330" s="181">
        <v>5.26</v>
      </c>
    </row>
    <row r="331" spans="1:22" ht="12.75" customHeight="1" x14ac:dyDescent="0.2">
      <c r="A331" s="167"/>
      <c r="B331" s="85"/>
      <c r="C331" s="26" t="s">
        <v>245</v>
      </c>
      <c r="D331" s="180">
        <v>10</v>
      </c>
      <c r="E331" s="181">
        <v>0</v>
      </c>
      <c r="F331" s="181">
        <v>0</v>
      </c>
      <c r="G331" s="181">
        <v>0</v>
      </c>
      <c r="H331" s="181">
        <v>0</v>
      </c>
      <c r="I331" s="181">
        <v>0</v>
      </c>
      <c r="J331" s="181">
        <v>0</v>
      </c>
      <c r="K331" s="181">
        <v>0</v>
      </c>
      <c r="L331" s="181">
        <v>3.43</v>
      </c>
      <c r="M331" s="181">
        <v>7.84</v>
      </c>
      <c r="N331" s="181">
        <v>15.929999999999998</v>
      </c>
      <c r="O331" s="181">
        <v>27.200000000000003</v>
      </c>
      <c r="P331" s="181">
        <v>27.200000000000003</v>
      </c>
      <c r="Q331" s="181">
        <v>0</v>
      </c>
      <c r="R331" s="181">
        <v>0.3</v>
      </c>
      <c r="S331" s="181">
        <v>0.3</v>
      </c>
      <c r="T331" s="181">
        <v>27.500000000000004</v>
      </c>
    </row>
    <row r="332" spans="1:22" ht="12.75" customHeight="1" x14ac:dyDescent="0.2">
      <c r="A332" s="167"/>
      <c r="B332" s="233" t="s">
        <v>244</v>
      </c>
      <c r="C332" s="26" t="s">
        <v>244</v>
      </c>
      <c r="D332" s="180">
        <v>61</v>
      </c>
      <c r="E332" s="181">
        <v>0</v>
      </c>
      <c r="F332" s="181">
        <v>0</v>
      </c>
      <c r="G332" s="181">
        <v>0</v>
      </c>
      <c r="H332" s="181">
        <v>0</v>
      </c>
      <c r="I332" s="181">
        <v>2.4000000000000004</v>
      </c>
      <c r="J332" s="181">
        <v>0</v>
      </c>
      <c r="K332" s="181">
        <v>2.4000000000000004</v>
      </c>
      <c r="L332" s="181">
        <v>7.839999999999999</v>
      </c>
      <c r="M332" s="181">
        <v>22.781999999999996</v>
      </c>
      <c r="N332" s="181">
        <v>33.143000000000008</v>
      </c>
      <c r="O332" s="181">
        <v>63.765000000000008</v>
      </c>
      <c r="P332" s="181">
        <v>66.165000000000006</v>
      </c>
      <c r="Q332" s="181">
        <v>1.5</v>
      </c>
      <c r="R332" s="181">
        <v>2.2000000000000002</v>
      </c>
      <c r="S332" s="181">
        <v>3.7</v>
      </c>
      <c r="T332" s="181">
        <v>69.865000000000023</v>
      </c>
    </row>
    <row r="333" spans="1:22" ht="12.75" customHeight="1" x14ac:dyDescent="0.2">
      <c r="A333" s="167"/>
      <c r="B333" s="234"/>
      <c r="C333" s="26" t="s">
        <v>243</v>
      </c>
      <c r="D333" s="180">
        <v>19</v>
      </c>
      <c r="E333" s="181">
        <v>0</v>
      </c>
      <c r="F333" s="181">
        <v>0</v>
      </c>
      <c r="G333" s="181">
        <v>0</v>
      </c>
      <c r="H333" s="181">
        <v>0</v>
      </c>
      <c r="I333" s="181">
        <v>0</v>
      </c>
      <c r="J333" s="181">
        <v>0</v>
      </c>
      <c r="K333" s="181">
        <v>0</v>
      </c>
      <c r="L333" s="181">
        <v>0.51</v>
      </c>
      <c r="M333" s="181">
        <v>1.3850000000000002</v>
      </c>
      <c r="N333" s="181">
        <v>3.2249999999999996</v>
      </c>
      <c r="O333" s="181">
        <v>5.1199999999999992</v>
      </c>
      <c r="P333" s="181">
        <v>5.1199999999999992</v>
      </c>
      <c r="Q333" s="181">
        <v>0</v>
      </c>
      <c r="R333" s="181">
        <v>0.2</v>
      </c>
      <c r="S333" s="181">
        <v>0.2</v>
      </c>
      <c r="T333" s="181">
        <v>5.3199999999999994</v>
      </c>
    </row>
    <row r="334" spans="1:22" ht="12.75" customHeight="1" x14ac:dyDescent="0.2">
      <c r="A334" s="167"/>
      <c r="B334" s="234"/>
      <c r="C334" s="26" t="s">
        <v>258</v>
      </c>
      <c r="D334" s="180">
        <v>17</v>
      </c>
      <c r="E334" s="181">
        <v>0</v>
      </c>
      <c r="F334" s="181">
        <v>20</v>
      </c>
      <c r="G334" s="181">
        <v>0</v>
      </c>
      <c r="H334" s="181">
        <v>20</v>
      </c>
      <c r="I334" s="181">
        <v>30.5</v>
      </c>
      <c r="J334" s="181">
        <v>0</v>
      </c>
      <c r="K334" s="181">
        <v>50.5</v>
      </c>
      <c r="L334" s="181">
        <v>5.9</v>
      </c>
      <c r="M334" s="181">
        <v>31.25</v>
      </c>
      <c r="N334" s="181">
        <v>19.979999999999997</v>
      </c>
      <c r="O334" s="181">
        <v>57.13</v>
      </c>
      <c r="P334" s="181">
        <v>107.63</v>
      </c>
      <c r="Q334" s="181">
        <v>0</v>
      </c>
      <c r="R334" s="181">
        <v>0</v>
      </c>
      <c r="S334" s="181">
        <v>0</v>
      </c>
      <c r="T334" s="181">
        <v>107.63</v>
      </c>
    </row>
    <row r="335" spans="1:22" ht="12.75" customHeight="1" x14ac:dyDescent="0.2">
      <c r="A335" s="167"/>
      <c r="B335" s="234"/>
      <c r="C335" s="26" t="s">
        <v>234</v>
      </c>
      <c r="D335" s="180">
        <v>21</v>
      </c>
      <c r="E335" s="181">
        <v>0</v>
      </c>
      <c r="F335" s="181">
        <v>0</v>
      </c>
      <c r="G335" s="181">
        <v>0</v>
      </c>
      <c r="H335" s="181">
        <v>0</v>
      </c>
      <c r="I335" s="181">
        <v>0.02</v>
      </c>
      <c r="J335" s="181">
        <v>0</v>
      </c>
      <c r="K335" s="181">
        <v>0.02</v>
      </c>
      <c r="L335" s="181">
        <v>6.0000000000000005E-2</v>
      </c>
      <c r="M335" s="181">
        <v>1.0900000000000001</v>
      </c>
      <c r="N335" s="181">
        <v>2.2200000000000002</v>
      </c>
      <c r="O335" s="181">
        <v>3.3699999999999992</v>
      </c>
      <c r="P335" s="181">
        <v>3.3899999999999992</v>
      </c>
      <c r="Q335" s="181">
        <v>0.01</v>
      </c>
      <c r="R335" s="181">
        <v>0.71</v>
      </c>
      <c r="S335" s="181">
        <v>0.72</v>
      </c>
      <c r="T335" s="181">
        <v>4.1099999999999994</v>
      </c>
    </row>
    <row r="336" spans="1:22" ht="12.75" customHeight="1" x14ac:dyDescent="0.2">
      <c r="A336" s="167"/>
      <c r="B336" s="235"/>
      <c r="C336" s="26" t="s">
        <v>228</v>
      </c>
      <c r="D336" s="180">
        <v>6</v>
      </c>
      <c r="E336" s="181">
        <v>0</v>
      </c>
      <c r="F336" s="181">
        <v>0</v>
      </c>
      <c r="G336" s="181">
        <v>0</v>
      </c>
      <c r="H336" s="181">
        <v>0</v>
      </c>
      <c r="I336" s="181">
        <v>0</v>
      </c>
      <c r="J336" s="181">
        <v>0</v>
      </c>
      <c r="K336" s="181">
        <v>0</v>
      </c>
      <c r="L336" s="181">
        <v>0.4</v>
      </c>
      <c r="M336" s="181">
        <v>0.4</v>
      </c>
      <c r="N336" s="181">
        <v>0.52</v>
      </c>
      <c r="O336" s="181">
        <v>1.32</v>
      </c>
      <c r="P336" s="181">
        <v>1.32</v>
      </c>
      <c r="Q336" s="181">
        <v>0</v>
      </c>
      <c r="R336" s="181">
        <v>0</v>
      </c>
      <c r="S336" s="181">
        <v>0</v>
      </c>
      <c r="T336" s="181">
        <v>1.32</v>
      </c>
      <c r="V336" s="8"/>
    </row>
    <row r="337" spans="1:22" ht="12.75" customHeight="1" x14ac:dyDescent="0.2">
      <c r="A337" s="119"/>
      <c r="B337" s="233" t="s">
        <v>367</v>
      </c>
      <c r="C337" s="26" t="s">
        <v>367</v>
      </c>
      <c r="D337" s="162"/>
      <c r="E337" s="24"/>
      <c r="F337" s="24"/>
      <c r="G337" s="24"/>
      <c r="H337" s="181"/>
      <c r="I337" s="24"/>
      <c r="J337" s="24"/>
      <c r="K337" s="24"/>
      <c r="L337" s="24"/>
      <c r="M337" s="24"/>
      <c r="N337" s="24"/>
      <c r="O337" s="24"/>
      <c r="P337" s="181"/>
      <c r="Q337" s="24"/>
      <c r="R337" s="24"/>
      <c r="S337" s="24"/>
      <c r="T337" s="24"/>
      <c r="V337" s="5"/>
    </row>
    <row r="338" spans="1:22" ht="12.75" customHeight="1" x14ac:dyDescent="0.2">
      <c r="A338" s="119"/>
      <c r="B338" s="234"/>
      <c r="C338" s="26" t="s">
        <v>368</v>
      </c>
      <c r="D338" s="162"/>
      <c r="E338" s="24"/>
      <c r="F338" s="24"/>
      <c r="G338" s="24"/>
      <c r="H338" s="181"/>
      <c r="I338" s="24"/>
      <c r="J338" s="24"/>
      <c r="K338" s="24"/>
      <c r="L338" s="24"/>
      <c r="M338" s="24"/>
      <c r="N338" s="24"/>
      <c r="O338" s="24"/>
      <c r="P338" s="181"/>
      <c r="Q338" s="24"/>
      <c r="R338" s="24"/>
      <c r="S338" s="24"/>
      <c r="T338" s="24"/>
      <c r="V338" s="5"/>
    </row>
    <row r="339" spans="1:22" ht="12.75" customHeight="1" x14ac:dyDescent="0.2">
      <c r="A339" s="119"/>
      <c r="B339" s="234"/>
      <c r="C339" s="26" t="s">
        <v>254</v>
      </c>
      <c r="D339" s="180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V339" s="5"/>
    </row>
    <row r="340" spans="1:22" ht="12.75" customHeight="1" x14ac:dyDescent="0.2">
      <c r="A340" s="119"/>
      <c r="B340" s="234"/>
      <c r="C340" s="26" t="s">
        <v>452</v>
      </c>
      <c r="D340" s="162"/>
      <c r="E340" s="24"/>
      <c r="F340" s="24"/>
      <c r="G340" s="24"/>
      <c r="H340" s="181"/>
      <c r="I340" s="24"/>
      <c r="J340" s="24"/>
      <c r="K340" s="24"/>
      <c r="L340" s="24"/>
      <c r="M340" s="24"/>
      <c r="N340" s="24"/>
      <c r="O340" s="24"/>
      <c r="P340" s="181"/>
      <c r="Q340" s="24"/>
      <c r="R340" s="24"/>
      <c r="S340" s="24"/>
      <c r="T340" s="24"/>
      <c r="V340" s="5"/>
    </row>
    <row r="341" spans="1:22" ht="12.75" customHeight="1" x14ac:dyDescent="0.2">
      <c r="A341" s="119"/>
      <c r="B341" s="234"/>
      <c r="C341" s="26" t="s">
        <v>361</v>
      </c>
      <c r="D341" s="162"/>
      <c r="E341" s="24"/>
      <c r="F341" s="24"/>
      <c r="G341" s="24"/>
      <c r="H341" s="181"/>
      <c r="I341" s="24"/>
      <c r="J341" s="24"/>
      <c r="K341" s="24"/>
      <c r="L341" s="24"/>
      <c r="M341" s="24"/>
      <c r="N341" s="24"/>
      <c r="O341" s="24"/>
      <c r="P341" s="181"/>
      <c r="Q341" s="24"/>
      <c r="R341" s="24"/>
      <c r="S341" s="24"/>
      <c r="T341" s="24"/>
      <c r="V341" s="5"/>
    </row>
    <row r="342" spans="1:22" ht="12.75" customHeight="1" x14ac:dyDescent="0.2">
      <c r="A342" s="119"/>
      <c r="B342" s="234"/>
      <c r="C342" s="26" t="s">
        <v>236</v>
      </c>
      <c r="D342" s="180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V342" s="5"/>
    </row>
    <row r="343" spans="1:22" ht="12.75" customHeight="1" x14ac:dyDescent="0.2">
      <c r="A343" s="119"/>
      <c r="B343" s="234"/>
      <c r="C343" s="26" t="s">
        <v>253</v>
      </c>
      <c r="D343" s="180">
        <v>2</v>
      </c>
      <c r="E343" s="181">
        <v>0</v>
      </c>
      <c r="F343" s="181">
        <v>0</v>
      </c>
      <c r="G343" s="181">
        <v>0</v>
      </c>
      <c r="H343" s="181">
        <v>0</v>
      </c>
      <c r="I343" s="181">
        <v>0</v>
      </c>
      <c r="J343" s="181">
        <v>0.1</v>
      </c>
      <c r="K343" s="181">
        <v>0.1</v>
      </c>
      <c r="L343" s="181">
        <v>0</v>
      </c>
      <c r="M343" s="181">
        <v>0</v>
      </c>
      <c r="N343" s="181">
        <v>0.79999999999999993</v>
      </c>
      <c r="O343" s="181">
        <v>0.79999999999999993</v>
      </c>
      <c r="P343" s="181">
        <v>0.89999999999999991</v>
      </c>
      <c r="Q343" s="181">
        <v>0</v>
      </c>
      <c r="R343" s="181">
        <v>0</v>
      </c>
      <c r="S343" s="181">
        <v>0</v>
      </c>
      <c r="T343" s="181">
        <v>0.9</v>
      </c>
      <c r="V343" s="5"/>
    </row>
    <row r="344" spans="1:22" ht="12.75" customHeight="1" x14ac:dyDescent="0.2">
      <c r="A344" s="119"/>
      <c r="B344" s="234"/>
      <c r="C344" s="26" t="s">
        <v>255</v>
      </c>
      <c r="D344" s="180">
        <v>3</v>
      </c>
      <c r="E344" s="181">
        <v>0</v>
      </c>
      <c r="F344" s="181">
        <v>0</v>
      </c>
      <c r="G344" s="181">
        <v>0</v>
      </c>
      <c r="H344" s="181">
        <v>0</v>
      </c>
      <c r="I344" s="181">
        <v>0.95000000000000007</v>
      </c>
      <c r="J344" s="181">
        <v>0</v>
      </c>
      <c r="K344" s="181">
        <v>0.95000000000000007</v>
      </c>
      <c r="L344" s="181">
        <v>0</v>
      </c>
      <c r="M344" s="181">
        <v>1.1499999999999999</v>
      </c>
      <c r="N344" s="181">
        <v>4.0999999999999996</v>
      </c>
      <c r="O344" s="181">
        <v>5.25</v>
      </c>
      <c r="P344" s="181">
        <v>6.2</v>
      </c>
      <c r="Q344" s="181">
        <v>0</v>
      </c>
      <c r="R344" s="181">
        <v>0</v>
      </c>
      <c r="S344" s="181">
        <v>0</v>
      </c>
      <c r="T344" s="181">
        <v>6.2</v>
      </c>
      <c r="V344" s="5"/>
    </row>
    <row r="345" spans="1:22" ht="12.75" customHeight="1" x14ac:dyDescent="0.2">
      <c r="A345" s="119"/>
      <c r="B345" s="234"/>
      <c r="C345" s="26" t="s">
        <v>376</v>
      </c>
      <c r="D345" s="162"/>
      <c r="E345" s="24"/>
      <c r="F345" s="24"/>
      <c r="G345" s="24"/>
      <c r="H345" s="181"/>
      <c r="I345" s="24"/>
      <c r="J345" s="24"/>
      <c r="K345" s="24"/>
      <c r="L345" s="24"/>
      <c r="M345" s="24"/>
      <c r="N345" s="24"/>
      <c r="O345" s="24"/>
      <c r="P345" s="181"/>
      <c r="Q345" s="24"/>
      <c r="R345" s="24"/>
      <c r="S345" s="24"/>
      <c r="T345" s="24"/>
      <c r="V345" s="5"/>
    </row>
    <row r="346" spans="1:22" ht="12.75" customHeight="1" x14ac:dyDescent="0.2">
      <c r="A346" s="119"/>
      <c r="B346" s="234"/>
      <c r="C346" s="26" t="s">
        <v>251</v>
      </c>
      <c r="D346" s="180">
        <v>4</v>
      </c>
      <c r="E346" s="181">
        <v>0</v>
      </c>
      <c r="F346" s="181">
        <v>0</v>
      </c>
      <c r="G346" s="181">
        <v>0</v>
      </c>
      <c r="H346" s="181">
        <v>0</v>
      </c>
      <c r="I346" s="181">
        <v>5.5E-2</v>
      </c>
      <c r="J346" s="181">
        <v>0.7</v>
      </c>
      <c r="K346" s="181">
        <v>0.755</v>
      </c>
      <c r="L346" s="181">
        <v>7.0000000000000007E-2</v>
      </c>
      <c r="M346" s="181">
        <v>0.35</v>
      </c>
      <c r="N346" s="181">
        <v>1.155</v>
      </c>
      <c r="O346" s="181">
        <v>1.575</v>
      </c>
      <c r="P346" s="181">
        <v>2.33</v>
      </c>
      <c r="Q346" s="181">
        <v>0</v>
      </c>
      <c r="R346" s="181">
        <v>0</v>
      </c>
      <c r="S346" s="181">
        <v>0</v>
      </c>
      <c r="T346" s="181">
        <v>2.33</v>
      </c>
      <c r="V346" s="5"/>
    </row>
    <row r="347" spans="1:22" ht="12.75" customHeight="1" x14ac:dyDescent="0.2">
      <c r="A347" s="119"/>
      <c r="B347" s="234"/>
      <c r="C347" s="26" t="s">
        <v>232</v>
      </c>
      <c r="D347" s="162"/>
      <c r="E347" s="24"/>
      <c r="F347" s="24"/>
      <c r="G347" s="24"/>
      <c r="H347" s="181"/>
      <c r="I347" s="24"/>
      <c r="J347" s="24"/>
      <c r="K347" s="24"/>
      <c r="L347" s="24"/>
      <c r="M347" s="24"/>
      <c r="N347" s="24"/>
      <c r="O347" s="24"/>
      <c r="P347" s="181"/>
      <c r="Q347" s="24"/>
      <c r="R347" s="24"/>
      <c r="S347" s="24"/>
      <c r="T347" s="24"/>
      <c r="V347" s="5"/>
    </row>
    <row r="348" spans="1:22" ht="12.75" customHeight="1" x14ac:dyDescent="0.2">
      <c r="A348" s="119"/>
      <c r="B348" s="234"/>
      <c r="C348" s="26" t="s">
        <v>344</v>
      </c>
      <c r="D348" s="162"/>
      <c r="E348" s="24"/>
      <c r="F348" s="24"/>
      <c r="G348" s="24"/>
      <c r="H348" s="181"/>
      <c r="I348" s="24"/>
      <c r="J348" s="24"/>
      <c r="K348" s="24"/>
      <c r="L348" s="24"/>
      <c r="M348" s="24"/>
      <c r="N348" s="24"/>
      <c r="O348" s="24"/>
      <c r="P348" s="181"/>
      <c r="Q348" s="24"/>
      <c r="R348" s="24"/>
      <c r="S348" s="24"/>
      <c r="T348" s="24"/>
      <c r="V348" s="5"/>
    </row>
    <row r="349" spans="1:22" x14ac:dyDescent="0.2">
      <c r="A349" s="119"/>
      <c r="B349" s="234"/>
      <c r="C349" s="26" t="s">
        <v>242</v>
      </c>
      <c r="D349" s="180">
        <v>4</v>
      </c>
      <c r="E349" s="181">
        <v>0</v>
      </c>
      <c r="F349" s="181">
        <v>0</v>
      </c>
      <c r="G349" s="181">
        <v>0</v>
      </c>
      <c r="H349" s="181">
        <v>0</v>
      </c>
      <c r="I349" s="181">
        <v>0</v>
      </c>
      <c r="J349" s="181">
        <v>0</v>
      </c>
      <c r="K349" s="181">
        <v>0</v>
      </c>
      <c r="L349" s="181">
        <v>0</v>
      </c>
      <c r="M349" s="181">
        <v>0.4</v>
      </c>
      <c r="N349" s="181">
        <v>2.0099999999999998</v>
      </c>
      <c r="O349" s="181">
        <v>2.4099999999999997</v>
      </c>
      <c r="P349" s="181">
        <v>2.4099999999999997</v>
      </c>
      <c r="Q349" s="181">
        <v>0</v>
      </c>
      <c r="R349" s="181">
        <v>0</v>
      </c>
      <c r="S349" s="181">
        <v>0</v>
      </c>
      <c r="T349" s="181">
        <v>2.4099999999999997</v>
      </c>
      <c r="V349" s="5"/>
    </row>
    <row r="350" spans="1:22" x14ac:dyDescent="0.2">
      <c r="A350" s="119"/>
      <c r="B350" s="234"/>
      <c r="C350" s="26" t="s">
        <v>370</v>
      </c>
      <c r="D350" s="162"/>
      <c r="E350" s="24"/>
      <c r="F350" s="24"/>
      <c r="G350" s="24"/>
      <c r="H350" s="181"/>
      <c r="I350" s="24"/>
      <c r="J350" s="24"/>
      <c r="K350" s="24"/>
      <c r="L350" s="24"/>
      <c r="M350" s="24"/>
      <c r="N350" s="24"/>
      <c r="O350" s="24"/>
      <c r="P350" s="181"/>
      <c r="Q350" s="24"/>
      <c r="R350" s="24"/>
      <c r="S350" s="24"/>
      <c r="T350" s="24"/>
      <c r="V350" s="5"/>
    </row>
    <row r="351" spans="1:22" ht="12.75" customHeight="1" x14ac:dyDescent="0.2">
      <c r="A351" s="119"/>
      <c r="B351" s="234"/>
      <c r="C351" s="26" t="s">
        <v>231</v>
      </c>
      <c r="D351" s="162"/>
      <c r="E351" s="24"/>
      <c r="F351" s="24"/>
      <c r="G351" s="24"/>
      <c r="H351" s="181"/>
      <c r="I351" s="24"/>
      <c r="J351" s="24"/>
      <c r="K351" s="24"/>
      <c r="L351" s="24"/>
      <c r="M351" s="24"/>
      <c r="N351" s="24"/>
      <c r="O351" s="24"/>
      <c r="P351" s="181"/>
      <c r="Q351" s="24"/>
      <c r="R351" s="24"/>
      <c r="S351" s="24"/>
      <c r="T351" s="24"/>
      <c r="V351" s="5"/>
    </row>
    <row r="352" spans="1:22" ht="12.75" customHeight="1" x14ac:dyDescent="0.2">
      <c r="A352" s="119"/>
      <c r="B352" s="234"/>
      <c r="C352" s="26" t="s">
        <v>346</v>
      </c>
      <c r="D352" s="162"/>
      <c r="E352" s="24"/>
      <c r="F352" s="24"/>
      <c r="G352" s="24"/>
      <c r="H352" s="181"/>
      <c r="I352" s="24"/>
      <c r="J352" s="24"/>
      <c r="K352" s="24"/>
      <c r="L352" s="24"/>
      <c r="M352" s="24"/>
      <c r="N352" s="24"/>
      <c r="O352" s="24"/>
      <c r="P352" s="181"/>
      <c r="Q352" s="24"/>
      <c r="R352" s="24"/>
      <c r="S352" s="24"/>
      <c r="T352" s="24"/>
      <c r="V352" s="5"/>
    </row>
    <row r="353" spans="1:22" ht="12.75" customHeight="1" x14ac:dyDescent="0.2">
      <c r="A353" s="119"/>
      <c r="B353" s="234"/>
      <c r="C353" s="26" t="s">
        <v>347</v>
      </c>
      <c r="D353" s="162">
        <v>3</v>
      </c>
      <c r="E353" s="24">
        <v>0</v>
      </c>
      <c r="F353" s="24">
        <v>0</v>
      </c>
      <c r="G353" s="24">
        <v>0</v>
      </c>
      <c r="H353" s="181">
        <v>0</v>
      </c>
      <c r="I353" s="24">
        <v>0</v>
      </c>
      <c r="J353" s="24">
        <v>0</v>
      </c>
      <c r="K353" s="24">
        <v>0</v>
      </c>
      <c r="L353" s="24">
        <v>3.0000000000000001E-3</v>
      </c>
      <c r="M353" s="24">
        <v>4.0000000000000001E-3</v>
      </c>
      <c r="N353" s="24">
        <v>1.5029999999999999</v>
      </c>
      <c r="O353" s="24">
        <v>1.51</v>
      </c>
      <c r="P353" s="181">
        <v>1.51</v>
      </c>
      <c r="Q353" s="24">
        <v>0</v>
      </c>
      <c r="R353" s="24">
        <v>0</v>
      </c>
      <c r="S353" s="24">
        <v>0</v>
      </c>
      <c r="T353" s="24">
        <v>1.51</v>
      </c>
      <c r="V353" s="5"/>
    </row>
    <row r="354" spans="1:22" ht="12.75" customHeight="1" x14ac:dyDescent="0.2">
      <c r="A354" s="119"/>
      <c r="B354" s="234"/>
      <c r="C354" s="26" t="s">
        <v>289</v>
      </c>
      <c r="D354" s="162"/>
      <c r="E354" s="24"/>
      <c r="F354" s="24"/>
      <c r="G354" s="24"/>
      <c r="H354" s="181"/>
      <c r="I354" s="24"/>
      <c r="J354" s="24"/>
      <c r="K354" s="24"/>
      <c r="L354" s="24"/>
      <c r="M354" s="24"/>
      <c r="N354" s="24"/>
      <c r="O354" s="24"/>
      <c r="P354" s="181"/>
      <c r="Q354" s="24"/>
      <c r="R354" s="24"/>
      <c r="S354" s="24"/>
      <c r="T354" s="24"/>
      <c r="V354" s="5"/>
    </row>
    <row r="355" spans="1:22" ht="12.75" customHeight="1" x14ac:dyDescent="0.2">
      <c r="A355" s="119"/>
      <c r="B355" s="234"/>
      <c r="C355" s="26" t="s">
        <v>238</v>
      </c>
      <c r="D355" s="180">
        <v>2</v>
      </c>
      <c r="E355" s="181">
        <v>0</v>
      </c>
      <c r="F355" s="181">
        <v>0</v>
      </c>
      <c r="G355" s="181">
        <v>0</v>
      </c>
      <c r="H355" s="181">
        <v>0</v>
      </c>
      <c r="I355" s="181">
        <v>0</v>
      </c>
      <c r="J355" s="181">
        <v>0</v>
      </c>
      <c r="K355" s="181">
        <v>0</v>
      </c>
      <c r="L355" s="181">
        <v>0</v>
      </c>
      <c r="M355" s="181">
        <v>0.15000000000000002</v>
      </c>
      <c r="N355" s="181">
        <v>0.35</v>
      </c>
      <c r="O355" s="181">
        <v>0.5</v>
      </c>
      <c r="P355" s="181">
        <v>0.5</v>
      </c>
      <c r="Q355" s="181">
        <v>0</v>
      </c>
      <c r="R355" s="181">
        <v>0</v>
      </c>
      <c r="S355" s="181">
        <v>0</v>
      </c>
      <c r="T355" s="181">
        <v>0.5</v>
      </c>
      <c r="V355" s="5"/>
    </row>
    <row r="356" spans="1:22" ht="12.75" customHeight="1" x14ac:dyDescent="0.2">
      <c r="A356" s="119"/>
      <c r="B356" s="234"/>
      <c r="C356" s="26" t="s">
        <v>390</v>
      </c>
      <c r="D356" s="162"/>
      <c r="E356" s="24"/>
      <c r="F356" s="24"/>
      <c r="G356" s="24"/>
      <c r="H356" s="181"/>
      <c r="I356" s="24"/>
      <c r="J356" s="24"/>
      <c r="K356" s="24"/>
      <c r="L356" s="24"/>
      <c r="M356" s="24"/>
      <c r="N356" s="24"/>
      <c r="O356" s="24"/>
      <c r="P356" s="181"/>
      <c r="Q356" s="24"/>
      <c r="R356" s="24"/>
      <c r="S356" s="24"/>
      <c r="T356" s="24"/>
      <c r="V356" s="5"/>
    </row>
    <row r="357" spans="1:22" ht="12.75" customHeight="1" x14ac:dyDescent="0.2">
      <c r="A357" s="119"/>
      <c r="B357" s="234"/>
      <c r="C357" s="26" t="s">
        <v>352</v>
      </c>
      <c r="D357" s="162"/>
      <c r="E357" s="24"/>
      <c r="F357" s="24"/>
      <c r="G357" s="24"/>
      <c r="H357" s="181"/>
      <c r="I357" s="24"/>
      <c r="J357" s="24"/>
      <c r="K357" s="24"/>
      <c r="L357" s="24"/>
      <c r="M357" s="24"/>
      <c r="N357" s="24"/>
      <c r="O357" s="24"/>
      <c r="P357" s="181"/>
      <c r="Q357" s="24"/>
      <c r="R357" s="24"/>
      <c r="S357" s="24"/>
      <c r="T357" s="24"/>
      <c r="V357" s="5"/>
    </row>
    <row r="358" spans="1:22" ht="12.75" customHeight="1" x14ac:dyDescent="0.2">
      <c r="A358" s="119"/>
      <c r="B358" s="234"/>
      <c r="C358" s="26" t="s">
        <v>248</v>
      </c>
      <c r="D358" s="180">
        <v>1</v>
      </c>
      <c r="E358" s="181">
        <v>0</v>
      </c>
      <c r="F358" s="181">
        <v>0</v>
      </c>
      <c r="G358" s="181">
        <v>0</v>
      </c>
      <c r="H358" s="181">
        <v>0</v>
      </c>
      <c r="I358" s="181">
        <v>0</v>
      </c>
      <c r="J358" s="181">
        <v>0</v>
      </c>
      <c r="K358" s="181">
        <v>0</v>
      </c>
      <c r="L358" s="181">
        <v>0</v>
      </c>
      <c r="M358" s="181">
        <v>0.05</v>
      </c>
      <c r="N358" s="181">
        <v>0.1</v>
      </c>
      <c r="O358" s="181">
        <v>0.15</v>
      </c>
      <c r="P358" s="181">
        <v>0.15</v>
      </c>
      <c r="Q358" s="181">
        <v>0</v>
      </c>
      <c r="R358" s="181">
        <v>0</v>
      </c>
      <c r="S358" s="181">
        <v>0</v>
      </c>
      <c r="T358" s="181">
        <v>0.15</v>
      </c>
      <c r="V358" s="5"/>
    </row>
    <row r="359" spans="1:22" ht="12.75" customHeight="1" x14ac:dyDescent="0.2">
      <c r="A359" s="119"/>
      <c r="B359" s="234"/>
      <c r="C359" s="26" t="s">
        <v>290</v>
      </c>
      <c r="D359" s="180">
        <v>1</v>
      </c>
      <c r="E359" s="181">
        <v>0</v>
      </c>
      <c r="F359" s="181">
        <v>0</v>
      </c>
      <c r="G359" s="181">
        <v>0</v>
      </c>
      <c r="H359" s="181">
        <v>0</v>
      </c>
      <c r="I359" s="181">
        <v>0</v>
      </c>
      <c r="J359" s="181">
        <v>0</v>
      </c>
      <c r="K359" s="181">
        <v>0</v>
      </c>
      <c r="L359" s="181">
        <v>0</v>
      </c>
      <c r="M359" s="181">
        <v>0</v>
      </c>
      <c r="N359" s="181">
        <v>0.02</v>
      </c>
      <c r="O359" s="181">
        <v>0.02</v>
      </c>
      <c r="P359" s="181">
        <v>0.02</v>
      </c>
      <c r="Q359" s="181">
        <v>0</v>
      </c>
      <c r="R359" s="181">
        <v>0</v>
      </c>
      <c r="S359" s="181">
        <v>0</v>
      </c>
      <c r="T359" s="181">
        <v>0.02</v>
      </c>
      <c r="V359" s="5"/>
    </row>
    <row r="360" spans="1:22" ht="12.75" customHeight="1" x14ac:dyDescent="0.2">
      <c r="A360" s="119"/>
      <c r="B360" s="234"/>
      <c r="C360" s="26" t="s">
        <v>250</v>
      </c>
      <c r="D360" s="180">
        <v>2</v>
      </c>
      <c r="E360" s="181">
        <v>0</v>
      </c>
      <c r="F360" s="181">
        <v>0</v>
      </c>
      <c r="G360" s="181">
        <v>0</v>
      </c>
      <c r="H360" s="181">
        <v>0</v>
      </c>
      <c r="I360" s="181">
        <v>0</v>
      </c>
      <c r="J360" s="181">
        <v>0</v>
      </c>
      <c r="K360" s="181">
        <v>0</v>
      </c>
      <c r="L360" s="181">
        <v>0.1</v>
      </c>
      <c r="M360" s="181">
        <v>0</v>
      </c>
      <c r="N360" s="181">
        <v>0.11</v>
      </c>
      <c r="O360" s="181">
        <v>0.21000000000000002</v>
      </c>
      <c r="P360" s="181">
        <v>0.21000000000000002</v>
      </c>
      <c r="Q360" s="181">
        <v>0</v>
      </c>
      <c r="R360" s="181">
        <v>0</v>
      </c>
      <c r="S360" s="181">
        <v>0</v>
      </c>
      <c r="T360" s="181">
        <v>0.21000000000000002</v>
      </c>
      <c r="V360" s="5"/>
    </row>
    <row r="361" spans="1:22" ht="12.75" customHeight="1" x14ac:dyDescent="0.2">
      <c r="A361" s="119"/>
      <c r="B361" s="234"/>
      <c r="C361" s="26" t="s">
        <v>391</v>
      </c>
      <c r="D361" s="162"/>
      <c r="E361" s="24"/>
      <c r="F361" s="24"/>
      <c r="G361" s="24"/>
      <c r="H361" s="181"/>
      <c r="I361" s="24"/>
      <c r="J361" s="24"/>
      <c r="K361" s="24"/>
      <c r="L361" s="24"/>
      <c r="M361" s="24"/>
      <c r="N361" s="24"/>
      <c r="O361" s="24"/>
      <c r="P361" s="181"/>
      <c r="Q361" s="24"/>
      <c r="R361" s="24"/>
      <c r="S361" s="24"/>
      <c r="T361" s="24"/>
      <c r="V361" s="5"/>
    </row>
    <row r="362" spans="1:22" ht="12.75" customHeight="1" x14ac:dyDescent="0.2">
      <c r="A362" s="119"/>
      <c r="B362" s="234"/>
      <c r="C362" s="26" t="s">
        <v>240</v>
      </c>
      <c r="D362" s="180">
        <v>1</v>
      </c>
      <c r="E362" s="181">
        <v>0</v>
      </c>
      <c r="F362" s="181">
        <v>0</v>
      </c>
      <c r="G362" s="181">
        <v>0</v>
      </c>
      <c r="H362" s="181">
        <v>0</v>
      </c>
      <c r="I362" s="181">
        <v>0</v>
      </c>
      <c r="J362" s="181">
        <v>0</v>
      </c>
      <c r="K362" s="181">
        <v>0</v>
      </c>
      <c r="L362" s="181">
        <v>0.2</v>
      </c>
      <c r="M362" s="181">
        <v>0.8</v>
      </c>
      <c r="N362" s="181">
        <v>1.5</v>
      </c>
      <c r="O362" s="181">
        <v>2.5</v>
      </c>
      <c r="P362" s="181">
        <v>2.5</v>
      </c>
      <c r="Q362" s="181">
        <v>0</v>
      </c>
      <c r="R362" s="181">
        <v>0</v>
      </c>
      <c r="S362" s="181">
        <v>0</v>
      </c>
      <c r="T362" s="181">
        <v>2.5</v>
      </c>
      <c r="V362" s="5"/>
    </row>
    <row r="363" spans="1:22" s="5" customFormat="1" ht="12.75" customHeight="1" x14ac:dyDescent="0.2">
      <c r="A363" s="119"/>
      <c r="B363" s="234"/>
      <c r="C363" s="26" t="s">
        <v>261</v>
      </c>
      <c r="D363" s="180">
        <v>3</v>
      </c>
      <c r="E363" s="181">
        <v>0</v>
      </c>
      <c r="F363" s="181">
        <v>0</v>
      </c>
      <c r="G363" s="181">
        <v>0</v>
      </c>
      <c r="H363" s="181">
        <v>0</v>
      </c>
      <c r="I363" s="181">
        <v>0</v>
      </c>
      <c r="J363" s="181">
        <v>0</v>
      </c>
      <c r="K363" s="181">
        <v>0</v>
      </c>
      <c r="L363" s="181">
        <v>4.01</v>
      </c>
      <c r="M363" s="181">
        <v>11.5</v>
      </c>
      <c r="N363" s="181">
        <v>22.09</v>
      </c>
      <c r="O363" s="181">
        <v>37.6</v>
      </c>
      <c r="P363" s="181">
        <v>37.6</v>
      </c>
      <c r="Q363" s="181">
        <v>0</v>
      </c>
      <c r="R363" s="181">
        <v>0</v>
      </c>
      <c r="S363" s="181">
        <v>0</v>
      </c>
      <c r="T363" s="181">
        <v>37.6</v>
      </c>
    </row>
    <row r="364" spans="1:22" x14ac:dyDescent="0.2">
      <c r="A364" s="119"/>
      <c r="B364" s="234"/>
      <c r="C364" s="165" t="s">
        <v>241</v>
      </c>
      <c r="D364" s="180">
        <v>2</v>
      </c>
      <c r="E364" s="181">
        <v>0</v>
      </c>
      <c r="F364" s="181">
        <v>0</v>
      </c>
      <c r="G364" s="181">
        <v>0</v>
      </c>
      <c r="H364" s="181">
        <v>0</v>
      </c>
      <c r="I364" s="181">
        <v>0</v>
      </c>
      <c r="J364" s="181">
        <v>0</v>
      </c>
      <c r="K364" s="181">
        <v>0</v>
      </c>
      <c r="L364" s="181">
        <v>0</v>
      </c>
      <c r="M364" s="181">
        <v>0</v>
      </c>
      <c r="N364" s="181">
        <v>0.02</v>
      </c>
      <c r="O364" s="181">
        <v>0.02</v>
      </c>
      <c r="P364" s="181">
        <v>0.02</v>
      </c>
      <c r="Q364" s="181">
        <v>0</v>
      </c>
      <c r="R364" s="181">
        <v>0</v>
      </c>
      <c r="S364" s="181">
        <v>0</v>
      </c>
      <c r="T364" s="181">
        <v>0.02</v>
      </c>
      <c r="V364" s="5"/>
    </row>
    <row r="365" spans="1:22" x14ac:dyDescent="0.2">
      <c r="A365" s="119"/>
      <c r="B365" s="234"/>
      <c r="C365" s="26" t="s">
        <v>570</v>
      </c>
      <c r="D365" s="180">
        <v>2</v>
      </c>
      <c r="E365" s="181">
        <v>0</v>
      </c>
      <c r="F365" s="181">
        <v>0</v>
      </c>
      <c r="G365" s="181">
        <v>0</v>
      </c>
      <c r="H365" s="181">
        <v>0</v>
      </c>
      <c r="I365" s="181">
        <v>0</v>
      </c>
      <c r="J365" s="181">
        <v>0</v>
      </c>
      <c r="K365" s="181">
        <v>0</v>
      </c>
      <c r="L365" s="181">
        <v>0</v>
      </c>
      <c r="M365" s="181">
        <v>0</v>
      </c>
      <c r="N365" s="181">
        <v>3</v>
      </c>
      <c r="O365" s="181">
        <v>3</v>
      </c>
      <c r="P365" s="181">
        <v>3</v>
      </c>
      <c r="Q365" s="181">
        <v>0</v>
      </c>
      <c r="R365" s="181">
        <v>0</v>
      </c>
      <c r="S365" s="181">
        <v>0</v>
      </c>
      <c r="T365" s="181">
        <v>3</v>
      </c>
      <c r="V365" s="5"/>
    </row>
    <row r="366" spans="1:22" x14ac:dyDescent="0.2">
      <c r="A366" s="119"/>
      <c r="B366" s="234"/>
      <c r="C366" s="26" t="s">
        <v>573</v>
      </c>
      <c r="D366" s="180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V366" s="5"/>
    </row>
    <row r="367" spans="1:22" x14ac:dyDescent="0.2">
      <c r="A367" s="119"/>
      <c r="B367" s="234"/>
      <c r="C367" s="165" t="s">
        <v>574</v>
      </c>
      <c r="D367" s="180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V367" s="5"/>
    </row>
    <row r="368" spans="1:22" x14ac:dyDescent="0.2">
      <c r="A368" s="119"/>
      <c r="B368" s="236"/>
      <c r="C368" s="26" t="s">
        <v>575</v>
      </c>
      <c r="D368" s="180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V368" s="5"/>
    </row>
    <row r="369" spans="1:22" ht="15" x14ac:dyDescent="0.25">
      <c r="A369" s="230" t="s">
        <v>0</v>
      </c>
      <c r="B369" s="231"/>
      <c r="C369" s="232" t="s">
        <v>0</v>
      </c>
      <c r="D369" s="53">
        <f>SUM(D317:D365)</f>
        <v>295</v>
      </c>
      <c r="E369" s="54">
        <f>SUM(E317:E365)</f>
        <v>0</v>
      </c>
      <c r="F369" s="54">
        <f t="shared" ref="F369:T369" si="8">SUM(F317:F365)</f>
        <v>20</v>
      </c>
      <c r="G369" s="54">
        <f t="shared" si="8"/>
        <v>0.3</v>
      </c>
      <c r="H369" s="54">
        <f t="shared" si="8"/>
        <v>20.3</v>
      </c>
      <c r="I369" s="54">
        <f t="shared" si="8"/>
        <v>37.626000000000005</v>
      </c>
      <c r="J369" s="54">
        <f t="shared" si="8"/>
        <v>1.9000000000000001</v>
      </c>
      <c r="K369" s="54">
        <f t="shared" si="8"/>
        <v>59.826000000000015</v>
      </c>
      <c r="L369" s="54">
        <f t="shared" si="8"/>
        <v>136.18299999999999</v>
      </c>
      <c r="M369" s="54">
        <f t="shared" si="8"/>
        <v>374.51599999999991</v>
      </c>
      <c r="N369" s="54">
        <f t="shared" si="8"/>
        <v>307.00999999999993</v>
      </c>
      <c r="O369" s="54">
        <f t="shared" si="8"/>
        <v>817.70899999999995</v>
      </c>
      <c r="P369" s="54">
        <f t="shared" si="8"/>
        <v>877.53499999999997</v>
      </c>
      <c r="Q369" s="54">
        <f t="shared" si="8"/>
        <v>1.51</v>
      </c>
      <c r="R369" s="54">
        <f t="shared" si="8"/>
        <v>6.8100000000000005</v>
      </c>
      <c r="S369" s="54">
        <f t="shared" si="8"/>
        <v>8.32</v>
      </c>
      <c r="T369" s="54">
        <f t="shared" si="8"/>
        <v>885.85500000000013</v>
      </c>
      <c r="V369" s="5"/>
    </row>
    <row r="370" spans="1:22" ht="15" x14ac:dyDescent="0.25">
      <c r="A370" s="237" t="s">
        <v>337</v>
      </c>
      <c r="B370" s="238"/>
      <c r="C370" s="239"/>
      <c r="D370" s="173">
        <f t="shared" ref="D370:S370" si="9">D369+D316+D305+D294+D262+D249+D216+D182+D160+D129+D95+D56+D39+D29+D19+D11</f>
        <v>6947</v>
      </c>
      <c r="E370" s="174">
        <f t="shared" si="9"/>
        <v>8182.6982000000025</v>
      </c>
      <c r="F370" s="174">
        <f t="shared" si="9"/>
        <v>8502.6685999999991</v>
      </c>
      <c r="G370" s="174">
        <f t="shared" si="9"/>
        <v>8022.8145000000004</v>
      </c>
      <c r="H370" s="54">
        <f>SUM(E370:G370)</f>
        <v>24708.181300000004</v>
      </c>
      <c r="I370" s="174">
        <f t="shared" si="9"/>
        <v>17024.3649</v>
      </c>
      <c r="J370" s="174">
        <f t="shared" si="9"/>
        <v>1044.2370000000001</v>
      </c>
      <c r="K370" s="174">
        <f t="shared" si="9"/>
        <v>42776.783199999998</v>
      </c>
      <c r="L370" s="174">
        <f t="shared" si="9"/>
        <v>11782.728999999999</v>
      </c>
      <c r="M370" s="174">
        <f t="shared" si="9"/>
        <v>35803.291699999994</v>
      </c>
      <c r="N370" s="174">
        <f t="shared" si="9"/>
        <v>14576.079999999996</v>
      </c>
      <c r="O370" s="174">
        <f t="shared" si="9"/>
        <v>62162.100700000003</v>
      </c>
      <c r="P370" s="174">
        <f>O370+K370</f>
        <v>104938.8839</v>
      </c>
      <c r="Q370" s="174">
        <f t="shared" si="9"/>
        <v>8836.5209999999988</v>
      </c>
      <c r="R370" s="174">
        <f t="shared" si="9"/>
        <v>11559.677099999999</v>
      </c>
      <c r="S370" s="174">
        <f t="shared" si="9"/>
        <v>20396.198099999998</v>
      </c>
      <c r="T370" s="174">
        <f>T369+T316+T305+T294+T262+T249+T216+T182+T160+T129+T95+T56+T39+T29+T19+T11</f>
        <v>125335.08199999999</v>
      </c>
      <c r="V370" s="5"/>
    </row>
    <row r="371" spans="1:22" x14ac:dyDescent="0.2">
      <c r="A371" s="42" t="s">
        <v>513</v>
      </c>
      <c r="B371" s="29"/>
      <c r="D371" s="6"/>
      <c r="E371" s="5"/>
      <c r="K371" s="10"/>
      <c r="T371" s="10"/>
      <c r="V371" s="5"/>
    </row>
    <row r="372" spans="1:22" x14ac:dyDescent="0.2">
      <c r="A372" s="42" t="s">
        <v>514</v>
      </c>
      <c r="B372" s="29"/>
      <c r="D372" s="6"/>
      <c r="E372" s="5"/>
      <c r="K372" s="10"/>
      <c r="P372" s="10"/>
      <c r="R372" s="10"/>
      <c r="V372" s="5"/>
    </row>
    <row r="373" spans="1:22" x14ac:dyDescent="0.2">
      <c r="A373" s="42"/>
      <c r="B373" s="29"/>
      <c r="D373" s="6"/>
      <c r="E373" s="5"/>
      <c r="V373" s="5"/>
    </row>
    <row r="374" spans="1:22" x14ac:dyDescent="0.2">
      <c r="A374" s="29"/>
      <c r="B374" s="29"/>
      <c r="D374" s="6"/>
      <c r="E374" s="5"/>
      <c r="V374" s="5"/>
    </row>
    <row r="375" spans="1:22" x14ac:dyDescent="0.2">
      <c r="A375" s="38" t="s">
        <v>454</v>
      </c>
      <c r="B375" s="38" t="s">
        <v>461</v>
      </c>
      <c r="C375" s="38"/>
      <c r="D375" s="38"/>
      <c r="E375" s="38"/>
      <c r="F375" s="38"/>
      <c r="G375" s="38"/>
      <c r="H375" s="38"/>
      <c r="I375" s="37" t="s">
        <v>473</v>
      </c>
      <c r="J375" s="10"/>
      <c r="K375" s="10"/>
      <c r="L375" s="10"/>
      <c r="M375" s="10"/>
      <c r="N375" s="10"/>
      <c r="O375" s="10"/>
      <c r="V375" s="5"/>
    </row>
    <row r="376" spans="1:22" x14ac:dyDescent="0.2">
      <c r="A376" s="3"/>
      <c r="B376" s="37" t="s">
        <v>474</v>
      </c>
      <c r="D376" s="2"/>
      <c r="E376" s="10"/>
      <c r="F376" s="10"/>
      <c r="G376" s="10"/>
      <c r="H376" s="10"/>
      <c r="I376" s="38" t="s">
        <v>475</v>
      </c>
      <c r="J376" s="10"/>
      <c r="K376" s="10"/>
      <c r="L376" s="10"/>
      <c r="M376" s="10"/>
      <c r="N376" s="10"/>
      <c r="O376" s="10"/>
      <c r="V376" s="5"/>
    </row>
    <row r="377" spans="1:22" x14ac:dyDescent="0.2">
      <c r="A377" s="3"/>
      <c r="B377" s="37" t="s">
        <v>455</v>
      </c>
      <c r="D377" s="2"/>
      <c r="E377" s="10"/>
      <c r="F377" s="10"/>
      <c r="G377" s="10"/>
      <c r="H377" s="10"/>
      <c r="I377" s="38" t="s">
        <v>476</v>
      </c>
      <c r="J377" s="10"/>
      <c r="K377" s="10"/>
      <c r="L377" s="10"/>
      <c r="M377" s="10"/>
      <c r="N377" s="10"/>
      <c r="O377" s="10"/>
      <c r="T377" s="10"/>
      <c r="V377" s="5"/>
    </row>
    <row r="378" spans="1:22" x14ac:dyDescent="0.2">
      <c r="A378" s="3"/>
      <c r="B378" s="37" t="s">
        <v>457</v>
      </c>
      <c r="D378" s="2"/>
      <c r="E378" s="10"/>
      <c r="F378" s="10"/>
      <c r="G378" s="10"/>
      <c r="H378" s="10"/>
      <c r="I378" s="38" t="s">
        <v>460</v>
      </c>
      <c r="J378" s="10"/>
      <c r="K378" s="10"/>
      <c r="L378" s="10"/>
      <c r="M378" s="10"/>
      <c r="N378" s="10"/>
      <c r="O378" s="10"/>
      <c r="V378" s="5"/>
    </row>
    <row r="379" spans="1:22" x14ac:dyDescent="0.2">
      <c r="A379" s="3"/>
      <c r="B379" s="37" t="s">
        <v>456</v>
      </c>
      <c r="D379" s="2"/>
      <c r="E379" s="10"/>
      <c r="F379" s="10"/>
      <c r="G379" s="10"/>
      <c r="H379" s="10"/>
      <c r="I379" s="38" t="s">
        <v>477</v>
      </c>
      <c r="J379" s="10"/>
      <c r="K379" s="10"/>
      <c r="L379" s="10"/>
      <c r="M379" s="10"/>
      <c r="N379" s="10"/>
      <c r="O379" s="10"/>
      <c r="V379" s="5"/>
    </row>
    <row r="380" spans="1:22" x14ac:dyDescent="0.2">
      <c r="A380" s="3"/>
      <c r="B380" s="37" t="s">
        <v>458</v>
      </c>
      <c r="D380" s="2"/>
      <c r="E380" s="10"/>
      <c r="F380" s="10"/>
      <c r="G380" s="10"/>
      <c r="H380" s="10"/>
      <c r="I380" s="10" t="s">
        <v>519</v>
      </c>
      <c r="J380" s="10"/>
      <c r="K380" s="10"/>
      <c r="L380" s="10"/>
      <c r="M380" s="10"/>
      <c r="N380" s="10"/>
      <c r="O380" s="10"/>
      <c r="V380" s="5"/>
    </row>
    <row r="381" spans="1:22" x14ac:dyDescent="0.2">
      <c r="A381" s="3"/>
      <c r="B381" s="37" t="s">
        <v>459</v>
      </c>
      <c r="D381" s="2"/>
      <c r="E381" s="10"/>
      <c r="F381" s="10"/>
      <c r="G381" s="10"/>
      <c r="H381" s="10"/>
      <c r="I381" s="10" t="s">
        <v>564</v>
      </c>
      <c r="J381" s="10"/>
      <c r="K381" s="10"/>
      <c r="L381" s="10"/>
      <c r="M381" s="10"/>
      <c r="N381" s="10"/>
      <c r="O381" s="10"/>
      <c r="V381" s="5"/>
    </row>
    <row r="382" spans="1:22" x14ac:dyDescent="0.2">
      <c r="A382" s="3"/>
      <c r="B382" s="3"/>
      <c r="D382" s="2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V382" s="5"/>
    </row>
    <row r="383" spans="1:22" x14ac:dyDescent="0.2">
      <c r="A383" s="4"/>
      <c r="B383" s="4"/>
      <c r="C383" s="5"/>
      <c r="D383" s="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V383" s="5"/>
    </row>
    <row r="384" spans="1:22" x14ac:dyDescent="0.2">
      <c r="A384" s="3"/>
      <c r="B384" s="3"/>
      <c r="D384" s="6"/>
      <c r="E384" s="5"/>
      <c r="V384" s="5"/>
    </row>
    <row r="385" spans="1:22" x14ac:dyDescent="0.2">
      <c r="A385" s="3"/>
      <c r="B385" s="3"/>
      <c r="D385" s="6"/>
      <c r="E385" s="5"/>
      <c r="V385" s="5"/>
    </row>
    <row r="386" spans="1:22" x14ac:dyDescent="0.2">
      <c r="A386" s="3"/>
      <c r="B386" s="3"/>
      <c r="D386" s="6"/>
      <c r="E386" s="5"/>
      <c r="V386" s="5"/>
    </row>
    <row r="387" spans="1:22" x14ac:dyDescent="0.2">
      <c r="V387" s="5"/>
    </row>
    <row r="388" spans="1:22" x14ac:dyDescent="0.2">
      <c r="V388" s="8"/>
    </row>
    <row r="389" spans="1:22" x14ac:dyDescent="0.2">
      <c r="V389" s="8"/>
    </row>
    <row r="390" spans="1:22" x14ac:dyDescent="0.2">
      <c r="V390" s="8"/>
    </row>
    <row r="391" spans="1:22" x14ac:dyDescent="0.2">
      <c r="V391" s="8"/>
    </row>
    <row r="392" spans="1:22" x14ac:dyDescent="0.2">
      <c r="V392" s="8"/>
    </row>
  </sheetData>
  <mergeCells count="33">
    <mergeCell ref="B337:B368"/>
    <mergeCell ref="B170:B176"/>
    <mergeCell ref="A316:C316"/>
    <mergeCell ref="A369:C369"/>
    <mergeCell ref="A370:C370"/>
    <mergeCell ref="A182:C182"/>
    <mergeCell ref="A216:C216"/>
    <mergeCell ref="A249:C249"/>
    <mergeCell ref="A262:C262"/>
    <mergeCell ref="A294:C294"/>
    <mergeCell ref="A305:C305"/>
    <mergeCell ref="B332:B336"/>
    <mergeCell ref="A160:C160"/>
    <mergeCell ref="S4:S6"/>
    <mergeCell ref="T4:T6"/>
    <mergeCell ref="E5:K5"/>
    <mergeCell ref="L5:O5"/>
    <mergeCell ref="A11:C11"/>
    <mergeCell ref="A19:C19"/>
    <mergeCell ref="A29:C29"/>
    <mergeCell ref="A39:C39"/>
    <mergeCell ref="A56:C56"/>
    <mergeCell ref="A95:C95"/>
    <mergeCell ref="A129:C129"/>
    <mergeCell ref="A1:T1"/>
    <mergeCell ref="A2:T2"/>
    <mergeCell ref="A4:A6"/>
    <mergeCell ref="B4:B6"/>
    <mergeCell ref="C4:C6"/>
    <mergeCell ref="D4:D6"/>
    <mergeCell ref="E4:O4"/>
    <mergeCell ref="P4:P6"/>
    <mergeCell ref="Q4:R5"/>
  </mergeCells>
  <pageMargins left="0.70866141732283472" right="0.70866141732283472" top="0.74803149606299213" bottom="0.74803149606299213" header="0.31496062992125984" footer="0.31496062992125984"/>
  <pageSetup paperSize="31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6"/>
  <sheetViews>
    <sheetView showGridLines="0" topLeftCell="A304" zoomScale="75" workbookViewId="0">
      <selection activeCell="B357" sqref="B357"/>
    </sheetView>
  </sheetViews>
  <sheetFormatPr baseColWidth="10" defaultRowHeight="12.75" x14ac:dyDescent="0.2"/>
  <cols>
    <col min="1" max="1" width="8.28515625" style="19" customWidth="1"/>
    <col min="2" max="2" width="20.85546875" style="19" customWidth="1"/>
    <col min="3" max="3" width="27.42578125" style="18" bestFit="1" customWidth="1"/>
    <col min="4" max="4" width="11.140625" style="22" customWidth="1"/>
    <col min="5" max="5" width="10.140625" style="21" customWidth="1"/>
    <col min="6" max="6" width="9.28515625" style="21" bestFit="1" customWidth="1"/>
    <col min="7" max="7" width="11.5703125" style="21" bestFit="1" customWidth="1"/>
    <col min="8" max="8" width="12.42578125" style="21" customWidth="1"/>
    <col min="9" max="9" width="11.42578125" style="21" bestFit="1"/>
    <col min="10" max="10" width="8.28515625" style="21" customWidth="1"/>
    <col min="11" max="11" width="10.42578125" style="21" bestFit="1" customWidth="1"/>
    <col min="12" max="13" width="11.5703125" style="21" bestFit="1" customWidth="1"/>
    <col min="14" max="14" width="10" style="21" bestFit="1" customWidth="1"/>
    <col min="15" max="15" width="10.42578125" style="21" bestFit="1" customWidth="1"/>
    <col min="16" max="16" width="11.5703125" style="21" bestFit="1" customWidth="1"/>
    <col min="17" max="17" width="10.5703125" style="21" bestFit="1" customWidth="1"/>
    <col min="18" max="18" width="11.5703125" style="21" bestFit="1" customWidth="1"/>
    <col min="19" max="19" width="12.85546875" style="21" customWidth="1"/>
    <col min="20" max="20" width="11.5703125" style="21" bestFit="1" customWidth="1"/>
    <col min="21" max="16384" width="11.42578125" style="18"/>
  </cols>
  <sheetData>
    <row r="1" spans="1:20" ht="15.75" x14ac:dyDescent="0.25">
      <c r="A1" s="243" t="s">
        <v>311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</row>
    <row r="2" spans="1:20" s="19" customFormat="1" ht="15.75" x14ac:dyDescent="0.25">
      <c r="A2" s="243" t="s">
        <v>296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</row>
    <row r="3" spans="1:20" s="19" customFormat="1" ht="15.75" x14ac:dyDescent="0.25">
      <c r="A3" s="40" t="s">
        <v>487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0" s="4" customFormat="1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393</v>
      </c>
      <c r="E4" s="273" t="s">
        <v>315</v>
      </c>
      <c r="F4" s="274"/>
      <c r="G4" s="274"/>
      <c r="H4" s="274"/>
      <c r="I4" s="274"/>
      <c r="J4" s="274"/>
      <c r="K4" s="274"/>
      <c r="L4" s="274"/>
      <c r="M4" s="274"/>
      <c r="N4" s="274"/>
      <c r="O4" s="275"/>
      <c r="P4" s="250" t="s">
        <v>394</v>
      </c>
      <c r="Q4" s="256" t="s">
        <v>402</v>
      </c>
      <c r="R4" s="257"/>
      <c r="S4" s="260" t="s">
        <v>403</v>
      </c>
      <c r="T4" s="263" t="s">
        <v>396</v>
      </c>
    </row>
    <row r="5" spans="1:20" s="4" customFormat="1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270" t="s">
        <v>316</v>
      </c>
      <c r="M5" s="271"/>
      <c r="N5" s="271"/>
      <c r="O5" s="272"/>
      <c r="P5" s="251"/>
      <c r="Q5" s="258"/>
      <c r="R5" s="259"/>
      <c r="S5" s="261"/>
      <c r="T5" s="264"/>
    </row>
    <row r="6" spans="1:20" s="4" customFormat="1" ht="29.25" customHeight="1" x14ac:dyDescent="0.25">
      <c r="A6" s="246"/>
      <c r="B6" s="249"/>
      <c r="C6" s="249"/>
      <c r="D6" s="252"/>
      <c r="E6" s="149" t="s">
        <v>398</v>
      </c>
      <c r="F6" s="149" t="s">
        <v>399</v>
      </c>
      <c r="G6" s="149" t="s">
        <v>400</v>
      </c>
      <c r="H6" s="149" t="s">
        <v>401</v>
      </c>
      <c r="I6" s="150" t="s">
        <v>12</v>
      </c>
      <c r="J6" s="151" t="s">
        <v>480</v>
      </c>
      <c r="K6" s="150" t="s">
        <v>0</v>
      </c>
      <c r="L6" s="150" t="s">
        <v>13</v>
      </c>
      <c r="M6" s="150" t="s">
        <v>14</v>
      </c>
      <c r="N6" s="150" t="s">
        <v>15</v>
      </c>
      <c r="O6" s="150" t="s">
        <v>0</v>
      </c>
      <c r="P6" s="252"/>
      <c r="Q6" s="152" t="s">
        <v>16</v>
      </c>
      <c r="R6" s="151" t="s">
        <v>17</v>
      </c>
      <c r="S6" s="262"/>
      <c r="T6" s="265"/>
    </row>
    <row r="7" spans="1:20" s="4" customFormat="1" ht="12.75" customHeight="1" x14ac:dyDescent="0.2">
      <c r="A7" s="171" t="s">
        <v>1</v>
      </c>
      <c r="B7" s="56" t="s">
        <v>308</v>
      </c>
      <c r="C7" s="46" t="s">
        <v>308</v>
      </c>
      <c r="D7" s="153">
        <v>0</v>
      </c>
      <c r="E7" s="154"/>
      <c r="F7" s="154"/>
      <c r="G7" s="154"/>
      <c r="H7" s="154">
        <f>+G7+F7+E7</f>
        <v>0</v>
      </c>
      <c r="I7" s="154"/>
      <c r="J7" s="154"/>
      <c r="K7" s="154">
        <f>+J7+I7+H7</f>
        <v>0</v>
      </c>
      <c r="L7" s="154"/>
      <c r="M7" s="154"/>
      <c r="N7" s="154"/>
      <c r="O7" s="154">
        <f>+N7+M7+L7</f>
        <v>0</v>
      </c>
      <c r="P7" s="154">
        <f>+O7+K7</f>
        <v>0</v>
      </c>
      <c r="Q7" s="154"/>
      <c r="R7" s="154"/>
      <c r="S7" s="154">
        <f t="shared" ref="S7:S13" si="0">+R7+Q7</f>
        <v>0</v>
      </c>
      <c r="T7" s="154">
        <f t="shared" ref="T7:T13" si="1">+S7+P7</f>
        <v>0</v>
      </c>
    </row>
    <row r="8" spans="1:20" s="4" customFormat="1" ht="12.75" customHeight="1" x14ac:dyDescent="0.2">
      <c r="A8" s="103"/>
      <c r="B8" s="57"/>
      <c r="C8" s="49" t="s">
        <v>414</v>
      </c>
      <c r="D8" s="50">
        <v>0</v>
      </c>
      <c r="E8" s="14"/>
      <c r="F8" s="14"/>
      <c r="G8" s="14"/>
      <c r="H8" s="14">
        <f>+G8+F8+E8</f>
        <v>0</v>
      </c>
      <c r="I8" s="14"/>
      <c r="J8" s="14"/>
      <c r="K8" s="14">
        <f>+J8+I8+H8</f>
        <v>0</v>
      </c>
      <c r="L8" s="14"/>
      <c r="M8" s="14"/>
      <c r="N8" s="14"/>
      <c r="O8" s="14">
        <f>+N8+M8+L8</f>
        <v>0</v>
      </c>
      <c r="P8" s="14">
        <f>+O8+K8</f>
        <v>0</v>
      </c>
      <c r="Q8" s="14"/>
      <c r="R8" s="14"/>
      <c r="S8" s="14">
        <f t="shared" si="0"/>
        <v>0</v>
      </c>
      <c r="T8" s="14">
        <f t="shared" si="1"/>
        <v>0</v>
      </c>
    </row>
    <row r="9" spans="1:20" s="4" customFormat="1" ht="12.75" customHeight="1" x14ac:dyDescent="0.2">
      <c r="A9" s="102"/>
      <c r="B9" s="123"/>
      <c r="C9" s="49" t="s">
        <v>263</v>
      </c>
      <c r="D9" s="50">
        <v>0</v>
      </c>
      <c r="E9" s="14"/>
      <c r="F9" s="14"/>
      <c r="G9" s="14"/>
      <c r="H9" s="14">
        <f>+G9+F9+E9</f>
        <v>0</v>
      </c>
      <c r="I9" s="14"/>
      <c r="J9" s="14"/>
      <c r="K9" s="14">
        <f>+J9+I9+H9</f>
        <v>0</v>
      </c>
      <c r="L9" s="14"/>
      <c r="M9" s="14"/>
      <c r="N9" s="14"/>
      <c r="O9" s="14">
        <f>+N9+M9+L9</f>
        <v>0</v>
      </c>
      <c r="P9" s="14">
        <f>+O9+K9</f>
        <v>0</v>
      </c>
      <c r="Q9" s="14"/>
      <c r="R9" s="14"/>
      <c r="S9" s="14">
        <f t="shared" si="0"/>
        <v>0</v>
      </c>
      <c r="T9" s="14">
        <f t="shared" si="1"/>
        <v>0</v>
      </c>
    </row>
    <row r="10" spans="1:20" s="4" customFormat="1" ht="12.75" customHeight="1" x14ac:dyDescent="0.2">
      <c r="A10" s="102"/>
      <c r="B10" s="57" t="s">
        <v>415</v>
      </c>
      <c r="C10" s="155" t="s">
        <v>297</v>
      </c>
      <c r="D10" s="50">
        <v>4</v>
      </c>
      <c r="E10" s="14"/>
      <c r="F10" s="14"/>
      <c r="G10" s="14"/>
      <c r="H10" s="14">
        <f>SUM(E10:G10)</f>
        <v>0</v>
      </c>
      <c r="I10" s="14"/>
      <c r="J10" s="14"/>
      <c r="K10" s="14">
        <f>SUM(H10:J10)</f>
        <v>0</v>
      </c>
      <c r="L10" s="14"/>
      <c r="M10" s="14"/>
      <c r="N10" s="14">
        <v>156.6</v>
      </c>
      <c r="O10" s="14">
        <f>SUM(L10:N10)</f>
        <v>156.6</v>
      </c>
      <c r="P10" s="14">
        <f>SUM(K10+O10)</f>
        <v>156.6</v>
      </c>
      <c r="Q10" s="14"/>
      <c r="R10" s="14"/>
      <c r="S10" s="14">
        <f>+R10+Q10</f>
        <v>0</v>
      </c>
      <c r="T10" s="14">
        <f>+S10+P10</f>
        <v>156.6</v>
      </c>
    </row>
    <row r="11" spans="1:20" s="4" customFormat="1" ht="12.75" customHeight="1" x14ac:dyDescent="0.2">
      <c r="A11" s="102"/>
      <c r="B11" s="58"/>
      <c r="C11" s="155" t="s">
        <v>298</v>
      </c>
      <c r="D11" s="50">
        <v>5</v>
      </c>
      <c r="E11" s="14"/>
      <c r="F11" s="14"/>
      <c r="G11" s="14"/>
      <c r="H11" s="14">
        <f>SUM(E11:G11)</f>
        <v>0</v>
      </c>
      <c r="I11" s="14"/>
      <c r="J11" s="14"/>
      <c r="K11" s="14">
        <f>SUM(H11:J11)</f>
        <v>0</v>
      </c>
      <c r="L11" s="14"/>
      <c r="M11" s="14"/>
      <c r="N11" s="14">
        <v>1.4660000000000002</v>
      </c>
      <c r="O11" s="14">
        <f>SUM(L11:N11)</f>
        <v>1.4660000000000002</v>
      </c>
      <c r="P11" s="14">
        <f>SUM(K11+O11)</f>
        <v>1.4660000000000002</v>
      </c>
      <c r="Q11" s="14"/>
      <c r="R11" s="14"/>
      <c r="S11" s="14">
        <f t="shared" si="0"/>
        <v>0</v>
      </c>
      <c r="T11" s="14">
        <f t="shared" si="1"/>
        <v>1.4660000000000002</v>
      </c>
    </row>
    <row r="12" spans="1:20" s="4" customFormat="1" ht="12.75" customHeight="1" x14ac:dyDescent="0.2">
      <c r="A12" s="102"/>
      <c r="B12" s="58"/>
      <c r="C12" s="155" t="s">
        <v>415</v>
      </c>
      <c r="D12" s="50">
        <v>0</v>
      </c>
      <c r="E12" s="14"/>
      <c r="F12" s="14"/>
      <c r="G12" s="14"/>
      <c r="H12" s="14">
        <f>+G12+F12+E12</f>
        <v>0</v>
      </c>
      <c r="I12" s="14"/>
      <c r="J12" s="14"/>
      <c r="K12" s="14">
        <f>+J12+I12+H12</f>
        <v>0</v>
      </c>
      <c r="L12" s="14"/>
      <c r="M12" s="14"/>
      <c r="N12" s="14"/>
      <c r="O12" s="14">
        <f>+N12+M12+L12</f>
        <v>0</v>
      </c>
      <c r="P12" s="14">
        <f>+O12+K12</f>
        <v>0</v>
      </c>
      <c r="Q12" s="14"/>
      <c r="R12" s="14"/>
      <c r="S12" s="14">
        <f t="shared" si="0"/>
        <v>0</v>
      </c>
      <c r="T12" s="14">
        <f t="shared" si="1"/>
        <v>0</v>
      </c>
    </row>
    <row r="13" spans="1:20" s="4" customFormat="1" ht="12.75" customHeight="1" x14ac:dyDescent="0.2">
      <c r="A13" s="102"/>
      <c r="B13" s="158"/>
      <c r="C13" s="159" t="s">
        <v>264</v>
      </c>
      <c r="D13" s="160">
        <v>15</v>
      </c>
      <c r="E13" s="25"/>
      <c r="F13" s="25"/>
      <c r="G13" s="25"/>
      <c r="H13" s="25">
        <f>SUM(E13:G13)</f>
        <v>0</v>
      </c>
      <c r="I13" s="25"/>
      <c r="J13" s="25"/>
      <c r="K13" s="25">
        <f>SUM(H13:J13)</f>
        <v>0</v>
      </c>
      <c r="L13" s="25">
        <v>3.8925000000000001</v>
      </c>
      <c r="M13" s="25">
        <v>0.1</v>
      </c>
      <c r="N13" s="25">
        <v>16.47</v>
      </c>
      <c r="O13" s="25">
        <f>SUM(L13:N13)</f>
        <v>20.462499999999999</v>
      </c>
      <c r="P13" s="25">
        <f>SUM(K13+O13)</f>
        <v>20.462499999999999</v>
      </c>
      <c r="Q13" s="25"/>
      <c r="R13" s="25"/>
      <c r="S13" s="25">
        <f t="shared" si="0"/>
        <v>0</v>
      </c>
      <c r="T13" s="25">
        <f t="shared" si="1"/>
        <v>20.462499999999999</v>
      </c>
    </row>
    <row r="14" spans="1:20" s="4" customFormat="1" ht="12.75" customHeight="1" x14ac:dyDescent="0.25">
      <c r="A14" s="230" t="s">
        <v>0</v>
      </c>
      <c r="B14" s="231"/>
      <c r="C14" s="232" t="s">
        <v>0</v>
      </c>
      <c r="D14" s="53">
        <f t="shared" ref="D14:T14" si="2">+SUM(D7:D13)</f>
        <v>24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 t="shared" si="2"/>
        <v>0</v>
      </c>
      <c r="J14" s="54">
        <f t="shared" si="2"/>
        <v>0</v>
      </c>
      <c r="K14" s="54">
        <f t="shared" si="2"/>
        <v>0</v>
      </c>
      <c r="L14" s="54">
        <f t="shared" si="2"/>
        <v>3.8925000000000001</v>
      </c>
      <c r="M14" s="54">
        <f t="shared" si="2"/>
        <v>0.1</v>
      </c>
      <c r="N14" s="54">
        <f t="shared" si="2"/>
        <v>174.536</v>
      </c>
      <c r="O14" s="54">
        <f t="shared" si="2"/>
        <v>178.52850000000001</v>
      </c>
      <c r="P14" s="54">
        <f t="shared" si="2"/>
        <v>178.52850000000001</v>
      </c>
      <c r="Q14" s="54">
        <f t="shared" si="2"/>
        <v>0</v>
      </c>
      <c r="R14" s="54">
        <f t="shared" si="2"/>
        <v>0</v>
      </c>
      <c r="S14" s="54">
        <f t="shared" si="2"/>
        <v>0</v>
      </c>
      <c r="T14" s="55">
        <f t="shared" si="2"/>
        <v>178.52850000000001</v>
      </c>
    </row>
    <row r="15" spans="1:20" x14ac:dyDescent="0.2">
      <c r="A15" s="172" t="s">
        <v>2</v>
      </c>
      <c r="B15" s="70" t="s">
        <v>418</v>
      </c>
      <c r="C15" s="161" t="s">
        <v>299</v>
      </c>
      <c r="D15" s="153">
        <v>1</v>
      </c>
      <c r="E15" s="154"/>
      <c r="F15" s="154"/>
      <c r="G15" s="154"/>
      <c r="H15" s="154">
        <f t="shared" ref="H15:H30" si="3">SUM(E15:G15)</f>
        <v>0</v>
      </c>
      <c r="I15" s="154"/>
      <c r="J15" s="154"/>
      <c r="K15" s="154">
        <f t="shared" ref="K15:K30" si="4">SUM(H15:J15)</f>
        <v>0</v>
      </c>
      <c r="L15" s="154"/>
      <c r="M15" s="154">
        <v>0.5</v>
      </c>
      <c r="N15" s="154">
        <v>2.5</v>
      </c>
      <c r="O15" s="154">
        <f>SUM(L15:N15)</f>
        <v>3</v>
      </c>
      <c r="P15" s="154">
        <f>SUM(K15+O15)</f>
        <v>3</v>
      </c>
      <c r="Q15" s="154"/>
      <c r="R15" s="154"/>
      <c r="S15" s="154">
        <f>+R15+Q15</f>
        <v>0</v>
      </c>
      <c r="T15" s="154">
        <f>+S15+P15</f>
        <v>3</v>
      </c>
    </row>
    <row r="16" spans="1:20" x14ac:dyDescent="0.2">
      <c r="A16" s="119"/>
      <c r="B16" s="71"/>
      <c r="C16" s="26" t="s">
        <v>265</v>
      </c>
      <c r="D16" s="162">
        <v>14</v>
      </c>
      <c r="E16" s="24"/>
      <c r="F16" s="24"/>
      <c r="G16" s="24"/>
      <c r="H16" s="24">
        <f t="shared" si="3"/>
        <v>0</v>
      </c>
      <c r="I16" s="24">
        <v>3.4</v>
      </c>
      <c r="J16" s="24">
        <v>6</v>
      </c>
      <c r="K16" s="24">
        <f t="shared" si="4"/>
        <v>9.4</v>
      </c>
      <c r="L16" s="24"/>
      <c r="M16" s="24">
        <v>141.16999999999999</v>
      </c>
      <c r="N16" s="24">
        <v>155.56</v>
      </c>
      <c r="O16" s="24">
        <f>SUM(L16:N16)</f>
        <v>296.73</v>
      </c>
      <c r="P16" s="24">
        <f>SUM(K16+O16)</f>
        <v>306.13</v>
      </c>
      <c r="Q16" s="24"/>
      <c r="R16" s="24"/>
      <c r="S16" s="24">
        <f>+R16+Q16</f>
        <v>0</v>
      </c>
      <c r="T16" s="24">
        <f>+S16+P16</f>
        <v>306.13</v>
      </c>
    </row>
    <row r="17" spans="1:20" x14ac:dyDescent="0.2">
      <c r="A17" s="119"/>
      <c r="B17" s="71"/>
      <c r="C17" s="26" t="s">
        <v>417</v>
      </c>
      <c r="D17" s="162">
        <v>0</v>
      </c>
      <c r="E17" s="24"/>
      <c r="F17" s="24"/>
      <c r="G17" s="24"/>
      <c r="H17" s="24">
        <f t="shared" si="3"/>
        <v>0</v>
      </c>
      <c r="I17" s="24"/>
      <c r="J17" s="24"/>
      <c r="K17" s="24">
        <f t="shared" si="4"/>
        <v>0</v>
      </c>
      <c r="L17" s="24"/>
      <c r="M17" s="24"/>
      <c r="N17" s="24"/>
      <c r="O17" s="24">
        <f t="shared" ref="O17:O28" si="5">SUM(L17:N17)</f>
        <v>0</v>
      </c>
      <c r="P17" s="24">
        <f t="shared" ref="P17:P28" si="6">SUM(K17+O17)</f>
        <v>0</v>
      </c>
      <c r="Q17" s="24"/>
      <c r="R17" s="24"/>
      <c r="S17" s="24">
        <f t="shared" ref="S17:S28" si="7">+R17+Q17</f>
        <v>0</v>
      </c>
      <c r="T17" s="24">
        <f t="shared" ref="T17:T28" si="8">+S17+P17</f>
        <v>0</v>
      </c>
    </row>
    <row r="18" spans="1:20" x14ac:dyDescent="0.2">
      <c r="A18" s="119"/>
      <c r="B18" s="71"/>
      <c r="C18" s="26" t="s">
        <v>19</v>
      </c>
      <c r="D18" s="162">
        <v>23</v>
      </c>
      <c r="E18" s="24"/>
      <c r="F18" s="24"/>
      <c r="G18" s="24"/>
      <c r="H18" s="24">
        <f t="shared" si="3"/>
        <v>0</v>
      </c>
      <c r="I18" s="24">
        <v>7.1</v>
      </c>
      <c r="J18" s="24"/>
      <c r="K18" s="24">
        <f t="shared" si="4"/>
        <v>7.1</v>
      </c>
      <c r="L18" s="24"/>
      <c r="M18" s="24">
        <v>17.55</v>
      </c>
      <c r="N18" s="24">
        <v>85.81</v>
      </c>
      <c r="O18" s="24">
        <f t="shared" si="5"/>
        <v>103.36</v>
      </c>
      <c r="P18" s="24">
        <f t="shared" si="6"/>
        <v>110.46</v>
      </c>
      <c r="Q18" s="24"/>
      <c r="R18" s="24">
        <v>0.1</v>
      </c>
      <c r="S18" s="24">
        <f t="shared" si="7"/>
        <v>0.1</v>
      </c>
      <c r="T18" s="24">
        <f t="shared" si="8"/>
        <v>110.55999999999999</v>
      </c>
    </row>
    <row r="19" spans="1:20" x14ac:dyDescent="0.2">
      <c r="A19" s="119"/>
      <c r="B19" s="71"/>
      <c r="C19" s="26" t="s">
        <v>340</v>
      </c>
      <c r="D19" s="162">
        <v>0</v>
      </c>
      <c r="E19" s="24"/>
      <c r="F19" s="24"/>
      <c r="G19" s="24"/>
      <c r="H19" s="24">
        <f t="shared" si="3"/>
        <v>0</v>
      </c>
      <c r="I19" s="24"/>
      <c r="J19" s="24"/>
      <c r="K19" s="24">
        <f t="shared" si="4"/>
        <v>0</v>
      </c>
      <c r="L19" s="24"/>
      <c r="M19" s="24"/>
      <c r="N19" s="24"/>
      <c r="O19" s="24">
        <f t="shared" si="5"/>
        <v>0</v>
      </c>
      <c r="P19" s="24">
        <f t="shared" si="6"/>
        <v>0</v>
      </c>
      <c r="Q19" s="24"/>
      <c r="R19" s="24"/>
      <c r="S19" s="24">
        <f t="shared" si="7"/>
        <v>0</v>
      </c>
      <c r="T19" s="24">
        <f t="shared" si="8"/>
        <v>0</v>
      </c>
    </row>
    <row r="20" spans="1:20" x14ac:dyDescent="0.2">
      <c r="A20" s="119"/>
      <c r="B20" s="87"/>
      <c r="C20" s="26" t="s">
        <v>268</v>
      </c>
      <c r="D20" s="162">
        <v>2</v>
      </c>
      <c r="E20" s="24"/>
      <c r="F20" s="24"/>
      <c r="G20" s="24"/>
      <c r="H20" s="24">
        <f t="shared" si="3"/>
        <v>0</v>
      </c>
      <c r="I20" s="24"/>
      <c r="J20" s="24"/>
      <c r="K20" s="24">
        <f t="shared" si="4"/>
        <v>0</v>
      </c>
      <c r="L20" s="24"/>
      <c r="M20" s="24">
        <v>19.5</v>
      </c>
      <c r="N20" s="24">
        <v>0.5</v>
      </c>
      <c r="O20" s="24">
        <f t="shared" si="5"/>
        <v>20</v>
      </c>
      <c r="P20" s="24">
        <f t="shared" si="6"/>
        <v>20</v>
      </c>
      <c r="Q20" s="24"/>
      <c r="R20" s="24"/>
      <c r="S20" s="24">
        <f t="shared" si="7"/>
        <v>0</v>
      </c>
      <c r="T20" s="24">
        <f t="shared" si="8"/>
        <v>20</v>
      </c>
    </row>
    <row r="21" spans="1:20" x14ac:dyDescent="0.2">
      <c r="A21" s="119"/>
      <c r="B21" s="71" t="s">
        <v>419</v>
      </c>
      <c r="C21" s="26" t="s">
        <v>349</v>
      </c>
      <c r="D21" s="162">
        <v>0</v>
      </c>
      <c r="E21" s="24"/>
      <c r="F21" s="24"/>
      <c r="G21" s="24"/>
      <c r="H21" s="24">
        <f t="shared" si="3"/>
        <v>0</v>
      </c>
      <c r="I21" s="24"/>
      <c r="J21" s="24"/>
      <c r="K21" s="24">
        <f t="shared" si="4"/>
        <v>0</v>
      </c>
      <c r="L21" s="24"/>
      <c r="M21" s="24"/>
      <c r="N21" s="24"/>
      <c r="O21" s="24">
        <f t="shared" si="5"/>
        <v>0</v>
      </c>
      <c r="P21" s="24">
        <f t="shared" si="6"/>
        <v>0</v>
      </c>
      <c r="Q21" s="24"/>
      <c r="R21" s="24"/>
      <c r="S21" s="24">
        <f t="shared" si="7"/>
        <v>0</v>
      </c>
      <c r="T21" s="24">
        <f t="shared" si="8"/>
        <v>0</v>
      </c>
    </row>
    <row r="22" spans="1:20" x14ac:dyDescent="0.2">
      <c r="A22" s="119"/>
      <c r="B22" s="71"/>
      <c r="C22" s="26" t="s">
        <v>341</v>
      </c>
      <c r="D22" s="162">
        <v>0</v>
      </c>
      <c r="E22" s="24"/>
      <c r="F22" s="24"/>
      <c r="G22" s="24"/>
      <c r="H22" s="24">
        <f t="shared" si="3"/>
        <v>0</v>
      </c>
      <c r="I22" s="24"/>
      <c r="J22" s="24"/>
      <c r="K22" s="24">
        <f t="shared" si="4"/>
        <v>0</v>
      </c>
      <c r="L22" s="24"/>
      <c r="M22" s="24"/>
      <c r="N22" s="24"/>
      <c r="O22" s="24">
        <f t="shared" si="5"/>
        <v>0</v>
      </c>
      <c r="P22" s="24">
        <f t="shared" si="6"/>
        <v>0</v>
      </c>
      <c r="Q22" s="24"/>
      <c r="R22" s="24"/>
      <c r="S22" s="24">
        <f t="shared" si="7"/>
        <v>0</v>
      </c>
      <c r="T22" s="24">
        <f t="shared" si="8"/>
        <v>0</v>
      </c>
    </row>
    <row r="23" spans="1:20" x14ac:dyDescent="0.2">
      <c r="A23" s="119"/>
      <c r="B23" s="71"/>
      <c r="C23" s="26" t="s">
        <v>21</v>
      </c>
      <c r="D23" s="162">
        <v>10</v>
      </c>
      <c r="E23" s="24"/>
      <c r="F23" s="24"/>
      <c r="G23" s="24"/>
      <c r="H23" s="24">
        <f t="shared" si="3"/>
        <v>0</v>
      </c>
      <c r="I23" s="24">
        <v>2.8</v>
      </c>
      <c r="J23" s="24">
        <v>4.5999999999999996</v>
      </c>
      <c r="K23" s="24">
        <f t="shared" si="4"/>
        <v>7.3999999999999995</v>
      </c>
      <c r="L23" s="24"/>
      <c r="M23" s="24">
        <v>6.59</v>
      </c>
      <c r="N23" s="24">
        <v>46.51</v>
      </c>
      <c r="O23" s="24">
        <f t="shared" si="5"/>
        <v>53.099999999999994</v>
      </c>
      <c r="P23" s="24">
        <f t="shared" si="6"/>
        <v>60.499999999999993</v>
      </c>
      <c r="Q23" s="24">
        <v>0.5</v>
      </c>
      <c r="R23" s="24"/>
      <c r="S23" s="24">
        <f t="shared" si="7"/>
        <v>0.5</v>
      </c>
      <c r="T23" s="24">
        <f t="shared" si="8"/>
        <v>60.999999999999993</v>
      </c>
    </row>
    <row r="24" spans="1:20" x14ac:dyDescent="0.2">
      <c r="A24" s="119"/>
      <c r="B24" s="71"/>
      <c r="C24" s="26" t="s">
        <v>309</v>
      </c>
      <c r="D24" s="162">
        <v>0</v>
      </c>
      <c r="E24" s="24"/>
      <c r="F24" s="24"/>
      <c r="G24" s="24"/>
      <c r="H24" s="24">
        <f t="shared" si="3"/>
        <v>0</v>
      </c>
      <c r="I24" s="24"/>
      <c r="J24" s="24"/>
      <c r="K24" s="24">
        <f t="shared" si="4"/>
        <v>0</v>
      </c>
      <c r="L24" s="24"/>
      <c r="M24" s="24"/>
      <c r="N24" s="24"/>
      <c r="O24" s="24">
        <f t="shared" si="5"/>
        <v>0</v>
      </c>
      <c r="P24" s="24">
        <f t="shared" si="6"/>
        <v>0</v>
      </c>
      <c r="Q24" s="24"/>
      <c r="R24" s="24"/>
      <c r="S24" s="24">
        <f t="shared" si="7"/>
        <v>0</v>
      </c>
      <c r="T24" s="24">
        <f t="shared" si="8"/>
        <v>0</v>
      </c>
    </row>
    <row r="25" spans="1:20" x14ac:dyDescent="0.2">
      <c r="A25" s="119"/>
      <c r="B25" s="87"/>
      <c r="C25" s="26" t="s">
        <v>266</v>
      </c>
      <c r="D25" s="162">
        <v>0</v>
      </c>
      <c r="E25" s="24"/>
      <c r="F25" s="24"/>
      <c r="G25" s="24"/>
      <c r="H25" s="24">
        <f t="shared" si="3"/>
        <v>0</v>
      </c>
      <c r="I25" s="24"/>
      <c r="J25" s="24"/>
      <c r="K25" s="24">
        <f t="shared" si="4"/>
        <v>0</v>
      </c>
      <c r="L25" s="24"/>
      <c r="M25" s="24"/>
      <c r="N25" s="24"/>
      <c r="O25" s="24">
        <f t="shared" si="5"/>
        <v>0</v>
      </c>
      <c r="P25" s="24">
        <f t="shared" si="6"/>
        <v>0</v>
      </c>
      <c r="Q25" s="24"/>
      <c r="R25" s="24"/>
      <c r="S25" s="24">
        <f t="shared" si="7"/>
        <v>0</v>
      </c>
      <c r="T25" s="24">
        <f t="shared" si="8"/>
        <v>0</v>
      </c>
    </row>
    <row r="26" spans="1:20" x14ac:dyDescent="0.2">
      <c r="A26" s="119"/>
      <c r="B26" s="71" t="s">
        <v>420</v>
      </c>
      <c r="C26" s="26" t="s">
        <v>300</v>
      </c>
      <c r="D26" s="162">
        <v>4</v>
      </c>
      <c r="E26" s="24"/>
      <c r="F26" s="24"/>
      <c r="G26" s="24"/>
      <c r="H26" s="24">
        <f t="shared" si="3"/>
        <v>0</v>
      </c>
      <c r="I26" s="24">
        <v>0.5</v>
      </c>
      <c r="J26" s="24"/>
      <c r="K26" s="24">
        <f t="shared" si="4"/>
        <v>0.5</v>
      </c>
      <c r="L26" s="24">
        <v>20</v>
      </c>
      <c r="M26" s="24">
        <v>150.19999999999999</v>
      </c>
      <c r="N26" s="24">
        <v>52.2</v>
      </c>
      <c r="O26" s="24">
        <f t="shared" si="5"/>
        <v>222.39999999999998</v>
      </c>
      <c r="P26" s="24">
        <f t="shared" si="6"/>
        <v>222.89999999999998</v>
      </c>
      <c r="Q26" s="24"/>
      <c r="R26" s="24"/>
      <c r="S26" s="24">
        <f t="shared" si="7"/>
        <v>0</v>
      </c>
      <c r="T26" s="24">
        <f t="shared" si="8"/>
        <v>222.89999999999998</v>
      </c>
    </row>
    <row r="27" spans="1:20" x14ac:dyDescent="0.2">
      <c r="A27" s="119"/>
      <c r="B27" s="71"/>
      <c r="C27" s="26" t="s">
        <v>18</v>
      </c>
      <c r="D27" s="162">
        <v>4</v>
      </c>
      <c r="E27" s="24"/>
      <c r="F27" s="24"/>
      <c r="G27" s="24"/>
      <c r="H27" s="24">
        <f t="shared" si="3"/>
        <v>0</v>
      </c>
      <c r="I27" s="24"/>
      <c r="J27" s="24"/>
      <c r="K27" s="24">
        <f t="shared" si="4"/>
        <v>0</v>
      </c>
      <c r="L27" s="24">
        <v>20.6</v>
      </c>
      <c r="M27" s="24">
        <v>10.199999999999999</v>
      </c>
      <c r="N27" s="24">
        <v>44.7</v>
      </c>
      <c r="O27" s="24">
        <f t="shared" si="5"/>
        <v>75.5</v>
      </c>
      <c r="P27" s="24">
        <f t="shared" si="6"/>
        <v>75.5</v>
      </c>
      <c r="Q27" s="24">
        <v>80</v>
      </c>
      <c r="R27" s="24"/>
      <c r="S27" s="24">
        <f t="shared" si="7"/>
        <v>80</v>
      </c>
      <c r="T27" s="24">
        <f t="shared" si="8"/>
        <v>155.5</v>
      </c>
    </row>
    <row r="28" spans="1:20" x14ac:dyDescent="0.2">
      <c r="A28" s="119"/>
      <c r="B28" s="71"/>
      <c r="C28" s="26" t="s">
        <v>20</v>
      </c>
      <c r="D28" s="162">
        <v>22</v>
      </c>
      <c r="E28" s="24"/>
      <c r="F28" s="24"/>
      <c r="G28" s="24"/>
      <c r="H28" s="24">
        <f t="shared" si="3"/>
        <v>0</v>
      </c>
      <c r="I28" s="24">
        <v>0.4</v>
      </c>
      <c r="J28" s="24">
        <v>3</v>
      </c>
      <c r="K28" s="24">
        <f t="shared" si="4"/>
        <v>3.4</v>
      </c>
      <c r="L28" s="24">
        <v>98.5</v>
      </c>
      <c r="M28" s="24">
        <v>475.7</v>
      </c>
      <c r="N28" s="24">
        <v>429.22</v>
      </c>
      <c r="O28" s="24">
        <f t="shared" si="5"/>
        <v>1003.4200000000001</v>
      </c>
      <c r="P28" s="24">
        <f t="shared" si="6"/>
        <v>1006.82</v>
      </c>
      <c r="Q28" s="24">
        <v>0.1</v>
      </c>
      <c r="R28" s="24">
        <v>0.01</v>
      </c>
      <c r="S28" s="24">
        <f t="shared" si="7"/>
        <v>0.11</v>
      </c>
      <c r="T28" s="24">
        <f t="shared" si="8"/>
        <v>1006.9300000000001</v>
      </c>
    </row>
    <row r="29" spans="1:20" x14ac:dyDescent="0.2">
      <c r="A29" s="119"/>
      <c r="B29" s="71"/>
      <c r="C29" s="163" t="s">
        <v>342</v>
      </c>
      <c r="D29" s="64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</row>
    <row r="30" spans="1:20" x14ac:dyDescent="0.2">
      <c r="A30" s="119"/>
      <c r="B30" s="71"/>
      <c r="C30" s="165" t="s">
        <v>267</v>
      </c>
      <c r="D30" s="160">
        <v>0</v>
      </c>
      <c r="E30" s="25"/>
      <c r="F30" s="25"/>
      <c r="G30" s="25"/>
      <c r="H30" s="25">
        <f t="shared" si="3"/>
        <v>0</v>
      </c>
      <c r="I30" s="25"/>
      <c r="J30" s="25"/>
      <c r="K30" s="25">
        <f t="shared" si="4"/>
        <v>0</v>
      </c>
      <c r="L30" s="25"/>
      <c r="M30" s="25"/>
      <c r="N30" s="25"/>
      <c r="O30" s="25">
        <f>SUM(L30:N30)</f>
        <v>0</v>
      </c>
      <c r="P30" s="25">
        <f>SUM(K30+O30)</f>
        <v>0</v>
      </c>
      <c r="Q30" s="25"/>
      <c r="R30" s="25"/>
      <c r="S30" s="25">
        <f t="shared" ref="S30:S37" si="9">+R30+Q30</f>
        <v>0</v>
      </c>
      <c r="T30" s="25">
        <f t="shared" ref="T30:T37" si="10">+S30+P30</f>
        <v>0</v>
      </c>
    </row>
    <row r="31" spans="1:20" ht="15" x14ac:dyDescent="0.25">
      <c r="A31" s="230" t="s">
        <v>0</v>
      </c>
      <c r="B31" s="231"/>
      <c r="C31" s="232" t="s">
        <v>0</v>
      </c>
      <c r="D31" s="53">
        <f>SUM(D15:D30)</f>
        <v>80</v>
      </c>
      <c r="E31" s="54">
        <f t="shared" ref="E31:R31" si="11">SUM(E15:E30)</f>
        <v>0</v>
      </c>
      <c r="F31" s="54">
        <f t="shared" si="11"/>
        <v>0</v>
      </c>
      <c r="G31" s="54">
        <f t="shared" si="11"/>
        <v>0</v>
      </c>
      <c r="H31" s="54">
        <f t="shared" si="11"/>
        <v>0</v>
      </c>
      <c r="I31" s="54">
        <f t="shared" si="11"/>
        <v>14.200000000000001</v>
      </c>
      <c r="J31" s="54">
        <f t="shared" si="11"/>
        <v>13.6</v>
      </c>
      <c r="K31" s="54">
        <f t="shared" si="11"/>
        <v>27.799999999999997</v>
      </c>
      <c r="L31" s="54">
        <f t="shared" si="11"/>
        <v>139.1</v>
      </c>
      <c r="M31" s="54">
        <f t="shared" si="11"/>
        <v>821.41</v>
      </c>
      <c r="N31" s="54">
        <f t="shared" si="11"/>
        <v>817</v>
      </c>
      <c r="O31" s="54">
        <f t="shared" si="11"/>
        <v>1777.5100000000002</v>
      </c>
      <c r="P31" s="54">
        <f t="shared" si="11"/>
        <v>1805.31</v>
      </c>
      <c r="Q31" s="54">
        <f t="shared" si="11"/>
        <v>80.599999999999994</v>
      </c>
      <c r="R31" s="54">
        <f t="shared" si="11"/>
        <v>0.11</v>
      </c>
      <c r="S31" s="54">
        <f t="shared" si="9"/>
        <v>80.709999999999994</v>
      </c>
      <c r="T31" s="55">
        <f t="shared" si="10"/>
        <v>1886.02</v>
      </c>
    </row>
    <row r="32" spans="1:20" x14ac:dyDescent="0.2">
      <c r="A32" s="172" t="s">
        <v>3</v>
      </c>
      <c r="B32" s="70" t="s">
        <v>38</v>
      </c>
      <c r="C32" s="161" t="s">
        <v>24</v>
      </c>
      <c r="D32" s="153">
        <v>2</v>
      </c>
      <c r="E32" s="154"/>
      <c r="F32" s="154"/>
      <c r="G32" s="154"/>
      <c r="H32" s="154">
        <f t="shared" ref="H32:H63" si="12">SUM(E32:G32)</f>
        <v>0</v>
      </c>
      <c r="I32" s="154"/>
      <c r="J32" s="154"/>
      <c r="K32" s="154">
        <f t="shared" ref="K32:K64" si="13">SUM(H32:J32)</f>
        <v>0</v>
      </c>
      <c r="L32" s="154"/>
      <c r="M32" s="154"/>
      <c r="N32" s="154">
        <v>0.03</v>
      </c>
      <c r="O32" s="154">
        <f>SUM(L32:N32)</f>
        <v>0.03</v>
      </c>
      <c r="P32" s="154">
        <f>SUM(K32+O32)</f>
        <v>0.03</v>
      </c>
      <c r="Q32" s="154"/>
      <c r="R32" s="154"/>
      <c r="S32" s="154">
        <f t="shared" si="9"/>
        <v>0</v>
      </c>
      <c r="T32" s="154">
        <f t="shared" si="10"/>
        <v>0.03</v>
      </c>
    </row>
    <row r="33" spans="1:20" x14ac:dyDescent="0.2">
      <c r="A33" s="119"/>
      <c r="B33" s="71"/>
      <c r="C33" s="26" t="s">
        <v>33</v>
      </c>
      <c r="D33" s="162">
        <v>54</v>
      </c>
      <c r="E33" s="24">
        <v>0.3</v>
      </c>
      <c r="F33" s="24"/>
      <c r="G33" s="24"/>
      <c r="H33" s="24">
        <f t="shared" si="12"/>
        <v>0.3</v>
      </c>
      <c r="I33" s="24">
        <v>15.02</v>
      </c>
      <c r="J33" s="24"/>
      <c r="K33" s="24">
        <f t="shared" si="13"/>
        <v>15.32</v>
      </c>
      <c r="L33" s="24">
        <v>201</v>
      </c>
      <c r="M33" s="24">
        <v>283.10000000000002</v>
      </c>
      <c r="N33" s="24">
        <v>264.91000000000003</v>
      </c>
      <c r="O33" s="24">
        <f>SUM(L33:N33)</f>
        <v>749.01</v>
      </c>
      <c r="P33" s="24">
        <f>SUM(K33+O33)</f>
        <v>764.33</v>
      </c>
      <c r="Q33" s="24">
        <v>0.05</v>
      </c>
      <c r="R33" s="24"/>
      <c r="S33" s="24">
        <f t="shared" si="9"/>
        <v>0.05</v>
      </c>
      <c r="T33" s="24">
        <f t="shared" si="10"/>
        <v>764.38</v>
      </c>
    </row>
    <row r="34" spans="1:20" x14ac:dyDescent="0.2">
      <c r="A34" s="119"/>
      <c r="B34" s="71"/>
      <c r="C34" s="26" t="s">
        <v>302</v>
      </c>
      <c r="D34" s="162">
        <v>2</v>
      </c>
      <c r="E34" s="24"/>
      <c r="F34" s="24"/>
      <c r="G34" s="24"/>
      <c r="H34" s="24">
        <f t="shared" si="12"/>
        <v>0</v>
      </c>
      <c r="I34" s="24"/>
      <c r="J34" s="24"/>
      <c r="K34" s="24">
        <f t="shared" si="13"/>
        <v>0</v>
      </c>
      <c r="L34" s="24"/>
      <c r="M34" s="24">
        <v>0.8</v>
      </c>
      <c r="N34" s="24">
        <v>0.3</v>
      </c>
      <c r="O34" s="24">
        <f>SUM(L34:N34)</f>
        <v>1.1000000000000001</v>
      </c>
      <c r="P34" s="24">
        <f>SUM(K34+O34)</f>
        <v>1.1000000000000001</v>
      </c>
      <c r="Q34" s="24"/>
      <c r="R34" s="24"/>
      <c r="S34" s="24">
        <f t="shared" si="9"/>
        <v>0</v>
      </c>
      <c r="T34" s="24">
        <f t="shared" si="10"/>
        <v>1.1000000000000001</v>
      </c>
    </row>
    <row r="35" spans="1:20" x14ac:dyDescent="0.2">
      <c r="A35" s="119"/>
      <c r="B35" s="71"/>
      <c r="C35" s="26" t="s">
        <v>38</v>
      </c>
      <c r="D35" s="162">
        <v>0</v>
      </c>
      <c r="E35" s="24"/>
      <c r="F35" s="24"/>
      <c r="G35" s="24"/>
      <c r="H35" s="24">
        <f t="shared" si="12"/>
        <v>0</v>
      </c>
      <c r="I35" s="24"/>
      <c r="J35" s="24"/>
      <c r="K35" s="24">
        <f t="shared" si="13"/>
        <v>0</v>
      </c>
      <c r="L35" s="24"/>
      <c r="M35" s="24"/>
      <c r="N35" s="24"/>
      <c r="O35" s="24">
        <f>SUM(L35:N35)</f>
        <v>0</v>
      </c>
      <c r="P35" s="24">
        <f>SUM(K35+O35)</f>
        <v>0</v>
      </c>
      <c r="Q35" s="24"/>
      <c r="R35" s="24"/>
      <c r="S35" s="24">
        <f t="shared" si="9"/>
        <v>0</v>
      </c>
      <c r="T35" s="24">
        <f t="shared" si="10"/>
        <v>0</v>
      </c>
    </row>
    <row r="36" spans="1:20" x14ac:dyDescent="0.2">
      <c r="A36" s="119"/>
      <c r="B36" s="87"/>
      <c r="C36" s="26" t="s">
        <v>49</v>
      </c>
      <c r="D36" s="162">
        <v>2</v>
      </c>
      <c r="E36" s="24"/>
      <c r="F36" s="24"/>
      <c r="G36" s="24"/>
      <c r="H36" s="24">
        <f t="shared" si="12"/>
        <v>0</v>
      </c>
      <c r="I36" s="24">
        <v>2</v>
      </c>
      <c r="J36" s="24"/>
      <c r="K36" s="24">
        <f t="shared" si="13"/>
        <v>2</v>
      </c>
      <c r="L36" s="24">
        <v>72</v>
      </c>
      <c r="M36" s="24">
        <v>269.60000000000002</v>
      </c>
      <c r="N36" s="24">
        <v>91.4</v>
      </c>
      <c r="O36" s="24">
        <f>SUM(L36:N36)</f>
        <v>433</v>
      </c>
      <c r="P36" s="24">
        <f>SUM(K36+O36)</f>
        <v>435</v>
      </c>
      <c r="Q36" s="24"/>
      <c r="R36" s="24"/>
      <c r="S36" s="24">
        <f t="shared" si="9"/>
        <v>0</v>
      </c>
      <c r="T36" s="24">
        <f t="shared" si="10"/>
        <v>435</v>
      </c>
    </row>
    <row r="37" spans="1:20" x14ac:dyDescent="0.2">
      <c r="A37" s="119"/>
      <c r="B37" s="71" t="s">
        <v>310</v>
      </c>
      <c r="C37" s="26" t="s">
        <v>409</v>
      </c>
      <c r="D37" s="162">
        <v>0</v>
      </c>
      <c r="E37" s="24"/>
      <c r="F37" s="24"/>
      <c r="G37" s="24"/>
      <c r="H37" s="24">
        <f t="shared" si="12"/>
        <v>0</v>
      </c>
      <c r="I37" s="24"/>
      <c r="J37" s="24"/>
      <c r="K37" s="24">
        <f t="shared" si="13"/>
        <v>0</v>
      </c>
      <c r="L37" s="24"/>
      <c r="M37" s="24"/>
      <c r="N37" s="24"/>
      <c r="O37" s="24">
        <f t="shared" ref="O37:O64" si="14">SUM(L37:N37)</f>
        <v>0</v>
      </c>
      <c r="P37" s="24">
        <f t="shared" ref="P37:P64" si="15">SUM(K37+O37)</f>
        <v>0</v>
      </c>
      <c r="Q37" s="24"/>
      <c r="R37" s="24"/>
      <c r="S37" s="24">
        <f t="shared" si="9"/>
        <v>0</v>
      </c>
      <c r="T37" s="24">
        <f t="shared" si="10"/>
        <v>0</v>
      </c>
    </row>
    <row r="38" spans="1:20" x14ac:dyDescent="0.2">
      <c r="A38" s="119"/>
      <c r="B38" s="71"/>
      <c r="C38" s="26" t="s">
        <v>310</v>
      </c>
      <c r="D38" s="162">
        <v>0</v>
      </c>
      <c r="E38" s="24"/>
      <c r="F38" s="24"/>
      <c r="G38" s="24"/>
      <c r="H38" s="24">
        <f t="shared" si="12"/>
        <v>0</v>
      </c>
      <c r="I38" s="24"/>
      <c r="J38" s="24"/>
      <c r="K38" s="24">
        <f t="shared" si="13"/>
        <v>0</v>
      </c>
      <c r="L38" s="24"/>
      <c r="M38" s="24"/>
      <c r="N38" s="24"/>
      <c r="O38" s="24">
        <f t="shared" si="14"/>
        <v>0</v>
      </c>
      <c r="P38" s="24">
        <f t="shared" si="15"/>
        <v>0</v>
      </c>
      <c r="Q38" s="24"/>
      <c r="R38" s="24"/>
      <c r="S38" s="24">
        <f t="shared" ref="S38:S65" si="16">+R38+Q38</f>
        <v>0</v>
      </c>
      <c r="T38" s="24">
        <f t="shared" ref="T38:T65" si="17">+S38+P38</f>
        <v>0</v>
      </c>
    </row>
    <row r="39" spans="1:20" x14ac:dyDescent="0.2">
      <c r="A39" s="119"/>
      <c r="B39" s="71"/>
      <c r="C39" s="26" t="s">
        <v>43</v>
      </c>
      <c r="D39" s="162">
        <v>1</v>
      </c>
      <c r="E39" s="24"/>
      <c r="F39" s="24"/>
      <c r="G39" s="24"/>
      <c r="H39" s="24">
        <f t="shared" si="12"/>
        <v>0</v>
      </c>
      <c r="I39" s="24"/>
      <c r="J39" s="24"/>
      <c r="K39" s="24">
        <f t="shared" si="13"/>
        <v>0</v>
      </c>
      <c r="L39" s="24"/>
      <c r="M39" s="24">
        <v>2</v>
      </c>
      <c r="N39" s="24">
        <v>3</v>
      </c>
      <c r="O39" s="24">
        <f t="shared" si="14"/>
        <v>5</v>
      </c>
      <c r="P39" s="24">
        <f t="shared" si="15"/>
        <v>5</v>
      </c>
      <c r="Q39" s="24"/>
      <c r="R39" s="24"/>
      <c r="S39" s="24">
        <f t="shared" si="16"/>
        <v>0</v>
      </c>
      <c r="T39" s="24">
        <f t="shared" si="17"/>
        <v>5</v>
      </c>
    </row>
    <row r="40" spans="1:20" x14ac:dyDescent="0.2">
      <c r="A40" s="119"/>
      <c r="B40" s="87"/>
      <c r="C40" s="26" t="s">
        <v>350</v>
      </c>
      <c r="D40" s="162">
        <v>0</v>
      </c>
      <c r="E40" s="24"/>
      <c r="F40" s="24"/>
      <c r="G40" s="24"/>
      <c r="H40" s="24">
        <f t="shared" si="12"/>
        <v>0</v>
      </c>
      <c r="I40" s="24"/>
      <c r="J40" s="24"/>
      <c r="K40" s="24">
        <f t="shared" si="13"/>
        <v>0</v>
      </c>
      <c r="L40" s="24"/>
      <c r="M40" s="24"/>
      <c r="N40" s="24"/>
      <c r="O40" s="24">
        <f t="shared" si="14"/>
        <v>0</v>
      </c>
      <c r="P40" s="24">
        <f t="shared" si="15"/>
        <v>0</v>
      </c>
      <c r="Q40" s="24"/>
      <c r="R40" s="24"/>
      <c r="S40" s="24">
        <f t="shared" si="16"/>
        <v>0</v>
      </c>
      <c r="T40" s="24">
        <f t="shared" si="17"/>
        <v>0</v>
      </c>
    </row>
    <row r="41" spans="1:20" x14ac:dyDescent="0.2">
      <c r="A41" s="119"/>
      <c r="B41" s="71" t="s">
        <v>292</v>
      </c>
      <c r="C41" s="26" t="s">
        <v>317</v>
      </c>
      <c r="D41" s="162">
        <v>0</v>
      </c>
      <c r="E41" s="24"/>
      <c r="F41" s="24"/>
      <c r="G41" s="24"/>
      <c r="H41" s="24">
        <f t="shared" si="12"/>
        <v>0</v>
      </c>
      <c r="I41" s="24"/>
      <c r="J41" s="24"/>
      <c r="K41" s="24">
        <f t="shared" si="13"/>
        <v>0</v>
      </c>
      <c r="L41" s="24"/>
      <c r="M41" s="24"/>
      <c r="N41" s="24"/>
      <c r="O41" s="24">
        <f t="shared" si="14"/>
        <v>0</v>
      </c>
      <c r="P41" s="24">
        <f t="shared" si="15"/>
        <v>0</v>
      </c>
      <c r="Q41" s="24"/>
      <c r="R41" s="24"/>
      <c r="S41" s="24">
        <f t="shared" si="16"/>
        <v>0</v>
      </c>
      <c r="T41" s="24">
        <f t="shared" si="17"/>
        <v>0</v>
      </c>
    </row>
    <row r="42" spans="1:20" x14ac:dyDescent="0.2">
      <c r="A42" s="119"/>
      <c r="B42" s="71"/>
      <c r="C42" s="26" t="s">
        <v>465</v>
      </c>
      <c r="D42" s="162">
        <v>0</v>
      </c>
      <c r="E42" s="24"/>
      <c r="F42" s="24"/>
      <c r="G42" s="24"/>
      <c r="H42" s="24">
        <f t="shared" si="12"/>
        <v>0</v>
      </c>
      <c r="I42" s="24"/>
      <c r="J42" s="24"/>
      <c r="K42" s="24">
        <f t="shared" si="13"/>
        <v>0</v>
      </c>
      <c r="L42" s="24"/>
      <c r="M42" s="24"/>
      <c r="N42" s="24"/>
      <c r="O42" s="24">
        <f t="shared" si="14"/>
        <v>0</v>
      </c>
      <c r="P42" s="24">
        <f t="shared" si="15"/>
        <v>0</v>
      </c>
      <c r="Q42" s="24"/>
      <c r="R42" s="24"/>
      <c r="S42" s="24">
        <f t="shared" si="16"/>
        <v>0</v>
      </c>
      <c r="T42" s="24">
        <f t="shared" si="17"/>
        <v>0</v>
      </c>
    </row>
    <row r="43" spans="1:20" x14ac:dyDescent="0.2">
      <c r="A43" s="119"/>
      <c r="B43" s="71"/>
      <c r="C43" s="26" t="s">
        <v>270</v>
      </c>
      <c r="D43" s="162">
        <v>0</v>
      </c>
      <c r="E43" s="24"/>
      <c r="F43" s="24"/>
      <c r="G43" s="24"/>
      <c r="H43" s="24">
        <f t="shared" si="12"/>
        <v>0</v>
      </c>
      <c r="I43" s="24"/>
      <c r="J43" s="24"/>
      <c r="K43" s="24">
        <f t="shared" si="13"/>
        <v>0</v>
      </c>
      <c r="L43" s="24"/>
      <c r="M43" s="24"/>
      <c r="N43" s="24"/>
      <c r="O43" s="24">
        <f t="shared" si="14"/>
        <v>0</v>
      </c>
      <c r="P43" s="24">
        <f t="shared" si="15"/>
        <v>0</v>
      </c>
      <c r="Q43" s="24"/>
      <c r="R43" s="24"/>
      <c r="S43" s="24">
        <f t="shared" si="16"/>
        <v>0</v>
      </c>
      <c r="T43" s="24">
        <f t="shared" si="17"/>
        <v>0</v>
      </c>
    </row>
    <row r="44" spans="1:20" x14ac:dyDescent="0.2">
      <c r="A44" s="119"/>
      <c r="B44" s="71"/>
      <c r="C44" s="26" t="s">
        <v>271</v>
      </c>
      <c r="D44" s="162">
        <v>0</v>
      </c>
      <c r="E44" s="24"/>
      <c r="F44" s="24"/>
      <c r="G44" s="24"/>
      <c r="H44" s="24">
        <f t="shared" si="12"/>
        <v>0</v>
      </c>
      <c r="I44" s="24"/>
      <c r="J44" s="24"/>
      <c r="K44" s="24">
        <f t="shared" si="13"/>
        <v>0</v>
      </c>
      <c r="L44" s="24"/>
      <c r="M44" s="24"/>
      <c r="N44" s="24"/>
      <c r="O44" s="24">
        <f t="shared" si="14"/>
        <v>0</v>
      </c>
      <c r="P44" s="24">
        <f t="shared" si="15"/>
        <v>0</v>
      </c>
      <c r="Q44" s="24"/>
      <c r="R44" s="24"/>
      <c r="S44" s="24">
        <f t="shared" si="16"/>
        <v>0</v>
      </c>
      <c r="T44" s="24">
        <f t="shared" si="17"/>
        <v>0</v>
      </c>
    </row>
    <row r="45" spans="1:20" x14ac:dyDescent="0.2">
      <c r="A45" s="119"/>
      <c r="B45" s="71"/>
      <c r="C45" s="26" t="s">
        <v>292</v>
      </c>
      <c r="D45" s="162">
        <v>0</v>
      </c>
      <c r="E45" s="24"/>
      <c r="F45" s="24"/>
      <c r="G45" s="24"/>
      <c r="H45" s="24">
        <f t="shared" si="12"/>
        <v>0</v>
      </c>
      <c r="I45" s="24"/>
      <c r="J45" s="24"/>
      <c r="K45" s="24">
        <f t="shared" si="13"/>
        <v>0</v>
      </c>
      <c r="L45" s="24"/>
      <c r="M45" s="24"/>
      <c r="N45" s="24"/>
      <c r="O45" s="24">
        <f t="shared" si="14"/>
        <v>0</v>
      </c>
      <c r="P45" s="24">
        <f t="shared" si="15"/>
        <v>0</v>
      </c>
      <c r="Q45" s="24"/>
      <c r="R45" s="24"/>
      <c r="S45" s="24">
        <f t="shared" si="16"/>
        <v>0</v>
      </c>
      <c r="T45" s="24">
        <f t="shared" si="17"/>
        <v>0</v>
      </c>
    </row>
    <row r="46" spans="1:20" x14ac:dyDescent="0.2">
      <c r="A46" s="119"/>
      <c r="B46" s="87"/>
      <c r="C46" s="26" t="s">
        <v>422</v>
      </c>
      <c r="D46" s="162">
        <v>0</v>
      </c>
      <c r="E46" s="24"/>
      <c r="F46" s="24"/>
      <c r="G46" s="24"/>
      <c r="H46" s="24">
        <f t="shared" si="12"/>
        <v>0</v>
      </c>
      <c r="I46" s="24"/>
      <c r="J46" s="24"/>
      <c r="K46" s="24">
        <f t="shared" si="13"/>
        <v>0</v>
      </c>
      <c r="L46" s="24"/>
      <c r="M46" s="24"/>
      <c r="N46" s="24"/>
      <c r="O46" s="24">
        <f t="shared" si="14"/>
        <v>0</v>
      </c>
      <c r="P46" s="24">
        <f t="shared" si="15"/>
        <v>0</v>
      </c>
      <c r="Q46" s="24"/>
      <c r="R46" s="24"/>
      <c r="S46" s="24">
        <f t="shared" si="16"/>
        <v>0</v>
      </c>
      <c r="T46" s="24">
        <f t="shared" si="17"/>
        <v>0</v>
      </c>
    </row>
    <row r="47" spans="1:20" x14ac:dyDescent="0.2">
      <c r="A47" s="119"/>
      <c r="B47" s="71" t="s">
        <v>41</v>
      </c>
      <c r="C47" s="26" t="s">
        <v>31</v>
      </c>
      <c r="D47" s="162">
        <v>0</v>
      </c>
      <c r="E47" s="24"/>
      <c r="F47" s="24"/>
      <c r="G47" s="24"/>
      <c r="H47" s="24">
        <f t="shared" si="12"/>
        <v>0</v>
      </c>
      <c r="I47" s="24"/>
      <c r="J47" s="24"/>
      <c r="K47" s="24">
        <f t="shared" si="13"/>
        <v>0</v>
      </c>
      <c r="L47" s="24"/>
      <c r="M47" s="24"/>
      <c r="N47" s="24"/>
      <c r="O47" s="24">
        <f t="shared" si="14"/>
        <v>0</v>
      </c>
      <c r="P47" s="24">
        <f t="shared" si="15"/>
        <v>0</v>
      </c>
      <c r="Q47" s="24"/>
      <c r="R47" s="24"/>
      <c r="S47" s="24">
        <f t="shared" si="16"/>
        <v>0</v>
      </c>
      <c r="T47" s="24">
        <f t="shared" si="17"/>
        <v>0</v>
      </c>
    </row>
    <row r="48" spans="1:20" x14ac:dyDescent="0.2">
      <c r="A48" s="119"/>
      <c r="B48" s="71"/>
      <c r="C48" s="26" t="s">
        <v>25</v>
      </c>
      <c r="D48" s="162">
        <v>2</v>
      </c>
      <c r="E48" s="24"/>
      <c r="F48" s="24"/>
      <c r="G48" s="24"/>
      <c r="H48" s="24">
        <f t="shared" si="12"/>
        <v>0</v>
      </c>
      <c r="I48" s="24">
        <v>1.3</v>
      </c>
      <c r="J48" s="24"/>
      <c r="K48" s="24">
        <f t="shared" si="13"/>
        <v>1.3</v>
      </c>
      <c r="L48" s="24"/>
      <c r="M48" s="24">
        <v>0.5</v>
      </c>
      <c r="N48" s="24">
        <v>0.6</v>
      </c>
      <c r="O48" s="24">
        <f t="shared" si="14"/>
        <v>1.1000000000000001</v>
      </c>
      <c r="P48" s="24">
        <f t="shared" si="15"/>
        <v>2.4000000000000004</v>
      </c>
      <c r="Q48" s="24"/>
      <c r="R48" s="24"/>
      <c r="S48" s="24">
        <f t="shared" si="16"/>
        <v>0</v>
      </c>
      <c r="T48" s="24">
        <f t="shared" si="17"/>
        <v>2.4000000000000004</v>
      </c>
    </row>
    <row r="49" spans="1:20" x14ac:dyDescent="0.2">
      <c r="A49" s="119"/>
      <c r="B49" s="71"/>
      <c r="C49" s="26" t="s">
        <v>32</v>
      </c>
      <c r="D49" s="162">
        <v>0</v>
      </c>
      <c r="E49" s="24"/>
      <c r="F49" s="24"/>
      <c r="G49" s="24"/>
      <c r="H49" s="24">
        <f t="shared" si="12"/>
        <v>0</v>
      </c>
      <c r="I49" s="24"/>
      <c r="J49" s="24"/>
      <c r="K49" s="24">
        <f t="shared" si="13"/>
        <v>0</v>
      </c>
      <c r="L49" s="24"/>
      <c r="M49" s="24"/>
      <c r="N49" s="24"/>
      <c r="O49" s="24">
        <f t="shared" si="14"/>
        <v>0</v>
      </c>
      <c r="P49" s="24">
        <f t="shared" si="15"/>
        <v>0</v>
      </c>
      <c r="Q49" s="24"/>
      <c r="R49" s="24"/>
      <c r="S49" s="24">
        <f t="shared" si="16"/>
        <v>0</v>
      </c>
      <c r="T49" s="24">
        <f t="shared" si="17"/>
        <v>0</v>
      </c>
    </row>
    <row r="50" spans="1:20" x14ac:dyDescent="0.2">
      <c r="A50" s="119"/>
      <c r="B50" s="71"/>
      <c r="C50" s="26" t="s">
        <v>34</v>
      </c>
      <c r="D50" s="162">
        <v>33</v>
      </c>
      <c r="E50" s="24"/>
      <c r="F50" s="24"/>
      <c r="G50" s="24"/>
      <c r="H50" s="24">
        <f t="shared" si="12"/>
        <v>0</v>
      </c>
      <c r="I50" s="24">
        <v>9.51</v>
      </c>
      <c r="J50" s="24"/>
      <c r="K50" s="24">
        <f t="shared" si="13"/>
        <v>9.51</v>
      </c>
      <c r="L50" s="24">
        <v>103.6</v>
      </c>
      <c r="M50" s="24">
        <v>359</v>
      </c>
      <c r="N50" s="24">
        <v>603.01</v>
      </c>
      <c r="O50" s="24">
        <f t="shared" si="14"/>
        <v>1065.6100000000001</v>
      </c>
      <c r="P50" s="24">
        <f t="shared" si="15"/>
        <v>1075.1200000000001</v>
      </c>
      <c r="Q50" s="24"/>
      <c r="R50" s="24"/>
      <c r="S50" s="24">
        <f t="shared" si="16"/>
        <v>0</v>
      </c>
      <c r="T50" s="24">
        <f t="shared" si="17"/>
        <v>1075.1200000000001</v>
      </c>
    </row>
    <row r="51" spans="1:20" x14ac:dyDescent="0.2">
      <c r="A51" s="119"/>
      <c r="B51" s="71"/>
      <c r="C51" s="26" t="s">
        <v>35</v>
      </c>
      <c r="D51" s="162">
        <v>6</v>
      </c>
      <c r="E51" s="24"/>
      <c r="F51" s="24"/>
      <c r="G51" s="24"/>
      <c r="H51" s="24">
        <f t="shared" si="12"/>
        <v>0</v>
      </c>
      <c r="I51" s="24"/>
      <c r="J51" s="24"/>
      <c r="K51" s="24">
        <f t="shared" si="13"/>
        <v>0</v>
      </c>
      <c r="L51" s="24">
        <v>303.5</v>
      </c>
      <c r="M51" s="24">
        <v>296.10000000000002</v>
      </c>
      <c r="N51" s="24">
        <v>183.5</v>
      </c>
      <c r="O51" s="24">
        <f t="shared" si="14"/>
        <v>783.1</v>
      </c>
      <c r="P51" s="24">
        <f t="shared" si="15"/>
        <v>783.1</v>
      </c>
      <c r="Q51" s="24"/>
      <c r="R51" s="24"/>
      <c r="S51" s="24">
        <f t="shared" si="16"/>
        <v>0</v>
      </c>
      <c r="T51" s="24">
        <f t="shared" si="17"/>
        <v>783.1</v>
      </c>
    </row>
    <row r="52" spans="1:20" x14ac:dyDescent="0.2">
      <c r="A52" s="119"/>
      <c r="B52" s="71"/>
      <c r="C52" s="26" t="s">
        <v>36</v>
      </c>
      <c r="D52" s="162">
        <v>7</v>
      </c>
      <c r="E52" s="24"/>
      <c r="F52" s="24"/>
      <c r="G52" s="24"/>
      <c r="H52" s="24">
        <f t="shared" si="12"/>
        <v>0</v>
      </c>
      <c r="I52" s="24"/>
      <c r="J52" s="24"/>
      <c r="K52" s="24">
        <f t="shared" si="13"/>
        <v>0</v>
      </c>
      <c r="L52" s="24"/>
      <c r="M52" s="24">
        <v>19.14</v>
      </c>
      <c r="N52" s="24">
        <v>8.34</v>
      </c>
      <c r="O52" s="24">
        <f t="shared" si="14"/>
        <v>27.48</v>
      </c>
      <c r="P52" s="24">
        <f t="shared" si="15"/>
        <v>27.48</v>
      </c>
      <c r="Q52" s="24"/>
      <c r="R52" s="24">
        <v>0.08</v>
      </c>
      <c r="S52" s="24">
        <f t="shared" si="16"/>
        <v>0.08</v>
      </c>
      <c r="T52" s="24">
        <f t="shared" si="17"/>
        <v>27.56</v>
      </c>
    </row>
    <row r="53" spans="1:20" x14ac:dyDescent="0.2">
      <c r="A53" s="119"/>
      <c r="B53" s="87"/>
      <c r="C53" s="26" t="s">
        <v>41</v>
      </c>
      <c r="D53" s="162">
        <v>18</v>
      </c>
      <c r="E53" s="24"/>
      <c r="F53" s="24"/>
      <c r="G53" s="24"/>
      <c r="H53" s="24">
        <f t="shared" si="12"/>
        <v>0</v>
      </c>
      <c r="I53" s="24">
        <v>2.08</v>
      </c>
      <c r="J53" s="24"/>
      <c r="K53" s="24">
        <f t="shared" si="13"/>
        <v>2.08</v>
      </c>
      <c r="L53" s="24">
        <v>5.9</v>
      </c>
      <c r="M53" s="24">
        <v>18.690000000000001</v>
      </c>
      <c r="N53" s="24">
        <v>21.66</v>
      </c>
      <c r="O53" s="24">
        <f t="shared" si="14"/>
        <v>46.25</v>
      </c>
      <c r="P53" s="24">
        <f t="shared" si="15"/>
        <v>48.33</v>
      </c>
      <c r="Q53" s="24"/>
      <c r="R53" s="24"/>
      <c r="S53" s="24">
        <f t="shared" si="16"/>
        <v>0</v>
      </c>
      <c r="T53" s="24">
        <f t="shared" si="17"/>
        <v>48.33</v>
      </c>
    </row>
    <row r="54" spans="1:20" x14ac:dyDescent="0.2">
      <c r="A54" s="119"/>
      <c r="B54" s="71" t="s">
        <v>46</v>
      </c>
      <c r="C54" s="26" t="s">
        <v>27</v>
      </c>
      <c r="D54" s="162">
        <v>32</v>
      </c>
      <c r="E54" s="24"/>
      <c r="F54" s="24"/>
      <c r="G54" s="24"/>
      <c r="H54" s="24">
        <f t="shared" si="12"/>
        <v>0</v>
      </c>
      <c r="I54" s="24">
        <v>48.25</v>
      </c>
      <c r="J54" s="24">
        <v>0.3</v>
      </c>
      <c r="K54" s="24">
        <f t="shared" si="13"/>
        <v>48.55</v>
      </c>
      <c r="L54" s="24">
        <v>326.35000000000002</v>
      </c>
      <c r="M54" s="24">
        <v>440.4</v>
      </c>
      <c r="N54" s="24">
        <v>177.61</v>
      </c>
      <c r="O54" s="24">
        <f t="shared" si="14"/>
        <v>944.36</v>
      </c>
      <c r="P54" s="24">
        <f t="shared" si="15"/>
        <v>992.91</v>
      </c>
      <c r="Q54" s="24"/>
      <c r="R54" s="24">
        <v>33.5</v>
      </c>
      <c r="S54" s="24">
        <f t="shared" si="16"/>
        <v>33.5</v>
      </c>
      <c r="T54" s="24">
        <f t="shared" si="17"/>
        <v>1026.4099999999999</v>
      </c>
    </row>
    <row r="55" spans="1:20" x14ac:dyDescent="0.2">
      <c r="A55" s="119"/>
      <c r="B55" s="71"/>
      <c r="C55" s="26" t="s">
        <v>301</v>
      </c>
      <c r="D55" s="162">
        <v>19</v>
      </c>
      <c r="E55" s="24">
        <v>6.43</v>
      </c>
      <c r="F55" s="24">
        <v>0.1</v>
      </c>
      <c r="G55" s="24">
        <v>83.5</v>
      </c>
      <c r="H55" s="24">
        <f t="shared" si="12"/>
        <v>90.03</v>
      </c>
      <c r="I55" s="24">
        <v>63.11</v>
      </c>
      <c r="J55" s="24"/>
      <c r="K55" s="24">
        <f t="shared" si="13"/>
        <v>153.13999999999999</v>
      </c>
      <c r="L55" s="24">
        <v>132.5</v>
      </c>
      <c r="M55" s="24">
        <v>136.15</v>
      </c>
      <c r="N55" s="24">
        <v>48.81</v>
      </c>
      <c r="O55" s="24">
        <f t="shared" si="14"/>
        <v>317.45999999999998</v>
      </c>
      <c r="P55" s="24">
        <f t="shared" si="15"/>
        <v>470.59999999999997</v>
      </c>
      <c r="Q55" s="24"/>
      <c r="R55" s="24"/>
      <c r="S55" s="24">
        <f t="shared" si="16"/>
        <v>0</v>
      </c>
      <c r="T55" s="24">
        <f t="shared" si="17"/>
        <v>470.59999999999997</v>
      </c>
    </row>
    <row r="56" spans="1:20" x14ac:dyDescent="0.2">
      <c r="A56" s="119"/>
      <c r="B56" s="71"/>
      <c r="C56" s="26" t="s">
        <v>39</v>
      </c>
      <c r="D56" s="162">
        <v>3</v>
      </c>
      <c r="E56" s="24"/>
      <c r="F56" s="24"/>
      <c r="G56" s="24"/>
      <c r="H56" s="24">
        <f t="shared" si="12"/>
        <v>0</v>
      </c>
      <c r="I56" s="24">
        <v>4.5</v>
      </c>
      <c r="J56" s="24"/>
      <c r="K56" s="24">
        <f t="shared" si="13"/>
        <v>4.5</v>
      </c>
      <c r="L56" s="24"/>
      <c r="M56" s="24">
        <v>0.5</v>
      </c>
      <c r="N56" s="24">
        <v>1</v>
      </c>
      <c r="O56" s="24">
        <f t="shared" si="14"/>
        <v>1.5</v>
      </c>
      <c r="P56" s="24">
        <f t="shared" si="15"/>
        <v>6</v>
      </c>
      <c r="Q56" s="24"/>
      <c r="R56" s="24"/>
      <c r="S56" s="24">
        <f t="shared" si="16"/>
        <v>0</v>
      </c>
      <c r="T56" s="24">
        <f t="shared" si="17"/>
        <v>6</v>
      </c>
    </row>
    <row r="57" spans="1:20" x14ac:dyDescent="0.2">
      <c r="A57" s="119"/>
      <c r="B57" s="71"/>
      <c r="C57" s="26" t="s">
        <v>40</v>
      </c>
      <c r="D57" s="162">
        <v>69</v>
      </c>
      <c r="E57" s="24">
        <v>2</v>
      </c>
      <c r="F57" s="24"/>
      <c r="G57" s="24"/>
      <c r="H57" s="24">
        <f t="shared" si="12"/>
        <v>2</v>
      </c>
      <c r="I57" s="24">
        <v>9.4499999999999993</v>
      </c>
      <c r="J57" s="24"/>
      <c r="K57" s="24">
        <f t="shared" si="13"/>
        <v>11.45</v>
      </c>
      <c r="L57" s="24">
        <v>25.52</v>
      </c>
      <c r="M57" s="24">
        <v>53.54</v>
      </c>
      <c r="N57" s="24">
        <v>61.78</v>
      </c>
      <c r="O57" s="24">
        <f t="shared" si="14"/>
        <v>140.84</v>
      </c>
      <c r="P57" s="24">
        <f t="shared" si="15"/>
        <v>152.29</v>
      </c>
      <c r="Q57" s="24"/>
      <c r="R57" s="24"/>
      <c r="S57" s="24">
        <f t="shared" si="16"/>
        <v>0</v>
      </c>
      <c r="T57" s="24">
        <f t="shared" si="17"/>
        <v>152.29</v>
      </c>
    </row>
    <row r="58" spans="1:20" x14ac:dyDescent="0.2">
      <c r="A58" s="119"/>
      <c r="B58" s="71"/>
      <c r="C58" s="26" t="s">
        <v>42</v>
      </c>
      <c r="D58" s="162">
        <v>10</v>
      </c>
      <c r="E58" s="24"/>
      <c r="F58" s="24"/>
      <c r="G58" s="24"/>
      <c r="H58" s="24">
        <f t="shared" si="12"/>
        <v>0</v>
      </c>
      <c r="I58" s="24">
        <v>34.94</v>
      </c>
      <c r="J58" s="24"/>
      <c r="K58" s="24">
        <f t="shared" si="13"/>
        <v>34.94</v>
      </c>
      <c r="L58" s="24"/>
      <c r="M58" s="24">
        <v>82.73</v>
      </c>
      <c r="N58" s="24">
        <v>150.53</v>
      </c>
      <c r="O58" s="24">
        <f t="shared" si="14"/>
        <v>233.26</v>
      </c>
      <c r="P58" s="24">
        <f t="shared" si="15"/>
        <v>268.2</v>
      </c>
      <c r="Q58" s="24"/>
      <c r="R58" s="24"/>
      <c r="S58" s="24">
        <f t="shared" si="16"/>
        <v>0</v>
      </c>
      <c r="T58" s="24">
        <f t="shared" si="17"/>
        <v>268.2</v>
      </c>
    </row>
    <row r="59" spans="1:20" x14ac:dyDescent="0.2">
      <c r="A59" s="119"/>
      <c r="B59" s="71"/>
      <c r="C59" s="26" t="s">
        <v>46</v>
      </c>
      <c r="D59" s="162">
        <v>159</v>
      </c>
      <c r="E59" s="24">
        <v>440.54</v>
      </c>
      <c r="F59" s="24">
        <v>6.26</v>
      </c>
      <c r="G59" s="24">
        <v>15</v>
      </c>
      <c r="H59" s="24">
        <f t="shared" si="12"/>
        <v>461.8</v>
      </c>
      <c r="I59" s="24">
        <v>268.81</v>
      </c>
      <c r="J59" s="24"/>
      <c r="K59" s="24">
        <f t="shared" si="13"/>
        <v>730.61</v>
      </c>
      <c r="L59" s="24">
        <v>63.94</v>
      </c>
      <c r="M59" s="24">
        <v>459.93</v>
      </c>
      <c r="N59" s="24">
        <v>263.13</v>
      </c>
      <c r="O59" s="24">
        <f t="shared" si="14"/>
        <v>787</v>
      </c>
      <c r="P59" s="24">
        <f t="shared" si="15"/>
        <v>1517.6100000000001</v>
      </c>
      <c r="Q59" s="24"/>
      <c r="R59" s="24">
        <v>11.65</v>
      </c>
      <c r="S59" s="24">
        <f t="shared" si="16"/>
        <v>11.65</v>
      </c>
      <c r="T59" s="24">
        <f t="shared" si="17"/>
        <v>1529.2600000000002</v>
      </c>
    </row>
    <row r="60" spans="1:20" x14ac:dyDescent="0.2">
      <c r="A60" s="119"/>
      <c r="B60" s="71"/>
      <c r="C60" s="26" t="s">
        <v>47</v>
      </c>
      <c r="D60" s="162">
        <v>73</v>
      </c>
      <c r="E60" s="24">
        <v>0.1</v>
      </c>
      <c r="F60" s="24"/>
      <c r="G60" s="24"/>
      <c r="H60" s="24">
        <f t="shared" si="12"/>
        <v>0.1</v>
      </c>
      <c r="I60" s="24">
        <v>685.03</v>
      </c>
      <c r="J60" s="24"/>
      <c r="K60" s="24">
        <f t="shared" si="13"/>
        <v>685.13</v>
      </c>
      <c r="L60" s="24">
        <v>491.49</v>
      </c>
      <c r="M60" s="24">
        <v>611.04</v>
      </c>
      <c r="N60" s="24">
        <v>918.11</v>
      </c>
      <c r="O60" s="24">
        <f t="shared" si="14"/>
        <v>2020.6399999999999</v>
      </c>
      <c r="P60" s="24">
        <f t="shared" si="15"/>
        <v>2705.77</v>
      </c>
      <c r="Q60" s="24"/>
      <c r="R60" s="24"/>
      <c r="S60" s="24">
        <f t="shared" si="16"/>
        <v>0</v>
      </c>
      <c r="T60" s="24">
        <f t="shared" si="17"/>
        <v>2705.77</v>
      </c>
    </row>
    <row r="61" spans="1:20" x14ac:dyDescent="0.2">
      <c r="A61" s="119"/>
      <c r="B61" s="71"/>
      <c r="C61" s="26" t="s">
        <v>303</v>
      </c>
      <c r="D61" s="162">
        <v>105</v>
      </c>
      <c r="E61" s="24">
        <v>7</v>
      </c>
      <c r="F61" s="24">
        <v>4.7</v>
      </c>
      <c r="G61" s="24">
        <v>19</v>
      </c>
      <c r="H61" s="24">
        <f t="shared" si="12"/>
        <v>30.7</v>
      </c>
      <c r="I61" s="24">
        <v>69.94</v>
      </c>
      <c r="J61" s="24"/>
      <c r="K61" s="24">
        <f t="shared" si="13"/>
        <v>100.64</v>
      </c>
      <c r="L61" s="24">
        <v>72.260000000000005</v>
      </c>
      <c r="M61" s="24">
        <v>219.28</v>
      </c>
      <c r="N61" s="24">
        <v>155.11000000000001</v>
      </c>
      <c r="O61" s="24">
        <f t="shared" si="14"/>
        <v>446.65000000000003</v>
      </c>
      <c r="P61" s="24">
        <f t="shared" si="15"/>
        <v>547.29000000000008</v>
      </c>
      <c r="Q61" s="24"/>
      <c r="R61" s="24"/>
      <c r="S61" s="24">
        <f t="shared" si="16"/>
        <v>0</v>
      </c>
      <c r="T61" s="24">
        <f t="shared" si="17"/>
        <v>547.29000000000008</v>
      </c>
    </row>
    <row r="62" spans="1:20" x14ac:dyDescent="0.2">
      <c r="A62" s="119"/>
      <c r="B62" s="87"/>
      <c r="C62" s="26" t="s">
        <v>467</v>
      </c>
      <c r="D62" s="162">
        <v>0</v>
      </c>
      <c r="E62" s="24"/>
      <c r="F62" s="24"/>
      <c r="G62" s="24"/>
      <c r="H62" s="24">
        <f t="shared" si="12"/>
        <v>0</v>
      </c>
      <c r="I62" s="24"/>
      <c r="J62" s="24"/>
      <c r="K62" s="24">
        <f t="shared" si="13"/>
        <v>0</v>
      </c>
      <c r="L62" s="24"/>
      <c r="M62" s="24"/>
      <c r="N62" s="24"/>
      <c r="O62" s="24">
        <f t="shared" si="14"/>
        <v>0</v>
      </c>
      <c r="P62" s="24">
        <f t="shared" si="15"/>
        <v>0</v>
      </c>
      <c r="Q62" s="24"/>
      <c r="R62" s="24"/>
      <c r="S62" s="24">
        <f t="shared" si="16"/>
        <v>0</v>
      </c>
      <c r="T62" s="24">
        <f t="shared" si="17"/>
        <v>0</v>
      </c>
    </row>
    <row r="63" spans="1:20" x14ac:dyDescent="0.2">
      <c r="A63" s="119"/>
      <c r="B63" s="71" t="s">
        <v>44</v>
      </c>
      <c r="C63" s="26" t="s">
        <v>23</v>
      </c>
      <c r="D63" s="162">
        <v>15</v>
      </c>
      <c r="E63" s="24"/>
      <c r="F63" s="24">
        <v>12</v>
      </c>
      <c r="G63" s="24">
        <v>0.7</v>
      </c>
      <c r="H63" s="24">
        <f t="shared" si="12"/>
        <v>12.7</v>
      </c>
      <c r="I63" s="24">
        <v>49.22</v>
      </c>
      <c r="J63" s="24"/>
      <c r="K63" s="24">
        <f t="shared" si="13"/>
        <v>61.92</v>
      </c>
      <c r="L63" s="24">
        <v>470.29</v>
      </c>
      <c r="M63" s="24">
        <v>1215.8800000000001</v>
      </c>
      <c r="N63" s="24">
        <v>579.63</v>
      </c>
      <c r="O63" s="24">
        <f t="shared" si="14"/>
        <v>2265.8000000000002</v>
      </c>
      <c r="P63" s="24">
        <f t="shared" si="15"/>
        <v>2327.7200000000003</v>
      </c>
      <c r="Q63" s="24"/>
      <c r="R63" s="24"/>
      <c r="S63" s="24">
        <f t="shared" si="16"/>
        <v>0</v>
      </c>
      <c r="T63" s="24">
        <f t="shared" si="17"/>
        <v>2327.7200000000003</v>
      </c>
    </row>
    <row r="64" spans="1:20" x14ac:dyDescent="0.2">
      <c r="A64" s="119"/>
      <c r="B64" s="71"/>
      <c r="C64" s="26" t="s">
        <v>26</v>
      </c>
      <c r="D64" s="162">
        <v>57</v>
      </c>
      <c r="E64" s="24">
        <v>0.05</v>
      </c>
      <c r="F64" s="24">
        <v>0</v>
      </c>
      <c r="G64" s="24">
        <v>2.5</v>
      </c>
      <c r="H64" s="24">
        <f t="shared" ref="H64:H69" si="18">SUM(E64:G64)</f>
        <v>2.5499999999999998</v>
      </c>
      <c r="I64" s="24">
        <v>11.06</v>
      </c>
      <c r="J64" s="24"/>
      <c r="K64" s="24">
        <f t="shared" si="13"/>
        <v>13.61</v>
      </c>
      <c r="L64" s="24"/>
      <c r="M64" s="24">
        <v>21.92</v>
      </c>
      <c r="N64" s="24">
        <v>77.099999999999994</v>
      </c>
      <c r="O64" s="24">
        <f t="shared" si="14"/>
        <v>99.02</v>
      </c>
      <c r="P64" s="24">
        <f t="shared" si="15"/>
        <v>112.63</v>
      </c>
      <c r="Q64" s="24"/>
      <c r="R64" s="24">
        <v>0.05</v>
      </c>
      <c r="S64" s="24">
        <f t="shared" si="16"/>
        <v>0.05</v>
      </c>
      <c r="T64" s="24">
        <f t="shared" si="17"/>
        <v>112.67999999999999</v>
      </c>
    </row>
    <row r="65" spans="1:20" x14ac:dyDescent="0.2">
      <c r="A65" s="119"/>
      <c r="B65" s="71"/>
      <c r="C65" s="26" t="s">
        <v>29</v>
      </c>
      <c r="D65" s="162">
        <v>16</v>
      </c>
      <c r="E65" s="24">
        <v>7.87</v>
      </c>
      <c r="F65" s="24">
        <v>2.65</v>
      </c>
      <c r="G65" s="24">
        <v>2.4500000000000002</v>
      </c>
      <c r="H65" s="24">
        <f t="shared" si="18"/>
        <v>12.969999999999999</v>
      </c>
      <c r="I65" s="24">
        <v>1.27</v>
      </c>
      <c r="J65" s="24"/>
      <c r="K65" s="24">
        <f>SUM(H65:J65)</f>
        <v>14.239999999999998</v>
      </c>
      <c r="L65" s="24"/>
      <c r="M65" s="24">
        <v>3.75</v>
      </c>
      <c r="N65" s="24">
        <v>13.64</v>
      </c>
      <c r="O65" s="24">
        <f>SUM(L65:N65)</f>
        <v>17.39</v>
      </c>
      <c r="P65" s="24">
        <f>SUM(K65+O65)</f>
        <v>31.63</v>
      </c>
      <c r="Q65" s="24"/>
      <c r="R65" s="24">
        <v>13.5</v>
      </c>
      <c r="S65" s="24">
        <f t="shared" si="16"/>
        <v>13.5</v>
      </c>
      <c r="T65" s="24">
        <f t="shared" si="17"/>
        <v>45.129999999999995</v>
      </c>
    </row>
    <row r="66" spans="1:20" x14ac:dyDescent="0.2">
      <c r="A66" s="119"/>
      <c r="B66" s="71"/>
      <c r="C66" s="26" t="s">
        <v>30</v>
      </c>
      <c r="D66" s="162">
        <v>12</v>
      </c>
      <c r="E66" s="24"/>
      <c r="F66" s="24">
        <v>2.1</v>
      </c>
      <c r="G66" s="24"/>
      <c r="H66" s="24">
        <f t="shared" si="18"/>
        <v>2.1</v>
      </c>
      <c r="I66" s="24">
        <v>447.52</v>
      </c>
      <c r="J66" s="24"/>
      <c r="K66" s="24">
        <f>SUM(H66:J66)</f>
        <v>449.62</v>
      </c>
      <c r="L66" s="24">
        <v>115.09</v>
      </c>
      <c r="M66" s="24">
        <v>524.52</v>
      </c>
      <c r="N66" s="24">
        <v>555.09</v>
      </c>
      <c r="O66" s="24">
        <f>SUM(L66:N66)</f>
        <v>1194.7</v>
      </c>
      <c r="P66" s="24">
        <f>SUM(K66+O66)</f>
        <v>1644.3200000000002</v>
      </c>
      <c r="Q66" s="24"/>
      <c r="R66" s="24"/>
      <c r="S66" s="24">
        <f t="shared" ref="S66:S103" si="19">+R66+Q66</f>
        <v>0</v>
      </c>
      <c r="T66" s="24">
        <f t="shared" ref="T66:T103" si="20">+S66+P66</f>
        <v>1644.3200000000002</v>
      </c>
    </row>
    <row r="67" spans="1:20" x14ac:dyDescent="0.2">
      <c r="A67" s="119"/>
      <c r="B67" s="71"/>
      <c r="C67" s="26" t="s">
        <v>44</v>
      </c>
      <c r="D67" s="162">
        <v>167</v>
      </c>
      <c r="E67" s="24">
        <v>0.46</v>
      </c>
      <c r="F67" s="24">
        <v>6.15</v>
      </c>
      <c r="G67" s="24">
        <v>1.64</v>
      </c>
      <c r="H67" s="24">
        <f t="shared" si="18"/>
        <v>8.25</v>
      </c>
      <c r="I67" s="24">
        <v>363.78</v>
      </c>
      <c r="J67" s="24"/>
      <c r="K67" s="24">
        <f>SUM(H67:J67)</f>
        <v>372.03</v>
      </c>
      <c r="L67" s="24">
        <v>207.8</v>
      </c>
      <c r="M67" s="24">
        <v>306.77999999999997</v>
      </c>
      <c r="N67" s="24">
        <v>243.55</v>
      </c>
      <c r="O67" s="24">
        <f>SUM(L67:N67)</f>
        <v>758.12999999999988</v>
      </c>
      <c r="P67" s="24">
        <f>SUM(K67+O67)</f>
        <v>1130.1599999999999</v>
      </c>
      <c r="Q67" s="24"/>
      <c r="R67" s="24">
        <v>209.97</v>
      </c>
      <c r="S67" s="24">
        <f t="shared" si="19"/>
        <v>209.97</v>
      </c>
      <c r="T67" s="24">
        <f t="shared" si="20"/>
        <v>1340.1299999999999</v>
      </c>
    </row>
    <row r="68" spans="1:20" x14ac:dyDescent="0.2">
      <c r="A68" s="119"/>
      <c r="B68" s="87"/>
      <c r="C68" s="26" t="s">
        <v>45</v>
      </c>
      <c r="D68" s="162">
        <v>11</v>
      </c>
      <c r="E68" s="24"/>
      <c r="F68" s="24"/>
      <c r="G68" s="24">
        <v>3.31</v>
      </c>
      <c r="H68" s="24">
        <f t="shared" si="18"/>
        <v>3.31</v>
      </c>
      <c r="I68" s="24">
        <v>0.3</v>
      </c>
      <c r="J68" s="24"/>
      <c r="K68" s="24">
        <f>SUM(H68:J68)</f>
        <v>3.61</v>
      </c>
      <c r="L68" s="24"/>
      <c r="M68" s="24">
        <v>51.91</v>
      </c>
      <c r="N68" s="24">
        <v>47.03</v>
      </c>
      <c r="O68" s="24">
        <f>SUM(L68:N68)</f>
        <v>98.94</v>
      </c>
      <c r="P68" s="24">
        <f>SUM(K68+O68)</f>
        <v>102.55</v>
      </c>
      <c r="Q68" s="24"/>
      <c r="R68" s="24">
        <v>17.22</v>
      </c>
      <c r="S68" s="24">
        <f t="shared" si="19"/>
        <v>17.22</v>
      </c>
      <c r="T68" s="24">
        <f t="shared" si="20"/>
        <v>119.77</v>
      </c>
    </row>
    <row r="69" spans="1:20" x14ac:dyDescent="0.2">
      <c r="A69" s="119"/>
      <c r="B69" s="71" t="s">
        <v>363</v>
      </c>
      <c r="C69" s="165" t="s">
        <v>363</v>
      </c>
      <c r="D69" s="160">
        <v>0</v>
      </c>
      <c r="E69" s="25"/>
      <c r="F69" s="25"/>
      <c r="G69" s="25"/>
      <c r="H69" s="25">
        <f t="shared" si="18"/>
        <v>0</v>
      </c>
      <c r="I69" s="25"/>
      <c r="J69" s="25"/>
      <c r="K69" s="25">
        <f>SUM(H69:J69)</f>
        <v>0</v>
      </c>
      <c r="L69" s="25"/>
      <c r="M69" s="25"/>
      <c r="N69" s="25"/>
      <c r="O69" s="25">
        <f>SUM(L69:N69)</f>
        <v>0</v>
      </c>
      <c r="P69" s="25">
        <f>SUM(K69+O69)</f>
        <v>0</v>
      </c>
      <c r="Q69" s="25"/>
      <c r="R69" s="25"/>
      <c r="S69" s="25">
        <f t="shared" si="19"/>
        <v>0</v>
      </c>
      <c r="T69" s="25">
        <f t="shared" si="20"/>
        <v>0</v>
      </c>
    </row>
    <row r="70" spans="1:20" ht="15" x14ac:dyDescent="0.25">
      <c r="A70" s="230" t="s">
        <v>0</v>
      </c>
      <c r="B70" s="231"/>
      <c r="C70" s="232" t="s">
        <v>0</v>
      </c>
      <c r="D70" s="53">
        <f t="shared" ref="D70:R70" si="21">SUM(D32:D69)</f>
        <v>875</v>
      </c>
      <c r="E70" s="54">
        <f t="shared" si="21"/>
        <v>464.75000000000006</v>
      </c>
      <c r="F70" s="54">
        <f t="shared" si="21"/>
        <v>33.96</v>
      </c>
      <c r="G70" s="54">
        <f t="shared" si="21"/>
        <v>128.1</v>
      </c>
      <c r="H70" s="54">
        <f t="shared" si="21"/>
        <v>626.81000000000006</v>
      </c>
      <c r="I70" s="54">
        <f t="shared" si="21"/>
        <v>2087.09</v>
      </c>
      <c r="J70" s="54">
        <f t="shared" si="21"/>
        <v>0.3</v>
      </c>
      <c r="K70" s="54">
        <f t="shared" si="21"/>
        <v>2714.2000000000003</v>
      </c>
      <c r="L70" s="54">
        <f t="shared" si="21"/>
        <v>2591.2400000000002</v>
      </c>
      <c r="M70" s="54">
        <f t="shared" si="21"/>
        <v>5377.2599999999993</v>
      </c>
      <c r="N70" s="54">
        <f t="shared" si="21"/>
        <v>4468.87</v>
      </c>
      <c r="O70" s="54">
        <f t="shared" si="21"/>
        <v>12437.369999999999</v>
      </c>
      <c r="P70" s="54">
        <f t="shared" si="21"/>
        <v>15151.57</v>
      </c>
      <c r="Q70" s="54">
        <f t="shared" si="21"/>
        <v>0.05</v>
      </c>
      <c r="R70" s="54">
        <f t="shared" si="21"/>
        <v>285.97000000000003</v>
      </c>
      <c r="S70" s="54">
        <f t="shared" si="19"/>
        <v>286.02000000000004</v>
      </c>
      <c r="T70" s="55">
        <f t="shared" si="20"/>
        <v>15437.59</v>
      </c>
    </row>
    <row r="71" spans="1:20" x14ac:dyDescent="0.2">
      <c r="A71" s="166" t="s">
        <v>5</v>
      </c>
      <c r="B71" s="35" t="s">
        <v>423</v>
      </c>
      <c r="C71" s="161" t="s">
        <v>77</v>
      </c>
      <c r="D71" s="153">
        <v>6</v>
      </c>
      <c r="E71" s="154"/>
      <c r="F71" s="154"/>
      <c r="G71" s="154"/>
      <c r="H71" s="154">
        <f t="shared" ref="H71:H103" si="22">SUM(E71:G71)</f>
        <v>0</v>
      </c>
      <c r="I71" s="154"/>
      <c r="J71" s="154"/>
      <c r="K71" s="154">
        <f t="shared" ref="K71:K103" si="23">SUM(H71:J71)</f>
        <v>0</v>
      </c>
      <c r="L71" s="154">
        <v>0.6</v>
      </c>
      <c r="M71" s="154">
        <v>1.85</v>
      </c>
      <c r="N71" s="154">
        <v>0.45</v>
      </c>
      <c r="O71" s="154">
        <f t="shared" ref="O71:O103" si="24">SUM(L71:N71)</f>
        <v>2.9000000000000004</v>
      </c>
      <c r="P71" s="154">
        <f t="shared" ref="P71:P103" si="25">SUM(K71+O71)</f>
        <v>2.9000000000000004</v>
      </c>
      <c r="Q71" s="154"/>
      <c r="R71" s="154"/>
      <c r="S71" s="154">
        <f t="shared" si="19"/>
        <v>0</v>
      </c>
      <c r="T71" s="154">
        <f t="shared" si="20"/>
        <v>2.9000000000000004</v>
      </c>
    </row>
    <row r="72" spans="1:20" x14ac:dyDescent="0.2">
      <c r="A72" s="167"/>
      <c r="B72" s="35"/>
      <c r="C72" s="26" t="s">
        <v>61</v>
      </c>
      <c r="D72" s="162">
        <v>19</v>
      </c>
      <c r="E72" s="24"/>
      <c r="F72" s="24"/>
      <c r="G72" s="24"/>
      <c r="H72" s="24">
        <f t="shared" si="22"/>
        <v>0</v>
      </c>
      <c r="I72" s="24">
        <v>1.3</v>
      </c>
      <c r="J72" s="24"/>
      <c r="K72" s="24">
        <f t="shared" si="23"/>
        <v>1.3</v>
      </c>
      <c r="L72" s="24">
        <v>157.30000000000001</v>
      </c>
      <c r="M72" s="24">
        <v>324.67</v>
      </c>
      <c r="N72" s="24">
        <v>92.82</v>
      </c>
      <c r="O72" s="24">
        <f t="shared" si="24"/>
        <v>574.79</v>
      </c>
      <c r="P72" s="24">
        <f t="shared" si="25"/>
        <v>576.08999999999992</v>
      </c>
      <c r="Q72" s="24"/>
      <c r="R72" s="24">
        <v>0.3</v>
      </c>
      <c r="S72" s="24">
        <f t="shared" si="19"/>
        <v>0.3</v>
      </c>
      <c r="T72" s="24">
        <f t="shared" si="20"/>
        <v>576.38999999999987</v>
      </c>
    </row>
    <row r="73" spans="1:20" x14ac:dyDescent="0.2">
      <c r="A73" s="167"/>
      <c r="B73" s="35"/>
      <c r="C73" s="26" t="s">
        <v>56</v>
      </c>
      <c r="D73" s="162">
        <v>3</v>
      </c>
      <c r="E73" s="24"/>
      <c r="F73" s="24"/>
      <c r="G73" s="24"/>
      <c r="H73" s="24">
        <f t="shared" si="22"/>
        <v>0</v>
      </c>
      <c r="I73" s="24"/>
      <c r="J73" s="24"/>
      <c r="K73" s="24">
        <f t="shared" si="23"/>
        <v>0</v>
      </c>
      <c r="L73" s="24"/>
      <c r="M73" s="24">
        <v>1.3</v>
      </c>
      <c r="N73" s="24">
        <v>2.4</v>
      </c>
      <c r="O73" s="24">
        <f t="shared" si="24"/>
        <v>3.7</v>
      </c>
      <c r="P73" s="24">
        <f t="shared" si="25"/>
        <v>3.7</v>
      </c>
      <c r="Q73" s="24"/>
      <c r="R73" s="24"/>
      <c r="S73" s="24">
        <f t="shared" si="19"/>
        <v>0</v>
      </c>
      <c r="T73" s="24">
        <f t="shared" si="20"/>
        <v>3.7</v>
      </c>
    </row>
    <row r="74" spans="1:20" x14ac:dyDescent="0.2">
      <c r="A74" s="167"/>
      <c r="B74" s="35"/>
      <c r="C74" s="26" t="s">
        <v>50</v>
      </c>
      <c r="D74" s="162">
        <v>6</v>
      </c>
      <c r="E74" s="24"/>
      <c r="F74" s="24"/>
      <c r="G74" s="24"/>
      <c r="H74" s="24">
        <f t="shared" si="22"/>
        <v>0</v>
      </c>
      <c r="I74" s="24">
        <v>1.3</v>
      </c>
      <c r="J74" s="24"/>
      <c r="K74" s="24">
        <f t="shared" si="23"/>
        <v>1.3</v>
      </c>
      <c r="L74" s="24"/>
      <c r="M74" s="24">
        <v>14.22</v>
      </c>
      <c r="N74" s="24">
        <v>20.38</v>
      </c>
      <c r="O74" s="24">
        <f t="shared" si="24"/>
        <v>34.6</v>
      </c>
      <c r="P74" s="24">
        <f t="shared" si="25"/>
        <v>35.9</v>
      </c>
      <c r="Q74" s="24"/>
      <c r="R74" s="24">
        <v>2.2000000000000002</v>
      </c>
      <c r="S74" s="24">
        <f t="shared" si="19"/>
        <v>2.2000000000000002</v>
      </c>
      <c r="T74" s="24">
        <f t="shared" si="20"/>
        <v>38.1</v>
      </c>
    </row>
    <row r="75" spans="1:20" x14ac:dyDescent="0.2">
      <c r="A75" s="167"/>
      <c r="B75" s="35"/>
      <c r="C75" s="26" t="s">
        <v>64</v>
      </c>
      <c r="D75" s="162">
        <v>10</v>
      </c>
      <c r="E75" s="24"/>
      <c r="F75" s="24"/>
      <c r="G75" s="24"/>
      <c r="H75" s="24">
        <f t="shared" si="22"/>
        <v>0</v>
      </c>
      <c r="I75" s="24">
        <v>4.5</v>
      </c>
      <c r="J75" s="24"/>
      <c r="K75" s="24">
        <f t="shared" si="23"/>
        <v>4.5</v>
      </c>
      <c r="L75" s="24">
        <v>1.85</v>
      </c>
      <c r="M75" s="24">
        <v>8.9</v>
      </c>
      <c r="N75" s="24">
        <v>15.55</v>
      </c>
      <c r="O75" s="24">
        <f t="shared" si="24"/>
        <v>26.3</v>
      </c>
      <c r="P75" s="24">
        <f t="shared" si="25"/>
        <v>30.8</v>
      </c>
      <c r="Q75" s="24">
        <v>2.5</v>
      </c>
      <c r="R75" s="24">
        <v>4.8</v>
      </c>
      <c r="S75" s="24">
        <f t="shared" si="19"/>
        <v>7.3</v>
      </c>
      <c r="T75" s="24">
        <f t="shared" si="20"/>
        <v>38.1</v>
      </c>
    </row>
    <row r="76" spans="1:20" x14ac:dyDescent="0.2">
      <c r="A76" s="167"/>
      <c r="B76" s="35"/>
      <c r="C76" s="26" t="s">
        <v>79</v>
      </c>
      <c r="D76" s="162">
        <v>11</v>
      </c>
      <c r="E76" s="24"/>
      <c r="F76" s="24"/>
      <c r="G76" s="24"/>
      <c r="H76" s="24">
        <f t="shared" si="22"/>
        <v>0</v>
      </c>
      <c r="I76" s="24">
        <v>1.24</v>
      </c>
      <c r="J76" s="24">
        <v>0.01</v>
      </c>
      <c r="K76" s="24">
        <f t="shared" si="23"/>
        <v>1.25</v>
      </c>
      <c r="L76" s="24">
        <v>30.3</v>
      </c>
      <c r="M76" s="24">
        <v>83.03</v>
      </c>
      <c r="N76" s="24">
        <v>35.92</v>
      </c>
      <c r="O76" s="24">
        <f t="shared" si="24"/>
        <v>149.25</v>
      </c>
      <c r="P76" s="24">
        <f t="shared" si="25"/>
        <v>150.5</v>
      </c>
      <c r="Q76" s="24"/>
      <c r="R76" s="24">
        <v>0.1</v>
      </c>
      <c r="S76" s="24">
        <f t="shared" si="19"/>
        <v>0.1</v>
      </c>
      <c r="T76" s="24">
        <f t="shared" si="20"/>
        <v>150.6</v>
      </c>
    </row>
    <row r="77" spans="1:20" x14ac:dyDescent="0.2">
      <c r="A77" s="167"/>
      <c r="B77" s="35"/>
      <c r="C77" s="26" t="s">
        <v>67</v>
      </c>
      <c r="D77" s="162">
        <v>1</v>
      </c>
      <c r="E77" s="14"/>
      <c r="F77" s="24"/>
      <c r="G77" s="24"/>
      <c r="H77" s="24">
        <f t="shared" si="22"/>
        <v>0</v>
      </c>
      <c r="I77" s="24">
        <v>0.5</v>
      </c>
      <c r="J77" s="24"/>
      <c r="K77" s="24">
        <f t="shared" si="23"/>
        <v>0.5</v>
      </c>
      <c r="L77" s="24"/>
      <c r="M77" s="24"/>
      <c r="N77" s="24">
        <v>1</v>
      </c>
      <c r="O77" s="24">
        <f t="shared" si="24"/>
        <v>1</v>
      </c>
      <c r="P77" s="24">
        <f t="shared" si="25"/>
        <v>1.5</v>
      </c>
      <c r="Q77" s="24"/>
      <c r="R77" s="24">
        <v>0.5</v>
      </c>
      <c r="S77" s="24">
        <f t="shared" si="19"/>
        <v>0.5</v>
      </c>
      <c r="T77" s="24">
        <f t="shared" si="20"/>
        <v>2</v>
      </c>
    </row>
    <row r="78" spans="1:20" x14ac:dyDescent="0.2">
      <c r="A78" s="167"/>
      <c r="B78" s="35"/>
      <c r="C78" s="26" t="s">
        <v>78</v>
      </c>
      <c r="D78" s="162">
        <v>18</v>
      </c>
      <c r="E78" s="24"/>
      <c r="F78" s="24"/>
      <c r="G78" s="24"/>
      <c r="H78" s="24">
        <f t="shared" si="22"/>
        <v>0</v>
      </c>
      <c r="I78" s="24">
        <v>3.45</v>
      </c>
      <c r="J78" s="24">
        <v>0.15</v>
      </c>
      <c r="K78" s="24">
        <f t="shared" si="23"/>
        <v>3.6</v>
      </c>
      <c r="L78" s="24">
        <v>7</v>
      </c>
      <c r="M78" s="24">
        <v>324.35000000000002</v>
      </c>
      <c r="N78" s="24">
        <v>275.10000000000002</v>
      </c>
      <c r="O78" s="24">
        <f t="shared" si="24"/>
        <v>606.45000000000005</v>
      </c>
      <c r="P78" s="24">
        <f t="shared" si="25"/>
        <v>610.05000000000007</v>
      </c>
      <c r="Q78" s="24"/>
      <c r="R78" s="24"/>
      <c r="S78" s="24">
        <f t="shared" si="19"/>
        <v>0</v>
      </c>
      <c r="T78" s="24">
        <f t="shared" si="20"/>
        <v>610.05000000000007</v>
      </c>
    </row>
    <row r="79" spans="1:20" x14ac:dyDescent="0.2">
      <c r="A79" s="167"/>
      <c r="B79" s="35"/>
      <c r="C79" s="26" t="s">
        <v>76</v>
      </c>
      <c r="D79" s="162">
        <v>4</v>
      </c>
      <c r="E79" s="24"/>
      <c r="F79" s="24"/>
      <c r="G79" s="24"/>
      <c r="H79" s="24">
        <f t="shared" si="22"/>
        <v>0</v>
      </c>
      <c r="I79" s="24"/>
      <c r="J79" s="24"/>
      <c r="K79" s="24">
        <f t="shared" si="23"/>
        <v>0</v>
      </c>
      <c r="L79" s="24"/>
      <c r="M79" s="24">
        <v>1.1000000000000001</v>
      </c>
      <c r="N79" s="24">
        <v>1.5</v>
      </c>
      <c r="O79" s="24">
        <f t="shared" si="24"/>
        <v>2.6</v>
      </c>
      <c r="P79" s="24">
        <f t="shared" si="25"/>
        <v>2.6</v>
      </c>
      <c r="Q79" s="24"/>
      <c r="R79" s="24">
        <v>0.6</v>
      </c>
      <c r="S79" s="24">
        <f t="shared" si="19"/>
        <v>0.6</v>
      </c>
      <c r="T79" s="24">
        <f t="shared" si="20"/>
        <v>3.2</v>
      </c>
    </row>
    <row r="80" spans="1:20" x14ac:dyDescent="0.2">
      <c r="A80" s="167"/>
      <c r="B80" s="35"/>
      <c r="C80" s="26" t="s">
        <v>62</v>
      </c>
      <c r="D80" s="162">
        <v>13</v>
      </c>
      <c r="E80" s="24"/>
      <c r="F80" s="24"/>
      <c r="G80" s="24"/>
      <c r="H80" s="24">
        <f t="shared" si="22"/>
        <v>0</v>
      </c>
      <c r="I80" s="24">
        <v>0.6</v>
      </c>
      <c r="J80" s="24">
        <v>0.3</v>
      </c>
      <c r="K80" s="24">
        <f t="shared" si="23"/>
        <v>0.89999999999999991</v>
      </c>
      <c r="L80" s="24"/>
      <c r="M80" s="24">
        <v>12.71</v>
      </c>
      <c r="N80" s="24">
        <v>10.82</v>
      </c>
      <c r="O80" s="24">
        <f t="shared" si="24"/>
        <v>23.53</v>
      </c>
      <c r="P80" s="24">
        <f t="shared" si="25"/>
        <v>24.43</v>
      </c>
      <c r="Q80" s="24"/>
      <c r="R80" s="24">
        <v>0.5</v>
      </c>
      <c r="S80" s="24">
        <f t="shared" si="19"/>
        <v>0.5</v>
      </c>
      <c r="T80" s="24">
        <f t="shared" si="20"/>
        <v>24.93</v>
      </c>
    </row>
    <row r="81" spans="1:20" x14ac:dyDescent="0.2">
      <c r="A81" s="167"/>
      <c r="B81" s="35"/>
      <c r="C81" s="26" t="s">
        <v>319</v>
      </c>
      <c r="D81" s="162">
        <v>30</v>
      </c>
      <c r="E81" s="24"/>
      <c r="F81" s="24"/>
      <c r="G81" s="24"/>
      <c r="H81" s="24">
        <f t="shared" si="22"/>
        <v>0</v>
      </c>
      <c r="I81" s="24">
        <v>2.0499999999999998</v>
      </c>
      <c r="J81" s="24">
        <v>0.05</v>
      </c>
      <c r="K81" s="24">
        <f t="shared" si="23"/>
        <v>2.0999999999999996</v>
      </c>
      <c r="L81" s="24">
        <v>172</v>
      </c>
      <c r="M81" s="24">
        <v>304.19</v>
      </c>
      <c r="N81" s="24">
        <v>357.56</v>
      </c>
      <c r="O81" s="24">
        <f t="shared" si="24"/>
        <v>833.75</v>
      </c>
      <c r="P81" s="24">
        <f t="shared" si="25"/>
        <v>835.85</v>
      </c>
      <c r="Q81" s="24">
        <v>0.05</v>
      </c>
      <c r="R81" s="24">
        <v>17.73</v>
      </c>
      <c r="S81" s="24">
        <f t="shared" si="19"/>
        <v>17.78</v>
      </c>
      <c r="T81" s="24">
        <f t="shared" si="20"/>
        <v>853.63</v>
      </c>
    </row>
    <row r="82" spans="1:20" x14ac:dyDescent="0.2">
      <c r="A82" s="167"/>
      <c r="B82" s="35"/>
      <c r="C82" s="26" t="s">
        <v>55</v>
      </c>
      <c r="D82" s="162">
        <v>9</v>
      </c>
      <c r="E82" s="24"/>
      <c r="F82" s="24"/>
      <c r="G82" s="24"/>
      <c r="H82" s="24">
        <f t="shared" si="22"/>
        <v>0</v>
      </c>
      <c r="I82" s="24">
        <v>0.1</v>
      </c>
      <c r="J82" s="24">
        <v>0.2</v>
      </c>
      <c r="K82" s="24">
        <f t="shared" si="23"/>
        <v>0.30000000000000004</v>
      </c>
      <c r="L82" s="24">
        <v>10.4</v>
      </c>
      <c r="M82" s="24">
        <v>37.25</v>
      </c>
      <c r="N82" s="24">
        <v>17.05</v>
      </c>
      <c r="O82" s="24">
        <f t="shared" si="24"/>
        <v>64.7</v>
      </c>
      <c r="P82" s="24">
        <f t="shared" si="25"/>
        <v>65</v>
      </c>
      <c r="Q82" s="24"/>
      <c r="R82" s="24">
        <v>0.8</v>
      </c>
      <c r="S82" s="24">
        <f t="shared" si="19"/>
        <v>0.8</v>
      </c>
      <c r="T82" s="24">
        <f t="shared" si="20"/>
        <v>65.8</v>
      </c>
    </row>
    <row r="83" spans="1:20" x14ac:dyDescent="0.2">
      <c r="A83" s="167"/>
      <c r="B83" s="35"/>
      <c r="C83" s="26" t="s">
        <v>51</v>
      </c>
      <c r="D83" s="162">
        <v>12</v>
      </c>
      <c r="E83" s="24"/>
      <c r="F83" s="24"/>
      <c r="G83" s="24"/>
      <c r="H83" s="24">
        <f t="shared" si="22"/>
        <v>0</v>
      </c>
      <c r="I83" s="24">
        <v>0.1</v>
      </c>
      <c r="J83" s="24">
        <v>0.75</v>
      </c>
      <c r="K83" s="24">
        <f t="shared" si="23"/>
        <v>0.85</v>
      </c>
      <c r="L83" s="24">
        <v>5</v>
      </c>
      <c r="M83" s="24">
        <v>27</v>
      </c>
      <c r="N83" s="24">
        <v>142.35</v>
      </c>
      <c r="O83" s="24">
        <f t="shared" si="24"/>
        <v>174.35</v>
      </c>
      <c r="P83" s="24">
        <f t="shared" si="25"/>
        <v>175.2</v>
      </c>
      <c r="Q83" s="24"/>
      <c r="R83" s="24">
        <v>0.1</v>
      </c>
      <c r="S83" s="24">
        <f t="shared" si="19"/>
        <v>0.1</v>
      </c>
      <c r="T83" s="24">
        <f t="shared" si="20"/>
        <v>175.29999999999998</v>
      </c>
    </row>
    <row r="84" spans="1:20" x14ac:dyDescent="0.2">
      <c r="A84" s="167"/>
      <c r="B84" s="35"/>
      <c r="C84" s="26" t="s">
        <v>52</v>
      </c>
      <c r="D84" s="162">
        <v>17</v>
      </c>
      <c r="E84" s="24"/>
      <c r="F84" s="24"/>
      <c r="G84" s="24"/>
      <c r="H84" s="24">
        <f t="shared" si="22"/>
        <v>0</v>
      </c>
      <c r="I84" s="24">
        <v>0.1</v>
      </c>
      <c r="J84" s="24">
        <v>0.05</v>
      </c>
      <c r="K84" s="24">
        <f t="shared" si="23"/>
        <v>0.15000000000000002</v>
      </c>
      <c r="L84" s="24">
        <v>78.95</v>
      </c>
      <c r="M84" s="24">
        <v>194.85</v>
      </c>
      <c r="N84" s="24">
        <v>49.15</v>
      </c>
      <c r="O84" s="24">
        <f t="shared" si="24"/>
        <v>322.95</v>
      </c>
      <c r="P84" s="24">
        <f t="shared" si="25"/>
        <v>323.09999999999997</v>
      </c>
      <c r="Q84" s="24"/>
      <c r="R84" s="24"/>
      <c r="S84" s="24">
        <f t="shared" si="19"/>
        <v>0</v>
      </c>
      <c r="T84" s="24">
        <f t="shared" si="20"/>
        <v>323.09999999999997</v>
      </c>
    </row>
    <row r="85" spans="1:20" x14ac:dyDescent="0.2">
      <c r="A85" s="167"/>
      <c r="B85" s="35"/>
      <c r="C85" s="26" t="s">
        <v>72</v>
      </c>
      <c r="D85" s="162">
        <v>2</v>
      </c>
      <c r="E85" s="24"/>
      <c r="F85" s="24"/>
      <c r="G85" s="24"/>
      <c r="H85" s="24">
        <f t="shared" si="22"/>
        <v>0</v>
      </c>
      <c r="I85" s="24">
        <v>1.5</v>
      </c>
      <c r="J85" s="24"/>
      <c r="K85" s="24">
        <f t="shared" si="23"/>
        <v>1.5</v>
      </c>
      <c r="L85" s="24"/>
      <c r="M85" s="24">
        <v>7</v>
      </c>
      <c r="N85" s="24">
        <v>47.5</v>
      </c>
      <c r="O85" s="24">
        <f t="shared" si="24"/>
        <v>54.5</v>
      </c>
      <c r="P85" s="24">
        <f t="shared" si="25"/>
        <v>56</v>
      </c>
      <c r="Q85" s="24"/>
      <c r="R85" s="24"/>
      <c r="S85" s="24">
        <f t="shared" si="19"/>
        <v>0</v>
      </c>
      <c r="T85" s="24">
        <f t="shared" si="20"/>
        <v>56</v>
      </c>
    </row>
    <row r="86" spans="1:20" x14ac:dyDescent="0.2">
      <c r="A86" s="167"/>
      <c r="B86" s="35"/>
      <c r="C86" s="26" t="s">
        <v>71</v>
      </c>
      <c r="D86" s="162">
        <v>5</v>
      </c>
      <c r="E86" s="24"/>
      <c r="F86" s="24"/>
      <c r="G86" s="24"/>
      <c r="H86" s="24">
        <f t="shared" si="22"/>
        <v>0</v>
      </c>
      <c r="I86" s="24">
        <v>1</v>
      </c>
      <c r="J86" s="24"/>
      <c r="K86" s="24">
        <f t="shared" si="23"/>
        <v>1</v>
      </c>
      <c r="L86" s="24">
        <v>31</v>
      </c>
      <c r="M86" s="24">
        <v>24.6</v>
      </c>
      <c r="N86" s="24">
        <v>5.7</v>
      </c>
      <c r="O86" s="24">
        <f t="shared" si="24"/>
        <v>61.300000000000004</v>
      </c>
      <c r="P86" s="24">
        <f t="shared" si="25"/>
        <v>62.300000000000004</v>
      </c>
      <c r="Q86" s="24"/>
      <c r="R86" s="24"/>
      <c r="S86" s="24">
        <f t="shared" si="19"/>
        <v>0</v>
      </c>
      <c r="T86" s="24">
        <f t="shared" si="20"/>
        <v>62.300000000000004</v>
      </c>
    </row>
    <row r="87" spans="1:20" x14ac:dyDescent="0.2">
      <c r="A87" s="167"/>
      <c r="B87" s="85"/>
      <c r="C87" s="26" t="s">
        <v>58</v>
      </c>
      <c r="D87" s="162">
        <v>15</v>
      </c>
      <c r="E87" s="24"/>
      <c r="F87" s="24"/>
      <c r="G87" s="24"/>
      <c r="H87" s="24">
        <f t="shared" si="22"/>
        <v>0</v>
      </c>
      <c r="I87" s="24">
        <v>5.4</v>
      </c>
      <c r="J87" s="24">
        <v>0.3</v>
      </c>
      <c r="K87" s="24">
        <f t="shared" si="23"/>
        <v>5.7</v>
      </c>
      <c r="L87" s="24">
        <v>66</v>
      </c>
      <c r="M87" s="24">
        <v>115.52</v>
      </c>
      <c r="N87" s="24">
        <v>143.88</v>
      </c>
      <c r="O87" s="24">
        <f t="shared" si="24"/>
        <v>325.39999999999998</v>
      </c>
      <c r="P87" s="24">
        <f t="shared" si="25"/>
        <v>331.09999999999997</v>
      </c>
      <c r="Q87" s="24"/>
      <c r="R87" s="24"/>
      <c r="S87" s="24">
        <f t="shared" si="19"/>
        <v>0</v>
      </c>
      <c r="T87" s="24">
        <f t="shared" si="20"/>
        <v>331.09999999999997</v>
      </c>
    </row>
    <row r="88" spans="1:20" x14ac:dyDescent="0.2">
      <c r="A88" s="167"/>
      <c r="B88" s="35" t="s">
        <v>424</v>
      </c>
      <c r="C88" s="26" t="s">
        <v>80</v>
      </c>
      <c r="D88" s="162">
        <v>34</v>
      </c>
      <c r="E88" s="24">
        <v>0.2</v>
      </c>
      <c r="F88" s="24"/>
      <c r="G88" s="24">
        <v>0.2</v>
      </c>
      <c r="H88" s="24">
        <f t="shared" si="22"/>
        <v>0.4</v>
      </c>
      <c r="I88" s="24">
        <v>5.57</v>
      </c>
      <c r="J88" s="24">
        <v>1</v>
      </c>
      <c r="K88" s="24">
        <f t="shared" si="23"/>
        <v>6.9700000000000006</v>
      </c>
      <c r="L88" s="24">
        <v>63.5</v>
      </c>
      <c r="M88" s="24">
        <v>204.78</v>
      </c>
      <c r="N88" s="24">
        <v>57.35</v>
      </c>
      <c r="O88" s="24">
        <f t="shared" si="24"/>
        <v>325.63</v>
      </c>
      <c r="P88" s="24">
        <f t="shared" si="25"/>
        <v>332.6</v>
      </c>
      <c r="Q88" s="24"/>
      <c r="R88" s="24">
        <v>11.65</v>
      </c>
      <c r="S88" s="24">
        <f t="shared" si="19"/>
        <v>11.65</v>
      </c>
      <c r="T88" s="24">
        <f t="shared" si="20"/>
        <v>344.25</v>
      </c>
    </row>
    <row r="89" spans="1:20" x14ac:dyDescent="0.2">
      <c r="A89" s="167"/>
      <c r="B89" s="35"/>
      <c r="C89" s="26" t="s">
        <v>54</v>
      </c>
      <c r="D89" s="162">
        <v>4</v>
      </c>
      <c r="E89" s="24"/>
      <c r="F89" s="24"/>
      <c r="G89" s="24"/>
      <c r="H89" s="24">
        <f t="shared" si="22"/>
        <v>0</v>
      </c>
      <c r="I89" s="24">
        <v>5.3</v>
      </c>
      <c r="J89" s="24">
        <v>1</v>
      </c>
      <c r="K89" s="24">
        <f t="shared" si="23"/>
        <v>6.3</v>
      </c>
      <c r="L89" s="24">
        <v>2</v>
      </c>
      <c r="M89" s="24">
        <v>5.15</v>
      </c>
      <c r="N89" s="24">
        <v>3.6</v>
      </c>
      <c r="O89" s="24">
        <f t="shared" si="24"/>
        <v>10.75</v>
      </c>
      <c r="P89" s="24">
        <f t="shared" si="25"/>
        <v>17.05</v>
      </c>
      <c r="Q89" s="24"/>
      <c r="R89" s="24"/>
      <c r="S89" s="24">
        <f t="shared" si="19"/>
        <v>0</v>
      </c>
      <c r="T89" s="24">
        <f t="shared" si="20"/>
        <v>17.05</v>
      </c>
    </row>
    <row r="90" spans="1:20" x14ac:dyDescent="0.2">
      <c r="A90" s="167"/>
      <c r="B90" s="35"/>
      <c r="C90" s="26" t="s">
        <v>65</v>
      </c>
      <c r="D90" s="162">
        <v>7</v>
      </c>
      <c r="E90" s="24"/>
      <c r="F90" s="24"/>
      <c r="G90" s="24"/>
      <c r="H90" s="24">
        <f t="shared" si="22"/>
        <v>0</v>
      </c>
      <c r="I90" s="24"/>
      <c r="J90" s="24"/>
      <c r="K90" s="24">
        <f t="shared" si="23"/>
        <v>0</v>
      </c>
      <c r="L90" s="24">
        <v>5</v>
      </c>
      <c r="M90" s="24">
        <v>46.75</v>
      </c>
      <c r="N90" s="24">
        <v>96.75</v>
      </c>
      <c r="O90" s="24">
        <f t="shared" si="24"/>
        <v>148.5</v>
      </c>
      <c r="P90" s="24">
        <f t="shared" si="25"/>
        <v>148.5</v>
      </c>
      <c r="Q90" s="24"/>
      <c r="R90" s="24">
        <v>0.85</v>
      </c>
      <c r="S90" s="24">
        <f t="shared" si="19"/>
        <v>0.85</v>
      </c>
      <c r="T90" s="24">
        <f t="shared" si="20"/>
        <v>149.35</v>
      </c>
    </row>
    <row r="91" spans="1:20" x14ac:dyDescent="0.2">
      <c r="A91" s="167"/>
      <c r="B91" s="35"/>
      <c r="C91" s="26" t="s">
        <v>74</v>
      </c>
      <c r="D91" s="162">
        <v>5</v>
      </c>
      <c r="E91" s="24"/>
      <c r="F91" s="24"/>
      <c r="G91" s="24"/>
      <c r="H91" s="24">
        <f t="shared" si="22"/>
        <v>0</v>
      </c>
      <c r="I91" s="24"/>
      <c r="J91" s="24"/>
      <c r="K91" s="24">
        <f t="shared" si="23"/>
        <v>0</v>
      </c>
      <c r="L91" s="24">
        <v>150</v>
      </c>
      <c r="M91" s="24">
        <v>51.3</v>
      </c>
      <c r="N91" s="24">
        <v>36.299999999999997</v>
      </c>
      <c r="O91" s="24">
        <f t="shared" si="24"/>
        <v>237.60000000000002</v>
      </c>
      <c r="P91" s="24">
        <f t="shared" si="25"/>
        <v>237.60000000000002</v>
      </c>
      <c r="Q91" s="24"/>
      <c r="R91" s="24">
        <v>2</v>
      </c>
      <c r="S91" s="24">
        <f t="shared" si="19"/>
        <v>2</v>
      </c>
      <c r="T91" s="24">
        <f t="shared" si="20"/>
        <v>239.60000000000002</v>
      </c>
    </row>
    <row r="92" spans="1:20" x14ac:dyDescent="0.2">
      <c r="A92" s="167"/>
      <c r="B92" s="35"/>
      <c r="C92" s="26" t="s">
        <v>53</v>
      </c>
      <c r="D92" s="162">
        <v>2</v>
      </c>
      <c r="E92" s="24"/>
      <c r="F92" s="24"/>
      <c r="G92" s="24"/>
      <c r="H92" s="24">
        <f t="shared" si="22"/>
        <v>0</v>
      </c>
      <c r="I92" s="24"/>
      <c r="J92" s="24"/>
      <c r="K92" s="24">
        <f t="shared" si="23"/>
        <v>0</v>
      </c>
      <c r="L92" s="24"/>
      <c r="M92" s="24">
        <v>2.2999999999999998</v>
      </c>
      <c r="N92" s="24">
        <v>2.4</v>
      </c>
      <c r="O92" s="24">
        <f t="shared" si="24"/>
        <v>4.6999999999999993</v>
      </c>
      <c r="P92" s="24">
        <f t="shared" si="25"/>
        <v>4.6999999999999993</v>
      </c>
      <c r="Q92" s="24"/>
      <c r="R92" s="24"/>
      <c r="S92" s="24">
        <f t="shared" si="19"/>
        <v>0</v>
      </c>
      <c r="T92" s="24">
        <f t="shared" si="20"/>
        <v>4.6999999999999993</v>
      </c>
    </row>
    <row r="93" spans="1:20" x14ac:dyDescent="0.2">
      <c r="A93" s="167"/>
      <c r="B93" s="35"/>
      <c r="C93" s="26" t="s">
        <v>81</v>
      </c>
      <c r="D93" s="162">
        <v>2</v>
      </c>
      <c r="E93" s="24"/>
      <c r="F93" s="24"/>
      <c r="G93" s="24"/>
      <c r="H93" s="24">
        <f t="shared" si="22"/>
        <v>0</v>
      </c>
      <c r="I93" s="24"/>
      <c r="J93" s="24"/>
      <c r="K93" s="24">
        <f t="shared" si="23"/>
        <v>0</v>
      </c>
      <c r="L93" s="24">
        <v>10</v>
      </c>
      <c r="M93" s="24">
        <v>31</v>
      </c>
      <c r="N93" s="24">
        <v>20.100000000000001</v>
      </c>
      <c r="O93" s="24">
        <f t="shared" si="24"/>
        <v>61.1</v>
      </c>
      <c r="P93" s="24">
        <f t="shared" si="25"/>
        <v>61.1</v>
      </c>
      <c r="Q93" s="24"/>
      <c r="R93" s="24"/>
      <c r="S93" s="24">
        <f t="shared" si="19"/>
        <v>0</v>
      </c>
      <c r="T93" s="24">
        <f t="shared" si="20"/>
        <v>61.1</v>
      </c>
    </row>
    <row r="94" spans="1:20" x14ac:dyDescent="0.2">
      <c r="A94" s="167"/>
      <c r="B94" s="35"/>
      <c r="C94" s="26" t="s">
        <v>68</v>
      </c>
      <c r="D94" s="162">
        <v>1</v>
      </c>
      <c r="E94" s="24"/>
      <c r="F94" s="24"/>
      <c r="G94" s="24"/>
      <c r="H94" s="24">
        <f t="shared" si="22"/>
        <v>0</v>
      </c>
      <c r="I94" s="24"/>
      <c r="J94" s="24"/>
      <c r="K94" s="24">
        <f t="shared" si="23"/>
        <v>0</v>
      </c>
      <c r="L94" s="24"/>
      <c r="M94" s="24">
        <v>0.1</v>
      </c>
      <c r="N94" s="24">
        <v>0.1</v>
      </c>
      <c r="O94" s="24">
        <f t="shared" si="24"/>
        <v>0.2</v>
      </c>
      <c r="P94" s="24">
        <f t="shared" si="25"/>
        <v>0.2</v>
      </c>
      <c r="Q94" s="24"/>
      <c r="R94" s="24"/>
      <c r="S94" s="24">
        <f t="shared" si="19"/>
        <v>0</v>
      </c>
      <c r="T94" s="24">
        <f t="shared" si="20"/>
        <v>0.2</v>
      </c>
    </row>
    <row r="95" spans="1:20" x14ac:dyDescent="0.2">
      <c r="A95" s="167"/>
      <c r="B95" s="35"/>
      <c r="C95" s="26" t="s">
        <v>60</v>
      </c>
      <c r="D95" s="162">
        <v>3</v>
      </c>
      <c r="E95" s="24"/>
      <c r="F95" s="24"/>
      <c r="G95" s="24"/>
      <c r="H95" s="24">
        <f t="shared" si="22"/>
        <v>0</v>
      </c>
      <c r="I95" s="24">
        <v>0.1</v>
      </c>
      <c r="J95" s="24"/>
      <c r="K95" s="24">
        <f t="shared" si="23"/>
        <v>0.1</v>
      </c>
      <c r="L95" s="24"/>
      <c r="M95" s="24">
        <v>10.5</v>
      </c>
      <c r="N95" s="24">
        <v>15.1</v>
      </c>
      <c r="O95" s="24">
        <f t="shared" si="24"/>
        <v>25.6</v>
      </c>
      <c r="P95" s="24">
        <f t="shared" si="25"/>
        <v>25.700000000000003</v>
      </c>
      <c r="Q95" s="24"/>
      <c r="R95" s="24">
        <v>9.9</v>
      </c>
      <c r="S95" s="24">
        <f t="shared" si="19"/>
        <v>9.9</v>
      </c>
      <c r="T95" s="24">
        <f t="shared" si="20"/>
        <v>35.6</v>
      </c>
    </row>
    <row r="96" spans="1:20" x14ac:dyDescent="0.2">
      <c r="A96" s="167"/>
      <c r="B96" s="35"/>
      <c r="C96" s="26" t="s">
        <v>75</v>
      </c>
      <c r="D96" s="162">
        <v>4</v>
      </c>
      <c r="E96" s="24"/>
      <c r="F96" s="24"/>
      <c r="G96" s="24"/>
      <c r="H96" s="24">
        <f t="shared" si="22"/>
        <v>0</v>
      </c>
      <c r="I96" s="24">
        <v>1.35</v>
      </c>
      <c r="J96" s="24"/>
      <c r="K96" s="24">
        <f t="shared" si="23"/>
        <v>1.35</v>
      </c>
      <c r="L96" s="24"/>
      <c r="M96" s="24">
        <v>2.7</v>
      </c>
      <c r="N96" s="24">
        <v>3.65</v>
      </c>
      <c r="O96" s="24">
        <f t="shared" si="24"/>
        <v>6.35</v>
      </c>
      <c r="P96" s="24">
        <f t="shared" si="25"/>
        <v>7.6999999999999993</v>
      </c>
      <c r="Q96" s="24"/>
      <c r="R96" s="24"/>
      <c r="S96" s="24">
        <f t="shared" si="19"/>
        <v>0</v>
      </c>
      <c r="T96" s="24">
        <f t="shared" si="20"/>
        <v>7.6999999999999993</v>
      </c>
    </row>
    <row r="97" spans="1:20" x14ac:dyDescent="0.2">
      <c r="A97" s="167"/>
      <c r="B97" s="85"/>
      <c r="C97" s="26" t="s">
        <v>70</v>
      </c>
      <c r="D97" s="162">
        <v>6</v>
      </c>
      <c r="E97" s="24"/>
      <c r="F97" s="24"/>
      <c r="G97" s="24"/>
      <c r="H97" s="24">
        <f t="shared" si="22"/>
        <v>0</v>
      </c>
      <c r="I97" s="24">
        <v>0.5</v>
      </c>
      <c r="J97" s="24"/>
      <c r="K97" s="24">
        <f t="shared" si="23"/>
        <v>0.5</v>
      </c>
      <c r="L97" s="24"/>
      <c r="M97" s="24">
        <v>9.4499999999999993</v>
      </c>
      <c r="N97" s="24">
        <v>24.35</v>
      </c>
      <c r="O97" s="24">
        <f t="shared" si="24"/>
        <v>33.799999999999997</v>
      </c>
      <c r="P97" s="24">
        <f t="shared" si="25"/>
        <v>34.299999999999997</v>
      </c>
      <c r="Q97" s="24">
        <v>22</v>
      </c>
      <c r="R97" s="24">
        <v>13</v>
      </c>
      <c r="S97" s="24">
        <f t="shared" si="19"/>
        <v>35</v>
      </c>
      <c r="T97" s="24">
        <f t="shared" si="20"/>
        <v>69.3</v>
      </c>
    </row>
    <row r="98" spans="1:20" x14ac:dyDescent="0.2">
      <c r="A98" s="167"/>
      <c r="B98" s="35" t="s">
        <v>425</v>
      </c>
      <c r="C98" s="26" t="s">
        <v>73</v>
      </c>
      <c r="D98" s="162">
        <v>13</v>
      </c>
      <c r="E98" s="24"/>
      <c r="F98" s="24">
        <v>0.28000000000000003</v>
      </c>
      <c r="G98" s="24"/>
      <c r="H98" s="24">
        <f t="shared" si="22"/>
        <v>0.28000000000000003</v>
      </c>
      <c r="I98" s="24">
        <v>0.48</v>
      </c>
      <c r="J98" s="24"/>
      <c r="K98" s="24">
        <f t="shared" si="23"/>
        <v>0.76</v>
      </c>
      <c r="L98" s="24"/>
      <c r="M98" s="24">
        <v>1.34</v>
      </c>
      <c r="N98" s="24">
        <v>1.31</v>
      </c>
      <c r="O98" s="24">
        <f t="shared" si="24"/>
        <v>2.6500000000000004</v>
      </c>
      <c r="P98" s="24">
        <f t="shared" si="25"/>
        <v>3.41</v>
      </c>
      <c r="Q98" s="24"/>
      <c r="R98" s="24">
        <v>0.67</v>
      </c>
      <c r="S98" s="24">
        <f t="shared" si="19"/>
        <v>0.67</v>
      </c>
      <c r="T98" s="24">
        <f t="shared" si="20"/>
        <v>4.08</v>
      </c>
    </row>
    <row r="99" spans="1:20" x14ac:dyDescent="0.2">
      <c r="A99" s="167"/>
      <c r="B99" s="35"/>
      <c r="C99" s="26" t="s">
        <v>69</v>
      </c>
      <c r="D99" s="162">
        <v>4</v>
      </c>
      <c r="E99" s="24">
        <v>4.3</v>
      </c>
      <c r="F99" s="24">
        <v>6</v>
      </c>
      <c r="G99" s="24">
        <v>2.5</v>
      </c>
      <c r="H99" s="24">
        <f t="shared" si="22"/>
        <v>12.8</v>
      </c>
      <c r="I99" s="24"/>
      <c r="J99" s="24"/>
      <c r="K99" s="24">
        <f t="shared" si="23"/>
        <v>12.8</v>
      </c>
      <c r="L99" s="24">
        <v>1</v>
      </c>
      <c r="M99" s="24">
        <v>38.299999999999997</v>
      </c>
      <c r="N99" s="24">
        <v>21.9</v>
      </c>
      <c r="O99" s="24">
        <f t="shared" si="24"/>
        <v>61.199999999999996</v>
      </c>
      <c r="P99" s="24">
        <f t="shared" si="25"/>
        <v>74</v>
      </c>
      <c r="Q99" s="24"/>
      <c r="R99" s="24">
        <v>0.01</v>
      </c>
      <c r="S99" s="24">
        <f t="shared" si="19"/>
        <v>0.01</v>
      </c>
      <c r="T99" s="24">
        <f t="shared" si="20"/>
        <v>74.010000000000005</v>
      </c>
    </row>
    <row r="100" spans="1:20" x14ac:dyDescent="0.2">
      <c r="A100" s="167"/>
      <c r="B100" s="35"/>
      <c r="C100" s="26" t="s">
        <v>63</v>
      </c>
      <c r="D100" s="162">
        <v>10</v>
      </c>
      <c r="E100" s="24"/>
      <c r="F100" s="24"/>
      <c r="G100" s="24"/>
      <c r="H100" s="24">
        <f t="shared" si="22"/>
        <v>0</v>
      </c>
      <c r="I100" s="24">
        <v>5.33</v>
      </c>
      <c r="J100" s="24">
        <v>0.2</v>
      </c>
      <c r="K100" s="24">
        <f t="shared" si="23"/>
        <v>5.53</v>
      </c>
      <c r="L100" s="24"/>
      <c r="M100" s="24">
        <v>16.52</v>
      </c>
      <c r="N100" s="24">
        <v>52.87</v>
      </c>
      <c r="O100" s="24">
        <f t="shared" si="24"/>
        <v>69.39</v>
      </c>
      <c r="P100" s="24">
        <f t="shared" si="25"/>
        <v>74.92</v>
      </c>
      <c r="Q100" s="24">
        <v>1.5</v>
      </c>
      <c r="R100" s="24">
        <v>22</v>
      </c>
      <c r="S100" s="24">
        <f t="shared" si="19"/>
        <v>23.5</v>
      </c>
      <c r="T100" s="24">
        <f t="shared" si="20"/>
        <v>98.42</v>
      </c>
    </row>
    <row r="101" spans="1:20" x14ac:dyDescent="0.2">
      <c r="A101" s="167"/>
      <c r="B101" s="35"/>
      <c r="C101" s="26" t="s">
        <v>59</v>
      </c>
      <c r="D101" s="162">
        <v>13</v>
      </c>
      <c r="E101" s="24">
        <v>1070</v>
      </c>
      <c r="F101" s="24">
        <v>0.8</v>
      </c>
      <c r="G101" s="24">
        <v>112.15</v>
      </c>
      <c r="H101" s="24">
        <f t="shared" si="22"/>
        <v>1182.95</v>
      </c>
      <c r="I101" s="24">
        <v>130.1</v>
      </c>
      <c r="J101" s="24"/>
      <c r="K101" s="24">
        <f t="shared" si="23"/>
        <v>1313.05</v>
      </c>
      <c r="L101" s="24"/>
      <c r="M101" s="24">
        <v>610.87</v>
      </c>
      <c r="N101" s="24">
        <v>7.18</v>
      </c>
      <c r="O101" s="24">
        <f t="shared" si="24"/>
        <v>618.04999999999995</v>
      </c>
      <c r="P101" s="24">
        <f t="shared" si="25"/>
        <v>1931.1</v>
      </c>
      <c r="Q101" s="24"/>
      <c r="R101" s="24">
        <v>233.2</v>
      </c>
      <c r="S101" s="24">
        <f t="shared" si="19"/>
        <v>233.2</v>
      </c>
      <c r="T101" s="24">
        <f t="shared" si="20"/>
        <v>2164.2999999999997</v>
      </c>
    </row>
    <row r="102" spans="1:20" x14ac:dyDescent="0.2">
      <c r="A102" s="167"/>
      <c r="B102" s="35"/>
      <c r="C102" s="26" t="s">
        <v>57</v>
      </c>
      <c r="D102" s="162">
        <v>1</v>
      </c>
      <c r="E102" s="24"/>
      <c r="F102" s="24"/>
      <c r="G102" s="24"/>
      <c r="H102" s="24">
        <f t="shared" si="22"/>
        <v>0</v>
      </c>
      <c r="I102" s="24">
        <v>16</v>
      </c>
      <c r="J102" s="24"/>
      <c r="K102" s="24">
        <f t="shared" si="23"/>
        <v>16</v>
      </c>
      <c r="L102" s="24"/>
      <c r="M102" s="24">
        <v>50</v>
      </c>
      <c r="N102" s="24">
        <v>234</v>
      </c>
      <c r="O102" s="24">
        <f t="shared" si="24"/>
        <v>284</v>
      </c>
      <c r="P102" s="24">
        <f t="shared" si="25"/>
        <v>300</v>
      </c>
      <c r="Q102" s="24"/>
      <c r="R102" s="24"/>
      <c r="S102" s="24">
        <f t="shared" si="19"/>
        <v>0</v>
      </c>
      <c r="T102" s="24">
        <f t="shared" si="20"/>
        <v>300</v>
      </c>
    </row>
    <row r="103" spans="1:20" x14ac:dyDescent="0.2">
      <c r="A103" s="167"/>
      <c r="B103" s="35"/>
      <c r="C103" s="165" t="s">
        <v>66</v>
      </c>
      <c r="D103" s="160">
        <v>2</v>
      </c>
      <c r="E103" s="25"/>
      <c r="F103" s="25">
        <v>10</v>
      </c>
      <c r="G103" s="25"/>
      <c r="H103" s="25">
        <f t="shared" si="22"/>
        <v>10</v>
      </c>
      <c r="I103" s="25">
        <v>70</v>
      </c>
      <c r="J103" s="25"/>
      <c r="K103" s="25">
        <f t="shared" si="23"/>
        <v>80</v>
      </c>
      <c r="L103" s="25">
        <v>60</v>
      </c>
      <c r="M103" s="25">
        <v>40.799999999999997</v>
      </c>
      <c r="N103" s="25">
        <v>100.7</v>
      </c>
      <c r="O103" s="25">
        <f t="shared" si="24"/>
        <v>201.5</v>
      </c>
      <c r="P103" s="25">
        <f t="shared" si="25"/>
        <v>281.5</v>
      </c>
      <c r="Q103" s="25"/>
      <c r="R103" s="25"/>
      <c r="S103" s="25">
        <f t="shared" si="19"/>
        <v>0</v>
      </c>
      <c r="T103" s="25">
        <f t="shared" si="20"/>
        <v>281.5</v>
      </c>
    </row>
    <row r="104" spans="1:20" ht="15" x14ac:dyDescent="0.25">
      <c r="A104" s="230" t="s">
        <v>0</v>
      </c>
      <c r="B104" s="231"/>
      <c r="C104" s="232" t="s">
        <v>0</v>
      </c>
      <c r="D104" s="53">
        <f t="shared" ref="D104:R104" si="26">SUM(D71:D103)</f>
        <v>292</v>
      </c>
      <c r="E104" s="54">
        <f t="shared" si="26"/>
        <v>1074.5</v>
      </c>
      <c r="F104" s="54">
        <f t="shared" si="26"/>
        <v>17.079999999999998</v>
      </c>
      <c r="G104" s="54">
        <f t="shared" si="26"/>
        <v>114.85000000000001</v>
      </c>
      <c r="H104" s="54">
        <f t="shared" si="26"/>
        <v>1206.43</v>
      </c>
      <c r="I104" s="54">
        <f t="shared" si="26"/>
        <v>257.87</v>
      </c>
      <c r="J104" s="54">
        <f t="shared" si="26"/>
        <v>4.01</v>
      </c>
      <c r="K104" s="54">
        <f t="shared" si="26"/>
        <v>1468.31</v>
      </c>
      <c r="L104" s="54">
        <f t="shared" si="26"/>
        <v>851.9</v>
      </c>
      <c r="M104" s="54">
        <f t="shared" si="26"/>
        <v>2604.4</v>
      </c>
      <c r="N104" s="54">
        <f t="shared" si="26"/>
        <v>1896.7899999999997</v>
      </c>
      <c r="O104" s="54">
        <f t="shared" si="26"/>
        <v>5353.0899999999992</v>
      </c>
      <c r="P104" s="54">
        <f t="shared" si="26"/>
        <v>6821.4</v>
      </c>
      <c r="Q104" s="54">
        <f t="shared" si="26"/>
        <v>26.05</v>
      </c>
      <c r="R104" s="54">
        <f t="shared" si="26"/>
        <v>320.90999999999997</v>
      </c>
      <c r="S104" s="54">
        <f t="shared" ref="S104:S162" si="27">+R104+Q104</f>
        <v>346.96</v>
      </c>
      <c r="T104" s="55">
        <f t="shared" ref="T104:T162" si="28">+S104+P104</f>
        <v>7168.36</v>
      </c>
    </row>
    <row r="105" spans="1:20" x14ac:dyDescent="0.2">
      <c r="A105" s="172" t="s">
        <v>6</v>
      </c>
      <c r="B105" s="70" t="s">
        <v>86</v>
      </c>
      <c r="C105" s="161" t="s">
        <v>86</v>
      </c>
      <c r="D105" s="153">
        <v>25</v>
      </c>
      <c r="E105" s="154">
        <v>6.8</v>
      </c>
      <c r="F105" s="154"/>
      <c r="G105" s="154">
        <v>30.5</v>
      </c>
      <c r="H105" s="154">
        <f t="shared" ref="H105:H134" si="29">SUM(E105:G105)</f>
        <v>37.299999999999997</v>
      </c>
      <c r="I105" s="154">
        <v>4.45</v>
      </c>
      <c r="J105" s="154"/>
      <c r="K105" s="154">
        <f t="shared" ref="K105:K134" si="30">SUM(H105:J105)</f>
        <v>41.75</v>
      </c>
      <c r="L105" s="154">
        <v>23.85</v>
      </c>
      <c r="M105" s="154">
        <v>31.91</v>
      </c>
      <c r="N105" s="154">
        <v>54.96</v>
      </c>
      <c r="O105" s="154">
        <f t="shared" ref="O105:O134" si="31">SUM(L105:N105)</f>
        <v>110.72</v>
      </c>
      <c r="P105" s="154">
        <f t="shared" ref="P105:P134" si="32">SUM(K105+O105)</f>
        <v>152.47</v>
      </c>
      <c r="Q105" s="154"/>
      <c r="R105" s="154">
        <v>1</v>
      </c>
      <c r="S105" s="154">
        <f t="shared" si="27"/>
        <v>1</v>
      </c>
      <c r="T105" s="154">
        <f t="shared" si="28"/>
        <v>153.47</v>
      </c>
    </row>
    <row r="106" spans="1:20" x14ac:dyDescent="0.2">
      <c r="A106" s="119"/>
      <c r="B106" s="71"/>
      <c r="C106" s="26" t="s">
        <v>272</v>
      </c>
      <c r="D106" s="162">
        <v>5</v>
      </c>
      <c r="E106" s="24"/>
      <c r="F106" s="24"/>
      <c r="G106" s="24"/>
      <c r="H106" s="24">
        <f t="shared" si="29"/>
        <v>0</v>
      </c>
      <c r="I106" s="24"/>
      <c r="J106" s="24"/>
      <c r="K106" s="24">
        <f t="shared" si="30"/>
        <v>0</v>
      </c>
      <c r="L106" s="24"/>
      <c r="M106" s="24">
        <v>59.05</v>
      </c>
      <c r="N106" s="24">
        <v>41.1</v>
      </c>
      <c r="O106" s="24">
        <f t="shared" si="31"/>
        <v>100.15</v>
      </c>
      <c r="P106" s="24">
        <f t="shared" si="32"/>
        <v>100.15</v>
      </c>
      <c r="Q106" s="24">
        <v>1</v>
      </c>
      <c r="R106" s="24"/>
      <c r="S106" s="24">
        <f t="shared" si="27"/>
        <v>1</v>
      </c>
      <c r="T106" s="24">
        <f t="shared" si="28"/>
        <v>101.15</v>
      </c>
    </row>
    <row r="107" spans="1:20" x14ac:dyDescent="0.2">
      <c r="A107" s="119"/>
      <c r="B107" s="71"/>
      <c r="C107" s="26" t="s">
        <v>101</v>
      </c>
      <c r="D107" s="162">
        <v>13</v>
      </c>
      <c r="E107" s="24"/>
      <c r="F107" s="24"/>
      <c r="G107" s="24"/>
      <c r="H107" s="24">
        <f t="shared" si="29"/>
        <v>0</v>
      </c>
      <c r="I107" s="24">
        <v>0.08</v>
      </c>
      <c r="J107" s="24"/>
      <c r="K107" s="24">
        <f t="shared" si="30"/>
        <v>0.08</v>
      </c>
      <c r="L107" s="24">
        <v>22</v>
      </c>
      <c r="M107" s="24">
        <v>28.31</v>
      </c>
      <c r="N107" s="24">
        <v>27.05</v>
      </c>
      <c r="O107" s="24">
        <f t="shared" si="31"/>
        <v>77.36</v>
      </c>
      <c r="P107" s="24">
        <f t="shared" si="32"/>
        <v>77.44</v>
      </c>
      <c r="Q107" s="24"/>
      <c r="R107" s="24"/>
      <c r="S107" s="24">
        <f t="shared" si="27"/>
        <v>0</v>
      </c>
      <c r="T107" s="24">
        <f t="shared" si="28"/>
        <v>77.44</v>
      </c>
    </row>
    <row r="108" spans="1:20" x14ac:dyDescent="0.2">
      <c r="A108" s="119"/>
      <c r="B108" s="71"/>
      <c r="C108" s="26" t="s">
        <v>106</v>
      </c>
      <c r="D108" s="162">
        <v>6</v>
      </c>
      <c r="E108" s="24"/>
      <c r="F108" s="24"/>
      <c r="G108" s="24"/>
      <c r="H108" s="24">
        <f t="shared" si="29"/>
        <v>0</v>
      </c>
      <c r="I108" s="24">
        <v>5.75</v>
      </c>
      <c r="J108" s="24"/>
      <c r="K108" s="24">
        <f t="shared" si="30"/>
        <v>5.75</v>
      </c>
      <c r="L108" s="24">
        <v>11.7</v>
      </c>
      <c r="M108" s="24">
        <v>25.5</v>
      </c>
      <c r="N108" s="24">
        <v>34.85</v>
      </c>
      <c r="O108" s="24">
        <f t="shared" si="31"/>
        <v>72.050000000000011</v>
      </c>
      <c r="P108" s="24">
        <f t="shared" si="32"/>
        <v>77.800000000000011</v>
      </c>
      <c r="Q108" s="24"/>
      <c r="R108" s="24">
        <v>1.5</v>
      </c>
      <c r="S108" s="24">
        <f t="shared" si="27"/>
        <v>1.5</v>
      </c>
      <c r="T108" s="24">
        <f t="shared" si="28"/>
        <v>79.300000000000011</v>
      </c>
    </row>
    <row r="109" spans="1:20" x14ac:dyDescent="0.2">
      <c r="A109" s="119"/>
      <c r="B109" s="71"/>
      <c r="C109" s="26" t="s">
        <v>107</v>
      </c>
      <c r="D109" s="162">
        <v>21</v>
      </c>
      <c r="E109" s="24">
        <v>6.75</v>
      </c>
      <c r="F109" s="24">
        <v>0.5</v>
      </c>
      <c r="G109" s="24">
        <v>3.51</v>
      </c>
      <c r="H109" s="24">
        <f t="shared" si="29"/>
        <v>10.76</v>
      </c>
      <c r="I109" s="24">
        <v>0.4</v>
      </c>
      <c r="J109" s="24"/>
      <c r="K109" s="24">
        <f t="shared" si="30"/>
        <v>11.16</v>
      </c>
      <c r="L109" s="24">
        <v>2</v>
      </c>
      <c r="M109" s="24">
        <v>0.8</v>
      </c>
      <c r="N109" s="24">
        <v>1.31</v>
      </c>
      <c r="O109" s="24">
        <f t="shared" si="31"/>
        <v>4.1099999999999994</v>
      </c>
      <c r="P109" s="24">
        <f t="shared" si="32"/>
        <v>15.27</v>
      </c>
      <c r="Q109" s="24"/>
      <c r="R109" s="24">
        <v>3.91</v>
      </c>
      <c r="S109" s="24">
        <f t="shared" si="27"/>
        <v>3.91</v>
      </c>
      <c r="T109" s="24">
        <f t="shared" si="28"/>
        <v>19.18</v>
      </c>
    </row>
    <row r="110" spans="1:20" x14ac:dyDescent="0.2">
      <c r="A110" s="119"/>
      <c r="B110" s="71"/>
      <c r="C110" s="26" t="s">
        <v>90</v>
      </c>
      <c r="D110" s="162">
        <v>11</v>
      </c>
      <c r="E110" s="24">
        <v>3.41</v>
      </c>
      <c r="F110" s="24">
        <v>2.5</v>
      </c>
      <c r="G110" s="24">
        <v>0.06</v>
      </c>
      <c r="H110" s="24">
        <f t="shared" si="29"/>
        <v>5.97</v>
      </c>
      <c r="I110" s="24">
        <v>0.5</v>
      </c>
      <c r="J110" s="24"/>
      <c r="K110" s="24">
        <f t="shared" si="30"/>
        <v>6.47</v>
      </c>
      <c r="L110" s="24"/>
      <c r="M110" s="24">
        <v>1.33</v>
      </c>
      <c r="N110" s="24">
        <v>0.5</v>
      </c>
      <c r="O110" s="24">
        <f t="shared" si="31"/>
        <v>1.83</v>
      </c>
      <c r="P110" s="24">
        <f t="shared" si="32"/>
        <v>8.3000000000000007</v>
      </c>
      <c r="Q110" s="24"/>
      <c r="R110" s="24">
        <v>0.52</v>
      </c>
      <c r="S110" s="24">
        <f t="shared" si="27"/>
        <v>0.52</v>
      </c>
      <c r="T110" s="24">
        <f t="shared" si="28"/>
        <v>8.82</v>
      </c>
    </row>
    <row r="111" spans="1:20" x14ac:dyDescent="0.2">
      <c r="A111" s="119"/>
      <c r="B111" s="71"/>
      <c r="C111" s="26" t="s">
        <v>89</v>
      </c>
      <c r="D111" s="162">
        <v>17</v>
      </c>
      <c r="E111" s="24">
        <v>35.65</v>
      </c>
      <c r="F111" s="24"/>
      <c r="G111" s="24">
        <v>0.01</v>
      </c>
      <c r="H111" s="24">
        <f t="shared" si="29"/>
        <v>35.659999999999997</v>
      </c>
      <c r="I111" s="24"/>
      <c r="J111" s="24"/>
      <c r="K111" s="24">
        <f t="shared" si="30"/>
        <v>35.659999999999997</v>
      </c>
      <c r="L111" s="24"/>
      <c r="M111" s="24">
        <v>20.68</v>
      </c>
      <c r="N111" s="24">
        <v>22.43</v>
      </c>
      <c r="O111" s="24">
        <f t="shared" si="31"/>
        <v>43.11</v>
      </c>
      <c r="P111" s="24">
        <f t="shared" si="32"/>
        <v>78.77</v>
      </c>
      <c r="Q111" s="24"/>
      <c r="R111" s="24"/>
      <c r="S111" s="24">
        <f t="shared" si="27"/>
        <v>0</v>
      </c>
      <c r="T111" s="24">
        <f t="shared" si="28"/>
        <v>78.77</v>
      </c>
    </row>
    <row r="112" spans="1:20" x14ac:dyDescent="0.2">
      <c r="A112" s="119"/>
      <c r="B112" s="71"/>
      <c r="C112" s="26" t="s">
        <v>94</v>
      </c>
      <c r="D112" s="162">
        <v>15</v>
      </c>
      <c r="E112" s="24">
        <v>0.1</v>
      </c>
      <c r="F112" s="24">
        <v>2.5</v>
      </c>
      <c r="G112" s="24"/>
      <c r="H112" s="24">
        <f t="shared" si="29"/>
        <v>2.6</v>
      </c>
      <c r="I112" s="24">
        <v>6.25</v>
      </c>
      <c r="J112" s="24"/>
      <c r="K112" s="24">
        <f t="shared" si="30"/>
        <v>8.85</v>
      </c>
      <c r="L112" s="24">
        <v>7.55</v>
      </c>
      <c r="M112" s="24">
        <v>64.599999999999994</v>
      </c>
      <c r="N112" s="24">
        <v>25.18</v>
      </c>
      <c r="O112" s="24">
        <f t="shared" si="31"/>
        <v>97.329999999999984</v>
      </c>
      <c r="P112" s="24">
        <f t="shared" si="32"/>
        <v>106.17999999999998</v>
      </c>
      <c r="Q112" s="24"/>
      <c r="R112" s="24">
        <v>30</v>
      </c>
      <c r="S112" s="24">
        <f t="shared" si="27"/>
        <v>30</v>
      </c>
      <c r="T112" s="24">
        <f t="shared" si="28"/>
        <v>136.17999999999998</v>
      </c>
    </row>
    <row r="113" spans="1:20" x14ac:dyDescent="0.2">
      <c r="A113" s="119"/>
      <c r="B113" s="87"/>
      <c r="C113" s="26" t="s">
        <v>102</v>
      </c>
      <c r="D113" s="162">
        <v>3</v>
      </c>
      <c r="E113" s="24"/>
      <c r="F113" s="24"/>
      <c r="G113" s="24"/>
      <c r="H113" s="24">
        <f t="shared" si="29"/>
        <v>0</v>
      </c>
      <c r="I113" s="24"/>
      <c r="J113" s="24"/>
      <c r="K113" s="24">
        <f t="shared" si="30"/>
        <v>0</v>
      </c>
      <c r="L113" s="24"/>
      <c r="M113" s="24">
        <v>40</v>
      </c>
      <c r="N113" s="24">
        <v>75.209999999999994</v>
      </c>
      <c r="O113" s="24">
        <f t="shared" si="31"/>
        <v>115.21</v>
      </c>
      <c r="P113" s="24">
        <f t="shared" si="32"/>
        <v>115.21</v>
      </c>
      <c r="Q113" s="24"/>
      <c r="R113" s="24">
        <v>8</v>
      </c>
      <c r="S113" s="24">
        <f t="shared" si="27"/>
        <v>8</v>
      </c>
      <c r="T113" s="24">
        <f t="shared" si="28"/>
        <v>123.21</v>
      </c>
    </row>
    <row r="114" spans="1:20" x14ac:dyDescent="0.2">
      <c r="A114" s="119"/>
      <c r="B114" s="71" t="s">
        <v>105</v>
      </c>
      <c r="C114" s="26" t="s">
        <v>105</v>
      </c>
      <c r="D114" s="162">
        <v>39</v>
      </c>
      <c r="E114" s="24">
        <v>0.25</v>
      </c>
      <c r="F114" s="24"/>
      <c r="G114" s="24">
        <v>0.01</v>
      </c>
      <c r="H114" s="24">
        <f t="shared" si="29"/>
        <v>0.26</v>
      </c>
      <c r="I114" s="24">
        <v>0.25</v>
      </c>
      <c r="J114" s="24"/>
      <c r="K114" s="24">
        <f t="shared" si="30"/>
        <v>0.51</v>
      </c>
      <c r="L114" s="24">
        <v>0.95</v>
      </c>
      <c r="M114" s="24">
        <v>7.67</v>
      </c>
      <c r="N114" s="24">
        <v>42.33</v>
      </c>
      <c r="O114" s="24">
        <f t="shared" si="31"/>
        <v>50.949999999999996</v>
      </c>
      <c r="P114" s="24">
        <f t="shared" si="32"/>
        <v>51.459999999999994</v>
      </c>
      <c r="Q114" s="24">
        <v>3.3</v>
      </c>
      <c r="R114" s="24">
        <v>11.05</v>
      </c>
      <c r="S114" s="24">
        <f t="shared" si="27"/>
        <v>14.350000000000001</v>
      </c>
      <c r="T114" s="24">
        <f t="shared" si="28"/>
        <v>65.81</v>
      </c>
    </row>
    <row r="115" spans="1:20" x14ac:dyDescent="0.2">
      <c r="A115" s="119"/>
      <c r="B115" s="71"/>
      <c r="C115" s="26" t="s">
        <v>103</v>
      </c>
      <c r="D115" s="162">
        <v>21</v>
      </c>
      <c r="E115" s="24">
        <v>7.0000000000000007E-2</v>
      </c>
      <c r="F115" s="24"/>
      <c r="G115" s="24"/>
      <c r="H115" s="24">
        <f t="shared" si="29"/>
        <v>7.0000000000000007E-2</v>
      </c>
      <c r="I115" s="24">
        <v>7.3</v>
      </c>
      <c r="J115" s="24"/>
      <c r="K115" s="24">
        <f t="shared" si="30"/>
        <v>7.37</v>
      </c>
      <c r="L115" s="24">
        <v>24.5</v>
      </c>
      <c r="M115" s="24">
        <v>12.31</v>
      </c>
      <c r="N115" s="24">
        <v>11.56</v>
      </c>
      <c r="O115" s="24">
        <f t="shared" si="31"/>
        <v>48.370000000000005</v>
      </c>
      <c r="P115" s="24">
        <f t="shared" si="32"/>
        <v>55.74</v>
      </c>
      <c r="Q115" s="24"/>
      <c r="R115" s="24">
        <v>1.05</v>
      </c>
      <c r="S115" s="24">
        <f t="shared" si="27"/>
        <v>1.05</v>
      </c>
      <c r="T115" s="24">
        <f t="shared" si="28"/>
        <v>56.79</v>
      </c>
    </row>
    <row r="116" spans="1:20" x14ac:dyDescent="0.2">
      <c r="A116" s="119"/>
      <c r="B116" s="71"/>
      <c r="C116" s="26" t="s">
        <v>96</v>
      </c>
      <c r="D116" s="162">
        <v>13</v>
      </c>
      <c r="E116" s="24">
        <v>0.25</v>
      </c>
      <c r="F116" s="24"/>
      <c r="G116" s="24"/>
      <c r="H116" s="24">
        <f t="shared" si="29"/>
        <v>0.25</v>
      </c>
      <c r="I116" s="24">
        <v>11.9</v>
      </c>
      <c r="J116" s="24"/>
      <c r="K116" s="24">
        <f t="shared" si="30"/>
        <v>12.15</v>
      </c>
      <c r="L116" s="24"/>
      <c r="M116" s="24">
        <v>6.91</v>
      </c>
      <c r="N116" s="24">
        <v>16.13</v>
      </c>
      <c r="O116" s="24">
        <f t="shared" si="31"/>
        <v>23.04</v>
      </c>
      <c r="P116" s="24">
        <f t="shared" si="32"/>
        <v>35.19</v>
      </c>
      <c r="Q116" s="24">
        <v>0.3</v>
      </c>
      <c r="R116" s="24">
        <v>20.95</v>
      </c>
      <c r="S116" s="24">
        <f t="shared" si="27"/>
        <v>21.25</v>
      </c>
      <c r="T116" s="24">
        <f t="shared" si="28"/>
        <v>56.44</v>
      </c>
    </row>
    <row r="117" spans="1:20" x14ac:dyDescent="0.2">
      <c r="A117" s="119"/>
      <c r="B117" s="71"/>
      <c r="C117" s="26" t="s">
        <v>100</v>
      </c>
      <c r="D117" s="162">
        <v>17</v>
      </c>
      <c r="E117" s="24">
        <v>4.5999999999999996</v>
      </c>
      <c r="F117" s="24"/>
      <c r="G117" s="24"/>
      <c r="H117" s="24">
        <f t="shared" si="29"/>
        <v>4.5999999999999996</v>
      </c>
      <c r="I117" s="24">
        <v>0.92</v>
      </c>
      <c r="J117" s="24">
        <v>1.8</v>
      </c>
      <c r="K117" s="24">
        <f t="shared" si="30"/>
        <v>7.3199999999999994</v>
      </c>
      <c r="L117" s="24">
        <v>0.6</v>
      </c>
      <c r="M117" s="24">
        <v>10.56</v>
      </c>
      <c r="N117" s="24">
        <v>16.350000000000001</v>
      </c>
      <c r="O117" s="24">
        <f t="shared" si="31"/>
        <v>27.51</v>
      </c>
      <c r="P117" s="24">
        <f t="shared" si="32"/>
        <v>34.83</v>
      </c>
      <c r="Q117" s="24"/>
      <c r="R117" s="24">
        <v>4</v>
      </c>
      <c r="S117" s="24">
        <f t="shared" si="27"/>
        <v>4</v>
      </c>
      <c r="T117" s="24">
        <f t="shared" si="28"/>
        <v>38.83</v>
      </c>
    </row>
    <row r="118" spans="1:20" x14ac:dyDescent="0.2">
      <c r="A118" s="119"/>
      <c r="B118" s="71"/>
      <c r="C118" s="26" t="s">
        <v>98</v>
      </c>
      <c r="D118" s="162">
        <v>17</v>
      </c>
      <c r="E118" s="24">
        <v>0.11</v>
      </c>
      <c r="F118" s="24"/>
      <c r="G118" s="24"/>
      <c r="H118" s="24">
        <f t="shared" si="29"/>
        <v>0.11</v>
      </c>
      <c r="I118" s="24"/>
      <c r="J118" s="24"/>
      <c r="K118" s="24">
        <f t="shared" si="30"/>
        <v>0.11</v>
      </c>
      <c r="L118" s="24"/>
      <c r="M118" s="24">
        <v>6.03</v>
      </c>
      <c r="N118" s="24">
        <v>9.67</v>
      </c>
      <c r="O118" s="24">
        <f t="shared" si="31"/>
        <v>15.7</v>
      </c>
      <c r="P118" s="24">
        <f t="shared" si="32"/>
        <v>15.809999999999999</v>
      </c>
      <c r="Q118" s="24"/>
      <c r="R118" s="24">
        <v>2.8</v>
      </c>
      <c r="S118" s="24">
        <f t="shared" si="27"/>
        <v>2.8</v>
      </c>
      <c r="T118" s="24">
        <f t="shared" si="28"/>
        <v>18.61</v>
      </c>
    </row>
    <row r="119" spans="1:20" x14ac:dyDescent="0.2">
      <c r="A119" s="119"/>
      <c r="B119" s="71"/>
      <c r="C119" s="26" t="s">
        <v>93</v>
      </c>
      <c r="D119" s="162">
        <v>25</v>
      </c>
      <c r="E119" s="24"/>
      <c r="F119" s="24">
        <v>0.25</v>
      </c>
      <c r="G119" s="24"/>
      <c r="H119" s="24">
        <f t="shared" si="29"/>
        <v>0.25</v>
      </c>
      <c r="I119" s="24">
        <v>13.51</v>
      </c>
      <c r="J119" s="24"/>
      <c r="K119" s="24">
        <f t="shared" si="30"/>
        <v>13.76</v>
      </c>
      <c r="L119" s="24">
        <v>1</v>
      </c>
      <c r="M119" s="24">
        <v>12.94</v>
      </c>
      <c r="N119" s="24">
        <v>35.21</v>
      </c>
      <c r="O119" s="24">
        <f t="shared" si="31"/>
        <v>49.15</v>
      </c>
      <c r="P119" s="24">
        <f t="shared" si="32"/>
        <v>62.91</v>
      </c>
      <c r="Q119" s="24"/>
      <c r="R119" s="24">
        <v>10</v>
      </c>
      <c r="S119" s="24">
        <f t="shared" si="27"/>
        <v>10</v>
      </c>
      <c r="T119" s="24">
        <f t="shared" si="28"/>
        <v>72.91</v>
      </c>
    </row>
    <row r="120" spans="1:20" x14ac:dyDescent="0.2">
      <c r="A120" s="119"/>
      <c r="B120" s="71"/>
      <c r="C120" s="26" t="s">
        <v>85</v>
      </c>
      <c r="D120" s="162">
        <v>12</v>
      </c>
      <c r="E120" s="24">
        <v>3.01</v>
      </c>
      <c r="F120" s="24"/>
      <c r="G120" s="24">
        <v>112</v>
      </c>
      <c r="H120" s="24">
        <f t="shared" si="29"/>
        <v>115.01</v>
      </c>
      <c r="I120" s="24">
        <v>1.3</v>
      </c>
      <c r="J120" s="24"/>
      <c r="K120" s="24">
        <f t="shared" si="30"/>
        <v>116.31</v>
      </c>
      <c r="L120" s="24">
        <v>2.21</v>
      </c>
      <c r="M120" s="24">
        <v>56.5</v>
      </c>
      <c r="N120" s="24">
        <v>36.630000000000003</v>
      </c>
      <c r="O120" s="24">
        <f t="shared" si="31"/>
        <v>95.34</v>
      </c>
      <c r="P120" s="24">
        <f t="shared" si="32"/>
        <v>211.65</v>
      </c>
      <c r="Q120" s="24"/>
      <c r="R120" s="24">
        <v>4.7</v>
      </c>
      <c r="S120" s="24">
        <f t="shared" si="27"/>
        <v>4.7</v>
      </c>
      <c r="T120" s="24">
        <f t="shared" si="28"/>
        <v>216.35</v>
      </c>
    </row>
    <row r="121" spans="1:20" x14ac:dyDescent="0.2">
      <c r="A121" s="119"/>
      <c r="B121" s="71"/>
      <c r="C121" s="26" t="s">
        <v>84</v>
      </c>
      <c r="D121" s="162">
        <v>34</v>
      </c>
      <c r="E121" s="24">
        <v>2.04</v>
      </c>
      <c r="F121" s="24">
        <v>0.01</v>
      </c>
      <c r="G121" s="24">
        <v>0.47</v>
      </c>
      <c r="H121" s="24">
        <f t="shared" si="29"/>
        <v>2.5199999999999996</v>
      </c>
      <c r="I121" s="24">
        <v>14.12</v>
      </c>
      <c r="J121" s="24">
        <v>0.11</v>
      </c>
      <c r="K121" s="24">
        <f t="shared" si="30"/>
        <v>16.75</v>
      </c>
      <c r="L121" s="24"/>
      <c r="M121" s="24">
        <v>6.44</v>
      </c>
      <c r="N121" s="24">
        <v>16.170000000000002</v>
      </c>
      <c r="O121" s="24">
        <f t="shared" si="31"/>
        <v>22.610000000000003</v>
      </c>
      <c r="P121" s="24">
        <f t="shared" si="32"/>
        <v>39.36</v>
      </c>
      <c r="Q121" s="24"/>
      <c r="R121" s="24">
        <v>30.03</v>
      </c>
      <c r="S121" s="24">
        <f t="shared" si="27"/>
        <v>30.03</v>
      </c>
      <c r="T121" s="24">
        <f t="shared" si="28"/>
        <v>69.39</v>
      </c>
    </row>
    <row r="122" spans="1:20" x14ac:dyDescent="0.2">
      <c r="A122" s="119"/>
      <c r="B122" s="71"/>
      <c r="C122" s="26" t="s">
        <v>88</v>
      </c>
      <c r="D122" s="162">
        <v>5</v>
      </c>
      <c r="E122" s="24"/>
      <c r="F122" s="24">
        <v>0.6</v>
      </c>
      <c r="G122" s="24">
        <v>7.0000000000000007E-2</v>
      </c>
      <c r="H122" s="24">
        <f t="shared" si="29"/>
        <v>0.66999999999999993</v>
      </c>
      <c r="I122" s="24"/>
      <c r="J122" s="24"/>
      <c r="K122" s="24">
        <f t="shared" si="30"/>
        <v>0.66999999999999993</v>
      </c>
      <c r="L122" s="24"/>
      <c r="M122" s="24">
        <v>0.02</v>
      </c>
      <c r="N122" s="24">
        <v>0.3</v>
      </c>
      <c r="O122" s="24">
        <f t="shared" si="31"/>
        <v>0.32</v>
      </c>
      <c r="P122" s="24">
        <f t="shared" si="32"/>
        <v>0.99</v>
      </c>
      <c r="Q122" s="24">
        <v>0.01</v>
      </c>
      <c r="R122" s="24"/>
      <c r="S122" s="24">
        <f t="shared" si="27"/>
        <v>0.01</v>
      </c>
      <c r="T122" s="24">
        <f t="shared" si="28"/>
        <v>1</v>
      </c>
    </row>
    <row r="123" spans="1:20" x14ac:dyDescent="0.2">
      <c r="A123" s="119"/>
      <c r="B123" s="87"/>
      <c r="C123" s="26" t="s">
        <v>293</v>
      </c>
      <c r="D123" s="162">
        <v>0</v>
      </c>
      <c r="E123" s="24"/>
      <c r="F123" s="24"/>
      <c r="G123" s="24"/>
      <c r="H123" s="24">
        <f t="shared" si="29"/>
        <v>0</v>
      </c>
      <c r="I123" s="24"/>
      <c r="J123" s="24"/>
      <c r="K123" s="24">
        <f t="shared" si="30"/>
        <v>0</v>
      </c>
      <c r="L123" s="24"/>
      <c r="M123" s="24"/>
      <c r="N123" s="24"/>
      <c r="O123" s="24">
        <f>SUM(L123:N123)</f>
        <v>0</v>
      </c>
      <c r="P123" s="24">
        <f>SUM(K123+O123)</f>
        <v>0</v>
      </c>
      <c r="Q123" s="24"/>
      <c r="R123" s="24"/>
      <c r="S123" s="24">
        <f>+R123+Q123</f>
        <v>0</v>
      </c>
      <c r="T123" s="24">
        <f>+S123+P123</f>
        <v>0</v>
      </c>
    </row>
    <row r="124" spans="1:20" x14ac:dyDescent="0.2">
      <c r="A124" s="119"/>
      <c r="B124" s="71" t="s">
        <v>91</v>
      </c>
      <c r="C124" s="26" t="s">
        <v>91</v>
      </c>
      <c r="D124" s="162">
        <v>33</v>
      </c>
      <c r="E124" s="24">
        <v>5</v>
      </c>
      <c r="F124" s="24">
        <v>0.1</v>
      </c>
      <c r="G124" s="24">
        <v>3</v>
      </c>
      <c r="H124" s="24">
        <f t="shared" si="29"/>
        <v>8.1</v>
      </c>
      <c r="I124" s="24">
        <v>20</v>
      </c>
      <c r="J124" s="24"/>
      <c r="K124" s="24">
        <f t="shared" si="30"/>
        <v>28.1</v>
      </c>
      <c r="L124" s="24">
        <v>28</v>
      </c>
      <c r="M124" s="24">
        <v>41.77</v>
      </c>
      <c r="N124" s="24">
        <v>67.05</v>
      </c>
      <c r="O124" s="24">
        <f>SUM(L124:N124)</f>
        <v>136.82</v>
      </c>
      <c r="P124" s="24">
        <f>SUM(K124+O124)</f>
        <v>164.92</v>
      </c>
      <c r="Q124" s="24"/>
      <c r="R124" s="24">
        <v>18.5</v>
      </c>
      <c r="S124" s="24">
        <f>+R124+Q124</f>
        <v>18.5</v>
      </c>
      <c r="T124" s="24">
        <f>+S124+P124</f>
        <v>183.42</v>
      </c>
    </row>
    <row r="125" spans="1:20" x14ac:dyDescent="0.2">
      <c r="A125" s="119"/>
      <c r="B125" s="71"/>
      <c r="C125" s="26" t="s">
        <v>109</v>
      </c>
      <c r="D125" s="162">
        <v>2</v>
      </c>
      <c r="E125" s="24"/>
      <c r="F125" s="24"/>
      <c r="G125" s="24"/>
      <c r="H125" s="24">
        <f t="shared" si="29"/>
        <v>0</v>
      </c>
      <c r="I125" s="24"/>
      <c r="J125" s="24"/>
      <c r="K125" s="24">
        <f t="shared" si="30"/>
        <v>0</v>
      </c>
      <c r="L125" s="24"/>
      <c r="M125" s="24">
        <v>5</v>
      </c>
      <c r="N125" s="24">
        <v>13.5</v>
      </c>
      <c r="O125" s="24">
        <f>SUM(L125:N125)</f>
        <v>18.5</v>
      </c>
      <c r="P125" s="24">
        <f>SUM(K125+O125)</f>
        <v>18.5</v>
      </c>
      <c r="Q125" s="24"/>
      <c r="R125" s="24">
        <v>15</v>
      </c>
      <c r="S125" s="24">
        <f>+R125+Q125</f>
        <v>15</v>
      </c>
      <c r="T125" s="24">
        <f>+S125+P125</f>
        <v>33.5</v>
      </c>
    </row>
    <row r="126" spans="1:20" x14ac:dyDescent="0.2">
      <c r="A126" s="119"/>
      <c r="B126" s="71"/>
      <c r="C126" s="26" t="s">
        <v>83</v>
      </c>
      <c r="D126" s="162">
        <v>9</v>
      </c>
      <c r="E126" s="24">
        <v>1.1000000000000001</v>
      </c>
      <c r="F126" s="24"/>
      <c r="G126" s="24">
        <v>3</v>
      </c>
      <c r="H126" s="24">
        <f t="shared" si="29"/>
        <v>4.0999999999999996</v>
      </c>
      <c r="I126" s="24">
        <v>2.75</v>
      </c>
      <c r="J126" s="24"/>
      <c r="K126" s="24">
        <f t="shared" si="30"/>
        <v>6.85</v>
      </c>
      <c r="L126" s="24">
        <v>1.5</v>
      </c>
      <c r="M126" s="24">
        <v>2.2999999999999998</v>
      </c>
      <c r="N126" s="24">
        <v>6.15</v>
      </c>
      <c r="O126" s="24">
        <f>SUM(L126:N126)</f>
        <v>9.9499999999999993</v>
      </c>
      <c r="P126" s="24">
        <f>SUM(K126+O126)</f>
        <v>16.799999999999997</v>
      </c>
      <c r="Q126" s="24"/>
      <c r="R126" s="24">
        <v>0</v>
      </c>
      <c r="S126" s="24">
        <f t="shared" si="27"/>
        <v>0</v>
      </c>
      <c r="T126" s="24">
        <f t="shared" si="28"/>
        <v>16.799999999999997</v>
      </c>
    </row>
    <row r="127" spans="1:20" x14ac:dyDescent="0.2">
      <c r="A127" s="119"/>
      <c r="B127" s="71"/>
      <c r="C127" s="26" t="s">
        <v>92</v>
      </c>
      <c r="D127" s="162">
        <v>15</v>
      </c>
      <c r="E127" s="24"/>
      <c r="F127" s="24"/>
      <c r="G127" s="24"/>
      <c r="H127" s="24">
        <f t="shared" si="29"/>
        <v>0</v>
      </c>
      <c r="I127" s="24"/>
      <c r="J127" s="24"/>
      <c r="K127" s="24">
        <f t="shared" si="30"/>
        <v>0</v>
      </c>
      <c r="L127" s="24">
        <v>12.1</v>
      </c>
      <c r="M127" s="24">
        <v>12.78</v>
      </c>
      <c r="N127" s="24">
        <v>8.66</v>
      </c>
      <c r="O127" s="24">
        <f>SUM(L127:N127)</f>
        <v>33.54</v>
      </c>
      <c r="P127" s="24">
        <f>SUM(K127+O127)</f>
        <v>33.54</v>
      </c>
      <c r="Q127" s="24"/>
      <c r="R127" s="24">
        <v>3</v>
      </c>
      <c r="S127" s="24">
        <f t="shared" si="27"/>
        <v>3</v>
      </c>
      <c r="T127" s="24">
        <f t="shared" si="28"/>
        <v>36.54</v>
      </c>
    </row>
    <row r="128" spans="1:20" x14ac:dyDescent="0.2">
      <c r="A128" s="119"/>
      <c r="B128" s="71"/>
      <c r="C128" s="26" t="s">
        <v>95</v>
      </c>
      <c r="D128" s="162">
        <v>20</v>
      </c>
      <c r="E128" s="24"/>
      <c r="F128" s="24">
        <v>0.01</v>
      </c>
      <c r="G128" s="24">
        <v>0.02</v>
      </c>
      <c r="H128" s="24">
        <f t="shared" si="29"/>
        <v>0.03</v>
      </c>
      <c r="I128" s="24"/>
      <c r="J128" s="24"/>
      <c r="K128" s="24">
        <f t="shared" si="30"/>
        <v>0.03</v>
      </c>
      <c r="L128" s="24"/>
      <c r="M128" s="24">
        <v>23.85</v>
      </c>
      <c r="N128" s="24">
        <v>33.31</v>
      </c>
      <c r="O128" s="24">
        <f t="shared" si="31"/>
        <v>57.160000000000004</v>
      </c>
      <c r="P128" s="24">
        <f t="shared" si="32"/>
        <v>57.190000000000005</v>
      </c>
      <c r="Q128" s="24">
        <v>0.4</v>
      </c>
      <c r="R128" s="24">
        <v>10</v>
      </c>
      <c r="S128" s="24">
        <f t="shared" si="27"/>
        <v>10.4</v>
      </c>
      <c r="T128" s="24">
        <f t="shared" si="28"/>
        <v>67.59</v>
      </c>
    </row>
    <row r="129" spans="1:20" x14ac:dyDescent="0.2">
      <c r="A129" s="119"/>
      <c r="B129" s="71"/>
      <c r="C129" s="26" t="s">
        <v>99</v>
      </c>
      <c r="D129" s="162">
        <v>16</v>
      </c>
      <c r="E129" s="24"/>
      <c r="F129" s="24"/>
      <c r="G129" s="24"/>
      <c r="H129" s="24">
        <f t="shared" si="29"/>
        <v>0</v>
      </c>
      <c r="I129" s="24">
        <v>0.2</v>
      </c>
      <c r="J129" s="24"/>
      <c r="K129" s="24">
        <f t="shared" si="30"/>
        <v>0.2</v>
      </c>
      <c r="L129" s="24"/>
      <c r="M129" s="24">
        <v>7.7</v>
      </c>
      <c r="N129" s="24">
        <v>62.9</v>
      </c>
      <c r="O129" s="24">
        <f t="shared" si="31"/>
        <v>70.599999999999994</v>
      </c>
      <c r="P129" s="24">
        <f t="shared" si="32"/>
        <v>70.8</v>
      </c>
      <c r="Q129" s="24">
        <v>3</v>
      </c>
      <c r="R129" s="24">
        <v>53.6</v>
      </c>
      <c r="S129" s="24">
        <f t="shared" si="27"/>
        <v>56.6</v>
      </c>
      <c r="T129" s="24">
        <f t="shared" si="28"/>
        <v>127.4</v>
      </c>
    </row>
    <row r="130" spans="1:20" x14ac:dyDescent="0.2">
      <c r="A130" s="119"/>
      <c r="B130" s="71"/>
      <c r="C130" s="26" t="s">
        <v>104</v>
      </c>
      <c r="D130" s="162">
        <v>29</v>
      </c>
      <c r="E130" s="24">
        <v>66.599999999999994</v>
      </c>
      <c r="F130" s="24">
        <v>96</v>
      </c>
      <c r="G130" s="24">
        <v>205.3</v>
      </c>
      <c r="H130" s="24">
        <f t="shared" si="29"/>
        <v>367.9</v>
      </c>
      <c r="I130" s="24"/>
      <c r="J130" s="24"/>
      <c r="K130" s="24">
        <f t="shared" si="30"/>
        <v>367.9</v>
      </c>
      <c r="L130" s="24">
        <v>1.01</v>
      </c>
      <c r="M130" s="24">
        <v>49.11</v>
      </c>
      <c r="N130" s="24">
        <v>148.31</v>
      </c>
      <c r="O130" s="24">
        <f t="shared" si="31"/>
        <v>198.43</v>
      </c>
      <c r="P130" s="24">
        <f t="shared" si="32"/>
        <v>566.32999999999993</v>
      </c>
      <c r="Q130" s="24">
        <v>3</v>
      </c>
      <c r="R130" s="24">
        <v>0.7</v>
      </c>
      <c r="S130" s="24">
        <f t="shared" si="27"/>
        <v>3.7</v>
      </c>
      <c r="T130" s="24">
        <f t="shared" si="28"/>
        <v>570.03</v>
      </c>
    </row>
    <row r="131" spans="1:20" x14ac:dyDescent="0.2">
      <c r="A131" s="119"/>
      <c r="B131" s="87"/>
      <c r="C131" s="26" t="s">
        <v>108</v>
      </c>
      <c r="D131" s="162">
        <v>11</v>
      </c>
      <c r="E131" s="24"/>
      <c r="F131" s="24"/>
      <c r="G131" s="24"/>
      <c r="H131" s="24">
        <f t="shared" si="29"/>
        <v>0</v>
      </c>
      <c r="I131" s="24">
        <v>5.3</v>
      </c>
      <c r="J131" s="24"/>
      <c r="K131" s="24">
        <f t="shared" si="30"/>
        <v>5.3</v>
      </c>
      <c r="L131" s="24"/>
      <c r="M131" s="24">
        <v>6.9</v>
      </c>
      <c r="N131" s="24">
        <v>10.4</v>
      </c>
      <c r="O131" s="24">
        <f t="shared" si="31"/>
        <v>17.3</v>
      </c>
      <c r="P131" s="24">
        <f t="shared" si="32"/>
        <v>22.6</v>
      </c>
      <c r="Q131" s="24"/>
      <c r="R131" s="24">
        <v>2</v>
      </c>
      <c r="S131" s="24">
        <f t="shared" si="27"/>
        <v>2</v>
      </c>
      <c r="T131" s="24">
        <f t="shared" si="28"/>
        <v>24.6</v>
      </c>
    </row>
    <row r="132" spans="1:20" x14ac:dyDescent="0.2">
      <c r="A132" s="119"/>
      <c r="B132" s="71" t="s">
        <v>82</v>
      </c>
      <c r="C132" s="26" t="s">
        <v>82</v>
      </c>
      <c r="D132" s="162">
        <v>17</v>
      </c>
      <c r="E132" s="24"/>
      <c r="F132" s="24"/>
      <c r="G132" s="24">
        <v>1.25</v>
      </c>
      <c r="H132" s="24">
        <f t="shared" si="29"/>
        <v>1.25</v>
      </c>
      <c r="I132" s="24">
        <v>0.01</v>
      </c>
      <c r="J132" s="24"/>
      <c r="K132" s="24">
        <f t="shared" si="30"/>
        <v>1.26</v>
      </c>
      <c r="L132" s="24">
        <v>1.8</v>
      </c>
      <c r="M132" s="24">
        <v>4.25</v>
      </c>
      <c r="N132" s="24">
        <v>27.35</v>
      </c>
      <c r="O132" s="24">
        <f t="shared" si="31"/>
        <v>33.4</v>
      </c>
      <c r="P132" s="24">
        <f t="shared" si="32"/>
        <v>34.659999999999997</v>
      </c>
      <c r="Q132" s="24"/>
      <c r="R132" s="24">
        <v>0.22</v>
      </c>
      <c r="S132" s="24">
        <f t="shared" si="27"/>
        <v>0.22</v>
      </c>
      <c r="T132" s="24">
        <f t="shared" si="28"/>
        <v>34.879999999999995</v>
      </c>
    </row>
    <row r="133" spans="1:20" x14ac:dyDescent="0.2">
      <c r="A133" s="119"/>
      <c r="B133" s="71"/>
      <c r="C133" s="26" t="s">
        <v>87</v>
      </c>
      <c r="D133" s="162">
        <v>9</v>
      </c>
      <c r="E133" s="24">
        <v>0.5</v>
      </c>
      <c r="F133" s="24">
        <v>0.05</v>
      </c>
      <c r="G133" s="24">
        <v>0.2</v>
      </c>
      <c r="H133" s="24">
        <f t="shared" si="29"/>
        <v>0.75</v>
      </c>
      <c r="I133" s="24">
        <v>0.51</v>
      </c>
      <c r="J133" s="24"/>
      <c r="K133" s="24">
        <f t="shared" si="30"/>
        <v>1.26</v>
      </c>
      <c r="L133" s="24">
        <v>0.02</v>
      </c>
      <c r="M133" s="24">
        <v>0.27</v>
      </c>
      <c r="N133" s="24">
        <v>0.32</v>
      </c>
      <c r="O133" s="24">
        <f t="shared" si="31"/>
        <v>0.6100000000000001</v>
      </c>
      <c r="P133" s="24">
        <f t="shared" si="32"/>
        <v>1.87</v>
      </c>
      <c r="Q133" s="24"/>
      <c r="R133" s="24">
        <v>4.51</v>
      </c>
      <c r="S133" s="24">
        <f t="shared" si="27"/>
        <v>4.51</v>
      </c>
      <c r="T133" s="24">
        <f t="shared" si="28"/>
        <v>6.38</v>
      </c>
    </row>
    <row r="134" spans="1:20" x14ac:dyDescent="0.2">
      <c r="A134" s="119"/>
      <c r="B134" s="71"/>
      <c r="C134" s="165" t="s">
        <v>97</v>
      </c>
      <c r="D134" s="160">
        <v>5</v>
      </c>
      <c r="E134" s="25"/>
      <c r="F134" s="25">
        <v>0.04</v>
      </c>
      <c r="G134" s="25">
        <v>12.4</v>
      </c>
      <c r="H134" s="25">
        <f t="shared" si="29"/>
        <v>12.44</v>
      </c>
      <c r="I134" s="25">
        <v>0.06</v>
      </c>
      <c r="J134" s="25"/>
      <c r="K134" s="25">
        <f t="shared" si="30"/>
        <v>12.5</v>
      </c>
      <c r="L134" s="25">
        <v>30</v>
      </c>
      <c r="M134" s="25">
        <v>0.54</v>
      </c>
      <c r="N134" s="25">
        <v>1</v>
      </c>
      <c r="O134" s="25">
        <f t="shared" si="31"/>
        <v>31.54</v>
      </c>
      <c r="P134" s="25">
        <f t="shared" si="32"/>
        <v>44.04</v>
      </c>
      <c r="Q134" s="25"/>
      <c r="R134" s="25"/>
      <c r="S134" s="25">
        <f t="shared" si="27"/>
        <v>0</v>
      </c>
      <c r="T134" s="25">
        <f t="shared" si="28"/>
        <v>44.04</v>
      </c>
    </row>
    <row r="135" spans="1:20" ht="15" x14ac:dyDescent="0.25">
      <c r="A135" s="230" t="s">
        <v>0</v>
      </c>
      <c r="B135" s="231"/>
      <c r="C135" s="232" t="s">
        <v>0</v>
      </c>
      <c r="D135" s="53">
        <f t="shared" ref="D135:R135" si="33">SUM(D105:D134)</f>
        <v>465</v>
      </c>
      <c r="E135" s="54">
        <f t="shared" si="33"/>
        <v>136.23999999999998</v>
      </c>
      <c r="F135" s="54">
        <f t="shared" si="33"/>
        <v>102.56</v>
      </c>
      <c r="G135" s="54">
        <f t="shared" si="33"/>
        <v>371.8</v>
      </c>
      <c r="H135" s="54">
        <f t="shared" si="33"/>
        <v>610.6</v>
      </c>
      <c r="I135" s="54">
        <f t="shared" si="33"/>
        <v>95.560000000000016</v>
      </c>
      <c r="J135" s="54">
        <f t="shared" si="33"/>
        <v>1.9100000000000001</v>
      </c>
      <c r="K135" s="54">
        <f t="shared" si="33"/>
        <v>708.06999999999994</v>
      </c>
      <c r="L135" s="54">
        <f t="shared" si="33"/>
        <v>170.79</v>
      </c>
      <c r="M135" s="54">
        <f t="shared" si="33"/>
        <v>546.02999999999986</v>
      </c>
      <c r="N135" s="54">
        <f t="shared" si="33"/>
        <v>845.89</v>
      </c>
      <c r="O135" s="54">
        <f t="shared" si="33"/>
        <v>1562.71</v>
      </c>
      <c r="P135" s="54">
        <f t="shared" si="33"/>
        <v>2270.7799999999993</v>
      </c>
      <c r="Q135" s="54">
        <f t="shared" si="33"/>
        <v>11.01</v>
      </c>
      <c r="R135" s="54">
        <f t="shared" si="33"/>
        <v>237.03999999999996</v>
      </c>
      <c r="S135" s="54">
        <f t="shared" si="27"/>
        <v>248.04999999999995</v>
      </c>
      <c r="T135" s="55">
        <f t="shared" si="28"/>
        <v>2518.829999999999</v>
      </c>
    </row>
    <row r="136" spans="1:20" x14ac:dyDescent="0.2">
      <c r="A136" s="166" t="s">
        <v>7</v>
      </c>
      <c r="B136" s="35" t="s">
        <v>426</v>
      </c>
      <c r="C136" s="161" t="s">
        <v>123</v>
      </c>
      <c r="D136" s="153">
        <v>152</v>
      </c>
      <c r="E136" s="154">
        <v>2</v>
      </c>
      <c r="F136" s="154">
        <v>2</v>
      </c>
      <c r="G136" s="154"/>
      <c r="H136" s="154">
        <f t="shared" ref="H136:H168" si="34">SUM(E136:G136)</f>
        <v>4</v>
      </c>
      <c r="I136" s="154">
        <v>0.9</v>
      </c>
      <c r="J136" s="154"/>
      <c r="K136" s="154">
        <f t="shared" ref="K136:K168" si="35">SUM(H136:J136)</f>
        <v>4.9000000000000004</v>
      </c>
      <c r="L136" s="154">
        <v>0.8</v>
      </c>
      <c r="M136" s="154">
        <v>383.32</v>
      </c>
      <c r="N136" s="154">
        <v>255.79</v>
      </c>
      <c r="O136" s="154">
        <f t="shared" ref="O136:O168" si="36">SUM(L136:N136)</f>
        <v>639.91</v>
      </c>
      <c r="P136" s="154">
        <f t="shared" ref="P136:P168" si="37">SUM(K136+O136)</f>
        <v>644.80999999999995</v>
      </c>
      <c r="Q136" s="154">
        <v>13.55</v>
      </c>
      <c r="R136" s="154">
        <v>10.7</v>
      </c>
      <c r="S136" s="154">
        <f t="shared" si="27"/>
        <v>24.25</v>
      </c>
      <c r="T136" s="154">
        <f t="shared" si="28"/>
        <v>669.06</v>
      </c>
    </row>
    <row r="137" spans="1:20" x14ac:dyDescent="0.2">
      <c r="A137" s="167"/>
      <c r="B137" s="35"/>
      <c r="C137" s="26" t="s">
        <v>140</v>
      </c>
      <c r="D137" s="162">
        <v>8</v>
      </c>
      <c r="E137" s="24"/>
      <c r="F137" s="24">
        <v>10</v>
      </c>
      <c r="G137" s="24"/>
      <c r="H137" s="24">
        <f t="shared" si="34"/>
        <v>10</v>
      </c>
      <c r="I137" s="24">
        <v>0.1</v>
      </c>
      <c r="J137" s="24"/>
      <c r="K137" s="24">
        <f t="shared" si="35"/>
        <v>10.1</v>
      </c>
      <c r="L137" s="24">
        <v>1</v>
      </c>
      <c r="M137" s="24">
        <v>2.85</v>
      </c>
      <c r="N137" s="24">
        <v>1.55</v>
      </c>
      <c r="O137" s="24">
        <f t="shared" si="36"/>
        <v>5.4</v>
      </c>
      <c r="P137" s="24">
        <f t="shared" si="37"/>
        <v>15.5</v>
      </c>
      <c r="Q137" s="24">
        <v>2.7</v>
      </c>
      <c r="R137" s="24">
        <v>55.6</v>
      </c>
      <c r="S137" s="24">
        <f t="shared" si="27"/>
        <v>58.300000000000004</v>
      </c>
      <c r="T137" s="24">
        <f t="shared" si="28"/>
        <v>73.800000000000011</v>
      </c>
    </row>
    <row r="138" spans="1:20" x14ac:dyDescent="0.2">
      <c r="A138" s="167"/>
      <c r="B138" s="35"/>
      <c r="C138" s="26" t="s">
        <v>141</v>
      </c>
      <c r="D138" s="162">
        <v>13</v>
      </c>
      <c r="E138" s="24">
        <v>2</v>
      </c>
      <c r="F138" s="24">
        <v>1.2</v>
      </c>
      <c r="G138" s="24">
        <v>4</v>
      </c>
      <c r="H138" s="24">
        <f t="shared" si="34"/>
        <v>7.2</v>
      </c>
      <c r="I138" s="24">
        <v>0.1</v>
      </c>
      <c r="J138" s="24"/>
      <c r="K138" s="24">
        <f t="shared" si="35"/>
        <v>7.3</v>
      </c>
      <c r="L138" s="24"/>
      <c r="M138" s="24">
        <v>45.86</v>
      </c>
      <c r="N138" s="24">
        <v>18.62</v>
      </c>
      <c r="O138" s="24">
        <f t="shared" si="36"/>
        <v>64.48</v>
      </c>
      <c r="P138" s="24">
        <f t="shared" si="37"/>
        <v>71.78</v>
      </c>
      <c r="Q138" s="24">
        <v>1.1000000000000001</v>
      </c>
      <c r="R138" s="24">
        <v>6.9</v>
      </c>
      <c r="S138" s="24">
        <f t="shared" si="27"/>
        <v>8</v>
      </c>
      <c r="T138" s="24">
        <f t="shared" si="28"/>
        <v>79.78</v>
      </c>
    </row>
    <row r="139" spans="1:20" x14ac:dyDescent="0.2">
      <c r="A139" s="167"/>
      <c r="B139" s="35"/>
      <c r="C139" s="26" t="s">
        <v>147</v>
      </c>
      <c r="D139" s="162">
        <v>23</v>
      </c>
      <c r="E139" s="24">
        <v>1</v>
      </c>
      <c r="F139" s="24"/>
      <c r="G139" s="24"/>
      <c r="H139" s="24">
        <f t="shared" si="34"/>
        <v>1</v>
      </c>
      <c r="I139" s="24">
        <v>9.6999999999999993</v>
      </c>
      <c r="J139" s="24">
        <v>1.5</v>
      </c>
      <c r="K139" s="24">
        <f t="shared" si="35"/>
        <v>12.2</v>
      </c>
      <c r="L139" s="24"/>
      <c r="M139" s="24">
        <v>14.37</v>
      </c>
      <c r="N139" s="24">
        <v>29.41</v>
      </c>
      <c r="O139" s="24">
        <f t="shared" si="36"/>
        <v>43.78</v>
      </c>
      <c r="P139" s="24">
        <f t="shared" si="37"/>
        <v>55.980000000000004</v>
      </c>
      <c r="Q139" s="24">
        <v>0.75</v>
      </c>
      <c r="R139" s="24">
        <v>33.35</v>
      </c>
      <c r="S139" s="24">
        <f t="shared" si="27"/>
        <v>34.1</v>
      </c>
      <c r="T139" s="24">
        <f t="shared" si="28"/>
        <v>90.080000000000013</v>
      </c>
    </row>
    <row r="140" spans="1:20" x14ac:dyDescent="0.2">
      <c r="A140" s="167"/>
      <c r="B140" s="35"/>
      <c r="C140" s="26" t="s">
        <v>137</v>
      </c>
      <c r="D140" s="162">
        <v>3</v>
      </c>
      <c r="E140" s="24"/>
      <c r="F140" s="24"/>
      <c r="G140" s="24">
        <v>1.5</v>
      </c>
      <c r="H140" s="24">
        <f t="shared" si="34"/>
        <v>1.5</v>
      </c>
      <c r="I140" s="24"/>
      <c r="J140" s="24"/>
      <c r="K140" s="24">
        <f t="shared" si="35"/>
        <v>1.5</v>
      </c>
      <c r="L140" s="24"/>
      <c r="M140" s="24">
        <v>3.15</v>
      </c>
      <c r="N140" s="24">
        <v>5.7</v>
      </c>
      <c r="O140" s="24">
        <f t="shared" si="36"/>
        <v>8.85</v>
      </c>
      <c r="P140" s="24">
        <f t="shared" si="37"/>
        <v>10.35</v>
      </c>
      <c r="Q140" s="24"/>
      <c r="R140" s="24">
        <v>0.4</v>
      </c>
      <c r="S140" s="24">
        <f t="shared" si="27"/>
        <v>0.4</v>
      </c>
      <c r="T140" s="24">
        <f t="shared" si="28"/>
        <v>10.75</v>
      </c>
    </row>
    <row r="141" spans="1:20" x14ac:dyDescent="0.2">
      <c r="A141" s="167"/>
      <c r="B141" s="35"/>
      <c r="C141" s="26" t="s">
        <v>148</v>
      </c>
      <c r="D141" s="162">
        <v>1</v>
      </c>
      <c r="E141" s="24"/>
      <c r="F141" s="24"/>
      <c r="G141" s="24"/>
      <c r="H141" s="24">
        <f t="shared" si="34"/>
        <v>0</v>
      </c>
      <c r="I141" s="24"/>
      <c r="J141" s="24"/>
      <c r="K141" s="24">
        <f t="shared" si="35"/>
        <v>0</v>
      </c>
      <c r="L141" s="24"/>
      <c r="M141" s="24">
        <v>0.3</v>
      </c>
      <c r="N141" s="24"/>
      <c r="O141" s="24">
        <f t="shared" si="36"/>
        <v>0.3</v>
      </c>
      <c r="P141" s="24">
        <f t="shared" si="37"/>
        <v>0.3</v>
      </c>
      <c r="Q141" s="24"/>
      <c r="R141" s="24"/>
      <c r="S141" s="24">
        <f t="shared" si="27"/>
        <v>0</v>
      </c>
      <c r="T141" s="24">
        <f t="shared" si="28"/>
        <v>0.3</v>
      </c>
    </row>
    <row r="142" spans="1:20" x14ac:dyDescent="0.2">
      <c r="A142" s="167"/>
      <c r="B142" s="35"/>
      <c r="C142" s="26" t="s">
        <v>117</v>
      </c>
      <c r="D142" s="162">
        <v>22</v>
      </c>
      <c r="E142" s="24">
        <v>2.8</v>
      </c>
      <c r="F142" s="24">
        <v>14.7</v>
      </c>
      <c r="G142" s="24"/>
      <c r="H142" s="24">
        <f t="shared" si="34"/>
        <v>17.5</v>
      </c>
      <c r="I142" s="24">
        <v>6</v>
      </c>
      <c r="J142" s="24"/>
      <c r="K142" s="24">
        <f t="shared" si="35"/>
        <v>23.5</v>
      </c>
      <c r="L142" s="24">
        <v>4.5</v>
      </c>
      <c r="M142" s="24">
        <v>41.88</v>
      </c>
      <c r="N142" s="24">
        <v>22.5</v>
      </c>
      <c r="O142" s="24">
        <f t="shared" si="36"/>
        <v>68.88</v>
      </c>
      <c r="P142" s="24">
        <f t="shared" si="37"/>
        <v>92.38</v>
      </c>
      <c r="Q142" s="24">
        <v>4.8</v>
      </c>
      <c r="R142" s="24">
        <v>72</v>
      </c>
      <c r="S142" s="24">
        <f t="shared" si="27"/>
        <v>76.8</v>
      </c>
      <c r="T142" s="24">
        <f t="shared" si="28"/>
        <v>169.18</v>
      </c>
    </row>
    <row r="143" spans="1:20" x14ac:dyDescent="0.2">
      <c r="A143" s="167"/>
      <c r="B143" s="35"/>
      <c r="C143" s="26" t="s">
        <v>149</v>
      </c>
      <c r="D143" s="162">
        <v>6</v>
      </c>
      <c r="E143" s="24">
        <v>4.5</v>
      </c>
      <c r="F143" s="24">
        <v>0.15</v>
      </c>
      <c r="G143" s="24"/>
      <c r="H143" s="24">
        <f t="shared" si="34"/>
        <v>4.6500000000000004</v>
      </c>
      <c r="I143" s="24"/>
      <c r="J143" s="24"/>
      <c r="K143" s="24">
        <f t="shared" si="35"/>
        <v>4.6500000000000004</v>
      </c>
      <c r="L143" s="24">
        <v>2.5</v>
      </c>
      <c r="M143" s="24">
        <v>2.0499999999999998</v>
      </c>
      <c r="N143" s="24">
        <v>11.01</v>
      </c>
      <c r="O143" s="24">
        <f t="shared" si="36"/>
        <v>15.559999999999999</v>
      </c>
      <c r="P143" s="24">
        <f t="shared" si="37"/>
        <v>20.21</v>
      </c>
      <c r="Q143" s="24">
        <v>10.1</v>
      </c>
      <c r="R143" s="24">
        <v>33.5</v>
      </c>
      <c r="S143" s="24">
        <f t="shared" si="27"/>
        <v>43.6</v>
      </c>
      <c r="T143" s="24">
        <f t="shared" si="28"/>
        <v>63.81</v>
      </c>
    </row>
    <row r="144" spans="1:20" x14ac:dyDescent="0.2">
      <c r="A144" s="167"/>
      <c r="B144" s="35"/>
      <c r="C144" s="26" t="s">
        <v>125</v>
      </c>
      <c r="D144" s="162">
        <v>4</v>
      </c>
      <c r="E144" s="24"/>
      <c r="F144" s="24"/>
      <c r="G144" s="24"/>
      <c r="H144" s="24">
        <f t="shared" si="34"/>
        <v>0</v>
      </c>
      <c r="I144" s="24">
        <v>1.2</v>
      </c>
      <c r="J144" s="24"/>
      <c r="K144" s="24">
        <f t="shared" si="35"/>
        <v>1.2</v>
      </c>
      <c r="L144" s="24"/>
      <c r="M144" s="24">
        <v>2.2000000000000002</v>
      </c>
      <c r="N144" s="24">
        <v>1.2</v>
      </c>
      <c r="O144" s="24">
        <f t="shared" si="36"/>
        <v>3.4000000000000004</v>
      </c>
      <c r="P144" s="24">
        <f t="shared" si="37"/>
        <v>4.6000000000000005</v>
      </c>
      <c r="Q144" s="24"/>
      <c r="R144" s="24"/>
      <c r="S144" s="24">
        <f t="shared" si="27"/>
        <v>0</v>
      </c>
      <c r="T144" s="24">
        <f t="shared" si="28"/>
        <v>4.6000000000000005</v>
      </c>
    </row>
    <row r="145" spans="1:20" x14ac:dyDescent="0.2">
      <c r="A145" s="167"/>
      <c r="B145" s="35"/>
      <c r="C145" s="26" t="s">
        <v>161</v>
      </c>
      <c r="D145" s="162">
        <v>33</v>
      </c>
      <c r="E145" s="24">
        <v>96.19</v>
      </c>
      <c r="F145" s="24">
        <v>8.39</v>
      </c>
      <c r="G145" s="24"/>
      <c r="H145" s="24">
        <f t="shared" si="34"/>
        <v>104.58</v>
      </c>
      <c r="I145" s="24"/>
      <c r="J145" s="24"/>
      <c r="K145" s="24">
        <f t="shared" si="35"/>
        <v>104.58</v>
      </c>
      <c r="L145" s="24">
        <v>0.5</v>
      </c>
      <c r="M145" s="24">
        <v>161.34</v>
      </c>
      <c r="N145" s="24">
        <v>0.62</v>
      </c>
      <c r="O145" s="24">
        <f t="shared" si="36"/>
        <v>162.46</v>
      </c>
      <c r="P145" s="24">
        <f t="shared" si="37"/>
        <v>267.04000000000002</v>
      </c>
      <c r="Q145" s="24">
        <v>80</v>
      </c>
      <c r="R145" s="24">
        <v>69.7</v>
      </c>
      <c r="S145" s="24">
        <f t="shared" si="27"/>
        <v>149.69999999999999</v>
      </c>
      <c r="T145" s="24">
        <f t="shared" si="28"/>
        <v>416.74</v>
      </c>
    </row>
    <row r="146" spans="1:20" x14ac:dyDescent="0.2">
      <c r="A146" s="167"/>
      <c r="B146" s="35"/>
      <c r="C146" s="26" t="s">
        <v>138</v>
      </c>
      <c r="D146" s="162">
        <v>34</v>
      </c>
      <c r="E146" s="24">
        <v>127.58</v>
      </c>
      <c r="F146" s="24">
        <v>0.71</v>
      </c>
      <c r="G146" s="24"/>
      <c r="H146" s="24">
        <f t="shared" si="34"/>
        <v>128.29</v>
      </c>
      <c r="I146" s="24">
        <v>0.1</v>
      </c>
      <c r="J146" s="24"/>
      <c r="K146" s="24">
        <f t="shared" si="35"/>
        <v>128.38999999999999</v>
      </c>
      <c r="L146" s="24"/>
      <c r="M146" s="24">
        <v>4.59</v>
      </c>
      <c r="N146" s="24">
        <v>3.03</v>
      </c>
      <c r="O146" s="24">
        <f t="shared" si="36"/>
        <v>7.6199999999999992</v>
      </c>
      <c r="P146" s="24">
        <f t="shared" si="37"/>
        <v>136.01</v>
      </c>
      <c r="Q146" s="24"/>
      <c r="R146" s="24">
        <v>13.04</v>
      </c>
      <c r="S146" s="24">
        <f t="shared" si="27"/>
        <v>13.04</v>
      </c>
      <c r="T146" s="24">
        <f t="shared" si="28"/>
        <v>149.04999999999998</v>
      </c>
    </row>
    <row r="147" spans="1:20" x14ac:dyDescent="0.2">
      <c r="A147" s="167"/>
      <c r="B147" s="35"/>
      <c r="C147" s="26" t="s">
        <v>112</v>
      </c>
      <c r="D147" s="162">
        <v>36</v>
      </c>
      <c r="E147" s="24">
        <v>1.3</v>
      </c>
      <c r="F147" s="24"/>
      <c r="G147" s="24"/>
      <c r="H147" s="24">
        <f t="shared" si="34"/>
        <v>1.3</v>
      </c>
      <c r="I147" s="24">
        <v>2</v>
      </c>
      <c r="J147" s="24">
        <v>0.3</v>
      </c>
      <c r="K147" s="24">
        <f t="shared" si="35"/>
        <v>3.5999999999999996</v>
      </c>
      <c r="L147" s="24">
        <v>4.6500000000000004</v>
      </c>
      <c r="M147" s="24">
        <v>75.19</v>
      </c>
      <c r="N147" s="24">
        <v>146.22</v>
      </c>
      <c r="O147" s="24">
        <f t="shared" si="36"/>
        <v>226.06</v>
      </c>
      <c r="P147" s="24">
        <f t="shared" si="37"/>
        <v>229.66</v>
      </c>
      <c r="Q147" s="24">
        <v>26.1</v>
      </c>
      <c r="R147" s="24">
        <v>75</v>
      </c>
      <c r="S147" s="24">
        <f t="shared" si="27"/>
        <v>101.1</v>
      </c>
      <c r="T147" s="24">
        <f t="shared" si="28"/>
        <v>330.76</v>
      </c>
    </row>
    <row r="148" spans="1:20" x14ac:dyDescent="0.2">
      <c r="A148" s="167"/>
      <c r="B148" s="35"/>
      <c r="C148" s="26" t="s">
        <v>144</v>
      </c>
      <c r="D148" s="162">
        <v>31</v>
      </c>
      <c r="E148" s="24">
        <v>0.67</v>
      </c>
      <c r="F148" s="24">
        <v>0.7</v>
      </c>
      <c r="G148" s="24">
        <v>0.35</v>
      </c>
      <c r="H148" s="24">
        <f t="shared" si="34"/>
        <v>1.7200000000000002</v>
      </c>
      <c r="I148" s="24"/>
      <c r="J148" s="24"/>
      <c r="K148" s="24">
        <f t="shared" si="35"/>
        <v>1.7200000000000002</v>
      </c>
      <c r="L148" s="24">
        <v>0.18</v>
      </c>
      <c r="M148" s="24">
        <v>34.78</v>
      </c>
      <c r="N148" s="24">
        <v>14.42</v>
      </c>
      <c r="O148" s="24">
        <f t="shared" si="36"/>
        <v>49.38</v>
      </c>
      <c r="P148" s="24">
        <f t="shared" si="37"/>
        <v>51.1</v>
      </c>
      <c r="Q148" s="24">
        <v>6</v>
      </c>
      <c r="R148" s="24">
        <v>0.45</v>
      </c>
      <c r="S148" s="24">
        <f t="shared" si="27"/>
        <v>6.45</v>
      </c>
      <c r="T148" s="24">
        <f t="shared" si="28"/>
        <v>57.550000000000004</v>
      </c>
    </row>
    <row r="149" spans="1:20" x14ac:dyDescent="0.2">
      <c r="A149" s="167"/>
      <c r="B149" s="35"/>
      <c r="C149" s="26" t="s">
        <v>116</v>
      </c>
      <c r="D149" s="162">
        <v>18</v>
      </c>
      <c r="E149" s="24">
        <v>0.56999999999999995</v>
      </c>
      <c r="F149" s="24"/>
      <c r="G149" s="24"/>
      <c r="H149" s="24">
        <f t="shared" si="34"/>
        <v>0.56999999999999995</v>
      </c>
      <c r="I149" s="24">
        <v>0.1</v>
      </c>
      <c r="J149" s="24"/>
      <c r="K149" s="24">
        <f t="shared" si="35"/>
        <v>0.66999999999999993</v>
      </c>
      <c r="L149" s="24"/>
      <c r="M149" s="24">
        <v>8.19</v>
      </c>
      <c r="N149" s="24">
        <v>4.1100000000000003</v>
      </c>
      <c r="O149" s="24">
        <f t="shared" si="36"/>
        <v>12.3</v>
      </c>
      <c r="P149" s="24">
        <f t="shared" si="37"/>
        <v>12.97</v>
      </c>
      <c r="Q149" s="24"/>
      <c r="R149" s="24"/>
      <c r="S149" s="24">
        <f t="shared" si="27"/>
        <v>0</v>
      </c>
      <c r="T149" s="24">
        <f t="shared" si="28"/>
        <v>12.97</v>
      </c>
    </row>
    <row r="150" spans="1:20" x14ac:dyDescent="0.2">
      <c r="A150" s="167"/>
      <c r="B150" s="35"/>
      <c r="C150" s="26" t="s">
        <v>158</v>
      </c>
      <c r="D150" s="162">
        <v>5</v>
      </c>
      <c r="E150" s="24">
        <v>0.28000000000000003</v>
      </c>
      <c r="F150" s="24"/>
      <c r="G150" s="24">
        <v>0.06</v>
      </c>
      <c r="H150" s="24">
        <f t="shared" si="34"/>
        <v>0.34</v>
      </c>
      <c r="I150" s="24"/>
      <c r="J150" s="24"/>
      <c r="K150" s="24">
        <f t="shared" si="35"/>
        <v>0.34</v>
      </c>
      <c r="L150" s="24"/>
      <c r="M150" s="24">
        <v>0.86</v>
      </c>
      <c r="N150" s="24">
        <v>13</v>
      </c>
      <c r="O150" s="24">
        <f t="shared" si="36"/>
        <v>13.86</v>
      </c>
      <c r="P150" s="24">
        <f t="shared" si="37"/>
        <v>14.2</v>
      </c>
      <c r="Q150" s="24"/>
      <c r="R150" s="24"/>
      <c r="S150" s="24">
        <f t="shared" si="27"/>
        <v>0</v>
      </c>
      <c r="T150" s="24">
        <f t="shared" si="28"/>
        <v>14.2</v>
      </c>
    </row>
    <row r="151" spans="1:20" x14ac:dyDescent="0.2">
      <c r="A151" s="167"/>
      <c r="B151" s="35"/>
      <c r="C151" s="26" t="s">
        <v>146</v>
      </c>
      <c r="D151" s="162">
        <v>9</v>
      </c>
      <c r="E151" s="24"/>
      <c r="F151" s="24"/>
      <c r="G151" s="24"/>
      <c r="H151" s="24">
        <f t="shared" si="34"/>
        <v>0</v>
      </c>
      <c r="I151" s="24"/>
      <c r="J151" s="24"/>
      <c r="K151" s="24">
        <f t="shared" si="35"/>
        <v>0</v>
      </c>
      <c r="L151" s="24"/>
      <c r="M151" s="24">
        <v>4.26</v>
      </c>
      <c r="N151" s="24">
        <v>9.2100000000000009</v>
      </c>
      <c r="O151" s="24">
        <f t="shared" si="36"/>
        <v>13.47</v>
      </c>
      <c r="P151" s="24">
        <f t="shared" si="37"/>
        <v>13.47</v>
      </c>
      <c r="Q151" s="24">
        <v>2.8</v>
      </c>
      <c r="R151" s="24"/>
      <c r="S151" s="24">
        <f t="shared" si="27"/>
        <v>2.8</v>
      </c>
      <c r="T151" s="24">
        <f t="shared" si="28"/>
        <v>16.27</v>
      </c>
    </row>
    <row r="152" spans="1:20" x14ac:dyDescent="0.2">
      <c r="A152" s="167"/>
      <c r="B152" s="35"/>
      <c r="C152" s="26" t="s">
        <v>115</v>
      </c>
      <c r="D152" s="162">
        <v>2</v>
      </c>
      <c r="E152" s="24"/>
      <c r="F152" s="24"/>
      <c r="G152" s="24"/>
      <c r="H152" s="24">
        <f t="shared" si="34"/>
        <v>0</v>
      </c>
      <c r="I152" s="24"/>
      <c r="J152" s="24"/>
      <c r="K152" s="24">
        <f t="shared" si="35"/>
        <v>0</v>
      </c>
      <c r="L152" s="24"/>
      <c r="M152" s="24">
        <v>5.56</v>
      </c>
      <c r="N152" s="24">
        <v>0</v>
      </c>
      <c r="O152" s="24">
        <f t="shared" si="36"/>
        <v>5.56</v>
      </c>
      <c r="P152" s="24">
        <f t="shared" si="37"/>
        <v>5.56</v>
      </c>
      <c r="Q152" s="24"/>
      <c r="R152" s="24"/>
      <c r="S152" s="24">
        <f t="shared" si="27"/>
        <v>0</v>
      </c>
      <c r="T152" s="24">
        <f t="shared" si="28"/>
        <v>5.56</v>
      </c>
    </row>
    <row r="153" spans="1:20" x14ac:dyDescent="0.2">
      <c r="A153" s="167"/>
      <c r="B153" s="35"/>
      <c r="C153" s="26" t="s">
        <v>145</v>
      </c>
      <c r="D153" s="162">
        <v>10</v>
      </c>
      <c r="E153" s="24">
        <v>0.3</v>
      </c>
      <c r="F153" s="24">
        <v>3</v>
      </c>
      <c r="G153" s="24"/>
      <c r="H153" s="24">
        <f t="shared" si="34"/>
        <v>3.3</v>
      </c>
      <c r="I153" s="24"/>
      <c r="J153" s="24"/>
      <c r="K153" s="24">
        <f t="shared" si="35"/>
        <v>3.3</v>
      </c>
      <c r="L153" s="24"/>
      <c r="M153" s="24">
        <v>6.43</v>
      </c>
      <c r="N153" s="24">
        <v>2.52</v>
      </c>
      <c r="O153" s="24">
        <f t="shared" si="36"/>
        <v>8.9499999999999993</v>
      </c>
      <c r="P153" s="24">
        <f t="shared" si="37"/>
        <v>12.25</v>
      </c>
      <c r="Q153" s="24">
        <v>0.1</v>
      </c>
      <c r="R153" s="24"/>
      <c r="S153" s="24">
        <f t="shared" si="27"/>
        <v>0.1</v>
      </c>
      <c r="T153" s="24">
        <f t="shared" si="28"/>
        <v>12.35</v>
      </c>
    </row>
    <row r="154" spans="1:20" x14ac:dyDescent="0.2">
      <c r="A154" s="167"/>
      <c r="B154" s="35"/>
      <c r="C154" s="26" t="s">
        <v>136</v>
      </c>
      <c r="D154" s="162">
        <v>7</v>
      </c>
      <c r="E154" s="24"/>
      <c r="F154" s="24"/>
      <c r="G154" s="24"/>
      <c r="H154" s="24">
        <f t="shared" si="34"/>
        <v>0</v>
      </c>
      <c r="I154" s="24"/>
      <c r="J154" s="24"/>
      <c r="K154" s="24">
        <f t="shared" si="35"/>
        <v>0</v>
      </c>
      <c r="L154" s="24">
        <v>0.4</v>
      </c>
      <c r="M154" s="24">
        <v>24.92</v>
      </c>
      <c r="N154" s="24">
        <v>15.63</v>
      </c>
      <c r="O154" s="24">
        <f t="shared" si="36"/>
        <v>40.950000000000003</v>
      </c>
      <c r="P154" s="24">
        <f t="shared" si="37"/>
        <v>40.950000000000003</v>
      </c>
      <c r="Q154" s="24"/>
      <c r="R154" s="24">
        <v>1.2</v>
      </c>
      <c r="S154" s="24">
        <f t="shared" si="27"/>
        <v>1.2</v>
      </c>
      <c r="T154" s="24">
        <f t="shared" si="28"/>
        <v>42.150000000000006</v>
      </c>
    </row>
    <row r="155" spans="1:20" x14ac:dyDescent="0.2">
      <c r="A155" s="167"/>
      <c r="B155" s="35"/>
      <c r="C155" s="26" t="s">
        <v>150</v>
      </c>
      <c r="D155" s="162">
        <v>17</v>
      </c>
      <c r="E155" s="24">
        <v>0.04</v>
      </c>
      <c r="F155" s="24">
        <v>0.8</v>
      </c>
      <c r="G155" s="24"/>
      <c r="H155" s="24">
        <f t="shared" si="34"/>
        <v>0.84000000000000008</v>
      </c>
      <c r="I155" s="24">
        <v>77</v>
      </c>
      <c r="J155" s="24"/>
      <c r="K155" s="24">
        <f t="shared" si="35"/>
        <v>77.84</v>
      </c>
      <c r="L155" s="24"/>
      <c r="M155" s="24">
        <v>146.72</v>
      </c>
      <c r="N155" s="24">
        <v>197.41</v>
      </c>
      <c r="O155" s="24">
        <f t="shared" si="36"/>
        <v>344.13</v>
      </c>
      <c r="P155" s="24">
        <f t="shared" si="37"/>
        <v>421.97</v>
      </c>
      <c r="Q155" s="24">
        <v>3.2</v>
      </c>
      <c r="R155" s="24">
        <v>17.649999999999999</v>
      </c>
      <c r="S155" s="24">
        <f t="shared" si="27"/>
        <v>20.849999999999998</v>
      </c>
      <c r="T155" s="24">
        <f t="shared" si="28"/>
        <v>442.82000000000005</v>
      </c>
    </row>
    <row r="156" spans="1:20" x14ac:dyDescent="0.2">
      <c r="A156" s="167"/>
      <c r="B156" s="85"/>
      <c r="C156" s="26" t="s">
        <v>124</v>
      </c>
      <c r="D156" s="162">
        <v>20</v>
      </c>
      <c r="E156" s="24"/>
      <c r="F156" s="24"/>
      <c r="G156" s="24">
        <v>0.2</v>
      </c>
      <c r="H156" s="24">
        <f t="shared" si="34"/>
        <v>0.2</v>
      </c>
      <c r="I156" s="24">
        <v>6.6</v>
      </c>
      <c r="J156" s="24"/>
      <c r="K156" s="24">
        <f t="shared" si="35"/>
        <v>6.8</v>
      </c>
      <c r="L156" s="24">
        <v>0.2</v>
      </c>
      <c r="M156" s="24">
        <v>9.7899999999999991</v>
      </c>
      <c r="N156" s="24">
        <v>13.48</v>
      </c>
      <c r="O156" s="24">
        <f t="shared" si="36"/>
        <v>23.47</v>
      </c>
      <c r="P156" s="24">
        <f t="shared" si="37"/>
        <v>30.27</v>
      </c>
      <c r="Q156" s="24"/>
      <c r="R156" s="24"/>
      <c r="S156" s="24">
        <f t="shared" si="27"/>
        <v>0</v>
      </c>
      <c r="T156" s="24">
        <f t="shared" si="28"/>
        <v>30.27</v>
      </c>
    </row>
    <row r="157" spans="1:20" x14ac:dyDescent="0.2">
      <c r="A157" s="167"/>
      <c r="B157" s="35" t="s">
        <v>427</v>
      </c>
      <c r="C157" s="26" t="s">
        <v>131</v>
      </c>
      <c r="D157" s="162">
        <v>190</v>
      </c>
      <c r="E157" s="24">
        <v>585.91999999999996</v>
      </c>
      <c r="F157" s="24">
        <v>167.07</v>
      </c>
      <c r="G157" s="24">
        <v>150.38</v>
      </c>
      <c r="H157" s="24">
        <f t="shared" si="34"/>
        <v>903.37</v>
      </c>
      <c r="I157" s="24">
        <v>26.62</v>
      </c>
      <c r="J157" s="24">
        <v>0.51</v>
      </c>
      <c r="K157" s="24">
        <f t="shared" si="35"/>
        <v>930.5</v>
      </c>
      <c r="L157" s="24">
        <v>100.3</v>
      </c>
      <c r="M157" s="24">
        <v>978.54</v>
      </c>
      <c r="N157" s="24">
        <v>146.41999999999999</v>
      </c>
      <c r="O157" s="24">
        <f t="shared" si="36"/>
        <v>1225.26</v>
      </c>
      <c r="P157" s="24">
        <f t="shared" si="37"/>
        <v>2155.7600000000002</v>
      </c>
      <c r="Q157" s="24"/>
      <c r="R157" s="24">
        <v>32.81</v>
      </c>
      <c r="S157" s="24">
        <f t="shared" si="27"/>
        <v>32.81</v>
      </c>
      <c r="T157" s="24">
        <f t="shared" si="28"/>
        <v>2188.5700000000002</v>
      </c>
    </row>
    <row r="158" spans="1:20" x14ac:dyDescent="0.2">
      <c r="A158" s="167"/>
      <c r="B158" s="35"/>
      <c r="C158" s="26" t="s">
        <v>128</v>
      </c>
      <c r="D158" s="162">
        <v>30</v>
      </c>
      <c r="E158" s="24">
        <v>78.7</v>
      </c>
      <c r="F158" s="24">
        <v>19</v>
      </c>
      <c r="G158" s="24"/>
      <c r="H158" s="24">
        <f t="shared" si="34"/>
        <v>97.7</v>
      </c>
      <c r="I158" s="24">
        <v>35</v>
      </c>
      <c r="J158" s="24"/>
      <c r="K158" s="24">
        <f t="shared" si="35"/>
        <v>132.69999999999999</v>
      </c>
      <c r="L158" s="24">
        <v>20</v>
      </c>
      <c r="M158" s="24">
        <v>63.33</v>
      </c>
      <c r="N158" s="24">
        <v>162.09</v>
      </c>
      <c r="O158" s="24">
        <f t="shared" si="36"/>
        <v>245.42000000000002</v>
      </c>
      <c r="P158" s="24">
        <f t="shared" si="37"/>
        <v>378.12</v>
      </c>
      <c r="Q158" s="24"/>
      <c r="R158" s="24"/>
      <c r="S158" s="24">
        <f t="shared" si="27"/>
        <v>0</v>
      </c>
      <c r="T158" s="24">
        <f t="shared" si="28"/>
        <v>378.12</v>
      </c>
    </row>
    <row r="159" spans="1:20" x14ac:dyDescent="0.2">
      <c r="A159" s="167"/>
      <c r="B159" s="35"/>
      <c r="C159" s="26" t="s">
        <v>152</v>
      </c>
      <c r="D159" s="162">
        <v>19</v>
      </c>
      <c r="E159" s="24">
        <v>0.03</v>
      </c>
      <c r="F159" s="24">
        <v>0.26</v>
      </c>
      <c r="G159" s="24"/>
      <c r="H159" s="24">
        <f t="shared" si="34"/>
        <v>0.29000000000000004</v>
      </c>
      <c r="I159" s="24"/>
      <c r="J159" s="24"/>
      <c r="K159" s="24">
        <f t="shared" si="35"/>
        <v>0.29000000000000004</v>
      </c>
      <c r="L159" s="24"/>
      <c r="M159" s="24">
        <v>3.37</v>
      </c>
      <c r="N159" s="24">
        <v>4.2699999999999996</v>
      </c>
      <c r="O159" s="24">
        <f t="shared" si="36"/>
        <v>7.64</v>
      </c>
      <c r="P159" s="24">
        <f t="shared" si="37"/>
        <v>7.93</v>
      </c>
      <c r="Q159" s="24"/>
      <c r="R159" s="24"/>
      <c r="S159" s="24">
        <f t="shared" si="27"/>
        <v>0</v>
      </c>
      <c r="T159" s="24">
        <f t="shared" si="28"/>
        <v>7.93</v>
      </c>
    </row>
    <row r="160" spans="1:20" x14ac:dyDescent="0.2">
      <c r="A160" s="167"/>
      <c r="B160" s="35"/>
      <c r="C160" s="26" t="s">
        <v>160</v>
      </c>
      <c r="D160" s="162">
        <v>56</v>
      </c>
      <c r="E160" s="24">
        <v>55.71</v>
      </c>
      <c r="F160" s="24">
        <v>196.84</v>
      </c>
      <c r="G160" s="24">
        <v>1.33</v>
      </c>
      <c r="H160" s="24">
        <f t="shared" si="34"/>
        <v>253.88000000000002</v>
      </c>
      <c r="I160" s="24">
        <v>7.68</v>
      </c>
      <c r="J160" s="24"/>
      <c r="K160" s="24">
        <f t="shared" si="35"/>
        <v>261.56</v>
      </c>
      <c r="L160" s="24"/>
      <c r="M160" s="24">
        <v>152.62</v>
      </c>
      <c r="N160" s="24">
        <v>19.760000000000002</v>
      </c>
      <c r="O160" s="24">
        <f t="shared" si="36"/>
        <v>172.38</v>
      </c>
      <c r="P160" s="24">
        <f t="shared" si="37"/>
        <v>433.94</v>
      </c>
      <c r="Q160" s="24"/>
      <c r="R160" s="24">
        <v>6.69</v>
      </c>
      <c r="S160" s="24">
        <f t="shared" si="27"/>
        <v>6.69</v>
      </c>
      <c r="T160" s="24">
        <f t="shared" si="28"/>
        <v>440.63</v>
      </c>
    </row>
    <row r="161" spans="1:20" x14ac:dyDescent="0.2">
      <c r="A161" s="167"/>
      <c r="B161" s="35"/>
      <c r="C161" s="26" t="s">
        <v>113</v>
      </c>
      <c r="D161" s="162">
        <v>87</v>
      </c>
      <c r="E161" s="24">
        <v>50.46</v>
      </c>
      <c r="F161" s="24">
        <v>109.98</v>
      </c>
      <c r="G161" s="24">
        <v>1.54</v>
      </c>
      <c r="H161" s="24">
        <f t="shared" si="34"/>
        <v>161.97999999999999</v>
      </c>
      <c r="I161" s="24">
        <v>0.4</v>
      </c>
      <c r="J161" s="24">
        <v>1.1100000000000001</v>
      </c>
      <c r="K161" s="24">
        <f t="shared" si="35"/>
        <v>163.49</v>
      </c>
      <c r="L161" s="24">
        <v>0.25</v>
      </c>
      <c r="M161" s="24">
        <v>108.12</v>
      </c>
      <c r="N161" s="24">
        <v>64.22</v>
      </c>
      <c r="O161" s="24">
        <f t="shared" si="36"/>
        <v>172.59</v>
      </c>
      <c r="P161" s="24">
        <f t="shared" si="37"/>
        <v>336.08000000000004</v>
      </c>
      <c r="Q161" s="24">
        <v>1</v>
      </c>
      <c r="R161" s="24">
        <v>1.44</v>
      </c>
      <c r="S161" s="24">
        <f t="shared" si="27"/>
        <v>2.44</v>
      </c>
      <c r="T161" s="24">
        <f t="shared" si="28"/>
        <v>338.52000000000004</v>
      </c>
    </row>
    <row r="162" spans="1:20" x14ac:dyDescent="0.2">
      <c r="A162" s="167"/>
      <c r="B162" s="35"/>
      <c r="C162" s="26" t="s">
        <v>159</v>
      </c>
      <c r="D162" s="162">
        <v>42</v>
      </c>
      <c r="E162" s="24">
        <v>28.44</v>
      </c>
      <c r="F162" s="24">
        <v>0.18</v>
      </c>
      <c r="G162" s="24"/>
      <c r="H162" s="24">
        <f t="shared" si="34"/>
        <v>28.62</v>
      </c>
      <c r="I162" s="24"/>
      <c r="J162" s="24"/>
      <c r="K162" s="24">
        <f t="shared" si="35"/>
        <v>28.62</v>
      </c>
      <c r="L162" s="24">
        <v>1.2</v>
      </c>
      <c r="M162" s="26">
        <v>31.69</v>
      </c>
      <c r="N162" s="26">
        <v>8.4499999999999993</v>
      </c>
      <c r="O162" s="24">
        <f t="shared" si="36"/>
        <v>41.34</v>
      </c>
      <c r="P162" s="24">
        <f t="shared" si="37"/>
        <v>69.960000000000008</v>
      </c>
      <c r="Q162" s="26"/>
      <c r="R162" s="26">
        <v>19.22</v>
      </c>
      <c r="S162" s="24">
        <f t="shared" si="27"/>
        <v>19.22</v>
      </c>
      <c r="T162" s="24">
        <f t="shared" si="28"/>
        <v>89.18</v>
      </c>
    </row>
    <row r="163" spans="1:20" x14ac:dyDescent="0.2">
      <c r="A163" s="167"/>
      <c r="B163" s="35"/>
      <c r="C163" s="26" t="s">
        <v>143</v>
      </c>
      <c r="D163" s="162">
        <v>16</v>
      </c>
      <c r="E163" s="24">
        <v>1.05</v>
      </c>
      <c r="F163" s="24">
        <v>37.520000000000003</v>
      </c>
      <c r="G163" s="24"/>
      <c r="H163" s="24">
        <f t="shared" si="34"/>
        <v>38.57</v>
      </c>
      <c r="I163" s="24"/>
      <c r="J163" s="24"/>
      <c r="K163" s="24">
        <f t="shared" si="35"/>
        <v>38.57</v>
      </c>
      <c r="L163" s="24">
        <v>0.2</v>
      </c>
      <c r="M163" s="24">
        <v>0.02</v>
      </c>
      <c r="N163" s="24">
        <v>0.1</v>
      </c>
      <c r="O163" s="24">
        <f t="shared" si="36"/>
        <v>0.32</v>
      </c>
      <c r="P163" s="24">
        <f t="shared" si="37"/>
        <v>38.89</v>
      </c>
      <c r="Q163" s="24">
        <v>4</v>
      </c>
      <c r="R163" s="24">
        <v>9.0500000000000007</v>
      </c>
      <c r="S163" s="24">
        <f t="shared" ref="S163:S207" si="38">+R163+Q163</f>
        <v>13.05</v>
      </c>
      <c r="T163" s="24">
        <f t="shared" ref="T163:T207" si="39">+S163+P163</f>
        <v>51.94</v>
      </c>
    </row>
    <row r="164" spans="1:20" x14ac:dyDescent="0.2">
      <c r="A164" s="167"/>
      <c r="B164" s="35"/>
      <c r="C164" s="26" t="s">
        <v>153</v>
      </c>
      <c r="D164" s="162">
        <v>20</v>
      </c>
      <c r="E164" s="24">
        <v>0.41</v>
      </c>
      <c r="F164" s="24">
        <v>0.22</v>
      </c>
      <c r="G164" s="24"/>
      <c r="H164" s="24">
        <f t="shared" si="34"/>
        <v>0.63</v>
      </c>
      <c r="I164" s="24">
        <v>0.6</v>
      </c>
      <c r="J164" s="24"/>
      <c r="K164" s="24">
        <f t="shared" si="35"/>
        <v>1.23</v>
      </c>
      <c r="L164" s="24">
        <v>12.61</v>
      </c>
      <c r="M164" s="24">
        <v>10.47</v>
      </c>
      <c r="N164" s="24">
        <v>3.37</v>
      </c>
      <c r="O164" s="24">
        <f t="shared" si="36"/>
        <v>26.45</v>
      </c>
      <c r="P164" s="24">
        <f t="shared" si="37"/>
        <v>27.68</v>
      </c>
      <c r="Q164" s="24"/>
      <c r="R164" s="24">
        <v>31.8</v>
      </c>
      <c r="S164" s="24">
        <f t="shared" si="38"/>
        <v>31.8</v>
      </c>
      <c r="T164" s="24">
        <f t="shared" si="39"/>
        <v>59.480000000000004</v>
      </c>
    </row>
    <row r="165" spans="1:20" s="5" customFormat="1" x14ac:dyDescent="0.2">
      <c r="A165" s="167"/>
      <c r="B165" s="35"/>
      <c r="C165" s="163" t="s">
        <v>478</v>
      </c>
      <c r="D165" s="64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</row>
    <row r="166" spans="1:20" x14ac:dyDescent="0.2">
      <c r="A166" s="167"/>
      <c r="B166" s="35"/>
      <c r="C166" s="26" t="s">
        <v>142</v>
      </c>
      <c r="D166" s="162">
        <v>10</v>
      </c>
      <c r="E166" s="24">
        <v>0.02</v>
      </c>
      <c r="F166" s="24"/>
      <c r="G166" s="24"/>
      <c r="H166" s="24">
        <f t="shared" si="34"/>
        <v>0.02</v>
      </c>
      <c r="I166" s="24">
        <v>1.02</v>
      </c>
      <c r="J166" s="24"/>
      <c r="K166" s="24">
        <f t="shared" si="35"/>
        <v>1.04</v>
      </c>
      <c r="L166" s="24"/>
      <c r="M166" s="24">
        <v>0.69</v>
      </c>
      <c r="N166" s="24">
        <v>0.03</v>
      </c>
      <c r="O166" s="24">
        <f t="shared" si="36"/>
        <v>0.72</v>
      </c>
      <c r="P166" s="24">
        <f t="shared" si="37"/>
        <v>1.76</v>
      </c>
      <c r="Q166" s="24"/>
      <c r="R166" s="24">
        <v>98.02</v>
      </c>
      <c r="S166" s="24">
        <f t="shared" si="38"/>
        <v>98.02</v>
      </c>
      <c r="T166" s="24">
        <f t="shared" si="39"/>
        <v>99.78</v>
      </c>
    </row>
    <row r="167" spans="1:20" x14ac:dyDescent="0.2">
      <c r="A167" s="167"/>
      <c r="B167" s="35"/>
      <c r="C167" s="26" t="s">
        <v>133</v>
      </c>
      <c r="D167" s="162">
        <v>133</v>
      </c>
      <c r="E167" s="24">
        <v>9.66</v>
      </c>
      <c r="F167" s="24">
        <v>1.24</v>
      </c>
      <c r="G167" s="24">
        <v>4.18</v>
      </c>
      <c r="H167" s="24">
        <f t="shared" si="34"/>
        <v>15.08</v>
      </c>
      <c r="I167" s="24">
        <v>128.37</v>
      </c>
      <c r="J167" s="24"/>
      <c r="K167" s="24">
        <f t="shared" si="35"/>
        <v>143.45000000000002</v>
      </c>
      <c r="L167" s="24">
        <v>3.5</v>
      </c>
      <c r="M167" s="24">
        <v>117.97</v>
      </c>
      <c r="N167" s="24">
        <v>75.75</v>
      </c>
      <c r="O167" s="24">
        <f t="shared" si="36"/>
        <v>197.22</v>
      </c>
      <c r="P167" s="24">
        <f t="shared" si="37"/>
        <v>340.67</v>
      </c>
      <c r="Q167" s="24">
        <v>5</v>
      </c>
      <c r="R167" s="24">
        <v>381.58</v>
      </c>
      <c r="S167" s="24">
        <f t="shared" si="38"/>
        <v>386.58</v>
      </c>
      <c r="T167" s="24">
        <f t="shared" si="39"/>
        <v>727.25</v>
      </c>
    </row>
    <row r="168" spans="1:20" x14ac:dyDescent="0.2">
      <c r="A168" s="167"/>
      <c r="B168" s="35"/>
      <c r="C168" s="26" t="s">
        <v>134</v>
      </c>
      <c r="D168" s="162">
        <v>30</v>
      </c>
      <c r="E168" s="24">
        <v>8.4700000000000006</v>
      </c>
      <c r="F168" s="24">
        <v>10.7</v>
      </c>
      <c r="G168" s="24">
        <v>0.5</v>
      </c>
      <c r="H168" s="24">
        <f t="shared" si="34"/>
        <v>19.670000000000002</v>
      </c>
      <c r="I168" s="24">
        <v>14</v>
      </c>
      <c r="J168" s="24"/>
      <c r="K168" s="24">
        <f t="shared" si="35"/>
        <v>33.67</v>
      </c>
      <c r="L168" s="24"/>
      <c r="M168" s="24">
        <v>64.010000000000005</v>
      </c>
      <c r="N168" s="24">
        <v>23.28</v>
      </c>
      <c r="O168" s="24">
        <f t="shared" si="36"/>
        <v>87.29</v>
      </c>
      <c r="P168" s="24">
        <f t="shared" si="37"/>
        <v>120.96000000000001</v>
      </c>
      <c r="Q168" s="24">
        <v>0.4</v>
      </c>
      <c r="R168" s="24">
        <v>7.01</v>
      </c>
      <c r="S168" s="24">
        <f t="shared" si="38"/>
        <v>7.41</v>
      </c>
      <c r="T168" s="24">
        <f t="shared" si="39"/>
        <v>128.37</v>
      </c>
    </row>
    <row r="169" spans="1:20" x14ac:dyDescent="0.2">
      <c r="A169" s="167"/>
      <c r="B169" s="35"/>
      <c r="C169" s="26" t="s">
        <v>135</v>
      </c>
      <c r="D169" s="162">
        <v>19</v>
      </c>
      <c r="E169" s="24">
        <v>0.02</v>
      </c>
      <c r="F169" s="24"/>
      <c r="G169" s="24"/>
      <c r="H169" s="24">
        <f t="shared" ref="H169:H189" si="40">SUM(E169:G169)</f>
        <v>0.02</v>
      </c>
      <c r="I169" s="24">
        <v>0.5</v>
      </c>
      <c r="J169" s="24"/>
      <c r="K169" s="24">
        <f t="shared" ref="K169:K189" si="41">SUM(H169:J169)</f>
        <v>0.52</v>
      </c>
      <c r="L169" s="24"/>
      <c r="M169" s="24">
        <v>2.83</v>
      </c>
      <c r="N169" s="24">
        <v>6.15</v>
      </c>
      <c r="O169" s="24">
        <f t="shared" ref="O169:O189" si="42">SUM(L169:N169)</f>
        <v>8.98</v>
      </c>
      <c r="P169" s="24">
        <f t="shared" ref="P169:P189" si="43">SUM(K169+O169)</f>
        <v>9.5</v>
      </c>
      <c r="Q169" s="24"/>
      <c r="R169" s="24">
        <v>9.6999999999999993</v>
      </c>
      <c r="S169" s="24">
        <f t="shared" si="38"/>
        <v>9.6999999999999993</v>
      </c>
      <c r="T169" s="24">
        <f t="shared" si="39"/>
        <v>19.2</v>
      </c>
    </row>
    <row r="170" spans="1:20" x14ac:dyDescent="0.2">
      <c r="A170" s="167"/>
      <c r="B170" s="85"/>
      <c r="C170" s="26" t="s">
        <v>110</v>
      </c>
      <c r="D170" s="162">
        <v>2</v>
      </c>
      <c r="E170" s="24"/>
      <c r="F170" s="24"/>
      <c r="G170" s="24"/>
      <c r="H170" s="24">
        <f t="shared" si="40"/>
        <v>0</v>
      </c>
      <c r="I170" s="24"/>
      <c r="J170" s="24"/>
      <c r="K170" s="24">
        <f t="shared" si="41"/>
        <v>0</v>
      </c>
      <c r="L170" s="24"/>
      <c r="M170" s="24">
        <v>6</v>
      </c>
      <c r="N170" s="24">
        <v>3.5</v>
      </c>
      <c r="O170" s="24">
        <f t="shared" si="42"/>
        <v>9.5</v>
      </c>
      <c r="P170" s="24">
        <f t="shared" si="43"/>
        <v>9.5</v>
      </c>
      <c r="Q170" s="24"/>
      <c r="R170" s="24"/>
      <c r="S170" s="24">
        <f t="shared" si="38"/>
        <v>0</v>
      </c>
      <c r="T170" s="24">
        <f t="shared" si="39"/>
        <v>9.5</v>
      </c>
    </row>
    <row r="171" spans="1:20" x14ac:dyDescent="0.2">
      <c r="A171" s="167"/>
      <c r="B171" s="35" t="s">
        <v>118</v>
      </c>
      <c r="C171" s="26" t="s">
        <v>118</v>
      </c>
      <c r="D171" s="162">
        <v>77</v>
      </c>
      <c r="E171" s="24">
        <v>0.64</v>
      </c>
      <c r="F171" s="24"/>
      <c r="G171" s="24">
        <v>0.3</v>
      </c>
      <c r="H171" s="24">
        <f t="shared" si="40"/>
        <v>0.94</v>
      </c>
      <c r="I171" s="24">
        <v>3.79</v>
      </c>
      <c r="J171" s="24"/>
      <c r="K171" s="24">
        <f t="shared" si="41"/>
        <v>4.7300000000000004</v>
      </c>
      <c r="L171" s="24">
        <v>0.35</v>
      </c>
      <c r="M171" s="24">
        <v>9.15</v>
      </c>
      <c r="N171" s="24">
        <v>14.78</v>
      </c>
      <c r="O171" s="24">
        <f t="shared" si="42"/>
        <v>24.28</v>
      </c>
      <c r="P171" s="24">
        <f t="shared" si="43"/>
        <v>29.01</v>
      </c>
      <c r="Q171" s="24"/>
      <c r="R171" s="24">
        <v>0.17</v>
      </c>
      <c r="S171" s="24">
        <f t="shared" si="38"/>
        <v>0.17</v>
      </c>
      <c r="T171" s="24">
        <f t="shared" si="39"/>
        <v>29.180000000000003</v>
      </c>
    </row>
    <row r="172" spans="1:20" x14ac:dyDescent="0.2">
      <c r="A172" s="167"/>
      <c r="B172" s="35"/>
      <c r="C172" s="26" t="s">
        <v>155</v>
      </c>
      <c r="D172" s="162">
        <v>32</v>
      </c>
      <c r="E172" s="24">
        <v>0.45</v>
      </c>
      <c r="F172" s="24">
        <v>0.4</v>
      </c>
      <c r="G172" s="24">
        <v>5.2</v>
      </c>
      <c r="H172" s="24">
        <f t="shared" si="40"/>
        <v>6.0500000000000007</v>
      </c>
      <c r="I172" s="24">
        <v>2.4</v>
      </c>
      <c r="J172" s="24"/>
      <c r="K172" s="24">
        <f t="shared" si="41"/>
        <v>8.4500000000000011</v>
      </c>
      <c r="L172" s="24">
        <v>0.25</v>
      </c>
      <c r="M172" s="24">
        <v>13.23</v>
      </c>
      <c r="N172" s="24">
        <v>10.58</v>
      </c>
      <c r="O172" s="24">
        <f t="shared" si="42"/>
        <v>24.060000000000002</v>
      </c>
      <c r="P172" s="24">
        <f t="shared" si="43"/>
        <v>32.510000000000005</v>
      </c>
      <c r="Q172" s="24"/>
      <c r="R172" s="24">
        <v>1.41</v>
      </c>
      <c r="S172" s="24">
        <f t="shared" si="38"/>
        <v>1.41</v>
      </c>
      <c r="T172" s="24">
        <f t="shared" si="39"/>
        <v>33.92</v>
      </c>
    </row>
    <row r="173" spans="1:20" customFormat="1" x14ac:dyDescent="0.2">
      <c r="A173" s="167"/>
      <c r="B173" s="35"/>
      <c r="C173" s="163" t="s">
        <v>411</v>
      </c>
      <c r="D173" s="64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</row>
    <row r="174" spans="1:20" x14ac:dyDescent="0.2">
      <c r="A174" s="167"/>
      <c r="B174" s="35"/>
      <c r="C174" s="26" t="s">
        <v>139</v>
      </c>
      <c r="D174" s="162">
        <v>86</v>
      </c>
      <c r="E174" s="24">
        <v>1.29</v>
      </c>
      <c r="F174" s="24">
        <v>2.29</v>
      </c>
      <c r="G174" s="24">
        <v>0.35</v>
      </c>
      <c r="H174" s="24">
        <f t="shared" si="40"/>
        <v>3.93</v>
      </c>
      <c r="I174" s="24">
        <v>6.12</v>
      </c>
      <c r="J174" s="24"/>
      <c r="K174" s="24">
        <f t="shared" si="41"/>
        <v>10.050000000000001</v>
      </c>
      <c r="L174" s="24">
        <v>1.9</v>
      </c>
      <c r="M174" s="24">
        <v>23.35</v>
      </c>
      <c r="N174" s="24">
        <v>3.36</v>
      </c>
      <c r="O174" s="24">
        <f t="shared" si="42"/>
        <v>28.61</v>
      </c>
      <c r="P174" s="24">
        <f t="shared" si="43"/>
        <v>38.659999999999997</v>
      </c>
      <c r="Q174" s="24"/>
      <c r="R174" s="24">
        <v>0.03</v>
      </c>
      <c r="S174" s="24">
        <f t="shared" si="38"/>
        <v>0.03</v>
      </c>
      <c r="T174" s="24">
        <f t="shared" si="39"/>
        <v>38.69</v>
      </c>
    </row>
    <row r="175" spans="1:20" x14ac:dyDescent="0.2">
      <c r="A175" s="167"/>
      <c r="B175" s="35"/>
      <c r="C175" s="26" t="s">
        <v>157</v>
      </c>
      <c r="D175" s="162">
        <v>150</v>
      </c>
      <c r="E175" s="24">
        <v>6.19</v>
      </c>
      <c r="F175" s="24">
        <v>2</v>
      </c>
      <c r="G175" s="24">
        <v>2.0099999999999998</v>
      </c>
      <c r="H175" s="24">
        <f t="shared" si="40"/>
        <v>10.200000000000001</v>
      </c>
      <c r="I175" s="24">
        <v>15.47</v>
      </c>
      <c r="J175" s="24">
        <v>0.01</v>
      </c>
      <c r="K175" s="24">
        <f t="shared" si="41"/>
        <v>25.680000000000003</v>
      </c>
      <c r="L175" s="24">
        <v>0.2</v>
      </c>
      <c r="M175" s="24">
        <v>35.53</v>
      </c>
      <c r="N175" s="24">
        <v>7.36</v>
      </c>
      <c r="O175" s="24">
        <f t="shared" si="42"/>
        <v>43.09</v>
      </c>
      <c r="P175" s="24">
        <f t="shared" si="43"/>
        <v>68.77000000000001</v>
      </c>
      <c r="Q175" s="24">
        <v>0.1</v>
      </c>
      <c r="R175" s="24">
        <v>4.22</v>
      </c>
      <c r="S175" s="24">
        <f t="shared" si="38"/>
        <v>4.3199999999999994</v>
      </c>
      <c r="T175" s="24">
        <f t="shared" si="39"/>
        <v>73.09</v>
      </c>
    </row>
    <row r="176" spans="1:20" x14ac:dyDescent="0.2">
      <c r="A176" s="167"/>
      <c r="B176" s="35"/>
      <c r="C176" s="26" t="s">
        <v>126</v>
      </c>
      <c r="D176" s="162">
        <v>34</v>
      </c>
      <c r="E176" s="24">
        <v>8.9</v>
      </c>
      <c r="F176" s="24">
        <v>0.02</v>
      </c>
      <c r="G176" s="24"/>
      <c r="H176" s="24">
        <f t="shared" si="40"/>
        <v>8.92</v>
      </c>
      <c r="I176" s="24">
        <v>0.5</v>
      </c>
      <c r="J176" s="24"/>
      <c r="K176" s="24">
        <f t="shared" si="41"/>
        <v>9.42</v>
      </c>
      <c r="L176" s="24">
        <v>0.2</v>
      </c>
      <c r="M176" s="24">
        <v>19.579999999999998</v>
      </c>
      <c r="N176" s="24">
        <v>3.86</v>
      </c>
      <c r="O176" s="24">
        <f t="shared" si="42"/>
        <v>23.639999999999997</v>
      </c>
      <c r="P176" s="24">
        <f t="shared" si="43"/>
        <v>33.059999999999995</v>
      </c>
      <c r="Q176" s="24">
        <v>0.2</v>
      </c>
      <c r="R176" s="24">
        <v>2.95</v>
      </c>
      <c r="S176" s="24">
        <f t="shared" si="38"/>
        <v>3.1500000000000004</v>
      </c>
      <c r="T176" s="24">
        <f t="shared" si="39"/>
        <v>36.209999999999994</v>
      </c>
    </row>
    <row r="177" spans="1:20" x14ac:dyDescent="0.2">
      <c r="A177" s="167"/>
      <c r="B177" s="35"/>
      <c r="C177" s="26" t="s">
        <v>127</v>
      </c>
      <c r="D177" s="162">
        <v>67</v>
      </c>
      <c r="E177" s="24">
        <v>677.65</v>
      </c>
      <c r="F177" s="24">
        <v>1442.95</v>
      </c>
      <c r="G177" s="24">
        <v>0.01</v>
      </c>
      <c r="H177" s="24">
        <f t="shared" si="40"/>
        <v>2120.61</v>
      </c>
      <c r="I177" s="24">
        <v>216.2</v>
      </c>
      <c r="J177" s="24">
        <v>35.700000000000003</v>
      </c>
      <c r="K177" s="24">
        <f t="shared" si="41"/>
        <v>2372.5099999999998</v>
      </c>
      <c r="L177" s="24">
        <v>43.22</v>
      </c>
      <c r="M177" s="24">
        <v>244.49</v>
      </c>
      <c r="N177" s="24">
        <v>61.96</v>
      </c>
      <c r="O177" s="24">
        <f t="shared" si="42"/>
        <v>349.67</v>
      </c>
      <c r="P177" s="24">
        <f t="shared" si="43"/>
        <v>2722.18</v>
      </c>
      <c r="Q177" s="24"/>
      <c r="R177" s="24">
        <v>0.09</v>
      </c>
      <c r="S177" s="24">
        <f t="shared" si="38"/>
        <v>0.09</v>
      </c>
      <c r="T177" s="24">
        <f t="shared" si="39"/>
        <v>2722.27</v>
      </c>
    </row>
    <row r="178" spans="1:20" x14ac:dyDescent="0.2">
      <c r="A178" s="167"/>
      <c r="B178" s="35"/>
      <c r="C178" s="26" t="s">
        <v>154</v>
      </c>
      <c r="D178" s="162">
        <v>15</v>
      </c>
      <c r="E178" s="24">
        <v>1.8</v>
      </c>
      <c r="F178" s="24">
        <v>6.08</v>
      </c>
      <c r="G178" s="24"/>
      <c r="H178" s="24">
        <f t="shared" si="40"/>
        <v>7.88</v>
      </c>
      <c r="I178" s="24"/>
      <c r="J178" s="24"/>
      <c r="K178" s="24">
        <f t="shared" si="41"/>
        <v>7.88</v>
      </c>
      <c r="L178" s="24">
        <v>1.57</v>
      </c>
      <c r="M178" s="24">
        <v>5.12</v>
      </c>
      <c r="N178" s="24">
        <v>2.35</v>
      </c>
      <c r="O178" s="24">
        <f t="shared" si="42"/>
        <v>9.0400000000000009</v>
      </c>
      <c r="P178" s="24">
        <f t="shared" si="43"/>
        <v>16.920000000000002</v>
      </c>
      <c r="Q178" s="24">
        <v>0.03</v>
      </c>
      <c r="R178" s="24">
        <v>2.09</v>
      </c>
      <c r="S178" s="24">
        <f t="shared" si="38"/>
        <v>2.1199999999999997</v>
      </c>
      <c r="T178" s="24">
        <f t="shared" si="39"/>
        <v>19.040000000000003</v>
      </c>
    </row>
    <row r="179" spans="1:20" x14ac:dyDescent="0.2">
      <c r="A179" s="167"/>
      <c r="B179" s="35"/>
      <c r="C179" s="26" t="s">
        <v>132</v>
      </c>
      <c r="D179" s="162">
        <v>17</v>
      </c>
      <c r="E179" s="24"/>
      <c r="F179" s="24">
        <v>0.02</v>
      </c>
      <c r="G179" s="24"/>
      <c r="H179" s="24">
        <f t="shared" si="40"/>
        <v>0.02</v>
      </c>
      <c r="I179" s="24"/>
      <c r="J179" s="24"/>
      <c r="K179" s="24">
        <f t="shared" si="41"/>
        <v>0.02</v>
      </c>
      <c r="L179" s="24"/>
      <c r="M179" s="24">
        <v>2.52</v>
      </c>
      <c r="N179" s="24">
        <v>1.64</v>
      </c>
      <c r="O179" s="24">
        <f t="shared" si="42"/>
        <v>4.16</v>
      </c>
      <c r="P179" s="24">
        <f t="shared" si="43"/>
        <v>4.18</v>
      </c>
      <c r="Q179" s="24"/>
      <c r="R179" s="24"/>
      <c r="S179" s="24">
        <f t="shared" si="38"/>
        <v>0</v>
      </c>
      <c r="T179" s="24">
        <f t="shared" si="39"/>
        <v>4.18</v>
      </c>
    </row>
    <row r="180" spans="1:20" x14ac:dyDescent="0.2">
      <c r="A180" s="167"/>
      <c r="B180" s="35"/>
      <c r="C180" s="26" t="s">
        <v>120</v>
      </c>
      <c r="D180" s="162">
        <v>107</v>
      </c>
      <c r="E180" s="24">
        <v>17.420000000000002</v>
      </c>
      <c r="F180" s="24">
        <v>1.86</v>
      </c>
      <c r="G180" s="24">
        <v>0.5</v>
      </c>
      <c r="H180" s="24">
        <f t="shared" si="40"/>
        <v>19.78</v>
      </c>
      <c r="I180" s="24">
        <v>21.88</v>
      </c>
      <c r="J180" s="24">
        <v>0.7</v>
      </c>
      <c r="K180" s="24">
        <f t="shared" si="41"/>
        <v>42.36</v>
      </c>
      <c r="L180" s="24">
        <v>1.2</v>
      </c>
      <c r="M180" s="24">
        <v>63.95</v>
      </c>
      <c r="N180" s="24">
        <v>24.47</v>
      </c>
      <c r="O180" s="24">
        <f t="shared" si="42"/>
        <v>89.62</v>
      </c>
      <c r="P180" s="24">
        <f t="shared" si="43"/>
        <v>131.98000000000002</v>
      </c>
      <c r="Q180" s="24"/>
      <c r="R180" s="24">
        <v>2.13</v>
      </c>
      <c r="S180" s="24">
        <f t="shared" si="38"/>
        <v>2.13</v>
      </c>
      <c r="T180" s="24">
        <f t="shared" si="39"/>
        <v>134.11000000000001</v>
      </c>
    </row>
    <row r="181" spans="1:20" x14ac:dyDescent="0.2">
      <c r="A181" s="167"/>
      <c r="B181" s="35"/>
      <c r="C181" s="26" t="s">
        <v>151</v>
      </c>
      <c r="D181" s="162">
        <v>111</v>
      </c>
      <c r="E181" s="24">
        <v>1.96</v>
      </c>
      <c r="F181" s="24">
        <v>1.82</v>
      </c>
      <c r="G181" s="24">
        <v>0.6</v>
      </c>
      <c r="H181" s="24">
        <f t="shared" si="40"/>
        <v>4.38</v>
      </c>
      <c r="I181" s="24">
        <v>2.81</v>
      </c>
      <c r="J181" s="24">
        <v>0.4</v>
      </c>
      <c r="K181" s="24">
        <f t="shared" si="41"/>
        <v>7.59</v>
      </c>
      <c r="L181" s="24"/>
      <c r="M181" s="24">
        <v>6.68</v>
      </c>
      <c r="N181" s="24">
        <v>19.13</v>
      </c>
      <c r="O181" s="24">
        <f t="shared" si="42"/>
        <v>25.81</v>
      </c>
      <c r="P181" s="24">
        <f t="shared" si="43"/>
        <v>33.4</v>
      </c>
      <c r="Q181" s="24"/>
      <c r="R181" s="24">
        <v>0.05</v>
      </c>
      <c r="S181" s="24">
        <f t="shared" si="38"/>
        <v>0.05</v>
      </c>
      <c r="T181" s="24">
        <f t="shared" si="39"/>
        <v>33.449999999999996</v>
      </c>
    </row>
    <row r="182" spans="1:20" x14ac:dyDescent="0.2">
      <c r="A182" s="167"/>
      <c r="B182" s="85"/>
      <c r="C182" s="26" t="s">
        <v>122</v>
      </c>
      <c r="D182" s="162">
        <v>19</v>
      </c>
      <c r="E182" s="24"/>
      <c r="F182" s="24">
        <v>0.9</v>
      </c>
      <c r="G182" s="24">
        <v>0.12</v>
      </c>
      <c r="H182" s="24">
        <f t="shared" si="40"/>
        <v>1.02</v>
      </c>
      <c r="I182" s="24"/>
      <c r="J182" s="24"/>
      <c r="K182" s="24">
        <f t="shared" si="41"/>
        <v>1.02</v>
      </c>
      <c r="L182" s="24">
        <v>0.5</v>
      </c>
      <c r="M182" s="24">
        <v>13.26</v>
      </c>
      <c r="N182" s="24">
        <v>1.03</v>
      </c>
      <c r="O182" s="24">
        <f t="shared" si="42"/>
        <v>14.79</v>
      </c>
      <c r="P182" s="24">
        <f t="shared" si="43"/>
        <v>15.809999999999999</v>
      </c>
      <c r="Q182" s="24"/>
      <c r="R182" s="24"/>
      <c r="S182" s="24">
        <f t="shared" si="38"/>
        <v>0</v>
      </c>
      <c r="T182" s="24">
        <f t="shared" si="39"/>
        <v>15.809999999999999</v>
      </c>
    </row>
    <row r="183" spans="1:20" x14ac:dyDescent="0.2">
      <c r="A183" s="167"/>
      <c r="B183" s="35" t="s">
        <v>111</v>
      </c>
      <c r="C183" s="26" t="s">
        <v>129</v>
      </c>
      <c r="D183" s="162">
        <v>99</v>
      </c>
      <c r="E183" s="24">
        <v>0.19</v>
      </c>
      <c r="F183" s="24">
        <v>0.96</v>
      </c>
      <c r="G183" s="24">
        <v>0.1</v>
      </c>
      <c r="H183" s="24">
        <f t="shared" si="40"/>
        <v>1.25</v>
      </c>
      <c r="I183" s="24">
        <v>4.5999999999999996</v>
      </c>
      <c r="J183" s="24"/>
      <c r="K183" s="24">
        <f t="shared" si="41"/>
        <v>5.85</v>
      </c>
      <c r="L183" s="24">
        <v>0.34</v>
      </c>
      <c r="M183" s="24">
        <v>33.9</v>
      </c>
      <c r="N183" s="24">
        <v>4.8600000000000003</v>
      </c>
      <c r="O183" s="24">
        <f t="shared" si="42"/>
        <v>39.1</v>
      </c>
      <c r="P183" s="24">
        <f t="shared" si="43"/>
        <v>44.95</v>
      </c>
      <c r="Q183" s="24"/>
      <c r="R183" s="24">
        <v>0.23</v>
      </c>
      <c r="S183" s="24">
        <f t="shared" si="38"/>
        <v>0.23</v>
      </c>
      <c r="T183" s="24">
        <f t="shared" si="39"/>
        <v>45.18</v>
      </c>
    </row>
    <row r="184" spans="1:20" x14ac:dyDescent="0.2">
      <c r="A184" s="167"/>
      <c r="B184" s="35"/>
      <c r="C184" s="26" t="s">
        <v>121</v>
      </c>
      <c r="D184" s="162">
        <v>29</v>
      </c>
      <c r="E184" s="24">
        <v>7.0000000000000007E-2</v>
      </c>
      <c r="F184" s="24">
        <v>1.02</v>
      </c>
      <c r="G184" s="24"/>
      <c r="H184" s="24">
        <f t="shared" si="40"/>
        <v>1.0900000000000001</v>
      </c>
      <c r="I184" s="24"/>
      <c r="J184" s="24"/>
      <c r="K184" s="24">
        <f t="shared" si="41"/>
        <v>1.0900000000000001</v>
      </c>
      <c r="L184" s="24"/>
      <c r="M184" s="24">
        <v>2.4300000000000002</v>
      </c>
      <c r="N184" s="24">
        <v>1.21</v>
      </c>
      <c r="O184" s="24">
        <f t="shared" si="42"/>
        <v>3.64</v>
      </c>
      <c r="P184" s="24">
        <f t="shared" si="43"/>
        <v>4.7300000000000004</v>
      </c>
      <c r="Q184" s="24"/>
      <c r="R184" s="24">
        <v>4.99</v>
      </c>
      <c r="S184" s="24">
        <f t="shared" si="38"/>
        <v>4.99</v>
      </c>
      <c r="T184" s="24">
        <f t="shared" si="39"/>
        <v>9.7200000000000006</v>
      </c>
    </row>
    <row r="185" spans="1:20" x14ac:dyDescent="0.2">
      <c r="A185" s="167"/>
      <c r="B185" s="35"/>
      <c r="C185" s="26" t="s">
        <v>111</v>
      </c>
      <c r="D185" s="162">
        <v>18</v>
      </c>
      <c r="E185" s="24"/>
      <c r="F185" s="24"/>
      <c r="G185" s="24"/>
      <c r="H185" s="24">
        <f t="shared" si="40"/>
        <v>0</v>
      </c>
      <c r="I185" s="24">
        <v>1.1399999999999999</v>
      </c>
      <c r="J185" s="24"/>
      <c r="K185" s="24">
        <f t="shared" si="41"/>
        <v>1.1399999999999999</v>
      </c>
      <c r="L185" s="24">
        <v>0.5</v>
      </c>
      <c r="M185" s="24">
        <v>6.45</v>
      </c>
      <c r="N185" s="24">
        <v>0.64</v>
      </c>
      <c r="O185" s="24">
        <f t="shared" si="42"/>
        <v>7.59</v>
      </c>
      <c r="P185" s="24">
        <f t="shared" si="43"/>
        <v>8.73</v>
      </c>
      <c r="Q185" s="24"/>
      <c r="R185" s="24">
        <v>1.24</v>
      </c>
      <c r="S185" s="24">
        <f t="shared" si="38"/>
        <v>1.24</v>
      </c>
      <c r="T185" s="24">
        <f t="shared" si="39"/>
        <v>9.9700000000000006</v>
      </c>
    </row>
    <row r="186" spans="1:20" x14ac:dyDescent="0.2">
      <c r="A186" s="167"/>
      <c r="B186" s="35"/>
      <c r="C186" s="26" t="s">
        <v>130</v>
      </c>
      <c r="D186" s="162">
        <v>138</v>
      </c>
      <c r="E186" s="24">
        <v>0.45</v>
      </c>
      <c r="F186" s="24">
        <v>2.4500000000000002</v>
      </c>
      <c r="G186" s="24">
        <v>0.26</v>
      </c>
      <c r="H186" s="24">
        <f t="shared" si="40"/>
        <v>3.16</v>
      </c>
      <c r="I186" s="24">
        <v>5.88</v>
      </c>
      <c r="J186" s="24"/>
      <c r="K186" s="24">
        <f t="shared" si="41"/>
        <v>9.0399999999999991</v>
      </c>
      <c r="L186" s="24">
        <v>1.67</v>
      </c>
      <c r="M186" s="24">
        <v>35.229999999999997</v>
      </c>
      <c r="N186" s="24">
        <v>6.21</v>
      </c>
      <c r="O186" s="24">
        <f t="shared" si="42"/>
        <v>43.11</v>
      </c>
      <c r="P186" s="24">
        <f t="shared" si="43"/>
        <v>52.15</v>
      </c>
      <c r="Q186" s="24"/>
      <c r="R186" s="24">
        <v>2.4</v>
      </c>
      <c r="S186" s="24">
        <f t="shared" si="38"/>
        <v>2.4</v>
      </c>
      <c r="T186" s="24">
        <f t="shared" si="39"/>
        <v>54.55</v>
      </c>
    </row>
    <row r="187" spans="1:20" x14ac:dyDescent="0.2">
      <c r="A187" s="167"/>
      <c r="B187" s="35"/>
      <c r="C187" s="26" t="s">
        <v>114</v>
      </c>
      <c r="D187" s="162">
        <v>78</v>
      </c>
      <c r="E187" s="24">
        <v>3.36</v>
      </c>
      <c r="F187" s="24">
        <v>15.23</v>
      </c>
      <c r="G187" s="24">
        <v>1.01</v>
      </c>
      <c r="H187" s="24">
        <f t="shared" si="40"/>
        <v>19.600000000000001</v>
      </c>
      <c r="I187" s="24">
        <v>4.53</v>
      </c>
      <c r="J187" s="24"/>
      <c r="K187" s="24">
        <f t="shared" si="41"/>
        <v>24.130000000000003</v>
      </c>
      <c r="L187" s="24">
        <v>0.51</v>
      </c>
      <c r="M187" s="24">
        <v>8.0500000000000007</v>
      </c>
      <c r="N187" s="24">
        <v>6.07</v>
      </c>
      <c r="O187" s="24">
        <f t="shared" si="42"/>
        <v>14.63</v>
      </c>
      <c r="P187" s="24">
        <f t="shared" si="43"/>
        <v>38.760000000000005</v>
      </c>
      <c r="Q187" s="24"/>
      <c r="R187" s="24">
        <v>9.68</v>
      </c>
      <c r="S187" s="24">
        <f t="shared" si="38"/>
        <v>9.68</v>
      </c>
      <c r="T187" s="24">
        <f t="shared" si="39"/>
        <v>48.440000000000005</v>
      </c>
    </row>
    <row r="188" spans="1:20" x14ac:dyDescent="0.2">
      <c r="A188" s="167"/>
      <c r="B188" s="35"/>
      <c r="C188" s="26" t="s">
        <v>119</v>
      </c>
      <c r="D188" s="162">
        <v>7</v>
      </c>
      <c r="E188" s="24"/>
      <c r="F188" s="24">
        <v>0.16</v>
      </c>
      <c r="G188" s="24"/>
      <c r="H188" s="24">
        <f t="shared" si="40"/>
        <v>0.16</v>
      </c>
      <c r="I188" s="24">
        <v>1.65</v>
      </c>
      <c r="J188" s="24"/>
      <c r="K188" s="24">
        <f t="shared" si="41"/>
        <v>1.8099999999999998</v>
      </c>
      <c r="L188" s="24"/>
      <c r="M188" s="24">
        <v>0.11</v>
      </c>
      <c r="N188" s="24">
        <v>0</v>
      </c>
      <c r="O188" s="24">
        <f t="shared" si="42"/>
        <v>0.11</v>
      </c>
      <c r="P188" s="24">
        <f t="shared" si="43"/>
        <v>1.92</v>
      </c>
      <c r="Q188" s="24"/>
      <c r="R188" s="24">
        <v>7.83</v>
      </c>
      <c r="S188" s="24">
        <f t="shared" si="38"/>
        <v>7.83</v>
      </c>
      <c r="T188" s="24">
        <f t="shared" si="39"/>
        <v>9.75</v>
      </c>
    </row>
    <row r="189" spans="1:20" x14ac:dyDescent="0.2">
      <c r="A189" s="167"/>
      <c r="B189" s="35"/>
      <c r="C189" s="165" t="s">
        <v>156</v>
      </c>
      <c r="D189" s="160">
        <v>85</v>
      </c>
      <c r="E189" s="25">
        <v>18.170000000000002</v>
      </c>
      <c r="F189" s="25">
        <v>30.34</v>
      </c>
      <c r="G189" s="25">
        <v>0.2</v>
      </c>
      <c r="H189" s="25">
        <f t="shared" si="40"/>
        <v>48.710000000000008</v>
      </c>
      <c r="I189" s="25">
        <v>16.38</v>
      </c>
      <c r="J189" s="25"/>
      <c r="K189" s="25">
        <f t="shared" si="41"/>
        <v>65.09</v>
      </c>
      <c r="L189" s="25">
        <v>6.05</v>
      </c>
      <c r="M189" s="25">
        <v>34.21</v>
      </c>
      <c r="N189" s="25">
        <v>26.38</v>
      </c>
      <c r="O189" s="25">
        <f t="shared" si="42"/>
        <v>66.64</v>
      </c>
      <c r="P189" s="25">
        <f t="shared" si="43"/>
        <v>131.73000000000002</v>
      </c>
      <c r="Q189" s="25"/>
      <c r="R189" s="25">
        <v>9.1</v>
      </c>
      <c r="S189" s="25">
        <f t="shared" si="38"/>
        <v>9.1</v>
      </c>
      <c r="T189" s="25">
        <f t="shared" si="39"/>
        <v>140.83000000000001</v>
      </c>
    </row>
    <row r="190" spans="1:20" ht="15" x14ac:dyDescent="0.25">
      <c r="A190" s="230" t="s">
        <v>0</v>
      </c>
      <c r="B190" s="231"/>
      <c r="C190" s="232" t="s">
        <v>0</v>
      </c>
      <c r="D190" s="53">
        <f t="shared" ref="D190:R190" si="44">SUM(D136:D189)</f>
        <v>2277</v>
      </c>
      <c r="E190" s="54">
        <f t="shared" si="44"/>
        <v>1796.6600000000003</v>
      </c>
      <c r="F190" s="54">
        <f t="shared" si="44"/>
        <v>2093.16</v>
      </c>
      <c r="G190" s="54">
        <f t="shared" si="44"/>
        <v>174.69999999999996</v>
      </c>
      <c r="H190" s="54">
        <f t="shared" si="44"/>
        <v>4064.5200000000004</v>
      </c>
      <c r="I190" s="54">
        <f t="shared" si="44"/>
        <v>621.33999999999992</v>
      </c>
      <c r="J190" s="54">
        <f t="shared" si="44"/>
        <v>40.230000000000004</v>
      </c>
      <c r="K190" s="54">
        <f t="shared" si="44"/>
        <v>4726.090000000002</v>
      </c>
      <c r="L190" s="54">
        <f t="shared" si="44"/>
        <v>211.24999999999991</v>
      </c>
      <c r="M190" s="54">
        <f t="shared" si="44"/>
        <v>3075.5099999999993</v>
      </c>
      <c r="N190" s="54">
        <f t="shared" si="44"/>
        <v>1478.7099999999996</v>
      </c>
      <c r="O190" s="54">
        <f t="shared" si="44"/>
        <v>4765.4700000000012</v>
      </c>
      <c r="P190" s="54">
        <f t="shared" si="44"/>
        <v>9491.5600000000013</v>
      </c>
      <c r="Q190" s="54">
        <f t="shared" si="44"/>
        <v>161.92999999999998</v>
      </c>
      <c r="R190" s="54">
        <f t="shared" si="44"/>
        <v>1035.4199999999998</v>
      </c>
      <c r="S190" s="54">
        <f t="shared" si="38"/>
        <v>1197.3499999999999</v>
      </c>
      <c r="T190" s="55">
        <f t="shared" si="39"/>
        <v>10688.910000000002</v>
      </c>
    </row>
    <row r="191" spans="1:20" x14ac:dyDescent="0.2">
      <c r="A191" s="166" t="s">
        <v>8</v>
      </c>
      <c r="B191" s="35" t="s">
        <v>428</v>
      </c>
      <c r="C191" s="161" t="s">
        <v>162</v>
      </c>
      <c r="D191" s="153">
        <v>174</v>
      </c>
      <c r="E191" s="154">
        <v>204.46</v>
      </c>
      <c r="F191" s="154">
        <v>14.91</v>
      </c>
      <c r="G191" s="154">
        <v>0.4</v>
      </c>
      <c r="H191" s="154">
        <f t="shared" ref="H191:H222" si="45">SUM(E191:G191)</f>
        <v>219.77</v>
      </c>
      <c r="I191" s="154">
        <v>49.69</v>
      </c>
      <c r="J191" s="154">
        <v>0.2</v>
      </c>
      <c r="K191" s="154">
        <f t="shared" ref="K191:K222" si="46">SUM(H191:J191)</f>
        <v>269.66000000000003</v>
      </c>
      <c r="L191" s="154">
        <v>2.38</v>
      </c>
      <c r="M191" s="154">
        <v>10.57</v>
      </c>
      <c r="N191" s="154">
        <v>40.36</v>
      </c>
      <c r="O191" s="154">
        <f t="shared" ref="O191:O222" si="47">SUM(L191:N191)</f>
        <v>53.31</v>
      </c>
      <c r="P191" s="154">
        <f t="shared" ref="P191:P222" si="48">SUM(K191+O191)</f>
        <v>322.97000000000003</v>
      </c>
      <c r="Q191" s="154"/>
      <c r="R191" s="154">
        <v>216.19</v>
      </c>
      <c r="S191" s="154">
        <f t="shared" si="38"/>
        <v>216.19</v>
      </c>
      <c r="T191" s="154">
        <f t="shared" si="39"/>
        <v>539.16000000000008</v>
      </c>
    </row>
    <row r="192" spans="1:20" x14ac:dyDescent="0.2">
      <c r="A192" s="167"/>
      <c r="B192" s="35"/>
      <c r="C192" s="26" t="s">
        <v>183</v>
      </c>
      <c r="D192" s="162">
        <v>42</v>
      </c>
      <c r="E192" s="24">
        <v>1.91</v>
      </c>
      <c r="F192" s="24">
        <v>25.75</v>
      </c>
      <c r="G192" s="24">
        <v>0.37</v>
      </c>
      <c r="H192" s="24">
        <f t="shared" si="45"/>
        <v>28.03</v>
      </c>
      <c r="I192" s="24">
        <v>17.05</v>
      </c>
      <c r="J192" s="24"/>
      <c r="K192" s="24">
        <f t="shared" si="46"/>
        <v>45.08</v>
      </c>
      <c r="L192" s="24">
        <v>0.14000000000000001</v>
      </c>
      <c r="M192" s="24">
        <v>6.07</v>
      </c>
      <c r="N192" s="24">
        <v>8.01</v>
      </c>
      <c r="O192" s="24">
        <f t="shared" si="47"/>
        <v>14.219999999999999</v>
      </c>
      <c r="P192" s="24">
        <f t="shared" si="48"/>
        <v>59.3</v>
      </c>
      <c r="Q192" s="24">
        <v>0.8</v>
      </c>
      <c r="R192" s="24">
        <v>12.37</v>
      </c>
      <c r="S192" s="24">
        <f t="shared" si="38"/>
        <v>13.17</v>
      </c>
      <c r="T192" s="24">
        <f t="shared" si="39"/>
        <v>72.47</v>
      </c>
    </row>
    <row r="193" spans="1:20" x14ac:dyDescent="0.2">
      <c r="A193" s="167"/>
      <c r="B193" s="35"/>
      <c r="C193" s="26" t="s">
        <v>175</v>
      </c>
      <c r="D193" s="162">
        <v>37</v>
      </c>
      <c r="E193" s="24">
        <v>5.65</v>
      </c>
      <c r="F193" s="24">
        <v>0.42</v>
      </c>
      <c r="G193" s="24">
        <v>0.3</v>
      </c>
      <c r="H193" s="24">
        <f t="shared" si="45"/>
        <v>6.37</v>
      </c>
      <c r="I193" s="24">
        <v>20.2</v>
      </c>
      <c r="J193" s="24"/>
      <c r="K193" s="24">
        <f t="shared" si="46"/>
        <v>26.57</v>
      </c>
      <c r="L193" s="24"/>
      <c r="M193" s="24">
        <v>0.75</v>
      </c>
      <c r="N193" s="24">
        <v>44.1</v>
      </c>
      <c r="O193" s="24">
        <f t="shared" si="47"/>
        <v>44.85</v>
      </c>
      <c r="P193" s="24">
        <f t="shared" si="48"/>
        <v>71.42</v>
      </c>
      <c r="Q193" s="24">
        <v>4.6500000000000004</v>
      </c>
      <c r="R193" s="24">
        <v>1.1000000000000001</v>
      </c>
      <c r="S193" s="24">
        <f t="shared" si="38"/>
        <v>5.75</v>
      </c>
      <c r="T193" s="24">
        <f t="shared" si="39"/>
        <v>77.17</v>
      </c>
    </row>
    <row r="194" spans="1:20" x14ac:dyDescent="0.2">
      <c r="A194" s="167"/>
      <c r="B194" s="35"/>
      <c r="C194" s="26" t="s">
        <v>184</v>
      </c>
      <c r="D194" s="162">
        <v>15</v>
      </c>
      <c r="E194" s="24"/>
      <c r="F194" s="24">
        <v>0.02</v>
      </c>
      <c r="G194" s="24"/>
      <c r="H194" s="24">
        <f t="shared" si="45"/>
        <v>0.02</v>
      </c>
      <c r="I194" s="24"/>
      <c r="J194" s="24"/>
      <c r="K194" s="24">
        <f t="shared" si="46"/>
        <v>0.02</v>
      </c>
      <c r="L194" s="24">
        <v>1.83</v>
      </c>
      <c r="M194" s="24">
        <v>0.28000000000000003</v>
      </c>
      <c r="N194" s="24">
        <v>3.08</v>
      </c>
      <c r="O194" s="24">
        <f t="shared" si="47"/>
        <v>5.19</v>
      </c>
      <c r="P194" s="24">
        <f t="shared" si="48"/>
        <v>5.21</v>
      </c>
      <c r="Q194" s="24"/>
      <c r="R194" s="24">
        <v>7.0000000000000007E-2</v>
      </c>
      <c r="S194" s="24">
        <f t="shared" si="38"/>
        <v>7.0000000000000007E-2</v>
      </c>
      <c r="T194" s="24">
        <f t="shared" si="39"/>
        <v>5.28</v>
      </c>
    </row>
    <row r="195" spans="1:20" x14ac:dyDescent="0.2">
      <c r="A195" s="167"/>
      <c r="B195" s="35"/>
      <c r="C195" s="26" t="s">
        <v>164</v>
      </c>
      <c r="D195" s="162">
        <v>262</v>
      </c>
      <c r="E195" s="24">
        <v>0.19</v>
      </c>
      <c r="F195" s="24">
        <v>25.68</v>
      </c>
      <c r="G195" s="24">
        <v>2.38</v>
      </c>
      <c r="H195" s="24">
        <f t="shared" si="45"/>
        <v>28.25</v>
      </c>
      <c r="I195" s="24">
        <v>4.76</v>
      </c>
      <c r="J195" s="24">
        <v>0.11</v>
      </c>
      <c r="K195" s="24">
        <f t="shared" si="46"/>
        <v>33.119999999999997</v>
      </c>
      <c r="L195" s="24">
        <v>14.33</v>
      </c>
      <c r="M195" s="24">
        <v>90.490000000000094</v>
      </c>
      <c r="N195" s="24">
        <v>77.819999999999993</v>
      </c>
      <c r="O195" s="24">
        <f t="shared" si="47"/>
        <v>182.6400000000001</v>
      </c>
      <c r="P195" s="24">
        <f t="shared" si="48"/>
        <v>215.7600000000001</v>
      </c>
      <c r="Q195" s="24"/>
      <c r="R195" s="24">
        <v>658.47</v>
      </c>
      <c r="S195" s="24">
        <f t="shared" si="38"/>
        <v>658.47</v>
      </c>
      <c r="T195" s="24">
        <f t="shared" si="39"/>
        <v>874.23000000000013</v>
      </c>
    </row>
    <row r="196" spans="1:20" x14ac:dyDescent="0.2">
      <c r="A196" s="167"/>
      <c r="B196" s="35"/>
      <c r="C196" s="26" t="s">
        <v>168</v>
      </c>
      <c r="D196" s="162">
        <v>154</v>
      </c>
      <c r="E196" s="24">
        <v>11.34</v>
      </c>
      <c r="F196" s="24">
        <v>44.33</v>
      </c>
      <c r="G196" s="24">
        <v>9.77</v>
      </c>
      <c r="H196" s="24">
        <f t="shared" si="45"/>
        <v>65.44</v>
      </c>
      <c r="I196" s="24">
        <v>9.16</v>
      </c>
      <c r="J196" s="24"/>
      <c r="K196" s="24">
        <f t="shared" si="46"/>
        <v>74.599999999999994</v>
      </c>
      <c r="L196" s="24">
        <v>3.46</v>
      </c>
      <c r="M196" s="24">
        <v>50.01</v>
      </c>
      <c r="N196" s="24">
        <v>70.59</v>
      </c>
      <c r="O196" s="24">
        <f t="shared" si="47"/>
        <v>124.06</v>
      </c>
      <c r="P196" s="24">
        <f t="shared" si="48"/>
        <v>198.66</v>
      </c>
      <c r="Q196" s="24">
        <v>41.34</v>
      </c>
      <c r="R196" s="24">
        <v>62.54</v>
      </c>
      <c r="S196" s="24">
        <f t="shared" si="38"/>
        <v>103.88</v>
      </c>
      <c r="T196" s="24">
        <f t="shared" si="39"/>
        <v>302.53999999999996</v>
      </c>
    </row>
    <row r="197" spans="1:20" x14ac:dyDescent="0.2">
      <c r="A197" s="167"/>
      <c r="B197" s="35"/>
      <c r="C197" s="26" t="s">
        <v>188</v>
      </c>
      <c r="D197" s="162">
        <v>50</v>
      </c>
      <c r="E197" s="24">
        <v>51.4</v>
      </c>
      <c r="F197" s="24">
        <v>5.2</v>
      </c>
      <c r="G197" s="24">
        <v>13.05</v>
      </c>
      <c r="H197" s="24">
        <f t="shared" si="45"/>
        <v>69.650000000000006</v>
      </c>
      <c r="I197" s="24">
        <v>31</v>
      </c>
      <c r="J197" s="24"/>
      <c r="K197" s="24">
        <f t="shared" si="46"/>
        <v>100.65</v>
      </c>
      <c r="L197" s="24">
        <v>44.1</v>
      </c>
      <c r="M197" s="24">
        <v>12.87</v>
      </c>
      <c r="N197" s="24">
        <v>20.5</v>
      </c>
      <c r="O197" s="24">
        <f t="shared" si="47"/>
        <v>77.47</v>
      </c>
      <c r="P197" s="24">
        <f t="shared" si="48"/>
        <v>178.12</v>
      </c>
      <c r="Q197" s="24">
        <v>12.4</v>
      </c>
      <c r="R197" s="24">
        <v>796.03</v>
      </c>
      <c r="S197" s="24">
        <f t="shared" si="38"/>
        <v>808.43</v>
      </c>
      <c r="T197" s="24">
        <f t="shared" si="39"/>
        <v>986.55</v>
      </c>
    </row>
    <row r="198" spans="1:20" x14ac:dyDescent="0.2">
      <c r="A198" s="167"/>
      <c r="B198" s="35"/>
      <c r="C198" s="26" t="s">
        <v>176</v>
      </c>
      <c r="D198" s="162">
        <v>126</v>
      </c>
      <c r="E198" s="24">
        <v>20.190000000000001</v>
      </c>
      <c r="F198" s="24">
        <v>151.37</v>
      </c>
      <c r="G198" s="24">
        <v>54.82</v>
      </c>
      <c r="H198" s="24">
        <f t="shared" si="45"/>
        <v>226.38</v>
      </c>
      <c r="I198" s="24">
        <v>84.93</v>
      </c>
      <c r="J198" s="24">
        <v>4.0999999999999996</v>
      </c>
      <c r="K198" s="24">
        <f t="shared" si="46"/>
        <v>315.41000000000003</v>
      </c>
      <c r="L198" s="24">
        <v>55.72</v>
      </c>
      <c r="M198" s="24">
        <v>13.69</v>
      </c>
      <c r="N198" s="24">
        <v>71.209999999999994</v>
      </c>
      <c r="O198" s="24">
        <f t="shared" si="47"/>
        <v>140.62</v>
      </c>
      <c r="P198" s="24">
        <f t="shared" si="48"/>
        <v>456.03000000000003</v>
      </c>
      <c r="Q198" s="24">
        <v>0.1</v>
      </c>
      <c r="R198" s="24">
        <v>303.08</v>
      </c>
      <c r="S198" s="24">
        <f t="shared" si="38"/>
        <v>303.18</v>
      </c>
      <c r="T198" s="24">
        <f t="shared" si="39"/>
        <v>759.21</v>
      </c>
    </row>
    <row r="199" spans="1:20" x14ac:dyDescent="0.2">
      <c r="A199" s="167"/>
      <c r="B199" s="35"/>
      <c r="C199" s="26" t="s">
        <v>189</v>
      </c>
      <c r="D199" s="162">
        <v>155</v>
      </c>
      <c r="E199" s="24">
        <v>6.41</v>
      </c>
      <c r="F199" s="24">
        <v>10.31</v>
      </c>
      <c r="G199" s="24">
        <v>5.04</v>
      </c>
      <c r="H199" s="24">
        <f t="shared" si="45"/>
        <v>21.759999999999998</v>
      </c>
      <c r="I199" s="24">
        <v>6.54</v>
      </c>
      <c r="J199" s="24"/>
      <c r="K199" s="24">
        <f t="shared" si="46"/>
        <v>28.299999999999997</v>
      </c>
      <c r="L199" s="24">
        <v>27.98</v>
      </c>
      <c r="M199" s="24">
        <v>34.65</v>
      </c>
      <c r="N199" s="24">
        <v>131.97999999999999</v>
      </c>
      <c r="O199" s="24">
        <f t="shared" si="47"/>
        <v>194.60999999999999</v>
      </c>
      <c r="P199" s="24">
        <f t="shared" si="48"/>
        <v>222.90999999999997</v>
      </c>
      <c r="Q199" s="24">
        <v>366.31</v>
      </c>
      <c r="R199" s="24">
        <v>1276.3399999999999</v>
      </c>
      <c r="S199" s="24">
        <f t="shared" si="38"/>
        <v>1642.6499999999999</v>
      </c>
      <c r="T199" s="24">
        <f t="shared" si="39"/>
        <v>1865.56</v>
      </c>
    </row>
    <row r="200" spans="1:20" x14ac:dyDescent="0.2">
      <c r="A200" s="167"/>
      <c r="B200" s="35"/>
      <c r="C200" s="26" t="s">
        <v>294</v>
      </c>
      <c r="D200" s="162">
        <v>4</v>
      </c>
      <c r="E200" s="24"/>
      <c r="F200" s="24"/>
      <c r="G200" s="24"/>
      <c r="H200" s="24">
        <f t="shared" si="45"/>
        <v>0</v>
      </c>
      <c r="I200" s="24"/>
      <c r="J200" s="24"/>
      <c r="K200" s="24">
        <f t="shared" si="46"/>
        <v>0</v>
      </c>
      <c r="L200" s="24">
        <v>4.1900000000000004</v>
      </c>
      <c r="M200" s="24">
        <v>0.65</v>
      </c>
      <c r="N200" s="24">
        <v>0.01</v>
      </c>
      <c r="O200" s="24">
        <f t="shared" si="47"/>
        <v>4.8500000000000005</v>
      </c>
      <c r="P200" s="24">
        <f t="shared" si="48"/>
        <v>4.8500000000000005</v>
      </c>
      <c r="Q200" s="24"/>
      <c r="R200" s="24">
        <v>0.1</v>
      </c>
      <c r="S200" s="24">
        <f t="shared" si="38"/>
        <v>0.1</v>
      </c>
      <c r="T200" s="24">
        <f t="shared" si="39"/>
        <v>4.95</v>
      </c>
    </row>
    <row r="201" spans="1:20" x14ac:dyDescent="0.2">
      <c r="A201" s="167"/>
      <c r="B201" s="85"/>
      <c r="C201" s="26" t="s">
        <v>174</v>
      </c>
      <c r="D201" s="162">
        <v>3</v>
      </c>
      <c r="E201" s="24"/>
      <c r="F201" s="24">
        <v>0</v>
      </c>
      <c r="G201" s="24"/>
      <c r="H201" s="24">
        <f t="shared" si="45"/>
        <v>0</v>
      </c>
      <c r="I201" s="24"/>
      <c r="J201" s="24"/>
      <c r="K201" s="24">
        <f t="shared" si="46"/>
        <v>0</v>
      </c>
      <c r="L201" s="24">
        <v>0.43</v>
      </c>
      <c r="M201" s="24">
        <v>0.1</v>
      </c>
      <c r="N201" s="24">
        <v>3.5</v>
      </c>
      <c r="O201" s="24">
        <f t="shared" si="47"/>
        <v>4.03</v>
      </c>
      <c r="P201" s="24">
        <f t="shared" si="48"/>
        <v>4.03</v>
      </c>
      <c r="Q201" s="24"/>
      <c r="R201" s="24"/>
      <c r="S201" s="24">
        <f t="shared" si="38"/>
        <v>0</v>
      </c>
      <c r="T201" s="24">
        <f t="shared" si="39"/>
        <v>4.03</v>
      </c>
    </row>
    <row r="202" spans="1:20" x14ac:dyDescent="0.2">
      <c r="A202" s="167"/>
      <c r="B202" s="35" t="s">
        <v>429</v>
      </c>
      <c r="C202" s="26" t="s">
        <v>186</v>
      </c>
      <c r="D202" s="162">
        <v>51</v>
      </c>
      <c r="E202" s="24">
        <v>7.5</v>
      </c>
      <c r="F202" s="24">
        <v>1.1299999999999999</v>
      </c>
      <c r="G202" s="24">
        <v>0.05</v>
      </c>
      <c r="H202" s="24">
        <f t="shared" si="45"/>
        <v>8.68</v>
      </c>
      <c r="I202" s="24">
        <v>3.69</v>
      </c>
      <c r="J202" s="24"/>
      <c r="K202" s="24">
        <f t="shared" si="46"/>
        <v>12.37</v>
      </c>
      <c r="L202" s="24"/>
      <c r="M202" s="24">
        <v>9.1300000000000008</v>
      </c>
      <c r="N202" s="24">
        <v>10.54</v>
      </c>
      <c r="O202" s="24">
        <f t="shared" si="47"/>
        <v>19.670000000000002</v>
      </c>
      <c r="P202" s="24">
        <f t="shared" si="48"/>
        <v>32.04</v>
      </c>
      <c r="Q202" s="24">
        <v>8</v>
      </c>
      <c r="R202" s="24">
        <v>64.16</v>
      </c>
      <c r="S202" s="24">
        <f t="shared" si="38"/>
        <v>72.16</v>
      </c>
      <c r="T202" s="24">
        <f t="shared" si="39"/>
        <v>104.19999999999999</v>
      </c>
    </row>
    <row r="203" spans="1:20" x14ac:dyDescent="0.2">
      <c r="A203" s="167"/>
      <c r="B203" s="35"/>
      <c r="C203" s="26" t="s">
        <v>172</v>
      </c>
      <c r="D203" s="162">
        <v>23</v>
      </c>
      <c r="E203" s="24">
        <v>1.62</v>
      </c>
      <c r="F203" s="24">
        <v>0.21</v>
      </c>
      <c r="G203" s="24">
        <v>1.4</v>
      </c>
      <c r="H203" s="24">
        <f t="shared" si="45"/>
        <v>3.23</v>
      </c>
      <c r="I203" s="24">
        <v>2</v>
      </c>
      <c r="J203" s="24">
        <v>0.8</v>
      </c>
      <c r="K203" s="24">
        <f t="shared" si="46"/>
        <v>6.03</v>
      </c>
      <c r="L203" s="24">
        <v>2.65</v>
      </c>
      <c r="M203" s="24">
        <v>13.63</v>
      </c>
      <c r="N203" s="24">
        <v>17</v>
      </c>
      <c r="O203" s="24">
        <f t="shared" si="47"/>
        <v>33.28</v>
      </c>
      <c r="P203" s="24">
        <f t="shared" si="48"/>
        <v>39.31</v>
      </c>
      <c r="Q203" s="24">
        <v>2</v>
      </c>
      <c r="R203" s="24">
        <v>140.80000000000001</v>
      </c>
      <c r="S203" s="24">
        <f t="shared" si="38"/>
        <v>142.80000000000001</v>
      </c>
      <c r="T203" s="24">
        <f t="shared" si="39"/>
        <v>182.11</v>
      </c>
    </row>
    <row r="204" spans="1:20" x14ac:dyDescent="0.2">
      <c r="A204" s="167"/>
      <c r="B204" s="35"/>
      <c r="C204" s="26" t="s">
        <v>180</v>
      </c>
      <c r="D204" s="162">
        <v>5</v>
      </c>
      <c r="E204" s="24"/>
      <c r="F204" s="24"/>
      <c r="G204" s="24"/>
      <c r="H204" s="24">
        <f t="shared" si="45"/>
        <v>0</v>
      </c>
      <c r="I204" s="24"/>
      <c r="J204" s="24"/>
      <c r="K204" s="24">
        <f t="shared" si="46"/>
        <v>0</v>
      </c>
      <c r="L204" s="24"/>
      <c r="M204" s="24">
        <v>5.41</v>
      </c>
      <c r="N204" s="24">
        <v>8.1</v>
      </c>
      <c r="O204" s="24">
        <f t="shared" si="47"/>
        <v>13.51</v>
      </c>
      <c r="P204" s="24">
        <f t="shared" si="48"/>
        <v>13.51</v>
      </c>
      <c r="Q204" s="24">
        <v>4.01</v>
      </c>
      <c r="R204" s="24">
        <v>64.010000000000005</v>
      </c>
      <c r="S204" s="24">
        <f t="shared" si="38"/>
        <v>68.02000000000001</v>
      </c>
      <c r="T204" s="24">
        <f t="shared" si="39"/>
        <v>81.530000000000015</v>
      </c>
    </row>
    <row r="205" spans="1:20" x14ac:dyDescent="0.2">
      <c r="A205" s="167"/>
      <c r="B205" s="35"/>
      <c r="C205" s="26" t="s">
        <v>170</v>
      </c>
      <c r="D205" s="162">
        <v>43</v>
      </c>
      <c r="E205" s="24">
        <v>25.55</v>
      </c>
      <c r="F205" s="24">
        <v>15.48</v>
      </c>
      <c r="G205" s="24">
        <v>12.45</v>
      </c>
      <c r="H205" s="24">
        <f t="shared" si="45"/>
        <v>53.480000000000004</v>
      </c>
      <c r="I205" s="24">
        <v>5.75</v>
      </c>
      <c r="J205" s="24"/>
      <c r="K205" s="24">
        <f t="shared" si="46"/>
        <v>59.230000000000004</v>
      </c>
      <c r="L205" s="24">
        <v>8.73</v>
      </c>
      <c r="M205" s="24">
        <v>7.12</v>
      </c>
      <c r="N205" s="24">
        <v>9.41</v>
      </c>
      <c r="O205" s="24">
        <f t="shared" si="47"/>
        <v>25.26</v>
      </c>
      <c r="P205" s="24">
        <f t="shared" si="48"/>
        <v>84.490000000000009</v>
      </c>
      <c r="Q205" s="24"/>
      <c r="R205" s="24">
        <v>73.819999999999993</v>
      </c>
      <c r="S205" s="24">
        <f t="shared" si="38"/>
        <v>73.819999999999993</v>
      </c>
      <c r="T205" s="24">
        <f t="shared" si="39"/>
        <v>158.31</v>
      </c>
    </row>
    <row r="206" spans="1:20" x14ac:dyDescent="0.2">
      <c r="A206" s="167"/>
      <c r="B206" s="35"/>
      <c r="C206" s="26" t="s">
        <v>178</v>
      </c>
      <c r="D206" s="162">
        <v>21</v>
      </c>
      <c r="E206" s="24">
        <v>0.03</v>
      </c>
      <c r="F206" s="24">
        <v>2.5</v>
      </c>
      <c r="G206" s="24">
        <v>1.45</v>
      </c>
      <c r="H206" s="24">
        <f t="shared" si="45"/>
        <v>3.9799999999999995</v>
      </c>
      <c r="I206" s="24">
        <v>3.53</v>
      </c>
      <c r="J206" s="24"/>
      <c r="K206" s="24">
        <f t="shared" si="46"/>
        <v>7.51</v>
      </c>
      <c r="L206" s="24">
        <v>0.15</v>
      </c>
      <c r="M206" s="24">
        <v>14.67</v>
      </c>
      <c r="N206" s="24">
        <v>9.81</v>
      </c>
      <c r="O206" s="24">
        <f t="shared" si="47"/>
        <v>24.630000000000003</v>
      </c>
      <c r="P206" s="24">
        <f t="shared" si="48"/>
        <v>32.14</v>
      </c>
      <c r="Q206" s="24">
        <v>15.55</v>
      </c>
      <c r="R206" s="24">
        <v>97.71</v>
      </c>
      <c r="S206" s="24">
        <f t="shared" si="38"/>
        <v>113.25999999999999</v>
      </c>
      <c r="T206" s="24">
        <f t="shared" si="39"/>
        <v>145.39999999999998</v>
      </c>
    </row>
    <row r="207" spans="1:20" x14ac:dyDescent="0.2">
      <c r="A207" s="167"/>
      <c r="B207" s="35"/>
      <c r="C207" s="26" t="s">
        <v>163</v>
      </c>
      <c r="D207" s="162">
        <v>21</v>
      </c>
      <c r="E207" s="24">
        <v>0.3</v>
      </c>
      <c r="F207" s="24">
        <v>13.9</v>
      </c>
      <c r="G207" s="24">
        <v>0.55000000000000004</v>
      </c>
      <c r="H207" s="24">
        <f t="shared" si="45"/>
        <v>14.750000000000002</v>
      </c>
      <c r="I207" s="24">
        <v>5.4</v>
      </c>
      <c r="J207" s="24"/>
      <c r="K207" s="24">
        <f t="shared" si="46"/>
        <v>20.150000000000002</v>
      </c>
      <c r="L207" s="24">
        <v>191.41</v>
      </c>
      <c r="M207" s="24">
        <v>20.72</v>
      </c>
      <c r="N207" s="24">
        <v>11.05</v>
      </c>
      <c r="O207" s="24">
        <f t="shared" si="47"/>
        <v>223.18</v>
      </c>
      <c r="P207" s="24">
        <f t="shared" si="48"/>
        <v>243.33</v>
      </c>
      <c r="Q207" s="24"/>
      <c r="R207" s="24">
        <v>51</v>
      </c>
      <c r="S207" s="24">
        <f t="shared" si="38"/>
        <v>51</v>
      </c>
      <c r="T207" s="24">
        <f t="shared" si="39"/>
        <v>294.33000000000004</v>
      </c>
    </row>
    <row r="208" spans="1:20" x14ac:dyDescent="0.2">
      <c r="A208" s="167"/>
      <c r="B208" s="35"/>
      <c r="C208" s="26" t="s">
        <v>185</v>
      </c>
      <c r="D208" s="162">
        <v>0</v>
      </c>
      <c r="E208" s="24"/>
      <c r="F208" s="24"/>
      <c r="G208" s="24"/>
      <c r="H208" s="24">
        <f t="shared" si="45"/>
        <v>0</v>
      </c>
      <c r="I208" s="24"/>
      <c r="J208" s="24"/>
      <c r="K208" s="24">
        <f t="shared" si="46"/>
        <v>0</v>
      </c>
      <c r="L208" s="24"/>
      <c r="M208" s="24"/>
      <c r="N208" s="24"/>
      <c r="O208" s="24">
        <f t="shared" ref="O208:O220" si="49">SUM(L208:N208)</f>
        <v>0</v>
      </c>
      <c r="P208" s="24">
        <f t="shared" ref="P208:P220" si="50">SUM(K208+O208)</f>
        <v>0</v>
      </c>
      <c r="Q208" s="24"/>
      <c r="R208" s="24"/>
      <c r="S208" s="24">
        <f t="shared" ref="S208:S220" si="51">+R208+Q208</f>
        <v>0</v>
      </c>
      <c r="T208" s="24">
        <f t="shared" ref="T208:T220" si="52">+S208+P208</f>
        <v>0</v>
      </c>
    </row>
    <row r="209" spans="1:20" x14ac:dyDescent="0.2">
      <c r="A209" s="167"/>
      <c r="B209" s="35"/>
      <c r="C209" s="26" t="s">
        <v>190</v>
      </c>
      <c r="D209" s="162">
        <v>4</v>
      </c>
      <c r="E209" s="24"/>
      <c r="F209" s="24"/>
      <c r="G209" s="24"/>
      <c r="H209" s="24">
        <f t="shared" si="45"/>
        <v>0</v>
      </c>
      <c r="I209" s="24"/>
      <c r="J209" s="24"/>
      <c r="K209" s="24">
        <f t="shared" si="46"/>
        <v>0</v>
      </c>
      <c r="L209" s="24">
        <v>0.01</v>
      </c>
      <c r="M209" s="24">
        <v>2.21</v>
      </c>
      <c r="N209" s="24">
        <v>0.44</v>
      </c>
      <c r="O209" s="24">
        <f t="shared" si="49"/>
        <v>2.6599999999999997</v>
      </c>
      <c r="P209" s="24">
        <f t="shared" si="50"/>
        <v>2.6599999999999997</v>
      </c>
      <c r="Q209" s="24"/>
      <c r="R209" s="24">
        <v>58</v>
      </c>
      <c r="S209" s="24">
        <f t="shared" si="51"/>
        <v>58</v>
      </c>
      <c r="T209" s="24">
        <f t="shared" si="52"/>
        <v>60.66</v>
      </c>
    </row>
    <row r="210" spans="1:20" x14ac:dyDescent="0.2">
      <c r="A210" s="167"/>
      <c r="B210" s="35"/>
      <c r="C210" s="163" t="s">
        <v>167</v>
      </c>
      <c r="D210" s="64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</row>
    <row r="211" spans="1:20" x14ac:dyDescent="0.2">
      <c r="A211" s="167"/>
      <c r="B211" s="35"/>
      <c r="C211" s="26" t="s">
        <v>169</v>
      </c>
      <c r="D211" s="162">
        <v>7</v>
      </c>
      <c r="E211" s="24"/>
      <c r="F211" s="24"/>
      <c r="G211" s="24"/>
      <c r="H211" s="24">
        <f t="shared" si="45"/>
        <v>0</v>
      </c>
      <c r="I211" s="24">
        <v>0.01</v>
      </c>
      <c r="J211" s="24"/>
      <c r="K211" s="24">
        <f t="shared" si="46"/>
        <v>0.01</v>
      </c>
      <c r="L211" s="24"/>
      <c r="M211" s="24">
        <v>1.61</v>
      </c>
      <c r="N211" s="24">
        <v>2.7</v>
      </c>
      <c r="O211" s="24">
        <f t="shared" si="49"/>
        <v>4.3100000000000005</v>
      </c>
      <c r="P211" s="24">
        <f t="shared" si="50"/>
        <v>4.32</v>
      </c>
      <c r="Q211" s="24"/>
      <c r="R211" s="24"/>
      <c r="S211" s="24">
        <f t="shared" si="51"/>
        <v>0</v>
      </c>
      <c r="T211" s="24">
        <f t="shared" si="52"/>
        <v>4.32</v>
      </c>
    </row>
    <row r="212" spans="1:20" x14ac:dyDescent="0.2">
      <c r="A212" s="167"/>
      <c r="B212" s="35"/>
      <c r="C212" s="26" t="s">
        <v>165</v>
      </c>
      <c r="D212" s="162">
        <v>2</v>
      </c>
      <c r="E212" s="24"/>
      <c r="F212" s="24"/>
      <c r="G212" s="24"/>
      <c r="H212" s="24">
        <f t="shared" si="45"/>
        <v>0</v>
      </c>
      <c r="I212" s="24"/>
      <c r="J212" s="24"/>
      <c r="K212" s="24">
        <f t="shared" si="46"/>
        <v>0</v>
      </c>
      <c r="L212" s="24">
        <v>5.4</v>
      </c>
      <c r="M212" s="24">
        <v>1.5</v>
      </c>
      <c r="N212" s="24">
        <v>0.8</v>
      </c>
      <c r="O212" s="24">
        <f t="shared" si="49"/>
        <v>7.7</v>
      </c>
      <c r="P212" s="24">
        <f t="shared" si="50"/>
        <v>7.7</v>
      </c>
      <c r="Q212" s="24"/>
      <c r="R212" s="24">
        <v>0.52</v>
      </c>
      <c r="S212" s="24">
        <f t="shared" si="51"/>
        <v>0.52</v>
      </c>
      <c r="T212" s="24">
        <f t="shared" si="52"/>
        <v>8.2200000000000006</v>
      </c>
    </row>
    <row r="213" spans="1:20" x14ac:dyDescent="0.2">
      <c r="A213" s="167"/>
      <c r="B213" s="35"/>
      <c r="C213" s="26" t="s">
        <v>181</v>
      </c>
      <c r="D213" s="162">
        <v>15</v>
      </c>
      <c r="E213" s="24">
        <v>0.2</v>
      </c>
      <c r="F213" s="24">
        <v>3</v>
      </c>
      <c r="G213" s="24"/>
      <c r="H213" s="24">
        <f t="shared" si="45"/>
        <v>3.2</v>
      </c>
      <c r="I213" s="24">
        <v>0.8</v>
      </c>
      <c r="J213" s="24"/>
      <c r="K213" s="24">
        <f t="shared" si="46"/>
        <v>4</v>
      </c>
      <c r="L213" s="24"/>
      <c r="M213" s="24">
        <v>5.39</v>
      </c>
      <c r="N213" s="24">
        <v>7.62</v>
      </c>
      <c r="O213" s="24">
        <f t="shared" si="49"/>
        <v>13.01</v>
      </c>
      <c r="P213" s="24">
        <f t="shared" si="50"/>
        <v>17.009999999999998</v>
      </c>
      <c r="Q213" s="24"/>
      <c r="R213" s="24">
        <v>0.6</v>
      </c>
      <c r="S213" s="24">
        <f t="shared" si="51"/>
        <v>0.6</v>
      </c>
      <c r="T213" s="24">
        <f t="shared" si="52"/>
        <v>17.61</v>
      </c>
    </row>
    <row r="214" spans="1:20" x14ac:dyDescent="0.2">
      <c r="A214" s="167"/>
      <c r="B214" s="35"/>
      <c r="C214" s="26" t="s">
        <v>171</v>
      </c>
      <c r="D214" s="162">
        <v>8</v>
      </c>
      <c r="E214" s="24">
        <v>4</v>
      </c>
      <c r="F214" s="24"/>
      <c r="G214" s="24"/>
      <c r="H214" s="24">
        <f t="shared" si="45"/>
        <v>4</v>
      </c>
      <c r="I214" s="24">
        <v>4.38</v>
      </c>
      <c r="J214" s="24"/>
      <c r="K214" s="24">
        <f t="shared" si="46"/>
        <v>8.379999999999999</v>
      </c>
      <c r="L214" s="24">
        <v>2.5</v>
      </c>
      <c r="M214" s="24">
        <v>1.61</v>
      </c>
      <c r="N214" s="24">
        <v>6.51</v>
      </c>
      <c r="O214" s="24">
        <f t="shared" si="49"/>
        <v>10.620000000000001</v>
      </c>
      <c r="P214" s="24">
        <f t="shared" si="50"/>
        <v>19</v>
      </c>
      <c r="Q214" s="24">
        <v>1.5</v>
      </c>
      <c r="R214" s="24">
        <v>45.01</v>
      </c>
      <c r="S214" s="24">
        <f t="shared" si="51"/>
        <v>46.51</v>
      </c>
      <c r="T214" s="24">
        <f t="shared" si="52"/>
        <v>65.509999999999991</v>
      </c>
    </row>
    <row r="215" spans="1:20" x14ac:dyDescent="0.2">
      <c r="A215" s="167"/>
      <c r="B215" s="35"/>
      <c r="C215" s="26" t="s">
        <v>187</v>
      </c>
      <c r="D215" s="162">
        <v>3</v>
      </c>
      <c r="E215" s="24">
        <v>1.9</v>
      </c>
      <c r="F215" s="24"/>
      <c r="G215" s="24"/>
      <c r="H215" s="24">
        <f t="shared" si="45"/>
        <v>1.9</v>
      </c>
      <c r="I215" s="24"/>
      <c r="J215" s="24"/>
      <c r="K215" s="24">
        <f t="shared" si="46"/>
        <v>1.9</v>
      </c>
      <c r="L215" s="24"/>
      <c r="M215" s="24"/>
      <c r="N215" s="24"/>
      <c r="O215" s="24">
        <f t="shared" si="49"/>
        <v>0</v>
      </c>
      <c r="P215" s="24">
        <f t="shared" si="50"/>
        <v>1.9</v>
      </c>
      <c r="Q215" s="24"/>
      <c r="R215" s="24">
        <v>0.01</v>
      </c>
      <c r="S215" s="24">
        <f t="shared" si="51"/>
        <v>0.01</v>
      </c>
      <c r="T215" s="24">
        <f t="shared" si="52"/>
        <v>1.91</v>
      </c>
    </row>
    <row r="216" spans="1:20" x14ac:dyDescent="0.2">
      <c r="A216" s="167"/>
      <c r="B216" s="35"/>
      <c r="C216" s="26" t="s">
        <v>173</v>
      </c>
      <c r="D216" s="162">
        <v>3</v>
      </c>
      <c r="E216" s="24"/>
      <c r="F216" s="24">
        <v>3.4</v>
      </c>
      <c r="G216" s="24"/>
      <c r="H216" s="24">
        <f t="shared" si="45"/>
        <v>3.4</v>
      </c>
      <c r="I216" s="24">
        <v>0.01</v>
      </c>
      <c r="J216" s="24"/>
      <c r="K216" s="24">
        <f t="shared" si="46"/>
        <v>3.4099999999999997</v>
      </c>
      <c r="L216" s="24"/>
      <c r="M216" s="24">
        <v>0.01</v>
      </c>
      <c r="N216" s="24">
        <v>0.04</v>
      </c>
      <c r="O216" s="24">
        <f t="shared" si="49"/>
        <v>0.05</v>
      </c>
      <c r="P216" s="24">
        <f t="shared" si="50"/>
        <v>3.4599999999999995</v>
      </c>
      <c r="Q216" s="24"/>
      <c r="R216" s="24"/>
      <c r="S216" s="24">
        <f t="shared" si="51"/>
        <v>0</v>
      </c>
      <c r="T216" s="24">
        <f t="shared" si="52"/>
        <v>3.4599999999999995</v>
      </c>
    </row>
    <row r="217" spans="1:20" x14ac:dyDescent="0.2">
      <c r="A217" s="167"/>
      <c r="B217" s="35"/>
      <c r="C217" s="26" t="s">
        <v>191</v>
      </c>
      <c r="D217" s="162">
        <v>15</v>
      </c>
      <c r="E217" s="24">
        <v>2.1</v>
      </c>
      <c r="F217" s="24">
        <v>0.1</v>
      </c>
      <c r="G217" s="24"/>
      <c r="H217" s="24">
        <f t="shared" si="45"/>
        <v>2.2000000000000002</v>
      </c>
      <c r="I217" s="24"/>
      <c r="J217" s="24"/>
      <c r="K217" s="24">
        <f t="shared" si="46"/>
        <v>2.2000000000000002</v>
      </c>
      <c r="L217" s="24">
        <v>3.3</v>
      </c>
      <c r="M217" s="24">
        <v>2.61</v>
      </c>
      <c r="N217" s="24">
        <v>7.46</v>
      </c>
      <c r="O217" s="24">
        <f t="shared" si="49"/>
        <v>13.370000000000001</v>
      </c>
      <c r="P217" s="24">
        <f t="shared" si="50"/>
        <v>15.57</v>
      </c>
      <c r="Q217" s="24"/>
      <c r="R217" s="24">
        <v>2</v>
      </c>
      <c r="S217" s="24">
        <f t="shared" si="51"/>
        <v>2</v>
      </c>
      <c r="T217" s="24">
        <f t="shared" si="52"/>
        <v>17.57</v>
      </c>
    </row>
    <row r="218" spans="1:20" x14ac:dyDescent="0.2">
      <c r="A218" s="167"/>
      <c r="B218" s="35"/>
      <c r="C218" s="26" t="s">
        <v>182</v>
      </c>
      <c r="D218" s="162">
        <v>1</v>
      </c>
      <c r="E218" s="24"/>
      <c r="F218" s="24"/>
      <c r="G218" s="24"/>
      <c r="H218" s="24">
        <f t="shared" si="45"/>
        <v>0</v>
      </c>
      <c r="I218" s="24"/>
      <c r="J218" s="24"/>
      <c r="K218" s="24">
        <f t="shared" si="46"/>
        <v>0</v>
      </c>
      <c r="L218" s="24"/>
      <c r="M218" s="24">
        <v>0.5</v>
      </c>
      <c r="N218" s="24"/>
      <c r="O218" s="24">
        <f t="shared" si="49"/>
        <v>0.5</v>
      </c>
      <c r="P218" s="24">
        <f t="shared" si="50"/>
        <v>0.5</v>
      </c>
      <c r="Q218" s="24"/>
      <c r="R218" s="24"/>
      <c r="S218" s="24">
        <f t="shared" si="51"/>
        <v>0</v>
      </c>
      <c r="T218" s="24">
        <f t="shared" si="52"/>
        <v>0.5</v>
      </c>
    </row>
    <row r="219" spans="1:20" x14ac:dyDescent="0.2">
      <c r="A219" s="167"/>
      <c r="B219" s="35"/>
      <c r="C219" s="26" t="s">
        <v>166</v>
      </c>
      <c r="D219" s="162">
        <v>2</v>
      </c>
      <c r="E219" s="24"/>
      <c r="F219" s="24"/>
      <c r="G219" s="24">
        <v>1</v>
      </c>
      <c r="H219" s="24">
        <f t="shared" si="45"/>
        <v>1</v>
      </c>
      <c r="I219" s="24"/>
      <c r="J219" s="24"/>
      <c r="K219" s="24">
        <f t="shared" si="46"/>
        <v>1</v>
      </c>
      <c r="L219" s="24">
        <v>0.2</v>
      </c>
      <c r="M219" s="24">
        <v>0.31</v>
      </c>
      <c r="N219" s="24">
        <v>0.1</v>
      </c>
      <c r="O219" s="24">
        <f t="shared" si="49"/>
        <v>0.61</v>
      </c>
      <c r="P219" s="24">
        <f t="shared" si="50"/>
        <v>1.6099999999999999</v>
      </c>
      <c r="Q219" s="24"/>
      <c r="R219" s="24">
        <v>0</v>
      </c>
      <c r="S219" s="24">
        <f t="shared" si="51"/>
        <v>0</v>
      </c>
      <c r="T219" s="24">
        <f t="shared" si="52"/>
        <v>1.6099999999999999</v>
      </c>
    </row>
    <row r="220" spans="1:20" x14ac:dyDescent="0.2">
      <c r="A220" s="167"/>
      <c r="B220" s="35"/>
      <c r="C220" s="26" t="s">
        <v>177</v>
      </c>
      <c r="D220" s="162">
        <v>0</v>
      </c>
      <c r="E220" s="24"/>
      <c r="F220" s="24"/>
      <c r="G220" s="24"/>
      <c r="H220" s="24">
        <f t="shared" si="45"/>
        <v>0</v>
      </c>
      <c r="I220" s="24"/>
      <c r="J220" s="24"/>
      <c r="K220" s="24">
        <f t="shared" si="46"/>
        <v>0</v>
      </c>
      <c r="L220" s="24"/>
      <c r="M220" s="24"/>
      <c r="N220" s="24"/>
      <c r="O220" s="24">
        <f t="shared" si="49"/>
        <v>0</v>
      </c>
      <c r="P220" s="24">
        <f t="shared" si="50"/>
        <v>0</v>
      </c>
      <c r="Q220" s="24"/>
      <c r="R220" s="24"/>
      <c r="S220" s="24">
        <f t="shared" si="51"/>
        <v>0</v>
      </c>
      <c r="T220" s="24">
        <f t="shared" si="52"/>
        <v>0</v>
      </c>
    </row>
    <row r="221" spans="1:20" x14ac:dyDescent="0.2">
      <c r="A221" s="167"/>
      <c r="B221" s="35"/>
      <c r="C221" s="26" t="s">
        <v>304</v>
      </c>
      <c r="D221" s="162">
        <v>1</v>
      </c>
      <c r="E221" s="24"/>
      <c r="F221" s="24"/>
      <c r="G221" s="24"/>
      <c r="H221" s="24">
        <f t="shared" si="45"/>
        <v>0</v>
      </c>
      <c r="I221" s="24"/>
      <c r="J221" s="24"/>
      <c r="K221" s="24">
        <f t="shared" si="46"/>
        <v>0</v>
      </c>
      <c r="L221" s="24"/>
      <c r="M221" s="24">
        <v>0.1</v>
      </c>
      <c r="N221" s="24">
        <v>0.1</v>
      </c>
      <c r="O221" s="24">
        <f t="shared" si="47"/>
        <v>0.2</v>
      </c>
      <c r="P221" s="24">
        <f t="shared" si="48"/>
        <v>0.2</v>
      </c>
      <c r="Q221" s="24"/>
      <c r="R221" s="24"/>
      <c r="S221" s="24">
        <f>+R221+Q221</f>
        <v>0</v>
      </c>
      <c r="T221" s="24">
        <f>+S221+P221</f>
        <v>0.2</v>
      </c>
    </row>
    <row r="222" spans="1:20" x14ac:dyDescent="0.2">
      <c r="A222" s="167"/>
      <c r="B222" s="35"/>
      <c r="C222" s="165" t="s">
        <v>179</v>
      </c>
      <c r="D222" s="160">
        <v>30</v>
      </c>
      <c r="E222" s="25"/>
      <c r="F222" s="25">
        <v>0.5</v>
      </c>
      <c r="G222" s="25">
        <v>0.39</v>
      </c>
      <c r="H222" s="25">
        <f t="shared" si="45"/>
        <v>0.89</v>
      </c>
      <c r="I222" s="25">
        <v>12.7</v>
      </c>
      <c r="J222" s="25"/>
      <c r="K222" s="25">
        <f t="shared" si="46"/>
        <v>13.59</v>
      </c>
      <c r="L222" s="25">
        <v>0.1</v>
      </c>
      <c r="M222" s="25">
        <v>9.86</v>
      </c>
      <c r="N222" s="25">
        <v>2.5</v>
      </c>
      <c r="O222" s="25">
        <f t="shared" si="47"/>
        <v>12.459999999999999</v>
      </c>
      <c r="P222" s="25">
        <f t="shared" si="48"/>
        <v>26.049999999999997</v>
      </c>
      <c r="Q222" s="25"/>
      <c r="R222" s="25">
        <v>3</v>
      </c>
      <c r="S222" s="25">
        <f>+R222+Q222</f>
        <v>3</v>
      </c>
      <c r="T222" s="25">
        <f>+S222+P222</f>
        <v>29.049999999999997</v>
      </c>
    </row>
    <row r="223" spans="1:20" ht="15" x14ac:dyDescent="0.25">
      <c r="A223" s="230" t="s">
        <v>0</v>
      </c>
      <c r="B223" s="231"/>
      <c r="C223" s="232" t="s">
        <v>0</v>
      </c>
      <c r="D223" s="53">
        <f t="shared" ref="D223:R223" si="53">SUM(D191:D222)</f>
        <v>1277</v>
      </c>
      <c r="E223" s="54">
        <f t="shared" si="53"/>
        <v>344.75</v>
      </c>
      <c r="F223" s="54">
        <f t="shared" si="53"/>
        <v>318.20999999999998</v>
      </c>
      <c r="G223" s="54">
        <f t="shared" si="53"/>
        <v>103.42000000000002</v>
      </c>
      <c r="H223" s="54">
        <f t="shared" si="53"/>
        <v>766.38000000000011</v>
      </c>
      <c r="I223" s="54">
        <f t="shared" si="53"/>
        <v>261.60000000000002</v>
      </c>
      <c r="J223" s="54">
        <f t="shared" si="53"/>
        <v>5.2099999999999991</v>
      </c>
      <c r="K223" s="54">
        <f t="shared" si="53"/>
        <v>1033.1899999999998</v>
      </c>
      <c r="L223" s="54">
        <f t="shared" si="53"/>
        <v>369.01</v>
      </c>
      <c r="M223" s="54">
        <f t="shared" si="53"/>
        <v>316.5200000000001</v>
      </c>
      <c r="N223" s="54">
        <f t="shared" si="53"/>
        <v>565.34</v>
      </c>
      <c r="O223" s="54">
        <f t="shared" si="53"/>
        <v>1250.8699999999999</v>
      </c>
      <c r="P223" s="54">
        <f t="shared" si="53"/>
        <v>2284.0600000000004</v>
      </c>
      <c r="Q223" s="54">
        <f t="shared" si="53"/>
        <v>456.66</v>
      </c>
      <c r="R223" s="54">
        <f t="shared" si="53"/>
        <v>3926.9300000000003</v>
      </c>
      <c r="S223" s="54">
        <f>+R223+Q223</f>
        <v>4383.59</v>
      </c>
      <c r="T223" s="55">
        <f>+S223+P223</f>
        <v>6667.6500000000005</v>
      </c>
    </row>
    <row r="224" spans="1:20" x14ac:dyDescent="0.2">
      <c r="A224" s="166" t="s">
        <v>406</v>
      </c>
      <c r="B224" s="35" t="s">
        <v>219</v>
      </c>
      <c r="C224" s="161" t="s">
        <v>219</v>
      </c>
      <c r="D224" s="153">
        <v>31</v>
      </c>
      <c r="E224" s="154">
        <v>7.0000000000000007E-2</v>
      </c>
      <c r="F224" s="154">
        <v>0.2</v>
      </c>
      <c r="G224" s="154">
        <v>1.3</v>
      </c>
      <c r="H224" s="154">
        <f t="shared" ref="H224:H235" si="54">SUM(E224:G224)</f>
        <v>1.57</v>
      </c>
      <c r="I224" s="154">
        <v>2.66</v>
      </c>
      <c r="J224" s="154">
        <v>0.2</v>
      </c>
      <c r="K224" s="154">
        <f t="shared" ref="K224:K235" si="55">SUM(H224:J224)</f>
        <v>4.4300000000000006</v>
      </c>
      <c r="L224" s="154">
        <v>0.35</v>
      </c>
      <c r="M224" s="154">
        <v>17.77</v>
      </c>
      <c r="N224" s="154">
        <v>8.5299999999999994</v>
      </c>
      <c r="O224" s="154">
        <f t="shared" ref="O224:O235" si="56">SUM(L224:N224)</f>
        <v>26.65</v>
      </c>
      <c r="P224" s="154">
        <f t="shared" ref="P224:P235" si="57">SUM(K224+O224)</f>
        <v>31.08</v>
      </c>
      <c r="Q224" s="154"/>
      <c r="R224" s="154"/>
      <c r="S224" s="154">
        <f t="shared" ref="S224:S236" si="58">+R224+Q224</f>
        <v>0</v>
      </c>
      <c r="T224" s="154">
        <f t="shared" ref="T224:T236" si="59">+S224+P224</f>
        <v>31.08</v>
      </c>
    </row>
    <row r="225" spans="1:23" x14ac:dyDescent="0.2">
      <c r="A225" s="167"/>
      <c r="B225" s="35"/>
      <c r="C225" s="26" t="s">
        <v>205</v>
      </c>
      <c r="D225" s="162">
        <v>7</v>
      </c>
      <c r="E225" s="24">
        <v>0.1</v>
      </c>
      <c r="F225" s="24"/>
      <c r="G225" s="24"/>
      <c r="H225" s="24">
        <f t="shared" si="54"/>
        <v>0.1</v>
      </c>
      <c r="I225" s="24"/>
      <c r="J225" s="24"/>
      <c r="K225" s="24">
        <f t="shared" si="55"/>
        <v>0.1</v>
      </c>
      <c r="L225" s="24"/>
      <c r="M225" s="24">
        <v>1.82</v>
      </c>
      <c r="N225" s="24"/>
      <c r="O225" s="24">
        <f t="shared" si="56"/>
        <v>1.82</v>
      </c>
      <c r="P225" s="24">
        <f t="shared" si="57"/>
        <v>1.9200000000000002</v>
      </c>
      <c r="Q225" s="24"/>
      <c r="R225" s="24">
        <v>1.35</v>
      </c>
      <c r="S225" s="24">
        <f t="shared" si="58"/>
        <v>1.35</v>
      </c>
      <c r="T225" s="24">
        <f t="shared" si="59"/>
        <v>3.2700000000000005</v>
      </c>
    </row>
    <row r="226" spans="1:23" x14ac:dyDescent="0.2">
      <c r="A226" s="167"/>
      <c r="B226" s="35"/>
      <c r="C226" s="26" t="s">
        <v>275</v>
      </c>
      <c r="D226" s="162">
        <v>0</v>
      </c>
      <c r="E226" s="24"/>
      <c r="F226" s="24"/>
      <c r="G226" s="24"/>
      <c r="H226" s="24">
        <f t="shared" si="54"/>
        <v>0</v>
      </c>
      <c r="I226" s="24"/>
      <c r="J226" s="24"/>
      <c r="K226" s="24">
        <f t="shared" si="55"/>
        <v>0</v>
      </c>
      <c r="L226" s="24"/>
      <c r="M226" s="24"/>
      <c r="N226" s="24"/>
      <c r="O226" s="24">
        <f>SUM(L226:N226)</f>
        <v>0</v>
      </c>
      <c r="P226" s="24">
        <f>SUM(K226+O226)</f>
        <v>0</v>
      </c>
      <c r="Q226" s="24"/>
      <c r="R226" s="24"/>
      <c r="S226" s="24">
        <f>+R226+Q226</f>
        <v>0</v>
      </c>
      <c r="T226" s="24">
        <f>+S226+P226</f>
        <v>0</v>
      </c>
    </row>
    <row r="227" spans="1:23" x14ac:dyDescent="0.2">
      <c r="A227" s="167"/>
      <c r="B227" s="35"/>
      <c r="C227" s="26" t="s">
        <v>202</v>
      </c>
      <c r="D227" s="162">
        <v>20</v>
      </c>
      <c r="E227" s="24"/>
      <c r="F227" s="24"/>
      <c r="G227" s="24"/>
      <c r="H227" s="24">
        <f t="shared" si="54"/>
        <v>0</v>
      </c>
      <c r="I227" s="24">
        <v>2</v>
      </c>
      <c r="J227" s="24"/>
      <c r="K227" s="24">
        <f t="shared" si="55"/>
        <v>2</v>
      </c>
      <c r="L227" s="24">
        <v>1.82</v>
      </c>
      <c r="M227" s="24">
        <v>4.24</v>
      </c>
      <c r="N227" s="24">
        <v>3.47</v>
      </c>
      <c r="O227" s="24">
        <f>SUM(L227:N227)</f>
        <v>9.5300000000000011</v>
      </c>
      <c r="P227" s="24">
        <f>SUM(K227+O227)</f>
        <v>11.530000000000001</v>
      </c>
      <c r="Q227" s="24">
        <v>3.05</v>
      </c>
      <c r="R227" s="24">
        <v>1.1000000000000001</v>
      </c>
      <c r="S227" s="24">
        <f>+R227+Q227</f>
        <v>4.1500000000000004</v>
      </c>
      <c r="T227" s="24">
        <f>+S227+P227</f>
        <v>15.680000000000001</v>
      </c>
    </row>
    <row r="228" spans="1:23" x14ac:dyDescent="0.2">
      <c r="A228" s="167"/>
      <c r="B228" s="35"/>
      <c r="C228" s="26" t="s">
        <v>195</v>
      </c>
      <c r="D228" s="162">
        <v>10</v>
      </c>
      <c r="E228" s="24"/>
      <c r="F228" s="24"/>
      <c r="G228" s="24"/>
      <c r="H228" s="24">
        <f t="shared" si="54"/>
        <v>0</v>
      </c>
      <c r="I228" s="24">
        <v>11</v>
      </c>
      <c r="J228" s="24"/>
      <c r="K228" s="24">
        <f t="shared" si="55"/>
        <v>11</v>
      </c>
      <c r="L228" s="24"/>
      <c r="M228" s="24">
        <v>26.52</v>
      </c>
      <c r="N228" s="24"/>
      <c r="O228" s="24">
        <f t="shared" si="56"/>
        <v>26.52</v>
      </c>
      <c r="P228" s="24">
        <f t="shared" si="57"/>
        <v>37.519999999999996</v>
      </c>
      <c r="Q228" s="24"/>
      <c r="R228" s="24"/>
      <c r="S228" s="24">
        <f>+R228+Q228</f>
        <v>0</v>
      </c>
      <c r="T228" s="24">
        <f>+S228+P228</f>
        <v>37.519999999999996</v>
      </c>
    </row>
    <row r="229" spans="1:23" x14ac:dyDescent="0.2">
      <c r="A229" s="167"/>
      <c r="B229" s="35"/>
      <c r="C229" s="26" t="s">
        <v>204</v>
      </c>
      <c r="D229" s="162">
        <v>6</v>
      </c>
      <c r="E229" s="24"/>
      <c r="F229" s="24"/>
      <c r="G229" s="24"/>
      <c r="H229" s="24">
        <f t="shared" si="54"/>
        <v>0</v>
      </c>
      <c r="I229" s="24"/>
      <c r="J229" s="24"/>
      <c r="K229" s="24">
        <f t="shared" si="55"/>
        <v>0</v>
      </c>
      <c r="L229" s="24">
        <v>14.27</v>
      </c>
      <c r="M229" s="24">
        <v>1.05</v>
      </c>
      <c r="N229" s="24">
        <v>0.21</v>
      </c>
      <c r="O229" s="24">
        <f t="shared" si="56"/>
        <v>15.530000000000001</v>
      </c>
      <c r="P229" s="24">
        <f t="shared" si="57"/>
        <v>15.530000000000001</v>
      </c>
      <c r="Q229" s="24">
        <v>0.04</v>
      </c>
      <c r="R229" s="24"/>
      <c r="S229" s="24">
        <f t="shared" si="58"/>
        <v>0.04</v>
      </c>
      <c r="T229" s="24">
        <f t="shared" si="59"/>
        <v>15.57</v>
      </c>
    </row>
    <row r="230" spans="1:23" x14ac:dyDescent="0.2">
      <c r="A230" s="167"/>
      <c r="B230" s="35"/>
      <c r="C230" s="26" t="s">
        <v>277</v>
      </c>
      <c r="D230" s="162">
        <v>9</v>
      </c>
      <c r="E230" s="24"/>
      <c r="F230" s="24"/>
      <c r="G230" s="24"/>
      <c r="H230" s="24">
        <f t="shared" si="54"/>
        <v>0</v>
      </c>
      <c r="I230" s="24"/>
      <c r="J230" s="24"/>
      <c r="K230" s="24">
        <f t="shared" si="55"/>
        <v>0</v>
      </c>
      <c r="L230" s="24">
        <v>156.57</v>
      </c>
      <c r="M230" s="24">
        <v>15</v>
      </c>
      <c r="N230" s="24"/>
      <c r="O230" s="24">
        <f t="shared" si="56"/>
        <v>171.57</v>
      </c>
      <c r="P230" s="24">
        <f t="shared" si="57"/>
        <v>171.57</v>
      </c>
      <c r="Q230" s="24"/>
      <c r="R230" s="24">
        <v>0.8</v>
      </c>
      <c r="S230" s="24">
        <f t="shared" si="58"/>
        <v>0.8</v>
      </c>
      <c r="T230" s="24">
        <f t="shared" si="59"/>
        <v>172.37</v>
      </c>
    </row>
    <row r="231" spans="1:23" x14ac:dyDescent="0.2">
      <c r="A231" s="167"/>
      <c r="B231" s="85"/>
      <c r="C231" s="26" t="s">
        <v>208</v>
      </c>
      <c r="D231" s="162">
        <v>10</v>
      </c>
      <c r="E231" s="24"/>
      <c r="F231" s="24"/>
      <c r="G231" s="24"/>
      <c r="H231" s="24">
        <f t="shared" si="54"/>
        <v>0</v>
      </c>
      <c r="I231" s="24">
        <v>0.5</v>
      </c>
      <c r="J231" s="24"/>
      <c r="K231" s="24">
        <f t="shared" si="55"/>
        <v>0.5</v>
      </c>
      <c r="L231" s="24">
        <v>10.41</v>
      </c>
      <c r="M231" s="24">
        <v>7.6</v>
      </c>
      <c r="N231" s="24">
        <v>0.2</v>
      </c>
      <c r="O231" s="24">
        <f t="shared" si="56"/>
        <v>18.209999999999997</v>
      </c>
      <c r="P231" s="24">
        <f t="shared" si="57"/>
        <v>18.709999999999997</v>
      </c>
      <c r="Q231" s="24"/>
      <c r="R231" s="24">
        <v>0.5</v>
      </c>
      <c r="S231" s="24">
        <f t="shared" si="58"/>
        <v>0.5</v>
      </c>
      <c r="T231" s="24">
        <f t="shared" si="59"/>
        <v>19.209999999999997</v>
      </c>
    </row>
    <row r="232" spans="1:23" x14ac:dyDescent="0.2">
      <c r="A232" s="167"/>
      <c r="B232" s="35" t="s">
        <v>431</v>
      </c>
      <c r="C232" s="26" t="s">
        <v>200</v>
      </c>
      <c r="D232" s="162">
        <v>14</v>
      </c>
      <c r="E232" s="24"/>
      <c r="F232" s="24">
        <v>0.5</v>
      </c>
      <c r="G232" s="24"/>
      <c r="H232" s="24">
        <f t="shared" si="54"/>
        <v>0.5</v>
      </c>
      <c r="I232" s="24">
        <v>2.8</v>
      </c>
      <c r="J232" s="24"/>
      <c r="K232" s="24">
        <f t="shared" si="55"/>
        <v>3.3</v>
      </c>
      <c r="L232" s="24">
        <v>0.1</v>
      </c>
      <c r="M232" s="24">
        <v>4.2300000000000004</v>
      </c>
      <c r="N232" s="24">
        <v>6.45</v>
      </c>
      <c r="O232" s="24">
        <f t="shared" si="56"/>
        <v>10.780000000000001</v>
      </c>
      <c r="P232" s="24">
        <f t="shared" si="57"/>
        <v>14.080000000000002</v>
      </c>
      <c r="Q232" s="24">
        <v>0.5</v>
      </c>
      <c r="R232" s="24">
        <v>1</v>
      </c>
      <c r="S232" s="24">
        <f t="shared" si="58"/>
        <v>1.5</v>
      </c>
      <c r="T232" s="24">
        <f t="shared" si="59"/>
        <v>15.580000000000002</v>
      </c>
    </row>
    <row r="233" spans="1:23" x14ac:dyDescent="0.2">
      <c r="A233" s="167"/>
      <c r="B233" s="35"/>
      <c r="C233" s="26" t="s">
        <v>305</v>
      </c>
      <c r="D233" s="162">
        <v>2</v>
      </c>
      <c r="E233" s="24"/>
      <c r="F233" s="24"/>
      <c r="G233" s="24"/>
      <c r="H233" s="24">
        <f t="shared" si="54"/>
        <v>0</v>
      </c>
      <c r="I233" s="24"/>
      <c r="J233" s="24"/>
      <c r="K233" s="24">
        <f t="shared" si="55"/>
        <v>0</v>
      </c>
      <c r="L233" s="24">
        <v>0.12</v>
      </c>
      <c r="M233" s="24">
        <v>0.18</v>
      </c>
      <c r="N233" s="24"/>
      <c r="O233" s="24">
        <f t="shared" si="56"/>
        <v>0.3</v>
      </c>
      <c r="P233" s="24">
        <f t="shared" si="57"/>
        <v>0.3</v>
      </c>
      <c r="Q233" s="24"/>
      <c r="R233" s="24"/>
      <c r="S233" s="24">
        <f t="shared" si="58"/>
        <v>0</v>
      </c>
      <c r="T233" s="24">
        <f t="shared" si="59"/>
        <v>0.3</v>
      </c>
    </row>
    <row r="234" spans="1:23" x14ac:dyDescent="0.2">
      <c r="A234" s="167"/>
      <c r="B234" s="35"/>
      <c r="C234" s="26" t="s">
        <v>215</v>
      </c>
      <c r="D234" s="162">
        <v>1</v>
      </c>
      <c r="E234" s="24"/>
      <c r="F234" s="24"/>
      <c r="G234" s="24"/>
      <c r="H234" s="24">
        <f t="shared" si="54"/>
        <v>0</v>
      </c>
      <c r="I234" s="24"/>
      <c r="J234" s="24"/>
      <c r="K234" s="24">
        <f t="shared" si="55"/>
        <v>0</v>
      </c>
      <c r="L234" s="24"/>
      <c r="M234" s="24"/>
      <c r="N234" s="24">
        <v>0.01</v>
      </c>
      <c r="O234" s="24">
        <f t="shared" si="56"/>
        <v>0.01</v>
      </c>
      <c r="P234" s="24">
        <f t="shared" si="57"/>
        <v>0.01</v>
      </c>
      <c r="Q234" s="24">
        <v>0.2</v>
      </c>
      <c r="R234" s="24">
        <v>1</v>
      </c>
      <c r="S234" s="24">
        <f t="shared" si="58"/>
        <v>1.2</v>
      </c>
      <c r="T234" s="24">
        <f t="shared" si="59"/>
        <v>1.21</v>
      </c>
    </row>
    <row r="235" spans="1:23" x14ac:dyDescent="0.2">
      <c r="A235" s="167"/>
      <c r="B235" s="35"/>
      <c r="C235" s="165" t="s">
        <v>201</v>
      </c>
      <c r="D235" s="160">
        <v>1</v>
      </c>
      <c r="E235" s="25"/>
      <c r="F235" s="25"/>
      <c r="G235" s="25"/>
      <c r="H235" s="25">
        <f t="shared" si="54"/>
        <v>0</v>
      </c>
      <c r="I235" s="25"/>
      <c r="J235" s="25"/>
      <c r="K235" s="25">
        <f t="shared" si="55"/>
        <v>0</v>
      </c>
      <c r="L235" s="25">
        <v>0.5</v>
      </c>
      <c r="M235" s="25">
        <v>0.02</v>
      </c>
      <c r="N235" s="25"/>
      <c r="O235" s="25">
        <f t="shared" si="56"/>
        <v>0.52</v>
      </c>
      <c r="P235" s="25">
        <f t="shared" si="57"/>
        <v>0.52</v>
      </c>
      <c r="Q235" s="25"/>
      <c r="R235" s="25">
        <v>1</v>
      </c>
      <c r="S235" s="25">
        <f t="shared" si="58"/>
        <v>1</v>
      </c>
      <c r="T235" s="25">
        <f t="shared" si="59"/>
        <v>1.52</v>
      </c>
    </row>
    <row r="236" spans="1:23" customFormat="1" ht="15" x14ac:dyDescent="0.25">
      <c r="A236" s="230" t="s">
        <v>0</v>
      </c>
      <c r="B236" s="231"/>
      <c r="C236" s="232" t="s">
        <v>0</v>
      </c>
      <c r="D236" s="53">
        <f>SUM(D224:D235)</f>
        <v>111</v>
      </c>
      <c r="E236" s="54">
        <f>SUM(E224:E235)</f>
        <v>0.17</v>
      </c>
      <c r="F236" s="54">
        <f>SUM(F224:F235)</f>
        <v>0.7</v>
      </c>
      <c r="G236" s="54">
        <f>SUM(G224:G235)</f>
        <v>1.3</v>
      </c>
      <c r="H236" s="54">
        <f>+G236+F236+E236</f>
        <v>2.17</v>
      </c>
      <c r="I236" s="54">
        <f>SUM(I224:I235)</f>
        <v>18.96</v>
      </c>
      <c r="J236" s="54">
        <f>SUM(J224:J235)</f>
        <v>0.2</v>
      </c>
      <c r="K236" s="54">
        <f>+J236+I236+H236</f>
        <v>21.33</v>
      </c>
      <c r="L236" s="54">
        <f>SUM(L224:L235)</f>
        <v>184.14</v>
      </c>
      <c r="M236" s="54">
        <f>SUM(M224:M235)</f>
        <v>78.429999999999993</v>
      </c>
      <c r="N236" s="54">
        <f>SUM(N224:N235)</f>
        <v>18.87</v>
      </c>
      <c r="O236" s="54">
        <f>+N236+M236+L236</f>
        <v>281.44</v>
      </c>
      <c r="P236" s="54">
        <f>+O236+K236</f>
        <v>302.77</v>
      </c>
      <c r="Q236" s="54">
        <f>SUM(Q224:Q235)</f>
        <v>3.79</v>
      </c>
      <c r="R236" s="54">
        <f>SUM(R224:R235)</f>
        <v>6.75</v>
      </c>
      <c r="S236" s="54">
        <f t="shared" si="58"/>
        <v>10.54</v>
      </c>
      <c r="T236" s="55">
        <f t="shared" si="59"/>
        <v>313.31</v>
      </c>
      <c r="U236" s="16"/>
      <c r="V236" s="16"/>
      <c r="W236" s="16"/>
    </row>
    <row r="237" spans="1:23" x14ac:dyDescent="0.2">
      <c r="A237" s="166" t="s">
        <v>9</v>
      </c>
      <c r="B237" s="35" t="s">
        <v>207</v>
      </c>
      <c r="C237" s="161" t="s">
        <v>207</v>
      </c>
      <c r="D237" s="153">
        <v>15</v>
      </c>
      <c r="E237" s="154"/>
      <c r="F237" s="154"/>
      <c r="G237" s="154"/>
      <c r="H237" s="154">
        <f t="shared" ref="H237:H267" si="60">SUM(E237:G237)</f>
        <v>0</v>
      </c>
      <c r="I237" s="154">
        <v>1.3</v>
      </c>
      <c r="J237" s="154"/>
      <c r="K237" s="154">
        <f t="shared" ref="K237:K267" si="61">SUM(H237:J237)</f>
        <v>1.3</v>
      </c>
      <c r="L237" s="154">
        <v>0.55000000000000004</v>
      </c>
      <c r="M237" s="154">
        <v>3.8</v>
      </c>
      <c r="N237" s="154">
        <v>6.35</v>
      </c>
      <c r="O237" s="154">
        <f>SUM(L237:N237)</f>
        <v>10.7</v>
      </c>
      <c r="P237" s="154">
        <f>SUM(K237+O237)</f>
        <v>12</v>
      </c>
      <c r="Q237" s="154">
        <v>3</v>
      </c>
      <c r="R237" s="154"/>
      <c r="S237" s="154">
        <f>+R237+Q237</f>
        <v>3</v>
      </c>
      <c r="T237" s="154">
        <f>+S237+P237</f>
        <v>15</v>
      </c>
    </row>
    <row r="238" spans="1:23" x14ac:dyDescent="0.2">
      <c r="A238" s="167"/>
      <c r="B238" s="35"/>
      <c r="C238" s="26" t="s">
        <v>218</v>
      </c>
      <c r="D238" s="162">
        <v>4</v>
      </c>
      <c r="E238" s="24">
        <v>2.4</v>
      </c>
      <c r="F238" s="24"/>
      <c r="G238" s="24">
        <v>0.5</v>
      </c>
      <c r="H238" s="24">
        <f t="shared" si="60"/>
        <v>2.9</v>
      </c>
      <c r="I238" s="24">
        <v>0.1</v>
      </c>
      <c r="J238" s="24"/>
      <c r="K238" s="24">
        <f t="shared" si="61"/>
        <v>3</v>
      </c>
      <c r="L238" s="24">
        <v>0</v>
      </c>
      <c r="M238" s="24">
        <v>3.8</v>
      </c>
      <c r="N238" s="24">
        <v>1</v>
      </c>
      <c r="O238" s="24">
        <f>SUM(L238:N238)</f>
        <v>4.8</v>
      </c>
      <c r="P238" s="24">
        <f>SUM(K238+O238)</f>
        <v>7.8</v>
      </c>
      <c r="Q238" s="24"/>
      <c r="R238" s="24">
        <v>0.8</v>
      </c>
      <c r="S238" s="24">
        <f>+R238+Q238</f>
        <v>0.8</v>
      </c>
      <c r="T238" s="24">
        <f>+S238+P238</f>
        <v>8.6</v>
      </c>
    </row>
    <row r="239" spans="1:23" x14ac:dyDescent="0.2">
      <c r="A239" s="167"/>
      <c r="B239" s="35"/>
      <c r="C239" s="26" t="s">
        <v>214</v>
      </c>
      <c r="D239" s="162">
        <v>0</v>
      </c>
      <c r="E239" s="24"/>
      <c r="F239" s="24"/>
      <c r="G239" s="24"/>
      <c r="H239" s="24">
        <f t="shared" si="60"/>
        <v>0</v>
      </c>
      <c r="I239" s="24"/>
      <c r="J239" s="24"/>
      <c r="K239" s="24">
        <f t="shared" si="61"/>
        <v>0</v>
      </c>
      <c r="L239" s="24"/>
      <c r="M239" s="24"/>
      <c r="N239" s="24"/>
      <c r="O239" s="24">
        <f t="shared" ref="O239:O266" si="62">SUM(L239:N239)</f>
        <v>0</v>
      </c>
      <c r="P239" s="24">
        <f t="shared" ref="P239:P266" si="63">SUM(K239+O239)</f>
        <v>0</v>
      </c>
      <c r="Q239" s="24"/>
      <c r="R239" s="24"/>
      <c r="S239" s="24">
        <f t="shared" ref="S239:S266" si="64">+R239+Q239</f>
        <v>0</v>
      </c>
      <c r="T239" s="24">
        <f t="shared" ref="T239:T266" si="65">+S239+P239</f>
        <v>0</v>
      </c>
    </row>
    <row r="240" spans="1:23" x14ac:dyDescent="0.2">
      <c r="A240" s="167"/>
      <c r="B240" s="35"/>
      <c r="C240" s="26" t="s">
        <v>211</v>
      </c>
      <c r="D240" s="162">
        <v>0</v>
      </c>
      <c r="E240" s="24"/>
      <c r="F240" s="24"/>
      <c r="G240" s="24"/>
      <c r="H240" s="24">
        <f t="shared" si="60"/>
        <v>0</v>
      </c>
      <c r="I240" s="24"/>
      <c r="J240" s="24"/>
      <c r="K240" s="24">
        <f t="shared" si="61"/>
        <v>0</v>
      </c>
      <c r="L240" s="24"/>
      <c r="M240" s="24"/>
      <c r="N240" s="24"/>
      <c r="O240" s="24">
        <f t="shared" si="62"/>
        <v>0</v>
      </c>
      <c r="P240" s="24">
        <f t="shared" si="63"/>
        <v>0</v>
      </c>
      <c r="Q240" s="24"/>
      <c r="R240" s="24"/>
      <c r="S240" s="24">
        <f t="shared" si="64"/>
        <v>0</v>
      </c>
      <c r="T240" s="24">
        <f t="shared" si="65"/>
        <v>0</v>
      </c>
    </row>
    <row r="241" spans="1:20" x14ac:dyDescent="0.2">
      <c r="A241" s="167"/>
      <c r="B241" s="35"/>
      <c r="C241" s="26" t="s">
        <v>325</v>
      </c>
      <c r="D241" s="162">
        <v>0</v>
      </c>
      <c r="E241" s="24"/>
      <c r="F241" s="24"/>
      <c r="G241" s="24"/>
      <c r="H241" s="24">
        <f t="shared" si="60"/>
        <v>0</v>
      </c>
      <c r="I241" s="24"/>
      <c r="J241" s="24"/>
      <c r="K241" s="24">
        <f t="shared" si="61"/>
        <v>0</v>
      </c>
      <c r="L241" s="24"/>
      <c r="M241" s="24"/>
      <c r="N241" s="24"/>
      <c r="O241" s="24">
        <f t="shared" si="62"/>
        <v>0</v>
      </c>
      <c r="P241" s="24">
        <f t="shared" si="63"/>
        <v>0</v>
      </c>
      <c r="Q241" s="24"/>
      <c r="R241" s="24"/>
      <c r="S241" s="24">
        <f t="shared" si="64"/>
        <v>0</v>
      </c>
      <c r="T241" s="24">
        <f t="shared" si="65"/>
        <v>0</v>
      </c>
    </row>
    <row r="242" spans="1:20" x14ac:dyDescent="0.2">
      <c r="A242" s="167"/>
      <c r="B242" s="35"/>
      <c r="C242" s="26" t="s">
        <v>216</v>
      </c>
      <c r="D242" s="162">
        <v>2</v>
      </c>
      <c r="E242" s="24"/>
      <c r="F242" s="24"/>
      <c r="G242" s="24"/>
      <c r="H242" s="24">
        <f t="shared" si="60"/>
        <v>0</v>
      </c>
      <c r="I242" s="24">
        <v>0.3</v>
      </c>
      <c r="J242" s="24"/>
      <c r="K242" s="24">
        <f t="shared" si="61"/>
        <v>0.3</v>
      </c>
      <c r="L242" s="24">
        <v>1</v>
      </c>
      <c r="M242" s="24">
        <v>2</v>
      </c>
      <c r="N242" s="24">
        <v>0.5</v>
      </c>
      <c r="O242" s="24">
        <f t="shared" si="62"/>
        <v>3.5</v>
      </c>
      <c r="P242" s="24">
        <f t="shared" si="63"/>
        <v>3.8</v>
      </c>
      <c r="Q242" s="24"/>
      <c r="R242" s="24"/>
      <c r="S242" s="24">
        <f t="shared" si="64"/>
        <v>0</v>
      </c>
      <c r="T242" s="24">
        <f t="shared" si="65"/>
        <v>3.8</v>
      </c>
    </row>
    <row r="243" spans="1:20" x14ac:dyDescent="0.2">
      <c r="A243" s="167"/>
      <c r="B243" s="35"/>
      <c r="C243" s="26" t="s">
        <v>213</v>
      </c>
      <c r="D243" s="162">
        <v>0</v>
      </c>
      <c r="E243" s="24"/>
      <c r="F243" s="24"/>
      <c r="G243" s="24"/>
      <c r="H243" s="24">
        <f t="shared" si="60"/>
        <v>0</v>
      </c>
      <c r="I243" s="24"/>
      <c r="J243" s="24"/>
      <c r="K243" s="24">
        <f t="shared" si="61"/>
        <v>0</v>
      </c>
      <c r="L243" s="24"/>
      <c r="M243" s="24"/>
      <c r="N243" s="24"/>
      <c r="O243" s="24">
        <f t="shared" si="62"/>
        <v>0</v>
      </c>
      <c r="P243" s="24">
        <f t="shared" si="63"/>
        <v>0</v>
      </c>
      <c r="Q243" s="24"/>
      <c r="R243" s="24"/>
      <c r="S243" s="24">
        <f t="shared" si="64"/>
        <v>0</v>
      </c>
      <c r="T243" s="24">
        <f t="shared" si="65"/>
        <v>0</v>
      </c>
    </row>
    <row r="244" spans="1:20" x14ac:dyDescent="0.2">
      <c r="A244" s="167"/>
      <c r="B244" s="85"/>
      <c r="C244" s="26" t="s">
        <v>217</v>
      </c>
      <c r="D244" s="162">
        <v>8</v>
      </c>
      <c r="E244" s="24">
        <v>0.3</v>
      </c>
      <c r="F244" s="24">
        <v>2</v>
      </c>
      <c r="G244" s="24"/>
      <c r="H244" s="24">
        <f t="shared" si="60"/>
        <v>2.2999999999999998</v>
      </c>
      <c r="I244" s="24"/>
      <c r="J244" s="24"/>
      <c r="K244" s="24">
        <f t="shared" si="61"/>
        <v>2.2999999999999998</v>
      </c>
      <c r="L244" s="24">
        <v>3.7</v>
      </c>
      <c r="M244" s="24">
        <v>4.9000000000000004</v>
      </c>
      <c r="N244" s="24"/>
      <c r="O244" s="24">
        <f t="shared" si="62"/>
        <v>8.6000000000000014</v>
      </c>
      <c r="P244" s="24">
        <f t="shared" si="63"/>
        <v>10.900000000000002</v>
      </c>
      <c r="Q244" s="24"/>
      <c r="R244" s="24">
        <v>2.25</v>
      </c>
      <c r="S244" s="24">
        <f t="shared" si="64"/>
        <v>2.25</v>
      </c>
      <c r="T244" s="24">
        <f t="shared" si="65"/>
        <v>13.150000000000002</v>
      </c>
    </row>
    <row r="245" spans="1:20" x14ac:dyDescent="0.2">
      <c r="A245" s="167"/>
      <c r="B245" s="35" t="s">
        <v>203</v>
      </c>
      <c r="C245" s="26" t="s">
        <v>210</v>
      </c>
      <c r="D245" s="162">
        <v>104</v>
      </c>
      <c r="E245" s="24">
        <v>0.05</v>
      </c>
      <c r="F245" s="24"/>
      <c r="G245" s="24"/>
      <c r="H245" s="24">
        <f t="shared" si="60"/>
        <v>0.05</v>
      </c>
      <c r="I245" s="24">
        <v>0.06</v>
      </c>
      <c r="J245" s="24"/>
      <c r="K245" s="24">
        <f t="shared" si="61"/>
        <v>0.11</v>
      </c>
      <c r="L245" s="24">
        <v>0.65</v>
      </c>
      <c r="M245" s="24">
        <v>40.85</v>
      </c>
      <c r="N245" s="24">
        <v>5.7</v>
      </c>
      <c r="O245" s="24">
        <f t="shared" si="62"/>
        <v>47.2</v>
      </c>
      <c r="P245" s="24">
        <f t="shared" si="63"/>
        <v>47.31</v>
      </c>
      <c r="Q245" s="24"/>
      <c r="R245" s="24">
        <v>0.72</v>
      </c>
      <c r="S245" s="24">
        <f t="shared" si="64"/>
        <v>0.72</v>
      </c>
      <c r="T245" s="24">
        <f t="shared" si="65"/>
        <v>48.03</v>
      </c>
    </row>
    <row r="246" spans="1:20" x14ac:dyDescent="0.2">
      <c r="A246" s="167"/>
      <c r="B246" s="35"/>
      <c r="C246" s="26" t="s">
        <v>273</v>
      </c>
      <c r="D246" s="162">
        <v>2</v>
      </c>
      <c r="E246" s="24"/>
      <c r="F246" s="24"/>
      <c r="G246" s="24"/>
      <c r="H246" s="24">
        <f t="shared" si="60"/>
        <v>0</v>
      </c>
      <c r="I246" s="24"/>
      <c r="J246" s="24"/>
      <c r="K246" s="24">
        <f t="shared" si="61"/>
        <v>0</v>
      </c>
      <c r="L246" s="24">
        <v>13</v>
      </c>
      <c r="M246" s="24"/>
      <c r="N246" s="24"/>
      <c r="O246" s="24">
        <f t="shared" si="62"/>
        <v>13</v>
      </c>
      <c r="P246" s="24">
        <f t="shared" si="63"/>
        <v>13</v>
      </c>
      <c r="Q246" s="24"/>
      <c r="R246" s="24"/>
      <c r="S246" s="24">
        <f t="shared" si="64"/>
        <v>0</v>
      </c>
      <c r="T246" s="24">
        <f t="shared" si="65"/>
        <v>13</v>
      </c>
    </row>
    <row r="247" spans="1:20" x14ac:dyDescent="0.2">
      <c r="A247" s="167"/>
      <c r="B247" s="35"/>
      <c r="C247" s="26" t="s">
        <v>193</v>
      </c>
      <c r="D247" s="162">
        <v>5</v>
      </c>
      <c r="E247" s="24"/>
      <c r="F247" s="24"/>
      <c r="G247" s="24"/>
      <c r="H247" s="24">
        <f t="shared" si="60"/>
        <v>0</v>
      </c>
      <c r="I247" s="24">
        <v>0.25</v>
      </c>
      <c r="J247" s="24"/>
      <c r="K247" s="24">
        <f t="shared" si="61"/>
        <v>0.25</v>
      </c>
      <c r="L247" s="24"/>
      <c r="M247" s="24">
        <v>5.2</v>
      </c>
      <c r="N247" s="24"/>
      <c r="O247" s="24">
        <f t="shared" si="62"/>
        <v>5.2</v>
      </c>
      <c r="P247" s="24">
        <f t="shared" si="63"/>
        <v>5.45</v>
      </c>
      <c r="Q247" s="24"/>
      <c r="R247" s="24">
        <v>1</v>
      </c>
      <c r="S247" s="24">
        <f t="shared" si="64"/>
        <v>1</v>
      </c>
      <c r="T247" s="24">
        <f t="shared" si="65"/>
        <v>6.45</v>
      </c>
    </row>
    <row r="248" spans="1:20" x14ac:dyDescent="0.2">
      <c r="A248" s="167"/>
      <c r="B248" s="35"/>
      <c r="C248" s="26" t="s">
        <v>206</v>
      </c>
      <c r="D248" s="162">
        <v>3</v>
      </c>
      <c r="E248" s="24"/>
      <c r="F248" s="24"/>
      <c r="G248" s="24"/>
      <c r="H248" s="24">
        <f t="shared" si="60"/>
        <v>0</v>
      </c>
      <c r="I248" s="24"/>
      <c r="J248" s="24"/>
      <c r="K248" s="24">
        <f t="shared" si="61"/>
        <v>0</v>
      </c>
      <c r="L248" s="24">
        <v>16.25</v>
      </c>
      <c r="M248" s="24">
        <v>4</v>
      </c>
      <c r="N248" s="24"/>
      <c r="O248" s="24">
        <f t="shared" si="62"/>
        <v>20.25</v>
      </c>
      <c r="P248" s="24">
        <f t="shared" si="63"/>
        <v>20.25</v>
      </c>
      <c r="Q248" s="24"/>
      <c r="R248" s="24">
        <v>3.1</v>
      </c>
      <c r="S248" s="24">
        <f t="shared" si="64"/>
        <v>3.1</v>
      </c>
      <c r="T248" s="24">
        <f t="shared" si="65"/>
        <v>23.35</v>
      </c>
    </row>
    <row r="249" spans="1:20" x14ac:dyDescent="0.2">
      <c r="A249" s="167"/>
      <c r="B249" s="35"/>
      <c r="C249" s="26" t="s">
        <v>276</v>
      </c>
      <c r="D249" s="162">
        <v>10</v>
      </c>
      <c r="E249" s="24"/>
      <c r="F249" s="24"/>
      <c r="G249" s="24"/>
      <c r="H249" s="24">
        <f t="shared" si="60"/>
        <v>0</v>
      </c>
      <c r="I249" s="24"/>
      <c r="J249" s="24"/>
      <c r="K249" s="24">
        <f t="shared" si="61"/>
        <v>0</v>
      </c>
      <c r="L249" s="24">
        <v>16.399999999999999</v>
      </c>
      <c r="M249" s="24"/>
      <c r="N249" s="24">
        <v>0.05</v>
      </c>
      <c r="O249" s="24">
        <f t="shared" si="62"/>
        <v>16.45</v>
      </c>
      <c r="P249" s="24">
        <f t="shared" si="63"/>
        <v>16.45</v>
      </c>
      <c r="Q249" s="24"/>
      <c r="R249" s="24"/>
      <c r="S249" s="24">
        <f t="shared" si="64"/>
        <v>0</v>
      </c>
      <c r="T249" s="24">
        <f t="shared" si="65"/>
        <v>16.45</v>
      </c>
    </row>
    <row r="250" spans="1:20" x14ac:dyDescent="0.2">
      <c r="A250" s="167"/>
      <c r="B250" s="35"/>
      <c r="C250" s="26" t="s">
        <v>199</v>
      </c>
      <c r="D250" s="162">
        <v>3</v>
      </c>
      <c r="E250" s="24"/>
      <c r="F250" s="24"/>
      <c r="G250" s="24"/>
      <c r="H250" s="24">
        <f t="shared" si="60"/>
        <v>0</v>
      </c>
      <c r="I250" s="24"/>
      <c r="J250" s="24"/>
      <c r="K250" s="24">
        <f t="shared" si="61"/>
        <v>0</v>
      </c>
      <c r="L250" s="24">
        <v>3.2</v>
      </c>
      <c r="M250" s="24"/>
      <c r="N250" s="24">
        <v>0.01</v>
      </c>
      <c r="O250" s="24">
        <f t="shared" si="62"/>
        <v>3.21</v>
      </c>
      <c r="P250" s="24">
        <f t="shared" si="63"/>
        <v>3.21</v>
      </c>
      <c r="Q250" s="24"/>
      <c r="R250" s="24"/>
      <c r="S250" s="24">
        <f t="shared" si="64"/>
        <v>0</v>
      </c>
      <c r="T250" s="24">
        <f t="shared" si="65"/>
        <v>3.21</v>
      </c>
    </row>
    <row r="251" spans="1:20" x14ac:dyDescent="0.2">
      <c r="A251" s="167"/>
      <c r="B251" s="35"/>
      <c r="C251" s="26" t="s">
        <v>274</v>
      </c>
      <c r="D251" s="162">
        <v>0</v>
      </c>
      <c r="E251" s="24"/>
      <c r="F251" s="24"/>
      <c r="G251" s="24"/>
      <c r="H251" s="24">
        <f t="shared" si="60"/>
        <v>0</v>
      </c>
      <c r="I251" s="24"/>
      <c r="J251" s="24"/>
      <c r="K251" s="24">
        <f t="shared" si="61"/>
        <v>0</v>
      </c>
      <c r="L251" s="24"/>
      <c r="M251" s="24"/>
      <c r="N251" s="24"/>
      <c r="O251" s="24">
        <f t="shared" si="62"/>
        <v>0</v>
      </c>
      <c r="P251" s="24">
        <f t="shared" si="63"/>
        <v>0</v>
      </c>
      <c r="Q251" s="24"/>
      <c r="R251" s="24"/>
      <c r="S251" s="24">
        <f t="shared" si="64"/>
        <v>0</v>
      </c>
      <c r="T251" s="24">
        <f t="shared" si="65"/>
        <v>0</v>
      </c>
    </row>
    <row r="252" spans="1:20" x14ac:dyDescent="0.2">
      <c r="A252" s="167"/>
      <c r="B252" s="35"/>
      <c r="C252" s="26" t="s">
        <v>203</v>
      </c>
      <c r="D252" s="162">
        <v>0</v>
      </c>
      <c r="E252" s="24"/>
      <c r="F252" s="24"/>
      <c r="G252" s="24"/>
      <c r="H252" s="24">
        <f t="shared" si="60"/>
        <v>0</v>
      </c>
      <c r="I252" s="24"/>
      <c r="J252" s="24"/>
      <c r="K252" s="24">
        <f t="shared" si="61"/>
        <v>0</v>
      </c>
      <c r="L252" s="24"/>
      <c r="M252" s="24"/>
      <c r="N252" s="24"/>
      <c r="O252" s="24">
        <f t="shared" si="62"/>
        <v>0</v>
      </c>
      <c r="P252" s="24">
        <f t="shared" si="63"/>
        <v>0</v>
      </c>
      <c r="Q252" s="24"/>
      <c r="R252" s="24"/>
      <c r="S252" s="24">
        <f t="shared" si="64"/>
        <v>0</v>
      </c>
      <c r="T252" s="24">
        <f t="shared" si="65"/>
        <v>0</v>
      </c>
    </row>
    <row r="253" spans="1:20" x14ac:dyDescent="0.2">
      <c r="A253" s="167"/>
      <c r="B253" s="85"/>
      <c r="C253" s="26" t="s">
        <v>212</v>
      </c>
      <c r="D253" s="162">
        <v>9</v>
      </c>
      <c r="E253" s="24"/>
      <c r="F253" s="24"/>
      <c r="G253" s="24"/>
      <c r="H253" s="24">
        <f t="shared" si="60"/>
        <v>0</v>
      </c>
      <c r="I253" s="24"/>
      <c r="J253" s="24"/>
      <c r="K253" s="24">
        <f t="shared" si="61"/>
        <v>0</v>
      </c>
      <c r="L253" s="24">
        <v>0.2</v>
      </c>
      <c r="M253" s="24">
        <v>5.54</v>
      </c>
      <c r="N253" s="24">
        <v>0.1</v>
      </c>
      <c r="O253" s="24">
        <f t="shared" si="62"/>
        <v>5.84</v>
      </c>
      <c r="P253" s="24">
        <f t="shared" si="63"/>
        <v>5.84</v>
      </c>
      <c r="Q253" s="24"/>
      <c r="R253" s="24"/>
      <c r="S253" s="24">
        <f t="shared" si="64"/>
        <v>0</v>
      </c>
      <c r="T253" s="24">
        <f t="shared" si="65"/>
        <v>5.84</v>
      </c>
    </row>
    <row r="254" spans="1:20" x14ac:dyDescent="0.2">
      <c r="A254" s="167"/>
      <c r="B254" s="35" t="s">
        <v>432</v>
      </c>
      <c r="C254" s="26" t="s">
        <v>194</v>
      </c>
      <c r="D254" s="162">
        <v>37</v>
      </c>
      <c r="E254" s="24"/>
      <c r="F254" s="24"/>
      <c r="G254" s="24"/>
      <c r="H254" s="24">
        <f t="shared" si="60"/>
        <v>0</v>
      </c>
      <c r="I254" s="24">
        <v>0.1</v>
      </c>
      <c r="J254" s="24"/>
      <c r="K254" s="24">
        <f t="shared" si="61"/>
        <v>0.1</v>
      </c>
      <c r="L254" s="24">
        <v>6.5</v>
      </c>
      <c r="M254" s="24">
        <v>26.8</v>
      </c>
      <c r="N254" s="24">
        <v>3.05</v>
      </c>
      <c r="O254" s="24">
        <f t="shared" si="62"/>
        <v>36.349999999999994</v>
      </c>
      <c r="P254" s="24">
        <f t="shared" si="63"/>
        <v>36.449999999999996</v>
      </c>
      <c r="Q254" s="24"/>
      <c r="R254" s="24">
        <v>0.8</v>
      </c>
      <c r="S254" s="24">
        <f t="shared" si="64"/>
        <v>0.8</v>
      </c>
      <c r="T254" s="24">
        <f t="shared" si="65"/>
        <v>37.249999999999993</v>
      </c>
    </row>
    <row r="255" spans="1:20" x14ac:dyDescent="0.2">
      <c r="A255" s="167"/>
      <c r="B255" s="35"/>
      <c r="C255" s="26" t="s">
        <v>192</v>
      </c>
      <c r="D255" s="162">
        <v>5</v>
      </c>
      <c r="E255" s="24"/>
      <c r="F255" s="24"/>
      <c r="G255" s="24"/>
      <c r="H255" s="24">
        <f t="shared" si="60"/>
        <v>0</v>
      </c>
      <c r="I255" s="24"/>
      <c r="J255" s="24"/>
      <c r="K255" s="24">
        <f t="shared" si="61"/>
        <v>0</v>
      </c>
      <c r="L255" s="24">
        <v>3.1</v>
      </c>
      <c r="M255" s="24">
        <v>24</v>
      </c>
      <c r="N255" s="24">
        <v>1.7</v>
      </c>
      <c r="O255" s="24">
        <f t="shared" si="62"/>
        <v>28.8</v>
      </c>
      <c r="P255" s="24">
        <f t="shared" si="63"/>
        <v>28.8</v>
      </c>
      <c r="Q255" s="24"/>
      <c r="R255" s="24">
        <v>0.6</v>
      </c>
      <c r="S255" s="24">
        <f t="shared" si="64"/>
        <v>0.6</v>
      </c>
      <c r="T255" s="24">
        <f t="shared" si="65"/>
        <v>29.400000000000002</v>
      </c>
    </row>
    <row r="256" spans="1:20" x14ac:dyDescent="0.2">
      <c r="A256" s="167"/>
      <c r="B256" s="35"/>
      <c r="C256" s="26" t="s">
        <v>280</v>
      </c>
      <c r="D256" s="162">
        <v>0</v>
      </c>
      <c r="E256" s="24"/>
      <c r="F256" s="24"/>
      <c r="G256" s="24"/>
      <c r="H256" s="24">
        <f t="shared" si="60"/>
        <v>0</v>
      </c>
      <c r="I256" s="24"/>
      <c r="J256" s="24"/>
      <c r="K256" s="24">
        <f t="shared" si="61"/>
        <v>0</v>
      </c>
      <c r="L256" s="24"/>
      <c r="M256" s="24"/>
      <c r="N256" s="24"/>
      <c r="O256" s="24">
        <f t="shared" si="62"/>
        <v>0</v>
      </c>
      <c r="P256" s="24">
        <f t="shared" si="63"/>
        <v>0</v>
      </c>
      <c r="Q256" s="24"/>
      <c r="R256" s="24"/>
      <c r="S256" s="24">
        <f t="shared" si="64"/>
        <v>0</v>
      </c>
      <c r="T256" s="24">
        <f t="shared" si="65"/>
        <v>0</v>
      </c>
    </row>
    <row r="257" spans="1:20" x14ac:dyDescent="0.2">
      <c r="A257" s="167"/>
      <c r="B257" s="35"/>
      <c r="C257" s="26" t="s">
        <v>354</v>
      </c>
      <c r="D257" s="162">
        <v>0</v>
      </c>
      <c r="E257" s="24"/>
      <c r="F257" s="24"/>
      <c r="G257" s="24"/>
      <c r="H257" s="24">
        <f t="shared" si="60"/>
        <v>0</v>
      </c>
      <c r="I257" s="24"/>
      <c r="J257" s="24"/>
      <c r="K257" s="24">
        <f t="shared" si="61"/>
        <v>0</v>
      </c>
      <c r="L257" s="24"/>
      <c r="M257" s="24"/>
      <c r="N257" s="24"/>
      <c r="O257" s="24">
        <f t="shared" si="62"/>
        <v>0</v>
      </c>
      <c r="P257" s="24">
        <f t="shared" si="63"/>
        <v>0</v>
      </c>
      <c r="Q257" s="24"/>
      <c r="R257" s="24"/>
      <c r="S257" s="24">
        <f t="shared" si="64"/>
        <v>0</v>
      </c>
      <c r="T257" s="24">
        <f t="shared" si="65"/>
        <v>0</v>
      </c>
    </row>
    <row r="258" spans="1:20" x14ac:dyDescent="0.2">
      <c r="A258" s="167"/>
      <c r="B258" s="35"/>
      <c r="C258" s="26" t="s">
        <v>198</v>
      </c>
      <c r="D258" s="162">
        <v>7</v>
      </c>
      <c r="E258" s="24"/>
      <c r="F258" s="24"/>
      <c r="G258" s="24"/>
      <c r="H258" s="24">
        <f t="shared" si="60"/>
        <v>0</v>
      </c>
      <c r="I258" s="24"/>
      <c r="J258" s="24"/>
      <c r="K258" s="24">
        <f t="shared" si="61"/>
        <v>0</v>
      </c>
      <c r="L258" s="24">
        <v>3.25</v>
      </c>
      <c r="M258" s="24">
        <v>2.5</v>
      </c>
      <c r="N258" s="24">
        <v>0.3</v>
      </c>
      <c r="O258" s="24">
        <f t="shared" si="62"/>
        <v>6.05</v>
      </c>
      <c r="P258" s="24">
        <f t="shared" si="63"/>
        <v>6.05</v>
      </c>
      <c r="Q258" s="24"/>
      <c r="R258" s="24">
        <v>0.5</v>
      </c>
      <c r="S258" s="24">
        <f t="shared" si="64"/>
        <v>0.5</v>
      </c>
      <c r="T258" s="24">
        <f t="shared" si="65"/>
        <v>6.55</v>
      </c>
    </row>
    <row r="259" spans="1:20" x14ac:dyDescent="0.2">
      <c r="A259" s="167"/>
      <c r="B259" s="35"/>
      <c r="C259" s="26" t="s">
        <v>386</v>
      </c>
      <c r="D259" s="162">
        <v>0</v>
      </c>
      <c r="E259" s="24"/>
      <c r="F259" s="24"/>
      <c r="G259" s="24"/>
      <c r="H259" s="24">
        <f t="shared" si="60"/>
        <v>0</v>
      </c>
      <c r="I259" s="24"/>
      <c r="J259" s="24"/>
      <c r="K259" s="24">
        <f t="shared" si="61"/>
        <v>0</v>
      </c>
      <c r="L259" s="24"/>
      <c r="M259" s="24"/>
      <c r="N259" s="24"/>
      <c r="O259" s="24">
        <f t="shared" si="62"/>
        <v>0</v>
      </c>
      <c r="P259" s="24">
        <f t="shared" si="63"/>
        <v>0</v>
      </c>
      <c r="Q259" s="24"/>
      <c r="R259" s="24"/>
      <c r="S259" s="24">
        <f t="shared" si="64"/>
        <v>0</v>
      </c>
      <c r="T259" s="24">
        <f t="shared" si="65"/>
        <v>0</v>
      </c>
    </row>
    <row r="260" spans="1:20" x14ac:dyDescent="0.2">
      <c r="A260" s="167"/>
      <c r="B260" s="35"/>
      <c r="C260" s="26" t="s">
        <v>326</v>
      </c>
      <c r="D260" s="162">
        <v>0</v>
      </c>
      <c r="E260" s="24"/>
      <c r="F260" s="24"/>
      <c r="G260" s="24"/>
      <c r="H260" s="24">
        <f t="shared" si="60"/>
        <v>0</v>
      </c>
      <c r="I260" s="24"/>
      <c r="J260" s="24"/>
      <c r="K260" s="24">
        <f t="shared" si="61"/>
        <v>0</v>
      </c>
      <c r="L260" s="24"/>
      <c r="M260" s="24"/>
      <c r="N260" s="24"/>
      <c r="O260" s="24">
        <f t="shared" si="62"/>
        <v>0</v>
      </c>
      <c r="P260" s="24">
        <f t="shared" si="63"/>
        <v>0</v>
      </c>
      <c r="Q260" s="24"/>
      <c r="R260" s="24"/>
      <c r="S260" s="24">
        <f t="shared" si="64"/>
        <v>0</v>
      </c>
      <c r="T260" s="24">
        <f t="shared" si="65"/>
        <v>0</v>
      </c>
    </row>
    <row r="261" spans="1:20" x14ac:dyDescent="0.2">
      <c r="A261" s="167"/>
      <c r="B261" s="35"/>
      <c r="C261" s="26" t="s">
        <v>197</v>
      </c>
      <c r="D261" s="162">
        <v>13</v>
      </c>
      <c r="E261" s="24"/>
      <c r="F261" s="24"/>
      <c r="G261" s="24"/>
      <c r="H261" s="24">
        <f t="shared" si="60"/>
        <v>0</v>
      </c>
      <c r="I261" s="24"/>
      <c r="J261" s="24"/>
      <c r="K261" s="24">
        <f t="shared" si="61"/>
        <v>0</v>
      </c>
      <c r="L261" s="24">
        <v>4</v>
      </c>
      <c r="M261" s="24">
        <v>15.8</v>
      </c>
      <c r="N261" s="24">
        <v>0.1</v>
      </c>
      <c r="O261" s="24">
        <f t="shared" si="62"/>
        <v>19.900000000000002</v>
      </c>
      <c r="P261" s="24">
        <f t="shared" si="63"/>
        <v>19.900000000000002</v>
      </c>
      <c r="Q261" s="24"/>
      <c r="R261" s="24">
        <v>0.55000000000000004</v>
      </c>
      <c r="S261" s="24">
        <f t="shared" si="64"/>
        <v>0.55000000000000004</v>
      </c>
      <c r="T261" s="24">
        <f t="shared" si="65"/>
        <v>20.450000000000003</v>
      </c>
    </row>
    <row r="262" spans="1:20" x14ac:dyDescent="0.2">
      <c r="A262" s="167"/>
      <c r="B262" s="35"/>
      <c r="C262" s="26" t="s">
        <v>278</v>
      </c>
      <c r="D262" s="162">
        <v>0</v>
      </c>
      <c r="E262" s="24"/>
      <c r="F262" s="24"/>
      <c r="G262" s="24"/>
      <c r="H262" s="24">
        <f t="shared" si="60"/>
        <v>0</v>
      </c>
      <c r="I262" s="24"/>
      <c r="J262" s="24"/>
      <c r="K262" s="24">
        <f t="shared" si="61"/>
        <v>0</v>
      </c>
      <c r="L262" s="24"/>
      <c r="M262" s="24"/>
      <c r="N262" s="24"/>
      <c r="O262" s="24">
        <f t="shared" si="62"/>
        <v>0</v>
      </c>
      <c r="P262" s="24">
        <f t="shared" si="63"/>
        <v>0</v>
      </c>
      <c r="Q262" s="24"/>
      <c r="R262" s="24"/>
      <c r="S262" s="24">
        <f t="shared" si="64"/>
        <v>0</v>
      </c>
      <c r="T262" s="24">
        <f t="shared" si="65"/>
        <v>0</v>
      </c>
    </row>
    <row r="263" spans="1:20" x14ac:dyDescent="0.2">
      <c r="A263" s="167"/>
      <c r="B263" s="85"/>
      <c r="C263" s="26" t="s">
        <v>279</v>
      </c>
      <c r="D263" s="162">
        <v>0</v>
      </c>
      <c r="E263" s="24"/>
      <c r="F263" s="24"/>
      <c r="G263" s="24"/>
      <c r="H263" s="24">
        <f t="shared" si="60"/>
        <v>0</v>
      </c>
      <c r="I263" s="24"/>
      <c r="J263" s="24"/>
      <c r="K263" s="24">
        <f t="shared" si="61"/>
        <v>0</v>
      </c>
      <c r="L263" s="24"/>
      <c r="M263" s="24"/>
      <c r="N263" s="24"/>
      <c r="O263" s="24">
        <f t="shared" si="62"/>
        <v>0</v>
      </c>
      <c r="P263" s="24">
        <f t="shared" si="63"/>
        <v>0</v>
      </c>
      <c r="Q263" s="24"/>
      <c r="R263" s="24"/>
      <c r="S263" s="24">
        <f t="shared" si="64"/>
        <v>0</v>
      </c>
      <c r="T263" s="24">
        <f t="shared" si="65"/>
        <v>0</v>
      </c>
    </row>
    <row r="264" spans="1:20" x14ac:dyDescent="0.2">
      <c r="A264" s="167"/>
      <c r="B264" s="35" t="s">
        <v>209</v>
      </c>
      <c r="C264" s="26" t="s">
        <v>196</v>
      </c>
      <c r="D264" s="162">
        <v>1</v>
      </c>
      <c r="E264" s="24"/>
      <c r="F264" s="24"/>
      <c r="G264" s="24"/>
      <c r="H264" s="24">
        <f t="shared" si="60"/>
        <v>0</v>
      </c>
      <c r="I264" s="24"/>
      <c r="J264" s="24"/>
      <c r="K264" s="24">
        <f t="shared" si="61"/>
        <v>0</v>
      </c>
      <c r="L264" s="24"/>
      <c r="M264" s="24">
        <v>0</v>
      </c>
      <c r="N264" s="24">
        <v>0.1</v>
      </c>
      <c r="O264" s="24">
        <f t="shared" si="62"/>
        <v>0.1</v>
      </c>
      <c r="P264" s="24">
        <f t="shared" si="63"/>
        <v>0.1</v>
      </c>
      <c r="Q264" s="24"/>
      <c r="R264" s="24">
        <v>0</v>
      </c>
      <c r="S264" s="24">
        <f t="shared" si="64"/>
        <v>0</v>
      </c>
      <c r="T264" s="24">
        <f t="shared" si="65"/>
        <v>0.1</v>
      </c>
    </row>
    <row r="265" spans="1:20" x14ac:dyDescent="0.2">
      <c r="A265" s="167"/>
      <c r="B265" s="35"/>
      <c r="C265" s="26" t="s">
        <v>209</v>
      </c>
      <c r="D265" s="162">
        <v>4</v>
      </c>
      <c r="E265" s="24"/>
      <c r="F265" s="24"/>
      <c r="G265" s="24"/>
      <c r="H265" s="24">
        <f t="shared" si="60"/>
        <v>0</v>
      </c>
      <c r="I265" s="24"/>
      <c r="J265" s="24"/>
      <c r="K265" s="24">
        <f t="shared" si="61"/>
        <v>0</v>
      </c>
      <c r="L265" s="24">
        <v>16.5</v>
      </c>
      <c r="M265" s="24">
        <v>20</v>
      </c>
      <c r="N265" s="24">
        <v>1</v>
      </c>
      <c r="O265" s="24">
        <f t="shared" si="62"/>
        <v>37.5</v>
      </c>
      <c r="P265" s="24">
        <f t="shared" si="63"/>
        <v>37.5</v>
      </c>
      <c r="Q265" s="24"/>
      <c r="R265" s="24"/>
      <c r="S265" s="24">
        <f t="shared" si="64"/>
        <v>0</v>
      </c>
      <c r="T265" s="24">
        <f t="shared" si="65"/>
        <v>37.5</v>
      </c>
    </row>
    <row r="266" spans="1:20" x14ac:dyDescent="0.2">
      <c r="A266" s="167"/>
      <c r="B266" s="35"/>
      <c r="C266" s="26" t="s">
        <v>295</v>
      </c>
      <c r="D266" s="162">
        <v>0</v>
      </c>
      <c r="E266" s="24"/>
      <c r="F266" s="24"/>
      <c r="G266" s="24"/>
      <c r="H266" s="24">
        <f t="shared" si="60"/>
        <v>0</v>
      </c>
      <c r="I266" s="24"/>
      <c r="J266" s="24"/>
      <c r="K266" s="24">
        <f t="shared" si="61"/>
        <v>0</v>
      </c>
      <c r="L266" s="24"/>
      <c r="M266" s="24"/>
      <c r="N266" s="24"/>
      <c r="O266" s="24">
        <f t="shared" si="62"/>
        <v>0</v>
      </c>
      <c r="P266" s="24">
        <f t="shared" si="63"/>
        <v>0</v>
      </c>
      <c r="Q266" s="24"/>
      <c r="R266" s="24"/>
      <c r="S266" s="24">
        <f t="shared" si="64"/>
        <v>0</v>
      </c>
      <c r="T266" s="24">
        <f t="shared" si="65"/>
        <v>0</v>
      </c>
    </row>
    <row r="267" spans="1:20" x14ac:dyDescent="0.2">
      <c r="A267" s="167"/>
      <c r="B267" s="35"/>
      <c r="C267" s="165" t="s">
        <v>306</v>
      </c>
      <c r="D267" s="160">
        <v>3</v>
      </c>
      <c r="E267" s="25"/>
      <c r="F267" s="25"/>
      <c r="G267" s="25"/>
      <c r="H267" s="25">
        <f t="shared" si="60"/>
        <v>0</v>
      </c>
      <c r="I267" s="25"/>
      <c r="J267" s="25"/>
      <c r="K267" s="25">
        <f t="shared" si="61"/>
        <v>0</v>
      </c>
      <c r="L267" s="25">
        <v>2.6</v>
      </c>
      <c r="M267" s="25"/>
      <c r="N267" s="25"/>
      <c r="O267" s="25">
        <f>SUM(L267:N267)</f>
        <v>2.6</v>
      </c>
      <c r="P267" s="25">
        <f>SUM(K267+O267)</f>
        <v>2.6</v>
      </c>
      <c r="Q267" s="25"/>
      <c r="R267" s="25"/>
      <c r="S267" s="25">
        <f>+R267+Q267</f>
        <v>0</v>
      </c>
      <c r="T267" s="25">
        <f>+S267+P267</f>
        <v>2.6</v>
      </c>
    </row>
    <row r="268" spans="1:20" ht="15" x14ac:dyDescent="0.25">
      <c r="A268" s="230" t="s">
        <v>0</v>
      </c>
      <c r="B268" s="231"/>
      <c r="C268" s="232" t="s">
        <v>0</v>
      </c>
      <c r="D268" s="53">
        <f t="shared" ref="D268:R268" si="66">SUM(D237:D267)</f>
        <v>235</v>
      </c>
      <c r="E268" s="54">
        <f t="shared" si="66"/>
        <v>2.7499999999999996</v>
      </c>
      <c r="F268" s="54">
        <f t="shared" si="66"/>
        <v>2</v>
      </c>
      <c r="G268" s="54">
        <f t="shared" si="66"/>
        <v>0.5</v>
      </c>
      <c r="H268" s="54">
        <f t="shared" si="66"/>
        <v>5.2499999999999991</v>
      </c>
      <c r="I268" s="54">
        <f t="shared" si="66"/>
        <v>2.1100000000000003</v>
      </c>
      <c r="J268" s="54">
        <f t="shared" si="66"/>
        <v>0</v>
      </c>
      <c r="K268" s="54">
        <f t="shared" si="66"/>
        <v>7.3599999999999994</v>
      </c>
      <c r="L268" s="54">
        <f t="shared" si="66"/>
        <v>90.899999999999991</v>
      </c>
      <c r="M268" s="54">
        <f t="shared" si="66"/>
        <v>159.19000000000003</v>
      </c>
      <c r="N268" s="54">
        <f t="shared" si="66"/>
        <v>19.960000000000004</v>
      </c>
      <c r="O268" s="54">
        <f t="shared" si="66"/>
        <v>270.05000000000007</v>
      </c>
      <c r="P268" s="54">
        <f t="shared" si="66"/>
        <v>277.41000000000008</v>
      </c>
      <c r="Q268" s="54">
        <f t="shared" si="66"/>
        <v>3</v>
      </c>
      <c r="R268" s="54">
        <f t="shared" si="66"/>
        <v>10.32</v>
      </c>
      <c r="S268" s="54">
        <f>+R268+Q268</f>
        <v>13.32</v>
      </c>
      <c r="T268" s="55">
        <f>+S268+P268</f>
        <v>290.73000000000008</v>
      </c>
    </row>
    <row r="269" spans="1:20" x14ac:dyDescent="0.2">
      <c r="A269" s="166" t="s">
        <v>10</v>
      </c>
      <c r="B269" s="169" t="s">
        <v>222</v>
      </c>
      <c r="C269" s="161" t="s">
        <v>222</v>
      </c>
      <c r="D269" s="153">
        <v>20</v>
      </c>
      <c r="E269" s="154">
        <v>0.01</v>
      </c>
      <c r="F269" s="154">
        <v>0.12</v>
      </c>
      <c r="G269" s="154"/>
      <c r="H269" s="154">
        <f t="shared" ref="H269:H278" si="67">SUM(E269:G269)</f>
        <v>0.13</v>
      </c>
      <c r="I269" s="154"/>
      <c r="J269" s="154"/>
      <c r="K269" s="154">
        <f t="shared" ref="K269:K278" si="68">SUM(H269:J269)</f>
        <v>0.13</v>
      </c>
      <c r="L269" s="154">
        <v>164</v>
      </c>
      <c r="M269" s="154">
        <v>96.63</v>
      </c>
      <c r="N269" s="154">
        <v>46.59</v>
      </c>
      <c r="O269" s="154">
        <f>SUM(L269:N269)</f>
        <v>307.22000000000003</v>
      </c>
      <c r="P269" s="154">
        <f>SUM(K269+O269)</f>
        <v>307.35000000000002</v>
      </c>
      <c r="Q269" s="154"/>
      <c r="R269" s="154">
        <v>4.88</v>
      </c>
      <c r="S269" s="154">
        <f>+R269+Q269</f>
        <v>4.88</v>
      </c>
      <c r="T269" s="154">
        <f>+S269+P269</f>
        <v>312.23</v>
      </c>
    </row>
    <row r="270" spans="1:20" x14ac:dyDescent="0.2">
      <c r="A270" s="167"/>
      <c r="B270" s="170"/>
      <c r="C270" s="26" t="s">
        <v>282</v>
      </c>
      <c r="D270" s="162">
        <v>0</v>
      </c>
      <c r="E270" s="24"/>
      <c r="F270" s="24"/>
      <c r="G270" s="24"/>
      <c r="H270" s="24">
        <f t="shared" si="67"/>
        <v>0</v>
      </c>
      <c r="I270" s="24"/>
      <c r="J270" s="24"/>
      <c r="K270" s="24">
        <f t="shared" si="68"/>
        <v>0</v>
      </c>
      <c r="L270" s="24"/>
      <c r="M270" s="24"/>
      <c r="N270" s="24"/>
      <c r="O270" s="24">
        <f t="shared" ref="O270:O277" si="69">SUM(L270:N270)</f>
        <v>0</v>
      </c>
      <c r="P270" s="24">
        <f t="shared" ref="P270:P277" si="70">SUM(K270+O270)</f>
        <v>0</v>
      </c>
      <c r="Q270" s="24"/>
      <c r="R270" s="24"/>
      <c r="S270" s="24">
        <f t="shared" ref="S270:S277" si="71">+R270+Q270</f>
        <v>0</v>
      </c>
      <c r="T270" s="24">
        <f t="shared" ref="T270:T277" si="72">+S270+P270</f>
        <v>0</v>
      </c>
    </row>
    <row r="271" spans="1:20" x14ac:dyDescent="0.2">
      <c r="A271" s="167"/>
      <c r="B271" s="169" t="s">
        <v>220</v>
      </c>
      <c r="C271" s="26" t="s">
        <v>220</v>
      </c>
      <c r="D271" s="162">
        <v>6</v>
      </c>
      <c r="E271" s="24"/>
      <c r="F271" s="24"/>
      <c r="G271" s="24"/>
      <c r="H271" s="24">
        <f t="shared" si="67"/>
        <v>0</v>
      </c>
      <c r="I271" s="24"/>
      <c r="J271" s="24"/>
      <c r="K271" s="24">
        <f t="shared" si="68"/>
        <v>0</v>
      </c>
      <c r="L271" s="24">
        <v>31.6</v>
      </c>
      <c r="M271" s="24">
        <v>11.71</v>
      </c>
      <c r="N271" s="24">
        <v>4</v>
      </c>
      <c r="O271" s="24">
        <f t="shared" si="69"/>
        <v>47.31</v>
      </c>
      <c r="P271" s="24">
        <f t="shared" si="70"/>
        <v>47.31</v>
      </c>
      <c r="Q271" s="24"/>
      <c r="R271" s="24">
        <v>0.8</v>
      </c>
      <c r="S271" s="24">
        <f t="shared" si="71"/>
        <v>0.8</v>
      </c>
      <c r="T271" s="24">
        <f t="shared" si="72"/>
        <v>48.11</v>
      </c>
    </row>
    <row r="272" spans="1:20" x14ac:dyDescent="0.2">
      <c r="A272" s="167"/>
      <c r="B272" s="169"/>
      <c r="C272" s="26" t="s">
        <v>281</v>
      </c>
      <c r="D272" s="162">
        <v>1</v>
      </c>
      <c r="E272" s="24"/>
      <c r="F272" s="24"/>
      <c r="G272" s="24"/>
      <c r="H272" s="24">
        <f t="shared" si="67"/>
        <v>0</v>
      </c>
      <c r="I272" s="24"/>
      <c r="J272" s="24"/>
      <c r="K272" s="24">
        <f t="shared" si="68"/>
        <v>0</v>
      </c>
      <c r="L272" s="24">
        <v>0.3</v>
      </c>
      <c r="M272" s="24">
        <v>0.2</v>
      </c>
      <c r="N272" s="24"/>
      <c r="O272" s="24">
        <f t="shared" si="69"/>
        <v>0.5</v>
      </c>
      <c r="P272" s="24">
        <f t="shared" si="70"/>
        <v>0.5</v>
      </c>
      <c r="Q272" s="24"/>
      <c r="R272" s="24"/>
      <c r="S272" s="24">
        <f t="shared" si="71"/>
        <v>0</v>
      </c>
      <c r="T272" s="24">
        <f t="shared" si="72"/>
        <v>0.5</v>
      </c>
    </row>
    <row r="273" spans="1:20" x14ac:dyDescent="0.2">
      <c r="A273" s="167"/>
      <c r="B273" s="170"/>
      <c r="C273" s="26" t="s">
        <v>328</v>
      </c>
      <c r="D273" s="162">
        <v>0</v>
      </c>
      <c r="E273" s="24"/>
      <c r="F273" s="24"/>
      <c r="G273" s="24"/>
      <c r="H273" s="24">
        <f t="shared" si="67"/>
        <v>0</v>
      </c>
      <c r="I273" s="24"/>
      <c r="J273" s="24"/>
      <c r="K273" s="24">
        <f t="shared" si="68"/>
        <v>0</v>
      </c>
      <c r="L273" s="24"/>
      <c r="M273" s="24"/>
      <c r="N273" s="24"/>
      <c r="O273" s="24">
        <f t="shared" si="69"/>
        <v>0</v>
      </c>
      <c r="P273" s="24">
        <f t="shared" si="70"/>
        <v>0</v>
      </c>
      <c r="Q273" s="24"/>
      <c r="R273" s="24"/>
      <c r="S273" s="24">
        <f t="shared" si="71"/>
        <v>0</v>
      </c>
      <c r="T273" s="24">
        <f t="shared" si="72"/>
        <v>0</v>
      </c>
    </row>
    <row r="274" spans="1:20" x14ac:dyDescent="0.2">
      <c r="A274" s="167"/>
      <c r="B274" s="169" t="s">
        <v>433</v>
      </c>
      <c r="C274" s="26" t="s">
        <v>223</v>
      </c>
      <c r="D274" s="162">
        <v>3</v>
      </c>
      <c r="E274" s="24"/>
      <c r="F274" s="24"/>
      <c r="G274" s="24"/>
      <c r="H274" s="24">
        <f t="shared" si="67"/>
        <v>0</v>
      </c>
      <c r="I274" s="24"/>
      <c r="J274" s="24"/>
      <c r="K274" s="24">
        <f t="shared" si="68"/>
        <v>0</v>
      </c>
      <c r="L274" s="24">
        <v>6</v>
      </c>
      <c r="M274" s="24">
        <v>2.2999999999999998</v>
      </c>
      <c r="N274" s="24">
        <v>159</v>
      </c>
      <c r="O274" s="24">
        <f t="shared" si="69"/>
        <v>167.3</v>
      </c>
      <c r="P274" s="24">
        <f t="shared" si="70"/>
        <v>167.3</v>
      </c>
      <c r="Q274" s="24"/>
      <c r="R274" s="24"/>
      <c r="S274" s="24">
        <f t="shared" si="71"/>
        <v>0</v>
      </c>
      <c r="T274" s="24">
        <f t="shared" si="72"/>
        <v>167.3</v>
      </c>
    </row>
    <row r="275" spans="1:20" x14ac:dyDescent="0.2">
      <c r="A275" s="167"/>
      <c r="B275" s="170"/>
      <c r="C275" s="26" t="s">
        <v>224</v>
      </c>
      <c r="D275" s="162">
        <v>6</v>
      </c>
      <c r="E275" s="24"/>
      <c r="F275" s="24"/>
      <c r="G275" s="24"/>
      <c r="H275" s="24">
        <f t="shared" si="67"/>
        <v>0</v>
      </c>
      <c r="I275" s="24"/>
      <c r="J275" s="24"/>
      <c r="K275" s="24">
        <f t="shared" si="68"/>
        <v>0</v>
      </c>
      <c r="L275" s="24">
        <v>10.5</v>
      </c>
      <c r="M275" s="24">
        <v>69</v>
      </c>
      <c r="N275" s="24">
        <v>71.099999999999994</v>
      </c>
      <c r="O275" s="24">
        <f t="shared" si="69"/>
        <v>150.6</v>
      </c>
      <c r="P275" s="24">
        <f t="shared" si="70"/>
        <v>150.6</v>
      </c>
      <c r="Q275" s="24"/>
      <c r="R275" s="24">
        <v>26</v>
      </c>
      <c r="S275" s="24">
        <f t="shared" si="71"/>
        <v>26</v>
      </c>
      <c r="T275" s="24">
        <f t="shared" si="72"/>
        <v>176.6</v>
      </c>
    </row>
    <row r="276" spans="1:20" x14ac:dyDescent="0.2">
      <c r="A276" s="167"/>
      <c r="B276" s="169" t="s">
        <v>434</v>
      </c>
      <c r="C276" s="26" t="s">
        <v>221</v>
      </c>
      <c r="D276" s="162">
        <v>1</v>
      </c>
      <c r="E276" s="24"/>
      <c r="F276" s="24"/>
      <c r="G276" s="24"/>
      <c r="H276" s="24">
        <f t="shared" si="67"/>
        <v>0</v>
      </c>
      <c r="I276" s="24"/>
      <c r="J276" s="24"/>
      <c r="K276" s="24">
        <f t="shared" si="68"/>
        <v>0</v>
      </c>
      <c r="L276" s="24"/>
      <c r="M276" s="24"/>
      <c r="N276" s="24">
        <v>0.27</v>
      </c>
      <c r="O276" s="24">
        <f t="shared" si="69"/>
        <v>0.27</v>
      </c>
      <c r="P276" s="24">
        <f t="shared" si="70"/>
        <v>0.27</v>
      </c>
      <c r="Q276" s="24"/>
      <c r="R276" s="24"/>
      <c r="S276" s="24">
        <f t="shared" si="71"/>
        <v>0</v>
      </c>
      <c r="T276" s="24">
        <f t="shared" si="72"/>
        <v>0.27</v>
      </c>
    </row>
    <row r="277" spans="1:20" x14ac:dyDescent="0.2">
      <c r="A277" s="167"/>
      <c r="B277" s="169"/>
      <c r="C277" s="97" t="s">
        <v>330</v>
      </c>
      <c r="D277" s="162">
        <v>0</v>
      </c>
      <c r="E277" s="24"/>
      <c r="F277" s="24"/>
      <c r="G277" s="24"/>
      <c r="H277" s="24">
        <f t="shared" si="67"/>
        <v>0</v>
      </c>
      <c r="I277" s="24"/>
      <c r="J277" s="24"/>
      <c r="K277" s="24">
        <f t="shared" si="68"/>
        <v>0</v>
      </c>
      <c r="L277" s="24"/>
      <c r="M277" s="24"/>
      <c r="N277" s="24"/>
      <c r="O277" s="24">
        <f t="shared" si="69"/>
        <v>0</v>
      </c>
      <c r="P277" s="24">
        <f t="shared" si="70"/>
        <v>0</v>
      </c>
      <c r="Q277" s="24"/>
      <c r="R277" s="24"/>
      <c r="S277" s="24">
        <f t="shared" si="71"/>
        <v>0</v>
      </c>
      <c r="T277" s="24">
        <f t="shared" si="72"/>
        <v>0</v>
      </c>
    </row>
    <row r="278" spans="1:20" x14ac:dyDescent="0.2">
      <c r="A278" s="167"/>
      <c r="B278" s="169"/>
      <c r="C278" s="165" t="s">
        <v>284</v>
      </c>
      <c r="D278" s="160">
        <v>0</v>
      </c>
      <c r="E278" s="25"/>
      <c r="F278" s="25"/>
      <c r="G278" s="25"/>
      <c r="H278" s="25">
        <f t="shared" si="67"/>
        <v>0</v>
      </c>
      <c r="I278" s="25"/>
      <c r="J278" s="25"/>
      <c r="K278" s="25">
        <f t="shared" si="68"/>
        <v>0</v>
      </c>
      <c r="L278" s="25"/>
      <c r="M278" s="25"/>
      <c r="N278" s="25"/>
      <c r="O278" s="25">
        <f>SUM(L278:N278)</f>
        <v>0</v>
      </c>
      <c r="P278" s="25">
        <f>SUM(K278+O278)</f>
        <v>0</v>
      </c>
      <c r="Q278" s="25"/>
      <c r="R278" s="25"/>
      <c r="S278" s="25">
        <f>+R278+Q278</f>
        <v>0</v>
      </c>
      <c r="T278" s="25">
        <f>+S278+P278</f>
        <v>0</v>
      </c>
    </row>
    <row r="279" spans="1:20" ht="15" x14ac:dyDescent="0.25">
      <c r="A279" s="230" t="s">
        <v>0</v>
      </c>
      <c r="B279" s="231"/>
      <c r="C279" s="232" t="s">
        <v>0</v>
      </c>
      <c r="D279" s="53">
        <f t="shared" ref="D279:R279" si="73">SUM(D269:D278)</f>
        <v>37</v>
      </c>
      <c r="E279" s="54">
        <f t="shared" si="73"/>
        <v>0.01</v>
      </c>
      <c r="F279" s="54">
        <f t="shared" si="73"/>
        <v>0.12</v>
      </c>
      <c r="G279" s="54">
        <f t="shared" si="73"/>
        <v>0</v>
      </c>
      <c r="H279" s="54">
        <f t="shared" si="73"/>
        <v>0.13</v>
      </c>
      <c r="I279" s="54">
        <f t="shared" si="73"/>
        <v>0</v>
      </c>
      <c r="J279" s="54">
        <f t="shared" si="73"/>
        <v>0</v>
      </c>
      <c r="K279" s="54">
        <f t="shared" si="73"/>
        <v>0.13</v>
      </c>
      <c r="L279" s="54">
        <f t="shared" si="73"/>
        <v>212.4</v>
      </c>
      <c r="M279" s="54">
        <f t="shared" si="73"/>
        <v>179.84</v>
      </c>
      <c r="N279" s="54">
        <f t="shared" si="73"/>
        <v>280.95999999999998</v>
      </c>
      <c r="O279" s="54">
        <f t="shared" si="73"/>
        <v>673.2</v>
      </c>
      <c r="P279" s="54">
        <f t="shared" si="73"/>
        <v>673.33</v>
      </c>
      <c r="Q279" s="54">
        <f t="shared" si="73"/>
        <v>0</v>
      </c>
      <c r="R279" s="54">
        <f t="shared" si="73"/>
        <v>31.68</v>
      </c>
      <c r="S279" s="54">
        <f>+R279+Q279</f>
        <v>31.68</v>
      </c>
      <c r="T279" s="55">
        <f>+S279+P279</f>
        <v>705.01</v>
      </c>
    </row>
    <row r="280" spans="1:20" x14ac:dyDescent="0.2">
      <c r="A280" s="166" t="s">
        <v>11</v>
      </c>
      <c r="B280" s="70" t="s">
        <v>436</v>
      </c>
      <c r="C280" s="161" t="s">
        <v>226</v>
      </c>
      <c r="D280" s="153">
        <v>7</v>
      </c>
      <c r="E280" s="154"/>
      <c r="F280" s="154"/>
      <c r="G280" s="154"/>
      <c r="H280" s="154">
        <f>SUM(E280:G280)</f>
        <v>0</v>
      </c>
      <c r="I280" s="154"/>
      <c r="J280" s="154"/>
      <c r="K280" s="154">
        <f>SUM(H280:J280)</f>
        <v>0</v>
      </c>
      <c r="L280" s="154">
        <v>1.77</v>
      </c>
      <c r="M280" s="154">
        <v>0.01</v>
      </c>
      <c r="N280" s="154">
        <v>0.02</v>
      </c>
      <c r="O280" s="154">
        <f>SUM(L280:N280)</f>
        <v>1.8</v>
      </c>
      <c r="P280" s="154">
        <f>SUM(K280+O280)</f>
        <v>1.8</v>
      </c>
      <c r="Q280" s="154"/>
      <c r="R280" s="154"/>
      <c r="S280" s="154">
        <f>+R280+Q280</f>
        <v>0</v>
      </c>
      <c r="T280" s="154">
        <f>+S280+P280</f>
        <v>1.8</v>
      </c>
    </row>
    <row r="281" spans="1:20" x14ac:dyDescent="0.2">
      <c r="A281" s="167"/>
      <c r="B281" s="71"/>
      <c r="C281" s="26" t="s">
        <v>285</v>
      </c>
      <c r="D281" s="162">
        <v>0</v>
      </c>
      <c r="E281" s="24"/>
      <c r="F281" s="24"/>
      <c r="G281" s="24"/>
      <c r="H281" s="24">
        <f t="shared" ref="H281:H288" si="74">SUM(E281:G281)</f>
        <v>0</v>
      </c>
      <c r="I281" s="24"/>
      <c r="J281" s="24"/>
      <c r="K281" s="24">
        <f t="shared" ref="K281:K288" si="75">SUM(H281:J281)</f>
        <v>0</v>
      </c>
      <c r="L281" s="24"/>
      <c r="M281" s="24"/>
      <c r="N281" s="24"/>
      <c r="O281" s="24">
        <f t="shared" ref="O281:O288" si="76">SUM(L281:N281)</f>
        <v>0</v>
      </c>
      <c r="P281" s="24">
        <f t="shared" ref="P281:P288" si="77">SUM(K281+O281)</f>
        <v>0</v>
      </c>
      <c r="Q281" s="24"/>
      <c r="R281" s="24"/>
      <c r="S281" s="24">
        <f t="shared" ref="S281:S288" si="78">+R281+Q281</f>
        <v>0</v>
      </c>
      <c r="T281" s="24">
        <f t="shared" ref="T281:T288" si="79">+S281+P281</f>
        <v>0</v>
      </c>
    </row>
    <row r="282" spans="1:20" x14ac:dyDescent="0.2">
      <c r="A282" s="167"/>
      <c r="B282" s="71"/>
      <c r="C282" s="26" t="s">
        <v>331</v>
      </c>
      <c r="D282" s="162">
        <v>0</v>
      </c>
      <c r="E282" s="24"/>
      <c r="F282" s="24"/>
      <c r="G282" s="24"/>
      <c r="H282" s="24">
        <f t="shared" si="74"/>
        <v>0</v>
      </c>
      <c r="I282" s="24"/>
      <c r="J282" s="24"/>
      <c r="K282" s="24">
        <f t="shared" si="75"/>
        <v>0</v>
      </c>
      <c r="L282" s="24"/>
      <c r="M282" s="24"/>
      <c r="N282" s="24"/>
      <c r="O282" s="24">
        <f t="shared" si="76"/>
        <v>0</v>
      </c>
      <c r="P282" s="24">
        <f t="shared" si="77"/>
        <v>0</v>
      </c>
      <c r="Q282" s="24"/>
      <c r="R282" s="24"/>
      <c r="S282" s="24">
        <f t="shared" si="78"/>
        <v>0</v>
      </c>
      <c r="T282" s="24">
        <f t="shared" si="79"/>
        <v>0</v>
      </c>
    </row>
    <row r="283" spans="1:20" x14ac:dyDescent="0.2">
      <c r="A283" s="167"/>
      <c r="B283" s="87"/>
      <c r="C283" s="26" t="s">
        <v>332</v>
      </c>
      <c r="D283" s="162">
        <v>0</v>
      </c>
      <c r="E283" s="24"/>
      <c r="F283" s="24"/>
      <c r="G283" s="24"/>
      <c r="H283" s="24">
        <f t="shared" si="74"/>
        <v>0</v>
      </c>
      <c r="I283" s="24"/>
      <c r="J283" s="24"/>
      <c r="K283" s="24">
        <f t="shared" si="75"/>
        <v>0</v>
      </c>
      <c r="L283" s="24"/>
      <c r="M283" s="24"/>
      <c r="N283" s="24"/>
      <c r="O283" s="24">
        <f t="shared" si="76"/>
        <v>0</v>
      </c>
      <c r="P283" s="24">
        <f t="shared" si="77"/>
        <v>0</v>
      </c>
      <c r="Q283" s="24"/>
      <c r="R283" s="24"/>
      <c r="S283" s="24">
        <f t="shared" si="78"/>
        <v>0</v>
      </c>
      <c r="T283" s="24">
        <f t="shared" si="79"/>
        <v>0</v>
      </c>
    </row>
    <row r="284" spans="1:20" x14ac:dyDescent="0.2">
      <c r="A284" s="167"/>
      <c r="B284" s="71" t="s">
        <v>437</v>
      </c>
      <c r="C284" s="26" t="s">
        <v>407</v>
      </c>
      <c r="D284" s="162">
        <v>3</v>
      </c>
      <c r="E284" s="24"/>
      <c r="F284" s="24"/>
      <c r="G284" s="24"/>
      <c r="H284" s="24">
        <f t="shared" si="74"/>
        <v>0</v>
      </c>
      <c r="I284" s="24"/>
      <c r="J284" s="24"/>
      <c r="K284" s="24">
        <f t="shared" si="75"/>
        <v>0</v>
      </c>
      <c r="L284" s="24"/>
      <c r="M284" s="24"/>
      <c r="N284" s="24">
        <v>1.69</v>
      </c>
      <c r="O284" s="24">
        <f t="shared" si="76"/>
        <v>1.69</v>
      </c>
      <c r="P284" s="24">
        <f t="shared" si="77"/>
        <v>1.69</v>
      </c>
      <c r="Q284" s="24"/>
      <c r="R284" s="24"/>
      <c r="S284" s="24">
        <f t="shared" si="78"/>
        <v>0</v>
      </c>
      <c r="T284" s="24">
        <f t="shared" si="79"/>
        <v>1.69</v>
      </c>
    </row>
    <row r="285" spans="1:20" x14ac:dyDescent="0.2">
      <c r="A285" s="167"/>
      <c r="B285" s="87"/>
      <c r="C285" s="26" t="s">
        <v>288</v>
      </c>
      <c r="D285" s="162">
        <v>2</v>
      </c>
      <c r="E285" s="24"/>
      <c r="F285" s="24"/>
      <c r="G285" s="24"/>
      <c r="H285" s="24">
        <f t="shared" si="74"/>
        <v>0</v>
      </c>
      <c r="I285" s="24"/>
      <c r="J285" s="24"/>
      <c r="K285" s="24">
        <f t="shared" si="75"/>
        <v>0</v>
      </c>
      <c r="L285" s="24">
        <v>0.1</v>
      </c>
      <c r="M285" s="24">
        <v>3.9</v>
      </c>
      <c r="N285" s="24">
        <v>6.02</v>
      </c>
      <c r="O285" s="24">
        <f t="shared" si="76"/>
        <v>10.02</v>
      </c>
      <c r="P285" s="24">
        <f t="shared" si="77"/>
        <v>10.02</v>
      </c>
      <c r="Q285" s="24"/>
      <c r="R285" s="24"/>
      <c r="S285" s="24">
        <f t="shared" si="78"/>
        <v>0</v>
      </c>
      <c r="T285" s="24">
        <f t="shared" si="79"/>
        <v>10.02</v>
      </c>
    </row>
    <row r="286" spans="1:20" x14ac:dyDescent="0.2">
      <c r="A286" s="167"/>
      <c r="B286" s="71" t="s">
        <v>438</v>
      </c>
      <c r="C286" s="26" t="s">
        <v>225</v>
      </c>
      <c r="D286" s="162">
        <v>0</v>
      </c>
      <c r="E286" s="24"/>
      <c r="F286" s="24"/>
      <c r="G286" s="24"/>
      <c r="H286" s="24">
        <f t="shared" si="74"/>
        <v>0</v>
      </c>
      <c r="I286" s="24"/>
      <c r="J286" s="24"/>
      <c r="K286" s="24">
        <f t="shared" si="75"/>
        <v>0</v>
      </c>
      <c r="L286" s="24"/>
      <c r="M286" s="24"/>
      <c r="N286" s="24"/>
      <c r="O286" s="24">
        <f t="shared" si="76"/>
        <v>0</v>
      </c>
      <c r="P286" s="24">
        <f t="shared" si="77"/>
        <v>0</v>
      </c>
      <c r="Q286" s="24"/>
      <c r="R286" s="24"/>
      <c r="S286" s="24">
        <f t="shared" si="78"/>
        <v>0</v>
      </c>
      <c r="T286" s="24">
        <f t="shared" si="79"/>
        <v>0</v>
      </c>
    </row>
    <row r="287" spans="1:20" x14ac:dyDescent="0.2">
      <c r="A287" s="167"/>
      <c r="B287" s="71"/>
      <c r="C287" s="26" t="s">
        <v>333</v>
      </c>
      <c r="D287" s="162">
        <v>0</v>
      </c>
      <c r="E287" s="24"/>
      <c r="F287" s="24"/>
      <c r="G287" s="24"/>
      <c r="H287" s="24">
        <f t="shared" si="74"/>
        <v>0</v>
      </c>
      <c r="I287" s="24"/>
      <c r="J287" s="24"/>
      <c r="K287" s="24">
        <f t="shared" si="75"/>
        <v>0</v>
      </c>
      <c r="L287" s="24"/>
      <c r="M287" s="24"/>
      <c r="N287" s="24"/>
      <c r="O287" s="24">
        <f t="shared" si="76"/>
        <v>0</v>
      </c>
      <c r="P287" s="24">
        <f t="shared" si="77"/>
        <v>0</v>
      </c>
      <c r="Q287" s="24"/>
      <c r="R287" s="24"/>
      <c r="S287" s="24">
        <f t="shared" si="78"/>
        <v>0</v>
      </c>
      <c r="T287" s="24">
        <f t="shared" si="79"/>
        <v>0</v>
      </c>
    </row>
    <row r="288" spans="1:20" x14ac:dyDescent="0.2">
      <c r="A288" s="167"/>
      <c r="B288" s="87"/>
      <c r="C288" s="26" t="s">
        <v>287</v>
      </c>
      <c r="D288" s="162">
        <v>0</v>
      </c>
      <c r="E288" s="24"/>
      <c r="F288" s="24"/>
      <c r="G288" s="24"/>
      <c r="H288" s="24">
        <f t="shared" si="74"/>
        <v>0</v>
      </c>
      <c r="I288" s="24"/>
      <c r="J288" s="24"/>
      <c r="K288" s="24">
        <f t="shared" si="75"/>
        <v>0</v>
      </c>
      <c r="L288" s="24"/>
      <c r="M288" s="24"/>
      <c r="N288" s="24"/>
      <c r="O288" s="24">
        <f t="shared" si="76"/>
        <v>0</v>
      </c>
      <c r="P288" s="24">
        <f t="shared" si="77"/>
        <v>0</v>
      </c>
      <c r="Q288" s="24"/>
      <c r="R288" s="24"/>
      <c r="S288" s="24">
        <f t="shared" si="78"/>
        <v>0</v>
      </c>
      <c r="T288" s="24">
        <f t="shared" si="79"/>
        <v>0</v>
      </c>
    </row>
    <row r="289" spans="1:20" x14ac:dyDescent="0.2">
      <c r="A289" s="168"/>
      <c r="B289" s="72" t="s">
        <v>439</v>
      </c>
      <c r="C289" s="164" t="s">
        <v>286</v>
      </c>
      <c r="D289" s="156">
        <v>2</v>
      </c>
      <c r="E289" s="157"/>
      <c r="F289" s="157"/>
      <c r="G289" s="157"/>
      <c r="H289" s="157">
        <f>SUM(E289:G289)</f>
        <v>0</v>
      </c>
      <c r="I289" s="157"/>
      <c r="J289" s="157"/>
      <c r="K289" s="157">
        <f>SUM(H289:J289)</f>
        <v>0</v>
      </c>
      <c r="L289" s="157">
        <v>0.03</v>
      </c>
      <c r="M289" s="157"/>
      <c r="N289" s="157"/>
      <c r="O289" s="157">
        <f>SUM(L289:N289)</f>
        <v>0.03</v>
      </c>
      <c r="P289" s="157">
        <f>SUM(K289+O289)</f>
        <v>0.03</v>
      </c>
      <c r="Q289" s="157"/>
      <c r="R289" s="157"/>
      <c r="S289" s="157">
        <f t="shared" ref="S289:S310" si="80">+R289+Q289</f>
        <v>0</v>
      </c>
      <c r="T289" s="157">
        <f t="shared" ref="T289:T310" si="81">+S289+P289</f>
        <v>0.03</v>
      </c>
    </row>
    <row r="290" spans="1:20" ht="15" x14ac:dyDescent="0.25">
      <c r="A290" s="230" t="s">
        <v>0</v>
      </c>
      <c r="B290" s="231"/>
      <c r="C290" s="232" t="s">
        <v>0</v>
      </c>
      <c r="D290" s="53">
        <f t="shared" ref="D290:R290" si="82">SUM(D280:D289)</f>
        <v>14</v>
      </c>
      <c r="E290" s="54">
        <f t="shared" si="82"/>
        <v>0</v>
      </c>
      <c r="F290" s="54">
        <f t="shared" si="82"/>
        <v>0</v>
      </c>
      <c r="G290" s="54">
        <f t="shared" si="82"/>
        <v>0</v>
      </c>
      <c r="H290" s="54">
        <f t="shared" si="82"/>
        <v>0</v>
      </c>
      <c r="I290" s="54">
        <f t="shared" si="82"/>
        <v>0</v>
      </c>
      <c r="J290" s="54">
        <f t="shared" si="82"/>
        <v>0</v>
      </c>
      <c r="K290" s="54">
        <f t="shared" si="82"/>
        <v>0</v>
      </c>
      <c r="L290" s="54">
        <f t="shared" si="82"/>
        <v>1.9000000000000001</v>
      </c>
      <c r="M290" s="54">
        <f t="shared" si="82"/>
        <v>3.9099999999999997</v>
      </c>
      <c r="N290" s="54">
        <f t="shared" si="82"/>
        <v>7.7299999999999995</v>
      </c>
      <c r="O290" s="54">
        <f t="shared" si="82"/>
        <v>13.54</v>
      </c>
      <c r="P290" s="54">
        <f t="shared" si="82"/>
        <v>13.54</v>
      </c>
      <c r="Q290" s="54">
        <f t="shared" si="82"/>
        <v>0</v>
      </c>
      <c r="R290" s="54">
        <f t="shared" si="82"/>
        <v>0</v>
      </c>
      <c r="S290" s="54">
        <f t="shared" si="80"/>
        <v>0</v>
      </c>
      <c r="T290" s="55">
        <f t="shared" si="81"/>
        <v>13.54</v>
      </c>
    </row>
    <row r="291" spans="1:20" x14ac:dyDescent="0.2">
      <c r="A291" s="166" t="s">
        <v>4</v>
      </c>
      <c r="B291" s="35" t="s">
        <v>440</v>
      </c>
      <c r="C291" s="161" t="s">
        <v>233</v>
      </c>
      <c r="D291" s="153">
        <v>27</v>
      </c>
      <c r="E291" s="154"/>
      <c r="F291" s="154"/>
      <c r="G291" s="154"/>
      <c r="H291" s="154">
        <f t="shared" ref="H291:H310" si="83">SUM(E291:G291)</f>
        <v>0</v>
      </c>
      <c r="I291" s="154">
        <v>3.5</v>
      </c>
      <c r="J291" s="154">
        <v>1.2</v>
      </c>
      <c r="K291" s="154">
        <f t="shared" ref="K291:K310" si="84">SUM(H291:J291)</f>
        <v>4.7</v>
      </c>
      <c r="L291" s="154">
        <v>2</v>
      </c>
      <c r="M291" s="154">
        <v>50.07</v>
      </c>
      <c r="N291" s="154">
        <v>72.48</v>
      </c>
      <c r="O291" s="154">
        <f t="shared" ref="O291:O310" si="85">SUM(L291:N291)</f>
        <v>124.55000000000001</v>
      </c>
      <c r="P291" s="154">
        <f t="shared" ref="P291:P310" si="86">SUM(K291+O291)</f>
        <v>129.25</v>
      </c>
      <c r="Q291" s="154">
        <v>1.7</v>
      </c>
      <c r="R291" s="154"/>
      <c r="S291" s="154">
        <f t="shared" si="80"/>
        <v>1.7</v>
      </c>
      <c r="T291" s="154">
        <f t="shared" si="81"/>
        <v>130.94999999999999</v>
      </c>
    </row>
    <row r="292" spans="1:20" x14ac:dyDescent="0.2">
      <c r="A292" s="167"/>
      <c r="B292" s="35"/>
      <c r="C292" s="26" t="s">
        <v>239</v>
      </c>
      <c r="D292" s="162">
        <v>42</v>
      </c>
      <c r="E292" s="24"/>
      <c r="F292" s="24"/>
      <c r="G292" s="24"/>
      <c r="H292" s="24">
        <f t="shared" si="83"/>
        <v>0</v>
      </c>
      <c r="I292" s="24">
        <v>0.6</v>
      </c>
      <c r="J292" s="24">
        <v>1.2</v>
      </c>
      <c r="K292" s="24">
        <f t="shared" si="84"/>
        <v>1.7999999999999998</v>
      </c>
      <c r="L292" s="24">
        <v>15.8</v>
      </c>
      <c r="M292" s="24">
        <v>97.4</v>
      </c>
      <c r="N292" s="24">
        <v>151.69</v>
      </c>
      <c r="O292" s="24">
        <f t="shared" si="85"/>
        <v>264.89</v>
      </c>
      <c r="P292" s="24">
        <f t="shared" si="86"/>
        <v>266.69</v>
      </c>
      <c r="Q292" s="24">
        <v>0.5</v>
      </c>
      <c r="R292" s="24"/>
      <c r="S292" s="24">
        <f t="shared" si="80"/>
        <v>0.5</v>
      </c>
      <c r="T292" s="24">
        <f t="shared" si="81"/>
        <v>267.19</v>
      </c>
    </row>
    <row r="293" spans="1:20" x14ac:dyDescent="0.2">
      <c r="A293" s="167"/>
      <c r="B293" s="85"/>
      <c r="C293" s="26" t="s">
        <v>260</v>
      </c>
      <c r="D293" s="162">
        <v>12</v>
      </c>
      <c r="E293" s="24"/>
      <c r="F293" s="24"/>
      <c r="G293" s="24"/>
      <c r="H293" s="24">
        <f t="shared" si="83"/>
        <v>0</v>
      </c>
      <c r="I293" s="24"/>
      <c r="J293" s="24"/>
      <c r="K293" s="24">
        <f t="shared" si="84"/>
        <v>0</v>
      </c>
      <c r="L293" s="24">
        <v>1</v>
      </c>
      <c r="M293" s="24">
        <v>16.3</v>
      </c>
      <c r="N293" s="24">
        <v>27.31</v>
      </c>
      <c r="O293" s="24">
        <f t="shared" si="85"/>
        <v>44.61</v>
      </c>
      <c r="P293" s="24">
        <f t="shared" si="86"/>
        <v>44.61</v>
      </c>
      <c r="Q293" s="24"/>
      <c r="R293" s="24"/>
      <c r="S293" s="24">
        <f t="shared" si="80"/>
        <v>0</v>
      </c>
      <c r="T293" s="24">
        <f t="shared" si="81"/>
        <v>44.61</v>
      </c>
    </row>
    <row r="294" spans="1:20" x14ac:dyDescent="0.2">
      <c r="A294" s="167"/>
      <c r="B294" s="35" t="s">
        <v>441</v>
      </c>
      <c r="C294" s="26" t="s">
        <v>252</v>
      </c>
      <c r="D294" s="162">
        <v>7</v>
      </c>
      <c r="E294" s="24"/>
      <c r="F294" s="24"/>
      <c r="G294" s="24"/>
      <c r="H294" s="24">
        <f t="shared" si="83"/>
        <v>0</v>
      </c>
      <c r="I294" s="24">
        <v>2.5</v>
      </c>
      <c r="J294" s="24"/>
      <c r="K294" s="24">
        <f t="shared" si="84"/>
        <v>2.5</v>
      </c>
      <c r="L294" s="24">
        <v>3</v>
      </c>
      <c r="M294" s="24">
        <v>15.5</v>
      </c>
      <c r="N294" s="24">
        <v>21.22</v>
      </c>
      <c r="O294" s="24">
        <f t="shared" si="85"/>
        <v>39.72</v>
      </c>
      <c r="P294" s="24">
        <f t="shared" si="86"/>
        <v>42.22</v>
      </c>
      <c r="Q294" s="24"/>
      <c r="R294" s="24"/>
      <c r="S294" s="24">
        <f t="shared" si="80"/>
        <v>0</v>
      </c>
      <c r="T294" s="24">
        <f t="shared" si="81"/>
        <v>42.22</v>
      </c>
    </row>
    <row r="295" spans="1:20" x14ac:dyDescent="0.2">
      <c r="A295" s="167"/>
      <c r="B295" s="35"/>
      <c r="C295" s="26" t="s">
        <v>249</v>
      </c>
      <c r="D295" s="162">
        <v>6</v>
      </c>
      <c r="E295" s="24"/>
      <c r="F295" s="24"/>
      <c r="G295" s="24"/>
      <c r="H295" s="24">
        <f t="shared" si="83"/>
        <v>0</v>
      </c>
      <c r="I295" s="24"/>
      <c r="J295" s="24"/>
      <c r="K295" s="24">
        <f t="shared" si="84"/>
        <v>0</v>
      </c>
      <c r="L295" s="24">
        <v>0.2</v>
      </c>
      <c r="M295" s="24">
        <v>1.71</v>
      </c>
      <c r="N295" s="24">
        <v>4.71</v>
      </c>
      <c r="O295" s="24">
        <f t="shared" si="85"/>
        <v>6.62</v>
      </c>
      <c r="P295" s="24">
        <f t="shared" si="86"/>
        <v>6.62</v>
      </c>
      <c r="Q295" s="24"/>
      <c r="R295" s="24"/>
      <c r="S295" s="24">
        <f t="shared" si="80"/>
        <v>0</v>
      </c>
      <c r="T295" s="24">
        <f t="shared" si="81"/>
        <v>6.62</v>
      </c>
    </row>
    <row r="296" spans="1:20" x14ac:dyDescent="0.2">
      <c r="A296" s="167"/>
      <c r="B296" s="85"/>
      <c r="C296" s="26" t="s">
        <v>257</v>
      </c>
      <c r="D296" s="162">
        <v>3</v>
      </c>
      <c r="E296" s="24">
        <v>2</v>
      </c>
      <c r="F296" s="24"/>
      <c r="G296" s="24"/>
      <c r="H296" s="24">
        <f t="shared" si="83"/>
        <v>2</v>
      </c>
      <c r="I296" s="24"/>
      <c r="J296" s="24"/>
      <c r="K296" s="24">
        <f t="shared" si="84"/>
        <v>2</v>
      </c>
      <c r="L296" s="24"/>
      <c r="M296" s="24">
        <v>0.35</v>
      </c>
      <c r="N296" s="24">
        <v>1.1499999999999999</v>
      </c>
      <c r="O296" s="24">
        <f t="shared" si="85"/>
        <v>1.5</v>
      </c>
      <c r="P296" s="24">
        <f t="shared" si="86"/>
        <v>3.5</v>
      </c>
      <c r="Q296" s="24"/>
      <c r="R296" s="24"/>
      <c r="S296" s="24">
        <f t="shared" si="80"/>
        <v>0</v>
      </c>
      <c r="T296" s="24">
        <f t="shared" si="81"/>
        <v>3.5</v>
      </c>
    </row>
    <row r="297" spans="1:20" x14ac:dyDescent="0.2">
      <c r="A297" s="167"/>
      <c r="B297" s="35" t="s">
        <v>442</v>
      </c>
      <c r="C297" s="26" t="s">
        <v>256</v>
      </c>
      <c r="D297" s="162">
        <v>33</v>
      </c>
      <c r="E297" s="24"/>
      <c r="F297" s="24"/>
      <c r="G297" s="24"/>
      <c r="H297" s="24">
        <f t="shared" si="83"/>
        <v>0</v>
      </c>
      <c r="I297" s="24"/>
      <c r="J297" s="24"/>
      <c r="K297" s="24">
        <f t="shared" si="84"/>
        <v>0</v>
      </c>
      <c r="L297" s="24"/>
      <c r="M297" s="24">
        <v>8.32</v>
      </c>
      <c r="N297" s="24">
        <v>35.14</v>
      </c>
      <c r="O297" s="24">
        <f t="shared" si="85"/>
        <v>43.46</v>
      </c>
      <c r="P297" s="24">
        <f t="shared" si="86"/>
        <v>43.46</v>
      </c>
      <c r="Q297" s="24"/>
      <c r="R297" s="24">
        <v>0.1</v>
      </c>
      <c r="S297" s="24">
        <f t="shared" si="80"/>
        <v>0.1</v>
      </c>
      <c r="T297" s="24">
        <f t="shared" si="81"/>
        <v>43.56</v>
      </c>
    </row>
    <row r="298" spans="1:20" x14ac:dyDescent="0.2">
      <c r="A298" s="167"/>
      <c r="B298" s="35"/>
      <c r="C298" s="26" t="s">
        <v>229</v>
      </c>
      <c r="D298" s="162">
        <v>7</v>
      </c>
      <c r="E298" s="24"/>
      <c r="F298" s="24"/>
      <c r="G298" s="24"/>
      <c r="H298" s="24">
        <f t="shared" si="83"/>
        <v>0</v>
      </c>
      <c r="I298" s="24"/>
      <c r="J298" s="24"/>
      <c r="K298" s="24">
        <f t="shared" si="84"/>
        <v>0</v>
      </c>
      <c r="L298" s="24">
        <v>1</v>
      </c>
      <c r="M298" s="24">
        <v>4.2300000000000004</v>
      </c>
      <c r="N298" s="24">
        <v>9.4</v>
      </c>
      <c r="O298" s="24">
        <f t="shared" si="85"/>
        <v>14.63</v>
      </c>
      <c r="P298" s="24">
        <f t="shared" si="86"/>
        <v>14.63</v>
      </c>
      <c r="Q298" s="24"/>
      <c r="R298" s="24"/>
      <c r="S298" s="24">
        <f t="shared" si="80"/>
        <v>0</v>
      </c>
      <c r="T298" s="24">
        <f t="shared" si="81"/>
        <v>14.63</v>
      </c>
    </row>
    <row r="299" spans="1:20" x14ac:dyDescent="0.2">
      <c r="A299" s="167"/>
      <c r="B299" s="35"/>
      <c r="C299" s="26" t="s">
        <v>246</v>
      </c>
      <c r="D299" s="162">
        <v>21</v>
      </c>
      <c r="E299" s="24"/>
      <c r="F299" s="24"/>
      <c r="G299" s="24"/>
      <c r="H299" s="24">
        <f t="shared" si="83"/>
        <v>0</v>
      </c>
      <c r="I299" s="24">
        <v>0.7</v>
      </c>
      <c r="J299" s="24"/>
      <c r="K299" s="24">
        <f t="shared" si="84"/>
        <v>0.7</v>
      </c>
      <c r="L299" s="24">
        <v>4.3</v>
      </c>
      <c r="M299" s="24">
        <v>11.78</v>
      </c>
      <c r="N299" s="24">
        <v>20.66</v>
      </c>
      <c r="O299" s="24">
        <f t="shared" si="85"/>
        <v>36.739999999999995</v>
      </c>
      <c r="P299" s="24">
        <f t="shared" si="86"/>
        <v>37.44</v>
      </c>
      <c r="Q299" s="24"/>
      <c r="R299" s="24"/>
      <c r="S299" s="24">
        <f t="shared" si="80"/>
        <v>0</v>
      </c>
      <c r="T299" s="24">
        <f t="shared" si="81"/>
        <v>37.44</v>
      </c>
    </row>
    <row r="300" spans="1:20" x14ac:dyDescent="0.2">
      <c r="A300" s="167"/>
      <c r="B300" s="85"/>
      <c r="C300" s="26" t="s">
        <v>230</v>
      </c>
      <c r="D300" s="162">
        <v>8</v>
      </c>
      <c r="E300" s="24"/>
      <c r="F300" s="24"/>
      <c r="G300" s="24"/>
      <c r="H300" s="24">
        <f t="shared" si="83"/>
        <v>0</v>
      </c>
      <c r="I300" s="24">
        <v>0.5</v>
      </c>
      <c r="J300" s="24"/>
      <c r="K300" s="24">
        <f t="shared" si="84"/>
        <v>0.5</v>
      </c>
      <c r="L300" s="24"/>
      <c r="M300" s="24">
        <v>13.7</v>
      </c>
      <c r="N300" s="24">
        <v>21.3</v>
      </c>
      <c r="O300" s="24">
        <f t="shared" si="85"/>
        <v>35</v>
      </c>
      <c r="P300" s="24">
        <f t="shared" si="86"/>
        <v>35.5</v>
      </c>
      <c r="Q300" s="24"/>
      <c r="R300" s="24"/>
      <c r="S300" s="24">
        <f t="shared" si="80"/>
        <v>0</v>
      </c>
      <c r="T300" s="24">
        <f t="shared" si="81"/>
        <v>35.5</v>
      </c>
    </row>
    <row r="301" spans="1:20" x14ac:dyDescent="0.2">
      <c r="A301" s="167"/>
      <c r="B301" s="35" t="s">
        <v>259</v>
      </c>
      <c r="C301" s="26" t="s">
        <v>259</v>
      </c>
      <c r="D301" s="162">
        <v>11</v>
      </c>
      <c r="E301" s="24"/>
      <c r="F301" s="24"/>
      <c r="G301" s="24"/>
      <c r="H301" s="24">
        <f t="shared" si="83"/>
        <v>0</v>
      </c>
      <c r="I301" s="24"/>
      <c r="J301" s="24"/>
      <c r="K301" s="24">
        <f t="shared" si="84"/>
        <v>0</v>
      </c>
      <c r="L301" s="24"/>
      <c r="M301" s="24">
        <v>8.42</v>
      </c>
      <c r="N301" s="24">
        <v>18.100000000000001</v>
      </c>
      <c r="O301" s="24">
        <f t="shared" si="85"/>
        <v>26.520000000000003</v>
      </c>
      <c r="P301" s="24">
        <f t="shared" si="86"/>
        <v>26.520000000000003</v>
      </c>
      <c r="Q301" s="24"/>
      <c r="R301" s="24"/>
      <c r="S301" s="24">
        <f t="shared" si="80"/>
        <v>0</v>
      </c>
      <c r="T301" s="24">
        <f t="shared" si="81"/>
        <v>26.520000000000003</v>
      </c>
    </row>
    <row r="302" spans="1:20" x14ac:dyDescent="0.2">
      <c r="A302" s="167"/>
      <c r="B302" s="35"/>
      <c r="C302" s="26" t="s">
        <v>247</v>
      </c>
      <c r="D302" s="162">
        <v>7</v>
      </c>
      <c r="E302" s="24"/>
      <c r="F302" s="24"/>
      <c r="G302" s="24"/>
      <c r="H302" s="24">
        <f t="shared" si="83"/>
        <v>0</v>
      </c>
      <c r="I302" s="24">
        <v>1</v>
      </c>
      <c r="J302" s="24"/>
      <c r="K302" s="24">
        <f t="shared" si="84"/>
        <v>1</v>
      </c>
      <c r="L302" s="24">
        <v>6</v>
      </c>
      <c r="M302" s="24">
        <v>13.3</v>
      </c>
      <c r="N302" s="24">
        <v>22.01</v>
      </c>
      <c r="O302" s="24">
        <f t="shared" si="85"/>
        <v>41.31</v>
      </c>
      <c r="P302" s="24">
        <f t="shared" si="86"/>
        <v>42.31</v>
      </c>
      <c r="Q302" s="24"/>
      <c r="R302" s="24"/>
      <c r="S302" s="24">
        <f t="shared" si="80"/>
        <v>0</v>
      </c>
      <c r="T302" s="24">
        <f t="shared" si="81"/>
        <v>42.31</v>
      </c>
    </row>
    <row r="303" spans="1:20" x14ac:dyDescent="0.2">
      <c r="A303" s="167"/>
      <c r="B303" s="35"/>
      <c r="C303" s="26" t="s">
        <v>235</v>
      </c>
      <c r="D303" s="162">
        <v>3</v>
      </c>
      <c r="E303" s="24"/>
      <c r="F303" s="24"/>
      <c r="G303" s="24"/>
      <c r="H303" s="24">
        <f t="shared" si="83"/>
        <v>0</v>
      </c>
      <c r="I303" s="24">
        <v>2</v>
      </c>
      <c r="J303" s="24"/>
      <c r="K303" s="24">
        <f t="shared" si="84"/>
        <v>2</v>
      </c>
      <c r="L303" s="24"/>
      <c r="M303" s="24">
        <v>2</v>
      </c>
      <c r="N303" s="24">
        <v>7.15</v>
      </c>
      <c r="O303" s="24">
        <f t="shared" si="85"/>
        <v>9.15</v>
      </c>
      <c r="P303" s="24">
        <f t="shared" si="86"/>
        <v>11.15</v>
      </c>
      <c r="Q303" s="24"/>
      <c r="R303" s="24"/>
      <c r="S303" s="24">
        <f t="shared" si="80"/>
        <v>0</v>
      </c>
      <c r="T303" s="24">
        <f t="shared" si="81"/>
        <v>11.15</v>
      </c>
    </row>
    <row r="304" spans="1:20" x14ac:dyDescent="0.2">
      <c r="A304" s="167"/>
      <c r="B304" s="35"/>
      <c r="C304" s="26" t="s">
        <v>237</v>
      </c>
      <c r="D304" s="162">
        <v>7</v>
      </c>
      <c r="E304" s="24"/>
      <c r="F304" s="24"/>
      <c r="G304" s="24"/>
      <c r="H304" s="24">
        <f t="shared" si="83"/>
        <v>0</v>
      </c>
      <c r="I304" s="24">
        <v>0.6</v>
      </c>
      <c r="J304" s="24"/>
      <c r="K304" s="24">
        <f t="shared" si="84"/>
        <v>0.6</v>
      </c>
      <c r="L304" s="24">
        <v>6</v>
      </c>
      <c r="M304" s="24">
        <v>10.24</v>
      </c>
      <c r="N304" s="24">
        <v>14.21</v>
      </c>
      <c r="O304" s="24">
        <f t="shared" si="85"/>
        <v>30.450000000000003</v>
      </c>
      <c r="P304" s="24">
        <f t="shared" si="86"/>
        <v>31.050000000000004</v>
      </c>
      <c r="Q304" s="24"/>
      <c r="R304" s="24"/>
      <c r="S304" s="24">
        <f t="shared" si="80"/>
        <v>0</v>
      </c>
      <c r="T304" s="24">
        <f t="shared" si="81"/>
        <v>31.050000000000004</v>
      </c>
    </row>
    <row r="305" spans="1:20" x14ac:dyDescent="0.2">
      <c r="A305" s="167"/>
      <c r="B305" s="85"/>
      <c r="C305" s="26" t="s">
        <v>245</v>
      </c>
      <c r="D305" s="162">
        <v>9</v>
      </c>
      <c r="E305" s="24"/>
      <c r="F305" s="24"/>
      <c r="G305" s="24"/>
      <c r="H305" s="24">
        <f t="shared" si="83"/>
        <v>0</v>
      </c>
      <c r="I305" s="24">
        <v>0.85</v>
      </c>
      <c r="J305" s="24"/>
      <c r="K305" s="24">
        <f t="shared" si="84"/>
        <v>0.85</v>
      </c>
      <c r="L305" s="24">
        <v>50.5</v>
      </c>
      <c r="M305" s="24">
        <v>102.5</v>
      </c>
      <c r="N305" s="24">
        <v>462.25</v>
      </c>
      <c r="O305" s="24">
        <f t="shared" si="85"/>
        <v>615.25</v>
      </c>
      <c r="P305" s="24">
        <f t="shared" si="86"/>
        <v>616.1</v>
      </c>
      <c r="Q305" s="24"/>
      <c r="R305" s="24"/>
      <c r="S305" s="24">
        <f t="shared" si="80"/>
        <v>0</v>
      </c>
      <c r="T305" s="24">
        <f t="shared" si="81"/>
        <v>616.1</v>
      </c>
    </row>
    <row r="306" spans="1:20" x14ac:dyDescent="0.2">
      <c r="A306" s="167"/>
      <c r="B306" s="35" t="s">
        <v>244</v>
      </c>
      <c r="C306" s="26" t="s">
        <v>244</v>
      </c>
      <c r="D306" s="162">
        <v>136</v>
      </c>
      <c r="E306" s="24"/>
      <c r="F306" s="24"/>
      <c r="G306" s="24"/>
      <c r="H306" s="24">
        <f t="shared" si="83"/>
        <v>0</v>
      </c>
      <c r="I306" s="24">
        <v>1.9</v>
      </c>
      <c r="J306" s="24"/>
      <c r="K306" s="24">
        <f t="shared" si="84"/>
        <v>1.9</v>
      </c>
      <c r="L306" s="24">
        <v>61</v>
      </c>
      <c r="M306" s="24">
        <v>163.77000000000001</v>
      </c>
      <c r="N306" s="24">
        <v>333.2999999999995</v>
      </c>
      <c r="O306" s="24">
        <f t="shared" si="85"/>
        <v>558.06999999999948</v>
      </c>
      <c r="P306" s="24">
        <f t="shared" si="86"/>
        <v>559.96999999999946</v>
      </c>
      <c r="Q306" s="24"/>
      <c r="R306" s="24"/>
      <c r="S306" s="24">
        <f t="shared" si="80"/>
        <v>0</v>
      </c>
      <c r="T306" s="24">
        <f t="shared" si="81"/>
        <v>559.96999999999946</v>
      </c>
    </row>
    <row r="307" spans="1:20" x14ac:dyDescent="0.2">
      <c r="A307" s="167"/>
      <c r="B307" s="35"/>
      <c r="C307" s="26" t="s">
        <v>243</v>
      </c>
      <c r="D307" s="162">
        <v>10</v>
      </c>
      <c r="E307" s="24"/>
      <c r="F307" s="24"/>
      <c r="G307" s="24"/>
      <c r="H307" s="24">
        <f t="shared" si="83"/>
        <v>0</v>
      </c>
      <c r="I307" s="24">
        <v>2</v>
      </c>
      <c r="J307" s="24">
        <v>0.2</v>
      </c>
      <c r="K307" s="24">
        <f t="shared" si="84"/>
        <v>2.2000000000000002</v>
      </c>
      <c r="L307" s="24">
        <v>0.4</v>
      </c>
      <c r="M307" s="24">
        <v>6.8</v>
      </c>
      <c r="N307" s="24">
        <v>20.6</v>
      </c>
      <c r="O307" s="24">
        <f t="shared" si="85"/>
        <v>27.8</v>
      </c>
      <c r="P307" s="24">
        <f t="shared" si="86"/>
        <v>30</v>
      </c>
      <c r="Q307" s="24"/>
      <c r="R307" s="24"/>
      <c r="S307" s="24">
        <f t="shared" si="80"/>
        <v>0</v>
      </c>
      <c r="T307" s="24">
        <f t="shared" si="81"/>
        <v>30</v>
      </c>
    </row>
    <row r="308" spans="1:20" x14ac:dyDescent="0.2">
      <c r="A308" s="167"/>
      <c r="B308" s="35"/>
      <c r="C308" s="26" t="s">
        <v>258</v>
      </c>
      <c r="D308" s="162">
        <v>50</v>
      </c>
      <c r="E308" s="24">
        <v>7.2</v>
      </c>
      <c r="F308" s="24"/>
      <c r="G308" s="24"/>
      <c r="H308" s="24">
        <f t="shared" si="83"/>
        <v>7.2</v>
      </c>
      <c r="I308" s="24">
        <v>66</v>
      </c>
      <c r="J308" s="24"/>
      <c r="K308" s="24">
        <f t="shared" si="84"/>
        <v>73.2</v>
      </c>
      <c r="L308" s="24">
        <v>1105</v>
      </c>
      <c r="M308" s="24">
        <v>702.27</v>
      </c>
      <c r="N308" s="24">
        <v>539.29</v>
      </c>
      <c r="O308" s="24">
        <f t="shared" si="85"/>
        <v>2346.56</v>
      </c>
      <c r="P308" s="24">
        <f t="shared" si="86"/>
        <v>2419.7599999999998</v>
      </c>
      <c r="Q308" s="24">
        <v>4</v>
      </c>
      <c r="R308" s="24">
        <v>10</v>
      </c>
      <c r="S308" s="24">
        <f t="shared" si="80"/>
        <v>14</v>
      </c>
      <c r="T308" s="24">
        <f t="shared" si="81"/>
        <v>2433.7599999999998</v>
      </c>
    </row>
    <row r="309" spans="1:20" x14ac:dyDescent="0.2">
      <c r="A309" s="167"/>
      <c r="B309" s="35"/>
      <c r="C309" s="26" t="s">
        <v>234</v>
      </c>
      <c r="D309" s="162">
        <v>74</v>
      </c>
      <c r="E309" s="24"/>
      <c r="F309" s="24"/>
      <c r="G309" s="24"/>
      <c r="H309" s="24">
        <f t="shared" si="83"/>
        <v>0</v>
      </c>
      <c r="I309" s="24"/>
      <c r="J309" s="24"/>
      <c r="K309" s="24">
        <f t="shared" si="84"/>
        <v>0</v>
      </c>
      <c r="L309" s="24">
        <v>9.6</v>
      </c>
      <c r="M309" s="24">
        <v>34.61</v>
      </c>
      <c r="N309" s="24">
        <v>72.800000000000097</v>
      </c>
      <c r="O309" s="24">
        <f t="shared" si="85"/>
        <v>117.0100000000001</v>
      </c>
      <c r="P309" s="24">
        <f t="shared" si="86"/>
        <v>117.0100000000001</v>
      </c>
      <c r="Q309" s="24"/>
      <c r="R309" s="24"/>
      <c r="S309" s="24">
        <f t="shared" si="80"/>
        <v>0</v>
      </c>
      <c r="T309" s="24">
        <f t="shared" si="81"/>
        <v>117.0100000000001</v>
      </c>
    </row>
    <row r="310" spans="1:20" x14ac:dyDescent="0.2">
      <c r="A310" s="167"/>
      <c r="B310" s="85"/>
      <c r="C310" s="26" t="s">
        <v>228</v>
      </c>
      <c r="D310" s="162">
        <v>8</v>
      </c>
      <c r="E310" s="24"/>
      <c r="F310" s="24"/>
      <c r="G310" s="24"/>
      <c r="H310" s="24">
        <f t="shared" si="83"/>
        <v>0</v>
      </c>
      <c r="I310" s="24"/>
      <c r="J310" s="24"/>
      <c r="K310" s="24">
        <f t="shared" si="84"/>
        <v>0</v>
      </c>
      <c r="L310" s="24">
        <v>1.1000000000000001</v>
      </c>
      <c r="M310" s="24">
        <v>4.5</v>
      </c>
      <c r="N310" s="24">
        <v>9.36</v>
      </c>
      <c r="O310" s="24">
        <f t="shared" si="85"/>
        <v>14.959999999999999</v>
      </c>
      <c r="P310" s="24">
        <f t="shared" si="86"/>
        <v>14.959999999999999</v>
      </c>
      <c r="Q310" s="24"/>
      <c r="R310" s="24"/>
      <c r="S310" s="24">
        <f t="shared" si="80"/>
        <v>0</v>
      </c>
      <c r="T310" s="24">
        <f t="shared" si="81"/>
        <v>14.959999999999999</v>
      </c>
    </row>
    <row r="311" spans="1:20" x14ac:dyDescent="0.2">
      <c r="A311" s="167"/>
      <c r="B311" s="35" t="s">
        <v>367</v>
      </c>
      <c r="C311" s="26" t="s">
        <v>367</v>
      </c>
      <c r="D311" s="162">
        <v>0</v>
      </c>
      <c r="E311" s="24"/>
      <c r="F311" s="24"/>
      <c r="G311" s="24"/>
      <c r="H311" s="24">
        <f t="shared" ref="H311:H335" si="87">SUM(E311:G311)</f>
        <v>0</v>
      </c>
      <c r="I311" s="24"/>
      <c r="J311" s="24"/>
      <c r="K311" s="24">
        <f t="shared" ref="K311:K336" si="88">SUM(H311:J311)</f>
        <v>0</v>
      </c>
      <c r="L311" s="24"/>
      <c r="M311" s="24"/>
      <c r="N311" s="24"/>
      <c r="O311" s="24">
        <f t="shared" ref="O311:O336" si="89">SUM(L311:N311)</f>
        <v>0</v>
      </c>
      <c r="P311" s="24">
        <f t="shared" ref="P311:P336" si="90">SUM(K311+O311)</f>
        <v>0</v>
      </c>
      <c r="Q311" s="24"/>
      <c r="R311" s="24"/>
      <c r="S311" s="24">
        <f t="shared" ref="S311:S337" si="91">+R311+Q311</f>
        <v>0</v>
      </c>
      <c r="T311" s="24">
        <f t="shared" ref="T311:T337" si="92">+S311+P311</f>
        <v>0</v>
      </c>
    </row>
    <row r="312" spans="1:20" x14ac:dyDescent="0.2">
      <c r="A312" s="167"/>
      <c r="B312" s="35"/>
      <c r="C312" s="26" t="s">
        <v>368</v>
      </c>
      <c r="D312" s="162">
        <v>0</v>
      </c>
      <c r="E312" s="24"/>
      <c r="F312" s="24"/>
      <c r="G312" s="24"/>
      <c r="H312" s="24">
        <f t="shared" si="87"/>
        <v>0</v>
      </c>
      <c r="I312" s="24"/>
      <c r="J312" s="24"/>
      <c r="K312" s="24">
        <f t="shared" si="88"/>
        <v>0</v>
      </c>
      <c r="L312" s="24"/>
      <c r="M312" s="24"/>
      <c r="N312" s="24"/>
      <c r="O312" s="24">
        <f t="shared" si="89"/>
        <v>0</v>
      </c>
      <c r="P312" s="24">
        <f t="shared" si="90"/>
        <v>0</v>
      </c>
      <c r="Q312" s="24"/>
      <c r="R312" s="24"/>
      <c r="S312" s="24">
        <f t="shared" si="91"/>
        <v>0</v>
      </c>
      <c r="T312" s="24">
        <f t="shared" si="92"/>
        <v>0</v>
      </c>
    </row>
    <row r="313" spans="1:20" x14ac:dyDescent="0.2">
      <c r="A313" s="167"/>
      <c r="B313" s="35"/>
      <c r="C313" s="26" t="s">
        <v>254</v>
      </c>
      <c r="D313" s="162">
        <v>105</v>
      </c>
      <c r="E313" s="24"/>
      <c r="F313" s="24"/>
      <c r="G313" s="24"/>
      <c r="H313" s="24">
        <f t="shared" si="87"/>
        <v>0</v>
      </c>
      <c r="I313" s="24">
        <v>0.15</v>
      </c>
      <c r="J313" s="24">
        <v>0.8</v>
      </c>
      <c r="K313" s="24">
        <f t="shared" si="88"/>
        <v>0.95000000000000007</v>
      </c>
      <c r="L313" s="24">
        <v>1.31</v>
      </c>
      <c r="M313" s="24">
        <v>3.4</v>
      </c>
      <c r="N313" s="24">
        <v>12.26</v>
      </c>
      <c r="O313" s="24">
        <f t="shared" si="89"/>
        <v>16.97</v>
      </c>
      <c r="P313" s="24">
        <f t="shared" si="90"/>
        <v>17.919999999999998</v>
      </c>
      <c r="Q313" s="24"/>
      <c r="R313" s="24">
        <v>0.04</v>
      </c>
      <c r="S313" s="24">
        <f t="shared" si="91"/>
        <v>0.04</v>
      </c>
      <c r="T313" s="24">
        <f t="shared" si="92"/>
        <v>17.959999999999997</v>
      </c>
    </row>
    <row r="314" spans="1:20" x14ac:dyDescent="0.2">
      <c r="A314" s="167"/>
      <c r="B314" s="35"/>
      <c r="C314" s="26" t="s">
        <v>452</v>
      </c>
      <c r="D314" s="162">
        <v>0</v>
      </c>
      <c r="E314" s="24"/>
      <c r="F314" s="24"/>
      <c r="G314" s="24"/>
      <c r="H314" s="24">
        <f t="shared" si="87"/>
        <v>0</v>
      </c>
      <c r="I314" s="24"/>
      <c r="J314" s="24"/>
      <c r="K314" s="24">
        <f t="shared" si="88"/>
        <v>0</v>
      </c>
      <c r="L314" s="24"/>
      <c r="M314" s="24"/>
      <c r="N314" s="24"/>
      <c r="O314" s="24">
        <f t="shared" si="89"/>
        <v>0</v>
      </c>
      <c r="P314" s="24">
        <f t="shared" si="90"/>
        <v>0</v>
      </c>
      <c r="Q314" s="24"/>
      <c r="R314" s="24"/>
      <c r="S314" s="24">
        <f t="shared" si="91"/>
        <v>0</v>
      </c>
      <c r="T314" s="24">
        <f t="shared" si="92"/>
        <v>0</v>
      </c>
    </row>
    <row r="315" spans="1:20" x14ac:dyDescent="0.2">
      <c r="A315" s="167"/>
      <c r="B315" s="35"/>
      <c r="C315" s="26" t="s">
        <v>361</v>
      </c>
      <c r="D315" s="162">
        <v>0</v>
      </c>
      <c r="E315" s="24"/>
      <c r="F315" s="24"/>
      <c r="G315" s="24"/>
      <c r="H315" s="24">
        <f t="shared" si="87"/>
        <v>0</v>
      </c>
      <c r="I315" s="24"/>
      <c r="J315" s="24"/>
      <c r="K315" s="24">
        <f t="shared" si="88"/>
        <v>0</v>
      </c>
      <c r="L315" s="24"/>
      <c r="M315" s="24"/>
      <c r="N315" s="24"/>
      <c r="O315" s="24">
        <f t="shared" si="89"/>
        <v>0</v>
      </c>
      <c r="P315" s="24">
        <f t="shared" si="90"/>
        <v>0</v>
      </c>
      <c r="Q315" s="24"/>
      <c r="R315" s="24"/>
      <c r="S315" s="24">
        <f t="shared" si="91"/>
        <v>0</v>
      </c>
      <c r="T315" s="24">
        <f t="shared" si="92"/>
        <v>0</v>
      </c>
    </row>
    <row r="316" spans="1:20" x14ac:dyDescent="0.2">
      <c r="A316" s="167"/>
      <c r="B316" s="35"/>
      <c r="C316" s="26" t="s">
        <v>236</v>
      </c>
      <c r="D316" s="162">
        <v>50</v>
      </c>
      <c r="E316" s="24"/>
      <c r="F316" s="24"/>
      <c r="G316" s="24"/>
      <c r="H316" s="24">
        <f t="shared" si="87"/>
        <v>0</v>
      </c>
      <c r="I316" s="24">
        <v>1.2</v>
      </c>
      <c r="J316" s="24"/>
      <c r="K316" s="24">
        <f t="shared" si="88"/>
        <v>1.2</v>
      </c>
      <c r="L316" s="24"/>
      <c r="M316" s="24">
        <v>13.93</v>
      </c>
      <c r="N316" s="24">
        <v>67.39</v>
      </c>
      <c r="O316" s="24">
        <f t="shared" si="89"/>
        <v>81.319999999999993</v>
      </c>
      <c r="P316" s="24">
        <f t="shared" si="90"/>
        <v>82.52</v>
      </c>
      <c r="Q316" s="24"/>
      <c r="R316" s="24"/>
      <c r="S316" s="24">
        <f t="shared" si="91"/>
        <v>0</v>
      </c>
      <c r="T316" s="24">
        <f t="shared" si="92"/>
        <v>82.52</v>
      </c>
    </row>
    <row r="317" spans="1:20" x14ac:dyDescent="0.2">
      <c r="A317" s="167"/>
      <c r="B317" s="35"/>
      <c r="C317" s="26" t="s">
        <v>253</v>
      </c>
      <c r="D317" s="162">
        <v>15</v>
      </c>
      <c r="E317" s="24"/>
      <c r="F317" s="24"/>
      <c r="G317" s="24"/>
      <c r="H317" s="24">
        <f t="shared" si="87"/>
        <v>0</v>
      </c>
      <c r="I317" s="24"/>
      <c r="J317" s="24"/>
      <c r="K317" s="24">
        <f t="shared" si="88"/>
        <v>0</v>
      </c>
      <c r="L317" s="24"/>
      <c r="M317" s="24">
        <v>5.05</v>
      </c>
      <c r="N317" s="24">
        <v>59.94</v>
      </c>
      <c r="O317" s="24">
        <f t="shared" si="89"/>
        <v>64.989999999999995</v>
      </c>
      <c r="P317" s="24">
        <f t="shared" si="90"/>
        <v>64.989999999999995</v>
      </c>
      <c r="Q317" s="24"/>
      <c r="R317" s="24"/>
      <c r="S317" s="24">
        <f t="shared" si="91"/>
        <v>0</v>
      </c>
      <c r="T317" s="24">
        <f t="shared" si="92"/>
        <v>64.989999999999995</v>
      </c>
    </row>
    <row r="318" spans="1:20" x14ac:dyDescent="0.2">
      <c r="A318" s="167"/>
      <c r="B318" s="35"/>
      <c r="C318" s="26" t="s">
        <v>255</v>
      </c>
      <c r="D318" s="162">
        <v>18</v>
      </c>
      <c r="E318" s="24"/>
      <c r="F318" s="24"/>
      <c r="G318" s="24"/>
      <c r="H318" s="24">
        <f t="shared" si="87"/>
        <v>0</v>
      </c>
      <c r="I318" s="24">
        <v>1.1000000000000001</v>
      </c>
      <c r="J318" s="24"/>
      <c r="K318" s="24">
        <f t="shared" si="88"/>
        <v>1.1000000000000001</v>
      </c>
      <c r="L318" s="24"/>
      <c r="M318" s="24">
        <v>0.55000000000000004</v>
      </c>
      <c r="N318" s="24">
        <v>9.51</v>
      </c>
      <c r="O318" s="24">
        <f t="shared" si="89"/>
        <v>10.06</v>
      </c>
      <c r="P318" s="24">
        <f t="shared" si="90"/>
        <v>11.16</v>
      </c>
      <c r="Q318" s="24"/>
      <c r="R318" s="24"/>
      <c r="S318" s="24">
        <f t="shared" si="91"/>
        <v>0</v>
      </c>
      <c r="T318" s="24">
        <f t="shared" si="92"/>
        <v>11.16</v>
      </c>
    </row>
    <row r="319" spans="1:20" x14ac:dyDescent="0.2">
      <c r="A319" s="167"/>
      <c r="B319" s="35"/>
      <c r="C319" s="26" t="s">
        <v>376</v>
      </c>
      <c r="D319" s="162">
        <v>0</v>
      </c>
      <c r="E319" s="24"/>
      <c r="F319" s="24"/>
      <c r="G319" s="24"/>
      <c r="H319" s="24">
        <f t="shared" si="87"/>
        <v>0</v>
      </c>
      <c r="I319" s="24"/>
      <c r="J319" s="24"/>
      <c r="K319" s="24">
        <f t="shared" si="88"/>
        <v>0</v>
      </c>
      <c r="L319" s="24"/>
      <c r="M319" s="24"/>
      <c r="N319" s="24"/>
      <c r="O319" s="24">
        <f t="shared" si="89"/>
        <v>0</v>
      </c>
      <c r="P319" s="24">
        <f t="shared" si="90"/>
        <v>0</v>
      </c>
      <c r="Q319" s="24"/>
      <c r="R319" s="24"/>
      <c r="S319" s="24">
        <f t="shared" si="91"/>
        <v>0</v>
      </c>
      <c r="T319" s="24">
        <f t="shared" si="92"/>
        <v>0</v>
      </c>
    </row>
    <row r="320" spans="1:20" x14ac:dyDescent="0.2">
      <c r="A320" s="167"/>
      <c r="B320" s="35"/>
      <c r="C320" s="26" t="s">
        <v>251</v>
      </c>
      <c r="D320" s="162">
        <v>37</v>
      </c>
      <c r="E320" s="24"/>
      <c r="F320" s="24"/>
      <c r="G320" s="24"/>
      <c r="H320" s="24">
        <f t="shared" si="87"/>
        <v>0</v>
      </c>
      <c r="I320" s="24"/>
      <c r="J320" s="24">
        <v>0.5</v>
      </c>
      <c r="K320" s="24">
        <f t="shared" si="88"/>
        <v>0.5</v>
      </c>
      <c r="L320" s="24">
        <v>2</v>
      </c>
      <c r="M320" s="24">
        <v>25.6</v>
      </c>
      <c r="N320" s="24">
        <v>53.14</v>
      </c>
      <c r="O320" s="24">
        <f t="shared" si="89"/>
        <v>80.740000000000009</v>
      </c>
      <c r="P320" s="24">
        <f t="shared" si="90"/>
        <v>81.240000000000009</v>
      </c>
      <c r="Q320" s="24"/>
      <c r="R320" s="24">
        <v>1</v>
      </c>
      <c r="S320" s="24">
        <f t="shared" si="91"/>
        <v>1</v>
      </c>
      <c r="T320" s="24">
        <f t="shared" si="92"/>
        <v>82.240000000000009</v>
      </c>
    </row>
    <row r="321" spans="1:20" x14ac:dyDescent="0.2">
      <c r="A321" s="167"/>
      <c r="B321" s="35"/>
      <c r="C321" s="26" t="s">
        <v>232</v>
      </c>
      <c r="D321" s="162">
        <v>0</v>
      </c>
      <c r="E321" s="24"/>
      <c r="F321" s="24"/>
      <c r="G321" s="24"/>
      <c r="H321" s="24">
        <f t="shared" si="87"/>
        <v>0</v>
      </c>
      <c r="I321" s="24"/>
      <c r="J321" s="24"/>
      <c r="K321" s="24">
        <f t="shared" si="88"/>
        <v>0</v>
      </c>
      <c r="L321" s="24"/>
      <c r="M321" s="24"/>
      <c r="N321" s="24"/>
      <c r="O321" s="24">
        <f t="shared" si="89"/>
        <v>0</v>
      </c>
      <c r="P321" s="24">
        <f t="shared" si="90"/>
        <v>0</v>
      </c>
      <c r="Q321" s="24"/>
      <c r="R321" s="24"/>
      <c r="S321" s="24">
        <f t="shared" si="91"/>
        <v>0</v>
      </c>
      <c r="T321" s="24">
        <f t="shared" si="92"/>
        <v>0</v>
      </c>
    </row>
    <row r="322" spans="1:20" x14ac:dyDescent="0.2">
      <c r="A322" s="167"/>
      <c r="B322" s="35"/>
      <c r="C322" s="26" t="s">
        <v>344</v>
      </c>
      <c r="D322" s="162">
        <v>0</v>
      </c>
      <c r="E322" s="24"/>
      <c r="F322" s="24"/>
      <c r="G322" s="24"/>
      <c r="H322" s="24">
        <f t="shared" si="87"/>
        <v>0</v>
      </c>
      <c r="I322" s="24"/>
      <c r="J322" s="24"/>
      <c r="K322" s="24">
        <f t="shared" si="88"/>
        <v>0</v>
      </c>
      <c r="L322" s="24"/>
      <c r="M322" s="24"/>
      <c r="N322" s="24"/>
      <c r="O322" s="24">
        <f t="shared" si="89"/>
        <v>0</v>
      </c>
      <c r="P322" s="24">
        <f t="shared" si="90"/>
        <v>0</v>
      </c>
      <c r="Q322" s="24"/>
      <c r="R322" s="24"/>
      <c r="S322" s="24">
        <f t="shared" si="91"/>
        <v>0</v>
      </c>
      <c r="T322" s="24">
        <f t="shared" si="92"/>
        <v>0</v>
      </c>
    </row>
    <row r="323" spans="1:20" x14ac:dyDescent="0.2">
      <c r="A323" s="167"/>
      <c r="B323" s="35"/>
      <c r="C323" s="26" t="s">
        <v>242</v>
      </c>
      <c r="D323" s="162">
        <v>6</v>
      </c>
      <c r="E323" s="24"/>
      <c r="F323" s="24"/>
      <c r="G323" s="24"/>
      <c r="H323" s="24">
        <f t="shared" si="87"/>
        <v>0</v>
      </c>
      <c r="I323" s="24"/>
      <c r="J323" s="24">
        <v>0.5</v>
      </c>
      <c r="K323" s="24">
        <f t="shared" si="88"/>
        <v>0.5</v>
      </c>
      <c r="L323" s="24">
        <v>0.1</v>
      </c>
      <c r="M323" s="24">
        <v>4.0999999999999996</v>
      </c>
      <c r="N323" s="24">
        <v>17.399999999999999</v>
      </c>
      <c r="O323" s="24">
        <f t="shared" si="89"/>
        <v>21.599999999999998</v>
      </c>
      <c r="P323" s="24">
        <f t="shared" si="90"/>
        <v>22.099999999999998</v>
      </c>
      <c r="Q323" s="24"/>
      <c r="R323" s="24"/>
      <c r="S323" s="24">
        <f t="shared" si="91"/>
        <v>0</v>
      </c>
      <c r="T323" s="24">
        <f t="shared" si="92"/>
        <v>22.099999999999998</v>
      </c>
    </row>
    <row r="324" spans="1:20" x14ac:dyDescent="0.2">
      <c r="A324" s="167"/>
      <c r="B324" s="35"/>
      <c r="C324" s="26" t="s">
        <v>370</v>
      </c>
      <c r="D324" s="162">
        <v>0</v>
      </c>
      <c r="E324" s="24"/>
      <c r="F324" s="24"/>
      <c r="G324" s="24"/>
      <c r="H324" s="24">
        <f t="shared" si="87"/>
        <v>0</v>
      </c>
      <c r="I324" s="24"/>
      <c r="J324" s="24"/>
      <c r="K324" s="24">
        <f t="shared" si="88"/>
        <v>0</v>
      </c>
      <c r="L324" s="24"/>
      <c r="M324" s="24"/>
      <c r="N324" s="24"/>
      <c r="O324" s="24">
        <f t="shared" si="89"/>
        <v>0</v>
      </c>
      <c r="P324" s="24">
        <f t="shared" si="90"/>
        <v>0</v>
      </c>
      <c r="Q324" s="24"/>
      <c r="R324" s="24"/>
      <c r="S324" s="24">
        <f t="shared" si="91"/>
        <v>0</v>
      </c>
      <c r="T324" s="24">
        <f t="shared" si="92"/>
        <v>0</v>
      </c>
    </row>
    <row r="325" spans="1:20" x14ac:dyDescent="0.2">
      <c r="A325" s="167"/>
      <c r="B325" s="35"/>
      <c r="C325" s="26" t="s">
        <v>231</v>
      </c>
      <c r="D325" s="162">
        <v>0</v>
      </c>
      <c r="E325" s="24"/>
      <c r="F325" s="24"/>
      <c r="G325" s="24"/>
      <c r="H325" s="24">
        <f t="shared" si="87"/>
        <v>0</v>
      </c>
      <c r="I325" s="24"/>
      <c r="J325" s="24"/>
      <c r="K325" s="24">
        <f t="shared" si="88"/>
        <v>0</v>
      </c>
      <c r="L325" s="24"/>
      <c r="M325" s="24"/>
      <c r="N325" s="24"/>
      <c r="O325" s="24">
        <f t="shared" si="89"/>
        <v>0</v>
      </c>
      <c r="P325" s="24">
        <f t="shared" si="90"/>
        <v>0</v>
      </c>
      <c r="Q325" s="24"/>
      <c r="R325" s="24"/>
      <c r="S325" s="24">
        <f t="shared" si="91"/>
        <v>0</v>
      </c>
      <c r="T325" s="24">
        <f t="shared" si="92"/>
        <v>0</v>
      </c>
    </row>
    <row r="326" spans="1:20" x14ac:dyDescent="0.2">
      <c r="A326" s="167"/>
      <c r="B326" s="35"/>
      <c r="C326" s="26" t="s">
        <v>451</v>
      </c>
      <c r="D326" s="162">
        <v>0</v>
      </c>
      <c r="E326" s="24"/>
      <c r="F326" s="24"/>
      <c r="G326" s="24"/>
      <c r="H326" s="24">
        <f t="shared" si="87"/>
        <v>0</v>
      </c>
      <c r="I326" s="24"/>
      <c r="J326" s="24"/>
      <c r="K326" s="24">
        <f t="shared" si="88"/>
        <v>0</v>
      </c>
      <c r="L326" s="24"/>
      <c r="M326" s="24"/>
      <c r="N326" s="24"/>
      <c r="O326" s="24">
        <f t="shared" si="89"/>
        <v>0</v>
      </c>
      <c r="P326" s="24">
        <f t="shared" si="90"/>
        <v>0</v>
      </c>
      <c r="Q326" s="24"/>
      <c r="R326" s="24"/>
      <c r="S326" s="24">
        <f t="shared" si="91"/>
        <v>0</v>
      </c>
      <c r="T326" s="24">
        <f t="shared" si="92"/>
        <v>0</v>
      </c>
    </row>
    <row r="327" spans="1:20" x14ac:dyDescent="0.2">
      <c r="A327" s="167"/>
      <c r="B327" s="35"/>
      <c r="C327" s="26" t="s">
        <v>347</v>
      </c>
      <c r="D327" s="162">
        <v>0</v>
      </c>
      <c r="E327" s="24"/>
      <c r="F327" s="24"/>
      <c r="G327" s="24"/>
      <c r="H327" s="24">
        <f t="shared" si="87"/>
        <v>0</v>
      </c>
      <c r="I327" s="24"/>
      <c r="J327" s="24"/>
      <c r="K327" s="24">
        <f t="shared" si="88"/>
        <v>0</v>
      </c>
      <c r="L327" s="24"/>
      <c r="M327" s="24"/>
      <c r="N327" s="24"/>
      <c r="O327" s="24">
        <f t="shared" si="89"/>
        <v>0</v>
      </c>
      <c r="P327" s="24">
        <f t="shared" si="90"/>
        <v>0</v>
      </c>
      <c r="Q327" s="24"/>
      <c r="R327" s="24"/>
      <c r="S327" s="24">
        <f t="shared" si="91"/>
        <v>0</v>
      </c>
      <c r="T327" s="24">
        <f t="shared" si="92"/>
        <v>0</v>
      </c>
    </row>
    <row r="328" spans="1:20" x14ac:dyDescent="0.2">
      <c r="A328" s="167"/>
      <c r="B328" s="35"/>
      <c r="C328" s="26" t="s">
        <v>289</v>
      </c>
      <c r="D328" s="162">
        <v>0</v>
      </c>
      <c r="E328" s="24"/>
      <c r="F328" s="24"/>
      <c r="G328" s="24"/>
      <c r="H328" s="24">
        <f t="shared" si="87"/>
        <v>0</v>
      </c>
      <c r="I328" s="24"/>
      <c r="J328" s="24"/>
      <c r="K328" s="24">
        <f t="shared" si="88"/>
        <v>0</v>
      </c>
      <c r="L328" s="24"/>
      <c r="M328" s="24"/>
      <c r="N328" s="24"/>
      <c r="O328" s="24">
        <f>SUM(L328:N328)</f>
        <v>0</v>
      </c>
      <c r="P328" s="24">
        <f>SUM(K328+O328)</f>
        <v>0</v>
      </c>
      <c r="Q328" s="24"/>
      <c r="R328" s="24"/>
      <c r="S328" s="24">
        <f>+R328+Q328</f>
        <v>0</v>
      </c>
      <c r="T328" s="24">
        <f>+S328+P328</f>
        <v>0</v>
      </c>
    </row>
    <row r="329" spans="1:20" x14ac:dyDescent="0.2">
      <c r="A329" s="167"/>
      <c r="B329" s="35"/>
      <c r="C329" s="26" t="s">
        <v>238</v>
      </c>
      <c r="D329" s="162">
        <v>6</v>
      </c>
      <c r="E329" s="24"/>
      <c r="F329" s="24"/>
      <c r="G329" s="24"/>
      <c r="H329" s="24">
        <f t="shared" si="87"/>
        <v>0</v>
      </c>
      <c r="I329" s="24"/>
      <c r="J329" s="24"/>
      <c r="K329" s="24">
        <f t="shared" si="88"/>
        <v>0</v>
      </c>
      <c r="L329" s="24"/>
      <c r="M329" s="24">
        <v>1.35</v>
      </c>
      <c r="N329" s="24">
        <v>7.35</v>
      </c>
      <c r="O329" s="24">
        <f t="shared" si="89"/>
        <v>8.6999999999999993</v>
      </c>
      <c r="P329" s="24">
        <f t="shared" si="90"/>
        <v>8.6999999999999993</v>
      </c>
      <c r="Q329" s="24"/>
      <c r="R329" s="24">
        <v>1.7</v>
      </c>
      <c r="S329" s="24">
        <f t="shared" si="91"/>
        <v>1.7</v>
      </c>
      <c r="T329" s="24">
        <f t="shared" si="92"/>
        <v>10.399999999999999</v>
      </c>
    </row>
    <row r="330" spans="1:20" x14ac:dyDescent="0.2">
      <c r="A330" s="167"/>
      <c r="B330" s="35"/>
      <c r="C330" s="26" t="s">
        <v>390</v>
      </c>
      <c r="D330" s="162">
        <v>0</v>
      </c>
      <c r="E330" s="24"/>
      <c r="F330" s="24"/>
      <c r="G330" s="24"/>
      <c r="H330" s="24">
        <f t="shared" si="87"/>
        <v>0</v>
      </c>
      <c r="I330" s="24"/>
      <c r="J330" s="24"/>
      <c r="K330" s="24">
        <f t="shared" si="88"/>
        <v>0</v>
      </c>
      <c r="L330" s="24"/>
      <c r="M330" s="24"/>
      <c r="N330" s="24"/>
      <c r="O330" s="24">
        <f t="shared" si="89"/>
        <v>0</v>
      </c>
      <c r="P330" s="24">
        <f t="shared" si="90"/>
        <v>0</v>
      </c>
      <c r="Q330" s="24"/>
      <c r="R330" s="24"/>
      <c r="S330" s="24">
        <f t="shared" si="91"/>
        <v>0</v>
      </c>
      <c r="T330" s="24">
        <f t="shared" si="92"/>
        <v>0</v>
      </c>
    </row>
    <row r="331" spans="1:20" x14ac:dyDescent="0.2">
      <c r="A331" s="167"/>
      <c r="B331" s="35"/>
      <c r="C331" s="26" t="s">
        <v>352</v>
      </c>
      <c r="D331" s="162">
        <v>0</v>
      </c>
      <c r="E331" s="24"/>
      <c r="F331" s="24"/>
      <c r="G331" s="24"/>
      <c r="H331" s="24">
        <f t="shared" si="87"/>
        <v>0</v>
      </c>
      <c r="I331" s="24"/>
      <c r="J331" s="24"/>
      <c r="K331" s="24">
        <f t="shared" si="88"/>
        <v>0</v>
      </c>
      <c r="L331" s="24"/>
      <c r="M331" s="24"/>
      <c r="N331" s="24"/>
      <c r="O331" s="24">
        <f t="shared" si="89"/>
        <v>0</v>
      </c>
      <c r="P331" s="24">
        <f t="shared" si="90"/>
        <v>0</v>
      </c>
      <c r="Q331" s="24"/>
      <c r="R331" s="24"/>
      <c r="S331" s="24">
        <f t="shared" si="91"/>
        <v>0</v>
      </c>
      <c r="T331" s="24">
        <f t="shared" si="92"/>
        <v>0</v>
      </c>
    </row>
    <row r="332" spans="1:20" x14ac:dyDescent="0.2">
      <c r="A332" s="167"/>
      <c r="B332" s="35"/>
      <c r="C332" s="26" t="s">
        <v>248</v>
      </c>
      <c r="D332" s="162">
        <v>9</v>
      </c>
      <c r="E332" s="24"/>
      <c r="F332" s="24"/>
      <c r="G332" s="24"/>
      <c r="H332" s="24">
        <f t="shared" si="87"/>
        <v>0</v>
      </c>
      <c r="I332" s="24">
        <v>0.95</v>
      </c>
      <c r="J332" s="24"/>
      <c r="K332" s="24">
        <f t="shared" si="88"/>
        <v>0.95</v>
      </c>
      <c r="L332" s="24"/>
      <c r="M332" s="24">
        <v>0.95</v>
      </c>
      <c r="N332" s="24">
        <v>3.51</v>
      </c>
      <c r="O332" s="24">
        <f t="shared" si="89"/>
        <v>4.46</v>
      </c>
      <c r="P332" s="24">
        <f t="shared" si="90"/>
        <v>5.41</v>
      </c>
      <c r="Q332" s="24"/>
      <c r="R332" s="24"/>
      <c r="S332" s="24">
        <f t="shared" si="91"/>
        <v>0</v>
      </c>
      <c r="T332" s="24">
        <f t="shared" si="92"/>
        <v>5.41</v>
      </c>
    </row>
    <row r="333" spans="1:20" x14ac:dyDescent="0.2">
      <c r="A333" s="167"/>
      <c r="B333" s="35"/>
      <c r="C333" s="26" t="s">
        <v>290</v>
      </c>
      <c r="D333" s="162">
        <v>4</v>
      </c>
      <c r="E333" s="24"/>
      <c r="F333" s="24"/>
      <c r="G333" s="24"/>
      <c r="H333" s="24">
        <f t="shared" si="87"/>
        <v>0</v>
      </c>
      <c r="I333" s="24"/>
      <c r="J333" s="24">
        <v>0.01</v>
      </c>
      <c r="K333" s="24">
        <f t="shared" si="88"/>
        <v>0.01</v>
      </c>
      <c r="L333" s="24">
        <v>0.1</v>
      </c>
      <c r="M333" s="24">
        <v>0.99</v>
      </c>
      <c r="N333" s="24">
        <v>2.9</v>
      </c>
      <c r="O333" s="24">
        <f t="shared" si="89"/>
        <v>3.99</v>
      </c>
      <c r="P333" s="24">
        <f t="shared" si="90"/>
        <v>4</v>
      </c>
      <c r="Q333" s="24"/>
      <c r="R333" s="24"/>
      <c r="S333" s="24">
        <f t="shared" si="91"/>
        <v>0</v>
      </c>
      <c r="T333" s="24">
        <f t="shared" si="92"/>
        <v>4</v>
      </c>
    </row>
    <row r="334" spans="1:20" x14ac:dyDescent="0.2">
      <c r="A334" s="167"/>
      <c r="B334" s="35"/>
      <c r="C334" s="26" t="s">
        <v>250</v>
      </c>
      <c r="D334" s="162">
        <v>4</v>
      </c>
      <c r="E334" s="24">
        <v>0.3</v>
      </c>
      <c r="F334" s="24"/>
      <c r="G334" s="24"/>
      <c r="H334" s="24">
        <f t="shared" si="87"/>
        <v>0.3</v>
      </c>
      <c r="I334" s="24"/>
      <c r="J334" s="24">
        <v>0.5</v>
      </c>
      <c r="K334" s="24">
        <f t="shared" si="88"/>
        <v>0.8</v>
      </c>
      <c r="L334" s="24">
        <v>0.01</v>
      </c>
      <c r="M334" s="24">
        <v>0.1</v>
      </c>
      <c r="N334" s="24">
        <v>0.73</v>
      </c>
      <c r="O334" s="24">
        <f t="shared" si="89"/>
        <v>0.84</v>
      </c>
      <c r="P334" s="24">
        <f t="shared" si="90"/>
        <v>1.6400000000000001</v>
      </c>
      <c r="Q334" s="24"/>
      <c r="R334" s="24"/>
      <c r="S334" s="24">
        <f t="shared" si="91"/>
        <v>0</v>
      </c>
      <c r="T334" s="24">
        <f t="shared" si="92"/>
        <v>1.6400000000000001</v>
      </c>
    </row>
    <row r="335" spans="1:20" x14ac:dyDescent="0.2">
      <c r="A335" s="167"/>
      <c r="B335" s="35"/>
      <c r="C335" s="26" t="s">
        <v>391</v>
      </c>
      <c r="D335" s="162">
        <v>0</v>
      </c>
      <c r="E335" s="24"/>
      <c r="F335" s="24"/>
      <c r="G335" s="24"/>
      <c r="H335" s="24">
        <f t="shared" si="87"/>
        <v>0</v>
      </c>
      <c r="I335" s="24"/>
      <c r="J335" s="24"/>
      <c r="K335" s="24">
        <f t="shared" si="88"/>
        <v>0</v>
      </c>
      <c r="L335" s="24"/>
      <c r="M335" s="24"/>
      <c r="N335" s="24"/>
      <c r="O335" s="24">
        <f t="shared" si="89"/>
        <v>0</v>
      </c>
      <c r="P335" s="24">
        <f t="shared" si="90"/>
        <v>0</v>
      </c>
      <c r="Q335" s="24"/>
      <c r="R335" s="24"/>
      <c r="S335" s="24">
        <f t="shared" si="91"/>
        <v>0</v>
      </c>
      <c r="T335" s="24">
        <f t="shared" si="92"/>
        <v>0</v>
      </c>
    </row>
    <row r="336" spans="1:20" x14ac:dyDescent="0.2">
      <c r="A336" s="167"/>
      <c r="B336" s="35"/>
      <c r="C336" s="26" t="s">
        <v>240</v>
      </c>
      <c r="D336" s="162">
        <v>3</v>
      </c>
      <c r="E336" s="24"/>
      <c r="F336" s="24"/>
      <c r="G336" s="24"/>
      <c r="H336" s="24">
        <f>SUM(E336:G336)</f>
        <v>0</v>
      </c>
      <c r="I336" s="24"/>
      <c r="J336" s="24"/>
      <c r="K336" s="24">
        <f t="shared" si="88"/>
        <v>0</v>
      </c>
      <c r="L336" s="24"/>
      <c r="M336" s="24">
        <v>0.1</v>
      </c>
      <c r="N336" s="24">
        <v>0.42</v>
      </c>
      <c r="O336" s="24">
        <f t="shared" si="89"/>
        <v>0.52</v>
      </c>
      <c r="P336" s="24">
        <f t="shared" si="90"/>
        <v>0.52</v>
      </c>
      <c r="Q336" s="24"/>
      <c r="R336" s="24"/>
      <c r="S336" s="24">
        <f t="shared" si="91"/>
        <v>0</v>
      </c>
      <c r="T336" s="24">
        <f t="shared" si="92"/>
        <v>0.52</v>
      </c>
    </row>
    <row r="337" spans="1:20" x14ac:dyDescent="0.2">
      <c r="A337" s="167"/>
      <c r="B337" s="35"/>
      <c r="C337" s="26" t="s">
        <v>261</v>
      </c>
      <c r="D337" s="162">
        <v>1</v>
      </c>
      <c r="E337" s="24"/>
      <c r="F337" s="24"/>
      <c r="G337" s="24"/>
      <c r="H337" s="24">
        <f>SUM(E337:G337)</f>
        <v>0</v>
      </c>
      <c r="I337" s="24"/>
      <c r="J337" s="24"/>
      <c r="K337" s="24">
        <f>SUM(H337:J337)</f>
        <v>0</v>
      </c>
      <c r="L337" s="24">
        <v>0.05</v>
      </c>
      <c r="M337" s="24">
        <v>0.05</v>
      </c>
      <c r="N337" s="24">
        <v>0.1</v>
      </c>
      <c r="O337" s="24">
        <f>SUM(L337:N337)</f>
        <v>0.2</v>
      </c>
      <c r="P337" s="24">
        <f>SUM(K337+O337)</f>
        <v>0.2</v>
      </c>
      <c r="Q337" s="24"/>
      <c r="R337" s="24"/>
      <c r="S337" s="24">
        <f t="shared" si="91"/>
        <v>0</v>
      </c>
      <c r="T337" s="24">
        <f t="shared" si="92"/>
        <v>0.2</v>
      </c>
    </row>
    <row r="338" spans="1:20" x14ac:dyDescent="0.2">
      <c r="A338" s="119"/>
      <c r="B338" s="71"/>
      <c r="C338" s="26" t="s">
        <v>241</v>
      </c>
      <c r="D338" s="162">
        <v>4</v>
      </c>
      <c r="E338" s="24"/>
      <c r="F338" s="24"/>
      <c r="G338" s="24"/>
      <c r="H338" s="24">
        <f>SUM(E338:G338)</f>
        <v>0</v>
      </c>
      <c r="I338" s="24"/>
      <c r="J338" s="24"/>
      <c r="K338" s="24">
        <f>SUM(H338:J338)</f>
        <v>0</v>
      </c>
      <c r="L338" s="24"/>
      <c r="M338" s="24">
        <v>1.2</v>
      </c>
      <c r="N338" s="24">
        <v>5.42</v>
      </c>
      <c r="O338" s="24">
        <f>SUM(L338:N338)</f>
        <v>6.62</v>
      </c>
      <c r="P338" s="24">
        <f>SUM(K338+O338)</f>
        <v>6.62</v>
      </c>
      <c r="Q338" s="24"/>
      <c r="R338" s="24"/>
      <c r="S338" s="24">
        <f>+R338+Q338</f>
        <v>0</v>
      </c>
      <c r="T338" s="24">
        <f>+S338+P338</f>
        <v>6.62</v>
      </c>
    </row>
    <row r="339" spans="1:20" x14ac:dyDescent="0.2">
      <c r="A339" s="119"/>
      <c r="B339" s="71"/>
      <c r="C339" s="26" t="s">
        <v>570</v>
      </c>
      <c r="D339" s="162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</row>
    <row r="340" spans="1:20" x14ac:dyDescent="0.2">
      <c r="A340" s="119"/>
      <c r="B340" s="71"/>
      <c r="C340" s="26" t="s">
        <v>573</v>
      </c>
      <c r="D340" s="162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</row>
    <row r="341" spans="1:20" x14ac:dyDescent="0.2">
      <c r="A341" s="119"/>
      <c r="B341" s="71"/>
      <c r="C341" s="26" t="s">
        <v>574</v>
      </c>
      <c r="D341" s="162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</row>
    <row r="342" spans="1:20" x14ac:dyDescent="0.2">
      <c r="A342" s="119"/>
      <c r="B342" s="72"/>
      <c r="C342" s="26" t="s">
        <v>575</v>
      </c>
      <c r="D342" s="162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</row>
    <row r="343" spans="1:20" ht="15" x14ac:dyDescent="0.25">
      <c r="A343" s="230" t="s">
        <v>0</v>
      </c>
      <c r="B343" s="231"/>
      <c r="C343" s="232" t="s">
        <v>0</v>
      </c>
      <c r="D343" s="53">
        <f t="shared" ref="D343:R343" si="93">SUM(D291:D338)</f>
        <v>743</v>
      </c>
      <c r="E343" s="54">
        <f t="shared" si="93"/>
        <v>9.5</v>
      </c>
      <c r="F343" s="54">
        <f t="shared" si="93"/>
        <v>0</v>
      </c>
      <c r="G343" s="54">
        <f t="shared" si="93"/>
        <v>0</v>
      </c>
      <c r="H343" s="54">
        <f t="shared" si="93"/>
        <v>9.5</v>
      </c>
      <c r="I343" s="54">
        <f t="shared" si="93"/>
        <v>85.550000000000011</v>
      </c>
      <c r="J343" s="54">
        <f t="shared" si="93"/>
        <v>4.91</v>
      </c>
      <c r="K343" s="54">
        <f t="shared" si="93"/>
        <v>99.960000000000008</v>
      </c>
      <c r="L343" s="54">
        <f t="shared" si="93"/>
        <v>1270.4699999999996</v>
      </c>
      <c r="M343" s="54">
        <f t="shared" si="93"/>
        <v>1325.1399999999994</v>
      </c>
      <c r="N343" s="54">
        <f t="shared" si="93"/>
        <v>2104.1999999999998</v>
      </c>
      <c r="O343" s="54">
        <f t="shared" si="93"/>
        <v>4699.8100000000004</v>
      </c>
      <c r="P343" s="54">
        <f t="shared" si="93"/>
        <v>4799.7699999999995</v>
      </c>
      <c r="Q343" s="54">
        <f t="shared" si="93"/>
        <v>6.2</v>
      </c>
      <c r="R343" s="54">
        <f t="shared" si="93"/>
        <v>12.839999999999998</v>
      </c>
      <c r="S343" s="54">
        <f>+R343+Q343</f>
        <v>19.04</v>
      </c>
      <c r="T343" s="55">
        <f>+S343+P343</f>
        <v>4818.8099999999995</v>
      </c>
    </row>
    <row r="344" spans="1:20" ht="15" x14ac:dyDescent="0.25">
      <c r="A344" s="237" t="s">
        <v>337</v>
      </c>
      <c r="B344" s="238"/>
      <c r="C344" s="239"/>
      <c r="D344" s="173">
        <f t="shared" ref="D344:T344" si="94">SUM(D343,D290,D279,D268,D223,D190,D135,D104,D70,D31,D14,D236)</f>
        <v>6430</v>
      </c>
      <c r="E344" s="174">
        <f t="shared" si="94"/>
        <v>3829.33</v>
      </c>
      <c r="F344" s="174">
        <f t="shared" si="94"/>
        <v>2567.7899999999995</v>
      </c>
      <c r="G344" s="174">
        <f t="shared" si="94"/>
        <v>894.67000000000007</v>
      </c>
      <c r="H344" s="174">
        <f t="shared" si="94"/>
        <v>7291.7900000000018</v>
      </c>
      <c r="I344" s="174">
        <f t="shared" si="94"/>
        <v>3444.2799999999997</v>
      </c>
      <c r="J344" s="174">
        <f t="shared" si="94"/>
        <v>70.37</v>
      </c>
      <c r="K344" s="174">
        <f t="shared" si="94"/>
        <v>10806.44</v>
      </c>
      <c r="L344" s="174">
        <f t="shared" si="94"/>
        <v>6096.9925000000012</v>
      </c>
      <c r="M344" s="174">
        <f t="shared" si="94"/>
        <v>14487.74</v>
      </c>
      <c r="N344" s="174">
        <f t="shared" si="94"/>
        <v>12678.856000000002</v>
      </c>
      <c r="O344" s="174">
        <f t="shared" si="94"/>
        <v>33263.588500000005</v>
      </c>
      <c r="P344" s="174">
        <f t="shared" si="94"/>
        <v>44070.028499999993</v>
      </c>
      <c r="Q344" s="174">
        <f t="shared" si="94"/>
        <v>749.28999999999985</v>
      </c>
      <c r="R344" s="174">
        <f t="shared" si="94"/>
        <v>5867.97</v>
      </c>
      <c r="S344" s="174">
        <f t="shared" si="94"/>
        <v>6617.26</v>
      </c>
      <c r="T344" s="175">
        <f t="shared" si="94"/>
        <v>50687.288499999988</v>
      </c>
    </row>
    <row r="345" spans="1:20" x14ac:dyDescent="0.2">
      <c r="A345" s="42" t="s">
        <v>513</v>
      </c>
      <c r="B345" s="29"/>
      <c r="C345"/>
      <c r="D345" s="6"/>
      <c r="E345" s="5"/>
      <c r="F345"/>
      <c r="G345"/>
      <c r="H345"/>
      <c r="I345"/>
      <c r="J345"/>
      <c r="K345"/>
      <c r="L345"/>
      <c r="M345"/>
      <c r="N345"/>
      <c r="O345"/>
      <c r="P345"/>
    </row>
    <row r="346" spans="1:20" x14ac:dyDescent="0.2">
      <c r="A346" s="42"/>
      <c r="B346" s="29"/>
      <c r="C346"/>
      <c r="D346" s="6"/>
      <c r="E346" s="5"/>
      <c r="F346"/>
      <c r="G346"/>
      <c r="H346"/>
      <c r="I346"/>
      <c r="J346"/>
      <c r="K346"/>
      <c r="L346"/>
      <c r="M346"/>
      <c r="N346"/>
      <c r="O346"/>
      <c r="P346"/>
    </row>
    <row r="347" spans="1:20" x14ac:dyDescent="0.2">
      <c r="A347" s="42"/>
      <c r="B347" s="29"/>
      <c r="C347"/>
      <c r="D347" s="6"/>
      <c r="E347" s="5"/>
      <c r="F347"/>
      <c r="G347"/>
      <c r="H347"/>
      <c r="I347"/>
      <c r="J347"/>
      <c r="K347"/>
      <c r="L347"/>
      <c r="M347"/>
      <c r="N347"/>
      <c r="O347"/>
      <c r="P347"/>
    </row>
    <row r="348" spans="1:20" x14ac:dyDescent="0.2">
      <c r="A348" s="29"/>
      <c r="B348" s="29"/>
      <c r="C348"/>
      <c r="D348" s="6"/>
      <c r="E348" s="5"/>
      <c r="F348"/>
      <c r="G348"/>
      <c r="H348"/>
      <c r="I348"/>
      <c r="J348"/>
      <c r="K348"/>
      <c r="L348"/>
      <c r="M348"/>
      <c r="N348"/>
      <c r="O348"/>
      <c r="P348"/>
    </row>
    <row r="349" spans="1:20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  <c r="P349"/>
    </row>
    <row r="350" spans="1:20" x14ac:dyDescent="0.2">
      <c r="A350" s="3"/>
      <c r="B350" s="37" t="s">
        <v>474</v>
      </c>
      <c r="C350"/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  <c r="P350"/>
    </row>
    <row r="351" spans="1:20" x14ac:dyDescent="0.2">
      <c r="A351" s="3"/>
      <c r="B351" s="37" t="s">
        <v>455</v>
      </c>
      <c r="C351"/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  <c r="P351"/>
    </row>
    <row r="352" spans="1:20" x14ac:dyDescent="0.2">
      <c r="A352" s="3"/>
      <c r="B352" s="37" t="s">
        <v>457</v>
      </c>
      <c r="C352"/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  <c r="P352"/>
    </row>
    <row r="353" spans="1:16" x14ac:dyDescent="0.2">
      <c r="A353" s="3"/>
      <c r="B353" s="37" t="s">
        <v>456</v>
      </c>
      <c r="C353"/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  <c r="P353"/>
    </row>
    <row r="354" spans="1:16" x14ac:dyDescent="0.2">
      <c r="A354" s="3"/>
      <c r="B354" s="37" t="s">
        <v>458</v>
      </c>
      <c r="C354"/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/>
    </row>
    <row r="355" spans="1:16" x14ac:dyDescent="0.2">
      <c r="A355" s="3"/>
      <c r="B355" s="37" t="s">
        <v>459</v>
      </c>
      <c r="C355"/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/>
    </row>
    <row r="356" spans="1:16" x14ac:dyDescent="0.2">
      <c r="A356" s="4"/>
      <c r="B356" s="4"/>
      <c r="C356" s="5"/>
      <c r="D356" s="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</row>
  </sheetData>
  <mergeCells count="26">
    <mergeCell ref="A268:C268"/>
    <mergeCell ref="A279:C279"/>
    <mergeCell ref="A344:C344"/>
    <mergeCell ref="E4:O4"/>
    <mergeCell ref="A2:T2"/>
    <mergeCell ref="E5:K5"/>
    <mergeCell ref="Q4:R5"/>
    <mergeCell ref="L5:O5"/>
    <mergeCell ref="A14:C14"/>
    <mergeCell ref="A31:C31"/>
    <mergeCell ref="A70:C70"/>
    <mergeCell ref="A104:C104"/>
    <mergeCell ref="A290:C290"/>
    <mergeCell ref="A343:C343"/>
    <mergeCell ref="A135:C135"/>
    <mergeCell ref="A190:C190"/>
    <mergeCell ref="A223:C223"/>
    <mergeCell ref="A236:C236"/>
    <mergeCell ref="A1:T1"/>
    <mergeCell ref="A4:A6"/>
    <mergeCell ref="C4:C6"/>
    <mergeCell ref="D4:D6"/>
    <mergeCell ref="P4:P6"/>
    <mergeCell ref="T4:T6"/>
    <mergeCell ref="S4:S6"/>
    <mergeCell ref="B4:B6"/>
  </mergeCells>
  <phoneticPr fontId="0" type="noConversion"/>
  <printOptions horizontalCentered="1"/>
  <pageMargins left="0.75" right="0.75" top="0.39370078740157483" bottom="0.19685039370078741" header="0" footer="0"/>
  <pageSetup scale="55" orientation="landscape" horizontalDpi="4294967294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6"/>
  <sheetViews>
    <sheetView showGridLines="0" topLeftCell="A322" zoomScale="75" workbookViewId="0">
      <selection activeCell="C366" sqref="C366"/>
    </sheetView>
  </sheetViews>
  <sheetFormatPr baseColWidth="10" defaultRowHeight="12.75" x14ac:dyDescent="0.2"/>
  <cols>
    <col min="1" max="1" width="8.140625" style="4" bestFit="1" customWidth="1"/>
    <col min="2" max="2" width="20.85546875" style="4" customWidth="1"/>
    <col min="3" max="3" width="27.42578125" style="5" bestFit="1" customWidth="1"/>
    <col min="4" max="4" width="11" style="6" customWidth="1"/>
    <col min="5" max="5" width="10.28515625" style="16" customWidth="1"/>
    <col min="6" max="6" width="9.7109375" style="16" customWidth="1"/>
    <col min="7" max="7" width="11.140625" style="16" customWidth="1"/>
    <col min="8" max="8" width="12.140625" style="16" bestFit="1" customWidth="1"/>
    <col min="9" max="9" width="11.42578125" style="16" bestFit="1"/>
    <col min="10" max="10" width="9.42578125" style="16" customWidth="1"/>
    <col min="11" max="11" width="9.28515625" style="16" bestFit="1" customWidth="1"/>
    <col min="12" max="12" width="11.5703125" style="16" bestFit="1" customWidth="1"/>
    <col min="13" max="13" width="11.7109375" style="16" bestFit="1" customWidth="1"/>
    <col min="14" max="14" width="10" style="16" bestFit="1" customWidth="1"/>
    <col min="15" max="15" width="10.42578125" style="21" bestFit="1" customWidth="1"/>
    <col min="16" max="16" width="12.140625" style="21" customWidth="1"/>
    <col min="17" max="17" width="10.5703125" style="16" bestFit="1" customWidth="1"/>
    <col min="18" max="18" width="11.5703125" style="16" bestFit="1" customWidth="1"/>
    <col min="19" max="19" width="14" style="16" customWidth="1"/>
    <col min="20" max="20" width="11.7109375" style="16" bestFit="1" customWidth="1"/>
    <col min="21" max="16384" width="11.42578125" style="5"/>
  </cols>
  <sheetData>
    <row r="1" spans="1:20" ht="15.75" x14ac:dyDescent="0.25">
      <c r="A1" s="243" t="s">
        <v>311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</row>
    <row r="2" spans="1:20" s="4" customFormat="1" ht="15.75" x14ac:dyDescent="0.25">
      <c r="A2" s="243" t="s">
        <v>307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</row>
    <row r="3" spans="1:20" s="4" customFormat="1" ht="15.75" x14ac:dyDescent="0.25">
      <c r="A3" s="40" t="s">
        <v>488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0" s="4" customFormat="1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393</v>
      </c>
      <c r="E4" s="273" t="s">
        <v>315</v>
      </c>
      <c r="F4" s="274"/>
      <c r="G4" s="274"/>
      <c r="H4" s="274"/>
      <c r="I4" s="274"/>
      <c r="J4" s="274"/>
      <c r="K4" s="274"/>
      <c r="L4" s="274"/>
      <c r="M4" s="274"/>
      <c r="N4" s="274"/>
      <c r="O4" s="275"/>
      <c r="P4" s="250" t="s">
        <v>394</v>
      </c>
      <c r="Q4" s="256" t="s">
        <v>402</v>
      </c>
      <c r="R4" s="257"/>
      <c r="S4" s="260" t="s">
        <v>403</v>
      </c>
      <c r="T4" s="263" t="s">
        <v>396</v>
      </c>
    </row>
    <row r="5" spans="1:20" s="4" customFormat="1" ht="15" customHeight="1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270" t="s">
        <v>316</v>
      </c>
      <c r="M5" s="271"/>
      <c r="N5" s="271"/>
      <c r="O5" s="272"/>
      <c r="P5" s="251"/>
      <c r="Q5" s="258"/>
      <c r="R5" s="259"/>
      <c r="S5" s="261"/>
      <c r="T5" s="264"/>
    </row>
    <row r="6" spans="1:20" s="4" customFormat="1" ht="29.25" customHeight="1" x14ac:dyDescent="0.25">
      <c r="A6" s="246"/>
      <c r="B6" s="249"/>
      <c r="C6" s="249"/>
      <c r="D6" s="252"/>
      <c r="E6" s="149" t="s">
        <v>398</v>
      </c>
      <c r="F6" s="149" t="s">
        <v>399</v>
      </c>
      <c r="G6" s="149" t="s">
        <v>400</v>
      </c>
      <c r="H6" s="149" t="s">
        <v>401</v>
      </c>
      <c r="I6" s="150" t="s">
        <v>12</v>
      </c>
      <c r="J6" s="151" t="s">
        <v>480</v>
      </c>
      <c r="K6" s="150" t="s">
        <v>0</v>
      </c>
      <c r="L6" s="150" t="s">
        <v>13</v>
      </c>
      <c r="M6" s="150" t="s">
        <v>14</v>
      </c>
      <c r="N6" s="150" t="s">
        <v>15</v>
      </c>
      <c r="O6" s="150" t="s">
        <v>0</v>
      </c>
      <c r="P6" s="252"/>
      <c r="Q6" s="152" t="s">
        <v>16</v>
      </c>
      <c r="R6" s="151" t="s">
        <v>17</v>
      </c>
      <c r="S6" s="262"/>
      <c r="T6" s="265"/>
    </row>
    <row r="7" spans="1:20" s="4" customFormat="1" ht="12.75" customHeight="1" x14ac:dyDescent="0.2">
      <c r="A7" s="171" t="s">
        <v>1</v>
      </c>
      <c r="B7" s="56" t="s">
        <v>308</v>
      </c>
      <c r="C7" s="46" t="s">
        <v>308</v>
      </c>
      <c r="D7" s="153">
        <v>24</v>
      </c>
      <c r="E7" s="154"/>
      <c r="F7" s="154"/>
      <c r="G7" s="154"/>
      <c r="H7" s="154">
        <f>SUM(E7:G7)</f>
        <v>0</v>
      </c>
      <c r="I7" s="154"/>
      <c r="J7" s="154"/>
      <c r="K7" s="154">
        <f>SUM(H7:J7)</f>
        <v>0</v>
      </c>
      <c r="L7" s="154">
        <v>7.0000000000000007E-2</v>
      </c>
      <c r="M7" s="154">
        <v>84.97</v>
      </c>
      <c r="N7" s="154">
        <v>0.03</v>
      </c>
      <c r="O7" s="154">
        <f>SUM(L7:N7)</f>
        <v>85.07</v>
      </c>
      <c r="P7" s="154">
        <f>SUM(K7+O7)</f>
        <v>85.07</v>
      </c>
      <c r="Q7" s="154"/>
      <c r="R7" s="154"/>
      <c r="S7" s="154">
        <f t="shared" ref="S7:S13" si="0">+R7+Q7</f>
        <v>0</v>
      </c>
      <c r="T7" s="154">
        <f t="shared" ref="T7:T13" si="1">+S7+P7</f>
        <v>85.07</v>
      </c>
    </row>
    <row r="8" spans="1:20" s="4" customFormat="1" ht="12.75" customHeight="1" x14ac:dyDescent="0.2">
      <c r="A8" s="103"/>
      <c r="B8" s="57"/>
      <c r="C8" s="49" t="s">
        <v>414</v>
      </c>
      <c r="D8" s="50">
        <v>0</v>
      </c>
      <c r="E8" s="14"/>
      <c r="F8" s="14"/>
      <c r="G8" s="14"/>
      <c r="H8" s="14">
        <f>+G8+F8+E8</f>
        <v>0</v>
      </c>
      <c r="I8" s="14"/>
      <c r="J8" s="14"/>
      <c r="K8" s="14">
        <f>+J8+I8+H8</f>
        <v>0</v>
      </c>
      <c r="L8" s="14"/>
      <c r="M8" s="14"/>
      <c r="N8" s="14"/>
      <c r="O8" s="14">
        <f>+N8+M8+L8</f>
        <v>0</v>
      </c>
      <c r="P8" s="14">
        <f>+O8+K8</f>
        <v>0</v>
      </c>
      <c r="Q8" s="14"/>
      <c r="R8" s="14"/>
      <c r="S8" s="14">
        <f t="shared" si="0"/>
        <v>0</v>
      </c>
      <c r="T8" s="14">
        <f t="shared" si="1"/>
        <v>0</v>
      </c>
    </row>
    <row r="9" spans="1:20" s="4" customFormat="1" ht="12.75" customHeight="1" x14ac:dyDescent="0.2">
      <c r="A9" s="102"/>
      <c r="B9" s="123"/>
      <c r="C9" s="49" t="s">
        <v>263</v>
      </c>
      <c r="D9" s="50">
        <v>0</v>
      </c>
      <c r="E9" s="14"/>
      <c r="F9" s="14"/>
      <c r="G9" s="14"/>
      <c r="H9" s="14">
        <f>+G9+F9+E9</f>
        <v>0</v>
      </c>
      <c r="I9" s="14"/>
      <c r="J9" s="14"/>
      <c r="K9" s="14">
        <f>+J9+I9+H9</f>
        <v>0</v>
      </c>
      <c r="L9" s="14"/>
      <c r="M9" s="14"/>
      <c r="N9" s="14"/>
      <c r="O9" s="14">
        <f>+N9+M9+L9</f>
        <v>0</v>
      </c>
      <c r="P9" s="14">
        <f>+O9+K9</f>
        <v>0</v>
      </c>
      <c r="Q9" s="14"/>
      <c r="R9" s="14"/>
      <c r="S9" s="14">
        <f t="shared" si="0"/>
        <v>0</v>
      </c>
      <c r="T9" s="14">
        <f t="shared" si="1"/>
        <v>0</v>
      </c>
    </row>
    <row r="10" spans="1:20" s="4" customFormat="1" ht="12.75" customHeight="1" x14ac:dyDescent="0.2">
      <c r="A10" s="102"/>
      <c r="B10" s="57" t="s">
        <v>415</v>
      </c>
      <c r="C10" s="155" t="s">
        <v>297</v>
      </c>
      <c r="D10" s="50">
        <v>0</v>
      </c>
      <c r="E10" s="14"/>
      <c r="F10" s="14"/>
      <c r="G10" s="14"/>
      <c r="H10" s="14">
        <f>+G10+F10+E10</f>
        <v>0</v>
      </c>
      <c r="I10" s="14"/>
      <c r="J10" s="14"/>
      <c r="K10" s="14">
        <f>+J10+I10+H10</f>
        <v>0</v>
      </c>
      <c r="L10" s="14"/>
      <c r="M10" s="14"/>
      <c r="N10" s="14"/>
      <c r="O10" s="14">
        <f>+N10+M10+L10</f>
        <v>0</v>
      </c>
      <c r="P10" s="14">
        <f>+O10+K10</f>
        <v>0</v>
      </c>
      <c r="Q10" s="14"/>
      <c r="R10" s="14"/>
      <c r="S10" s="14">
        <f t="shared" si="0"/>
        <v>0</v>
      </c>
      <c r="T10" s="14">
        <f t="shared" si="1"/>
        <v>0</v>
      </c>
    </row>
    <row r="11" spans="1:20" s="4" customFormat="1" ht="12.75" customHeight="1" x14ac:dyDescent="0.2">
      <c r="A11" s="102"/>
      <c r="B11" s="58"/>
      <c r="C11" s="155" t="s">
        <v>298</v>
      </c>
      <c r="D11" s="50">
        <v>0</v>
      </c>
      <c r="E11" s="14"/>
      <c r="F11" s="14"/>
      <c r="G11" s="14"/>
      <c r="H11" s="14">
        <f>+G11+F11+E11</f>
        <v>0</v>
      </c>
      <c r="I11" s="14"/>
      <c r="J11" s="14"/>
      <c r="K11" s="14">
        <f>+J11+I11+H11</f>
        <v>0</v>
      </c>
      <c r="L11" s="14"/>
      <c r="M11" s="14"/>
      <c r="N11" s="14"/>
      <c r="O11" s="14">
        <f>+N11+M11+L11</f>
        <v>0</v>
      </c>
      <c r="P11" s="14">
        <f>+O11+K11</f>
        <v>0</v>
      </c>
      <c r="Q11" s="14"/>
      <c r="R11" s="14"/>
      <c r="S11" s="14">
        <f t="shared" si="0"/>
        <v>0</v>
      </c>
      <c r="T11" s="14">
        <f t="shared" si="1"/>
        <v>0</v>
      </c>
    </row>
    <row r="12" spans="1:20" s="4" customFormat="1" ht="12.75" customHeight="1" x14ac:dyDescent="0.2">
      <c r="A12" s="102"/>
      <c r="B12" s="58"/>
      <c r="C12" s="155" t="s">
        <v>415</v>
      </c>
      <c r="D12" s="50">
        <v>0</v>
      </c>
      <c r="E12" s="14"/>
      <c r="F12" s="14"/>
      <c r="G12" s="14"/>
      <c r="H12" s="14">
        <f>+G12+F12+E12</f>
        <v>0</v>
      </c>
      <c r="I12" s="14"/>
      <c r="J12" s="14"/>
      <c r="K12" s="14">
        <f>+J12+I12+H12</f>
        <v>0</v>
      </c>
      <c r="L12" s="14"/>
      <c r="M12" s="14"/>
      <c r="N12" s="14"/>
      <c r="O12" s="14">
        <f>+N12+M12+L12</f>
        <v>0</v>
      </c>
      <c r="P12" s="14">
        <f>+O12+K12</f>
        <v>0</v>
      </c>
      <c r="Q12" s="14"/>
      <c r="R12" s="14"/>
      <c r="S12" s="14">
        <f t="shared" si="0"/>
        <v>0</v>
      </c>
      <c r="T12" s="14">
        <f t="shared" si="1"/>
        <v>0</v>
      </c>
    </row>
    <row r="13" spans="1:20" s="4" customFormat="1" ht="12.75" customHeight="1" x14ac:dyDescent="0.2">
      <c r="A13" s="102"/>
      <c r="B13" s="158"/>
      <c r="C13" s="159" t="s">
        <v>264</v>
      </c>
      <c r="D13" s="160">
        <v>15</v>
      </c>
      <c r="E13" s="25"/>
      <c r="F13" s="25"/>
      <c r="G13" s="25"/>
      <c r="H13" s="25">
        <f>SUM(E13:G13)</f>
        <v>0</v>
      </c>
      <c r="I13" s="25"/>
      <c r="J13" s="25"/>
      <c r="K13" s="25">
        <f>SUM(H13:J13)</f>
        <v>0</v>
      </c>
      <c r="L13" s="25">
        <v>0.02</v>
      </c>
      <c r="M13" s="25"/>
      <c r="N13" s="25">
        <v>27.91</v>
      </c>
      <c r="O13" s="25">
        <f>SUM(L13:N13)</f>
        <v>27.93</v>
      </c>
      <c r="P13" s="25">
        <f>SUM(K13+O13)</f>
        <v>27.93</v>
      </c>
      <c r="Q13" s="25"/>
      <c r="R13" s="25"/>
      <c r="S13" s="25">
        <f t="shared" si="0"/>
        <v>0</v>
      </c>
      <c r="T13" s="25">
        <f t="shared" si="1"/>
        <v>27.93</v>
      </c>
    </row>
    <row r="14" spans="1:20" s="4" customFormat="1" ht="12.75" customHeight="1" x14ac:dyDescent="0.25">
      <c r="A14" s="230" t="s">
        <v>0</v>
      </c>
      <c r="B14" s="231"/>
      <c r="C14" s="232"/>
      <c r="D14" s="53">
        <f>+SUM(D7:D13)</f>
        <v>39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 t="shared" ref="I14:T14" si="2">+SUM(I7:I13)</f>
        <v>0</v>
      </c>
      <c r="J14" s="54">
        <f t="shared" si="2"/>
        <v>0</v>
      </c>
      <c r="K14" s="54">
        <f t="shared" si="2"/>
        <v>0</v>
      </c>
      <c r="L14" s="54">
        <f t="shared" si="2"/>
        <v>9.0000000000000011E-2</v>
      </c>
      <c r="M14" s="54">
        <f t="shared" si="2"/>
        <v>84.97</v>
      </c>
      <c r="N14" s="54">
        <f t="shared" si="2"/>
        <v>27.94</v>
      </c>
      <c r="O14" s="54">
        <f t="shared" si="2"/>
        <v>113</v>
      </c>
      <c r="P14" s="54">
        <f t="shared" si="2"/>
        <v>113</v>
      </c>
      <c r="Q14" s="54">
        <f t="shared" si="2"/>
        <v>0</v>
      </c>
      <c r="R14" s="54">
        <f t="shared" si="2"/>
        <v>0</v>
      </c>
      <c r="S14" s="54">
        <f t="shared" si="2"/>
        <v>0</v>
      </c>
      <c r="T14" s="55">
        <f t="shared" si="2"/>
        <v>113</v>
      </c>
    </row>
    <row r="15" spans="1:20" x14ac:dyDescent="0.2">
      <c r="A15" s="172" t="s">
        <v>2</v>
      </c>
      <c r="B15" s="70" t="s">
        <v>418</v>
      </c>
      <c r="C15" s="161" t="s">
        <v>299</v>
      </c>
      <c r="D15" s="153">
        <v>2</v>
      </c>
      <c r="E15" s="154"/>
      <c r="F15" s="154"/>
      <c r="G15" s="154"/>
      <c r="H15" s="154">
        <f>SUM(E15:G15)</f>
        <v>0</v>
      </c>
      <c r="I15" s="154"/>
      <c r="J15" s="154"/>
      <c r="K15" s="154">
        <f>SUM(H15:J15)</f>
        <v>0</v>
      </c>
      <c r="L15" s="154">
        <v>0.5</v>
      </c>
      <c r="M15" s="154">
        <v>1.5</v>
      </c>
      <c r="N15" s="154">
        <v>7</v>
      </c>
      <c r="O15" s="154">
        <f>SUM(L15:N15)</f>
        <v>9</v>
      </c>
      <c r="P15" s="154">
        <f>SUM(K15+O15)</f>
        <v>9</v>
      </c>
      <c r="Q15" s="154"/>
      <c r="R15" s="154"/>
      <c r="S15" s="154">
        <f>+R15+Q15</f>
        <v>0</v>
      </c>
      <c r="T15" s="154">
        <f>+S15+P15</f>
        <v>9</v>
      </c>
    </row>
    <row r="16" spans="1:20" x14ac:dyDescent="0.2">
      <c r="A16" s="119"/>
      <c r="B16" s="71"/>
      <c r="C16" s="26" t="s">
        <v>265</v>
      </c>
      <c r="D16" s="162">
        <v>7</v>
      </c>
      <c r="E16" s="24"/>
      <c r="F16" s="24"/>
      <c r="G16" s="24"/>
      <c r="H16" s="24">
        <f>SUM(E16:G16)</f>
        <v>0</v>
      </c>
      <c r="I16" s="24">
        <v>2.8</v>
      </c>
      <c r="J16" s="24"/>
      <c r="K16" s="24">
        <f>SUM(H16:J16)</f>
        <v>2.8</v>
      </c>
      <c r="L16" s="24"/>
      <c r="M16" s="24">
        <v>236.5</v>
      </c>
      <c r="N16" s="24">
        <v>292.7</v>
      </c>
      <c r="O16" s="24">
        <f>SUM(L16:N16)</f>
        <v>529.20000000000005</v>
      </c>
      <c r="P16" s="24">
        <f>SUM(K16+O16)</f>
        <v>532</v>
      </c>
      <c r="Q16" s="24"/>
      <c r="R16" s="24"/>
      <c r="S16" s="24">
        <f t="shared" ref="S16:S26" si="3">+R16+Q16</f>
        <v>0</v>
      </c>
      <c r="T16" s="24">
        <f t="shared" ref="T16:T26" si="4">+S16+P16</f>
        <v>532</v>
      </c>
    </row>
    <row r="17" spans="1:20" x14ac:dyDescent="0.2">
      <c r="A17" s="119"/>
      <c r="B17" s="71"/>
      <c r="C17" s="26" t="s">
        <v>417</v>
      </c>
      <c r="D17" s="162">
        <v>0</v>
      </c>
      <c r="E17" s="24"/>
      <c r="F17" s="24"/>
      <c r="G17" s="24"/>
      <c r="H17" s="24">
        <f t="shared" ref="H17:H26" si="5">SUM(E17:G17)</f>
        <v>0</v>
      </c>
      <c r="I17" s="24"/>
      <c r="J17" s="24"/>
      <c r="K17" s="24">
        <f t="shared" ref="K17:K28" si="6">SUM(H17:J17)</f>
        <v>0</v>
      </c>
      <c r="L17" s="24"/>
      <c r="M17" s="24"/>
      <c r="N17" s="24"/>
      <c r="O17" s="24">
        <f t="shared" ref="O17:O27" si="7">SUM(L17:N17)</f>
        <v>0</v>
      </c>
      <c r="P17" s="24">
        <f t="shared" ref="P17:P27" si="8">SUM(K17+O17)</f>
        <v>0</v>
      </c>
      <c r="Q17" s="24"/>
      <c r="R17" s="24"/>
      <c r="S17" s="24">
        <f t="shared" si="3"/>
        <v>0</v>
      </c>
      <c r="T17" s="24">
        <f t="shared" si="4"/>
        <v>0</v>
      </c>
    </row>
    <row r="18" spans="1:20" x14ac:dyDescent="0.2">
      <c r="A18" s="119"/>
      <c r="B18" s="71"/>
      <c r="C18" s="26" t="s">
        <v>19</v>
      </c>
      <c r="D18" s="162">
        <v>18</v>
      </c>
      <c r="E18" s="24"/>
      <c r="F18" s="24"/>
      <c r="G18" s="24"/>
      <c r="H18" s="24">
        <f t="shared" si="5"/>
        <v>0</v>
      </c>
      <c r="I18" s="24">
        <v>6.25</v>
      </c>
      <c r="J18" s="24"/>
      <c r="K18" s="24">
        <f t="shared" si="6"/>
        <v>6.25</v>
      </c>
      <c r="L18" s="24"/>
      <c r="M18" s="24">
        <v>45.64</v>
      </c>
      <c r="N18" s="24">
        <v>158.56</v>
      </c>
      <c r="O18" s="24">
        <f t="shared" si="7"/>
        <v>204.2</v>
      </c>
      <c r="P18" s="24">
        <f t="shared" si="8"/>
        <v>210.45</v>
      </c>
      <c r="Q18" s="24"/>
      <c r="R18" s="24"/>
      <c r="S18" s="24">
        <f t="shared" si="3"/>
        <v>0</v>
      </c>
      <c r="T18" s="24">
        <f t="shared" si="4"/>
        <v>210.45</v>
      </c>
    </row>
    <row r="19" spans="1:20" x14ac:dyDescent="0.2">
      <c r="A19" s="119"/>
      <c r="B19" s="71"/>
      <c r="C19" s="26" t="s">
        <v>340</v>
      </c>
      <c r="D19" s="162">
        <v>0</v>
      </c>
      <c r="E19" s="24"/>
      <c r="F19" s="24"/>
      <c r="G19" s="24"/>
      <c r="H19" s="24">
        <f t="shared" si="5"/>
        <v>0</v>
      </c>
      <c r="I19" s="24"/>
      <c r="J19" s="24"/>
      <c r="K19" s="24">
        <f t="shared" si="6"/>
        <v>0</v>
      </c>
      <c r="L19" s="24"/>
      <c r="M19" s="24"/>
      <c r="N19" s="24"/>
      <c r="O19" s="24">
        <f t="shared" si="7"/>
        <v>0</v>
      </c>
      <c r="P19" s="24">
        <f t="shared" si="8"/>
        <v>0</v>
      </c>
      <c r="Q19" s="24"/>
      <c r="R19" s="24"/>
      <c r="S19" s="24">
        <f t="shared" si="3"/>
        <v>0</v>
      </c>
      <c r="T19" s="24">
        <f t="shared" si="4"/>
        <v>0</v>
      </c>
    </row>
    <row r="20" spans="1:20" x14ac:dyDescent="0.2">
      <c r="A20" s="119"/>
      <c r="B20" s="87"/>
      <c r="C20" s="26" t="s">
        <v>339</v>
      </c>
      <c r="D20" s="162">
        <v>0</v>
      </c>
      <c r="E20" s="24"/>
      <c r="F20" s="24"/>
      <c r="G20" s="24"/>
      <c r="H20" s="24">
        <f t="shared" si="5"/>
        <v>0</v>
      </c>
      <c r="I20" s="24"/>
      <c r="J20" s="24"/>
      <c r="K20" s="24">
        <f t="shared" si="6"/>
        <v>0</v>
      </c>
      <c r="L20" s="24"/>
      <c r="M20" s="24"/>
      <c r="N20" s="24"/>
      <c r="O20" s="24">
        <f t="shared" si="7"/>
        <v>0</v>
      </c>
      <c r="P20" s="24">
        <f t="shared" si="8"/>
        <v>0</v>
      </c>
      <c r="Q20" s="24"/>
      <c r="R20" s="24"/>
      <c r="S20" s="24">
        <f t="shared" si="3"/>
        <v>0</v>
      </c>
      <c r="T20" s="24">
        <f t="shared" si="4"/>
        <v>0</v>
      </c>
    </row>
    <row r="21" spans="1:20" x14ac:dyDescent="0.2">
      <c r="A21" s="119"/>
      <c r="B21" s="71" t="s">
        <v>419</v>
      </c>
      <c r="C21" s="26" t="s">
        <v>349</v>
      </c>
      <c r="D21" s="162">
        <v>0</v>
      </c>
      <c r="E21" s="24"/>
      <c r="F21" s="24"/>
      <c r="G21" s="24"/>
      <c r="H21" s="24">
        <f t="shared" si="5"/>
        <v>0</v>
      </c>
      <c r="I21" s="24"/>
      <c r="J21" s="24"/>
      <c r="K21" s="24">
        <f t="shared" si="6"/>
        <v>0</v>
      </c>
      <c r="L21" s="24"/>
      <c r="M21" s="24"/>
      <c r="N21" s="24"/>
      <c r="O21" s="24">
        <f t="shared" si="7"/>
        <v>0</v>
      </c>
      <c r="P21" s="24">
        <f t="shared" si="8"/>
        <v>0</v>
      </c>
      <c r="Q21" s="24"/>
      <c r="R21" s="24"/>
      <c r="S21" s="24">
        <f t="shared" si="3"/>
        <v>0</v>
      </c>
      <c r="T21" s="24">
        <f t="shared" si="4"/>
        <v>0</v>
      </c>
    </row>
    <row r="22" spans="1:20" x14ac:dyDescent="0.2">
      <c r="A22" s="119"/>
      <c r="B22" s="71"/>
      <c r="C22" s="26" t="s">
        <v>341</v>
      </c>
      <c r="D22" s="162">
        <v>0</v>
      </c>
      <c r="E22" s="24"/>
      <c r="F22" s="24"/>
      <c r="G22" s="24"/>
      <c r="H22" s="24">
        <f t="shared" si="5"/>
        <v>0</v>
      </c>
      <c r="I22" s="24"/>
      <c r="J22" s="24"/>
      <c r="K22" s="24">
        <f t="shared" si="6"/>
        <v>0</v>
      </c>
      <c r="L22" s="24"/>
      <c r="M22" s="24"/>
      <c r="N22" s="24"/>
      <c r="O22" s="24">
        <f t="shared" si="7"/>
        <v>0</v>
      </c>
      <c r="P22" s="24">
        <f t="shared" si="8"/>
        <v>0</v>
      </c>
      <c r="Q22" s="24"/>
      <c r="R22" s="24"/>
      <c r="S22" s="24">
        <f t="shared" si="3"/>
        <v>0</v>
      </c>
      <c r="T22" s="24">
        <f t="shared" si="4"/>
        <v>0</v>
      </c>
    </row>
    <row r="23" spans="1:20" x14ac:dyDescent="0.2">
      <c r="A23" s="119"/>
      <c r="B23" s="71"/>
      <c r="C23" s="26" t="s">
        <v>21</v>
      </c>
      <c r="D23" s="162">
        <v>18</v>
      </c>
      <c r="E23" s="24"/>
      <c r="F23" s="24"/>
      <c r="G23" s="24"/>
      <c r="H23" s="24">
        <f t="shared" si="5"/>
        <v>0</v>
      </c>
      <c r="I23" s="24">
        <v>2.7</v>
      </c>
      <c r="J23" s="24">
        <v>3</v>
      </c>
      <c r="K23" s="24">
        <f t="shared" si="6"/>
        <v>5.7</v>
      </c>
      <c r="L23" s="24"/>
      <c r="M23" s="24">
        <v>60.5</v>
      </c>
      <c r="N23" s="24">
        <v>147.22</v>
      </c>
      <c r="O23" s="24">
        <f t="shared" si="7"/>
        <v>207.72</v>
      </c>
      <c r="P23" s="24">
        <f t="shared" si="8"/>
        <v>213.42</v>
      </c>
      <c r="Q23" s="24"/>
      <c r="R23" s="24">
        <v>9.1</v>
      </c>
      <c r="S23" s="24">
        <f t="shared" si="3"/>
        <v>9.1</v>
      </c>
      <c r="T23" s="24">
        <f t="shared" si="4"/>
        <v>222.51999999999998</v>
      </c>
    </row>
    <row r="24" spans="1:20" x14ac:dyDescent="0.2">
      <c r="A24" s="119"/>
      <c r="B24" s="71"/>
      <c r="C24" s="26" t="s">
        <v>309</v>
      </c>
      <c r="D24" s="162">
        <v>6</v>
      </c>
      <c r="E24" s="24"/>
      <c r="F24" s="24"/>
      <c r="G24" s="24"/>
      <c r="H24" s="24">
        <f t="shared" si="5"/>
        <v>0</v>
      </c>
      <c r="I24" s="24"/>
      <c r="J24" s="24"/>
      <c r="K24" s="24">
        <f t="shared" si="6"/>
        <v>0</v>
      </c>
      <c r="L24" s="24"/>
      <c r="M24" s="24"/>
      <c r="N24" s="24">
        <v>0.06</v>
      </c>
      <c r="O24" s="24">
        <f t="shared" si="7"/>
        <v>0.06</v>
      </c>
      <c r="P24" s="24">
        <f t="shared" si="8"/>
        <v>0.06</v>
      </c>
      <c r="Q24" s="24"/>
      <c r="R24" s="24"/>
      <c r="S24" s="24">
        <f t="shared" si="3"/>
        <v>0</v>
      </c>
      <c r="T24" s="24">
        <f t="shared" si="4"/>
        <v>0.06</v>
      </c>
    </row>
    <row r="25" spans="1:20" x14ac:dyDescent="0.2">
      <c r="A25" s="119"/>
      <c r="B25" s="87"/>
      <c r="C25" s="26" t="s">
        <v>266</v>
      </c>
      <c r="D25" s="162">
        <v>0</v>
      </c>
      <c r="E25" s="24"/>
      <c r="F25" s="24"/>
      <c r="G25" s="24"/>
      <c r="H25" s="24">
        <f t="shared" si="5"/>
        <v>0</v>
      </c>
      <c r="I25" s="24"/>
      <c r="J25" s="24"/>
      <c r="K25" s="24">
        <f t="shared" si="6"/>
        <v>0</v>
      </c>
      <c r="L25" s="24"/>
      <c r="M25" s="24"/>
      <c r="N25" s="24"/>
      <c r="O25" s="24">
        <f t="shared" si="7"/>
        <v>0</v>
      </c>
      <c r="P25" s="24">
        <f t="shared" si="8"/>
        <v>0</v>
      </c>
      <c r="Q25" s="24"/>
      <c r="R25" s="24"/>
      <c r="S25" s="24">
        <f t="shared" si="3"/>
        <v>0</v>
      </c>
      <c r="T25" s="24">
        <f t="shared" si="4"/>
        <v>0</v>
      </c>
    </row>
    <row r="26" spans="1:20" x14ac:dyDescent="0.2">
      <c r="A26" s="119"/>
      <c r="B26" s="71" t="s">
        <v>420</v>
      </c>
      <c r="C26" s="26" t="s">
        <v>300</v>
      </c>
      <c r="D26" s="162">
        <v>1</v>
      </c>
      <c r="E26" s="24"/>
      <c r="F26" s="24"/>
      <c r="G26" s="24"/>
      <c r="H26" s="24">
        <f t="shared" si="5"/>
        <v>0</v>
      </c>
      <c r="I26" s="24"/>
      <c r="J26" s="24"/>
      <c r="K26" s="24">
        <f t="shared" si="6"/>
        <v>0</v>
      </c>
      <c r="L26" s="24">
        <v>50</v>
      </c>
      <c r="M26" s="24">
        <v>84</v>
      </c>
      <c r="N26" s="24">
        <v>140</v>
      </c>
      <c r="O26" s="24">
        <f t="shared" si="7"/>
        <v>274</v>
      </c>
      <c r="P26" s="24">
        <f t="shared" si="8"/>
        <v>274</v>
      </c>
      <c r="Q26" s="24">
        <v>6</v>
      </c>
      <c r="R26" s="24"/>
      <c r="S26" s="24">
        <f t="shared" si="3"/>
        <v>6</v>
      </c>
      <c r="T26" s="24">
        <f t="shared" si="4"/>
        <v>280</v>
      </c>
    </row>
    <row r="27" spans="1:20" x14ac:dyDescent="0.2">
      <c r="A27" s="119"/>
      <c r="B27" s="71"/>
      <c r="C27" s="26" t="s">
        <v>18</v>
      </c>
      <c r="D27" s="162">
        <v>6</v>
      </c>
      <c r="E27" s="24"/>
      <c r="F27" s="24"/>
      <c r="G27" s="24"/>
      <c r="H27" s="24">
        <f>SUM(E27:G27)</f>
        <v>0</v>
      </c>
      <c r="I27" s="24">
        <v>1</v>
      </c>
      <c r="J27" s="24">
        <v>3.5</v>
      </c>
      <c r="K27" s="24">
        <f t="shared" si="6"/>
        <v>4.5</v>
      </c>
      <c r="L27" s="24">
        <v>3.3</v>
      </c>
      <c r="M27" s="24">
        <v>9.8000000000000007</v>
      </c>
      <c r="N27" s="24">
        <v>16.41</v>
      </c>
      <c r="O27" s="24">
        <f t="shared" si="7"/>
        <v>29.51</v>
      </c>
      <c r="P27" s="24">
        <f t="shared" si="8"/>
        <v>34.010000000000005</v>
      </c>
      <c r="Q27" s="24"/>
      <c r="R27" s="24"/>
      <c r="S27" s="24">
        <f>+R27+Q27</f>
        <v>0</v>
      </c>
      <c r="T27" s="24">
        <f>+S27+P27</f>
        <v>34.010000000000005</v>
      </c>
    </row>
    <row r="28" spans="1:20" x14ac:dyDescent="0.2">
      <c r="A28" s="119"/>
      <c r="B28" s="71"/>
      <c r="C28" s="26" t="s">
        <v>20</v>
      </c>
      <c r="D28" s="162">
        <v>15</v>
      </c>
      <c r="E28" s="24"/>
      <c r="F28" s="24"/>
      <c r="G28" s="24"/>
      <c r="H28" s="24">
        <f>SUM(E28:G28)</f>
        <v>0</v>
      </c>
      <c r="I28" s="24">
        <v>0.5</v>
      </c>
      <c r="J28" s="24">
        <v>189</v>
      </c>
      <c r="K28" s="24">
        <f t="shared" si="6"/>
        <v>189.5</v>
      </c>
      <c r="L28" s="24">
        <v>94.75</v>
      </c>
      <c r="M28" s="24">
        <v>180.65</v>
      </c>
      <c r="N28" s="24">
        <v>506.22</v>
      </c>
      <c r="O28" s="24">
        <f>SUM(L28:N28)</f>
        <v>781.62</v>
      </c>
      <c r="P28" s="24">
        <f>SUM(K28+O28)</f>
        <v>971.12</v>
      </c>
      <c r="Q28" s="24"/>
      <c r="R28" s="24"/>
      <c r="S28" s="24">
        <f>+R28+Q28</f>
        <v>0</v>
      </c>
      <c r="T28" s="24">
        <f>+S28+P28</f>
        <v>971.12</v>
      </c>
    </row>
    <row r="29" spans="1:20" x14ac:dyDescent="0.2">
      <c r="A29" s="119"/>
      <c r="B29" s="71"/>
      <c r="C29" s="163" t="s">
        <v>342</v>
      </c>
      <c r="D29" s="64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</row>
    <row r="30" spans="1:20" x14ac:dyDescent="0.2">
      <c r="A30" s="119"/>
      <c r="B30" s="71"/>
      <c r="C30" s="165" t="s">
        <v>267</v>
      </c>
      <c r="D30" s="160">
        <v>0</v>
      </c>
      <c r="E30" s="25"/>
      <c r="F30" s="25"/>
      <c r="G30" s="25"/>
      <c r="H30" s="25">
        <f>SUM(E30:G30)</f>
        <v>0</v>
      </c>
      <c r="I30" s="25"/>
      <c r="J30" s="25"/>
      <c r="K30" s="25">
        <f>SUM(H30:J30)</f>
        <v>0</v>
      </c>
      <c r="L30" s="25"/>
      <c r="M30" s="25"/>
      <c r="N30" s="25"/>
      <c r="O30" s="25">
        <f>SUM(L30:N30)</f>
        <v>0</v>
      </c>
      <c r="P30" s="25">
        <f>SUM(K30+O30)</f>
        <v>0</v>
      </c>
      <c r="Q30" s="25"/>
      <c r="R30" s="25"/>
      <c r="S30" s="25">
        <f>+R30+Q30</f>
        <v>0</v>
      </c>
      <c r="T30" s="25">
        <f>+S30+P30</f>
        <v>0</v>
      </c>
    </row>
    <row r="31" spans="1:20" ht="15" x14ac:dyDescent="0.25">
      <c r="A31" s="230" t="s">
        <v>0</v>
      </c>
      <c r="B31" s="231"/>
      <c r="C31" s="232"/>
      <c r="D31" s="53">
        <f>SUM(D15:D30)</f>
        <v>73</v>
      </c>
      <c r="E31" s="54">
        <f>SUM(E15:E30)</f>
        <v>0</v>
      </c>
      <c r="F31" s="54">
        <f t="shared" ref="F31:T31" si="9">SUM(F15:F30)</f>
        <v>0</v>
      </c>
      <c r="G31" s="54">
        <f t="shared" si="9"/>
        <v>0</v>
      </c>
      <c r="H31" s="54">
        <f t="shared" si="9"/>
        <v>0</v>
      </c>
      <c r="I31" s="54">
        <f t="shared" si="9"/>
        <v>13.25</v>
      </c>
      <c r="J31" s="54">
        <f t="shared" si="9"/>
        <v>195.5</v>
      </c>
      <c r="K31" s="54">
        <f t="shared" si="9"/>
        <v>208.75</v>
      </c>
      <c r="L31" s="54">
        <f t="shared" si="9"/>
        <v>148.55000000000001</v>
      </c>
      <c r="M31" s="54">
        <f t="shared" si="9"/>
        <v>618.59</v>
      </c>
      <c r="N31" s="54">
        <f t="shared" si="9"/>
        <v>1268.17</v>
      </c>
      <c r="O31" s="54">
        <f t="shared" si="9"/>
        <v>2035.31</v>
      </c>
      <c r="P31" s="54">
        <f t="shared" si="9"/>
        <v>2244.06</v>
      </c>
      <c r="Q31" s="54">
        <f t="shared" si="9"/>
        <v>6</v>
      </c>
      <c r="R31" s="54">
        <f t="shared" si="9"/>
        <v>9.1</v>
      </c>
      <c r="S31" s="54">
        <f t="shared" si="9"/>
        <v>15.1</v>
      </c>
      <c r="T31" s="55">
        <f t="shared" si="9"/>
        <v>2259.16</v>
      </c>
    </row>
    <row r="32" spans="1:20" x14ac:dyDescent="0.2">
      <c r="A32" s="172" t="s">
        <v>3</v>
      </c>
      <c r="B32" s="70" t="s">
        <v>38</v>
      </c>
      <c r="C32" s="161" t="s">
        <v>24</v>
      </c>
      <c r="D32" s="153">
        <v>8</v>
      </c>
      <c r="E32" s="154"/>
      <c r="F32" s="154"/>
      <c r="G32" s="154"/>
      <c r="H32" s="154">
        <f>SUM(E32:G32)</f>
        <v>0</v>
      </c>
      <c r="I32" s="154"/>
      <c r="J32" s="154"/>
      <c r="K32" s="154">
        <f>SUM(H32:J32)</f>
        <v>0</v>
      </c>
      <c r="L32" s="154">
        <v>92</v>
      </c>
      <c r="M32" s="154">
        <v>142</v>
      </c>
      <c r="N32" s="154">
        <v>64.989999999999995</v>
      </c>
      <c r="O32" s="154">
        <f>SUM(L32:N32)</f>
        <v>298.99</v>
      </c>
      <c r="P32" s="154">
        <f>SUM(K32+O32)</f>
        <v>298.99</v>
      </c>
      <c r="Q32" s="154">
        <v>0.01</v>
      </c>
      <c r="R32" s="154"/>
      <c r="S32" s="154">
        <f>+R32+Q32</f>
        <v>0.01</v>
      </c>
      <c r="T32" s="154">
        <f>+S32+P32</f>
        <v>299</v>
      </c>
    </row>
    <row r="33" spans="1:20" x14ac:dyDescent="0.2">
      <c r="A33" s="119"/>
      <c r="B33" s="71"/>
      <c r="C33" s="26" t="s">
        <v>33</v>
      </c>
      <c r="D33" s="162">
        <v>37</v>
      </c>
      <c r="E33" s="24"/>
      <c r="F33" s="24"/>
      <c r="G33" s="24"/>
      <c r="H33" s="24">
        <f>SUM(E33:G33)</f>
        <v>0</v>
      </c>
      <c r="I33" s="24">
        <v>0.04</v>
      </c>
      <c r="J33" s="24">
        <v>0.15</v>
      </c>
      <c r="K33" s="24">
        <f>SUM(H33:J33)</f>
        <v>0.19</v>
      </c>
      <c r="L33" s="24">
        <v>11.05</v>
      </c>
      <c r="M33" s="24">
        <v>79.09</v>
      </c>
      <c r="N33" s="24">
        <v>136.31</v>
      </c>
      <c r="O33" s="24">
        <f>SUM(L33:N33)</f>
        <v>226.45</v>
      </c>
      <c r="P33" s="24">
        <f>SUM(K33+O33)</f>
        <v>226.64</v>
      </c>
      <c r="Q33" s="24">
        <v>0.9</v>
      </c>
      <c r="R33" s="24">
        <v>0.01</v>
      </c>
      <c r="S33" s="24">
        <f>+R33+Q33</f>
        <v>0.91</v>
      </c>
      <c r="T33" s="24">
        <f>+S33+P33</f>
        <v>227.54999999999998</v>
      </c>
    </row>
    <row r="34" spans="1:20" x14ac:dyDescent="0.2">
      <c r="A34" s="119"/>
      <c r="B34" s="71"/>
      <c r="C34" s="26" t="s">
        <v>37</v>
      </c>
      <c r="D34" s="162">
        <v>2</v>
      </c>
      <c r="E34" s="24"/>
      <c r="F34" s="24"/>
      <c r="G34" s="24"/>
      <c r="H34" s="24">
        <f>SUM(E34:G34)</f>
        <v>0</v>
      </c>
      <c r="I34" s="24"/>
      <c r="J34" s="24"/>
      <c r="K34" s="24">
        <f>SUM(H34:J34)</f>
        <v>0</v>
      </c>
      <c r="L34" s="24"/>
      <c r="M34" s="24"/>
      <c r="N34" s="24">
        <v>0.02</v>
      </c>
      <c r="O34" s="24">
        <f>SUM(L34:N34)</f>
        <v>0.02</v>
      </c>
      <c r="P34" s="24">
        <f>SUM(K34+O34)</f>
        <v>0.02</v>
      </c>
      <c r="Q34" s="24"/>
      <c r="R34" s="24"/>
      <c r="S34" s="24">
        <f>+R34+Q34</f>
        <v>0</v>
      </c>
      <c r="T34" s="24">
        <f>+S34+P34</f>
        <v>0.02</v>
      </c>
    </row>
    <row r="35" spans="1:20" x14ac:dyDescent="0.2">
      <c r="A35" s="119"/>
      <c r="B35" s="71"/>
      <c r="C35" s="26" t="s">
        <v>38</v>
      </c>
      <c r="D35" s="162">
        <v>1</v>
      </c>
      <c r="E35" s="24"/>
      <c r="F35" s="24"/>
      <c r="G35" s="24"/>
      <c r="H35" s="24">
        <f>SUM(E35:G35)</f>
        <v>0</v>
      </c>
      <c r="I35" s="24"/>
      <c r="J35" s="24"/>
      <c r="K35" s="24">
        <f>SUM(H35:J35)</f>
        <v>0</v>
      </c>
      <c r="L35" s="24"/>
      <c r="M35" s="24"/>
      <c r="N35" s="24">
        <v>0.06</v>
      </c>
      <c r="O35" s="24">
        <f>SUM(L35:N35)</f>
        <v>0.06</v>
      </c>
      <c r="P35" s="24">
        <f>SUM(K35+O35)</f>
        <v>0.06</v>
      </c>
      <c r="Q35" s="24"/>
      <c r="R35" s="24"/>
      <c r="S35" s="24">
        <f>+R35+Q35</f>
        <v>0</v>
      </c>
      <c r="T35" s="24">
        <f>+S35+P35</f>
        <v>0.06</v>
      </c>
    </row>
    <row r="36" spans="1:20" x14ac:dyDescent="0.2">
      <c r="A36" s="119"/>
      <c r="B36" s="87"/>
      <c r="C36" s="26" t="s">
        <v>49</v>
      </c>
      <c r="D36" s="162">
        <v>4</v>
      </c>
      <c r="E36" s="24"/>
      <c r="F36" s="24"/>
      <c r="G36" s="24"/>
      <c r="H36" s="24">
        <f>SUM(E36:G36)</f>
        <v>0</v>
      </c>
      <c r="I36" s="24"/>
      <c r="J36" s="24"/>
      <c r="K36" s="24">
        <f>SUM(H36:J36)</f>
        <v>0</v>
      </c>
      <c r="L36" s="24"/>
      <c r="M36" s="24">
        <v>3</v>
      </c>
      <c r="N36" s="24">
        <v>8.01</v>
      </c>
      <c r="O36" s="24">
        <f>SUM(L36:N36)</f>
        <v>11.01</v>
      </c>
      <c r="P36" s="24">
        <f>SUM(K36+O36)</f>
        <v>11.01</v>
      </c>
      <c r="Q36" s="24"/>
      <c r="R36" s="24"/>
      <c r="S36" s="24">
        <f>+R36+Q36</f>
        <v>0</v>
      </c>
      <c r="T36" s="24">
        <f>+S36+P36</f>
        <v>11.01</v>
      </c>
    </row>
    <row r="37" spans="1:20" x14ac:dyDescent="0.2">
      <c r="A37" s="119"/>
      <c r="B37" s="71" t="s">
        <v>310</v>
      </c>
      <c r="C37" s="26" t="s">
        <v>409</v>
      </c>
      <c r="D37" s="162">
        <v>0</v>
      </c>
      <c r="E37" s="24"/>
      <c r="F37" s="24"/>
      <c r="G37" s="24"/>
      <c r="H37" s="24">
        <f t="shared" ref="H37:H65" si="10">SUM(E37:G37)</f>
        <v>0</v>
      </c>
      <c r="I37" s="24"/>
      <c r="J37" s="24"/>
      <c r="K37" s="24">
        <f t="shared" ref="K37:K64" si="11">SUM(H37:J37)</f>
        <v>0</v>
      </c>
      <c r="L37" s="24"/>
      <c r="M37" s="24"/>
      <c r="N37" s="24"/>
      <c r="O37" s="24">
        <f t="shared" ref="O37:O63" si="12">SUM(L37:N37)</f>
        <v>0</v>
      </c>
      <c r="P37" s="24">
        <f t="shared" ref="P37:P63" si="13">SUM(K37+O37)</f>
        <v>0</v>
      </c>
      <c r="Q37" s="24"/>
      <c r="R37" s="24"/>
      <c r="S37" s="24">
        <f t="shared" ref="S37:S63" si="14">+R37+Q37</f>
        <v>0</v>
      </c>
      <c r="T37" s="24">
        <f t="shared" ref="T37:T63" si="15">+S37+P37</f>
        <v>0</v>
      </c>
    </row>
    <row r="38" spans="1:20" x14ac:dyDescent="0.2">
      <c r="A38" s="119"/>
      <c r="B38" s="71"/>
      <c r="C38" s="26" t="s">
        <v>310</v>
      </c>
      <c r="D38" s="162">
        <v>1</v>
      </c>
      <c r="E38" s="24"/>
      <c r="F38" s="24"/>
      <c r="G38" s="24"/>
      <c r="H38" s="24">
        <f t="shared" si="10"/>
        <v>0</v>
      </c>
      <c r="I38" s="24"/>
      <c r="J38" s="24"/>
      <c r="K38" s="24">
        <f t="shared" si="11"/>
        <v>0</v>
      </c>
      <c r="L38" s="24"/>
      <c r="M38" s="24">
        <v>15</v>
      </c>
      <c r="N38" s="24">
        <v>20</v>
      </c>
      <c r="O38" s="24">
        <f t="shared" si="12"/>
        <v>35</v>
      </c>
      <c r="P38" s="24">
        <f t="shared" si="13"/>
        <v>35</v>
      </c>
      <c r="Q38" s="24"/>
      <c r="R38" s="24"/>
      <c r="S38" s="24">
        <f t="shared" si="14"/>
        <v>0</v>
      </c>
      <c r="T38" s="24">
        <f t="shared" si="15"/>
        <v>35</v>
      </c>
    </row>
    <row r="39" spans="1:20" x14ac:dyDescent="0.2">
      <c r="A39" s="119"/>
      <c r="B39" s="71"/>
      <c r="C39" s="26" t="s">
        <v>43</v>
      </c>
      <c r="D39" s="162">
        <v>0</v>
      </c>
      <c r="E39" s="24"/>
      <c r="F39" s="24"/>
      <c r="G39" s="24"/>
      <c r="H39" s="24">
        <f t="shared" si="10"/>
        <v>0</v>
      </c>
      <c r="I39" s="24"/>
      <c r="J39" s="24"/>
      <c r="K39" s="24">
        <f t="shared" si="11"/>
        <v>0</v>
      </c>
      <c r="L39" s="24"/>
      <c r="M39" s="24"/>
      <c r="N39" s="24"/>
      <c r="O39" s="24">
        <f t="shared" si="12"/>
        <v>0</v>
      </c>
      <c r="P39" s="24">
        <f t="shared" si="13"/>
        <v>0</v>
      </c>
      <c r="Q39" s="24"/>
      <c r="R39" s="24"/>
      <c r="S39" s="24">
        <f t="shared" si="14"/>
        <v>0</v>
      </c>
      <c r="T39" s="24">
        <f t="shared" si="15"/>
        <v>0</v>
      </c>
    </row>
    <row r="40" spans="1:20" x14ac:dyDescent="0.2">
      <c r="A40" s="119"/>
      <c r="B40" s="87"/>
      <c r="C40" s="26" t="s">
        <v>350</v>
      </c>
      <c r="D40" s="162">
        <v>0</v>
      </c>
      <c r="E40" s="24"/>
      <c r="F40" s="24"/>
      <c r="G40" s="24"/>
      <c r="H40" s="24">
        <f t="shared" si="10"/>
        <v>0</v>
      </c>
      <c r="I40" s="24"/>
      <c r="J40" s="24"/>
      <c r="K40" s="24">
        <f t="shared" si="11"/>
        <v>0</v>
      </c>
      <c r="L40" s="24"/>
      <c r="M40" s="24"/>
      <c r="N40" s="24"/>
      <c r="O40" s="24">
        <f t="shared" si="12"/>
        <v>0</v>
      </c>
      <c r="P40" s="24">
        <f t="shared" si="13"/>
        <v>0</v>
      </c>
      <c r="Q40" s="24"/>
      <c r="R40" s="24"/>
      <c r="S40" s="24">
        <f t="shared" si="14"/>
        <v>0</v>
      </c>
      <c r="T40" s="24">
        <f t="shared" si="15"/>
        <v>0</v>
      </c>
    </row>
    <row r="41" spans="1:20" x14ac:dyDescent="0.2">
      <c r="A41" s="119"/>
      <c r="B41" s="71" t="s">
        <v>292</v>
      </c>
      <c r="C41" s="26" t="s">
        <v>317</v>
      </c>
      <c r="D41" s="162">
        <v>0</v>
      </c>
      <c r="E41" s="24"/>
      <c r="F41" s="24"/>
      <c r="G41" s="24"/>
      <c r="H41" s="24">
        <f t="shared" si="10"/>
        <v>0</v>
      </c>
      <c r="I41" s="24"/>
      <c r="J41" s="24"/>
      <c r="K41" s="24">
        <f t="shared" si="11"/>
        <v>0</v>
      </c>
      <c r="L41" s="24"/>
      <c r="M41" s="24"/>
      <c r="N41" s="24"/>
      <c r="O41" s="24">
        <f t="shared" si="12"/>
        <v>0</v>
      </c>
      <c r="P41" s="24">
        <f t="shared" si="13"/>
        <v>0</v>
      </c>
      <c r="Q41" s="24"/>
      <c r="R41" s="24"/>
      <c r="S41" s="24">
        <f t="shared" si="14"/>
        <v>0</v>
      </c>
      <c r="T41" s="24">
        <f t="shared" si="15"/>
        <v>0</v>
      </c>
    </row>
    <row r="42" spans="1:20" x14ac:dyDescent="0.2">
      <c r="A42" s="119"/>
      <c r="B42" s="71"/>
      <c r="C42" s="26" t="s">
        <v>465</v>
      </c>
      <c r="D42" s="162">
        <v>0</v>
      </c>
      <c r="E42" s="24"/>
      <c r="F42" s="24"/>
      <c r="G42" s="24"/>
      <c r="H42" s="24">
        <f t="shared" si="10"/>
        <v>0</v>
      </c>
      <c r="I42" s="24"/>
      <c r="J42" s="24"/>
      <c r="K42" s="24">
        <f t="shared" si="11"/>
        <v>0</v>
      </c>
      <c r="L42" s="24"/>
      <c r="M42" s="24"/>
      <c r="N42" s="24"/>
      <c r="O42" s="24">
        <f t="shared" si="12"/>
        <v>0</v>
      </c>
      <c r="P42" s="24">
        <f t="shared" si="13"/>
        <v>0</v>
      </c>
      <c r="Q42" s="24"/>
      <c r="R42" s="24"/>
      <c r="S42" s="24">
        <f t="shared" si="14"/>
        <v>0</v>
      </c>
      <c r="T42" s="24">
        <f t="shared" si="15"/>
        <v>0</v>
      </c>
    </row>
    <row r="43" spans="1:20" x14ac:dyDescent="0.2">
      <c r="A43" s="119"/>
      <c r="B43" s="71"/>
      <c r="C43" s="26" t="s">
        <v>270</v>
      </c>
      <c r="D43" s="162">
        <v>0</v>
      </c>
      <c r="E43" s="24"/>
      <c r="F43" s="24"/>
      <c r="G43" s="24"/>
      <c r="H43" s="24">
        <f t="shared" si="10"/>
        <v>0</v>
      </c>
      <c r="I43" s="24"/>
      <c r="J43" s="24"/>
      <c r="K43" s="24">
        <f t="shared" si="11"/>
        <v>0</v>
      </c>
      <c r="L43" s="24"/>
      <c r="M43" s="24"/>
      <c r="N43" s="24"/>
      <c r="O43" s="24">
        <f t="shared" si="12"/>
        <v>0</v>
      </c>
      <c r="P43" s="24">
        <f t="shared" si="13"/>
        <v>0</v>
      </c>
      <c r="Q43" s="24"/>
      <c r="R43" s="24"/>
      <c r="S43" s="24">
        <f t="shared" si="14"/>
        <v>0</v>
      </c>
      <c r="T43" s="24">
        <f t="shared" si="15"/>
        <v>0</v>
      </c>
    </row>
    <row r="44" spans="1:20" x14ac:dyDescent="0.2">
      <c r="A44" s="119"/>
      <c r="B44" s="71"/>
      <c r="C44" s="26" t="s">
        <v>271</v>
      </c>
      <c r="D44" s="162">
        <v>0</v>
      </c>
      <c r="E44" s="24"/>
      <c r="F44" s="24"/>
      <c r="G44" s="24"/>
      <c r="H44" s="24">
        <f t="shared" si="10"/>
        <v>0</v>
      </c>
      <c r="I44" s="24"/>
      <c r="J44" s="24"/>
      <c r="K44" s="24">
        <f t="shared" si="11"/>
        <v>0</v>
      </c>
      <c r="L44" s="24"/>
      <c r="M44" s="24"/>
      <c r="N44" s="24"/>
      <c r="O44" s="24">
        <f t="shared" si="12"/>
        <v>0</v>
      </c>
      <c r="P44" s="24">
        <f t="shared" si="13"/>
        <v>0</v>
      </c>
      <c r="Q44" s="24"/>
      <c r="R44" s="24"/>
      <c r="S44" s="24">
        <f t="shared" si="14"/>
        <v>0</v>
      </c>
      <c r="T44" s="24">
        <f t="shared" si="15"/>
        <v>0</v>
      </c>
    </row>
    <row r="45" spans="1:20" x14ac:dyDescent="0.2">
      <c r="A45" s="119"/>
      <c r="B45" s="71"/>
      <c r="C45" s="26" t="s">
        <v>292</v>
      </c>
      <c r="D45" s="162">
        <v>1</v>
      </c>
      <c r="E45" s="24"/>
      <c r="F45" s="24"/>
      <c r="G45" s="24"/>
      <c r="H45" s="24">
        <f t="shared" si="10"/>
        <v>0</v>
      </c>
      <c r="I45" s="24">
        <v>0.2</v>
      </c>
      <c r="J45" s="24"/>
      <c r="K45" s="24">
        <f t="shared" si="11"/>
        <v>0.2</v>
      </c>
      <c r="L45" s="24">
        <v>1</v>
      </c>
      <c r="M45" s="24">
        <v>1</v>
      </c>
      <c r="N45" s="24">
        <v>0.8</v>
      </c>
      <c r="O45" s="24">
        <f t="shared" si="12"/>
        <v>2.8</v>
      </c>
      <c r="P45" s="24">
        <f t="shared" si="13"/>
        <v>3</v>
      </c>
      <c r="Q45" s="24"/>
      <c r="R45" s="24"/>
      <c r="S45" s="24">
        <f t="shared" si="14"/>
        <v>0</v>
      </c>
      <c r="T45" s="24">
        <f t="shared" si="15"/>
        <v>3</v>
      </c>
    </row>
    <row r="46" spans="1:20" x14ac:dyDescent="0.2">
      <c r="A46" s="119"/>
      <c r="B46" s="87"/>
      <c r="C46" s="26" t="s">
        <v>422</v>
      </c>
      <c r="D46" s="162">
        <v>0</v>
      </c>
      <c r="E46" s="24"/>
      <c r="F46" s="24"/>
      <c r="G46" s="24"/>
      <c r="H46" s="24">
        <f t="shared" si="10"/>
        <v>0</v>
      </c>
      <c r="I46" s="24"/>
      <c r="J46" s="24"/>
      <c r="K46" s="24">
        <f t="shared" si="11"/>
        <v>0</v>
      </c>
      <c r="L46" s="24"/>
      <c r="M46" s="24"/>
      <c r="N46" s="24"/>
      <c r="O46" s="24">
        <f t="shared" si="12"/>
        <v>0</v>
      </c>
      <c r="P46" s="24">
        <f t="shared" si="13"/>
        <v>0</v>
      </c>
      <c r="Q46" s="24"/>
      <c r="R46" s="24"/>
      <c r="S46" s="24">
        <f t="shared" si="14"/>
        <v>0</v>
      </c>
      <c r="T46" s="24">
        <f t="shared" si="15"/>
        <v>0</v>
      </c>
    </row>
    <row r="47" spans="1:20" x14ac:dyDescent="0.2">
      <c r="A47" s="119"/>
      <c r="B47" s="71" t="s">
        <v>41</v>
      </c>
      <c r="C47" s="26" t="s">
        <v>31</v>
      </c>
      <c r="D47" s="162">
        <v>6</v>
      </c>
      <c r="E47" s="24"/>
      <c r="F47" s="24"/>
      <c r="G47" s="24"/>
      <c r="H47" s="24">
        <f t="shared" si="10"/>
        <v>0</v>
      </c>
      <c r="I47" s="24">
        <v>3.4</v>
      </c>
      <c r="J47" s="24"/>
      <c r="K47" s="24">
        <f t="shared" si="11"/>
        <v>3.4</v>
      </c>
      <c r="L47" s="24">
        <v>20</v>
      </c>
      <c r="M47" s="24">
        <v>19.2</v>
      </c>
      <c r="N47" s="24">
        <v>18.399999999999999</v>
      </c>
      <c r="O47" s="24">
        <f t="shared" si="12"/>
        <v>57.6</v>
      </c>
      <c r="P47" s="24">
        <f t="shared" si="13"/>
        <v>61</v>
      </c>
      <c r="Q47" s="24"/>
      <c r="R47" s="24"/>
      <c r="S47" s="24">
        <f t="shared" si="14"/>
        <v>0</v>
      </c>
      <c r="T47" s="24">
        <f t="shared" si="15"/>
        <v>61</v>
      </c>
    </row>
    <row r="48" spans="1:20" x14ac:dyDescent="0.2">
      <c r="A48" s="119"/>
      <c r="B48" s="71"/>
      <c r="C48" s="26" t="s">
        <v>25</v>
      </c>
      <c r="D48" s="162">
        <v>1</v>
      </c>
      <c r="E48" s="24"/>
      <c r="F48" s="24"/>
      <c r="G48" s="24"/>
      <c r="H48" s="24">
        <f t="shared" si="10"/>
        <v>0</v>
      </c>
      <c r="I48" s="24"/>
      <c r="J48" s="24"/>
      <c r="K48" s="24">
        <f t="shared" si="11"/>
        <v>0</v>
      </c>
      <c r="L48" s="24">
        <v>1</v>
      </c>
      <c r="M48" s="24">
        <v>1</v>
      </c>
      <c r="N48" s="24">
        <v>1</v>
      </c>
      <c r="O48" s="24">
        <f t="shared" si="12"/>
        <v>3</v>
      </c>
      <c r="P48" s="24">
        <f t="shared" si="13"/>
        <v>3</v>
      </c>
      <c r="Q48" s="24"/>
      <c r="R48" s="24"/>
      <c r="S48" s="24">
        <f t="shared" si="14"/>
        <v>0</v>
      </c>
      <c r="T48" s="24">
        <f t="shared" si="15"/>
        <v>3</v>
      </c>
    </row>
    <row r="49" spans="1:20" x14ac:dyDescent="0.2">
      <c r="A49" s="119"/>
      <c r="B49" s="71"/>
      <c r="C49" s="26" t="s">
        <v>32</v>
      </c>
      <c r="D49" s="162">
        <v>3</v>
      </c>
      <c r="E49" s="24"/>
      <c r="F49" s="24"/>
      <c r="G49" s="24"/>
      <c r="H49" s="24">
        <f t="shared" si="10"/>
        <v>0</v>
      </c>
      <c r="I49" s="24">
        <v>5</v>
      </c>
      <c r="J49" s="24"/>
      <c r="K49" s="24">
        <f t="shared" si="11"/>
        <v>5</v>
      </c>
      <c r="L49" s="24">
        <v>10.050000000000001</v>
      </c>
      <c r="M49" s="24">
        <v>16.05</v>
      </c>
      <c r="N49" s="24">
        <v>61.6</v>
      </c>
      <c r="O49" s="24">
        <f t="shared" si="12"/>
        <v>87.7</v>
      </c>
      <c r="P49" s="24">
        <f t="shared" si="13"/>
        <v>92.7</v>
      </c>
      <c r="Q49" s="24"/>
      <c r="R49" s="24"/>
      <c r="S49" s="24">
        <f t="shared" si="14"/>
        <v>0</v>
      </c>
      <c r="T49" s="24">
        <f t="shared" si="15"/>
        <v>92.7</v>
      </c>
    </row>
    <row r="50" spans="1:20" x14ac:dyDescent="0.2">
      <c r="A50" s="119"/>
      <c r="B50" s="71"/>
      <c r="C50" s="26" t="s">
        <v>34</v>
      </c>
      <c r="D50" s="162">
        <v>38</v>
      </c>
      <c r="E50" s="24"/>
      <c r="F50" s="24"/>
      <c r="G50" s="24"/>
      <c r="H50" s="24">
        <f t="shared" si="10"/>
        <v>0</v>
      </c>
      <c r="I50" s="24">
        <v>128.47</v>
      </c>
      <c r="J50" s="24"/>
      <c r="K50" s="24">
        <f t="shared" si="11"/>
        <v>128.47</v>
      </c>
      <c r="L50" s="24">
        <v>39.1</v>
      </c>
      <c r="M50" s="24">
        <v>303.43</v>
      </c>
      <c r="N50" s="24">
        <v>253.32</v>
      </c>
      <c r="O50" s="24">
        <f t="shared" si="12"/>
        <v>595.85</v>
      </c>
      <c r="P50" s="24">
        <f t="shared" si="13"/>
        <v>724.32</v>
      </c>
      <c r="Q50" s="24"/>
      <c r="R50" s="24"/>
      <c r="S50" s="24">
        <f t="shared" si="14"/>
        <v>0</v>
      </c>
      <c r="T50" s="24">
        <f t="shared" si="15"/>
        <v>724.32</v>
      </c>
    </row>
    <row r="51" spans="1:20" x14ac:dyDescent="0.2">
      <c r="A51" s="119"/>
      <c r="B51" s="71"/>
      <c r="C51" s="26" t="s">
        <v>35</v>
      </c>
      <c r="D51" s="162">
        <v>3</v>
      </c>
      <c r="E51" s="24"/>
      <c r="F51" s="24"/>
      <c r="G51" s="24"/>
      <c r="H51" s="24">
        <f t="shared" si="10"/>
        <v>0</v>
      </c>
      <c r="I51" s="24"/>
      <c r="J51" s="24"/>
      <c r="K51" s="24">
        <f t="shared" si="11"/>
        <v>0</v>
      </c>
      <c r="L51" s="24">
        <v>70.5</v>
      </c>
      <c r="M51" s="24">
        <v>86.5</v>
      </c>
      <c r="N51" s="24">
        <v>45</v>
      </c>
      <c r="O51" s="24">
        <f t="shared" si="12"/>
        <v>202</v>
      </c>
      <c r="P51" s="24">
        <f t="shared" si="13"/>
        <v>202</v>
      </c>
      <c r="Q51" s="24"/>
      <c r="R51" s="24"/>
      <c r="S51" s="24">
        <f t="shared" si="14"/>
        <v>0</v>
      </c>
      <c r="T51" s="24">
        <f t="shared" si="15"/>
        <v>202</v>
      </c>
    </row>
    <row r="52" spans="1:20" x14ac:dyDescent="0.2">
      <c r="A52" s="119"/>
      <c r="B52" s="71"/>
      <c r="C52" s="26" t="s">
        <v>36</v>
      </c>
      <c r="D52" s="162">
        <v>5</v>
      </c>
      <c r="E52" s="24"/>
      <c r="F52" s="24"/>
      <c r="G52" s="24"/>
      <c r="H52" s="24">
        <f t="shared" si="10"/>
        <v>0</v>
      </c>
      <c r="I52" s="24"/>
      <c r="J52" s="24"/>
      <c r="K52" s="24">
        <f t="shared" si="11"/>
        <v>0</v>
      </c>
      <c r="L52" s="24"/>
      <c r="M52" s="24">
        <v>10.02</v>
      </c>
      <c r="N52" s="24">
        <v>6.7</v>
      </c>
      <c r="O52" s="24">
        <f t="shared" si="12"/>
        <v>16.72</v>
      </c>
      <c r="P52" s="24">
        <f t="shared" si="13"/>
        <v>16.72</v>
      </c>
      <c r="Q52" s="24"/>
      <c r="R52" s="24"/>
      <c r="S52" s="24">
        <f t="shared" si="14"/>
        <v>0</v>
      </c>
      <c r="T52" s="24">
        <f t="shared" si="15"/>
        <v>16.72</v>
      </c>
    </row>
    <row r="53" spans="1:20" x14ac:dyDescent="0.2">
      <c r="A53" s="119"/>
      <c r="B53" s="87"/>
      <c r="C53" s="26" t="s">
        <v>41</v>
      </c>
      <c r="D53" s="162">
        <v>9</v>
      </c>
      <c r="E53" s="24"/>
      <c r="F53" s="24"/>
      <c r="G53" s="24"/>
      <c r="H53" s="24">
        <f t="shared" si="10"/>
        <v>0</v>
      </c>
      <c r="I53" s="24">
        <v>2</v>
      </c>
      <c r="J53" s="24">
        <v>0.1</v>
      </c>
      <c r="K53" s="24">
        <f t="shared" si="11"/>
        <v>2.1</v>
      </c>
      <c r="L53" s="24">
        <v>380.85</v>
      </c>
      <c r="M53" s="24">
        <v>222.82</v>
      </c>
      <c r="N53" s="24">
        <v>280.83999999999997</v>
      </c>
      <c r="O53" s="24">
        <f t="shared" si="12"/>
        <v>884.51</v>
      </c>
      <c r="P53" s="24">
        <f t="shared" si="13"/>
        <v>886.61</v>
      </c>
      <c r="Q53" s="24"/>
      <c r="R53" s="24"/>
      <c r="S53" s="24">
        <f t="shared" si="14"/>
        <v>0</v>
      </c>
      <c r="T53" s="24">
        <f t="shared" si="15"/>
        <v>886.61</v>
      </c>
    </row>
    <row r="54" spans="1:20" x14ac:dyDescent="0.2">
      <c r="A54" s="119"/>
      <c r="B54" s="71" t="s">
        <v>46</v>
      </c>
      <c r="C54" s="26" t="s">
        <v>27</v>
      </c>
      <c r="D54" s="162">
        <v>26</v>
      </c>
      <c r="E54" s="24">
        <v>0.1</v>
      </c>
      <c r="F54" s="24"/>
      <c r="G54" s="24"/>
      <c r="H54" s="24">
        <f t="shared" si="10"/>
        <v>0.1</v>
      </c>
      <c r="I54" s="24">
        <v>6.2</v>
      </c>
      <c r="J54" s="24"/>
      <c r="K54" s="24">
        <f t="shared" si="11"/>
        <v>6.3</v>
      </c>
      <c r="L54" s="24">
        <v>148.78</v>
      </c>
      <c r="M54" s="24">
        <v>499.73</v>
      </c>
      <c r="N54" s="24">
        <v>243.17</v>
      </c>
      <c r="O54" s="24">
        <f t="shared" si="12"/>
        <v>891.68</v>
      </c>
      <c r="P54" s="24">
        <f t="shared" si="13"/>
        <v>897.9799999999999</v>
      </c>
      <c r="Q54" s="24"/>
      <c r="R54" s="24">
        <v>1</v>
      </c>
      <c r="S54" s="24">
        <f t="shared" si="14"/>
        <v>1</v>
      </c>
      <c r="T54" s="24">
        <f t="shared" si="15"/>
        <v>898.9799999999999</v>
      </c>
    </row>
    <row r="55" spans="1:20" x14ac:dyDescent="0.2">
      <c r="A55" s="119"/>
      <c r="B55" s="71"/>
      <c r="C55" s="26" t="s">
        <v>28</v>
      </c>
      <c r="D55" s="162">
        <v>24</v>
      </c>
      <c r="E55" s="24">
        <v>1.26</v>
      </c>
      <c r="F55" s="24"/>
      <c r="G55" s="24">
        <v>0.2</v>
      </c>
      <c r="H55" s="24">
        <f t="shared" si="10"/>
        <v>1.46</v>
      </c>
      <c r="I55" s="24">
        <v>0.01</v>
      </c>
      <c r="J55" s="24"/>
      <c r="K55" s="24">
        <f t="shared" si="11"/>
        <v>1.47</v>
      </c>
      <c r="L55" s="24"/>
      <c r="M55" s="24">
        <v>0.85</v>
      </c>
      <c r="N55" s="24">
        <v>2.48</v>
      </c>
      <c r="O55" s="24">
        <f t="shared" si="12"/>
        <v>3.33</v>
      </c>
      <c r="P55" s="24">
        <f t="shared" si="13"/>
        <v>4.8</v>
      </c>
      <c r="Q55" s="24"/>
      <c r="R55" s="24"/>
      <c r="S55" s="24">
        <f t="shared" si="14"/>
        <v>0</v>
      </c>
      <c r="T55" s="24">
        <f t="shared" si="15"/>
        <v>4.8</v>
      </c>
    </row>
    <row r="56" spans="1:20" x14ac:dyDescent="0.2">
      <c r="A56" s="119"/>
      <c r="B56" s="71"/>
      <c r="C56" s="26" t="s">
        <v>39</v>
      </c>
      <c r="D56" s="162">
        <v>5</v>
      </c>
      <c r="E56" s="24">
        <v>0.3</v>
      </c>
      <c r="F56" s="24"/>
      <c r="G56" s="24"/>
      <c r="H56" s="24">
        <f t="shared" si="10"/>
        <v>0.3</v>
      </c>
      <c r="I56" s="24">
        <v>2.5</v>
      </c>
      <c r="J56" s="24"/>
      <c r="K56" s="24">
        <f t="shared" si="11"/>
        <v>2.8</v>
      </c>
      <c r="L56" s="24"/>
      <c r="M56" s="24">
        <v>1.7</v>
      </c>
      <c r="N56" s="24">
        <v>5.5</v>
      </c>
      <c r="O56" s="24">
        <f t="shared" si="12"/>
        <v>7.2</v>
      </c>
      <c r="P56" s="24">
        <f t="shared" si="13"/>
        <v>10</v>
      </c>
      <c r="Q56" s="24"/>
      <c r="R56" s="24"/>
      <c r="S56" s="24">
        <f t="shared" si="14"/>
        <v>0</v>
      </c>
      <c r="T56" s="24">
        <f t="shared" si="15"/>
        <v>10</v>
      </c>
    </row>
    <row r="57" spans="1:20" x14ac:dyDescent="0.2">
      <c r="A57" s="119"/>
      <c r="B57" s="71"/>
      <c r="C57" s="26" t="s">
        <v>40</v>
      </c>
      <c r="D57" s="162">
        <v>96</v>
      </c>
      <c r="E57" s="24">
        <v>0.01</v>
      </c>
      <c r="F57" s="24"/>
      <c r="G57" s="24"/>
      <c r="H57" s="24">
        <f t="shared" si="10"/>
        <v>0.01</v>
      </c>
      <c r="I57" s="24">
        <v>509.41</v>
      </c>
      <c r="J57" s="24">
        <v>0.02</v>
      </c>
      <c r="K57" s="24">
        <f t="shared" si="11"/>
        <v>509.44</v>
      </c>
      <c r="L57" s="24">
        <v>77.3</v>
      </c>
      <c r="M57" s="24">
        <v>332.72</v>
      </c>
      <c r="N57" s="24">
        <v>146.46</v>
      </c>
      <c r="O57" s="24">
        <f t="shared" si="12"/>
        <v>556.48</v>
      </c>
      <c r="P57" s="24">
        <f t="shared" si="13"/>
        <v>1065.92</v>
      </c>
      <c r="Q57" s="24"/>
      <c r="R57" s="24"/>
      <c r="S57" s="24">
        <f t="shared" si="14"/>
        <v>0</v>
      </c>
      <c r="T57" s="24">
        <f t="shared" si="15"/>
        <v>1065.92</v>
      </c>
    </row>
    <row r="58" spans="1:20" x14ac:dyDescent="0.2">
      <c r="A58" s="119"/>
      <c r="B58" s="71"/>
      <c r="C58" s="26" t="s">
        <v>42</v>
      </c>
      <c r="D58" s="162">
        <v>6</v>
      </c>
      <c r="E58" s="24"/>
      <c r="F58" s="24"/>
      <c r="G58" s="24"/>
      <c r="H58" s="24">
        <f t="shared" si="10"/>
        <v>0</v>
      </c>
      <c r="I58" s="24">
        <v>1</v>
      </c>
      <c r="J58" s="24"/>
      <c r="K58" s="24">
        <f t="shared" si="11"/>
        <v>1</v>
      </c>
      <c r="L58" s="24">
        <v>3</v>
      </c>
      <c r="M58" s="24">
        <v>2.12</v>
      </c>
      <c r="N58" s="24">
        <v>3.33</v>
      </c>
      <c r="O58" s="24">
        <f t="shared" si="12"/>
        <v>8.4499999999999993</v>
      </c>
      <c r="P58" s="24">
        <f t="shared" si="13"/>
        <v>9.4499999999999993</v>
      </c>
      <c r="Q58" s="24"/>
      <c r="R58" s="24">
        <v>0.6</v>
      </c>
      <c r="S58" s="24">
        <f t="shared" si="14"/>
        <v>0.6</v>
      </c>
      <c r="T58" s="24">
        <f t="shared" si="15"/>
        <v>10.049999999999999</v>
      </c>
    </row>
    <row r="59" spans="1:20" x14ac:dyDescent="0.2">
      <c r="A59" s="119"/>
      <c r="B59" s="71"/>
      <c r="C59" s="26" t="s">
        <v>46</v>
      </c>
      <c r="D59" s="162">
        <v>221</v>
      </c>
      <c r="E59" s="24">
        <v>9.59</v>
      </c>
      <c r="F59" s="24">
        <v>10.039999999999999</v>
      </c>
      <c r="G59" s="24">
        <v>0.21</v>
      </c>
      <c r="H59" s="24">
        <f t="shared" si="10"/>
        <v>19.84</v>
      </c>
      <c r="I59" s="24">
        <v>76.94</v>
      </c>
      <c r="J59" s="24"/>
      <c r="K59" s="24">
        <f t="shared" si="11"/>
        <v>96.78</v>
      </c>
      <c r="L59" s="24">
        <v>2.6</v>
      </c>
      <c r="M59" s="24">
        <v>28.82</v>
      </c>
      <c r="N59" s="24">
        <v>27.61</v>
      </c>
      <c r="O59" s="24">
        <f t="shared" si="12"/>
        <v>59.03</v>
      </c>
      <c r="P59" s="24">
        <f t="shared" si="13"/>
        <v>155.81</v>
      </c>
      <c r="Q59" s="24"/>
      <c r="R59" s="24">
        <v>0.03</v>
      </c>
      <c r="S59" s="24">
        <f t="shared" si="14"/>
        <v>0.03</v>
      </c>
      <c r="T59" s="24">
        <f t="shared" si="15"/>
        <v>155.84</v>
      </c>
    </row>
    <row r="60" spans="1:20" x14ac:dyDescent="0.2">
      <c r="A60" s="119"/>
      <c r="B60" s="71"/>
      <c r="C60" s="26" t="s">
        <v>47</v>
      </c>
      <c r="D60" s="162">
        <v>130</v>
      </c>
      <c r="E60" s="24"/>
      <c r="F60" s="24"/>
      <c r="G60" s="24"/>
      <c r="H60" s="24">
        <f t="shared" si="10"/>
        <v>0</v>
      </c>
      <c r="I60" s="24">
        <v>22.63</v>
      </c>
      <c r="J60" s="24">
        <v>7</v>
      </c>
      <c r="K60" s="24">
        <f t="shared" si="11"/>
        <v>29.63</v>
      </c>
      <c r="L60" s="24">
        <v>49.35</v>
      </c>
      <c r="M60" s="24">
        <v>172.36</v>
      </c>
      <c r="N60" s="24">
        <v>262.93</v>
      </c>
      <c r="O60" s="24">
        <f t="shared" si="12"/>
        <v>484.64</v>
      </c>
      <c r="P60" s="24">
        <f t="shared" si="13"/>
        <v>514.27</v>
      </c>
      <c r="Q60" s="24"/>
      <c r="R60" s="24"/>
      <c r="S60" s="24">
        <f t="shared" si="14"/>
        <v>0</v>
      </c>
      <c r="T60" s="24">
        <f t="shared" si="15"/>
        <v>514.27</v>
      </c>
    </row>
    <row r="61" spans="1:20" x14ac:dyDescent="0.2">
      <c r="A61" s="119"/>
      <c r="B61" s="71"/>
      <c r="C61" s="26" t="s">
        <v>48</v>
      </c>
      <c r="D61" s="162">
        <v>153</v>
      </c>
      <c r="E61" s="24">
        <v>51.3</v>
      </c>
      <c r="F61" s="24"/>
      <c r="G61" s="24">
        <v>1.54</v>
      </c>
      <c r="H61" s="24">
        <f t="shared" si="10"/>
        <v>52.839999999999996</v>
      </c>
      <c r="I61" s="24">
        <v>145.12</v>
      </c>
      <c r="J61" s="24"/>
      <c r="K61" s="24">
        <f t="shared" si="11"/>
        <v>197.96</v>
      </c>
      <c r="L61" s="24">
        <v>170.32</v>
      </c>
      <c r="M61" s="24">
        <v>283.27</v>
      </c>
      <c r="N61" s="24">
        <v>209.09</v>
      </c>
      <c r="O61" s="24">
        <f t="shared" si="12"/>
        <v>662.68</v>
      </c>
      <c r="P61" s="24">
        <f t="shared" si="13"/>
        <v>860.64</v>
      </c>
      <c r="Q61" s="24"/>
      <c r="R61" s="24"/>
      <c r="S61" s="24">
        <f t="shared" si="14"/>
        <v>0</v>
      </c>
      <c r="T61" s="24">
        <f t="shared" si="15"/>
        <v>860.64</v>
      </c>
    </row>
    <row r="62" spans="1:20" x14ac:dyDescent="0.2">
      <c r="A62" s="119"/>
      <c r="B62" s="87"/>
      <c r="C62" s="26" t="s">
        <v>463</v>
      </c>
      <c r="D62" s="162">
        <v>0</v>
      </c>
      <c r="E62" s="24"/>
      <c r="F62" s="24"/>
      <c r="G62" s="24"/>
      <c r="H62" s="24">
        <f t="shared" si="10"/>
        <v>0</v>
      </c>
      <c r="I62" s="24"/>
      <c r="J62" s="24"/>
      <c r="K62" s="24">
        <f t="shared" si="11"/>
        <v>0</v>
      </c>
      <c r="L62" s="24"/>
      <c r="M62" s="24"/>
      <c r="N62" s="24"/>
      <c r="O62" s="24">
        <f t="shared" si="12"/>
        <v>0</v>
      </c>
      <c r="P62" s="24">
        <f t="shared" si="13"/>
        <v>0</v>
      </c>
      <c r="Q62" s="24"/>
      <c r="R62" s="24"/>
      <c r="S62" s="24">
        <f t="shared" si="14"/>
        <v>0</v>
      </c>
      <c r="T62" s="24">
        <f t="shared" si="15"/>
        <v>0</v>
      </c>
    </row>
    <row r="63" spans="1:20" x14ac:dyDescent="0.2">
      <c r="A63" s="119"/>
      <c r="B63" s="71" t="s">
        <v>44</v>
      </c>
      <c r="C63" s="26" t="s">
        <v>23</v>
      </c>
      <c r="D63" s="162">
        <v>4</v>
      </c>
      <c r="E63" s="24"/>
      <c r="F63" s="24"/>
      <c r="G63" s="24"/>
      <c r="H63" s="24">
        <f t="shared" si="10"/>
        <v>0</v>
      </c>
      <c r="I63" s="24">
        <v>4.2</v>
      </c>
      <c r="J63" s="24"/>
      <c r="K63" s="24">
        <f t="shared" si="11"/>
        <v>4.2</v>
      </c>
      <c r="L63" s="24">
        <v>0.4</v>
      </c>
      <c r="M63" s="24">
        <v>4.2</v>
      </c>
      <c r="N63" s="24">
        <v>8.1999999999999993</v>
      </c>
      <c r="O63" s="24">
        <f t="shared" si="12"/>
        <v>12.8</v>
      </c>
      <c r="P63" s="24">
        <f t="shared" si="13"/>
        <v>17</v>
      </c>
      <c r="Q63" s="24"/>
      <c r="R63" s="24"/>
      <c r="S63" s="24">
        <f t="shared" si="14"/>
        <v>0</v>
      </c>
      <c r="T63" s="24">
        <f t="shared" si="15"/>
        <v>17</v>
      </c>
    </row>
    <row r="64" spans="1:20" x14ac:dyDescent="0.2">
      <c r="A64" s="119"/>
      <c r="B64" s="71"/>
      <c r="C64" s="26" t="s">
        <v>26</v>
      </c>
      <c r="D64" s="162">
        <v>59</v>
      </c>
      <c r="E64" s="24"/>
      <c r="F64" s="24">
        <v>1</v>
      </c>
      <c r="G64" s="24">
        <v>0.2</v>
      </c>
      <c r="H64" s="24">
        <f t="shared" si="10"/>
        <v>1.2</v>
      </c>
      <c r="I64" s="24">
        <v>16.39</v>
      </c>
      <c r="J64" s="24"/>
      <c r="K64" s="24">
        <f t="shared" si="11"/>
        <v>17.59</v>
      </c>
      <c r="L64" s="24"/>
      <c r="M64" s="24">
        <v>31.45</v>
      </c>
      <c r="N64" s="24">
        <v>89.87</v>
      </c>
      <c r="O64" s="24">
        <f t="shared" ref="O64:O69" si="16">SUM(L64:N64)</f>
        <v>121.32000000000001</v>
      </c>
      <c r="P64" s="24">
        <f t="shared" ref="P64:P69" si="17">SUM(K64+O64)</f>
        <v>138.91</v>
      </c>
      <c r="Q64" s="24"/>
      <c r="R64" s="24">
        <v>2</v>
      </c>
      <c r="S64" s="24">
        <f t="shared" ref="S64:S69" si="18">+R64+Q64</f>
        <v>2</v>
      </c>
      <c r="T64" s="24">
        <f t="shared" ref="T64:T69" si="19">+S64+P64</f>
        <v>140.91</v>
      </c>
    </row>
    <row r="65" spans="1:20" x14ac:dyDescent="0.2">
      <c r="A65" s="119"/>
      <c r="B65" s="71"/>
      <c r="C65" s="26" t="s">
        <v>29</v>
      </c>
      <c r="D65" s="162">
        <v>31</v>
      </c>
      <c r="E65" s="24">
        <v>3</v>
      </c>
      <c r="F65" s="24">
        <v>1.51</v>
      </c>
      <c r="G65" s="24">
        <v>0.4</v>
      </c>
      <c r="H65" s="24">
        <f t="shared" si="10"/>
        <v>4.91</v>
      </c>
      <c r="I65" s="24">
        <v>11.86</v>
      </c>
      <c r="J65" s="24"/>
      <c r="K65" s="24">
        <f>SUM(H65:J65)</f>
        <v>16.77</v>
      </c>
      <c r="L65" s="24"/>
      <c r="M65" s="24">
        <v>2.34</v>
      </c>
      <c r="N65" s="24">
        <v>12.52</v>
      </c>
      <c r="O65" s="24">
        <f t="shared" si="16"/>
        <v>14.86</v>
      </c>
      <c r="P65" s="24">
        <f t="shared" si="17"/>
        <v>31.63</v>
      </c>
      <c r="Q65" s="24"/>
      <c r="R65" s="24">
        <v>5.21</v>
      </c>
      <c r="S65" s="24">
        <f t="shared" si="18"/>
        <v>5.21</v>
      </c>
      <c r="T65" s="24">
        <f t="shared" si="19"/>
        <v>36.839999999999996</v>
      </c>
    </row>
    <row r="66" spans="1:20" x14ac:dyDescent="0.2">
      <c r="A66" s="119"/>
      <c r="B66" s="71"/>
      <c r="C66" s="26" t="s">
        <v>30</v>
      </c>
      <c r="D66" s="162">
        <v>14</v>
      </c>
      <c r="E66" s="24">
        <v>0.5</v>
      </c>
      <c r="F66" s="24"/>
      <c r="G66" s="24"/>
      <c r="H66" s="24">
        <f>SUM(E66:G66)</f>
        <v>0.5</v>
      </c>
      <c r="I66" s="24">
        <v>37.15</v>
      </c>
      <c r="J66" s="24"/>
      <c r="K66" s="24">
        <f>SUM(H66:J66)</f>
        <v>37.65</v>
      </c>
      <c r="L66" s="24">
        <v>63.1</v>
      </c>
      <c r="M66" s="24">
        <v>16.600000000000001</v>
      </c>
      <c r="N66" s="24">
        <v>17.059999999999999</v>
      </c>
      <c r="O66" s="24">
        <f t="shared" si="16"/>
        <v>96.76</v>
      </c>
      <c r="P66" s="24">
        <f t="shared" si="17"/>
        <v>134.41</v>
      </c>
      <c r="Q66" s="24"/>
      <c r="R66" s="24">
        <v>1.55</v>
      </c>
      <c r="S66" s="24">
        <f t="shared" si="18"/>
        <v>1.55</v>
      </c>
      <c r="T66" s="24">
        <f t="shared" si="19"/>
        <v>135.96</v>
      </c>
    </row>
    <row r="67" spans="1:20" x14ac:dyDescent="0.2">
      <c r="A67" s="119"/>
      <c r="B67" s="71"/>
      <c r="C67" s="26" t="s">
        <v>44</v>
      </c>
      <c r="D67" s="162">
        <v>181</v>
      </c>
      <c r="E67" s="24">
        <v>0.17</v>
      </c>
      <c r="F67" s="24">
        <v>1.05</v>
      </c>
      <c r="G67" s="24">
        <v>197.57</v>
      </c>
      <c r="H67" s="24">
        <f>SUM(E67:G67)</f>
        <v>198.79</v>
      </c>
      <c r="I67" s="24">
        <v>254.04</v>
      </c>
      <c r="J67" s="24"/>
      <c r="K67" s="24">
        <f>SUM(H67:J67)</f>
        <v>452.83</v>
      </c>
      <c r="L67" s="24">
        <v>518.79999999999995</v>
      </c>
      <c r="M67" s="24">
        <v>734.23</v>
      </c>
      <c r="N67" s="24">
        <v>1253.42</v>
      </c>
      <c r="O67" s="24">
        <f t="shared" si="16"/>
        <v>2506.4499999999998</v>
      </c>
      <c r="P67" s="24">
        <f t="shared" si="17"/>
        <v>2959.2799999999997</v>
      </c>
      <c r="Q67" s="24"/>
      <c r="R67" s="24">
        <v>437.71</v>
      </c>
      <c r="S67" s="24">
        <f t="shared" si="18"/>
        <v>437.71</v>
      </c>
      <c r="T67" s="24">
        <f t="shared" si="19"/>
        <v>3396.99</v>
      </c>
    </row>
    <row r="68" spans="1:20" x14ac:dyDescent="0.2">
      <c r="A68" s="119"/>
      <c r="B68" s="87"/>
      <c r="C68" s="26" t="s">
        <v>45</v>
      </c>
      <c r="D68" s="162">
        <v>17</v>
      </c>
      <c r="E68" s="24">
        <v>2</v>
      </c>
      <c r="F68" s="24"/>
      <c r="G68" s="24">
        <v>2.1800000000000002</v>
      </c>
      <c r="H68" s="24">
        <f>SUM(E68:G68)</f>
        <v>4.18</v>
      </c>
      <c r="I68" s="24">
        <v>14.52</v>
      </c>
      <c r="J68" s="24"/>
      <c r="K68" s="24">
        <f>SUM(H68:J68)</f>
        <v>18.7</v>
      </c>
      <c r="L68" s="24">
        <v>21.08</v>
      </c>
      <c r="M68" s="24">
        <v>35.29</v>
      </c>
      <c r="N68" s="24">
        <v>70.349999999999994</v>
      </c>
      <c r="O68" s="24">
        <f t="shared" si="16"/>
        <v>126.72</v>
      </c>
      <c r="P68" s="24">
        <f t="shared" si="17"/>
        <v>145.41999999999999</v>
      </c>
      <c r="Q68" s="24"/>
      <c r="R68" s="24">
        <v>20.25</v>
      </c>
      <c r="S68" s="24">
        <f t="shared" si="18"/>
        <v>20.25</v>
      </c>
      <c r="T68" s="24">
        <f t="shared" si="19"/>
        <v>165.67</v>
      </c>
    </row>
    <row r="69" spans="1:20" x14ac:dyDescent="0.2">
      <c r="A69" s="119"/>
      <c r="B69" s="71" t="s">
        <v>363</v>
      </c>
      <c r="C69" s="165" t="s">
        <v>363</v>
      </c>
      <c r="D69" s="160">
        <v>0</v>
      </c>
      <c r="E69" s="25"/>
      <c r="F69" s="25"/>
      <c r="G69" s="25"/>
      <c r="H69" s="25">
        <f>SUM(E69:G69)</f>
        <v>0</v>
      </c>
      <c r="I69" s="25"/>
      <c r="J69" s="25"/>
      <c r="K69" s="25">
        <f>SUM(H69:J69)</f>
        <v>0</v>
      </c>
      <c r="L69" s="25"/>
      <c r="M69" s="25"/>
      <c r="N69" s="25"/>
      <c r="O69" s="25">
        <f t="shared" si="16"/>
        <v>0</v>
      </c>
      <c r="P69" s="25">
        <f t="shared" si="17"/>
        <v>0</v>
      </c>
      <c r="Q69" s="25"/>
      <c r="R69" s="25"/>
      <c r="S69" s="25">
        <f t="shared" si="18"/>
        <v>0</v>
      </c>
      <c r="T69" s="25">
        <f t="shared" si="19"/>
        <v>0</v>
      </c>
    </row>
    <row r="70" spans="1:20" ht="15" x14ac:dyDescent="0.25">
      <c r="A70" s="230" t="s">
        <v>0</v>
      </c>
      <c r="B70" s="231"/>
      <c r="C70" s="232"/>
      <c r="D70" s="53">
        <f>SUM(D32:D69)</f>
        <v>1086</v>
      </c>
      <c r="E70" s="54">
        <f>SUM(E32:E69)</f>
        <v>68.23</v>
      </c>
      <c r="F70" s="54">
        <f t="shared" ref="F70:T70" si="20">SUM(F32:F69)</f>
        <v>13.6</v>
      </c>
      <c r="G70" s="54">
        <f t="shared" si="20"/>
        <v>202.3</v>
      </c>
      <c r="H70" s="54">
        <f t="shared" si="20"/>
        <v>284.13</v>
      </c>
      <c r="I70" s="54">
        <f t="shared" si="20"/>
        <v>1241.0800000000002</v>
      </c>
      <c r="J70" s="54">
        <f t="shared" si="20"/>
        <v>7.27</v>
      </c>
      <c r="K70" s="54">
        <f t="shared" si="20"/>
        <v>1532.48</v>
      </c>
      <c r="L70" s="54">
        <f t="shared" si="20"/>
        <v>1680.2799999999997</v>
      </c>
      <c r="M70" s="54">
        <f t="shared" si="20"/>
        <v>3044.7899999999995</v>
      </c>
      <c r="N70" s="54">
        <f t="shared" si="20"/>
        <v>3249.04</v>
      </c>
      <c r="O70" s="54">
        <f t="shared" si="20"/>
        <v>7974.11</v>
      </c>
      <c r="P70" s="54">
        <f t="shared" si="20"/>
        <v>9506.590000000002</v>
      </c>
      <c r="Q70" s="54">
        <f t="shared" si="20"/>
        <v>0.91</v>
      </c>
      <c r="R70" s="54">
        <f t="shared" si="20"/>
        <v>468.35999999999996</v>
      </c>
      <c r="S70" s="54">
        <f t="shared" si="20"/>
        <v>469.27</v>
      </c>
      <c r="T70" s="55">
        <f t="shared" si="20"/>
        <v>9975.86</v>
      </c>
    </row>
    <row r="71" spans="1:20" x14ac:dyDescent="0.2">
      <c r="A71" s="166" t="s">
        <v>5</v>
      </c>
      <c r="B71" s="35" t="s">
        <v>423</v>
      </c>
      <c r="C71" s="161" t="s">
        <v>77</v>
      </c>
      <c r="D71" s="153">
        <v>1</v>
      </c>
      <c r="E71" s="154"/>
      <c r="F71" s="154"/>
      <c r="G71" s="154"/>
      <c r="H71" s="154">
        <f t="shared" ref="H71:H103" si="21">SUM(E71:G71)</f>
        <v>0</v>
      </c>
      <c r="I71" s="154"/>
      <c r="J71" s="154"/>
      <c r="K71" s="154">
        <f t="shared" ref="K71:K103" si="22">SUM(H71:J71)</f>
        <v>0</v>
      </c>
      <c r="L71" s="154">
        <v>10</v>
      </c>
      <c r="M71" s="154">
        <v>100</v>
      </c>
      <c r="N71" s="154">
        <v>40</v>
      </c>
      <c r="O71" s="154">
        <f t="shared" ref="O71:O103" si="23">SUM(L71:N71)</f>
        <v>150</v>
      </c>
      <c r="P71" s="154">
        <f t="shared" ref="P71:P103" si="24">SUM(K71+O71)</f>
        <v>150</v>
      </c>
      <c r="Q71" s="154"/>
      <c r="R71" s="154"/>
      <c r="S71" s="154">
        <f t="shared" ref="S71:S103" si="25">+R71+Q71</f>
        <v>0</v>
      </c>
      <c r="T71" s="154">
        <f t="shared" ref="T71:T103" si="26">+S71+P71</f>
        <v>150</v>
      </c>
    </row>
    <row r="72" spans="1:20" x14ac:dyDescent="0.2">
      <c r="A72" s="167"/>
      <c r="B72" s="35"/>
      <c r="C72" s="26" t="s">
        <v>61</v>
      </c>
      <c r="D72" s="162">
        <v>24</v>
      </c>
      <c r="E72" s="24"/>
      <c r="F72" s="24"/>
      <c r="G72" s="24"/>
      <c r="H72" s="24">
        <f t="shared" si="21"/>
        <v>0</v>
      </c>
      <c r="I72" s="24">
        <v>1</v>
      </c>
      <c r="J72" s="24"/>
      <c r="K72" s="24">
        <f t="shared" si="22"/>
        <v>1</v>
      </c>
      <c r="L72" s="24">
        <v>0.75</v>
      </c>
      <c r="M72" s="24">
        <v>14.53</v>
      </c>
      <c r="N72" s="24">
        <v>10.220000000000001</v>
      </c>
      <c r="O72" s="24">
        <f t="shared" si="23"/>
        <v>25.5</v>
      </c>
      <c r="P72" s="24">
        <f t="shared" si="24"/>
        <v>26.5</v>
      </c>
      <c r="Q72" s="24"/>
      <c r="R72" s="24"/>
      <c r="S72" s="24">
        <f t="shared" si="25"/>
        <v>0</v>
      </c>
      <c r="T72" s="24">
        <f t="shared" si="26"/>
        <v>26.5</v>
      </c>
    </row>
    <row r="73" spans="1:20" x14ac:dyDescent="0.2">
      <c r="A73" s="167"/>
      <c r="B73" s="35"/>
      <c r="C73" s="26" t="s">
        <v>56</v>
      </c>
      <c r="D73" s="162">
        <v>4</v>
      </c>
      <c r="E73" s="24"/>
      <c r="F73" s="24"/>
      <c r="G73" s="24"/>
      <c r="H73" s="24">
        <f t="shared" si="21"/>
        <v>0</v>
      </c>
      <c r="I73" s="24">
        <v>0.8</v>
      </c>
      <c r="J73" s="24"/>
      <c r="K73" s="24">
        <f t="shared" si="22"/>
        <v>0.8</v>
      </c>
      <c r="L73" s="24"/>
      <c r="M73" s="24">
        <v>0.95</v>
      </c>
      <c r="N73" s="24">
        <v>2.75</v>
      </c>
      <c r="O73" s="24">
        <f t="shared" si="23"/>
        <v>3.7</v>
      </c>
      <c r="P73" s="24">
        <f t="shared" si="24"/>
        <v>4.5</v>
      </c>
      <c r="Q73" s="24"/>
      <c r="R73" s="24"/>
      <c r="S73" s="24">
        <f t="shared" si="25"/>
        <v>0</v>
      </c>
      <c r="T73" s="24">
        <f t="shared" si="26"/>
        <v>4.5</v>
      </c>
    </row>
    <row r="74" spans="1:20" x14ac:dyDescent="0.2">
      <c r="A74" s="167"/>
      <c r="B74" s="35"/>
      <c r="C74" s="26" t="s">
        <v>50</v>
      </c>
      <c r="D74" s="162">
        <v>5</v>
      </c>
      <c r="E74" s="24"/>
      <c r="F74" s="24"/>
      <c r="G74" s="24"/>
      <c r="H74" s="24">
        <f t="shared" si="21"/>
        <v>0</v>
      </c>
      <c r="I74" s="24">
        <v>0.2</v>
      </c>
      <c r="J74" s="24"/>
      <c r="K74" s="24">
        <f t="shared" si="22"/>
        <v>0.2</v>
      </c>
      <c r="L74" s="24">
        <v>12.05</v>
      </c>
      <c r="M74" s="24">
        <v>5.3</v>
      </c>
      <c r="N74" s="24">
        <v>3.1</v>
      </c>
      <c r="O74" s="24">
        <f t="shared" si="23"/>
        <v>20.450000000000003</v>
      </c>
      <c r="P74" s="24">
        <f t="shared" si="24"/>
        <v>20.650000000000002</v>
      </c>
      <c r="Q74" s="24"/>
      <c r="R74" s="24"/>
      <c r="S74" s="24">
        <f t="shared" si="25"/>
        <v>0</v>
      </c>
      <c r="T74" s="24">
        <f t="shared" si="26"/>
        <v>20.650000000000002</v>
      </c>
    </row>
    <row r="75" spans="1:20" x14ac:dyDescent="0.2">
      <c r="A75" s="167"/>
      <c r="B75" s="35"/>
      <c r="C75" s="26" t="s">
        <v>64</v>
      </c>
      <c r="D75" s="162">
        <v>14</v>
      </c>
      <c r="E75" s="24"/>
      <c r="F75" s="24"/>
      <c r="G75" s="24"/>
      <c r="H75" s="24">
        <f t="shared" si="21"/>
        <v>0</v>
      </c>
      <c r="I75" s="24">
        <v>27.1</v>
      </c>
      <c r="J75" s="24">
        <v>2</v>
      </c>
      <c r="K75" s="24">
        <f t="shared" si="22"/>
        <v>29.1</v>
      </c>
      <c r="L75" s="24">
        <v>0.3</v>
      </c>
      <c r="M75" s="24">
        <v>18.100000000000001</v>
      </c>
      <c r="N75" s="24">
        <v>33.299999999999997</v>
      </c>
      <c r="O75" s="24">
        <f t="shared" si="23"/>
        <v>51.7</v>
      </c>
      <c r="P75" s="24">
        <f t="shared" si="24"/>
        <v>80.800000000000011</v>
      </c>
      <c r="Q75" s="24"/>
      <c r="R75" s="24"/>
      <c r="S75" s="24">
        <f t="shared" si="25"/>
        <v>0</v>
      </c>
      <c r="T75" s="24">
        <f t="shared" si="26"/>
        <v>80.800000000000011</v>
      </c>
    </row>
    <row r="76" spans="1:20" x14ac:dyDescent="0.2">
      <c r="A76" s="167"/>
      <c r="B76" s="35"/>
      <c r="C76" s="26" t="s">
        <v>79</v>
      </c>
      <c r="D76" s="162">
        <v>7</v>
      </c>
      <c r="E76" s="24"/>
      <c r="F76" s="24"/>
      <c r="G76" s="24"/>
      <c r="H76" s="24">
        <f t="shared" si="21"/>
        <v>0</v>
      </c>
      <c r="I76" s="24"/>
      <c r="J76" s="24"/>
      <c r="K76" s="24">
        <f t="shared" si="22"/>
        <v>0</v>
      </c>
      <c r="L76" s="24">
        <v>32.1</v>
      </c>
      <c r="M76" s="24">
        <v>128.4</v>
      </c>
      <c r="N76" s="24">
        <v>215.4</v>
      </c>
      <c r="O76" s="24">
        <f t="shared" si="23"/>
        <v>375.9</v>
      </c>
      <c r="P76" s="24">
        <f t="shared" si="24"/>
        <v>375.9</v>
      </c>
      <c r="Q76" s="24"/>
      <c r="R76" s="24"/>
      <c r="S76" s="24">
        <f t="shared" si="25"/>
        <v>0</v>
      </c>
      <c r="T76" s="24">
        <f t="shared" si="26"/>
        <v>375.9</v>
      </c>
    </row>
    <row r="77" spans="1:20" x14ac:dyDescent="0.2">
      <c r="A77" s="167"/>
      <c r="B77" s="35"/>
      <c r="C77" s="26" t="s">
        <v>67</v>
      </c>
      <c r="D77" s="162">
        <v>1</v>
      </c>
      <c r="E77" s="14"/>
      <c r="F77" s="24"/>
      <c r="G77" s="24"/>
      <c r="H77" s="24">
        <f t="shared" si="21"/>
        <v>0</v>
      </c>
      <c r="I77" s="24"/>
      <c r="J77" s="24"/>
      <c r="K77" s="24">
        <f t="shared" si="22"/>
        <v>0</v>
      </c>
      <c r="L77" s="24"/>
      <c r="M77" s="24">
        <v>2</v>
      </c>
      <c r="N77" s="24">
        <v>2</v>
      </c>
      <c r="O77" s="24">
        <f t="shared" si="23"/>
        <v>4</v>
      </c>
      <c r="P77" s="24">
        <f t="shared" si="24"/>
        <v>4</v>
      </c>
      <c r="Q77" s="24"/>
      <c r="R77" s="24"/>
      <c r="S77" s="24">
        <f t="shared" si="25"/>
        <v>0</v>
      </c>
      <c r="T77" s="24">
        <f t="shared" si="26"/>
        <v>4</v>
      </c>
    </row>
    <row r="78" spans="1:20" x14ac:dyDescent="0.2">
      <c r="A78" s="167"/>
      <c r="B78" s="35"/>
      <c r="C78" s="26" t="s">
        <v>78</v>
      </c>
      <c r="D78" s="162">
        <v>11</v>
      </c>
      <c r="E78" s="24"/>
      <c r="F78" s="24"/>
      <c r="G78" s="24"/>
      <c r="H78" s="24">
        <f t="shared" si="21"/>
        <v>0</v>
      </c>
      <c r="I78" s="24">
        <v>28.4</v>
      </c>
      <c r="J78" s="24"/>
      <c r="K78" s="24">
        <f t="shared" si="22"/>
        <v>28.4</v>
      </c>
      <c r="L78" s="24">
        <v>0.5</v>
      </c>
      <c r="M78" s="24">
        <v>12.85</v>
      </c>
      <c r="N78" s="24">
        <v>21.25</v>
      </c>
      <c r="O78" s="24">
        <f t="shared" si="23"/>
        <v>34.6</v>
      </c>
      <c r="P78" s="24">
        <f t="shared" si="24"/>
        <v>63</v>
      </c>
      <c r="Q78" s="24"/>
      <c r="R78" s="24"/>
      <c r="S78" s="24">
        <f t="shared" si="25"/>
        <v>0</v>
      </c>
      <c r="T78" s="24">
        <f t="shared" si="26"/>
        <v>63</v>
      </c>
    </row>
    <row r="79" spans="1:20" x14ac:dyDescent="0.2">
      <c r="A79" s="167"/>
      <c r="B79" s="35"/>
      <c r="C79" s="26" t="s">
        <v>76</v>
      </c>
      <c r="D79" s="162">
        <v>3</v>
      </c>
      <c r="E79" s="24"/>
      <c r="F79" s="24"/>
      <c r="G79" s="24"/>
      <c r="H79" s="24">
        <f t="shared" si="21"/>
        <v>0</v>
      </c>
      <c r="I79" s="24">
        <v>0.5</v>
      </c>
      <c r="J79" s="24"/>
      <c r="K79" s="24">
        <f t="shared" si="22"/>
        <v>0.5</v>
      </c>
      <c r="L79" s="24"/>
      <c r="M79" s="24">
        <v>3.7</v>
      </c>
      <c r="N79" s="24">
        <v>17.3</v>
      </c>
      <c r="O79" s="24">
        <f t="shared" si="23"/>
        <v>21</v>
      </c>
      <c r="P79" s="24">
        <f t="shared" si="24"/>
        <v>21.5</v>
      </c>
      <c r="Q79" s="24"/>
      <c r="R79" s="24"/>
      <c r="S79" s="24">
        <f t="shared" si="25"/>
        <v>0</v>
      </c>
      <c r="T79" s="24">
        <f t="shared" si="26"/>
        <v>21.5</v>
      </c>
    </row>
    <row r="80" spans="1:20" x14ac:dyDescent="0.2">
      <c r="A80" s="167"/>
      <c r="B80" s="35"/>
      <c r="C80" s="26" t="s">
        <v>62</v>
      </c>
      <c r="D80" s="162">
        <v>12</v>
      </c>
      <c r="E80" s="24"/>
      <c r="F80" s="24"/>
      <c r="G80" s="24"/>
      <c r="H80" s="24">
        <f t="shared" si="21"/>
        <v>0</v>
      </c>
      <c r="I80" s="24">
        <v>1.3</v>
      </c>
      <c r="J80" s="24"/>
      <c r="K80" s="24">
        <f t="shared" si="22"/>
        <v>1.3</v>
      </c>
      <c r="L80" s="24">
        <v>15</v>
      </c>
      <c r="M80" s="24">
        <v>81.61</v>
      </c>
      <c r="N80" s="24">
        <v>143.38999999999999</v>
      </c>
      <c r="O80" s="24">
        <f t="shared" si="23"/>
        <v>240</v>
      </c>
      <c r="P80" s="24">
        <f t="shared" si="24"/>
        <v>241.3</v>
      </c>
      <c r="Q80" s="24"/>
      <c r="R80" s="24"/>
      <c r="S80" s="24">
        <f t="shared" si="25"/>
        <v>0</v>
      </c>
      <c r="T80" s="24">
        <f t="shared" si="26"/>
        <v>241.3</v>
      </c>
    </row>
    <row r="81" spans="1:20" x14ac:dyDescent="0.2">
      <c r="A81" s="167"/>
      <c r="B81" s="35"/>
      <c r="C81" s="26" t="s">
        <v>319</v>
      </c>
      <c r="D81" s="162">
        <v>18</v>
      </c>
      <c r="E81" s="24"/>
      <c r="F81" s="24"/>
      <c r="G81" s="24"/>
      <c r="H81" s="24">
        <f t="shared" si="21"/>
        <v>0</v>
      </c>
      <c r="I81" s="24">
        <v>1.3</v>
      </c>
      <c r="J81" s="24"/>
      <c r="K81" s="24">
        <f t="shared" si="22"/>
        <v>1.3</v>
      </c>
      <c r="L81" s="24">
        <v>53.3</v>
      </c>
      <c r="M81" s="24">
        <v>165.05</v>
      </c>
      <c r="N81" s="24">
        <v>94.95</v>
      </c>
      <c r="O81" s="24">
        <f t="shared" si="23"/>
        <v>313.3</v>
      </c>
      <c r="P81" s="24">
        <f t="shared" si="24"/>
        <v>314.60000000000002</v>
      </c>
      <c r="Q81" s="24"/>
      <c r="R81" s="24">
        <v>0.2</v>
      </c>
      <c r="S81" s="24">
        <f t="shared" si="25"/>
        <v>0.2</v>
      </c>
      <c r="T81" s="24">
        <f t="shared" si="26"/>
        <v>314.8</v>
      </c>
    </row>
    <row r="82" spans="1:20" x14ac:dyDescent="0.2">
      <c r="A82" s="167"/>
      <c r="B82" s="35"/>
      <c r="C82" s="26" t="s">
        <v>55</v>
      </c>
      <c r="D82" s="162">
        <v>1</v>
      </c>
      <c r="E82" s="24"/>
      <c r="F82" s="24"/>
      <c r="G82" s="24"/>
      <c r="H82" s="24">
        <f t="shared" si="21"/>
        <v>0</v>
      </c>
      <c r="I82" s="24"/>
      <c r="J82" s="24"/>
      <c r="K82" s="24">
        <f t="shared" si="22"/>
        <v>0</v>
      </c>
      <c r="L82" s="24"/>
      <c r="M82" s="24">
        <v>3</v>
      </c>
      <c r="N82" s="24">
        <v>5</v>
      </c>
      <c r="O82" s="24">
        <f t="shared" si="23"/>
        <v>8</v>
      </c>
      <c r="P82" s="24">
        <f t="shared" si="24"/>
        <v>8</v>
      </c>
      <c r="Q82" s="24"/>
      <c r="R82" s="24"/>
      <c r="S82" s="24">
        <f t="shared" si="25"/>
        <v>0</v>
      </c>
      <c r="T82" s="24">
        <f t="shared" si="26"/>
        <v>8</v>
      </c>
    </row>
    <row r="83" spans="1:20" x14ac:dyDescent="0.2">
      <c r="A83" s="167"/>
      <c r="B83" s="35"/>
      <c r="C83" s="26" t="s">
        <v>51</v>
      </c>
      <c r="D83" s="162">
        <v>2</v>
      </c>
      <c r="E83" s="24"/>
      <c r="F83" s="24"/>
      <c r="G83" s="24"/>
      <c r="H83" s="24">
        <f t="shared" si="21"/>
        <v>0</v>
      </c>
      <c r="I83" s="24"/>
      <c r="J83" s="24"/>
      <c r="K83" s="24">
        <f t="shared" si="22"/>
        <v>0</v>
      </c>
      <c r="L83" s="24"/>
      <c r="M83" s="24">
        <v>150.4</v>
      </c>
      <c r="N83" s="24">
        <v>150.6</v>
      </c>
      <c r="O83" s="24">
        <f t="shared" si="23"/>
        <v>301</v>
      </c>
      <c r="P83" s="24">
        <f t="shared" si="24"/>
        <v>301</v>
      </c>
      <c r="Q83" s="24"/>
      <c r="R83" s="24"/>
      <c r="S83" s="24">
        <f t="shared" si="25"/>
        <v>0</v>
      </c>
      <c r="T83" s="24">
        <f t="shared" si="26"/>
        <v>301</v>
      </c>
    </row>
    <row r="84" spans="1:20" x14ac:dyDescent="0.2">
      <c r="A84" s="167"/>
      <c r="B84" s="35"/>
      <c r="C84" s="26" t="s">
        <v>52</v>
      </c>
      <c r="D84" s="162">
        <v>9</v>
      </c>
      <c r="E84" s="24"/>
      <c r="F84" s="24"/>
      <c r="G84" s="24"/>
      <c r="H84" s="24">
        <f t="shared" si="21"/>
        <v>0</v>
      </c>
      <c r="I84" s="24">
        <v>0.03</v>
      </c>
      <c r="J84" s="24"/>
      <c r="K84" s="24">
        <f t="shared" si="22"/>
        <v>0.03</v>
      </c>
      <c r="L84" s="24">
        <v>4.25</v>
      </c>
      <c r="M84" s="24">
        <v>3.17</v>
      </c>
      <c r="N84" s="24">
        <v>1.64</v>
      </c>
      <c r="O84" s="24">
        <f t="shared" si="23"/>
        <v>9.06</v>
      </c>
      <c r="P84" s="24">
        <f t="shared" si="24"/>
        <v>9.09</v>
      </c>
      <c r="Q84" s="24"/>
      <c r="R84" s="24"/>
      <c r="S84" s="24">
        <f t="shared" si="25"/>
        <v>0</v>
      </c>
      <c r="T84" s="24">
        <f t="shared" si="26"/>
        <v>9.09</v>
      </c>
    </row>
    <row r="85" spans="1:20" x14ac:dyDescent="0.2">
      <c r="A85" s="167"/>
      <c r="B85" s="35"/>
      <c r="C85" s="26" t="s">
        <v>72</v>
      </c>
      <c r="D85" s="162">
        <v>3</v>
      </c>
      <c r="E85" s="24"/>
      <c r="F85" s="24"/>
      <c r="G85" s="24"/>
      <c r="H85" s="24">
        <f t="shared" si="21"/>
        <v>0</v>
      </c>
      <c r="I85" s="24">
        <v>1</v>
      </c>
      <c r="J85" s="24"/>
      <c r="K85" s="24">
        <f t="shared" si="22"/>
        <v>1</v>
      </c>
      <c r="L85" s="24"/>
      <c r="M85" s="24">
        <v>100</v>
      </c>
      <c r="N85" s="24">
        <v>89</v>
      </c>
      <c r="O85" s="24">
        <f t="shared" si="23"/>
        <v>189</v>
      </c>
      <c r="P85" s="24">
        <f t="shared" si="24"/>
        <v>190</v>
      </c>
      <c r="Q85" s="24"/>
      <c r="R85" s="24"/>
      <c r="S85" s="24">
        <f t="shared" si="25"/>
        <v>0</v>
      </c>
      <c r="T85" s="24">
        <f t="shared" si="26"/>
        <v>190</v>
      </c>
    </row>
    <row r="86" spans="1:20" x14ac:dyDescent="0.2">
      <c r="A86" s="167"/>
      <c r="B86" s="35"/>
      <c r="C86" s="26" t="s">
        <v>71</v>
      </c>
      <c r="D86" s="162">
        <v>2</v>
      </c>
      <c r="E86" s="24"/>
      <c r="F86" s="24"/>
      <c r="G86" s="24"/>
      <c r="H86" s="24">
        <f t="shared" si="21"/>
        <v>0</v>
      </c>
      <c r="I86" s="24"/>
      <c r="J86" s="24"/>
      <c r="K86" s="24">
        <f t="shared" si="22"/>
        <v>0</v>
      </c>
      <c r="L86" s="24">
        <v>15</v>
      </c>
      <c r="M86" s="24">
        <v>25.9</v>
      </c>
      <c r="N86" s="24">
        <v>60.1</v>
      </c>
      <c r="O86" s="24">
        <f t="shared" si="23"/>
        <v>101</v>
      </c>
      <c r="P86" s="24">
        <f t="shared" si="24"/>
        <v>101</v>
      </c>
      <c r="Q86" s="24"/>
      <c r="R86" s="24"/>
      <c r="S86" s="24">
        <f t="shared" si="25"/>
        <v>0</v>
      </c>
      <c r="T86" s="24">
        <f t="shared" si="26"/>
        <v>101</v>
      </c>
    </row>
    <row r="87" spans="1:20" x14ac:dyDescent="0.2">
      <c r="A87" s="167"/>
      <c r="B87" s="85"/>
      <c r="C87" s="26" t="s">
        <v>58</v>
      </c>
      <c r="D87" s="162">
        <v>11</v>
      </c>
      <c r="E87" s="24"/>
      <c r="F87" s="24"/>
      <c r="G87" s="24"/>
      <c r="H87" s="24">
        <f t="shared" si="21"/>
        <v>0</v>
      </c>
      <c r="I87" s="24">
        <v>51.2</v>
      </c>
      <c r="J87" s="24"/>
      <c r="K87" s="24">
        <f t="shared" si="22"/>
        <v>51.2</v>
      </c>
      <c r="L87" s="24">
        <v>83</v>
      </c>
      <c r="M87" s="24">
        <v>772.5</v>
      </c>
      <c r="N87" s="24">
        <v>2066</v>
      </c>
      <c r="O87" s="24">
        <f t="shared" si="23"/>
        <v>2921.5</v>
      </c>
      <c r="P87" s="24">
        <f t="shared" si="24"/>
        <v>2972.7</v>
      </c>
      <c r="Q87" s="24"/>
      <c r="R87" s="24"/>
      <c r="S87" s="24">
        <f t="shared" si="25"/>
        <v>0</v>
      </c>
      <c r="T87" s="24">
        <f t="shared" si="26"/>
        <v>2972.7</v>
      </c>
    </row>
    <row r="88" spans="1:20" x14ac:dyDescent="0.2">
      <c r="A88" s="167"/>
      <c r="B88" s="35" t="s">
        <v>424</v>
      </c>
      <c r="C88" s="26" t="s">
        <v>80</v>
      </c>
      <c r="D88" s="162">
        <v>22</v>
      </c>
      <c r="E88" s="24"/>
      <c r="F88" s="24"/>
      <c r="G88" s="24"/>
      <c r="H88" s="24">
        <f t="shared" si="21"/>
        <v>0</v>
      </c>
      <c r="I88" s="24">
        <v>10.7</v>
      </c>
      <c r="J88" s="24">
        <v>0.1</v>
      </c>
      <c r="K88" s="24">
        <f t="shared" si="22"/>
        <v>10.799999999999999</v>
      </c>
      <c r="L88" s="24">
        <v>25</v>
      </c>
      <c r="M88" s="24">
        <v>291.08999999999997</v>
      </c>
      <c r="N88" s="24">
        <v>385.16</v>
      </c>
      <c r="O88" s="24">
        <f t="shared" si="23"/>
        <v>701.25</v>
      </c>
      <c r="P88" s="24">
        <f t="shared" si="24"/>
        <v>712.05</v>
      </c>
      <c r="Q88" s="24"/>
      <c r="R88" s="24">
        <v>5</v>
      </c>
      <c r="S88" s="24">
        <f t="shared" si="25"/>
        <v>5</v>
      </c>
      <c r="T88" s="24">
        <f t="shared" si="26"/>
        <v>717.05</v>
      </c>
    </row>
    <row r="89" spans="1:20" x14ac:dyDescent="0.2">
      <c r="A89" s="167"/>
      <c r="B89" s="35"/>
      <c r="C89" s="26" t="s">
        <v>54</v>
      </c>
      <c r="D89" s="162">
        <v>9</v>
      </c>
      <c r="E89" s="24"/>
      <c r="F89" s="24"/>
      <c r="G89" s="24"/>
      <c r="H89" s="24">
        <f t="shared" si="21"/>
        <v>0</v>
      </c>
      <c r="I89" s="24">
        <v>0.2</v>
      </c>
      <c r="J89" s="24"/>
      <c r="K89" s="24">
        <f t="shared" si="22"/>
        <v>0.2</v>
      </c>
      <c r="L89" s="24">
        <v>11.8</v>
      </c>
      <c r="M89" s="24">
        <v>61.5</v>
      </c>
      <c r="N89" s="24">
        <v>86</v>
      </c>
      <c r="O89" s="24">
        <f t="shared" si="23"/>
        <v>159.30000000000001</v>
      </c>
      <c r="P89" s="24">
        <f t="shared" si="24"/>
        <v>159.5</v>
      </c>
      <c r="Q89" s="24"/>
      <c r="R89" s="24"/>
      <c r="S89" s="24">
        <f t="shared" si="25"/>
        <v>0</v>
      </c>
      <c r="T89" s="24">
        <f t="shared" si="26"/>
        <v>159.5</v>
      </c>
    </row>
    <row r="90" spans="1:20" x14ac:dyDescent="0.2">
      <c r="A90" s="167"/>
      <c r="B90" s="35"/>
      <c r="C90" s="26" t="s">
        <v>65</v>
      </c>
      <c r="D90" s="162">
        <v>2</v>
      </c>
      <c r="E90" s="24"/>
      <c r="F90" s="24"/>
      <c r="G90" s="24"/>
      <c r="H90" s="24">
        <f t="shared" si="21"/>
        <v>0</v>
      </c>
      <c r="I90" s="24"/>
      <c r="J90" s="24"/>
      <c r="K90" s="24">
        <f t="shared" si="22"/>
        <v>0</v>
      </c>
      <c r="L90" s="24"/>
      <c r="M90" s="24">
        <v>0.7</v>
      </c>
      <c r="N90" s="24">
        <v>1.8</v>
      </c>
      <c r="O90" s="24">
        <f t="shared" si="23"/>
        <v>2.5</v>
      </c>
      <c r="P90" s="24">
        <f t="shared" si="24"/>
        <v>2.5</v>
      </c>
      <c r="Q90" s="24"/>
      <c r="R90" s="24"/>
      <c r="S90" s="24">
        <f t="shared" si="25"/>
        <v>0</v>
      </c>
      <c r="T90" s="24">
        <f t="shared" si="26"/>
        <v>2.5</v>
      </c>
    </row>
    <row r="91" spans="1:20" x14ac:dyDescent="0.2">
      <c r="A91" s="167"/>
      <c r="B91" s="35"/>
      <c r="C91" s="26" t="s">
        <v>74</v>
      </c>
      <c r="D91" s="162">
        <v>10</v>
      </c>
      <c r="E91" s="24"/>
      <c r="F91" s="24"/>
      <c r="G91" s="24"/>
      <c r="H91" s="24">
        <f t="shared" si="21"/>
        <v>0</v>
      </c>
      <c r="I91" s="24"/>
      <c r="J91" s="24"/>
      <c r="K91" s="24">
        <f t="shared" si="22"/>
        <v>0</v>
      </c>
      <c r="L91" s="24">
        <v>2.0499999999999998</v>
      </c>
      <c r="M91" s="24">
        <v>13.23</v>
      </c>
      <c r="N91" s="24">
        <v>5.47</v>
      </c>
      <c r="O91" s="24">
        <f t="shared" si="23"/>
        <v>20.75</v>
      </c>
      <c r="P91" s="24">
        <f t="shared" si="24"/>
        <v>20.75</v>
      </c>
      <c r="Q91" s="24"/>
      <c r="R91" s="24"/>
      <c r="S91" s="24">
        <f t="shared" si="25"/>
        <v>0</v>
      </c>
      <c r="T91" s="24">
        <f t="shared" si="26"/>
        <v>20.75</v>
      </c>
    </row>
    <row r="92" spans="1:20" x14ac:dyDescent="0.2">
      <c r="A92" s="167"/>
      <c r="B92" s="35"/>
      <c r="C92" s="26" t="s">
        <v>53</v>
      </c>
      <c r="D92" s="162">
        <v>1</v>
      </c>
      <c r="E92" s="24"/>
      <c r="F92" s="24"/>
      <c r="G92" s="24"/>
      <c r="H92" s="24">
        <f t="shared" si="21"/>
        <v>0</v>
      </c>
      <c r="I92" s="24"/>
      <c r="J92" s="24"/>
      <c r="K92" s="24">
        <f t="shared" si="22"/>
        <v>0</v>
      </c>
      <c r="L92" s="24"/>
      <c r="M92" s="24">
        <v>7</v>
      </c>
      <c r="N92" s="24">
        <v>8</v>
      </c>
      <c r="O92" s="24">
        <f t="shared" si="23"/>
        <v>15</v>
      </c>
      <c r="P92" s="24">
        <f t="shared" si="24"/>
        <v>15</v>
      </c>
      <c r="Q92" s="24"/>
      <c r="R92" s="24"/>
      <c r="S92" s="24">
        <f t="shared" si="25"/>
        <v>0</v>
      </c>
      <c r="T92" s="24">
        <f t="shared" si="26"/>
        <v>15</v>
      </c>
    </row>
    <row r="93" spans="1:20" x14ac:dyDescent="0.2">
      <c r="A93" s="167"/>
      <c r="B93" s="35"/>
      <c r="C93" s="26" t="s">
        <v>81</v>
      </c>
      <c r="D93" s="162">
        <v>8</v>
      </c>
      <c r="E93" s="24">
        <v>2</v>
      </c>
      <c r="F93" s="24"/>
      <c r="G93" s="24"/>
      <c r="H93" s="24">
        <f t="shared" si="21"/>
        <v>2</v>
      </c>
      <c r="I93" s="24"/>
      <c r="J93" s="24"/>
      <c r="K93" s="24">
        <f t="shared" si="22"/>
        <v>2</v>
      </c>
      <c r="L93" s="24">
        <v>149</v>
      </c>
      <c r="M93" s="24">
        <v>155.5</v>
      </c>
      <c r="N93" s="24">
        <v>57.3</v>
      </c>
      <c r="O93" s="24">
        <f t="shared" si="23"/>
        <v>361.8</v>
      </c>
      <c r="P93" s="24">
        <f t="shared" si="24"/>
        <v>363.8</v>
      </c>
      <c r="Q93" s="24"/>
      <c r="R93" s="24"/>
      <c r="S93" s="24">
        <f t="shared" si="25"/>
        <v>0</v>
      </c>
      <c r="T93" s="24">
        <f t="shared" si="26"/>
        <v>363.8</v>
      </c>
    </row>
    <row r="94" spans="1:20" x14ac:dyDescent="0.2">
      <c r="A94" s="167"/>
      <c r="B94" s="35"/>
      <c r="C94" s="26" t="s">
        <v>68</v>
      </c>
      <c r="D94" s="162">
        <v>0</v>
      </c>
      <c r="E94" s="24"/>
      <c r="F94" s="24"/>
      <c r="G94" s="24"/>
      <c r="H94" s="24">
        <f t="shared" si="21"/>
        <v>0</v>
      </c>
      <c r="I94" s="24"/>
      <c r="J94" s="24"/>
      <c r="K94" s="24">
        <f t="shared" si="22"/>
        <v>0</v>
      </c>
      <c r="L94" s="24"/>
      <c r="M94" s="24"/>
      <c r="N94" s="24"/>
      <c r="O94" s="24">
        <f t="shared" si="23"/>
        <v>0</v>
      </c>
      <c r="P94" s="24">
        <f t="shared" si="24"/>
        <v>0</v>
      </c>
      <c r="Q94" s="24"/>
      <c r="R94" s="24"/>
      <c r="S94" s="24">
        <f t="shared" si="25"/>
        <v>0</v>
      </c>
      <c r="T94" s="24">
        <f t="shared" si="26"/>
        <v>0</v>
      </c>
    </row>
    <row r="95" spans="1:20" x14ac:dyDescent="0.2">
      <c r="A95" s="167"/>
      <c r="B95" s="35"/>
      <c r="C95" s="26" t="s">
        <v>60</v>
      </c>
      <c r="D95" s="162">
        <v>11</v>
      </c>
      <c r="E95" s="24">
        <v>40</v>
      </c>
      <c r="F95" s="24"/>
      <c r="G95" s="24"/>
      <c r="H95" s="24">
        <f t="shared" si="21"/>
        <v>40</v>
      </c>
      <c r="I95" s="24">
        <v>3.5</v>
      </c>
      <c r="J95" s="24"/>
      <c r="K95" s="24">
        <f t="shared" si="22"/>
        <v>43.5</v>
      </c>
      <c r="L95" s="24">
        <v>350</v>
      </c>
      <c r="M95" s="24">
        <v>823.7</v>
      </c>
      <c r="N95" s="24">
        <v>703.6</v>
      </c>
      <c r="O95" s="24">
        <f t="shared" si="23"/>
        <v>1877.3000000000002</v>
      </c>
      <c r="P95" s="24">
        <f t="shared" si="24"/>
        <v>1920.8000000000002</v>
      </c>
      <c r="Q95" s="24"/>
      <c r="R95" s="24">
        <v>10</v>
      </c>
      <c r="S95" s="24">
        <f t="shared" si="25"/>
        <v>10</v>
      </c>
      <c r="T95" s="24">
        <f t="shared" si="26"/>
        <v>1930.8000000000002</v>
      </c>
    </row>
    <row r="96" spans="1:20" x14ac:dyDescent="0.2">
      <c r="A96" s="167"/>
      <c r="B96" s="35"/>
      <c r="C96" s="26" t="s">
        <v>75</v>
      </c>
      <c r="D96" s="162">
        <v>2</v>
      </c>
      <c r="E96" s="24">
        <v>20</v>
      </c>
      <c r="F96" s="24"/>
      <c r="G96" s="24"/>
      <c r="H96" s="24">
        <f t="shared" si="21"/>
        <v>20</v>
      </c>
      <c r="I96" s="24">
        <v>110</v>
      </c>
      <c r="J96" s="24"/>
      <c r="K96" s="24">
        <f t="shared" si="22"/>
        <v>130</v>
      </c>
      <c r="L96" s="24"/>
      <c r="M96" s="24">
        <v>20.5</v>
      </c>
      <c r="N96" s="24">
        <v>200.5</v>
      </c>
      <c r="O96" s="24">
        <f t="shared" si="23"/>
        <v>221</v>
      </c>
      <c r="P96" s="24">
        <f t="shared" si="24"/>
        <v>351</v>
      </c>
      <c r="Q96" s="24"/>
      <c r="R96" s="24"/>
      <c r="S96" s="24">
        <f t="shared" si="25"/>
        <v>0</v>
      </c>
      <c r="T96" s="24">
        <f t="shared" si="26"/>
        <v>351</v>
      </c>
    </row>
    <row r="97" spans="1:20" x14ac:dyDescent="0.2">
      <c r="A97" s="167"/>
      <c r="B97" s="85"/>
      <c r="C97" s="26" t="s">
        <v>70</v>
      </c>
      <c r="D97" s="162">
        <v>3</v>
      </c>
      <c r="E97" s="24"/>
      <c r="F97" s="24"/>
      <c r="G97" s="24"/>
      <c r="H97" s="24">
        <f t="shared" si="21"/>
        <v>0</v>
      </c>
      <c r="I97" s="24"/>
      <c r="J97" s="24"/>
      <c r="K97" s="24">
        <f t="shared" si="22"/>
        <v>0</v>
      </c>
      <c r="L97" s="24"/>
      <c r="M97" s="24">
        <v>7.1</v>
      </c>
      <c r="N97" s="24">
        <v>53.2</v>
      </c>
      <c r="O97" s="24">
        <f t="shared" si="23"/>
        <v>60.300000000000004</v>
      </c>
      <c r="P97" s="24">
        <f t="shared" si="24"/>
        <v>60.300000000000004</v>
      </c>
      <c r="Q97" s="24"/>
      <c r="R97" s="24">
        <v>135</v>
      </c>
      <c r="S97" s="24">
        <f t="shared" si="25"/>
        <v>135</v>
      </c>
      <c r="T97" s="24">
        <f t="shared" si="26"/>
        <v>195.3</v>
      </c>
    </row>
    <row r="98" spans="1:20" x14ac:dyDescent="0.2">
      <c r="A98" s="167"/>
      <c r="B98" s="35" t="s">
        <v>425</v>
      </c>
      <c r="C98" s="26" t="s">
        <v>73</v>
      </c>
      <c r="D98" s="162">
        <v>19</v>
      </c>
      <c r="E98" s="24">
        <v>5</v>
      </c>
      <c r="F98" s="24">
        <v>1.06</v>
      </c>
      <c r="G98" s="24">
        <v>0.05</v>
      </c>
      <c r="H98" s="24">
        <f t="shared" si="21"/>
        <v>6.11</v>
      </c>
      <c r="I98" s="24">
        <v>6.95</v>
      </c>
      <c r="J98" s="24"/>
      <c r="K98" s="24">
        <f t="shared" si="22"/>
        <v>13.06</v>
      </c>
      <c r="L98" s="24">
        <v>10</v>
      </c>
      <c r="M98" s="24">
        <v>10.56</v>
      </c>
      <c r="N98" s="24">
        <v>53.32</v>
      </c>
      <c r="O98" s="24">
        <f t="shared" si="23"/>
        <v>73.88</v>
      </c>
      <c r="P98" s="24">
        <f t="shared" si="24"/>
        <v>86.94</v>
      </c>
      <c r="Q98" s="24"/>
      <c r="R98" s="24">
        <v>20.52</v>
      </c>
      <c r="S98" s="24">
        <f t="shared" si="25"/>
        <v>20.52</v>
      </c>
      <c r="T98" s="24">
        <f t="shared" si="26"/>
        <v>107.46</v>
      </c>
    </row>
    <row r="99" spans="1:20" x14ac:dyDescent="0.2">
      <c r="A99" s="167"/>
      <c r="B99" s="35"/>
      <c r="C99" s="26" t="s">
        <v>69</v>
      </c>
      <c r="D99" s="162">
        <v>2</v>
      </c>
      <c r="E99" s="24"/>
      <c r="F99" s="24"/>
      <c r="G99" s="24"/>
      <c r="H99" s="24">
        <f t="shared" si="21"/>
        <v>0</v>
      </c>
      <c r="I99" s="24"/>
      <c r="J99" s="24"/>
      <c r="K99" s="24">
        <f t="shared" si="22"/>
        <v>0</v>
      </c>
      <c r="L99" s="24"/>
      <c r="M99" s="24">
        <v>4.5</v>
      </c>
      <c r="N99" s="24">
        <v>5.5</v>
      </c>
      <c r="O99" s="24">
        <f t="shared" si="23"/>
        <v>10</v>
      </c>
      <c r="P99" s="24">
        <f t="shared" si="24"/>
        <v>10</v>
      </c>
      <c r="Q99" s="24">
        <v>6</v>
      </c>
      <c r="R99" s="24">
        <v>10</v>
      </c>
      <c r="S99" s="24">
        <f t="shared" si="25"/>
        <v>16</v>
      </c>
      <c r="T99" s="24">
        <f t="shared" si="26"/>
        <v>26</v>
      </c>
    </row>
    <row r="100" spans="1:20" x14ac:dyDescent="0.2">
      <c r="A100" s="167"/>
      <c r="B100" s="35"/>
      <c r="C100" s="26" t="s">
        <v>63</v>
      </c>
      <c r="D100" s="162">
        <v>6</v>
      </c>
      <c r="E100" s="24"/>
      <c r="F100" s="24"/>
      <c r="G100" s="24"/>
      <c r="H100" s="24">
        <f t="shared" si="21"/>
        <v>0</v>
      </c>
      <c r="I100" s="24"/>
      <c r="J100" s="24"/>
      <c r="K100" s="24">
        <f t="shared" si="22"/>
        <v>0</v>
      </c>
      <c r="L100" s="24"/>
      <c r="M100" s="24">
        <v>18.309999999999999</v>
      </c>
      <c r="N100" s="24">
        <v>18.91</v>
      </c>
      <c r="O100" s="24">
        <f t="shared" si="23"/>
        <v>37.22</v>
      </c>
      <c r="P100" s="24">
        <f t="shared" si="24"/>
        <v>37.22</v>
      </c>
      <c r="Q100" s="24"/>
      <c r="R100" s="24">
        <v>3</v>
      </c>
      <c r="S100" s="24">
        <f t="shared" si="25"/>
        <v>3</v>
      </c>
      <c r="T100" s="24">
        <f t="shared" si="26"/>
        <v>40.22</v>
      </c>
    </row>
    <row r="101" spans="1:20" x14ac:dyDescent="0.2">
      <c r="A101" s="167"/>
      <c r="B101" s="35"/>
      <c r="C101" s="26" t="s">
        <v>59</v>
      </c>
      <c r="D101" s="162">
        <v>7</v>
      </c>
      <c r="E101" s="24">
        <v>0.05</v>
      </c>
      <c r="F101" s="24"/>
      <c r="G101" s="24"/>
      <c r="H101" s="24">
        <f t="shared" si="21"/>
        <v>0.05</v>
      </c>
      <c r="I101" s="24"/>
      <c r="J101" s="24"/>
      <c r="K101" s="24">
        <f t="shared" si="22"/>
        <v>0.05</v>
      </c>
      <c r="L101" s="24">
        <v>6</v>
      </c>
      <c r="M101" s="24">
        <v>25.15</v>
      </c>
      <c r="N101" s="24">
        <v>53.36</v>
      </c>
      <c r="O101" s="24">
        <f t="shared" si="23"/>
        <v>84.509999999999991</v>
      </c>
      <c r="P101" s="24">
        <f t="shared" si="24"/>
        <v>84.559999999999988</v>
      </c>
      <c r="Q101" s="24"/>
      <c r="R101" s="24">
        <v>0.3</v>
      </c>
      <c r="S101" s="24">
        <f t="shared" si="25"/>
        <v>0.3</v>
      </c>
      <c r="T101" s="24">
        <f t="shared" si="26"/>
        <v>84.859999999999985</v>
      </c>
    </row>
    <row r="102" spans="1:20" x14ac:dyDescent="0.2">
      <c r="A102" s="167"/>
      <c r="B102" s="35"/>
      <c r="C102" s="26" t="s">
        <v>57</v>
      </c>
      <c r="D102" s="162">
        <v>4</v>
      </c>
      <c r="E102" s="24"/>
      <c r="F102" s="24"/>
      <c r="G102" s="24"/>
      <c r="H102" s="24">
        <f t="shared" si="21"/>
        <v>0</v>
      </c>
      <c r="I102" s="24"/>
      <c r="J102" s="24"/>
      <c r="K102" s="24">
        <f t="shared" si="22"/>
        <v>0</v>
      </c>
      <c r="L102" s="24"/>
      <c r="M102" s="24">
        <v>235</v>
      </c>
      <c r="N102" s="24">
        <v>213</v>
      </c>
      <c r="O102" s="24">
        <f t="shared" si="23"/>
        <v>448</v>
      </c>
      <c r="P102" s="24">
        <f t="shared" si="24"/>
        <v>448</v>
      </c>
      <c r="Q102" s="24"/>
      <c r="R102" s="24">
        <v>3</v>
      </c>
      <c r="S102" s="24">
        <f t="shared" si="25"/>
        <v>3</v>
      </c>
      <c r="T102" s="24">
        <f t="shared" si="26"/>
        <v>451</v>
      </c>
    </row>
    <row r="103" spans="1:20" x14ac:dyDescent="0.2">
      <c r="A103" s="167"/>
      <c r="B103" s="35"/>
      <c r="C103" s="165" t="s">
        <v>66</v>
      </c>
      <c r="D103" s="160">
        <v>4</v>
      </c>
      <c r="E103" s="25"/>
      <c r="F103" s="25"/>
      <c r="G103" s="25"/>
      <c r="H103" s="25">
        <f t="shared" si="21"/>
        <v>0</v>
      </c>
      <c r="I103" s="25">
        <v>0.8</v>
      </c>
      <c r="J103" s="25"/>
      <c r="K103" s="25">
        <f t="shared" si="22"/>
        <v>0.8</v>
      </c>
      <c r="L103" s="25"/>
      <c r="M103" s="25">
        <v>8</v>
      </c>
      <c r="N103" s="25">
        <v>20.7</v>
      </c>
      <c r="O103" s="25">
        <f t="shared" si="23"/>
        <v>28.7</v>
      </c>
      <c r="P103" s="25">
        <f t="shared" si="24"/>
        <v>29.5</v>
      </c>
      <c r="Q103" s="25">
        <v>2</v>
      </c>
      <c r="R103" s="25">
        <v>1.5</v>
      </c>
      <c r="S103" s="25">
        <f t="shared" si="25"/>
        <v>3.5</v>
      </c>
      <c r="T103" s="25">
        <f t="shared" si="26"/>
        <v>33</v>
      </c>
    </row>
    <row r="104" spans="1:20" ht="15" x14ac:dyDescent="0.25">
      <c r="A104" s="230" t="s">
        <v>0</v>
      </c>
      <c r="B104" s="231"/>
      <c r="C104" s="232"/>
      <c r="D104" s="53">
        <f t="shared" ref="D104:R104" si="27">SUM(D71:D103)</f>
        <v>238</v>
      </c>
      <c r="E104" s="54">
        <f t="shared" si="27"/>
        <v>67.05</v>
      </c>
      <c r="F104" s="54">
        <f t="shared" si="27"/>
        <v>1.06</v>
      </c>
      <c r="G104" s="54">
        <f t="shared" si="27"/>
        <v>0.05</v>
      </c>
      <c r="H104" s="54">
        <f t="shared" si="27"/>
        <v>68.16</v>
      </c>
      <c r="I104" s="54">
        <f t="shared" si="27"/>
        <v>244.98000000000002</v>
      </c>
      <c r="J104" s="54">
        <f t="shared" si="27"/>
        <v>2.1</v>
      </c>
      <c r="K104" s="54">
        <f t="shared" si="27"/>
        <v>315.24</v>
      </c>
      <c r="L104" s="54">
        <f t="shared" si="27"/>
        <v>780.1</v>
      </c>
      <c r="M104" s="54">
        <f t="shared" si="27"/>
        <v>3269.3</v>
      </c>
      <c r="N104" s="54">
        <f t="shared" si="27"/>
        <v>4821.8199999999988</v>
      </c>
      <c r="O104" s="54">
        <f t="shared" si="27"/>
        <v>8871.2200000000012</v>
      </c>
      <c r="P104" s="54">
        <f t="shared" si="27"/>
        <v>9186.4599999999991</v>
      </c>
      <c r="Q104" s="54">
        <f t="shared" si="27"/>
        <v>8</v>
      </c>
      <c r="R104" s="54">
        <f t="shared" si="27"/>
        <v>188.52</v>
      </c>
      <c r="S104" s="54">
        <f t="shared" ref="S104:S159" si="28">+R104+Q104</f>
        <v>196.52</v>
      </c>
      <c r="T104" s="55">
        <f t="shared" ref="T104:T159" si="29">+S104+P104</f>
        <v>9382.98</v>
      </c>
    </row>
    <row r="105" spans="1:20" x14ac:dyDescent="0.2">
      <c r="A105" s="172" t="s">
        <v>6</v>
      </c>
      <c r="B105" s="70" t="s">
        <v>86</v>
      </c>
      <c r="C105" s="161" t="s">
        <v>86</v>
      </c>
      <c r="D105" s="153">
        <v>24</v>
      </c>
      <c r="E105" s="154">
        <v>0.1</v>
      </c>
      <c r="F105" s="154">
        <v>3.5</v>
      </c>
      <c r="G105" s="154">
        <v>1.5</v>
      </c>
      <c r="H105" s="154">
        <f t="shared" ref="H105:H134" si="30">SUM(E105:G105)</f>
        <v>5.0999999999999996</v>
      </c>
      <c r="I105" s="154">
        <v>31.25</v>
      </c>
      <c r="J105" s="154"/>
      <c r="K105" s="154">
        <f t="shared" ref="K105:K134" si="31">SUM(H105:J105)</f>
        <v>36.35</v>
      </c>
      <c r="L105" s="154">
        <v>260.60000000000002</v>
      </c>
      <c r="M105" s="154">
        <v>99.45</v>
      </c>
      <c r="N105" s="154">
        <v>84.75</v>
      </c>
      <c r="O105" s="154">
        <f t="shared" ref="O105:O134" si="32">SUM(L105:N105)</f>
        <v>444.8</v>
      </c>
      <c r="P105" s="154">
        <f t="shared" ref="P105:P134" si="33">SUM(K105+O105)</f>
        <v>481.15000000000003</v>
      </c>
      <c r="Q105" s="154"/>
      <c r="R105" s="154"/>
      <c r="S105" s="154">
        <f t="shared" si="28"/>
        <v>0</v>
      </c>
      <c r="T105" s="154">
        <f t="shared" si="29"/>
        <v>481.15000000000003</v>
      </c>
    </row>
    <row r="106" spans="1:20" x14ac:dyDescent="0.2">
      <c r="A106" s="119"/>
      <c r="B106" s="71"/>
      <c r="C106" s="26" t="s">
        <v>272</v>
      </c>
      <c r="D106" s="162">
        <v>2</v>
      </c>
      <c r="E106" s="24"/>
      <c r="F106" s="24"/>
      <c r="G106" s="24"/>
      <c r="H106" s="24">
        <f t="shared" si="30"/>
        <v>0</v>
      </c>
      <c r="I106" s="24"/>
      <c r="J106" s="24"/>
      <c r="K106" s="24">
        <f t="shared" si="31"/>
        <v>0</v>
      </c>
      <c r="L106" s="24">
        <v>11.5</v>
      </c>
      <c r="M106" s="24">
        <v>4.5</v>
      </c>
      <c r="N106" s="24">
        <v>19</v>
      </c>
      <c r="O106" s="24">
        <f t="shared" si="32"/>
        <v>35</v>
      </c>
      <c r="P106" s="24">
        <f t="shared" si="33"/>
        <v>35</v>
      </c>
      <c r="Q106" s="24"/>
      <c r="R106" s="24"/>
      <c r="S106" s="24">
        <f t="shared" si="28"/>
        <v>0</v>
      </c>
      <c r="T106" s="24">
        <f t="shared" si="29"/>
        <v>35</v>
      </c>
    </row>
    <row r="107" spans="1:20" x14ac:dyDescent="0.2">
      <c r="A107" s="119"/>
      <c r="B107" s="71"/>
      <c r="C107" s="26" t="s">
        <v>101</v>
      </c>
      <c r="D107" s="162">
        <v>13</v>
      </c>
      <c r="E107" s="24">
        <v>0.2</v>
      </c>
      <c r="F107" s="24"/>
      <c r="G107" s="24"/>
      <c r="H107" s="24">
        <f t="shared" si="30"/>
        <v>0.2</v>
      </c>
      <c r="I107" s="24"/>
      <c r="J107" s="24"/>
      <c r="K107" s="24">
        <f t="shared" si="31"/>
        <v>0.2</v>
      </c>
      <c r="L107" s="24">
        <v>25</v>
      </c>
      <c r="M107" s="24">
        <v>31.85</v>
      </c>
      <c r="N107" s="24">
        <v>49.05</v>
      </c>
      <c r="O107" s="24">
        <f t="shared" si="32"/>
        <v>105.9</v>
      </c>
      <c r="P107" s="24">
        <f t="shared" si="33"/>
        <v>106.10000000000001</v>
      </c>
      <c r="Q107" s="24"/>
      <c r="R107" s="24"/>
      <c r="S107" s="24">
        <f t="shared" si="28"/>
        <v>0</v>
      </c>
      <c r="T107" s="24">
        <f t="shared" si="29"/>
        <v>106.10000000000001</v>
      </c>
    </row>
    <row r="108" spans="1:20" x14ac:dyDescent="0.2">
      <c r="A108" s="119"/>
      <c r="B108" s="71"/>
      <c r="C108" s="26" t="s">
        <v>106</v>
      </c>
      <c r="D108" s="162">
        <v>7</v>
      </c>
      <c r="E108" s="24"/>
      <c r="F108" s="24"/>
      <c r="G108" s="24"/>
      <c r="H108" s="24">
        <f t="shared" si="30"/>
        <v>0</v>
      </c>
      <c r="I108" s="24">
        <v>1.55</v>
      </c>
      <c r="J108" s="24"/>
      <c r="K108" s="24">
        <f t="shared" si="31"/>
        <v>1.55</v>
      </c>
      <c r="L108" s="24">
        <v>6.5</v>
      </c>
      <c r="M108" s="24">
        <v>9.14</v>
      </c>
      <c r="N108" s="24">
        <v>22.51</v>
      </c>
      <c r="O108" s="24">
        <f t="shared" si="32"/>
        <v>38.150000000000006</v>
      </c>
      <c r="P108" s="24">
        <f t="shared" si="33"/>
        <v>39.700000000000003</v>
      </c>
      <c r="Q108" s="24">
        <v>1.5</v>
      </c>
      <c r="R108" s="24"/>
      <c r="S108" s="24">
        <f t="shared" si="28"/>
        <v>1.5</v>
      </c>
      <c r="T108" s="24">
        <f t="shared" si="29"/>
        <v>41.2</v>
      </c>
    </row>
    <row r="109" spans="1:20" x14ac:dyDescent="0.2">
      <c r="A109" s="119"/>
      <c r="B109" s="71"/>
      <c r="C109" s="26" t="s">
        <v>107</v>
      </c>
      <c r="D109" s="162">
        <v>11</v>
      </c>
      <c r="E109" s="24">
        <v>2.1</v>
      </c>
      <c r="F109" s="24">
        <v>2.11</v>
      </c>
      <c r="G109" s="24">
        <v>1.1200000000000001</v>
      </c>
      <c r="H109" s="24">
        <f t="shared" si="30"/>
        <v>5.33</v>
      </c>
      <c r="I109" s="24">
        <v>0.2</v>
      </c>
      <c r="J109" s="24"/>
      <c r="K109" s="24">
        <f t="shared" si="31"/>
        <v>5.53</v>
      </c>
      <c r="L109" s="24">
        <v>1.4</v>
      </c>
      <c r="M109" s="24">
        <v>10</v>
      </c>
      <c r="N109" s="24">
        <v>6</v>
      </c>
      <c r="O109" s="24">
        <f t="shared" si="32"/>
        <v>17.399999999999999</v>
      </c>
      <c r="P109" s="24">
        <f t="shared" si="33"/>
        <v>22.93</v>
      </c>
      <c r="Q109" s="24"/>
      <c r="R109" s="24"/>
      <c r="S109" s="24">
        <f t="shared" si="28"/>
        <v>0</v>
      </c>
      <c r="T109" s="24">
        <f t="shared" si="29"/>
        <v>22.93</v>
      </c>
    </row>
    <row r="110" spans="1:20" x14ac:dyDescent="0.2">
      <c r="A110" s="119"/>
      <c r="B110" s="71"/>
      <c r="C110" s="26" t="s">
        <v>90</v>
      </c>
      <c r="D110" s="162">
        <v>13</v>
      </c>
      <c r="E110" s="24">
        <v>18.7</v>
      </c>
      <c r="F110" s="24">
        <v>0.3</v>
      </c>
      <c r="G110" s="24"/>
      <c r="H110" s="24">
        <f t="shared" si="30"/>
        <v>19</v>
      </c>
      <c r="I110" s="24">
        <v>3</v>
      </c>
      <c r="J110" s="24"/>
      <c r="K110" s="24">
        <f t="shared" si="31"/>
        <v>22</v>
      </c>
      <c r="L110" s="24"/>
      <c r="M110" s="24">
        <v>0.81</v>
      </c>
      <c r="N110" s="24">
        <v>3.32</v>
      </c>
      <c r="O110" s="24">
        <f t="shared" si="32"/>
        <v>4.13</v>
      </c>
      <c r="P110" s="24">
        <f t="shared" si="33"/>
        <v>26.13</v>
      </c>
      <c r="Q110" s="24"/>
      <c r="R110" s="24"/>
      <c r="S110" s="24">
        <f t="shared" ref="S110:S134" si="34">+R110+Q110</f>
        <v>0</v>
      </c>
      <c r="T110" s="24">
        <f t="shared" ref="T110:T134" si="35">+S110+P110</f>
        <v>26.13</v>
      </c>
    </row>
    <row r="111" spans="1:20" x14ac:dyDescent="0.2">
      <c r="A111" s="119"/>
      <c r="B111" s="71"/>
      <c r="C111" s="26" t="s">
        <v>89</v>
      </c>
      <c r="D111" s="162">
        <v>8</v>
      </c>
      <c r="E111" s="24">
        <v>35</v>
      </c>
      <c r="F111" s="24"/>
      <c r="G111" s="24"/>
      <c r="H111" s="24">
        <f t="shared" si="30"/>
        <v>35</v>
      </c>
      <c r="I111" s="24">
        <v>0.5</v>
      </c>
      <c r="J111" s="24"/>
      <c r="K111" s="24">
        <f t="shared" si="31"/>
        <v>35.5</v>
      </c>
      <c r="L111" s="24"/>
      <c r="M111" s="24">
        <v>28</v>
      </c>
      <c r="N111" s="24">
        <v>16.41</v>
      </c>
      <c r="O111" s="24">
        <f t="shared" si="32"/>
        <v>44.41</v>
      </c>
      <c r="P111" s="24">
        <f t="shared" si="33"/>
        <v>79.91</v>
      </c>
      <c r="Q111" s="24"/>
      <c r="R111" s="24">
        <v>0.5</v>
      </c>
      <c r="S111" s="24">
        <f t="shared" si="34"/>
        <v>0.5</v>
      </c>
      <c r="T111" s="24">
        <f t="shared" si="35"/>
        <v>80.41</v>
      </c>
    </row>
    <row r="112" spans="1:20" x14ac:dyDescent="0.2">
      <c r="A112" s="119"/>
      <c r="B112" s="71"/>
      <c r="C112" s="26" t="s">
        <v>94</v>
      </c>
      <c r="D112" s="162">
        <v>13</v>
      </c>
      <c r="E112" s="24"/>
      <c r="F112" s="24"/>
      <c r="G112" s="24"/>
      <c r="H112" s="24">
        <f t="shared" si="30"/>
        <v>0</v>
      </c>
      <c r="I112" s="24">
        <v>0.9</v>
      </c>
      <c r="J112" s="24"/>
      <c r="K112" s="24">
        <f t="shared" si="31"/>
        <v>0.9</v>
      </c>
      <c r="L112" s="24">
        <v>6.5</v>
      </c>
      <c r="M112" s="24">
        <v>9.66</v>
      </c>
      <c r="N112" s="24">
        <v>11.25</v>
      </c>
      <c r="O112" s="24">
        <f t="shared" si="32"/>
        <v>27.41</v>
      </c>
      <c r="P112" s="24">
        <f t="shared" si="33"/>
        <v>28.31</v>
      </c>
      <c r="Q112" s="24">
        <v>2.8</v>
      </c>
      <c r="R112" s="24">
        <v>1.01</v>
      </c>
      <c r="S112" s="24">
        <f t="shared" si="34"/>
        <v>3.8099999999999996</v>
      </c>
      <c r="T112" s="24">
        <f t="shared" si="35"/>
        <v>32.119999999999997</v>
      </c>
    </row>
    <row r="113" spans="1:20" x14ac:dyDescent="0.2">
      <c r="A113" s="119"/>
      <c r="B113" s="87"/>
      <c r="C113" s="26" t="s">
        <v>102</v>
      </c>
      <c r="D113" s="162">
        <v>2</v>
      </c>
      <c r="E113" s="24"/>
      <c r="F113" s="24"/>
      <c r="G113" s="24"/>
      <c r="H113" s="24">
        <f t="shared" si="30"/>
        <v>0</v>
      </c>
      <c r="I113" s="24"/>
      <c r="J113" s="24"/>
      <c r="K113" s="24">
        <f t="shared" si="31"/>
        <v>0</v>
      </c>
      <c r="L113" s="24"/>
      <c r="M113" s="24">
        <v>3</v>
      </c>
      <c r="N113" s="24">
        <v>5.5</v>
      </c>
      <c r="O113" s="24">
        <f t="shared" si="32"/>
        <v>8.5</v>
      </c>
      <c r="P113" s="24">
        <f t="shared" si="33"/>
        <v>8.5</v>
      </c>
      <c r="Q113" s="24">
        <v>8</v>
      </c>
      <c r="R113" s="24"/>
      <c r="S113" s="24">
        <f t="shared" si="34"/>
        <v>8</v>
      </c>
      <c r="T113" s="24">
        <f t="shared" si="35"/>
        <v>16.5</v>
      </c>
    </row>
    <row r="114" spans="1:20" x14ac:dyDescent="0.2">
      <c r="A114" s="119"/>
      <c r="B114" s="71" t="s">
        <v>105</v>
      </c>
      <c r="C114" s="26" t="s">
        <v>105</v>
      </c>
      <c r="D114" s="162">
        <v>61</v>
      </c>
      <c r="E114" s="24"/>
      <c r="F114" s="24"/>
      <c r="G114" s="24">
        <v>0.01</v>
      </c>
      <c r="H114" s="24">
        <f t="shared" si="30"/>
        <v>0.01</v>
      </c>
      <c r="I114" s="24">
        <v>0.21</v>
      </c>
      <c r="J114" s="24"/>
      <c r="K114" s="24">
        <f t="shared" si="31"/>
        <v>0.22</v>
      </c>
      <c r="L114" s="24">
        <v>0.55000000000000004</v>
      </c>
      <c r="M114" s="24">
        <v>23.57</v>
      </c>
      <c r="N114" s="24">
        <v>98.74</v>
      </c>
      <c r="O114" s="24">
        <f t="shared" si="32"/>
        <v>122.86</v>
      </c>
      <c r="P114" s="24">
        <f t="shared" si="33"/>
        <v>123.08</v>
      </c>
      <c r="Q114" s="24"/>
      <c r="R114" s="24">
        <v>0.52</v>
      </c>
      <c r="S114" s="24">
        <f t="shared" si="34"/>
        <v>0.52</v>
      </c>
      <c r="T114" s="24">
        <f t="shared" si="35"/>
        <v>123.6</v>
      </c>
    </row>
    <row r="115" spans="1:20" x14ac:dyDescent="0.2">
      <c r="A115" s="119"/>
      <c r="B115" s="71"/>
      <c r="C115" s="26" t="s">
        <v>103</v>
      </c>
      <c r="D115" s="162">
        <v>16</v>
      </c>
      <c r="E115" s="24"/>
      <c r="F115" s="24"/>
      <c r="G115" s="24"/>
      <c r="H115" s="24">
        <f t="shared" si="30"/>
        <v>0</v>
      </c>
      <c r="I115" s="24">
        <v>0.01</v>
      </c>
      <c r="J115" s="24"/>
      <c r="K115" s="24">
        <f t="shared" si="31"/>
        <v>0.01</v>
      </c>
      <c r="L115" s="24">
        <v>4.7</v>
      </c>
      <c r="M115" s="24">
        <v>8.7100000000000009</v>
      </c>
      <c r="N115" s="24">
        <v>5.01</v>
      </c>
      <c r="O115" s="24">
        <f t="shared" si="32"/>
        <v>18.420000000000002</v>
      </c>
      <c r="P115" s="24">
        <f t="shared" si="33"/>
        <v>18.430000000000003</v>
      </c>
      <c r="Q115" s="24"/>
      <c r="R115" s="24">
        <v>6.6</v>
      </c>
      <c r="S115" s="24">
        <f t="shared" si="34"/>
        <v>6.6</v>
      </c>
      <c r="T115" s="24">
        <f t="shared" si="35"/>
        <v>25.03</v>
      </c>
    </row>
    <row r="116" spans="1:20" x14ac:dyDescent="0.2">
      <c r="A116" s="119"/>
      <c r="B116" s="71"/>
      <c r="C116" s="26" t="s">
        <v>96</v>
      </c>
      <c r="D116" s="162">
        <v>14</v>
      </c>
      <c r="E116" s="24">
        <v>3.4</v>
      </c>
      <c r="F116" s="24"/>
      <c r="G116" s="24"/>
      <c r="H116" s="24">
        <f t="shared" si="30"/>
        <v>3.4</v>
      </c>
      <c r="I116" s="24"/>
      <c r="J116" s="24"/>
      <c r="K116" s="24">
        <f t="shared" si="31"/>
        <v>3.4</v>
      </c>
      <c r="L116" s="24"/>
      <c r="M116" s="24">
        <v>4.5</v>
      </c>
      <c r="N116" s="24">
        <v>8.25</v>
      </c>
      <c r="O116" s="24">
        <f t="shared" si="32"/>
        <v>12.75</v>
      </c>
      <c r="P116" s="24">
        <f t="shared" si="33"/>
        <v>16.149999999999999</v>
      </c>
      <c r="Q116" s="24"/>
      <c r="R116" s="24">
        <v>3.1</v>
      </c>
      <c r="S116" s="24">
        <f t="shared" si="34"/>
        <v>3.1</v>
      </c>
      <c r="T116" s="24">
        <f t="shared" si="35"/>
        <v>19.25</v>
      </c>
    </row>
    <row r="117" spans="1:20" x14ac:dyDescent="0.2">
      <c r="A117" s="119"/>
      <c r="B117" s="71"/>
      <c r="C117" s="26" t="s">
        <v>100</v>
      </c>
      <c r="D117" s="162">
        <v>18</v>
      </c>
      <c r="E117" s="24">
        <v>18</v>
      </c>
      <c r="F117" s="24"/>
      <c r="G117" s="24"/>
      <c r="H117" s="24">
        <f t="shared" si="30"/>
        <v>18</v>
      </c>
      <c r="I117" s="24">
        <v>3.5</v>
      </c>
      <c r="J117" s="24"/>
      <c r="K117" s="24">
        <f t="shared" si="31"/>
        <v>21.5</v>
      </c>
      <c r="L117" s="24">
        <v>0.2</v>
      </c>
      <c r="M117" s="24">
        <v>39.9</v>
      </c>
      <c r="N117" s="24">
        <v>123.4</v>
      </c>
      <c r="O117" s="24">
        <f t="shared" si="32"/>
        <v>163.5</v>
      </c>
      <c r="P117" s="24">
        <f t="shared" si="33"/>
        <v>185</v>
      </c>
      <c r="Q117" s="24"/>
      <c r="R117" s="24">
        <v>4</v>
      </c>
      <c r="S117" s="24">
        <f t="shared" si="34"/>
        <v>4</v>
      </c>
      <c r="T117" s="24">
        <f t="shared" si="35"/>
        <v>189</v>
      </c>
    </row>
    <row r="118" spans="1:20" x14ac:dyDescent="0.2">
      <c r="A118" s="119"/>
      <c r="B118" s="71"/>
      <c r="C118" s="26" t="s">
        <v>98</v>
      </c>
      <c r="D118" s="162">
        <v>15</v>
      </c>
      <c r="E118" s="24">
        <v>0.3</v>
      </c>
      <c r="F118" s="24"/>
      <c r="G118" s="24"/>
      <c r="H118" s="24">
        <f t="shared" si="30"/>
        <v>0.3</v>
      </c>
      <c r="I118" s="24"/>
      <c r="J118" s="24"/>
      <c r="K118" s="24">
        <f t="shared" si="31"/>
        <v>0.3</v>
      </c>
      <c r="L118" s="24"/>
      <c r="M118" s="24">
        <v>17.350000000000001</v>
      </c>
      <c r="N118" s="24">
        <v>55.16</v>
      </c>
      <c r="O118" s="24">
        <f t="shared" si="32"/>
        <v>72.509999999999991</v>
      </c>
      <c r="P118" s="24">
        <f t="shared" si="33"/>
        <v>72.809999999999988</v>
      </c>
      <c r="Q118" s="24"/>
      <c r="R118" s="24">
        <v>0.6</v>
      </c>
      <c r="S118" s="24">
        <f t="shared" si="34"/>
        <v>0.6</v>
      </c>
      <c r="T118" s="24">
        <f t="shared" si="35"/>
        <v>73.409999999999982</v>
      </c>
    </row>
    <row r="119" spans="1:20" x14ac:dyDescent="0.2">
      <c r="A119" s="119"/>
      <c r="B119" s="71"/>
      <c r="C119" s="26" t="s">
        <v>93</v>
      </c>
      <c r="D119" s="162">
        <v>23</v>
      </c>
      <c r="E119" s="24">
        <v>0.5</v>
      </c>
      <c r="F119" s="24"/>
      <c r="G119" s="24"/>
      <c r="H119" s="24">
        <f t="shared" si="30"/>
        <v>0.5</v>
      </c>
      <c r="I119" s="24">
        <v>5.5</v>
      </c>
      <c r="J119" s="24"/>
      <c r="K119" s="24">
        <f t="shared" si="31"/>
        <v>6</v>
      </c>
      <c r="L119" s="24">
        <v>0.25</v>
      </c>
      <c r="M119" s="24">
        <v>27.96</v>
      </c>
      <c r="N119" s="24">
        <v>73.31</v>
      </c>
      <c r="O119" s="24">
        <f t="shared" si="32"/>
        <v>101.52000000000001</v>
      </c>
      <c r="P119" s="24">
        <f t="shared" si="33"/>
        <v>107.52000000000001</v>
      </c>
      <c r="Q119" s="24"/>
      <c r="R119" s="24">
        <v>0.85</v>
      </c>
      <c r="S119" s="24">
        <f t="shared" si="34"/>
        <v>0.85</v>
      </c>
      <c r="T119" s="24">
        <f t="shared" si="35"/>
        <v>108.37</v>
      </c>
    </row>
    <row r="120" spans="1:20" x14ac:dyDescent="0.2">
      <c r="A120" s="119"/>
      <c r="B120" s="71"/>
      <c r="C120" s="26" t="s">
        <v>85</v>
      </c>
      <c r="D120" s="162">
        <v>15</v>
      </c>
      <c r="E120" s="24">
        <v>0.2</v>
      </c>
      <c r="F120" s="24">
        <v>0.26</v>
      </c>
      <c r="G120" s="24"/>
      <c r="H120" s="24">
        <f t="shared" si="30"/>
        <v>0.46</v>
      </c>
      <c r="I120" s="24">
        <v>0.1</v>
      </c>
      <c r="J120" s="24"/>
      <c r="K120" s="24">
        <f t="shared" si="31"/>
        <v>0.56000000000000005</v>
      </c>
      <c r="L120" s="24"/>
      <c r="M120" s="24">
        <v>25.32</v>
      </c>
      <c r="N120" s="24">
        <v>10.79</v>
      </c>
      <c r="O120" s="24">
        <f t="shared" si="32"/>
        <v>36.11</v>
      </c>
      <c r="P120" s="24">
        <f t="shared" si="33"/>
        <v>36.67</v>
      </c>
      <c r="Q120" s="24"/>
      <c r="R120" s="24">
        <v>3.14</v>
      </c>
      <c r="S120" s="24">
        <f t="shared" si="34"/>
        <v>3.14</v>
      </c>
      <c r="T120" s="24">
        <f t="shared" si="35"/>
        <v>39.81</v>
      </c>
    </row>
    <row r="121" spans="1:20" x14ac:dyDescent="0.2">
      <c r="A121" s="119"/>
      <c r="B121" s="71"/>
      <c r="C121" s="26" t="s">
        <v>84</v>
      </c>
      <c r="D121" s="162">
        <v>53</v>
      </c>
      <c r="E121" s="24">
        <v>0.31</v>
      </c>
      <c r="F121" s="24">
        <v>2.21</v>
      </c>
      <c r="G121" s="24">
        <v>5.57</v>
      </c>
      <c r="H121" s="24">
        <f t="shared" si="30"/>
        <v>8.09</v>
      </c>
      <c r="I121" s="24">
        <v>5.1100000000000003</v>
      </c>
      <c r="J121" s="24"/>
      <c r="K121" s="24">
        <f t="shared" si="31"/>
        <v>13.2</v>
      </c>
      <c r="L121" s="24">
        <v>0.25</v>
      </c>
      <c r="M121" s="24">
        <v>6.71</v>
      </c>
      <c r="N121" s="24">
        <v>3.43</v>
      </c>
      <c r="O121" s="24">
        <f t="shared" si="32"/>
        <v>10.39</v>
      </c>
      <c r="P121" s="24">
        <f t="shared" si="33"/>
        <v>23.59</v>
      </c>
      <c r="Q121" s="24"/>
      <c r="R121" s="24">
        <v>2.23</v>
      </c>
      <c r="S121" s="24">
        <f t="shared" si="34"/>
        <v>2.23</v>
      </c>
      <c r="T121" s="24">
        <f t="shared" si="35"/>
        <v>25.82</v>
      </c>
    </row>
    <row r="122" spans="1:20" x14ac:dyDescent="0.2">
      <c r="A122" s="119"/>
      <c r="B122" s="71"/>
      <c r="C122" s="26" t="s">
        <v>88</v>
      </c>
      <c r="D122" s="162">
        <v>5</v>
      </c>
      <c r="E122" s="24">
        <v>0.1</v>
      </c>
      <c r="F122" s="24"/>
      <c r="G122" s="24">
        <v>0.11</v>
      </c>
      <c r="H122" s="24">
        <f t="shared" si="30"/>
        <v>0.21000000000000002</v>
      </c>
      <c r="I122" s="24"/>
      <c r="J122" s="24"/>
      <c r="K122" s="24">
        <f t="shared" si="31"/>
        <v>0.21000000000000002</v>
      </c>
      <c r="L122" s="24">
        <v>1</v>
      </c>
      <c r="M122" s="24">
        <v>1.5</v>
      </c>
      <c r="N122" s="24"/>
      <c r="O122" s="24">
        <f t="shared" si="32"/>
        <v>2.5</v>
      </c>
      <c r="P122" s="24">
        <f t="shared" si="33"/>
        <v>2.71</v>
      </c>
      <c r="Q122" s="24"/>
      <c r="R122" s="24">
        <v>2.1</v>
      </c>
      <c r="S122" s="24">
        <f t="shared" si="34"/>
        <v>2.1</v>
      </c>
      <c r="T122" s="24">
        <f t="shared" si="35"/>
        <v>4.8100000000000005</v>
      </c>
    </row>
    <row r="123" spans="1:20" x14ac:dyDescent="0.2">
      <c r="A123" s="119"/>
      <c r="B123" s="87"/>
      <c r="C123" s="26" t="s">
        <v>293</v>
      </c>
      <c r="D123" s="162">
        <v>4</v>
      </c>
      <c r="E123" s="24"/>
      <c r="F123" s="24"/>
      <c r="G123" s="24"/>
      <c r="H123" s="24">
        <f t="shared" si="30"/>
        <v>0</v>
      </c>
      <c r="I123" s="24"/>
      <c r="J123" s="24"/>
      <c r="K123" s="24">
        <f t="shared" si="31"/>
        <v>0</v>
      </c>
      <c r="L123" s="24"/>
      <c r="M123" s="24">
        <v>0.5</v>
      </c>
      <c r="N123" s="24">
        <v>32.5</v>
      </c>
      <c r="O123" s="24">
        <f t="shared" si="32"/>
        <v>33</v>
      </c>
      <c r="P123" s="24">
        <f t="shared" si="33"/>
        <v>33</v>
      </c>
      <c r="Q123" s="24"/>
      <c r="R123" s="24"/>
      <c r="S123" s="24">
        <f t="shared" si="34"/>
        <v>0</v>
      </c>
      <c r="T123" s="24">
        <f t="shared" si="35"/>
        <v>33</v>
      </c>
    </row>
    <row r="124" spans="1:20" x14ac:dyDescent="0.2">
      <c r="A124" s="119"/>
      <c r="B124" s="71" t="s">
        <v>91</v>
      </c>
      <c r="C124" s="26" t="s">
        <v>91</v>
      </c>
      <c r="D124" s="162">
        <v>37</v>
      </c>
      <c r="E124" s="24">
        <v>1</v>
      </c>
      <c r="F124" s="24">
        <v>0.01</v>
      </c>
      <c r="G124" s="24">
        <v>0.2</v>
      </c>
      <c r="H124" s="24">
        <f t="shared" si="30"/>
        <v>1.21</v>
      </c>
      <c r="I124" s="24">
        <v>2.92</v>
      </c>
      <c r="J124" s="24"/>
      <c r="K124" s="24">
        <f t="shared" si="31"/>
        <v>4.13</v>
      </c>
      <c r="L124" s="24">
        <v>1.9</v>
      </c>
      <c r="M124" s="24">
        <v>37.29</v>
      </c>
      <c r="N124" s="24">
        <v>67.31</v>
      </c>
      <c r="O124" s="24">
        <f t="shared" si="32"/>
        <v>106.5</v>
      </c>
      <c r="P124" s="24">
        <f t="shared" si="33"/>
        <v>110.63</v>
      </c>
      <c r="Q124" s="24">
        <v>2</v>
      </c>
      <c r="R124" s="24">
        <v>45.1</v>
      </c>
      <c r="S124" s="24">
        <f t="shared" si="34"/>
        <v>47.1</v>
      </c>
      <c r="T124" s="24">
        <f t="shared" si="35"/>
        <v>157.72999999999999</v>
      </c>
    </row>
    <row r="125" spans="1:20" x14ac:dyDescent="0.2">
      <c r="A125" s="119"/>
      <c r="B125" s="71"/>
      <c r="C125" s="26" t="s">
        <v>109</v>
      </c>
      <c r="D125" s="162">
        <v>2</v>
      </c>
      <c r="E125" s="24"/>
      <c r="F125" s="24"/>
      <c r="G125" s="24"/>
      <c r="H125" s="24">
        <f t="shared" si="30"/>
        <v>0</v>
      </c>
      <c r="I125" s="24"/>
      <c r="J125" s="24"/>
      <c r="K125" s="24">
        <f t="shared" si="31"/>
        <v>0</v>
      </c>
      <c r="L125" s="24"/>
      <c r="M125" s="24">
        <v>1</v>
      </c>
      <c r="N125" s="24">
        <v>3.5</v>
      </c>
      <c r="O125" s="24">
        <f t="shared" si="32"/>
        <v>4.5</v>
      </c>
      <c r="P125" s="24">
        <f t="shared" si="33"/>
        <v>4.5</v>
      </c>
      <c r="Q125" s="24"/>
      <c r="R125" s="24"/>
      <c r="S125" s="24">
        <f t="shared" si="34"/>
        <v>0</v>
      </c>
      <c r="T125" s="24">
        <f t="shared" si="35"/>
        <v>4.5</v>
      </c>
    </row>
    <row r="126" spans="1:20" x14ac:dyDescent="0.2">
      <c r="A126" s="119"/>
      <c r="B126" s="71"/>
      <c r="C126" s="26" t="s">
        <v>83</v>
      </c>
      <c r="D126" s="162">
        <v>16</v>
      </c>
      <c r="E126" s="24"/>
      <c r="F126" s="24"/>
      <c r="G126" s="24">
        <v>0.5</v>
      </c>
      <c r="H126" s="24">
        <f t="shared" si="30"/>
        <v>0.5</v>
      </c>
      <c r="I126" s="24">
        <v>1.35</v>
      </c>
      <c r="J126" s="24"/>
      <c r="K126" s="24">
        <f t="shared" si="31"/>
        <v>1.85</v>
      </c>
      <c r="L126" s="24"/>
      <c r="M126" s="24">
        <v>2.0699999999999998</v>
      </c>
      <c r="N126" s="24">
        <v>3.33</v>
      </c>
      <c r="O126" s="24">
        <f t="shared" si="32"/>
        <v>5.4</v>
      </c>
      <c r="P126" s="24">
        <f t="shared" si="33"/>
        <v>7.25</v>
      </c>
      <c r="Q126" s="24"/>
      <c r="R126" s="24">
        <v>0.1</v>
      </c>
      <c r="S126" s="24">
        <f t="shared" si="34"/>
        <v>0.1</v>
      </c>
      <c r="T126" s="24">
        <f t="shared" si="35"/>
        <v>7.35</v>
      </c>
    </row>
    <row r="127" spans="1:20" x14ac:dyDescent="0.2">
      <c r="A127" s="119"/>
      <c r="B127" s="71"/>
      <c r="C127" s="26" t="s">
        <v>92</v>
      </c>
      <c r="D127" s="162">
        <v>21</v>
      </c>
      <c r="E127" s="24"/>
      <c r="F127" s="24"/>
      <c r="G127" s="24"/>
      <c r="H127" s="24">
        <f t="shared" si="30"/>
        <v>0</v>
      </c>
      <c r="I127" s="24"/>
      <c r="J127" s="24"/>
      <c r="K127" s="24">
        <f t="shared" si="31"/>
        <v>0</v>
      </c>
      <c r="L127" s="24">
        <v>0.3</v>
      </c>
      <c r="M127" s="24">
        <v>6.53</v>
      </c>
      <c r="N127" s="24">
        <v>9.3000000000000007</v>
      </c>
      <c r="O127" s="24">
        <f t="shared" si="32"/>
        <v>16.130000000000003</v>
      </c>
      <c r="P127" s="24">
        <f t="shared" si="33"/>
        <v>16.130000000000003</v>
      </c>
      <c r="Q127" s="24"/>
      <c r="R127" s="24">
        <v>31.5</v>
      </c>
      <c r="S127" s="24">
        <f t="shared" si="34"/>
        <v>31.5</v>
      </c>
      <c r="T127" s="24">
        <f t="shared" si="35"/>
        <v>47.63</v>
      </c>
    </row>
    <row r="128" spans="1:20" x14ac:dyDescent="0.2">
      <c r="A128" s="119"/>
      <c r="B128" s="71"/>
      <c r="C128" s="26" t="s">
        <v>95</v>
      </c>
      <c r="D128" s="162">
        <v>25</v>
      </c>
      <c r="E128" s="24">
        <v>0.3</v>
      </c>
      <c r="F128" s="24">
        <v>0.95</v>
      </c>
      <c r="G128" s="24"/>
      <c r="H128" s="24">
        <f t="shared" si="30"/>
        <v>1.25</v>
      </c>
      <c r="I128" s="24">
        <v>1.4</v>
      </c>
      <c r="J128" s="24"/>
      <c r="K128" s="24">
        <f t="shared" si="31"/>
        <v>2.65</v>
      </c>
      <c r="L128" s="24">
        <v>0.5</v>
      </c>
      <c r="M128" s="24">
        <v>69.239999999999995</v>
      </c>
      <c r="N128" s="24">
        <v>177.99</v>
      </c>
      <c r="O128" s="24">
        <f t="shared" si="32"/>
        <v>247.73000000000002</v>
      </c>
      <c r="P128" s="24">
        <f t="shared" si="33"/>
        <v>250.38000000000002</v>
      </c>
      <c r="Q128" s="24"/>
      <c r="R128" s="24">
        <v>4.2</v>
      </c>
      <c r="S128" s="24">
        <f t="shared" si="34"/>
        <v>4.2</v>
      </c>
      <c r="T128" s="24">
        <f t="shared" si="35"/>
        <v>254.58</v>
      </c>
    </row>
    <row r="129" spans="1:20" x14ac:dyDescent="0.2">
      <c r="A129" s="119"/>
      <c r="B129" s="71"/>
      <c r="C129" s="26" t="s">
        <v>99</v>
      </c>
      <c r="D129" s="162">
        <v>12</v>
      </c>
      <c r="E129" s="24"/>
      <c r="F129" s="24"/>
      <c r="G129" s="24"/>
      <c r="H129" s="24">
        <f t="shared" si="30"/>
        <v>0</v>
      </c>
      <c r="I129" s="24">
        <v>2.8</v>
      </c>
      <c r="J129" s="24"/>
      <c r="K129" s="24">
        <f t="shared" si="31"/>
        <v>2.8</v>
      </c>
      <c r="L129" s="24"/>
      <c r="M129" s="24">
        <v>6.3</v>
      </c>
      <c r="N129" s="24">
        <v>14.06</v>
      </c>
      <c r="O129" s="24">
        <f t="shared" si="32"/>
        <v>20.36</v>
      </c>
      <c r="P129" s="24">
        <f t="shared" si="33"/>
        <v>23.16</v>
      </c>
      <c r="Q129" s="24"/>
      <c r="R129" s="24">
        <v>2.7</v>
      </c>
      <c r="S129" s="24">
        <f t="shared" si="34"/>
        <v>2.7</v>
      </c>
      <c r="T129" s="24">
        <f t="shared" si="35"/>
        <v>25.86</v>
      </c>
    </row>
    <row r="130" spans="1:20" x14ac:dyDescent="0.2">
      <c r="A130" s="119"/>
      <c r="B130" s="71"/>
      <c r="C130" s="26" t="s">
        <v>104</v>
      </c>
      <c r="D130" s="162">
        <v>36</v>
      </c>
      <c r="E130" s="24">
        <v>287.89999999999998</v>
      </c>
      <c r="F130" s="24">
        <v>14.03</v>
      </c>
      <c r="G130" s="24">
        <v>259</v>
      </c>
      <c r="H130" s="24">
        <f t="shared" si="30"/>
        <v>560.92999999999995</v>
      </c>
      <c r="I130" s="24">
        <v>0.1</v>
      </c>
      <c r="J130" s="24"/>
      <c r="K130" s="24">
        <f t="shared" si="31"/>
        <v>561.03</v>
      </c>
      <c r="L130" s="24">
        <v>173.3</v>
      </c>
      <c r="M130" s="24">
        <v>304.14999999999998</v>
      </c>
      <c r="N130" s="24">
        <v>342.56</v>
      </c>
      <c r="O130" s="24">
        <f t="shared" si="32"/>
        <v>820.01</v>
      </c>
      <c r="P130" s="24">
        <f t="shared" si="33"/>
        <v>1381.04</v>
      </c>
      <c r="Q130" s="24">
        <v>10</v>
      </c>
      <c r="R130" s="24">
        <v>330.26</v>
      </c>
      <c r="S130" s="24">
        <f t="shared" si="34"/>
        <v>340.26</v>
      </c>
      <c r="T130" s="24">
        <f t="shared" si="35"/>
        <v>1721.3</v>
      </c>
    </row>
    <row r="131" spans="1:20" x14ac:dyDescent="0.2">
      <c r="A131" s="119"/>
      <c r="B131" s="87"/>
      <c r="C131" s="26" t="s">
        <v>108</v>
      </c>
      <c r="D131" s="162">
        <v>6</v>
      </c>
      <c r="E131" s="24">
        <v>5</v>
      </c>
      <c r="F131" s="24"/>
      <c r="G131" s="24"/>
      <c r="H131" s="24">
        <f t="shared" si="30"/>
        <v>5</v>
      </c>
      <c r="I131" s="24"/>
      <c r="J131" s="24"/>
      <c r="K131" s="24">
        <f t="shared" si="31"/>
        <v>5</v>
      </c>
      <c r="L131" s="24"/>
      <c r="M131" s="24">
        <v>49</v>
      </c>
      <c r="N131" s="24">
        <v>53.5</v>
      </c>
      <c r="O131" s="24">
        <f t="shared" si="32"/>
        <v>102.5</v>
      </c>
      <c r="P131" s="24">
        <f t="shared" si="33"/>
        <v>107.5</v>
      </c>
      <c r="Q131" s="24"/>
      <c r="R131" s="24"/>
      <c r="S131" s="24">
        <f t="shared" si="34"/>
        <v>0</v>
      </c>
      <c r="T131" s="24">
        <f t="shared" si="35"/>
        <v>107.5</v>
      </c>
    </row>
    <row r="132" spans="1:20" x14ac:dyDescent="0.2">
      <c r="A132" s="119"/>
      <c r="B132" s="71" t="s">
        <v>82</v>
      </c>
      <c r="C132" s="26" t="s">
        <v>82</v>
      </c>
      <c r="D132" s="162">
        <v>31</v>
      </c>
      <c r="E132" s="24">
        <v>20.7</v>
      </c>
      <c r="F132" s="24">
        <v>10.9</v>
      </c>
      <c r="G132" s="24">
        <v>0.04</v>
      </c>
      <c r="H132" s="24">
        <f t="shared" si="30"/>
        <v>31.64</v>
      </c>
      <c r="I132" s="24">
        <v>9</v>
      </c>
      <c r="J132" s="24"/>
      <c r="K132" s="24">
        <f t="shared" si="31"/>
        <v>40.64</v>
      </c>
      <c r="L132" s="24">
        <v>9.9</v>
      </c>
      <c r="M132" s="24">
        <v>65.2</v>
      </c>
      <c r="N132" s="24">
        <v>281.66000000000003</v>
      </c>
      <c r="O132" s="24">
        <f t="shared" si="32"/>
        <v>356.76000000000005</v>
      </c>
      <c r="P132" s="24">
        <f t="shared" si="33"/>
        <v>397.40000000000003</v>
      </c>
      <c r="Q132" s="24">
        <v>1.5</v>
      </c>
      <c r="R132" s="24">
        <v>6.9</v>
      </c>
      <c r="S132" s="24">
        <f t="shared" si="34"/>
        <v>8.4</v>
      </c>
      <c r="T132" s="24">
        <f t="shared" si="35"/>
        <v>405.8</v>
      </c>
    </row>
    <row r="133" spans="1:20" x14ac:dyDescent="0.2">
      <c r="A133" s="119"/>
      <c r="B133" s="71"/>
      <c r="C133" s="26" t="s">
        <v>87</v>
      </c>
      <c r="D133" s="162">
        <v>2</v>
      </c>
      <c r="E133" s="24"/>
      <c r="F133" s="24">
        <v>0.01</v>
      </c>
      <c r="G133" s="24"/>
      <c r="H133" s="24">
        <f t="shared" si="30"/>
        <v>0.01</v>
      </c>
      <c r="I133" s="24"/>
      <c r="J133" s="24"/>
      <c r="K133" s="24">
        <f t="shared" si="31"/>
        <v>0.01</v>
      </c>
      <c r="L133" s="24"/>
      <c r="M133" s="24"/>
      <c r="N133" s="24"/>
      <c r="O133" s="24">
        <f t="shared" si="32"/>
        <v>0</v>
      </c>
      <c r="P133" s="24">
        <f t="shared" si="33"/>
        <v>0.01</v>
      </c>
      <c r="Q133" s="24"/>
      <c r="R133" s="24">
        <v>0.1</v>
      </c>
      <c r="S133" s="24">
        <f t="shared" si="34"/>
        <v>0.1</v>
      </c>
      <c r="T133" s="24">
        <f t="shared" si="35"/>
        <v>0.11</v>
      </c>
    </row>
    <row r="134" spans="1:20" x14ac:dyDescent="0.2">
      <c r="A134" s="119"/>
      <c r="B134" s="71"/>
      <c r="C134" s="165" t="s">
        <v>97</v>
      </c>
      <c r="D134" s="160">
        <v>8</v>
      </c>
      <c r="E134" s="25">
        <v>0.01</v>
      </c>
      <c r="F134" s="25">
        <v>1.7</v>
      </c>
      <c r="G134" s="25">
        <v>0.5</v>
      </c>
      <c r="H134" s="25">
        <f t="shared" si="30"/>
        <v>2.21</v>
      </c>
      <c r="I134" s="25">
        <v>1.6</v>
      </c>
      <c r="J134" s="25"/>
      <c r="K134" s="25">
        <f t="shared" si="31"/>
        <v>3.81</v>
      </c>
      <c r="L134" s="25"/>
      <c r="M134" s="25">
        <v>1.1000000000000001</v>
      </c>
      <c r="N134" s="25">
        <v>1</v>
      </c>
      <c r="O134" s="25">
        <f t="shared" si="32"/>
        <v>2.1</v>
      </c>
      <c r="P134" s="25">
        <f t="shared" si="33"/>
        <v>5.91</v>
      </c>
      <c r="Q134" s="25"/>
      <c r="R134" s="25">
        <v>0.28000000000000003</v>
      </c>
      <c r="S134" s="25">
        <f t="shared" si="34"/>
        <v>0.28000000000000003</v>
      </c>
      <c r="T134" s="25">
        <f t="shared" si="35"/>
        <v>6.19</v>
      </c>
    </row>
    <row r="135" spans="1:20" ht="15" x14ac:dyDescent="0.25">
      <c r="A135" s="230" t="s">
        <v>0</v>
      </c>
      <c r="B135" s="231"/>
      <c r="C135" s="232"/>
      <c r="D135" s="53">
        <f t="shared" ref="D135:R135" si="36">SUM(D105:D134)</f>
        <v>513</v>
      </c>
      <c r="E135" s="54">
        <f t="shared" si="36"/>
        <v>393.81999999999994</v>
      </c>
      <c r="F135" s="54">
        <f t="shared" si="36"/>
        <v>35.979999999999997</v>
      </c>
      <c r="G135" s="54">
        <f t="shared" si="36"/>
        <v>268.55</v>
      </c>
      <c r="H135" s="54">
        <f t="shared" si="36"/>
        <v>698.34999999999991</v>
      </c>
      <c r="I135" s="54">
        <f t="shared" si="36"/>
        <v>71</v>
      </c>
      <c r="J135" s="54">
        <f t="shared" si="36"/>
        <v>0</v>
      </c>
      <c r="K135" s="54">
        <f t="shared" si="36"/>
        <v>769.34999999999991</v>
      </c>
      <c r="L135" s="54">
        <f t="shared" si="36"/>
        <v>504.34999999999997</v>
      </c>
      <c r="M135" s="54">
        <f t="shared" si="36"/>
        <v>894.31000000000006</v>
      </c>
      <c r="N135" s="54">
        <f t="shared" si="36"/>
        <v>1582.59</v>
      </c>
      <c r="O135" s="54">
        <f t="shared" si="36"/>
        <v>2981.2500000000005</v>
      </c>
      <c r="P135" s="54">
        <f t="shared" si="36"/>
        <v>3750.6</v>
      </c>
      <c r="Q135" s="54">
        <f t="shared" si="36"/>
        <v>25.8</v>
      </c>
      <c r="R135" s="54">
        <f t="shared" si="36"/>
        <v>445.78999999999996</v>
      </c>
      <c r="S135" s="54">
        <f t="shared" si="28"/>
        <v>471.59</v>
      </c>
      <c r="T135" s="55">
        <f t="shared" si="29"/>
        <v>4222.1899999999996</v>
      </c>
    </row>
    <row r="136" spans="1:20" x14ac:dyDescent="0.2">
      <c r="A136" s="166" t="s">
        <v>7</v>
      </c>
      <c r="B136" s="35" t="s">
        <v>426</v>
      </c>
      <c r="C136" s="161" t="s">
        <v>123</v>
      </c>
      <c r="D136" s="153">
        <v>171</v>
      </c>
      <c r="E136" s="154">
        <v>0.1</v>
      </c>
      <c r="F136" s="154">
        <v>2.0499999999999998</v>
      </c>
      <c r="G136" s="154">
        <v>0.05</v>
      </c>
      <c r="H136" s="154">
        <f t="shared" ref="H136:H168" si="37">SUM(E136:G136)</f>
        <v>2.1999999999999997</v>
      </c>
      <c r="I136" s="154">
        <v>0.25</v>
      </c>
      <c r="J136" s="154">
        <v>0.1</v>
      </c>
      <c r="K136" s="154">
        <f t="shared" ref="K136:K168" si="38">SUM(H136:J136)</f>
        <v>2.5499999999999998</v>
      </c>
      <c r="L136" s="154">
        <v>0.61</v>
      </c>
      <c r="M136" s="154">
        <v>40.950000000000003</v>
      </c>
      <c r="N136" s="154">
        <v>87.67</v>
      </c>
      <c r="O136" s="154">
        <f t="shared" ref="O136:O168" si="39">SUM(L136:N136)</f>
        <v>129.23000000000002</v>
      </c>
      <c r="P136" s="154">
        <f t="shared" ref="P136:P168" si="40">SUM(K136+O136)</f>
        <v>131.78000000000003</v>
      </c>
      <c r="Q136" s="154">
        <v>0.87</v>
      </c>
      <c r="R136" s="154">
        <v>88.5</v>
      </c>
      <c r="S136" s="154">
        <f t="shared" si="28"/>
        <v>89.37</v>
      </c>
      <c r="T136" s="154">
        <f t="shared" si="29"/>
        <v>221.15000000000003</v>
      </c>
    </row>
    <row r="137" spans="1:20" x14ac:dyDescent="0.2">
      <c r="A137" s="167"/>
      <c r="B137" s="35"/>
      <c r="C137" s="26" t="s">
        <v>140</v>
      </c>
      <c r="D137" s="162">
        <v>21</v>
      </c>
      <c r="E137" s="24"/>
      <c r="F137" s="24">
        <v>0.7</v>
      </c>
      <c r="G137" s="24">
        <v>0.3</v>
      </c>
      <c r="H137" s="24">
        <f t="shared" si="37"/>
        <v>1</v>
      </c>
      <c r="I137" s="24"/>
      <c r="J137" s="24"/>
      <c r="K137" s="24">
        <f t="shared" si="38"/>
        <v>1</v>
      </c>
      <c r="L137" s="24">
        <v>19.309999999999999</v>
      </c>
      <c r="M137" s="24">
        <v>8.11</v>
      </c>
      <c r="N137" s="24">
        <v>4.6100000000000003</v>
      </c>
      <c r="O137" s="24">
        <f t="shared" si="39"/>
        <v>32.03</v>
      </c>
      <c r="P137" s="24">
        <f t="shared" si="40"/>
        <v>33.03</v>
      </c>
      <c r="Q137" s="24"/>
      <c r="R137" s="24">
        <v>2.11</v>
      </c>
      <c r="S137" s="24">
        <f t="shared" si="28"/>
        <v>2.11</v>
      </c>
      <c r="T137" s="24">
        <f t="shared" si="29"/>
        <v>35.14</v>
      </c>
    </row>
    <row r="138" spans="1:20" x14ac:dyDescent="0.2">
      <c r="A138" s="167"/>
      <c r="B138" s="35"/>
      <c r="C138" s="26" t="s">
        <v>141</v>
      </c>
      <c r="D138" s="162">
        <v>9</v>
      </c>
      <c r="E138" s="24">
        <v>3.5</v>
      </c>
      <c r="F138" s="24">
        <v>0.01</v>
      </c>
      <c r="G138" s="24">
        <v>16.5</v>
      </c>
      <c r="H138" s="24">
        <f t="shared" si="37"/>
        <v>20.009999999999998</v>
      </c>
      <c r="I138" s="24">
        <v>3.5</v>
      </c>
      <c r="J138" s="24"/>
      <c r="K138" s="24">
        <f t="shared" si="38"/>
        <v>23.509999999999998</v>
      </c>
      <c r="L138" s="24">
        <v>1</v>
      </c>
      <c r="M138" s="24">
        <v>35.11</v>
      </c>
      <c r="N138" s="24">
        <v>3.39</v>
      </c>
      <c r="O138" s="24">
        <f t="shared" si="39"/>
        <v>39.5</v>
      </c>
      <c r="P138" s="24">
        <f t="shared" si="40"/>
        <v>63.01</v>
      </c>
      <c r="Q138" s="24">
        <v>1.5</v>
      </c>
      <c r="R138" s="24">
        <v>0.4</v>
      </c>
      <c r="S138" s="24">
        <f t="shared" si="28"/>
        <v>1.9</v>
      </c>
      <c r="T138" s="24">
        <f t="shared" si="29"/>
        <v>64.91</v>
      </c>
    </row>
    <row r="139" spans="1:20" x14ac:dyDescent="0.2">
      <c r="A139" s="167"/>
      <c r="B139" s="35"/>
      <c r="C139" s="26" t="s">
        <v>147</v>
      </c>
      <c r="D139" s="162">
        <v>9</v>
      </c>
      <c r="E139" s="24"/>
      <c r="F139" s="24"/>
      <c r="G139" s="24"/>
      <c r="H139" s="24">
        <f t="shared" si="37"/>
        <v>0</v>
      </c>
      <c r="I139" s="24"/>
      <c r="J139" s="24"/>
      <c r="K139" s="24">
        <f t="shared" si="38"/>
        <v>0</v>
      </c>
      <c r="L139" s="24">
        <v>2</v>
      </c>
      <c r="M139" s="24">
        <v>2.85</v>
      </c>
      <c r="N139" s="24">
        <v>5.35</v>
      </c>
      <c r="O139" s="24">
        <f t="shared" si="39"/>
        <v>10.199999999999999</v>
      </c>
      <c r="P139" s="24">
        <f t="shared" si="40"/>
        <v>10.199999999999999</v>
      </c>
      <c r="Q139" s="24">
        <v>3</v>
      </c>
      <c r="R139" s="24">
        <v>12.4</v>
      </c>
      <c r="S139" s="24">
        <f t="shared" si="28"/>
        <v>15.4</v>
      </c>
      <c r="T139" s="24">
        <f t="shared" si="29"/>
        <v>25.6</v>
      </c>
    </row>
    <row r="140" spans="1:20" x14ac:dyDescent="0.2">
      <c r="A140" s="167"/>
      <c r="B140" s="35"/>
      <c r="C140" s="26" t="s">
        <v>137</v>
      </c>
      <c r="D140" s="162">
        <v>2</v>
      </c>
      <c r="E140" s="24"/>
      <c r="F140" s="24"/>
      <c r="G140" s="24"/>
      <c r="H140" s="24">
        <f t="shared" si="37"/>
        <v>0</v>
      </c>
      <c r="I140" s="24"/>
      <c r="J140" s="24"/>
      <c r="K140" s="24">
        <f t="shared" si="38"/>
        <v>0</v>
      </c>
      <c r="L140" s="24"/>
      <c r="M140" s="24">
        <v>0.8</v>
      </c>
      <c r="N140" s="24">
        <v>0.71</v>
      </c>
      <c r="O140" s="24">
        <f t="shared" si="39"/>
        <v>1.51</v>
      </c>
      <c r="P140" s="24">
        <f t="shared" si="40"/>
        <v>1.51</v>
      </c>
      <c r="Q140" s="24"/>
      <c r="R140" s="24"/>
      <c r="S140" s="24">
        <f t="shared" si="28"/>
        <v>0</v>
      </c>
      <c r="T140" s="24">
        <f t="shared" si="29"/>
        <v>1.51</v>
      </c>
    </row>
    <row r="141" spans="1:20" x14ac:dyDescent="0.2">
      <c r="A141" s="167"/>
      <c r="B141" s="35"/>
      <c r="C141" s="26" t="s">
        <v>148</v>
      </c>
      <c r="D141" s="162">
        <v>17</v>
      </c>
      <c r="E141" s="24">
        <v>7.43</v>
      </c>
      <c r="F141" s="24">
        <v>4.62</v>
      </c>
      <c r="G141" s="24"/>
      <c r="H141" s="24">
        <f t="shared" si="37"/>
        <v>12.05</v>
      </c>
      <c r="I141" s="24"/>
      <c r="J141" s="24"/>
      <c r="K141" s="24">
        <f t="shared" si="38"/>
        <v>12.05</v>
      </c>
      <c r="L141" s="24">
        <v>31.51</v>
      </c>
      <c r="M141" s="24">
        <v>4.0999999999999996</v>
      </c>
      <c r="N141" s="24">
        <v>8</v>
      </c>
      <c r="O141" s="24">
        <f t="shared" si="39"/>
        <v>43.61</v>
      </c>
      <c r="P141" s="24">
        <f t="shared" si="40"/>
        <v>55.66</v>
      </c>
      <c r="Q141" s="24"/>
      <c r="R141" s="24">
        <v>6</v>
      </c>
      <c r="S141" s="24">
        <f t="shared" si="28"/>
        <v>6</v>
      </c>
      <c r="T141" s="24">
        <f t="shared" si="29"/>
        <v>61.66</v>
      </c>
    </row>
    <row r="142" spans="1:20" x14ac:dyDescent="0.2">
      <c r="A142" s="167"/>
      <c r="B142" s="35"/>
      <c r="C142" s="26" t="s">
        <v>117</v>
      </c>
      <c r="D142" s="162">
        <v>25</v>
      </c>
      <c r="E142" s="24">
        <v>1.78</v>
      </c>
      <c r="F142" s="24">
        <v>0.25</v>
      </c>
      <c r="G142" s="24"/>
      <c r="H142" s="24">
        <f t="shared" si="37"/>
        <v>2.0300000000000002</v>
      </c>
      <c r="I142" s="24">
        <v>0.05</v>
      </c>
      <c r="J142" s="24">
        <v>2.5</v>
      </c>
      <c r="K142" s="24">
        <f t="shared" si="38"/>
        <v>4.58</v>
      </c>
      <c r="L142" s="24">
        <v>29.4</v>
      </c>
      <c r="M142" s="24">
        <v>27.25</v>
      </c>
      <c r="N142" s="24">
        <v>27.55</v>
      </c>
      <c r="O142" s="24">
        <f t="shared" si="39"/>
        <v>84.2</v>
      </c>
      <c r="P142" s="24">
        <f t="shared" si="40"/>
        <v>88.78</v>
      </c>
      <c r="Q142" s="24"/>
      <c r="R142" s="24">
        <v>36.9</v>
      </c>
      <c r="S142" s="24">
        <f t="shared" si="28"/>
        <v>36.9</v>
      </c>
      <c r="T142" s="24">
        <f t="shared" si="29"/>
        <v>125.68</v>
      </c>
    </row>
    <row r="143" spans="1:20" x14ac:dyDescent="0.2">
      <c r="A143" s="167"/>
      <c r="B143" s="35"/>
      <c r="C143" s="26" t="s">
        <v>149</v>
      </c>
      <c r="D143" s="162">
        <v>16</v>
      </c>
      <c r="E143" s="24"/>
      <c r="F143" s="24"/>
      <c r="G143" s="24">
        <v>0.78</v>
      </c>
      <c r="H143" s="24">
        <f t="shared" si="37"/>
        <v>0.78</v>
      </c>
      <c r="I143" s="24"/>
      <c r="J143" s="24"/>
      <c r="K143" s="24">
        <f t="shared" si="38"/>
        <v>0.78</v>
      </c>
      <c r="L143" s="24">
        <v>5.01</v>
      </c>
      <c r="M143" s="24">
        <v>6.6</v>
      </c>
      <c r="N143" s="24">
        <v>1.27</v>
      </c>
      <c r="O143" s="24">
        <f t="shared" si="39"/>
        <v>12.879999999999999</v>
      </c>
      <c r="P143" s="24">
        <f t="shared" si="40"/>
        <v>13.659999999999998</v>
      </c>
      <c r="Q143" s="24">
        <v>1.5</v>
      </c>
      <c r="R143" s="24">
        <v>5.41</v>
      </c>
      <c r="S143" s="24">
        <f t="shared" si="28"/>
        <v>6.91</v>
      </c>
      <c r="T143" s="24">
        <f t="shared" si="29"/>
        <v>20.57</v>
      </c>
    </row>
    <row r="144" spans="1:20" x14ac:dyDescent="0.2">
      <c r="A144" s="167"/>
      <c r="B144" s="35"/>
      <c r="C144" s="26" t="s">
        <v>125</v>
      </c>
      <c r="D144" s="162">
        <v>5</v>
      </c>
      <c r="E144" s="24">
        <v>0.05</v>
      </c>
      <c r="F144" s="24"/>
      <c r="G144" s="24"/>
      <c r="H144" s="24">
        <f t="shared" si="37"/>
        <v>0.05</v>
      </c>
      <c r="I144" s="24">
        <v>0.2</v>
      </c>
      <c r="J144" s="24">
        <v>1</v>
      </c>
      <c r="K144" s="24">
        <f t="shared" si="38"/>
        <v>1.25</v>
      </c>
      <c r="L144" s="24">
        <v>0.7</v>
      </c>
      <c r="M144" s="24">
        <v>6</v>
      </c>
      <c r="N144" s="24">
        <v>6</v>
      </c>
      <c r="O144" s="24">
        <f t="shared" si="39"/>
        <v>12.7</v>
      </c>
      <c r="P144" s="24">
        <f t="shared" si="40"/>
        <v>13.95</v>
      </c>
      <c r="Q144" s="24">
        <v>0.5</v>
      </c>
      <c r="R144" s="24">
        <v>7.45</v>
      </c>
      <c r="S144" s="24">
        <f t="shared" si="28"/>
        <v>7.95</v>
      </c>
      <c r="T144" s="24">
        <f t="shared" si="29"/>
        <v>21.9</v>
      </c>
    </row>
    <row r="145" spans="1:20" x14ac:dyDescent="0.2">
      <c r="A145" s="167"/>
      <c r="B145" s="35"/>
      <c r="C145" s="26" t="s">
        <v>161</v>
      </c>
      <c r="D145" s="162">
        <v>21</v>
      </c>
      <c r="E145" s="24">
        <v>1.35</v>
      </c>
      <c r="F145" s="24">
        <v>3.06</v>
      </c>
      <c r="G145" s="24"/>
      <c r="H145" s="24">
        <f t="shared" si="37"/>
        <v>4.41</v>
      </c>
      <c r="I145" s="24">
        <v>0.69</v>
      </c>
      <c r="J145" s="24">
        <v>0.01</v>
      </c>
      <c r="K145" s="24">
        <f t="shared" si="38"/>
        <v>5.1099999999999994</v>
      </c>
      <c r="L145" s="24">
        <v>0.5</v>
      </c>
      <c r="M145" s="24">
        <v>52.47</v>
      </c>
      <c r="N145" s="24">
        <v>0</v>
      </c>
      <c r="O145" s="24">
        <f t="shared" si="39"/>
        <v>52.97</v>
      </c>
      <c r="P145" s="24">
        <f t="shared" si="40"/>
        <v>58.08</v>
      </c>
      <c r="Q145" s="24"/>
      <c r="R145" s="24">
        <v>0.7</v>
      </c>
      <c r="S145" s="24">
        <f t="shared" si="28"/>
        <v>0.7</v>
      </c>
      <c r="T145" s="24">
        <f t="shared" si="29"/>
        <v>58.78</v>
      </c>
    </row>
    <row r="146" spans="1:20" x14ac:dyDescent="0.2">
      <c r="A146" s="167"/>
      <c r="B146" s="35"/>
      <c r="C146" s="26" t="s">
        <v>138</v>
      </c>
      <c r="D146" s="162">
        <v>29</v>
      </c>
      <c r="E146" s="24"/>
      <c r="F146" s="24">
        <v>2.6</v>
      </c>
      <c r="G146" s="24"/>
      <c r="H146" s="24">
        <f t="shared" si="37"/>
        <v>2.6</v>
      </c>
      <c r="I146" s="24">
        <v>1.25</v>
      </c>
      <c r="J146" s="24">
        <v>0.01</v>
      </c>
      <c r="K146" s="24">
        <f t="shared" si="38"/>
        <v>3.86</v>
      </c>
      <c r="L146" s="24"/>
      <c r="M146" s="24">
        <v>3.51</v>
      </c>
      <c r="N146" s="24">
        <v>0.3</v>
      </c>
      <c r="O146" s="24">
        <f t="shared" si="39"/>
        <v>3.8099999999999996</v>
      </c>
      <c r="P146" s="24">
        <f t="shared" si="40"/>
        <v>7.67</v>
      </c>
      <c r="Q146" s="24"/>
      <c r="R146" s="24">
        <v>10.4</v>
      </c>
      <c r="S146" s="24">
        <f t="shared" si="28"/>
        <v>10.4</v>
      </c>
      <c r="T146" s="24">
        <f t="shared" si="29"/>
        <v>18.07</v>
      </c>
    </row>
    <row r="147" spans="1:20" x14ac:dyDescent="0.2">
      <c r="A147" s="167"/>
      <c r="B147" s="35"/>
      <c r="C147" s="26" t="s">
        <v>112</v>
      </c>
      <c r="D147" s="162">
        <v>51</v>
      </c>
      <c r="E147" s="24">
        <v>0.61</v>
      </c>
      <c r="F147" s="24"/>
      <c r="G147" s="24"/>
      <c r="H147" s="24">
        <f t="shared" si="37"/>
        <v>0.61</v>
      </c>
      <c r="I147" s="24">
        <v>0.11</v>
      </c>
      <c r="J147" s="24">
        <v>0.15</v>
      </c>
      <c r="K147" s="24">
        <f t="shared" si="38"/>
        <v>0.87</v>
      </c>
      <c r="L147" s="24">
        <v>0.5</v>
      </c>
      <c r="M147" s="24">
        <v>49.4</v>
      </c>
      <c r="N147" s="24">
        <v>36.44</v>
      </c>
      <c r="O147" s="24">
        <f t="shared" si="39"/>
        <v>86.34</v>
      </c>
      <c r="P147" s="24">
        <f t="shared" si="40"/>
        <v>87.210000000000008</v>
      </c>
      <c r="Q147" s="24"/>
      <c r="R147" s="24">
        <v>2.9</v>
      </c>
      <c r="S147" s="24">
        <f t="shared" si="28"/>
        <v>2.9</v>
      </c>
      <c r="T147" s="24">
        <f t="shared" si="29"/>
        <v>90.110000000000014</v>
      </c>
    </row>
    <row r="148" spans="1:20" x14ac:dyDescent="0.2">
      <c r="A148" s="167"/>
      <c r="B148" s="35"/>
      <c r="C148" s="26" t="s">
        <v>144</v>
      </c>
      <c r="D148" s="162">
        <v>23</v>
      </c>
      <c r="E148" s="24">
        <v>0.82</v>
      </c>
      <c r="F148" s="24">
        <v>0.05</v>
      </c>
      <c r="G148" s="24"/>
      <c r="H148" s="24">
        <f t="shared" si="37"/>
        <v>0.87</v>
      </c>
      <c r="I148" s="24">
        <v>2</v>
      </c>
      <c r="J148" s="24">
        <v>1</v>
      </c>
      <c r="K148" s="24">
        <f t="shared" si="38"/>
        <v>3.87</v>
      </c>
      <c r="L148" s="24">
        <v>0.56000000000000005</v>
      </c>
      <c r="M148" s="24">
        <v>9.8000000000000007</v>
      </c>
      <c r="N148" s="24">
        <v>7.01</v>
      </c>
      <c r="O148" s="24">
        <f t="shared" si="39"/>
        <v>17.37</v>
      </c>
      <c r="P148" s="24">
        <f t="shared" si="40"/>
        <v>21.240000000000002</v>
      </c>
      <c r="Q148" s="24">
        <v>0.25</v>
      </c>
      <c r="R148" s="24">
        <v>7.5</v>
      </c>
      <c r="S148" s="24">
        <f t="shared" si="28"/>
        <v>7.75</v>
      </c>
      <c r="T148" s="24">
        <f t="shared" si="29"/>
        <v>28.990000000000002</v>
      </c>
    </row>
    <row r="149" spans="1:20" x14ac:dyDescent="0.2">
      <c r="A149" s="167"/>
      <c r="B149" s="35"/>
      <c r="C149" s="26" t="s">
        <v>116</v>
      </c>
      <c r="D149" s="162">
        <v>30</v>
      </c>
      <c r="E149" s="24">
        <v>4.8</v>
      </c>
      <c r="F149" s="24">
        <v>3.6</v>
      </c>
      <c r="G149" s="24">
        <v>1.64</v>
      </c>
      <c r="H149" s="24">
        <f t="shared" si="37"/>
        <v>10.040000000000001</v>
      </c>
      <c r="I149" s="24">
        <v>3.11</v>
      </c>
      <c r="J149" s="24">
        <v>0.2</v>
      </c>
      <c r="K149" s="24">
        <f t="shared" si="38"/>
        <v>13.35</v>
      </c>
      <c r="L149" s="24">
        <v>0.64</v>
      </c>
      <c r="M149" s="24">
        <v>13.62</v>
      </c>
      <c r="N149" s="24">
        <v>3.33</v>
      </c>
      <c r="O149" s="24">
        <f t="shared" si="39"/>
        <v>17.59</v>
      </c>
      <c r="P149" s="24">
        <f t="shared" si="40"/>
        <v>30.939999999999998</v>
      </c>
      <c r="Q149" s="24">
        <v>0.1</v>
      </c>
      <c r="R149" s="24">
        <v>17.100000000000001</v>
      </c>
      <c r="S149" s="24">
        <f t="shared" si="28"/>
        <v>17.200000000000003</v>
      </c>
      <c r="T149" s="24">
        <f t="shared" si="29"/>
        <v>48.14</v>
      </c>
    </row>
    <row r="150" spans="1:20" x14ac:dyDescent="0.2">
      <c r="A150" s="167"/>
      <c r="B150" s="35"/>
      <c r="C150" s="26" t="s">
        <v>158</v>
      </c>
      <c r="D150" s="162">
        <v>5</v>
      </c>
      <c r="E150" s="24">
        <v>7</v>
      </c>
      <c r="F150" s="24"/>
      <c r="G150" s="24"/>
      <c r="H150" s="24">
        <f t="shared" si="37"/>
        <v>7</v>
      </c>
      <c r="I150" s="24">
        <v>5.4</v>
      </c>
      <c r="J150" s="24"/>
      <c r="K150" s="24">
        <f t="shared" si="38"/>
        <v>12.4</v>
      </c>
      <c r="L150" s="24"/>
      <c r="M150" s="24">
        <v>3.9</v>
      </c>
      <c r="N150" s="24">
        <v>9.17</v>
      </c>
      <c r="O150" s="24">
        <f t="shared" si="39"/>
        <v>13.07</v>
      </c>
      <c r="P150" s="24">
        <f t="shared" si="40"/>
        <v>25.47</v>
      </c>
      <c r="Q150" s="24">
        <v>0.1</v>
      </c>
      <c r="R150" s="24">
        <v>0.03</v>
      </c>
      <c r="S150" s="24">
        <f t="shared" si="28"/>
        <v>0.13</v>
      </c>
      <c r="T150" s="24">
        <f t="shared" si="29"/>
        <v>25.599999999999998</v>
      </c>
    </row>
    <row r="151" spans="1:20" x14ac:dyDescent="0.2">
      <c r="A151" s="167"/>
      <c r="B151" s="35"/>
      <c r="C151" s="26" t="s">
        <v>146</v>
      </c>
      <c r="D151" s="162">
        <v>9</v>
      </c>
      <c r="E151" s="24">
        <v>0.5</v>
      </c>
      <c r="F151" s="24">
        <v>0.2</v>
      </c>
      <c r="G151" s="24"/>
      <c r="H151" s="24">
        <f t="shared" si="37"/>
        <v>0.7</v>
      </c>
      <c r="I151" s="24">
        <v>4</v>
      </c>
      <c r="J151" s="24"/>
      <c r="K151" s="24">
        <f t="shared" si="38"/>
        <v>4.7</v>
      </c>
      <c r="L151" s="24"/>
      <c r="M151" s="24">
        <v>1.25</v>
      </c>
      <c r="N151" s="24">
        <v>3.55</v>
      </c>
      <c r="O151" s="24">
        <f t="shared" si="39"/>
        <v>4.8</v>
      </c>
      <c r="P151" s="24">
        <f t="shared" si="40"/>
        <v>9.5</v>
      </c>
      <c r="Q151" s="24">
        <v>0.6</v>
      </c>
      <c r="R151" s="24">
        <v>1.8</v>
      </c>
      <c r="S151" s="24">
        <f t="shared" si="28"/>
        <v>2.4</v>
      </c>
      <c r="T151" s="24">
        <f t="shared" si="29"/>
        <v>11.9</v>
      </c>
    </row>
    <row r="152" spans="1:20" x14ac:dyDescent="0.2">
      <c r="A152" s="167"/>
      <c r="B152" s="35"/>
      <c r="C152" s="26" t="s">
        <v>115</v>
      </c>
      <c r="D152" s="162">
        <v>1</v>
      </c>
      <c r="E152" s="24"/>
      <c r="F152" s="24"/>
      <c r="G152" s="24"/>
      <c r="H152" s="24">
        <f t="shared" si="37"/>
        <v>0</v>
      </c>
      <c r="I152" s="24"/>
      <c r="J152" s="24"/>
      <c r="K152" s="24">
        <f t="shared" si="38"/>
        <v>0</v>
      </c>
      <c r="L152" s="24">
        <v>0</v>
      </c>
      <c r="M152" s="24"/>
      <c r="N152" s="24"/>
      <c r="O152" s="24">
        <f t="shared" si="39"/>
        <v>0</v>
      </c>
      <c r="P152" s="24">
        <f t="shared" si="40"/>
        <v>0</v>
      </c>
      <c r="Q152" s="24"/>
      <c r="R152" s="24">
        <v>0.7</v>
      </c>
      <c r="S152" s="24">
        <f t="shared" si="28"/>
        <v>0.7</v>
      </c>
      <c r="T152" s="24">
        <f t="shared" si="29"/>
        <v>0.7</v>
      </c>
    </row>
    <row r="153" spans="1:20" x14ac:dyDescent="0.2">
      <c r="A153" s="167"/>
      <c r="B153" s="35"/>
      <c r="C153" s="26" t="s">
        <v>145</v>
      </c>
      <c r="D153" s="162">
        <v>14</v>
      </c>
      <c r="E153" s="24">
        <v>1.2</v>
      </c>
      <c r="F153" s="24">
        <v>0.63</v>
      </c>
      <c r="G153" s="24"/>
      <c r="H153" s="24">
        <f t="shared" si="37"/>
        <v>1.83</v>
      </c>
      <c r="I153" s="24">
        <v>0.8</v>
      </c>
      <c r="J153" s="24"/>
      <c r="K153" s="24">
        <f t="shared" si="38"/>
        <v>2.63</v>
      </c>
      <c r="L153" s="24"/>
      <c r="M153" s="24">
        <v>4.0599999999999996</v>
      </c>
      <c r="N153" s="24">
        <v>1.65</v>
      </c>
      <c r="O153" s="24">
        <f t="shared" si="39"/>
        <v>5.7099999999999991</v>
      </c>
      <c r="P153" s="24">
        <f t="shared" si="40"/>
        <v>8.34</v>
      </c>
      <c r="Q153" s="24"/>
      <c r="R153" s="24">
        <v>64.3</v>
      </c>
      <c r="S153" s="24">
        <f t="shared" si="28"/>
        <v>64.3</v>
      </c>
      <c r="T153" s="24">
        <f t="shared" si="29"/>
        <v>72.64</v>
      </c>
    </row>
    <row r="154" spans="1:20" x14ac:dyDescent="0.2">
      <c r="A154" s="167"/>
      <c r="B154" s="35"/>
      <c r="C154" s="26" t="s">
        <v>136</v>
      </c>
      <c r="D154" s="162">
        <v>9</v>
      </c>
      <c r="E154" s="24">
        <v>0.14000000000000001</v>
      </c>
      <c r="F154" s="24"/>
      <c r="G154" s="24">
        <v>35.51</v>
      </c>
      <c r="H154" s="24">
        <f t="shared" si="37"/>
        <v>35.65</v>
      </c>
      <c r="I154" s="24"/>
      <c r="J154" s="24"/>
      <c r="K154" s="24">
        <f t="shared" si="38"/>
        <v>35.65</v>
      </c>
      <c r="L154" s="24">
        <v>37</v>
      </c>
      <c r="M154" s="24">
        <v>10.02</v>
      </c>
      <c r="N154" s="24">
        <v>0.02</v>
      </c>
      <c r="O154" s="24">
        <f t="shared" si="39"/>
        <v>47.04</v>
      </c>
      <c r="P154" s="24">
        <f t="shared" si="40"/>
        <v>82.69</v>
      </c>
      <c r="Q154" s="24"/>
      <c r="R154" s="24"/>
      <c r="S154" s="24">
        <f t="shared" si="28"/>
        <v>0</v>
      </c>
      <c r="T154" s="24">
        <f t="shared" si="29"/>
        <v>82.69</v>
      </c>
    </row>
    <row r="155" spans="1:20" x14ac:dyDescent="0.2">
      <c r="A155" s="167"/>
      <c r="B155" s="35"/>
      <c r="C155" s="26" t="s">
        <v>150</v>
      </c>
      <c r="D155" s="162">
        <v>35</v>
      </c>
      <c r="E155" s="24">
        <v>6.4</v>
      </c>
      <c r="F155" s="24">
        <v>18</v>
      </c>
      <c r="G155" s="24"/>
      <c r="H155" s="24">
        <f t="shared" si="37"/>
        <v>24.4</v>
      </c>
      <c r="I155" s="24">
        <v>53.45</v>
      </c>
      <c r="J155" s="24"/>
      <c r="K155" s="24">
        <f t="shared" si="38"/>
        <v>77.849999999999994</v>
      </c>
      <c r="L155" s="24"/>
      <c r="M155" s="24">
        <v>244.66</v>
      </c>
      <c r="N155" s="24">
        <v>117.03</v>
      </c>
      <c r="O155" s="24">
        <f t="shared" si="39"/>
        <v>361.69</v>
      </c>
      <c r="P155" s="24">
        <f t="shared" si="40"/>
        <v>439.53999999999996</v>
      </c>
      <c r="Q155" s="24">
        <v>2.5</v>
      </c>
      <c r="R155" s="24">
        <v>61.9</v>
      </c>
      <c r="S155" s="24">
        <f t="shared" si="28"/>
        <v>64.400000000000006</v>
      </c>
      <c r="T155" s="24">
        <f t="shared" si="29"/>
        <v>503.93999999999994</v>
      </c>
    </row>
    <row r="156" spans="1:20" x14ac:dyDescent="0.2">
      <c r="A156" s="167"/>
      <c r="B156" s="85"/>
      <c r="C156" s="26" t="s">
        <v>124</v>
      </c>
      <c r="D156" s="162">
        <v>35</v>
      </c>
      <c r="E156" s="24"/>
      <c r="F156" s="24"/>
      <c r="G156" s="24"/>
      <c r="H156" s="24">
        <f t="shared" si="37"/>
        <v>0</v>
      </c>
      <c r="I156" s="24">
        <v>82.23</v>
      </c>
      <c r="J156" s="24"/>
      <c r="K156" s="24">
        <f t="shared" si="38"/>
        <v>82.23</v>
      </c>
      <c r="L156" s="24">
        <v>0.2</v>
      </c>
      <c r="M156" s="24">
        <v>14.82</v>
      </c>
      <c r="N156" s="24">
        <v>32.4</v>
      </c>
      <c r="O156" s="24">
        <f t="shared" si="39"/>
        <v>47.42</v>
      </c>
      <c r="P156" s="24">
        <f t="shared" si="40"/>
        <v>129.65</v>
      </c>
      <c r="Q156" s="24">
        <v>0.1</v>
      </c>
      <c r="R156" s="24">
        <v>7.09</v>
      </c>
      <c r="S156" s="24">
        <f t="shared" si="28"/>
        <v>7.1899999999999995</v>
      </c>
      <c r="T156" s="24">
        <f t="shared" si="29"/>
        <v>136.84</v>
      </c>
    </row>
    <row r="157" spans="1:20" x14ac:dyDescent="0.2">
      <c r="A157" s="167"/>
      <c r="B157" s="35" t="s">
        <v>427</v>
      </c>
      <c r="C157" s="26" t="s">
        <v>131</v>
      </c>
      <c r="D157" s="162">
        <v>166</v>
      </c>
      <c r="E157" s="24">
        <v>13.65</v>
      </c>
      <c r="F157" s="24">
        <v>5.33</v>
      </c>
      <c r="G157" s="24">
        <v>0.42</v>
      </c>
      <c r="H157" s="24">
        <f t="shared" si="37"/>
        <v>19.400000000000002</v>
      </c>
      <c r="I157" s="24">
        <v>7.73</v>
      </c>
      <c r="J157" s="24">
        <v>0.82</v>
      </c>
      <c r="K157" s="24">
        <f t="shared" si="38"/>
        <v>27.950000000000003</v>
      </c>
      <c r="L157" s="24"/>
      <c r="M157" s="24">
        <v>63.51</v>
      </c>
      <c r="N157" s="24">
        <v>46.29</v>
      </c>
      <c r="O157" s="24">
        <f t="shared" si="39"/>
        <v>109.8</v>
      </c>
      <c r="P157" s="24">
        <f t="shared" si="40"/>
        <v>137.75</v>
      </c>
      <c r="Q157" s="24"/>
      <c r="R157" s="24">
        <v>16.16</v>
      </c>
      <c r="S157" s="24">
        <f t="shared" si="28"/>
        <v>16.16</v>
      </c>
      <c r="T157" s="24">
        <f t="shared" si="29"/>
        <v>153.91</v>
      </c>
    </row>
    <row r="158" spans="1:20" x14ac:dyDescent="0.2">
      <c r="A158" s="167"/>
      <c r="B158" s="35"/>
      <c r="C158" s="26" t="s">
        <v>128</v>
      </c>
      <c r="D158" s="162">
        <v>17</v>
      </c>
      <c r="E158" s="24">
        <v>40.1</v>
      </c>
      <c r="F158" s="24">
        <v>1.51</v>
      </c>
      <c r="G158" s="24">
        <v>5</v>
      </c>
      <c r="H158" s="24">
        <f t="shared" si="37"/>
        <v>46.61</v>
      </c>
      <c r="I158" s="24">
        <v>6.5</v>
      </c>
      <c r="J158" s="24">
        <v>0.01</v>
      </c>
      <c r="K158" s="24">
        <f t="shared" si="38"/>
        <v>53.12</v>
      </c>
      <c r="L158" s="24">
        <v>4</v>
      </c>
      <c r="M158" s="24">
        <v>5.0199999999999996</v>
      </c>
      <c r="N158" s="24">
        <v>0.5</v>
      </c>
      <c r="O158" s="24">
        <f t="shared" si="39"/>
        <v>9.52</v>
      </c>
      <c r="P158" s="24">
        <f t="shared" si="40"/>
        <v>62.64</v>
      </c>
      <c r="Q158" s="24"/>
      <c r="R158" s="24">
        <v>30</v>
      </c>
      <c r="S158" s="24">
        <f t="shared" si="28"/>
        <v>30</v>
      </c>
      <c r="T158" s="24">
        <f t="shared" si="29"/>
        <v>92.64</v>
      </c>
    </row>
    <row r="159" spans="1:20" x14ac:dyDescent="0.2">
      <c r="A159" s="167"/>
      <c r="B159" s="35"/>
      <c r="C159" s="26" t="s">
        <v>152</v>
      </c>
      <c r="D159" s="162">
        <v>21</v>
      </c>
      <c r="E159" s="24">
        <v>2.2999999999999998</v>
      </c>
      <c r="F159" s="24">
        <v>0.15</v>
      </c>
      <c r="G159" s="24"/>
      <c r="H159" s="24">
        <f t="shared" si="37"/>
        <v>2.4499999999999997</v>
      </c>
      <c r="I159" s="24">
        <v>5.9</v>
      </c>
      <c r="J159" s="24">
        <v>0.22</v>
      </c>
      <c r="K159" s="24">
        <f t="shared" si="38"/>
        <v>8.57</v>
      </c>
      <c r="L159" s="24"/>
      <c r="M159" s="24">
        <v>17.64</v>
      </c>
      <c r="N159" s="24">
        <v>3.15</v>
      </c>
      <c r="O159" s="24">
        <f t="shared" si="39"/>
        <v>20.79</v>
      </c>
      <c r="P159" s="24">
        <f t="shared" si="40"/>
        <v>29.36</v>
      </c>
      <c r="Q159" s="24"/>
      <c r="R159" s="24">
        <v>12</v>
      </c>
      <c r="S159" s="24">
        <f t="shared" si="28"/>
        <v>12</v>
      </c>
      <c r="T159" s="24">
        <f t="shared" si="29"/>
        <v>41.36</v>
      </c>
    </row>
    <row r="160" spans="1:20" x14ac:dyDescent="0.2">
      <c r="A160" s="167"/>
      <c r="B160" s="35"/>
      <c r="C160" s="26" t="s">
        <v>160</v>
      </c>
      <c r="D160" s="162">
        <v>37</v>
      </c>
      <c r="E160" s="24">
        <v>3.09</v>
      </c>
      <c r="F160" s="24">
        <v>4.29</v>
      </c>
      <c r="G160" s="24"/>
      <c r="H160" s="24">
        <f t="shared" si="37"/>
        <v>7.38</v>
      </c>
      <c r="I160" s="24">
        <v>3.88</v>
      </c>
      <c r="J160" s="24">
        <v>0.06</v>
      </c>
      <c r="K160" s="24">
        <f t="shared" si="38"/>
        <v>11.32</v>
      </c>
      <c r="L160" s="24"/>
      <c r="M160" s="24">
        <v>6.49</v>
      </c>
      <c r="N160" s="24">
        <v>5.75</v>
      </c>
      <c r="O160" s="24">
        <f t="shared" si="39"/>
        <v>12.24</v>
      </c>
      <c r="P160" s="24">
        <f t="shared" si="40"/>
        <v>23.560000000000002</v>
      </c>
      <c r="Q160" s="24"/>
      <c r="R160" s="24"/>
      <c r="S160" s="24">
        <f t="shared" ref="S160:S238" si="41">+R160+Q160</f>
        <v>0</v>
      </c>
      <c r="T160" s="24">
        <f t="shared" ref="T160:T238" si="42">+S160+P160</f>
        <v>23.560000000000002</v>
      </c>
    </row>
    <row r="161" spans="1:20" x14ac:dyDescent="0.2">
      <c r="A161" s="167"/>
      <c r="B161" s="35"/>
      <c r="C161" s="26" t="s">
        <v>113</v>
      </c>
      <c r="D161" s="162">
        <v>81</v>
      </c>
      <c r="E161" s="24">
        <v>20.38</v>
      </c>
      <c r="F161" s="24">
        <v>2.66</v>
      </c>
      <c r="G161" s="24"/>
      <c r="H161" s="24">
        <f t="shared" si="37"/>
        <v>23.04</v>
      </c>
      <c r="I161" s="24">
        <v>11.13</v>
      </c>
      <c r="J161" s="24">
        <v>3.61</v>
      </c>
      <c r="K161" s="24">
        <f t="shared" si="38"/>
        <v>37.78</v>
      </c>
      <c r="L161" s="24">
        <v>0.5</v>
      </c>
      <c r="M161" s="24">
        <v>25</v>
      </c>
      <c r="N161" s="24">
        <v>8.07</v>
      </c>
      <c r="O161" s="24">
        <f t="shared" si="39"/>
        <v>33.57</v>
      </c>
      <c r="P161" s="24">
        <f t="shared" si="40"/>
        <v>71.349999999999994</v>
      </c>
      <c r="Q161" s="24"/>
      <c r="R161" s="24">
        <v>11.38</v>
      </c>
      <c r="S161" s="24">
        <f t="shared" si="41"/>
        <v>11.38</v>
      </c>
      <c r="T161" s="24">
        <f t="shared" si="42"/>
        <v>82.72999999999999</v>
      </c>
    </row>
    <row r="162" spans="1:20" x14ac:dyDescent="0.2">
      <c r="A162" s="167"/>
      <c r="B162" s="35"/>
      <c r="C162" s="26" t="s">
        <v>159</v>
      </c>
      <c r="D162" s="162">
        <v>59</v>
      </c>
      <c r="E162" s="24">
        <v>0.06</v>
      </c>
      <c r="F162" s="24">
        <v>4.43</v>
      </c>
      <c r="G162" s="24"/>
      <c r="H162" s="24">
        <f t="shared" si="37"/>
        <v>4.4899999999999993</v>
      </c>
      <c r="I162" s="24"/>
      <c r="J162" s="24"/>
      <c r="K162" s="24">
        <f t="shared" si="38"/>
        <v>4.4899999999999993</v>
      </c>
      <c r="L162" s="24"/>
      <c r="M162" s="26">
        <v>11.7</v>
      </c>
      <c r="N162" s="26">
        <v>5.58</v>
      </c>
      <c r="O162" s="24">
        <f t="shared" si="39"/>
        <v>17.28</v>
      </c>
      <c r="P162" s="24">
        <f t="shared" si="40"/>
        <v>21.77</v>
      </c>
      <c r="Q162" s="26"/>
      <c r="R162" s="26">
        <v>2.5</v>
      </c>
      <c r="S162" s="24">
        <f t="shared" si="41"/>
        <v>2.5</v>
      </c>
      <c r="T162" s="24">
        <f t="shared" si="42"/>
        <v>24.27</v>
      </c>
    </row>
    <row r="163" spans="1:20" x14ac:dyDescent="0.2">
      <c r="A163" s="167"/>
      <c r="B163" s="35"/>
      <c r="C163" s="26" t="s">
        <v>143</v>
      </c>
      <c r="D163" s="162">
        <v>17</v>
      </c>
      <c r="E163" s="24">
        <v>3.1</v>
      </c>
      <c r="F163" s="24">
        <v>0.7</v>
      </c>
      <c r="G163" s="24"/>
      <c r="H163" s="24">
        <f t="shared" si="37"/>
        <v>3.8</v>
      </c>
      <c r="I163" s="24"/>
      <c r="J163" s="24"/>
      <c r="K163" s="24">
        <f t="shared" si="38"/>
        <v>3.8</v>
      </c>
      <c r="L163" s="24"/>
      <c r="M163" s="24">
        <v>2.63</v>
      </c>
      <c r="N163" s="24">
        <v>0.01</v>
      </c>
      <c r="O163" s="24">
        <f t="shared" si="39"/>
        <v>2.6399999999999997</v>
      </c>
      <c r="P163" s="24">
        <f t="shared" si="40"/>
        <v>6.4399999999999995</v>
      </c>
      <c r="Q163" s="24"/>
      <c r="R163" s="24">
        <v>40</v>
      </c>
      <c r="S163" s="24">
        <f t="shared" si="41"/>
        <v>40</v>
      </c>
      <c r="T163" s="24">
        <f t="shared" si="42"/>
        <v>46.44</v>
      </c>
    </row>
    <row r="164" spans="1:20" x14ac:dyDescent="0.2">
      <c r="A164" s="167"/>
      <c r="B164" s="35"/>
      <c r="C164" s="26" t="s">
        <v>153</v>
      </c>
      <c r="D164" s="162">
        <v>15</v>
      </c>
      <c r="E164" s="24"/>
      <c r="F164" s="24"/>
      <c r="G164" s="24"/>
      <c r="H164" s="24">
        <f t="shared" si="37"/>
        <v>0</v>
      </c>
      <c r="I164" s="24"/>
      <c r="J164" s="24"/>
      <c r="K164" s="24">
        <f t="shared" si="38"/>
        <v>0</v>
      </c>
      <c r="L164" s="24">
        <v>0.5</v>
      </c>
      <c r="M164" s="24">
        <v>8.56</v>
      </c>
      <c r="N164" s="24">
        <v>3.87</v>
      </c>
      <c r="O164" s="24">
        <f t="shared" si="39"/>
        <v>12.93</v>
      </c>
      <c r="P164" s="24">
        <f t="shared" si="40"/>
        <v>12.93</v>
      </c>
      <c r="Q164" s="24"/>
      <c r="R164" s="24">
        <v>0.06</v>
      </c>
      <c r="S164" s="24">
        <f t="shared" si="41"/>
        <v>0.06</v>
      </c>
      <c r="T164" s="24">
        <f t="shared" si="42"/>
        <v>12.99</v>
      </c>
    </row>
    <row r="165" spans="1:20" x14ac:dyDescent="0.2">
      <c r="A165" s="167"/>
      <c r="B165" s="35"/>
      <c r="C165" s="163" t="s">
        <v>478</v>
      </c>
      <c r="D165" s="64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</row>
    <row r="166" spans="1:20" x14ac:dyDescent="0.2">
      <c r="A166" s="167"/>
      <c r="B166" s="35"/>
      <c r="C166" s="26" t="s">
        <v>142</v>
      </c>
      <c r="D166" s="162">
        <v>3</v>
      </c>
      <c r="E166" s="24"/>
      <c r="F166" s="24">
        <v>0.5</v>
      </c>
      <c r="G166" s="24"/>
      <c r="H166" s="24">
        <f t="shared" si="37"/>
        <v>0.5</v>
      </c>
      <c r="I166" s="24"/>
      <c r="J166" s="24"/>
      <c r="K166" s="24">
        <f t="shared" si="38"/>
        <v>0.5</v>
      </c>
      <c r="L166" s="24">
        <v>1.5</v>
      </c>
      <c r="M166" s="24">
        <v>0.02</v>
      </c>
      <c r="N166" s="24"/>
      <c r="O166" s="24">
        <f t="shared" si="39"/>
        <v>1.52</v>
      </c>
      <c r="P166" s="24">
        <f t="shared" si="40"/>
        <v>2.02</v>
      </c>
      <c r="Q166" s="24"/>
      <c r="R166" s="24"/>
      <c r="S166" s="24">
        <f t="shared" si="41"/>
        <v>0</v>
      </c>
      <c r="T166" s="24">
        <f t="shared" si="42"/>
        <v>2.02</v>
      </c>
    </row>
    <row r="167" spans="1:20" x14ac:dyDescent="0.2">
      <c r="A167" s="167"/>
      <c r="B167" s="35"/>
      <c r="C167" s="26" t="s">
        <v>133</v>
      </c>
      <c r="D167" s="162">
        <v>180</v>
      </c>
      <c r="E167" s="24">
        <v>22.99</v>
      </c>
      <c r="F167" s="24">
        <v>1.56</v>
      </c>
      <c r="G167" s="24">
        <v>2</v>
      </c>
      <c r="H167" s="24">
        <f t="shared" si="37"/>
        <v>26.549999999999997</v>
      </c>
      <c r="I167" s="24">
        <v>63.17</v>
      </c>
      <c r="J167" s="24">
        <v>25.44</v>
      </c>
      <c r="K167" s="24">
        <f t="shared" si="38"/>
        <v>115.16</v>
      </c>
      <c r="L167" s="24">
        <v>3.5</v>
      </c>
      <c r="M167" s="24">
        <v>154.57</v>
      </c>
      <c r="N167" s="24">
        <v>118.15</v>
      </c>
      <c r="O167" s="24">
        <f t="shared" si="39"/>
        <v>276.22000000000003</v>
      </c>
      <c r="P167" s="24">
        <f t="shared" si="40"/>
        <v>391.38</v>
      </c>
      <c r="Q167" s="24"/>
      <c r="R167" s="24">
        <v>563.25</v>
      </c>
      <c r="S167" s="24">
        <f t="shared" si="41"/>
        <v>563.25</v>
      </c>
      <c r="T167" s="24">
        <f t="shared" si="42"/>
        <v>954.63</v>
      </c>
    </row>
    <row r="168" spans="1:20" x14ac:dyDescent="0.2">
      <c r="A168" s="167"/>
      <c r="B168" s="35"/>
      <c r="C168" s="26" t="s">
        <v>134</v>
      </c>
      <c r="D168" s="162">
        <v>24</v>
      </c>
      <c r="E168" s="24">
        <v>1.66</v>
      </c>
      <c r="F168" s="24">
        <v>0.28999999999999998</v>
      </c>
      <c r="G168" s="24"/>
      <c r="H168" s="24">
        <f t="shared" si="37"/>
        <v>1.95</v>
      </c>
      <c r="I168" s="24">
        <v>0.21</v>
      </c>
      <c r="J168" s="24">
        <v>2.2000000000000002</v>
      </c>
      <c r="K168" s="24">
        <f t="shared" si="38"/>
        <v>4.3600000000000003</v>
      </c>
      <c r="L168" s="24"/>
      <c r="M168" s="24">
        <v>5.9</v>
      </c>
      <c r="N168" s="24">
        <v>0.65</v>
      </c>
      <c r="O168" s="24">
        <f t="shared" si="39"/>
        <v>6.5500000000000007</v>
      </c>
      <c r="P168" s="24">
        <f t="shared" si="40"/>
        <v>10.91</v>
      </c>
      <c r="Q168" s="24"/>
      <c r="R168" s="24">
        <v>0.1</v>
      </c>
      <c r="S168" s="24">
        <f t="shared" si="41"/>
        <v>0.1</v>
      </c>
      <c r="T168" s="24">
        <f t="shared" si="42"/>
        <v>11.01</v>
      </c>
    </row>
    <row r="169" spans="1:20" x14ac:dyDescent="0.2">
      <c r="A169" s="167"/>
      <c r="B169" s="35"/>
      <c r="C169" s="26" t="s">
        <v>135</v>
      </c>
      <c r="D169" s="162">
        <v>19</v>
      </c>
      <c r="E169" s="24">
        <v>7.41</v>
      </c>
      <c r="F169" s="24"/>
      <c r="G169" s="24"/>
      <c r="H169" s="24">
        <f t="shared" ref="H169:H189" si="43">SUM(E169:G169)</f>
        <v>7.41</v>
      </c>
      <c r="I169" s="24">
        <v>25.59</v>
      </c>
      <c r="J169" s="24">
        <v>1.7</v>
      </c>
      <c r="K169" s="24">
        <f t="shared" ref="K169:K189" si="44">SUM(H169:J169)</f>
        <v>34.700000000000003</v>
      </c>
      <c r="L169" s="24"/>
      <c r="M169" s="24">
        <v>6.35</v>
      </c>
      <c r="N169" s="24">
        <v>17.39</v>
      </c>
      <c r="O169" s="24">
        <f t="shared" ref="O169:O189" si="45">SUM(L169:N169)</f>
        <v>23.740000000000002</v>
      </c>
      <c r="P169" s="24">
        <f t="shared" ref="P169:P189" si="46">SUM(K169+O169)</f>
        <v>58.440000000000005</v>
      </c>
      <c r="Q169" s="24"/>
      <c r="R169" s="24">
        <v>20</v>
      </c>
      <c r="S169" s="24">
        <f t="shared" si="41"/>
        <v>20</v>
      </c>
      <c r="T169" s="24">
        <f t="shared" si="42"/>
        <v>78.44</v>
      </c>
    </row>
    <row r="170" spans="1:20" x14ac:dyDescent="0.2">
      <c r="A170" s="167"/>
      <c r="B170" s="85"/>
      <c r="C170" s="26" t="s">
        <v>110</v>
      </c>
      <c r="D170" s="162">
        <v>2</v>
      </c>
      <c r="E170" s="24"/>
      <c r="F170" s="24"/>
      <c r="G170" s="24"/>
      <c r="H170" s="24">
        <f t="shared" si="43"/>
        <v>0</v>
      </c>
      <c r="I170" s="24"/>
      <c r="J170" s="24"/>
      <c r="K170" s="24">
        <f t="shared" si="44"/>
        <v>0</v>
      </c>
      <c r="L170" s="24">
        <v>0.5</v>
      </c>
      <c r="M170" s="24"/>
      <c r="N170" s="24">
        <v>5</v>
      </c>
      <c r="O170" s="24">
        <f t="shared" si="45"/>
        <v>5.5</v>
      </c>
      <c r="P170" s="24">
        <f t="shared" si="46"/>
        <v>5.5</v>
      </c>
      <c r="Q170" s="24"/>
      <c r="R170" s="24"/>
      <c r="S170" s="24">
        <f t="shared" si="41"/>
        <v>0</v>
      </c>
      <c r="T170" s="24">
        <f t="shared" si="42"/>
        <v>5.5</v>
      </c>
    </row>
    <row r="171" spans="1:20" x14ac:dyDescent="0.2">
      <c r="A171" s="167"/>
      <c r="B171" s="35" t="s">
        <v>118</v>
      </c>
      <c r="C171" s="26" t="s">
        <v>118</v>
      </c>
      <c r="D171" s="162">
        <v>116</v>
      </c>
      <c r="E171" s="24">
        <v>0.55000000000000004</v>
      </c>
      <c r="F171" s="24">
        <v>2.0099999999999998</v>
      </c>
      <c r="G171" s="24">
        <v>6.52</v>
      </c>
      <c r="H171" s="24">
        <f t="shared" si="43"/>
        <v>9.0799999999999983</v>
      </c>
      <c r="I171" s="24">
        <v>1.38</v>
      </c>
      <c r="J171" s="24">
        <v>0.15</v>
      </c>
      <c r="K171" s="24">
        <f t="shared" si="44"/>
        <v>10.609999999999998</v>
      </c>
      <c r="L171" s="24">
        <v>2.4900000000000002</v>
      </c>
      <c r="M171" s="24">
        <v>23.58</v>
      </c>
      <c r="N171" s="24">
        <v>7.99</v>
      </c>
      <c r="O171" s="24">
        <f t="shared" si="45"/>
        <v>34.06</v>
      </c>
      <c r="P171" s="24">
        <f t="shared" si="46"/>
        <v>44.67</v>
      </c>
      <c r="Q171" s="24"/>
      <c r="R171" s="24">
        <v>21.72</v>
      </c>
      <c r="S171" s="24">
        <f t="shared" si="41"/>
        <v>21.72</v>
      </c>
      <c r="T171" s="24">
        <f t="shared" si="42"/>
        <v>66.39</v>
      </c>
    </row>
    <row r="172" spans="1:20" x14ac:dyDescent="0.2">
      <c r="A172" s="167"/>
      <c r="B172" s="35"/>
      <c r="C172" s="26" t="s">
        <v>155</v>
      </c>
      <c r="D172" s="162">
        <v>82</v>
      </c>
      <c r="E172" s="24">
        <v>1.23</v>
      </c>
      <c r="F172" s="24">
        <v>42.37</v>
      </c>
      <c r="G172" s="24">
        <v>0.5</v>
      </c>
      <c r="H172" s="24">
        <f t="shared" si="43"/>
        <v>44.099999999999994</v>
      </c>
      <c r="I172" s="24">
        <v>2.08</v>
      </c>
      <c r="J172" s="24">
        <v>16</v>
      </c>
      <c r="K172" s="24">
        <f t="shared" si="44"/>
        <v>62.179999999999993</v>
      </c>
      <c r="L172" s="24">
        <v>0.13</v>
      </c>
      <c r="M172" s="24">
        <v>28.31</v>
      </c>
      <c r="N172" s="24">
        <v>28.23</v>
      </c>
      <c r="O172" s="24">
        <f t="shared" si="45"/>
        <v>56.67</v>
      </c>
      <c r="P172" s="24">
        <f t="shared" si="46"/>
        <v>118.85</v>
      </c>
      <c r="Q172" s="24"/>
      <c r="R172" s="24">
        <v>0.26</v>
      </c>
      <c r="S172" s="24">
        <f t="shared" si="41"/>
        <v>0.26</v>
      </c>
      <c r="T172" s="24">
        <f t="shared" si="42"/>
        <v>119.11</v>
      </c>
    </row>
    <row r="173" spans="1:20" x14ac:dyDescent="0.2">
      <c r="A173" s="167"/>
      <c r="B173" s="35"/>
      <c r="C173" s="163" t="s">
        <v>411</v>
      </c>
      <c r="D173" s="64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</row>
    <row r="174" spans="1:20" x14ac:dyDescent="0.2">
      <c r="A174" s="167"/>
      <c r="B174" s="35"/>
      <c r="C174" s="26" t="s">
        <v>139</v>
      </c>
      <c r="D174" s="162">
        <v>123</v>
      </c>
      <c r="E174" s="24"/>
      <c r="F174" s="24">
        <v>0.56999999999999995</v>
      </c>
      <c r="G174" s="24">
        <v>0.83</v>
      </c>
      <c r="H174" s="24">
        <f t="shared" si="43"/>
        <v>1.4</v>
      </c>
      <c r="I174" s="24">
        <v>4.3</v>
      </c>
      <c r="J174" s="24"/>
      <c r="K174" s="24">
        <f t="shared" si="44"/>
        <v>5.6999999999999993</v>
      </c>
      <c r="L174" s="24">
        <v>0.48</v>
      </c>
      <c r="M174" s="24">
        <v>21.91</v>
      </c>
      <c r="N174" s="24">
        <v>2.44</v>
      </c>
      <c r="O174" s="24">
        <f t="shared" si="45"/>
        <v>24.830000000000002</v>
      </c>
      <c r="P174" s="24">
        <f t="shared" si="46"/>
        <v>30.53</v>
      </c>
      <c r="Q174" s="24"/>
      <c r="R174" s="24">
        <v>1.2</v>
      </c>
      <c r="S174" s="24">
        <f t="shared" si="41"/>
        <v>1.2</v>
      </c>
      <c r="T174" s="24">
        <f t="shared" si="42"/>
        <v>31.73</v>
      </c>
    </row>
    <row r="175" spans="1:20" x14ac:dyDescent="0.2">
      <c r="A175" s="167"/>
      <c r="B175" s="35"/>
      <c r="C175" s="26" t="s">
        <v>157</v>
      </c>
      <c r="D175" s="162">
        <v>212</v>
      </c>
      <c r="E175" s="24">
        <v>0.52</v>
      </c>
      <c r="F175" s="24">
        <v>2.19</v>
      </c>
      <c r="G175" s="24">
        <v>8.23</v>
      </c>
      <c r="H175" s="24">
        <f t="shared" si="43"/>
        <v>10.940000000000001</v>
      </c>
      <c r="I175" s="24">
        <v>24.42</v>
      </c>
      <c r="J175" s="24">
        <v>0.06</v>
      </c>
      <c r="K175" s="24">
        <f t="shared" si="44"/>
        <v>35.42</v>
      </c>
      <c r="L175" s="24">
        <v>10.53</v>
      </c>
      <c r="M175" s="24">
        <v>43.3</v>
      </c>
      <c r="N175" s="24">
        <v>9.18</v>
      </c>
      <c r="O175" s="24">
        <f t="shared" si="45"/>
        <v>63.01</v>
      </c>
      <c r="P175" s="24">
        <f t="shared" si="46"/>
        <v>98.43</v>
      </c>
      <c r="Q175" s="24"/>
      <c r="R175" s="24">
        <v>3.76</v>
      </c>
      <c r="S175" s="24">
        <f t="shared" si="41"/>
        <v>3.76</v>
      </c>
      <c r="T175" s="24">
        <f t="shared" si="42"/>
        <v>102.19000000000001</v>
      </c>
    </row>
    <row r="176" spans="1:20" x14ac:dyDescent="0.2">
      <c r="A176" s="167"/>
      <c r="B176" s="35"/>
      <c r="C176" s="26" t="s">
        <v>126</v>
      </c>
      <c r="D176" s="162">
        <v>37</v>
      </c>
      <c r="E176" s="24">
        <v>4.0999999999999996</v>
      </c>
      <c r="F176" s="24">
        <v>0.05</v>
      </c>
      <c r="G176" s="24"/>
      <c r="H176" s="24">
        <f t="shared" si="43"/>
        <v>4.1499999999999995</v>
      </c>
      <c r="I176" s="24">
        <v>1.7</v>
      </c>
      <c r="J176" s="24">
        <v>0.2</v>
      </c>
      <c r="K176" s="24">
        <f t="shared" si="44"/>
        <v>6.05</v>
      </c>
      <c r="L176" s="24">
        <v>0.7</v>
      </c>
      <c r="M176" s="24">
        <v>27.89</v>
      </c>
      <c r="N176" s="24">
        <v>1.35</v>
      </c>
      <c r="O176" s="24">
        <f t="shared" si="45"/>
        <v>29.94</v>
      </c>
      <c r="P176" s="24">
        <f t="shared" si="46"/>
        <v>35.99</v>
      </c>
      <c r="Q176" s="24"/>
      <c r="R176" s="24">
        <v>1.5</v>
      </c>
      <c r="S176" s="24">
        <f t="shared" si="41"/>
        <v>1.5</v>
      </c>
      <c r="T176" s="24">
        <f t="shared" si="42"/>
        <v>37.49</v>
      </c>
    </row>
    <row r="177" spans="1:20" x14ac:dyDescent="0.2">
      <c r="A177" s="167"/>
      <c r="B177" s="35"/>
      <c r="C177" s="26" t="s">
        <v>127</v>
      </c>
      <c r="D177" s="162">
        <v>82</v>
      </c>
      <c r="E177" s="24">
        <v>6.56</v>
      </c>
      <c r="F177" s="24">
        <v>3.39</v>
      </c>
      <c r="G177" s="24">
        <v>0.5</v>
      </c>
      <c r="H177" s="24">
        <f t="shared" si="43"/>
        <v>10.45</v>
      </c>
      <c r="I177" s="24">
        <v>3.32</v>
      </c>
      <c r="J177" s="24">
        <v>0.22</v>
      </c>
      <c r="K177" s="24">
        <f t="shared" si="44"/>
        <v>13.99</v>
      </c>
      <c r="L177" s="24">
        <v>0.51</v>
      </c>
      <c r="M177" s="24">
        <v>22.66</v>
      </c>
      <c r="N177" s="24">
        <v>5.03</v>
      </c>
      <c r="O177" s="24">
        <f t="shared" si="45"/>
        <v>28.200000000000003</v>
      </c>
      <c r="P177" s="24">
        <f t="shared" si="46"/>
        <v>42.190000000000005</v>
      </c>
      <c r="Q177" s="24"/>
      <c r="R177" s="24">
        <v>36.630000000000003</v>
      </c>
      <c r="S177" s="24">
        <f t="shared" si="41"/>
        <v>36.630000000000003</v>
      </c>
      <c r="T177" s="24">
        <f t="shared" si="42"/>
        <v>78.820000000000007</v>
      </c>
    </row>
    <row r="178" spans="1:20" x14ac:dyDescent="0.2">
      <c r="A178" s="167"/>
      <c r="B178" s="35"/>
      <c r="C178" s="26" t="s">
        <v>154</v>
      </c>
      <c r="D178" s="162">
        <v>13</v>
      </c>
      <c r="E178" s="24">
        <v>4.5999999999999996</v>
      </c>
      <c r="F178" s="24">
        <v>0.03</v>
      </c>
      <c r="G178" s="24">
        <v>0.5</v>
      </c>
      <c r="H178" s="24">
        <f t="shared" si="43"/>
        <v>5.13</v>
      </c>
      <c r="I178" s="24">
        <v>0.15</v>
      </c>
      <c r="J178" s="24"/>
      <c r="K178" s="24">
        <f t="shared" si="44"/>
        <v>5.28</v>
      </c>
      <c r="L178" s="24">
        <v>0.02</v>
      </c>
      <c r="M178" s="24">
        <v>4.5999999999999996</v>
      </c>
      <c r="N178" s="24">
        <v>3.05</v>
      </c>
      <c r="O178" s="24">
        <f t="shared" si="45"/>
        <v>7.669999999999999</v>
      </c>
      <c r="P178" s="24">
        <f t="shared" si="46"/>
        <v>12.95</v>
      </c>
      <c r="Q178" s="24"/>
      <c r="R178" s="24">
        <v>15.5</v>
      </c>
      <c r="S178" s="24">
        <f t="shared" si="41"/>
        <v>15.5</v>
      </c>
      <c r="T178" s="24">
        <f t="shared" si="42"/>
        <v>28.45</v>
      </c>
    </row>
    <row r="179" spans="1:20" x14ac:dyDescent="0.2">
      <c r="A179" s="167"/>
      <c r="B179" s="35"/>
      <c r="C179" s="26" t="s">
        <v>132</v>
      </c>
      <c r="D179" s="162">
        <v>177</v>
      </c>
      <c r="E179" s="24"/>
      <c r="F179" s="24"/>
      <c r="G179" s="24"/>
      <c r="H179" s="24">
        <f t="shared" si="43"/>
        <v>0</v>
      </c>
      <c r="I179" s="24">
        <v>8.19</v>
      </c>
      <c r="J179" s="24"/>
      <c r="K179" s="24">
        <f t="shared" si="44"/>
        <v>8.19</v>
      </c>
      <c r="L179" s="24">
        <v>0.2</v>
      </c>
      <c r="M179" s="24">
        <v>15.8</v>
      </c>
      <c r="N179" s="24">
        <v>8.75</v>
      </c>
      <c r="O179" s="24">
        <f t="shared" si="45"/>
        <v>24.75</v>
      </c>
      <c r="P179" s="24">
        <f t="shared" si="46"/>
        <v>32.94</v>
      </c>
      <c r="Q179" s="24"/>
      <c r="R179" s="24">
        <v>5.38</v>
      </c>
      <c r="S179" s="24">
        <f t="shared" si="41"/>
        <v>5.38</v>
      </c>
      <c r="T179" s="24">
        <f t="shared" si="42"/>
        <v>38.32</v>
      </c>
    </row>
    <row r="180" spans="1:20" x14ac:dyDescent="0.2">
      <c r="A180" s="167"/>
      <c r="B180" s="35"/>
      <c r="C180" s="26" t="s">
        <v>120</v>
      </c>
      <c r="D180" s="162">
        <v>172</v>
      </c>
      <c r="E180" s="24">
        <v>0.24</v>
      </c>
      <c r="F180" s="24">
        <v>0.76</v>
      </c>
      <c r="G180" s="24"/>
      <c r="H180" s="24">
        <f t="shared" si="43"/>
        <v>1</v>
      </c>
      <c r="I180" s="24">
        <v>3.18</v>
      </c>
      <c r="J180" s="24"/>
      <c r="K180" s="24">
        <f t="shared" si="44"/>
        <v>4.18</v>
      </c>
      <c r="L180" s="24">
        <v>0.49</v>
      </c>
      <c r="M180" s="24">
        <v>59.39</v>
      </c>
      <c r="N180" s="24">
        <v>30.55</v>
      </c>
      <c r="O180" s="24">
        <f t="shared" si="45"/>
        <v>90.43</v>
      </c>
      <c r="P180" s="24">
        <f t="shared" si="46"/>
        <v>94.610000000000014</v>
      </c>
      <c r="Q180" s="24"/>
      <c r="R180" s="24">
        <v>3.41</v>
      </c>
      <c r="S180" s="24">
        <f t="shared" si="41"/>
        <v>3.41</v>
      </c>
      <c r="T180" s="24">
        <f t="shared" si="42"/>
        <v>98.02000000000001</v>
      </c>
    </row>
    <row r="181" spans="1:20" x14ac:dyDescent="0.2">
      <c r="A181" s="167"/>
      <c r="B181" s="35"/>
      <c r="C181" s="26" t="s">
        <v>151</v>
      </c>
      <c r="D181" s="162">
        <v>171</v>
      </c>
      <c r="E181" s="24">
        <v>7.07</v>
      </c>
      <c r="F181" s="24">
        <v>8.9499999999999993</v>
      </c>
      <c r="G181" s="24">
        <v>0.2</v>
      </c>
      <c r="H181" s="24">
        <f t="shared" si="43"/>
        <v>16.22</v>
      </c>
      <c r="I181" s="24">
        <v>14.34</v>
      </c>
      <c r="J181" s="24">
        <v>0.56999999999999995</v>
      </c>
      <c r="K181" s="24">
        <f t="shared" si="44"/>
        <v>31.13</v>
      </c>
      <c r="L181" s="24">
        <v>0.5</v>
      </c>
      <c r="M181" s="24">
        <v>49.35</v>
      </c>
      <c r="N181" s="24">
        <v>29.1</v>
      </c>
      <c r="O181" s="24">
        <f t="shared" si="45"/>
        <v>78.95</v>
      </c>
      <c r="P181" s="24">
        <f t="shared" si="46"/>
        <v>110.08</v>
      </c>
      <c r="Q181" s="24"/>
      <c r="R181" s="24">
        <v>26.86</v>
      </c>
      <c r="S181" s="24">
        <f t="shared" si="41"/>
        <v>26.86</v>
      </c>
      <c r="T181" s="24">
        <f t="shared" si="42"/>
        <v>136.94</v>
      </c>
    </row>
    <row r="182" spans="1:20" x14ac:dyDescent="0.2">
      <c r="A182" s="167"/>
      <c r="B182" s="85"/>
      <c r="C182" s="26" t="s">
        <v>122</v>
      </c>
      <c r="D182" s="162">
        <v>26</v>
      </c>
      <c r="E182" s="24">
        <v>0.05</v>
      </c>
      <c r="F182" s="24"/>
      <c r="G182" s="24">
        <v>0.3</v>
      </c>
      <c r="H182" s="24">
        <f t="shared" si="43"/>
        <v>0.35</v>
      </c>
      <c r="I182" s="24">
        <v>0.08</v>
      </c>
      <c r="J182" s="24">
        <v>0.15</v>
      </c>
      <c r="K182" s="24">
        <f t="shared" si="44"/>
        <v>0.57999999999999996</v>
      </c>
      <c r="L182" s="24">
        <v>0.01</v>
      </c>
      <c r="M182" s="24">
        <v>2.92</v>
      </c>
      <c r="N182" s="24">
        <v>2.68</v>
      </c>
      <c r="O182" s="24">
        <f t="shared" si="45"/>
        <v>5.6099999999999994</v>
      </c>
      <c r="P182" s="24">
        <f t="shared" si="46"/>
        <v>6.1899999999999995</v>
      </c>
      <c r="Q182" s="24"/>
      <c r="R182" s="24">
        <v>0.1</v>
      </c>
      <c r="S182" s="24">
        <f t="shared" si="41"/>
        <v>0.1</v>
      </c>
      <c r="T182" s="24">
        <f t="shared" si="42"/>
        <v>6.2899999999999991</v>
      </c>
    </row>
    <row r="183" spans="1:20" x14ac:dyDescent="0.2">
      <c r="A183" s="167"/>
      <c r="B183" s="35" t="s">
        <v>111</v>
      </c>
      <c r="C183" s="26" t="s">
        <v>129</v>
      </c>
      <c r="D183" s="162">
        <v>102</v>
      </c>
      <c r="E183" s="24">
        <v>2.27</v>
      </c>
      <c r="F183" s="24">
        <v>1.1499999999999999</v>
      </c>
      <c r="G183" s="24">
        <v>2.98</v>
      </c>
      <c r="H183" s="24">
        <f t="shared" si="43"/>
        <v>6.4</v>
      </c>
      <c r="I183" s="24">
        <v>1.88</v>
      </c>
      <c r="J183" s="24">
        <v>0.05</v>
      </c>
      <c r="K183" s="24">
        <f t="shared" si="44"/>
        <v>8.3300000000000018</v>
      </c>
      <c r="L183" s="24">
        <v>0.4</v>
      </c>
      <c r="M183" s="24">
        <v>15.87</v>
      </c>
      <c r="N183" s="24">
        <v>3.31</v>
      </c>
      <c r="O183" s="24">
        <f t="shared" si="45"/>
        <v>19.579999999999998</v>
      </c>
      <c r="P183" s="24">
        <f t="shared" si="46"/>
        <v>27.91</v>
      </c>
      <c r="Q183" s="24"/>
      <c r="R183" s="24">
        <v>1.34</v>
      </c>
      <c r="S183" s="24">
        <f t="shared" si="41"/>
        <v>1.34</v>
      </c>
      <c r="T183" s="24">
        <f t="shared" si="42"/>
        <v>29.25</v>
      </c>
    </row>
    <row r="184" spans="1:20" x14ac:dyDescent="0.2">
      <c r="A184" s="167"/>
      <c r="B184" s="35"/>
      <c r="C184" s="26" t="s">
        <v>121</v>
      </c>
      <c r="D184" s="162">
        <v>288</v>
      </c>
      <c r="E184" s="24"/>
      <c r="F184" s="24">
        <v>1.21</v>
      </c>
      <c r="G184" s="24"/>
      <c r="H184" s="24">
        <f t="shared" si="43"/>
        <v>1.21</v>
      </c>
      <c r="I184" s="24">
        <v>3.35</v>
      </c>
      <c r="J184" s="24"/>
      <c r="K184" s="24">
        <f t="shared" si="44"/>
        <v>4.5600000000000005</v>
      </c>
      <c r="L184" s="24">
        <v>0.6</v>
      </c>
      <c r="M184" s="24">
        <v>29.73</v>
      </c>
      <c r="N184" s="24">
        <v>11.11</v>
      </c>
      <c r="O184" s="24">
        <f t="shared" si="45"/>
        <v>41.44</v>
      </c>
      <c r="P184" s="24">
        <f t="shared" si="46"/>
        <v>46</v>
      </c>
      <c r="Q184" s="24"/>
      <c r="R184" s="24">
        <v>26.57</v>
      </c>
      <c r="S184" s="24">
        <f t="shared" si="41"/>
        <v>26.57</v>
      </c>
      <c r="T184" s="24">
        <f t="shared" si="42"/>
        <v>72.569999999999993</v>
      </c>
    </row>
    <row r="185" spans="1:20" x14ac:dyDescent="0.2">
      <c r="A185" s="167"/>
      <c r="B185" s="35"/>
      <c r="C185" s="26" t="s">
        <v>111</v>
      </c>
      <c r="D185" s="162">
        <v>74</v>
      </c>
      <c r="E185" s="24"/>
      <c r="F185" s="24">
        <v>4</v>
      </c>
      <c r="G185" s="24">
        <v>0.2</v>
      </c>
      <c r="H185" s="24">
        <f t="shared" si="43"/>
        <v>4.2</v>
      </c>
      <c r="I185" s="24">
        <v>13.54</v>
      </c>
      <c r="J185" s="24"/>
      <c r="K185" s="24">
        <f t="shared" si="44"/>
        <v>17.739999999999998</v>
      </c>
      <c r="L185" s="24"/>
      <c r="M185" s="24">
        <v>20.32</v>
      </c>
      <c r="N185" s="24">
        <v>21.2</v>
      </c>
      <c r="O185" s="24">
        <f t="shared" si="45"/>
        <v>41.519999999999996</v>
      </c>
      <c r="P185" s="24">
        <f t="shared" si="46"/>
        <v>59.259999999999991</v>
      </c>
      <c r="Q185" s="24"/>
      <c r="R185" s="24">
        <v>0.71</v>
      </c>
      <c r="S185" s="24">
        <f t="shared" si="41"/>
        <v>0.71</v>
      </c>
      <c r="T185" s="24">
        <f t="shared" si="42"/>
        <v>59.969999999999992</v>
      </c>
    </row>
    <row r="186" spans="1:20" x14ac:dyDescent="0.2">
      <c r="A186" s="167"/>
      <c r="B186" s="35"/>
      <c r="C186" s="26" t="s">
        <v>130</v>
      </c>
      <c r="D186" s="162">
        <v>159</v>
      </c>
      <c r="E186" s="24">
        <v>3</v>
      </c>
      <c r="F186" s="24">
        <v>5.61</v>
      </c>
      <c r="G186" s="24"/>
      <c r="H186" s="24">
        <f t="shared" si="43"/>
        <v>8.61</v>
      </c>
      <c r="I186" s="24">
        <v>1.61</v>
      </c>
      <c r="J186" s="24">
        <v>0.6</v>
      </c>
      <c r="K186" s="24">
        <f t="shared" si="44"/>
        <v>10.819999999999999</v>
      </c>
      <c r="L186" s="24">
        <v>0.4</v>
      </c>
      <c r="M186" s="24">
        <v>60.25</v>
      </c>
      <c r="N186" s="24">
        <v>10.43</v>
      </c>
      <c r="O186" s="24">
        <f t="shared" si="45"/>
        <v>71.08</v>
      </c>
      <c r="P186" s="24">
        <f t="shared" si="46"/>
        <v>81.899999999999991</v>
      </c>
      <c r="Q186" s="24"/>
      <c r="R186" s="24">
        <v>11.6</v>
      </c>
      <c r="S186" s="24">
        <f t="shared" si="41"/>
        <v>11.6</v>
      </c>
      <c r="T186" s="24">
        <f t="shared" si="42"/>
        <v>93.499999999999986</v>
      </c>
    </row>
    <row r="187" spans="1:20" x14ac:dyDescent="0.2">
      <c r="A187" s="167"/>
      <c r="B187" s="35"/>
      <c r="C187" s="26" t="s">
        <v>114</v>
      </c>
      <c r="D187" s="162">
        <v>88</v>
      </c>
      <c r="E187" s="24">
        <v>3.14</v>
      </c>
      <c r="F187" s="24">
        <v>3.44</v>
      </c>
      <c r="G187" s="24"/>
      <c r="H187" s="24">
        <f t="shared" si="43"/>
        <v>6.58</v>
      </c>
      <c r="I187" s="24">
        <v>1.69</v>
      </c>
      <c r="J187" s="24">
        <v>64.81</v>
      </c>
      <c r="K187" s="24">
        <f t="shared" si="44"/>
        <v>73.08</v>
      </c>
      <c r="L187" s="24">
        <v>1.7</v>
      </c>
      <c r="M187" s="24">
        <v>17.47</v>
      </c>
      <c r="N187" s="24">
        <v>7.96</v>
      </c>
      <c r="O187" s="24">
        <f t="shared" si="45"/>
        <v>27.13</v>
      </c>
      <c r="P187" s="24">
        <f t="shared" si="46"/>
        <v>100.21</v>
      </c>
      <c r="Q187" s="24"/>
      <c r="R187" s="24">
        <v>0.25</v>
      </c>
      <c r="S187" s="24">
        <f t="shared" si="41"/>
        <v>0.25</v>
      </c>
      <c r="T187" s="24">
        <f t="shared" si="42"/>
        <v>100.46</v>
      </c>
    </row>
    <row r="188" spans="1:20" x14ac:dyDescent="0.2">
      <c r="A188" s="167"/>
      <c r="B188" s="35"/>
      <c r="C188" s="26" t="s">
        <v>119</v>
      </c>
      <c r="D188" s="162">
        <v>20</v>
      </c>
      <c r="E188" s="24">
        <v>0.11</v>
      </c>
      <c r="F188" s="24">
        <v>188.13</v>
      </c>
      <c r="G188" s="24"/>
      <c r="H188" s="24">
        <f t="shared" si="43"/>
        <v>188.24</v>
      </c>
      <c r="I188" s="24">
        <v>1.1000000000000001</v>
      </c>
      <c r="J188" s="24">
        <v>5.94</v>
      </c>
      <c r="K188" s="24">
        <f t="shared" si="44"/>
        <v>195.28</v>
      </c>
      <c r="L188" s="24">
        <v>0.5</v>
      </c>
      <c r="M188" s="24">
        <v>5.33</v>
      </c>
      <c r="N188" s="24">
        <v>0.5</v>
      </c>
      <c r="O188" s="24">
        <f t="shared" si="45"/>
        <v>6.33</v>
      </c>
      <c r="P188" s="24">
        <f t="shared" si="46"/>
        <v>201.61</v>
      </c>
      <c r="Q188" s="24"/>
      <c r="R188" s="24">
        <v>14.8</v>
      </c>
      <c r="S188" s="24">
        <f t="shared" si="41"/>
        <v>14.8</v>
      </c>
      <c r="T188" s="24">
        <f t="shared" si="42"/>
        <v>216.41000000000003</v>
      </c>
    </row>
    <row r="189" spans="1:20" x14ac:dyDescent="0.2">
      <c r="A189" s="167"/>
      <c r="B189" s="35"/>
      <c r="C189" s="165" t="s">
        <v>156</v>
      </c>
      <c r="D189" s="160">
        <v>65</v>
      </c>
      <c r="E189" s="25">
        <v>1.46</v>
      </c>
      <c r="F189" s="25">
        <v>5.12</v>
      </c>
      <c r="G189" s="25">
        <v>0.08</v>
      </c>
      <c r="H189" s="25">
        <f t="shared" si="43"/>
        <v>6.66</v>
      </c>
      <c r="I189" s="25">
        <v>1.0900000000000001</v>
      </c>
      <c r="J189" s="25">
        <v>2.8</v>
      </c>
      <c r="K189" s="25">
        <f t="shared" si="44"/>
        <v>10.55</v>
      </c>
      <c r="L189" s="25">
        <v>0.15</v>
      </c>
      <c r="M189" s="25">
        <v>13.88</v>
      </c>
      <c r="N189" s="25">
        <v>4.33</v>
      </c>
      <c r="O189" s="25">
        <f t="shared" si="45"/>
        <v>18.36</v>
      </c>
      <c r="P189" s="25">
        <f t="shared" si="46"/>
        <v>28.91</v>
      </c>
      <c r="Q189" s="25"/>
      <c r="R189" s="25">
        <v>10.210000000000001</v>
      </c>
      <c r="S189" s="25">
        <f t="shared" si="41"/>
        <v>10.210000000000001</v>
      </c>
      <c r="T189" s="25">
        <f t="shared" si="42"/>
        <v>39.120000000000005</v>
      </c>
    </row>
    <row r="190" spans="1:20" ht="15" x14ac:dyDescent="0.25">
      <c r="A190" s="230" t="s">
        <v>0</v>
      </c>
      <c r="B190" s="231"/>
      <c r="C190" s="232"/>
      <c r="D190" s="53">
        <f t="shared" ref="D190:R190" si="47">SUM(D136:D189)</f>
        <v>3185</v>
      </c>
      <c r="E190" s="54">
        <f t="shared" si="47"/>
        <v>185.32000000000002</v>
      </c>
      <c r="F190" s="54">
        <f t="shared" si="47"/>
        <v>326.16999999999996</v>
      </c>
      <c r="G190" s="54">
        <f t="shared" si="47"/>
        <v>83.04</v>
      </c>
      <c r="H190" s="54">
        <f t="shared" si="47"/>
        <v>594.52999999999986</v>
      </c>
      <c r="I190" s="54">
        <f t="shared" si="47"/>
        <v>368.55</v>
      </c>
      <c r="J190" s="54">
        <f t="shared" si="47"/>
        <v>130.58000000000001</v>
      </c>
      <c r="K190" s="54">
        <f t="shared" si="47"/>
        <v>1093.6600000000001</v>
      </c>
      <c r="L190" s="54">
        <f t="shared" si="47"/>
        <v>159.24999999999997</v>
      </c>
      <c r="M190" s="54">
        <f t="shared" si="47"/>
        <v>1309.2299999999998</v>
      </c>
      <c r="N190" s="54">
        <f t="shared" si="47"/>
        <v>757.05</v>
      </c>
      <c r="O190" s="54">
        <f t="shared" si="47"/>
        <v>2225.5300000000002</v>
      </c>
      <c r="P190" s="54">
        <f t="shared" si="47"/>
        <v>3319.1899999999996</v>
      </c>
      <c r="Q190" s="54">
        <f t="shared" si="47"/>
        <v>11.02</v>
      </c>
      <c r="R190" s="54">
        <f t="shared" si="47"/>
        <v>1210.8399999999999</v>
      </c>
      <c r="S190" s="54">
        <f t="shared" si="41"/>
        <v>1221.8599999999999</v>
      </c>
      <c r="T190" s="55">
        <f t="shared" si="42"/>
        <v>4541.0499999999993</v>
      </c>
    </row>
    <row r="191" spans="1:20" x14ac:dyDescent="0.2">
      <c r="A191" s="166" t="s">
        <v>8</v>
      </c>
      <c r="B191" s="35" t="s">
        <v>428</v>
      </c>
      <c r="C191" s="161" t="s">
        <v>162</v>
      </c>
      <c r="D191" s="153">
        <v>198</v>
      </c>
      <c r="E191" s="154">
        <v>3.27</v>
      </c>
      <c r="F191" s="154">
        <v>17.66</v>
      </c>
      <c r="G191" s="154"/>
      <c r="H191" s="154">
        <f t="shared" ref="H191:H222" si="48">SUM(E191:G191)</f>
        <v>20.93</v>
      </c>
      <c r="I191" s="154">
        <v>138.69999999999999</v>
      </c>
      <c r="J191" s="154"/>
      <c r="K191" s="154">
        <f t="shared" ref="K191:K222" si="49">SUM(H191:J191)</f>
        <v>159.63</v>
      </c>
      <c r="L191" s="154">
        <v>1.28</v>
      </c>
      <c r="M191" s="154">
        <v>45.86</v>
      </c>
      <c r="N191" s="154">
        <v>58.45</v>
      </c>
      <c r="O191" s="154">
        <f t="shared" ref="O191:O222" si="50">SUM(L191:N191)</f>
        <v>105.59</v>
      </c>
      <c r="P191" s="154">
        <f t="shared" ref="P191:P222" si="51">SUM(K191+O191)</f>
        <v>265.22000000000003</v>
      </c>
      <c r="Q191" s="154">
        <v>5</v>
      </c>
      <c r="R191" s="154">
        <v>81.7</v>
      </c>
      <c r="S191" s="154">
        <f t="shared" si="41"/>
        <v>86.7</v>
      </c>
      <c r="T191" s="154">
        <f t="shared" si="42"/>
        <v>351.92</v>
      </c>
    </row>
    <row r="192" spans="1:20" x14ac:dyDescent="0.2">
      <c r="A192" s="167"/>
      <c r="B192" s="35"/>
      <c r="C192" s="26" t="s">
        <v>183</v>
      </c>
      <c r="D192" s="162">
        <v>41</v>
      </c>
      <c r="E192" s="24">
        <v>5</v>
      </c>
      <c r="F192" s="24">
        <v>0.03</v>
      </c>
      <c r="G192" s="24">
        <v>0.28000000000000003</v>
      </c>
      <c r="H192" s="24">
        <f t="shared" si="48"/>
        <v>5.3100000000000005</v>
      </c>
      <c r="I192" s="24">
        <v>3.09</v>
      </c>
      <c r="J192" s="24"/>
      <c r="K192" s="24">
        <f t="shared" si="49"/>
        <v>8.4</v>
      </c>
      <c r="L192" s="24">
        <v>0.47</v>
      </c>
      <c r="M192" s="24">
        <v>5.65</v>
      </c>
      <c r="N192" s="24">
        <v>8.02</v>
      </c>
      <c r="O192" s="24">
        <f t="shared" si="50"/>
        <v>14.14</v>
      </c>
      <c r="P192" s="24">
        <f t="shared" si="51"/>
        <v>22.54</v>
      </c>
      <c r="Q192" s="24"/>
      <c r="R192" s="24">
        <v>4.6500000000000004</v>
      </c>
      <c r="S192" s="24">
        <f t="shared" si="41"/>
        <v>4.6500000000000004</v>
      </c>
      <c r="T192" s="24">
        <f t="shared" si="42"/>
        <v>27.189999999999998</v>
      </c>
    </row>
    <row r="193" spans="1:20" x14ac:dyDescent="0.2">
      <c r="A193" s="167"/>
      <c r="B193" s="35"/>
      <c r="C193" s="26" t="s">
        <v>175</v>
      </c>
      <c r="D193" s="162">
        <v>47</v>
      </c>
      <c r="E193" s="24">
        <v>4.1900000000000004</v>
      </c>
      <c r="F193" s="24">
        <v>3.08</v>
      </c>
      <c r="G193" s="24">
        <v>0.1</v>
      </c>
      <c r="H193" s="24">
        <f t="shared" si="48"/>
        <v>7.37</v>
      </c>
      <c r="I193" s="24">
        <v>2.5499999999999998</v>
      </c>
      <c r="J193" s="24"/>
      <c r="K193" s="24">
        <f t="shared" si="49"/>
        <v>9.92</v>
      </c>
      <c r="L193" s="24"/>
      <c r="M193" s="24">
        <v>14.13</v>
      </c>
      <c r="N193" s="24">
        <v>35.130000000000003</v>
      </c>
      <c r="O193" s="24">
        <f t="shared" si="50"/>
        <v>49.260000000000005</v>
      </c>
      <c r="P193" s="24">
        <f t="shared" si="51"/>
        <v>59.180000000000007</v>
      </c>
      <c r="Q193" s="24"/>
      <c r="R193" s="24">
        <v>2.2799999999999998</v>
      </c>
      <c r="S193" s="24">
        <f t="shared" si="41"/>
        <v>2.2799999999999998</v>
      </c>
      <c r="T193" s="24">
        <f t="shared" si="42"/>
        <v>61.460000000000008</v>
      </c>
    </row>
    <row r="194" spans="1:20" x14ac:dyDescent="0.2">
      <c r="A194" s="167"/>
      <c r="B194" s="35"/>
      <c r="C194" s="26" t="s">
        <v>184</v>
      </c>
      <c r="D194" s="162">
        <v>24</v>
      </c>
      <c r="E194" s="24"/>
      <c r="F194" s="24"/>
      <c r="G194" s="24"/>
      <c r="H194" s="24">
        <f t="shared" si="48"/>
        <v>0</v>
      </c>
      <c r="I194" s="24">
        <v>4</v>
      </c>
      <c r="J194" s="24"/>
      <c r="K194" s="24">
        <f t="shared" si="49"/>
        <v>4</v>
      </c>
      <c r="L194" s="24">
        <v>0.16</v>
      </c>
      <c r="M194" s="24">
        <v>1.04</v>
      </c>
      <c r="N194" s="24">
        <v>6.48</v>
      </c>
      <c r="O194" s="24">
        <f t="shared" si="50"/>
        <v>7.6800000000000006</v>
      </c>
      <c r="P194" s="24">
        <f t="shared" si="51"/>
        <v>11.68</v>
      </c>
      <c r="Q194" s="24"/>
      <c r="R194" s="24"/>
      <c r="S194" s="24">
        <f t="shared" si="41"/>
        <v>0</v>
      </c>
      <c r="T194" s="24">
        <f t="shared" si="42"/>
        <v>11.68</v>
      </c>
    </row>
    <row r="195" spans="1:20" x14ac:dyDescent="0.2">
      <c r="A195" s="167"/>
      <c r="B195" s="35"/>
      <c r="C195" s="26" t="s">
        <v>164</v>
      </c>
      <c r="D195" s="162">
        <v>341</v>
      </c>
      <c r="E195" s="24">
        <v>6.44</v>
      </c>
      <c r="F195" s="24">
        <v>21.91</v>
      </c>
      <c r="G195" s="24">
        <v>3.57</v>
      </c>
      <c r="H195" s="24">
        <f t="shared" si="48"/>
        <v>31.92</v>
      </c>
      <c r="I195" s="24">
        <v>25.56</v>
      </c>
      <c r="J195" s="24">
        <v>0.32</v>
      </c>
      <c r="K195" s="24">
        <f t="shared" si="49"/>
        <v>57.800000000000004</v>
      </c>
      <c r="L195" s="24">
        <v>11.81</v>
      </c>
      <c r="M195" s="24">
        <v>73.510000000000005</v>
      </c>
      <c r="N195" s="24">
        <v>79.260000000000005</v>
      </c>
      <c r="O195" s="24">
        <f t="shared" si="50"/>
        <v>164.58</v>
      </c>
      <c r="P195" s="24">
        <f t="shared" si="51"/>
        <v>222.38000000000002</v>
      </c>
      <c r="Q195" s="24">
        <v>8.8000000000000007</v>
      </c>
      <c r="R195" s="24">
        <v>534.20000000000005</v>
      </c>
      <c r="S195" s="24">
        <f t="shared" si="41"/>
        <v>543</v>
      </c>
      <c r="T195" s="24">
        <f t="shared" si="42"/>
        <v>765.38</v>
      </c>
    </row>
    <row r="196" spans="1:20" x14ac:dyDescent="0.2">
      <c r="A196" s="167"/>
      <c r="B196" s="35"/>
      <c r="C196" s="26" t="s">
        <v>168</v>
      </c>
      <c r="D196" s="162">
        <v>238</v>
      </c>
      <c r="E196" s="24">
        <v>96.780000000000072</v>
      </c>
      <c r="F196" s="24">
        <v>180.68</v>
      </c>
      <c r="G196" s="24">
        <v>4.66</v>
      </c>
      <c r="H196" s="24">
        <f t="shared" si="48"/>
        <v>282.12000000000012</v>
      </c>
      <c r="I196" s="24">
        <v>105.76</v>
      </c>
      <c r="J196" s="24">
        <v>0.5</v>
      </c>
      <c r="K196" s="24">
        <f t="shared" si="49"/>
        <v>388.38000000000011</v>
      </c>
      <c r="L196" s="24">
        <v>122.67</v>
      </c>
      <c r="M196" s="24">
        <v>108.05</v>
      </c>
      <c r="N196" s="24">
        <v>210.96</v>
      </c>
      <c r="O196" s="24">
        <f t="shared" si="50"/>
        <v>441.68</v>
      </c>
      <c r="P196" s="24">
        <f t="shared" si="51"/>
        <v>830.06000000000017</v>
      </c>
      <c r="Q196" s="24">
        <v>0.01</v>
      </c>
      <c r="R196" s="24">
        <v>366</v>
      </c>
      <c r="S196" s="24">
        <f t="shared" si="41"/>
        <v>366.01</v>
      </c>
      <c r="T196" s="24">
        <f t="shared" si="42"/>
        <v>1196.0700000000002</v>
      </c>
    </row>
    <row r="197" spans="1:20" x14ac:dyDescent="0.2">
      <c r="A197" s="167"/>
      <c r="B197" s="35"/>
      <c r="C197" s="26" t="s">
        <v>188</v>
      </c>
      <c r="D197" s="162">
        <v>51</v>
      </c>
      <c r="E197" s="24">
        <v>29.39</v>
      </c>
      <c r="F197" s="24">
        <v>0.25</v>
      </c>
      <c r="G197" s="24">
        <v>33.32</v>
      </c>
      <c r="H197" s="24">
        <f t="shared" si="48"/>
        <v>62.96</v>
      </c>
      <c r="I197" s="24">
        <v>3.21</v>
      </c>
      <c r="J197" s="24">
        <v>0.2</v>
      </c>
      <c r="K197" s="24">
        <f t="shared" si="49"/>
        <v>66.37</v>
      </c>
      <c r="L197" s="24">
        <v>32.659999999999997</v>
      </c>
      <c r="M197" s="24">
        <v>53.58</v>
      </c>
      <c r="N197" s="24">
        <v>72.86</v>
      </c>
      <c r="O197" s="24">
        <f t="shared" si="50"/>
        <v>159.1</v>
      </c>
      <c r="P197" s="24">
        <f t="shared" si="51"/>
        <v>225.47</v>
      </c>
      <c r="Q197" s="24">
        <v>29</v>
      </c>
      <c r="R197" s="24">
        <v>333.85</v>
      </c>
      <c r="S197" s="24">
        <f t="shared" si="41"/>
        <v>362.85</v>
      </c>
      <c r="T197" s="24">
        <f t="shared" si="42"/>
        <v>588.32000000000005</v>
      </c>
    </row>
    <row r="198" spans="1:20" x14ac:dyDescent="0.2">
      <c r="A198" s="167"/>
      <c r="B198" s="35"/>
      <c r="C198" s="26" t="s">
        <v>176</v>
      </c>
      <c r="D198" s="162">
        <v>102</v>
      </c>
      <c r="E198" s="24">
        <v>12.94</v>
      </c>
      <c r="F198" s="24">
        <v>138.52000000000001</v>
      </c>
      <c r="G198" s="24">
        <v>3.75</v>
      </c>
      <c r="H198" s="24">
        <f t="shared" si="48"/>
        <v>155.21</v>
      </c>
      <c r="I198" s="24">
        <v>198.69</v>
      </c>
      <c r="J198" s="24"/>
      <c r="K198" s="24">
        <f t="shared" si="49"/>
        <v>353.9</v>
      </c>
      <c r="L198" s="24">
        <v>22.07</v>
      </c>
      <c r="M198" s="24">
        <v>10.029999999999999</v>
      </c>
      <c r="N198" s="24">
        <v>0.05</v>
      </c>
      <c r="O198" s="24">
        <f t="shared" si="50"/>
        <v>32.15</v>
      </c>
      <c r="P198" s="24">
        <f t="shared" si="51"/>
        <v>386.04999999999995</v>
      </c>
      <c r="Q198" s="24"/>
      <c r="R198" s="24">
        <v>27.53</v>
      </c>
      <c r="S198" s="24">
        <f t="shared" si="41"/>
        <v>27.53</v>
      </c>
      <c r="T198" s="24">
        <f t="shared" si="42"/>
        <v>413.57999999999993</v>
      </c>
    </row>
    <row r="199" spans="1:20" x14ac:dyDescent="0.2">
      <c r="A199" s="167"/>
      <c r="B199" s="35"/>
      <c r="C199" s="26" t="s">
        <v>189</v>
      </c>
      <c r="D199" s="162">
        <v>149</v>
      </c>
      <c r="E199" s="24">
        <v>2.81</v>
      </c>
      <c r="F199" s="24">
        <v>0.62</v>
      </c>
      <c r="G199" s="24">
        <v>2.89</v>
      </c>
      <c r="H199" s="24">
        <f t="shared" si="48"/>
        <v>6.32</v>
      </c>
      <c r="I199" s="24">
        <v>1.87</v>
      </c>
      <c r="J199" s="24"/>
      <c r="K199" s="24">
        <f t="shared" si="49"/>
        <v>8.1900000000000013</v>
      </c>
      <c r="L199" s="24">
        <v>10.27</v>
      </c>
      <c r="M199" s="24">
        <v>20.79</v>
      </c>
      <c r="N199" s="24">
        <v>65.569999999999993</v>
      </c>
      <c r="O199" s="24">
        <f t="shared" si="50"/>
        <v>96.63</v>
      </c>
      <c r="P199" s="24">
        <f t="shared" si="51"/>
        <v>104.82</v>
      </c>
      <c r="Q199" s="24">
        <v>31.19</v>
      </c>
      <c r="R199" s="24">
        <v>417.84</v>
      </c>
      <c r="S199" s="24">
        <f t="shared" si="41"/>
        <v>449.03</v>
      </c>
      <c r="T199" s="24">
        <f t="shared" si="42"/>
        <v>553.84999999999991</v>
      </c>
    </row>
    <row r="200" spans="1:20" x14ac:dyDescent="0.2">
      <c r="A200" s="167"/>
      <c r="B200" s="35"/>
      <c r="C200" s="26" t="s">
        <v>294</v>
      </c>
      <c r="D200" s="162">
        <v>2</v>
      </c>
      <c r="E200" s="24"/>
      <c r="F200" s="24"/>
      <c r="G200" s="24"/>
      <c r="H200" s="24">
        <f t="shared" si="48"/>
        <v>0</v>
      </c>
      <c r="I200" s="24"/>
      <c r="J200" s="24"/>
      <c r="K200" s="24">
        <f t="shared" si="49"/>
        <v>0</v>
      </c>
      <c r="L200" s="24">
        <v>0.01</v>
      </c>
      <c r="M200" s="24">
        <v>3</v>
      </c>
      <c r="N200" s="24"/>
      <c r="O200" s="24">
        <f t="shared" si="50"/>
        <v>3.01</v>
      </c>
      <c r="P200" s="24">
        <f t="shared" si="51"/>
        <v>3.01</v>
      </c>
      <c r="Q200" s="24"/>
      <c r="R200" s="24"/>
      <c r="S200" s="24">
        <f t="shared" si="41"/>
        <v>0</v>
      </c>
      <c r="T200" s="24">
        <f t="shared" si="42"/>
        <v>3.01</v>
      </c>
    </row>
    <row r="201" spans="1:20" x14ac:dyDescent="0.2">
      <c r="A201" s="167"/>
      <c r="B201" s="85"/>
      <c r="C201" s="26" t="s">
        <v>174</v>
      </c>
      <c r="D201" s="162">
        <v>1</v>
      </c>
      <c r="E201" s="24">
        <v>0.02</v>
      </c>
      <c r="F201" s="24"/>
      <c r="G201" s="24"/>
      <c r="H201" s="24">
        <f t="shared" si="48"/>
        <v>0.02</v>
      </c>
      <c r="I201" s="24"/>
      <c r="J201" s="24"/>
      <c r="K201" s="24">
        <f t="shared" si="49"/>
        <v>0.02</v>
      </c>
      <c r="L201" s="24"/>
      <c r="M201" s="24"/>
      <c r="N201" s="24"/>
      <c r="O201" s="24">
        <f t="shared" si="50"/>
        <v>0</v>
      </c>
      <c r="P201" s="24">
        <f t="shared" si="51"/>
        <v>0.02</v>
      </c>
      <c r="Q201" s="24"/>
      <c r="R201" s="24"/>
      <c r="S201" s="24">
        <f t="shared" si="41"/>
        <v>0</v>
      </c>
      <c r="T201" s="24">
        <f t="shared" si="42"/>
        <v>0.02</v>
      </c>
    </row>
    <row r="202" spans="1:20" x14ac:dyDescent="0.2">
      <c r="A202" s="167"/>
      <c r="B202" s="35" t="s">
        <v>429</v>
      </c>
      <c r="C202" s="26" t="s">
        <v>186</v>
      </c>
      <c r="D202" s="162">
        <v>99</v>
      </c>
      <c r="E202" s="24">
        <v>3.93</v>
      </c>
      <c r="F202" s="24">
        <v>0.21</v>
      </c>
      <c r="G202" s="24">
        <v>0.01</v>
      </c>
      <c r="H202" s="24">
        <f t="shared" si="48"/>
        <v>4.1500000000000004</v>
      </c>
      <c r="I202" s="24">
        <v>2.4500000000000002</v>
      </c>
      <c r="J202" s="24"/>
      <c r="K202" s="24">
        <f t="shared" si="49"/>
        <v>6.6000000000000005</v>
      </c>
      <c r="L202" s="24">
        <v>1.18</v>
      </c>
      <c r="M202" s="24">
        <v>10.25</v>
      </c>
      <c r="N202" s="24">
        <v>30.65</v>
      </c>
      <c r="O202" s="24">
        <f t="shared" si="50"/>
        <v>42.08</v>
      </c>
      <c r="P202" s="24">
        <f t="shared" si="51"/>
        <v>48.68</v>
      </c>
      <c r="Q202" s="24"/>
      <c r="R202" s="24">
        <v>7.52</v>
      </c>
      <c r="S202" s="24">
        <f t="shared" si="41"/>
        <v>7.52</v>
      </c>
      <c r="T202" s="24">
        <f t="shared" si="42"/>
        <v>56.2</v>
      </c>
    </row>
    <row r="203" spans="1:20" x14ac:dyDescent="0.2">
      <c r="A203" s="167"/>
      <c r="B203" s="35"/>
      <c r="C203" s="26" t="s">
        <v>172</v>
      </c>
      <c r="D203" s="162">
        <v>21</v>
      </c>
      <c r="E203" s="24">
        <v>1.6</v>
      </c>
      <c r="F203" s="24">
        <v>5.5</v>
      </c>
      <c r="G203" s="24"/>
      <c r="H203" s="24">
        <f t="shared" si="48"/>
        <v>7.1</v>
      </c>
      <c r="I203" s="24">
        <v>0.25</v>
      </c>
      <c r="J203" s="24"/>
      <c r="K203" s="24">
        <f t="shared" si="49"/>
        <v>7.35</v>
      </c>
      <c r="L203" s="24">
        <v>0.01</v>
      </c>
      <c r="M203" s="24">
        <v>6.5</v>
      </c>
      <c r="N203" s="24">
        <v>5.07</v>
      </c>
      <c r="O203" s="24">
        <f t="shared" si="50"/>
        <v>11.58</v>
      </c>
      <c r="P203" s="24">
        <f t="shared" si="51"/>
        <v>18.93</v>
      </c>
      <c r="Q203" s="24">
        <v>0.3</v>
      </c>
      <c r="R203" s="24">
        <v>65.510000000000005</v>
      </c>
      <c r="S203" s="24">
        <f t="shared" si="41"/>
        <v>65.81</v>
      </c>
      <c r="T203" s="24">
        <f t="shared" si="42"/>
        <v>84.740000000000009</v>
      </c>
    </row>
    <row r="204" spans="1:20" x14ac:dyDescent="0.2">
      <c r="A204" s="167"/>
      <c r="B204" s="35"/>
      <c r="C204" s="26" t="s">
        <v>180</v>
      </c>
      <c r="D204" s="162">
        <v>8</v>
      </c>
      <c r="E204" s="24">
        <v>2.15</v>
      </c>
      <c r="F204" s="24"/>
      <c r="G204" s="24">
        <v>0.04</v>
      </c>
      <c r="H204" s="24">
        <f t="shared" si="48"/>
        <v>2.19</v>
      </c>
      <c r="I204" s="24">
        <v>0.26</v>
      </c>
      <c r="J204" s="24"/>
      <c r="K204" s="24">
        <f t="shared" si="49"/>
        <v>2.4500000000000002</v>
      </c>
      <c r="L204" s="24">
        <v>0.12</v>
      </c>
      <c r="M204" s="24">
        <v>5.55</v>
      </c>
      <c r="N204" s="24">
        <v>1.17</v>
      </c>
      <c r="O204" s="24">
        <f t="shared" si="50"/>
        <v>6.84</v>
      </c>
      <c r="P204" s="24">
        <f t="shared" si="51"/>
        <v>9.2899999999999991</v>
      </c>
      <c r="Q204" s="24">
        <v>1</v>
      </c>
      <c r="R204" s="24">
        <v>72.05</v>
      </c>
      <c r="S204" s="24">
        <f t="shared" si="41"/>
        <v>73.05</v>
      </c>
      <c r="T204" s="24">
        <f t="shared" si="42"/>
        <v>82.34</v>
      </c>
    </row>
    <row r="205" spans="1:20" x14ac:dyDescent="0.2">
      <c r="A205" s="167"/>
      <c r="B205" s="35"/>
      <c r="C205" s="26" t="s">
        <v>170</v>
      </c>
      <c r="D205" s="162">
        <v>50</v>
      </c>
      <c r="E205" s="24">
        <v>6.19</v>
      </c>
      <c r="F205" s="24">
        <v>11.24</v>
      </c>
      <c r="G205" s="24">
        <v>41.67</v>
      </c>
      <c r="H205" s="24">
        <f t="shared" si="48"/>
        <v>59.1</v>
      </c>
      <c r="I205" s="24">
        <v>0.19</v>
      </c>
      <c r="J205" s="24"/>
      <c r="K205" s="24">
        <f t="shared" si="49"/>
        <v>59.29</v>
      </c>
      <c r="L205" s="24">
        <v>0.61</v>
      </c>
      <c r="M205" s="24">
        <v>13.56</v>
      </c>
      <c r="N205" s="24">
        <v>5.68</v>
      </c>
      <c r="O205" s="24">
        <f t="shared" si="50"/>
        <v>19.850000000000001</v>
      </c>
      <c r="P205" s="24">
        <f t="shared" si="51"/>
        <v>79.14</v>
      </c>
      <c r="Q205" s="24">
        <v>0.5</v>
      </c>
      <c r="R205" s="24">
        <v>155.46</v>
      </c>
      <c r="S205" s="24">
        <f t="shared" si="41"/>
        <v>155.96</v>
      </c>
      <c r="T205" s="24">
        <f t="shared" si="42"/>
        <v>235.10000000000002</v>
      </c>
    </row>
    <row r="206" spans="1:20" x14ac:dyDescent="0.2">
      <c r="A206" s="167"/>
      <c r="B206" s="35"/>
      <c r="C206" s="26" t="s">
        <v>178</v>
      </c>
      <c r="D206" s="162">
        <v>42</v>
      </c>
      <c r="E206" s="24">
        <v>6.3</v>
      </c>
      <c r="F206" s="24">
        <v>32.979999999999997</v>
      </c>
      <c r="G206" s="24">
        <v>4.8</v>
      </c>
      <c r="H206" s="24">
        <f t="shared" si="48"/>
        <v>44.079999999999991</v>
      </c>
      <c r="I206" s="24">
        <v>4.84</v>
      </c>
      <c r="J206" s="24"/>
      <c r="K206" s="24">
        <f t="shared" si="49"/>
        <v>48.919999999999987</v>
      </c>
      <c r="L206" s="24">
        <v>0.18</v>
      </c>
      <c r="M206" s="24">
        <v>10.75</v>
      </c>
      <c r="N206" s="24">
        <v>10.15</v>
      </c>
      <c r="O206" s="24">
        <f t="shared" si="50"/>
        <v>21.08</v>
      </c>
      <c r="P206" s="24">
        <f t="shared" si="51"/>
        <v>69.999999999999986</v>
      </c>
      <c r="Q206" s="24">
        <v>4.6500000000000004</v>
      </c>
      <c r="R206" s="24">
        <v>44.38</v>
      </c>
      <c r="S206" s="24">
        <f t="shared" si="41"/>
        <v>49.03</v>
      </c>
      <c r="T206" s="24">
        <f t="shared" si="42"/>
        <v>119.02999999999999</v>
      </c>
    </row>
    <row r="207" spans="1:20" x14ac:dyDescent="0.2">
      <c r="A207" s="167"/>
      <c r="B207" s="35"/>
      <c r="C207" s="26" t="s">
        <v>163</v>
      </c>
      <c r="D207" s="162">
        <v>32</v>
      </c>
      <c r="E207" s="24">
        <v>3.12</v>
      </c>
      <c r="F207" s="24">
        <v>4.82</v>
      </c>
      <c r="G207" s="24">
        <v>0.15</v>
      </c>
      <c r="H207" s="24">
        <f t="shared" si="48"/>
        <v>8.09</v>
      </c>
      <c r="I207" s="24">
        <v>0.56999999999999995</v>
      </c>
      <c r="J207" s="24"/>
      <c r="K207" s="24">
        <f t="shared" si="49"/>
        <v>8.66</v>
      </c>
      <c r="L207" s="24">
        <v>8.42</v>
      </c>
      <c r="M207" s="24">
        <v>19.760000000000002</v>
      </c>
      <c r="N207" s="24">
        <v>5.81</v>
      </c>
      <c r="O207" s="24">
        <f t="shared" si="50"/>
        <v>33.99</v>
      </c>
      <c r="P207" s="24">
        <f t="shared" si="51"/>
        <v>42.650000000000006</v>
      </c>
      <c r="Q207" s="24"/>
      <c r="R207" s="24">
        <v>1.07</v>
      </c>
      <c r="S207" s="24">
        <f t="shared" si="41"/>
        <v>1.07</v>
      </c>
      <c r="T207" s="24">
        <f t="shared" si="42"/>
        <v>43.720000000000006</v>
      </c>
    </row>
    <row r="208" spans="1:20" x14ac:dyDescent="0.2">
      <c r="A208" s="167"/>
      <c r="B208" s="35"/>
      <c r="C208" s="26" t="s">
        <v>185</v>
      </c>
      <c r="D208" s="162">
        <v>1</v>
      </c>
      <c r="E208" s="24"/>
      <c r="F208" s="24">
        <v>0.4</v>
      </c>
      <c r="G208" s="24"/>
      <c r="H208" s="24">
        <f t="shared" si="48"/>
        <v>0.4</v>
      </c>
      <c r="I208" s="24">
        <v>0.3</v>
      </c>
      <c r="J208" s="24"/>
      <c r="K208" s="24">
        <f t="shared" si="49"/>
        <v>0.7</v>
      </c>
      <c r="L208" s="24"/>
      <c r="M208" s="24">
        <v>0.18</v>
      </c>
      <c r="N208" s="24">
        <v>0.2</v>
      </c>
      <c r="O208" s="24">
        <f t="shared" si="50"/>
        <v>0.38</v>
      </c>
      <c r="P208" s="24">
        <f t="shared" si="51"/>
        <v>1.08</v>
      </c>
      <c r="Q208" s="24"/>
      <c r="R208" s="24"/>
      <c r="S208" s="24">
        <f t="shared" si="41"/>
        <v>0</v>
      </c>
      <c r="T208" s="24">
        <f t="shared" si="42"/>
        <v>1.08</v>
      </c>
    </row>
    <row r="209" spans="1:20" x14ac:dyDescent="0.2">
      <c r="A209" s="167"/>
      <c r="B209" s="35"/>
      <c r="C209" s="26" t="s">
        <v>190</v>
      </c>
      <c r="D209" s="162">
        <v>10</v>
      </c>
      <c r="E209" s="24"/>
      <c r="F209" s="24">
        <v>0.5</v>
      </c>
      <c r="G209" s="24"/>
      <c r="H209" s="24">
        <f t="shared" si="48"/>
        <v>0.5</v>
      </c>
      <c r="I209" s="24"/>
      <c r="J209" s="24"/>
      <c r="K209" s="24">
        <f t="shared" si="49"/>
        <v>0.5</v>
      </c>
      <c r="L209" s="24">
        <v>0.8</v>
      </c>
      <c r="M209" s="24">
        <v>0.75</v>
      </c>
      <c r="N209" s="24">
        <v>2.4500000000000002</v>
      </c>
      <c r="O209" s="24">
        <f t="shared" si="50"/>
        <v>4</v>
      </c>
      <c r="P209" s="24">
        <f t="shared" si="51"/>
        <v>4.5</v>
      </c>
      <c r="Q209" s="24"/>
      <c r="R209" s="24">
        <v>102.7</v>
      </c>
      <c r="S209" s="24">
        <f t="shared" si="41"/>
        <v>102.7</v>
      </c>
      <c r="T209" s="24">
        <f t="shared" si="42"/>
        <v>107.2</v>
      </c>
    </row>
    <row r="210" spans="1:20" x14ac:dyDescent="0.2">
      <c r="A210" s="167"/>
      <c r="B210" s="35"/>
      <c r="C210" s="163" t="s">
        <v>167</v>
      </c>
      <c r="D210" s="64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</row>
    <row r="211" spans="1:20" x14ac:dyDescent="0.2">
      <c r="A211" s="167"/>
      <c r="B211" s="35"/>
      <c r="C211" s="26" t="s">
        <v>169</v>
      </c>
      <c r="D211" s="162">
        <v>11</v>
      </c>
      <c r="E211" s="24"/>
      <c r="F211" s="24"/>
      <c r="G211" s="24">
        <v>0.1</v>
      </c>
      <c r="H211" s="24">
        <f t="shared" si="48"/>
        <v>0.1</v>
      </c>
      <c r="I211" s="24"/>
      <c r="J211" s="24"/>
      <c r="K211" s="24">
        <f t="shared" si="49"/>
        <v>0.1</v>
      </c>
      <c r="L211" s="24">
        <v>0.3</v>
      </c>
      <c r="M211" s="24">
        <v>0.9</v>
      </c>
      <c r="N211" s="24">
        <v>7.56</v>
      </c>
      <c r="O211" s="24">
        <f t="shared" ref="O211:O221" si="52">SUM(L211:N211)</f>
        <v>8.76</v>
      </c>
      <c r="P211" s="24">
        <f t="shared" ref="P211:P221" si="53">SUM(K211+O211)</f>
        <v>8.86</v>
      </c>
      <c r="Q211" s="24"/>
      <c r="R211" s="24">
        <v>10.9</v>
      </c>
      <c r="S211" s="24">
        <f t="shared" ref="S211:S221" si="54">+R211+Q211</f>
        <v>10.9</v>
      </c>
      <c r="T211" s="24">
        <f t="shared" ref="T211:T221" si="55">+S211+P211</f>
        <v>19.759999999999998</v>
      </c>
    </row>
    <row r="212" spans="1:20" x14ac:dyDescent="0.2">
      <c r="A212" s="167"/>
      <c r="B212" s="35"/>
      <c r="C212" s="26" t="s">
        <v>165</v>
      </c>
      <c r="D212" s="162">
        <v>2</v>
      </c>
      <c r="E212" s="24"/>
      <c r="F212" s="24"/>
      <c r="G212" s="24"/>
      <c r="H212" s="24">
        <f t="shared" si="48"/>
        <v>0</v>
      </c>
      <c r="I212" s="24"/>
      <c r="J212" s="24"/>
      <c r="K212" s="24">
        <f t="shared" si="49"/>
        <v>0</v>
      </c>
      <c r="L212" s="24">
        <v>0.22</v>
      </c>
      <c r="M212" s="24">
        <v>0.01</v>
      </c>
      <c r="N212" s="24">
        <v>0.01</v>
      </c>
      <c r="O212" s="24">
        <f t="shared" si="52"/>
        <v>0.24000000000000002</v>
      </c>
      <c r="P212" s="24">
        <f t="shared" si="53"/>
        <v>0.24000000000000002</v>
      </c>
      <c r="Q212" s="24"/>
      <c r="R212" s="24"/>
      <c r="S212" s="24">
        <f t="shared" si="54"/>
        <v>0</v>
      </c>
      <c r="T212" s="24">
        <f t="shared" si="55"/>
        <v>0.24000000000000002</v>
      </c>
    </row>
    <row r="213" spans="1:20" x14ac:dyDescent="0.2">
      <c r="A213" s="167"/>
      <c r="B213" s="35"/>
      <c r="C213" s="26" t="s">
        <v>181</v>
      </c>
      <c r="D213" s="162">
        <v>9</v>
      </c>
      <c r="E213" s="24"/>
      <c r="F213" s="24"/>
      <c r="G213" s="24"/>
      <c r="H213" s="24">
        <f t="shared" si="48"/>
        <v>0</v>
      </c>
      <c r="I213" s="24">
        <v>0.2</v>
      </c>
      <c r="J213" s="24"/>
      <c r="K213" s="24">
        <f t="shared" si="49"/>
        <v>0.2</v>
      </c>
      <c r="L213" s="24">
        <v>0.05</v>
      </c>
      <c r="M213" s="24">
        <v>2.56</v>
      </c>
      <c r="N213" s="24">
        <v>2.85</v>
      </c>
      <c r="O213" s="24">
        <f t="shared" si="52"/>
        <v>5.46</v>
      </c>
      <c r="P213" s="24">
        <f t="shared" si="53"/>
        <v>5.66</v>
      </c>
      <c r="Q213" s="24">
        <v>0.05</v>
      </c>
      <c r="R213" s="24">
        <v>0.2</v>
      </c>
      <c r="S213" s="24">
        <f t="shared" si="54"/>
        <v>0.25</v>
      </c>
      <c r="T213" s="24">
        <f t="shared" si="55"/>
        <v>5.91</v>
      </c>
    </row>
    <row r="214" spans="1:20" x14ac:dyDescent="0.2">
      <c r="A214" s="167"/>
      <c r="B214" s="35"/>
      <c r="C214" s="26" t="s">
        <v>171</v>
      </c>
      <c r="D214" s="162">
        <v>5</v>
      </c>
      <c r="E214" s="24"/>
      <c r="F214" s="24"/>
      <c r="G214" s="24"/>
      <c r="H214" s="24">
        <f t="shared" si="48"/>
        <v>0</v>
      </c>
      <c r="I214" s="24">
        <v>0.2</v>
      </c>
      <c r="J214" s="24"/>
      <c r="K214" s="24">
        <f t="shared" si="49"/>
        <v>0.2</v>
      </c>
      <c r="L214" s="24">
        <v>10</v>
      </c>
      <c r="M214" s="24">
        <v>0.05</v>
      </c>
      <c r="N214" s="24">
        <v>0</v>
      </c>
      <c r="O214" s="24">
        <f t="shared" si="52"/>
        <v>10.050000000000001</v>
      </c>
      <c r="P214" s="24">
        <f t="shared" si="53"/>
        <v>10.25</v>
      </c>
      <c r="Q214" s="24"/>
      <c r="R214" s="24">
        <v>20</v>
      </c>
      <c r="S214" s="24">
        <f t="shared" si="54"/>
        <v>20</v>
      </c>
      <c r="T214" s="24">
        <f t="shared" si="55"/>
        <v>30.25</v>
      </c>
    </row>
    <row r="215" spans="1:20" x14ac:dyDescent="0.2">
      <c r="A215" s="167"/>
      <c r="B215" s="35"/>
      <c r="C215" s="26" t="s">
        <v>187</v>
      </c>
      <c r="D215" s="162">
        <v>1</v>
      </c>
      <c r="E215" s="24"/>
      <c r="F215" s="24">
        <v>1</v>
      </c>
      <c r="G215" s="24"/>
      <c r="H215" s="24">
        <f t="shared" si="48"/>
        <v>1</v>
      </c>
      <c r="I215" s="24"/>
      <c r="J215" s="24"/>
      <c r="K215" s="24">
        <f t="shared" si="49"/>
        <v>1</v>
      </c>
      <c r="L215" s="24"/>
      <c r="M215" s="24">
        <v>0.25</v>
      </c>
      <c r="N215" s="24">
        <v>0.25</v>
      </c>
      <c r="O215" s="24">
        <f t="shared" si="52"/>
        <v>0.5</v>
      </c>
      <c r="P215" s="24">
        <f t="shared" si="53"/>
        <v>1.5</v>
      </c>
      <c r="Q215" s="24"/>
      <c r="R215" s="24">
        <v>4.2</v>
      </c>
      <c r="S215" s="24">
        <f t="shared" si="54"/>
        <v>4.2</v>
      </c>
      <c r="T215" s="24">
        <f t="shared" si="55"/>
        <v>5.7</v>
      </c>
    </row>
    <row r="216" spans="1:20" x14ac:dyDescent="0.2">
      <c r="A216" s="167"/>
      <c r="B216" s="35"/>
      <c r="C216" s="26" t="s">
        <v>173</v>
      </c>
      <c r="D216" s="162">
        <v>3</v>
      </c>
      <c r="E216" s="24"/>
      <c r="F216" s="24"/>
      <c r="G216" s="24"/>
      <c r="H216" s="24">
        <f t="shared" si="48"/>
        <v>0</v>
      </c>
      <c r="I216" s="24">
        <v>0.08</v>
      </c>
      <c r="J216" s="24"/>
      <c r="K216" s="24">
        <f t="shared" si="49"/>
        <v>0.08</v>
      </c>
      <c r="L216" s="24">
        <v>0.3</v>
      </c>
      <c r="M216" s="24">
        <v>0.4</v>
      </c>
      <c r="N216" s="24"/>
      <c r="O216" s="24">
        <f t="shared" si="52"/>
        <v>0.7</v>
      </c>
      <c r="P216" s="24">
        <f t="shared" si="53"/>
        <v>0.77999999999999992</v>
      </c>
      <c r="Q216" s="24"/>
      <c r="R216" s="24">
        <v>4</v>
      </c>
      <c r="S216" s="24">
        <f t="shared" si="54"/>
        <v>4</v>
      </c>
      <c r="T216" s="24">
        <f t="shared" si="55"/>
        <v>4.78</v>
      </c>
    </row>
    <row r="217" spans="1:20" x14ac:dyDescent="0.2">
      <c r="A217" s="167"/>
      <c r="B217" s="35"/>
      <c r="C217" s="26" t="s">
        <v>191</v>
      </c>
      <c r="D217" s="162">
        <v>8</v>
      </c>
      <c r="E217" s="24">
        <v>3</v>
      </c>
      <c r="F217" s="24"/>
      <c r="G217" s="24"/>
      <c r="H217" s="24">
        <f t="shared" si="48"/>
        <v>3</v>
      </c>
      <c r="I217" s="24"/>
      <c r="J217" s="24"/>
      <c r="K217" s="24">
        <f t="shared" si="49"/>
        <v>3</v>
      </c>
      <c r="L217" s="24">
        <v>0.7</v>
      </c>
      <c r="M217" s="24">
        <v>3.46</v>
      </c>
      <c r="N217" s="24">
        <v>3.13</v>
      </c>
      <c r="O217" s="24">
        <f t="shared" si="52"/>
        <v>7.29</v>
      </c>
      <c r="P217" s="24">
        <f t="shared" si="53"/>
        <v>10.29</v>
      </c>
      <c r="Q217" s="24"/>
      <c r="R217" s="24">
        <v>40</v>
      </c>
      <c r="S217" s="24">
        <f t="shared" si="54"/>
        <v>40</v>
      </c>
      <c r="T217" s="24">
        <f t="shared" si="55"/>
        <v>50.29</v>
      </c>
    </row>
    <row r="218" spans="1:20" x14ac:dyDescent="0.2">
      <c r="A218" s="167"/>
      <c r="B218" s="35"/>
      <c r="C218" s="26" t="s">
        <v>182</v>
      </c>
      <c r="D218" s="162">
        <v>5</v>
      </c>
      <c r="E218" s="24"/>
      <c r="F218" s="24"/>
      <c r="G218" s="24"/>
      <c r="H218" s="24">
        <f t="shared" si="48"/>
        <v>0</v>
      </c>
      <c r="I218" s="24"/>
      <c r="J218" s="24"/>
      <c r="K218" s="24">
        <f t="shared" si="49"/>
        <v>0</v>
      </c>
      <c r="L218" s="24">
        <v>1.21</v>
      </c>
      <c r="M218" s="24">
        <v>0.2</v>
      </c>
      <c r="N218" s="24">
        <v>0.01</v>
      </c>
      <c r="O218" s="24">
        <f t="shared" si="52"/>
        <v>1.42</v>
      </c>
      <c r="P218" s="24">
        <f t="shared" si="53"/>
        <v>1.42</v>
      </c>
      <c r="Q218" s="24"/>
      <c r="R218" s="24">
        <v>1.54</v>
      </c>
      <c r="S218" s="24">
        <f t="shared" si="54"/>
        <v>1.54</v>
      </c>
      <c r="T218" s="24">
        <f t="shared" si="55"/>
        <v>2.96</v>
      </c>
    </row>
    <row r="219" spans="1:20" x14ac:dyDescent="0.2">
      <c r="A219" s="167"/>
      <c r="B219" s="35"/>
      <c r="C219" s="26" t="s">
        <v>166</v>
      </c>
      <c r="D219" s="162">
        <v>0</v>
      </c>
      <c r="E219" s="24"/>
      <c r="F219" s="24"/>
      <c r="G219" s="24"/>
      <c r="H219" s="24">
        <f t="shared" si="48"/>
        <v>0</v>
      </c>
      <c r="I219" s="24"/>
      <c r="J219" s="24"/>
      <c r="K219" s="24">
        <f t="shared" si="49"/>
        <v>0</v>
      </c>
      <c r="L219" s="24"/>
      <c r="M219" s="24"/>
      <c r="N219" s="24"/>
      <c r="O219" s="24">
        <f t="shared" si="52"/>
        <v>0</v>
      </c>
      <c r="P219" s="24">
        <f t="shared" si="53"/>
        <v>0</v>
      </c>
      <c r="Q219" s="24"/>
      <c r="R219" s="24"/>
      <c r="S219" s="24">
        <f t="shared" si="54"/>
        <v>0</v>
      </c>
      <c r="T219" s="24">
        <f t="shared" si="55"/>
        <v>0</v>
      </c>
    </row>
    <row r="220" spans="1:20" x14ac:dyDescent="0.2">
      <c r="A220" s="167"/>
      <c r="B220" s="35"/>
      <c r="C220" s="26" t="s">
        <v>177</v>
      </c>
      <c r="D220" s="162">
        <v>1</v>
      </c>
      <c r="E220" s="24"/>
      <c r="F220" s="24"/>
      <c r="G220" s="24"/>
      <c r="H220" s="24">
        <f t="shared" si="48"/>
        <v>0</v>
      </c>
      <c r="I220" s="24"/>
      <c r="J220" s="24"/>
      <c r="K220" s="24">
        <f t="shared" si="49"/>
        <v>0</v>
      </c>
      <c r="L220" s="24">
        <v>0.7</v>
      </c>
      <c r="M220" s="24"/>
      <c r="N220" s="24"/>
      <c r="O220" s="24">
        <f t="shared" si="52"/>
        <v>0.7</v>
      </c>
      <c r="P220" s="24">
        <f t="shared" si="53"/>
        <v>0.7</v>
      </c>
      <c r="Q220" s="24"/>
      <c r="R220" s="24"/>
      <c r="S220" s="24">
        <f t="shared" si="54"/>
        <v>0</v>
      </c>
      <c r="T220" s="24">
        <f t="shared" si="55"/>
        <v>0.7</v>
      </c>
    </row>
    <row r="221" spans="1:20" x14ac:dyDescent="0.2">
      <c r="A221" s="167"/>
      <c r="B221" s="35"/>
      <c r="C221" s="26" t="s">
        <v>304</v>
      </c>
      <c r="D221" s="162">
        <v>0</v>
      </c>
      <c r="E221" s="24"/>
      <c r="F221" s="24"/>
      <c r="G221" s="24"/>
      <c r="H221" s="24">
        <f t="shared" si="48"/>
        <v>0</v>
      </c>
      <c r="I221" s="24"/>
      <c r="J221" s="24"/>
      <c r="K221" s="24">
        <f t="shared" si="49"/>
        <v>0</v>
      </c>
      <c r="L221" s="24"/>
      <c r="M221" s="24"/>
      <c r="N221" s="24"/>
      <c r="O221" s="24">
        <f t="shared" si="52"/>
        <v>0</v>
      </c>
      <c r="P221" s="24">
        <f t="shared" si="53"/>
        <v>0</v>
      </c>
      <c r="Q221" s="24"/>
      <c r="R221" s="24"/>
      <c r="S221" s="24">
        <f t="shared" si="54"/>
        <v>0</v>
      </c>
      <c r="T221" s="24">
        <f t="shared" si="55"/>
        <v>0</v>
      </c>
    </row>
    <row r="222" spans="1:20" x14ac:dyDescent="0.2">
      <c r="A222" s="167"/>
      <c r="B222" s="35"/>
      <c r="C222" s="165" t="s">
        <v>179</v>
      </c>
      <c r="D222" s="160">
        <v>39</v>
      </c>
      <c r="E222" s="25">
        <v>0.5</v>
      </c>
      <c r="F222" s="25">
        <v>3.9</v>
      </c>
      <c r="G222" s="25"/>
      <c r="H222" s="25">
        <f t="shared" si="48"/>
        <v>4.4000000000000004</v>
      </c>
      <c r="I222" s="25">
        <v>2.2999999999999998</v>
      </c>
      <c r="J222" s="25"/>
      <c r="K222" s="25">
        <f t="shared" si="49"/>
        <v>6.7</v>
      </c>
      <c r="L222" s="25">
        <v>0.01</v>
      </c>
      <c r="M222" s="25">
        <v>11.36</v>
      </c>
      <c r="N222" s="25">
        <v>6.96</v>
      </c>
      <c r="O222" s="25">
        <f t="shared" si="50"/>
        <v>18.329999999999998</v>
      </c>
      <c r="P222" s="25">
        <f t="shared" si="51"/>
        <v>25.029999999999998</v>
      </c>
      <c r="Q222" s="25"/>
      <c r="R222" s="25">
        <v>8.7200000000000006</v>
      </c>
      <c r="S222" s="25">
        <f t="shared" si="41"/>
        <v>8.7200000000000006</v>
      </c>
      <c r="T222" s="25">
        <f t="shared" si="42"/>
        <v>33.75</v>
      </c>
    </row>
    <row r="223" spans="1:20" ht="15" x14ac:dyDescent="0.25">
      <c r="A223" s="230" t="s">
        <v>0</v>
      </c>
      <c r="B223" s="231"/>
      <c r="C223" s="232"/>
      <c r="D223" s="53">
        <f t="shared" ref="D223:R223" si="56">SUM(D191:D222)</f>
        <v>1541</v>
      </c>
      <c r="E223" s="54">
        <f t="shared" si="56"/>
        <v>187.63000000000011</v>
      </c>
      <c r="F223" s="54">
        <f t="shared" si="56"/>
        <v>423.29999999999995</v>
      </c>
      <c r="G223" s="54">
        <f t="shared" si="56"/>
        <v>95.339999999999989</v>
      </c>
      <c r="H223" s="54">
        <f t="shared" si="56"/>
        <v>706.27000000000021</v>
      </c>
      <c r="I223" s="54">
        <f t="shared" si="56"/>
        <v>495.06999999999994</v>
      </c>
      <c r="J223" s="54">
        <f t="shared" si="56"/>
        <v>1.02</v>
      </c>
      <c r="K223" s="54">
        <f t="shared" si="56"/>
        <v>1202.3600000000001</v>
      </c>
      <c r="L223" s="54">
        <f t="shared" si="56"/>
        <v>226.21000000000004</v>
      </c>
      <c r="M223" s="54">
        <f t="shared" si="56"/>
        <v>422.12999999999994</v>
      </c>
      <c r="N223" s="54">
        <f t="shared" si="56"/>
        <v>618.7299999999999</v>
      </c>
      <c r="O223" s="54">
        <f t="shared" si="56"/>
        <v>1267.0699999999997</v>
      </c>
      <c r="P223" s="54">
        <f t="shared" si="56"/>
        <v>2469.4300000000003</v>
      </c>
      <c r="Q223" s="54">
        <f t="shared" si="56"/>
        <v>80.5</v>
      </c>
      <c r="R223" s="54">
        <f t="shared" si="56"/>
        <v>2306.2999999999993</v>
      </c>
      <c r="S223" s="54">
        <f t="shared" si="41"/>
        <v>2386.7999999999993</v>
      </c>
      <c r="T223" s="55">
        <f t="shared" si="42"/>
        <v>4856.2299999999996</v>
      </c>
    </row>
    <row r="224" spans="1:20" x14ac:dyDescent="0.2">
      <c r="A224" s="166" t="s">
        <v>406</v>
      </c>
      <c r="B224" s="35" t="s">
        <v>219</v>
      </c>
      <c r="C224" s="161" t="s">
        <v>219</v>
      </c>
      <c r="D224" s="153">
        <v>19</v>
      </c>
      <c r="E224" s="154">
        <v>1</v>
      </c>
      <c r="F224" s="154"/>
      <c r="G224" s="154">
        <v>1.1499999999999999</v>
      </c>
      <c r="H224" s="154">
        <f t="shared" ref="H224:H235" si="57">SUM(E224:G224)</f>
        <v>2.15</v>
      </c>
      <c r="I224" s="154">
        <v>1.3</v>
      </c>
      <c r="J224" s="154">
        <v>1.3</v>
      </c>
      <c r="K224" s="154">
        <f t="shared" ref="K224:K235" si="58">SUM(H224:J224)</f>
        <v>4.75</v>
      </c>
      <c r="L224" s="154">
        <v>0.85</v>
      </c>
      <c r="M224" s="154">
        <v>4.9800000000000004</v>
      </c>
      <c r="N224" s="154">
        <v>4</v>
      </c>
      <c r="O224" s="154">
        <f t="shared" ref="O224:O229" si="59">SUM(L224:N224)</f>
        <v>9.83</v>
      </c>
      <c r="P224" s="154">
        <f t="shared" ref="P224:P229" si="60">SUM(K224+O224)</f>
        <v>14.58</v>
      </c>
      <c r="Q224" s="154"/>
      <c r="R224" s="154">
        <v>0.64</v>
      </c>
      <c r="S224" s="154">
        <f t="shared" ref="S224:S236" si="61">+R224+Q224</f>
        <v>0.64</v>
      </c>
      <c r="T224" s="154">
        <f t="shared" ref="T224:T236" si="62">+S224+P224</f>
        <v>15.22</v>
      </c>
    </row>
    <row r="225" spans="1:23" x14ac:dyDescent="0.2">
      <c r="A225" s="167"/>
      <c r="B225" s="35"/>
      <c r="C225" s="26" t="s">
        <v>205</v>
      </c>
      <c r="D225" s="162">
        <v>9</v>
      </c>
      <c r="E225" s="24">
        <v>3.2</v>
      </c>
      <c r="F225" s="24"/>
      <c r="G225" s="24"/>
      <c r="H225" s="24">
        <f t="shared" si="57"/>
        <v>3.2</v>
      </c>
      <c r="I225" s="24">
        <v>0.01</v>
      </c>
      <c r="J225" s="24"/>
      <c r="K225" s="24">
        <f t="shared" si="58"/>
        <v>3.21</v>
      </c>
      <c r="L225" s="24">
        <v>0.5</v>
      </c>
      <c r="M225" s="24">
        <v>2.42</v>
      </c>
      <c r="N225" s="24">
        <v>6.5</v>
      </c>
      <c r="O225" s="24">
        <f t="shared" si="59"/>
        <v>9.42</v>
      </c>
      <c r="P225" s="24">
        <f t="shared" si="60"/>
        <v>12.629999999999999</v>
      </c>
      <c r="Q225" s="24">
        <v>2</v>
      </c>
      <c r="R225" s="24">
        <v>5.0999999999999996</v>
      </c>
      <c r="S225" s="24">
        <f t="shared" si="61"/>
        <v>7.1</v>
      </c>
      <c r="T225" s="24">
        <f t="shared" si="62"/>
        <v>19.729999999999997</v>
      </c>
    </row>
    <row r="226" spans="1:23" x14ac:dyDescent="0.2">
      <c r="A226" s="167"/>
      <c r="B226" s="35"/>
      <c r="C226" s="26" t="s">
        <v>275</v>
      </c>
      <c r="D226" s="162">
        <v>5</v>
      </c>
      <c r="E226" s="24"/>
      <c r="F226" s="24"/>
      <c r="G226" s="24"/>
      <c r="H226" s="24">
        <f t="shared" si="57"/>
        <v>0</v>
      </c>
      <c r="I226" s="24">
        <v>3.3</v>
      </c>
      <c r="J226" s="24"/>
      <c r="K226" s="24">
        <f t="shared" si="58"/>
        <v>3.3</v>
      </c>
      <c r="L226" s="24"/>
      <c r="M226" s="24">
        <v>1.5</v>
      </c>
      <c r="N226" s="24">
        <v>0.6</v>
      </c>
      <c r="O226" s="24">
        <f t="shared" si="59"/>
        <v>2.1</v>
      </c>
      <c r="P226" s="24">
        <f t="shared" si="60"/>
        <v>5.4</v>
      </c>
      <c r="Q226" s="24"/>
      <c r="R226" s="24"/>
      <c r="S226" s="24">
        <f t="shared" si="61"/>
        <v>0</v>
      </c>
      <c r="T226" s="24">
        <f t="shared" si="62"/>
        <v>5.4</v>
      </c>
    </row>
    <row r="227" spans="1:23" x14ac:dyDescent="0.2">
      <c r="A227" s="167"/>
      <c r="B227" s="35"/>
      <c r="C227" s="26" t="s">
        <v>202</v>
      </c>
      <c r="D227" s="162">
        <v>14</v>
      </c>
      <c r="E227" s="24"/>
      <c r="F227" s="24"/>
      <c r="G227" s="24"/>
      <c r="H227" s="24">
        <f t="shared" si="57"/>
        <v>0</v>
      </c>
      <c r="I227" s="24"/>
      <c r="J227" s="24"/>
      <c r="K227" s="24">
        <f t="shared" si="58"/>
        <v>0</v>
      </c>
      <c r="L227" s="24">
        <v>0.25</v>
      </c>
      <c r="M227" s="24">
        <v>1.77</v>
      </c>
      <c r="N227" s="24">
        <v>0.02</v>
      </c>
      <c r="O227" s="24">
        <f t="shared" si="59"/>
        <v>2.04</v>
      </c>
      <c r="P227" s="24">
        <f t="shared" si="60"/>
        <v>2.04</v>
      </c>
      <c r="Q227" s="24"/>
      <c r="R227" s="24">
        <v>1.73</v>
      </c>
      <c r="S227" s="24">
        <f t="shared" si="61"/>
        <v>1.73</v>
      </c>
      <c r="T227" s="24">
        <f t="shared" si="62"/>
        <v>3.77</v>
      </c>
    </row>
    <row r="228" spans="1:23" x14ac:dyDescent="0.2">
      <c r="A228" s="167"/>
      <c r="B228" s="35"/>
      <c r="C228" s="26" t="s">
        <v>195</v>
      </c>
      <c r="D228" s="162">
        <v>7</v>
      </c>
      <c r="E228" s="24"/>
      <c r="F228" s="24"/>
      <c r="G228" s="24"/>
      <c r="H228" s="24">
        <f t="shared" si="57"/>
        <v>0</v>
      </c>
      <c r="I228" s="24">
        <v>0.1</v>
      </c>
      <c r="J228" s="24"/>
      <c r="K228" s="24">
        <f t="shared" si="58"/>
        <v>0.1</v>
      </c>
      <c r="L228" s="24"/>
      <c r="M228" s="24">
        <v>17.350000000000001</v>
      </c>
      <c r="N228" s="24">
        <v>0.2</v>
      </c>
      <c r="O228" s="24">
        <f t="shared" si="59"/>
        <v>17.55</v>
      </c>
      <c r="P228" s="24">
        <f t="shared" si="60"/>
        <v>17.650000000000002</v>
      </c>
      <c r="Q228" s="24"/>
      <c r="R228" s="24"/>
      <c r="S228" s="24">
        <f t="shared" si="61"/>
        <v>0</v>
      </c>
      <c r="T228" s="24">
        <f t="shared" si="62"/>
        <v>17.650000000000002</v>
      </c>
    </row>
    <row r="229" spans="1:23" x14ac:dyDescent="0.2">
      <c r="A229" s="167"/>
      <c r="B229" s="35"/>
      <c r="C229" s="26" t="s">
        <v>204</v>
      </c>
      <c r="D229" s="162">
        <v>4</v>
      </c>
      <c r="E229" s="24"/>
      <c r="F229" s="24"/>
      <c r="G229" s="24"/>
      <c r="H229" s="24">
        <f t="shared" si="57"/>
        <v>0</v>
      </c>
      <c r="I229" s="24">
        <v>0.5</v>
      </c>
      <c r="J229" s="24"/>
      <c r="K229" s="24">
        <f t="shared" si="58"/>
        <v>0.5</v>
      </c>
      <c r="L229" s="24">
        <v>0.1</v>
      </c>
      <c r="M229" s="24">
        <v>0.52</v>
      </c>
      <c r="N229" s="24">
        <v>2</v>
      </c>
      <c r="O229" s="24">
        <f t="shared" si="59"/>
        <v>2.62</v>
      </c>
      <c r="P229" s="24">
        <f t="shared" si="60"/>
        <v>3.12</v>
      </c>
      <c r="Q229" s="24"/>
      <c r="R229" s="24"/>
      <c r="S229" s="24">
        <f t="shared" si="61"/>
        <v>0</v>
      </c>
      <c r="T229" s="24">
        <f t="shared" si="62"/>
        <v>3.12</v>
      </c>
    </row>
    <row r="230" spans="1:23" x14ac:dyDescent="0.2">
      <c r="A230" s="167"/>
      <c r="B230" s="35"/>
      <c r="C230" s="26" t="s">
        <v>277</v>
      </c>
      <c r="D230" s="162">
        <v>0</v>
      </c>
      <c r="E230" s="24"/>
      <c r="F230" s="24"/>
      <c r="G230" s="24"/>
      <c r="H230" s="24">
        <f t="shared" si="57"/>
        <v>0</v>
      </c>
      <c r="I230" s="24"/>
      <c r="J230" s="24"/>
      <c r="K230" s="24">
        <f t="shared" si="58"/>
        <v>0</v>
      </c>
      <c r="L230" s="24"/>
      <c r="M230" s="24"/>
      <c r="N230" s="24"/>
      <c r="O230" s="24">
        <f t="shared" ref="O230:O235" si="63">SUM(L230:N230)</f>
        <v>0</v>
      </c>
      <c r="P230" s="24">
        <f t="shared" ref="P230:P235" si="64">SUM(K230+O230)</f>
        <v>0</v>
      </c>
      <c r="Q230" s="24"/>
      <c r="R230" s="24"/>
      <c r="S230" s="24">
        <f t="shared" ref="S230:S235" si="65">+R230+Q230</f>
        <v>0</v>
      </c>
      <c r="T230" s="24">
        <f t="shared" ref="T230:T235" si="66">+S230+P230</f>
        <v>0</v>
      </c>
    </row>
    <row r="231" spans="1:23" x14ac:dyDescent="0.2">
      <c r="A231" s="167"/>
      <c r="B231" s="85"/>
      <c r="C231" s="26" t="s">
        <v>208</v>
      </c>
      <c r="D231" s="162">
        <v>6</v>
      </c>
      <c r="E231" s="24"/>
      <c r="F231" s="24"/>
      <c r="G231" s="24"/>
      <c r="H231" s="24">
        <f t="shared" si="57"/>
        <v>0</v>
      </c>
      <c r="I231" s="24"/>
      <c r="J231" s="24"/>
      <c r="K231" s="24">
        <f t="shared" si="58"/>
        <v>0</v>
      </c>
      <c r="L231" s="24">
        <v>0.91</v>
      </c>
      <c r="M231" s="24">
        <v>2.0499999999999998</v>
      </c>
      <c r="N231" s="24"/>
      <c r="O231" s="24">
        <f t="shared" si="63"/>
        <v>2.96</v>
      </c>
      <c r="P231" s="24">
        <f t="shared" si="64"/>
        <v>2.96</v>
      </c>
      <c r="Q231" s="24"/>
      <c r="R231" s="24">
        <v>0.01</v>
      </c>
      <c r="S231" s="24">
        <f t="shared" si="65"/>
        <v>0.01</v>
      </c>
      <c r="T231" s="24">
        <f t="shared" si="66"/>
        <v>2.9699999999999998</v>
      </c>
    </row>
    <row r="232" spans="1:23" x14ac:dyDescent="0.2">
      <c r="A232" s="167"/>
      <c r="B232" s="35" t="s">
        <v>431</v>
      </c>
      <c r="C232" s="26" t="s">
        <v>200</v>
      </c>
      <c r="D232" s="162">
        <v>15</v>
      </c>
      <c r="E232" s="24">
        <v>0.2</v>
      </c>
      <c r="F232" s="24">
        <v>0.1</v>
      </c>
      <c r="G232" s="24"/>
      <c r="H232" s="24">
        <f t="shared" si="57"/>
        <v>0.30000000000000004</v>
      </c>
      <c r="I232" s="24">
        <v>0.1</v>
      </c>
      <c r="J232" s="24"/>
      <c r="K232" s="24">
        <f t="shared" si="58"/>
        <v>0.4</v>
      </c>
      <c r="L232" s="24"/>
      <c r="M232" s="24">
        <v>4.3099999999999996</v>
      </c>
      <c r="N232" s="24">
        <v>27.56</v>
      </c>
      <c r="O232" s="24">
        <f t="shared" si="63"/>
        <v>31.869999999999997</v>
      </c>
      <c r="P232" s="24">
        <f t="shared" si="64"/>
        <v>32.269999999999996</v>
      </c>
      <c r="Q232" s="24">
        <v>12</v>
      </c>
      <c r="R232" s="24"/>
      <c r="S232" s="24">
        <f t="shared" si="65"/>
        <v>12</v>
      </c>
      <c r="T232" s="24">
        <f t="shared" si="66"/>
        <v>44.269999999999996</v>
      </c>
    </row>
    <row r="233" spans="1:23" x14ac:dyDescent="0.2">
      <c r="A233" s="167"/>
      <c r="B233" s="35"/>
      <c r="C233" s="26" t="s">
        <v>305</v>
      </c>
      <c r="D233" s="162">
        <v>0</v>
      </c>
      <c r="E233" s="24"/>
      <c r="F233" s="24"/>
      <c r="G233" s="24"/>
      <c r="H233" s="24">
        <f t="shared" si="57"/>
        <v>0</v>
      </c>
      <c r="I233" s="24"/>
      <c r="J233" s="24"/>
      <c r="K233" s="24">
        <f t="shared" si="58"/>
        <v>0</v>
      </c>
      <c r="L233" s="24"/>
      <c r="M233" s="24"/>
      <c r="N233" s="24"/>
      <c r="O233" s="24">
        <f t="shared" si="63"/>
        <v>0</v>
      </c>
      <c r="P233" s="24">
        <f t="shared" si="64"/>
        <v>0</v>
      </c>
      <c r="Q233" s="24"/>
      <c r="R233" s="24"/>
      <c r="S233" s="24">
        <f t="shared" si="65"/>
        <v>0</v>
      </c>
      <c r="T233" s="24">
        <f t="shared" si="66"/>
        <v>0</v>
      </c>
    </row>
    <row r="234" spans="1:23" x14ac:dyDescent="0.2">
      <c r="A234" s="167"/>
      <c r="B234" s="35"/>
      <c r="C234" s="26" t="s">
        <v>215</v>
      </c>
      <c r="D234" s="162">
        <v>1</v>
      </c>
      <c r="E234" s="24"/>
      <c r="F234" s="24"/>
      <c r="G234" s="24"/>
      <c r="H234" s="24">
        <f t="shared" si="57"/>
        <v>0</v>
      </c>
      <c r="I234" s="24"/>
      <c r="J234" s="24"/>
      <c r="K234" s="24">
        <f t="shared" si="58"/>
        <v>0</v>
      </c>
      <c r="L234" s="24">
        <v>0.3</v>
      </c>
      <c r="M234" s="24"/>
      <c r="N234" s="24"/>
      <c r="O234" s="24">
        <f t="shared" si="63"/>
        <v>0.3</v>
      </c>
      <c r="P234" s="24">
        <f t="shared" si="64"/>
        <v>0.3</v>
      </c>
      <c r="Q234" s="24"/>
      <c r="R234" s="24">
        <v>4.7</v>
      </c>
      <c r="S234" s="24">
        <f t="shared" si="65"/>
        <v>4.7</v>
      </c>
      <c r="T234" s="24">
        <f t="shared" si="66"/>
        <v>5</v>
      </c>
    </row>
    <row r="235" spans="1:23" x14ac:dyDescent="0.2">
      <c r="A235" s="167"/>
      <c r="B235" s="35"/>
      <c r="C235" s="165" t="s">
        <v>201</v>
      </c>
      <c r="D235" s="160">
        <v>0</v>
      </c>
      <c r="E235" s="25"/>
      <c r="F235" s="25"/>
      <c r="G235" s="25"/>
      <c r="H235" s="25">
        <f t="shared" si="57"/>
        <v>0</v>
      </c>
      <c r="I235" s="25"/>
      <c r="J235" s="25"/>
      <c r="K235" s="25">
        <f t="shared" si="58"/>
        <v>0</v>
      </c>
      <c r="L235" s="25"/>
      <c r="M235" s="25"/>
      <c r="N235" s="25"/>
      <c r="O235" s="25">
        <f t="shared" si="63"/>
        <v>0</v>
      </c>
      <c r="P235" s="25">
        <f t="shared" si="64"/>
        <v>0</v>
      </c>
      <c r="Q235" s="25"/>
      <c r="R235" s="25"/>
      <c r="S235" s="25">
        <f t="shared" si="65"/>
        <v>0</v>
      </c>
      <c r="T235" s="25">
        <f t="shared" si="66"/>
        <v>0</v>
      </c>
    </row>
    <row r="236" spans="1:23" customFormat="1" ht="15" x14ac:dyDescent="0.25">
      <c r="A236" s="230" t="s">
        <v>0</v>
      </c>
      <c r="B236" s="231"/>
      <c r="C236" s="232"/>
      <c r="D236" s="53">
        <f>SUM(D224:D235)</f>
        <v>80</v>
      </c>
      <c r="E236" s="54">
        <f>SUM(E224:E235)</f>
        <v>4.4000000000000004</v>
      </c>
      <c r="F236" s="54">
        <f>SUM(F224:F235)</f>
        <v>0.1</v>
      </c>
      <c r="G236" s="54">
        <f>SUM(G224:G235)</f>
        <v>1.1499999999999999</v>
      </c>
      <c r="H236" s="54">
        <f>+G236+F236+E236</f>
        <v>5.65</v>
      </c>
      <c r="I236" s="54">
        <f>SUM(I224:I235)</f>
        <v>5.3099999999999987</v>
      </c>
      <c r="J236" s="54">
        <f>SUM(J224:J235)</f>
        <v>1.3</v>
      </c>
      <c r="K236" s="54">
        <f>+J236+I236+H236</f>
        <v>12.259999999999998</v>
      </c>
      <c r="L236" s="54">
        <f>SUM(L224:L235)</f>
        <v>2.91</v>
      </c>
      <c r="M236" s="54">
        <f>SUM(M224:M235)</f>
        <v>34.900000000000006</v>
      </c>
      <c r="N236" s="54">
        <f>SUM(N224:N235)</f>
        <v>40.879999999999995</v>
      </c>
      <c r="O236" s="54">
        <f>+N236+M236+L236</f>
        <v>78.69</v>
      </c>
      <c r="P236" s="54">
        <f>+O236+K236</f>
        <v>90.949999999999989</v>
      </c>
      <c r="Q236" s="54">
        <f>SUM(Q224:Q235)</f>
        <v>14</v>
      </c>
      <c r="R236" s="54">
        <f>SUM(R224:R235)</f>
        <v>12.18</v>
      </c>
      <c r="S236" s="54">
        <f t="shared" si="61"/>
        <v>26.18</v>
      </c>
      <c r="T236" s="55">
        <f t="shared" si="62"/>
        <v>117.13</v>
      </c>
      <c r="U236" s="16"/>
      <c r="V236" s="16"/>
      <c r="W236" s="16"/>
    </row>
    <row r="237" spans="1:23" x14ac:dyDescent="0.2">
      <c r="A237" s="166" t="s">
        <v>9</v>
      </c>
      <c r="B237" s="35" t="s">
        <v>207</v>
      </c>
      <c r="C237" s="161" t="s">
        <v>207</v>
      </c>
      <c r="D237" s="153">
        <v>7</v>
      </c>
      <c r="E237" s="154"/>
      <c r="F237" s="154"/>
      <c r="G237" s="154">
        <v>0.2</v>
      </c>
      <c r="H237" s="154">
        <f t="shared" ref="H237:H267" si="67">SUM(E237:G237)</f>
        <v>0.2</v>
      </c>
      <c r="I237" s="154">
        <v>0.1</v>
      </c>
      <c r="J237" s="154"/>
      <c r="K237" s="154">
        <f t="shared" ref="K237:K267" si="68">SUM(H237:J237)</f>
        <v>0.30000000000000004</v>
      </c>
      <c r="L237" s="154">
        <v>0.4</v>
      </c>
      <c r="M237" s="154">
        <v>3.8</v>
      </c>
      <c r="N237" s="154">
        <v>1.7</v>
      </c>
      <c r="O237" s="154">
        <f>SUM(L237:N237)</f>
        <v>5.9</v>
      </c>
      <c r="P237" s="154">
        <f>SUM(K237+O237)</f>
        <v>6.2</v>
      </c>
      <c r="Q237" s="154"/>
      <c r="R237" s="154">
        <v>0.4</v>
      </c>
      <c r="S237" s="154">
        <f t="shared" si="41"/>
        <v>0.4</v>
      </c>
      <c r="T237" s="154">
        <f t="shared" si="42"/>
        <v>6.6000000000000005</v>
      </c>
    </row>
    <row r="238" spans="1:23" x14ac:dyDescent="0.2">
      <c r="A238" s="167"/>
      <c r="B238" s="35"/>
      <c r="C238" s="26" t="s">
        <v>218</v>
      </c>
      <c r="D238" s="162">
        <v>1</v>
      </c>
      <c r="E238" s="24"/>
      <c r="F238" s="24"/>
      <c r="G238" s="24">
        <v>0.4</v>
      </c>
      <c r="H238" s="24">
        <f t="shared" si="67"/>
        <v>0.4</v>
      </c>
      <c r="I238" s="24"/>
      <c r="J238" s="24"/>
      <c r="K238" s="24">
        <f t="shared" si="68"/>
        <v>0.4</v>
      </c>
      <c r="L238" s="24">
        <v>0.3</v>
      </c>
      <c r="M238" s="24">
        <v>0.2</v>
      </c>
      <c r="N238" s="24"/>
      <c r="O238" s="24">
        <f>SUM(L238:N238)</f>
        <v>0.5</v>
      </c>
      <c r="P238" s="24">
        <f>SUM(K238+O238)</f>
        <v>0.9</v>
      </c>
      <c r="Q238" s="24"/>
      <c r="R238" s="24">
        <v>5</v>
      </c>
      <c r="S238" s="24">
        <f t="shared" si="41"/>
        <v>5</v>
      </c>
      <c r="T238" s="24">
        <f t="shared" si="42"/>
        <v>5.9</v>
      </c>
    </row>
    <row r="239" spans="1:23" x14ac:dyDescent="0.2">
      <c r="A239" s="167"/>
      <c r="B239" s="35"/>
      <c r="C239" s="26" t="s">
        <v>214</v>
      </c>
      <c r="D239" s="162">
        <v>1</v>
      </c>
      <c r="E239" s="24"/>
      <c r="F239" s="24"/>
      <c r="G239" s="24"/>
      <c r="H239" s="24">
        <f t="shared" si="67"/>
        <v>0</v>
      </c>
      <c r="I239" s="24"/>
      <c r="J239" s="24"/>
      <c r="K239" s="24">
        <f t="shared" si="68"/>
        <v>0</v>
      </c>
      <c r="L239" s="24"/>
      <c r="M239" s="24">
        <v>0.7</v>
      </c>
      <c r="N239" s="24"/>
      <c r="O239" s="24">
        <f>SUM(L239:N239)</f>
        <v>0.7</v>
      </c>
      <c r="P239" s="24">
        <f>SUM(K239+O239)</f>
        <v>0.7</v>
      </c>
      <c r="Q239" s="24"/>
      <c r="R239" s="24"/>
      <c r="S239" s="24">
        <f>+R239+Q239</f>
        <v>0</v>
      </c>
      <c r="T239" s="24">
        <f>+S239+P239</f>
        <v>0.7</v>
      </c>
    </row>
    <row r="240" spans="1:23" x14ac:dyDescent="0.2">
      <c r="A240" s="167"/>
      <c r="B240" s="35"/>
      <c r="C240" s="26" t="s">
        <v>211</v>
      </c>
      <c r="D240" s="162">
        <v>1</v>
      </c>
      <c r="E240" s="24"/>
      <c r="F240" s="24"/>
      <c r="G240" s="24"/>
      <c r="H240" s="24">
        <f t="shared" si="67"/>
        <v>0</v>
      </c>
      <c r="I240" s="24"/>
      <c r="J240" s="24"/>
      <c r="K240" s="24">
        <f t="shared" si="68"/>
        <v>0</v>
      </c>
      <c r="L240" s="24"/>
      <c r="M240" s="24">
        <v>7.5</v>
      </c>
      <c r="N240" s="24"/>
      <c r="O240" s="24">
        <f>SUM(L240:N240)</f>
        <v>7.5</v>
      </c>
      <c r="P240" s="24">
        <f>SUM(K240+O240)</f>
        <v>7.5</v>
      </c>
      <c r="Q240" s="24"/>
      <c r="R240" s="24"/>
      <c r="S240" s="24">
        <f>+R240+Q240</f>
        <v>0</v>
      </c>
      <c r="T240" s="24">
        <f>+S240+P240</f>
        <v>7.5</v>
      </c>
    </row>
    <row r="241" spans="1:20" x14ac:dyDescent="0.2">
      <c r="A241" s="167"/>
      <c r="B241" s="35"/>
      <c r="C241" s="26" t="s">
        <v>325</v>
      </c>
      <c r="D241" s="162">
        <v>0</v>
      </c>
      <c r="E241" s="24"/>
      <c r="F241" s="24"/>
      <c r="G241" s="24"/>
      <c r="H241" s="24">
        <f t="shared" si="67"/>
        <v>0</v>
      </c>
      <c r="I241" s="24"/>
      <c r="J241" s="24"/>
      <c r="K241" s="24">
        <f t="shared" si="68"/>
        <v>0</v>
      </c>
      <c r="L241" s="24"/>
      <c r="M241" s="24"/>
      <c r="N241" s="24"/>
      <c r="O241" s="24">
        <f t="shared" ref="O241:O266" si="69">SUM(L241:N241)</f>
        <v>0</v>
      </c>
      <c r="P241" s="24">
        <f t="shared" ref="P241:P266" si="70">SUM(K241+O241)</f>
        <v>0</v>
      </c>
      <c r="Q241" s="24"/>
      <c r="R241" s="24"/>
      <c r="S241" s="24">
        <f t="shared" ref="S241:S266" si="71">+R241+Q241</f>
        <v>0</v>
      </c>
      <c r="T241" s="24">
        <f t="shared" ref="T241:T266" si="72">+S241+P241</f>
        <v>0</v>
      </c>
    </row>
    <row r="242" spans="1:20" x14ac:dyDescent="0.2">
      <c r="A242" s="167"/>
      <c r="B242" s="35"/>
      <c r="C242" s="26" t="s">
        <v>216</v>
      </c>
      <c r="D242" s="162">
        <v>4</v>
      </c>
      <c r="E242" s="24"/>
      <c r="F242" s="24"/>
      <c r="G242" s="24"/>
      <c r="H242" s="24">
        <f t="shared" si="67"/>
        <v>0</v>
      </c>
      <c r="I242" s="24"/>
      <c r="J242" s="24"/>
      <c r="K242" s="24">
        <f t="shared" si="68"/>
        <v>0</v>
      </c>
      <c r="L242" s="24">
        <v>1.5</v>
      </c>
      <c r="M242" s="24">
        <v>2.1</v>
      </c>
      <c r="N242" s="24"/>
      <c r="O242" s="24">
        <f t="shared" si="69"/>
        <v>3.6</v>
      </c>
      <c r="P242" s="24">
        <f t="shared" si="70"/>
        <v>3.6</v>
      </c>
      <c r="Q242" s="24"/>
      <c r="R242" s="24">
        <v>2.7</v>
      </c>
      <c r="S242" s="24">
        <f t="shared" si="71"/>
        <v>2.7</v>
      </c>
      <c r="T242" s="24">
        <f t="shared" si="72"/>
        <v>6.3000000000000007</v>
      </c>
    </row>
    <row r="243" spans="1:20" x14ac:dyDescent="0.2">
      <c r="A243" s="167"/>
      <c r="B243" s="35"/>
      <c r="C243" s="26" t="s">
        <v>213</v>
      </c>
      <c r="D243" s="162">
        <v>1</v>
      </c>
      <c r="E243" s="24"/>
      <c r="F243" s="24"/>
      <c r="G243" s="24"/>
      <c r="H243" s="24">
        <f t="shared" si="67"/>
        <v>0</v>
      </c>
      <c r="I243" s="24"/>
      <c r="J243" s="24"/>
      <c r="K243" s="24">
        <f t="shared" si="68"/>
        <v>0</v>
      </c>
      <c r="L243" s="24">
        <v>0.2</v>
      </c>
      <c r="M243" s="24"/>
      <c r="N243" s="24"/>
      <c r="O243" s="24">
        <f t="shared" si="69"/>
        <v>0.2</v>
      </c>
      <c r="P243" s="24">
        <f t="shared" si="70"/>
        <v>0.2</v>
      </c>
      <c r="Q243" s="24"/>
      <c r="R243" s="24">
        <v>1.5</v>
      </c>
      <c r="S243" s="24">
        <f t="shared" si="71"/>
        <v>1.5</v>
      </c>
      <c r="T243" s="24">
        <f t="shared" si="72"/>
        <v>1.7</v>
      </c>
    </row>
    <row r="244" spans="1:20" x14ac:dyDescent="0.2">
      <c r="A244" s="167"/>
      <c r="B244" s="85"/>
      <c r="C244" s="26" t="s">
        <v>217</v>
      </c>
      <c r="D244" s="162">
        <v>5</v>
      </c>
      <c r="E244" s="24"/>
      <c r="F244" s="24"/>
      <c r="G244" s="24">
        <v>0.4</v>
      </c>
      <c r="H244" s="24">
        <f t="shared" si="67"/>
        <v>0.4</v>
      </c>
      <c r="I244" s="24">
        <v>0.01</v>
      </c>
      <c r="J244" s="24"/>
      <c r="K244" s="24">
        <f t="shared" si="68"/>
        <v>0.41000000000000003</v>
      </c>
      <c r="L244" s="24">
        <v>0.7</v>
      </c>
      <c r="M244" s="24">
        <v>0.4</v>
      </c>
      <c r="N244" s="24">
        <v>0.04</v>
      </c>
      <c r="O244" s="24">
        <f t="shared" si="69"/>
        <v>1.1400000000000001</v>
      </c>
      <c r="P244" s="24">
        <f t="shared" si="70"/>
        <v>1.5500000000000003</v>
      </c>
      <c r="Q244" s="24"/>
      <c r="R244" s="24"/>
      <c r="S244" s="24">
        <f t="shared" si="71"/>
        <v>0</v>
      </c>
      <c r="T244" s="24">
        <f t="shared" si="72"/>
        <v>1.5500000000000003</v>
      </c>
    </row>
    <row r="245" spans="1:20" x14ac:dyDescent="0.2">
      <c r="A245" s="167"/>
      <c r="B245" s="35" t="s">
        <v>203</v>
      </c>
      <c r="C245" s="26" t="s">
        <v>210</v>
      </c>
      <c r="D245" s="162">
        <v>95</v>
      </c>
      <c r="E245" s="24"/>
      <c r="F245" s="24"/>
      <c r="G245" s="24"/>
      <c r="H245" s="24">
        <f t="shared" si="67"/>
        <v>0</v>
      </c>
      <c r="I245" s="24"/>
      <c r="J245" s="24"/>
      <c r="K245" s="24">
        <f t="shared" si="68"/>
        <v>0</v>
      </c>
      <c r="L245" s="24">
        <v>2.2000000000000002</v>
      </c>
      <c r="M245" s="24">
        <v>33.450000000000003</v>
      </c>
      <c r="N245" s="24">
        <v>2.1</v>
      </c>
      <c r="O245" s="24">
        <f t="shared" si="69"/>
        <v>37.750000000000007</v>
      </c>
      <c r="P245" s="24">
        <f t="shared" si="70"/>
        <v>37.750000000000007</v>
      </c>
      <c r="Q245" s="24">
        <v>0.2</v>
      </c>
      <c r="R245" s="24">
        <v>0.5</v>
      </c>
      <c r="S245" s="24">
        <f t="shared" si="71"/>
        <v>0.7</v>
      </c>
      <c r="T245" s="24">
        <f t="shared" si="72"/>
        <v>38.45000000000001</v>
      </c>
    </row>
    <row r="246" spans="1:20" x14ac:dyDescent="0.2">
      <c r="A246" s="167"/>
      <c r="B246" s="35"/>
      <c r="C246" s="26" t="s">
        <v>273</v>
      </c>
      <c r="D246" s="162">
        <v>0</v>
      </c>
      <c r="E246" s="24"/>
      <c r="F246" s="24"/>
      <c r="G246" s="24"/>
      <c r="H246" s="24">
        <f t="shared" si="67"/>
        <v>0</v>
      </c>
      <c r="I246" s="24"/>
      <c r="J246" s="24"/>
      <c r="K246" s="24">
        <f t="shared" si="68"/>
        <v>0</v>
      </c>
      <c r="L246" s="24"/>
      <c r="M246" s="24"/>
      <c r="N246" s="24"/>
      <c r="O246" s="24">
        <f t="shared" si="69"/>
        <v>0</v>
      </c>
      <c r="P246" s="24">
        <f t="shared" si="70"/>
        <v>0</v>
      </c>
      <c r="Q246" s="24"/>
      <c r="R246" s="24"/>
      <c r="S246" s="24">
        <f t="shared" si="71"/>
        <v>0</v>
      </c>
      <c r="T246" s="24">
        <f t="shared" si="72"/>
        <v>0</v>
      </c>
    </row>
    <row r="247" spans="1:20" x14ac:dyDescent="0.2">
      <c r="A247" s="167"/>
      <c r="B247" s="35"/>
      <c r="C247" s="26" t="s">
        <v>193</v>
      </c>
      <c r="D247" s="162">
        <v>0</v>
      </c>
      <c r="E247" s="24"/>
      <c r="F247" s="24"/>
      <c r="G247" s="24"/>
      <c r="H247" s="24">
        <f t="shared" si="67"/>
        <v>0</v>
      </c>
      <c r="I247" s="24"/>
      <c r="J247" s="24"/>
      <c r="K247" s="24">
        <f t="shared" si="68"/>
        <v>0</v>
      </c>
      <c r="L247" s="24"/>
      <c r="M247" s="24"/>
      <c r="N247" s="24"/>
      <c r="O247" s="24">
        <f t="shared" si="69"/>
        <v>0</v>
      </c>
      <c r="P247" s="24">
        <f t="shared" si="70"/>
        <v>0</v>
      </c>
      <c r="Q247" s="24"/>
      <c r="R247" s="24"/>
      <c r="S247" s="24">
        <f t="shared" si="71"/>
        <v>0</v>
      </c>
      <c r="T247" s="24">
        <f t="shared" si="72"/>
        <v>0</v>
      </c>
    </row>
    <row r="248" spans="1:20" x14ac:dyDescent="0.2">
      <c r="A248" s="167"/>
      <c r="B248" s="35"/>
      <c r="C248" s="26" t="s">
        <v>206</v>
      </c>
      <c r="D248" s="162">
        <v>0</v>
      </c>
      <c r="E248" s="24"/>
      <c r="F248" s="24"/>
      <c r="G248" s="24"/>
      <c r="H248" s="24">
        <f t="shared" si="67"/>
        <v>0</v>
      </c>
      <c r="I248" s="24"/>
      <c r="J248" s="24"/>
      <c r="K248" s="24">
        <f t="shared" si="68"/>
        <v>0</v>
      </c>
      <c r="L248" s="24"/>
      <c r="M248" s="24"/>
      <c r="N248" s="24"/>
      <c r="O248" s="24">
        <f t="shared" si="69"/>
        <v>0</v>
      </c>
      <c r="P248" s="24">
        <f t="shared" si="70"/>
        <v>0</v>
      </c>
      <c r="Q248" s="24"/>
      <c r="R248" s="24"/>
      <c r="S248" s="24">
        <f t="shared" si="71"/>
        <v>0</v>
      </c>
      <c r="T248" s="24">
        <f t="shared" si="72"/>
        <v>0</v>
      </c>
    </row>
    <row r="249" spans="1:20" x14ac:dyDescent="0.2">
      <c r="A249" s="167"/>
      <c r="B249" s="35"/>
      <c r="C249" s="26" t="s">
        <v>276</v>
      </c>
      <c r="D249" s="162">
        <v>2</v>
      </c>
      <c r="E249" s="24"/>
      <c r="F249" s="24"/>
      <c r="G249" s="24"/>
      <c r="H249" s="24">
        <f t="shared" si="67"/>
        <v>0</v>
      </c>
      <c r="I249" s="24"/>
      <c r="J249" s="24"/>
      <c r="K249" s="24">
        <f t="shared" si="68"/>
        <v>0</v>
      </c>
      <c r="L249" s="24"/>
      <c r="M249" s="24">
        <v>0.5</v>
      </c>
      <c r="N249" s="24"/>
      <c r="O249" s="24">
        <f t="shared" si="69"/>
        <v>0.5</v>
      </c>
      <c r="P249" s="24">
        <f t="shared" si="70"/>
        <v>0.5</v>
      </c>
      <c r="Q249" s="24"/>
      <c r="R249" s="24">
        <v>0.7</v>
      </c>
      <c r="S249" s="24">
        <f t="shared" si="71"/>
        <v>0.7</v>
      </c>
      <c r="T249" s="24">
        <f t="shared" si="72"/>
        <v>1.2</v>
      </c>
    </row>
    <row r="250" spans="1:20" x14ac:dyDescent="0.2">
      <c r="A250" s="167"/>
      <c r="B250" s="35"/>
      <c r="C250" s="26" t="s">
        <v>199</v>
      </c>
      <c r="D250" s="162">
        <v>5</v>
      </c>
      <c r="E250" s="24">
        <v>0.1</v>
      </c>
      <c r="F250" s="24"/>
      <c r="G250" s="24"/>
      <c r="H250" s="24">
        <f t="shared" si="67"/>
        <v>0.1</v>
      </c>
      <c r="I250" s="24"/>
      <c r="J250" s="24"/>
      <c r="K250" s="24">
        <f t="shared" si="68"/>
        <v>0.1</v>
      </c>
      <c r="L250" s="24">
        <v>1.05</v>
      </c>
      <c r="M250" s="24">
        <v>0.1</v>
      </c>
      <c r="N250" s="24">
        <v>0.5</v>
      </c>
      <c r="O250" s="24">
        <f t="shared" si="69"/>
        <v>1.6500000000000001</v>
      </c>
      <c r="P250" s="24">
        <f t="shared" si="70"/>
        <v>1.7500000000000002</v>
      </c>
      <c r="Q250" s="24"/>
      <c r="R250" s="24">
        <v>0.4</v>
      </c>
      <c r="S250" s="24">
        <f t="shared" si="71"/>
        <v>0.4</v>
      </c>
      <c r="T250" s="24">
        <f t="shared" si="72"/>
        <v>2.1500000000000004</v>
      </c>
    </row>
    <row r="251" spans="1:20" x14ac:dyDescent="0.2">
      <c r="A251" s="167"/>
      <c r="B251" s="35"/>
      <c r="C251" s="26" t="s">
        <v>274</v>
      </c>
      <c r="D251" s="162">
        <v>1</v>
      </c>
      <c r="E251" s="24"/>
      <c r="F251" s="24"/>
      <c r="G251" s="24"/>
      <c r="H251" s="24">
        <f t="shared" si="67"/>
        <v>0</v>
      </c>
      <c r="I251" s="24"/>
      <c r="J251" s="24"/>
      <c r="K251" s="24">
        <f t="shared" si="68"/>
        <v>0</v>
      </c>
      <c r="L251" s="24"/>
      <c r="M251" s="24">
        <v>0.1</v>
      </c>
      <c r="N251" s="24">
        <v>0.4</v>
      </c>
      <c r="O251" s="24">
        <f t="shared" si="69"/>
        <v>0.5</v>
      </c>
      <c r="P251" s="24">
        <f t="shared" si="70"/>
        <v>0.5</v>
      </c>
      <c r="Q251" s="24"/>
      <c r="R251" s="24"/>
      <c r="S251" s="24">
        <f t="shared" si="71"/>
        <v>0</v>
      </c>
      <c r="T251" s="24">
        <f t="shared" si="72"/>
        <v>0.5</v>
      </c>
    </row>
    <row r="252" spans="1:20" x14ac:dyDescent="0.2">
      <c r="A252" s="167"/>
      <c r="B252" s="35"/>
      <c r="C252" s="26" t="s">
        <v>203</v>
      </c>
      <c r="D252" s="162">
        <v>0</v>
      </c>
      <c r="E252" s="24"/>
      <c r="F252" s="24"/>
      <c r="G252" s="24"/>
      <c r="H252" s="24">
        <f t="shared" si="67"/>
        <v>0</v>
      </c>
      <c r="I252" s="24"/>
      <c r="J252" s="24"/>
      <c r="K252" s="24">
        <f t="shared" si="68"/>
        <v>0</v>
      </c>
      <c r="L252" s="24"/>
      <c r="M252" s="24"/>
      <c r="N252" s="24"/>
      <c r="O252" s="24">
        <f t="shared" si="69"/>
        <v>0</v>
      </c>
      <c r="P252" s="24">
        <f t="shared" si="70"/>
        <v>0</v>
      </c>
      <c r="Q252" s="24"/>
      <c r="R252" s="24"/>
      <c r="S252" s="24">
        <f t="shared" si="71"/>
        <v>0</v>
      </c>
      <c r="T252" s="24">
        <f t="shared" si="72"/>
        <v>0</v>
      </c>
    </row>
    <row r="253" spans="1:20" x14ac:dyDescent="0.2">
      <c r="A253" s="167"/>
      <c r="B253" s="85"/>
      <c r="C253" s="26" t="s">
        <v>212</v>
      </c>
      <c r="D253" s="162">
        <v>14</v>
      </c>
      <c r="E253" s="24">
        <v>0.25</v>
      </c>
      <c r="F253" s="24"/>
      <c r="G253" s="24"/>
      <c r="H253" s="24">
        <f t="shared" si="67"/>
        <v>0.25</v>
      </c>
      <c r="I253" s="24">
        <v>0.5</v>
      </c>
      <c r="J253" s="24"/>
      <c r="K253" s="24">
        <f t="shared" si="68"/>
        <v>0.75</v>
      </c>
      <c r="L253" s="24">
        <v>0.6</v>
      </c>
      <c r="M253" s="24">
        <v>27.73</v>
      </c>
      <c r="N253" s="24">
        <v>0.03</v>
      </c>
      <c r="O253" s="24">
        <f t="shared" si="69"/>
        <v>28.360000000000003</v>
      </c>
      <c r="P253" s="24">
        <f t="shared" si="70"/>
        <v>29.110000000000003</v>
      </c>
      <c r="Q253" s="24"/>
      <c r="R253" s="24"/>
      <c r="S253" s="24">
        <f t="shared" si="71"/>
        <v>0</v>
      </c>
      <c r="T253" s="24">
        <f t="shared" si="72"/>
        <v>29.110000000000003</v>
      </c>
    </row>
    <row r="254" spans="1:20" x14ac:dyDescent="0.2">
      <c r="A254" s="167"/>
      <c r="B254" s="35" t="s">
        <v>432</v>
      </c>
      <c r="C254" s="26" t="s">
        <v>194</v>
      </c>
      <c r="D254" s="162">
        <v>44</v>
      </c>
      <c r="E254" s="24"/>
      <c r="F254" s="24"/>
      <c r="G254" s="24"/>
      <c r="H254" s="24">
        <f t="shared" si="67"/>
        <v>0</v>
      </c>
      <c r="I254" s="24"/>
      <c r="J254" s="24"/>
      <c r="K254" s="24">
        <f t="shared" si="68"/>
        <v>0</v>
      </c>
      <c r="L254" s="24">
        <v>1.65</v>
      </c>
      <c r="M254" s="24">
        <v>37.86</v>
      </c>
      <c r="N254" s="24">
        <v>2.4500000000000002</v>
      </c>
      <c r="O254" s="24">
        <f t="shared" si="69"/>
        <v>41.96</v>
      </c>
      <c r="P254" s="24">
        <f t="shared" si="70"/>
        <v>41.96</v>
      </c>
      <c r="Q254" s="24"/>
      <c r="R254" s="24"/>
      <c r="S254" s="24">
        <f t="shared" si="71"/>
        <v>0</v>
      </c>
      <c r="T254" s="24">
        <f t="shared" si="72"/>
        <v>41.96</v>
      </c>
    </row>
    <row r="255" spans="1:20" x14ac:dyDescent="0.2">
      <c r="A255" s="167"/>
      <c r="B255" s="35"/>
      <c r="C255" s="26" t="s">
        <v>192</v>
      </c>
      <c r="D255" s="162">
        <v>3</v>
      </c>
      <c r="E255" s="24"/>
      <c r="F255" s="24"/>
      <c r="G255" s="24"/>
      <c r="H255" s="24">
        <f t="shared" si="67"/>
        <v>0</v>
      </c>
      <c r="I255" s="24"/>
      <c r="J255" s="24"/>
      <c r="K255" s="24">
        <f t="shared" si="68"/>
        <v>0</v>
      </c>
      <c r="L255" s="24">
        <v>0.75</v>
      </c>
      <c r="M255" s="24">
        <v>0.6</v>
      </c>
      <c r="N255" s="24"/>
      <c r="O255" s="24">
        <f t="shared" si="69"/>
        <v>1.35</v>
      </c>
      <c r="P255" s="24">
        <f t="shared" si="70"/>
        <v>1.35</v>
      </c>
      <c r="Q255" s="24"/>
      <c r="R255" s="24">
        <v>4</v>
      </c>
      <c r="S255" s="24">
        <f t="shared" si="71"/>
        <v>4</v>
      </c>
      <c r="T255" s="24">
        <f t="shared" si="72"/>
        <v>5.35</v>
      </c>
    </row>
    <row r="256" spans="1:20" x14ac:dyDescent="0.2">
      <c r="A256" s="167"/>
      <c r="B256" s="35"/>
      <c r="C256" s="26" t="s">
        <v>280</v>
      </c>
      <c r="D256" s="162">
        <v>0</v>
      </c>
      <c r="E256" s="24"/>
      <c r="F256" s="24"/>
      <c r="G256" s="24"/>
      <c r="H256" s="24">
        <f t="shared" si="67"/>
        <v>0</v>
      </c>
      <c r="I256" s="24"/>
      <c r="J256" s="24"/>
      <c r="K256" s="24">
        <f t="shared" si="68"/>
        <v>0</v>
      </c>
      <c r="L256" s="24"/>
      <c r="M256" s="24"/>
      <c r="N256" s="24"/>
      <c r="O256" s="24">
        <f t="shared" si="69"/>
        <v>0</v>
      </c>
      <c r="P256" s="24">
        <f t="shared" si="70"/>
        <v>0</v>
      </c>
      <c r="Q256" s="24"/>
      <c r="R256" s="24"/>
      <c r="S256" s="24">
        <f t="shared" si="71"/>
        <v>0</v>
      </c>
      <c r="T256" s="24">
        <f t="shared" si="72"/>
        <v>0</v>
      </c>
    </row>
    <row r="257" spans="1:20" x14ac:dyDescent="0.2">
      <c r="A257" s="167"/>
      <c r="B257" s="35"/>
      <c r="C257" s="26" t="s">
        <v>354</v>
      </c>
      <c r="D257" s="162">
        <v>0</v>
      </c>
      <c r="E257" s="24"/>
      <c r="F257" s="24"/>
      <c r="G257" s="24"/>
      <c r="H257" s="24">
        <f t="shared" si="67"/>
        <v>0</v>
      </c>
      <c r="I257" s="24"/>
      <c r="J257" s="24"/>
      <c r="K257" s="24">
        <f t="shared" si="68"/>
        <v>0</v>
      </c>
      <c r="L257" s="24"/>
      <c r="M257" s="24"/>
      <c r="N257" s="24"/>
      <c r="O257" s="24">
        <f t="shared" si="69"/>
        <v>0</v>
      </c>
      <c r="P257" s="24">
        <f t="shared" si="70"/>
        <v>0</v>
      </c>
      <c r="Q257" s="24"/>
      <c r="R257" s="24"/>
      <c r="S257" s="24">
        <f t="shared" si="71"/>
        <v>0</v>
      </c>
      <c r="T257" s="24">
        <f t="shared" si="72"/>
        <v>0</v>
      </c>
    </row>
    <row r="258" spans="1:20" x14ac:dyDescent="0.2">
      <c r="A258" s="167"/>
      <c r="B258" s="35"/>
      <c r="C258" s="26" t="s">
        <v>198</v>
      </c>
      <c r="D258" s="162">
        <v>11</v>
      </c>
      <c r="E258" s="24"/>
      <c r="F258" s="24"/>
      <c r="G258" s="24"/>
      <c r="H258" s="24">
        <f t="shared" si="67"/>
        <v>0</v>
      </c>
      <c r="I258" s="24"/>
      <c r="J258" s="24"/>
      <c r="K258" s="24">
        <f t="shared" si="68"/>
        <v>0</v>
      </c>
      <c r="L258" s="24">
        <v>2.6</v>
      </c>
      <c r="M258" s="24">
        <v>4.7</v>
      </c>
      <c r="N258" s="24">
        <v>0.2</v>
      </c>
      <c r="O258" s="24">
        <f t="shared" si="69"/>
        <v>7.5000000000000009</v>
      </c>
      <c r="P258" s="24">
        <f t="shared" si="70"/>
        <v>7.5000000000000009</v>
      </c>
      <c r="Q258" s="24"/>
      <c r="R258" s="24">
        <v>1.6</v>
      </c>
      <c r="S258" s="24">
        <f t="shared" si="71"/>
        <v>1.6</v>
      </c>
      <c r="T258" s="24">
        <f t="shared" si="72"/>
        <v>9.1000000000000014</v>
      </c>
    </row>
    <row r="259" spans="1:20" x14ac:dyDescent="0.2">
      <c r="A259" s="167"/>
      <c r="B259" s="35"/>
      <c r="C259" s="26" t="s">
        <v>386</v>
      </c>
      <c r="D259" s="162">
        <v>0</v>
      </c>
      <c r="E259" s="24"/>
      <c r="F259" s="24"/>
      <c r="G259" s="24"/>
      <c r="H259" s="24">
        <f t="shared" si="67"/>
        <v>0</v>
      </c>
      <c r="I259" s="24"/>
      <c r="J259" s="24"/>
      <c r="K259" s="24">
        <f t="shared" si="68"/>
        <v>0</v>
      </c>
      <c r="L259" s="24"/>
      <c r="M259" s="24"/>
      <c r="N259" s="24"/>
      <c r="O259" s="24">
        <f t="shared" si="69"/>
        <v>0</v>
      </c>
      <c r="P259" s="24">
        <f t="shared" si="70"/>
        <v>0</v>
      </c>
      <c r="Q259" s="24"/>
      <c r="R259" s="24"/>
      <c r="S259" s="24">
        <f t="shared" si="71"/>
        <v>0</v>
      </c>
      <c r="T259" s="24">
        <f t="shared" si="72"/>
        <v>0</v>
      </c>
    </row>
    <row r="260" spans="1:20" x14ac:dyDescent="0.2">
      <c r="A260" s="167"/>
      <c r="B260" s="35"/>
      <c r="C260" s="26" t="s">
        <v>326</v>
      </c>
      <c r="D260" s="162">
        <v>0</v>
      </c>
      <c r="E260" s="24"/>
      <c r="F260" s="24"/>
      <c r="G260" s="24"/>
      <c r="H260" s="24">
        <f t="shared" si="67"/>
        <v>0</v>
      </c>
      <c r="I260" s="24"/>
      <c r="J260" s="24"/>
      <c r="K260" s="24">
        <f t="shared" si="68"/>
        <v>0</v>
      </c>
      <c r="L260" s="24"/>
      <c r="M260" s="24"/>
      <c r="N260" s="24"/>
      <c r="O260" s="24">
        <f t="shared" si="69"/>
        <v>0</v>
      </c>
      <c r="P260" s="24">
        <f t="shared" si="70"/>
        <v>0</v>
      </c>
      <c r="Q260" s="24"/>
      <c r="R260" s="24"/>
      <c r="S260" s="24">
        <f t="shared" si="71"/>
        <v>0</v>
      </c>
      <c r="T260" s="24">
        <f t="shared" si="72"/>
        <v>0</v>
      </c>
    </row>
    <row r="261" spans="1:20" x14ac:dyDescent="0.2">
      <c r="A261" s="167"/>
      <c r="B261" s="35"/>
      <c r="C261" s="26" t="s">
        <v>197</v>
      </c>
      <c r="D261" s="162">
        <v>0</v>
      </c>
      <c r="E261" s="24"/>
      <c r="F261" s="24"/>
      <c r="G261" s="24"/>
      <c r="H261" s="24">
        <f t="shared" si="67"/>
        <v>0</v>
      </c>
      <c r="I261" s="24"/>
      <c r="J261" s="24"/>
      <c r="K261" s="24">
        <f t="shared" si="68"/>
        <v>0</v>
      </c>
      <c r="L261" s="24"/>
      <c r="M261" s="24"/>
      <c r="N261" s="24"/>
      <c r="O261" s="24">
        <f t="shared" si="69"/>
        <v>0</v>
      </c>
      <c r="P261" s="24">
        <f t="shared" si="70"/>
        <v>0</v>
      </c>
      <c r="Q261" s="24"/>
      <c r="R261" s="24"/>
      <c r="S261" s="24">
        <f t="shared" si="71"/>
        <v>0</v>
      </c>
      <c r="T261" s="24">
        <f t="shared" si="72"/>
        <v>0</v>
      </c>
    </row>
    <row r="262" spans="1:20" x14ac:dyDescent="0.2">
      <c r="A262" s="167"/>
      <c r="B262" s="35"/>
      <c r="C262" s="26" t="s">
        <v>278</v>
      </c>
      <c r="D262" s="162">
        <v>0</v>
      </c>
      <c r="E262" s="24"/>
      <c r="F262" s="24"/>
      <c r="G262" s="24"/>
      <c r="H262" s="24">
        <f t="shared" si="67"/>
        <v>0</v>
      </c>
      <c r="I262" s="24"/>
      <c r="J262" s="24"/>
      <c r="K262" s="24">
        <f t="shared" si="68"/>
        <v>0</v>
      </c>
      <c r="L262" s="24"/>
      <c r="M262" s="24"/>
      <c r="N262" s="24"/>
      <c r="O262" s="24">
        <f t="shared" si="69"/>
        <v>0</v>
      </c>
      <c r="P262" s="24">
        <f t="shared" si="70"/>
        <v>0</v>
      </c>
      <c r="Q262" s="24"/>
      <c r="R262" s="24"/>
      <c r="S262" s="24">
        <f t="shared" si="71"/>
        <v>0</v>
      </c>
      <c r="T262" s="24">
        <f t="shared" si="72"/>
        <v>0</v>
      </c>
    </row>
    <row r="263" spans="1:20" x14ac:dyDescent="0.2">
      <c r="A263" s="167"/>
      <c r="B263" s="85"/>
      <c r="C263" s="26" t="s">
        <v>279</v>
      </c>
      <c r="D263" s="162">
        <v>0</v>
      </c>
      <c r="E263" s="24"/>
      <c r="F263" s="24"/>
      <c r="G263" s="24"/>
      <c r="H263" s="24">
        <f t="shared" si="67"/>
        <v>0</v>
      </c>
      <c r="I263" s="24"/>
      <c r="J263" s="24"/>
      <c r="K263" s="24">
        <f t="shared" si="68"/>
        <v>0</v>
      </c>
      <c r="L263" s="24"/>
      <c r="M263" s="24"/>
      <c r="N263" s="24"/>
      <c r="O263" s="24">
        <f t="shared" si="69"/>
        <v>0</v>
      </c>
      <c r="P263" s="24">
        <f t="shared" si="70"/>
        <v>0</v>
      </c>
      <c r="Q263" s="24"/>
      <c r="R263" s="24"/>
      <c r="S263" s="24">
        <f t="shared" si="71"/>
        <v>0</v>
      </c>
      <c r="T263" s="24">
        <f t="shared" si="72"/>
        <v>0</v>
      </c>
    </row>
    <row r="264" spans="1:20" x14ac:dyDescent="0.2">
      <c r="A264" s="167"/>
      <c r="B264" s="35" t="s">
        <v>209</v>
      </c>
      <c r="C264" s="26" t="s">
        <v>196</v>
      </c>
      <c r="D264" s="162">
        <v>4</v>
      </c>
      <c r="E264" s="24"/>
      <c r="F264" s="24"/>
      <c r="G264" s="24"/>
      <c r="H264" s="24">
        <f t="shared" si="67"/>
        <v>0</v>
      </c>
      <c r="I264" s="24"/>
      <c r="J264" s="24"/>
      <c r="K264" s="24">
        <f t="shared" si="68"/>
        <v>0</v>
      </c>
      <c r="L264" s="24">
        <v>15.5</v>
      </c>
      <c r="M264" s="24">
        <v>0.55000000000000004</v>
      </c>
      <c r="N264" s="24"/>
      <c r="O264" s="24">
        <f t="shared" si="69"/>
        <v>16.05</v>
      </c>
      <c r="P264" s="24">
        <f t="shared" si="70"/>
        <v>16.05</v>
      </c>
      <c r="Q264" s="24"/>
      <c r="R264" s="24"/>
      <c r="S264" s="24">
        <f t="shared" si="71"/>
        <v>0</v>
      </c>
      <c r="T264" s="24">
        <f t="shared" si="72"/>
        <v>16.05</v>
      </c>
    </row>
    <row r="265" spans="1:20" x14ac:dyDescent="0.2">
      <c r="A265" s="167"/>
      <c r="B265" s="35"/>
      <c r="C265" s="26" t="s">
        <v>209</v>
      </c>
      <c r="D265" s="162">
        <v>3</v>
      </c>
      <c r="E265" s="24"/>
      <c r="F265" s="24"/>
      <c r="G265" s="24"/>
      <c r="H265" s="24">
        <f t="shared" si="67"/>
        <v>0</v>
      </c>
      <c r="I265" s="24"/>
      <c r="J265" s="24"/>
      <c r="K265" s="24">
        <f t="shared" si="68"/>
        <v>0</v>
      </c>
      <c r="L265" s="24"/>
      <c r="M265" s="24">
        <v>1.75</v>
      </c>
      <c r="N265" s="24"/>
      <c r="O265" s="24">
        <f t="shared" si="69"/>
        <v>1.75</v>
      </c>
      <c r="P265" s="24">
        <f t="shared" si="70"/>
        <v>1.75</v>
      </c>
      <c r="Q265" s="24"/>
      <c r="R265" s="24"/>
      <c r="S265" s="24">
        <f t="shared" si="71"/>
        <v>0</v>
      </c>
      <c r="T265" s="24">
        <f t="shared" si="72"/>
        <v>1.75</v>
      </c>
    </row>
    <row r="266" spans="1:20" x14ac:dyDescent="0.2">
      <c r="A266" s="167"/>
      <c r="B266" s="35"/>
      <c r="C266" s="26" t="s">
        <v>295</v>
      </c>
      <c r="D266" s="162">
        <v>0</v>
      </c>
      <c r="E266" s="24"/>
      <c r="F266" s="24"/>
      <c r="G266" s="24"/>
      <c r="H266" s="24">
        <f t="shared" si="67"/>
        <v>0</v>
      </c>
      <c r="I266" s="24"/>
      <c r="J266" s="24"/>
      <c r="K266" s="24">
        <f t="shared" si="68"/>
        <v>0</v>
      </c>
      <c r="L266" s="24"/>
      <c r="M266" s="24"/>
      <c r="N266" s="24"/>
      <c r="O266" s="24">
        <f t="shared" si="69"/>
        <v>0</v>
      </c>
      <c r="P266" s="24">
        <f t="shared" si="70"/>
        <v>0</v>
      </c>
      <c r="Q266" s="24"/>
      <c r="R266" s="24"/>
      <c r="S266" s="24">
        <f t="shared" si="71"/>
        <v>0</v>
      </c>
      <c r="T266" s="24">
        <f t="shared" si="72"/>
        <v>0</v>
      </c>
    </row>
    <row r="267" spans="1:20" x14ac:dyDescent="0.2">
      <c r="A267" s="167"/>
      <c r="B267" s="35"/>
      <c r="C267" s="165" t="s">
        <v>306</v>
      </c>
      <c r="D267" s="160">
        <v>1</v>
      </c>
      <c r="E267" s="25"/>
      <c r="F267" s="25"/>
      <c r="G267" s="25"/>
      <c r="H267" s="25">
        <f t="shared" si="67"/>
        <v>0</v>
      </c>
      <c r="I267" s="25"/>
      <c r="J267" s="25"/>
      <c r="K267" s="25">
        <f t="shared" si="68"/>
        <v>0</v>
      </c>
      <c r="L267" s="25"/>
      <c r="M267" s="25">
        <v>0.1</v>
      </c>
      <c r="N267" s="25"/>
      <c r="O267" s="25">
        <f>SUM(L267:N267)</f>
        <v>0.1</v>
      </c>
      <c r="P267" s="25">
        <f>SUM(K267+O267)</f>
        <v>0.1</v>
      </c>
      <c r="Q267" s="25"/>
      <c r="R267" s="25"/>
      <c r="S267" s="25">
        <f>+R267+Q267</f>
        <v>0</v>
      </c>
      <c r="T267" s="25">
        <f>+S267+P267</f>
        <v>0.1</v>
      </c>
    </row>
    <row r="268" spans="1:20" ht="15" x14ac:dyDescent="0.25">
      <c r="A268" s="230" t="s">
        <v>0</v>
      </c>
      <c r="B268" s="231"/>
      <c r="C268" s="232"/>
      <c r="D268" s="53">
        <f t="shared" ref="D268:R268" si="73">SUM(D237:D267)</f>
        <v>203</v>
      </c>
      <c r="E268" s="54">
        <f t="shared" si="73"/>
        <v>0.35</v>
      </c>
      <c r="F268" s="54">
        <f t="shared" si="73"/>
        <v>0</v>
      </c>
      <c r="G268" s="54">
        <f t="shared" si="73"/>
        <v>1</v>
      </c>
      <c r="H268" s="54">
        <f t="shared" si="73"/>
        <v>1.35</v>
      </c>
      <c r="I268" s="54">
        <f t="shared" si="73"/>
        <v>0.61</v>
      </c>
      <c r="J268" s="54">
        <f t="shared" si="73"/>
        <v>0</v>
      </c>
      <c r="K268" s="54">
        <f t="shared" si="73"/>
        <v>1.9600000000000002</v>
      </c>
      <c r="L268" s="54">
        <f t="shared" si="73"/>
        <v>27.45</v>
      </c>
      <c r="M268" s="54">
        <f t="shared" si="73"/>
        <v>122.14</v>
      </c>
      <c r="N268" s="54">
        <f t="shared" si="73"/>
        <v>7.4200000000000008</v>
      </c>
      <c r="O268" s="54">
        <f t="shared" si="73"/>
        <v>157.01000000000002</v>
      </c>
      <c r="P268" s="54">
        <f t="shared" si="73"/>
        <v>158.97</v>
      </c>
      <c r="Q268" s="54">
        <f t="shared" si="73"/>
        <v>0.2</v>
      </c>
      <c r="R268" s="54">
        <f t="shared" si="73"/>
        <v>16.8</v>
      </c>
      <c r="S268" s="54">
        <f>+R268+Q268</f>
        <v>17</v>
      </c>
      <c r="T268" s="55">
        <f>+S268+P268</f>
        <v>175.97</v>
      </c>
    </row>
    <row r="269" spans="1:20" x14ac:dyDescent="0.2">
      <c r="A269" s="166" t="s">
        <v>10</v>
      </c>
      <c r="B269" s="169" t="s">
        <v>222</v>
      </c>
      <c r="C269" s="161" t="s">
        <v>222</v>
      </c>
      <c r="D269" s="153">
        <v>14</v>
      </c>
      <c r="E269" s="154"/>
      <c r="F269" s="154">
        <v>1.03</v>
      </c>
      <c r="G269" s="154"/>
      <c r="H269" s="154">
        <f>SUM(E269:G269)</f>
        <v>1.03</v>
      </c>
      <c r="I269" s="154"/>
      <c r="J269" s="154"/>
      <c r="K269" s="154">
        <f>SUM(H269:J269)</f>
        <v>1.03</v>
      </c>
      <c r="L269" s="154">
        <v>16</v>
      </c>
      <c r="M269" s="154">
        <v>11.54</v>
      </c>
      <c r="N269" s="154">
        <v>6.55</v>
      </c>
      <c r="O269" s="154">
        <f>SUM(L269:N269)</f>
        <v>34.089999999999996</v>
      </c>
      <c r="P269" s="154">
        <f>SUM(K269+O269)</f>
        <v>35.119999999999997</v>
      </c>
      <c r="Q269" s="154"/>
      <c r="R269" s="154">
        <v>14.18</v>
      </c>
      <c r="S269" s="154">
        <f>+R269+Q269</f>
        <v>14.18</v>
      </c>
      <c r="T269" s="154">
        <f>+S269+P269</f>
        <v>49.3</v>
      </c>
    </row>
    <row r="270" spans="1:20" x14ac:dyDescent="0.2">
      <c r="A270" s="167"/>
      <c r="B270" s="170"/>
      <c r="C270" s="26" t="s">
        <v>282</v>
      </c>
      <c r="D270" s="162">
        <v>0</v>
      </c>
      <c r="E270" s="24"/>
      <c r="F270" s="24"/>
      <c r="G270" s="24"/>
      <c r="H270" s="24">
        <f t="shared" ref="H270:H277" si="74">SUM(E270:G270)</f>
        <v>0</v>
      </c>
      <c r="I270" s="24"/>
      <c r="J270" s="24"/>
      <c r="K270" s="24">
        <f t="shared" ref="K270:K277" si="75">SUM(H270:J270)</f>
        <v>0</v>
      </c>
      <c r="L270" s="24"/>
      <c r="M270" s="24"/>
      <c r="N270" s="24"/>
      <c r="O270" s="24">
        <f t="shared" ref="O270:O277" si="76">SUM(L270:N270)</f>
        <v>0</v>
      </c>
      <c r="P270" s="24">
        <f t="shared" ref="P270:P277" si="77">SUM(K270+O270)</f>
        <v>0</v>
      </c>
      <c r="Q270" s="24"/>
      <c r="R270" s="24"/>
      <c r="S270" s="24">
        <f t="shared" ref="S270:S277" si="78">+R270+Q270</f>
        <v>0</v>
      </c>
      <c r="T270" s="24">
        <f t="shared" ref="T270:T277" si="79">+S270+P270</f>
        <v>0</v>
      </c>
    </row>
    <row r="271" spans="1:20" x14ac:dyDescent="0.2">
      <c r="A271" s="167"/>
      <c r="B271" s="169" t="s">
        <v>220</v>
      </c>
      <c r="C271" s="26" t="s">
        <v>358</v>
      </c>
      <c r="D271" s="162">
        <v>0</v>
      </c>
      <c r="E271" s="24"/>
      <c r="F271" s="24"/>
      <c r="G271" s="24"/>
      <c r="H271" s="24">
        <f t="shared" si="74"/>
        <v>0</v>
      </c>
      <c r="I271" s="24"/>
      <c r="J271" s="24"/>
      <c r="K271" s="24">
        <f t="shared" si="75"/>
        <v>0</v>
      </c>
      <c r="L271" s="24"/>
      <c r="M271" s="24"/>
      <c r="N271" s="24"/>
      <c r="O271" s="24">
        <f t="shared" si="76"/>
        <v>0</v>
      </c>
      <c r="P271" s="24">
        <f t="shared" si="77"/>
        <v>0</v>
      </c>
      <c r="Q271" s="24"/>
      <c r="R271" s="24"/>
      <c r="S271" s="24">
        <f t="shared" si="78"/>
        <v>0</v>
      </c>
      <c r="T271" s="24">
        <f t="shared" si="79"/>
        <v>0</v>
      </c>
    </row>
    <row r="272" spans="1:20" x14ac:dyDescent="0.2">
      <c r="A272" s="167"/>
      <c r="B272" s="169"/>
      <c r="C272" s="26" t="s">
        <v>281</v>
      </c>
      <c r="D272" s="162">
        <v>0</v>
      </c>
      <c r="E272" s="24"/>
      <c r="F272" s="24"/>
      <c r="G272" s="24"/>
      <c r="H272" s="24">
        <f t="shared" si="74"/>
        <v>0</v>
      </c>
      <c r="I272" s="24"/>
      <c r="J272" s="24"/>
      <c r="K272" s="24">
        <f t="shared" si="75"/>
        <v>0</v>
      </c>
      <c r="L272" s="24"/>
      <c r="M272" s="24"/>
      <c r="N272" s="24"/>
      <c r="O272" s="24">
        <f t="shared" si="76"/>
        <v>0</v>
      </c>
      <c r="P272" s="24">
        <f t="shared" si="77"/>
        <v>0</v>
      </c>
      <c r="Q272" s="24"/>
      <c r="R272" s="24"/>
      <c r="S272" s="24">
        <f t="shared" si="78"/>
        <v>0</v>
      </c>
      <c r="T272" s="24">
        <f t="shared" si="79"/>
        <v>0</v>
      </c>
    </row>
    <row r="273" spans="1:20" x14ac:dyDescent="0.2">
      <c r="A273" s="167"/>
      <c r="B273" s="170"/>
      <c r="C273" s="26" t="s">
        <v>328</v>
      </c>
      <c r="D273" s="162">
        <v>0</v>
      </c>
      <c r="E273" s="24"/>
      <c r="F273" s="24"/>
      <c r="G273" s="24"/>
      <c r="H273" s="24">
        <f t="shared" si="74"/>
        <v>0</v>
      </c>
      <c r="I273" s="24"/>
      <c r="J273" s="24"/>
      <c r="K273" s="24">
        <f t="shared" si="75"/>
        <v>0</v>
      </c>
      <c r="L273" s="24"/>
      <c r="M273" s="24"/>
      <c r="N273" s="24"/>
      <c r="O273" s="24">
        <f t="shared" si="76"/>
        <v>0</v>
      </c>
      <c r="P273" s="24">
        <f t="shared" si="77"/>
        <v>0</v>
      </c>
      <c r="Q273" s="24"/>
      <c r="R273" s="24"/>
      <c r="S273" s="24">
        <f t="shared" si="78"/>
        <v>0</v>
      </c>
      <c r="T273" s="24">
        <f t="shared" si="79"/>
        <v>0</v>
      </c>
    </row>
    <row r="274" spans="1:20" x14ac:dyDescent="0.2">
      <c r="A274" s="167"/>
      <c r="B274" s="169" t="s">
        <v>433</v>
      </c>
      <c r="C274" s="26" t="s">
        <v>223</v>
      </c>
      <c r="D274" s="162">
        <v>0</v>
      </c>
      <c r="E274" s="24"/>
      <c r="F274" s="24"/>
      <c r="G274" s="24"/>
      <c r="H274" s="24">
        <f t="shared" si="74"/>
        <v>0</v>
      </c>
      <c r="I274" s="24"/>
      <c r="J274" s="24"/>
      <c r="K274" s="24">
        <f t="shared" si="75"/>
        <v>0</v>
      </c>
      <c r="L274" s="24"/>
      <c r="M274" s="24"/>
      <c r="N274" s="24"/>
      <c r="O274" s="24">
        <f t="shared" si="76"/>
        <v>0</v>
      </c>
      <c r="P274" s="24">
        <f t="shared" si="77"/>
        <v>0</v>
      </c>
      <c r="Q274" s="24"/>
      <c r="R274" s="24"/>
      <c r="S274" s="24">
        <f t="shared" si="78"/>
        <v>0</v>
      </c>
      <c r="T274" s="24">
        <f t="shared" si="79"/>
        <v>0</v>
      </c>
    </row>
    <row r="275" spans="1:20" x14ac:dyDescent="0.2">
      <c r="A275" s="167"/>
      <c r="B275" s="170"/>
      <c r="C275" s="26" t="s">
        <v>224</v>
      </c>
      <c r="D275" s="162">
        <v>1</v>
      </c>
      <c r="E275" s="24"/>
      <c r="F275" s="24"/>
      <c r="G275" s="24"/>
      <c r="H275" s="24">
        <f t="shared" si="74"/>
        <v>0</v>
      </c>
      <c r="I275" s="24"/>
      <c r="J275" s="24"/>
      <c r="K275" s="24">
        <f t="shared" si="75"/>
        <v>0</v>
      </c>
      <c r="L275" s="24"/>
      <c r="M275" s="24">
        <v>3</v>
      </c>
      <c r="N275" s="24"/>
      <c r="O275" s="24">
        <f t="shared" si="76"/>
        <v>3</v>
      </c>
      <c r="P275" s="24">
        <f t="shared" si="77"/>
        <v>3</v>
      </c>
      <c r="Q275" s="24"/>
      <c r="R275" s="24"/>
      <c r="S275" s="24">
        <f t="shared" si="78"/>
        <v>0</v>
      </c>
      <c r="T275" s="24">
        <f t="shared" si="79"/>
        <v>3</v>
      </c>
    </row>
    <row r="276" spans="1:20" x14ac:dyDescent="0.2">
      <c r="A276" s="167"/>
      <c r="B276" s="169" t="s">
        <v>434</v>
      </c>
      <c r="C276" s="26" t="s">
        <v>221</v>
      </c>
      <c r="D276" s="162">
        <v>0</v>
      </c>
      <c r="E276" s="24"/>
      <c r="F276" s="24"/>
      <c r="G276" s="24"/>
      <c r="H276" s="24">
        <f t="shared" si="74"/>
        <v>0</v>
      </c>
      <c r="I276" s="24"/>
      <c r="J276" s="24"/>
      <c r="K276" s="24">
        <f t="shared" si="75"/>
        <v>0</v>
      </c>
      <c r="L276" s="24"/>
      <c r="M276" s="24"/>
      <c r="N276" s="24"/>
      <c r="O276" s="24">
        <f t="shared" si="76"/>
        <v>0</v>
      </c>
      <c r="P276" s="24">
        <f t="shared" si="77"/>
        <v>0</v>
      </c>
      <c r="Q276" s="24"/>
      <c r="R276" s="24"/>
      <c r="S276" s="24">
        <f t="shared" si="78"/>
        <v>0</v>
      </c>
      <c r="T276" s="24">
        <f t="shared" si="79"/>
        <v>0</v>
      </c>
    </row>
    <row r="277" spans="1:20" x14ac:dyDescent="0.2">
      <c r="A277" s="167"/>
      <c r="B277" s="169"/>
      <c r="C277" s="97" t="s">
        <v>330</v>
      </c>
      <c r="D277" s="162">
        <v>0</v>
      </c>
      <c r="E277" s="24"/>
      <c r="F277" s="24"/>
      <c r="G277" s="24"/>
      <c r="H277" s="24">
        <f t="shared" si="74"/>
        <v>0</v>
      </c>
      <c r="I277" s="24"/>
      <c r="J277" s="24"/>
      <c r="K277" s="24">
        <f t="shared" si="75"/>
        <v>0</v>
      </c>
      <c r="L277" s="24"/>
      <c r="M277" s="24"/>
      <c r="N277" s="24"/>
      <c r="O277" s="24">
        <f t="shared" si="76"/>
        <v>0</v>
      </c>
      <c r="P277" s="24">
        <f t="shared" si="77"/>
        <v>0</v>
      </c>
      <c r="Q277" s="24"/>
      <c r="R277" s="24"/>
      <c r="S277" s="24">
        <f t="shared" si="78"/>
        <v>0</v>
      </c>
      <c r="T277" s="24">
        <f t="shared" si="79"/>
        <v>0</v>
      </c>
    </row>
    <row r="278" spans="1:20" x14ac:dyDescent="0.2">
      <c r="A278" s="167"/>
      <c r="B278" s="169"/>
      <c r="C278" s="165" t="s">
        <v>284</v>
      </c>
      <c r="D278" s="160">
        <v>0</v>
      </c>
      <c r="E278" s="25"/>
      <c r="F278" s="25"/>
      <c r="G278" s="25"/>
      <c r="H278" s="25">
        <f>SUM(E278:G278)</f>
        <v>0</v>
      </c>
      <c r="I278" s="25"/>
      <c r="J278" s="25"/>
      <c r="K278" s="25">
        <f>SUM(H278:J278)</f>
        <v>0</v>
      </c>
      <c r="L278" s="25"/>
      <c r="M278" s="25"/>
      <c r="N278" s="25"/>
      <c r="O278" s="25">
        <f>SUM(L278:N278)</f>
        <v>0</v>
      </c>
      <c r="P278" s="25">
        <f>SUM(K278+O278)</f>
        <v>0</v>
      </c>
      <c r="Q278" s="25"/>
      <c r="R278" s="25"/>
      <c r="S278" s="25">
        <f>+R278+Q278</f>
        <v>0</v>
      </c>
      <c r="T278" s="25">
        <f>+S278+P278</f>
        <v>0</v>
      </c>
    </row>
    <row r="279" spans="1:20" ht="15" x14ac:dyDescent="0.25">
      <c r="A279" s="230" t="s">
        <v>0</v>
      </c>
      <c r="B279" s="231"/>
      <c r="C279" s="232"/>
      <c r="D279" s="53">
        <f t="shared" ref="D279:R279" si="80">SUM(D269:D278)</f>
        <v>15</v>
      </c>
      <c r="E279" s="54">
        <f t="shared" si="80"/>
        <v>0</v>
      </c>
      <c r="F279" s="54">
        <f t="shared" si="80"/>
        <v>1.03</v>
      </c>
      <c r="G279" s="54">
        <f t="shared" si="80"/>
        <v>0</v>
      </c>
      <c r="H279" s="54">
        <f t="shared" si="80"/>
        <v>1.03</v>
      </c>
      <c r="I279" s="54">
        <f t="shared" si="80"/>
        <v>0</v>
      </c>
      <c r="J279" s="54">
        <f t="shared" si="80"/>
        <v>0</v>
      </c>
      <c r="K279" s="54">
        <f t="shared" si="80"/>
        <v>1.03</v>
      </c>
      <c r="L279" s="54">
        <f t="shared" si="80"/>
        <v>16</v>
      </c>
      <c r="M279" s="54">
        <f t="shared" si="80"/>
        <v>14.54</v>
      </c>
      <c r="N279" s="54">
        <f t="shared" si="80"/>
        <v>6.55</v>
      </c>
      <c r="O279" s="54">
        <f t="shared" si="80"/>
        <v>37.089999999999996</v>
      </c>
      <c r="P279" s="54">
        <f t="shared" si="80"/>
        <v>38.119999999999997</v>
      </c>
      <c r="Q279" s="54">
        <f t="shared" si="80"/>
        <v>0</v>
      </c>
      <c r="R279" s="54">
        <f t="shared" si="80"/>
        <v>14.18</v>
      </c>
      <c r="S279" s="54">
        <f>+R279+Q279</f>
        <v>14.18</v>
      </c>
      <c r="T279" s="55">
        <f>+S279+P279</f>
        <v>52.3</v>
      </c>
    </row>
    <row r="280" spans="1:20" x14ac:dyDescent="0.2">
      <c r="A280" s="166" t="s">
        <v>11</v>
      </c>
      <c r="B280" s="70" t="s">
        <v>436</v>
      </c>
      <c r="C280" s="161" t="s">
        <v>226</v>
      </c>
      <c r="D280" s="153">
        <v>14</v>
      </c>
      <c r="E280" s="154"/>
      <c r="F280" s="154"/>
      <c r="G280" s="154"/>
      <c r="H280" s="154">
        <f>SUM(E280:G280)</f>
        <v>0</v>
      </c>
      <c r="I280" s="154"/>
      <c r="J280" s="154">
        <v>0.01</v>
      </c>
      <c r="K280" s="154">
        <f>SUM(H280:J280)</f>
        <v>0.01</v>
      </c>
      <c r="L280" s="154">
        <v>0.34</v>
      </c>
      <c r="M280" s="154">
        <v>10.85</v>
      </c>
      <c r="N280" s="154">
        <v>11.97</v>
      </c>
      <c r="O280" s="154">
        <f>SUM(L280:N280)</f>
        <v>23.16</v>
      </c>
      <c r="P280" s="154">
        <f>SUM(K280+O280)</f>
        <v>23.17</v>
      </c>
      <c r="Q280" s="154"/>
      <c r="R280" s="154"/>
      <c r="S280" s="154">
        <f>+R280+Q280</f>
        <v>0</v>
      </c>
      <c r="T280" s="154">
        <f>+S280+P280</f>
        <v>23.17</v>
      </c>
    </row>
    <row r="281" spans="1:20" x14ac:dyDescent="0.2">
      <c r="A281" s="167"/>
      <c r="B281" s="71"/>
      <c r="C281" s="26" t="s">
        <v>285</v>
      </c>
      <c r="D281" s="162">
        <v>0</v>
      </c>
      <c r="E281" s="24"/>
      <c r="F281" s="24"/>
      <c r="G281" s="24"/>
      <c r="H281" s="24">
        <f t="shared" ref="H281:H288" si="81">SUM(E281:G281)</f>
        <v>0</v>
      </c>
      <c r="I281" s="24"/>
      <c r="J281" s="24"/>
      <c r="K281" s="24">
        <f t="shared" ref="K281:K288" si="82">SUM(H281:J281)</f>
        <v>0</v>
      </c>
      <c r="L281" s="24"/>
      <c r="M281" s="24"/>
      <c r="N281" s="24"/>
      <c r="O281" s="24">
        <f t="shared" ref="O281:O288" si="83">SUM(L281:N281)</f>
        <v>0</v>
      </c>
      <c r="P281" s="24">
        <f t="shared" ref="P281:P288" si="84">SUM(K281+O281)</f>
        <v>0</v>
      </c>
      <c r="Q281" s="24"/>
      <c r="R281" s="24"/>
      <c r="S281" s="24">
        <f t="shared" ref="S281:S288" si="85">+R281+Q281</f>
        <v>0</v>
      </c>
      <c r="T281" s="24">
        <f t="shared" ref="T281:T288" si="86">+S281+P281</f>
        <v>0</v>
      </c>
    </row>
    <row r="282" spans="1:20" x14ac:dyDescent="0.2">
      <c r="A282" s="167"/>
      <c r="B282" s="71"/>
      <c r="C282" s="26" t="s">
        <v>331</v>
      </c>
      <c r="D282" s="162">
        <v>0</v>
      </c>
      <c r="E282" s="24"/>
      <c r="F282" s="24"/>
      <c r="G282" s="24"/>
      <c r="H282" s="24">
        <f t="shared" si="81"/>
        <v>0</v>
      </c>
      <c r="I282" s="24"/>
      <c r="J282" s="24"/>
      <c r="K282" s="24">
        <f t="shared" si="82"/>
        <v>0</v>
      </c>
      <c r="L282" s="24"/>
      <c r="M282" s="24"/>
      <c r="N282" s="24"/>
      <c r="O282" s="24">
        <f t="shared" si="83"/>
        <v>0</v>
      </c>
      <c r="P282" s="24">
        <f t="shared" si="84"/>
        <v>0</v>
      </c>
      <c r="Q282" s="24"/>
      <c r="R282" s="24"/>
      <c r="S282" s="24">
        <f t="shared" si="85"/>
        <v>0</v>
      </c>
      <c r="T282" s="24">
        <f t="shared" si="86"/>
        <v>0</v>
      </c>
    </row>
    <row r="283" spans="1:20" x14ac:dyDescent="0.2">
      <c r="A283" s="167"/>
      <c r="B283" s="87"/>
      <c r="C283" s="26" t="s">
        <v>332</v>
      </c>
      <c r="D283" s="162">
        <v>0</v>
      </c>
      <c r="E283" s="24"/>
      <c r="F283" s="24"/>
      <c r="G283" s="24"/>
      <c r="H283" s="24">
        <f t="shared" si="81"/>
        <v>0</v>
      </c>
      <c r="I283" s="24"/>
      <c r="J283" s="24"/>
      <c r="K283" s="24">
        <f t="shared" si="82"/>
        <v>0</v>
      </c>
      <c r="L283" s="24"/>
      <c r="M283" s="24"/>
      <c r="N283" s="24"/>
      <c r="O283" s="24">
        <f t="shared" si="83"/>
        <v>0</v>
      </c>
      <c r="P283" s="24">
        <f t="shared" si="84"/>
        <v>0</v>
      </c>
      <c r="Q283" s="24"/>
      <c r="R283" s="24"/>
      <c r="S283" s="24">
        <f t="shared" si="85"/>
        <v>0</v>
      </c>
      <c r="T283" s="24">
        <f t="shared" si="86"/>
        <v>0</v>
      </c>
    </row>
    <row r="284" spans="1:20" x14ac:dyDescent="0.2">
      <c r="A284" s="167"/>
      <c r="B284" s="71" t="s">
        <v>437</v>
      </c>
      <c r="C284" s="26" t="s">
        <v>407</v>
      </c>
      <c r="D284" s="162">
        <v>4</v>
      </c>
      <c r="E284" s="24"/>
      <c r="F284" s="24"/>
      <c r="G284" s="24"/>
      <c r="H284" s="24">
        <f t="shared" si="81"/>
        <v>0</v>
      </c>
      <c r="I284" s="24"/>
      <c r="J284" s="24"/>
      <c r="K284" s="24">
        <f t="shared" si="82"/>
        <v>0</v>
      </c>
      <c r="L284" s="24">
        <v>8.2100000000000009</v>
      </c>
      <c r="M284" s="24"/>
      <c r="N284" s="24">
        <v>0.51</v>
      </c>
      <c r="O284" s="24">
        <f t="shared" si="83"/>
        <v>8.7200000000000006</v>
      </c>
      <c r="P284" s="24">
        <f t="shared" si="84"/>
        <v>8.7200000000000006</v>
      </c>
      <c r="Q284" s="24"/>
      <c r="R284" s="24">
        <v>64.8</v>
      </c>
      <c r="S284" s="24">
        <f t="shared" si="85"/>
        <v>64.8</v>
      </c>
      <c r="T284" s="24">
        <f t="shared" si="86"/>
        <v>73.52</v>
      </c>
    </row>
    <row r="285" spans="1:20" x14ac:dyDescent="0.2">
      <c r="A285" s="167"/>
      <c r="B285" s="87"/>
      <c r="C285" s="26" t="s">
        <v>288</v>
      </c>
      <c r="D285" s="162">
        <v>4</v>
      </c>
      <c r="E285" s="24"/>
      <c r="F285" s="24"/>
      <c r="G285" s="24"/>
      <c r="H285" s="24">
        <f t="shared" si="81"/>
        <v>0</v>
      </c>
      <c r="I285" s="24"/>
      <c r="J285" s="24"/>
      <c r="K285" s="24">
        <f t="shared" si="82"/>
        <v>0</v>
      </c>
      <c r="L285" s="24">
        <v>1.52</v>
      </c>
      <c r="M285" s="24">
        <v>2.02</v>
      </c>
      <c r="N285" s="24">
        <v>0.02</v>
      </c>
      <c r="O285" s="24">
        <f t="shared" si="83"/>
        <v>3.56</v>
      </c>
      <c r="P285" s="24">
        <f t="shared" si="84"/>
        <v>3.56</v>
      </c>
      <c r="Q285" s="24"/>
      <c r="R285" s="24"/>
      <c r="S285" s="24">
        <f t="shared" si="85"/>
        <v>0</v>
      </c>
      <c r="T285" s="24">
        <f t="shared" si="86"/>
        <v>3.56</v>
      </c>
    </row>
    <row r="286" spans="1:20" x14ac:dyDescent="0.2">
      <c r="A286" s="167"/>
      <c r="B286" s="71" t="s">
        <v>438</v>
      </c>
      <c r="C286" s="26" t="s">
        <v>225</v>
      </c>
      <c r="D286" s="162">
        <v>3</v>
      </c>
      <c r="E286" s="24"/>
      <c r="F286" s="24"/>
      <c r="G286" s="24"/>
      <c r="H286" s="24">
        <f t="shared" si="81"/>
        <v>0</v>
      </c>
      <c r="I286" s="24"/>
      <c r="J286" s="24"/>
      <c r="K286" s="24">
        <f t="shared" si="82"/>
        <v>0</v>
      </c>
      <c r="L286" s="24"/>
      <c r="M286" s="24">
        <v>8</v>
      </c>
      <c r="N286" s="24">
        <v>2</v>
      </c>
      <c r="O286" s="24">
        <f t="shared" si="83"/>
        <v>10</v>
      </c>
      <c r="P286" s="24">
        <f t="shared" si="84"/>
        <v>10</v>
      </c>
      <c r="Q286" s="24"/>
      <c r="R286" s="24"/>
      <c r="S286" s="24">
        <f t="shared" si="85"/>
        <v>0</v>
      </c>
      <c r="T286" s="24">
        <f t="shared" si="86"/>
        <v>10</v>
      </c>
    </row>
    <row r="287" spans="1:20" x14ac:dyDescent="0.2">
      <c r="A287" s="167"/>
      <c r="B287" s="71"/>
      <c r="C287" s="26" t="s">
        <v>333</v>
      </c>
      <c r="D287" s="162">
        <v>0</v>
      </c>
      <c r="E287" s="24"/>
      <c r="F287" s="24"/>
      <c r="G287" s="24"/>
      <c r="H287" s="24">
        <f t="shared" si="81"/>
        <v>0</v>
      </c>
      <c r="I287" s="24"/>
      <c r="J287" s="24"/>
      <c r="K287" s="24">
        <f t="shared" si="82"/>
        <v>0</v>
      </c>
      <c r="L287" s="24"/>
      <c r="M287" s="24"/>
      <c r="N287" s="24"/>
      <c r="O287" s="24">
        <f t="shared" si="83"/>
        <v>0</v>
      </c>
      <c r="P287" s="24">
        <f t="shared" si="84"/>
        <v>0</v>
      </c>
      <c r="Q287" s="24"/>
      <c r="R287" s="24"/>
      <c r="S287" s="24">
        <f t="shared" si="85"/>
        <v>0</v>
      </c>
      <c r="T287" s="24">
        <f t="shared" si="86"/>
        <v>0</v>
      </c>
    </row>
    <row r="288" spans="1:20" x14ac:dyDescent="0.2">
      <c r="A288" s="167"/>
      <c r="B288" s="87"/>
      <c r="C288" s="26" t="s">
        <v>287</v>
      </c>
      <c r="D288" s="162">
        <v>0</v>
      </c>
      <c r="E288" s="24"/>
      <c r="F288" s="24"/>
      <c r="G288" s="24"/>
      <c r="H288" s="24">
        <f t="shared" si="81"/>
        <v>0</v>
      </c>
      <c r="I288" s="24"/>
      <c r="J288" s="24"/>
      <c r="K288" s="24">
        <f t="shared" si="82"/>
        <v>0</v>
      </c>
      <c r="L288" s="24"/>
      <c r="M288" s="24"/>
      <c r="N288" s="24"/>
      <c r="O288" s="24">
        <f t="shared" si="83"/>
        <v>0</v>
      </c>
      <c r="P288" s="24">
        <f t="shared" si="84"/>
        <v>0</v>
      </c>
      <c r="Q288" s="24"/>
      <c r="R288" s="24"/>
      <c r="S288" s="24">
        <f t="shared" si="85"/>
        <v>0</v>
      </c>
      <c r="T288" s="24">
        <f t="shared" si="86"/>
        <v>0</v>
      </c>
    </row>
    <row r="289" spans="1:20" x14ac:dyDescent="0.2">
      <c r="A289" s="168"/>
      <c r="B289" s="72" t="s">
        <v>439</v>
      </c>
      <c r="C289" s="164" t="s">
        <v>286</v>
      </c>
      <c r="D289" s="156">
        <v>1</v>
      </c>
      <c r="E289" s="157"/>
      <c r="F289" s="157"/>
      <c r="G289" s="157"/>
      <c r="H289" s="157">
        <f>SUM(E289:G289)</f>
        <v>0</v>
      </c>
      <c r="I289" s="157"/>
      <c r="J289" s="157"/>
      <c r="K289" s="157">
        <f>SUM(H289:J289)</f>
        <v>0</v>
      </c>
      <c r="L289" s="157"/>
      <c r="M289" s="157">
        <v>0.01</v>
      </c>
      <c r="N289" s="157"/>
      <c r="O289" s="157">
        <f>SUM(L289:N289)</f>
        <v>0.01</v>
      </c>
      <c r="P289" s="157">
        <f>SUM(K289+O289)</f>
        <v>0.01</v>
      </c>
      <c r="Q289" s="157"/>
      <c r="R289" s="157"/>
      <c r="S289" s="157">
        <f t="shared" ref="S289:S304" si="87">+R289+Q289</f>
        <v>0</v>
      </c>
      <c r="T289" s="157">
        <f t="shared" ref="T289:T304" si="88">+S289+P289</f>
        <v>0.01</v>
      </c>
    </row>
    <row r="290" spans="1:20" ht="15" x14ac:dyDescent="0.25">
      <c r="A290" s="230" t="s">
        <v>0</v>
      </c>
      <c r="B290" s="231"/>
      <c r="C290" s="232"/>
      <c r="D290" s="53">
        <f t="shared" ref="D290:R290" si="89">SUM(D280:D289)</f>
        <v>26</v>
      </c>
      <c r="E290" s="54">
        <f t="shared" si="89"/>
        <v>0</v>
      </c>
      <c r="F290" s="54">
        <f t="shared" si="89"/>
        <v>0</v>
      </c>
      <c r="G290" s="54">
        <f t="shared" si="89"/>
        <v>0</v>
      </c>
      <c r="H290" s="54">
        <f t="shared" si="89"/>
        <v>0</v>
      </c>
      <c r="I290" s="54">
        <f t="shared" si="89"/>
        <v>0</v>
      </c>
      <c r="J290" s="54">
        <f t="shared" si="89"/>
        <v>0.01</v>
      </c>
      <c r="K290" s="54">
        <f t="shared" si="89"/>
        <v>0.01</v>
      </c>
      <c r="L290" s="54">
        <f t="shared" si="89"/>
        <v>10.07</v>
      </c>
      <c r="M290" s="54">
        <f t="shared" si="89"/>
        <v>20.88</v>
      </c>
      <c r="N290" s="54">
        <f t="shared" si="89"/>
        <v>14.5</v>
      </c>
      <c r="O290" s="54">
        <f t="shared" si="89"/>
        <v>45.45</v>
      </c>
      <c r="P290" s="54">
        <f t="shared" si="89"/>
        <v>45.46</v>
      </c>
      <c r="Q290" s="54">
        <f t="shared" si="89"/>
        <v>0</v>
      </c>
      <c r="R290" s="54">
        <f t="shared" si="89"/>
        <v>64.8</v>
      </c>
      <c r="S290" s="54">
        <f t="shared" si="87"/>
        <v>64.8</v>
      </c>
      <c r="T290" s="55">
        <f t="shared" si="88"/>
        <v>110.25999999999999</v>
      </c>
    </row>
    <row r="291" spans="1:20" x14ac:dyDescent="0.2">
      <c r="A291" s="166" t="s">
        <v>4</v>
      </c>
      <c r="B291" s="35" t="s">
        <v>440</v>
      </c>
      <c r="C291" s="161" t="s">
        <v>233</v>
      </c>
      <c r="D291" s="153">
        <v>43</v>
      </c>
      <c r="E291" s="154"/>
      <c r="F291" s="154"/>
      <c r="G291" s="154"/>
      <c r="H291" s="154">
        <f t="shared" ref="H291:H304" si="90">SUM(E291:G291)</f>
        <v>0</v>
      </c>
      <c r="I291" s="154">
        <v>7.2</v>
      </c>
      <c r="J291" s="154">
        <v>8.2100000000000009</v>
      </c>
      <c r="K291" s="154">
        <f t="shared" ref="K291:K304" si="91">SUM(H291:J291)</f>
        <v>15.41</v>
      </c>
      <c r="L291" s="154">
        <v>0.3</v>
      </c>
      <c r="M291" s="154">
        <v>75.819999999999993</v>
      </c>
      <c r="N291" s="154">
        <v>202.8</v>
      </c>
      <c r="O291" s="154">
        <f t="shared" ref="O291:O304" si="92">SUM(L291:N291)</f>
        <v>278.92</v>
      </c>
      <c r="P291" s="154">
        <f t="shared" ref="P291:P304" si="93">SUM(K291+O291)</f>
        <v>294.33000000000004</v>
      </c>
      <c r="Q291" s="154"/>
      <c r="R291" s="154"/>
      <c r="S291" s="154">
        <f t="shared" si="87"/>
        <v>0</v>
      </c>
      <c r="T291" s="154">
        <f t="shared" si="88"/>
        <v>294.33000000000004</v>
      </c>
    </row>
    <row r="292" spans="1:20" x14ac:dyDescent="0.2">
      <c r="A292" s="167"/>
      <c r="B292" s="35"/>
      <c r="C292" s="26" t="s">
        <v>239</v>
      </c>
      <c r="D292" s="162">
        <v>40</v>
      </c>
      <c r="E292" s="24"/>
      <c r="F292" s="24"/>
      <c r="G292" s="24"/>
      <c r="H292" s="24">
        <f t="shared" si="90"/>
        <v>0</v>
      </c>
      <c r="I292" s="24">
        <v>0.5</v>
      </c>
      <c r="J292" s="24">
        <v>0.7</v>
      </c>
      <c r="K292" s="24">
        <f t="shared" si="91"/>
        <v>1.2</v>
      </c>
      <c r="L292" s="24">
        <v>0.05</v>
      </c>
      <c r="M292" s="24">
        <v>21</v>
      </c>
      <c r="N292" s="24">
        <v>82.25</v>
      </c>
      <c r="O292" s="24">
        <f t="shared" si="92"/>
        <v>103.3</v>
      </c>
      <c r="P292" s="24">
        <f t="shared" si="93"/>
        <v>104.5</v>
      </c>
      <c r="Q292" s="24">
        <v>0.7</v>
      </c>
      <c r="R292" s="24"/>
      <c r="S292" s="24">
        <f t="shared" si="87"/>
        <v>0.7</v>
      </c>
      <c r="T292" s="24">
        <f t="shared" si="88"/>
        <v>105.2</v>
      </c>
    </row>
    <row r="293" spans="1:20" x14ac:dyDescent="0.2">
      <c r="A293" s="167"/>
      <c r="B293" s="85"/>
      <c r="C293" s="26" t="s">
        <v>260</v>
      </c>
      <c r="D293" s="162">
        <v>11</v>
      </c>
      <c r="E293" s="24"/>
      <c r="F293" s="24"/>
      <c r="G293" s="24"/>
      <c r="H293" s="24">
        <f t="shared" si="90"/>
        <v>0</v>
      </c>
      <c r="I293" s="24"/>
      <c r="J293" s="24"/>
      <c r="K293" s="24">
        <f t="shared" si="91"/>
        <v>0</v>
      </c>
      <c r="L293" s="24">
        <v>0.7</v>
      </c>
      <c r="M293" s="24">
        <v>39.799999999999997</v>
      </c>
      <c r="N293" s="24">
        <v>60.01</v>
      </c>
      <c r="O293" s="24">
        <f t="shared" si="92"/>
        <v>100.50999999999999</v>
      </c>
      <c r="P293" s="24">
        <f t="shared" si="93"/>
        <v>100.50999999999999</v>
      </c>
      <c r="Q293" s="24"/>
      <c r="R293" s="24"/>
      <c r="S293" s="24">
        <f t="shared" si="87"/>
        <v>0</v>
      </c>
      <c r="T293" s="24">
        <f t="shared" si="88"/>
        <v>100.50999999999999</v>
      </c>
    </row>
    <row r="294" spans="1:20" x14ac:dyDescent="0.2">
      <c r="A294" s="167"/>
      <c r="B294" s="35" t="s">
        <v>441</v>
      </c>
      <c r="C294" s="26" t="s">
        <v>252</v>
      </c>
      <c r="D294" s="162">
        <v>17</v>
      </c>
      <c r="E294" s="24"/>
      <c r="F294" s="24"/>
      <c r="G294" s="24"/>
      <c r="H294" s="24">
        <f t="shared" si="90"/>
        <v>0</v>
      </c>
      <c r="I294" s="24">
        <v>0.4</v>
      </c>
      <c r="J294" s="24"/>
      <c r="K294" s="24">
        <f t="shared" si="91"/>
        <v>0.4</v>
      </c>
      <c r="L294" s="24"/>
      <c r="M294" s="24">
        <v>2.72</v>
      </c>
      <c r="N294" s="24">
        <v>10.29</v>
      </c>
      <c r="O294" s="24">
        <f t="shared" si="92"/>
        <v>13.01</v>
      </c>
      <c r="P294" s="24">
        <f t="shared" si="93"/>
        <v>13.41</v>
      </c>
      <c r="Q294" s="24"/>
      <c r="R294" s="24"/>
      <c r="S294" s="24">
        <f t="shared" si="87"/>
        <v>0</v>
      </c>
      <c r="T294" s="24">
        <f t="shared" si="88"/>
        <v>13.41</v>
      </c>
    </row>
    <row r="295" spans="1:20" x14ac:dyDescent="0.2">
      <c r="A295" s="167"/>
      <c r="B295" s="35"/>
      <c r="C295" s="26" t="s">
        <v>249</v>
      </c>
      <c r="D295" s="162">
        <v>6</v>
      </c>
      <c r="E295" s="24"/>
      <c r="F295" s="24"/>
      <c r="G295" s="24"/>
      <c r="H295" s="24">
        <f t="shared" si="90"/>
        <v>0</v>
      </c>
      <c r="I295" s="24">
        <v>0.01</v>
      </c>
      <c r="J295" s="24"/>
      <c r="K295" s="24">
        <f t="shared" si="91"/>
        <v>0.01</v>
      </c>
      <c r="L295" s="24">
        <v>0.1</v>
      </c>
      <c r="M295" s="24">
        <v>0.65</v>
      </c>
      <c r="N295" s="24">
        <v>2.04</v>
      </c>
      <c r="O295" s="24">
        <f t="shared" si="92"/>
        <v>2.79</v>
      </c>
      <c r="P295" s="24">
        <f t="shared" si="93"/>
        <v>2.8</v>
      </c>
      <c r="Q295" s="24"/>
      <c r="R295" s="24"/>
      <c r="S295" s="24">
        <f t="shared" si="87"/>
        <v>0</v>
      </c>
      <c r="T295" s="24">
        <f t="shared" si="88"/>
        <v>2.8</v>
      </c>
    </row>
    <row r="296" spans="1:20" x14ac:dyDescent="0.2">
      <c r="A296" s="167"/>
      <c r="B296" s="85"/>
      <c r="C296" s="26" t="s">
        <v>257</v>
      </c>
      <c r="D296" s="162">
        <v>8</v>
      </c>
      <c r="E296" s="24"/>
      <c r="F296" s="24"/>
      <c r="G296" s="24"/>
      <c r="H296" s="24">
        <f t="shared" si="90"/>
        <v>0</v>
      </c>
      <c r="I296" s="24">
        <v>0.5</v>
      </c>
      <c r="J296" s="24"/>
      <c r="K296" s="24">
        <f t="shared" si="91"/>
        <v>0.5</v>
      </c>
      <c r="L296" s="24">
        <v>1.85</v>
      </c>
      <c r="M296" s="24">
        <v>1.53</v>
      </c>
      <c r="N296" s="24">
        <v>2.62</v>
      </c>
      <c r="O296" s="24">
        <f t="shared" si="92"/>
        <v>6</v>
      </c>
      <c r="P296" s="24">
        <f t="shared" si="93"/>
        <v>6.5</v>
      </c>
      <c r="Q296" s="24"/>
      <c r="R296" s="24"/>
      <c r="S296" s="24">
        <f t="shared" si="87"/>
        <v>0</v>
      </c>
      <c r="T296" s="24">
        <f t="shared" si="88"/>
        <v>6.5</v>
      </c>
    </row>
    <row r="297" spans="1:20" x14ac:dyDescent="0.2">
      <c r="A297" s="167"/>
      <c r="B297" s="35" t="s">
        <v>442</v>
      </c>
      <c r="C297" s="26" t="s">
        <v>256</v>
      </c>
      <c r="D297" s="162">
        <v>39</v>
      </c>
      <c r="E297" s="24"/>
      <c r="F297" s="24"/>
      <c r="G297" s="24"/>
      <c r="H297" s="24">
        <f t="shared" si="90"/>
        <v>0</v>
      </c>
      <c r="I297" s="24">
        <v>1.22</v>
      </c>
      <c r="J297" s="24"/>
      <c r="K297" s="24">
        <f t="shared" si="91"/>
        <v>1.22</v>
      </c>
      <c r="L297" s="24">
        <v>0.2</v>
      </c>
      <c r="M297" s="24">
        <v>15.75</v>
      </c>
      <c r="N297" s="24">
        <v>65.459999999999994</v>
      </c>
      <c r="O297" s="24">
        <f t="shared" si="92"/>
        <v>81.41</v>
      </c>
      <c r="P297" s="24">
        <f t="shared" si="93"/>
        <v>82.63</v>
      </c>
      <c r="Q297" s="24"/>
      <c r="R297" s="24"/>
      <c r="S297" s="24">
        <f t="shared" si="87"/>
        <v>0</v>
      </c>
      <c r="T297" s="24">
        <f t="shared" si="88"/>
        <v>82.63</v>
      </c>
    </row>
    <row r="298" spans="1:20" x14ac:dyDescent="0.2">
      <c r="A298" s="167"/>
      <c r="B298" s="35"/>
      <c r="C298" s="26" t="s">
        <v>229</v>
      </c>
      <c r="D298" s="162">
        <v>4</v>
      </c>
      <c r="E298" s="24"/>
      <c r="F298" s="24"/>
      <c r="G298" s="24"/>
      <c r="H298" s="24">
        <f t="shared" si="90"/>
        <v>0</v>
      </c>
      <c r="I298" s="24"/>
      <c r="J298" s="24"/>
      <c r="K298" s="24">
        <f t="shared" si="91"/>
        <v>0</v>
      </c>
      <c r="L298" s="24">
        <v>2.8</v>
      </c>
      <c r="M298" s="24">
        <v>10.199999999999999</v>
      </c>
      <c r="N298" s="24">
        <v>14.8</v>
      </c>
      <c r="O298" s="24">
        <f t="shared" si="92"/>
        <v>27.8</v>
      </c>
      <c r="P298" s="24">
        <f t="shared" si="93"/>
        <v>27.8</v>
      </c>
      <c r="Q298" s="24"/>
      <c r="R298" s="24"/>
      <c r="S298" s="24">
        <f t="shared" si="87"/>
        <v>0</v>
      </c>
      <c r="T298" s="24">
        <f t="shared" si="88"/>
        <v>27.8</v>
      </c>
    </row>
    <row r="299" spans="1:20" x14ac:dyDescent="0.2">
      <c r="A299" s="167"/>
      <c r="B299" s="35"/>
      <c r="C299" s="26" t="s">
        <v>246</v>
      </c>
      <c r="D299" s="162">
        <v>9</v>
      </c>
      <c r="E299" s="24"/>
      <c r="F299" s="24"/>
      <c r="G299" s="24"/>
      <c r="H299" s="24">
        <f t="shared" si="90"/>
        <v>0</v>
      </c>
      <c r="I299" s="24"/>
      <c r="J299" s="24"/>
      <c r="K299" s="24">
        <f t="shared" si="91"/>
        <v>0</v>
      </c>
      <c r="L299" s="24">
        <v>4.9000000000000004</v>
      </c>
      <c r="M299" s="24">
        <v>10.199999999999999</v>
      </c>
      <c r="N299" s="24">
        <v>16.3</v>
      </c>
      <c r="O299" s="24">
        <f t="shared" si="92"/>
        <v>31.4</v>
      </c>
      <c r="P299" s="24">
        <f t="shared" si="93"/>
        <v>31.4</v>
      </c>
      <c r="Q299" s="24"/>
      <c r="R299" s="24"/>
      <c r="S299" s="24">
        <f t="shared" si="87"/>
        <v>0</v>
      </c>
      <c r="T299" s="24">
        <f t="shared" si="88"/>
        <v>31.4</v>
      </c>
    </row>
    <row r="300" spans="1:20" x14ac:dyDescent="0.2">
      <c r="A300" s="167"/>
      <c r="B300" s="85"/>
      <c r="C300" s="26" t="s">
        <v>230</v>
      </c>
      <c r="D300" s="162">
        <v>5</v>
      </c>
      <c r="E300" s="24"/>
      <c r="F300" s="24"/>
      <c r="G300" s="24"/>
      <c r="H300" s="24">
        <f t="shared" si="90"/>
        <v>0</v>
      </c>
      <c r="I300" s="24">
        <v>0.5</v>
      </c>
      <c r="J300" s="24"/>
      <c r="K300" s="24">
        <f t="shared" si="91"/>
        <v>0.5</v>
      </c>
      <c r="L300" s="24"/>
      <c r="M300" s="24">
        <v>11.8</v>
      </c>
      <c r="N300" s="24">
        <v>31.9</v>
      </c>
      <c r="O300" s="24">
        <f t="shared" si="92"/>
        <v>43.7</v>
      </c>
      <c r="P300" s="24">
        <f t="shared" si="93"/>
        <v>44.2</v>
      </c>
      <c r="Q300" s="24">
        <v>0.5</v>
      </c>
      <c r="R300" s="24"/>
      <c r="S300" s="24">
        <f t="shared" si="87"/>
        <v>0.5</v>
      </c>
      <c r="T300" s="24">
        <f t="shared" si="88"/>
        <v>44.7</v>
      </c>
    </row>
    <row r="301" spans="1:20" x14ac:dyDescent="0.2">
      <c r="A301" s="167"/>
      <c r="B301" s="35" t="s">
        <v>259</v>
      </c>
      <c r="C301" s="26" t="s">
        <v>259</v>
      </c>
      <c r="D301" s="162">
        <v>8</v>
      </c>
      <c r="E301" s="24"/>
      <c r="F301" s="24"/>
      <c r="G301" s="24"/>
      <c r="H301" s="24">
        <f t="shared" si="90"/>
        <v>0</v>
      </c>
      <c r="I301" s="24">
        <v>1.6</v>
      </c>
      <c r="J301" s="24"/>
      <c r="K301" s="24">
        <f t="shared" si="91"/>
        <v>1.6</v>
      </c>
      <c r="L301" s="24"/>
      <c r="M301" s="24">
        <v>8.4</v>
      </c>
      <c r="N301" s="24">
        <v>26.8</v>
      </c>
      <c r="O301" s="24">
        <f t="shared" si="92"/>
        <v>35.200000000000003</v>
      </c>
      <c r="P301" s="24">
        <f t="shared" si="93"/>
        <v>36.800000000000004</v>
      </c>
      <c r="Q301" s="24"/>
      <c r="R301" s="24"/>
      <c r="S301" s="24">
        <f t="shared" si="87"/>
        <v>0</v>
      </c>
      <c r="T301" s="24">
        <f t="shared" si="88"/>
        <v>36.800000000000004</v>
      </c>
    </row>
    <row r="302" spans="1:20" x14ac:dyDescent="0.2">
      <c r="A302" s="167"/>
      <c r="B302" s="35"/>
      <c r="C302" s="26" t="s">
        <v>247</v>
      </c>
      <c r="D302" s="162">
        <v>11</v>
      </c>
      <c r="E302" s="24"/>
      <c r="F302" s="24"/>
      <c r="G302" s="24"/>
      <c r="H302" s="24">
        <f t="shared" si="90"/>
        <v>0</v>
      </c>
      <c r="I302" s="24">
        <v>0.2</v>
      </c>
      <c r="J302" s="24"/>
      <c r="K302" s="24">
        <f t="shared" si="91"/>
        <v>0.2</v>
      </c>
      <c r="L302" s="24">
        <v>5.6</v>
      </c>
      <c r="M302" s="24">
        <v>24.25</v>
      </c>
      <c r="N302" s="24">
        <v>22.75</v>
      </c>
      <c r="O302" s="24">
        <f t="shared" si="92"/>
        <v>52.6</v>
      </c>
      <c r="P302" s="24">
        <f t="shared" si="93"/>
        <v>52.800000000000004</v>
      </c>
      <c r="Q302" s="24"/>
      <c r="R302" s="24"/>
      <c r="S302" s="24">
        <f t="shared" si="87"/>
        <v>0</v>
      </c>
      <c r="T302" s="24">
        <f t="shared" si="88"/>
        <v>52.800000000000004</v>
      </c>
    </row>
    <row r="303" spans="1:20" x14ac:dyDescent="0.2">
      <c r="A303" s="167"/>
      <c r="B303" s="35"/>
      <c r="C303" s="26" t="s">
        <v>235</v>
      </c>
      <c r="D303" s="162">
        <v>3</v>
      </c>
      <c r="E303" s="24"/>
      <c r="F303" s="24"/>
      <c r="G303" s="24"/>
      <c r="H303" s="24">
        <f t="shared" si="90"/>
        <v>0</v>
      </c>
      <c r="I303" s="24">
        <v>1</v>
      </c>
      <c r="J303" s="24"/>
      <c r="K303" s="24">
        <f t="shared" si="91"/>
        <v>1</v>
      </c>
      <c r="L303" s="24"/>
      <c r="M303" s="24">
        <v>2</v>
      </c>
      <c r="N303" s="24">
        <v>5.5</v>
      </c>
      <c r="O303" s="24">
        <f t="shared" si="92"/>
        <v>7.5</v>
      </c>
      <c r="P303" s="24">
        <f t="shared" si="93"/>
        <v>8.5</v>
      </c>
      <c r="Q303" s="24"/>
      <c r="R303" s="24"/>
      <c r="S303" s="24">
        <f t="shared" si="87"/>
        <v>0</v>
      </c>
      <c r="T303" s="24">
        <f t="shared" si="88"/>
        <v>8.5</v>
      </c>
    </row>
    <row r="304" spans="1:20" x14ac:dyDescent="0.2">
      <c r="A304" s="167"/>
      <c r="B304" s="35"/>
      <c r="C304" s="26" t="s">
        <v>237</v>
      </c>
      <c r="D304" s="162">
        <v>5</v>
      </c>
      <c r="E304" s="24"/>
      <c r="F304" s="24"/>
      <c r="G304" s="24"/>
      <c r="H304" s="24">
        <f t="shared" si="90"/>
        <v>0</v>
      </c>
      <c r="I304" s="24">
        <v>0.3</v>
      </c>
      <c r="J304" s="24"/>
      <c r="K304" s="24">
        <f t="shared" si="91"/>
        <v>0.3</v>
      </c>
      <c r="L304" s="24"/>
      <c r="M304" s="24">
        <v>10</v>
      </c>
      <c r="N304" s="24">
        <v>17.2</v>
      </c>
      <c r="O304" s="24">
        <f t="shared" si="92"/>
        <v>27.2</v>
      </c>
      <c r="P304" s="24">
        <f t="shared" si="93"/>
        <v>27.5</v>
      </c>
      <c r="Q304" s="24"/>
      <c r="R304" s="24"/>
      <c r="S304" s="24">
        <f t="shared" si="87"/>
        <v>0</v>
      </c>
      <c r="T304" s="24">
        <f t="shared" si="88"/>
        <v>27.5</v>
      </c>
    </row>
    <row r="305" spans="1:20" x14ac:dyDescent="0.2">
      <c r="A305" s="167"/>
      <c r="B305" s="85"/>
      <c r="C305" s="26" t="s">
        <v>245</v>
      </c>
      <c r="D305" s="162">
        <v>0</v>
      </c>
      <c r="E305" s="24"/>
      <c r="F305" s="24"/>
      <c r="G305" s="24"/>
      <c r="H305" s="24">
        <f t="shared" ref="H305:H336" si="94">SUM(E305:G305)</f>
        <v>0</v>
      </c>
      <c r="I305" s="24"/>
      <c r="J305" s="24"/>
      <c r="K305" s="24">
        <f t="shared" ref="K305:K336" si="95">SUM(H305:J305)</f>
        <v>0</v>
      </c>
      <c r="L305" s="24"/>
      <c r="M305" s="24"/>
      <c r="N305" s="24"/>
      <c r="O305" s="24">
        <f t="shared" ref="O305:O336" si="96">SUM(L305:N305)</f>
        <v>0</v>
      </c>
      <c r="P305" s="24">
        <f t="shared" ref="P305:P336" si="97">SUM(K305+O305)</f>
        <v>0</v>
      </c>
      <c r="Q305" s="24"/>
      <c r="R305" s="24"/>
      <c r="S305" s="24">
        <f t="shared" ref="S305:S337" si="98">+R305+Q305</f>
        <v>0</v>
      </c>
      <c r="T305" s="24">
        <f t="shared" ref="T305:T337" si="99">+S305+P305</f>
        <v>0</v>
      </c>
    </row>
    <row r="306" spans="1:20" x14ac:dyDescent="0.2">
      <c r="A306" s="167"/>
      <c r="B306" s="35" t="s">
        <v>244</v>
      </c>
      <c r="C306" s="26" t="s">
        <v>244</v>
      </c>
      <c r="D306" s="162">
        <v>44</v>
      </c>
      <c r="E306" s="24">
        <v>0.1</v>
      </c>
      <c r="F306" s="24"/>
      <c r="G306" s="24"/>
      <c r="H306" s="24">
        <f t="shared" si="94"/>
        <v>0.1</v>
      </c>
      <c r="I306" s="24">
        <v>827.6</v>
      </c>
      <c r="J306" s="24">
        <v>0.2</v>
      </c>
      <c r="K306" s="24">
        <f t="shared" si="95"/>
        <v>827.90000000000009</v>
      </c>
      <c r="L306" s="24">
        <v>1139.4000000000001</v>
      </c>
      <c r="M306" s="24">
        <v>1598.48</v>
      </c>
      <c r="N306" s="24">
        <v>969.13</v>
      </c>
      <c r="O306" s="24">
        <f t="shared" si="96"/>
        <v>3707.01</v>
      </c>
      <c r="P306" s="24">
        <f t="shared" si="97"/>
        <v>4534.91</v>
      </c>
      <c r="Q306" s="24">
        <v>23.75</v>
      </c>
      <c r="R306" s="24"/>
      <c r="S306" s="24">
        <f t="shared" si="98"/>
        <v>23.75</v>
      </c>
      <c r="T306" s="24">
        <f t="shared" si="99"/>
        <v>4558.66</v>
      </c>
    </row>
    <row r="307" spans="1:20" x14ac:dyDescent="0.2">
      <c r="A307" s="167"/>
      <c r="B307" s="35"/>
      <c r="C307" s="26" t="s">
        <v>243</v>
      </c>
      <c r="D307" s="162">
        <v>4</v>
      </c>
      <c r="E307" s="24"/>
      <c r="F307" s="24"/>
      <c r="G307" s="24"/>
      <c r="H307" s="24">
        <f t="shared" si="94"/>
        <v>0</v>
      </c>
      <c r="I307" s="24">
        <v>0.2</v>
      </c>
      <c r="J307" s="24"/>
      <c r="K307" s="24">
        <f t="shared" si="95"/>
        <v>0.2</v>
      </c>
      <c r="L307" s="24">
        <v>2.6</v>
      </c>
      <c r="M307" s="24">
        <v>5.4</v>
      </c>
      <c r="N307" s="24">
        <v>10.5</v>
      </c>
      <c r="O307" s="24">
        <f t="shared" si="96"/>
        <v>18.5</v>
      </c>
      <c r="P307" s="24">
        <f t="shared" si="97"/>
        <v>18.7</v>
      </c>
      <c r="Q307" s="24"/>
      <c r="R307" s="24"/>
      <c r="S307" s="24">
        <f t="shared" si="98"/>
        <v>0</v>
      </c>
      <c r="T307" s="24">
        <f t="shared" si="99"/>
        <v>18.7</v>
      </c>
    </row>
    <row r="308" spans="1:20" x14ac:dyDescent="0.2">
      <c r="A308" s="167"/>
      <c r="B308" s="35"/>
      <c r="C308" s="26" t="s">
        <v>258</v>
      </c>
      <c r="D308" s="162">
        <v>8</v>
      </c>
      <c r="E308" s="24"/>
      <c r="F308" s="24"/>
      <c r="G308" s="24"/>
      <c r="H308" s="24">
        <f t="shared" si="94"/>
        <v>0</v>
      </c>
      <c r="I308" s="24">
        <v>0.4</v>
      </c>
      <c r="J308" s="24"/>
      <c r="K308" s="24">
        <f t="shared" si="95"/>
        <v>0.4</v>
      </c>
      <c r="L308" s="24"/>
      <c r="M308" s="24">
        <v>44.1</v>
      </c>
      <c r="N308" s="24">
        <v>56.3</v>
      </c>
      <c r="O308" s="24">
        <f t="shared" si="96"/>
        <v>100.4</v>
      </c>
      <c r="P308" s="24">
        <f t="shared" si="97"/>
        <v>100.80000000000001</v>
      </c>
      <c r="Q308" s="24"/>
      <c r="R308" s="24"/>
      <c r="S308" s="24">
        <f t="shared" si="98"/>
        <v>0</v>
      </c>
      <c r="T308" s="24">
        <f t="shared" si="99"/>
        <v>100.80000000000001</v>
      </c>
    </row>
    <row r="309" spans="1:20" x14ac:dyDescent="0.2">
      <c r="A309" s="167"/>
      <c r="B309" s="35"/>
      <c r="C309" s="26" t="s">
        <v>234</v>
      </c>
      <c r="D309" s="162">
        <v>13</v>
      </c>
      <c r="E309" s="24"/>
      <c r="F309" s="24"/>
      <c r="G309" s="24"/>
      <c r="H309" s="24">
        <f t="shared" si="94"/>
        <v>0</v>
      </c>
      <c r="I309" s="24"/>
      <c r="J309" s="24"/>
      <c r="K309" s="24">
        <f t="shared" si="95"/>
        <v>0</v>
      </c>
      <c r="L309" s="24">
        <v>0.01</v>
      </c>
      <c r="M309" s="24">
        <v>3.53</v>
      </c>
      <c r="N309" s="24">
        <v>9.92</v>
      </c>
      <c r="O309" s="24">
        <f t="shared" si="96"/>
        <v>13.459999999999999</v>
      </c>
      <c r="P309" s="24">
        <f t="shared" si="97"/>
        <v>13.459999999999999</v>
      </c>
      <c r="Q309" s="24">
        <v>1</v>
      </c>
      <c r="R309" s="24"/>
      <c r="S309" s="24">
        <f t="shared" si="98"/>
        <v>1</v>
      </c>
      <c r="T309" s="24">
        <f t="shared" si="99"/>
        <v>14.459999999999999</v>
      </c>
    </row>
    <row r="310" spans="1:20" x14ac:dyDescent="0.2">
      <c r="A310" s="167"/>
      <c r="B310" s="85"/>
      <c r="C310" s="26" t="s">
        <v>228</v>
      </c>
      <c r="D310" s="162">
        <v>11</v>
      </c>
      <c r="E310" s="24"/>
      <c r="F310" s="24"/>
      <c r="G310" s="24"/>
      <c r="H310" s="24">
        <f t="shared" si="94"/>
        <v>0</v>
      </c>
      <c r="I310" s="24">
        <v>3</v>
      </c>
      <c r="J310" s="24"/>
      <c r="K310" s="24">
        <f t="shared" si="95"/>
        <v>3</v>
      </c>
      <c r="L310" s="24">
        <v>15.5</v>
      </c>
      <c r="M310" s="24">
        <v>65.97</v>
      </c>
      <c r="N310" s="24">
        <v>73.58</v>
      </c>
      <c r="O310" s="24">
        <f t="shared" si="96"/>
        <v>155.05000000000001</v>
      </c>
      <c r="P310" s="24">
        <f t="shared" si="97"/>
        <v>158.05000000000001</v>
      </c>
      <c r="Q310" s="24"/>
      <c r="R310" s="24"/>
      <c r="S310" s="24">
        <f t="shared" si="98"/>
        <v>0</v>
      </c>
      <c r="T310" s="24">
        <f t="shared" si="99"/>
        <v>158.05000000000001</v>
      </c>
    </row>
    <row r="311" spans="1:20" x14ac:dyDescent="0.2">
      <c r="A311" s="167"/>
      <c r="B311" s="35" t="s">
        <v>367</v>
      </c>
      <c r="C311" s="26" t="s">
        <v>367</v>
      </c>
      <c r="D311" s="162">
        <v>0</v>
      </c>
      <c r="E311" s="24"/>
      <c r="F311" s="24"/>
      <c r="G311" s="24"/>
      <c r="H311" s="24">
        <f t="shared" si="94"/>
        <v>0</v>
      </c>
      <c r="I311" s="24"/>
      <c r="J311" s="24"/>
      <c r="K311" s="24">
        <f t="shared" si="95"/>
        <v>0</v>
      </c>
      <c r="L311" s="24"/>
      <c r="M311" s="24"/>
      <c r="N311" s="24"/>
      <c r="O311" s="24">
        <f t="shared" si="96"/>
        <v>0</v>
      </c>
      <c r="P311" s="24">
        <f t="shared" si="97"/>
        <v>0</v>
      </c>
      <c r="Q311" s="24"/>
      <c r="R311" s="24"/>
      <c r="S311" s="24">
        <f t="shared" si="98"/>
        <v>0</v>
      </c>
      <c r="T311" s="24">
        <f t="shared" si="99"/>
        <v>0</v>
      </c>
    </row>
    <row r="312" spans="1:20" x14ac:dyDescent="0.2">
      <c r="A312" s="167"/>
      <c r="B312" s="35"/>
      <c r="C312" s="26" t="s">
        <v>368</v>
      </c>
      <c r="D312" s="162">
        <v>0</v>
      </c>
      <c r="E312" s="24"/>
      <c r="F312" s="24"/>
      <c r="G312" s="24"/>
      <c r="H312" s="24">
        <f t="shared" si="94"/>
        <v>0</v>
      </c>
      <c r="I312" s="24"/>
      <c r="J312" s="24"/>
      <c r="K312" s="24">
        <f t="shared" si="95"/>
        <v>0</v>
      </c>
      <c r="L312" s="24"/>
      <c r="M312" s="24"/>
      <c r="N312" s="24"/>
      <c r="O312" s="24">
        <f t="shared" si="96"/>
        <v>0</v>
      </c>
      <c r="P312" s="24">
        <f t="shared" si="97"/>
        <v>0</v>
      </c>
      <c r="Q312" s="24"/>
      <c r="R312" s="24"/>
      <c r="S312" s="24">
        <f t="shared" si="98"/>
        <v>0</v>
      </c>
      <c r="T312" s="24">
        <f t="shared" si="99"/>
        <v>0</v>
      </c>
    </row>
    <row r="313" spans="1:20" x14ac:dyDescent="0.2">
      <c r="A313" s="167"/>
      <c r="B313" s="35"/>
      <c r="C313" s="26" t="s">
        <v>254</v>
      </c>
      <c r="D313" s="162">
        <v>44</v>
      </c>
      <c r="E313" s="24"/>
      <c r="F313" s="24">
        <v>0.2</v>
      </c>
      <c r="G313" s="24"/>
      <c r="H313" s="24">
        <f t="shared" si="94"/>
        <v>0.2</v>
      </c>
      <c r="I313" s="24">
        <v>0.41</v>
      </c>
      <c r="J313" s="24">
        <v>0.08</v>
      </c>
      <c r="K313" s="24">
        <f t="shared" si="95"/>
        <v>0.69</v>
      </c>
      <c r="L313" s="24"/>
      <c r="M313" s="24">
        <v>3.1</v>
      </c>
      <c r="N313" s="24">
        <v>7.87</v>
      </c>
      <c r="O313" s="24">
        <f t="shared" si="96"/>
        <v>10.97</v>
      </c>
      <c r="P313" s="24">
        <f t="shared" si="97"/>
        <v>11.66</v>
      </c>
      <c r="Q313" s="24"/>
      <c r="R313" s="24"/>
      <c r="S313" s="24">
        <f t="shared" si="98"/>
        <v>0</v>
      </c>
      <c r="T313" s="24">
        <f t="shared" si="99"/>
        <v>11.66</v>
      </c>
    </row>
    <row r="314" spans="1:20" x14ac:dyDescent="0.2">
      <c r="A314" s="167"/>
      <c r="B314" s="35"/>
      <c r="C314" s="26" t="s">
        <v>452</v>
      </c>
      <c r="D314" s="162">
        <v>0</v>
      </c>
      <c r="E314" s="24"/>
      <c r="F314" s="24"/>
      <c r="G314" s="24"/>
      <c r="H314" s="24">
        <f t="shared" si="94"/>
        <v>0</v>
      </c>
      <c r="I314" s="24"/>
      <c r="J314" s="24"/>
      <c r="K314" s="24">
        <f t="shared" si="95"/>
        <v>0</v>
      </c>
      <c r="L314" s="24"/>
      <c r="M314" s="24"/>
      <c r="N314" s="24"/>
      <c r="O314" s="24">
        <f t="shared" si="96"/>
        <v>0</v>
      </c>
      <c r="P314" s="24">
        <f t="shared" si="97"/>
        <v>0</v>
      </c>
      <c r="Q314" s="24"/>
      <c r="R314" s="24"/>
      <c r="S314" s="24">
        <f t="shared" si="98"/>
        <v>0</v>
      </c>
      <c r="T314" s="24">
        <f t="shared" si="99"/>
        <v>0</v>
      </c>
    </row>
    <row r="315" spans="1:20" x14ac:dyDescent="0.2">
      <c r="A315" s="167"/>
      <c r="B315" s="35"/>
      <c r="C315" s="26" t="s">
        <v>361</v>
      </c>
      <c r="D315" s="162">
        <v>0</v>
      </c>
      <c r="E315" s="24"/>
      <c r="F315" s="24"/>
      <c r="G315" s="24"/>
      <c r="H315" s="24">
        <f t="shared" si="94"/>
        <v>0</v>
      </c>
      <c r="I315" s="24"/>
      <c r="J315" s="24"/>
      <c r="K315" s="24">
        <f t="shared" si="95"/>
        <v>0</v>
      </c>
      <c r="L315" s="24"/>
      <c r="M315" s="24"/>
      <c r="N315" s="24"/>
      <c r="O315" s="24">
        <f t="shared" si="96"/>
        <v>0</v>
      </c>
      <c r="P315" s="24">
        <f t="shared" si="97"/>
        <v>0</v>
      </c>
      <c r="Q315" s="24"/>
      <c r="R315" s="24"/>
      <c r="S315" s="24">
        <f t="shared" si="98"/>
        <v>0</v>
      </c>
      <c r="T315" s="24">
        <f t="shared" si="99"/>
        <v>0</v>
      </c>
    </row>
    <row r="316" spans="1:20" x14ac:dyDescent="0.2">
      <c r="A316" s="167"/>
      <c r="B316" s="35"/>
      <c r="C316" s="26" t="s">
        <v>236</v>
      </c>
      <c r="D316" s="162">
        <v>60</v>
      </c>
      <c r="E316" s="24"/>
      <c r="F316" s="24"/>
      <c r="G316" s="24"/>
      <c r="H316" s="24">
        <f t="shared" si="94"/>
        <v>0</v>
      </c>
      <c r="I316" s="24">
        <v>2.17</v>
      </c>
      <c r="J316" s="24"/>
      <c r="K316" s="24">
        <f t="shared" si="95"/>
        <v>2.17</v>
      </c>
      <c r="L316" s="24">
        <v>0.1</v>
      </c>
      <c r="M316" s="24">
        <v>14.44</v>
      </c>
      <c r="N316" s="24">
        <v>40.090000000000003</v>
      </c>
      <c r="O316" s="24">
        <f t="shared" si="96"/>
        <v>54.63</v>
      </c>
      <c r="P316" s="24">
        <f t="shared" si="97"/>
        <v>56.800000000000004</v>
      </c>
      <c r="Q316" s="24"/>
      <c r="R316" s="24"/>
      <c r="S316" s="24">
        <f t="shared" si="98"/>
        <v>0</v>
      </c>
      <c r="T316" s="24">
        <f t="shared" si="99"/>
        <v>56.800000000000004</v>
      </c>
    </row>
    <row r="317" spans="1:20" x14ac:dyDescent="0.2">
      <c r="A317" s="167"/>
      <c r="B317" s="35"/>
      <c r="C317" s="26" t="s">
        <v>253</v>
      </c>
      <c r="D317" s="162">
        <v>30</v>
      </c>
      <c r="E317" s="24"/>
      <c r="F317" s="24"/>
      <c r="G317" s="24"/>
      <c r="H317" s="24">
        <f t="shared" si="94"/>
        <v>0</v>
      </c>
      <c r="I317" s="24"/>
      <c r="J317" s="24"/>
      <c r="K317" s="24">
        <f t="shared" si="95"/>
        <v>0</v>
      </c>
      <c r="L317" s="24"/>
      <c r="M317" s="24">
        <v>3.7</v>
      </c>
      <c r="N317" s="24">
        <v>30.06</v>
      </c>
      <c r="O317" s="24">
        <f t="shared" si="96"/>
        <v>33.76</v>
      </c>
      <c r="P317" s="24">
        <f t="shared" si="97"/>
        <v>33.76</v>
      </c>
      <c r="Q317" s="24"/>
      <c r="R317" s="24"/>
      <c r="S317" s="24">
        <f t="shared" si="98"/>
        <v>0</v>
      </c>
      <c r="T317" s="24">
        <f t="shared" si="99"/>
        <v>33.76</v>
      </c>
    </row>
    <row r="318" spans="1:20" x14ac:dyDescent="0.2">
      <c r="A318" s="167"/>
      <c r="B318" s="35"/>
      <c r="C318" s="26" t="s">
        <v>255</v>
      </c>
      <c r="D318" s="162">
        <v>19</v>
      </c>
      <c r="E318" s="24"/>
      <c r="F318" s="24"/>
      <c r="G318" s="24"/>
      <c r="H318" s="24">
        <f t="shared" si="94"/>
        <v>0</v>
      </c>
      <c r="I318" s="24">
        <v>1.7</v>
      </c>
      <c r="J318" s="24"/>
      <c r="K318" s="24">
        <f t="shared" si="95"/>
        <v>1.7</v>
      </c>
      <c r="L318" s="24"/>
      <c r="M318" s="24">
        <v>5.28</v>
      </c>
      <c r="N318" s="24">
        <v>45.58</v>
      </c>
      <c r="O318" s="24">
        <f t="shared" si="96"/>
        <v>50.86</v>
      </c>
      <c r="P318" s="24">
        <f t="shared" si="97"/>
        <v>52.56</v>
      </c>
      <c r="Q318" s="24"/>
      <c r="R318" s="24"/>
      <c r="S318" s="24">
        <f t="shared" si="98"/>
        <v>0</v>
      </c>
      <c r="T318" s="24">
        <f t="shared" si="99"/>
        <v>52.56</v>
      </c>
    </row>
    <row r="319" spans="1:20" x14ac:dyDescent="0.2">
      <c r="A319" s="167"/>
      <c r="B319" s="35"/>
      <c r="C319" s="26" t="s">
        <v>376</v>
      </c>
      <c r="D319" s="162">
        <v>0</v>
      </c>
      <c r="E319" s="24"/>
      <c r="F319" s="24"/>
      <c r="G319" s="24"/>
      <c r="H319" s="24">
        <f t="shared" si="94"/>
        <v>0</v>
      </c>
      <c r="I319" s="24"/>
      <c r="J319" s="24"/>
      <c r="K319" s="24">
        <f t="shared" si="95"/>
        <v>0</v>
      </c>
      <c r="L319" s="24"/>
      <c r="M319" s="24"/>
      <c r="N319" s="24"/>
      <c r="O319" s="24">
        <f t="shared" si="96"/>
        <v>0</v>
      </c>
      <c r="P319" s="24">
        <f t="shared" si="97"/>
        <v>0</v>
      </c>
      <c r="Q319" s="24"/>
      <c r="R319" s="24"/>
      <c r="S319" s="24">
        <f t="shared" si="98"/>
        <v>0</v>
      </c>
      <c r="T319" s="24">
        <f t="shared" si="99"/>
        <v>0</v>
      </c>
    </row>
    <row r="320" spans="1:20" x14ac:dyDescent="0.2">
      <c r="A320" s="167"/>
      <c r="B320" s="35"/>
      <c r="C320" s="26" t="s">
        <v>251</v>
      </c>
      <c r="D320" s="162">
        <v>74</v>
      </c>
      <c r="E320" s="24"/>
      <c r="F320" s="24"/>
      <c r="G320" s="24"/>
      <c r="H320" s="24">
        <f t="shared" si="94"/>
        <v>0</v>
      </c>
      <c r="I320" s="24">
        <v>0.25</v>
      </c>
      <c r="J320" s="24">
        <v>4.5</v>
      </c>
      <c r="K320" s="24">
        <f t="shared" si="95"/>
        <v>4.75</v>
      </c>
      <c r="L320" s="24">
        <v>1</v>
      </c>
      <c r="M320" s="24">
        <v>38.83</v>
      </c>
      <c r="N320" s="24">
        <v>140.24</v>
      </c>
      <c r="O320" s="24">
        <f t="shared" si="96"/>
        <v>180.07</v>
      </c>
      <c r="P320" s="24">
        <f t="shared" si="97"/>
        <v>184.82</v>
      </c>
      <c r="Q320" s="24">
        <v>3</v>
      </c>
      <c r="R320" s="24">
        <v>8.5</v>
      </c>
      <c r="S320" s="24">
        <f t="shared" si="98"/>
        <v>11.5</v>
      </c>
      <c r="T320" s="24">
        <f t="shared" si="99"/>
        <v>196.32</v>
      </c>
    </row>
    <row r="321" spans="1:20" x14ac:dyDescent="0.2">
      <c r="A321" s="167"/>
      <c r="B321" s="35"/>
      <c r="C321" s="26" t="s">
        <v>232</v>
      </c>
      <c r="D321" s="162">
        <v>0</v>
      </c>
      <c r="E321" s="24"/>
      <c r="F321" s="24"/>
      <c r="G321" s="24"/>
      <c r="H321" s="24">
        <f t="shared" si="94"/>
        <v>0</v>
      </c>
      <c r="I321" s="24"/>
      <c r="J321" s="24"/>
      <c r="K321" s="24">
        <f t="shared" si="95"/>
        <v>0</v>
      </c>
      <c r="L321" s="24"/>
      <c r="M321" s="24"/>
      <c r="N321" s="24"/>
      <c r="O321" s="24">
        <f t="shared" si="96"/>
        <v>0</v>
      </c>
      <c r="P321" s="24">
        <f t="shared" si="97"/>
        <v>0</v>
      </c>
      <c r="Q321" s="24"/>
      <c r="R321" s="24"/>
      <c r="S321" s="24">
        <f t="shared" si="98"/>
        <v>0</v>
      </c>
      <c r="T321" s="24">
        <f t="shared" si="99"/>
        <v>0</v>
      </c>
    </row>
    <row r="322" spans="1:20" x14ac:dyDescent="0.2">
      <c r="A322" s="167"/>
      <c r="B322" s="35"/>
      <c r="C322" s="26" t="s">
        <v>344</v>
      </c>
      <c r="D322" s="162">
        <v>0</v>
      </c>
      <c r="E322" s="24"/>
      <c r="F322" s="24"/>
      <c r="G322" s="24"/>
      <c r="H322" s="24">
        <f t="shared" si="94"/>
        <v>0</v>
      </c>
      <c r="I322" s="24"/>
      <c r="J322" s="24"/>
      <c r="K322" s="24">
        <f t="shared" si="95"/>
        <v>0</v>
      </c>
      <c r="L322" s="24"/>
      <c r="M322" s="24"/>
      <c r="N322" s="24"/>
      <c r="O322" s="24">
        <f t="shared" si="96"/>
        <v>0</v>
      </c>
      <c r="P322" s="24">
        <f t="shared" si="97"/>
        <v>0</v>
      </c>
      <c r="Q322" s="24"/>
      <c r="R322" s="24"/>
      <c r="S322" s="24">
        <f t="shared" si="98"/>
        <v>0</v>
      </c>
      <c r="T322" s="24">
        <f t="shared" si="99"/>
        <v>0</v>
      </c>
    </row>
    <row r="323" spans="1:20" x14ac:dyDescent="0.2">
      <c r="A323" s="167"/>
      <c r="B323" s="35"/>
      <c r="C323" s="26" t="s">
        <v>242</v>
      </c>
      <c r="D323" s="162">
        <v>6</v>
      </c>
      <c r="E323" s="24"/>
      <c r="F323" s="24"/>
      <c r="G323" s="24"/>
      <c r="H323" s="24">
        <f t="shared" si="94"/>
        <v>0</v>
      </c>
      <c r="I323" s="24">
        <v>0.25</v>
      </c>
      <c r="J323" s="24"/>
      <c r="K323" s="24">
        <f t="shared" si="95"/>
        <v>0.25</v>
      </c>
      <c r="L323" s="24">
        <v>10.3</v>
      </c>
      <c r="M323" s="24">
        <v>10.75</v>
      </c>
      <c r="N323" s="24">
        <v>43.12</v>
      </c>
      <c r="O323" s="24">
        <f t="shared" si="96"/>
        <v>64.17</v>
      </c>
      <c r="P323" s="24">
        <f t="shared" si="97"/>
        <v>64.42</v>
      </c>
      <c r="Q323" s="24"/>
      <c r="R323" s="24"/>
      <c r="S323" s="24">
        <f t="shared" si="98"/>
        <v>0</v>
      </c>
      <c r="T323" s="24">
        <f t="shared" si="99"/>
        <v>64.42</v>
      </c>
    </row>
    <row r="324" spans="1:20" x14ac:dyDescent="0.2">
      <c r="A324" s="167"/>
      <c r="B324" s="35"/>
      <c r="C324" s="26" t="s">
        <v>370</v>
      </c>
      <c r="D324" s="162">
        <v>0</v>
      </c>
      <c r="E324" s="24"/>
      <c r="F324" s="24"/>
      <c r="G324" s="24"/>
      <c r="H324" s="24">
        <f t="shared" si="94"/>
        <v>0</v>
      </c>
      <c r="I324" s="24"/>
      <c r="J324" s="24"/>
      <c r="K324" s="24">
        <f t="shared" si="95"/>
        <v>0</v>
      </c>
      <c r="L324" s="24"/>
      <c r="M324" s="24"/>
      <c r="N324" s="24"/>
      <c r="O324" s="24">
        <f t="shared" si="96"/>
        <v>0</v>
      </c>
      <c r="P324" s="24">
        <f t="shared" si="97"/>
        <v>0</v>
      </c>
      <c r="Q324" s="24"/>
      <c r="R324" s="24"/>
      <c r="S324" s="24">
        <f t="shared" si="98"/>
        <v>0</v>
      </c>
      <c r="T324" s="24">
        <f t="shared" si="99"/>
        <v>0</v>
      </c>
    </row>
    <row r="325" spans="1:20" x14ac:dyDescent="0.2">
      <c r="A325" s="167"/>
      <c r="B325" s="35"/>
      <c r="C325" s="26" t="s">
        <v>231</v>
      </c>
      <c r="D325" s="162">
        <v>0</v>
      </c>
      <c r="E325" s="24"/>
      <c r="F325" s="24"/>
      <c r="G325" s="24"/>
      <c r="H325" s="24">
        <f t="shared" si="94"/>
        <v>0</v>
      </c>
      <c r="I325" s="24"/>
      <c r="J325" s="24"/>
      <c r="K325" s="24">
        <f t="shared" si="95"/>
        <v>0</v>
      </c>
      <c r="L325" s="24"/>
      <c r="M325" s="24"/>
      <c r="N325" s="24"/>
      <c r="O325" s="24">
        <f t="shared" si="96"/>
        <v>0</v>
      </c>
      <c r="P325" s="24">
        <f t="shared" si="97"/>
        <v>0</v>
      </c>
      <c r="Q325" s="24"/>
      <c r="R325" s="24"/>
      <c r="S325" s="24">
        <f t="shared" si="98"/>
        <v>0</v>
      </c>
      <c r="T325" s="24">
        <f t="shared" si="99"/>
        <v>0</v>
      </c>
    </row>
    <row r="326" spans="1:20" x14ac:dyDescent="0.2">
      <c r="A326" s="167"/>
      <c r="B326" s="35"/>
      <c r="C326" s="26" t="s">
        <v>346</v>
      </c>
      <c r="D326" s="162">
        <v>0</v>
      </c>
      <c r="E326" s="24"/>
      <c r="F326" s="24"/>
      <c r="G326" s="24"/>
      <c r="H326" s="24">
        <f t="shared" si="94"/>
        <v>0</v>
      </c>
      <c r="I326" s="24"/>
      <c r="J326" s="24"/>
      <c r="K326" s="24">
        <f t="shared" si="95"/>
        <v>0</v>
      </c>
      <c r="L326" s="24"/>
      <c r="M326" s="24"/>
      <c r="N326" s="24"/>
      <c r="O326" s="24">
        <f t="shared" si="96"/>
        <v>0</v>
      </c>
      <c r="P326" s="24">
        <f t="shared" si="97"/>
        <v>0</v>
      </c>
      <c r="Q326" s="24"/>
      <c r="R326" s="24"/>
      <c r="S326" s="24">
        <f t="shared" si="98"/>
        <v>0</v>
      </c>
      <c r="T326" s="24">
        <f t="shared" si="99"/>
        <v>0</v>
      </c>
    </row>
    <row r="327" spans="1:20" x14ac:dyDescent="0.2">
      <c r="A327" s="167"/>
      <c r="B327" s="35"/>
      <c r="C327" s="26" t="s">
        <v>347</v>
      </c>
      <c r="D327" s="162">
        <v>0</v>
      </c>
      <c r="E327" s="24"/>
      <c r="F327" s="24"/>
      <c r="G327" s="24"/>
      <c r="H327" s="24">
        <f t="shared" si="94"/>
        <v>0</v>
      </c>
      <c r="I327" s="24"/>
      <c r="J327" s="24"/>
      <c r="K327" s="24">
        <f t="shared" si="95"/>
        <v>0</v>
      </c>
      <c r="L327" s="24"/>
      <c r="M327" s="24"/>
      <c r="N327" s="24"/>
      <c r="O327" s="24">
        <f t="shared" si="96"/>
        <v>0</v>
      </c>
      <c r="P327" s="24">
        <f t="shared" si="97"/>
        <v>0</v>
      </c>
      <c r="Q327" s="24"/>
      <c r="R327" s="24"/>
      <c r="S327" s="24">
        <f t="shared" si="98"/>
        <v>0</v>
      </c>
      <c r="T327" s="24">
        <f t="shared" si="99"/>
        <v>0</v>
      </c>
    </row>
    <row r="328" spans="1:20" x14ac:dyDescent="0.2">
      <c r="A328" s="167"/>
      <c r="B328" s="35"/>
      <c r="C328" s="26" t="s">
        <v>289</v>
      </c>
      <c r="D328" s="162">
        <v>0</v>
      </c>
      <c r="E328" s="24"/>
      <c r="F328" s="24"/>
      <c r="G328" s="24"/>
      <c r="H328" s="24">
        <f t="shared" si="94"/>
        <v>0</v>
      </c>
      <c r="I328" s="24"/>
      <c r="J328" s="24"/>
      <c r="K328" s="24">
        <f t="shared" si="95"/>
        <v>0</v>
      </c>
      <c r="L328" s="24"/>
      <c r="M328" s="24"/>
      <c r="N328" s="24"/>
      <c r="O328" s="24">
        <f>SUM(L328:N328)</f>
        <v>0</v>
      </c>
      <c r="P328" s="24">
        <f>SUM(K328+O328)</f>
        <v>0</v>
      </c>
      <c r="Q328" s="24"/>
      <c r="R328" s="24"/>
      <c r="S328" s="24">
        <f>+R328+Q328</f>
        <v>0</v>
      </c>
      <c r="T328" s="24">
        <f>+S328+P328</f>
        <v>0</v>
      </c>
    </row>
    <row r="329" spans="1:20" x14ac:dyDescent="0.2">
      <c r="A329" s="167"/>
      <c r="B329" s="35"/>
      <c r="C329" s="26" t="s">
        <v>238</v>
      </c>
      <c r="D329" s="162">
        <v>7</v>
      </c>
      <c r="E329" s="24"/>
      <c r="F329" s="24"/>
      <c r="G329" s="24"/>
      <c r="H329" s="24">
        <f t="shared" si="94"/>
        <v>0</v>
      </c>
      <c r="I329" s="24">
        <v>0.25</v>
      </c>
      <c r="J329" s="24"/>
      <c r="K329" s="24">
        <f t="shared" si="95"/>
        <v>0.25</v>
      </c>
      <c r="L329" s="24"/>
      <c r="M329" s="24">
        <v>2.25</v>
      </c>
      <c r="N329" s="24">
        <v>6.51</v>
      </c>
      <c r="O329" s="24">
        <f t="shared" si="96"/>
        <v>8.76</v>
      </c>
      <c r="P329" s="24">
        <f t="shared" si="97"/>
        <v>9.01</v>
      </c>
      <c r="Q329" s="24"/>
      <c r="R329" s="24"/>
      <c r="S329" s="24">
        <f t="shared" si="98"/>
        <v>0</v>
      </c>
      <c r="T329" s="24">
        <f t="shared" si="99"/>
        <v>9.01</v>
      </c>
    </row>
    <row r="330" spans="1:20" x14ac:dyDescent="0.2">
      <c r="A330" s="167"/>
      <c r="B330" s="35"/>
      <c r="C330" s="26" t="s">
        <v>390</v>
      </c>
      <c r="D330" s="162">
        <v>0</v>
      </c>
      <c r="E330" s="24"/>
      <c r="F330" s="24"/>
      <c r="G330" s="24"/>
      <c r="H330" s="24">
        <f t="shared" si="94"/>
        <v>0</v>
      </c>
      <c r="I330" s="24"/>
      <c r="J330" s="24"/>
      <c r="K330" s="24">
        <f t="shared" si="95"/>
        <v>0</v>
      </c>
      <c r="L330" s="24"/>
      <c r="M330" s="24"/>
      <c r="N330" s="24"/>
      <c r="O330" s="24">
        <f t="shared" si="96"/>
        <v>0</v>
      </c>
      <c r="P330" s="24">
        <f t="shared" si="97"/>
        <v>0</v>
      </c>
      <c r="Q330" s="24"/>
      <c r="R330" s="24"/>
      <c r="S330" s="24">
        <f t="shared" si="98"/>
        <v>0</v>
      </c>
      <c r="T330" s="24">
        <f t="shared" si="99"/>
        <v>0</v>
      </c>
    </row>
    <row r="331" spans="1:20" x14ac:dyDescent="0.2">
      <c r="A331" s="167"/>
      <c r="B331" s="35"/>
      <c r="C331" s="26" t="s">
        <v>352</v>
      </c>
      <c r="D331" s="162">
        <v>0</v>
      </c>
      <c r="E331" s="24"/>
      <c r="F331" s="24"/>
      <c r="G331" s="24"/>
      <c r="H331" s="24">
        <f t="shared" si="94"/>
        <v>0</v>
      </c>
      <c r="I331" s="24"/>
      <c r="J331" s="24"/>
      <c r="K331" s="24">
        <f t="shared" si="95"/>
        <v>0</v>
      </c>
      <c r="L331" s="24"/>
      <c r="M331" s="24"/>
      <c r="N331" s="24"/>
      <c r="O331" s="24">
        <f t="shared" si="96"/>
        <v>0</v>
      </c>
      <c r="P331" s="24">
        <f t="shared" si="97"/>
        <v>0</v>
      </c>
      <c r="Q331" s="24"/>
      <c r="R331" s="24"/>
      <c r="S331" s="24">
        <f t="shared" si="98"/>
        <v>0</v>
      </c>
      <c r="T331" s="24">
        <f t="shared" si="99"/>
        <v>0</v>
      </c>
    </row>
    <row r="332" spans="1:20" x14ac:dyDescent="0.2">
      <c r="A332" s="167"/>
      <c r="B332" s="35"/>
      <c r="C332" s="26" t="s">
        <v>248</v>
      </c>
      <c r="D332" s="162">
        <v>20</v>
      </c>
      <c r="E332" s="24"/>
      <c r="F332" s="24"/>
      <c r="G332" s="24"/>
      <c r="H332" s="24">
        <f t="shared" si="94"/>
        <v>0</v>
      </c>
      <c r="I332" s="24">
        <v>1.28</v>
      </c>
      <c r="J332" s="24"/>
      <c r="K332" s="24">
        <f t="shared" si="95"/>
        <v>1.28</v>
      </c>
      <c r="L332" s="24">
        <v>3.8</v>
      </c>
      <c r="M332" s="24">
        <v>17.77</v>
      </c>
      <c r="N332" s="24">
        <v>25.17</v>
      </c>
      <c r="O332" s="24">
        <f t="shared" si="96"/>
        <v>46.74</v>
      </c>
      <c r="P332" s="24">
        <f t="shared" si="97"/>
        <v>48.02</v>
      </c>
      <c r="Q332" s="24"/>
      <c r="R332" s="24"/>
      <c r="S332" s="24">
        <f t="shared" si="98"/>
        <v>0</v>
      </c>
      <c r="T332" s="24">
        <f t="shared" si="99"/>
        <v>48.02</v>
      </c>
    </row>
    <row r="333" spans="1:20" x14ac:dyDescent="0.2">
      <c r="A333" s="167"/>
      <c r="B333" s="35"/>
      <c r="C333" s="26" t="s">
        <v>290</v>
      </c>
      <c r="D333" s="162">
        <v>3</v>
      </c>
      <c r="E333" s="24"/>
      <c r="F333" s="24"/>
      <c r="G333" s="24"/>
      <c r="H333" s="24">
        <f t="shared" si="94"/>
        <v>0</v>
      </c>
      <c r="I333" s="24"/>
      <c r="J333" s="24"/>
      <c r="K333" s="24">
        <f t="shared" si="95"/>
        <v>0</v>
      </c>
      <c r="L333" s="24"/>
      <c r="M333" s="24"/>
      <c r="N333" s="24">
        <v>0.12</v>
      </c>
      <c r="O333" s="24">
        <f t="shared" si="96"/>
        <v>0.12</v>
      </c>
      <c r="P333" s="24">
        <f t="shared" si="97"/>
        <v>0.12</v>
      </c>
      <c r="Q333" s="24"/>
      <c r="R333" s="24"/>
      <c r="S333" s="24">
        <f t="shared" si="98"/>
        <v>0</v>
      </c>
      <c r="T333" s="24">
        <f t="shared" si="99"/>
        <v>0.12</v>
      </c>
    </row>
    <row r="334" spans="1:20" x14ac:dyDescent="0.2">
      <c r="A334" s="167"/>
      <c r="B334" s="35"/>
      <c r="C334" s="26" t="s">
        <v>250</v>
      </c>
      <c r="D334" s="162">
        <v>7</v>
      </c>
      <c r="E334" s="24"/>
      <c r="F334" s="24"/>
      <c r="G334" s="24"/>
      <c r="H334" s="24">
        <f t="shared" si="94"/>
        <v>0</v>
      </c>
      <c r="I334" s="24"/>
      <c r="J334" s="24"/>
      <c r="K334" s="24">
        <f t="shared" si="95"/>
        <v>0</v>
      </c>
      <c r="L334" s="24"/>
      <c r="M334" s="24"/>
      <c r="N334" s="24">
        <v>1.1499999999999999</v>
      </c>
      <c r="O334" s="24">
        <f t="shared" si="96"/>
        <v>1.1499999999999999</v>
      </c>
      <c r="P334" s="24">
        <f t="shared" si="97"/>
        <v>1.1499999999999999</v>
      </c>
      <c r="Q334" s="24"/>
      <c r="R334" s="24"/>
      <c r="S334" s="24">
        <f t="shared" si="98"/>
        <v>0</v>
      </c>
      <c r="T334" s="24">
        <f t="shared" si="99"/>
        <v>1.1499999999999999</v>
      </c>
    </row>
    <row r="335" spans="1:20" x14ac:dyDescent="0.2">
      <c r="A335" s="167"/>
      <c r="B335" s="35"/>
      <c r="C335" s="26" t="s">
        <v>391</v>
      </c>
      <c r="D335" s="162">
        <v>0</v>
      </c>
      <c r="E335" s="24"/>
      <c r="F335" s="24"/>
      <c r="G335" s="24"/>
      <c r="H335" s="24">
        <f t="shared" si="94"/>
        <v>0</v>
      </c>
      <c r="I335" s="24"/>
      <c r="J335" s="24"/>
      <c r="K335" s="24">
        <f t="shared" si="95"/>
        <v>0</v>
      </c>
      <c r="L335" s="24"/>
      <c r="M335" s="24"/>
      <c r="N335" s="24"/>
      <c r="O335" s="24">
        <f t="shared" si="96"/>
        <v>0</v>
      </c>
      <c r="P335" s="24">
        <f t="shared" si="97"/>
        <v>0</v>
      </c>
      <c r="Q335" s="24"/>
      <c r="R335" s="24"/>
      <c r="S335" s="24">
        <f t="shared" si="98"/>
        <v>0</v>
      </c>
      <c r="T335" s="24">
        <f t="shared" si="99"/>
        <v>0</v>
      </c>
    </row>
    <row r="336" spans="1:20" x14ac:dyDescent="0.2">
      <c r="A336" s="167"/>
      <c r="B336" s="35"/>
      <c r="C336" s="26" t="s">
        <v>240</v>
      </c>
      <c r="D336" s="162">
        <v>10</v>
      </c>
      <c r="E336" s="24"/>
      <c r="F336" s="24"/>
      <c r="G336" s="24"/>
      <c r="H336" s="24">
        <f t="shared" si="94"/>
        <v>0</v>
      </c>
      <c r="I336" s="24"/>
      <c r="J336" s="24"/>
      <c r="K336" s="24">
        <f t="shared" si="95"/>
        <v>0</v>
      </c>
      <c r="L336" s="24">
        <v>0.09</v>
      </c>
      <c r="M336" s="24">
        <v>1.07</v>
      </c>
      <c r="N336" s="24">
        <v>2.95</v>
      </c>
      <c r="O336" s="24">
        <f t="shared" si="96"/>
        <v>4.1100000000000003</v>
      </c>
      <c r="P336" s="24">
        <f t="shared" si="97"/>
        <v>4.1100000000000003</v>
      </c>
      <c r="Q336" s="24"/>
      <c r="R336" s="24"/>
      <c r="S336" s="24">
        <f t="shared" si="98"/>
        <v>0</v>
      </c>
      <c r="T336" s="24">
        <f t="shared" si="99"/>
        <v>4.1100000000000003</v>
      </c>
    </row>
    <row r="337" spans="1:20" x14ac:dyDescent="0.2">
      <c r="A337" s="167"/>
      <c r="B337" s="35"/>
      <c r="C337" s="26" t="s">
        <v>261</v>
      </c>
      <c r="D337" s="162">
        <v>1</v>
      </c>
      <c r="E337" s="24"/>
      <c r="F337" s="24"/>
      <c r="G337" s="24"/>
      <c r="H337" s="24">
        <f>SUM(E337:G337)</f>
        <v>0</v>
      </c>
      <c r="I337" s="24"/>
      <c r="J337" s="24"/>
      <c r="K337" s="24">
        <f>SUM(H337:J337)</f>
        <v>0</v>
      </c>
      <c r="L337" s="24"/>
      <c r="M337" s="24">
        <v>7.0000000000000007E-2</v>
      </c>
      <c r="N337" s="24">
        <v>0.03</v>
      </c>
      <c r="O337" s="24">
        <f>SUM(L337:N337)</f>
        <v>0.1</v>
      </c>
      <c r="P337" s="24">
        <f>SUM(K337+O337)</f>
        <v>0.1</v>
      </c>
      <c r="Q337" s="24"/>
      <c r="R337" s="24"/>
      <c r="S337" s="24">
        <f t="shared" si="98"/>
        <v>0</v>
      </c>
      <c r="T337" s="24">
        <f t="shared" si="99"/>
        <v>0.1</v>
      </c>
    </row>
    <row r="338" spans="1:20" x14ac:dyDescent="0.2">
      <c r="A338" s="119"/>
      <c r="B338" s="71"/>
      <c r="C338" s="26" t="s">
        <v>241</v>
      </c>
      <c r="D338" s="162">
        <v>3</v>
      </c>
      <c r="E338" s="24"/>
      <c r="F338" s="24"/>
      <c r="G338" s="24"/>
      <c r="H338" s="24">
        <f>SUM(E338:G338)</f>
        <v>0</v>
      </c>
      <c r="I338" s="24"/>
      <c r="J338" s="24"/>
      <c r="K338" s="24">
        <f>SUM(H338:J338)</f>
        <v>0</v>
      </c>
      <c r="L338" s="24">
        <v>4.2</v>
      </c>
      <c r="M338" s="24">
        <v>7.4</v>
      </c>
      <c r="N338" s="24">
        <v>6.4</v>
      </c>
      <c r="O338" s="24">
        <f>SUM(L338:N338)</f>
        <v>18</v>
      </c>
      <c r="P338" s="24">
        <f>SUM(K338+O338)</f>
        <v>18</v>
      </c>
      <c r="Q338" s="24"/>
      <c r="R338" s="24"/>
      <c r="S338" s="24">
        <f>+R338+Q338</f>
        <v>0</v>
      </c>
      <c r="T338" s="24">
        <f>+S338+P338</f>
        <v>18</v>
      </c>
    </row>
    <row r="339" spans="1:20" x14ac:dyDescent="0.2">
      <c r="A339" s="119"/>
      <c r="B339" s="71"/>
      <c r="C339" s="26" t="s">
        <v>570</v>
      </c>
      <c r="D339" s="162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</row>
    <row r="340" spans="1:20" x14ac:dyDescent="0.2">
      <c r="A340" s="119"/>
      <c r="B340" s="71"/>
      <c r="C340" s="26" t="s">
        <v>573</v>
      </c>
      <c r="D340" s="162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</row>
    <row r="341" spans="1:20" x14ac:dyDescent="0.2">
      <c r="A341" s="119"/>
      <c r="B341" s="71"/>
      <c r="C341" s="26" t="s">
        <v>574</v>
      </c>
      <c r="D341" s="162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</row>
    <row r="342" spans="1:20" x14ac:dyDescent="0.2">
      <c r="A342" s="119"/>
      <c r="B342" s="72"/>
      <c r="C342" s="26" t="s">
        <v>575</v>
      </c>
      <c r="D342" s="162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</row>
    <row r="343" spans="1:20" ht="15" x14ac:dyDescent="0.25">
      <c r="A343" s="230" t="s">
        <v>0</v>
      </c>
      <c r="B343" s="231"/>
      <c r="C343" s="232"/>
      <c r="D343" s="53">
        <f t="shared" ref="D343:R343" si="100">SUM(D291:D338)</f>
        <v>573</v>
      </c>
      <c r="E343" s="54">
        <f t="shared" si="100"/>
        <v>0.1</v>
      </c>
      <c r="F343" s="54">
        <f t="shared" si="100"/>
        <v>0.2</v>
      </c>
      <c r="G343" s="54">
        <f t="shared" si="100"/>
        <v>0</v>
      </c>
      <c r="H343" s="54">
        <f t="shared" si="100"/>
        <v>0.30000000000000004</v>
      </c>
      <c r="I343" s="54">
        <f t="shared" si="100"/>
        <v>850.93999999999994</v>
      </c>
      <c r="J343" s="54">
        <f t="shared" si="100"/>
        <v>13.69</v>
      </c>
      <c r="K343" s="54">
        <f t="shared" si="100"/>
        <v>864.93000000000018</v>
      </c>
      <c r="L343" s="54">
        <f t="shared" si="100"/>
        <v>1193.4999999999998</v>
      </c>
      <c r="M343" s="54">
        <f t="shared" si="100"/>
        <v>2056.2600000000002</v>
      </c>
      <c r="N343" s="54">
        <f t="shared" si="100"/>
        <v>2029.4399999999996</v>
      </c>
      <c r="O343" s="54">
        <f t="shared" si="100"/>
        <v>5279.2</v>
      </c>
      <c r="P343" s="54">
        <f t="shared" si="100"/>
        <v>6144.130000000001</v>
      </c>
      <c r="Q343" s="54">
        <f t="shared" si="100"/>
        <v>28.95</v>
      </c>
      <c r="R343" s="54">
        <f t="shared" si="100"/>
        <v>8.5</v>
      </c>
      <c r="S343" s="54">
        <f>+R343+Q343</f>
        <v>37.450000000000003</v>
      </c>
      <c r="T343" s="55">
        <f>+S343+P343</f>
        <v>6181.5800000000008</v>
      </c>
    </row>
    <row r="344" spans="1:20" ht="15" x14ac:dyDescent="0.25">
      <c r="A344" s="237" t="s">
        <v>337</v>
      </c>
      <c r="B344" s="238"/>
      <c r="C344" s="239"/>
      <c r="D344" s="173">
        <f t="shared" ref="D344:T344" si="101">SUM(D14+D31+D70+D104+D135+D190+D223+D268+D279+D290+D343+D236)</f>
        <v>7572</v>
      </c>
      <c r="E344" s="174">
        <f t="shared" si="101"/>
        <v>906.90000000000009</v>
      </c>
      <c r="F344" s="174">
        <f t="shared" si="101"/>
        <v>801.43999999999994</v>
      </c>
      <c r="G344" s="174">
        <f t="shared" si="101"/>
        <v>651.43000000000006</v>
      </c>
      <c r="H344" s="174">
        <f t="shared" si="101"/>
        <v>2359.77</v>
      </c>
      <c r="I344" s="174">
        <f t="shared" si="101"/>
        <v>3290.7900000000004</v>
      </c>
      <c r="J344" s="174">
        <f t="shared" si="101"/>
        <v>351.47</v>
      </c>
      <c r="K344" s="174">
        <f t="shared" si="101"/>
        <v>6002.0300000000007</v>
      </c>
      <c r="L344" s="174">
        <f t="shared" si="101"/>
        <v>4748.7599999999993</v>
      </c>
      <c r="M344" s="174">
        <f t="shared" si="101"/>
        <v>11892.039999999999</v>
      </c>
      <c r="N344" s="174">
        <f t="shared" si="101"/>
        <v>14424.129999999996</v>
      </c>
      <c r="O344" s="174">
        <f t="shared" si="101"/>
        <v>31064.929999999997</v>
      </c>
      <c r="P344" s="174">
        <f t="shared" si="101"/>
        <v>37066.959999999992</v>
      </c>
      <c r="Q344" s="174">
        <f t="shared" si="101"/>
        <v>175.38</v>
      </c>
      <c r="R344" s="174">
        <f t="shared" si="101"/>
        <v>4745.37</v>
      </c>
      <c r="S344" s="174">
        <f t="shared" si="101"/>
        <v>4920.75</v>
      </c>
      <c r="T344" s="175">
        <f t="shared" si="101"/>
        <v>41987.710000000006</v>
      </c>
    </row>
    <row r="345" spans="1:20" s="18" customFormat="1" x14ac:dyDescent="0.2">
      <c r="A345" s="42" t="s">
        <v>513</v>
      </c>
      <c r="B345" s="29"/>
      <c r="C345"/>
      <c r="D345" s="6"/>
      <c r="E345" s="5"/>
      <c r="F345"/>
      <c r="G345"/>
      <c r="H345"/>
      <c r="I345"/>
      <c r="J345"/>
      <c r="K345"/>
      <c r="L345"/>
      <c r="M345"/>
      <c r="N345"/>
      <c r="O345"/>
      <c r="P345"/>
      <c r="Q345" s="21"/>
      <c r="R345" s="21"/>
      <c r="S345" s="21"/>
      <c r="T345" s="21"/>
    </row>
    <row r="346" spans="1:20" s="18" customFormat="1" x14ac:dyDescent="0.2">
      <c r="A346" s="42"/>
      <c r="B346" s="29"/>
      <c r="C346"/>
      <c r="D346" s="6"/>
      <c r="E346" s="5"/>
      <c r="F346"/>
      <c r="G346"/>
      <c r="H346"/>
      <c r="I346"/>
      <c r="J346"/>
      <c r="K346"/>
      <c r="L346"/>
      <c r="M346"/>
      <c r="N346"/>
      <c r="O346"/>
      <c r="P346"/>
      <c r="Q346" s="21"/>
      <c r="R346" s="21"/>
      <c r="S346" s="21"/>
      <c r="T346" s="21"/>
    </row>
    <row r="347" spans="1:20" s="18" customFormat="1" x14ac:dyDescent="0.2">
      <c r="A347" s="42"/>
      <c r="B347" s="29"/>
      <c r="C347"/>
      <c r="D347" s="6"/>
      <c r="E347" s="5"/>
      <c r="F347"/>
      <c r="G347"/>
      <c r="H347"/>
      <c r="I347"/>
      <c r="J347"/>
      <c r="K347"/>
      <c r="L347"/>
      <c r="M347"/>
      <c r="N347"/>
      <c r="O347"/>
      <c r="P347"/>
      <c r="Q347" s="21"/>
      <c r="R347" s="21"/>
      <c r="S347" s="21"/>
      <c r="T347" s="21"/>
    </row>
    <row r="348" spans="1:20" s="18" customFormat="1" x14ac:dyDescent="0.2">
      <c r="A348" s="29"/>
      <c r="B348" s="29"/>
      <c r="C348"/>
      <c r="D348" s="6"/>
      <c r="E348" s="5"/>
      <c r="F348"/>
      <c r="G348"/>
      <c r="H348"/>
      <c r="I348"/>
      <c r="J348"/>
      <c r="K348"/>
      <c r="L348"/>
      <c r="M348"/>
      <c r="N348"/>
      <c r="O348"/>
      <c r="P348"/>
      <c r="Q348" s="21"/>
      <c r="R348" s="21"/>
      <c r="S348" s="21"/>
      <c r="T348" s="21"/>
    </row>
    <row r="349" spans="1:20" s="18" customForma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  <c r="P349"/>
      <c r="Q349" s="21"/>
      <c r="R349" s="21"/>
      <c r="S349" s="21"/>
      <c r="T349" s="21"/>
    </row>
    <row r="350" spans="1:20" s="18" customFormat="1" x14ac:dyDescent="0.2">
      <c r="A350" s="3"/>
      <c r="B350" s="37" t="s">
        <v>474</v>
      </c>
      <c r="C350"/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  <c r="P350"/>
      <c r="Q350" s="21"/>
      <c r="R350" s="21"/>
      <c r="S350" s="21"/>
      <c r="T350" s="21"/>
    </row>
    <row r="351" spans="1:20" s="18" customFormat="1" x14ac:dyDescent="0.2">
      <c r="A351" s="3"/>
      <c r="B351" s="37" t="s">
        <v>455</v>
      </c>
      <c r="C351"/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  <c r="P351"/>
      <c r="Q351" s="21"/>
      <c r="R351" s="21"/>
      <c r="S351" s="21"/>
      <c r="T351" s="21"/>
    </row>
    <row r="352" spans="1:20" s="18" customFormat="1" x14ac:dyDescent="0.2">
      <c r="A352" s="3"/>
      <c r="B352" s="37" t="s">
        <v>457</v>
      </c>
      <c r="C352"/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  <c r="P352"/>
      <c r="Q352" s="21"/>
      <c r="R352" s="21"/>
      <c r="S352" s="21"/>
      <c r="T352" s="21"/>
    </row>
    <row r="353" spans="1:20" s="18" customFormat="1" x14ac:dyDescent="0.2">
      <c r="A353" s="3"/>
      <c r="B353" s="37" t="s">
        <v>456</v>
      </c>
      <c r="C353"/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  <c r="P353"/>
      <c r="Q353" s="21"/>
      <c r="R353" s="21"/>
      <c r="S353" s="21"/>
      <c r="T353" s="21"/>
    </row>
    <row r="354" spans="1:20" s="18" customFormat="1" x14ac:dyDescent="0.2">
      <c r="A354" s="3"/>
      <c r="B354" s="37" t="s">
        <v>458</v>
      </c>
      <c r="C354"/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/>
      <c r="Q354" s="21"/>
      <c r="R354" s="21"/>
      <c r="S354" s="21"/>
      <c r="T354" s="21"/>
    </row>
    <row r="355" spans="1:20" s="18" customFormat="1" x14ac:dyDescent="0.2">
      <c r="A355" s="3"/>
      <c r="B355" s="37" t="s">
        <v>459</v>
      </c>
      <c r="C355"/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/>
      <c r="Q355" s="21"/>
      <c r="R355" s="21"/>
      <c r="S355" s="21"/>
      <c r="T355" s="21"/>
    </row>
    <row r="356" spans="1:20" s="18" customFormat="1" x14ac:dyDescent="0.2">
      <c r="A356" s="4"/>
      <c r="B356" s="4"/>
      <c r="C356" s="5"/>
      <c r="D356" s="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21"/>
      <c r="Q356" s="21"/>
      <c r="R356" s="21"/>
      <c r="S356" s="21"/>
      <c r="T356" s="21"/>
    </row>
  </sheetData>
  <mergeCells count="26">
    <mergeCell ref="A344:C344"/>
    <mergeCell ref="L5:O5"/>
    <mergeCell ref="E4:O4"/>
    <mergeCell ref="Q4:R5"/>
    <mergeCell ref="A14:C14"/>
    <mergeCell ref="A135:C135"/>
    <mergeCell ref="A190:C190"/>
    <mergeCell ref="A236:C236"/>
    <mergeCell ref="A268:C268"/>
    <mergeCell ref="A279:C279"/>
    <mergeCell ref="A290:C290"/>
    <mergeCell ref="A343:C343"/>
    <mergeCell ref="A223:C223"/>
    <mergeCell ref="A104:C104"/>
    <mergeCell ref="A31:C31"/>
    <mergeCell ref="A70:C70"/>
    <mergeCell ref="A1:T1"/>
    <mergeCell ref="A4:A6"/>
    <mergeCell ref="C4:C6"/>
    <mergeCell ref="D4:D6"/>
    <mergeCell ref="P4:P6"/>
    <mergeCell ref="T4:T6"/>
    <mergeCell ref="S4:S6"/>
    <mergeCell ref="B4:B6"/>
    <mergeCell ref="E5:K5"/>
    <mergeCell ref="A2:T2"/>
  </mergeCells>
  <phoneticPr fontId="0" type="noConversion"/>
  <printOptions horizontalCentered="1"/>
  <pageMargins left="0.75" right="0.75" top="0.39370078740157483" bottom="0.19685039370078741" header="0" footer="0"/>
  <pageSetup scale="55" orientation="landscape" horizontalDpi="4294967294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52"/>
  <sheetViews>
    <sheetView showGridLines="0" topLeftCell="A307" zoomScale="75" workbookViewId="0">
      <selection activeCell="A345" sqref="A345:IV355"/>
    </sheetView>
  </sheetViews>
  <sheetFormatPr baseColWidth="10" defaultRowHeight="12.75" x14ac:dyDescent="0.2"/>
  <cols>
    <col min="1" max="1" width="8.140625" style="3" customWidth="1"/>
    <col min="2" max="2" width="20.85546875" style="3" customWidth="1"/>
    <col min="3" max="3" width="27.42578125" bestFit="1" customWidth="1"/>
    <col min="4" max="4" width="11.5703125" style="2" customWidth="1"/>
    <col min="5" max="5" width="9.7109375" style="2" customWidth="1"/>
    <col min="6" max="6" width="13.42578125" style="2" bestFit="1" customWidth="1"/>
    <col min="7" max="7" width="11.5703125" style="2" customWidth="1"/>
    <col min="8" max="8" width="12.5703125" style="10" customWidth="1"/>
    <col min="9" max="9" width="11.28515625" style="10" customWidth="1"/>
    <col min="10" max="10" width="8.7109375" style="10" customWidth="1"/>
    <col min="11" max="11" width="10.42578125" style="10" bestFit="1" customWidth="1"/>
    <col min="12" max="12" width="11.5703125" style="10" customWidth="1"/>
    <col min="13" max="13" width="11.7109375" style="10" bestFit="1" customWidth="1"/>
    <col min="14" max="14" width="10" style="10" bestFit="1" customWidth="1"/>
    <col min="15" max="15" width="10.42578125" style="10" bestFit="1" customWidth="1"/>
    <col min="16" max="16" width="12.85546875" style="10" customWidth="1"/>
    <col min="17" max="17" width="13.7109375" style="10" customWidth="1"/>
    <col min="18" max="18" width="13.5703125" style="10" customWidth="1"/>
  </cols>
  <sheetData>
    <row r="1" spans="1:18" ht="15.75" x14ac:dyDescent="0.25">
      <c r="A1" s="277" t="s">
        <v>311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</row>
    <row r="2" spans="1:18" ht="15.75" x14ac:dyDescent="0.25">
      <c r="A2" s="277" t="s">
        <v>312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</row>
    <row r="3" spans="1:18" ht="15.75" x14ac:dyDescent="0.25">
      <c r="A3" s="41" t="s">
        <v>489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" customHeight="1" x14ac:dyDescent="0.25">
      <c r="A4" s="244" t="s">
        <v>313</v>
      </c>
      <c r="B4" s="281" t="s">
        <v>416</v>
      </c>
      <c r="C4" s="247" t="s">
        <v>314</v>
      </c>
      <c r="D4" s="250" t="s">
        <v>393</v>
      </c>
      <c r="E4" s="117" t="s">
        <v>315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250" t="s">
        <v>394</v>
      </c>
      <c r="Q4" s="284" t="s">
        <v>395</v>
      </c>
      <c r="R4" s="263" t="s">
        <v>396</v>
      </c>
    </row>
    <row r="5" spans="1:18" ht="15" x14ac:dyDescent="0.25">
      <c r="A5" s="245"/>
      <c r="B5" s="282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118" t="s">
        <v>316</v>
      </c>
      <c r="M5" s="118"/>
      <c r="N5" s="118"/>
      <c r="O5" s="118"/>
      <c r="P5" s="251"/>
      <c r="Q5" s="285"/>
      <c r="R5" s="264"/>
    </row>
    <row r="6" spans="1:18" ht="30.75" customHeight="1" x14ac:dyDescent="0.25">
      <c r="A6" s="279"/>
      <c r="B6" s="283"/>
      <c r="C6" s="278"/>
      <c r="D6" s="280"/>
      <c r="E6" s="43" t="s">
        <v>398</v>
      </c>
      <c r="F6" s="43" t="s">
        <v>399</v>
      </c>
      <c r="G6" s="43" t="s">
        <v>400</v>
      </c>
      <c r="H6" s="43" t="s">
        <v>401</v>
      </c>
      <c r="I6" s="44" t="s">
        <v>12</v>
      </c>
      <c r="J6" s="45" t="s">
        <v>480</v>
      </c>
      <c r="K6" s="44" t="s">
        <v>0</v>
      </c>
      <c r="L6" s="44" t="s">
        <v>13</v>
      </c>
      <c r="M6" s="44" t="s">
        <v>14</v>
      </c>
      <c r="N6" s="44" t="s">
        <v>15</v>
      </c>
      <c r="O6" s="44" t="s">
        <v>0</v>
      </c>
      <c r="P6" s="280"/>
      <c r="Q6" s="286"/>
      <c r="R6" s="287"/>
    </row>
    <row r="7" spans="1:18" x14ac:dyDescent="0.2">
      <c r="A7" s="142" t="s">
        <v>1</v>
      </c>
      <c r="B7" s="126" t="s">
        <v>308</v>
      </c>
      <c r="C7" s="46" t="s">
        <v>308</v>
      </c>
      <c r="D7" s="47">
        <v>8</v>
      </c>
      <c r="E7" s="48"/>
      <c r="F7" s="48"/>
      <c r="G7" s="48"/>
      <c r="H7" s="48">
        <f t="shared" ref="H7:H13" si="0">SUM(E7:G7)</f>
        <v>0</v>
      </c>
      <c r="I7" s="48"/>
      <c r="J7" s="48"/>
      <c r="K7" s="48">
        <f t="shared" ref="K7:K13" si="1">+SUM(H7:J7)</f>
        <v>0</v>
      </c>
      <c r="L7" s="48">
        <v>1</v>
      </c>
      <c r="M7" s="48">
        <v>2.64</v>
      </c>
      <c r="N7" s="48">
        <v>0.9</v>
      </c>
      <c r="O7" s="48">
        <f>SUM(L7:N7)</f>
        <v>4.54</v>
      </c>
      <c r="P7" s="48">
        <f>+SUM(K7+O7)</f>
        <v>4.54</v>
      </c>
      <c r="Q7" s="48">
        <v>0</v>
      </c>
      <c r="R7" s="48">
        <f t="shared" ref="R7:R13" si="2">+SUM(P7:Q7)</f>
        <v>4.54</v>
      </c>
    </row>
    <row r="8" spans="1:18" x14ac:dyDescent="0.2">
      <c r="A8" s="143"/>
      <c r="B8" s="127"/>
      <c r="C8" s="49" t="s">
        <v>414</v>
      </c>
      <c r="D8" s="50">
        <v>0</v>
      </c>
      <c r="E8" s="30"/>
      <c r="F8" s="30"/>
      <c r="G8" s="30"/>
      <c r="H8" s="30">
        <f t="shared" si="0"/>
        <v>0</v>
      </c>
      <c r="I8" s="30"/>
      <c r="J8" s="30"/>
      <c r="K8" s="30">
        <f t="shared" si="1"/>
        <v>0</v>
      </c>
      <c r="L8" s="30"/>
      <c r="M8" s="30"/>
      <c r="N8" s="30"/>
      <c r="O8" s="30">
        <f t="shared" ref="O8:O13" si="3">SUM(L8:N8)</f>
        <v>0</v>
      </c>
      <c r="P8" s="30">
        <f t="shared" ref="P8:P13" si="4">+SUM(K8+O8)</f>
        <v>0</v>
      </c>
      <c r="Q8" s="30"/>
      <c r="R8" s="30">
        <f t="shared" si="2"/>
        <v>0</v>
      </c>
    </row>
    <row r="9" spans="1:18" ht="14.25" x14ac:dyDescent="0.2">
      <c r="A9" s="145"/>
      <c r="B9" s="128"/>
      <c r="C9" s="49" t="s">
        <v>263</v>
      </c>
      <c r="D9" s="50">
        <v>0</v>
      </c>
      <c r="E9" s="30"/>
      <c r="F9" s="30"/>
      <c r="G9" s="30"/>
      <c r="H9" s="30">
        <f t="shared" si="0"/>
        <v>0</v>
      </c>
      <c r="I9" s="30"/>
      <c r="J9" s="30"/>
      <c r="K9" s="30">
        <f t="shared" si="1"/>
        <v>0</v>
      </c>
      <c r="L9" s="30"/>
      <c r="M9" s="30"/>
      <c r="N9" s="30"/>
      <c r="O9" s="30">
        <f t="shared" si="3"/>
        <v>0</v>
      </c>
      <c r="P9" s="30">
        <f t="shared" si="4"/>
        <v>0</v>
      </c>
      <c r="Q9" s="30"/>
      <c r="R9" s="30">
        <f t="shared" si="2"/>
        <v>0</v>
      </c>
    </row>
    <row r="10" spans="1:18" ht="14.25" x14ac:dyDescent="0.2">
      <c r="A10" s="145"/>
      <c r="B10" s="129" t="s">
        <v>415</v>
      </c>
      <c r="C10" s="49" t="s">
        <v>297</v>
      </c>
      <c r="D10" s="50">
        <v>0</v>
      </c>
      <c r="E10" s="30"/>
      <c r="F10" s="30"/>
      <c r="G10" s="30"/>
      <c r="H10" s="30">
        <f t="shared" si="0"/>
        <v>0</v>
      </c>
      <c r="I10" s="30"/>
      <c r="J10" s="30"/>
      <c r="K10" s="30">
        <f t="shared" si="1"/>
        <v>0</v>
      </c>
      <c r="L10" s="30"/>
      <c r="M10" s="30"/>
      <c r="N10" s="30"/>
      <c r="O10" s="30">
        <f t="shared" si="3"/>
        <v>0</v>
      </c>
      <c r="P10" s="30">
        <f t="shared" si="4"/>
        <v>0</v>
      </c>
      <c r="Q10" s="30"/>
      <c r="R10" s="30">
        <f t="shared" si="2"/>
        <v>0</v>
      </c>
    </row>
    <row r="11" spans="1:18" ht="14.25" x14ac:dyDescent="0.2">
      <c r="A11" s="145"/>
      <c r="B11" s="130"/>
      <c r="C11" s="49" t="s">
        <v>298</v>
      </c>
      <c r="D11" s="50">
        <v>0</v>
      </c>
      <c r="E11" s="30"/>
      <c r="F11" s="30"/>
      <c r="G11" s="30"/>
      <c r="H11" s="30">
        <f t="shared" si="0"/>
        <v>0</v>
      </c>
      <c r="I11" s="30"/>
      <c r="J11" s="30"/>
      <c r="K11" s="30">
        <f t="shared" si="1"/>
        <v>0</v>
      </c>
      <c r="L11" s="30"/>
      <c r="M11" s="30"/>
      <c r="N11" s="30"/>
      <c r="O11" s="30">
        <f t="shared" si="3"/>
        <v>0</v>
      </c>
      <c r="P11" s="30">
        <f t="shared" si="4"/>
        <v>0</v>
      </c>
      <c r="Q11" s="30"/>
      <c r="R11" s="30">
        <f t="shared" si="2"/>
        <v>0</v>
      </c>
    </row>
    <row r="12" spans="1:18" ht="14.25" x14ac:dyDescent="0.2">
      <c r="A12" s="145"/>
      <c r="B12" s="130"/>
      <c r="C12" s="49" t="s">
        <v>415</v>
      </c>
      <c r="D12" s="50">
        <v>0</v>
      </c>
      <c r="E12" s="30"/>
      <c r="F12" s="30"/>
      <c r="G12" s="30"/>
      <c r="H12" s="30">
        <f t="shared" si="0"/>
        <v>0</v>
      </c>
      <c r="I12" s="30"/>
      <c r="J12" s="30"/>
      <c r="K12" s="30">
        <f t="shared" si="1"/>
        <v>0</v>
      </c>
      <c r="L12" s="30"/>
      <c r="M12" s="30"/>
      <c r="N12" s="30"/>
      <c r="O12" s="30">
        <f t="shared" si="3"/>
        <v>0</v>
      </c>
      <c r="P12" s="30">
        <f t="shared" si="4"/>
        <v>0</v>
      </c>
      <c r="Q12" s="30"/>
      <c r="R12" s="30">
        <f t="shared" si="2"/>
        <v>0</v>
      </c>
    </row>
    <row r="13" spans="1:18" ht="14.25" x14ac:dyDescent="0.2">
      <c r="A13" s="146"/>
      <c r="B13" s="131"/>
      <c r="C13" s="51" t="s">
        <v>264</v>
      </c>
      <c r="D13" s="52">
        <v>4</v>
      </c>
      <c r="E13" s="32"/>
      <c r="F13" s="32"/>
      <c r="G13" s="32"/>
      <c r="H13" s="32">
        <f t="shared" si="0"/>
        <v>0</v>
      </c>
      <c r="I13" s="32"/>
      <c r="J13" s="32"/>
      <c r="K13" s="32">
        <f t="shared" si="1"/>
        <v>0</v>
      </c>
      <c r="L13" s="32"/>
      <c r="M13" s="32">
        <v>8.1999999999999993</v>
      </c>
      <c r="N13" s="32"/>
      <c r="O13" s="32">
        <f t="shared" si="3"/>
        <v>8.1999999999999993</v>
      </c>
      <c r="P13" s="32">
        <f t="shared" si="4"/>
        <v>8.1999999999999993</v>
      </c>
      <c r="Q13" s="32">
        <v>0</v>
      </c>
      <c r="R13" s="32">
        <f t="shared" si="2"/>
        <v>8.1999999999999993</v>
      </c>
    </row>
    <row r="14" spans="1:18" ht="15" x14ac:dyDescent="0.25">
      <c r="A14" s="230" t="s">
        <v>0</v>
      </c>
      <c r="B14" s="231"/>
      <c r="C14" s="232" t="s">
        <v>0</v>
      </c>
      <c r="D14" s="53">
        <f>SUM(D7:D13)</f>
        <v>12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>+SUM(I13:I13)</f>
        <v>0</v>
      </c>
      <c r="J14" s="54">
        <f>+SUM(J13:J13)</f>
        <v>0</v>
      </c>
      <c r="K14" s="54">
        <f>+SUM(K13:K13)</f>
        <v>0</v>
      </c>
      <c r="L14" s="54">
        <f>SUM(L7:L13)</f>
        <v>1</v>
      </c>
      <c r="M14" s="54">
        <f>SUM(M7:M13)</f>
        <v>10.84</v>
      </c>
      <c r="N14" s="54">
        <f>SUM(N7:N13)</f>
        <v>0.9</v>
      </c>
      <c r="O14" s="54">
        <f>SUM(O7:O13)</f>
        <v>12.739999999999998</v>
      </c>
      <c r="P14" s="54">
        <f>SUM(P7:P13)</f>
        <v>12.739999999999998</v>
      </c>
      <c r="Q14" s="54">
        <f>+SUM(Q13:Q13)</f>
        <v>0</v>
      </c>
      <c r="R14" s="55">
        <f>SUM(R7:R13)</f>
        <v>12.739999999999998</v>
      </c>
    </row>
    <row r="15" spans="1:18" x14ac:dyDescent="0.2">
      <c r="A15" s="144" t="s">
        <v>2</v>
      </c>
      <c r="B15" s="120" t="s">
        <v>418</v>
      </c>
      <c r="C15" s="60" t="s">
        <v>299</v>
      </c>
      <c r="D15" s="61">
        <v>0</v>
      </c>
      <c r="E15" s="39"/>
      <c r="F15" s="39"/>
      <c r="G15" s="39"/>
      <c r="H15" s="48">
        <f>SUM(E15:G15)</f>
        <v>0</v>
      </c>
      <c r="I15" s="39"/>
      <c r="J15" s="39"/>
      <c r="K15" s="48">
        <f>+SUM(H15:J15)</f>
        <v>0</v>
      </c>
      <c r="L15" s="39"/>
      <c r="M15" s="39"/>
      <c r="N15" s="39"/>
      <c r="O15" s="39">
        <f>+SUM(L15:N15)</f>
        <v>0</v>
      </c>
      <c r="P15" s="39">
        <f>+SUM(K15+O15)</f>
        <v>0</v>
      </c>
      <c r="Q15" s="39">
        <v>0</v>
      </c>
      <c r="R15" s="39">
        <f>+SUM(P15:Q15)</f>
        <v>0</v>
      </c>
    </row>
    <row r="16" spans="1:18" x14ac:dyDescent="0.2">
      <c r="A16" s="93"/>
      <c r="B16" s="121"/>
      <c r="C16" s="62" t="s">
        <v>265</v>
      </c>
      <c r="D16" s="34">
        <v>1</v>
      </c>
      <c r="E16" s="14"/>
      <c r="F16" s="14"/>
      <c r="G16" s="14"/>
      <c r="H16" s="30">
        <f>SUM(E16:G16)</f>
        <v>0</v>
      </c>
      <c r="I16" s="14"/>
      <c r="J16" s="14"/>
      <c r="K16" s="30">
        <f t="shared" ref="K16:K28" si="5">+SUM(H16:J16)</f>
        <v>0</v>
      </c>
      <c r="L16" s="14"/>
      <c r="M16" s="14"/>
      <c r="N16" s="14">
        <v>1</v>
      </c>
      <c r="O16" s="14">
        <f>+SUM(L16:N16)</f>
        <v>1</v>
      </c>
      <c r="P16" s="14">
        <f>+SUM(K16+O16)</f>
        <v>1</v>
      </c>
      <c r="Q16" s="14">
        <v>0</v>
      </c>
      <c r="R16" s="14">
        <f t="shared" ref="R16:R28" si="6">+SUM(P16:Q16)</f>
        <v>1</v>
      </c>
    </row>
    <row r="17" spans="1:21" x14ac:dyDescent="0.2">
      <c r="A17" s="93"/>
      <c r="B17" s="121"/>
      <c r="C17" s="62" t="s">
        <v>417</v>
      </c>
      <c r="D17" s="34">
        <v>0</v>
      </c>
      <c r="E17" s="14"/>
      <c r="F17" s="14"/>
      <c r="G17" s="14"/>
      <c r="H17" s="30">
        <f t="shared" ref="H17:H28" si="7">SUM(E17:G17)</f>
        <v>0</v>
      </c>
      <c r="I17" s="14"/>
      <c r="J17" s="14"/>
      <c r="K17" s="30">
        <f t="shared" si="5"/>
        <v>0</v>
      </c>
      <c r="L17" s="14"/>
      <c r="M17" s="14"/>
      <c r="N17" s="14"/>
      <c r="O17" s="14">
        <f t="shared" ref="O17:O28" si="8">+SUM(L17:N17)</f>
        <v>0</v>
      </c>
      <c r="P17" s="14">
        <f t="shared" ref="P17:P28" si="9">+SUM(K17+O17)</f>
        <v>0</v>
      </c>
      <c r="Q17" s="14"/>
      <c r="R17" s="14">
        <f t="shared" si="6"/>
        <v>0</v>
      </c>
    </row>
    <row r="18" spans="1:21" x14ac:dyDescent="0.2">
      <c r="A18" s="93"/>
      <c r="B18" s="121"/>
      <c r="C18" s="62" t="s">
        <v>19</v>
      </c>
      <c r="D18" s="34">
        <v>1</v>
      </c>
      <c r="E18" s="14"/>
      <c r="F18" s="14"/>
      <c r="G18" s="14"/>
      <c r="H18" s="30">
        <f t="shared" si="7"/>
        <v>0</v>
      </c>
      <c r="I18" s="14"/>
      <c r="J18" s="14">
        <v>4</v>
      </c>
      <c r="K18" s="30">
        <f t="shared" si="5"/>
        <v>4</v>
      </c>
      <c r="L18" s="14"/>
      <c r="M18" s="14"/>
      <c r="N18" s="14">
        <v>1</v>
      </c>
      <c r="O18" s="14">
        <f t="shared" si="8"/>
        <v>1</v>
      </c>
      <c r="P18" s="14">
        <f t="shared" si="9"/>
        <v>5</v>
      </c>
      <c r="Q18" s="14">
        <v>0</v>
      </c>
      <c r="R18" s="14">
        <f t="shared" si="6"/>
        <v>5</v>
      </c>
    </row>
    <row r="19" spans="1:21" x14ac:dyDescent="0.2">
      <c r="A19" s="93"/>
      <c r="B19" s="121"/>
      <c r="C19" s="62" t="s">
        <v>340</v>
      </c>
      <c r="D19" s="34">
        <v>0</v>
      </c>
      <c r="E19" s="14"/>
      <c r="F19" s="14"/>
      <c r="G19" s="14"/>
      <c r="H19" s="30">
        <f t="shared" si="7"/>
        <v>0</v>
      </c>
      <c r="I19" s="14"/>
      <c r="J19" s="14"/>
      <c r="K19" s="30">
        <f t="shared" si="5"/>
        <v>0</v>
      </c>
      <c r="L19" s="14"/>
      <c r="M19" s="14"/>
      <c r="N19" s="14"/>
      <c r="O19" s="14">
        <f t="shared" si="8"/>
        <v>0</v>
      </c>
      <c r="P19" s="14">
        <f t="shared" si="9"/>
        <v>0</v>
      </c>
      <c r="Q19" s="14"/>
      <c r="R19" s="14">
        <f t="shared" si="6"/>
        <v>0</v>
      </c>
    </row>
    <row r="20" spans="1:21" x14ac:dyDescent="0.2">
      <c r="A20" s="93"/>
      <c r="B20" s="122"/>
      <c r="C20" s="62" t="s">
        <v>339</v>
      </c>
      <c r="D20" s="34">
        <v>0</v>
      </c>
      <c r="E20" s="14"/>
      <c r="F20" s="14"/>
      <c r="G20" s="14"/>
      <c r="H20" s="30">
        <f t="shared" si="7"/>
        <v>0</v>
      </c>
      <c r="I20" s="14"/>
      <c r="J20" s="14"/>
      <c r="K20" s="30">
        <f t="shared" si="5"/>
        <v>0</v>
      </c>
      <c r="L20" s="14"/>
      <c r="M20" s="14"/>
      <c r="N20" s="14"/>
      <c r="O20" s="14">
        <f t="shared" si="8"/>
        <v>0</v>
      </c>
      <c r="P20" s="14">
        <f t="shared" si="9"/>
        <v>0</v>
      </c>
      <c r="Q20" s="14"/>
      <c r="R20" s="14">
        <f t="shared" si="6"/>
        <v>0</v>
      </c>
    </row>
    <row r="21" spans="1:21" x14ac:dyDescent="0.2">
      <c r="A21" s="93"/>
      <c r="B21" s="120" t="s">
        <v>419</v>
      </c>
      <c r="C21" s="62" t="s">
        <v>349</v>
      </c>
      <c r="D21" s="34">
        <v>0</v>
      </c>
      <c r="E21" s="14"/>
      <c r="F21" s="14"/>
      <c r="G21" s="14"/>
      <c r="H21" s="30">
        <f t="shared" si="7"/>
        <v>0</v>
      </c>
      <c r="I21" s="14"/>
      <c r="J21" s="14"/>
      <c r="K21" s="30">
        <f t="shared" si="5"/>
        <v>0</v>
      </c>
      <c r="L21" s="14"/>
      <c r="M21" s="14"/>
      <c r="N21" s="14"/>
      <c r="O21" s="14">
        <f t="shared" si="8"/>
        <v>0</v>
      </c>
      <c r="P21" s="14">
        <f t="shared" si="9"/>
        <v>0</v>
      </c>
      <c r="Q21" s="14"/>
      <c r="R21" s="14">
        <f t="shared" si="6"/>
        <v>0</v>
      </c>
    </row>
    <row r="22" spans="1:21" x14ac:dyDescent="0.2">
      <c r="A22" s="93"/>
      <c r="B22" s="121"/>
      <c r="C22" s="62" t="s">
        <v>341</v>
      </c>
      <c r="D22" s="34">
        <v>0</v>
      </c>
      <c r="E22" s="14"/>
      <c r="F22" s="14"/>
      <c r="G22" s="14"/>
      <c r="H22" s="30">
        <f t="shared" si="7"/>
        <v>0</v>
      </c>
      <c r="I22" s="14"/>
      <c r="J22" s="14"/>
      <c r="K22" s="30">
        <f t="shared" si="5"/>
        <v>0</v>
      </c>
      <c r="L22" s="14"/>
      <c r="M22" s="14"/>
      <c r="N22" s="14"/>
      <c r="O22" s="14">
        <f t="shared" si="8"/>
        <v>0</v>
      </c>
      <c r="P22" s="14">
        <f t="shared" si="9"/>
        <v>0</v>
      </c>
      <c r="Q22" s="14"/>
      <c r="R22" s="14">
        <f t="shared" si="6"/>
        <v>0</v>
      </c>
    </row>
    <row r="23" spans="1:21" x14ac:dyDescent="0.2">
      <c r="A23" s="93"/>
      <c r="B23" s="121"/>
      <c r="C23" s="62" t="s">
        <v>21</v>
      </c>
      <c r="D23" s="34">
        <v>8</v>
      </c>
      <c r="E23" s="14"/>
      <c r="F23" s="14"/>
      <c r="G23" s="14"/>
      <c r="H23" s="30">
        <f t="shared" si="7"/>
        <v>0</v>
      </c>
      <c r="I23" s="14">
        <v>5</v>
      </c>
      <c r="J23" s="14"/>
      <c r="K23" s="30">
        <f t="shared" si="5"/>
        <v>5</v>
      </c>
      <c r="L23" s="14">
        <v>5</v>
      </c>
      <c r="M23" s="14">
        <v>50</v>
      </c>
      <c r="N23" s="14">
        <v>25.06</v>
      </c>
      <c r="O23" s="14">
        <f t="shared" si="8"/>
        <v>80.06</v>
      </c>
      <c r="P23" s="14">
        <f t="shared" si="9"/>
        <v>85.06</v>
      </c>
      <c r="Q23" s="14">
        <v>40.01</v>
      </c>
      <c r="R23" s="14">
        <f t="shared" si="6"/>
        <v>125.07</v>
      </c>
    </row>
    <row r="24" spans="1:21" x14ac:dyDescent="0.2">
      <c r="A24" s="93"/>
      <c r="B24" s="121"/>
      <c r="C24" s="62" t="s">
        <v>309</v>
      </c>
      <c r="D24" s="34">
        <v>0</v>
      </c>
      <c r="E24" s="14"/>
      <c r="F24" s="14"/>
      <c r="G24" s="14"/>
      <c r="H24" s="30">
        <f t="shared" si="7"/>
        <v>0</v>
      </c>
      <c r="I24" s="14"/>
      <c r="J24" s="14"/>
      <c r="K24" s="30">
        <f t="shared" si="5"/>
        <v>0</v>
      </c>
      <c r="L24" s="14"/>
      <c r="M24" s="14"/>
      <c r="N24" s="14"/>
      <c r="O24" s="14">
        <f t="shared" si="8"/>
        <v>0</v>
      </c>
      <c r="P24" s="14">
        <f t="shared" si="9"/>
        <v>0</v>
      </c>
      <c r="Q24" s="14"/>
      <c r="R24" s="14">
        <f t="shared" si="6"/>
        <v>0</v>
      </c>
    </row>
    <row r="25" spans="1:21" x14ac:dyDescent="0.2">
      <c r="A25" s="93"/>
      <c r="B25" s="122"/>
      <c r="C25" s="62" t="s">
        <v>266</v>
      </c>
      <c r="D25" s="34">
        <v>0</v>
      </c>
      <c r="E25" s="14"/>
      <c r="F25" s="14"/>
      <c r="G25" s="14"/>
      <c r="H25" s="30">
        <f t="shared" si="7"/>
        <v>0</v>
      </c>
      <c r="I25" s="14"/>
      <c r="J25" s="14"/>
      <c r="K25" s="30">
        <f t="shared" si="5"/>
        <v>0</v>
      </c>
      <c r="L25" s="14"/>
      <c r="M25" s="14"/>
      <c r="N25" s="14"/>
      <c r="O25" s="14">
        <f t="shared" si="8"/>
        <v>0</v>
      </c>
      <c r="P25" s="14">
        <f t="shared" si="9"/>
        <v>0</v>
      </c>
      <c r="Q25" s="14"/>
      <c r="R25" s="14">
        <f t="shared" si="6"/>
        <v>0</v>
      </c>
    </row>
    <row r="26" spans="1:21" x14ac:dyDescent="0.2">
      <c r="A26" s="93"/>
      <c r="B26" s="120" t="s">
        <v>420</v>
      </c>
      <c r="C26" s="63" t="s">
        <v>300</v>
      </c>
      <c r="D26" s="64">
        <v>0</v>
      </c>
      <c r="E26" s="36"/>
      <c r="F26" s="36"/>
      <c r="G26" s="36"/>
      <c r="H26" s="65">
        <f t="shared" si="7"/>
        <v>0</v>
      </c>
      <c r="I26" s="36"/>
      <c r="J26" s="36"/>
      <c r="K26" s="65">
        <f t="shared" si="5"/>
        <v>0</v>
      </c>
      <c r="L26" s="36"/>
      <c r="M26" s="36"/>
      <c r="N26" s="36"/>
      <c r="O26" s="36">
        <f t="shared" si="8"/>
        <v>0</v>
      </c>
      <c r="P26" s="36">
        <f t="shared" si="9"/>
        <v>0</v>
      </c>
      <c r="Q26" s="36"/>
      <c r="R26" s="36">
        <f t="shared" si="6"/>
        <v>0</v>
      </c>
    </row>
    <row r="27" spans="1:21" x14ac:dyDescent="0.2">
      <c r="A27" s="93"/>
      <c r="B27" s="121"/>
      <c r="C27" s="62" t="s">
        <v>18</v>
      </c>
      <c r="D27" s="34">
        <v>2</v>
      </c>
      <c r="E27" s="14"/>
      <c r="F27" s="14"/>
      <c r="G27" s="14"/>
      <c r="H27" s="30">
        <f t="shared" si="7"/>
        <v>0</v>
      </c>
      <c r="I27" s="14"/>
      <c r="J27" s="14"/>
      <c r="K27" s="30">
        <f t="shared" si="5"/>
        <v>0</v>
      </c>
      <c r="L27" s="14"/>
      <c r="M27" s="14">
        <v>10</v>
      </c>
      <c r="N27" s="14">
        <v>50</v>
      </c>
      <c r="O27" s="14">
        <f t="shared" si="8"/>
        <v>60</v>
      </c>
      <c r="P27" s="14">
        <f t="shared" si="9"/>
        <v>60</v>
      </c>
      <c r="Q27" s="14">
        <v>0</v>
      </c>
      <c r="R27" s="14">
        <f t="shared" si="6"/>
        <v>60</v>
      </c>
    </row>
    <row r="28" spans="1:21" x14ac:dyDescent="0.2">
      <c r="A28" s="93"/>
      <c r="B28" s="121"/>
      <c r="C28" s="62" t="s">
        <v>20</v>
      </c>
      <c r="D28" s="34">
        <v>5</v>
      </c>
      <c r="E28" s="14"/>
      <c r="F28" s="14"/>
      <c r="G28" s="14"/>
      <c r="H28" s="30">
        <f t="shared" si="7"/>
        <v>0</v>
      </c>
      <c r="I28" s="14">
        <v>0.3</v>
      </c>
      <c r="J28" s="14">
        <v>5</v>
      </c>
      <c r="K28" s="30">
        <f t="shared" si="5"/>
        <v>5.3</v>
      </c>
      <c r="L28" s="14">
        <v>95</v>
      </c>
      <c r="M28" s="14">
        <v>435.8</v>
      </c>
      <c r="N28" s="14">
        <v>1581.9</v>
      </c>
      <c r="O28" s="14">
        <f t="shared" si="8"/>
        <v>2112.6999999999998</v>
      </c>
      <c r="P28" s="14">
        <f t="shared" si="9"/>
        <v>2118</v>
      </c>
      <c r="Q28" s="14">
        <v>0</v>
      </c>
      <c r="R28" s="14">
        <f t="shared" si="6"/>
        <v>2118</v>
      </c>
    </row>
    <row r="29" spans="1:21" x14ac:dyDescent="0.2">
      <c r="A29" s="93"/>
      <c r="B29" s="121"/>
      <c r="C29" s="62" t="s">
        <v>342</v>
      </c>
      <c r="D29" s="34"/>
      <c r="E29" s="14"/>
      <c r="F29" s="14"/>
      <c r="G29" s="14"/>
      <c r="H29" s="30"/>
      <c r="I29" s="14"/>
      <c r="J29" s="14"/>
      <c r="K29" s="30"/>
      <c r="L29" s="14"/>
      <c r="M29" s="14"/>
      <c r="N29" s="14"/>
      <c r="O29" s="14"/>
      <c r="P29" s="14"/>
      <c r="Q29" s="14"/>
      <c r="R29" s="14"/>
    </row>
    <row r="30" spans="1:21" x14ac:dyDescent="0.2">
      <c r="A30" s="93"/>
      <c r="B30" s="122"/>
      <c r="C30" s="66" t="s">
        <v>267</v>
      </c>
      <c r="D30" s="67">
        <v>1</v>
      </c>
      <c r="E30" s="68"/>
      <c r="F30" s="68"/>
      <c r="G30" s="68"/>
      <c r="H30" s="69">
        <f t="shared" ref="H30:H101" si="10">SUM(E30:G30)</f>
        <v>0</v>
      </c>
      <c r="I30" s="68"/>
      <c r="J30" s="68"/>
      <c r="K30" s="69">
        <f>+SUM(H30:J30)</f>
        <v>0</v>
      </c>
      <c r="L30" s="68">
        <v>1</v>
      </c>
      <c r="M30" s="68">
        <v>5</v>
      </c>
      <c r="N30" s="68">
        <v>9</v>
      </c>
      <c r="O30" s="68">
        <f>+SUM(L30:N30)</f>
        <v>15</v>
      </c>
      <c r="P30" s="68">
        <f>+SUM(K30+O30)</f>
        <v>15</v>
      </c>
      <c r="Q30" s="68">
        <v>0</v>
      </c>
      <c r="R30" s="68">
        <f>+SUM(P30:Q30)</f>
        <v>15</v>
      </c>
    </row>
    <row r="31" spans="1:21" ht="15" x14ac:dyDescent="0.25">
      <c r="A31" s="230" t="s">
        <v>0</v>
      </c>
      <c r="B31" s="231"/>
      <c r="C31" s="232" t="s">
        <v>0</v>
      </c>
      <c r="D31" s="53">
        <f t="shared" ref="D31:R31" si="11">SUM(D15:D30)</f>
        <v>18</v>
      </c>
      <c r="E31" s="54">
        <f t="shared" si="11"/>
        <v>0</v>
      </c>
      <c r="F31" s="54">
        <f t="shared" si="11"/>
        <v>0</v>
      </c>
      <c r="G31" s="54">
        <f t="shared" si="11"/>
        <v>0</v>
      </c>
      <c r="H31" s="54">
        <f t="shared" si="11"/>
        <v>0</v>
      </c>
      <c r="I31" s="54">
        <f t="shared" si="11"/>
        <v>5.3</v>
      </c>
      <c r="J31" s="54">
        <f t="shared" si="11"/>
        <v>9</v>
      </c>
      <c r="K31" s="54">
        <f t="shared" si="11"/>
        <v>14.3</v>
      </c>
      <c r="L31" s="54">
        <f t="shared" si="11"/>
        <v>101</v>
      </c>
      <c r="M31" s="54">
        <f t="shared" si="11"/>
        <v>500.8</v>
      </c>
      <c r="N31" s="54">
        <f t="shared" si="11"/>
        <v>1667.96</v>
      </c>
      <c r="O31" s="54">
        <f t="shared" si="11"/>
        <v>2269.7599999999998</v>
      </c>
      <c r="P31" s="54">
        <f t="shared" si="11"/>
        <v>2284.06</v>
      </c>
      <c r="Q31" s="54">
        <f t="shared" si="11"/>
        <v>40.01</v>
      </c>
      <c r="R31" s="55">
        <f t="shared" si="11"/>
        <v>2324.0700000000002</v>
      </c>
      <c r="S31" s="10"/>
      <c r="T31" s="10"/>
      <c r="U31" s="10"/>
    </row>
    <row r="32" spans="1:21" x14ac:dyDescent="0.2">
      <c r="A32" s="288" t="s">
        <v>3</v>
      </c>
      <c r="B32" s="133" t="s">
        <v>38</v>
      </c>
      <c r="C32" s="73" t="s">
        <v>24</v>
      </c>
      <c r="D32" s="74">
        <v>2</v>
      </c>
      <c r="E32" s="39"/>
      <c r="F32" s="39"/>
      <c r="G32" s="39"/>
      <c r="H32" s="48">
        <f>SUM(E32:G32)</f>
        <v>0</v>
      </c>
      <c r="I32" s="39"/>
      <c r="J32" s="39"/>
      <c r="K32" s="48">
        <f>+SUM(H32:J32)</f>
        <v>0</v>
      </c>
      <c r="L32" s="39"/>
      <c r="M32" s="39">
        <v>30</v>
      </c>
      <c r="N32" s="39">
        <v>23.32</v>
      </c>
      <c r="O32" s="39">
        <f>+SUM(L32:N32)</f>
        <v>53.32</v>
      </c>
      <c r="P32" s="39">
        <f>+SUM(K32+O32)</f>
        <v>53.32</v>
      </c>
      <c r="Q32" s="39">
        <v>0</v>
      </c>
      <c r="R32" s="75">
        <f>+SUM(P32:Q32)</f>
        <v>53.32</v>
      </c>
      <c r="S32" s="10"/>
      <c r="T32" s="10"/>
      <c r="U32" s="10"/>
    </row>
    <row r="33" spans="1:21" x14ac:dyDescent="0.2">
      <c r="A33" s="289"/>
      <c r="B33" s="133"/>
      <c r="C33" s="76" t="s">
        <v>33</v>
      </c>
      <c r="D33" s="77">
        <v>23</v>
      </c>
      <c r="E33" s="14"/>
      <c r="F33" s="14"/>
      <c r="G33" s="14"/>
      <c r="H33" s="30">
        <f>SUM(E33:G33)</f>
        <v>0</v>
      </c>
      <c r="I33" s="14">
        <v>3.05</v>
      </c>
      <c r="J33" s="14">
        <v>5</v>
      </c>
      <c r="K33" s="30">
        <f>+SUM(H33:J33)</f>
        <v>8.0500000000000007</v>
      </c>
      <c r="L33" s="14">
        <v>2.02</v>
      </c>
      <c r="M33" s="14">
        <v>7.95</v>
      </c>
      <c r="N33" s="14">
        <v>43.22</v>
      </c>
      <c r="O33" s="14">
        <f>+SUM(L33:N33)</f>
        <v>53.19</v>
      </c>
      <c r="P33" s="14">
        <f>+SUM(K33+O33)</f>
        <v>61.239999999999995</v>
      </c>
      <c r="Q33" s="14">
        <v>0</v>
      </c>
      <c r="R33" s="23">
        <f>+SUM(P33:Q33)</f>
        <v>61.239999999999995</v>
      </c>
      <c r="S33" s="10"/>
      <c r="T33" s="10"/>
      <c r="U33" s="10"/>
    </row>
    <row r="34" spans="1:21" x14ac:dyDescent="0.2">
      <c r="A34" s="289"/>
      <c r="B34" s="133"/>
      <c r="C34" s="76" t="s">
        <v>37</v>
      </c>
      <c r="D34" s="77">
        <v>4</v>
      </c>
      <c r="E34" s="14"/>
      <c r="F34" s="14"/>
      <c r="G34" s="14"/>
      <c r="H34" s="30">
        <f>SUM(E34:G34)</f>
        <v>0</v>
      </c>
      <c r="I34" s="14"/>
      <c r="J34" s="14"/>
      <c r="K34" s="30">
        <f>+SUM(H34:J34)</f>
        <v>0</v>
      </c>
      <c r="L34" s="14"/>
      <c r="M34" s="14">
        <v>0.51</v>
      </c>
      <c r="N34" s="14">
        <v>1.02</v>
      </c>
      <c r="O34" s="14">
        <f>+SUM(L34:N34)</f>
        <v>1.53</v>
      </c>
      <c r="P34" s="14">
        <f>+SUM(K34+O34)</f>
        <v>1.53</v>
      </c>
      <c r="Q34" s="14">
        <v>0</v>
      </c>
      <c r="R34" s="23">
        <f>+SUM(P34:Q34)</f>
        <v>1.53</v>
      </c>
      <c r="S34" s="10"/>
      <c r="T34" s="10"/>
      <c r="U34" s="10"/>
    </row>
    <row r="35" spans="1:21" x14ac:dyDescent="0.2">
      <c r="A35" s="289"/>
      <c r="B35" s="133"/>
      <c r="C35" s="76" t="s">
        <v>38</v>
      </c>
      <c r="D35" s="77">
        <v>2</v>
      </c>
      <c r="E35" s="14"/>
      <c r="F35" s="14"/>
      <c r="G35" s="14"/>
      <c r="H35" s="30">
        <f t="shared" si="10"/>
        <v>0</v>
      </c>
      <c r="I35" s="14"/>
      <c r="J35" s="14"/>
      <c r="K35" s="30">
        <f t="shared" ref="K35:K64" si="12">+SUM(H35:J35)</f>
        <v>0</v>
      </c>
      <c r="L35" s="14">
        <v>20</v>
      </c>
      <c r="M35" s="14">
        <v>110</v>
      </c>
      <c r="N35" s="14">
        <v>62</v>
      </c>
      <c r="O35" s="14">
        <f>+SUM(L35:N35)</f>
        <v>192</v>
      </c>
      <c r="P35" s="14">
        <f>+SUM(K35+O35)</f>
        <v>192</v>
      </c>
      <c r="Q35" s="14">
        <v>0</v>
      </c>
      <c r="R35" s="23">
        <f t="shared" ref="R35:R64" si="13">+SUM(P35:Q35)</f>
        <v>192</v>
      </c>
      <c r="S35" s="10"/>
      <c r="T35" s="10"/>
      <c r="U35" s="10"/>
    </row>
    <row r="36" spans="1:21" x14ac:dyDescent="0.2">
      <c r="A36" s="289"/>
      <c r="B36" s="134"/>
      <c r="C36" s="76" t="s">
        <v>49</v>
      </c>
      <c r="D36" s="77">
        <v>5</v>
      </c>
      <c r="E36" s="14"/>
      <c r="F36" s="14"/>
      <c r="G36" s="14"/>
      <c r="H36" s="30">
        <f t="shared" si="10"/>
        <v>0</v>
      </c>
      <c r="I36" s="14">
        <v>0.01</v>
      </c>
      <c r="J36" s="14"/>
      <c r="K36" s="30">
        <f t="shared" si="12"/>
        <v>0.01</v>
      </c>
      <c r="L36" s="14">
        <v>7.1</v>
      </c>
      <c r="M36" s="14">
        <v>3.3</v>
      </c>
      <c r="N36" s="14">
        <v>5.23</v>
      </c>
      <c r="O36" s="14">
        <f>+SUM(L36:N36)</f>
        <v>15.629999999999999</v>
      </c>
      <c r="P36" s="14">
        <f>+SUM(K36+O36)</f>
        <v>15.639999999999999</v>
      </c>
      <c r="Q36" s="14">
        <v>0</v>
      </c>
      <c r="R36" s="23">
        <f t="shared" si="13"/>
        <v>15.639999999999999</v>
      </c>
      <c r="S36" s="10"/>
      <c r="T36" s="10"/>
      <c r="U36" s="10"/>
    </row>
    <row r="37" spans="1:21" x14ac:dyDescent="0.2">
      <c r="A37" s="289"/>
      <c r="B37" s="133" t="s">
        <v>310</v>
      </c>
      <c r="C37" s="76" t="s">
        <v>409</v>
      </c>
      <c r="D37" s="77">
        <v>0</v>
      </c>
      <c r="E37" s="14"/>
      <c r="F37" s="14"/>
      <c r="G37" s="14"/>
      <c r="H37" s="30">
        <f t="shared" si="10"/>
        <v>0</v>
      </c>
      <c r="I37" s="14"/>
      <c r="J37" s="14"/>
      <c r="K37" s="30">
        <f t="shared" si="12"/>
        <v>0</v>
      </c>
      <c r="L37" s="14"/>
      <c r="M37" s="14"/>
      <c r="N37" s="14"/>
      <c r="O37" s="14">
        <f t="shared" ref="O37:O47" si="14">+SUM(L37:N37)</f>
        <v>0</v>
      </c>
      <c r="P37" s="14">
        <f t="shared" ref="P37:P47" si="15">+SUM(K37+O37)</f>
        <v>0</v>
      </c>
      <c r="Q37" s="14"/>
      <c r="R37" s="23">
        <f t="shared" si="13"/>
        <v>0</v>
      </c>
      <c r="S37" s="10"/>
      <c r="T37" s="10"/>
      <c r="U37" s="10"/>
    </row>
    <row r="38" spans="1:21" x14ac:dyDescent="0.2">
      <c r="A38" s="289"/>
      <c r="B38" s="133"/>
      <c r="C38" s="76" t="s">
        <v>310</v>
      </c>
      <c r="D38" s="77">
        <v>0</v>
      </c>
      <c r="E38" s="14"/>
      <c r="F38" s="14"/>
      <c r="G38" s="14"/>
      <c r="H38" s="30">
        <f t="shared" si="10"/>
        <v>0</v>
      </c>
      <c r="I38" s="14"/>
      <c r="J38" s="14"/>
      <c r="K38" s="30">
        <f t="shared" si="12"/>
        <v>0</v>
      </c>
      <c r="L38" s="14"/>
      <c r="M38" s="14"/>
      <c r="N38" s="14"/>
      <c r="O38" s="14">
        <f t="shared" si="14"/>
        <v>0</v>
      </c>
      <c r="P38" s="14">
        <f t="shared" si="15"/>
        <v>0</v>
      </c>
      <c r="Q38" s="14"/>
      <c r="R38" s="23">
        <f t="shared" si="13"/>
        <v>0</v>
      </c>
      <c r="S38" s="10"/>
      <c r="T38" s="10"/>
      <c r="U38" s="10"/>
    </row>
    <row r="39" spans="1:21" x14ac:dyDescent="0.2">
      <c r="A39" s="289"/>
      <c r="B39" s="133"/>
      <c r="C39" s="76" t="s">
        <v>43</v>
      </c>
      <c r="D39" s="77">
        <v>0</v>
      </c>
      <c r="E39" s="14"/>
      <c r="F39" s="14"/>
      <c r="G39" s="14"/>
      <c r="H39" s="30">
        <f t="shared" si="10"/>
        <v>0</v>
      </c>
      <c r="I39" s="14"/>
      <c r="J39" s="14"/>
      <c r="K39" s="30">
        <f t="shared" si="12"/>
        <v>0</v>
      </c>
      <c r="L39" s="14"/>
      <c r="M39" s="14"/>
      <c r="N39" s="14"/>
      <c r="O39" s="14">
        <f t="shared" si="14"/>
        <v>0</v>
      </c>
      <c r="P39" s="14">
        <f t="shared" si="15"/>
        <v>0</v>
      </c>
      <c r="Q39" s="14"/>
      <c r="R39" s="23">
        <f t="shared" si="13"/>
        <v>0</v>
      </c>
      <c r="S39" s="10"/>
      <c r="T39" s="10"/>
      <c r="U39" s="10"/>
    </row>
    <row r="40" spans="1:21" x14ac:dyDescent="0.2">
      <c r="A40" s="289"/>
      <c r="B40" s="134"/>
      <c r="C40" s="76" t="s">
        <v>350</v>
      </c>
      <c r="D40" s="77">
        <v>0</v>
      </c>
      <c r="E40" s="14"/>
      <c r="F40" s="14"/>
      <c r="G40" s="14"/>
      <c r="H40" s="30">
        <f t="shared" si="10"/>
        <v>0</v>
      </c>
      <c r="I40" s="14"/>
      <c r="J40" s="14"/>
      <c r="K40" s="30">
        <f t="shared" si="12"/>
        <v>0</v>
      </c>
      <c r="L40" s="14"/>
      <c r="M40" s="14"/>
      <c r="N40" s="14"/>
      <c r="O40" s="14">
        <f t="shared" si="14"/>
        <v>0</v>
      </c>
      <c r="P40" s="14">
        <f t="shared" si="15"/>
        <v>0</v>
      </c>
      <c r="Q40" s="14"/>
      <c r="R40" s="23">
        <f t="shared" si="13"/>
        <v>0</v>
      </c>
      <c r="S40" s="10"/>
      <c r="T40" s="10"/>
      <c r="U40" s="10"/>
    </row>
    <row r="41" spans="1:21" x14ac:dyDescent="0.2">
      <c r="A41" s="289"/>
      <c r="B41" s="133" t="s">
        <v>292</v>
      </c>
      <c r="C41" s="76" t="s">
        <v>317</v>
      </c>
      <c r="D41" s="77">
        <v>1</v>
      </c>
      <c r="E41" s="14"/>
      <c r="F41" s="14"/>
      <c r="G41" s="14"/>
      <c r="H41" s="30">
        <f t="shared" si="10"/>
        <v>0</v>
      </c>
      <c r="I41" s="14"/>
      <c r="J41" s="14"/>
      <c r="K41" s="30">
        <f t="shared" si="12"/>
        <v>0</v>
      </c>
      <c r="L41" s="14"/>
      <c r="M41" s="14">
        <v>0.7</v>
      </c>
      <c r="N41" s="14">
        <v>0.3</v>
      </c>
      <c r="O41" s="14">
        <f t="shared" si="14"/>
        <v>1</v>
      </c>
      <c r="P41" s="14">
        <f t="shared" si="15"/>
        <v>1</v>
      </c>
      <c r="Q41" s="14">
        <v>0</v>
      </c>
      <c r="R41" s="23">
        <f t="shared" si="13"/>
        <v>1</v>
      </c>
      <c r="S41" s="10"/>
      <c r="T41" s="10"/>
      <c r="U41" s="10"/>
    </row>
    <row r="42" spans="1:21" x14ac:dyDescent="0.2">
      <c r="A42" s="289"/>
      <c r="B42" s="133"/>
      <c r="C42" s="76" t="s">
        <v>465</v>
      </c>
      <c r="D42" s="77">
        <v>0</v>
      </c>
      <c r="E42" s="14"/>
      <c r="F42" s="14"/>
      <c r="G42" s="14"/>
      <c r="H42" s="30">
        <f t="shared" si="10"/>
        <v>0</v>
      </c>
      <c r="I42" s="14"/>
      <c r="J42" s="14"/>
      <c r="K42" s="30">
        <f t="shared" si="12"/>
        <v>0</v>
      </c>
      <c r="L42" s="14"/>
      <c r="M42" s="14"/>
      <c r="N42" s="14"/>
      <c r="O42" s="14">
        <f t="shared" si="14"/>
        <v>0</v>
      </c>
      <c r="P42" s="14">
        <f t="shared" si="15"/>
        <v>0</v>
      </c>
      <c r="Q42" s="14"/>
      <c r="R42" s="23">
        <f t="shared" si="13"/>
        <v>0</v>
      </c>
      <c r="S42" s="10"/>
      <c r="T42" s="10"/>
      <c r="U42" s="10"/>
    </row>
    <row r="43" spans="1:21" x14ac:dyDescent="0.2">
      <c r="A43" s="289"/>
      <c r="B43" s="133"/>
      <c r="C43" s="76" t="s">
        <v>270</v>
      </c>
      <c r="D43" s="77">
        <v>0</v>
      </c>
      <c r="E43" s="14"/>
      <c r="F43" s="14"/>
      <c r="G43" s="14"/>
      <c r="H43" s="30">
        <f t="shared" si="10"/>
        <v>0</v>
      </c>
      <c r="I43" s="14"/>
      <c r="J43" s="14"/>
      <c r="K43" s="30">
        <f t="shared" si="12"/>
        <v>0</v>
      </c>
      <c r="L43" s="14"/>
      <c r="M43" s="14"/>
      <c r="N43" s="14"/>
      <c r="O43" s="14">
        <f t="shared" si="14"/>
        <v>0</v>
      </c>
      <c r="P43" s="14">
        <f t="shared" si="15"/>
        <v>0</v>
      </c>
      <c r="Q43" s="14"/>
      <c r="R43" s="23">
        <f t="shared" si="13"/>
        <v>0</v>
      </c>
      <c r="S43" s="10"/>
      <c r="T43" s="10"/>
      <c r="U43" s="10"/>
    </row>
    <row r="44" spans="1:21" x14ac:dyDescent="0.2">
      <c r="A44" s="289"/>
      <c r="B44" s="133"/>
      <c r="C44" s="76" t="s">
        <v>271</v>
      </c>
      <c r="D44" s="77">
        <v>0</v>
      </c>
      <c r="E44" s="14"/>
      <c r="F44" s="14"/>
      <c r="G44" s="14"/>
      <c r="H44" s="30">
        <f t="shared" si="10"/>
        <v>0</v>
      </c>
      <c r="I44" s="14"/>
      <c r="J44" s="14"/>
      <c r="K44" s="30">
        <f t="shared" si="12"/>
        <v>0</v>
      </c>
      <c r="L44" s="14"/>
      <c r="M44" s="14"/>
      <c r="N44" s="14"/>
      <c r="O44" s="14">
        <f t="shared" si="14"/>
        <v>0</v>
      </c>
      <c r="P44" s="14">
        <f t="shared" si="15"/>
        <v>0</v>
      </c>
      <c r="Q44" s="14"/>
      <c r="R44" s="23">
        <f t="shared" si="13"/>
        <v>0</v>
      </c>
      <c r="S44" s="10"/>
      <c r="T44" s="10"/>
      <c r="U44" s="10"/>
    </row>
    <row r="45" spans="1:21" x14ac:dyDescent="0.2">
      <c r="A45" s="289"/>
      <c r="B45" s="133"/>
      <c r="C45" s="76" t="s">
        <v>292</v>
      </c>
      <c r="D45" s="77">
        <v>1</v>
      </c>
      <c r="E45" s="14"/>
      <c r="F45" s="14"/>
      <c r="G45" s="14"/>
      <c r="H45" s="30">
        <f t="shared" si="10"/>
        <v>0</v>
      </c>
      <c r="I45" s="14"/>
      <c r="J45" s="14"/>
      <c r="K45" s="30">
        <f t="shared" si="12"/>
        <v>0</v>
      </c>
      <c r="L45" s="14"/>
      <c r="M45" s="14">
        <v>4</v>
      </c>
      <c r="N45" s="14">
        <v>46</v>
      </c>
      <c r="O45" s="14">
        <f t="shared" si="14"/>
        <v>50</v>
      </c>
      <c r="P45" s="14">
        <f t="shared" si="15"/>
        <v>50</v>
      </c>
      <c r="Q45" s="14">
        <v>0</v>
      </c>
      <c r="R45" s="23">
        <f t="shared" si="13"/>
        <v>50</v>
      </c>
      <c r="S45" s="10"/>
      <c r="T45" s="10"/>
      <c r="U45" s="10"/>
    </row>
    <row r="46" spans="1:21" x14ac:dyDescent="0.2">
      <c r="A46" s="289"/>
      <c r="B46" s="134"/>
      <c r="C46" s="76" t="s">
        <v>422</v>
      </c>
      <c r="D46" s="77">
        <v>0</v>
      </c>
      <c r="E46" s="14"/>
      <c r="F46" s="14"/>
      <c r="G46" s="14"/>
      <c r="H46" s="30">
        <f t="shared" si="10"/>
        <v>0</v>
      </c>
      <c r="I46" s="14"/>
      <c r="J46" s="14"/>
      <c r="K46" s="30">
        <f t="shared" si="12"/>
        <v>0</v>
      </c>
      <c r="L46" s="14"/>
      <c r="M46" s="14"/>
      <c r="N46" s="14"/>
      <c r="O46" s="14">
        <f t="shared" si="14"/>
        <v>0</v>
      </c>
      <c r="P46" s="14">
        <f t="shared" si="15"/>
        <v>0</v>
      </c>
      <c r="Q46" s="14"/>
      <c r="R46" s="23">
        <f t="shared" si="13"/>
        <v>0</v>
      </c>
      <c r="S46" s="10"/>
      <c r="T46" s="10"/>
      <c r="U46" s="10"/>
    </row>
    <row r="47" spans="1:21" x14ac:dyDescent="0.2">
      <c r="A47" s="289"/>
      <c r="B47" s="133" t="s">
        <v>41</v>
      </c>
      <c r="C47" s="76" t="s">
        <v>31</v>
      </c>
      <c r="D47" s="77">
        <v>1</v>
      </c>
      <c r="E47" s="14"/>
      <c r="F47" s="14"/>
      <c r="G47" s="14"/>
      <c r="H47" s="30">
        <f t="shared" si="10"/>
        <v>0</v>
      </c>
      <c r="I47" s="14">
        <v>1</v>
      </c>
      <c r="J47" s="14"/>
      <c r="K47" s="30">
        <f t="shared" si="12"/>
        <v>1</v>
      </c>
      <c r="L47" s="14">
        <v>1</v>
      </c>
      <c r="M47" s="14"/>
      <c r="N47" s="14">
        <v>3</v>
      </c>
      <c r="O47" s="14">
        <f t="shared" si="14"/>
        <v>4</v>
      </c>
      <c r="P47" s="14">
        <f t="shared" si="15"/>
        <v>5</v>
      </c>
      <c r="Q47" s="14">
        <v>0</v>
      </c>
      <c r="R47" s="23">
        <f t="shared" si="13"/>
        <v>5</v>
      </c>
      <c r="S47" s="10"/>
      <c r="T47" s="10"/>
      <c r="U47" s="10"/>
    </row>
    <row r="48" spans="1:21" x14ac:dyDescent="0.2">
      <c r="A48" s="289"/>
      <c r="B48" s="133"/>
      <c r="C48" s="76" t="s">
        <v>25</v>
      </c>
      <c r="D48" s="77">
        <v>6</v>
      </c>
      <c r="E48" s="14"/>
      <c r="F48" s="14"/>
      <c r="G48" s="14"/>
      <c r="H48" s="30">
        <f t="shared" si="10"/>
        <v>0</v>
      </c>
      <c r="I48" s="14">
        <v>12.5</v>
      </c>
      <c r="J48" s="14"/>
      <c r="K48" s="30">
        <f t="shared" si="12"/>
        <v>12.5</v>
      </c>
      <c r="L48" s="14"/>
      <c r="M48" s="14">
        <v>6.25</v>
      </c>
      <c r="N48" s="14">
        <v>22.35</v>
      </c>
      <c r="O48" s="14">
        <f t="shared" ref="O48:O69" si="16">+SUM(L48:N48)</f>
        <v>28.6</v>
      </c>
      <c r="P48" s="14">
        <f t="shared" ref="P48:P69" si="17">+SUM(K48+O48)</f>
        <v>41.1</v>
      </c>
      <c r="Q48" s="14">
        <v>0</v>
      </c>
      <c r="R48" s="23">
        <f t="shared" si="13"/>
        <v>41.1</v>
      </c>
      <c r="S48" s="10"/>
      <c r="T48" s="10"/>
      <c r="U48" s="10"/>
    </row>
    <row r="49" spans="1:21" x14ac:dyDescent="0.2">
      <c r="A49" s="289"/>
      <c r="B49" s="133"/>
      <c r="C49" s="76" t="s">
        <v>32</v>
      </c>
      <c r="D49" s="77">
        <v>1</v>
      </c>
      <c r="E49" s="14"/>
      <c r="F49" s="14"/>
      <c r="G49" s="14"/>
      <c r="H49" s="30">
        <f t="shared" si="10"/>
        <v>0</v>
      </c>
      <c r="I49" s="14"/>
      <c r="J49" s="14"/>
      <c r="K49" s="30">
        <f t="shared" si="12"/>
        <v>0</v>
      </c>
      <c r="L49" s="14"/>
      <c r="M49" s="14">
        <v>0.3</v>
      </c>
      <c r="N49" s="14">
        <v>0.7</v>
      </c>
      <c r="O49" s="14">
        <f t="shared" si="16"/>
        <v>1</v>
      </c>
      <c r="P49" s="14">
        <f t="shared" si="17"/>
        <v>1</v>
      </c>
      <c r="Q49" s="14">
        <v>0</v>
      </c>
      <c r="R49" s="23">
        <f t="shared" si="13"/>
        <v>1</v>
      </c>
      <c r="S49" s="10"/>
      <c r="T49" s="10"/>
      <c r="U49" s="10"/>
    </row>
    <row r="50" spans="1:21" x14ac:dyDescent="0.2">
      <c r="A50" s="289"/>
      <c r="B50" s="133"/>
      <c r="C50" s="76" t="s">
        <v>34</v>
      </c>
      <c r="D50" s="77">
        <v>22</v>
      </c>
      <c r="E50" s="14">
        <v>0.2</v>
      </c>
      <c r="F50" s="14"/>
      <c r="G50" s="14"/>
      <c r="H50" s="30">
        <f>SUM(E50:G50)</f>
        <v>0.2</v>
      </c>
      <c r="I50" s="14">
        <v>17.57</v>
      </c>
      <c r="J50" s="14"/>
      <c r="K50" s="30">
        <f>+SUM(H50:J50)</f>
        <v>17.77</v>
      </c>
      <c r="L50" s="14">
        <v>30</v>
      </c>
      <c r="M50" s="14">
        <v>268.85000000000002</v>
      </c>
      <c r="N50" s="14">
        <v>596.4</v>
      </c>
      <c r="O50" s="14">
        <f t="shared" si="16"/>
        <v>895.25</v>
      </c>
      <c r="P50" s="14">
        <f t="shared" si="17"/>
        <v>913.02</v>
      </c>
      <c r="Q50" s="14">
        <v>0.08</v>
      </c>
      <c r="R50" s="23">
        <f>+SUM(P50:Q50)</f>
        <v>913.1</v>
      </c>
      <c r="S50" s="10"/>
      <c r="T50" s="10"/>
      <c r="U50" s="10"/>
    </row>
    <row r="51" spans="1:21" x14ac:dyDescent="0.2">
      <c r="A51" s="289"/>
      <c r="B51" s="133"/>
      <c r="C51" s="76" t="s">
        <v>35</v>
      </c>
      <c r="D51" s="77">
        <v>3</v>
      </c>
      <c r="E51" s="14"/>
      <c r="F51" s="14"/>
      <c r="G51" s="14"/>
      <c r="H51" s="30">
        <f t="shared" si="10"/>
        <v>0</v>
      </c>
      <c r="I51" s="14">
        <v>5</v>
      </c>
      <c r="J51" s="14"/>
      <c r="K51" s="30">
        <f t="shared" si="12"/>
        <v>5</v>
      </c>
      <c r="L51" s="14"/>
      <c r="M51" s="14">
        <v>20.8</v>
      </c>
      <c r="N51" s="14">
        <v>16.2</v>
      </c>
      <c r="O51" s="14">
        <f t="shared" si="16"/>
        <v>37</v>
      </c>
      <c r="P51" s="14">
        <f t="shared" si="17"/>
        <v>42</v>
      </c>
      <c r="Q51" s="14">
        <v>0</v>
      </c>
      <c r="R51" s="23">
        <f t="shared" si="13"/>
        <v>42</v>
      </c>
      <c r="S51" s="10"/>
      <c r="T51" s="10"/>
      <c r="U51" s="10"/>
    </row>
    <row r="52" spans="1:21" x14ac:dyDescent="0.2">
      <c r="A52" s="289"/>
      <c r="B52" s="133"/>
      <c r="C52" s="76" t="s">
        <v>36</v>
      </c>
      <c r="D52" s="77">
        <v>18</v>
      </c>
      <c r="E52" s="14"/>
      <c r="F52" s="14"/>
      <c r="G52" s="14"/>
      <c r="H52" s="30">
        <f t="shared" ref="H52:H60" si="18">SUM(E52:G52)</f>
        <v>0</v>
      </c>
      <c r="I52" s="14"/>
      <c r="J52" s="14"/>
      <c r="K52" s="30">
        <f t="shared" ref="K52:K60" si="19">+SUM(H52:J52)</f>
        <v>0</v>
      </c>
      <c r="L52" s="14">
        <v>8.4</v>
      </c>
      <c r="M52" s="14">
        <v>15.59</v>
      </c>
      <c r="N52" s="14">
        <v>22.27</v>
      </c>
      <c r="O52" s="14">
        <f t="shared" si="16"/>
        <v>46.260000000000005</v>
      </c>
      <c r="P52" s="14">
        <f t="shared" si="17"/>
        <v>46.260000000000005</v>
      </c>
      <c r="Q52" s="14">
        <v>0</v>
      </c>
      <c r="R52" s="23">
        <f t="shared" ref="R52:R60" si="20">+SUM(P52:Q52)</f>
        <v>46.260000000000005</v>
      </c>
      <c r="S52" s="10"/>
      <c r="T52" s="10"/>
      <c r="U52" s="10"/>
    </row>
    <row r="53" spans="1:21" x14ac:dyDescent="0.2">
      <c r="A53" s="289"/>
      <c r="B53" s="134"/>
      <c r="C53" s="76" t="s">
        <v>41</v>
      </c>
      <c r="D53" s="77">
        <v>14</v>
      </c>
      <c r="E53" s="14"/>
      <c r="F53" s="14"/>
      <c r="G53" s="14"/>
      <c r="H53" s="30">
        <f t="shared" si="18"/>
        <v>0</v>
      </c>
      <c r="I53" s="14">
        <v>1</v>
      </c>
      <c r="J53" s="14"/>
      <c r="K53" s="30">
        <f t="shared" si="19"/>
        <v>1</v>
      </c>
      <c r="L53" s="14">
        <v>0.5</v>
      </c>
      <c r="M53" s="14">
        <v>4.47</v>
      </c>
      <c r="N53" s="14">
        <v>6.16</v>
      </c>
      <c r="O53" s="14">
        <f t="shared" si="16"/>
        <v>11.129999999999999</v>
      </c>
      <c r="P53" s="14">
        <f t="shared" si="17"/>
        <v>12.129999999999999</v>
      </c>
      <c r="Q53" s="14">
        <v>0</v>
      </c>
      <c r="R53" s="23">
        <f t="shared" si="20"/>
        <v>12.129999999999999</v>
      </c>
      <c r="S53" s="10"/>
      <c r="T53" s="10"/>
      <c r="U53" s="10"/>
    </row>
    <row r="54" spans="1:21" x14ac:dyDescent="0.2">
      <c r="A54" s="289"/>
      <c r="B54" s="133" t="s">
        <v>46</v>
      </c>
      <c r="C54" s="76" t="s">
        <v>27</v>
      </c>
      <c r="D54" s="77">
        <v>34</v>
      </c>
      <c r="E54" s="14">
        <v>0.7</v>
      </c>
      <c r="F54" s="14"/>
      <c r="G54" s="14"/>
      <c r="H54" s="30">
        <f t="shared" si="18"/>
        <v>0.7</v>
      </c>
      <c r="I54" s="14">
        <v>77.3</v>
      </c>
      <c r="J54" s="14"/>
      <c r="K54" s="30">
        <f t="shared" si="19"/>
        <v>78</v>
      </c>
      <c r="L54" s="14">
        <v>202.1</v>
      </c>
      <c r="M54" s="14">
        <v>295.27</v>
      </c>
      <c r="N54" s="14">
        <v>301.36</v>
      </c>
      <c r="O54" s="14">
        <f t="shared" si="16"/>
        <v>798.73</v>
      </c>
      <c r="P54" s="14">
        <f t="shared" si="17"/>
        <v>876.73</v>
      </c>
      <c r="Q54" s="14">
        <v>4</v>
      </c>
      <c r="R54" s="23">
        <f t="shared" si="20"/>
        <v>880.73</v>
      </c>
      <c r="S54" s="10"/>
      <c r="T54" s="10"/>
      <c r="U54" s="10"/>
    </row>
    <row r="55" spans="1:21" x14ac:dyDescent="0.2">
      <c r="A55" s="289"/>
      <c r="B55" s="133"/>
      <c r="C55" s="78" t="s">
        <v>318</v>
      </c>
      <c r="D55" s="79">
        <v>23</v>
      </c>
      <c r="E55" s="36">
        <v>0.64</v>
      </c>
      <c r="F55" s="36"/>
      <c r="G55" s="36"/>
      <c r="H55" s="65">
        <f t="shared" si="18"/>
        <v>0.64</v>
      </c>
      <c r="I55" s="36"/>
      <c r="J55" s="36"/>
      <c r="K55" s="65">
        <f t="shared" si="19"/>
        <v>0.64</v>
      </c>
      <c r="L55" s="36"/>
      <c r="M55" s="36">
        <v>0.13</v>
      </c>
      <c r="N55" s="36">
        <v>3.27</v>
      </c>
      <c r="O55" s="36">
        <f t="shared" si="16"/>
        <v>3.4</v>
      </c>
      <c r="P55" s="36">
        <f t="shared" si="17"/>
        <v>4.04</v>
      </c>
      <c r="Q55" s="36">
        <v>0.44</v>
      </c>
      <c r="R55" s="80">
        <f t="shared" si="20"/>
        <v>4.4800000000000004</v>
      </c>
      <c r="S55" s="10"/>
      <c r="T55" s="10"/>
      <c r="U55" s="10"/>
    </row>
    <row r="56" spans="1:21" x14ac:dyDescent="0.2">
      <c r="A56" s="289"/>
      <c r="B56" s="133"/>
      <c r="C56" s="76" t="s">
        <v>39</v>
      </c>
      <c r="D56" s="77">
        <v>1</v>
      </c>
      <c r="E56" s="14">
        <v>0.2</v>
      </c>
      <c r="F56" s="14"/>
      <c r="G56" s="14"/>
      <c r="H56" s="30">
        <f t="shared" si="18"/>
        <v>0.2</v>
      </c>
      <c r="I56" s="14"/>
      <c r="J56" s="14"/>
      <c r="K56" s="30">
        <f t="shared" si="19"/>
        <v>0.2</v>
      </c>
      <c r="L56" s="14"/>
      <c r="M56" s="14"/>
      <c r="N56" s="14"/>
      <c r="O56" s="14">
        <f t="shared" si="16"/>
        <v>0</v>
      </c>
      <c r="P56" s="14">
        <f t="shared" si="17"/>
        <v>0.2</v>
      </c>
      <c r="Q56" s="14">
        <v>0</v>
      </c>
      <c r="R56" s="23">
        <f t="shared" si="20"/>
        <v>0.2</v>
      </c>
      <c r="S56" s="10"/>
      <c r="T56" s="10"/>
      <c r="U56" s="10"/>
    </row>
    <row r="57" spans="1:21" x14ac:dyDescent="0.2">
      <c r="A57" s="289"/>
      <c r="B57" s="133"/>
      <c r="C57" s="76" t="s">
        <v>40</v>
      </c>
      <c r="D57" s="77">
        <v>147</v>
      </c>
      <c r="E57" s="14">
        <v>0.01</v>
      </c>
      <c r="F57" s="14"/>
      <c r="G57" s="14"/>
      <c r="H57" s="30">
        <f t="shared" si="18"/>
        <v>0.01</v>
      </c>
      <c r="I57" s="14">
        <v>63.27</v>
      </c>
      <c r="J57" s="14"/>
      <c r="K57" s="30">
        <f t="shared" si="19"/>
        <v>63.28</v>
      </c>
      <c r="L57" s="14">
        <v>49.25</v>
      </c>
      <c r="M57" s="14">
        <v>117.44</v>
      </c>
      <c r="N57" s="14">
        <v>181.31</v>
      </c>
      <c r="O57" s="14">
        <f t="shared" si="16"/>
        <v>348</v>
      </c>
      <c r="P57" s="14">
        <f t="shared" si="17"/>
        <v>411.28</v>
      </c>
      <c r="Q57" s="14">
        <v>0</v>
      </c>
      <c r="R57" s="23">
        <f t="shared" si="20"/>
        <v>411.28</v>
      </c>
      <c r="S57" s="10"/>
      <c r="T57" s="10"/>
      <c r="U57" s="10"/>
    </row>
    <row r="58" spans="1:21" x14ac:dyDescent="0.2">
      <c r="A58" s="289"/>
      <c r="B58" s="133"/>
      <c r="C58" s="76" t="s">
        <v>42</v>
      </c>
      <c r="D58" s="77">
        <v>4</v>
      </c>
      <c r="E58" s="14"/>
      <c r="F58" s="14"/>
      <c r="G58" s="14"/>
      <c r="H58" s="30">
        <f t="shared" si="18"/>
        <v>0</v>
      </c>
      <c r="I58" s="14">
        <v>0.5</v>
      </c>
      <c r="J58" s="14"/>
      <c r="K58" s="30">
        <f t="shared" si="19"/>
        <v>0.5</v>
      </c>
      <c r="L58" s="14"/>
      <c r="M58" s="14">
        <v>2.04</v>
      </c>
      <c r="N58" s="14">
        <v>4.1100000000000003</v>
      </c>
      <c r="O58" s="14">
        <f t="shared" si="16"/>
        <v>6.15</v>
      </c>
      <c r="P58" s="14">
        <f t="shared" si="17"/>
        <v>6.65</v>
      </c>
      <c r="Q58" s="14">
        <v>0</v>
      </c>
      <c r="R58" s="23">
        <f t="shared" si="20"/>
        <v>6.65</v>
      </c>
      <c r="S58" s="10"/>
      <c r="T58" s="10"/>
      <c r="U58" s="10"/>
    </row>
    <row r="59" spans="1:21" x14ac:dyDescent="0.2">
      <c r="A59" s="289"/>
      <c r="B59" s="133"/>
      <c r="C59" s="76" t="s">
        <v>46</v>
      </c>
      <c r="D59" s="77">
        <v>261</v>
      </c>
      <c r="E59" s="14">
        <v>35.619999999999997</v>
      </c>
      <c r="F59" s="14">
        <v>20.05</v>
      </c>
      <c r="G59" s="14">
        <v>0.04</v>
      </c>
      <c r="H59" s="30">
        <f t="shared" si="18"/>
        <v>55.71</v>
      </c>
      <c r="I59" s="14">
        <v>67.31</v>
      </c>
      <c r="J59" s="14"/>
      <c r="K59" s="30">
        <f t="shared" si="19"/>
        <v>123.02000000000001</v>
      </c>
      <c r="L59" s="14">
        <v>1.1399999999999999</v>
      </c>
      <c r="M59" s="14">
        <v>41.41</v>
      </c>
      <c r="N59" s="14">
        <v>31.36</v>
      </c>
      <c r="O59" s="14">
        <f t="shared" si="16"/>
        <v>73.91</v>
      </c>
      <c r="P59" s="14">
        <f t="shared" si="17"/>
        <v>196.93</v>
      </c>
      <c r="Q59" s="14">
        <v>0.18</v>
      </c>
      <c r="R59" s="23">
        <f t="shared" si="20"/>
        <v>197.11</v>
      </c>
      <c r="S59" s="10"/>
      <c r="T59" s="10"/>
      <c r="U59" s="10"/>
    </row>
    <row r="60" spans="1:21" x14ac:dyDescent="0.2">
      <c r="A60" s="289"/>
      <c r="B60" s="133"/>
      <c r="C60" s="76" t="s">
        <v>47</v>
      </c>
      <c r="D60" s="77">
        <v>244</v>
      </c>
      <c r="E60" s="14">
        <v>0.01</v>
      </c>
      <c r="F60" s="14"/>
      <c r="G60" s="14"/>
      <c r="H60" s="30">
        <f t="shared" si="18"/>
        <v>0.01</v>
      </c>
      <c r="I60" s="14">
        <v>11.46</v>
      </c>
      <c r="J60" s="14"/>
      <c r="K60" s="30">
        <f t="shared" si="19"/>
        <v>11.47</v>
      </c>
      <c r="L60" s="14">
        <v>5.12</v>
      </c>
      <c r="M60" s="14">
        <v>28.68</v>
      </c>
      <c r="N60" s="14">
        <v>65.03</v>
      </c>
      <c r="O60" s="14">
        <f t="shared" si="16"/>
        <v>98.83</v>
      </c>
      <c r="P60" s="14">
        <f t="shared" si="17"/>
        <v>110.3</v>
      </c>
      <c r="Q60" s="14">
        <v>0</v>
      </c>
      <c r="R60" s="23">
        <f t="shared" si="20"/>
        <v>110.3</v>
      </c>
      <c r="S60" s="10"/>
      <c r="T60" s="10"/>
      <c r="U60" s="10"/>
    </row>
    <row r="61" spans="1:21" x14ac:dyDescent="0.2">
      <c r="A61" s="289"/>
      <c r="B61" s="133"/>
      <c r="C61" s="76" t="s">
        <v>303</v>
      </c>
      <c r="D61" s="77">
        <v>171</v>
      </c>
      <c r="E61" s="14">
        <v>3.81</v>
      </c>
      <c r="F61" s="14"/>
      <c r="G61" s="14"/>
      <c r="H61" s="30">
        <f t="shared" si="10"/>
        <v>3.81</v>
      </c>
      <c r="I61" s="14">
        <v>2.91</v>
      </c>
      <c r="J61" s="14"/>
      <c r="K61" s="30">
        <f t="shared" si="12"/>
        <v>6.7200000000000006</v>
      </c>
      <c r="L61" s="14">
        <v>1.55</v>
      </c>
      <c r="M61" s="14">
        <v>16.39</v>
      </c>
      <c r="N61" s="14">
        <v>28.98</v>
      </c>
      <c r="O61" s="14">
        <f t="shared" si="16"/>
        <v>46.92</v>
      </c>
      <c r="P61" s="14">
        <f t="shared" si="17"/>
        <v>53.64</v>
      </c>
      <c r="Q61" s="14">
        <v>0.01</v>
      </c>
      <c r="R61" s="23">
        <f t="shared" si="13"/>
        <v>53.65</v>
      </c>
      <c r="S61" s="10"/>
      <c r="T61" s="10"/>
      <c r="U61" s="10"/>
    </row>
    <row r="62" spans="1:21" x14ac:dyDescent="0.2">
      <c r="A62" s="289"/>
      <c r="B62" s="134"/>
      <c r="C62" s="76" t="s">
        <v>343</v>
      </c>
      <c r="D62" s="77">
        <v>0</v>
      </c>
      <c r="E62" s="14"/>
      <c r="F62" s="14"/>
      <c r="G62" s="14"/>
      <c r="H62" s="30">
        <f t="shared" si="10"/>
        <v>0</v>
      </c>
      <c r="I62" s="14"/>
      <c r="J62" s="14"/>
      <c r="K62" s="30">
        <f t="shared" si="12"/>
        <v>0</v>
      </c>
      <c r="L62" s="14"/>
      <c r="M62" s="14"/>
      <c r="N62" s="14"/>
      <c r="O62" s="14">
        <f t="shared" si="16"/>
        <v>0</v>
      </c>
      <c r="P62" s="14">
        <f t="shared" si="17"/>
        <v>0</v>
      </c>
      <c r="Q62" s="14"/>
      <c r="R62" s="23">
        <f t="shared" si="13"/>
        <v>0</v>
      </c>
      <c r="S62" s="10"/>
      <c r="T62" s="10"/>
      <c r="U62" s="10"/>
    </row>
    <row r="63" spans="1:21" x14ac:dyDescent="0.2">
      <c r="A63" s="289"/>
      <c r="B63" s="133" t="s">
        <v>44</v>
      </c>
      <c r="C63" s="76" t="s">
        <v>23</v>
      </c>
      <c r="D63" s="77">
        <v>14</v>
      </c>
      <c r="E63" s="14"/>
      <c r="F63" s="14"/>
      <c r="G63" s="14"/>
      <c r="H63" s="30">
        <f t="shared" si="10"/>
        <v>0</v>
      </c>
      <c r="I63" s="14">
        <v>5</v>
      </c>
      <c r="J63" s="14"/>
      <c r="K63" s="30">
        <f t="shared" si="12"/>
        <v>5</v>
      </c>
      <c r="L63" s="14"/>
      <c r="M63" s="14">
        <v>45.21</v>
      </c>
      <c r="N63" s="14">
        <v>128.44999999999999</v>
      </c>
      <c r="O63" s="14">
        <f t="shared" si="16"/>
        <v>173.66</v>
      </c>
      <c r="P63" s="14">
        <f t="shared" si="17"/>
        <v>178.66</v>
      </c>
      <c r="Q63" s="14">
        <v>1.1000000000000001</v>
      </c>
      <c r="R63" s="23">
        <f t="shared" si="13"/>
        <v>179.76</v>
      </c>
      <c r="S63" s="10"/>
      <c r="T63" s="10"/>
      <c r="U63" s="10"/>
    </row>
    <row r="64" spans="1:21" x14ac:dyDescent="0.2">
      <c r="A64" s="289"/>
      <c r="B64" s="133"/>
      <c r="C64" s="76" t="s">
        <v>26</v>
      </c>
      <c r="D64" s="77">
        <v>54</v>
      </c>
      <c r="E64" s="14">
        <v>2.91</v>
      </c>
      <c r="F64" s="14">
        <v>0.25</v>
      </c>
      <c r="G64" s="14"/>
      <c r="H64" s="30">
        <f t="shared" ref="H64:H69" si="21">SUM(E64:G64)</f>
        <v>3.16</v>
      </c>
      <c r="I64" s="14">
        <v>103.66</v>
      </c>
      <c r="J64" s="14"/>
      <c r="K64" s="30">
        <f t="shared" si="12"/>
        <v>106.82</v>
      </c>
      <c r="L64" s="14">
        <v>104.6</v>
      </c>
      <c r="M64" s="14">
        <v>810.46</v>
      </c>
      <c r="N64" s="14">
        <v>224.01</v>
      </c>
      <c r="O64" s="14">
        <f t="shared" si="16"/>
        <v>1139.0700000000002</v>
      </c>
      <c r="P64" s="14">
        <f t="shared" si="17"/>
        <v>1245.8900000000001</v>
      </c>
      <c r="Q64" s="14">
        <v>162</v>
      </c>
      <c r="R64" s="23">
        <f t="shared" si="13"/>
        <v>1407.89</v>
      </c>
      <c r="S64" s="10"/>
      <c r="T64" s="10"/>
      <c r="U64" s="10"/>
    </row>
    <row r="65" spans="1:21" x14ac:dyDescent="0.2">
      <c r="A65" s="289"/>
      <c r="B65" s="133"/>
      <c r="C65" s="76" t="s">
        <v>29</v>
      </c>
      <c r="D65" s="77">
        <v>27</v>
      </c>
      <c r="E65" s="14">
        <v>6.71</v>
      </c>
      <c r="F65" s="14">
        <v>3.42</v>
      </c>
      <c r="G65" s="14">
        <v>0.12</v>
      </c>
      <c r="H65" s="30">
        <f t="shared" si="21"/>
        <v>10.249999999999998</v>
      </c>
      <c r="I65" s="14">
        <v>16.64</v>
      </c>
      <c r="J65" s="14"/>
      <c r="K65" s="30">
        <f>+SUM(H65:J65)</f>
        <v>26.89</v>
      </c>
      <c r="L65" s="14"/>
      <c r="M65" s="14">
        <v>33</v>
      </c>
      <c r="N65" s="14">
        <v>69.38</v>
      </c>
      <c r="O65" s="14">
        <f t="shared" si="16"/>
        <v>102.38</v>
      </c>
      <c r="P65" s="14">
        <f t="shared" si="17"/>
        <v>129.26999999999998</v>
      </c>
      <c r="Q65" s="14">
        <v>25.7</v>
      </c>
      <c r="R65" s="23">
        <f>+SUM(P65:Q65)</f>
        <v>154.96999999999997</v>
      </c>
      <c r="S65" s="10"/>
      <c r="T65" s="10"/>
      <c r="U65" s="10"/>
    </row>
    <row r="66" spans="1:21" x14ac:dyDescent="0.2">
      <c r="A66" s="289"/>
      <c r="B66" s="133"/>
      <c r="C66" s="76" t="s">
        <v>30</v>
      </c>
      <c r="D66" s="77">
        <v>6</v>
      </c>
      <c r="E66" s="14">
        <v>3.6</v>
      </c>
      <c r="F66" s="14"/>
      <c r="G66" s="14"/>
      <c r="H66" s="30">
        <f t="shared" si="21"/>
        <v>3.6</v>
      </c>
      <c r="I66" s="14">
        <v>38.31</v>
      </c>
      <c r="J66" s="14"/>
      <c r="K66" s="30">
        <f>+SUM(H66:J66)</f>
        <v>41.910000000000004</v>
      </c>
      <c r="L66" s="14">
        <v>12.8</v>
      </c>
      <c r="M66" s="14">
        <v>33.89</v>
      </c>
      <c r="N66" s="14">
        <v>2.77</v>
      </c>
      <c r="O66" s="14">
        <f t="shared" si="16"/>
        <v>49.46</v>
      </c>
      <c r="P66" s="14">
        <f t="shared" si="17"/>
        <v>91.37</v>
      </c>
      <c r="Q66" s="14">
        <v>0</v>
      </c>
      <c r="R66" s="23">
        <f>+SUM(P66:Q66)</f>
        <v>91.37</v>
      </c>
      <c r="S66" s="10"/>
      <c r="T66" s="10"/>
      <c r="U66" s="10"/>
    </row>
    <row r="67" spans="1:21" x14ac:dyDescent="0.2">
      <c r="A67" s="289"/>
      <c r="B67" s="133"/>
      <c r="C67" s="76" t="s">
        <v>44</v>
      </c>
      <c r="D67" s="77">
        <v>219</v>
      </c>
      <c r="E67" s="14">
        <v>0.78</v>
      </c>
      <c r="F67" s="14"/>
      <c r="G67" s="14">
        <v>1.32</v>
      </c>
      <c r="H67" s="30">
        <f t="shared" si="21"/>
        <v>2.1</v>
      </c>
      <c r="I67" s="14">
        <v>58.41</v>
      </c>
      <c r="J67" s="14"/>
      <c r="K67" s="30">
        <f>+SUM(H67:J67)</f>
        <v>60.51</v>
      </c>
      <c r="L67" s="14">
        <v>2.02</v>
      </c>
      <c r="M67" s="14">
        <v>19.2</v>
      </c>
      <c r="N67" s="14">
        <v>172.18</v>
      </c>
      <c r="O67" s="14">
        <f t="shared" si="16"/>
        <v>193.4</v>
      </c>
      <c r="P67" s="14">
        <f t="shared" si="17"/>
        <v>253.91</v>
      </c>
      <c r="Q67" s="14">
        <v>9.48</v>
      </c>
      <c r="R67" s="23">
        <f>+SUM(P67:Q67)</f>
        <v>263.39</v>
      </c>
      <c r="S67" s="10"/>
      <c r="T67" s="10"/>
      <c r="U67" s="10"/>
    </row>
    <row r="68" spans="1:21" x14ac:dyDescent="0.2">
      <c r="A68" s="289"/>
      <c r="B68" s="134"/>
      <c r="C68" s="76" t="s">
        <v>45</v>
      </c>
      <c r="D68" s="77">
        <v>10</v>
      </c>
      <c r="E68" s="14"/>
      <c r="F68" s="14"/>
      <c r="G68" s="14"/>
      <c r="H68" s="30">
        <f t="shared" si="21"/>
        <v>0</v>
      </c>
      <c r="I68" s="14">
        <v>0.02</v>
      </c>
      <c r="J68" s="14"/>
      <c r="K68" s="30">
        <f>+SUM(H68:J68)</f>
        <v>0.02</v>
      </c>
      <c r="L68" s="14"/>
      <c r="M68" s="14">
        <v>4.51</v>
      </c>
      <c r="N68" s="14">
        <v>5</v>
      </c>
      <c r="O68" s="14">
        <f t="shared" si="16"/>
        <v>9.51</v>
      </c>
      <c r="P68" s="14">
        <f t="shared" si="17"/>
        <v>9.5299999999999994</v>
      </c>
      <c r="Q68" s="14">
        <v>0.5</v>
      </c>
      <c r="R68" s="23">
        <f>+SUM(P68:Q68)</f>
        <v>10.029999999999999</v>
      </c>
      <c r="S68" s="10"/>
      <c r="T68" s="10"/>
      <c r="U68" s="10"/>
    </row>
    <row r="69" spans="1:21" x14ac:dyDescent="0.2">
      <c r="A69" s="291"/>
      <c r="B69" s="133" t="s">
        <v>363</v>
      </c>
      <c r="C69" s="82" t="s">
        <v>363</v>
      </c>
      <c r="D69" s="83">
        <v>0</v>
      </c>
      <c r="E69" s="17"/>
      <c r="F69" s="17"/>
      <c r="G69" s="17"/>
      <c r="H69" s="32">
        <f t="shared" si="21"/>
        <v>0</v>
      </c>
      <c r="I69" s="17"/>
      <c r="J69" s="17"/>
      <c r="K69" s="32">
        <f>+SUM(H69:J69)</f>
        <v>0</v>
      </c>
      <c r="L69" s="17"/>
      <c r="M69" s="17"/>
      <c r="N69" s="17"/>
      <c r="O69" s="17">
        <f t="shared" si="16"/>
        <v>0</v>
      </c>
      <c r="P69" s="17">
        <f t="shared" si="17"/>
        <v>0</v>
      </c>
      <c r="Q69" s="17"/>
      <c r="R69" s="84">
        <f>+SUM(P69:Q69)</f>
        <v>0</v>
      </c>
      <c r="S69" s="10"/>
      <c r="T69" s="10"/>
      <c r="U69" s="10"/>
    </row>
    <row r="70" spans="1:21" ht="15" x14ac:dyDescent="0.25">
      <c r="A70" s="230" t="s">
        <v>0</v>
      </c>
      <c r="B70" s="231"/>
      <c r="C70" s="232" t="s">
        <v>0</v>
      </c>
      <c r="D70" s="53">
        <f>+SUM(D32:D69)</f>
        <v>1318</v>
      </c>
      <c r="E70" s="54">
        <f>SUM(E32:E69)</f>
        <v>55.19</v>
      </c>
      <c r="F70" s="54">
        <f>SUM(F32:F69)</f>
        <v>23.72</v>
      </c>
      <c r="G70" s="54">
        <f>SUM(G32:G69)</f>
        <v>1.48</v>
      </c>
      <c r="H70" s="54">
        <f>SUM(H32:H69)</f>
        <v>80.389999999999986</v>
      </c>
      <c r="I70" s="54">
        <f>+SUM(I32:I69)</f>
        <v>484.91999999999996</v>
      </c>
      <c r="J70" s="54">
        <f>+SUM(J32:J69)</f>
        <v>5</v>
      </c>
      <c r="K70" s="54">
        <f>+SUM(K32:K69)</f>
        <v>570.31000000000006</v>
      </c>
      <c r="L70" s="54">
        <f>+SUM(L32:L69)</f>
        <v>447.59999999999997</v>
      </c>
      <c r="M70" s="54">
        <f>SUM(M32:M69)</f>
        <v>1920.3500000000001</v>
      </c>
      <c r="N70" s="54">
        <f>+SUM(N32:N69)</f>
        <v>2065.3799999999997</v>
      </c>
      <c r="O70" s="54">
        <f>+SUM(O32:O69)</f>
        <v>4433.33</v>
      </c>
      <c r="P70" s="54">
        <f>+SUM(P32:P69)</f>
        <v>5003.6399999999994</v>
      </c>
      <c r="Q70" s="54">
        <f>+SUM(Q32:Q69)</f>
        <v>203.48999999999998</v>
      </c>
      <c r="R70" s="55">
        <f>+SUM(R32:R69)</f>
        <v>5207.130000000001</v>
      </c>
      <c r="S70" s="10"/>
      <c r="T70" s="10"/>
      <c r="U70" s="10"/>
    </row>
    <row r="71" spans="1:21" x14ac:dyDescent="0.2">
      <c r="A71" s="141" t="s">
        <v>5</v>
      </c>
      <c r="B71" s="288" t="s">
        <v>423</v>
      </c>
      <c r="C71" s="73" t="s">
        <v>77</v>
      </c>
      <c r="D71" s="61">
        <v>3</v>
      </c>
      <c r="E71" s="39"/>
      <c r="F71" s="39"/>
      <c r="G71" s="39"/>
      <c r="H71" s="48">
        <f t="shared" si="10"/>
        <v>0</v>
      </c>
      <c r="I71" s="39"/>
      <c r="J71" s="39"/>
      <c r="K71" s="48">
        <f t="shared" ref="K71:K100" si="22">+SUM(H71:J71)</f>
        <v>0</v>
      </c>
      <c r="L71" s="39"/>
      <c r="M71" s="39">
        <v>3.5</v>
      </c>
      <c r="N71" s="39">
        <v>13.55</v>
      </c>
      <c r="O71" s="39">
        <f t="shared" ref="O71:O103" si="23">+SUM(L71:N71)</f>
        <v>17.05</v>
      </c>
      <c r="P71" s="39">
        <f t="shared" ref="P71:P103" si="24">+SUM(K71+O71)</f>
        <v>17.05</v>
      </c>
      <c r="Q71" s="39">
        <v>0</v>
      </c>
      <c r="R71" s="39">
        <f t="shared" ref="R71:R103" si="25">+SUM(P71:Q71)</f>
        <v>17.05</v>
      </c>
      <c r="S71" s="10"/>
      <c r="T71" s="10"/>
      <c r="U71" s="10"/>
    </row>
    <row r="72" spans="1:21" x14ac:dyDescent="0.2">
      <c r="A72" s="71"/>
      <c r="B72" s="289"/>
      <c r="C72" s="76" t="s">
        <v>61</v>
      </c>
      <c r="D72" s="34">
        <v>25</v>
      </c>
      <c r="E72" s="14"/>
      <c r="F72" s="14"/>
      <c r="G72" s="14"/>
      <c r="H72" s="30">
        <f t="shared" si="10"/>
        <v>0</v>
      </c>
      <c r="I72" s="14">
        <v>2.15</v>
      </c>
      <c r="J72" s="14"/>
      <c r="K72" s="30">
        <f t="shared" si="22"/>
        <v>2.15</v>
      </c>
      <c r="L72" s="14">
        <v>0.18</v>
      </c>
      <c r="M72" s="14">
        <v>5.08</v>
      </c>
      <c r="N72" s="14">
        <v>5.37</v>
      </c>
      <c r="O72" s="14">
        <f t="shared" si="23"/>
        <v>10.629999999999999</v>
      </c>
      <c r="P72" s="14">
        <f t="shared" si="24"/>
        <v>12.78</v>
      </c>
      <c r="Q72" s="14">
        <v>7.08</v>
      </c>
      <c r="R72" s="14">
        <f t="shared" si="25"/>
        <v>19.86</v>
      </c>
      <c r="S72" s="10"/>
      <c r="T72" s="10"/>
      <c r="U72" s="10"/>
    </row>
    <row r="73" spans="1:21" x14ac:dyDescent="0.2">
      <c r="A73" s="71"/>
      <c r="B73" s="289"/>
      <c r="C73" s="76" t="s">
        <v>56</v>
      </c>
      <c r="D73" s="34">
        <v>1</v>
      </c>
      <c r="E73" s="14"/>
      <c r="F73" s="14"/>
      <c r="G73" s="14"/>
      <c r="H73" s="30">
        <f t="shared" si="10"/>
        <v>0</v>
      </c>
      <c r="I73" s="14"/>
      <c r="J73" s="14"/>
      <c r="K73" s="30">
        <f t="shared" si="22"/>
        <v>0</v>
      </c>
      <c r="L73" s="14"/>
      <c r="M73" s="14"/>
      <c r="N73" s="14">
        <v>0.05</v>
      </c>
      <c r="O73" s="14">
        <f t="shared" si="23"/>
        <v>0.05</v>
      </c>
      <c r="P73" s="14">
        <f t="shared" si="24"/>
        <v>0.05</v>
      </c>
      <c r="Q73" s="14">
        <v>0</v>
      </c>
      <c r="R73" s="14">
        <f t="shared" si="25"/>
        <v>0.05</v>
      </c>
      <c r="S73" s="10"/>
      <c r="T73" s="10"/>
      <c r="U73" s="10"/>
    </row>
    <row r="74" spans="1:21" x14ac:dyDescent="0.2">
      <c r="A74" s="71"/>
      <c r="B74" s="289"/>
      <c r="C74" s="76" t="s">
        <v>50</v>
      </c>
      <c r="D74" s="34">
        <v>6</v>
      </c>
      <c r="E74" s="14"/>
      <c r="F74" s="14"/>
      <c r="G74" s="14"/>
      <c r="H74" s="30">
        <f t="shared" si="10"/>
        <v>0</v>
      </c>
      <c r="I74" s="14">
        <v>2.4</v>
      </c>
      <c r="J74" s="14"/>
      <c r="K74" s="30">
        <f t="shared" si="22"/>
        <v>2.4</v>
      </c>
      <c r="L74" s="14"/>
      <c r="M74" s="14">
        <v>1.27</v>
      </c>
      <c r="N74" s="14">
        <v>2.38</v>
      </c>
      <c r="O74" s="14">
        <f t="shared" si="23"/>
        <v>3.65</v>
      </c>
      <c r="P74" s="14">
        <f t="shared" si="24"/>
        <v>6.05</v>
      </c>
      <c r="Q74" s="14">
        <v>49.2</v>
      </c>
      <c r="R74" s="14">
        <f t="shared" si="25"/>
        <v>55.25</v>
      </c>
      <c r="S74" s="10"/>
      <c r="T74" s="10"/>
      <c r="U74" s="10"/>
    </row>
    <row r="75" spans="1:21" x14ac:dyDescent="0.2">
      <c r="A75" s="71"/>
      <c r="B75" s="289"/>
      <c r="C75" s="76" t="s">
        <v>64</v>
      </c>
      <c r="D75" s="34">
        <v>7</v>
      </c>
      <c r="E75" s="14"/>
      <c r="F75" s="14"/>
      <c r="G75" s="14"/>
      <c r="H75" s="30">
        <f t="shared" si="10"/>
        <v>0</v>
      </c>
      <c r="I75" s="14">
        <v>1.3</v>
      </c>
      <c r="J75" s="14"/>
      <c r="K75" s="30">
        <f t="shared" si="22"/>
        <v>1.3</v>
      </c>
      <c r="L75" s="14"/>
      <c r="M75" s="14">
        <v>1.31</v>
      </c>
      <c r="N75" s="14">
        <v>1.86</v>
      </c>
      <c r="O75" s="14">
        <f t="shared" si="23"/>
        <v>3.17</v>
      </c>
      <c r="P75" s="14">
        <f t="shared" si="24"/>
        <v>4.47</v>
      </c>
      <c r="Q75" s="14">
        <v>0.2</v>
      </c>
      <c r="R75" s="14">
        <f t="shared" si="25"/>
        <v>4.67</v>
      </c>
      <c r="S75" s="10"/>
      <c r="T75" s="10"/>
      <c r="U75" s="10"/>
    </row>
    <row r="76" spans="1:21" x14ac:dyDescent="0.2">
      <c r="A76" s="71"/>
      <c r="B76" s="289"/>
      <c r="C76" s="76" t="s">
        <v>79</v>
      </c>
      <c r="D76" s="34">
        <v>18</v>
      </c>
      <c r="E76" s="14"/>
      <c r="F76" s="14"/>
      <c r="G76" s="14"/>
      <c r="H76" s="30">
        <f t="shared" si="10"/>
        <v>0</v>
      </c>
      <c r="I76" s="14"/>
      <c r="J76" s="14">
        <v>12.4</v>
      </c>
      <c r="K76" s="30">
        <f t="shared" si="22"/>
        <v>12.4</v>
      </c>
      <c r="L76" s="14">
        <v>30.4</v>
      </c>
      <c r="M76" s="14">
        <v>70.63</v>
      </c>
      <c r="N76" s="14">
        <v>139.44</v>
      </c>
      <c r="O76" s="14">
        <f t="shared" si="23"/>
        <v>240.47</v>
      </c>
      <c r="P76" s="14">
        <f t="shared" si="24"/>
        <v>252.87</v>
      </c>
      <c r="Q76" s="14">
        <v>0</v>
      </c>
      <c r="R76" s="14">
        <f t="shared" si="25"/>
        <v>252.87</v>
      </c>
      <c r="S76" s="10"/>
      <c r="T76" s="10"/>
      <c r="U76" s="10"/>
    </row>
    <row r="77" spans="1:21" x14ac:dyDescent="0.2">
      <c r="A77" s="71"/>
      <c r="B77" s="289"/>
      <c r="C77" s="76" t="s">
        <v>67</v>
      </c>
      <c r="D77" s="34">
        <v>1</v>
      </c>
      <c r="E77" s="14"/>
      <c r="F77" s="14"/>
      <c r="G77" s="14"/>
      <c r="H77" s="30">
        <f t="shared" si="10"/>
        <v>0</v>
      </c>
      <c r="I77" s="14"/>
      <c r="J77" s="14"/>
      <c r="K77" s="30">
        <f t="shared" si="22"/>
        <v>0</v>
      </c>
      <c r="L77" s="14"/>
      <c r="M77" s="14"/>
      <c r="N77" s="14">
        <v>0.25</v>
      </c>
      <c r="O77" s="14">
        <f t="shared" si="23"/>
        <v>0.25</v>
      </c>
      <c r="P77" s="14">
        <f t="shared" si="24"/>
        <v>0.25</v>
      </c>
      <c r="Q77" s="14">
        <v>0</v>
      </c>
      <c r="R77" s="14">
        <f t="shared" si="25"/>
        <v>0.25</v>
      </c>
      <c r="S77" s="10"/>
      <c r="T77" s="10"/>
      <c r="U77" s="10"/>
    </row>
    <row r="78" spans="1:21" x14ac:dyDescent="0.2">
      <c r="A78" s="71"/>
      <c r="B78" s="289"/>
      <c r="C78" s="76" t="s">
        <v>78</v>
      </c>
      <c r="D78" s="34">
        <v>27</v>
      </c>
      <c r="E78" s="14">
        <v>1</v>
      </c>
      <c r="F78" s="14"/>
      <c r="G78" s="14"/>
      <c r="H78" s="30">
        <f t="shared" si="10"/>
        <v>1</v>
      </c>
      <c r="I78" s="14">
        <v>3.01</v>
      </c>
      <c r="J78" s="14"/>
      <c r="K78" s="30">
        <f t="shared" si="22"/>
        <v>4.01</v>
      </c>
      <c r="L78" s="14">
        <v>4</v>
      </c>
      <c r="M78" s="14">
        <v>78.38</v>
      </c>
      <c r="N78" s="14">
        <v>77.16</v>
      </c>
      <c r="O78" s="14">
        <f t="shared" si="23"/>
        <v>159.54</v>
      </c>
      <c r="P78" s="14">
        <f t="shared" si="24"/>
        <v>163.54999999999998</v>
      </c>
      <c r="Q78" s="14">
        <v>5.3</v>
      </c>
      <c r="R78" s="14">
        <f t="shared" si="25"/>
        <v>168.85</v>
      </c>
      <c r="S78" s="10"/>
      <c r="T78" s="10"/>
      <c r="U78" s="10"/>
    </row>
    <row r="79" spans="1:21" x14ac:dyDescent="0.2">
      <c r="A79" s="71"/>
      <c r="B79" s="289"/>
      <c r="C79" s="76" t="s">
        <v>76</v>
      </c>
      <c r="D79" s="34">
        <v>1</v>
      </c>
      <c r="E79" s="14"/>
      <c r="F79" s="14"/>
      <c r="G79" s="14"/>
      <c r="H79" s="30">
        <f t="shared" si="10"/>
        <v>0</v>
      </c>
      <c r="I79" s="14"/>
      <c r="J79" s="14"/>
      <c r="K79" s="30">
        <f t="shared" si="22"/>
        <v>0</v>
      </c>
      <c r="L79" s="14"/>
      <c r="M79" s="14">
        <v>0.8</v>
      </c>
      <c r="N79" s="14">
        <v>2</v>
      </c>
      <c r="O79" s="14">
        <f t="shared" si="23"/>
        <v>2.8</v>
      </c>
      <c r="P79" s="14">
        <f t="shared" si="24"/>
        <v>2.8</v>
      </c>
      <c r="Q79" s="14">
        <v>0</v>
      </c>
      <c r="R79" s="14">
        <f t="shared" si="25"/>
        <v>2.8</v>
      </c>
      <c r="S79" s="10"/>
      <c r="T79" s="10"/>
      <c r="U79" s="10"/>
    </row>
    <row r="80" spans="1:21" x14ac:dyDescent="0.2">
      <c r="A80" s="71"/>
      <c r="B80" s="289"/>
      <c r="C80" s="76" t="s">
        <v>62</v>
      </c>
      <c r="D80" s="34">
        <v>6</v>
      </c>
      <c r="E80" s="14"/>
      <c r="F80" s="14"/>
      <c r="G80" s="14"/>
      <c r="H80" s="30">
        <f t="shared" si="10"/>
        <v>0</v>
      </c>
      <c r="I80" s="14">
        <v>0.8</v>
      </c>
      <c r="J80" s="14"/>
      <c r="K80" s="30">
        <f t="shared" si="22"/>
        <v>0.8</v>
      </c>
      <c r="L80" s="14">
        <v>20.100000000000001</v>
      </c>
      <c r="M80" s="14">
        <v>27.5</v>
      </c>
      <c r="N80" s="14">
        <v>10.4</v>
      </c>
      <c r="O80" s="14">
        <f t="shared" si="23"/>
        <v>58</v>
      </c>
      <c r="P80" s="14">
        <f t="shared" si="24"/>
        <v>58.8</v>
      </c>
      <c r="Q80" s="14">
        <v>3.7</v>
      </c>
      <c r="R80" s="14">
        <f t="shared" si="25"/>
        <v>62.5</v>
      </c>
      <c r="S80" s="10"/>
      <c r="T80" s="10"/>
      <c r="U80" s="10"/>
    </row>
    <row r="81" spans="1:21" x14ac:dyDescent="0.2">
      <c r="A81" s="71"/>
      <c r="B81" s="289"/>
      <c r="C81" s="76" t="s">
        <v>319</v>
      </c>
      <c r="D81" s="34">
        <v>9</v>
      </c>
      <c r="E81" s="14"/>
      <c r="F81" s="14"/>
      <c r="G81" s="14"/>
      <c r="H81" s="30">
        <f t="shared" si="10"/>
        <v>0</v>
      </c>
      <c r="I81" s="14">
        <v>3.4</v>
      </c>
      <c r="J81" s="14"/>
      <c r="K81" s="30">
        <f t="shared" si="22"/>
        <v>3.4</v>
      </c>
      <c r="L81" s="14">
        <v>30</v>
      </c>
      <c r="M81" s="14">
        <v>162.77000000000001</v>
      </c>
      <c r="N81" s="14">
        <v>192.08</v>
      </c>
      <c r="O81" s="14">
        <f t="shared" si="23"/>
        <v>384.85</v>
      </c>
      <c r="P81" s="14">
        <f t="shared" si="24"/>
        <v>388.25</v>
      </c>
      <c r="Q81" s="14">
        <v>1</v>
      </c>
      <c r="R81" s="14">
        <f t="shared" si="25"/>
        <v>389.25</v>
      </c>
      <c r="S81" s="10"/>
      <c r="T81" s="10"/>
      <c r="U81" s="10"/>
    </row>
    <row r="82" spans="1:21" x14ac:dyDescent="0.2">
      <c r="A82" s="71"/>
      <c r="B82" s="289"/>
      <c r="C82" s="76" t="s">
        <v>320</v>
      </c>
      <c r="D82" s="34">
        <v>4</v>
      </c>
      <c r="E82" s="14"/>
      <c r="F82" s="14"/>
      <c r="G82" s="14"/>
      <c r="H82" s="30">
        <f t="shared" si="10"/>
        <v>0</v>
      </c>
      <c r="I82" s="14"/>
      <c r="J82" s="14">
        <v>1.2</v>
      </c>
      <c r="K82" s="30">
        <f t="shared" si="22"/>
        <v>1.2</v>
      </c>
      <c r="L82" s="14">
        <v>0.05</v>
      </c>
      <c r="M82" s="14">
        <v>0.61</v>
      </c>
      <c r="N82" s="14">
        <v>0.54</v>
      </c>
      <c r="O82" s="14">
        <f t="shared" si="23"/>
        <v>1.2000000000000002</v>
      </c>
      <c r="P82" s="14">
        <f t="shared" si="24"/>
        <v>2.4000000000000004</v>
      </c>
      <c r="Q82" s="14">
        <v>0</v>
      </c>
      <c r="R82" s="14">
        <f t="shared" si="25"/>
        <v>2.4000000000000004</v>
      </c>
      <c r="S82" s="10"/>
      <c r="T82" s="10"/>
      <c r="U82" s="10"/>
    </row>
    <row r="83" spans="1:21" x14ac:dyDescent="0.2">
      <c r="A83" s="71"/>
      <c r="B83" s="289"/>
      <c r="C83" s="76" t="s">
        <v>51</v>
      </c>
      <c r="D83" s="34">
        <v>1</v>
      </c>
      <c r="E83" s="14"/>
      <c r="F83" s="14"/>
      <c r="G83" s="14"/>
      <c r="H83" s="30">
        <f t="shared" si="10"/>
        <v>0</v>
      </c>
      <c r="I83" s="14">
        <v>1</v>
      </c>
      <c r="J83" s="14"/>
      <c r="K83" s="30">
        <f t="shared" si="22"/>
        <v>1</v>
      </c>
      <c r="L83" s="14"/>
      <c r="M83" s="14">
        <v>0.3</v>
      </c>
      <c r="N83" s="14">
        <v>0.7</v>
      </c>
      <c r="O83" s="14">
        <f t="shared" si="23"/>
        <v>1</v>
      </c>
      <c r="P83" s="14">
        <f t="shared" si="24"/>
        <v>2</v>
      </c>
      <c r="Q83" s="14">
        <v>0</v>
      </c>
      <c r="R83" s="14">
        <f t="shared" si="25"/>
        <v>2</v>
      </c>
      <c r="S83" s="10"/>
      <c r="T83" s="10"/>
      <c r="U83" s="10"/>
    </row>
    <row r="84" spans="1:21" x14ac:dyDescent="0.2">
      <c r="A84" s="71"/>
      <c r="B84" s="289"/>
      <c r="C84" s="76" t="s">
        <v>52</v>
      </c>
      <c r="D84" s="34">
        <v>5</v>
      </c>
      <c r="E84" s="14"/>
      <c r="F84" s="14"/>
      <c r="G84" s="14"/>
      <c r="H84" s="30">
        <f t="shared" si="10"/>
        <v>0</v>
      </c>
      <c r="I84" s="14"/>
      <c r="J84" s="14"/>
      <c r="K84" s="30">
        <f t="shared" si="22"/>
        <v>0</v>
      </c>
      <c r="L84" s="14">
        <v>1.1200000000000001</v>
      </c>
      <c r="M84" s="14">
        <v>6.1</v>
      </c>
      <c r="N84" s="14">
        <v>2.08</v>
      </c>
      <c r="O84" s="14">
        <f t="shared" si="23"/>
        <v>9.3000000000000007</v>
      </c>
      <c r="P84" s="14">
        <f t="shared" si="24"/>
        <v>9.3000000000000007</v>
      </c>
      <c r="Q84" s="14">
        <v>0</v>
      </c>
      <c r="R84" s="14">
        <f t="shared" si="25"/>
        <v>9.3000000000000007</v>
      </c>
      <c r="S84" s="10"/>
      <c r="T84" s="10"/>
      <c r="U84" s="10"/>
    </row>
    <row r="85" spans="1:21" x14ac:dyDescent="0.2">
      <c r="A85" s="71"/>
      <c r="B85" s="289"/>
      <c r="C85" s="76" t="s">
        <v>72</v>
      </c>
      <c r="D85" s="34">
        <v>4</v>
      </c>
      <c r="E85" s="14">
        <v>0.5</v>
      </c>
      <c r="F85" s="14"/>
      <c r="G85" s="14"/>
      <c r="H85" s="30">
        <f t="shared" si="10"/>
        <v>0.5</v>
      </c>
      <c r="I85" s="14">
        <v>1</v>
      </c>
      <c r="J85" s="14"/>
      <c r="K85" s="30">
        <f t="shared" si="22"/>
        <v>1.5</v>
      </c>
      <c r="L85" s="14"/>
      <c r="M85" s="14">
        <v>3.3</v>
      </c>
      <c r="N85" s="14">
        <v>3.3</v>
      </c>
      <c r="O85" s="14">
        <f t="shared" si="23"/>
        <v>6.6</v>
      </c>
      <c r="P85" s="14">
        <f t="shared" si="24"/>
        <v>8.1</v>
      </c>
      <c r="Q85" s="14">
        <v>0.5</v>
      </c>
      <c r="R85" s="14">
        <f t="shared" si="25"/>
        <v>8.6</v>
      </c>
      <c r="S85" s="10"/>
      <c r="T85" s="10"/>
      <c r="U85" s="10"/>
    </row>
    <row r="86" spans="1:21" x14ac:dyDescent="0.2">
      <c r="A86" s="71"/>
      <c r="B86" s="289"/>
      <c r="C86" s="76" t="s">
        <v>71</v>
      </c>
      <c r="D86" s="34">
        <v>1</v>
      </c>
      <c r="E86" s="14"/>
      <c r="F86" s="14"/>
      <c r="G86" s="14"/>
      <c r="H86" s="30">
        <f t="shared" si="10"/>
        <v>0</v>
      </c>
      <c r="I86" s="14"/>
      <c r="J86" s="14"/>
      <c r="K86" s="30">
        <f t="shared" si="22"/>
        <v>0</v>
      </c>
      <c r="L86" s="14"/>
      <c r="M86" s="14"/>
      <c r="N86" s="14">
        <v>0.1</v>
      </c>
      <c r="O86" s="14">
        <f t="shared" si="23"/>
        <v>0.1</v>
      </c>
      <c r="P86" s="14">
        <f t="shared" si="24"/>
        <v>0.1</v>
      </c>
      <c r="Q86" s="14">
        <v>0</v>
      </c>
      <c r="R86" s="14">
        <f t="shared" si="25"/>
        <v>0.1</v>
      </c>
      <c r="S86" s="10"/>
      <c r="T86" s="10"/>
      <c r="U86" s="10"/>
    </row>
    <row r="87" spans="1:21" x14ac:dyDescent="0.2">
      <c r="A87" s="71"/>
      <c r="B87" s="290"/>
      <c r="C87" s="76" t="s">
        <v>58</v>
      </c>
      <c r="D87" s="34">
        <v>6</v>
      </c>
      <c r="E87" s="14"/>
      <c r="F87" s="14"/>
      <c r="G87" s="14">
        <v>0.2</v>
      </c>
      <c r="H87" s="30">
        <f t="shared" si="10"/>
        <v>0.2</v>
      </c>
      <c r="I87" s="14">
        <v>0.6</v>
      </c>
      <c r="J87" s="14"/>
      <c r="K87" s="30">
        <f t="shared" si="22"/>
        <v>0.8</v>
      </c>
      <c r="L87" s="14"/>
      <c r="M87" s="14">
        <v>0.66</v>
      </c>
      <c r="N87" s="14">
        <v>1.49</v>
      </c>
      <c r="O87" s="14">
        <f t="shared" si="23"/>
        <v>2.15</v>
      </c>
      <c r="P87" s="14">
        <f t="shared" si="24"/>
        <v>2.95</v>
      </c>
      <c r="Q87" s="14">
        <v>0</v>
      </c>
      <c r="R87" s="14">
        <f t="shared" si="25"/>
        <v>2.95</v>
      </c>
      <c r="S87" s="10"/>
      <c r="T87" s="10"/>
      <c r="U87" s="10"/>
    </row>
    <row r="88" spans="1:21" x14ac:dyDescent="0.2">
      <c r="A88" s="71"/>
      <c r="B88" s="135" t="s">
        <v>424</v>
      </c>
      <c r="C88" s="76" t="s">
        <v>80</v>
      </c>
      <c r="D88" s="34">
        <v>32</v>
      </c>
      <c r="E88" s="14"/>
      <c r="F88" s="14"/>
      <c r="G88" s="14"/>
      <c r="H88" s="30">
        <f t="shared" si="10"/>
        <v>0</v>
      </c>
      <c r="I88" s="14">
        <v>1.4</v>
      </c>
      <c r="J88" s="14">
        <v>0.1</v>
      </c>
      <c r="K88" s="30">
        <f t="shared" si="22"/>
        <v>1.5</v>
      </c>
      <c r="L88" s="14">
        <v>0.4</v>
      </c>
      <c r="M88" s="14">
        <v>2.99</v>
      </c>
      <c r="N88" s="14">
        <v>4.74</v>
      </c>
      <c r="O88" s="14">
        <f t="shared" si="23"/>
        <v>8.1300000000000008</v>
      </c>
      <c r="P88" s="14">
        <f t="shared" si="24"/>
        <v>9.6300000000000008</v>
      </c>
      <c r="Q88" s="14">
        <v>13.8</v>
      </c>
      <c r="R88" s="14">
        <f t="shared" si="25"/>
        <v>23.43</v>
      </c>
      <c r="S88" s="10"/>
      <c r="T88" s="10"/>
      <c r="U88" s="10"/>
    </row>
    <row r="89" spans="1:21" x14ac:dyDescent="0.2">
      <c r="A89" s="71"/>
      <c r="B89" s="135"/>
      <c r="C89" s="76" t="s">
        <v>54</v>
      </c>
      <c r="D89" s="34">
        <v>9</v>
      </c>
      <c r="E89" s="14"/>
      <c r="F89" s="14"/>
      <c r="G89" s="14"/>
      <c r="H89" s="30">
        <f t="shared" si="10"/>
        <v>0</v>
      </c>
      <c r="I89" s="14">
        <v>0.1</v>
      </c>
      <c r="J89" s="14"/>
      <c r="K89" s="30">
        <f t="shared" si="22"/>
        <v>0.1</v>
      </c>
      <c r="L89" s="14"/>
      <c r="M89" s="14">
        <v>4.05</v>
      </c>
      <c r="N89" s="14">
        <v>3.06</v>
      </c>
      <c r="O89" s="14">
        <f t="shared" si="23"/>
        <v>7.1099999999999994</v>
      </c>
      <c r="P89" s="14">
        <f t="shared" si="24"/>
        <v>7.2099999999999991</v>
      </c>
      <c r="Q89" s="14">
        <v>0</v>
      </c>
      <c r="R89" s="14">
        <f t="shared" si="25"/>
        <v>7.2099999999999991</v>
      </c>
      <c r="S89" s="10"/>
      <c r="T89" s="10"/>
      <c r="U89" s="10"/>
    </row>
    <row r="90" spans="1:21" x14ac:dyDescent="0.2">
      <c r="A90" s="71"/>
      <c r="B90" s="135"/>
      <c r="C90" s="76" t="s">
        <v>65</v>
      </c>
      <c r="D90" s="34">
        <v>4</v>
      </c>
      <c r="E90" s="14"/>
      <c r="F90" s="14"/>
      <c r="G90" s="14"/>
      <c r="H90" s="30">
        <f t="shared" si="10"/>
        <v>0</v>
      </c>
      <c r="I90" s="14"/>
      <c r="J90" s="14"/>
      <c r="K90" s="30">
        <f t="shared" si="22"/>
        <v>0</v>
      </c>
      <c r="L90" s="14">
        <v>5</v>
      </c>
      <c r="M90" s="14">
        <v>166.4</v>
      </c>
      <c r="N90" s="14">
        <v>93.6</v>
      </c>
      <c r="O90" s="14">
        <f t="shared" si="23"/>
        <v>265</v>
      </c>
      <c r="P90" s="14">
        <f t="shared" si="24"/>
        <v>265</v>
      </c>
      <c r="Q90" s="14">
        <v>0</v>
      </c>
      <c r="R90" s="14">
        <f t="shared" si="25"/>
        <v>265</v>
      </c>
      <c r="S90" s="10"/>
      <c r="T90" s="10"/>
      <c r="U90" s="10"/>
    </row>
    <row r="91" spans="1:21" x14ac:dyDescent="0.2">
      <c r="A91" s="71"/>
      <c r="B91" s="135"/>
      <c r="C91" s="76" t="s">
        <v>74</v>
      </c>
      <c r="D91" s="34">
        <v>6</v>
      </c>
      <c r="E91" s="14"/>
      <c r="F91" s="14"/>
      <c r="G91" s="14"/>
      <c r="H91" s="30">
        <f t="shared" si="10"/>
        <v>0</v>
      </c>
      <c r="I91" s="14"/>
      <c r="J91" s="14"/>
      <c r="K91" s="30">
        <f t="shared" si="22"/>
        <v>0</v>
      </c>
      <c r="L91" s="14">
        <v>0.3</v>
      </c>
      <c r="M91" s="14">
        <v>2.5</v>
      </c>
      <c r="N91" s="14">
        <v>1.05</v>
      </c>
      <c r="O91" s="14">
        <f t="shared" si="23"/>
        <v>3.8499999999999996</v>
      </c>
      <c r="P91" s="14">
        <f t="shared" si="24"/>
        <v>3.8499999999999996</v>
      </c>
      <c r="Q91" s="14">
        <v>0</v>
      </c>
      <c r="R91" s="14">
        <f t="shared" si="25"/>
        <v>3.8499999999999996</v>
      </c>
      <c r="S91" s="10"/>
      <c r="T91" s="10"/>
      <c r="U91" s="10"/>
    </row>
    <row r="92" spans="1:21" x14ac:dyDescent="0.2">
      <c r="A92" s="71"/>
      <c r="B92" s="135"/>
      <c r="C92" s="76" t="s">
        <v>53</v>
      </c>
      <c r="D92" s="34">
        <v>1</v>
      </c>
      <c r="E92" s="14"/>
      <c r="F92" s="14"/>
      <c r="G92" s="14"/>
      <c r="H92" s="30">
        <f t="shared" si="10"/>
        <v>0</v>
      </c>
      <c r="I92" s="14"/>
      <c r="J92" s="14"/>
      <c r="K92" s="30">
        <f t="shared" si="22"/>
        <v>0</v>
      </c>
      <c r="L92" s="14"/>
      <c r="M92" s="14">
        <v>0.08</v>
      </c>
      <c r="N92" s="14">
        <v>0.02</v>
      </c>
      <c r="O92" s="14">
        <f t="shared" si="23"/>
        <v>0.1</v>
      </c>
      <c r="P92" s="14">
        <f t="shared" si="24"/>
        <v>0.1</v>
      </c>
      <c r="Q92" s="14">
        <v>0</v>
      </c>
      <c r="R92" s="14">
        <f t="shared" si="25"/>
        <v>0.1</v>
      </c>
      <c r="S92" s="10"/>
      <c r="T92" s="10"/>
      <c r="U92" s="10"/>
    </row>
    <row r="93" spans="1:21" x14ac:dyDescent="0.2">
      <c r="A93" s="71"/>
      <c r="B93" s="135"/>
      <c r="C93" s="76" t="s">
        <v>81</v>
      </c>
      <c r="D93" s="34">
        <v>4</v>
      </c>
      <c r="E93" s="14"/>
      <c r="F93" s="14"/>
      <c r="G93" s="14"/>
      <c r="H93" s="30">
        <f t="shared" si="10"/>
        <v>0</v>
      </c>
      <c r="I93" s="14"/>
      <c r="J93" s="14"/>
      <c r="K93" s="30">
        <f t="shared" si="22"/>
        <v>0</v>
      </c>
      <c r="L93" s="14">
        <v>350</v>
      </c>
      <c r="M93" s="14">
        <v>337.7</v>
      </c>
      <c r="N93" s="14">
        <v>96</v>
      </c>
      <c r="O93" s="14">
        <f t="shared" si="23"/>
        <v>783.7</v>
      </c>
      <c r="P93" s="14">
        <f t="shared" si="24"/>
        <v>783.7</v>
      </c>
      <c r="Q93" s="14">
        <v>0</v>
      </c>
      <c r="R93" s="14">
        <f t="shared" si="25"/>
        <v>783.7</v>
      </c>
      <c r="S93" s="10"/>
      <c r="T93" s="10"/>
      <c r="U93" s="10"/>
    </row>
    <row r="94" spans="1:21" x14ac:dyDescent="0.2">
      <c r="A94" s="71"/>
      <c r="B94" s="135"/>
      <c r="C94" s="76" t="s">
        <v>68</v>
      </c>
      <c r="D94" s="34">
        <v>0</v>
      </c>
      <c r="E94" s="14"/>
      <c r="F94" s="14"/>
      <c r="G94" s="14"/>
      <c r="H94" s="30">
        <f t="shared" si="10"/>
        <v>0</v>
      </c>
      <c r="I94" s="14"/>
      <c r="J94" s="14"/>
      <c r="K94" s="30">
        <f t="shared" si="22"/>
        <v>0</v>
      </c>
      <c r="L94" s="14"/>
      <c r="M94" s="14"/>
      <c r="N94" s="14"/>
      <c r="O94" s="14">
        <f t="shared" ref="O94:O101" si="26">+SUM(L94:N94)</f>
        <v>0</v>
      </c>
      <c r="P94" s="14">
        <f t="shared" ref="P94:P101" si="27">+SUM(K94+O94)</f>
        <v>0</v>
      </c>
      <c r="Q94" s="14"/>
      <c r="R94" s="14">
        <f t="shared" si="25"/>
        <v>0</v>
      </c>
      <c r="S94" s="10"/>
      <c r="T94" s="10"/>
      <c r="U94" s="10"/>
    </row>
    <row r="95" spans="1:21" x14ac:dyDescent="0.2">
      <c r="A95" s="71"/>
      <c r="B95" s="135"/>
      <c r="C95" s="76" t="s">
        <v>60</v>
      </c>
      <c r="D95" s="34">
        <v>3</v>
      </c>
      <c r="E95" s="14"/>
      <c r="F95" s="14"/>
      <c r="G95" s="14"/>
      <c r="H95" s="30">
        <f t="shared" si="10"/>
        <v>0</v>
      </c>
      <c r="I95" s="14"/>
      <c r="J95" s="14"/>
      <c r="K95" s="30">
        <f t="shared" si="22"/>
        <v>0</v>
      </c>
      <c r="L95" s="14">
        <v>0.5</v>
      </c>
      <c r="M95" s="14">
        <v>0.33</v>
      </c>
      <c r="N95" s="14">
        <v>1.52</v>
      </c>
      <c r="O95" s="14">
        <f t="shared" si="26"/>
        <v>2.35</v>
      </c>
      <c r="P95" s="14">
        <f t="shared" si="27"/>
        <v>2.35</v>
      </c>
      <c r="Q95" s="14">
        <v>0</v>
      </c>
      <c r="R95" s="14">
        <f t="shared" si="25"/>
        <v>2.35</v>
      </c>
      <c r="S95" s="10"/>
      <c r="T95" s="10"/>
      <c r="U95" s="10"/>
    </row>
    <row r="96" spans="1:21" x14ac:dyDescent="0.2">
      <c r="A96" s="71"/>
      <c r="B96" s="135"/>
      <c r="C96" s="76" t="s">
        <v>75</v>
      </c>
      <c r="D96" s="34">
        <v>5</v>
      </c>
      <c r="E96" s="14"/>
      <c r="F96" s="14"/>
      <c r="G96" s="14"/>
      <c r="H96" s="30">
        <f t="shared" si="10"/>
        <v>0</v>
      </c>
      <c r="I96" s="14">
        <v>5</v>
      </c>
      <c r="J96" s="14"/>
      <c r="K96" s="30">
        <f t="shared" si="22"/>
        <v>5</v>
      </c>
      <c r="L96" s="14">
        <v>2</v>
      </c>
      <c r="M96" s="14">
        <v>71</v>
      </c>
      <c r="N96" s="14">
        <v>176</v>
      </c>
      <c r="O96" s="14">
        <f t="shared" si="26"/>
        <v>249</v>
      </c>
      <c r="P96" s="14">
        <f t="shared" si="27"/>
        <v>254</v>
      </c>
      <c r="Q96" s="14">
        <v>11.5</v>
      </c>
      <c r="R96" s="14">
        <f t="shared" si="25"/>
        <v>265.5</v>
      </c>
      <c r="S96" s="10"/>
      <c r="T96" s="10"/>
      <c r="U96" s="10"/>
    </row>
    <row r="97" spans="1:21" x14ac:dyDescent="0.2">
      <c r="A97" s="71"/>
      <c r="B97" s="136"/>
      <c r="C97" s="76" t="s">
        <v>70</v>
      </c>
      <c r="D97" s="34">
        <v>7</v>
      </c>
      <c r="E97" s="14"/>
      <c r="F97" s="14"/>
      <c r="G97" s="14"/>
      <c r="H97" s="30">
        <f t="shared" si="10"/>
        <v>0</v>
      </c>
      <c r="I97" s="14">
        <v>4</v>
      </c>
      <c r="J97" s="14"/>
      <c r="K97" s="30">
        <f t="shared" si="22"/>
        <v>4</v>
      </c>
      <c r="L97" s="14">
        <v>100</v>
      </c>
      <c r="M97" s="14">
        <v>239.25</v>
      </c>
      <c r="N97" s="14">
        <v>232.95</v>
      </c>
      <c r="O97" s="14">
        <f t="shared" si="26"/>
        <v>572.20000000000005</v>
      </c>
      <c r="P97" s="14">
        <f t="shared" si="27"/>
        <v>576.20000000000005</v>
      </c>
      <c r="Q97" s="14">
        <v>104.5</v>
      </c>
      <c r="R97" s="14">
        <f t="shared" si="25"/>
        <v>680.7</v>
      </c>
      <c r="S97" s="10"/>
      <c r="T97" s="10"/>
      <c r="U97" s="10"/>
    </row>
    <row r="98" spans="1:21" x14ac:dyDescent="0.2">
      <c r="A98" s="71"/>
      <c r="B98" s="135" t="s">
        <v>425</v>
      </c>
      <c r="C98" s="76" t="s">
        <v>73</v>
      </c>
      <c r="D98" s="34">
        <v>18</v>
      </c>
      <c r="E98" s="14">
        <v>40</v>
      </c>
      <c r="F98" s="14">
        <v>0.83</v>
      </c>
      <c r="G98" s="14">
        <v>30.4</v>
      </c>
      <c r="H98" s="30">
        <f t="shared" si="10"/>
        <v>71.22999999999999</v>
      </c>
      <c r="I98" s="14">
        <v>23.95</v>
      </c>
      <c r="J98" s="14"/>
      <c r="K98" s="30">
        <f t="shared" si="22"/>
        <v>95.179999999999993</v>
      </c>
      <c r="L98" s="14">
        <v>4</v>
      </c>
      <c r="M98" s="14">
        <v>67.709999999999994</v>
      </c>
      <c r="N98" s="14">
        <v>13.41</v>
      </c>
      <c r="O98" s="14">
        <f t="shared" si="26"/>
        <v>85.11999999999999</v>
      </c>
      <c r="P98" s="14">
        <f t="shared" si="27"/>
        <v>180.29999999999998</v>
      </c>
      <c r="Q98" s="14">
        <v>80</v>
      </c>
      <c r="R98" s="14">
        <f t="shared" si="25"/>
        <v>260.29999999999995</v>
      </c>
      <c r="S98" s="10"/>
      <c r="T98" s="10"/>
      <c r="U98" s="10"/>
    </row>
    <row r="99" spans="1:21" x14ac:dyDescent="0.2">
      <c r="A99" s="71"/>
      <c r="B99" s="135"/>
      <c r="C99" s="76" t="s">
        <v>69</v>
      </c>
      <c r="D99" s="34">
        <v>0</v>
      </c>
      <c r="E99" s="14"/>
      <c r="F99" s="14"/>
      <c r="G99" s="14"/>
      <c r="H99" s="30">
        <f t="shared" si="10"/>
        <v>0</v>
      </c>
      <c r="I99" s="14"/>
      <c r="J99" s="14"/>
      <c r="K99" s="30">
        <f t="shared" si="22"/>
        <v>0</v>
      </c>
      <c r="L99" s="14"/>
      <c r="M99" s="14"/>
      <c r="N99" s="14"/>
      <c r="O99" s="14">
        <f t="shared" si="26"/>
        <v>0</v>
      </c>
      <c r="P99" s="14">
        <f t="shared" si="27"/>
        <v>0</v>
      </c>
      <c r="Q99" s="14"/>
      <c r="R99" s="14">
        <f t="shared" si="25"/>
        <v>0</v>
      </c>
      <c r="S99" s="10"/>
      <c r="T99" s="10"/>
      <c r="U99" s="10"/>
    </row>
    <row r="100" spans="1:21" x14ac:dyDescent="0.2">
      <c r="A100" s="71"/>
      <c r="B100" s="135"/>
      <c r="C100" s="76" t="s">
        <v>321</v>
      </c>
      <c r="D100" s="34">
        <v>10</v>
      </c>
      <c r="E100" s="14">
        <v>1.1000000000000001</v>
      </c>
      <c r="F100" s="14">
        <v>2.5</v>
      </c>
      <c r="G100" s="14"/>
      <c r="H100" s="30">
        <f t="shared" si="10"/>
        <v>3.6</v>
      </c>
      <c r="I100" s="14"/>
      <c r="J100" s="14"/>
      <c r="K100" s="30">
        <f t="shared" si="22"/>
        <v>3.6</v>
      </c>
      <c r="L100" s="14"/>
      <c r="M100" s="14">
        <v>31.5</v>
      </c>
      <c r="N100" s="14">
        <v>34.630000000000003</v>
      </c>
      <c r="O100" s="14">
        <f t="shared" si="26"/>
        <v>66.13</v>
      </c>
      <c r="P100" s="14">
        <f t="shared" si="27"/>
        <v>69.72999999999999</v>
      </c>
      <c r="Q100" s="14">
        <v>10.1</v>
      </c>
      <c r="R100" s="14">
        <f t="shared" si="25"/>
        <v>79.829999999999984</v>
      </c>
      <c r="S100" s="10"/>
      <c r="T100" s="10"/>
      <c r="U100" s="10"/>
    </row>
    <row r="101" spans="1:21" x14ac:dyDescent="0.2">
      <c r="A101" s="71"/>
      <c r="B101" s="135"/>
      <c r="C101" s="76" t="s">
        <v>59</v>
      </c>
      <c r="D101" s="34">
        <v>12</v>
      </c>
      <c r="E101" s="14"/>
      <c r="F101" s="14"/>
      <c r="G101" s="14"/>
      <c r="H101" s="30">
        <f t="shared" si="10"/>
        <v>0</v>
      </c>
      <c r="I101" s="14">
        <v>5.8</v>
      </c>
      <c r="J101" s="14"/>
      <c r="K101" s="30">
        <f>+SUM(H101:J101)</f>
        <v>5.8</v>
      </c>
      <c r="L101" s="14">
        <v>1</v>
      </c>
      <c r="M101" s="14">
        <v>8.6999999999999993</v>
      </c>
      <c r="N101" s="14">
        <v>18.5</v>
      </c>
      <c r="O101" s="14">
        <f t="shared" si="26"/>
        <v>28.2</v>
      </c>
      <c r="P101" s="14">
        <f t="shared" si="27"/>
        <v>34</v>
      </c>
      <c r="Q101" s="14">
        <v>2.1</v>
      </c>
      <c r="R101" s="14">
        <f t="shared" si="25"/>
        <v>36.1</v>
      </c>
      <c r="S101" s="10"/>
      <c r="T101" s="10"/>
      <c r="U101" s="10"/>
    </row>
    <row r="102" spans="1:21" x14ac:dyDescent="0.2">
      <c r="A102" s="71"/>
      <c r="B102" s="135"/>
      <c r="C102" s="76" t="s">
        <v>57</v>
      </c>
      <c r="D102" s="34">
        <v>6</v>
      </c>
      <c r="E102" s="14">
        <v>0.5</v>
      </c>
      <c r="F102" s="14"/>
      <c r="G102" s="14"/>
      <c r="H102" s="30">
        <f>SUM(E102:G102)</f>
        <v>0.5</v>
      </c>
      <c r="I102" s="14">
        <v>1.5</v>
      </c>
      <c r="J102" s="14"/>
      <c r="K102" s="30">
        <f>+SUM(H102:J102)</f>
        <v>2</v>
      </c>
      <c r="L102" s="14"/>
      <c r="M102" s="14">
        <v>4.3</v>
      </c>
      <c r="N102" s="14">
        <v>64.400000000000006</v>
      </c>
      <c r="O102" s="14">
        <f t="shared" si="23"/>
        <v>68.7</v>
      </c>
      <c r="P102" s="14">
        <f t="shared" si="24"/>
        <v>70.7</v>
      </c>
      <c r="Q102" s="14">
        <v>0.2</v>
      </c>
      <c r="R102" s="14">
        <f t="shared" si="25"/>
        <v>70.900000000000006</v>
      </c>
      <c r="S102" s="10"/>
      <c r="T102" s="10"/>
      <c r="U102" s="10"/>
    </row>
    <row r="103" spans="1:21" x14ac:dyDescent="0.2">
      <c r="A103" s="72"/>
      <c r="B103" s="137"/>
      <c r="C103" s="81" t="s">
        <v>66</v>
      </c>
      <c r="D103" s="67">
        <v>3</v>
      </c>
      <c r="E103" s="68"/>
      <c r="F103" s="68"/>
      <c r="G103" s="68"/>
      <c r="H103" s="69">
        <f>SUM(E103:G103)</f>
        <v>0</v>
      </c>
      <c r="I103" s="68">
        <v>3</v>
      </c>
      <c r="J103" s="68"/>
      <c r="K103" s="69">
        <f>+SUM(H103:J103)</f>
        <v>3</v>
      </c>
      <c r="L103" s="68"/>
      <c r="M103" s="68">
        <v>8.25</v>
      </c>
      <c r="N103" s="68">
        <v>22.25</v>
      </c>
      <c r="O103" s="68">
        <f t="shared" si="23"/>
        <v>30.5</v>
      </c>
      <c r="P103" s="68">
        <f t="shared" si="24"/>
        <v>33.5</v>
      </c>
      <c r="Q103" s="68">
        <v>0</v>
      </c>
      <c r="R103" s="68">
        <f t="shared" si="25"/>
        <v>33.5</v>
      </c>
      <c r="S103" s="10"/>
      <c r="T103" s="10"/>
      <c r="U103" s="10"/>
    </row>
    <row r="104" spans="1:21" ht="15" x14ac:dyDescent="0.25">
      <c r="A104" s="230" t="s">
        <v>0</v>
      </c>
      <c r="B104" s="231"/>
      <c r="C104" s="232" t="s">
        <v>0</v>
      </c>
      <c r="D104" s="53">
        <f t="shared" ref="D104:R104" si="28">+SUM(D71:D103)</f>
        <v>245</v>
      </c>
      <c r="E104" s="54">
        <f>SUM(E71:E103)</f>
        <v>43.1</v>
      </c>
      <c r="F104" s="54">
        <f>SUM(F71:F103)</f>
        <v>3.33</v>
      </c>
      <c r="G104" s="54">
        <f>SUM(G71:G103)</f>
        <v>30.599999999999998</v>
      </c>
      <c r="H104" s="54">
        <f>SUM(H71:H103)</f>
        <v>77.029999999999987</v>
      </c>
      <c r="I104" s="54">
        <f t="shared" si="28"/>
        <v>60.41</v>
      </c>
      <c r="J104" s="54">
        <f t="shared" si="28"/>
        <v>13.7</v>
      </c>
      <c r="K104" s="54">
        <f t="shared" si="28"/>
        <v>151.13999999999999</v>
      </c>
      <c r="L104" s="54">
        <f t="shared" si="28"/>
        <v>549.04999999999995</v>
      </c>
      <c r="M104" s="54">
        <f t="shared" si="28"/>
        <v>1306.9700000000003</v>
      </c>
      <c r="N104" s="54">
        <f t="shared" si="28"/>
        <v>1214.8800000000003</v>
      </c>
      <c r="O104" s="54">
        <f t="shared" si="28"/>
        <v>3070.8999999999996</v>
      </c>
      <c r="P104" s="54">
        <f t="shared" si="28"/>
        <v>3222.0399999999995</v>
      </c>
      <c r="Q104" s="54">
        <f t="shared" si="28"/>
        <v>289.18</v>
      </c>
      <c r="R104" s="55">
        <f t="shared" si="28"/>
        <v>3511.2200000000003</v>
      </c>
      <c r="S104" s="10"/>
      <c r="T104" s="10"/>
      <c r="U104" s="10"/>
    </row>
    <row r="105" spans="1:21" x14ac:dyDescent="0.2">
      <c r="A105" s="144" t="s">
        <v>6</v>
      </c>
      <c r="B105" s="120" t="s">
        <v>86</v>
      </c>
      <c r="C105" s="73" t="s">
        <v>86</v>
      </c>
      <c r="D105" s="61">
        <v>12</v>
      </c>
      <c r="E105" s="39"/>
      <c r="F105" s="39"/>
      <c r="G105" s="39"/>
      <c r="H105" s="48">
        <f t="shared" ref="H105:H170" si="29">SUM(E105:G105)</f>
        <v>0</v>
      </c>
      <c r="I105" s="39">
        <v>0.85</v>
      </c>
      <c r="J105" s="39"/>
      <c r="K105" s="48">
        <f t="shared" ref="K105:K120" si="30">+SUM(H105:J105)</f>
        <v>0.85</v>
      </c>
      <c r="L105" s="39">
        <v>1.25</v>
      </c>
      <c r="M105" s="39">
        <v>3.32</v>
      </c>
      <c r="N105" s="39">
        <v>28.7</v>
      </c>
      <c r="O105" s="39">
        <f t="shared" ref="O105:O120" si="31">+SUM(L105:N105)</f>
        <v>33.269999999999996</v>
      </c>
      <c r="P105" s="39">
        <f t="shared" ref="P105:P120" si="32">+SUM(K105+O105)</f>
        <v>34.119999999999997</v>
      </c>
      <c r="Q105" s="39">
        <v>0.51</v>
      </c>
      <c r="R105" s="39">
        <f t="shared" ref="R105:R120" si="33">+SUM(P105:Q105)</f>
        <v>34.629999999999995</v>
      </c>
      <c r="S105" s="10"/>
      <c r="T105" s="10"/>
      <c r="U105" s="10"/>
    </row>
    <row r="106" spans="1:21" x14ac:dyDescent="0.2">
      <c r="A106" s="93"/>
      <c r="B106" s="121"/>
      <c r="C106" s="76" t="s">
        <v>272</v>
      </c>
      <c r="D106" s="34">
        <v>2</v>
      </c>
      <c r="E106" s="14"/>
      <c r="F106" s="14"/>
      <c r="G106" s="14"/>
      <c r="H106" s="30">
        <f t="shared" si="29"/>
        <v>0</v>
      </c>
      <c r="I106" s="14"/>
      <c r="J106" s="14"/>
      <c r="K106" s="30">
        <f t="shared" si="30"/>
        <v>0</v>
      </c>
      <c r="L106" s="14"/>
      <c r="M106" s="14">
        <v>4</v>
      </c>
      <c r="N106" s="14">
        <v>1.5</v>
      </c>
      <c r="O106" s="14">
        <f t="shared" si="31"/>
        <v>5.5</v>
      </c>
      <c r="P106" s="14">
        <f t="shared" si="32"/>
        <v>5.5</v>
      </c>
      <c r="Q106" s="14">
        <v>0</v>
      </c>
      <c r="R106" s="14">
        <f t="shared" si="33"/>
        <v>5.5</v>
      </c>
      <c r="S106" s="10"/>
      <c r="T106" s="10"/>
      <c r="U106" s="10"/>
    </row>
    <row r="107" spans="1:21" x14ac:dyDescent="0.2">
      <c r="A107" s="93"/>
      <c r="B107" s="121"/>
      <c r="C107" s="76" t="s">
        <v>101</v>
      </c>
      <c r="D107" s="34">
        <v>12</v>
      </c>
      <c r="E107" s="14"/>
      <c r="F107" s="14"/>
      <c r="G107" s="14"/>
      <c r="H107" s="30">
        <f t="shared" si="29"/>
        <v>0</v>
      </c>
      <c r="I107" s="14">
        <v>0.2</v>
      </c>
      <c r="J107" s="14"/>
      <c r="K107" s="30">
        <f t="shared" si="30"/>
        <v>0.2</v>
      </c>
      <c r="L107" s="14">
        <v>19.8</v>
      </c>
      <c r="M107" s="14">
        <v>13.95</v>
      </c>
      <c r="N107" s="14">
        <v>42.7</v>
      </c>
      <c r="O107" s="14">
        <f t="shared" si="31"/>
        <v>76.45</v>
      </c>
      <c r="P107" s="14">
        <f t="shared" si="32"/>
        <v>76.650000000000006</v>
      </c>
      <c r="Q107" s="14">
        <v>0.2</v>
      </c>
      <c r="R107" s="14">
        <f t="shared" si="33"/>
        <v>76.850000000000009</v>
      </c>
      <c r="S107" s="10"/>
      <c r="T107" s="10"/>
      <c r="U107" s="10"/>
    </row>
    <row r="108" spans="1:21" x14ac:dyDescent="0.2">
      <c r="A108" s="93"/>
      <c r="B108" s="121"/>
      <c r="C108" s="76" t="s">
        <v>106</v>
      </c>
      <c r="D108" s="34">
        <v>7</v>
      </c>
      <c r="E108" s="14"/>
      <c r="F108" s="14"/>
      <c r="G108" s="14"/>
      <c r="H108" s="30">
        <f t="shared" si="29"/>
        <v>0</v>
      </c>
      <c r="I108" s="14"/>
      <c r="J108" s="14"/>
      <c r="K108" s="30">
        <f t="shared" si="30"/>
        <v>0</v>
      </c>
      <c r="L108" s="14">
        <v>14.15</v>
      </c>
      <c r="M108" s="14">
        <v>13.05</v>
      </c>
      <c r="N108" s="14">
        <v>14.85</v>
      </c>
      <c r="O108" s="14">
        <f t="shared" si="31"/>
        <v>42.050000000000004</v>
      </c>
      <c r="P108" s="14">
        <f t="shared" si="32"/>
        <v>42.050000000000004</v>
      </c>
      <c r="Q108" s="14">
        <v>0</v>
      </c>
      <c r="R108" s="14">
        <f t="shared" si="33"/>
        <v>42.050000000000004</v>
      </c>
      <c r="S108" s="10"/>
      <c r="T108" s="10"/>
      <c r="U108" s="10"/>
    </row>
    <row r="109" spans="1:21" x14ac:dyDescent="0.2">
      <c r="A109" s="93"/>
      <c r="B109" s="121"/>
      <c r="C109" s="76" t="s">
        <v>107</v>
      </c>
      <c r="D109" s="34">
        <v>5</v>
      </c>
      <c r="E109" s="14">
        <v>2.0099999999999998</v>
      </c>
      <c r="F109" s="14">
        <v>4.7</v>
      </c>
      <c r="G109" s="14">
        <v>3</v>
      </c>
      <c r="H109" s="30">
        <f t="shared" si="29"/>
        <v>9.7100000000000009</v>
      </c>
      <c r="I109" s="14">
        <v>1</v>
      </c>
      <c r="J109" s="14"/>
      <c r="K109" s="30">
        <f t="shared" si="30"/>
        <v>10.71</v>
      </c>
      <c r="L109" s="14"/>
      <c r="M109" s="14">
        <v>3</v>
      </c>
      <c r="N109" s="14">
        <v>1</v>
      </c>
      <c r="O109" s="14">
        <f t="shared" si="31"/>
        <v>4</v>
      </c>
      <c r="P109" s="14">
        <f t="shared" si="32"/>
        <v>14.71</v>
      </c>
      <c r="Q109" s="14">
        <v>0</v>
      </c>
      <c r="R109" s="14">
        <f t="shared" si="33"/>
        <v>14.71</v>
      </c>
      <c r="S109" s="10"/>
      <c r="T109" s="10"/>
      <c r="U109" s="10"/>
    </row>
    <row r="110" spans="1:21" x14ac:dyDescent="0.2">
      <c r="A110" s="93"/>
      <c r="B110" s="121"/>
      <c r="C110" s="76" t="s">
        <v>90</v>
      </c>
      <c r="D110" s="34">
        <v>4</v>
      </c>
      <c r="E110" s="14">
        <v>0.6</v>
      </c>
      <c r="F110" s="14">
        <v>3</v>
      </c>
      <c r="G110" s="14"/>
      <c r="H110" s="30">
        <f t="shared" si="29"/>
        <v>3.6</v>
      </c>
      <c r="I110" s="14">
        <v>3</v>
      </c>
      <c r="J110" s="14"/>
      <c r="K110" s="30">
        <f t="shared" si="30"/>
        <v>6.6</v>
      </c>
      <c r="L110" s="14"/>
      <c r="M110" s="14">
        <v>2</v>
      </c>
      <c r="N110" s="14">
        <v>3.4</v>
      </c>
      <c r="O110" s="14">
        <f t="shared" si="31"/>
        <v>5.4</v>
      </c>
      <c r="P110" s="14">
        <f t="shared" si="32"/>
        <v>12</v>
      </c>
      <c r="Q110" s="14">
        <v>20</v>
      </c>
      <c r="R110" s="14">
        <f t="shared" si="33"/>
        <v>32</v>
      </c>
      <c r="S110" s="10"/>
      <c r="T110" s="10"/>
      <c r="U110" s="10"/>
    </row>
    <row r="111" spans="1:21" x14ac:dyDescent="0.2">
      <c r="A111" s="93"/>
      <c r="B111" s="121"/>
      <c r="C111" s="76" t="s">
        <v>89</v>
      </c>
      <c r="D111" s="34">
        <v>4</v>
      </c>
      <c r="E111" s="14"/>
      <c r="F111" s="14"/>
      <c r="G111" s="14">
        <v>50</v>
      </c>
      <c r="H111" s="30">
        <f t="shared" si="29"/>
        <v>50</v>
      </c>
      <c r="I111" s="14"/>
      <c r="J111" s="14"/>
      <c r="K111" s="30">
        <f t="shared" si="30"/>
        <v>50</v>
      </c>
      <c r="L111" s="14"/>
      <c r="M111" s="14">
        <v>75.7</v>
      </c>
      <c r="N111" s="14">
        <v>65.8</v>
      </c>
      <c r="O111" s="14">
        <f t="shared" si="31"/>
        <v>141.5</v>
      </c>
      <c r="P111" s="14">
        <f t="shared" si="32"/>
        <v>191.5</v>
      </c>
      <c r="Q111" s="14">
        <v>0</v>
      </c>
      <c r="R111" s="14">
        <f t="shared" si="33"/>
        <v>191.5</v>
      </c>
      <c r="S111" s="10"/>
      <c r="T111" s="10"/>
      <c r="U111" s="10"/>
    </row>
    <row r="112" spans="1:21" x14ac:dyDescent="0.2">
      <c r="A112" s="93"/>
      <c r="B112" s="121"/>
      <c r="C112" s="76" t="s">
        <v>94</v>
      </c>
      <c r="D112" s="34">
        <v>19</v>
      </c>
      <c r="E112" s="14"/>
      <c r="F112" s="14"/>
      <c r="G112" s="14">
        <v>0.06</v>
      </c>
      <c r="H112" s="30">
        <f t="shared" si="29"/>
        <v>0.06</v>
      </c>
      <c r="I112" s="14">
        <v>2.2000000000000002</v>
      </c>
      <c r="J112" s="14"/>
      <c r="K112" s="30">
        <f t="shared" si="30"/>
        <v>2.2600000000000002</v>
      </c>
      <c r="L112" s="14">
        <v>15.1</v>
      </c>
      <c r="M112" s="14">
        <v>13.36</v>
      </c>
      <c r="N112" s="14">
        <v>9.91</v>
      </c>
      <c r="O112" s="14">
        <f t="shared" si="31"/>
        <v>38.370000000000005</v>
      </c>
      <c r="P112" s="14">
        <f t="shared" si="32"/>
        <v>40.630000000000003</v>
      </c>
      <c r="Q112" s="14">
        <v>0.25</v>
      </c>
      <c r="R112" s="14">
        <f t="shared" si="33"/>
        <v>40.880000000000003</v>
      </c>
      <c r="S112" s="10"/>
      <c r="T112" s="10"/>
      <c r="U112" s="10"/>
    </row>
    <row r="113" spans="1:21" x14ac:dyDescent="0.2">
      <c r="A113" s="93"/>
      <c r="B113" s="124"/>
      <c r="C113" s="76" t="s">
        <v>102</v>
      </c>
      <c r="D113" s="34">
        <v>6</v>
      </c>
      <c r="E113" s="14"/>
      <c r="F113" s="14"/>
      <c r="G113" s="14">
        <v>2.5</v>
      </c>
      <c r="H113" s="30">
        <f t="shared" si="29"/>
        <v>2.5</v>
      </c>
      <c r="I113" s="14"/>
      <c r="J113" s="14"/>
      <c r="K113" s="30">
        <f t="shared" si="30"/>
        <v>2.5</v>
      </c>
      <c r="L113" s="14">
        <v>0.05</v>
      </c>
      <c r="M113" s="14">
        <v>6.25</v>
      </c>
      <c r="N113" s="14">
        <v>7.6</v>
      </c>
      <c r="O113" s="14">
        <f t="shared" si="31"/>
        <v>13.899999999999999</v>
      </c>
      <c r="P113" s="14">
        <f t="shared" si="32"/>
        <v>16.399999999999999</v>
      </c>
      <c r="Q113" s="14">
        <v>4.5</v>
      </c>
      <c r="R113" s="14">
        <f t="shared" si="33"/>
        <v>20.9</v>
      </c>
      <c r="S113" s="10"/>
      <c r="T113" s="10"/>
      <c r="U113" s="10"/>
    </row>
    <row r="114" spans="1:21" x14ac:dyDescent="0.2">
      <c r="A114" s="93"/>
      <c r="B114" s="132" t="s">
        <v>105</v>
      </c>
      <c r="C114" s="76" t="s">
        <v>105</v>
      </c>
      <c r="D114" s="34">
        <v>30</v>
      </c>
      <c r="E114" s="14"/>
      <c r="F114" s="14"/>
      <c r="G114" s="14"/>
      <c r="H114" s="30">
        <f t="shared" si="29"/>
        <v>0</v>
      </c>
      <c r="I114" s="14">
        <v>1.31</v>
      </c>
      <c r="J114" s="14"/>
      <c r="K114" s="30">
        <f t="shared" si="30"/>
        <v>1.31</v>
      </c>
      <c r="L114" s="14">
        <v>0.5</v>
      </c>
      <c r="M114" s="14">
        <v>8.14</v>
      </c>
      <c r="N114" s="14">
        <v>26.01</v>
      </c>
      <c r="O114" s="14">
        <f t="shared" si="31"/>
        <v>34.650000000000006</v>
      </c>
      <c r="P114" s="14">
        <f t="shared" si="32"/>
        <v>35.960000000000008</v>
      </c>
      <c r="Q114" s="14">
        <v>1.7</v>
      </c>
      <c r="R114" s="14">
        <f t="shared" si="33"/>
        <v>37.660000000000011</v>
      </c>
      <c r="S114" s="10"/>
      <c r="T114" s="10"/>
      <c r="U114" s="10"/>
    </row>
    <row r="115" spans="1:21" x14ac:dyDescent="0.2">
      <c r="A115" s="93"/>
      <c r="B115" s="121"/>
      <c r="C115" s="76" t="s">
        <v>103</v>
      </c>
      <c r="D115" s="34">
        <v>11</v>
      </c>
      <c r="E115" s="14"/>
      <c r="F115" s="14"/>
      <c r="G115" s="14"/>
      <c r="H115" s="30">
        <f t="shared" si="29"/>
        <v>0</v>
      </c>
      <c r="I115" s="14">
        <v>1.8</v>
      </c>
      <c r="J115" s="14"/>
      <c r="K115" s="30">
        <f t="shared" si="30"/>
        <v>1.8</v>
      </c>
      <c r="L115" s="14">
        <v>0.6</v>
      </c>
      <c r="M115" s="14">
        <v>3.51</v>
      </c>
      <c r="N115" s="14">
        <v>3.51</v>
      </c>
      <c r="O115" s="14">
        <f t="shared" si="31"/>
        <v>7.6199999999999992</v>
      </c>
      <c r="P115" s="14">
        <f t="shared" si="32"/>
        <v>9.42</v>
      </c>
      <c r="Q115" s="14">
        <v>0.8</v>
      </c>
      <c r="R115" s="14">
        <f t="shared" si="33"/>
        <v>10.220000000000001</v>
      </c>
      <c r="S115" s="10"/>
      <c r="T115" s="10"/>
      <c r="U115" s="10"/>
    </row>
    <row r="116" spans="1:21" x14ac:dyDescent="0.2">
      <c r="A116" s="93"/>
      <c r="B116" s="121"/>
      <c r="C116" s="76" t="s">
        <v>96</v>
      </c>
      <c r="D116" s="34">
        <v>3</v>
      </c>
      <c r="E116" s="14"/>
      <c r="F116" s="14"/>
      <c r="G116" s="14"/>
      <c r="H116" s="30">
        <f t="shared" si="29"/>
        <v>0</v>
      </c>
      <c r="I116" s="14"/>
      <c r="J116" s="14"/>
      <c r="K116" s="30">
        <f t="shared" si="30"/>
        <v>0</v>
      </c>
      <c r="L116" s="14">
        <v>2</v>
      </c>
      <c r="M116" s="14">
        <v>0.28999999999999998</v>
      </c>
      <c r="N116" s="14">
        <v>10.5</v>
      </c>
      <c r="O116" s="14">
        <f t="shared" si="31"/>
        <v>12.79</v>
      </c>
      <c r="P116" s="14">
        <f t="shared" si="32"/>
        <v>12.79</v>
      </c>
      <c r="Q116" s="14">
        <v>0</v>
      </c>
      <c r="R116" s="14">
        <f t="shared" si="33"/>
        <v>12.79</v>
      </c>
      <c r="S116" s="10"/>
      <c r="T116" s="10"/>
      <c r="U116" s="10"/>
    </row>
    <row r="117" spans="1:21" x14ac:dyDescent="0.2">
      <c r="A117" s="93"/>
      <c r="B117" s="121"/>
      <c r="C117" s="76" t="s">
        <v>100</v>
      </c>
      <c r="D117" s="34">
        <v>13</v>
      </c>
      <c r="E117" s="14"/>
      <c r="F117" s="14"/>
      <c r="G117" s="14"/>
      <c r="H117" s="30">
        <f t="shared" si="29"/>
        <v>0</v>
      </c>
      <c r="I117" s="14">
        <v>5.2</v>
      </c>
      <c r="J117" s="14"/>
      <c r="K117" s="30">
        <f t="shared" si="30"/>
        <v>5.2</v>
      </c>
      <c r="L117" s="14"/>
      <c r="M117" s="14">
        <v>7.6</v>
      </c>
      <c r="N117" s="14">
        <v>12.9</v>
      </c>
      <c r="O117" s="14">
        <f t="shared" si="31"/>
        <v>20.5</v>
      </c>
      <c r="P117" s="14">
        <f t="shared" si="32"/>
        <v>25.7</v>
      </c>
      <c r="Q117" s="14">
        <v>0.85</v>
      </c>
      <c r="R117" s="14">
        <f t="shared" si="33"/>
        <v>26.55</v>
      </c>
      <c r="S117" s="10"/>
      <c r="T117" s="10"/>
      <c r="U117" s="10"/>
    </row>
    <row r="118" spans="1:21" x14ac:dyDescent="0.2">
      <c r="A118" s="93"/>
      <c r="B118" s="121"/>
      <c r="C118" s="76" t="s">
        <v>98</v>
      </c>
      <c r="D118" s="34">
        <v>17</v>
      </c>
      <c r="E118" s="14">
        <v>72.2</v>
      </c>
      <c r="F118" s="14">
        <v>0.3</v>
      </c>
      <c r="G118" s="14">
        <v>98.7</v>
      </c>
      <c r="H118" s="30">
        <f t="shared" si="29"/>
        <v>171.2</v>
      </c>
      <c r="I118" s="14">
        <v>0.9</v>
      </c>
      <c r="J118" s="14"/>
      <c r="K118" s="30">
        <f t="shared" si="30"/>
        <v>172.1</v>
      </c>
      <c r="L118" s="14">
        <v>20</v>
      </c>
      <c r="M118" s="14">
        <v>41.63</v>
      </c>
      <c r="N118" s="14">
        <v>25.27</v>
      </c>
      <c r="O118" s="14">
        <f t="shared" si="31"/>
        <v>86.9</v>
      </c>
      <c r="P118" s="14">
        <f t="shared" si="32"/>
        <v>259</v>
      </c>
      <c r="Q118" s="14">
        <v>74.099999999999994</v>
      </c>
      <c r="R118" s="14">
        <f t="shared" si="33"/>
        <v>333.1</v>
      </c>
      <c r="S118" s="10"/>
      <c r="T118" s="10"/>
      <c r="U118" s="10"/>
    </row>
    <row r="119" spans="1:21" x14ac:dyDescent="0.2">
      <c r="A119" s="93"/>
      <c r="B119" s="121"/>
      <c r="C119" s="76" t="s">
        <v>93</v>
      </c>
      <c r="D119" s="34">
        <v>14</v>
      </c>
      <c r="E119" s="14">
        <v>88</v>
      </c>
      <c r="F119" s="14"/>
      <c r="G119" s="14"/>
      <c r="H119" s="30">
        <f t="shared" si="29"/>
        <v>88</v>
      </c>
      <c r="I119" s="14">
        <v>8.0500000000000007</v>
      </c>
      <c r="J119" s="14"/>
      <c r="K119" s="30">
        <f t="shared" si="30"/>
        <v>96.05</v>
      </c>
      <c r="L119" s="14">
        <v>0.05</v>
      </c>
      <c r="M119" s="14">
        <v>347.9</v>
      </c>
      <c r="N119" s="14">
        <v>415.35</v>
      </c>
      <c r="O119" s="14">
        <f t="shared" si="31"/>
        <v>763.3</v>
      </c>
      <c r="P119" s="14">
        <f t="shared" si="32"/>
        <v>859.34999999999991</v>
      </c>
      <c r="Q119" s="14">
        <v>2</v>
      </c>
      <c r="R119" s="14">
        <f t="shared" si="33"/>
        <v>861.34999999999991</v>
      </c>
      <c r="S119" s="10"/>
      <c r="T119" s="10"/>
      <c r="U119" s="10"/>
    </row>
    <row r="120" spans="1:21" x14ac:dyDescent="0.2">
      <c r="A120" s="93"/>
      <c r="B120" s="121"/>
      <c r="C120" s="76" t="s">
        <v>85</v>
      </c>
      <c r="D120" s="34">
        <v>6</v>
      </c>
      <c r="E120" s="14">
        <v>3.2</v>
      </c>
      <c r="F120" s="14">
        <v>2</v>
      </c>
      <c r="G120" s="14"/>
      <c r="H120" s="30">
        <f t="shared" si="29"/>
        <v>5.2</v>
      </c>
      <c r="I120" s="14"/>
      <c r="J120" s="14"/>
      <c r="K120" s="30">
        <f t="shared" si="30"/>
        <v>5.2</v>
      </c>
      <c r="L120" s="14">
        <v>4.2</v>
      </c>
      <c r="M120" s="14"/>
      <c r="N120" s="14">
        <v>0.4</v>
      </c>
      <c r="O120" s="14">
        <f t="shared" si="31"/>
        <v>4.6000000000000005</v>
      </c>
      <c r="P120" s="14">
        <f t="shared" si="32"/>
        <v>9.8000000000000007</v>
      </c>
      <c r="Q120" s="14">
        <v>3.4</v>
      </c>
      <c r="R120" s="14">
        <f t="shared" si="33"/>
        <v>13.200000000000001</v>
      </c>
      <c r="S120" s="10"/>
      <c r="T120" s="10"/>
      <c r="U120" s="10"/>
    </row>
    <row r="121" spans="1:21" x14ac:dyDescent="0.2">
      <c r="A121" s="93"/>
      <c r="B121" s="121"/>
      <c r="C121" s="76" t="s">
        <v>84</v>
      </c>
      <c r="D121" s="34">
        <v>18</v>
      </c>
      <c r="E121" s="14">
        <v>195.6</v>
      </c>
      <c r="F121" s="14">
        <v>60.03</v>
      </c>
      <c r="G121" s="14">
        <v>20.32</v>
      </c>
      <c r="H121" s="30">
        <f t="shared" si="29"/>
        <v>275.95</v>
      </c>
      <c r="I121" s="14">
        <v>11.2</v>
      </c>
      <c r="J121" s="14"/>
      <c r="K121" s="30">
        <f t="shared" ref="K121:K134" si="34">+SUM(H121:J121)</f>
        <v>287.14999999999998</v>
      </c>
      <c r="L121" s="14">
        <v>10.199999999999999</v>
      </c>
      <c r="M121" s="14">
        <v>5.04</v>
      </c>
      <c r="N121" s="14">
        <v>0.76</v>
      </c>
      <c r="O121" s="14">
        <f t="shared" ref="O121:O134" si="35">+SUM(L121:N121)</f>
        <v>15.999999999999998</v>
      </c>
      <c r="P121" s="14">
        <f t="shared" ref="P121:P134" si="36">+SUM(K121+O121)</f>
        <v>303.14999999999998</v>
      </c>
      <c r="Q121" s="14">
        <v>1.83</v>
      </c>
      <c r="R121" s="14">
        <f t="shared" ref="R121:R134" si="37">+SUM(P121:Q121)</f>
        <v>304.97999999999996</v>
      </c>
      <c r="S121" s="10"/>
      <c r="T121" s="10"/>
      <c r="U121" s="10"/>
    </row>
    <row r="122" spans="1:21" x14ac:dyDescent="0.2">
      <c r="A122" s="93"/>
      <c r="B122" s="121"/>
      <c r="C122" s="76" t="s">
        <v>88</v>
      </c>
      <c r="D122" s="34">
        <v>4</v>
      </c>
      <c r="E122" s="14">
        <v>0.52</v>
      </c>
      <c r="F122" s="14"/>
      <c r="G122" s="14"/>
      <c r="H122" s="30">
        <f t="shared" si="29"/>
        <v>0.52</v>
      </c>
      <c r="I122" s="14"/>
      <c r="J122" s="14"/>
      <c r="K122" s="30">
        <f t="shared" si="34"/>
        <v>0.52</v>
      </c>
      <c r="L122" s="14"/>
      <c r="M122" s="14"/>
      <c r="N122" s="14"/>
      <c r="O122" s="14">
        <f t="shared" si="35"/>
        <v>0</v>
      </c>
      <c r="P122" s="14">
        <f t="shared" si="36"/>
        <v>0.52</v>
      </c>
      <c r="Q122" s="14">
        <v>0.3</v>
      </c>
      <c r="R122" s="14">
        <f t="shared" si="37"/>
        <v>0.82000000000000006</v>
      </c>
      <c r="S122" s="10"/>
      <c r="T122" s="10"/>
      <c r="U122" s="10"/>
    </row>
    <row r="123" spans="1:21" x14ac:dyDescent="0.2">
      <c r="A123" s="119"/>
      <c r="B123" s="138"/>
      <c r="C123" s="78" t="s">
        <v>293</v>
      </c>
      <c r="D123" s="64">
        <v>0</v>
      </c>
      <c r="E123" s="36"/>
      <c r="F123" s="36"/>
      <c r="G123" s="36"/>
      <c r="H123" s="65">
        <f t="shared" si="29"/>
        <v>0</v>
      </c>
      <c r="I123" s="36"/>
      <c r="J123" s="36"/>
      <c r="K123" s="65">
        <f t="shared" si="34"/>
        <v>0</v>
      </c>
      <c r="L123" s="36"/>
      <c r="M123" s="36"/>
      <c r="N123" s="36"/>
      <c r="O123" s="36">
        <f>+SUM(L123:N123)</f>
        <v>0</v>
      </c>
      <c r="P123" s="36">
        <f>+SUM(K123+O123)</f>
        <v>0</v>
      </c>
      <c r="Q123" s="36"/>
      <c r="R123" s="36">
        <f t="shared" si="37"/>
        <v>0</v>
      </c>
      <c r="S123" s="10"/>
      <c r="T123" s="10"/>
      <c r="U123" s="10"/>
    </row>
    <row r="124" spans="1:21" x14ac:dyDescent="0.2">
      <c r="A124" s="93"/>
      <c r="B124" s="132" t="s">
        <v>91</v>
      </c>
      <c r="C124" s="76" t="s">
        <v>91</v>
      </c>
      <c r="D124" s="34">
        <v>8</v>
      </c>
      <c r="E124" s="14"/>
      <c r="F124" s="14"/>
      <c r="G124" s="14"/>
      <c r="H124" s="30">
        <f t="shared" si="29"/>
        <v>0</v>
      </c>
      <c r="I124" s="14"/>
      <c r="J124" s="14"/>
      <c r="K124" s="30">
        <f t="shared" si="34"/>
        <v>0</v>
      </c>
      <c r="L124" s="14">
        <v>5</v>
      </c>
      <c r="M124" s="14">
        <v>3.21</v>
      </c>
      <c r="N124" s="14">
        <v>2.71</v>
      </c>
      <c r="O124" s="14">
        <f>+SUM(L124:N124)</f>
        <v>10.920000000000002</v>
      </c>
      <c r="P124" s="14">
        <f>+SUM(K124+O124)</f>
        <v>10.920000000000002</v>
      </c>
      <c r="Q124" s="14">
        <v>4.71</v>
      </c>
      <c r="R124" s="14">
        <f t="shared" si="37"/>
        <v>15.630000000000003</v>
      </c>
      <c r="S124" s="10"/>
      <c r="T124" s="10"/>
      <c r="U124" s="10"/>
    </row>
    <row r="125" spans="1:21" ht="12.75" customHeight="1" x14ac:dyDescent="0.2">
      <c r="A125" s="93"/>
      <c r="B125" s="121"/>
      <c r="C125" s="76" t="s">
        <v>109</v>
      </c>
      <c r="D125" s="34">
        <v>1</v>
      </c>
      <c r="E125" s="14"/>
      <c r="F125" s="14"/>
      <c r="G125" s="14"/>
      <c r="H125" s="30">
        <f t="shared" si="29"/>
        <v>0</v>
      </c>
      <c r="I125" s="14"/>
      <c r="J125" s="14"/>
      <c r="K125" s="30">
        <f t="shared" si="34"/>
        <v>0</v>
      </c>
      <c r="L125" s="14"/>
      <c r="M125" s="14">
        <v>1</v>
      </c>
      <c r="N125" s="14">
        <v>0.3</v>
      </c>
      <c r="O125" s="14">
        <f>+SUM(L125:N125)</f>
        <v>1.3</v>
      </c>
      <c r="P125" s="14">
        <f>+SUM(K125+O125)</f>
        <v>1.3</v>
      </c>
      <c r="Q125" s="14">
        <v>0</v>
      </c>
      <c r="R125" s="14">
        <f t="shared" si="37"/>
        <v>1.3</v>
      </c>
      <c r="S125" s="9"/>
      <c r="T125" s="10"/>
      <c r="U125" s="10"/>
    </row>
    <row r="126" spans="1:21" x14ac:dyDescent="0.2">
      <c r="A126" s="93"/>
      <c r="B126" s="121"/>
      <c r="C126" s="76" t="s">
        <v>83</v>
      </c>
      <c r="D126" s="34">
        <v>5</v>
      </c>
      <c r="E126" s="14"/>
      <c r="F126" s="14"/>
      <c r="G126" s="14">
        <v>0.4</v>
      </c>
      <c r="H126" s="30">
        <f t="shared" si="29"/>
        <v>0.4</v>
      </c>
      <c r="I126" s="14"/>
      <c r="J126" s="14"/>
      <c r="K126" s="30">
        <f t="shared" si="34"/>
        <v>0.4</v>
      </c>
      <c r="L126" s="14">
        <v>5</v>
      </c>
      <c r="M126" s="14">
        <v>5.8</v>
      </c>
      <c r="N126" s="14">
        <v>12.7</v>
      </c>
      <c r="O126" s="14">
        <f t="shared" si="35"/>
        <v>23.5</v>
      </c>
      <c r="P126" s="14">
        <f t="shared" si="36"/>
        <v>23.9</v>
      </c>
      <c r="Q126" s="14">
        <v>0</v>
      </c>
      <c r="R126" s="14">
        <f t="shared" si="37"/>
        <v>23.9</v>
      </c>
      <c r="S126" s="10"/>
      <c r="T126" s="10"/>
      <c r="U126" s="10"/>
    </row>
    <row r="127" spans="1:21" x14ac:dyDescent="0.2">
      <c r="A127" s="93"/>
      <c r="B127" s="121"/>
      <c r="C127" s="76" t="s">
        <v>92</v>
      </c>
      <c r="D127" s="34">
        <v>10</v>
      </c>
      <c r="E127" s="14">
        <v>0.65</v>
      </c>
      <c r="F127" s="14">
        <v>2.1</v>
      </c>
      <c r="G127" s="14">
        <v>0.4</v>
      </c>
      <c r="H127" s="30">
        <f t="shared" si="29"/>
        <v>3.15</v>
      </c>
      <c r="I127" s="14"/>
      <c r="J127" s="14"/>
      <c r="K127" s="30">
        <f t="shared" si="34"/>
        <v>3.15</v>
      </c>
      <c r="L127" s="14">
        <v>0.21</v>
      </c>
      <c r="M127" s="14">
        <v>3.54</v>
      </c>
      <c r="N127" s="14">
        <v>2.06</v>
      </c>
      <c r="O127" s="14">
        <f t="shared" si="35"/>
        <v>5.8100000000000005</v>
      </c>
      <c r="P127" s="14">
        <f t="shared" si="36"/>
        <v>8.9600000000000009</v>
      </c>
      <c r="Q127" s="14">
        <v>7.8</v>
      </c>
      <c r="R127" s="14">
        <f t="shared" si="37"/>
        <v>16.760000000000002</v>
      </c>
      <c r="S127" s="10"/>
      <c r="T127" s="10"/>
      <c r="U127" s="10"/>
    </row>
    <row r="128" spans="1:21" x14ac:dyDescent="0.2">
      <c r="A128" s="93"/>
      <c r="B128" s="121"/>
      <c r="C128" s="76" t="s">
        <v>95</v>
      </c>
      <c r="D128" s="34">
        <v>10</v>
      </c>
      <c r="E128" s="14"/>
      <c r="F128" s="14">
        <v>0.43</v>
      </c>
      <c r="G128" s="14"/>
      <c r="H128" s="30">
        <f t="shared" si="29"/>
        <v>0.43</v>
      </c>
      <c r="I128" s="14"/>
      <c r="J128" s="14"/>
      <c r="K128" s="30">
        <f t="shared" si="34"/>
        <v>0.43</v>
      </c>
      <c r="L128" s="14">
        <v>10</v>
      </c>
      <c r="M128" s="14">
        <v>5.82</v>
      </c>
      <c r="N128" s="14">
        <v>19.7</v>
      </c>
      <c r="O128" s="14">
        <f t="shared" si="35"/>
        <v>35.519999999999996</v>
      </c>
      <c r="P128" s="14">
        <f t="shared" si="36"/>
        <v>35.949999999999996</v>
      </c>
      <c r="Q128" s="14">
        <v>18.7</v>
      </c>
      <c r="R128" s="14">
        <f t="shared" si="37"/>
        <v>54.649999999999991</v>
      </c>
      <c r="S128" s="10"/>
      <c r="T128" s="10"/>
      <c r="U128" s="10"/>
    </row>
    <row r="129" spans="1:21" x14ac:dyDescent="0.2">
      <c r="A129" s="93"/>
      <c r="B129" s="121"/>
      <c r="C129" s="76" t="s">
        <v>99</v>
      </c>
      <c r="D129" s="34">
        <v>6</v>
      </c>
      <c r="E129" s="14"/>
      <c r="F129" s="14"/>
      <c r="G129" s="14"/>
      <c r="H129" s="30">
        <f t="shared" si="29"/>
        <v>0</v>
      </c>
      <c r="I129" s="14"/>
      <c r="J129" s="14"/>
      <c r="K129" s="30">
        <f t="shared" si="34"/>
        <v>0</v>
      </c>
      <c r="L129" s="14">
        <v>3</v>
      </c>
      <c r="M129" s="14">
        <v>11.3</v>
      </c>
      <c r="N129" s="14">
        <v>29.2</v>
      </c>
      <c r="O129" s="14">
        <f t="shared" si="35"/>
        <v>43.5</v>
      </c>
      <c r="P129" s="14">
        <f t="shared" si="36"/>
        <v>43.5</v>
      </c>
      <c r="Q129" s="14">
        <v>9</v>
      </c>
      <c r="R129" s="14">
        <f t="shared" si="37"/>
        <v>52.5</v>
      </c>
      <c r="S129" s="10"/>
      <c r="T129" s="10"/>
      <c r="U129" s="10"/>
    </row>
    <row r="130" spans="1:21" x14ac:dyDescent="0.2">
      <c r="A130" s="93"/>
      <c r="B130" s="121"/>
      <c r="C130" s="76" t="s">
        <v>104</v>
      </c>
      <c r="D130" s="34">
        <v>33</v>
      </c>
      <c r="E130" s="14">
        <v>2.2000000000000002</v>
      </c>
      <c r="F130" s="14">
        <v>0.4</v>
      </c>
      <c r="G130" s="14">
        <v>25</v>
      </c>
      <c r="H130" s="30">
        <f t="shared" si="29"/>
        <v>27.6</v>
      </c>
      <c r="I130" s="14">
        <v>3</v>
      </c>
      <c r="J130" s="14"/>
      <c r="K130" s="30">
        <f t="shared" si="34"/>
        <v>30.6</v>
      </c>
      <c r="L130" s="14"/>
      <c r="M130" s="14">
        <v>29.39</v>
      </c>
      <c r="N130" s="14">
        <v>21.44</v>
      </c>
      <c r="O130" s="14">
        <f t="shared" si="35"/>
        <v>50.83</v>
      </c>
      <c r="P130" s="14">
        <f t="shared" si="36"/>
        <v>81.430000000000007</v>
      </c>
      <c r="Q130" s="14">
        <v>15</v>
      </c>
      <c r="R130" s="14">
        <f t="shared" si="37"/>
        <v>96.43</v>
      </c>
      <c r="S130" s="10"/>
      <c r="T130" s="10"/>
      <c r="U130" s="10"/>
    </row>
    <row r="131" spans="1:21" x14ac:dyDescent="0.2">
      <c r="A131" s="93"/>
      <c r="B131" s="124"/>
      <c r="C131" s="76" t="s">
        <v>108</v>
      </c>
      <c r="D131" s="34">
        <v>4</v>
      </c>
      <c r="E131" s="14">
        <v>21</v>
      </c>
      <c r="F131" s="14"/>
      <c r="G131" s="14"/>
      <c r="H131" s="30">
        <f t="shared" si="29"/>
        <v>21</v>
      </c>
      <c r="I131" s="14">
        <v>0.5</v>
      </c>
      <c r="J131" s="14"/>
      <c r="K131" s="30">
        <f t="shared" si="34"/>
        <v>21.5</v>
      </c>
      <c r="L131" s="14"/>
      <c r="M131" s="14">
        <v>148.25</v>
      </c>
      <c r="N131" s="14">
        <v>67.5</v>
      </c>
      <c r="O131" s="14">
        <f t="shared" si="35"/>
        <v>215.75</v>
      </c>
      <c r="P131" s="14">
        <f t="shared" si="36"/>
        <v>237.25</v>
      </c>
      <c r="Q131" s="14">
        <v>0.75</v>
      </c>
      <c r="R131" s="14">
        <f t="shared" si="37"/>
        <v>238</v>
      </c>
      <c r="S131" s="10"/>
      <c r="T131" s="10"/>
      <c r="U131" s="10"/>
    </row>
    <row r="132" spans="1:21" x14ac:dyDescent="0.2">
      <c r="A132" s="93"/>
      <c r="B132" s="132" t="s">
        <v>82</v>
      </c>
      <c r="C132" s="76" t="s">
        <v>82</v>
      </c>
      <c r="D132" s="34">
        <v>8</v>
      </c>
      <c r="E132" s="14">
        <v>9</v>
      </c>
      <c r="F132" s="14">
        <v>0.11</v>
      </c>
      <c r="G132" s="14"/>
      <c r="H132" s="30">
        <f t="shared" si="29"/>
        <v>9.11</v>
      </c>
      <c r="I132" s="14">
        <v>1.4</v>
      </c>
      <c r="J132" s="14"/>
      <c r="K132" s="30">
        <f t="shared" si="34"/>
        <v>10.51</v>
      </c>
      <c r="L132" s="14"/>
      <c r="M132" s="14">
        <v>2.5</v>
      </c>
      <c r="N132" s="14">
        <v>18</v>
      </c>
      <c r="O132" s="14">
        <f t="shared" si="35"/>
        <v>20.5</v>
      </c>
      <c r="P132" s="14">
        <f t="shared" si="36"/>
        <v>31.009999999999998</v>
      </c>
      <c r="Q132" s="14">
        <v>34</v>
      </c>
      <c r="R132" s="14">
        <f t="shared" si="37"/>
        <v>65.009999999999991</v>
      </c>
      <c r="S132" s="10"/>
      <c r="T132" s="10"/>
      <c r="U132" s="10"/>
    </row>
    <row r="133" spans="1:21" x14ac:dyDescent="0.2">
      <c r="A133" s="93"/>
      <c r="B133" s="121"/>
      <c r="C133" s="76" t="s">
        <v>87</v>
      </c>
      <c r="D133" s="34">
        <v>4</v>
      </c>
      <c r="E133" s="14">
        <v>20.399999999999999</v>
      </c>
      <c r="F133" s="14">
        <v>10</v>
      </c>
      <c r="G133" s="14">
        <v>197</v>
      </c>
      <c r="H133" s="30">
        <f t="shared" si="29"/>
        <v>227.4</v>
      </c>
      <c r="I133" s="14"/>
      <c r="J133" s="14"/>
      <c r="K133" s="30">
        <f t="shared" si="34"/>
        <v>227.4</v>
      </c>
      <c r="L133" s="14">
        <v>36</v>
      </c>
      <c r="M133" s="14">
        <v>8</v>
      </c>
      <c r="N133" s="14">
        <v>0.5</v>
      </c>
      <c r="O133" s="14">
        <f t="shared" si="35"/>
        <v>44.5</v>
      </c>
      <c r="P133" s="14">
        <f t="shared" si="36"/>
        <v>271.89999999999998</v>
      </c>
      <c r="Q133" s="14">
        <v>10.7</v>
      </c>
      <c r="R133" s="14">
        <f t="shared" si="37"/>
        <v>282.59999999999997</v>
      </c>
      <c r="S133" s="10"/>
      <c r="T133" s="10"/>
      <c r="U133" s="10"/>
    </row>
    <row r="134" spans="1:21" x14ac:dyDescent="0.2">
      <c r="A134" s="93"/>
      <c r="B134" s="122"/>
      <c r="C134" s="82" t="s">
        <v>97</v>
      </c>
      <c r="D134" s="86">
        <v>5</v>
      </c>
      <c r="E134" s="17">
        <v>4.7</v>
      </c>
      <c r="F134" s="17">
        <v>0.1</v>
      </c>
      <c r="G134" s="17">
        <v>0.2</v>
      </c>
      <c r="H134" s="32">
        <f t="shared" si="29"/>
        <v>5</v>
      </c>
      <c r="I134" s="17"/>
      <c r="J134" s="17"/>
      <c r="K134" s="32">
        <f t="shared" si="34"/>
        <v>5</v>
      </c>
      <c r="L134" s="17">
        <v>0.05</v>
      </c>
      <c r="M134" s="17">
        <v>0.7</v>
      </c>
      <c r="N134" s="17"/>
      <c r="O134" s="17">
        <f t="shared" si="35"/>
        <v>0.75</v>
      </c>
      <c r="P134" s="17">
        <f t="shared" si="36"/>
        <v>5.75</v>
      </c>
      <c r="Q134" s="17">
        <v>3.6</v>
      </c>
      <c r="R134" s="17">
        <f t="shared" si="37"/>
        <v>9.35</v>
      </c>
      <c r="S134" s="10"/>
      <c r="T134" s="10"/>
      <c r="U134" s="10"/>
    </row>
    <row r="135" spans="1:21" ht="15" x14ac:dyDescent="0.25">
      <c r="A135" s="230" t="s">
        <v>0</v>
      </c>
      <c r="B135" s="231"/>
      <c r="C135" s="232" t="s">
        <v>0</v>
      </c>
      <c r="D135" s="53">
        <f t="shared" ref="D135:R135" si="38">+SUM(D105:D134)</f>
        <v>281</v>
      </c>
      <c r="E135" s="54">
        <f>SUM(E105:E134)</f>
        <v>420.07999999999993</v>
      </c>
      <c r="F135" s="54">
        <f>SUM(F105:F134)</f>
        <v>83.17</v>
      </c>
      <c r="G135" s="54">
        <f>SUM(G105:G134)</f>
        <v>397.58</v>
      </c>
      <c r="H135" s="54">
        <f>SUM(H105:H134)</f>
        <v>900.82999999999993</v>
      </c>
      <c r="I135" s="54">
        <f t="shared" si="38"/>
        <v>40.61</v>
      </c>
      <c r="J135" s="54">
        <f t="shared" si="38"/>
        <v>0</v>
      </c>
      <c r="K135" s="54">
        <f t="shared" si="38"/>
        <v>941.43999999999983</v>
      </c>
      <c r="L135" s="54">
        <f t="shared" si="38"/>
        <v>147.16000000000003</v>
      </c>
      <c r="M135" s="54">
        <f t="shared" si="38"/>
        <v>768.24999999999989</v>
      </c>
      <c r="N135" s="54">
        <f t="shared" si="38"/>
        <v>844.2700000000001</v>
      </c>
      <c r="O135" s="54">
        <f t="shared" si="38"/>
        <v>1759.6799999999998</v>
      </c>
      <c r="P135" s="54">
        <f t="shared" si="38"/>
        <v>2701.1200000000003</v>
      </c>
      <c r="Q135" s="54">
        <f t="shared" si="38"/>
        <v>214.69999999999996</v>
      </c>
      <c r="R135" s="55">
        <f t="shared" si="38"/>
        <v>2915.8200000000006</v>
      </c>
      <c r="S135" s="15"/>
    </row>
    <row r="136" spans="1:21" x14ac:dyDescent="0.2">
      <c r="A136" s="144" t="s">
        <v>7</v>
      </c>
      <c r="B136" s="120" t="s">
        <v>426</v>
      </c>
      <c r="C136" s="73" t="s">
        <v>123</v>
      </c>
      <c r="D136" s="61">
        <v>106</v>
      </c>
      <c r="E136" s="39">
        <v>1</v>
      </c>
      <c r="F136" s="39"/>
      <c r="G136" s="39"/>
      <c r="H136" s="48">
        <f t="shared" si="29"/>
        <v>1</v>
      </c>
      <c r="I136" s="39">
        <v>2.06</v>
      </c>
      <c r="J136" s="39"/>
      <c r="K136" s="48">
        <f t="shared" ref="K136:K170" si="39">+SUM(H136:J136)</f>
        <v>3.06</v>
      </c>
      <c r="L136" s="39"/>
      <c r="M136" s="39">
        <v>14.46</v>
      </c>
      <c r="N136" s="39">
        <v>121.9</v>
      </c>
      <c r="O136" s="39">
        <f t="shared" ref="O136:O170" si="40">+SUM(L136:N136)</f>
        <v>136.36000000000001</v>
      </c>
      <c r="P136" s="39">
        <f t="shared" ref="P136:P170" si="41">+SUM(K136+O136)</f>
        <v>139.42000000000002</v>
      </c>
      <c r="Q136" s="39">
        <v>3.4</v>
      </c>
      <c r="R136" s="39">
        <f t="shared" ref="R136:R170" si="42">+SUM(P136:Q136)</f>
        <v>142.82000000000002</v>
      </c>
      <c r="S136" s="10"/>
      <c r="T136" s="10"/>
      <c r="U136" s="10"/>
    </row>
    <row r="137" spans="1:21" x14ac:dyDescent="0.2">
      <c r="A137" s="93"/>
      <c r="B137" s="121"/>
      <c r="C137" s="76" t="s">
        <v>140</v>
      </c>
      <c r="D137" s="34">
        <v>8</v>
      </c>
      <c r="E137" s="14">
        <v>33.799999999999997</v>
      </c>
      <c r="F137" s="14"/>
      <c r="G137" s="14"/>
      <c r="H137" s="30">
        <f t="shared" si="29"/>
        <v>33.799999999999997</v>
      </c>
      <c r="I137" s="14">
        <v>0.8</v>
      </c>
      <c r="J137" s="14"/>
      <c r="K137" s="30">
        <f t="shared" si="39"/>
        <v>34.599999999999994</v>
      </c>
      <c r="L137" s="14">
        <v>14.59</v>
      </c>
      <c r="M137" s="14">
        <v>0.66</v>
      </c>
      <c r="N137" s="14">
        <v>1.5</v>
      </c>
      <c r="O137" s="14">
        <f t="shared" si="40"/>
        <v>16.75</v>
      </c>
      <c r="P137" s="14">
        <f t="shared" si="41"/>
        <v>51.349999999999994</v>
      </c>
      <c r="Q137" s="14">
        <v>26.8</v>
      </c>
      <c r="R137" s="14">
        <f t="shared" si="42"/>
        <v>78.149999999999991</v>
      </c>
      <c r="S137" s="10"/>
      <c r="T137" s="10"/>
      <c r="U137" s="10"/>
    </row>
    <row r="138" spans="1:21" x14ac:dyDescent="0.2">
      <c r="A138" s="93"/>
      <c r="B138" s="121"/>
      <c r="C138" s="76" t="s">
        <v>141</v>
      </c>
      <c r="D138" s="34">
        <v>5</v>
      </c>
      <c r="E138" s="14">
        <v>0.3</v>
      </c>
      <c r="F138" s="14"/>
      <c r="G138" s="14">
        <v>0.3</v>
      </c>
      <c r="H138" s="30">
        <f t="shared" si="29"/>
        <v>0.6</v>
      </c>
      <c r="I138" s="14"/>
      <c r="J138" s="14"/>
      <c r="K138" s="30">
        <f t="shared" si="39"/>
        <v>0.6</v>
      </c>
      <c r="L138" s="14"/>
      <c r="M138" s="14">
        <v>0.1</v>
      </c>
      <c r="N138" s="14">
        <v>0.01</v>
      </c>
      <c r="O138" s="14">
        <f t="shared" si="40"/>
        <v>0.11</v>
      </c>
      <c r="P138" s="14">
        <f t="shared" si="41"/>
        <v>0.71</v>
      </c>
      <c r="Q138" s="14">
        <v>0.01</v>
      </c>
      <c r="R138" s="14">
        <f t="shared" si="42"/>
        <v>0.72</v>
      </c>
      <c r="S138" s="10"/>
      <c r="T138" s="10"/>
      <c r="U138" s="10"/>
    </row>
    <row r="139" spans="1:21" x14ac:dyDescent="0.2">
      <c r="A139" s="93"/>
      <c r="B139" s="121"/>
      <c r="C139" s="76" t="s">
        <v>147</v>
      </c>
      <c r="D139" s="34">
        <v>16</v>
      </c>
      <c r="E139" s="14"/>
      <c r="F139" s="14"/>
      <c r="G139" s="14"/>
      <c r="H139" s="30">
        <f t="shared" si="29"/>
        <v>0</v>
      </c>
      <c r="I139" s="14"/>
      <c r="J139" s="14"/>
      <c r="K139" s="30">
        <f t="shared" si="39"/>
        <v>0</v>
      </c>
      <c r="L139" s="14">
        <v>0.1</v>
      </c>
      <c r="M139" s="14">
        <v>1.51</v>
      </c>
      <c r="N139" s="14">
        <v>21.76</v>
      </c>
      <c r="O139" s="14">
        <f t="shared" si="40"/>
        <v>23.37</v>
      </c>
      <c r="P139" s="14">
        <f t="shared" si="41"/>
        <v>23.37</v>
      </c>
      <c r="Q139" s="14">
        <v>2.75</v>
      </c>
      <c r="R139" s="14">
        <f t="shared" si="42"/>
        <v>26.12</v>
      </c>
      <c r="S139" s="10"/>
      <c r="T139" s="10"/>
      <c r="U139" s="10"/>
    </row>
    <row r="140" spans="1:21" x14ac:dyDescent="0.2">
      <c r="A140" s="93"/>
      <c r="B140" s="121"/>
      <c r="C140" s="76" t="s">
        <v>322</v>
      </c>
      <c r="D140" s="34">
        <v>2</v>
      </c>
      <c r="E140" s="14"/>
      <c r="F140" s="14"/>
      <c r="G140" s="14"/>
      <c r="H140" s="30">
        <f t="shared" si="29"/>
        <v>0</v>
      </c>
      <c r="I140" s="14"/>
      <c r="J140" s="14"/>
      <c r="K140" s="30">
        <f t="shared" si="39"/>
        <v>0</v>
      </c>
      <c r="L140" s="14">
        <v>0.05</v>
      </c>
      <c r="M140" s="14">
        <v>0.05</v>
      </c>
      <c r="N140" s="14">
        <v>0.11</v>
      </c>
      <c r="O140" s="14">
        <f t="shared" si="40"/>
        <v>0.21000000000000002</v>
      </c>
      <c r="P140" s="14">
        <f t="shared" si="41"/>
        <v>0.21000000000000002</v>
      </c>
      <c r="Q140" s="14">
        <v>0</v>
      </c>
      <c r="R140" s="14">
        <f t="shared" si="42"/>
        <v>0.21000000000000002</v>
      </c>
      <c r="S140" s="10"/>
      <c r="T140" s="10"/>
      <c r="U140" s="10"/>
    </row>
    <row r="141" spans="1:21" x14ac:dyDescent="0.2">
      <c r="A141" s="93"/>
      <c r="B141" s="121"/>
      <c r="C141" s="76" t="s">
        <v>148</v>
      </c>
      <c r="D141" s="34">
        <v>2</v>
      </c>
      <c r="E141" s="14">
        <v>14.05</v>
      </c>
      <c r="F141" s="14"/>
      <c r="G141" s="14"/>
      <c r="H141" s="30">
        <f t="shared" si="29"/>
        <v>14.05</v>
      </c>
      <c r="I141" s="14"/>
      <c r="J141" s="14"/>
      <c r="K141" s="30">
        <f t="shared" si="39"/>
        <v>14.05</v>
      </c>
      <c r="L141" s="14"/>
      <c r="M141" s="14">
        <v>2.04</v>
      </c>
      <c r="N141" s="14"/>
      <c r="O141" s="14">
        <f t="shared" si="40"/>
        <v>2.04</v>
      </c>
      <c r="P141" s="14">
        <f t="shared" si="41"/>
        <v>16.09</v>
      </c>
      <c r="Q141" s="14">
        <v>0</v>
      </c>
      <c r="R141" s="14">
        <f t="shared" si="42"/>
        <v>16.09</v>
      </c>
      <c r="S141" s="10"/>
      <c r="T141" s="10"/>
      <c r="U141" s="10"/>
    </row>
    <row r="142" spans="1:21" x14ac:dyDescent="0.2">
      <c r="A142" s="93"/>
      <c r="B142" s="121"/>
      <c r="C142" s="76" t="s">
        <v>117</v>
      </c>
      <c r="D142" s="34">
        <v>11</v>
      </c>
      <c r="E142" s="14">
        <v>1.8</v>
      </c>
      <c r="F142" s="14"/>
      <c r="G142" s="14">
        <v>0.1</v>
      </c>
      <c r="H142" s="30">
        <f t="shared" si="29"/>
        <v>1.9000000000000001</v>
      </c>
      <c r="I142" s="14">
        <v>0.7</v>
      </c>
      <c r="J142" s="14"/>
      <c r="K142" s="30">
        <f t="shared" si="39"/>
        <v>2.6</v>
      </c>
      <c r="L142" s="14">
        <v>0.9</v>
      </c>
      <c r="M142" s="14">
        <v>1.61</v>
      </c>
      <c r="N142" s="14">
        <v>0.4</v>
      </c>
      <c r="O142" s="14">
        <f t="shared" si="40"/>
        <v>2.91</v>
      </c>
      <c r="P142" s="14">
        <f t="shared" si="41"/>
        <v>5.51</v>
      </c>
      <c r="Q142" s="14">
        <v>2.65</v>
      </c>
      <c r="R142" s="14">
        <f t="shared" si="42"/>
        <v>8.16</v>
      </c>
      <c r="S142" s="10"/>
      <c r="T142" s="10"/>
      <c r="U142" s="10"/>
    </row>
    <row r="143" spans="1:21" x14ac:dyDescent="0.2">
      <c r="A143" s="93"/>
      <c r="B143" s="121"/>
      <c r="C143" s="76" t="s">
        <v>149</v>
      </c>
      <c r="D143" s="34">
        <v>4</v>
      </c>
      <c r="E143" s="14"/>
      <c r="F143" s="14"/>
      <c r="G143" s="14"/>
      <c r="H143" s="30">
        <f t="shared" si="29"/>
        <v>0</v>
      </c>
      <c r="I143" s="14"/>
      <c r="J143" s="14">
        <v>0.05</v>
      </c>
      <c r="K143" s="30">
        <f t="shared" si="39"/>
        <v>0.05</v>
      </c>
      <c r="L143" s="14"/>
      <c r="M143" s="14">
        <v>0.95</v>
      </c>
      <c r="N143" s="14">
        <v>0.5</v>
      </c>
      <c r="O143" s="14">
        <f t="shared" si="40"/>
        <v>1.45</v>
      </c>
      <c r="P143" s="14">
        <f t="shared" si="41"/>
        <v>1.5</v>
      </c>
      <c r="Q143" s="14">
        <v>40.299999999999997</v>
      </c>
      <c r="R143" s="14">
        <f t="shared" si="42"/>
        <v>41.8</v>
      </c>
      <c r="S143" s="10"/>
      <c r="T143" s="10"/>
      <c r="U143" s="10"/>
    </row>
    <row r="144" spans="1:21" x14ac:dyDescent="0.2">
      <c r="A144" s="93"/>
      <c r="B144" s="121"/>
      <c r="C144" s="76" t="s">
        <v>125</v>
      </c>
      <c r="D144" s="34">
        <v>6</v>
      </c>
      <c r="E144" s="14"/>
      <c r="F144" s="14"/>
      <c r="G144" s="14">
        <v>0.1</v>
      </c>
      <c r="H144" s="30">
        <f t="shared" si="29"/>
        <v>0.1</v>
      </c>
      <c r="I144" s="14"/>
      <c r="J144" s="14"/>
      <c r="K144" s="30">
        <f t="shared" si="39"/>
        <v>0.1</v>
      </c>
      <c r="L144" s="14">
        <v>30.1</v>
      </c>
      <c r="M144" s="14">
        <v>51.71</v>
      </c>
      <c r="N144" s="14">
        <v>70</v>
      </c>
      <c r="O144" s="14">
        <f t="shared" si="40"/>
        <v>151.81</v>
      </c>
      <c r="P144" s="14">
        <f t="shared" si="41"/>
        <v>151.91</v>
      </c>
      <c r="Q144" s="14">
        <v>353.76</v>
      </c>
      <c r="R144" s="14">
        <f t="shared" si="42"/>
        <v>505.66999999999996</v>
      </c>
      <c r="S144" s="10"/>
      <c r="T144" s="10"/>
      <c r="U144" s="10"/>
    </row>
    <row r="145" spans="1:21" x14ac:dyDescent="0.2">
      <c r="A145" s="93"/>
      <c r="B145" s="121"/>
      <c r="C145" s="76" t="s">
        <v>161</v>
      </c>
      <c r="D145" s="34">
        <v>28</v>
      </c>
      <c r="E145" s="14">
        <v>14.02</v>
      </c>
      <c r="F145" s="14">
        <v>0.16</v>
      </c>
      <c r="G145" s="14"/>
      <c r="H145" s="30">
        <f t="shared" si="29"/>
        <v>14.18</v>
      </c>
      <c r="I145" s="14">
        <v>4.5</v>
      </c>
      <c r="J145" s="14"/>
      <c r="K145" s="30">
        <f t="shared" si="39"/>
        <v>18.68</v>
      </c>
      <c r="L145" s="14">
        <v>10.11</v>
      </c>
      <c r="M145" s="14">
        <v>1.56</v>
      </c>
      <c r="N145" s="14">
        <v>40.450000000000003</v>
      </c>
      <c r="O145" s="14">
        <f t="shared" si="40"/>
        <v>52.120000000000005</v>
      </c>
      <c r="P145" s="14">
        <f t="shared" si="41"/>
        <v>70.800000000000011</v>
      </c>
      <c r="Q145" s="14">
        <v>950.01</v>
      </c>
      <c r="R145" s="14">
        <f t="shared" si="42"/>
        <v>1020.81</v>
      </c>
      <c r="S145" s="10"/>
      <c r="T145" s="10"/>
      <c r="U145" s="10"/>
    </row>
    <row r="146" spans="1:21" x14ac:dyDescent="0.2">
      <c r="A146" s="93"/>
      <c r="B146" s="121"/>
      <c r="C146" s="76" t="s">
        <v>138</v>
      </c>
      <c r="D146" s="34">
        <v>23</v>
      </c>
      <c r="E146" s="14">
        <v>100.9</v>
      </c>
      <c r="F146" s="14"/>
      <c r="G146" s="14">
        <v>10.3</v>
      </c>
      <c r="H146" s="30">
        <f t="shared" si="29"/>
        <v>111.2</v>
      </c>
      <c r="I146" s="14">
        <v>113.5</v>
      </c>
      <c r="J146" s="14">
        <v>0.06</v>
      </c>
      <c r="K146" s="30">
        <f t="shared" si="39"/>
        <v>224.76</v>
      </c>
      <c r="L146" s="14">
        <v>57.3</v>
      </c>
      <c r="M146" s="14">
        <v>151.30000000000001</v>
      </c>
      <c r="N146" s="14">
        <v>11.17</v>
      </c>
      <c r="O146" s="14">
        <f t="shared" si="40"/>
        <v>219.77</v>
      </c>
      <c r="P146" s="14">
        <f t="shared" si="41"/>
        <v>444.53</v>
      </c>
      <c r="Q146" s="14">
        <v>718.7</v>
      </c>
      <c r="R146" s="14">
        <f t="shared" si="42"/>
        <v>1163.23</v>
      </c>
      <c r="S146" s="10"/>
      <c r="T146" s="10"/>
      <c r="U146" s="10"/>
    </row>
    <row r="147" spans="1:21" x14ac:dyDescent="0.2">
      <c r="A147" s="93"/>
      <c r="B147" s="121"/>
      <c r="C147" s="76" t="s">
        <v>112</v>
      </c>
      <c r="D147" s="34">
        <v>46</v>
      </c>
      <c r="E147" s="14">
        <v>0.15</v>
      </c>
      <c r="F147" s="14">
        <v>0.1</v>
      </c>
      <c r="G147" s="14"/>
      <c r="H147" s="30">
        <f t="shared" si="29"/>
        <v>0.25</v>
      </c>
      <c r="I147" s="14">
        <v>2.4700000000000002</v>
      </c>
      <c r="J147" s="14"/>
      <c r="K147" s="30">
        <f t="shared" si="39"/>
        <v>2.72</v>
      </c>
      <c r="L147" s="14">
        <v>2.2999999999999998</v>
      </c>
      <c r="M147" s="14">
        <v>83.35</v>
      </c>
      <c r="N147" s="14">
        <v>130.03</v>
      </c>
      <c r="O147" s="14">
        <f t="shared" si="40"/>
        <v>215.68</v>
      </c>
      <c r="P147" s="14">
        <f t="shared" si="41"/>
        <v>218.4</v>
      </c>
      <c r="Q147" s="14">
        <v>7.41</v>
      </c>
      <c r="R147" s="14">
        <f t="shared" si="42"/>
        <v>225.81</v>
      </c>
      <c r="S147" s="10"/>
      <c r="T147" s="10"/>
      <c r="U147" s="10"/>
    </row>
    <row r="148" spans="1:21" x14ac:dyDescent="0.2">
      <c r="A148" s="93"/>
      <c r="B148" s="121"/>
      <c r="C148" s="76" t="s">
        <v>144</v>
      </c>
      <c r="D148" s="34">
        <v>31</v>
      </c>
      <c r="E148" s="14">
        <v>1.83</v>
      </c>
      <c r="F148" s="14">
        <v>0.1</v>
      </c>
      <c r="G148" s="14"/>
      <c r="H148" s="30">
        <f t="shared" si="29"/>
        <v>1.9300000000000002</v>
      </c>
      <c r="I148" s="14"/>
      <c r="J148" s="14"/>
      <c r="K148" s="30">
        <f t="shared" si="39"/>
        <v>1.9300000000000002</v>
      </c>
      <c r="L148" s="14">
        <v>0.4</v>
      </c>
      <c r="M148" s="14">
        <v>17.23</v>
      </c>
      <c r="N148" s="14">
        <v>7.82</v>
      </c>
      <c r="O148" s="14">
        <f t="shared" si="40"/>
        <v>25.45</v>
      </c>
      <c r="P148" s="14">
        <f t="shared" si="41"/>
        <v>27.38</v>
      </c>
      <c r="Q148" s="14">
        <v>0.69</v>
      </c>
      <c r="R148" s="14">
        <f t="shared" si="42"/>
        <v>28.07</v>
      </c>
      <c r="S148" s="10"/>
      <c r="T148" s="10"/>
      <c r="U148" s="10"/>
    </row>
    <row r="149" spans="1:21" x14ac:dyDescent="0.2">
      <c r="A149" s="93"/>
      <c r="B149" s="121"/>
      <c r="C149" s="76" t="s">
        <v>116</v>
      </c>
      <c r="D149" s="34">
        <v>12</v>
      </c>
      <c r="E149" s="14">
        <v>1.85</v>
      </c>
      <c r="F149" s="14"/>
      <c r="G149" s="14">
        <v>0.5</v>
      </c>
      <c r="H149" s="30">
        <f t="shared" si="29"/>
        <v>2.35</v>
      </c>
      <c r="I149" s="14">
        <v>1.1000000000000001</v>
      </c>
      <c r="J149" s="14"/>
      <c r="K149" s="30">
        <f t="shared" si="39"/>
        <v>3.45</v>
      </c>
      <c r="L149" s="14">
        <v>0.3</v>
      </c>
      <c r="M149" s="14">
        <v>4.57</v>
      </c>
      <c r="N149" s="14">
        <v>0.12</v>
      </c>
      <c r="O149" s="14">
        <f t="shared" si="40"/>
        <v>4.99</v>
      </c>
      <c r="P149" s="14">
        <f t="shared" si="41"/>
        <v>8.4400000000000013</v>
      </c>
      <c r="Q149" s="14">
        <v>0.5</v>
      </c>
      <c r="R149" s="14">
        <f t="shared" si="42"/>
        <v>8.9400000000000013</v>
      </c>
      <c r="S149" s="10"/>
      <c r="T149" s="10"/>
      <c r="U149" s="10"/>
    </row>
    <row r="150" spans="1:21" x14ac:dyDescent="0.2">
      <c r="A150" s="93"/>
      <c r="B150" s="121"/>
      <c r="C150" s="76" t="s">
        <v>158</v>
      </c>
      <c r="D150" s="34">
        <v>1</v>
      </c>
      <c r="E150" s="14">
        <v>0.1</v>
      </c>
      <c r="F150" s="14"/>
      <c r="G150" s="14"/>
      <c r="H150" s="30">
        <f t="shared" si="29"/>
        <v>0.1</v>
      </c>
      <c r="I150" s="14"/>
      <c r="J150" s="14"/>
      <c r="K150" s="30">
        <f t="shared" si="39"/>
        <v>0.1</v>
      </c>
      <c r="L150" s="14"/>
      <c r="M150" s="14">
        <v>0.3</v>
      </c>
      <c r="N150" s="14">
        <v>0.3</v>
      </c>
      <c r="O150" s="14">
        <f t="shared" si="40"/>
        <v>0.6</v>
      </c>
      <c r="P150" s="14">
        <f t="shared" si="41"/>
        <v>0.7</v>
      </c>
      <c r="Q150" s="14">
        <v>0</v>
      </c>
      <c r="R150" s="14">
        <f t="shared" si="42"/>
        <v>0.7</v>
      </c>
      <c r="S150" s="10"/>
      <c r="T150" s="10"/>
      <c r="U150" s="10"/>
    </row>
    <row r="151" spans="1:21" x14ac:dyDescent="0.2">
      <c r="A151" s="93"/>
      <c r="B151" s="121"/>
      <c r="C151" s="76" t="s">
        <v>146</v>
      </c>
      <c r="D151" s="34">
        <v>12</v>
      </c>
      <c r="E151" s="14">
        <v>4.41</v>
      </c>
      <c r="F151" s="14"/>
      <c r="G151" s="14"/>
      <c r="H151" s="30">
        <f t="shared" si="29"/>
        <v>4.41</v>
      </c>
      <c r="I151" s="14">
        <v>1.91</v>
      </c>
      <c r="J151" s="14"/>
      <c r="K151" s="30">
        <f t="shared" si="39"/>
        <v>6.32</v>
      </c>
      <c r="L151" s="14">
        <v>0.4</v>
      </c>
      <c r="M151" s="14">
        <v>3.68</v>
      </c>
      <c r="N151" s="14">
        <v>0.19</v>
      </c>
      <c r="O151" s="14">
        <f t="shared" si="40"/>
        <v>4.2700000000000005</v>
      </c>
      <c r="P151" s="14">
        <f t="shared" si="41"/>
        <v>10.59</v>
      </c>
      <c r="Q151" s="14">
        <v>0</v>
      </c>
      <c r="R151" s="14">
        <f t="shared" si="42"/>
        <v>10.59</v>
      </c>
      <c r="S151" s="10"/>
      <c r="T151" s="10"/>
      <c r="U151" s="10"/>
    </row>
    <row r="152" spans="1:21" x14ac:dyDescent="0.2">
      <c r="A152" s="93"/>
      <c r="B152" s="121"/>
      <c r="C152" s="76" t="s">
        <v>115</v>
      </c>
      <c r="D152" s="34">
        <v>2</v>
      </c>
      <c r="E152" s="14">
        <v>23.85</v>
      </c>
      <c r="F152" s="14"/>
      <c r="G152" s="14"/>
      <c r="H152" s="30">
        <f t="shared" si="29"/>
        <v>23.85</v>
      </c>
      <c r="I152" s="14">
        <v>8.1999999999999993</v>
      </c>
      <c r="J152" s="14"/>
      <c r="K152" s="30">
        <f t="shared" si="39"/>
        <v>32.049999999999997</v>
      </c>
      <c r="L152" s="14"/>
      <c r="M152" s="14">
        <v>6.4</v>
      </c>
      <c r="N152" s="14"/>
      <c r="O152" s="14">
        <f t="shared" si="40"/>
        <v>6.4</v>
      </c>
      <c r="P152" s="14">
        <f t="shared" si="41"/>
        <v>38.449999999999996</v>
      </c>
      <c r="Q152" s="14">
        <v>0</v>
      </c>
      <c r="R152" s="14">
        <f t="shared" si="42"/>
        <v>38.449999999999996</v>
      </c>
      <c r="S152" s="10"/>
      <c r="T152" s="10"/>
      <c r="U152" s="10"/>
    </row>
    <row r="153" spans="1:21" x14ac:dyDescent="0.2">
      <c r="A153" s="93"/>
      <c r="B153" s="121"/>
      <c r="C153" s="76" t="s">
        <v>145</v>
      </c>
      <c r="D153" s="34">
        <v>11</v>
      </c>
      <c r="E153" s="14">
        <v>3.58</v>
      </c>
      <c r="F153" s="14"/>
      <c r="G153" s="14"/>
      <c r="H153" s="30">
        <f t="shared" si="29"/>
        <v>3.58</v>
      </c>
      <c r="I153" s="14">
        <v>0.86</v>
      </c>
      <c r="J153" s="14"/>
      <c r="K153" s="30">
        <f t="shared" si="39"/>
        <v>4.4400000000000004</v>
      </c>
      <c r="L153" s="14"/>
      <c r="M153" s="14">
        <v>4.78</v>
      </c>
      <c r="N153" s="14">
        <v>2.12</v>
      </c>
      <c r="O153" s="14">
        <f t="shared" si="40"/>
        <v>6.9</v>
      </c>
      <c r="P153" s="14">
        <f t="shared" si="41"/>
        <v>11.34</v>
      </c>
      <c r="Q153" s="14">
        <v>15.4</v>
      </c>
      <c r="R153" s="14">
        <f t="shared" si="42"/>
        <v>26.740000000000002</v>
      </c>
      <c r="S153" s="10"/>
      <c r="T153" s="10"/>
      <c r="U153" s="10"/>
    </row>
    <row r="154" spans="1:21" x14ac:dyDescent="0.2">
      <c r="A154" s="93"/>
      <c r="B154" s="121"/>
      <c r="C154" s="76" t="s">
        <v>136</v>
      </c>
      <c r="D154" s="34">
        <v>2</v>
      </c>
      <c r="E154" s="14">
        <v>0.7</v>
      </c>
      <c r="F154" s="14"/>
      <c r="G154" s="14"/>
      <c r="H154" s="30">
        <f t="shared" si="29"/>
        <v>0.7</v>
      </c>
      <c r="I154" s="14">
        <v>0.5</v>
      </c>
      <c r="J154" s="14"/>
      <c r="K154" s="30">
        <f t="shared" si="39"/>
        <v>1.2</v>
      </c>
      <c r="L154" s="14"/>
      <c r="M154" s="14"/>
      <c r="N154" s="14">
        <v>0.5</v>
      </c>
      <c r="O154" s="14">
        <f t="shared" si="40"/>
        <v>0.5</v>
      </c>
      <c r="P154" s="14">
        <f t="shared" si="41"/>
        <v>1.7</v>
      </c>
      <c r="Q154" s="14">
        <v>0</v>
      </c>
      <c r="R154" s="14">
        <f t="shared" si="42"/>
        <v>1.7</v>
      </c>
      <c r="S154" s="10"/>
      <c r="T154" s="10"/>
      <c r="U154" s="10"/>
    </row>
    <row r="155" spans="1:21" x14ac:dyDescent="0.2">
      <c r="A155" s="93"/>
      <c r="B155" s="121"/>
      <c r="C155" s="76" t="s">
        <v>150</v>
      </c>
      <c r="D155" s="34">
        <v>10</v>
      </c>
      <c r="E155" s="14"/>
      <c r="F155" s="14"/>
      <c r="G155" s="14"/>
      <c r="H155" s="30">
        <f t="shared" si="29"/>
        <v>0</v>
      </c>
      <c r="I155" s="14">
        <v>1.1100000000000001</v>
      </c>
      <c r="J155" s="14"/>
      <c r="K155" s="30">
        <f t="shared" si="39"/>
        <v>1.1100000000000001</v>
      </c>
      <c r="L155" s="14"/>
      <c r="M155" s="14">
        <v>2.58</v>
      </c>
      <c r="N155" s="14">
        <v>2.9</v>
      </c>
      <c r="O155" s="14">
        <f t="shared" si="40"/>
        <v>5.48</v>
      </c>
      <c r="P155" s="14">
        <f t="shared" si="41"/>
        <v>6.5900000000000007</v>
      </c>
      <c r="Q155" s="14">
        <v>0</v>
      </c>
      <c r="R155" s="14">
        <f t="shared" si="42"/>
        <v>6.5900000000000007</v>
      </c>
      <c r="S155" s="10"/>
      <c r="T155" s="10"/>
      <c r="U155" s="10"/>
    </row>
    <row r="156" spans="1:21" x14ac:dyDescent="0.2">
      <c r="A156" s="93"/>
      <c r="B156" s="124"/>
      <c r="C156" s="78" t="s">
        <v>124</v>
      </c>
      <c r="D156" s="64">
        <v>21</v>
      </c>
      <c r="E156" s="36">
        <v>0.14000000000000001</v>
      </c>
      <c r="F156" s="36"/>
      <c r="G156" s="36"/>
      <c r="H156" s="65">
        <f t="shared" si="29"/>
        <v>0.14000000000000001</v>
      </c>
      <c r="I156" s="36">
        <v>1.65</v>
      </c>
      <c r="J156" s="36"/>
      <c r="K156" s="65">
        <f t="shared" si="39"/>
        <v>1.79</v>
      </c>
      <c r="L156" s="36">
        <v>0.5</v>
      </c>
      <c r="M156" s="36">
        <v>708.87</v>
      </c>
      <c r="N156" s="36">
        <v>31.05</v>
      </c>
      <c r="O156" s="36">
        <f t="shared" si="40"/>
        <v>740.42</v>
      </c>
      <c r="P156" s="36">
        <f t="shared" si="41"/>
        <v>742.20999999999992</v>
      </c>
      <c r="Q156" s="36">
        <v>0</v>
      </c>
      <c r="R156" s="36">
        <f t="shared" si="42"/>
        <v>742.20999999999992</v>
      </c>
      <c r="S156" s="10"/>
      <c r="T156" s="10"/>
      <c r="U156" s="10"/>
    </row>
    <row r="157" spans="1:21" x14ac:dyDescent="0.2">
      <c r="A157" s="93"/>
      <c r="B157" s="121" t="s">
        <v>427</v>
      </c>
      <c r="C157" s="76" t="s">
        <v>131</v>
      </c>
      <c r="D157" s="34">
        <v>130</v>
      </c>
      <c r="E157" s="14">
        <v>20.87</v>
      </c>
      <c r="F157" s="14">
        <v>22</v>
      </c>
      <c r="G157" s="14">
        <v>3.1</v>
      </c>
      <c r="H157" s="30">
        <f t="shared" si="29"/>
        <v>45.970000000000006</v>
      </c>
      <c r="I157" s="14">
        <v>3.9</v>
      </c>
      <c r="J157" s="14">
        <v>2</v>
      </c>
      <c r="K157" s="30">
        <f t="shared" si="39"/>
        <v>51.870000000000005</v>
      </c>
      <c r="L157" s="14">
        <v>19.649999999999999</v>
      </c>
      <c r="M157" s="14">
        <v>123.86</v>
      </c>
      <c r="N157" s="14">
        <v>64.34</v>
      </c>
      <c r="O157" s="14">
        <f t="shared" si="40"/>
        <v>207.85</v>
      </c>
      <c r="P157" s="14">
        <f t="shared" si="41"/>
        <v>259.72000000000003</v>
      </c>
      <c r="Q157" s="14">
        <v>33.26</v>
      </c>
      <c r="R157" s="14">
        <f t="shared" si="42"/>
        <v>292.98</v>
      </c>
      <c r="S157" s="10"/>
      <c r="T157" s="10"/>
      <c r="U157" s="10"/>
    </row>
    <row r="158" spans="1:21" x14ac:dyDescent="0.2">
      <c r="A158" s="93"/>
      <c r="B158" s="121"/>
      <c r="C158" s="76" t="s">
        <v>128</v>
      </c>
      <c r="D158" s="34">
        <v>17</v>
      </c>
      <c r="E158" s="14">
        <v>5.71</v>
      </c>
      <c r="F158" s="14"/>
      <c r="G158" s="14"/>
      <c r="H158" s="30">
        <f t="shared" si="29"/>
        <v>5.71</v>
      </c>
      <c r="I158" s="14"/>
      <c r="J158" s="14"/>
      <c r="K158" s="30">
        <f t="shared" si="39"/>
        <v>5.71</v>
      </c>
      <c r="L158" s="14">
        <v>0.25</v>
      </c>
      <c r="M158" s="14">
        <v>1.92</v>
      </c>
      <c r="N158" s="14">
        <v>4.2699999999999996</v>
      </c>
      <c r="O158" s="14">
        <f t="shared" si="40"/>
        <v>6.4399999999999995</v>
      </c>
      <c r="P158" s="14">
        <f t="shared" si="41"/>
        <v>12.149999999999999</v>
      </c>
      <c r="Q158" s="14">
        <v>0</v>
      </c>
      <c r="R158" s="14">
        <f t="shared" si="42"/>
        <v>12.149999999999999</v>
      </c>
      <c r="S158" s="10"/>
      <c r="T158" s="10"/>
      <c r="U158" s="10"/>
    </row>
    <row r="159" spans="1:21" x14ac:dyDescent="0.2">
      <c r="A159" s="93"/>
      <c r="B159" s="121"/>
      <c r="C159" s="76" t="s">
        <v>152</v>
      </c>
      <c r="D159" s="34">
        <v>5</v>
      </c>
      <c r="E159" s="14"/>
      <c r="F159" s="14"/>
      <c r="G159" s="14"/>
      <c r="H159" s="30">
        <f t="shared" si="29"/>
        <v>0</v>
      </c>
      <c r="I159" s="14"/>
      <c r="J159" s="14"/>
      <c r="K159" s="30">
        <f t="shared" si="39"/>
        <v>0</v>
      </c>
      <c r="L159" s="14">
        <v>0.72</v>
      </c>
      <c r="M159" s="14">
        <v>0.46</v>
      </c>
      <c r="N159" s="14">
        <v>0.15</v>
      </c>
      <c r="O159" s="14">
        <f t="shared" si="40"/>
        <v>1.3299999999999998</v>
      </c>
      <c r="P159" s="14">
        <f t="shared" si="41"/>
        <v>1.3299999999999998</v>
      </c>
      <c r="Q159" s="14">
        <v>0</v>
      </c>
      <c r="R159" s="14">
        <f t="shared" si="42"/>
        <v>1.3299999999999998</v>
      </c>
      <c r="S159" s="10"/>
      <c r="T159" s="10"/>
      <c r="U159" s="10"/>
    </row>
    <row r="160" spans="1:21" x14ac:dyDescent="0.2">
      <c r="A160" s="93"/>
      <c r="B160" s="121"/>
      <c r="C160" s="76" t="s">
        <v>160</v>
      </c>
      <c r="D160" s="34">
        <v>17</v>
      </c>
      <c r="E160" s="14">
        <v>0.33</v>
      </c>
      <c r="F160" s="14"/>
      <c r="G160" s="14"/>
      <c r="H160" s="30">
        <f t="shared" si="29"/>
        <v>0.33</v>
      </c>
      <c r="I160" s="14"/>
      <c r="J160" s="14"/>
      <c r="K160" s="30">
        <f t="shared" si="39"/>
        <v>0.33</v>
      </c>
      <c r="L160" s="14">
        <v>1.29</v>
      </c>
      <c r="M160" s="14">
        <v>0.77</v>
      </c>
      <c r="N160" s="14">
        <v>0.03</v>
      </c>
      <c r="O160" s="14">
        <f t="shared" si="40"/>
        <v>2.09</v>
      </c>
      <c r="P160" s="14">
        <f t="shared" si="41"/>
        <v>2.42</v>
      </c>
      <c r="Q160" s="14">
        <v>0.2</v>
      </c>
      <c r="R160" s="14">
        <f t="shared" si="42"/>
        <v>2.62</v>
      </c>
      <c r="S160" s="10"/>
      <c r="T160" s="10"/>
      <c r="U160" s="10"/>
    </row>
    <row r="161" spans="1:21" x14ac:dyDescent="0.2">
      <c r="A161" s="93"/>
      <c r="B161" s="121"/>
      <c r="C161" s="76" t="s">
        <v>113</v>
      </c>
      <c r="D161" s="34">
        <v>58</v>
      </c>
      <c r="E161" s="14">
        <v>43.83</v>
      </c>
      <c r="F161" s="14">
        <v>277.10000000000002</v>
      </c>
      <c r="G161" s="14">
        <v>0.1</v>
      </c>
      <c r="H161" s="30">
        <f t="shared" si="29"/>
        <v>321.03000000000003</v>
      </c>
      <c r="I161" s="14">
        <v>0.17</v>
      </c>
      <c r="J161" s="14">
        <v>0.7</v>
      </c>
      <c r="K161" s="30">
        <f t="shared" si="39"/>
        <v>321.90000000000003</v>
      </c>
      <c r="L161" s="14">
        <v>3.31</v>
      </c>
      <c r="M161" s="14">
        <v>189.33</v>
      </c>
      <c r="N161" s="14">
        <v>6.85</v>
      </c>
      <c r="O161" s="14">
        <f t="shared" si="40"/>
        <v>199.49</v>
      </c>
      <c r="P161" s="14">
        <f t="shared" si="41"/>
        <v>521.3900000000001</v>
      </c>
      <c r="Q161" s="14">
        <v>4.0599999999999996</v>
      </c>
      <c r="R161" s="14">
        <f t="shared" si="42"/>
        <v>525.45000000000005</v>
      </c>
      <c r="S161" s="10"/>
      <c r="T161" s="10"/>
      <c r="U161" s="10"/>
    </row>
    <row r="162" spans="1:21" x14ac:dyDescent="0.2">
      <c r="A162" s="93"/>
      <c r="B162" s="121"/>
      <c r="C162" s="76" t="s">
        <v>159</v>
      </c>
      <c r="D162" s="34">
        <v>14</v>
      </c>
      <c r="E162" s="14">
        <v>50</v>
      </c>
      <c r="F162" s="14">
        <v>469.6</v>
      </c>
      <c r="G162" s="14">
        <v>15</v>
      </c>
      <c r="H162" s="30">
        <f t="shared" si="29"/>
        <v>534.6</v>
      </c>
      <c r="I162" s="14"/>
      <c r="J162" s="14"/>
      <c r="K162" s="30">
        <f t="shared" si="39"/>
        <v>534.6</v>
      </c>
      <c r="L162" s="14">
        <v>340</v>
      </c>
      <c r="M162" s="14">
        <v>153.01</v>
      </c>
      <c r="N162" s="14">
        <v>183.54</v>
      </c>
      <c r="O162" s="14">
        <f t="shared" si="40"/>
        <v>676.55</v>
      </c>
      <c r="P162" s="14">
        <f t="shared" si="41"/>
        <v>1211.1500000000001</v>
      </c>
      <c r="Q162" s="14">
        <v>140.18</v>
      </c>
      <c r="R162" s="14">
        <f t="shared" si="42"/>
        <v>1351.3300000000002</v>
      </c>
      <c r="S162" s="10"/>
      <c r="T162" s="10"/>
      <c r="U162" s="10"/>
    </row>
    <row r="163" spans="1:21" x14ac:dyDescent="0.2">
      <c r="A163" s="93"/>
      <c r="B163" s="121"/>
      <c r="C163" s="76" t="s">
        <v>143</v>
      </c>
      <c r="D163" s="34">
        <v>26</v>
      </c>
      <c r="E163" s="14">
        <v>0.74</v>
      </c>
      <c r="F163" s="14">
        <v>178.6</v>
      </c>
      <c r="G163" s="14"/>
      <c r="H163" s="30">
        <f t="shared" si="29"/>
        <v>179.34</v>
      </c>
      <c r="I163" s="14"/>
      <c r="J163" s="14"/>
      <c r="K163" s="30">
        <f t="shared" si="39"/>
        <v>179.34</v>
      </c>
      <c r="L163" s="14">
        <v>40.03</v>
      </c>
      <c r="M163" s="14">
        <v>310.02</v>
      </c>
      <c r="N163" s="14">
        <v>0.37</v>
      </c>
      <c r="O163" s="14">
        <f t="shared" si="40"/>
        <v>350.41999999999996</v>
      </c>
      <c r="P163" s="14">
        <f t="shared" si="41"/>
        <v>529.76</v>
      </c>
      <c r="Q163" s="14">
        <v>31.41</v>
      </c>
      <c r="R163" s="14">
        <f t="shared" si="42"/>
        <v>561.16999999999996</v>
      </c>
      <c r="S163" s="10"/>
      <c r="T163" s="10"/>
      <c r="U163" s="10"/>
    </row>
    <row r="164" spans="1:21" x14ac:dyDescent="0.2">
      <c r="A164" s="93"/>
      <c r="B164" s="121"/>
      <c r="C164" s="76" t="s">
        <v>153</v>
      </c>
      <c r="D164" s="34">
        <v>18</v>
      </c>
      <c r="E164" s="14">
        <v>5.79</v>
      </c>
      <c r="F164" s="14"/>
      <c r="G164" s="14">
        <v>10</v>
      </c>
      <c r="H164" s="30">
        <f t="shared" si="29"/>
        <v>15.79</v>
      </c>
      <c r="I164" s="14"/>
      <c r="J164" s="14"/>
      <c r="K164" s="30">
        <f t="shared" si="39"/>
        <v>15.79</v>
      </c>
      <c r="L164" s="14">
        <v>745.01</v>
      </c>
      <c r="M164" s="14">
        <v>5.41</v>
      </c>
      <c r="N164" s="14">
        <v>1.41</v>
      </c>
      <c r="O164" s="14">
        <f t="shared" si="40"/>
        <v>751.82999999999993</v>
      </c>
      <c r="P164" s="14">
        <f t="shared" si="41"/>
        <v>767.61999999999989</v>
      </c>
      <c r="Q164" s="14">
        <v>0</v>
      </c>
      <c r="R164" s="14">
        <f t="shared" si="42"/>
        <v>767.61999999999989</v>
      </c>
      <c r="S164" s="10"/>
      <c r="T164" s="10"/>
      <c r="U164" s="10"/>
    </row>
    <row r="165" spans="1:21" x14ac:dyDescent="0.2">
      <c r="A165" s="93"/>
      <c r="B165" s="121"/>
      <c r="C165" s="78" t="s">
        <v>478</v>
      </c>
      <c r="D165" s="64"/>
      <c r="E165" s="36"/>
      <c r="F165" s="36"/>
      <c r="G165" s="36"/>
      <c r="H165" s="65"/>
      <c r="I165" s="36"/>
      <c r="J165" s="36"/>
      <c r="K165" s="65"/>
      <c r="L165" s="36"/>
      <c r="M165" s="36"/>
      <c r="N165" s="36"/>
      <c r="O165" s="36"/>
      <c r="P165" s="36"/>
      <c r="Q165" s="36"/>
      <c r="R165" s="36"/>
      <c r="S165" s="10"/>
      <c r="T165" s="10"/>
      <c r="U165" s="10"/>
    </row>
    <row r="166" spans="1:21" x14ac:dyDescent="0.2">
      <c r="A166" s="93"/>
      <c r="B166" s="121"/>
      <c r="C166" s="76" t="s">
        <v>142</v>
      </c>
      <c r="D166" s="34">
        <v>11</v>
      </c>
      <c r="E166" s="14"/>
      <c r="F166" s="14">
        <v>7.29</v>
      </c>
      <c r="G166" s="14"/>
      <c r="H166" s="30">
        <f t="shared" si="29"/>
        <v>7.29</v>
      </c>
      <c r="I166" s="14">
        <v>1</v>
      </c>
      <c r="J166" s="14"/>
      <c r="K166" s="30">
        <f t="shared" si="39"/>
        <v>8.2899999999999991</v>
      </c>
      <c r="L166" s="14">
        <v>4517.3</v>
      </c>
      <c r="M166" s="14">
        <v>15.07</v>
      </c>
      <c r="N166" s="14"/>
      <c r="O166" s="14">
        <f t="shared" si="40"/>
        <v>4532.37</v>
      </c>
      <c r="P166" s="14">
        <f t="shared" si="41"/>
        <v>4540.66</v>
      </c>
      <c r="Q166" s="14">
        <v>70</v>
      </c>
      <c r="R166" s="14">
        <f t="shared" si="42"/>
        <v>4610.66</v>
      </c>
      <c r="S166" s="10"/>
      <c r="T166" s="10"/>
      <c r="U166" s="10"/>
    </row>
    <row r="167" spans="1:21" x14ac:dyDescent="0.2">
      <c r="A167" s="93"/>
      <c r="B167" s="121"/>
      <c r="C167" s="76" t="s">
        <v>133</v>
      </c>
      <c r="D167" s="34">
        <v>82</v>
      </c>
      <c r="E167" s="14">
        <v>140.59</v>
      </c>
      <c r="F167" s="14">
        <v>107.21</v>
      </c>
      <c r="G167" s="14">
        <v>19.32</v>
      </c>
      <c r="H167" s="30">
        <f t="shared" si="29"/>
        <v>267.12</v>
      </c>
      <c r="I167" s="14">
        <v>666.68</v>
      </c>
      <c r="J167" s="14"/>
      <c r="K167" s="30">
        <f t="shared" si="39"/>
        <v>933.8</v>
      </c>
      <c r="L167" s="14">
        <v>56.86</v>
      </c>
      <c r="M167" s="14">
        <v>440.09</v>
      </c>
      <c r="N167" s="14">
        <v>157.09</v>
      </c>
      <c r="O167" s="14">
        <f t="shared" si="40"/>
        <v>654.04</v>
      </c>
      <c r="P167" s="14">
        <f t="shared" si="41"/>
        <v>1587.84</v>
      </c>
      <c r="Q167" s="14">
        <v>1191.52</v>
      </c>
      <c r="R167" s="14">
        <f t="shared" si="42"/>
        <v>2779.3599999999997</v>
      </c>
      <c r="S167" s="10"/>
      <c r="T167" s="10"/>
      <c r="U167" s="10"/>
    </row>
    <row r="168" spans="1:21" x14ac:dyDescent="0.2">
      <c r="A168" s="93"/>
      <c r="B168" s="121"/>
      <c r="C168" s="76" t="s">
        <v>134</v>
      </c>
      <c r="D168" s="34">
        <v>22</v>
      </c>
      <c r="E168" s="14">
        <v>204.33</v>
      </c>
      <c r="F168" s="14">
        <v>50</v>
      </c>
      <c r="G168" s="14">
        <v>3</v>
      </c>
      <c r="H168" s="30">
        <f t="shared" si="29"/>
        <v>257.33000000000004</v>
      </c>
      <c r="I168" s="14">
        <v>39.74</v>
      </c>
      <c r="J168" s="14">
        <v>1</v>
      </c>
      <c r="K168" s="30">
        <f t="shared" si="39"/>
        <v>298.07000000000005</v>
      </c>
      <c r="L168" s="14">
        <v>42.63</v>
      </c>
      <c r="M168" s="14">
        <v>16.95</v>
      </c>
      <c r="N168" s="14">
        <v>18.38</v>
      </c>
      <c r="O168" s="14">
        <f t="shared" si="40"/>
        <v>77.959999999999994</v>
      </c>
      <c r="P168" s="14">
        <f t="shared" si="41"/>
        <v>376.03000000000003</v>
      </c>
      <c r="Q168" s="14">
        <v>0</v>
      </c>
      <c r="R168" s="14">
        <f t="shared" si="42"/>
        <v>376.03000000000003</v>
      </c>
      <c r="S168" s="10"/>
      <c r="T168" s="10"/>
      <c r="U168" s="10"/>
    </row>
    <row r="169" spans="1:21" x14ac:dyDescent="0.2">
      <c r="A169" s="93"/>
      <c r="B169" s="121"/>
      <c r="C169" s="76" t="s">
        <v>135</v>
      </c>
      <c r="D169" s="34">
        <v>3</v>
      </c>
      <c r="E169" s="14">
        <v>0.5</v>
      </c>
      <c r="F169" s="14"/>
      <c r="G169" s="14"/>
      <c r="H169" s="30">
        <f t="shared" si="29"/>
        <v>0.5</v>
      </c>
      <c r="I169" s="14">
        <v>1.2</v>
      </c>
      <c r="J169" s="14"/>
      <c r="K169" s="30">
        <f t="shared" si="39"/>
        <v>1.7</v>
      </c>
      <c r="L169" s="14">
        <v>0.8</v>
      </c>
      <c r="M169" s="14">
        <v>3.6</v>
      </c>
      <c r="N169" s="14">
        <v>2.2999999999999998</v>
      </c>
      <c r="O169" s="14">
        <f t="shared" si="40"/>
        <v>6.7</v>
      </c>
      <c r="P169" s="14">
        <f t="shared" si="41"/>
        <v>8.4</v>
      </c>
      <c r="Q169" s="14">
        <v>0</v>
      </c>
      <c r="R169" s="14">
        <f t="shared" si="42"/>
        <v>8.4</v>
      </c>
      <c r="S169" s="10"/>
      <c r="T169" s="10"/>
      <c r="U169" s="10"/>
    </row>
    <row r="170" spans="1:21" x14ac:dyDescent="0.2">
      <c r="A170" s="93"/>
      <c r="B170" s="124"/>
      <c r="C170" s="76" t="s">
        <v>110</v>
      </c>
      <c r="D170" s="34">
        <v>4</v>
      </c>
      <c r="E170" s="14">
        <v>170</v>
      </c>
      <c r="F170" s="14"/>
      <c r="G170" s="14"/>
      <c r="H170" s="30">
        <f t="shared" si="29"/>
        <v>170</v>
      </c>
      <c r="I170" s="14">
        <v>30</v>
      </c>
      <c r="J170" s="14"/>
      <c r="K170" s="30">
        <f t="shared" si="39"/>
        <v>200</v>
      </c>
      <c r="L170" s="14">
        <v>258</v>
      </c>
      <c r="M170" s="14">
        <v>164.3</v>
      </c>
      <c r="N170" s="14">
        <v>82</v>
      </c>
      <c r="O170" s="14">
        <f t="shared" si="40"/>
        <v>504.3</v>
      </c>
      <c r="P170" s="14">
        <f t="shared" si="41"/>
        <v>704.3</v>
      </c>
      <c r="Q170" s="14">
        <v>115</v>
      </c>
      <c r="R170" s="14">
        <f t="shared" si="42"/>
        <v>819.3</v>
      </c>
      <c r="S170" s="10"/>
      <c r="T170" s="10"/>
      <c r="U170" s="10"/>
    </row>
    <row r="171" spans="1:21" x14ac:dyDescent="0.2">
      <c r="A171" s="93"/>
      <c r="B171" s="121" t="s">
        <v>118</v>
      </c>
      <c r="C171" s="76" t="s">
        <v>323</v>
      </c>
      <c r="D171" s="34">
        <v>51</v>
      </c>
      <c r="E171" s="14">
        <v>1.1599999999999999</v>
      </c>
      <c r="F171" s="14"/>
      <c r="G171" s="14">
        <v>1.72</v>
      </c>
      <c r="H171" s="30">
        <f t="shared" ref="H171:H239" si="43">SUM(E171:G171)</f>
        <v>2.88</v>
      </c>
      <c r="I171" s="14">
        <v>14.8</v>
      </c>
      <c r="J171" s="14"/>
      <c r="K171" s="30">
        <f t="shared" ref="K171:K189" si="44">+SUM(H171:J171)</f>
        <v>17.68</v>
      </c>
      <c r="L171" s="14">
        <v>4.0999999999999996</v>
      </c>
      <c r="M171" s="14">
        <v>18.47</v>
      </c>
      <c r="N171" s="14">
        <v>4.18</v>
      </c>
      <c r="O171" s="14">
        <f t="shared" ref="O171:O189" si="45">+SUM(L171:N171)</f>
        <v>26.75</v>
      </c>
      <c r="P171" s="14">
        <f t="shared" ref="P171:P189" si="46">+SUM(K171+O171)</f>
        <v>44.43</v>
      </c>
      <c r="Q171" s="14">
        <v>2.66</v>
      </c>
      <c r="R171" s="14">
        <f t="shared" ref="R171:R189" si="47">+SUM(P171:Q171)</f>
        <v>47.09</v>
      </c>
      <c r="S171" s="10"/>
      <c r="T171" s="10"/>
      <c r="U171" s="10"/>
    </row>
    <row r="172" spans="1:21" x14ac:dyDescent="0.2">
      <c r="A172" s="93"/>
      <c r="B172" s="121"/>
      <c r="C172" s="76" t="s">
        <v>155</v>
      </c>
      <c r="D172" s="34">
        <v>16</v>
      </c>
      <c r="E172" s="14">
        <v>1.3</v>
      </c>
      <c r="F172" s="14">
        <v>2</v>
      </c>
      <c r="G172" s="14">
        <v>45.3</v>
      </c>
      <c r="H172" s="30">
        <f t="shared" si="43"/>
        <v>48.599999999999994</v>
      </c>
      <c r="I172" s="14">
        <v>61.2</v>
      </c>
      <c r="J172" s="14"/>
      <c r="K172" s="30">
        <f t="shared" si="44"/>
        <v>109.8</v>
      </c>
      <c r="L172" s="14">
        <v>21.05</v>
      </c>
      <c r="M172" s="14">
        <v>230.02</v>
      </c>
      <c r="N172" s="14">
        <v>21.03</v>
      </c>
      <c r="O172" s="14">
        <f t="shared" si="45"/>
        <v>272.10000000000002</v>
      </c>
      <c r="P172" s="14">
        <f t="shared" si="46"/>
        <v>381.90000000000003</v>
      </c>
      <c r="Q172" s="14">
        <v>18.100000000000001</v>
      </c>
      <c r="R172" s="14">
        <f t="shared" si="47"/>
        <v>400.00000000000006</v>
      </c>
      <c r="S172" s="10"/>
      <c r="T172" s="10"/>
      <c r="U172" s="10"/>
    </row>
    <row r="173" spans="1:21" x14ac:dyDescent="0.2">
      <c r="A173" s="93"/>
      <c r="B173" s="121"/>
      <c r="C173" s="78" t="s">
        <v>411</v>
      </c>
      <c r="D173" s="64"/>
      <c r="E173" s="36"/>
      <c r="F173" s="36"/>
      <c r="G173" s="36"/>
      <c r="H173" s="65"/>
      <c r="I173" s="36"/>
      <c r="J173" s="36"/>
      <c r="K173" s="65"/>
      <c r="L173" s="36"/>
      <c r="M173" s="36"/>
      <c r="N173" s="36"/>
      <c r="O173" s="36"/>
      <c r="P173" s="36"/>
      <c r="Q173" s="36"/>
      <c r="R173" s="36"/>
      <c r="S173" s="10"/>
      <c r="T173" s="10"/>
      <c r="U173" s="10"/>
    </row>
    <row r="174" spans="1:21" x14ac:dyDescent="0.2">
      <c r="A174" s="93"/>
      <c r="B174" s="121"/>
      <c r="C174" s="76" t="s">
        <v>139</v>
      </c>
      <c r="D174" s="34">
        <v>32</v>
      </c>
      <c r="E174" s="14">
        <v>48.98</v>
      </c>
      <c r="F174" s="14"/>
      <c r="G174" s="14"/>
      <c r="H174" s="30">
        <f t="shared" si="43"/>
        <v>48.98</v>
      </c>
      <c r="I174" s="14">
        <v>1.8</v>
      </c>
      <c r="J174" s="14"/>
      <c r="K174" s="30">
        <f t="shared" si="44"/>
        <v>50.779999999999994</v>
      </c>
      <c r="L174" s="14"/>
      <c r="M174" s="14">
        <v>5.9</v>
      </c>
      <c r="N174" s="14">
        <v>0.34</v>
      </c>
      <c r="O174" s="14">
        <f t="shared" si="45"/>
        <v>6.24</v>
      </c>
      <c r="P174" s="14">
        <f t="shared" si="46"/>
        <v>57.019999999999996</v>
      </c>
      <c r="Q174" s="14">
        <v>0.02</v>
      </c>
      <c r="R174" s="14">
        <f t="shared" si="47"/>
        <v>57.04</v>
      </c>
      <c r="S174" s="10"/>
      <c r="T174" s="10"/>
      <c r="U174" s="10"/>
    </row>
    <row r="175" spans="1:21" x14ac:dyDescent="0.2">
      <c r="A175" s="93"/>
      <c r="B175" s="121"/>
      <c r="C175" s="76" t="s">
        <v>157</v>
      </c>
      <c r="D175" s="34">
        <v>116</v>
      </c>
      <c r="E175" s="14">
        <v>16.36</v>
      </c>
      <c r="F175" s="14">
        <v>0.2</v>
      </c>
      <c r="G175" s="14">
        <v>2.15</v>
      </c>
      <c r="H175" s="30">
        <f t="shared" si="43"/>
        <v>18.709999999999997</v>
      </c>
      <c r="I175" s="14">
        <v>16.3</v>
      </c>
      <c r="J175" s="14"/>
      <c r="K175" s="30">
        <f t="shared" si="44"/>
        <v>35.01</v>
      </c>
      <c r="L175" s="14">
        <v>5.76</v>
      </c>
      <c r="M175" s="14">
        <v>51.31</v>
      </c>
      <c r="N175" s="14">
        <v>3.29</v>
      </c>
      <c r="O175" s="14">
        <f t="shared" si="45"/>
        <v>60.36</v>
      </c>
      <c r="P175" s="14">
        <f t="shared" si="46"/>
        <v>95.37</v>
      </c>
      <c r="Q175" s="14">
        <v>52.05</v>
      </c>
      <c r="R175" s="14">
        <f t="shared" si="47"/>
        <v>147.42000000000002</v>
      </c>
      <c r="S175" s="10"/>
      <c r="T175" s="10"/>
      <c r="U175" s="10"/>
    </row>
    <row r="176" spans="1:21" x14ac:dyDescent="0.2">
      <c r="A176" s="93"/>
      <c r="B176" s="121"/>
      <c r="C176" s="76" t="s">
        <v>126</v>
      </c>
      <c r="D176" s="34">
        <v>38</v>
      </c>
      <c r="E176" s="14">
        <v>14.97</v>
      </c>
      <c r="F176" s="14">
        <v>0.7</v>
      </c>
      <c r="G176" s="14">
        <v>1</v>
      </c>
      <c r="H176" s="30">
        <f t="shared" si="43"/>
        <v>16.670000000000002</v>
      </c>
      <c r="I176" s="14">
        <v>3.99</v>
      </c>
      <c r="J176" s="14"/>
      <c r="K176" s="30">
        <f t="shared" si="44"/>
        <v>20.660000000000004</v>
      </c>
      <c r="L176" s="14">
        <v>0.02</v>
      </c>
      <c r="M176" s="14">
        <v>9.0500000000000007</v>
      </c>
      <c r="N176" s="14">
        <v>0.36</v>
      </c>
      <c r="O176" s="14">
        <f t="shared" si="45"/>
        <v>9.43</v>
      </c>
      <c r="P176" s="14">
        <f t="shared" si="46"/>
        <v>30.090000000000003</v>
      </c>
      <c r="Q176" s="14">
        <v>3.21</v>
      </c>
      <c r="R176" s="14">
        <f t="shared" si="47"/>
        <v>33.300000000000004</v>
      </c>
      <c r="S176" s="10"/>
      <c r="T176" s="10"/>
      <c r="U176" s="10"/>
    </row>
    <row r="177" spans="1:21" x14ac:dyDescent="0.2">
      <c r="A177" s="93"/>
      <c r="B177" s="121"/>
      <c r="C177" s="76" t="s">
        <v>127</v>
      </c>
      <c r="D177" s="34">
        <v>41</v>
      </c>
      <c r="E177" s="14">
        <v>7.28</v>
      </c>
      <c r="F177" s="14"/>
      <c r="G177" s="14">
        <v>0.5</v>
      </c>
      <c r="H177" s="30">
        <f t="shared" si="43"/>
        <v>7.78</v>
      </c>
      <c r="I177" s="14">
        <v>3.5</v>
      </c>
      <c r="J177" s="14"/>
      <c r="K177" s="30">
        <f t="shared" si="44"/>
        <v>11.280000000000001</v>
      </c>
      <c r="L177" s="14">
        <v>0.2</v>
      </c>
      <c r="M177" s="14">
        <v>5.4</v>
      </c>
      <c r="N177" s="14">
        <v>0.5</v>
      </c>
      <c r="O177" s="14">
        <f t="shared" si="45"/>
        <v>6.1000000000000005</v>
      </c>
      <c r="P177" s="14">
        <f t="shared" si="46"/>
        <v>17.380000000000003</v>
      </c>
      <c r="Q177" s="14">
        <v>5.55</v>
      </c>
      <c r="R177" s="14">
        <f t="shared" si="47"/>
        <v>22.930000000000003</v>
      </c>
      <c r="S177" s="10"/>
      <c r="T177" s="10"/>
      <c r="U177" s="10"/>
    </row>
    <row r="178" spans="1:21" x14ac:dyDescent="0.2">
      <c r="A178" s="93"/>
      <c r="B178" s="121"/>
      <c r="C178" s="76" t="s">
        <v>154</v>
      </c>
      <c r="D178" s="34">
        <v>14</v>
      </c>
      <c r="E178" s="14">
        <v>974.1</v>
      </c>
      <c r="F178" s="14">
        <v>1984.65</v>
      </c>
      <c r="G178" s="14">
        <v>907.7</v>
      </c>
      <c r="H178" s="30">
        <f t="shared" si="43"/>
        <v>3866.45</v>
      </c>
      <c r="I178" s="14">
        <v>550.58000000000004</v>
      </c>
      <c r="J178" s="14"/>
      <c r="K178" s="30">
        <f t="shared" si="44"/>
        <v>4417.03</v>
      </c>
      <c r="L178" s="14">
        <v>43.9</v>
      </c>
      <c r="M178" s="14">
        <v>104.22</v>
      </c>
      <c r="N178" s="14">
        <v>29.3</v>
      </c>
      <c r="O178" s="14">
        <f t="shared" si="45"/>
        <v>177.42000000000002</v>
      </c>
      <c r="P178" s="14">
        <f t="shared" si="46"/>
        <v>4594.45</v>
      </c>
      <c r="Q178" s="14">
        <v>223.13</v>
      </c>
      <c r="R178" s="14">
        <f t="shared" si="47"/>
        <v>4817.58</v>
      </c>
      <c r="S178" s="10"/>
      <c r="T178" s="10"/>
      <c r="U178" s="10"/>
    </row>
    <row r="179" spans="1:21" x14ac:dyDescent="0.2">
      <c r="A179" s="93"/>
      <c r="B179" s="121"/>
      <c r="C179" s="76" t="s">
        <v>132</v>
      </c>
      <c r="D179" s="34">
        <v>217</v>
      </c>
      <c r="E179" s="14"/>
      <c r="F179" s="14"/>
      <c r="G179" s="14"/>
      <c r="H179" s="30">
        <f t="shared" si="43"/>
        <v>0</v>
      </c>
      <c r="I179" s="14">
        <v>49.6</v>
      </c>
      <c r="J179" s="14"/>
      <c r="K179" s="30">
        <f t="shared" si="44"/>
        <v>49.6</v>
      </c>
      <c r="L179" s="14"/>
      <c r="M179" s="14">
        <v>26.44</v>
      </c>
      <c r="N179" s="14">
        <v>0.18</v>
      </c>
      <c r="O179" s="14">
        <f t="shared" si="45"/>
        <v>26.62</v>
      </c>
      <c r="P179" s="14">
        <f t="shared" si="46"/>
        <v>76.22</v>
      </c>
      <c r="Q179" s="14">
        <v>0.2</v>
      </c>
      <c r="R179" s="14">
        <f t="shared" si="47"/>
        <v>76.42</v>
      </c>
      <c r="S179" s="10"/>
      <c r="T179" s="10"/>
      <c r="U179" s="10"/>
    </row>
    <row r="180" spans="1:21" x14ac:dyDescent="0.2">
      <c r="A180" s="93"/>
      <c r="B180" s="121"/>
      <c r="C180" s="76" t="s">
        <v>120</v>
      </c>
      <c r="D180" s="34">
        <v>62</v>
      </c>
      <c r="E180" s="14">
        <v>3.28</v>
      </c>
      <c r="F180" s="14">
        <v>6</v>
      </c>
      <c r="G180" s="14"/>
      <c r="H180" s="30">
        <f t="shared" si="43"/>
        <v>9.2799999999999994</v>
      </c>
      <c r="I180" s="14">
        <v>0.96</v>
      </c>
      <c r="J180" s="14"/>
      <c r="K180" s="30">
        <f t="shared" si="44"/>
        <v>10.239999999999998</v>
      </c>
      <c r="L180" s="14">
        <v>2.09</v>
      </c>
      <c r="M180" s="14">
        <v>13.12</v>
      </c>
      <c r="N180" s="14">
        <v>12.85</v>
      </c>
      <c r="O180" s="14">
        <f t="shared" si="45"/>
        <v>28.06</v>
      </c>
      <c r="P180" s="14">
        <f t="shared" si="46"/>
        <v>38.299999999999997</v>
      </c>
      <c r="Q180" s="14">
        <v>1.21</v>
      </c>
      <c r="R180" s="14">
        <f t="shared" si="47"/>
        <v>39.51</v>
      </c>
      <c r="S180" s="10"/>
      <c r="T180" s="10"/>
      <c r="U180" s="10"/>
    </row>
    <row r="181" spans="1:21" x14ac:dyDescent="0.2">
      <c r="A181" s="93"/>
      <c r="B181" s="121"/>
      <c r="C181" s="78" t="s">
        <v>151</v>
      </c>
      <c r="D181" s="64">
        <v>82</v>
      </c>
      <c r="E181" s="36">
        <v>16.43</v>
      </c>
      <c r="F181" s="36">
        <v>1.51</v>
      </c>
      <c r="G181" s="36">
        <v>0.01</v>
      </c>
      <c r="H181" s="65">
        <f t="shared" si="43"/>
        <v>17.950000000000003</v>
      </c>
      <c r="I181" s="36">
        <v>1.3</v>
      </c>
      <c r="J181" s="36"/>
      <c r="K181" s="65">
        <f t="shared" si="44"/>
        <v>19.250000000000004</v>
      </c>
      <c r="L181" s="36">
        <v>4.97</v>
      </c>
      <c r="M181" s="36">
        <v>5.62</v>
      </c>
      <c r="N181" s="36">
        <v>15.5</v>
      </c>
      <c r="O181" s="36">
        <f t="shared" si="45"/>
        <v>26.09</v>
      </c>
      <c r="P181" s="36">
        <f t="shared" si="46"/>
        <v>45.34</v>
      </c>
      <c r="Q181" s="36">
        <v>12.05</v>
      </c>
      <c r="R181" s="36">
        <f t="shared" si="47"/>
        <v>57.39</v>
      </c>
      <c r="S181" s="10"/>
      <c r="T181" s="10"/>
      <c r="U181" s="10"/>
    </row>
    <row r="182" spans="1:21" x14ac:dyDescent="0.2">
      <c r="A182" s="93"/>
      <c r="B182" s="124"/>
      <c r="C182" s="78" t="s">
        <v>122</v>
      </c>
      <c r="D182" s="64">
        <v>23</v>
      </c>
      <c r="E182" s="36">
        <v>0.86</v>
      </c>
      <c r="F182" s="36"/>
      <c r="G182" s="36"/>
      <c r="H182" s="65">
        <f t="shared" si="43"/>
        <v>0.86</v>
      </c>
      <c r="I182" s="36">
        <v>1.32</v>
      </c>
      <c r="J182" s="36"/>
      <c r="K182" s="65">
        <f t="shared" si="44"/>
        <v>2.1800000000000002</v>
      </c>
      <c r="L182" s="36"/>
      <c r="M182" s="36">
        <v>6.39</v>
      </c>
      <c r="N182" s="36">
        <v>0.85</v>
      </c>
      <c r="O182" s="36">
        <f t="shared" si="45"/>
        <v>7.2399999999999993</v>
      </c>
      <c r="P182" s="36">
        <f t="shared" si="46"/>
        <v>9.42</v>
      </c>
      <c r="Q182" s="36">
        <v>0.81</v>
      </c>
      <c r="R182" s="36">
        <f t="shared" si="47"/>
        <v>10.23</v>
      </c>
      <c r="S182" s="10"/>
      <c r="T182" s="10"/>
      <c r="U182" s="10"/>
    </row>
    <row r="183" spans="1:21" x14ac:dyDescent="0.2">
      <c r="A183" s="93"/>
      <c r="B183" s="121" t="s">
        <v>111</v>
      </c>
      <c r="C183" s="76" t="s">
        <v>129</v>
      </c>
      <c r="D183" s="34">
        <v>113</v>
      </c>
      <c r="E183" s="14">
        <v>3.74</v>
      </c>
      <c r="F183" s="14">
        <v>8.01</v>
      </c>
      <c r="G183" s="14">
        <v>0.3</v>
      </c>
      <c r="H183" s="30">
        <f t="shared" si="43"/>
        <v>12.05</v>
      </c>
      <c r="I183" s="14">
        <v>3.68</v>
      </c>
      <c r="J183" s="14"/>
      <c r="K183" s="30">
        <f t="shared" si="44"/>
        <v>15.73</v>
      </c>
      <c r="L183" s="14">
        <v>5.31</v>
      </c>
      <c r="M183" s="14">
        <v>32.03</v>
      </c>
      <c r="N183" s="14">
        <v>1.62</v>
      </c>
      <c r="O183" s="14">
        <f t="shared" si="45"/>
        <v>38.96</v>
      </c>
      <c r="P183" s="14">
        <f t="shared" si="46"/>
        <v>54.69</v>
      </c>
      <c r="Q183" s="14">
        <v>3.02</v>
      </c>
      <c r="R183" s="14">
        <f t="shared" si="47"/>
        <v>57.71</v>
      </c>
      <c r="S183" s="10"/>
      <c r="T183" s="10"/>
      <c r="U183" s="10"/>
    </row>
    <row r="184" spans="1:21" x14ac:dyDescent="0.2">
      <c r="A184" s="93"/>
      <c r="B184" s="121"/>
      <c r="C184" s="76" t="s">
        <v>121</v>
      </c>
      <c r="D184" s="34">
        <v>216</v>
      </c>
      <c r="E184" s="14">
        <v>12.57</v>
      </c>
      <c r="F184" s="14">
        <v>15.73</v>
      </c>
      <c r="G184" s="14"/>
      <c r="H184" s="30">
        <f t="shared" si="43"/>
        <v>28.3</v>
      </c>
      <c r="I184" s="14">
        <v>21.98</v>
      </c>
      <c r="J184" s="14"/>
      <c r="K184" s="30">
        <f t="shared" si="44"/>
        <v>50.28</v>
      </c>
      <c r="L184" s="14"/>
      <c r="M184" s="14">
        <v>16.149999999999999</v>
      </c>
      <c r="N184" s="14"/>
      <c r="O184" s="14">
        <f t="shared" si="45"/>
        <v>16.149999999999999</v>
      </c>
      <c r="P184" s="14">
        <f t="shared" si="46"/>
        <v>66.430000000000007</v>
      </c>
      <c r="Q184" s="14">
        <v>0.92</v>
      </c>
      <c r="R184" s="14">
        <f t="shared" si="47"/>
        <v>67.350000000000009</v>
      </c>
      <c r="S184" s="10"/>
      <c r="T184" s="10"/>
      <c r="U184" s="10"/>
    </row>
    <row r="185" spans="1:21" x14ac:dyDescent="0.2">
      <c r="A185" s="93"/>
      <c r="B185" s="121"/>
      <c r="C185" s="76" t="s">
        <v>111</v>
      </c>
      <c r="D185" s="34">
        <v>54</v>
      </c>
      <c r="E185" s="14">
        <v>2.75</v>
      </c>
      <c r="F185" s="14">
        <v>1.52</v>
      </c>
      <c r="G185" s="14">
        <v>0.7</v>
      </c>
      <c r="H185" s="30">
        <f t="shared" si="43"/>
        <v>4.97</v>
      </c>
      <c r="I185" s="14">
        <v>34.67</v>
      </c>
      <c r="J185" s="14"/>
      <c r="K185" s="30">
        <f t="shared" si="44"/>
        <v>39.64</v>
      </c>
      <c r="L185" s="14">
        <v>2.7</v>
      </c>
      <c r="M185" s="14">
        <v>32.97</v>
      </c>
      <c r="N185" s="14">
        <v>10.86</v>
      </c>
      <c r="O185" s="14">
        <f t="shared" si="45"/>
        <v>46.53</v>
      </c>
      <c r="P185" s="14">
        <f t="shared" si="46"/>
        <v>86.17</v>
      </c>
      <c r="Q185" s="14">
        <v>0.51</v>
      </c>
      <c r="R185" s="14">
        <f t="shared" si="47"/>
        <v>86.68</v>
      </c>
      <c r="S185" s="10"/>
      <c r="T185" s="10"/>
      <c r="U185" s="10"/>
    </row>
    <row r="186" spans="1:21" x14ac:dyDescent="0.2">
      <c r="A186" s="93"/>
      <c r="B186" s="121"/>
      <c r="C186" s="76" t="s">
        <v>130</v>
      </c>
      <c r="D186" s="34">
        <v>152</v>
      </c>
      <c r="E186" s="14">
        <v>5.27</v>
      </c>
      <c r="F186" s="14">
        <v>99.02</v>
      </c>
      <c r="G186" s="14">
        <v>1</v>
      </c>
      <c r="H186" s="30">
        <f t="shared" si="43"/>
        <v>105.28999999999999</v>
      </c>
      <c r="I186" s="14">
        <v>8.7200000000000006</v>
      </c>
      <c r="J186" s="14"/>
      <c r="K186" s="30">
        <f t="shared" si="44"/>
        <v>114.00999999999999</v>
      </c>
      <c r="L186" s="14">
        <v>1.8</v>
      </c>
      <c r="M186" s="14">
        <v>32.51</v>
      </c>
      <c r="N186" s="14">
        <v>3.57</v>
      </c>
      <c r="O186" s="14">
        <f t="shared" si="45"/>
        <v>37.879999999999995</v>
      </c>
      <c r="P186" s="14">
        <f t="shared" si="46"/>
        <v>151.88999999999999</v>
      </c>
      <c r="Q186" s="14">
        <v>5.8</v>
      </c>
      <c r="R186" s="14">
        <f t="shared" si="47"/>
        <v>157.69</v>
      </c>
      <c r="S186" s="10"/>
      <c r="T186" s="10"/>
      <c r="U186" s="10"/>
    </row>
    <row r="187" spans="1:21" x14ac:dyDescent="0.2">
      <c r="A187" s="93"/>
      <c r="B187" s="121"/>
      <c r="C187" s="76" t="s">
        <v>324</v>
      </c>
      <c r="D187" s="34">
        <v>61</v>
      </c>
      <c r="E187" s="14">
        <v>36.340000000000003</v>
      </c>
      <c r="F187" s="14">
        <v>0.03</v>
      </c>
      <c r="G187" s="14">
        <v>37.4</v>
      </c>
      <c r="H187" s="30">
        <f t="shared" si="43"/>
        <v>73.77000000000001</v>
      </c>
      <c r="I187" s="14">
        <v>6.1</v>
      </c>
      <c r="J187" s="14"/>
      <c r="K187" s="30">
        <f t="shared" si="44"/>
        <v>79.87</v>
      </c>
      <c r="L187" s="14">
        <v>20.8</v>
      </c>
      <c r="M187" s="14">
        <v>39.9</v>
      </c>
      <c r="N187" s="14">
        <v>141.04</v>
      </c>
      <c r="O187" s="14">
        <f t="shared" si="45"/>
        <v>201.74</v>
      </c>
      <c r="P187" s="14">
        <f t="shared" si="46"/>
        <v>281.61</v>
      </c>
      <c r="Q187" s="14">
        <v>23.23</v>
      </c>
      <c r="R187" s="14">
        <f t="shared" si="47"/>
        <v>304.84000000000003</v>
      </c>
      <c r="S187" s="10"/>
      <c r="T187" s="10"/>
      <c r="U187" s="10"/>
    </row>
    <row r="188" spans="1:21" x14ac:dyDescent="0.2">
      <c r="A188" s="93"/>
      <c r="B188" s="121"/>
      <c r="C188" s="76" t="s">
        <v>119</v>
      </c>
      <c r="D188" s="34">
        <v>31</v>
      </c>
      <c r="E188" s="14">
        <v>36.659999999999997</v>
      </c>
      <c r="F188" s="14">
        <v>2152.29</v>
      </c>
      <c r="G188" s="14"/>
      <c r="H188" s="30">
        <f t="shared" si="43"/>
        <v>2188.9499999999998</v>
      </c>
      <c r="I188" s="14">
        <v>1706.58</v>
      </c>
      <c r="J188" s="14"/>
      <c r="K188" s="30">
        <f t="shared" si="44"/>
        <v>3895.5299999999997</v>
      </c>
      <c r="L188" s="14">
        <v>7.86</v>
      </c>
      <c r="M188" s="14">
        <v>26.84</v>
      </c>
      <c r="N188" s="14">
        <v>40</v>
      </c>
      <c r="O188" s="14">
        <f t="shared" si="45"/>
        <v>74.7</v>
      </c>
      <c r="P188" s="14">
        <f t="shared" si="46"/>
        <v>3970.2299999999996</v>
      </c>
      <c r="Q188" s="14">
        <v>30.22</v>
      </c>
      <c r="R188" s="14">
        <f t="shared" si="47"/>
        <v>4000.4499999999994</v>
      </c>
      <c r="S188" s="10"/>
      <c r="T188" s="10"/>
      <c r="U188" s="10"/>
    </row>
    <row r="189" spans="1:21" x14ac:dyDescent="0.2">
      <c r="A189" s="93"/>
      <c r="B189" s="122"/>
      <c r="C189" s="82" t="s">
        <v>156</v>
      </c>
      <c r="D189" s="86">
        <v>98</v>
      </c>
      <c r="E189" s="17">
        <v>532.98</v>
      </c>
      <c r="F189" s="17">
        <v>1098.72</v>
      </c>
      <c r="G189" s="17">
        <v>0.1</v>
      </c>
      <c r="H189" s="32">
        <f t="shared" si="43"/>
        <v>1631.8</v>
      </c>
      <c r="I189" s="17">
        <v>390.61</v>
      </c>
      <c r="J189" s="17"/>
      <c r="K189" s="32">
        <f t="shared" si="44"/>
        <v>2022.4099999999999</v>
      </c>
      <c r="L189" s="17">
        <v>1296.74</v>
      </c>
      <c r="M189" s="17">
        <v>1479.99</v>
      </c>
      <c r="N189" s="17">
        <v>1611.63</v>
      </c>
      <c r="O189" s="17">
        <f t="shared" si="45"/>
        <v>4388.3600000000006</v>
      </c>
      <c r="P189" s="17">
        <f t="shared" si="46"/>
        <v>6410.77</v>
      </c>
      <c r="Q189" s="17">
        <v>223.81</v>
      </c>
      <c r="R189" s="17">
        <f t="shared" si="47"/>
        <v>6634.5800000000008</v>
      </c>
      <c r="S189" s="10"/>
      <c r="T189" s="10"/>
      <c r="U189" s="10"/>
    </row>
    <row r="190" spans="1:21" ht="15" x14ac:dyDescent="0.25">
      <c r="A190" s="230" t="s">
        <v>0</v>
      </c>
      <c r="B190" s="231"/>
      <c r="C190" s="232" t="s">
        <v>0</v>
      </c>
      <c r="D190" s="53">
        <f>SUM(D136:D189)</f>
        <v>2183</v>
      </c>
      <c r="E190" s="54">
        <f>SUM(E136:E189)</f>
        <v>2560.1999999999998</v>
      </c>
      <c r="F190" s="54">
        <f>SUM(F136:F189)</f>
        <v>6482.5400000000009</v>
      </c>
      <c r="G190" s="54">
        <f>SUM(G136:G189)</f>
        <v>1059.7</v>
      </c>
      <c r="H190" s="54">
        <f>SUM(H136:H189)</f>
        <v>10102.439999999999</v>
      </c>
      <c r="I190" s="54">
        <f>+SUM(I136:I189)</f>
        <v>3759.74</v>
      </c>
      <c r="J190" s="54">
        <f>+SUM(J136:J189)</f>
        <v>3.8099999999999996</v>
      </c>
      <c r="K190" s="54">
        <f>+SUM(K136:K189)</f>
        <v>13865.99</v>
      </c>
      <c r="L190" s="54">
        <f>SUM(L136:L189)</f>
        <v>7560.2000000000016</v>
      </c>
      <c r="M190" s="54">
        <f>+SUM(M136:M189)</f>
        <v>4618.83</v>
      </c>
      <c r="N190" s="54">
        <f>+SUM(N136:N189)</f>
        <v>2860.6599999999994</v>
      </c>
      <c r="O190" s="54">
        <f>+SUM(O136:O189)</f>
        <v>15039.69</v>
      </c>
      <c r="P190" s="54">
        <f>+SUM(P136:P189)</f>
        <v>28905.679999999997</v>
      </c>
      <c r="Q190" s="54">
        <f>+SUM(Q136:Q189)</f>
        <v>4314.51</v>
      </c>
      <c r="R190" s="55">
        <f>SUM(R136:R189)</f>
        <v>33220.189999999988</v>
      </c>
      <c r="S190" s="10"/>
      <c r="T190" s="10"/>
      <c r="U190" s="10"/>
    </row>
    <row r="191" spans="1:21" x14ac:dyDescent="0.2">
      <c r="A191" s="147" t="s">
        <v>8</v>
      </c>
      <c r="B191" s="120" t="s">
        <v>428</v>
      </c>
      <c r="C191" s="73" t="s">
        <v>162</v>
      </c>
      <c r="D191" s="61">
        <v>84</v>
      </c>
      <c r="E191" s="39">
        <v>6.93</v>
      </c>
      <c r="F191" s="39">
        <v>2578.85</v>
      </c>
      <c r="G191" s="39">
        <v>10.76</v>
      </c>
      <c r="H191" s="48">
        <f t="shared" si="43"/>
        <v>2596.54</v>
      </c>
      <c r="I191" s="39">
        <v>407.1</v>
      </c>
      <c r="J191" s="39">
        <v>0.1</v>
      </c>
      <c r="K191" s="48">
        <f t="shared" ref="K191:K222" si="48">+SUM(H191:J191)</f>
        <v>3003.74</v>
      </c>
      <c r="L191" s="39">
        <v>0.1</v>
      </c>
      <c r="M191" s="39">
        <v>25.9</v>
      </c>
      <c r="N191" s="39">
        <v>50.4</v>
      </c>
      <c r="O191" s="39">
        <f t="shared" ref="O191:O199" si="49">+SUM(L191:N191)</f>
        <v>76.400000000000006</v>
      </c>
      <c r="P191" s="39">
        <f t="shared" ref="P191:P199" si="50">+SUM(K191+O191)</f>
        <v>3080.14</v>
      </c>
      <c r="Q191" s="39">
        <v>2.84</v>
      </c>
      <c r="R191" s="39">
        <f t="shared" ref="R191:R222" si="51">+SUM(P191:Q191)</f>
        <v>3082.98</v>
      </c>
      <c r="S191" s="10"/>
      <c r="T191" s="10"/>
      <c r="U191" s="10"/>
    </row>
    <row r="192" spans="1:21" x14ac:dyDescent="0.2">
      <c r="A192" s="93"/>
      <c r="B192" s="121"/>
      <c r="C192" s="76" t="s">
        <v>183</v>
      </c>
      <c r="D192" s="34">
        <v>22</v>
      </c>
      <c r="E192" s="14">
        <v>3.1</v>
      </c>
      <c r="F192" s="14">
        <v>51.8</v>
      </c>
      <c r="G192" s="14">
        <v>25.4</v>
      </c>
      <c r="H192" s="30">
        <f t="shared" si="43"/>
        <v>80.3</v>
      </c>
      <c r="I192" s="14">
        <v>182.57</v>
      </c>
      <c r="J192" s="14">
        <v>0.1</v>
      </c>
      <c r="K192" s="30">
        <f t="shared" si="48"/>
        <v>262.97000000000003</v>
      </c>
      <c r="L192" s="14">
        <v>3</v>
      </c>
      <c r="M192" s="14">
        <v>204.89</v>
      </c>
      <c r="N192" s="14">
        <v>3.02</v>
      </c>
      <c r="O192" s="14">
        <f t="shared" si="49"/>
        <v>210.91</v>
      </c>
      <c r="P192" s="14">
        <f t="shared" si="50"/>
        <v>473.88</v>
      </c>
      <c r="Q192" s="14">
        <v>5.64</v>
      </c>
      <c r="R192" s="14">
        <f t="shared" si="51"/>
        <v>479.52</v>
      </c>
      <c r="S192" s="10"/>
      <c r="T192" s="10"/>
      <c r="U192" s="10"/>
    </row>
    <row r="193" spans="1:21" x14ac:dyDescent="0.2">
      <c r="A193" s="93"/>
      <c r="B193" s="121"/>
      <c r="C193" s="76" t="s">
        <v>175</v>
      </c>
      <c r="D193" s="34">
        <v>30</v>
      </c>
      <c r="E193" s="14">
        <v>0.26</v>
      </c>
      <c r="F193" s="14">
        <v>3.86</v>
      </c>
      <c r="G193" s="14">
        <v>1.66</v>
      </c>
      <c r="H193" s="30">
        <f t="shared" si="43"/>
        <v>5.78</v>
      </c>
      <c r="I193" s="14">
        <v>0.34</v>
      </c>
      <c r="J193" s="14"/>
      <c r="K193" s="30">
        <f t="shared" si="48"/>
        <v>6.12</v>
      </c>
      <c r="L193" s="14"/>
      <c r="M193" s="14">
        <v>41.86</v>
      </c>
      <c r="N193" s="14">
        <v>53.38</v>
      </c>
      <c r="O193" s="14">
        <f t="shared" si="49"/>
        <v>95.240000000000009</v>
      </c>
      <c r="P193" s="14">
        <f t="shared" si="50"/>
        <v>101.36000000000001</v>
      </c>
      <c r="Q193" s="14">
        <v>25.25</v>
      </c>
      <c r="R193" s="14">
        <f t="shared" si="51"/>
        <v>126.61000000000001</v>
      </c>
      <c r="S193" s="10"/>
      <c r="T193" s="10"/>
      <c r="U193" s="10"/>
    </row>
    <row r="194" spans="1:21" x14ac:dyDescent="0.2">
      <c r="A194" s="93"/>
      <c r="B194" s="121"/>
      <c r="C194" s="76" t="s">
        <v>184</v>
      </c>
      <c r="D194" s="34">
        <v>9</v>
      </c>
      <c r="E194" s="14">
        <v>0.26</v>
      </c>
      <c r="F194" s="14">
        <v>0.06</v>
      </c>
      <c r="G194" s="14"/>
      <c r="H194" s="30">
        <f t="shared" si="43"/>
        <v>0.32</v>
      </c>
      <c r="I194" s="14"/>
      <c r="J194" s="14"/>
      <c r="K194" s="30">
        <f t="shared" si="48"/>
        <v>0.32</v>
      </c>
      <c r="L194" s="14"/>
      <c r="M194" s="14">
        <v>0.39</v>
      </c>
      <c r="N194" s="14">
        <v>0.82</v>
      </c>
      <c r="O194" s="14">
        <f t="shared" si="49"/>
        <v>1.21</v>
      </c>
      <c r="P194" s="14">
        <f t="shared" si="50"/>
        <v>1.53</v>
      </c>
      <c r="Q194" s="14">
        <v>1.62</v>
      </c>
      <c r="R194" s="14">
        <f t="shared" si="51"/>
        <v>3.1500000000000004</v>
      </c>
      <c r="S194" s="10"/>
      <c r="T194" s="10"/>
      <c r="U194" s="10"/>
    </row>
    <row r="195" spans="1:21" x14ac:dyDescent="0.2">
      <c r="A195" s="93"/>
      <c r="B195" s="121"/>
      <c r="C195" s="76" t="s">
        <v>164</v>
      </c>
      <c r="D195" s="34">
        <v>260</v>
      </c>
      <c r="E195" s="14">
        <v>128.41999999999999</v>
      </c>
      <c r="F195" s="14">
        <v>159.80000000000001</v>
      </c>
      <c r="G195" s="14">
        <v>63.77</v>
      </c>
      <c r="H195" s="30">
        <f t="shared" si="43"/>
        <v>351.99</v>
      </c>
      <c r="I195" s="14">
        <v>40.75</v>
      </c>
      <c r="J195" s="14">
        <v>399.63</v>
      </c>
      <c r="K195" s="30">
        <f t="shared" si="48"/>
        <v>792.37</v>
      </c>
      <c r="L195" s="14">
        <v>13580.38</v>
      </c>
      <c r="M195" s="14">
        <v>58.64</v>
      </c>
      <c r="N195" s="14">
        <v>757.57</v>
      </c>
      <c r="O195" s="14">
        <f t="shared" si="49"/>
        <v>14396.589999999998</v>
      </c>
      <c r="P195" s="14">
        <f t="shared" si="50"/>
        <v>15188.96</v>
      </c>
      <c r="Q195" s="14">
        <v>869.95</v>
      </c>
      <c r="R195" s="14">
        <f t="shared" si="51"/>
        <v>16058.91</v>
      </c>
      <c r="S195" s="10"/>
      <c r="T195" s="10"/>
      <c r="U195" s="10"/>
    </row>
    <row r="196" spans="1:21" x14ac:dyDescent="0.2">
      <c r="A196" s="93"/>
      <c r="B196" s="121"/>
      <c r="C196" s="76" t="s">
        <v>168</v>
      </c>
      <c r="D196" s="34">
        <v>197</v>
      </c>
      <c r="E196" s="14">
        <v>1.86</v>
      </c>
      <c r="F196" s="14">
        <v>233.42</v>
      </c>
      <c r="G196" s="14">
        <v>7.8</v>
      </c>
      <c r="H196" s="30">
        <f t="shared" si="43"/>
        <v>243.08</v>
      </c>
      <c r="I196" s="14">
        <v>57.34</v>
      </c>
      <c r="J196" s="14"/>
      <c r="K196" s="30">
        <f t="shared" si="48"/>
        <v>300.42</v>
      </c>
      <c r="L196" s="14">
        <v>9.66</v>
      </c>
      <c r="M196" s="14">
        <v>66.95</v>
      </c>
      <c r="N196" s="14">
        <v>50.07</v>
      </c>
      <c r="O196" s="14">
        <f t="shared" si="49"/>
        <v>126.68</v>
      </c>
      <c r="P196" s="14">
        <f t="shared" si="50"/>
        <v>427.1</v>
      </c>
      <c r="Q196" s="14">
        <v>192.29</v>
      </c>
      <c r="R196" s="14">
        <f t="shared" si="51"/>
        <v>619.39</v>
      </c>
      <c r="S196" s="10"/>
      <c r="T196" s="10"/>
      <c r="U196" s="10"/>
    </row>
    <row r="197" spans="1:21" x14ac:dyDescent="0.2">
      <c r="A197" s="93"/>
      <c r="B197" s="121"/>
      <c r="C197" s="76" t="s">
        <v>188</v>
      </c>
      <c r="D197" s="34">
        <v>77</v>
      </c>
      <c r="E197" s="14">
        <v>172.91</v>
      </c>
      <c r="F197" s="14">
        <v>102.94</v>
      </c>
      <c r="G197" s="14">
        <v>256.2</v>
      </c>
      <c r="H197" s="30">
        <f t="shared" si="43"/>
        <v>532.04999999999995</v>
      </c>
      <c r="I197" s="14">
        <v>79.760000000000005</v>
      </c>
      <c r="J197" s="14"/>
      <c r="K197" s="30">
        <f t="shared" si="48"/>
        <v>611.80999999999995</v>
      </c>
      <c r="L197" s="14">
        <v>11</v>
      </c>
      <c r="M197" s="14">
        <v>360.6</v>
      </c>
      <c r="N197" s="14">
        <v>240.21</v>
      </c>
      <c r="O197" s="14">
        <f t="shared" si="49"/>
        <v>611.81000000000006</v>
      </c>
      <c r="P197" s="14">
        <f t="shared" si="50"/>
        <v>1223.6199999999999</v>
      </c>
      <c r="Q197" s="14">
        <v>1162.52</v>
      </c>
      <c r="R197" s="14">
        <f t="shared" si="51"/>
        <v>2386.14</v>
      </c>
      <c r="S197" s="10"/>
      <c r="T197" s="10"/>
      <c r="U197" s="10"/>
    </row>
    <row r="198" spans="1:21" x14ac:dyDescent="0.2">
      <c r="A198" s="93"/>
      <c r="B198" s="121"/>
      <c r="C198" s="76" t="s">
        <v>176</v>
      </c>
      <c r="D198" s="34">
        <v>172</v>
      </c>
      <c r="E198" s="14">
        <v>279.83999999999997</v>
      </c>
      <c r="F198" s="14">
        <v>107.68</v>
      </c>
      <c r="G198" s="14">
        <v>212.73</v>
      </c>
      <c r="H198" s="30">
        <f t="shared" si="43"/>
        <v>600.25</v>
      </c>
      <c r="I198" s="14">
        <v>31.75</v>
      </c>
      <c r="J198" s="14"/>
      <c r="K198" s="30">
        <f t="shared" si="48"/>
        <v>632</v>
      </c>
      <c r="L198" s="14">
        <v>33.18</v>
      </c>
      <c r="M198" s="14">
        <v>368.9</v>
      </c>
      <c r="N198" s="14">
        <v>287.08999999999997</v>
      </c>
      <c r="O198" s="14">
        <f t="shared" si="49"/>
        <v>689.17</v>
      </c>
      <c r="P198" s="14">
        <f t="shared" si="50"/>
        <v>1321.17</v>
      </c>
      <c r="Q198" s="14">
        <v>555.74</v>
      </c>
      <c r="R198" s="14">
        <f t="shared" si="51"/>
        <v>1876.91</v>
      </c>
      <c r="S198" s="10"/>
      <c r="T198" s="10"/>
      <c r="U198" s="10"/>
    </row>
    <row r="199" spans="1:21" x14ac:dyDescent="0.2">
      <c r="A199" s="93"/>
      <c r="B199" s="121"/>
      <c r="C199" s="76" t="s">
        <v>189</v>
      </c>
      <c r="D199" s="34">
        <v>205</v>
      </c>
      <c r="E199" s="14">
        <v>22.78</v>
      </c>
      <c r="F199" s="14">
        <v>10.32</v>
      </c>
      <c r="G199" s="14">
        <v>158.03</v>
      </c>
      <c r="H199" s="30">
        <f t="shared" si="43"/>
        <v>191.13</v>
      </c>
      <c r="I199" s="14">
        <v>167.02</v>
      </c>
      <c r="J199" s="14">
        <v>0.02</v>
      </c>
      <c r="K199" s="30">
        <f t="shared" si="48"/>
        <v>358.16999999999996</v>
      </c>
      <c r="L199" s="14">
        <v>22.91</v>
      </c>
      <c r="M199" s="14">
        <v>53.57</v>
      </c>
      <c r="N199" s="14">
        <v>225.6</v>
      </c>
      <c r="O199" s="14">
        <f t="shared" si="49"/>
        <v>302.08</v>
      </c>
      <c r="P199" s="14">
        <f t="shared" si="50"/>
        <v>660.25</v>
      </c>
      <c r="Q199" s="14">
        <v>1502.87</v>
      </c>
      <c r="R199" s="14">
        <f t="shared" si="51"/>
        <v>2163.12</v>
      </c>
      <c r="S199" s="10"/>
      <c r="T199" s="10"/>
      <c r="U199" s="10"/>
    </row>
    <row r="200" spans="1:21" x14ac:dyDescent="0.2">
      <c r="A200" s="93"/>
      <c r="B200" s="121"/>
      <c r="C200" s="76" t="s">
        <v>294</v>
      </c>
      <c r="D200" s="34">
        <v>0</v>
      </c>
      <c r="E200" s="14"/>
      <c r="F200" s="14"/>
      <c r="G200" s="14"/>
      <c r="H200" s="30">
        <f t="shared" si="43"/>
        <v>0</v>
      </c>
      <c r="I200" s="14"/>
      <c r="J200" s="14"/>
      <c r="K200" s="30">
        <f t="shared" si="48"/>
        <v>0</v>
      </c>
      <c r="L200" s="14"/>
      <c r="M200" s="14"/>
      <c r="N200" s="14"/>
      <c r="O200" s="14">
        <f t="shared" ref="O200:O221" si="52">+SUM(L200:N200)</f>
        <v>0</v>
      </c>
      <c r="P200" s="14">
        <f t="shared" ref="P200:P221" si="53">+SUM(K200+O200)</f>
        <v>0</v>
      </c>
      <c r="Q200" s="14"/>
      <c r="R200" s="14">
        <f t="shared" si="51"/>
        <v>0</v>
      </c>
      <c r="S200" s="10"/>
      <c r="T200" s="10"/>
      <c r="U200" s="10"/>
    </row>
    <row r="201" spans="1:21" x14ac:dyDescent="0.2">
      <c r="A201" s="93"/>
      <c r="B201" s="124"/>
      <c r="C201" s="76" t="s">
        <v>174</v>
      </c>
      <c r="D201" s="34">
        <v>5</v>
      </c>
      <c r="E201" s="14"/>
      <c r="F201" s="14"/>
      <c r="G201" s="14"/>
      <c r="H201" s="30">
        <f t="shared" si="43"/>
        <v>0</v>
      </c>
      <c r="I201" s="14"/>
      <c r="J201" s="14"/>
      <c r="K201" s="30">
        <f t="shared" si="48"/>
        <v>0</v>
      </c>
      <c r="L201" s="14">
        <v>4814.05</v>
      </c>
      <c r="M201" s="14">
        <v>151.07</v>
      </c>
      <c r="N201" s="14">
        <v>265.12</v>
      </c>
      <c r="O201" s="14">
        <f t="shared" si="52"/>
        <v>5230.24</v>
      </c>
      <c r="P201" s="14">
        <f t="shared" si="53"/>
        <v>5230.24</v>
      </c>
      <c r="Q201" s="14">
        <v>0</v>
      </c>
      <c r="R201" s="14">
        <f t="shared" si="51"/>
        <v>5230.24</v>
      </c>
      <c r="S201" s="10"/>
      <c r="T201" s="10"/>
      <c r="U201" s="10"/>
    </row>
    <row r="202" spans="1:21" x14ac:dyDescent="0.2">
      <c r="A202" s="93"/>
      <c r="B202" s="121" t="s">
        <v>429</v>
      </c>
      <c r="C202" s="76" t="s">
        <v>186</v>
      </c>
      <c r="D202" s="34">
        <v>49</v>
      </c>
      <c r="E202" s="14">
        <v>4.3</v>
      </c>
      <c r="F202" s="14">
        <v>21.72</v>
      </c>
      <c r="G202" s="14">
        <v>1.18</v>
      </c>
      <c r="H202" s="30">
        <f t="shared" si="43"/>
        <v>27.2</v>
      </c>
      <c r="I202" s="14">
        <v>19.899999999999999</v>
      </c>
      <c r="J202" s="14">
        <v>0.1</v>
      </c>
      <c r="K202" s="30">
        <f t="shared" si="48"/>
        <v>47.199999999999996</v>
      </c>
      <c r="L202" s="14">
        <v>4.5999999999999996</v>
      </c>
      <c r="M202" s="14">
        <v>32.93</v>
      </c>
      <c r="N202" s="14">
        <v>18.059999999999999</v>
      </c>
      <c r="O202" s="14">
        <f t="shared" si="52"/>
        <v>55.59</v>
      </c>
      <c r="P202" s="14">
        <f t="shared" si="53"/>
        <v>102.78999999999999</v>
      </c>
      <c r="Q202" s="14">
        <v>73.510000000000005</v>
      </c>
      <c r="R202" s="14">
        <f t="shared" si="51"/>
        <v>176.3</v>
      </c>
      <c r="S202" s="10"/>
      <c r="T202" s="10"/>
      <c r="U202" s="10"/>
    </row>
    <row r="203" spans="1:21" x14ac:dyDescent="0.2">
      <c r="A203" s="93"/>
      <c r="B203" s="121"/>
      <c r="C203" s="76" t="s">
        <v>172</v>
      </c>
      <c r="D203" s="34">
        <v>7</v>
      </c>
      <c r="E203" s="14"/>
      <c r="F203" s="14">
        <v>1.8</v>
      </c>
      <c r="G203" s="14">
        <v>0.01</v>
      </c>
      <c r="H203" s="30">
        <f t="shared" si="43"/>
        <v>1.81</v>
      </c>
      <c r="I203" s="14">
        <v>0.38</v>
      </c>
      <c r="J203" s="14"/>
      <c r="K203" s="30">
        <f t="shared" si="48"/>
        <v>2.19</v>
      </c>
      <c r="L203" s="14">
        <v>1.25</v>
      </c>
      <c r="M203" s="14">
        <v>0.67</v>
      </c>
      <c r="N203" s="14">
        <v>0.9</v>
      </c>
      <c r="O203" s="14">
        <f t="shared" si="52"/>
        <v>2.82</v>
      </c>
      <c r="P203" s="14">
        <f t="shared" si="53"/>
        <v>5.01</v>
      </c>
      <c r="Q203" s="14">
        <v>200.01</v>
      </c>
      <c r="R203" s="14">
        <f t="shared" si="51"/>
        <v>205.01999999999998</v>
      </c>
      <c r="S203" s="10"/>
      <c r="T203" s="10"/>
      <c r="U203" s="10"/>
    </row>
    <row r="204" spans="1:21" x14ac:dyDescent="0.2">
      <c r="A204" s="93"/>
      <c r="B204" s="121"/>
      <c r="C204" s="76" t="s">
        <v>180</v>
      </c>
      <c r="D204" s="34">
        <v>1</v>
      </c>
      <c r="E204" s="14">
        <v>4</v>
      </c>
      <c r="F204" s="14"/>
      <c r="G204" s="14">
        <v>2</v>
      </c>
      <c r="H204" s="30">
        <f t="shared" si="43"/>
        <v>6</v>
      </c>
      <c r="I204" s="14"/>
      <c r="J204" s="14"/>
      <c r="K204" s="30">
        <f t="shared" si="48"/>
        <v>6</v>
      </c>
      <c r="L204" s="14"/>
      <c r="M204" s="14"/>
      <c r="N204" s="14"/>
      <c r="O204" s="14">
        <f t="shared" si="52"/>
        <v>0</v>
      </c>
      <c r="P204" s="14">
        <f t="shared" si="53"/>
        <v>6</v>
      </c>
      <c r="Q204" s="14">
        <v>5</v>
      </c>
      <c r="R204" s="14">
        <f t="shared" si="51"/>
        <v>11</v>
      </c>
      <c r="S204" s="10"/>
      <c r="T204" s="10"/>
      <c r="U204" s="10"/>
    </row>
    <row r="205" spans="1:21" x14ac:dyDescent="0.2">
      <c r="A205" s="93"/>
      <c r="B205" s="121"/>
      <c r="C205" s="76" t="s">
        <v>170</v>
      </c>
      <c r="D205" s="34">
        <v>38</v>
      </c>
      <c r="E205" s="14">
        <v>9.4</v>
      </c>
      <c r="F205" s="14">
        <v>20.75</v>
      </c>
      <c r="G205" s="14">
        <v>121.05</v>
      </c>
      <c r="H205" s="30">
        <f t="shared" si="43"/>
        <v>151.19999999999999</v>
      </c>
      <c r="I205" s="14">
        <v>13.3</v>
      </c>
      <c r="J205" s="14"/>
      <c r="K205" s="30">
        <f t="shared" si="48"/>
        <v>164.5</v>
      </c>
      <c r="L205" s="14">
        <v>3.6</v>
      </c>
      <c r="M205" s="14">
        <v>5.38</v>
      </c>
      <c r="N205" s="14">
        <v>4.5</v>
      </c>
      <c r="O205" s="14">
        <f t="shared" si="52"/>
        <v>13.48</v>
      </c>
      <c r="P205" s="14">
        <f t="shared" si="53"/>
        <v>177.98</v>
      </c>
      <c r="Q205" s="14">
        <v>57.05</v>
      </c>
      <c r="R205" s="14">
        <f t="shared" si="51"/>
        <v>235.02999999999997</v>
      </c>
      <c r="S205" s="10"/>
      <c r="T205" s="10"/>
      <c r="U205" s="10"/>
    </row>
    <row r="206" spans="1:21" x14ac:dyDescent="0.2">
      <c r="A206" s="93"/>
      <c r="B206" s="121"/>
      <c r="C206" s="76" t="s">
        <v>178</v>
      </c>
      <c r="D206" s="34">
        <v>32</v>
      </c>
      <c r="E206" s="14">
        <v>1.55</v>
      </c>
      <c r="F206" s="14">
        <v>37.92</v>
      </c>
      <c r="G206" s="14">
        <v>28.13</v>
      </c>
      <c r="H206" s="30">
        <f t="shared" si="43"/>
        <v>67.599999999999994</v>
      </c>
      <c r="I206" s="14">
        <v>14.2</v>
      </c>
      <c r="J206" s="14"/>
      <c r="K206" s="30">
        <f t="shared" si="48"/>
        <v>81.8</v>
      </c>
      <c r="L206" s="14">
        <v>5.9</v>
      </c>
      <c r="M206" s="14">
        <v>12.48</v>
      </c>
      <c r="N206" s="14">
        <v>24.07</v>
      </c>
      <c r="O206" s="14">
        <f t="shared" si="52"/>
        <v>42.45</v>
      </c>
      <c r="P206" s="14">
        <f t="shared" si="53"/>
        <v>124.25</v>
      </c>
      <c r="Q206" s="14">
        <v>21.42</v>
      </c>
      <c r="R206" s="14">
        <f t="shared" si="51"/>
        <v>145.67000000000002</v>
      </c>
      <c r="S206" s="10"/>
      <c r="T206" s="10"/>
      <c r="U206" s="10"/>
    </row>
    <row r="207" spans="1:21" x14ac:dyDescent="0.2">
      <c r="A207" s="93"/>
      <c r="B207" s="121"/>
      <c r="C207" s="76" t="s">
        <v>163</v>
      </c>
      <c r="D207" s="34">
        <v>36</v>
      </c>
      <c r="E207" s="14">
        <v>12.19</v>
      </c>
      <c r="F207" s="14">
        <v>12.39</v>
      </c>
      <c r="G207" s="14">
        <v>4.45</v>
      </c>
      <c r="H207" s="30">
        <f t="shared" si="43"/>
        <v>29.029999999999998</v>
      </c>
      <c r="I207" s="14">
        <v>1.41</v>
      </c>
      <c r="J207" s="14"/>
      <c r="K207" s="30">
        <f t="shared" si="48"/>
        <v>30.439999999999998</v>
      </c>
      <c r="L207" s="14">
        <v>37.04</v>
      </c>
      <c r="M207" s="14">
        <v>44.21</v>
      </c>
      <c r="N207" s="14">
        <v>18.100000000000001</v>
      </c>
      <c r="O207" s="14">
        <f t="shared" si="52"/>
        <v>99.35</v>
      </c>
      <c r="P207" s="14">
        <f t="shared" si="53"/>
        <v>129.79</v>
      </c>
      <c r="Q207" s="14">
        <v>100.43</v>
      </c>
      <c r="R207" s="14">
        <f t="shared" si="51"/>
        <v>230.22</v>
      </c>
      <c r="S207" s="10"/>
      <c r="T207" s="10"/>
      <c r="U207" s="10"/>
    </row>
    <row r="208" spans="1:21" x14ac:dyDescent="0.2">
      <c r="A208" s="93"/>
      <c r="B208" s="121"/>
      <c r="C208" s="76" t="s">
        <v>185</v>
      </c>
      <c r="D208" s="34">
        <v>1</v>
      </c>
      <c r="E208" s="14"/>
      <c r="F208" s="14"/>
      <c r="G208" s="14">
        <v>0.5</v>
      </c>
      <c r="H208" s="30">
        <f t="shared" si="43"/>
        <v>0.5</v>
      </c>
      <c r="I208" s="14">
        <v>1</v>
      </c>
      <c r="J208" s="14"/>
      <c r="K208" s="30">
        <f t="shared" si="48"/>
        <v>1.5</v>
      </c>
      <c r="L208" s="14"/>
      <c r="M208" s="14">
        <v>1</v>
      </c>
      <c r="N208" s="14">
        <v>1.5</v>
      </c>
      <c r="O208" s="14">
        <f t="shared" si="52"/>
        <v>2.5</v>
      </c>
      <c r="P208" s="14">
        <f t="shared" si="53"/>
        <v>4</v>
      </c>
      <c r="Q208" s="14">
        <v>0</v>
      </c>
      <c r="R208" s="14">
        <f t="shared" si="51"/>
        <v>4</v>
      </c>
      <c r="S208" s="10"/>
      <c r="T208" s="10"/>
      <c r="U208" s="10"/>
    </row>
    <row r="209" spans="1:21" x14ac:dyDescent="0.2">
      <c r="A209" s="93"/>
      <c r="B209" s="121"/>
      <c r="C209" s="76" t="s">
        <v>190</v>
      </c>
      <c r="D209" s="34">
        <v>2</v>
      </c>
      <c r="E209" s="14"/>
      <c r="F209" s="14"/>
      <c r="G209" s="14">
        <v>4</v>
      </c>
      <c r="H209" s="30">
        <f t="shared" si="43"/>
        <v>4</v>
      </c>
      <c r="I209" s="14"/>
      <c r="J209" s="14"/>
      <c r="K209" s="30">
        <f t="shared" si="48"/>
        <v>4</v>
      </c>
      <c r="L209" s="14">
        <v>0.5</v>
      </c>
      <c r="M209" s="14"/>
      <c r="N209" s="14"/>
      <c r="O209" s="14">
        <f t="shared" si="52"/>
        <v>0.5</v>
      </c>
      <c r="P209" s="14">
        <f t="shared" si="53"/>
        <v>4.5</v>
      </c>
      <c r="Q209" s="14">
        <v>6</v>
      </c>
      <c r="R209" s="14">
        <f t="shared" si="51"/>
        <v>10.5</v>
      </c>
      <c r="S209" s="10"/>
      <c r="T209" s="10"/>
      <c r="U209" s="10"/>
    </row>
    <row r="210" spans="1:21" x14ac:dyDescent="0.2">
      <c r="A210" s="93"/>
      <c r="B210" s="121"/>
      <c r="C210" s="78" t="s">
        <v>443</v>
      </c>
      <c r="D210" s="64"/>
      <c r="E210" s="36"/>
      <c r="F210" s="36"/>
      <c r="G210" s="36"/>
      <c r="H210" s="65"/>
      <c r="I210" s="36"/>
      <c r="J210" s="36"/>
      <c r="K210" s="65"/>
      <c r="L210" s="36"/>
      <c r="M210" s="36"/>
      <c r="N210" s="36"/>
      <c r="O210" s="36"/>
      <c r="P210" s="36"/>
      <c r="Q210" s="36"/>
      <c r="R210" s="36"/>
      <c r="S210" s="10"/>
      <c r="T210" s="10"/>
      <c r="U210" s="10"/>
    </row>
    <row r="211" spans="1:21" x14ac:dyDescent="0.2">
      <c r="A211" s="93"/>
      <c r="B211" s="121"/>
      <c r="C211" s="76" t="s">
        <v>169</v>
      </c>
      <c r="D211" s="34">
        <v>1</v>
      </c>
      <c r="E211" s="14"/>
      <c r="F211" s="14"/>
      <c r="G211" s="14">
        <v>0.2</v>
      </c>
      <c r="H211" s="30">
        <f t="shared" si="43"/>
        <v>0.2</v>
      </c>
      <c r="I211" s="14">
        <v>0.5</v>
      </c>
      <c r="J211" s="14"/>
      <c r="K211" s="30">
        <f t="shared" si="48"/>
        <v>0.7</v>
      </c>
      <c r="L211" s="14">
        <v>0.1</v>
      </c>
      <c r="M211" s="14">
        <v>0.3</v>
      </c>
      <c r="N211" s="14">
        <v>3.5</v>
      </c>
      <c r="O211" s="14">
        <f t="shared" si="52"/>
        <v>3.9</v>
      </c>
      <c r="P211" s="14">
        <f t="shared" si="53"/>
        <v>4.5999999999999996</v>
      </c>
      <c r="Q211" s="14">
        <v>1</v>
      </c>
      <c r="R211" s="14">
        <f t="shared" si="51"/>
        <v>5.6</v>
      </c>
      <c r="S211" s="10"/>
      <c r="T211" s="10"/>
      <c r="U211" s="10"/>
    </row>
    <row r="212" spans="1:21" x14ac:dyDescent="0.2">
      <c r="A212" s="93"/>
      <c r="B212" s="121"/>
      <c r="C212" s="76" t="s">
        <v>165</v>
      </c>
      <c r="D212" s="34">
        <v>2</v>
      </c>
      <c r="E212" s="14">
        <v>0.5</v>
      </c>
      <c r="F212" s="14"/>
      <c r="G212" s="14"/>
      <c r="H212" s="30">
        <f t="shared" si="43"/>
        <v>0.5</v>
      </c>
      <c r="I212" s="14">
        <v>0.1</v>
      </c>
      <c r="J212" s="14"/>
      <c r="K212" s="30">
        <f t="shared" si="48"/>
        <v>0.6</v>
      </c>
      <c r="L212" s="14">
        <v>21</v>
      </c>
      <c r="M212" s="14">
        <v>0.5</v>
      </c>
      <c r="N212" s="14">
        <v>0.3</v>
      </c>
      <c r="O212" s="14">
        <f t="shared" si="52"/>
        <v>21.8</v>
      </c>
      <c r="P212" s="14">
        <f t="shared" si="53"/>
        <v>22.400000000000002</v>
      </c>
      <c r="Q212" s="14">
        <v>0</v>
      </c>
      <c r="R212" s="14">
        <f t="shared" si="51"/>
        <v>22.400000000000002</v>
      </c>
      <c r="S212" s="10"/>
      <c r="T212" s="10"/>
      <c r="U212" s="10"/>
    </row>
    <row r="213" spans="1:21" x14ac:dyDescent="0.2">
      <c r="A213" s="93"/>
      <c r="B213" s="121"/>
      <c r="C213" s="76" t="s">
        <v>181</v>
      </c>
      <c r="D213" s="34">
        <v>14</v>
      </c>
      <c r="E213" s="14">
        <v>4.7</v>
      </c>
      <c r="F213" s="14"/>
      <c r="G213" s="14">
        <v>0.01</v>
      </c>
      <c r="H213" s="30">
        <f t="shared" si="43"/>
        <v>4.71</v>
      </c>
      <c r="I213" s="14"/>
      <c r="J213" s="14"/>
      <c r="K213" s="30">
        <f t="shared" si="48"/>
        <v>4.71</v>
      </c>
      <c r="L213" s="14">
        <v>2.5</v>
      </c>
      <c r="M213" s="14">
        <v>26</v>
      </c>
      <c r="N213" s="14">
        <v>15.1</v>
      </c>
      <c r="O213" s="14">
        <f t="shared" si="52"/>
        <v>43.6</v>
      </c>
      <c r="P213" s="14">
        <f t="shared" si="53"/>
        <v>48.31</v>
      </c>
      <c r="Q213" s="14">
        <v>120.9</v>
      </c>
      <c r="R213" s="14">
        <f t="shared" si="51"/>
        <v>169.21</v>
      </c>
      <c r="S213" s="10"/>
      <c r="T213" s="10"/>
      <c r="U213" s="10"/>
    </row>
    <row r="214" spans="1:21" x14ac:dyDescent="0.2">
      <c r="A214" s="93"/>
      <c r="B214" s="121"/>
      <c r="C214" s="76" t="s">
        <v>171</v>
      </c>
      <c r="D214" s="34">
        <v>10</v>
      </c>
      <c r="E214" s="14"/>
      <c r="F214" s="14"/>
      <c r="G214" s="14">
        <v>1</v>
      </c>
      <c r="H214" s="30">
        <f t="shared" si="43"/>
        <v>1</v>
      </c>
      <c r="I214" s="14">
        <v>4.8499999999999996</v>
      </c>
      <c r="J214" s="14"/>
      <c r="K214" s="30">
        <f t="shared" si="48"/>
        <v>5.85</v>
      </c>
      <c r="L214" s="14">
        <v>1.5</v>
      </c>
      <c r="M214" s="14">
        <v>3.48</v>
      </c>
      <c r="N214" s="14">
        <v>0.8</v>
      </c>
      <c r="O214" s="14">
        <f t="shared" si="52"/>
        <v>5.78</v>
      </c>
      <c r="P214" s="14">
        <f t="shared" si="53"/>
        <v>11.629999999999999</v>
      </c>
      <c r="Q214" s="14">
        <v>0.2</v>
      </c>
      <c r="R214" s="14">
        <f t="shared" si="51"/>
        <v>11.829999999999998</v>
      </c>
      <c r="S214" s="10"/>
      <c r="T214" s="10"/>
      <c r="U214" s="10"/>
    </row>
    <row r="215" spans="1:21" x14ac:dyDescent="0.2">
      <c r="A215" s="93"/>
      <c r="B215" s="121"/>
      <c r="C215" s="76" t="s">
        <v>187</v>
      </c>
      <c r="D215" s="34">
        <v>5</v>
      </c>
      <c r="E215" s="14">
        <v>8</v>
      </c>
      <c r="F215" s="14"/>
      <c r="G215" s="14">
        <v>7</v>
      </c>
      <c r="H215" s="30">
        <f t="shared" si="43"/>
        <v>15</v>
      </c>
      <c r="I215" s="14"/>
      <c r="J215" s="14"/>
      <c r="K215" s="30">
        <f t="shared" si="48"/>
        <v>15</v>
      </c>
      <c r="L215" s="14"/>
      <c r="M215" s="14">
        <v>13.01</v>
      </c>
      <c r="N215" s="14">
        <v>2.5</v>
      </c>
      <c r="O215" s="14">
        <f t="shared" si="52"/>
        <v>15.51</v>
      </c>
      <c r="P215" s="14">
        <f t="shared" si="53"/>
        <v>30.509999999999998</v>
      </c>
      <c r="Q215" s="14">
        <v>0.8</v>
      </c>
      <c r="R215" s="14">
        <f t="shared" si="51"/>
        <v>31.31</v>
      </c>
      <c r="S215" s="10"/>
      <c r="T215" s="10"/>
      <c r="U215" s="10"/>
    </row>
    <row r="216" spans="1:21" x14ac:dyDescent="0.2">
      <c r="A216" s="93"/>
      <c r="B216" s="121"/>
      <c r="C216" s="76" t="s">
        <v>173</v>
      </c>
      <c r="D216" s="34">
        <v>16</v>
      </c>
      <c r="E216" s="14">
        <v>1</v>
      </c>
      <c r="F216" s="14">
        <v>5.6</v>
      </c>
      <c r="G216" s="14">
        <v>0.3</v>
      </c>
      <c r="H216" s="30">
        <f t="shared" si="43"/>
        <v>6.8999999999999995</v>
      </c>
      <c r="I216" s="14">
        <v>4.34</v>
      </c>
      <c r="J216" s="14"/>
      <c r="K216" s="30">
        <f t="shared" si="48"/>
        <v>11.239999999999998</v>
      </c>
      <c r="L216" s="14">
        <v>1.8</v>
      </c>
      <c r="M216" s="14">
        <v>6.2</v>
      </c>
      <c r="N216" s="14">
        <v>4.2</v>
      </c>
      <c r="O216" s="14">
        <f t="shared" si="52"/>
        <v>12.2</v>
      </c>
      <c r="P216" s="14">
        <f t="shared" si="53"/>
        <v>23.439999999999998</v>
      </c>
      <c r="Q216" s="14">
        <v>0.26</v>
      </c>
      <c r="R216" s="14">
        <f t="shared" si="51"/>
        <v>23.7</v>
      </c>
      <c r="S216" s="10"/>
      <c r="T216" s="10"/>
      <c r="U216" s="10"/>
    </row>
    <row r="217" spans="1:21" x14ac:dyDescent="0.2">
      <c r="A217" s="93"/>
      <c r="B217" s="121"/>
      <c r="C217" s="76" t="s">
        <v>191</v>
      </c>
      <c r="D217" s="34">
        <v>11</v>
      </c>
      <c r="E217" s="14"/>
      <c r="F217" s="14">
        <v>10</v>
      </c>
      <c r="G217" s="14">
        <v>2</v>
      </c>
      <c r="H217" s="30">
        <f t="shared" si="43"/>
        <v>12</v>
      </c>
      <c r="I217" s="14"/>
      <c r="J217" s="14"/>
      <c r="K217" s="30">
        <f t="shared" si="48"/>
        <v>12</v>
      </c>
      <c r="L217" s="14">
        <v>2.2000000000000002</v>
      </c>
      <c r="M217" s="14">
        <v>23.4</v>
      </c>
      <c r="N217" s="14">
        <v>39.200000000000003</v>
      </c>
      <c r="O217" s="14">
        <f t="shared" si="52"/>
        <v>64.8</v>
      </c>
      <c r="P217" s="14">
        <f t="shared" si="53"/>
        <v>76.8</v>
      </c>
      <c r="Q217" s="14">
        <v>37</v>
      </c>
      <c r="R217" s="14">
        <f t="shared" si="51"/>
        <v>113.8</v>
      </c>
      <c r="S217" s="10"/>
      <c r="T217" s="10"/>
      <c r="U217" s="10"/>
    </row>
    <row r="218" spans="1:21" x14ac:dyDescent="0.2">
      <c r="A218" s="93"/>
      <c r="B218" s="121"/>
      <c r="C218" s="76" t="s">
        <v>182</v>
      </c>
      <c r="D218" s="34">
        <v>8</v>
      </c>
      <c r="E218" s="14"/>
      <c r="F218" s="14"/>
      <c r="G218" s="14"/>
      <c r="H218" s="30">
        <f t="shared" si="43"/>
        <v>0</v>
      </c>
      <c r="I218" s="14"/>
      <c r="J218" s="14"/>
      <c r="K218" s="30">
        <f t="shared" si="48"/>
        <v>0</v>
      </c>
      <c r="L218" s="14">
        <v>204.81</v>
      </c>
      <c r="M218" s="14">
        <v>151.66999999999999</v>
      </c>
      <c r="N218" s="14">
        <v>1.51</v>
      </c>
      <c r="O218" s="14">
        <f t="shared" si="52"/>
        <v>357.99</v>
      </c>
      <c r="P218" s="14">
        <f t="shared" si="53"/>
        <v>357.99</v>
      </c>
      <c r="Q218" s="14">
        <v>1.1000000000000001</v>
      </c>
      <c r="R218" s="14">
        <f t="shared" si="51"/>
        <v>359.09000000000003</v>
      </c>
      <c r="S218" s="10"/>
      <c r="T218" s="10"/>
      <c r="U218" s="10"/>
    </row>
    <row r="219" spans="1:21" x14ac:dyDescent="0.2">
      <c r="A219" s="93"/>
      <c r="B219" s="121"/>
      <c r="C219" s="76" t="s">
        <v>166</v>
      </c>
      <c r="D219" s="34">
        <v>1</v>
      </c>
      <c r="E219" s="14">
        <v>0.01</v>
      </c>
      <c r="F219" s="14"/>
      <c r="G219" s="14"/>
      <c r="H219" s="30">
        <f t="shared" si="43"/>
        <v>0.01</v>
      </c>
      <c r="I219" s="14"/>
      <c r="J219" s="14"/>
      <c r="K219" s="30">
        <f t="shared" si="48"/>
        <v>0.01</v>
      </c>
      <c r="L219" s="14"/>
      <c r="M219" s="14"/>
      <c r="N219" s="14">
        <v>2</v>
      </c>
      <c r="O219" s="14">
        <f t="shared" si="52"/>
        <v>2</v>
      </c>
      <c r="P219" s="14">
        <f t="shared" si="53"/>
        <v>2.0099999999999998</v>
      </c>
      <c r="Q219" s="14">
        <v>0</v>
      </c>
      <c r="R219" s="14">
        <f t="shared" si="51"/>
        <v>2.0099999999999998</v>
      </c>
      <c r="S219" s="10"/>
      <c r="T219" s="10"/>
      <c r="U219" s="10"/>
    </row>
    <row r="220" spans="1:21" x14ac:dyDescent="0.2">
      <c r="A220" s="93"/>
      <c r="B220" s="121"/>
      <c r="C220" s="76" t="s">
        <v>177</v>
      </c>
      <c r="D220" s="34">
        <v>1</v>
      </c>
      <c r="E220" s="14"/>
      <c r="F220" s="14"/>
      <c r="G220" s="14"/>
      <c r="H220" s="30">
        <f t="shared" si="43"/>
        <v>0</v>
      </c>
      <c r="I220" s="14"/>
      <c r="J220" s="14"/>
      <c r="K220" s="30">
        <f t="shared" si="48"/>
        <v>0</v>
      </c>
      <c r="L220" s="14"/>
      <c r="M220" s="14"/>
      <c r="N220" s="14">
        <v>0.01</v>
      </c>
      <c r="O220" s="14">
        <f t="shared" si="52"/>
        <v>0.01</v>
      </c>
      <c r="P220" s="14">
        <f t="shared" si="53"/>
        <v>0.01</v>
      </c>
      <c r="Q220" s="14">
        <v>0</v>
      </c>
      <c r="R220" s="14">
        <f t="shared" si="51"/>
        <v>0.01</v>
      </c>
      <c r="S220" s="10"/>
      <c r="T220" s="10"/>
      <c r="U220" s="10"/>
    </row>
    <row r="221" spans="1:21" x14ac:dyDescent="0.2">
      <c r="A221" s="93"/>
      <c r="B221" s="121"/>
      <c r="C221" s="76" t="s">
        <v>304</v>
      </c>
      <c r="D221" s="34">
        <v>0</v>
      </c>
      <c r="E221" s="14"/>
      <c r="F221" s="14"/>
      <c r="G221" s="14"/>
      <c r="H221" s="30">
        <f t="shared" si="43"/>
        <v>0</v>
      </c>
      <c r="I221" s="14"/>
      <c r="J221" s="14"/>
      <c r="K221" s="30">
        <f t="shared" si="48"/>
        <v>0</v>
      </c>
      <c r="L221" s="14"/>
      <c r="M221" s="14"/>
      <c r="N221" s="14"/>
      <c r="O221" s="14">
        <f t="shared" si="52"/>
        <v>0</v>
      </c>
      <c r="P221" s="14">
        <f t="shared" si="53"/>
        <v>0</v>
      </c>
      <c r="Q221" s="14"/>
      <c r="R221" s="14">
        <f t="shared" si="51"/>
        <v>0</v>
      </c>
      <c r="S221" s="10"/>
      <c r="T221" s="10"/>
      <c r="U221" s="10"/>
    </row>
    <row r="222" spans="1:21" x14ac:dyDescent="0.2">
      <c r="A222" s="94"/>
      <c r="B222" s="122"/>
      <c r="C222" s="88" t="s">
        <v>179</v>
      </c>
      <c r="D222" s="89">
        <v>24</v>
      </c>
      <c r="E222" s="90">
        <v>2.61</v>
      </c>
      <c r="F222" s="90"/>
      <c r="G222" s="90">
        <v>47.4</v>
      </c>
      <c r="H222" s="91">
        <f t="shared" si="43"/>
        <v>50.01</v>
      </c>
      <c r="I222" s="90">
        <v>5.7</v>
      </c>
      <c r="J222" s="90"/>
      <c r="K222" s="91">
        <f t="shared" si="48"/>
        <v>55.71</v>
      </c>
      <c r="L222" s="90">
        <v>3.5</v>
      </c>
      <c r="M222" s="90">
        <v>27.22</v>
      </c>
      <c r="N222" s="90">
        <v>3.65</v>
      </c>
      <c r="O222" s="90">
        <f>+SUM(L222:N222)</f>
        <v>34.369999999999997</v>
      </c>
      <c r="P222" s="90">
        <f>+SUM(K222+O222)</f>
        <v>90.08</v>
      </c>
      <c r="Q222" s="90">
        <v>10.11</v>
      </c>
      <c r="R222" s="90">
        <f t="shared" si="51"/>
        <v>100.19</v>
      </c>
      <c r="S222" s="10"/>
      <c r="T222" s="10"/>
      <c r="U222" s="10"/>
    </row>
    <row r="223" spans="1:21" ht="15" x14ac:dyDescent="0.25">
      <c r="A223" s="230" t="s">
        <v>0</v>
      </c>
      <c r="B223" s="231"/>
      <c r="C223" s="232" t="s">
        <v>0</v>
      </c>
      <c r="D223" s="53">
        <f t="shared" ref="D223:R223" si="54">+SUM(D191:D222)</f>
        <v>1320</v>
      </c>
      <c r="E223" s="54">
        <f>SUM(E191:E222)</f>
        <v>664.61999999999989</v>
      </c>
      <c r="F223" s="54">
        <f>SUM(F191:F222)</f>
        <v>3358.9100000000003</v>
      </c>
      <c r="G223" s="54">
        <f>SUM(G191:G222)</f>
        <v>955.57999999999981</v>
      </c>
      <c r="H223" s="54">
        <f>SUM(H191:H222)</f>
        <v>4979.1100000000006</v>
      </c>
      <c r="I223" s="54">
        <f t="shared" si="54"/>
        <v>1032.3100000000002</v>
      </c>
      <c r="J223" s="54">
        <f t="shared" si="54"/>
        <v>399.95</v>
      </c>
      <c r="K223" s="54">
        <f t="shared" si="54"/>
        <v>6411.37</v>
      </c>
      <c r="L223" s="54">
        <f t="shared" si="54"/>
        <v>18764.579999999998</v>
      </c>
      <c r="M223" s="54">
        <f t="shared" si="54"/>
        <v>1681.2200000000005</v>
      </c>
      <c r="N223" s="54">
        <f t="shared" si="54"/>
        <v>2073.1799999999998</v>
      </c>
      <c r="O223" s="54">
        <f t="shared" si="54"/>
        <v>22518.979999999996</v>
      </c>
      <c r="P223" s="54">
        <f t="shared" si="54"/>
        <v>28930.349999999991</v>
      </c>
      <c r="Q223" s="54">
        <f t="shared" si="54"/>
        <v>4953.5100000000011</v>
      </c>
      <c r="R223" s="55">
        <f t="shared" si="54"/>
        <v>33883.859999999993</v>
      </c>
      <c r="S223" s="10"/>
      <c r="T223" s="10"/>
      <c r="U223" s="10"/>
    </row>
    <row r="224" spans="1:21" ht="14.25" customHeight="1" x14ac:dyDescent="0.2">
      <c r="A224" s="144" t="s">
        <v>406</v>
      </c>
      <c r="B224" s="120" t="s">
        <v>219</v>
      </c>
      <c r="C224" s="73" t="s">
        <v>219</v>
      </c>
      <c r="D224" s="74">
        <v>31</v>
      </c>
      <c r="E224" s="39"/>
      <c r="F224" s="39"/>
      <c r="G224" s="39">
        <v>0.02</v>
      </c>
      <c r="H224" s="48">
        <f t="shared" si="43"/>
        <v>0.02</v>
      </c>
      <c r="I224" s="39">
        <v>1.2</v>
      </c>
      <c r="J224" s="39">
        <v>0.2</v>
      </c>
      <c r="K224" s="48">
        <f t="shared" ref="K224:K267" si="55">+SUM(H224:J224)</f>
        <v>1.42</v>
      </c>
      <c r="L224" s="39">
        <v>3.8</v>
      </c>
      <c r="M224" s="39">
        <v>16.260000000000002</v>
      </c>
      <c r="N224" s="39">
        <v>5.49</v>
      </c>
      <c r="O224" s="39">
        <f t="shared" ref="O224:O235" si="56">+SUM(L224:N224)</f>
        <v>25.550000000000004</v>
      </c>
      <c r="P224" s="39">
        <f t="shared" ref="P224:P235" si="57">+SUM(K224+O224)</f>
        <v>26.970000000000006</v>
      </c>
      <c r="Q224" s="39">
        <v>0</v>
      </c>
      <c r="R224" s="39">
        <f t="shared" ref="R224:R267" si="58">+SUM(P224:Q224)</f>
        <v>26.970000000000006</v>
      </c>
      <c r="S224" s="10"/>
      <c r="T224" s="10"/>
      <c r="U224" s="10"/>
    </row>
    <row r="225" spans="1:21" s="8" customFormat="1" ht="14.25" customHeight="1" x14ac:dyDescent="0.2">
      <c r="A225" s="93"/>
      <c r="B225" s="121"/>
      <c r="C225" s="76" t="s">
        <v>205</v>
      </c>
      <c r="D225" s="77">
        <v>22</v>
      </c>
      <c r="E225" s="14"/>
      <c r="F225" s="14"/>
      <c r="G225" s="14">
        <v>0.01</v>
      </c>
      <c r="H225" s="30">
        <f t="shared" si="43"/>
        <v>0.01</v>
      </c>
      <c r="I225" s="14">
        <v>12</v>
      </c>
      <c r="J225" s="14">
        <v>0.5</v>
      </c>
      <c r="K225" s="30">
        <f t="shared" si="55"/>
        <v>12.51</v>
      </c>
      <c r="L225" s="14">
        <v>4.0999999999999996</v>
      </c>
      <c r="M225" s="14">
        <v>6.75</v>
      </c>
      <c r="N225" s="14">
        <v>45</v>
      </c>
      <c r="O225" s="14">
        <f t="shared" si="56"/>
        <v>55.85</v>
      </c>
      <c r="P225" s="14">
        <f t="shared" si="57"/>
        <v>68.36</v>
      </c>
      <c r="Q225" s="14">
        <v>11.85</v>
      </c>
      <c r="R225" s="14">
        <f t="shared" si="58"/>
        <v>80.209999999999994</v>
      </c>
      <c r="S225" s="9"/>
      <c r="T225" s="9"/>
      <c r="U225" s="9"/>
    </row>
    <row r="226" spans="1:21" s="8" customFormat="1" ht="14.25" customHeight="1" x14ac:dyDescent="0.2">
      <c r="A226" s="93"/>
      <c r="B226" s="121"/>
      <c r="C226" s="76" t="s">
        <v>275</v>
      </c>
      <c r="D226" s="77">
        <v>8</v>
      </c>
      <c r="E226" s="14"/>
      <c r="F226" s="14"/>
      <c r="G226" s="14"/>
      <c r="H226" s="30">
        <f t="shared" si="43"/>
        <v>0</v>
      </c>
      <c r="I226" s="14"/>
      <c r="J226" s="14"/>
      <c r="K226" s="30">
        <f t="shared" si="55"/>
        <v>0</v>
      </c>
      <c r="L226" s="14">
        <v>1.1000000000000001</v>
      </c>
      <c r="M226" s="14">
        <v>2.82</v>
      </c>
      <c r="N226" s="14">
        <v>12.11</v>
      </c>
      <c r="O226" s="14">
        <f t="shared" si="56"/>
        <v>16.03</v>
      </c>
      <c r="P226" s="14">
        <f t="shared" si="57"/>
        <v>16.03</v>
      </c>
      <c r="Q226" s="14">
        <v>0</v>
      </c>
      <c r="R226" s="14">
        <f t="shared" si="58"/>
        <v>16.03</v>
      </c>
      <c r="S226" s="9"/>
      <c r="T226" s="9"/>
      <c r="U226" s="9"/>
    </row>
    <row r="227" spans="1:21" s="8" customFormat="1" ht="14.25" customHeight="1" x14ac:dyDescent="0.2">
      <c r="A227" s="93"/>
      <c r="B227" s="121"/>
      <c r="C227" s="76" t="s">
        <v>202</v>
      </c>
      <c r="D227" s="77">
        <v>38</v>
      </c>
      <c r="E227" s="14">
        <v>7.82</v>
      </c>
      <c r="F227" s="14">
        <v>19</v>
      </c>
      <c r="G227" s="14"/>
      <c r="H227" s="30">
        <f t="shared" si="43"/>
        <v>26.82</v>
      </c>
      <c r="I227" s="14">
        <v>2.8</v>
      </c>
      <c r="J227" s="14"/>
      <c r="K227" s="30">
        <f t="shared" si="55"/>
        <v>29.62</v>
      </c>
      <c r="L227" s="14">
        <v>20.09</v>
      </c>
      <c r="M227" s="14">
        <v>23.21</v>
      </c>
      <c r="N227" s="14">
        <v>32.700000000000003</v>
      </c>
      <c r="O227" s="14">
        <f t="shared" si="56"/>
        <v>76</v>
      </c>
      <c r="P227" s="14">
        <f t="shared" si="57"/>
        <v>105.62</v>
      </c>
      <c r="Q227" s="14">
        <v>4</v>
      </c>
      <c r="R227" s="14">
        <f t="shared" si="58"/>
        <v>109.62</v>
      </c>
      <c r="S227" s="9"/>
      <c r="T227" s="9"/>
      <c r="U227" s="9"/>
    </row>
    <row r="228" spans="1:21" s="8" customFormat="1" ht="14.25" customHeight="1" x14ac:dyDescent="0.2">
      <c r="A228" s="93"/>
      <c r="B228" s="121"/>
      <c r="C228" s="76" t="s">
        <v>195</v>
      </c>
      <c r="D228" s="77">
        <v>8</v>
      </c>
      <c r="E228" s="14"/>
      <c r="F228" s="14"/>
      <c r="G228" s="14"/>
      <c r="H228" s="30">
        <f>SUM(E228:G228)</f>
        <v>0</v>
      </c>
      <c r="I228" s="14">
        <v>1</v>
      </c>
      <c r="J228" s="14"/>
      <c r="K228" s="30">
        <f>+SUM(H228:J228)</f>
        <v>1</v>
      </c>
      <c r="L228" s="14">
        <v>2</v>
      </c>
      <c r="M228" s="14">
        <v>25.1</v>
      </c>
      <c r="N228" s="14"/>
      <c r="O228" s="14">
        <f t="shared" si="56"/>
        <v>27.1</v>
      </c>
      <c r="P228" s="14">
        <f t="shared" si="57"/>
        <v>28.1</v>
      </c>
      <c r="Q228" s="14">
        <v>0</v>
      </c>
      <c r="R228" s="14">
        <f>+SUM(P228:Q228)</f>
        <v>28.1</v>
      </c>
      <c r="S228" s="9"/>
      <c r="T228" s="9"/>
      <c r="U228" s="9"/>
    </row>
    <row r="229" spans="1:21" x14ac:dyDescent="0.2">
      <c r="A229" s="93"/>
      <c r="B229" s="121"/>
      <c r="C229" s="76" t="s">
        <v>204</v>
      </c>
      <c r="D229" s="77">
        <v>11</v>
      </c>
      <c r="E229" s="14"/>
      <c r="F229" s="14">
        <v>4</v>
      </c>
      <c r="G229" s="14"/>
      <c r="H229" s="30">
        <f>SUM(E229:G229)</f>
        <v>4</v>
      </c>
      <c r="I229" s="14">
        <v>0.32</v>
      </c>
      <c r="J229" s="14"/>
      <c r="K229" s="30">
        <f>+SUM(H229:J229)</f>
        <v>4.32</v>
      </c>
      <c r="L229" s="14">
        <v>1</v>
      </c>
      <c r="M229" s="14">
        <v>3.31</v>
      </c>
      <c r="N229" s="14">
        <v>2.2000000000000002</v>
      </c>
      <c r="O229" s="14">
        <f t="shared" si="56"/>
        <v>6.5100000000000007</v>
      </c>
      <c r="P229" s="14">
        <f t="shared" si="57"/>
        <v>10.830000000000002</v>
      </c>
      <c r="Q229" s="14">
        <v>0.01</v>
      </c>
      <c r="R229" s="14">
        <f>+SUM(P229:Q229)</f>
        <v>10.840000000000002</v>
      </c>
      <c r="S229" s="10"/>
      <c r="T229" s="10"/>
      <c r="U229" s="10"/>
    </row>
    <row r="230" spans="1:21" x14ac:dyDescent="0.2">
      <c r="A230" s="93"/>
      <c r="B230" s="121"/>
      <c r="C230" s="76" t="s">
        <v>277</v>
      </c>
      <c r="D230" s="77">
        <v>24</v>
      </c>
      <c r="E230" s="14">
        <v>6</v>
      </c>
      <c r="F230" s="14"/>
      <c r="G230" s="14"/>
      <c r="H230" s="30">
        <f>SUM(E230:G230)</f>
        <v>6</v>
      </c>
      <c r="I230" s="14">
        <v>2.5</v>
      </c>
      <c r="J230" s="14"/>
      <c r="K230" s="30">
        <f>+SUM(H230:J230)</f>
        <v>8.5</v>
      </c>
      <c r="L230" s="14">
        <v>499.68</v>
      </c>
      <c r="M230" s="14">
        <v>54.05</v>
      </c>
      <c r="N230" s="14">
        <v>20.2</v>
      </c>
      <c r="O230" s="14">
        <f t="shared" si="56"/>
        <v>573.93000000000006</v>
      </c>
      <c r="P230" s="14">
        <f t="shared" si="57"/>
        <v>582.43000000000006</v>
      </c>
      <c r="Q230" s="14">
        <v>105.1</v>
      </c>
      <c r="R230" s="14">
        <f>+SUM(P230:Q230)</f>
        <v>687.53000000000009</v>
      </c>
      <c r="S230" s="10"/>
      <c r="T230" s="10"/>
      <c r="U230" s="10"/>
    </row>
    <row r="231" spans="1:21" x14ac:dyDescent="0.2">
      <c r="A231" s="93"/>
      <c r="B231" s="124"/>
      <c r="C231" s="76" t="s">
        <v>208</v>
      </c>
      <c r="D231" s="77">
        <v>25</v>
      </c>
      <c r="E231" s="14"/>
      <c r="F231" s="14">
        <v>1.8</v>
      </c>
      <c r="G231" s="14"/>
      <c r="H231" s="30">
        <f>SUM(E231:G231)</f>
        <v>1.8</v>
      </c>
      <c r="I231" s="14">
        <v>18.14</v>
      </c>
      <c r="J231" s="14"/>
      <c r="K231" s="30">
        <f>+SUM(H231:J231)</f>
        <v>19.940000000000001</v>
      </c>
      <c r="L231" s="14">
        <v>29.58</v>
      </c>
      <c r="M231" s="14">
        <v>25.15</v>
      </c>
      <c r="N231" s="14">
        <v>89.2</v>
      </c>
      <c r="O231" s="14">
        <f t="shared" si="56"/>
        <v>143.93</v>
      </c>
      <c r="P231" s="14">
        <f t="shared" si="57"/>
        <v>163.87</v>
      </c>
      <c r="Q231" s="14">
        <v>7.4</v>
      </c>
      <c r="R231" s="14">
        <f>+SUM(P231:Q231)</f>
        <v>171.27</v>
      </c>
      <c r="S231" s="10"/>
      <c r="T231" s="10"/>
      <c r="U231" s="10"/>
    </row>
    <row r="232" spans="1:21" x14ac:dyDescent="0.2">
      <c r="A232" s="93"/>
      <c r="B232" s="121" t="s">
        <v>431</v>
      </c>
      <c r="C232" s="76" t="s">
        <v>200</v>
      </c>
      <c r="D232" s="77">
        <v>22</v>
      </c>
      <c r="E232" s="14">
        <v>0.04</v>
      </c>
      <c r="F232" s="14">
        <v>0.1</v>
      </c>
      <c r="G232" s="14">
        <v>10</v>
      </c>
      <c r="H232" s="30">
        <f>SUM(E232:G232)</f>
        <v>10.14</v>
      </c>
      <c r="I232" s="14">
        <v>0.7</v>
      </c>
      <c r="J232" s="14"/>
      <c r="K232" s="30">
        <f>+SUM(H232:J232)</f>
        <v>10.84</v>
      </c>
      <c r="L232" s="14">
        <v>23.1</v>
      </c>
      <c r="M232" s="14">
        <v>17.32</v>
      </c>
      <c r="N232" s="14">
        <v>35.049999999999997</v>
      </c>
      <c r="O232" s="14">
        <f t="shared" si="56"/>
        <v>75.47</v>
      </c>
      <c r="P232" s="14">
        <f t="shared" si="57"/>
        <v>86.31</v>
      </c>
      <c r="Q232" s="14">
        <v>42.89</v>
      </c>
      <c r="R232" s="14">
        <f>+SUM(P232:Q232)</f>
        <v>129.19999999999999</v>
      </c>
      <c r="S232" s="10"/>
      <c r="T232" s="10"/>
      <c r="U232" s="10"/>
    </row>
    <row r="233" spans="1:21" s="8" customFormat="1" ht="14.25" customHeight="1" x14ac:dyDescent="0.2">
      <c r="A233" s="93"/>
      <c r="B233" s="121"/>
      <c r="C233" s="76" t="s">
        <v>305</v>
      </c>
      <c r="D233" s="77">
        <v>6</v>
      </c>
      <c r="E233" s="14"/>
      <c r="F233" s="14"/>
      <c r="G233" s="14"/>
      <c r="H233" s="30">
        <f t="shared" si="43"/>
        <v>0</v>
      </c>
      <c r="I233" s="14">
        <v>81</v>
      </c>
      <c r="J233" s="14"/>
      <c r="K233" s="30">
        <f t="shared" si="55"/>
        <v>81</v>
      </c>
      <c r="L233" s="14">
        <v>282.39999999999998</v>
      </c>
      <c r="M233" s="14">
        <v>323.3</v>
      </c>
      <c r="N233" s="14">
        <v>555</v>
      </c>
      <c r="O233" s="14">
        <f t="shared" si="56"/>
        <v>1160.7</v>
      </c>
      <c r="P233" s="14">
        <f t="shared" si="57"/>
        <v>1241.7</v>
      </c>
      <c r="Q233" s="14">
        <v>0.1</v>
      </c>
      <c r="R233" s="14">
        <f t="shared" si="58"/>
        <v>1241.8</v>
      </c>
      <c r="S233" s="9"/>
      <c r="T233" s="9"/>
      <c r="U233" s="9"/>
    </row>
    <row r="234" spans="1:21" x14ac:dyDescent="0.2">
      <c r="A234" s="93"/>
      <c r="B234" s="121"/>
      <c r="C234" s="76" t="s">
        <v>215</v>
      </c>
      <c r="D234" s="77">
        <v>10</v>
      </c>
      <c r="E234" s="14"/>
      <c r="F234" s="14"/>
      <c r="G234" s="14"/>
      <c r="H234" s="30">
        <f t="shared" si="43"/>
        <v>0</v>
      </c>
      <c r="I234" s="14">
        <v>0.05</v>
      </c>
      <c r="J234" s="14"/>
      <c r="K234" s="30">
        <f t="shared" si="55"/>
        <v>0.05</v>
      </c>
      <c r="L234" s="14">
        <v>37.01</v>
      </c>
      <c r="M234" s="14">
        <v>6.8</v>
      </c>
      <c r="N234" s="14">
        <v>5.67</v>
      </c>
      <c r="O234" s="14">
        <f t="shared" si="56"/>
        <v>49.48</v>
      </c>
      <c r="P234" s="14">
        <f t="shared" si="57"/>
        <v>49.529999999999994</v>
      </c>
      <c r="Q234" s="14">
        <v>0.02</v>
      </c>
      <c r="R234" s="14">
        <f t="shared" si="58"/>
        <v>49.55</v>
      </c>
      <c r="S234" s="10"/>
      <c r="T234" s="10"/>
      <c r="U234" s="10"/>
    </row>
    <row r="235" spans="1:21" x14ac:dyDescent="0.2">
      <c r="A235" s="93"/>
      <c r="B235" s="121"/>
      <c r="C235" s="82" t="s">
        <v>201</v>
      </c>
      <c r="D235" s="83">
        <v>2</v>
      </c>
      <c r="E235" s="17"/>
      <c r="F235" s="17"/>
      <c r="G235" s="17"/>
      <c r="H235" s="32">
        <f t="shared" si="43"/>
        <v>0</v>
      </c>
      <c r="I235" s="17"/>
      <c r="J235" s="17"/>
      <c r="K235" s="32">
        <f t="shared" si="55"/>
        <v>0</v>
      </c>
      <c r="L235" s="17">
        <v>0.25</v>
      </c>
      <c r="M235" s="17">
        <v>2.75</v>
      </c>
      <c r="N235" s="17">
        <v>1</v>
      </c>
      <c r="O235" s="17">
        <f t="shared" si="56"/>
        <v>4</v>
      </c>
      <c r="P235" s="17">
        <f t="shared" si="57"/>
        <v>4</v>
      </c>
      <c r="Q235" s="17">
        <v>0</v>
      </c>
      <c r="R235" s="17">
        <f t="shared" si="58"/>
        <v>4</v>
      </c>
      <c r="S235" s="10"/>
      <c r="T235" s="10"/>
      <c r="U235" s="10"/>
    </row>
    <row r="236" spans="1:21" ht="15" x14ac:dyDescent="0.25">
      <c r="A236" s="230" t="s">
        <v>0</v>
      </c>
      <c r="B236" s="231"/>
      <c r="C236" s="232" t="s">
        <v>0</v>
      </c>
      <c r="D236" s="53">
        <f t="shared" ref="D236:R236" si="59">SUM(D224:D235)</f>
        <v>207</v>
      </c>
      <c r="E236" s="54">
        <f>SUM(E224:E235)</f>
        <v>13.86</v>
      </c>
      <c r="F236" s="54">
        <f>SUM(F224:F235)</f>
        <v>24.900000000000002</v>
      </c>
      <c r="G236" s="54">
        <f>SUM(G224:G235)</f>
        <v>10.029999999999999</v>
      </c>
      <c r="H236" s="54">
        <f>SUM(H224:H235)</f>
        <v>48.79</v>
      </c>
      <c r="I236" s="54">
        <f t="shared" si="59"/>
        <v>119.71</v>
      </c>
      <c r="J236" s="54">
        <f t="shared" si="59"/>
        <v>0.7</v>
      </c>
      <c r="K236" s="54">
        <f t="shared" si="59"/>
        <v>169.20000000000002</v>
      </c>
      <c r="L236" s="54">
        <f t="shared" si="59"/>
        <v>904.11</v>
      </c>
      <c r="M236" s="54">
        <f t="shared" si="59"/>
        <v>506.82</v>
      </c>
      <c r="N236" s="54">
        <f t="shared" si="59"/>
        <v>803.62</v>
      </c>
      <c r="O236" s="54">
        <f t="shared" si="59"/>
        <v>2214.5500000000002</v>
      </c>
      <c r="P236" s="54">
        <f t="shared" si="59"/>
        <v>2383.7500000000005</v>
      </c>
      <c r="Q236" s="54">
        <f t="shared" si="59"/>
        <v>171.37</v>
      </c>
      <c r="R236" s="55">
        <f t="shared" si="59"/>
        <v>2555.1200000000003</v>
      </c>
      <c r="S236" s="10"/>
      <c r="T236" s="10"/>
      <c r="U236" s="10"/>
    </row>
    <row r="237" spans="1:21" x14ac:dyDescent="0.2">
      <c r="A237" s="144" t="s">
        <v>9</v>
      </c>
      <c r="B237" s="120" t="s">
        <v>207</v>
      </c>
      <c r="C237" s="73" t="s">
        <v>207</v>
      </c>
      <c r="D237" s="74">
        <v>56</v>
      </c>
      <c r="E237" s="39"/>
      <c r="F237" s="39">
        <v>14.92</v>
      </c>
      <c r="G237" s="39"/>
      <c r="H237" s="48">
        <f t="shared" si="43"/>
        <v>14.92</v>
      </c>
      <c r="I237" s="39">
        <v>0.25</v>
      </c>
      <c r="J237" s="39">
        <v>2.2999999999999998</v>
      </c>
      <c r="K237" s="48">
        <f t="shared" si="55"/>
        <v>17.47</v>
      </c>
      <c r="L237" s="39">
        <v>10.67</v>
      </c>
      <c r="M237" s="39">
        <v>18.73</v>
      </c>
      <c r="N237" s="39">
        <v>54.66</v>
      </c>
      <c r="O237" s="39">
        <f>+SUM(L237:N237)</f>
        <v>84.06</v>
      </c>
      <c r="P237" s="39">
        <f>+SUM(K237+O237)</f>
        <v>101.53</v>
      </c>
      <c r="Q237" s="39">
        <v>78.260000000000005</v>
      </c>
      <c r="R237" s="39">
        <f t="shared" si="58"/>
        <v>179.79000000000002</v>
      </c>
      <c r="S237" s="10"/>
      <c r="T237" s="10"/>
      <c r="U237" s="10"/>
    </row>
    <row r="238" spans="1:21" x14ac:dyDescent="0.2">
      <c r="A238" s="93"/>
      <c r="B238" s="121"/>
      <c r="C238" s="76" t="s">
        <v>218</v>
      </c>
      <c r="D238" s="77">
        <v>3</v>
      </c>
      <c r="E238" s="14">
        <v>0.3</v>
      </c>
      <c r="F238" s="14"/>
      <c r="G238" s="14"/>
      <c r="H238" s="30">
        <f t="shared" si="43"/>
        <v>0.3</v>
      </c>
      <c r="I238" s="14"/>
      <c r="J238" s="14"/>
      <c r="K238" s="30">
        <f t="shared" si="55"/>
        <v>0.3</v>
      </c>
      <c r="L238" s="14">
        <v>0.35</v>
      </c>
      <c r="M238" s="14">
        <v>29.1</v>
      </c>
      <c r="N238" s="14">
        <v>2</v>
      </c>
      <c r="O238" s="14">
        <f>+SUM(L238:N238)</f>
        <v>31.450000000000003</v>
      </c>
      <c r="P238" s="14">
        <f>+SUM(K238+O238)</f>
        <v>31.750000000000004</v>
      </c>
      <c r="Q238" s="14">
        <v>0</v>
      </c>
      <c r="R238" s="14">
        <f t="shared" si="58"/>
        <v>31.750000000000004</v>
      </c>
      <c r="S238" s="10"/>
      <c r="T238" s="10"/>
      <c r="U238" s="10"/>
    </row>
    <row r="239" spans="1:21" x14ac:dyDescent="0.2">
      <c r="A239" s="93"/>
      <c r="B239" s="121"/>
      <c r="C239" s="76" t="s">
        <v>214</v>
      </c>
      <c r="D239" s="77">
        <v>0</v>
      </c>
      <c r="E239" s="14"/>
      <c r="F239" s="14"/>
      <c r="G239" s="14"/>
      <c r="H239" s="30">
        <f t="shared" si="43"/>
        <v>0</v>
      </c>
      <c r="I239" s="14"/>
      <c r="J239" s="14"/>
      <c r="K239" s="30">
        <f t="shared" si="55"/>
        <v>0</v>
      </c>
      <c r="L239" s="14"/>
      <c r="M239" s="14"/>
      <c r="N239" s="14"/>
      <c r="O239" s="14">
        <f t="shared" ref="O239:O263" si="60">+SUM(L239:N239)</f>
        <v>0</v>
      </c>
      <c r="P239" s="14">
        <f t="shared" ref="P239:P263" si="61">+SUM(K239+O239)</f>
        <v>0</v>
      </c>
      <c r="Q239" s="14"/>
      <c r="R239" s="14">
        <f t="shared" si="58"/>
        <v>0</v>
      </c>
      <c r="S239" s="10"/>
      <c r="T239" s="10"/>
      <c r="U239" s="10"/>
    </row>
    <row r="240" spans="1:21" x14ac:dyDescent="0.2">
      <c r="A240" s="93"/>
      <c r="B240" s="121"/>
      <c r="C240" s="76" t="s">
        <v>211</v>
      </c>
      <c r="D240" s="77">
        <v>3</v>
      </c>
      <c r="E240" s="14"/>
      <c r="F240" s="14"/>
      <c r="G240" s="14"/>
      <c r="H240" s="30">
        <f t="shared" ref="H240:H263" si="62">SUM(E240:G240)</f>
        <v>0</v>
      </c>
      <c r="I240" s="14"/>
      <c r="J240" s="14"/>
      <c r="K240" s="30">
        <f t="shared" si="55"/>
        <v>0</v>
      </c>
      <c r="L240" s="14">
        <v>7.4</v>
      </c>
      <c r="M240" s="14">
        <v>109.2</v>
      </c>
      <c r="N240" s="14">
        <v>1.5</v>
      </c>
      <c r="O240" s="14">
        <f t="shared" si="60"/>
        <v>118.10000000000001</v>
      </c>
      <c r="P240" s="14">
        <f t="shared" si="61"/>
        <v>118.10000000000001</v>
      </c>
      <c r="Q240" s="14">
        <v>14.48</v>
      </c>
      <c r="R240" s="14">
        <f t="shared" si="58"/>
        <v>132.58000000000001</v>
      </c>
      <c r="S240" s="10"/>
      <c r="T240" s="10"/>
      <c r="U240" s="10"/>
    </row>
    <row r="241" spans="1:21" x14ac:dyDescent="0.2">
      <c r="A241" s="93"/>
      <c r="B241" s="121"/>
      <c r="C241" s="76" t="s">
        <v>325</v>
      </c>
      <c r="D241" s="77">
        <v>2</v>
      </c>
      <c r="E241" s="14"/>
      <c r="F241" s="14"/>
      <c r="G241" s="14"/>
      <c r="H241" s="30">
        <f t="shared" si="62"/>
        <v>0</v>
      </c>
      <c r="I241" s="14"/>
      <c r="J241" s="14"/>
      <c r="K241" s="30">
        <f t="shared" si="55"/>
        <v>0</v>
      </c>
      <c r="L241" s="14">
        <v>4.5</v>
      </c>
      <c r="M241" s="14">
        <v>1.79</v>
      </c>
      <c r="N241" s="14"/>
      <c r="O241" s="14">
        <f t="shared" si="60"/>
        <v>6.29</v>
      </c>
      <c r="P241" s="14">
        <f t="shared" si="61"/>
        <v>6.29</v>
      </c>
      <c r="Q241" s="14">
        <v>0</v>
      </c>
      <c r="R241" s="14">
        <f t="shared" si="58"/>
        <v>6.29</v>
      </c>
      <c r="S241" s="10"/>
      <c r="T241" s="10"/>
      <c r="U241" s="10"/>
    </row>
    <row r="242" spans="1:21" x14ac:dyDescent="0.2">
      <c r="A242" s="93"/>
      <c r="B242" s="121"/>
      <c r="C242" s="76" t="s">
        <v>216</v>
      </c>
      <c r="D242" s="77">
        <v>5</v>
      </c>
      <c r="E242" s="14"/>
      <c r="F242" s="14"/>
      <c r="G242" s="14"/>
      <c r="H242" s="30">
        <f t="shared" si="62"/>
        <v>0</v>
      </c>
      <c r="I242" s="14"/>
      <c r="J242" s="14"/>
      <c r="K242" s="30">
        <f t="shared" si="55"/>
        <v>0</v>
      </c>
      <c r="L242" s="14">
        <v>1</v>
      </c>
      <c r="M242" s="14">
        <v>8.3000000000000007</v>
      </c>
      <c r="N242" s="14">
        <v>10.9</v>
      </c>
      <c r="O242" s="14">
        <f t="shared" si="60"/>
        <v>20.200000000000003</v>
      </c>
      <c r="P242" s="14">
        <f t="shared" si="61"/>
        <v>20.200000000000003</v>
      </c>
      <c r="Q242" s="14">
        <v>0</v>
      </c>
      <c r="R242" s="14">
        <f t="shared" si="58"/>
        <v>20.200000000000003</v>
      </c>
      <c r="S242" s="10"/>
      <c r="T242" s="10"/>
      <c r="U242" s="10"/>
    </row>
    <row r="243" spans="1:21" x14ac:dyDescent="0.2">
      <c r="A243" s="93"/>
      <c r="B243" s="121"/>
      <c r="C243" s="76" t="s">
        <v>213</v>
      </c>
      <c r="D243" s="77">
        <v>9</v>
      </c>
      <c r="E243" s="14"/>
      <c r="F243" s="14">
        <v>4</v>
      </c>
      <c r="G243" s="14"/>
      <c r="H243" s="30">
        <f t="shared" si="62"/>
        <v>4</v>
      </c>
      <c r="I243" s="14"/>
      <c r="J243" s="14"/>
      <c r="K243" s="30">
        <f t="shared" si="55"/>
        <v>4</v>
      </c>
      <c r="L243" s="14">
        <v>8.3000000000000007</v>
      </c>
      <c r="M243" s="14">
        <v>3.5</v>
      </c>
      <c r="N243" s="14">
        <v>9.75</v>
      </c>
      <c r="O243" s="14">
        <f t="shared" si="60"/>
        <v>21.55</v>
      </c>
      <c r="P243" s="14">
        <f t="shared" si="61"/>
        <v>25.55</v>
      </c>
      <c r="Q243" s="14">
        <v>1.1399999999999999</v>
      </c>
      <c r="R243" s="14">
        <f t="shared" si="58"/>
        <v>26.69</v>
      </c>
      <c r="S243" s="10"/>
      <c r="T243" s="10"/>
      <c r="U243" s="10"/>
    </row>
    <row r="244" spans="1:21" x14ac:dyDescent="0.2">
      <c r="A244" s="93"/>
      <c r="B244" s="124"/>
      <c r="C244" s="76" t="s">
        <v>217</v>
      </c>
      <c r="D244" s="77">
        <v>23</v>
      </c>
      <c r="E244" s="14">
        <v>0.6</v>
      </c>
      <c r="F244" s="14"/>
      <c r="G244" s="14"/>
      <c r="H244" s="30">
        <f t="shared" si="62"/>
        <v>0.6</v>
      </c>
      <c r="I244" s="14">
        <v>0.5</v>
      </c>
      <c r="J244" s="14"/>
      <c r="K244" s="30">
        <f t="shared" si="55"/>
        <v>1.1000000000000001</v>
      </c>
      <c r="L244" s="14">
        <v>14</v>
      </c>
      <c r="M244" s="14">
        <v>8.5</v>
      </c>
      <c r="N244" s="14">
        <v>1.2</v>
      </c>
      <c r="O244" s="14">
        <f t="shared" si="60"/>
        <v>23.7</v>
      </c>
      <c r="P244" s="14">
        <f t="shared" si="61"/>
        <v>24.8</v>
      </c>
      <c r="Q244" s="14">
        <v>4.9000000000000004</v>
      </c>
      <c r="R244" s="14">
        <f t="shared" si="58"/>
        <v>29.700000000000003</v>
      </c>
      <c r="S244" s="10"/>
      <c r="T244" s="10"/>
      <c r="U244" s="10"/>
    </row>
    <row r="245" spans="1:21" x14ac:dyDescent="0.2">
      <c r="A245" s="93"/>
      <c r="B245" s="121" t="s">
        <v>203</v>
      </c>
      <c r="C245" s="76" t="s">
        <v>210</v>
      </c>
      <c r="D245" s="77">
        <v>184</v>
      </c>
      <c r="E245" s="14">
        <v>10</v>
      </c>
      <c r="F245" s="14"/>
      <c r="G245" s="14"/>
      <c r="H245" s="30">
        <f t="shared" si="62"/>
        <v>10</v>
      </c>
      <c r="I245" s="14">
        <v>1.5</v>
      </c>
      <c r="J245" s="14">
        <v>0.9</v>
      </c>
      <c r="K245" s="30">
        <f t="shared" si="55"/>
        <v>12.4</v>
      </c>
      <c r="L245" s="14">
        <v>97.41</v>
      </c>
      <c r="M245" s="14">
        <v>473.06</v>
      </c>
      <c r="N245" s="14">
        <v>53.34</v>
      </c>
      <c r="O245" s="14">
        <f t="shared" si="60"/>
        <v>623.81000000000006</v>
      </c>
      <c r="P245" s="14">
        <f t="shared" si="61"/>
        <v>636.21</v>
      </c>
      <c r="Q245" s="14">
        <v>0.48</v>
      </c>
      <c r="R245" s="14">
        <f t="shared" si="58"/>
        <v>636.69000000000005</v>
      </c>
      <c r="S245" s="10"/>
      <c r="T245" s="10"/>
      <c r="U245" s="10"/>
    </row>
    <row r="246" spans="1:21" x14ac:dyDescent="0.2">
      <c r="A246" s="93"/>
      <c r="B246" s="121"/>
      <c r="C246" s="76" t="s">
        <v>273</v>
      </c>
      <c r="D246" s="77">
        <v>13</v>
      </c>
      <c r="E246" s="14"/>
      <c r="F246" s="14"/>
      <c r="G246" s="14"/>
      <c r="H246" s="30">
        <f t="shared" si="62"/>
        <v>0</v>
      </c>
      <c r="I246" s="14"/>
      <c r="J246" s="14"/>
      <c r="K246" s="30">
        <f t="shared" si="55"/>
        <v>0</v>
      </c>
      <c r="L246" s="14">
        <v>2172.5</v>
      </c>
      <c r="M246" s="14">
        <v>2.5</v>
      </c>
      <c r="N246" s="14"/>
      <c r="O246" s="14">
        <f t="shared" si="60"/>
        <v>2175</v>
      </c>
      <c r="P246" s="14">
        <f t="shared" si="61"/>
        <v>2175</v>
      </c>
      <c r="Q246" s="14">
        <v>2</v>
      </c>
      <c r="R246" s="14">
        <f t="shared" si="58"/>
        <v>2177</v>
      </c>
      <c r="S246" s="10"/>
      <c r="T246" s="10"/>
      <c r="U246" s="10"/>
    </row>
    <row r="247" spans="1:21" x14ac:dyDescent="0.2">
      <c r="A247" s="93"/>
      <c r="B247" s="121"/>
      <c r="C247" s="76" t="s">
        <v>193</v>
      </c>
      <c r="D247" s="77">
        <v>7</v>
      </c>
      <c r="E247" s="14">
        <v>0.3</v>
      </c>
      <c r="F247" s="14"/>
      <c r="G247" s="14"/>
      <c r="H247" s="30">
        <f t="shared" si="62"/>
        <v>0.3</v>
      </c>
      <c r="I247" s="14"/>
      <c r="J247" s="14"/>
      <c r="K247" s="30">
        <f t="shared" si="55"/>
        <v>0.3</v>
      </c>
      <c r="L247" s="14">
        <v>0.75</v>
      </c>
      <c r="M247" s="14">
        <v>6.15</v>
      </c>
      <c r="N247" s="14">
        <v>0.5</v>
      </c>
      <c r="O247" s="14">
        <f t="shared" si="60"/>
        <v>7.4</v>
      </c>
      <c r="P247" s="14">
        <f t="shared" si="61"/>
        <v>7.7</v>
      </c>
      <c r="Q247" s="14">
        <v>0.5</v>
      </c>
      <c r="R247" s="14">
        <f t="shared" si="58"/>
        <v>8.1999999999999993</v>
      </c>
      <c r="S247" s="10"/>
      <c r="T247" s="10"/>
      <c r="U247" s="10"/>
    </row>
    <row r="248" spans="1:21" x14ac:dyDescent="0.2">
      <c r="A248" s="93"/>
      <c r="B248" s="121"/>
      <c r="C248" s="76" t="s">
        <v>206</v>
      </c>
      <c r="D248" s="77">
        <v>10</v>
      </c>
      <c r="E248" s="14">
        <v>25</v>
      </c>
      <c r="F248" s="14"/>
      <c r="G248" s="14"/>
      <c r="H248" s="30">
        <f t="shared" si="62"/>
        <v>25</v>
      </c>
      <c r="I248" s="14">
        <v>15</v>
      </c>
      <c r="J248" s="14"/>
      <c r="K248" s="30">
        <f t="shared" si="55"/>
        <v>40</v>
      </c>
      <c r="L248" s="14">
        <v>45.01</v>
      </c>
      <c r="M248" s="14">
        <v>125.55</v>
      </c>
      <c r="N248" s="14">
        <v>10.35</v>
      </c>
      <c r="O248" s="14">
        <f t="shared" si="60"/>
        <v>180.91</v>
      </c>
      <c r="P248" s="14">
        <f t="shared" si="61"/>
        <v>220.91</v>
      </c>
      <c r="Q248" s="14">
        <v>0</v>
      </c>
      <c r="R248" s="14">
        <f t="shared" si="58"/>
        <v>220.91</v>
      </c>
      <c r="S248" s="10"/>
      <c r="T248" s="10"/>
      <c r="U248" s="10"/>
    </row>
    <row r="249" spans="1:21" x14ac:dyDescent="0.2">
      <c r="A249" s="93"/>
      <c r="B249" s="121"/>
      <c r="C249" s="76" t="s">
        <v>276</v>
      </c>
      <c r="D249" s="77">
        <v>9</v>
      </c>
      <c r="E249" s="14"/>
      <c r="F249" s="14"/>
      <c r="G249" s="14"/>
      <c r="H249" s="30">
        <f t="shared" si="62"/>
        <v>0</v>
      </c>
      <c r="I249" s="14"/>
      <c r="J249" s="14"/>
      <c r="K249" s="30">
        <f t="shared" si="55"/>
        <v>0</v>
      </c>
      <c r="L249" s="14">
        <v>4.3</v>
      </c>
      <c r="M249" s="14">
        <v>1.4</v>
      </c>
      <c r="N249" s="14">
        <v>2</v>
      </c>
      <c r="O249" s="14">
        <f t="shared" si="60"/>
        <v>7.6999999999999993</v>
      </c>
      <c r="P249" s="14">
        <f t="shared" si="61"/>
        <v>7.6999999999999993</v>
      </c>
      <c r="Q249" s="14">
        <v>11.55</v>
      </c>
      <c r="R249" s="14">
        <f t="shared" si="58"/>
        <v>19.25</v>
      </c>
      <c r="S249" s="10"/>
      <c r="T249" s="10"/>
      <c r="U249" s="10"/>
    </row>
    <row r="250" spans="1:21" x14ac:dyDescent="0.2">
      <c r="A250" s="93"/>
      <c r="B250" s="121"/>
      <c r="C250" s="76" t="s">
        <v>199</v>
      </c>
      <c r="D250" s="77">
        <v>15</v>
      </c>
      <c r="E250" s="14"/>
      <c r="F250" s="14"/>
      <c r="G250" s="14"/>
      <c r="H250" s="30">
        <f t="shared" si="62"/>
        <v>0</v>
      </c>
      <c r="I250" s="14"/>
      <c r="J250" s="14"/>
      <c r="K250" s="30">
        <f t="shared" si="55"/>
        <v>0</v>
      </c>
      <c r="L250" s="14">
        <v>13.61</v>
      </c>
      <c r="M250" s="14"/>
      <c r="N250" s="14">
        <v>21</v>
      </c>
      <c r="O250" s="14">
        <f t="shared" si="60"/>
        <v>34.61</v>
      </c>
      <c r="P250" s="14">
        <f t="shared" si="61"/>
        <v>34.61</v>
      </c>
      <c r="Q250" s="14">
        <v>1.65</v>
      </c>
      <c r="R250" s="14">
        <f t="shared" si="58"/>
        <v>36.26</v>
      </c>
      <c r="S250" s="10"/>
      <c r="T250" s="10"/>
      <c r="U250" s="10"/>
    </row>
    <row r="251" spans="1:21" x14ac:dyDescent="0.2">
      <c r="A251" s="93"/>
      <c r="B251" s="121"/>
      <c r="C251" s="76" t="s">
        <v>274</v>
      </c>
      <c r="D251" s="77">
        <v>1</v>
      </c>
      <c r="E251" s="14"/>
      <c r="F251" s="14"/>
      <c r="G251" s="14"/>
      <c r="H251" s="30">
        <f t="shared" si="62"/>
        <v>0</v>
      </c>
      <c r="I251" s="14"/>
      <c r="J251" s="14"/>
      <c r="K251" s="30">
        <f t="shared" si="55"/>
        <v>0</v>
      </c>
      <c r="L251" s="14"/>
      <c r="M251" s="14">
        <v>0.6</v>
      </c>
      <c r="N251" s="14">
        <v>1.4</v>
      </c>
      <c r="O251" s="14">
        <f t="shared" si="60"/>
        <v>2</v>
      </c>
      <c r="P251" s="14">
        <f t="shared" si="61"/>
        <v>2</v>
      </c>
      <c r="Q251" s="14">
        <v>0</v>
      </c>
      <c r="R251" s="14">
        <f t="shared" si="58"/>
        <v>2</v>
      </c>
      <c r="S251" s="10"/>
      <c r="T251" s="10"/>
      <c r="U251" s="10"/>
    </row>
    <row r="252" spans="1:21" x14ac:dyDescent="0.2">
      <c r="A252" s="93"/>
      <c r="B252" s="121"/>
      <c r="C252" s="76" t="s">
        <v>203</v>
      </c>
      <c r="D252" s="77">
        <v>1</v>
      </c>
      <c r="E252" s="14"/>
      <c r="F252" s="14"/>
      <c r="G252" s="14"/>
      <c r="H252" s="30">
        <f t="shared" si="62"/>
        <v>0</v>
      </c>
      <c r="I252" s="14"/>
      <c r="J252" s="14"/>
      <c r="K252" s="30">
        <f t="shared" si="55"/>
        <v>0</v>
      </c>
      <c r="L252" s="14"/>
      <c r="M252" s="14"/>
      <c r="N252" s="14">
        <v>0.2</v>
      </c>
      <c r="O252" s="14">
        <f t="shared" si="60"/>
        <v>0.2</v>
      </c>
      <c r="P252" s="14">
        <f t="shared" si="61"/>
        <v>0.2</v>
      </c>
      <c r="Q252" s="14">
        <v>0</v>
      </c>
      <c r="R252" s="14">
        <f t="shared" si="58"/>
        <v>0.2</v>
      </c>
      <c r="S252" s="10"/>
      <c r="T252" s="10"/>
      <c r="U252" s="10"/>
    </row>
    <row r="253" spans="1:21" x14ac:dyDescent="0.2">
      <c r="A253" s="93"/>
      <c r="B253" s="124"/>
      <c r="C253" s="76" t="s">
        <v>212</v>
      </c>
      <c r="D253" s="77">
        <v>16</v>
      </c>
      <c r="E253" s="14"/>
      <c r="F253" s="14"/>
      <c r="G253" s="14"/>
      <c r="H253" s="30">
        <f t="shared" si="62"/>
        <v>0</v>
      </c>
      <c r="I253" s="14"/>
      <c r="J253" s="14"/>
      <c r="K253" s="30">
        <f t="shared" si="55"/>
        <v>0</v>
      </c>
      <c r="L253" s="14">
        <v>47</v>
      </c>
      <c r="M253" s="14">
        <v>45.94</v>
      </c>
      <c r="N253" s="14">
        <v>27.3</v>
      </c>
      <c r="O253" s="14">
        <f t="shared" si="60"/>
        <v>120.24</v>
      </c>
      <c r="P253" s="14">
        <f t="shared" si="61"/>
        <v>120.24</v>
      </c>
      <c r="Q253" s="14">
        <v>1.9</v>
      </c>
      <c r="R253" s="14">
        <f t="shared" si="58"/>
        <v>122.14</v>
      </c>
      <c r="S253" s="10"/>
      <c r="T253" s="10"/>
      <c r="U253" s="10"/>
    </row>
    <row r="254" spans="1:21" x14ac:dyDescent="0.2">
      <c r="A254" s="93"/>
      <c r="B254" s="121" t="s">
        <v>432</v>
      </c>
      <c r="C254" s="76" t="s">
        <v>194</v>
      </c>
      <c r="D254" s="77">
        <v>93</v>
      </c>
      <c r="E254" s="14">
        <v>0.5</v>
      </c>
      <c r="F254" s="14"/>
      <c r="G254" s="14"/>
      <c r="H254" s="30">
        <f t="shared" si="62"/>
        <v>0.5</v>
      </c>
      <c r="I254" s="14">
        <v>0.2</v>
      </c>
      <c r="J254" s="14"/>
      <c r="K254" s="30">
        <f t="shared" si="55"/>
        <v>0.7</v>
      </c>
      <c r="L254" s="14">
        <v>35.1</v>
      </c>
      <c r="M254" s="14">
        <v>130.85</v>
      </c>
      <c r="N254" s="14">
        <v>40.32</v>
      </c>
      <c r="O254" s="14">
        <f t="shared" si="60"/>
        <v>206.26999999999998</v>
      </c>
      <c r="P254" s="14">
        <f t="shared" si="61"/>
        <v>206.96999999999997</v>
      </c>
      <c r="Q254" s="14">
        <v>4.8</v>
      </c>
      <c r="R254" s="14">
        <f t="shared" si="58"/>
        <v>211.76999999999998</v>
      </c>
      <c r="S254" s="10"/>
      <c r="T254" s="10"/>
      <c r="U254" s="10"/>
    </row>
    <row r="255" spans="1:21" x14ac:dyDescent="0.2">
      <c r="A255" s="93"/>
      <c r="B255" s="121"/>
      <c r="C255" s="76" t="s">
        <v>192</v>
      </c>
      <c r="D255" s="77">
        <v>17</v>
      </c>
      <c r="E255" s="14"/>
      <c r="F255" s="14"/>
      <c r="G255" s="14"/>
      <c r="H255" s="30">
        <f t="shared" si="62"/>
        <v>0</v>
      </c>
      <c r="I255" s="14">
        <v>0.7</v>
      </c>
      <c r="J255" s="14"/>
      <c r="K255" s="30">
        <f t="shared" si="55"/>
        <v>0.7</v>
      </c>
      <c r="L255" s="14">
        <v>9</v>
      </c>
      <c r="M255" s="14">
        <v>32.950000000000003</v>
      </c>
      <c r="N255" s="14">
        <v>0.95</v>
      </c>
      <c r="O255" s="14">
        <f t="shared" si="60"/>
        <v>42.900000000000006</v>
      </c>
      <c r="P255" s="14">
        <f t="shared" si="61"/>
        <v>43.600000000000009</v>
      </c>
      <c r="Q255" s="14">
        <v>0.3</v>
      </c>
      <c r="R255" s="14">
        <f t="shared" si="58"/>
        <v>43.900000000000006</v>
      </c>
      <c r="S255" s="10"/>
      <c r="T255" s="10"/>
      <c r="U255" s="10"/>
    </row>
    <row r="256" spans="1:21" x14ac:dyDescent="0.2">
      <c r="A256" s="93"/>
      <c r="B256" s="121"/>
      <c r="C256" s="76" t="s">
        <v>280</v>
      </c>
      <c r="D256" s="77">
        <v>2</v>
      </c>
      <c r="E256" s="14"/>
      <c r="F256" s="14"/>
      <c r="G256" s="14"/>
      <c r="H256" s="30">
        <f t="shared" si="62"/>
        <v>0</v>
      </c>
      <c r="I256" s="14"/>
      <c r="J256" s="14"/>
      <c r="K256" s="30">
        <f t="shared" si="55"/>
        <v>0</v>
      </c>
      <c r="L256" s="14">
        <v>2</v>
      </c>
      <c r="M256" s="14">
        <v>4.25</v>
      </c>
      <c r="N256" s="14">
        <v>3</v>
      </c>
      <c r="O256" s="14">
        <f t="shared" si="60"/>
        <v>9.25</v>
      </c>
      <c r="P256" s="14">
        <f t="shared" si="61"/>
        <v>9.25</v>
      </c>
      <c r="Q256" s="14">
        <v>0</v>
      </c>
      <c r="R256" s="14">
        <f t="shared" si="58"/>
        <v>9.25</v>
      </c>
      <c r="S256" s="10"/>
      <c r="T256" s="10"/>
      <c r="U256" s="10"/>
    </row>
    <row r="257" spans="1:22" x14ac:dyDescent="0.2">
      <c r="A257" s="93"/>
      <c r="B257" s="121"/>
      <c r="C257" s="76" t="s">
        <v>354</v>
      </c>
      <c r="D257" s="77">
        <v>0</v>
      </c>
      <c r="E257" s="14"/>
      <c r="F257" s="14"/>
      <c r="G257" s="14"/>
      <c r="H257" s="30">
        <f t="shared" si="62"/>
        <v>0</v>
      </c>
      <c r="I257" s="14"/>
      <c r="J257" s="14"/>
      <c r="K257" s="30">
        <f t="shared" si="55"/>
        <v>0</v>
      </c>
      <c r="L257" s="14"/>
      <c r="M257" s="14"/>
      <c r="N257" s="14"/>
      <c r="O257" s="14">
        <f t="shared" si="60"/>
        <v>0</v>
      </c>
      <c r="P257" s="14">
        <f t="shared" si="61"/>
        <v>0</v>
      </c>
      <c r="Q257" s="14"/>
      <c r="R257" s="14">
        <f t="shared" si="58"/>
        <v>0</v>
      </c>
      <c r="S257" s="10"/>
      <c r="T257" s="10"/>
      <c r="U257" s="10"/>
    </row>
    <row r="258" spans="1:22" x14ac:dyDescent="0.2">
      <c r="A258" s="93"/>
      <c r="B258" s="121"/>
      <c r="C258" s="76" t="s">
        <v>198</v>
      </c>
      <c r="D258" s="77">
        <v>36</v>
      </c>
      <c r="E258" s="14">
        <v>0.5</v>
      </c>
      <c r="F258" s="14"/>
      <c r="G258" s="14"/>
      <c r="H258" s="30">
        <f t="shared" si="62"/>
        <v>0.5</v>
      </c>
      <c r="I258" s="14">
        <v>0.6</v>
      </c>
      <c r="J258" s="14"/>
      <c r="K258" s="30">
        <f t="shared" si="55"/>
        <v>1.1000000000000001</v>
      </c>
      <c r="L258" s="14">
        <v>12.5</v>
      </c>
      <c r="M258" s="14">
        <v>43.1</v>
      </c>
      <c r="N258" s="14">
        <v>4.4000000000000004</v>
      </c>
      <c r="O258" s="14">
        <f t="shared" si="60"/>
        <v>60</v>
      </c>
      <c r="P258" s="14">
        <f t="shared" si="61"/>
        <v>61.1</v>
      </c>
      <c r="Q258" s="14">
        <v>8.8000000000000007</v>
      </c>
      <c r="R258" s="14">
        <f t="shared" si="58"/>
        <v>69.900000000000006</v>
      </c>
      <c r="S258" s="10"/>
      <c r="T258" s="10"/>
      <c r="U258" s="10"/>
    </row>
    <row r="259" spans="1:22" x14ac:dyDescent="0.2">
      <c r="A259" s="93"/>
      <c r="B259" s="121"/>
      <c r="C259" s="76" t="s">
        <v>386</v>
      </c>
      <c r="D259" s="77">
        <v>0</v>
      </c>
      <c r="E259" s="14"/>
      <c r="F259" s="14"/>
      <c r="G259" s="14"/>
      <c r="H259" s="30">
        <f t="shared" si="62"/>
        <v>0</v>
      </c>
      <c r="I259" s="14"/>
      <c r="J259" s="14"/>
      <c r="K259" s="30">
        <f t="shared" si="55"/>
        <v>0</v>
      </c>
      <c r="L259" s="14"/>
      <c r="M259" s="14"/>
      <c r="N259" s="14"/>
      <c r="O259" s="14">
        <f t="shared" si="60"/>
        <v>0</v>
      </c>
      <c r="P259" s="14">
        <f t="shared" si="61"/>
        <v>0</v>
      </c>
      <c r="Q259" s="14"/>
      <c r="R259" s="14">
        <f t="shared" si="58"/>
        <v>0</v>
      </c>
      <c r="S259" s="10"/>
      <c r="T259" s="10"/>
      <c r="U259" s="10"/>
    </row>
    <row r="260" spans="1:22" x14ac:dyDescent="0.2">
      <c r="A260" s="93"/>
      <c r="B260" s="121"/>
      <c r="C260" s="76" t="s">
        <v>326</v>
      </c>
      <c r="D260" s="77">
        <v>2</v>
      </c>
      <c r="E260" s="14"/>
      <c r="F260" s="14"/>
      <c r="G260" s="14"/>
      <c r="H260" s="30">
        <f t="shared" si="62"/>
        <v>0</v>
      </c>
      <c r="I260" s="14"/>
      <c r="J260" s="14"/>
      <c r="K260" s="30">
        <f t="shared" si="55"/>
        <v>0</v>
      </c>
      <c r="L260" s="14"/>
      <c r="M260" s="14">
        <v>2.5</v>
      </c>
      <c r="N260" s="14">
        <v>1</v>
      </c>
      <c r="O260" s="14">
        <f t="shared" si="60"/>
        <v>3.5</v>
      </c>
      <c r="P260" s="14">
        <f t="shared" si="61"/>
        <v>3.5</v>
      </c>
      <c r="Q260" s="14">
        <v>0</v>
      </c>
      <c r="R260" s="14">
        <f t="shared" si="58"/>
        <v>3.5</v>
      </c>
      <c r="S260" s="10"/>
      <c r="T260" s="10"/>
      <c r="U260" s="10"/>
    </row>
    <row r="261" spans="1:22" x14ac:dyDescent="0.2">
      <c r="A261" s="93"/>
      <c r="B261" s="121"/>
      <c r="C261" s="76" t="s">
        <v>197</v>
      </c>
      <c r="D261" s="77">
        <v>34</v>
      </c>
      <c r="E261" s="14"/>
      <c r="F261" s="14"/>
      <c r="G261" s="14"/>
      <c r="H261" s="30">
        <f t="shared" si="62"/>
        <v>0</v>
      </c>
      <c r="I261" s="14"/>
      <c r="J261" s="14"/>
      <c r="K261" s="30">
        <f t="shared" si="55"/>
        <v>0</v>
      </c>
      <c r="L261" s="14">
        <v>29.75</v>
      </c>
      <c r="M261" s="14">
        <v>61.55</v>
      </c>
      <c r="N261" s="14">
        <v>12.8</v>
      </c>
      <c r="O261" s="14">
        <f t="shared" si="60"/>
        <v>104.1</v>
      </c>
      <c r="P261" s="14">
        <f t="shared" si="61"/>
        <v>104.1</v>
      </c>
      <c r="Q261" s="14">
        <v>1.1000000000000001</v>
      </c>
      <c r="R261" s="14">
        <f t="shared" si="58"/>
        <v>105.19999999999999</v>
      </c>
      <c r="S261" s="10"/>
      <c r="T261" s="10"/>
      <c r="U261" s="10"/>
    </row>
    <row r="262" spans="1:22" x14ac:dyDescent="0.2">
      <c r="A262" s="93"/>
      <c r="B262" s="121"/>
      <c r="C262" s="76" t="s">
        <v>278</v>
      </c>
      <c r="D262" s="77">
        <v>0</v>
      </c>
      <c r="E262" s="14"/>
      <c r="F262" s="14"/>
      <c r="G262" s="14"/>
      <c r="H262" s="30">
        <f t="shared" si="62"/>
        <v>0</v>
      </c>
      <c r="I262" s="14"/>
      <c r="J262" s="14"/>
      <c r="K262" s="30">
        <f t="shared" si="55"/>
        <v>0</v>
      </c>
      <c r="L262" s="14"/>
      <c r="M262" s="14"/>
      <c r="N262" s="14"/>
      <c r="O262" s="14">
        <f t="shared" si="60"/>
        <v>0</v>
      </c>
      <c r="P262" s="14">
        <f t="shared" si="61"/>
        <v>0</v>
      </c>
      <c r="Q262" s="14"/>
      <c r="R262" s="14">
        <f t="shared" si="58"/>
        <v>0</v>
      </c>
      <c r="S262" s="10"/>
      <c r="T262" s="10"/>
      <c r="U262" s="10"/>
    </row>
    <row r="263" spans="1:22" x14ac:dyDescent="0.2">
      <c r="A263" s="93"/>
      <c r="B263" s="124"/>
      <c r="C263" s="76" t="s">
        <v>279</v>
      </c>
      <c r="D263" s="77">
        <v>2</v>
      </c>
      <c r="E263" s="14"/>
      <c r="F263" s="14"/>
      <c r="G263" s="14"/>
      <c r="H263" s="30">
        <f t="shared" si="62"/>
        <v>0</v>
      </c>
      <c r="I263" s="14"/>
      <c r="J263" s="14"/>
      <c r="K263" s="30">
        <f t="shared" si="55"/>
        <v>0</v>
      </c>
      <c r="L263" s="14">
        <v>8</v>
      </c>
      <c r="M263" s="14">
        <v>12</v>
      </c>
      <c r="N263" s="14">
        <v>8</v>
      </c>
      <c r="O263" s="14">
        <f t="shared" si="60"/>
        <v>28</v>
      </c>
      <c r="P263" s="14">
        <f t="shared" si="61"/>
        <v>28</v>
      </c>
      <c r="Q263" s="14">
        <v>0</v>
      </c>
      <c r="R263" s="14">
        <f t="shared" si="58"/>
        <v>28</v>
      </c>
      <c r="S263" s="10"/>
      <c r="T263" s="10"/>
      <c r="U263" s="10"/>
    </row>
    <row r="264" spans="1:22" x14ac:dyDescent="0.2">
      <c r="A264" s="93"/>
      <c r="B264" s="121" t="s">
        <v>209</v>
      </c>
      <c r="C264" s="76" t="s">
        <v>196</v>
      </c>
      <c r="D264" s="77">
        <v>1</v>
      </c>
      <c r="E264" s="14"/>
      <c r="F264" s="14"/>
      <c r="G264" s="14"/>
      <c r="H264" s="30">
        <f t="shared" ref="H264:H308" si="63">SUM(E264:G264)</f>
        <v>0</v>
      </c>
      <c r="I264" s="14"/>
      <c r="J264" s="14"/>
      <c r="K264" s="30">
        <f t="shared" si="55"/>
        <v>0</v>
      </c>
      <c r="L264" s="14">
        <v>0.2</v>
      </c>
      <c r="M264" s="14"/>
      <c r="N264" s="14"/>
      <c r="O264" s="14">
        <f>+SUM(L264:N264)</f>
        <v>0.2</v>
      </c>
      <c r="P264" s="14">
        <f>+SUM(K264+O264)</f>
        <v>0.2</v>
      </c>
      <c r="Q264" s="14">
        <v>0</v>
      </c>
      <c r="R264" s="14">
        <f t="shared" si="58"/>
        <v>0.2</v>
      </c>
      <c r="S264" s="10"/>
      <c r="T264" s="10"/>
      <c r="U264" s="10"/>
    </row>
    <row r="265" spans="1:22" x14ac:dyDescent="0.2">
      <c r="A265" s="93"/>
      <c r="B265" s="121"/>
      <c r="C265" s="76" t="s">
        <v>209</v>
      </c>
      <c r="D265" s="77">
        <v>7</v>
      </c>
      <c r="E265" s="14"/>
      <c r="F265" s="14"/>
      <c r="G265" s="14"/>
      <c r="H265" s="30">
        <f t="shared" si="63"/>
        <v>0</v>
      </c>
      <c r="I265" s="14"/>
      <c r="J265" s="14"/>
      <c r="K265" s="30">
        <f t="shared" si="55"/>
        <v>0</v>
      </c>
      <c r="L265" s="14">
        <v>18</v>
      </c>
      <c r="M265" s="14">
        <v>28</v>
      </c>
      <c r="N265" s="14">
        <v>1</v>
      </c>
      <c r="O265" s="14">
        <f>+SUM(L265:N265)</f>
        <v>47</v>
      </c>
      <c r="P265" s="14">
        <f>+SUM(K265+O265)</f>
        <v>47</v>
      </c>
      <c r="Q265" s="14">
        <v>0</v>
      </c>
      <c r="R265" s="14">
        <f t="shared" si="58"/>
        <v>47</v>
      </c>
      <c r="S265" s="10"/>
      <c r="T265" s="10"/>
      <c r="U265" s="10"/>
    </row>
    <row r="266" spans="1:22" x14ac:dyDescent="0.2">
      <c r="A266" s="93"/>
      <c r="B266" s="121"/>
      <c r="C266" s="76" t="s">
        <v>295</v>
      </c>
      <c r="D266" s="77">
        <v>2</v>
      </c>
      <c r="E266" s="14">
        <v>1</v>
      </c>
      <c r="F266" s="14"/>
      <c r="G266" s="14"/>
      <c r="H266" s="30">
        <f t="shared" si="63"/>
        <v>1</v>
      </c>
      <c r="I266" s="14"/>
      <c r="J266" s="14"/>
      <c r="K266" s="30">
        <f t="shared" si="55"/>
        <v>1</v>
      </c>
      <c r="L266" s="14"/>
      <c r="M266" s="14">
        <v>0.01</v>
      </c>
      <c r="N266" s="14">
        <v>7.02</v>
      </c>
      <c r="O266" s="14">
        <f>+SUM(L266:N266)</f>
        <v>7.0299999999999994</v>
      </c>
      <c r="P266" s="14">
        <f>+SUM(K266+O266)</f>
        <v>8.0299999999999994</v>
      </c>
      <c r="Q266" s="14">
        <v>0</v>
      </c>
      <c r="R266" s="14">
        <f t="shared" si="58"/>
        <v>8.0299999999999994</v>
      </c>
      <c r="S266" s="10"/>
      <c r="T266" s="10"/>
      <c r="U266" s="10"/>
    </row>
    <row r="267" spans="1:22" x14ac:dyDescent="0.2">
      <c r="A267" s="93"/>
      <c r="B267" s="121"/>
      <c r="C267" s="82" t="s">
        <v>306</v>
      </c>
      <c r="D267" s="83">
        <v>7</v>
      </c>
      <c r="E267" s="17"/>
      <c r="F267" s="17"/>
      <c r="G267" s="17"/>
      <c r="H267" s="32">
        <f t="shared" si="63"/>
        <v>0</v>
      </c>
      <c r="I267" s="17"/>
      <c r="J267" s="17"/>
      <c r="K267" s="32">
        <f t="shared" si="55"/>
        <v>0</v>
      </c>
      <c r="L267" s="17">
        <v>10.5</v>
      </c>
      <c r="M267" s="17">
        <v>1</v>
      </c>
      <c r="N267" s="17"/>
      <c r="O267" s="17">
        <f>+SUM(L267:N267)</f>
        <v>11.5</v>
      </c>
      <c r="P267" s="17">
        <f>+SUM(K267+O267)</f>
        <v>11.5</v>
      </c>
      <c r="Q267" s="17">
        <v>1.5</v>
      </c>
      <c r="R267" s="17">
        <f t="shared" si="58"/>
        <v>13</v>
      </c>
      <c r="S267" s="10"/>
      <c r="T267" s="10"/>
      <c r="U267" s="10"/>
    </row>
    <row r="268" spans="1:22" ht="15" x14ac:dyDescent="0.25">
      <c r="A268" s="230" t="s">
        <v>0</v>
      </c>
      <c r="B268" s="231"/>
      <c r="C268" s="232" t="s">
        <v>0</v>
      </c>
      <c r="D268" s="53">
        <f t="shared" ref="D268:R268" si="64">SUM(D237:D267)</f>
        <v>560</v>
      </c>
      <c r="E268" s="54">
        <f>SUM(E237:E267)</f>
        <v>38.200000000000003</v>
      </c>
      <c r="F268" s="54">
        <f>SUM(F237:F267)</f>
        <v>18.920000000000002</v>
      </c>
      <c r="G268" s="54">
        <f>SUM(G237:G267)</f>
        <v>0</v>
      </c>
      <c r="H268" s="54">
        <f>SUM(H237:H267)</f>
        <v>57.120000000000005</v>
      </c>
      <c r="I268" s="54">
        <f t="shared" si="64"/>
        <v>18.75</v>
      </c>
      <c r="J268" s="54">
        <f t="shared" si="64"/>
        <v>3.1999999999999997</v>
      </c>
      <c r="K268" s="54">
        <f t="shared" si="64"/>
        <v>79.069999999999993</v>
      </c>
      <c r="L268" s="54">
        <f t="shared" si="64"/>
        <v>2551.8500000000004</v>
      </c>
      <c r="M268" s="54">
        <f t="shared" si="64"/>
        <v>1150.53</v>
      </c>
      <c r="N268" s="54">
        <f t="shared" si="64"/>
        <v>274.58999999999997</v>
      </c>
      <c r="O268" s="54">
        <f t="shared" si="64"/>
        <v>3976.9699999999993</v>
      </c>
      <c r="P268" s="54">
        <f t="shared" si="64"/>
        <v>4056.0399999999991</v>
      </c>
      <c r="Q268" s="54">
        <f t="shared" si="64"/>
        <v>133.36000000000001</v>
      </c>
      <c r="R268" s="55">
        <f t="shared" si="64"/>
        <v>4189.3999999999996</v>
      </c>
      <c r="S268" s="9"/>
      <c r="T268" s="9"/>
      <c r="U268" s="9"/>
      <c r="V268" s="8"/>
    </row>
    <row r="269" spans="1:22" x14ac:dyDescent="0.2">
      <c r="A269" s="148" t="s">
        <v>10</v>
      </c>
      <c r="B269" s="126" t="s">
        <v>222</v>
      </c>
      <c r="C269" s="95" t="s">
        <v>222</v>
      </c>
      <c r="D269" s="47">
        <v>13</v>
      </c>
      <c r="E269" s="48"/>
      <c r="F269" s="48">
        <v>10.32</v>
      </c>
      <c r="G269" s="48">
        <v>1</v>
      </c>
      <c r="H269" s="48">
        <f>SUM(E269:G269)</f>
        <v>11.32</v>
      </c>
      <c r="I269" s="48"/>
      <c r="J269" s="48"/>
      <c r="K269" s="48">
        <f>+SUM(H269:J269)</f>
        <v>11.32</v>
      </c>
      <c r="L269" s="96"/>
      <c r="M269" s="96">
        <v>2</v>
      </c>
      <c r="N269" s="96">
        <v>0.4</v>
      </c>
      <c r="O269" s="96">
        <f>+SUM(L269:N269)</f>
        <v>2.4</v>
      </c>
      <c r="P269" s="96">
        <f>+SUM(K269+O269)</f>
        <v>13.72</v>
      </c>
      <c r="Q269" s="96">
        <v>4.6500000000000004</v>
      </c>
      <c r="R269" s="96">
        <f>+SUM(P269:Q269)</f>
        <v>18.37</v>
      </c>
      <c r="S269" s="9"/>
      <c r="T269" s="9"/>
      <c r="U269" s="9"/>
      <c r="V269" s="8"/>
    </row>
    <row r="270" spans="1:22" ht="14.25" x14ac:dyDescent="0.2">
      <c r="A270" s="102"/>
      <c r="B270" s="139"/>
      <c r="C270" s="97" t="s">
        <v>282</v>
      </c>
      <c r="D270" s="50">
        <v>1</v>
      </c>
      <c r="E270" s="30"/>
      <c r="F270" s="30"/>
      <c r="G270" s="30"/>
      <c r="H270" s="30">
        <f>SUM(E270:G270)</f>
        <v>0</v>
      </c>
      <c r="I270" s="30"/>
      <c r="J270" s="30"/>
      <c r="K270" s="30">
        <f>+SUM(H270:J270)</f>
        <v>0</v>
      </c>
      <c r="L270" s="31"/>
      <c r="M270" s="31">
        <v>25</v>
      </c>
      <c r="N270" s="31"/>
      <c r="O270" s="31">
        <f>+SUM(L270:N270)</f>
        <v>25</v>
      </c>
      <c r="P270" s="31">
        <f>+SUM(K270+O270)</f>
        <v>25</v>
      </c>
      <c r="Q270" s="31">
        <v>0</v>
      </c>
      <c r="R270" s="31">
        <f>+SUM(P270:Q270)</f>
        <v>25</v>
      </c>
      <c r="S270" s="9"/>
      <c r="T270" s="9"/>
      <c r="U270" s="9"/>
      <c r="V270" s="8"/>
    </row>
    <row r="271" spans="1:22" x14ac:dyDescent="0.2">
      <c r="A271" s="103"/>
      <c r="B271" s="127" t="s">
        <v>220</v>
      </c>
      <c r="C271" s="97" t="s">
        <v>327</v>
      </c>
      <c r="D271" s="50">
        <v>16</v>
      </c>
      <c r="E271" s="30"/>
      <c r="F271" s="30"/>
      <c r="G271" s="30"/>
      <c r="H271" s="30">
        <f>SUM(E271:G271)</f>
        <v>0</v>
      </c>
      <c r="I271" s="30"/>
      <c r="J271" s="30"/>
      <c r="K271" s="30">
        <f>+SUM(H271:J271)</f>
        <v>0</v>
      </c>
      <c r="L271" s="31">
        <v>44.95</v>
      </c>
      <c r="M271" s="31">
        <v>50.71</v>
      </c>
      <c r="N271" s="31">
        <v>13.1</v>
      </c>
      <c r="O271" s="31">
        <f>+SUM(L271:N271)</f>
        <v>108.75999999999999</v>
      </c>
      <c r="P271" s="31">
        <f>+SUM(K271+O271)</f>
        <v>108.75999999999999</v>
      </c>
      <c r="Q271" s="31">
        <v>6.45</v>
      </c>
      <c r="R271" s="31">
        <f>+SUM(P271:Q271)</f>
        <v>115.21</v>
      </c>
      <c r="S271" s="9"/>
      <c r="T271" s="9"/>
      <c r="U271" s="9"/>
      <c r="V271" s="8"/>
    </row>
    <row r="272" spans="1:22" ht="14.25" x14ac:dyDescent="0.2">
      <c r="A272" s="102"/>
      <c r="B272" s="127"/>
      <c r="C272" s="97" t="s">
        <v>281</v>
      </c>
      <c r="D272" s="50">
        <v>6</v>
      </c>
      <c r="E272" s="30"/>
      <c r="F272" s="30"/>
      <c r="G272" s="30"/>
      <c r="H272" s="30">
        <f t="shared" si="63"/>
        <v>0</v>
      </c>
      <c r="I272" s="30"/>
      <c r="J272" s="30"/>
      <c r="K272" s="30">
        <f t="shared" ref="K272:K278" si="65">+SUM(H272:J272)</f>
        <v>0</v>
      </c>
      <c r="L272" s="31">
        <v>21.3</v>
      </c>
      <c r="M272" s="31">
        <v>15</v>
      </c>
      <c r="N272" s="31">
        <v>5</v>
      </c>
      <c r="O272" s="31">
        <f t="shared" ref="O272:O278" si="66">+SUM(L272:N272)</f>
        <v>41.3</v>
      </c>
      <c r="P272" s="31">
        <f t="shared" ref="P272:P278" si="67">+SUM(K272+O272)</f>
        <v>41.3</v>
      </c>
      <c r="Q272" s="31">
        <v>0.5</v>
      </c>
      <c r="R272" s="31">
        <f t="shared" ref="R272:R278" si="68">+SUM(P272:Q272)</f>
        <v>41.8</v>
      </c>
      <c r="S272" s="10"/>
      <c r="T272" s="10"/>
      <c r="U272" s="10"/>
    </row>
    <row r="273" spans="1:21" ht="14.25" x14ac:dyDescent="0.2">
      <c r="A273" s="102"/>
      <c r="B273" s="139"/>
      <c r="C273" s="97" t="s">
        <v>328</v>
      </c>
      <c r="D273" s="50">
        <v>1</v>
      </c>
      <c r="E273" s="30"/>
      <c r="F273" s="30"/>
      <c r="G273" s="30"/>
      <c r="H273" s="30">
        <f t="shared" si="63"/>
        <v>0</v>
      </c>
      <c r="I273" s="30"/>
      <c r="J273" s="30"/>
      <c r="K273" s="30">
        <f t="shared" si="65"/>
        <v>0</v>
      </c>
      <c r="L273" s="31">
        <v>6</v>
      </c>
      <c r="M273" s="31">
        <v>3</v>
      </c>
      <c r="N273" s="31">
        <v>1</v>
      </c>
      <c r="O273" s="31">
        <f t="shared" si="66"/>
        <v>10</v>
      </c>
      <c r="P273" s="31">
        <f t="shared" si="67"/>
        <v>10</v>
      </c>
      <c r="Q273" s="31">
        <v>0</v>
      </c>
      <c r="R273" s="31">
        <f t="shared" si="68"/>
        <v>10</v>
      </c>
      <c r="S273" s="10"/>
      <c r="T273" s="10"/>
      <c r="U273" s="10"/>
    </row>
    <row r="274" spans="1:21" ht="14.25" x14ac:dyDescent="0.2">
      <c r="A274" s="102"/>
      <c r="B274" s="127" t="s">
        <v>433</v>
      </c>
      <c r="C274" s="97" t="s">
        <v>223</v>
      </c>
      <c r="D274" s="50">
        <v>1</v>
      </c>
      <c r="E274" s="30"/>
      <c r="F274" s="30"/>
      <c r="G274" s="30"/>
      <c r="H274" s="30">
        <f t="shared" si="63"/>
        <v>0</v>
      </c>
      <c r="I274" s="30"/>
      <c r="J274" s="30"/>
      <c r="K274" s="30">
        <f t="shared" si="65"/>
        <v>0</v>
      </c>
      <c r="L274" s="31"/>
      <c r="M274" s="31">
        <v>15</v>
      </c>
      <c r="N274" s="31">
        <v>15</v>
      </c>
      <c r="O274" s="31">
        <f t="shared" si="66"/>
        <v>30</v>
      </c>
      <c r="P274" s="31">
        <f t="shared" si="67"/>
        <v>30</v>
      </c>
      <c r="Q274" s="31">
        <v>0</v>
      </c>
      <c r="R274" s="31">
        <f t="shared" si="68"/>
        <v>30</v>
      </c>
      <c r="S274" s="15"/>
      <c r="T274" s="10"/>
      <c r="U274" s="10"/>
    </row>
    <row r="275" spans="1:21" ht="14.25" x14ac:dyDescent="0.2">
      <c r="A275" s="102"/>
      <c r="B275" s="139"/>
      <c r="C275" s="97" t="s">
        <v>329</v>
      </c>
      <c r="D275" s="50">
        <v>2</v>
      </c>
      <c r="E275" s="30"/>
      <c r="F275" s="30"/>
      <c r="G275" s="30"/>
      <c r="H275" s="30">
        <f t="shared" si="63"/>
        <v>0</v>
      </c>
      <c r="I275" s="30"/>
      <c r="J275" s="30"/>
      <c r="K275" s="30">
        <f t="shared" si="65"/>
        <v>0</v>
      </c>
      <c r="L275" s="31"/>
      <c r="M275" s="31">
        <v>2.7</v>
      </c>
      <c r="N275" s="31">
        <v>0.05</v>
      </c>
      <c r="O275" s="31">
        <f t="shared" si="66"/>
        <v>2.75</v>
      </c>
      <c r="P275" s="31">
        <f t="shared" si="67"/>
        <v>2.75</v>
      </c>
      <c r="Q275" s="31">
        <v>2.5499999999999998</v>
      </c>
      <c r="R275" s="31">
        <f t="shared" si="68"/>
        <v>5.3</v>
      </c>
      <c r="S275" s="15"/>
      <c r="T275" s="10"/>
      <c r="U275" s="10"/>
    </row>
    <row r="276" spans="1:21" ht="14.25" x14ac:dyDescent="0.2">
      <c r="A276" s="102"/>
      <c r="B276" s="127" t="s">
        <v>434</v>
      </c>
      <c r="C276" s="97" t="s">
        <v>221</v>
      </c>
      <c r="D276" s="50">
        <v>5</v>
      </c>
      <c r="E276" s="30"/>
      <c r="F276" s="30"/>
      <c r="G276" s="30"/>
      <c r="H276" s="30">
        <f t="shared" si="63"/>
        <v>0</v>
      </c>
      <c r="I276" s="30"/>
      <c r="J276" s="30"/>
      <c r="K276" s="30">
        <f t="shared" si="65"/>
        <v>0</v>
      </c>
      <c r="L276" s="31">
        <v>0.5</v>
      </c>
      <c r="M276" s="31">
        <v>1.25</v>
      </c>
      <c r="N276" s="31">
        <v>3.62</v>
      </c>
      <c r="O276" s="31">
        <f t="shared" si="66"/>
        <v>5.37</v>
      </c>
      <c r="P276" s="31">
        <f t="shared" si="67"/>
        <v>5.37</v>
      </c>
      <c r="Q276" s="31">
        <v>0.12</v>
      </c>
      <c r="R276" s="31">
        <f t="shared" si="68"/>
        <v>5.49</v>
      </c>
      <c r="S276" s="15"/>
      <c r="T276" s="10"/>
      <c r="U276" s="10"/>
    </row>
    <row r="277" spans="1:21" ht="14.25" x14ac:dyDescent="0.2">
      <c r="A277" s="102"/>
      <c r="B277" s="127"/>
      <c r="C277" s="97" t="s">
        <v>330</v>
      </c>
      <c r="D277" s="50">
        <v>1</v>
      </c>
      <c r="E277" s="30"/>
      <c r="F277" s="30"/>
      <c r="G277" s="30"/>
      <c r="H277" s="30">
        <f t="shared" si="63"/>
        <v>0</v>
      </c>
      <c r="I277" s="30"/>
      <c r="J277" s="30"/>
      <c r="K277" s="30">
        <f t="shared" si="65"/>
        <v>0</v>
      </c>
      <c r="L277" s="31">
        <v>80</v>
      </c>
      <c r="M277" s="31"/>
      <c r="N277" s="31">
        <v>20</v>
      </c>
      <c r="O277" s="31">
        <f t="shared" si="66"/>
        <v>100</v>
      </c>
      <c r="P277" s="31">
        <f t="shared" si="67"/>
        <v>100</v>
      </c>
      <c r="Q277" s="31">
        <v>0</v>
      </c>
      <c r="R277" s="31">
        <f t="shared" si="68"/>
        <v>100</v>
      </c>
      <c r="S277" s="15"/>
      <c r="T277" s="10"/>
      <c r="U277" s="10"/>
    </row>
    <row r="278" spans="1:21" ht="14.25" x14ac:dyDescent="0.2">
      <c r="A278" s="104"/>
      <c r="B278" s="140"/>
      <c r="C278" s="98" t="s">
        <v>284</v>
      </c>
      <c r="D278" s="99">
        <v>2</v>
      </c>
      <c r="E278" s="69"/>
      <c r="F278" s="69"/>
      <c r="G278" s="69"/>
      <c r="H278" s="69">
        <f t="shared" si="63"/>
        <v>0</v>
      </c>
      <c r="I278" s="69"/>
      <c r="J278" s="69"/>
      <c r="K278" s="69">
        <f t="shared" si="65"/>
        <v>0</v>
      </c>
      <c r="L278" s="100">
        <v>0.5</v>
      </c>
      <c r="M278" s="100">
        <v>2</v>
      </c>
      <c r="N278" s="100"/>
      <c r="O278" s="100">
        <f t="shared" si="66"/>
        <v>2.5</v>
      </c>
      <c r="P278" s="100">
        <f t="shared" si="67"/>
        <v>2.5</v>
      </c>
      <c r="Q278" s="100">
        <v>0</v>
      </c>
      <c r="R278" s="100">
        <f t="shared" si="68"/>
        <v>2.5</v>
      </c>
      <c r="S278" s="15"/>
      <c r="T278" s="10"/>
      <c r="U278" s="10"/>
    </row>
    <row r="279" spans="1:21" ht="15" x14ac:dyDescent="0.25">
      <c r="A279" s="230" t="s">
        <v>0</v>
      </c>
      <c r="B279" s="231"/>
      <c r="C279" s="232" t="s">
        <v>0</v>
      </c>
      <c r="D279" s="105">
        <f t="shared" ref="D279:R279" si="69">SUM(D269:D278)</f>
        <v>48</v>
      </c>
      <c r="E279" s="106">
        <f>SUM(E269:E278)</f>
        <v>0</v>
      </c>
      <c r="F279" s="106">
        <f>SUM(F269:F278)</f>
        <v>10.32</v>
      </c>
      <c r="G279" s="106">
        <f>SUM(G269:G278)</f>
        <v>1</v>
      </c>
      <c r="H279" s="106">
        <f>SUM(H269:H278)</f>
        <v>11.32</v>
      </c>
      <c r="I279" s="106">
        <f t="shared" si="69"/>
        <v>0</v>
      </c>
      <c r="J279" s="106">
        <f t="shared" si="69"/>
        <v>0</v>
      </c>
      <c r="K279" s="106">
        <f t="shared" si="69"/>
        <v>11.32</v>
      </c>
      <c r="L279" s="106">
        <f t="shared" si="69"/>
        <v>153.25</v>
      </c>
      <c r="M279" s="106">
        <f t="shared" si="69"/>
        <v>116.66000000000001</v>
      </c>
      <c r="N279" s="106">
        <f t="shared" si="69"/>
        <v>58.169999999999995</v>
      </c>
      <c r="O279" s="106">
        <f t="shared" si="69"/>
        <v>328.08</v>
      </c>
      <c r="P279" s="106">
        <f t="shared" si="69"/>
        <v>339.4</v>
      </c>
      <c r="Q279" s="106">
        <f t="shared" si="69"/>
        <v>14.270000000000001</v>
      </c>
      <c r="R279" s="107">
        <f t="shared" si="69"/>
        <v>353.67</v>
      </c>
      <c r="S279" s="15"/>
      <c r="T279" s="10"/>
      <c r="U279" s="10"/>
    </row>
    <row r="280" spans="1:21" x14ac:dyDescent="0.2">
      <c r="A280" s="141" t="s">
        <v>11</v>
      </c>
      <c r="B280" s="133" t="s">
        <v>436</v>
      </c>
      <c r="C280" s="95" t="s">
        <v>226</v>
      </c>
      <c r="D280" s="108">
        <v>34</v>
      </c>
      <c r="E280" s="96"/>
      <c r="F280" s="96"/>
      <c r="G280" s="96"/>
      <c r="H280" s="48">
        <f t="shared" si="63"/>
        <v>0</v>
      </c>
      <c r="I280" s="96"/>
      <c r="J280" s="96"/>
      <c r="K280" s="48">
        <f t="shared" ref="K280:K338" si="70">+SUM(H280:J280)</f>
        <v>0</v>
      </c>
      <c r="L280" s="96">
        <v>10.220000000000001</v>
      </c>
      <c r="M280" s="96">
        <v>9.4600000000000009</v>
      </c>
      <c r="N280" s="96">
        <v>12.52</v>
      </c>
      <c r="O280" s="96">
        <f t="shared" ref="O280:O289" si="71">+SUM(L280:N280)</f>
        <v>32.200000000000003</v>
      </c>
      <c r="P280" s="96">
        <f t="shared" ref="P280:P289" si="72">+SUM(K280+O280)</f>
        <v>32.200000000000003</v>
      </c>
      <c r="Q280" s="96">
        <v>0</v>
      </c>
      <c r="R280" s="96">
        <f t="shared" ref="R280:R289" si="73">+SUM(P280:Q280)</f>
        <v>32.200000000000003</v>
      </c>
      <c r="S280" s="15"/>
      <c r="T280" s="10"/>
      <c r="U280" s="10"/>
    </row>
    <row r="281" spans="1:21" s="8" customFormat="1" x14ac:dyDescent="0.2">
      <c r="A281" s="71"/>
      <c r="B281" s="133"/>
      <c r="C281" s="97" t="s">
        <v>285</v>
      </c>
      <c r="D281" s="109">
        <v>2</v>
      </c>
      <c r="E281" s="31"/>
      <c r="F281" s="31"/>
      <c r="G281" s="31"/>
      <c r="H281" s="30">
        <f t="shared" si="63"/>
        <v>0</v>
      </c>
      <c r="I281" s="31"/>
      <c r="J281" s="31"/>
      <c r="K281" s="30">
        <f t="shared" si="70"/>
        <v>0</v>
      </c>
      <c r="L281" s="31"/>
      <c r="M281" s="31">
        <v>1.5</v>
      </c>
      <c r="N281" s="31">
        <v>3.1</v>
      </c>
      <c r="O281" s="31">
        <f t="shared" si="71"/>
        <v>4.5999999999999996</v>
      </c>
      <c r="P281" s="31">
        <f t="shared" si="72"/>
        <v>4.5999999999999996</v>
      </c>
      <c r="Q281" s="31">
        <v>0</v>
      </c>
      <c r="R281" s="31">
        <f t="shared" si="73"/>
        <v>4.5999999999999996</v>
      </c>
      <c r="S281" s="9"/>
      <c r="T281" s="9"/>
      <c r="U281" s="9"/>
    </row>
    <row r="282" spans="1:21" s="8" customFormat="1" x14ac:dyDescent="0.2">
      <c r="A282" s="71"/>
      <c r="B282" s="133"/>
      <c r="C282" s="97" t="s">
        <v>331</v>
      </c>
      <c r="D282" s="109">
        <v>6</v>
      </c>
      <c r="E282" s="31"/>
      <c r="F282" s="31"/>
      <c r="G282" s="31"/>
      <c r="H282" s="30">
        <f t="shared" si="63"/>
        <v>0</v>
      </c>
      <c r="I282" s="31"/>
      <c r="J282" s="31"/>
      <c r="K282" s="30">
        <f t="shared" si="70"/>
        <v>0</v>
      </c>
      <c r="L282" s="31">
        <v>0.03</v>
      </c>
      <c r="M282" s="31">
        <v>6.6</v>
      </c>
      <c r="N282" s="31">
        <v>13.02</v>
      </c>
      <c r="O282" s="31">
        <f t="shared" si="71"/>
        <v>19.649999999999999</v>
      </c>
      <c r="P282" s="31">
        <f t="shared" si="72"/>
        <v>19.649999999999999</v>
      </c>
      <c r="Q282" s="31">
        <v>1</v>
      </c>
      <c r="R282" s="31">
        <f t="shared" si="73"/>
        <v>20.65</v>
      </c>
      <c r="S282" s="9"/>
      <c r="T282" s="9"/>
      <c r="U282" s="9"/>
    </row>
    <row r="283" spans="1:21" x14ac:dyDescent="0.2">
      <c r="A283" s="71"/>
      <c r="B283" s="134"/>
      <c r="C283" s="97" t="s">
        <v>332</v>
      </c>
      <c r="D283" s="109">
        <v>1</v>
      </c>
      <c r="E283" s="31"/>
      <c r="F283" s="31"/>
      <c r="G283" s="31"/>
      <c r="H283" s="30">
        <f t="shared" si="63"/>
        <v>0</v>
      </c>
      <c r="I283" s="31"/>
      <c r="J283" s="31"/>
      <c r="K283" s="30">
        <f t="shared" si="70"/>
        <v>0</v>
      </c>
      <c r="L283" s="31"/>
      <c r="M283" s="31"/>
      <c r="N283" s="31">
        <v>2</v>
      </c>
      <c r="O283" s="31">
        <f t="shared" si="71"/>
        <v>2</v>
      </c>
      <c r="P283" s="31">
        <f t="shared" si="72"/>
        <v>2</v>
      </c>
      <c r="Q283" s="31">
        <v>0</v>
      </c>
      <c r="R283" s="31">
        <f t="shared" si="73"/>
        <v>2</v>
      </c>
      <c r="S283" s="10"/>
      <c r="T283" s="10"/>
      <c r="U283" s="10"/>
    </row>
    <row r="284" spans="1:21" x14ac:dyDescent="0.2">
      <c r="A284" s="71"/>
      <c r="B284" s="133" t="s">
        <v>437</v>
      </c>
      <c r="C284" s="97" t="s">
        <v>407</v>
      </c>
      <c r="D284" s="109">
        <v>6</v>
      </c>
      <c r="E284" s="31"/>
      <c r="F284" s="31"/>
      <c r="G284" s="31"/>
      <c r="H284" s="30">
        <f t="shared" si="63"/>
        <v>0</v>
      </c>
      <c r="I284" s="31"/>
      <c r="J284" s="31"/>
      <c r="K284" s="30">
        <f t="shared" si="70"/>
        <v>0</v>
      </c>
      <c r="L284" s="31">
        <v>3.52</v>
      </c>
      <c r="M284" s="31">
        <v>0.35</v>
      </c>
      <c r="N284" s="31">
        <v>4.5</v>
      </c>
      <c r="O284" s="31">
        <f t="shared" si="71"/>
        <v>8.370000000000001</v>
      </c>
      <c r="P284" s="31">
        <f t="shared" si="72"/>
        <v>8.370000000000001</v>
      </c>
      <c r="Q284" s="31">
        <v>0</v>
      </c>
      <c r="R284" s="31">
        <f t="shared" si="73"/>
        <v>8.370000000000001</v>
      </c>
      <c r="S284" s="10"/>
      <c r="T284" s="10"/>
      <c r="U284" s="10"/>
    </row>
    <row r="285" spans="1:21" x14ac:dyDescent="0.2">
      <c r="A285" s="71"/>
      <c r="B285" s="134"/>
      <c r="C285" s="97" t="s">
        <v>288</v>
      </c>
      <c r="D285" s="109">
        <v>5</v>
      </c>
      <c r="E285" s="31"/>
      <c r="F285" s="31"/>
      <c r="G285" s="31"/>
      <c r="H285" s="30">
        <f t="shared" si="63"/>
        <v>0</v>
      </c>
      <c r="I285" s="31"/>
      <c r="J285" s="31"/>
      <c r="K285" s="30">
        <f t="shared" si="70"/>
        <v>0</v>
      </c>
      <c r="L285" s="31">
        <v>6.76</v>
      </c>
      <c r="M285" s="31">
        <v>23.8</v>
      </c>
      <c r="N285" s="31">
        <v>12.46</v>
      </c>
      <c r="O285" s="31">
        <f t="shared" si="71"/>
        <v>43.02</v>
      </c>
      <c r="P285" s="31">
        <f t="shared" si="72"/>
        <v>43.02</v>
      </c>
      <c r="Q285" s="31">
        <v>0</v>
      </c>
      <c r="R285" s="31">
        <f t="shared" si="73"/>
        <v>43.02</v>
      </c>
      <c r="S285" s="10"/>
      <c r="T285" s="10"/>
      <c r="U285" s="10"/>
    </row>
    <row r="286" spans="1:21" x14ac:dyDescent="0.2">
      <c r="A286" s="71"/>
      <c r="B286" s="133" t="s">
        <v>438</v>
      </c>
      <c r="C286" s="97" t="s">
        <v>225</v>
      </c>
      <c r="D286" s="109">
        <v>4</v>
      </c>
      <c r="E286" s="31"/>
      <c r="F286" s="31"/>
      <c r="G286" s="31"/>
      <c r="H286" s="30">
        <f t="shared" si="63"/>
        <v>0</v>
      </c>
      <c r="I286" s="31"/>
      <c r="J286" s="31"/>
      <c r="K286" s="30">
        <f t="shared" si="70"/>
        <v>0</v>
      </c>
      <c r="L286" s="31"/>
      <c r="M286" s="31">
        <v>7</v>
      </c>
      <c r="N286" s="31">
        <v>4.3</v>
      </c>
      <c r="O286" s="31">
        <f t="shared" si="71"/>
        <v>11.3</v>
      </c>
      <c r="P286" s="31">
        <f t="shared" si="72"/>
        <v>11.3</v>
      </c>
      <c r="Q286" s="31">
        <v>0</v>
      </c>
      <c r="R286" s="31">
        <f t="shared" si="73"/>
        <v>11.3</v>
      </c>
      <c r="S286" s="10"/>
      <c r="T286" s="10"/>
      <c r="U286" s="10"/>
    </row>
    <row r="287" spans="1:21" x14ac:dyDescent="0.2">
      <c r="A287" s="71"/>
      <c r="B287" s="133"/>
      <c r="C287" s="97" t="s">
        <v>333</v>
      </c>
      <c r="D287" s="109">
        <v>1</v>
      </c>
      <c r="E287" s="31"/>
      <c r="F287" s="31"/>
      <c r="G287" s="31"/>
      <c r="H287" s="30">
        <f t="shared" si="63"/>
        <v>0</v>
      </c>
      <c r="I287" s="31"/>
      <c r="J287" s="31"/>
      <c r="K287" s="30">
        <f t="shared" si="70"/>
        <v>0</v>
      </c>
      <c r="L287" s="31">
        <v>0.3</v>
      </c>
      <c r="M287" s="31">
        <v>1.8</v>
      </c>
      <c r="N287" s="31">
        <v>0.9</v>
      </c>
      <c r="O287" s="31">
        <f t="shared" si="71"/>
        <v>3</v>
      </c>
      <c r="P287" s="31">
        <f t="shared" si="72"/>
        <v>3</v>
      </c>
      <c r="Q287" s="31">
        <v>0</v>
      </c>
      <c r="R287" s="31">
        <f t="shared" si="73"/>
        <v>3</v>
      </c>
      <c r="S287" s="10"/>
      <c r="T287" s="10"/>
      <c r="U287" s="10"/>
    </row>
    <row r="288" spans="1:21" x14ac:dyDescent="0.2">
      <c r="A288" s="71"/>
      <c r="B288" s="134"/>
      <c r="C288" s="97" t="s">
        <v>287</v>
      </c>
      <c r="D288" s="109">
        <v>0</v>
      </c>
      <c r="E288" s="31"/>
      <c r="F288" s="31"/>
      <c r="G288" s="31"/>
      <c r="H288" s="30">
        <f t="shared" si="63"/>
        <v>0</v>
      </c>
      <c r="I288" s="31"/>
      <c r="J288" s="31"/>
      <c r="K288" s="30">
        <f t="shared" si="70"/>
        <v>0</v>
      </c>
      <c r="L288" s="31"/>
      <c r="M288" s="31"/>
      <c r="N288" s="31"/>
      <c r="O288" s="31">
        <f>+SUM(L288:N288)</f>
        <v>0</v>
      </c>
      <c r="P288" s="31">
        <f>+SUM(K288+O288)</f>
        <v>0</v>
      </c>
      <c r="Q288" s="31"/>
      <c r="R288" s="31">
        <f t="shared" si="73"/>
        <v>0</v>
      </c>
      <c r="S288" s="10"/>
      <c r="T288" s="10"/>
      <c r="U288" s="10"/>
    </row>
    <row r="289" spans="1:21" x14ac:dyDescent="0.2">
      <c r="A289" s="71"/>
      <c r="B289" s="133" t="s">
        <v>439</v>
      </c>
      <c r="C289" s="110" t="s">
        <v>286</v>
      </c>
      <c r="D289" s="111">
        <v>3</v>
      </c>
      <c r="E289" s="112"/>
      <c r="F289" s="112"/>
      <c r="G289" s="112"/>
      <c r="H289" s="32">
        <f t="shared" si="63"/>
        <v>0</v>
      </c>
      <c r="I289" s="112"/>
      <c r="J289" s="112"/>
      <c r="K289" s="32">
        <f t="shared" si="70"/>
        <v>0</v>
      </c>
      <c r="L289" s="112">
        <v>13.03</v>
      </c>
      <c r="M289" s="112">
        <v>1.96</v>
      </c>
      <c r="N289" s="112">
        <v>1.01</v>
      </c>
      <c r="O289" s="112">
        <f t="shared" si="71"/>
        <v>15.999999999999998</v>
      </c>
      <c r="P289" s="112">
        <f t="shared" si="72"/>
        <v>15.999999999999998</v>
      </c>
      <c r="Q289" s="112">
        <v>0.01</v>
      </c>
      <c r="R289" s="112">
        <f t="shared" si="73"/>
        <v>16.009999999999998</v>
      </c>
      <c r="S289" s="10"/>
      <c r="T289" s="10"/>
      <c r="U289" s="10"/>
    </row>
    <row r="290" spans="1:21" ht="15" x14ac:dyDescent="0.25">
      <c r="A290" s="230" t="s">
        <v>0</v>
      </c>
      <c r="B290" s="231"/>
      <c r="C290" s="232" t="s">
        <v>0</v>
      </c>
      <c r="D290" s="105">
        <f t="shared" ref="D290:R290" si="74">SUM(D280:D289)</f>
        <v>62</v>
      </c>
      <c r="E290" s="106">
        <f>SUM(E280:E289)</f>
        <v>0</v>
      </c>
      <c r="F290" s="106">
        <f>SUM(F280:F289)</f>
        <v>0</v>
      </c>
      <c r="G290" s="106">
        <f>SUM(G280:G289)</f>
        <v>0</v>
      </c>
      <c r="H290" s="106">
        <f>SUM(H280:H289)</f>
        <v>0</v>
      </c>
      <c r="I290" s="106">
        <f t="shared" si="74"/>
        <v>0</v>
      </c>
      <c r="J290" s="106">
        <f t="shared" si="74"/>
        <v>0</v>
      </c>
      <c r="K290" s="106">
        <f t="shared" si="74"/>
        <v>0</v>
      </c>
      <c r="L290" s="106">
        <f t="shared" si="74"/>
        <v>33.86</v>
      </c>
      <c r="M290" s="106">
        <f t="shared" si="74"/>
        <v>52.470000000000006</v>
      </c>
      <c r="N290" s="106">
        <f t="shared" si="74"/>
        <v>53.809999999999995</v>
      </c>
      <c r="O290" s="106">
        <f t="shared" si="74"/>
        <v>140.13999999999999</v>
      </c>
      <c r="P290" s="106">
        <f t="shared" si="74"/>
        <v>140.13999999999999</v>
      </c>
      <c r="Q290" s="106">
        <f t="shared" si="74"/>
        <v>1.01</v>
      </c>
      <c r="R290" s="107">
        <f t="shared" si="74"/>
        <v>141.15</v>
      </c>
      <c r="S290" s="10"/>
      <c r="T290" s="10"/>
      <c r="U290" s="10"/>
    </row>
    <row r="291" spans="1:21" x14ac:dyDescent="0.2">
      <c r="A291" s="144" t="s">
        <v>4</v>
      </c>
      <c r="B291" s="120" t="s">
        <v>440</v>
      </c>
      <c r="C291" s="73" t="s">
        <v>233</v>
      </c>
      <c r="D291" s="74">
        <v>16</v>
      </c>
      <c r="E291" s="39"/>
      <c r="F291" s="39"/>
      <c r="G291" s="39"/>
      <c r="H291" s="48">
        <f t="shared" si="63"/>
        <v>0</v>
      </c>
      <c r="I291" s="39">
        <v>1.4</v>
      </c>
      <c r="J291" s="39"/>
      <c r="K291" s="48">
        <f t="shared" si="70"/>
        <v>1.4</v>
      </c>
      <c r="L291" s="39"/>
      <c r="M291" s="39">
        <v>19.399999999999999</v>
      </c>
      <c r="N291" s="39">
        <v>51.9</v>
      </c>
      <c r="O291" s="39">
        <f t="shared" ref="O291:O304" si="75">+SUM(L291:N291)</f>
        <v>71.3</v>
      </c>
      <c r="P291" s="39">
        <f t="shared" ref="P291:P304" si="76">+SUM(K291+O291)</f>
        <v>72.7</v>
      </c>
      <c r="Q291" s="96">
        <v>0</v>
      </c>
      <c r="R291" s="39">
        <f t="shared" ref="R291:R338" si="77">+SUM(P291:Q291)</f>
        <v>72.7</v>
      </c>
      <c r="S291" s="10"/>
      <c r="T291" s="10"/>
      <c r="U291" s="10"/>
    </row>
    <row r="292" spans="1:21" x14ac:dyDescent="0.2">
      <c r="A292" s="93"/>
      <c r="B292" s="121"/>
      <c r="C292" s="76" t="s">
        <v>239</v>
      </c>
      <c r="D292" s="77">
        <v>16</v>
      </c>
      <c r="E292" s="14"/>
      <c r="F292" s="14"/>
      <c r="G292" s="14"/>
      <c r="H292" s="30">
        <f t="shared" si="63"/>
        <v>0</v>
      </c>
      <c r="I292" s="14">
        <v>0.6</v>
      </c>
      <c r="J292" s="14">
        <v>0.2</v>
      </c>
      <c r="K292" s="30">
        <f t="shared" si="70"/>
        <v>0.8</v>
      </c>
      <c r="L292" s="14"/>
      <c r="M292" s="14">
        <v>17</v>
      </c>
      <c r="N292" s="14">
        <v>37.520000000000003</v>
      </c>
      <c r="O292" s="14">
        <f t="shared" si="75"/>
        <v>54.52</v>
      </c>
      <c r="P292" s="14">
        <f t="shared" si="76"/>
        <v>55.32</v>
      </c>
      <c r="Q292" s="31">
        <v>0</v>
      </c>
      <c r="R292" s="14">
        <f t="shared" si="77"/>
        <v>55.32</v>
      </c>
      <c r="S292" s="10"/>
      <c r="T292" s="10"/>
      <c r="U292" s="10"/>
    </row>
    <row r="293" spans="1:21" x14ac:dyDescent="0.2">
      <c r="A293" s="93"/>
      <c r="B293" s="124"/>
      <c r="C293" s="76" t="s">
        <v>334</v>
      </c>
      <c r="D293" s="77">
        <v>10</v>
      </c>
      <c r="E293" s="14"/>
      <c r="F293" s="14"/>
      <c r="G293" s="14"/>
      <c r="H293" s="30">
        <f t="shared" si="63"/>
        <v>0</v>
      </c>
      <c r="I293" s="14"/>
      <c r="J293" s="14"/>
      <c r="K293" s="30">
        <f t="shared" si="70"/>
        <v>0</v>
      </c>
      <c r="L293" s="14"/>
      <c r="M293" s="14">
        <v>14.25</v>
      </c>
      <c r="N293" s="14">
        <v>51.8</v>
      </c>
      <c r="O293" s="14">
        <f t="shared" si="75"/>
        <v>66.05</v>
      </c>
      <c r="P293" s="14">
        <f t="shared" si="76"/>
        <v>66.05</v>
      </c>
      <c r="Q293" s="31">
        <v>0.25</v>
      </c>
      <c r="R293" s="14">
        <f t="shared" si="77"/>
        <v>66.3</v>
      </c>
      <c r="S293" s="10"/>
      <c r="T293" s="10"/>
      <c r="U293" s="10"/>
    </row>
    <row r="294" spans="1:21" x14ac:dyDescent="0.2">
      <c r="A294" s="93"/>
      <c r="B294" s="121" t="s">
        <v>441</v>
      </c>
      <c r="C294" s="76" t="s">
        <v>252</v>
      </c>
      <c r="D294" s="77">
        <v>25</v>
      </c>
      <c r="E294" s="14">
        <v>0.2</v>
      </c>
      <c r="F294" s="14">
        <v>0.6</v>
      </c>
      <c r="G294" s="14"/>
      <c r="H294" s="30">
        <f t="shared" si="63"/>
        <v>0.8</v>
      </c>
      <c r="I294" s="14">
        <v>1.1000000000000001</v>
      </c>
      <c r="J294" s="14">
        <v>1.2</v>
      </c>
      <c r="K294" s="30">
        <f t="shared" si="70"/>
        <v>3.1</v>
      </c>
      <c r="L294" s="14">
        <v>0.1</v>
      </c>
      <c r="M294" s="14">
        <v>5.01</v>
      </c>
      <c r="N294" s="14">
        <v>18.84</v>
      </c>
      <c r="O294" s="14">
        <f t="shared" si="75"/>
        <v>23.95</v>
      </c>
      <c r="P294" s="14">
        <f t="shared" si="76"/>
        <v>27.05</v>
      </c>
      <c r="Q294" s="31">
        <v>0.2</v>
      </c>
      <c r="R294" s="14">
        <f t="shared" si="77"/>
        <v>27.25</v>
      </c>
      <c r="S294" s="10"/>
      <c r="T294" s="10"/>
      <c r="U294" s="10"/>
    </row>
    <row r="295" spans="1:21" x14ac:dyDescent="0.2">
      <c r="A295" s="93"/>
      <c r="B295" s="121"/>
      <c r="C295" s="76" t="s">
        <v>249</v>
      </c>
      <c r="D295" s="77">
        <v>10</v>
      </c>
      <c r="E295" s="14"/>
      <c r="F295" s="14"/>
      <c r="G295" s="14"/>
      <c r="H295" s="30">
        <f t="shared" si="63"/>
        <v>0</v>
      </c>
      <c r="I295" s="14">
        <v>0.7</v>
      </c>
      <c r="J295" s="14"/>
      <c r="K295" s="30">
        <f t="shared" si="70"/>
        <v>0.7</v>
      </c>
      <c r="L295" s="14">
        <v>1.5</v>
      </c>
      <c r="M295" s="14">
        <v>7.02</v>
      </c>
      <c r="N295" s="14">
        <v>14.69</v>
      </c>
      <c r="O295" s="14">
        <f t="shared" si="75"/>
        <v>23.21</v>
      </c>
      <c r="P295" s="14">
        <f t="shared" si="76"/>
        <v>23.91</v>
      </c>
      <c r="Q295" s="31">
        <v>0</v>
      </c>
      <c r="R295" s="14">
        <f t="shared" si="77"/>
        <v>23.91</v>
      </c>
      <c r="S295" s="10"/>
      <c r="T295" s="10"/>
      <c r="U295" s="10"/>
    </row>
    <row r="296" spans="1:21" x14ac:dyDescent="0.2">
      <c r="A296" s="93"/>
      <c r="B296" s="124"/>
      <c r="C296" s="76" t="s">
        <v>257</v>
      </c>
      <c r="D296" s="77">
        <v>2</v>
      </c>
      <c r="E296" s="14"/>
      <c r="F296" s="14"/>
      <c r="G296" s="14"/>
      <c r="H296" s="30">
        <f t="shared" si="63"/>
        <v>0</v>
      </c>
      <c r="I296" s="14"/>
      <c r="J296" s="14"/>
      <c r="K296" s="30">
        <f t="shared" si="70"/>
        <v>0</v>
      </c>
      <c r="L296" s="14">
        <v>2</v>
      </c>
      <c r="M296" s="14">
        <v>5.5</v>
      </c>
      <c r="N296" s="14">
        <v>4</v>
      </c>
      <c r="O296" s="14">
        <f t="shared" si="75"/>
        <v>11.5</v>
      </c>
      <c r="P296" s="14">
        <f t="shared" si="76"/>
        <v>11.5</v>
      </c>
      <c r="Q296" s="31">
        <v>0</v>
      </c>
      <c r="R296" s="14">
        <f t="shared" si="77"/>
        <v>11.5</v>
      </c>
      <c r="S296" s="10"/>
      <c r="T296" s="10"/>
      <c r="U296" s="10"/>
    </row>
    <row r="297" spans="1:21" x14ac:dyDescent="0.2">
      <c r="A297" s="93"/>
      <c r="B297" s="121" t="s">
        <v>442</v>
      </c>
      <c r="C297" s="76" t="s">
        <v>256</v>
      </c>
      <c r="D297" s="77">
        <v>19</v>
      </c>
      <c r="E297" s="14"/>
      <c r="F297" s="14"/>
      <c r="G297" s="14"/>
      <c r="H297" s="30">
        <f t="shared" si="63"/>
        <v>0</v>
      </c>
      <c r="I297" s="14">
        <v>1.8</v>
      </c>
      <c r="J297" s="14"/>
      <c r="K297" s="30">
        <f t="shared" si="70"/>
        <v>1.8</v>
      </c>
      <c r="L297" s="14"/>
      <c r="M297" s="14">
        <v>29.9</v>
      </c>
      <c r="N297" s="14">
        <v>74.5</v>
      </c>
      <c r="O297" s="14">
        <f t="shared" si="75"/>
        <v>104.4</v>
      </c>
      <c r="P297" s="14">
        <f t="shared" si="76"/>
        <v>106.2</v>
      </c>
      <c r="Q297" s="31">
        <v>2.5</v>
      </c>
      <c r="R297" s="14">
        <f t="shared" si="77"/>
        <v>108.7</v>
      </c>
      <c r="S297" s="10"/>
      <c r="T297" s="10"/>
      <c r="U297" s="10"/>
    </row>
    <row r="298" spans="1:21" x14ac:dyDescent="0.2">
      <c r="A298" s="93"/>
      <c r="B298" s="121"/>
      <c r="C298" s="76" t="s">
        <v>229</v>
      </c>
      <c r="D298" s="77">
        <v>4</v>
      </c>
      <c r="E298" s="14"/>
      <c r="F298" s="14"/>
      <c r="G298" s="14"/>
      <c r="H298" s="30">
        <f t="shared" si="63"/>
        <v>0</v>
      </c>
      <c r="I298" s="14">
        <v>0.1</v>
      </c>
      <c r="J298" s="14"/>
      <c r="K298" s="30">
        <f t="shared" si="70"/>
        <v>0.1</v>
      </c>
      <c r="L298" s="14">
        <v>3</v>
      </c>
      <c r="M298" s="14">
        <v>11.3</v>
      </c>
      <c r="N298" s="14">
        <v>11.1</v>
      </c>
      <c r="O298" s="14">
        <f t="shared" si="75"/>
        <v>25.4</v>
      </c>
      <c r="P298" s="14">
        <f t="shared" si="76"/>
        <v>25.5</v>
      </c>
      <c r="Q298" s="31">
        <v>0</v>
      </c>
      <c r="R298" s="14">
        <f t="shared" si="77"/>
        <v>25.5</v>
      </c>
      <c r="S298" s="10"/>
      <c r="T298" s="10"/>
      <c r="U298" s="10"/>
    </row>
    <row r="299" spans="1:21" x14ac:dyDescent="0.2">
      <c r="A299" s="93"/>
      <c r="B299" s="121"/>
      <c r="C299" s="76" t="s">
        <v>246</v>
      </c>
      <c r="D299" s="77">
        <v>13</v>
      </c>
      <c r="E299" s="14"/>
      <c r="F299" s="14"/>
      <c r="G299" s="14"/>
      <c r="H299" s="30">
        <f t="shared" si="63"/>
        <v>0</v>
      </c>
      <c r="I299" s="14">
        <v>0.05</v>
      </c>
      <c r="J299" s="14"/>
      <c r="K299" s="30">
        <f t="shared" si="70"/>
        <v>0.05</v>
      </c>
      <c r="L299" s="14">
        <v>2.2999999999999998</v>
      </c>
      <c r="M299" s="14">
        <v>21.45</v>
      </c>
      <c r="N299" s="14">
        <v>56.32</v>
      </c>
      <c r="O299" s="14">
        <f t="shared" si="75"/>
        <v>80.069999999999993</v>
      </c>
      <c r="P299" s="14">
        <f t="shared" si="76"/>
        <v>80.11999999999999</v>
      </c>
      <c r="Q299" s="31">
        <v>2</v>
      </c>
      <c r="R299" s="14">
        <f t="shared" si="77"/>
        <v>82.11999999999999</v>
      </c>
      <c r="S299" s="10"/>
      <c r="T299" s="10"/>
      <c r="U299" s="10"/>
    </row>
    <row r="300" spans="1:21" x14ac:dyDescent="0.2">
      <c r="A300" s="93"/>
      <c r="B300" s="124"/>
      <c r="C300" s="76" t="s">
        <v>230</v>
      </c>
      <c r="D300" s="77">
        <v>3</v>
      </c>
      <c r="E300" s="14"/>
      <c r="F300" s="14"/>
      <c r="G300" s="14"/>
      <c r="H300" s="30">
        <f t="shared" si="63"/>
        <v>0</v>
      </c>
      <c r="I300" s="14"/>
      <c r="J300" s="14"/>
      <c r="K300" s="30">
        <f t="shared" si="70"/>
        <v>0</v>
      </c>
      <c r="L300" s="14">
        <v>2</v>
      </c>
      <c r="M300" s="14">
        <v>25</v>
      </c>
      <c r="N300" s="14">
        <v>39.1</v>
      </c>
      <c r="O300" s="14">
        <f t="shared" si="75"/>
        <v>66.099999999999994</v>
      </c>
      <c r="P300" s="14">
        <f t="shared" si="76"/>
        <v>66.099999999999994</v>
      </c>
      <c r="Q300" s="31">
        <v>0</v>
      </c>
      <c r="R300" s="14">
        <f t="shared" si="77"/>
        <v>66.099999999999994</v>
      </c>
      <c r="S300" s="10"/>
      <c r="T300" s="10"/>
      <c r="U300" s="10"/>
    </row>
    <row r="301" spans="1:21" x14ac:dyDescent="0.2">
      <c r="A301" s="93"/>
      <c r="B301" s="121" t="s">
        <v>259</v>
      </c>
      <c r="C301" s="76" t="s">
        <v>259</v>
      </c>
      <c r="D301" s="77">
        <v>8</v>
      </c>
      <c r="E301" s="14"/>
      <c r="F301" s="14"/>
      <c r="G301" s="14"/>
      <c r="H301" s="30">
        <f t="shared" si="63"/>
        <v>0</v>
      </c>
      <c r="I301" s="14">
        <v>5.2</v>
      </c>
      <c r="J301" s="14"/>
      <c r="K301" s="30">
        <f t="shared" si="70"/>
        <v>5.2</v>
      </c>
      <c r="L301" s="14">
        <v>1.8</v>
      </c>
      <c r="M301" s="14">
        <v>9.15</v>
      </c>
      <c r="N301" s="14">
        <v>13.97</v>
      </c>
      <c r="O301" s="14">
        <f t="shared" si="75"/>
        <v>24.92</v>
      </c>
      <c r="P301" s="14">
        <f t="shared" si="76"/>
        <v>30.12</v>
      </c>
      <c r="Q301" s="31">
        <v>3</v>
      </c>
      <c r="R301" s="14">
        <f t="shared" si="77"/>
        <v>33.120000000000005</v>
      </c>
      <c r="S301" s="10"/>
      <c r="T301" s="10"/>
      <c r="U301" s="10"/>
    </row>
    <row r="302" spans="1:21" x14ac:dyDescent="0.2">
      <c r="A302" s="93"/>
      <c r="B302" s="121"/>
      <c r="C302" s="76" t="s">
        <v>335</v>
      </c>
      <c r="D302" s="77">
        <v>7</v>
      </c>
      <c r="E302" s="14"/>
      <c r="F302" s="14"/>
      <c r="G302" s="14"/>
      <c r="H302" s="30">
        <f t="shared" si="63"/>
        <v>0</v>
      </c>
      <c r="I302" s="14"/>
      <c r="J302" s="14"/>
      <c r="K302" s="30">
        <f t="shared" si="70"/>
        <v>0</v>
      </c>
      <c r="L302" s="14"/>
      <c r="M302" s="14">
        <v>1</v>
      </c>
      <c r="N302" s="14">
        <v>10.5</v>
      </c>
      <c r="O302" s="14">
        <f t="shared" si="75"/>
        <v>11.5</v>
      </c>
      <c r="P302" s="14">
        <f t="shared" si="76"/>
        <v>11.5</v>
      </c>
      <c r="Q302" s="31">
        <v>2</v>
      </c>
      <c r="R302" s="14">
        <f t="shared" si="77"/>
        <v>13.5</v>
      </c>
      <c r="S302" s="10"/>
      <c r="T302" s="10"/>
      <c r="U302" s="10"/>
    </row>
    <row r="303" spans="1:21" x14ac:dyDescent="0.2">
      <c r="A303" s="93"/>
      <c r="B303" s="121"/>
      <c r="C303" s="76" t="s">
        <v>235</v>
      </c>
      <c r="D303" s="77">
        <v>5</v>
      </c>
      <c r="E303" s="14"/>
      <c r="F303" s="14"/>
      <c r="G303" s="14"/>
      <c r="H303" s="30">
        <f t="shared" si="63"/>
        <v>0</v>
      </c>
      <c r="I303" s="14">
        <v>0.1</v>
      </c>
      <c r="J303" s="14"/>
      <c r="K303" s="30">
        <f t="shared" si="70"/>
        <v>0.1</v>
      </c>
      <c r="L303" s="14"/>
      <c r="M303" s="14">
        <v>2.5</v>
      </c>
      <c r="N303" s="14">
        <v>5.5</v>
      </c>
      <c r="O303" s="14">
        <f t="shared" si="75"/>
        <v>8</v>
      </c>
      <c r="P303" s="14">
        <f t="shared" si="76"/>
        <v>8.1</v>
      </c>
      <c r="Q303" s="31">
        <v>0</v>
      </c>
      <c r="R303" s="14">
        <f t="shared" si="77"/>
        <v>8.1</v>
      </c>
      <c r="S303" s="10"/>
      <c r="T303" s="10"/>
      <c r="U303" s="10"/>
    </row>
    <row r="304" spans="1:21" x14ac:dyDescent="0.2">
      <c r="A304" s="93"/>
      <c r="B304" s="121"/>
      <c r="C304" s="76" t="s">
        <v>237</v>
      </c>
      <c r="D304" s="77">
        <v>5</v>
      </c>
      <c r="E304" s="14"/>
      <c r="F304" s="14"/>
      <c r="G304" s="14"/>
      <c r="H304" s="30">
        <f t="shared" si="63"/>
        <v>0</v>
      </c>
      <c r="I304" s="14">
        <v>0.1</v>
      </c>
      <c r="J304" s="14"/>
      <c r="K304" s="30">
        <f t="shared" si="70"/>
        <v>0.1</v>
      </c>
      <c r="L304" s="14"/>
      <c r="M304" s="14">
        <v>4.5</v>
      </c>
      <c r="N304" s="14">
        <v>10.4</v>
      </c>
      <c r="O304" s="14">
        <f t="shared" si="75"/>
        <v>14.9</v>
      </c>
      <c r="P304" s="14">
        <f t="shared" si="76"/>
        <v>15</v>
      </c>
      <c r="Q304" s="31">
        <v>0</v>
      </c>
      <c r="R304" s="14">
        <f t="shared" si="77"/>
        <v>15</v>
      </c>
      <c r="S304" s="10"/>
      <c r="T304" s="10"/>
      <c r="U304" s="10"/>
    </row>
    <row r="305" spans="1:21" x14ac:dyDescent="0.2">
      <c r="A305" s="93"/>
      <c r="B305" s="124"/>
      <c r="C305" s="78" t="s">
        <v>245</v>
      </c>
      <c r="D305" s="79">
        <v>0</v>
      </c>
      <c r="E305" s="36"/>
      <c r="F305" s="36"/>
      <c r="G305" s="36"/>
      <c r="H305" s="65">
        <f t="shared" si="63"/>
        <v>0</v>
      </c>
      <c r="I305" s="36"/>
      <c r="J305" s="36"/>
      <c r="K305" s="65">
        <f t="shared" si="70"/>
        <v>0</v>
      </c>
      <c r="L305" s="36"/>
      <c r="M305" s="36"/>
      <c r="N305" s="36"/>
      <c r="O305" s="36">
        <f t="shared" ref="O305:O336" si="78">+SUM(L305:N305)</f>
        <v>0</v>
      </c>
      <c r="P305" s="36">
        <f t="shared" ref="P305:P336" si="79">+SUM(K305+O305)</f>
        <v>0</v>
      </c>
      <c r="Q305" s="113"/>
      <c r="R305" s="36">
        <f t="shared" si="77"/>
        <v>0</v>
      </c>
      <c r="S305" s="10"/>
      <c r="T305" s="10"/>
      <c r="U305" s="10"/>
    </row>
    <row r="306" spans="1:21" x14ac:dyDescent="0.2">
      <c r="A306" s="93"/>
      <c r="B306" s="121" t="s">
        <v>244</v>
      </c>
      <c r="C306" s="76" t="s">
        <v>244</v>
      </c>
      <c r="D306" s="77">
        <v>43</v>
      </c>
      <c r="E306" s="14"/>
      <c r="F306" s="14"/>
      <c r="G306" s="14"/>
      <c r="H306" s="30">
        <f t="shared" si="63"/>
        <v>0</v>
      </c>
      <c r="I306" s="14">
        <v>3.48</v>
      </c>
      <c r="J306" s="14"/>
      <c r="K306" s="30">
        <f t="shared" si="70"/>
        <v>3.48</v>
      </c>
      <c r="L306" s="14">
        <v>8.6999999999999993</v>
      </c>
      <c r="M306" s="14">
        <v>123</v>
      </c>
      <c r="N306" s="14">
        <v>156.82</v>
      </c>
      <c r="O306" s="14">
        <f t="shared" si="78"/>
        <v>288.52</v>
      </c>
      <c r="P306" s="14">
        <f t="shared" si="79"/>
        <v>292</v>
      </c>
      <c r="Q306" s="31">
        <v>3</v>
      </c>
      <c r="R306" s="14">
        <f t="shared" si="77"/>
        <v>295</v>
      </c>
      <c r="S306" s="10"/>
      <c r="T306" s="10"/>
      <c r="U306" s="10"/>
    </row>
    <row r="307" spans="1:21" x14ac:dyDescent="0.2">
      <c r="A307" s="93"/>
      <c r="B307" s="121"/>
      <c r="C307" s="76" t="s">
        <v>243</v>
      </c>
      <c r="D307" s="77">
        <v>4</v>
      </c>
      <c r="E307" s="14"/>
      <c r="F307" s="14"/>
      <c r="G307" s="14"/>
      <c r="H307" s="30">
        <f t="shared" si="63"/>
        <v>0</v>
      </c>
      <c r="I307" s="14"/>
      <c r="J307" s="14"/>
      <c r="K307" s="30">
        <f t="shared" si="70"/>
        <v>0</v>
      </c>
      <c r="L307" s="14">
        <v>35.700000000000003</v>
      </c>
      <c r="M307" s="14">
        <v>89.9</v>
      </c>
      <c r="N307" s="14">
        <v>152.4</v>
      </c>
      <c r="O307" s="14">
        <f t="shared" si="78"/>
        <v>278</v>
      </c>
      <c r="P307" s="14">
        <f t="shared" si="79"/>
        <v>278</v>
      </c>
      <c r="Q307" s="31">
        <v>0</v>
      </c>
      <c r="R307" s="14">
        <f t="shared" si="77"/>
        <v>278</v>
      </c>
      <c r="S307" s="10"/>
      <c r="T307" s="10"/>
      <c r="U307" s="10"/>
    </row>
    <row r="308" spans="1:21" x14ac:dyDescent="0.2">
      <c r="A308" s="93"/>
      <c r="B308" s="121"/>
      <c r="C308" s="76" t="s">
        <v>258</v>
      </c>
      <c r="D308" s="77">
        <v>10</v>
      </c>
      <c r="E308" s="14"/>
      <c r="F308" s="14"/>
      <c r="G308" s="14"/>
      <c r="H308" s="30">
        <f t="shared" si="63"/>
        <v>0</v>
      </c>
      <c r="I308" s="14">
        <v>0.8</v>
      </c>
      <c r="J308" s="14"/>
      <c r="K308" s="30">
        <f t="shared" si="70"/>
        <v>0.8</v>
      </c>
      <c r="L308" s="14">
        <v>0.5</v>
      </c>
      <c r="M308" s="14">
        <v>16.7</v>
      </c>
      <c r="N308" s="14">
        <v>42.5</v>
      </c>
      <c r="O308" s="14">
        <f t="shared" si="78"/>
        <v>59.7</v>
      </c>
      <c r="P308" s="14">
        <f t="shared" si="79"/>
        <v>60.5</v>
      </c>
      <c r="Q308" s="31">
        <v>0</v>
      </c>
      <c r="R308" s="14">
        <f t="shared" si="77"/>
        <v>60.5</v>
      </c>
      <c r="S308" s="10"/>
      <c r="T308" s="10"/>
      <c r="U308" s="10"/>
    </row>
    <row r="309" spans="1:21" x14ac:dyDescent="0.2">
      <c r="A309" s="93"/>
      <c r="B309" s="121"/>
      <c r="C309" s="76" t="s">
        <v>234</v>
      </c>
      <c r="D309" s="77">
        <v>12</v>
      </c>
      <c r="E309" s="14"/>
      <c r="F309" s="14"/>
      <c r="G309" s="14"/>
      <c r="H309" s="30">
        <f t="shared" ref="H309:H338" si="80">SUM(E309:G309)</f>
        <v>0</v>
      </c>
      <c r="I309" s="14"/>
      <c r="J309" s="14"/>
      <c r="K309" s="30">
        <f t="shared" si="70"/>
        <v>0</v>
      </c>
      <c r="L309" s="14"/>
      <c r="M309" s="14">
        <v>10.9</v>
      </c>
      <c r="N309" s="14">
        <v>28.5</v>
      </c>
      <c r="O309" s="14">
        <f t="shared" si="78"/>
        <v>39.4</v>
      </c>
      <c r="P309" s="14">
        <f t="shared" si="79"/>
        <v>39.4</v>
      </c>
      <c r="Q309" s="31">
        <v>0</v>
      </c>
      <c r="R309" s="14">
        <f t="shared" si="77"/>
        <v>39.4</v>
      </c>
      <c r="S309" s="10"/>
      <c r="T309" s="10"/>
      <c r="U309" s="10"/>
    </row>
    <row r="310" spans="1:21" x14ac:dyDescent="0.2">
      <c r="A310" s="93"/>
      <c r="B310" s="124"/>
      <c r="C310" s="76" t="s">
        <v>228</v>
      </c>
      <c r="D310" s="77">
        <v>5</v>
      </c>
      <c r="E310" s="14"/>
      <c r="F310" s="14"/>
      <c r="G310" s="14"/>
      <c r="H310" s="30">
        <f t="shared" si="80"/>
        <v>0</v>
      </c>
      <c r="I310" s="14">
        <v>0.3</v>
      </c>
      <c r="J310" s="14"/>
      <c r="K310" s="30">
        <f t="shared" si="70"/>
        <v>0.3</v>
      </c>
      <c r="L310" s="14">
        <v>4.5</v>
      </c>
      <c r="M310" s="14">
        <v>16</v>
      </c>
      <c r="N310" s="14">
        <v>19.7</v>
      </c>
      <c r="O310" s="14">
        <f t="shared" si="78"/>
        <v>40.200000000000003</v>
      </c>
      <c r="P310" s="14">
        <f t="shared" si="79"/>
        <v>40.5</v>
      </c>
      <c r="Q310" s="31">
        <v>0</v>
      </c>
      <c r="R310" s="14">
        <f t="shared" si="77"/>
        <v>40.5</v>
      </c>
      <c r="S310" s="10"/>
      <c r="T310" s="10"/>
      <c r="U310" s="10"/>
    </row>
    <row r="311" spans="1:21" x14ac:dyDescent="0.2">
      <c r="A311" s="93"/>
      <c r="B311" s="121" t="s">
        <v>367</v>
      </c>
      <c r="C311" s="76" t="s">
        <v>367</v>
      </c>
      <c r="D311" s="77">
        <v>0</v>
      </c>
      <c r="E311" s="14"/>
      <c r="F311" s="14"/>
      <c r="G311" s="14"/>
      <c r="H311" s="30">
        <f t="shared" si="80"/>
        <v>0</v>
      </c>
      <c r="I311" s="14"/>
      <c r="J311" s="14"/>
      <c r="K311" s="30">
        <f t="shared" si="70"/>
        <v>0</v>
      </c>
      <c r="L311" s="14"/>
      <c r="M311" s="14"/>
      <c r="N311" s="14"/>
      <c r="O311" s="14">
        <f t="shared" si="78"/>
        <v>0</v>
      </c>
      <c r="P311" s="14">
        <f t="shared" si="79"/>
        <v>0</v>
      </c>
      <c r="Q311" s="31"/>
      <c r="R311" s="14">
        <f t="shared" si="77"/>
        <v>0</v>
      </c>
      <c r="S311" s="10"/>
      <c r="T311" s="10"/>
      <c r="U311" s="10"/>
    </row>
    <row r="312" spans="1:21" x14ac:dyDescent="0.2">
      <c r="A312" s="93"/>
      <c r="B312" s="121"/>
      <c r="C312" s="76" t="s">
        <v>368</v>
      </c>
      <c r="D312" s="77">
        <v>0</v>
      </c>
      <c r="E312" s="14"/>
      <c r="F312" s="14"/>
      <c r="G312" s="14"/>
      <c r="H312" s="30">
        <f t="shared" si="80"/>
        <v>0</v>
      </c>
      <c r="I312" s="14"/>
      <c r="J312" s="14"/>
      <c r="K312" s="30">
        <f t="shared" si="70"/>
        <v>0</v>
      </c>
      <c r="L312" s="14"/>
      <c r="M312" s="14"/>
      <c r="N312" s="14"/>
      <c r="O312" s="14">
        <f t="shared" si="78"/>
        <v>0</v>
      </c>
      <c r="P312" s="14">
        <f t="shared" si="79"/>
        <v>0</v>
      </c>
      <c r="Q312" s="31"/>
      <c r="R312" s="14">
        <f t="shared" si="77"/>
        <v>0</v>
      </c>
      <c r="S312" s="10"/>
      <c r="T312" s="10"/>
      <c r="U312" s="10"/>
    </row>
    <row r="313" spans="1:21" x14ac:dyDescent="0.2">
      <c r="A313" s="93"/>
      <c r="B313" s="121"/>
      <c r="C313" s="76" t="s">
        <v>254</v>
      </c>
      <c r="D313" s="77">
        <v>33</v>
      </c>
      <c r="E313" s="14"/>
      <c r="F313" s="14"/>
      <c r="G313" s="14"/>
      <c r="H313" s="30">
        <f t="shared" si="80"/>
        <v>0</v>
      </c>
      <c r="I313" s="14">
        <v>0.3</v>
      </c>
      <c r="J313" s="14">
        <v>0.61</v>
      </c>
      <c r="K313" s="30">
        <f t="shared" si="70"/>
        <v>0.90999999999999992</v>
      </c>
      <c r="L313" s="14"/>
      <c r="M313" s="14">
        <v>5.15</v>
      </c>
      <c r="N313" s="14">
        <v>10.33</v>
      </c>
      <c r="O313" s="14">
        <f t="shared" si="78"/>
        <v>15.48</v>
      </c>
      <c r="P313" s="14">
        <f t="shared" si="79"/>
        <v>16.39</v>
      </c>
      <c r="Q313" s="31">
        <v>0</v>
      </c>
      <c r="R313" s="14">
        <f t="shared" si="77"/>
        <v>16.39</v>
      </c>
      <c r="S313" s="10"/>
      <c r="T313" s="10"/>
      <c r="U313" s="10"/>
    </row>
    <row r="314" spans="1:21" x14ac:dyDescent="0.2">
      <c r="A314" s="93"/>
      <c r="B314" s="121"/>
      <c r="C314" s="76" t="s">
        <v>452</v>
      </c>
      <c r="D314" s="77">
        <v>0</v>
      </c>
      <c r="E314" s="14"/>
      <c r="F314" s="14"/>
      <c r="G314" s="14"/>
      <c r="H314" s="30">
        <f t="shared" si="80"/>
        <v>0</v>
      </c>
      <c r="I314" s="14"/>
      <c r="J314" s="14"/>
      <c r="K314" s="30">
        <f t="shared" si="70"/>
        <v>0</v>
      </c>
      <c r="L314" s="14"/>
      <c r="M314" s="14"/>
      <c r="N314" s="14"/>
      <c r="O314" s="14">
        <f t="shared" si="78"/>
        <v>0</v>
      </c>
      <c r="P314" s="14">
        <f t="shared" si="79"/>
        <v>0</v>
      </c>
      <c r="Q314" s="31"/>
      <c r="R314" s="14">
        <f t="shared" si="77"/>
        <v>0</v>
      </c>
      <c r="S314" s="10"/>
      <c r="T314" s="10"/>
      <c r="U314" s="10"/>
    </row>
    <row r="315" spans="1:21" x14ac:dyDescent="0.2">
      <c r="A315" s="93"/>
      <c r="B315" s="121"/>
      <c r="C315" s="76" t="s">
        <v>361</v>
      </c>
      <c r="D315" s="77">
        <v>0</v>
      </c>
      <c r="E315" s="14"/>
      <c r="F315" s="14"/>
      <c r="G315" s="14"/>
      <c r="H315" s="30">
        <f t="shared" si="80"/>
        <v>0</v>
      </c>
      <c r="I315" s="14"/>
      <c r="J315" s="14"/>
      <c r="K315" s="30">
        <f t="shared" si="70"/>
        <v>0</v>
      </c>
      <c r="L315" s="14"/>
      <c r="M315" s="14"/>
      <c r="N315" s="14"/>
      <c r="O315" s="14">
        <f t="shared" si="78"/>
        <v>0</v>
      </c>
      <c r="P315" s="14">
        <f t="shared" si="79"/>
        <v>0</v>
      </c>
      <c r="Q315" s="31"/>
      <c r="R315" s="14">
        <f t="shared" si="77"/>
        <v>0</v>
      </c>
      <c r="S315" s="10"/>
      <c r="T315" s="10"/>
      <c r="U315" s="10"/>
    </row>
    <row r="316" spans="1:21" x14ac:dyDescent="0.2">
      <c r="A316" s="93"/>
      <c r="B316" s="121"/>
      <c r="C316" s="76" t="s">
        <v>236</v>
      </c>
      <c r="D316" s="77">
        <v>49</v>
      </c>
      <c r="E316" s="14"/>
      <c r="F316" s="14"/>
      <c r="G316" s="14"/>
      <c r="H316" s="30">
        <f t="shared" si="80"/>
        <v>0</v>
      </c>
      <c r="I316" s="14">
        <v>1.6</v>
      </c>
      <c r="J316" s="14">
        <v>0.5</v>
      </c>
      <c r="K316" s="30">
        <f t="shared" si="70"/>
        <v>2.1</v>
      </c>
      <c r="L316" s="14">
        <v>5</v>
      </c>
      <c r="M316" s="14">
        <v>25.24</v>
      </c>
      <c r="N316" s="14">
        <v>88.63</v>
      </c>
      <c r="O316" s="14">
        <f t="shared" si="78"/>
        <v>118.86999999999999</v>
      </c>
      <c r="P316" s="14">
        <f t="shared" si="79"/>
        <v>120.96999999999998</v>
      </c>
      <c r="Q316" s="31">
        <v>0</v>
      </c>
      <c r="R316" s="14">
        <f t="shared" si="77"/>
        <v>120.96999999999998</v>
      </c>
      <c r="S316" s="10"/>
      <c r="T316" s="10"/>
      <c r="U316" s="10"/>
    </row>
    <row r="317" spans="1:21" x14ac:dyDescent="0.2">
      <c r="A317" s="93"/>
      <c r="B317" s="121"/>
      <c r="C317" s="76" t="s">
        <v>253</v>
      </c>
      <c r="D317" s="77">
        <v>23</v>
      </c>
      <c r="E317" s="14"/>
      <c r="F317" s="14"/>
      <c r="G317" s="14"/>
      <c r="H317" s="30">
        <f t="shared" si="80"/>
        <v>0</v>
      </c>
      <c r="I317" s="14"/>
      <c r="J317" s="14"/>
      <c r="K317" s="30">
        <f t="shared" si="70"/>
        <v>0</v>
      </c>
      <c r="L317" s="14"/>
      <c r="M317" s="14">
        <v>3.8</v>
      </c>
      <c r="N317" s="14">
        <v>29.56</v>
      </c>
      <c r="O317" s="14">
        <f t="shared" si="78"/>
        <v>33.36</v>
      </c>
      <c r="P317" s="14">
        <f t="shared" si="79"/>
        <v>33.36</v>
      </c>
      <c r="Q317" s="31">
        <v>0</v>
      </c>
      <c r="R317" s="14">
        <f t="shared" si="77"/>
        <v>33.36</v>
      </c>
      <c r="S317" s="10"/>
      <c r="T317" s="10"/>
      <c r="U317" s="10"/>
    </row>
    <row r="318" spans="1:21" x14ac:dyDescent="0.2">
      <c r="A318" s="93"/>
      <c r="B318" s="121"/>
      <c r="C318" s="76" t="s">
        <v>255</v>
      </c>
      <c r="D318" s="77">
        <v>26</v>
      </c>
      <c r="E318" s="14"/>
      <c r="F318" s="14"/>
      <c r="G318" s="14"/>
      <c r="H318" s="30">
        <f t="shared" si="80"/>
        <v>0</v>
      </c>
      <c r="I318" s="14">
        <v>4.0999999999999996</v>
      </c>
      <c r="J318" s="14">
        <v>0.4</v>
      </c>
      <c r="K318" s="30">
        <f t="shared" si="70"/>
        <v>4.5</v>
      </c>
      <c r="L318" s="14"/>
      <c r="M318" s="14">
        <v>5.0999999999999996</v>
      </c>
      <c r="N318" s="14">
        <v>34.6</v>
      </c>
      <c r="O318" s="14">
        <f t="shared" si="78"/>
        <v>39.700000000000003</v>
      </c>
      <c r="P318" s="14">
        <f t="shared" si="79"/>
        <v>44.2</v>
      </c>
      <c r="Q318" s="31">
        <v>0</v>
      </c>
      <c r="R318" s="14">
        <f t="shared" si="77"/>
        <v>44.2</v>
      </c>
      <c r="S318" s="10"/>
      <c r="T318" s="10"/>
      <c r="U318" s="10"/>
    </row>
    <row r="319" spans="1:21" x14ac:dyDescent="0.2">
      <c r="A319" s="93"/>
      <c r="B319" s="121"/>
      <c r="C319" s="76" t="s">
        <v>376</v>
      </c>
      <c r="D319" s="77">
        <v>0</v>
      </c>
      <c r="E319" s="14"/>
      <c r="F319" s="14"/>
      <c r="G319" s="14"/>
      <c r="H319" s="30">
        <f t="shared" si="80"/>
        <v>0</v>
      </c>
      <c r="I319" s="14"/>
      <c r="J319" s="14"/>
      <c r="K319" s="30">
        <f t="shared" si="70"/>
        <v>0</v>
      </c>
      <c r="L319" s="14"/>
      <c r="M319" s="14"/>
      <c r="N319" s="14"/>
      <c r="O319" s="14">
        <f t="shared" si="78"/>
        <v>0</v>
      </c>
      <c r="P319" s="14">
        <f t="shared" si="79"/>
        <v>0</v>
      </c>
      <c r="Q319" s="31"/>
      <c r="R319" s="14">
        <f t="shared" si="77"/>
        <v>0</v>
      </c>
      <c r="S319" s="10"/>
      <c r="T319" s="10"/>
      <c r="U319" s="10"/>
    </row>
    <row r="320" spans="1:21" x14ac:dyDescent="0.2">
      <c r="A320" s="93"/>
      <c r="B320" s="121"/>
      <c r="C320" s="76" t="s">
        <v>251</v>
      </c>
      <c r="D320" s="77">
        <v>47</v>
      </c>
      <c r="E320" s="14"/>
      <c r="F320" s="14"/>
      <c r="G320" s="14"/>
      <c r="H320" s="30">
        <f t="shared" si="80"/>
        <v>0</v>
      </c>
      <c r="I320" s="14">
        <v>0.15</v>
      </c>
      <c r="J320" s="14">
        <v>0.6</v>
      </c>
      <c r="K320" s="30">
        <f t="shared" si="70"/>
        <v>0.75</v>
      </c>
      <c r="L320" s="14"/>
      <c r="M320" s="14">
        <v>15.41</v>
      </c>
      <c r="N320" s="14">
        <v>82.6</v>
      </c>
      <c r="O320" s="14">
        <f t="shared" si="78"/>
        <v>98.009999999999991</v>
      </c>
      <c r="P320" s="14">
        <f t="shared" si="79"/>
        <v>98.759999999999991</v>
      </c>
      <c r="Q320" s="31">
        <v>0</v>
      </c>
      <c r="R320" s="14">
        <f t="shared" si="77"/>
        <v>98.759999999999991</v>
      </c>
      <c r="S320" s="10"/>
      <c r="T320" s="10"/>
      <c r="U320" s="10"/>
    </row>
    <row r="321" spans="1:21" x14ac:dyDescent="0.2">
      <c r="A321" s="93"/>
      <c r="B321" s="121"/>
      <c r="C321" s="76" t="s">
        <v>232</v>
      </c>
      <c r="D321" s="77">
        <v>0</v>
      </c>
      <c r="E321" s="14"/>
      <c r="F321" s="14"/>
      <c r="G321" s="14"/>
      <c r="H321" s="30">
        <f t="shared" si="80"/>
        <v>0</v>
      </c>
      <c r="I321" s="14"/>
      <c r="J321" s="14"/>
      <c r="K321" s="30">
        <f t="shared" si="70"/>
        <v>0</v>
      </c>
      <c r="L321" s="14"/>
      <c r="M321" s="14"/>
      <c r="N321" s="14"/>
      <c r="O321" s="14">
        <f t="shared" si="78"/>
        <v>0</v>
      </c>
      <c r="P321" s="14">
        <f t="shared" si="79"/>
        <v>0</v>
      </c>
      <c r="Q321" s="31"/>
      <c r="R321" s="14">
        <f t="shared" si="77"/>
        <v>0</v>
      </c>
      <c r="S321" s="10"/>
      <c r="T321" s="10"/>
      <c r="U321" s="10"/>
    </row>
    <row r="322" spans="1:21" x14ac:dyDescent="0.2">
      <c r="A322" s="93"/>
      <c r="B322" s="121"/>
      <c r="C322" s="76" t="s">
        <v>344</v>
      </c>
      <c r="D322" s="77">
        <v>0</v>
      </c>
      <c r="E322" s="14"/>
      <c r="F322" s="14"/>
      <c r="G322" s="14"/>
      <c r="H322" s="30">
        <f t="shared" si="80"/>
        <v>0</v>
      </c>
      <c r="I322" s="14"/>
      <c r="J322" s="14"/>
      <c r="K322" s="30">
        <f t="shared" si="70"/>
        <v>0</v>
      </c>
      <c r="L322" s="14"/>
      <c r="M322" s="14"/>
      <c r="N322" s="14"/>
      <c r="O322" s="14">
        <f t="shared" si="78"/>
        <v>0</v>
      </c>
      <c r="P322" s="14">
        <f t="shared" si="79"/>
        <v>0</v>
      </c>
      <c r="Q322" s="31"/>
      <c r="R322" s="14">
        <f t="shared" si="77"/>
        <v>0</v>
      </c>
      <c r="S322" s="10"/>
      <c r="T322" s="10"/>
      <c r="U322" s="10"/>
    </row>
    <row r="323" spans="1:21" x14ac:dyDescent="0.2">
      <c r="A323" s="93"/>
      <c r="B323" s="121"/>
      <c r="C323" s="76" t="s">
        <v>242</v>
      </c>
      <c r="D323" s="77">
        <v>9</v>
      </c>
      <c r="E323" s="14"/>
      <c r="F323" s="14"/>
      <c r="G323" s="14"/>
      <c r="H323" s="30">
        <f t="shared" si="80"/>
        <v>0</v>
      </c>
      <c r="I323" s="14"/>
      <c r="J323" s="14"/>
      <c r="K323" s="30">
        <f t="shared" si="70"/>
        <v>0</v>
      </c>
      <c r="L323" s="14">
        <v>0.2</v>
      </c>
      <c r="M323" s="14">
        <v>24.3</v>
      </c>
      <c r="N323" s="14">
        <v>49.1</v>
      </c>
      <c r="O323" s="14">
        <f t="shared" si="78"/>
        <v>73.599999999999994</v>
      </c>
      <c r="P323" s="14">
        <f t="shared" si="79"/>
        <v>73.599999999999994</v>
      </c>
      <c r="Q323" s="31">
        <v>0</v>
      </c>
      <c r="R323" s="14">
        <f t="shared" si="77"/>
        <v>73.599999999999994</v>
      </c>
      <c r="S323" s="10"/>
      <c r="T323" s="10"/>
      <c r="U323" s="10"/>
    </row>
    <row r="324" spans="1:21" x14ac:dyDescent="0.2">
      <c r="A324" s="93"/>
      <c r="B324" s="121"/>
      <c r="C324" s="76" t="s">
        <v>370</v>
      </c>
      <c r="D324" s="77">
        <v>0</v>
      </c>
      <c r="E324" s="14"/>
      <c r="F324" s="14"/>
      <c r="G324" s="14"/>
      <c r="H324" s="30">
        <f t="shared" si="80"/>
        <v>0</v>
      </c>
      <c r="I324" s="14"/>
      <c r="J324" s="14"/>
      <c r="K324" s="30">
        <f t="shared" si="70"/>
        <v>0</v>
      </c>
      <c r="L324" s="14"/>
      <c r="M324" s="14"/>
      <c r="N324" s="14"/>
      <c r="O324" s="14">
        <f t="shared" si="78"/>
        <v>0</v>
      </c>
      <c r="P324" s="14">
        <f t="shared" si="79"/>
        <v>0</v>
      </c>
      <c r="Q324" s="31"/>
      <c r="R324" s="14">
        <f t="shared" si="77"/>
        <v>0</v>
      </c>
      <c r="S324" s="10"/>
      <c r="T324" s="10"/>
      <c r="U324" s="10"/>
    </row>
    <row r="325" spans="1:21" x14ac:dyDescent="0.2">
      <c r="A325" s="93"/>
      <c r="B325" s="121"/>
      <c r="C325" s="76" t="s">
        <v>231</v>
      </c>
      <c r="D325" s="77">
        <v>0</v>
      </c>
      <c r="E325" s="14"/>
      <c r="F325" s="14"/>
      <c r="G325" s="14"/>
      <c r="H325" s="30">
        <f t="shared" si="80"/>
        <v>0</v>
      </c>
      <c r="I325" s="14"/>
      <c r="J325" s="14"/>
      <c r="K325" s="30">
        <f t="shared" si="70"/>
        <v>0</v>
      </c>
      <c r="L325" s="14"/>
      <c r="M325" s="14"/>
      <c r="N325" s="14"/>
      <c r="O325" s="14">
        <f t="shared" si="78"/>
        <v>0</v>
      </c>
      <c r="P325" s="14">
        <f t="shared" si="79"/>
        <v>0</v>
      </c>
      <c r="Q325" s="31"/>
      <c r="R325" s="14">
        <f t="shared" si="77"/>
        <v>0</v>
      </c>
      <c r="S325" s="10"/>
      <c r="T325" s="10"/>
      <c r="U325" s="10"/>
    </row>
    <row r="326" spans="1:21" x14ac:dyDescent="0.2">
      <c r="A326" s="93"/>
      <c r="B326" s="121"/>
      <c r="C326" s="76" t="s">
        <v>346</v>
      </c>
      <c r="D326" s="77">
        <v>0</v>
      </c>
      <c r="E326" s="14"/>
      <c r="F326" s="14"/>
      <c r="G326" s="14"/>
      <c r="H326" s="30">
        <f t="shared" si="80"/>
        <v>0</v>
      </c>
      <c r="I326" s="14"/>
      <c r="J326" s="14"/>
      <c r="K326" s="30">
        <f t="shared" si="70"/>
        <v>0</v>
      </c>
      <c r="L326" s="14"/>
      <c r="M326" s="14"/>
      <c r="N326" s="14"/>
      <c r="O326" s="14">
        <f t="shared" si="78"/>
        <v>0</v>
      </c>
      <c r="P326" s="14">
        <f t="shared" si="79"/>
        <v>0</v>
      </c>
      <c r="Q326" s="31"/>
      <c r="R326" s="14">
        <f t="shared" si="77"/>
        <v>0</v>
      </c>
      <c r="S326" s="10"/>
      <c r="T326" s="10"/>
      <c r="U326" s="10"/>
    </row>
    <row r="327" spans="1:21" x14ac:dyDescent="0.2">
      <c r="A327" s="93"/>
      <c r="B327" s="121"/>
      <c r="C327" s="76" t="s">
        <v>347</v>
      </c>
      <c r="D327" s="77">
        <v>0</v>
      </c>
      <c r="E327" s="14"/>
      <c r="F327" s="14"/>
      <c r="G327" s="14"/>
      <c r="H327" s="30">
        <f t="shared" si="80"/>
        <v>0</v>
      </c>
      <c r="I327" s="14"/>
      <c r="J327" s="14"/>
      <c r="K327" s="30">
        <f t="shared" si="70"/>
        <v>0</v>
      </c>
      <c r="L327" s="14"/>
      <c r="M327" s="14"/>
      <c r="N327" s="14"/>
      <c r="O327" s="14">
        <f t="shared" si="78"/>
        <v>0</v>
      </c>
      <c r="P327" s="14">
        <f t="shared" si="79"/>
        <v>0</v>
      </c>
      <c r="Q327" s="31"/>
      <c r="R327" s="14">
        <f t="shared" si="77"/>
        <v>0</v>
      </c>
      <c r="S327" s="10"/>
      <c r="T327" s="10"/>
      <c r="U327" s="10"/>
    </row>
    <row r="328" spans="1:21" x14ac:dyDescent="0.2">
      <c r="A328" s="93"/>
      <c r="B328" s="121"/>
      <c r="C328" s="76" t="s">
        <v>289</v>
      </c>
      <c r="D328" s="77">
        <v>0</v>
      </c>
      <c r="E328" s="14"/>
      <c r="F328" s="14"/>
      <c r="G328" s="14"/>
      <c r="H328" s="30">
        <f t="shared" si="80"/>
        <v>0</v>
      </c>
      <c r="I328" s="14"/>
      <c r="J328" s="14"/>
      <c r="K328" s="30">
        <f t="shared" si="70"/>
        <v>0</v>
      </c>
      <c r="L328" s="14"/>
      <c r="M328" s="14"/>
      <c r="N328" s="14"/>
      <c r="O328" s="14">
        <f>+SUM(L328:N328)</f>
        <v>0</v>
      </c>
      <c r="P328" s="14">
        <f>+SUM(K328+O328)</f>
        <v>0</v>
      </c>
      <c r="Q328" s="31"/>
      <c r="R328" s="14">
        <f t="shared" si="77"/>
        <v>0</v>
      </c>
      <c r="S328" s="10"/>
      <c r="T328" s="10"/>
      <c r="U328" s="10"/>
    </row>
    <row r="329" spans="1:21" x14ac:dyDescent="0.2">
      <c r="A329" s="93"/>
      <c r="B329" s="121"/>
      <c r="C329" s="76" t="s">
        <v>238</v>
      </c>
      <c r="D329" s="77">
        <v>8</v>
      </c>
      <c r="E329" s="14"/>
      <c r="F329" s="14"/>
      <c r="G329" s="14"/>
      <c r="H329" s="30">
        <f t="shared" si="80"/>
        <v>0</v>
      </c>
      <c r="I329" s="14"/>
      <c r="J329" s="14">
        <v>0.3</v>
      </c>
      <c r="K329" s="30">
        <f t="shared" si="70"/>
        <v>0.3</v>
      </c>
      <c r="L329" s="14"/>
      <c r="M329" s="14">
        <v>2.6</v>
      </c>
      <c r="N329" s="14">
        <v>7.1</v>
      </c>
      <c r="O329" s="14">
        <f t="shared" si="78"/>
        <v>9.6999999999999993</v>
      </c>
      <c r="P329" s="14">
        <f t="shared" si="79"/>
        <v>10</v>
      </c>
      <c r="Q329" s="31">
        <v>0.7</v>
      </c>
      <c r="R329" s="14">
        <f t="shared" si="77"/>
        <v>10.7</v>
      </c>
      <c r="S329" s="10"/>
      <c r="T329" s="10"/>
      <c r="U329" s="10"/>
    </row>
    <row r="330" spans="1:21" x14ac:dyDescent="0.2">
      <c r="A330" s="93"/>
      <c r="B330" s="121"/>
      <c r="C330" s="76" t="s">
        <v>390</v>
      </c>
      <c r="D330" s="77">
        <v>0</v>
      </c>
      <c r="E330" s="14"/>
      <c r="F330" s="14"/>
      <c r="G330" s="14"/>
      <c r="H330" s="30">
        <f t="shared" si="80"/>
        <v>0</v>
      </c>
      <c r="I330" s="14"/>
      <c r="J330" s="14"/>
      <c r="K330" s="30">
        <f t="shared" si="70"/>
        <v>0</v>
      </c>
      <c r="L330" s="14"/>
      <c r="M330" s="14"/>
      <c r="N330" s="14"/>
      <c r="O330" s="14">
        <f t="shared" si="78"/>
        <v>0</v>
      </c>
      <c r="P330" s="14">
        <f t="shared" si="79"/>
        <v>0</v>
      </c>
      <c r="Q330" s="31"/>
      <c r="R330" s="14">
        <f t="shared" si="77"/>
        <v>0</v>
      </c>
      <c r="S330" s="10"/>
      <c r="T330" s="10"/>
      <c r="U330" s="10"/>
    </row>
    <row r="331" spans="1:21" x14ac:dyDescent="0.2">
      <c r="A331" s="93"/>
      <c r="B331" s="121"/>
      <c r="C331" s="76" t="s">
        <v>352</v>
      </c>
      <c r="D331" s="77">
        <v>0</v>
      </c>
      <c r="E331" s="14"/>
      <c r="F331" s="14"/>
      <c r="G331" s="14"/>
      <c r="H331" s="30">
        <f t="shared" si="80"/>
        <v>0</v>
      </c>
      <c r="I331" s="14"/>
      <c r="J331" s="14"/>
      <c r="K331" s="30">
        <f t="shared" si="70"/>
        <v>0</v>
      </c>
      <c r="L331" s="14"/>
      <c r="M331" s="14"/>
      <c r="N331" s="14"/>
      <c r="O331" s="14">
        <f t="shared" si="78"/>
        <v>0</v>
      </c>
      <c r="P331" s="14">
        <f t="shared" si="79"/>
        <v>0</v>
      </c>
      <c r="Q331" s="31"/>
      <c r="R331" s="14">
        <f t="shared" si="77"/>
        <v>0</v>
      </c>
      <c r="S331" s="10"/>
      <c r="T331" s="10"/>
      <c r="U331" s="10"/>
    </row>
    <row r="332" spans="1:21" x14ac:dyDescent="0.2">
      <c r="A332" s="93"/>
      <c r="B332" s="121"/>
      <c r="C332" s="76" t="s">
        <v>336</v>
      </c>
      <c r="D332" s="77">
        <v>13</v>
      </c>
      <c r="E332" s="14"/>
      <c r="F332" s="14"/>
      <c r="G332" s="14"/>
      <c r="H332" s="30">
        <f t="shared" si="80"/>
        <v>0</v>
      </c>
      <c r="I332" s="14">
        <v>0.56000000000000005</v>
      </c>
      <c r="J332" s="14"/>
      <c r="K332" s="30">
        <f t="shared" si="70"/>
        <v>0.56000000000000005</v>
      </c>
      <c r="L332" s="14">
        <v>0.4</v>
      </c>
      <c r="M332" s="14">
        <v>2.77</v>
      </c>
      <c r="N332" s="14">
        <v>5.14</v>
      </c>
      <c r="O332" s="14">
        <f t="shared" si="78"/>
        <v>8.3099999999999987</v>
      </c>
      <c r="P332" s="14">
        <f t="shared" si="79"/>
        <v>8.8699999999999992</v>
      </c>
      <c r="Q332" s="31">
        <v>0</v>
      </c>
      <c r="R332" s="14">
        <f t="shared" si="77"/>
        <v>8.8699999999999992</v>
      </c>
      <c r="S332" s="10"/>
      <c r="T332" s="10"/>
      <c r="U332" s="10"/>
    </row>
    <row r="333" spans="1:21" x14ac:dyDescent="0.2">
      <c r="A333" s="93"/>
      <c r="B333" s="121"/>
      <c r="C333" s="76" t="s">
        <v>290</v>
      </c>
      <c r="D333" s="77">
        <v>5</v>
      </c>
      <c r="E333" s="14"/>
      <c r="F333" s="14"/>
      <c r="G333" s="14"/>
      <c r="H333" s="30">
        <f t="shared" si="80"/>
        <v>0</v>
      </c>
      <c r="I333" s="14">
        <v>0.5</v>
      </c>
      <c r="J333" s="14"/>
      <c r="K333" s="30">
        <f t="shared" si="70"/>
        <v>0.5</v>
      </c>
      <c r="L333" s="14"/>
      <c r="M333" s="14">
        <v>1.61</v>
      </c>
      <c r="N333" s="14">
        <v>5.04</v>
      </c>
      <c r="O333" s="14">
        <f t="shared" si="78"/>
        <v>6.65</v>
      </c>
      <c r="P333" s="14">
        <f t="shared" si="79"/>
        <v>7.15</v>
      </c>
      <c r="Q333" s="31">
        <v>0</v>
      </c>
      <c r="R333" s="14">
        <f t="shared" si="77"/>
        <v>7.15</v>
      </c>
      <c r="S333" s="10"/>
      <c r="T333" s="10"/>
      <c r="U333" s="10"/>
    </row>
    <row r="334" spans="1:21" x14ac:dyDescent="0.2">
      <c r="A334" s="93"/>
      <c r="B334" s="121"/>
      <c r="C334" s="76" t="s">
        <v>250</v>
      </c>
      <c r="D334" s="77">
        <v>3</v>
      </c>
      <c r="E334" s="14"/>
      <c r="F334" s="14"/>
      <c r="G334" s="14"/>
      <c r="H334" s="30">
        <f t="shared" si="80"/>
        <v>0</v>
      </c>
      <c r="I334" s="14"/>
      <c r="J334" s="14"/>
      <c r="K334" s="30">
        <f t="shared" si="70"/>
        <v>0</v>
      </c>
      <c r="L334" s="14"/>
      <c r="M334" s="14">
        <v>0.1</v>
      </c>
      <c r="N334" s="14">
        <v>0.31</v>
      </c>
      <c r="O334" s="14">
        <f t="shared" si="78"/>
        <v>0.41000000000000003</v>
      </c>
      <c r="P334" s="14">
        <f t="shared" si="79"/>
        <v>0.41000000000000003</v>
      </c>
      <c r="Q334" s="31">
        <v>0</v>
      </c>
      <c r="R334" s="14">
        <f t="shared" si="77"/>
        <v>0.41000000000000003</v>
      </c>
      <c r="S334" s="10"/>
      <c r="T334" s="10"/>
      <c r="U334" s="10"/>
    </row>
    <row r="335" spans="1:21" x14ac:dyDescent="0.2">
      <c r="A335" s="93"/>
      <c r="B335" s="121"/>
      <c r="C335" s="76" t="s">
        <v>391</v>
      </c>
      <c r="D335" s="77">
        <v>0</v>
      </c>
      <c r="E335" s="14"/>
      <c r="F335" s="14"/>
      <c r="G335" s="14"/>
      <c r="H335" s="30">
        <f t="shared" si="80"/>
        <v>0</v>
      </c>
      <c r="I335" s="14"/>
      <c r="J335" s="14"/>
      <c r="K335" s="30">
        <f t="shared" si="70"/>
        <v>0</v>
      </c>
      <c r="L335" s="14"/>
      <c r="M335" s="14"/>
      <c r="N335" s="14"/>
      <c r="O335" s="14">
        <f t="shared" si="78"/>
        <v>0</v>
      </c>
      <c r="P335" s="14">
        <f t="shared" si="79"/>
        <v>0</v>
      </c>
      <c r="Q335" s="31"/>
      <c r="R335" s="14">
        <f t="shared" si="77"/>
        <v>0</v>
      </c>
      <c r="S335" s="10"/>
      <c r="T335" s="10"/>
      <c r="U335" s="10"/>
    </row>
    <row r="336" spans="1:21" x14ac:dyDescent="0.2">
      <c r="A336" s="93"/>
      <c r="B336" s="121"/>
      <c r="C336" s="76" t="s">
        <v>240</v>
      </c>
      <c r="D336" s="77">
        <v>8</v>
      </c>
      <c r="E336" s="14"/>
      <c r="F336" s="14"/>
      <c r="G336" s="14"/>
      <c r="H336" s="30">
        <f t="shared" si="80"/>
        <v>0</v>
      </c>
      <c r="I336" s="14">
        <v>0.15</v>
      </c>
      <c r="J336" s="14"/>
      <c r="K336" s="30">
        <f t="shared" si="70"/>
        <v>0.15</v>
      </c>
      <c r="L336" s="14">
        <v>0.1</v>
      </c>
      <c r="M336" s="14">
        <v>5.9</v>
      </c>
      <c r="N336" s="14">
        <v>8.35</v>
      </c>
      <c r="O336" s="14">
        <f t="shared" si="78"/>
        <v>14.35</v>
      </c>
      <c r="P336" s="14">
        <f t="shared" si="79"/>
        <v>14.5</v>
      </c>
      <c r="Q336" s="31">
        <v>0</v>
      </c>
      <c r="R336" s="14">
        <f t="shared" si="77"/>
        <v>14.5</v>
      </c>
      <c r="S336" s="10"/>
      <c r="T336" s="10"/>
      <c r="U336" s="10"/>
    </row>
    <row r="337" spans="1:21" x14ac:dyDescent="0.2">
      <c r="A337" s="93"/>
      <c r="B337" s="121"/>
      <c r="C337" s="76" t="s">
        <v>261</v>
      </c>
      <c r="D337" s="77">
        <v>2</v>
      </c>
      <c r="E337" s="14"/>
      <c r="F337" s="14"/>
      <c r="G337" s="14"/>
      <c r="H337" s="30">
        <f t="shared" si="80"/>
        <v>0</v>
      </c>
      <c r="I337" s="14"/>
      <c r="J337" s="14">
        <v>0.04</v>
      </c>
      <c r="K337" s="30">
        <f t="shared" si="70"/>
        <v>0.04</v>
      </c>
      <c r="L337" s="14"/>
      <c r="M337" s="14"/>
      <c r="N337" s="14">
        <v>7.0000000000000007E-2</v>
      </c>
      <c r="O337" s="14">
        <f>+SUM(L337:N337)</f>
        <v>7.0000000000000007E-2</v>
      </c>
      <c r="P337" s="14">
        <f>+SUM(K337+O337)</f>
        <v>0.11000000000000001</v>
      </c>
      <c r="Q337" s="31">
        <v>0</v>
      </c>
      <c r="R337" s="14">
        <f t="shared" si="77"/>
        <v>0.11000000000000001</v>
      </c>
      <c r="S337" s="10"/>
      <c r="T337" s="10"/>
      <c r="U337" s="10"/>
    </row>
    <row r="338" spans="1:21" x14ac:dyDescent="0.2">
      <c r="A338" s="93"/>
      <c r="B338" s="121"/>
      <c r="C338" s="76" t="s">
        <v>241</v>
      </c>
      <c r="D338" s="77">
        <v>4</v>
      </c>
      <c r="E338" s="14"/>
      <c r="F338" s="14"/>
      <c r="G338" s="14"/>
      <c r="H338" s="30">
        <f t="shared" si="80"/>
        <v>0</v>
      </c>
      <c r="I338" s="14"/>
      <c r="J338" s="14"/>
      <c r="K338" s="30">
        <f t="shared" si="70"/>
        <v>0</v>
      </c>
      <c r="L338" s="14">
        <v>0.2</v>
      </c>
      <c r="M338" s="14">
        <v>1.1200000000000001</v>
      </c>
      <c r="N338" s="14">
        <v>1.98</v>
      </c>
      <c r="O338" s="14">
        <f>+SUM(L338:N338)</f>
        <v>3.3</v>
      </c>
      <c r="P338" s="14">
        <f>+SUM(K338+O338)</f>
        <v>3.3</v>
      </c>
      <c r="Q338" s="31">
        <v>0</v>
      </c>
      <c r="R338" s="14">
        <f t="shared" si="77"/>
        <v>3.3</v>
      </c>
      <c r="S338" s="10"/>
      <c r="T338" s="10"/>
      <c r="U338" s="10"/>
    </row>
    <row r="339" spans="1:21" x14ac:dyDescent="0.2">
      <c r="A339" s="93"/>
      <c r="B339" s="121"/>
      <c r="C339" s="76" t="s">
        <v>570</v>
      </c>
      <c r="D339" s="77"/>
      <c r="E339" s="14"/>
      <c r="F339" s="14"/>
      <c r="G339" s="14"/>
      <c r="H339" s="30"/>
      <c r="I339" s="14"/>
      <c r="J339" s="14"/>
      <c r="K339" s="30"/>
      <c r="L339" s="14"/>
      <c r="M339" s="14"/>
      <c r="N339" s="14"/>
      <c r="O339" s="14"/>
      <c r="P339" s="14"/>
      <c r="Q339" s="31"/>
      <c r="R339" s="14"/>
      <c r="S339" s="10"/>
      <c r="T339" s="10"/>
      <c r="U339" s="10"/>
    </row>
    <row r="340" spans="1:21" x14ac:dyDescent="0.2">
      <c r="A340" s="93"/>
      <c r="B340" s="121"/>
      <c r="C340" s="76" t="s">
        <v>573</v>
      </c>
      <c r="D340" s="77"/>
      <c r="E340" s="14"/>
      <c r="F340" s="14"/>
      <c r="G340" s="14"/>
      <c r="H340" s="30"/>
      <c r="I340" s="14"/>
      <c r="J340" s="14"/>
      <c r="K340" s="30"/>
      <c r="L340" s="14"/>
      <c r="M340" s="14"/>
      <c r="N340" s="14"/>
      <c r="O340" s="14"/>
      <c r="P340" s="14"/>
      <c r="Q340" s="31"/>
      <c r="R340" s="14"/>
      <c r="S340" s="10"/>
      <c r="T340" s="10"/>
      <c r="U340" s="10"/>
    </row>
    <row r="341" spans="1:21" x14ac:dyDescent="0.2">
      <c r="A341" s="93"/>
      <c r="B341" s="121"/>
      <c r="C341" s="76" t="s">
        <v>574</v>
      </c>
      <c r="D341" s="77"/>
      <c r="E341" s="14"/>
      <c r="F341" s="14"/>
      <c r="G341" s="14"/>
      <c r="H341" s="30"/>
      <c r="I341" s="14"/>
      <c r="J341" s="14"/>
      <c r="K341" s="30"/>
      <c r="L341" s="14"/>
      <c r="M341" s="14"/>
      <c r="N341" s="14"/>
      <c r="O341" s="14"/>
      <c r="P341" s="14"/>
      <c r="Q341" s="31"/>
      <c r="R341" s="14"/>
      <c r="S341" s="10"/>
      <c r="T341" s="10"/>
      <c r="U341" s="10"/>
    </row>
    <row r="342" spans="1:21" x14ac:dyDescent="0.2">
      <c r="A342" s="93"/>
      <c r="B342" s="122"/>
      <c r="C342" s="76" t="s">
        <v>575</v>
      </c>
      <c r="D342" s="77"/>
      <c r="E342" s="14"/>
      <c r="F342" s="14"/>
      <c r="G342" s="14"/>
      <c r="H342" s="30"/>
      <c r="I342" s="14"/>
      <c r="J342" s="14"/>
      <c r="K342" s="30"/>
      <c r="L342" s="14"/>
      <c r="M342" s="14"/>
      <c r="N342" s="14"/>
      <c r="O342" s="14"/>
      <c r="P342" s="14"/>
      <c r="Q342" s="31"/>
      <c r="R342" s="14"/>
      <c r="S342" s="10"/>
      <c r="T342" s="10"/>
      <c r="U342" s="10"/>
    </row>
    <row r="343" spans="1:21" ht="15" x14ac:dyDescent="0.25">
      <c r="A343" s="230" t="s">
        <v>0</v>
      </c>
      <c r="B343" s="231"/>
      <c r="C343" s="232" t="s">
        <v>0</v>
      </c>
      <c r="D343" s="114">
        <f t="shared" ref="D343:R343" si="81">+SUM(D291:D338)</f>
        <v>447</v>
      </c>
      <c r="E343" s="115">
        <f>SUM(E291:E338)</f>
        <v>0.2</v>
      </c>
      <c r="F343" s="115">
        <f>SUM(F291:F338)</f>
        <v>0.6</v>
      </c>
      <c r="G343" s="115">
        <f>SUM(G291:G338)</f>
        <v>0</v>
      </c>
      <c r="H343" s="115">
        <f t="shared" si="81"/>
        <v>0.8</v>
      </c>
      <c r="I343" s="115">
        <f t="shared" si="81"/>
        <v>23.09</v>
      </c>
      <c r="J343" s="115">
        <f t="shared" si="81"/>
        <v>3.8499999999999996</v>
      </c>
      <c r="K343" s="115">
        <f t="shared" si="81"/>
        <v>27.74</v>
      </c>
      <c r="L343" s="115">
        <f t="shared" si="81"/>
        <v>68</v>
      </c>
      <c r="M343" s="115">
        <f t="shared" si="81"/>
        <v>522.58000000000004</v>
      </c>
      <c r="N343" s="115">
        <f t="shared" si="81"/>
        <v>1122.8699999999997</v>
      </c>
      <c r="O343" s="115">
        <f t="shared" si="81"/>
        <v>1713.4499999999998</v>
      </c>
      <c r="P343" s="115">
        <f t="shared" si="81"/>
        <v>1741.19</v>
      </c>
      <c r="Q343" s="115">
        <f t="shared" si="81"/>
        <v>13.649999999999999</v>
      </c>
      <c r="R343" s="116">
        <f t="shared" si="81"/>
        <v>1754.84</v>
      </c>
      <c r="S343" s="10"/>
      <c r="T343" s="10"/>
      <c r="U343" s="10"/>
    </row>
    <row r="344" spans="1:21" ht="15" x14ac:dyDescent="0.25">
      <c r="A344" s="230" t="s">
        <v>337</v>
      </c>
      <c r="B344" s="231"/>
      <c r="C344" s="232"/>
      <c r="D344" s="53">
        <f>+SUM(D343+D290+D279+D268+D223+D190+D135+D104+D70+D31+D14+D236)</f>
        <v>6701</v>
      </c>
      <c r="E344" s="54">
        <f t="shared" ref="E344:R344" si="82">SUM(E14+E31+E70+E104+E135+E190+E223+E268+E279+E290+E343+E236)</f>
        <v>3795.4499999999994</v>
      </c>
      <c r="F344" s="54">
        <f t="shared" si="82"/>
        <v>10006.410000000002</v>
      </c>
      <c r="G344" s="54">
        <f t="shared" si="82"/>
        <v>2455.9700000000003</v>
      </c>
      <c r="H344" s="54">
        <f t="shared" si="82"/>
        <v>16257.83</v>
      </c>
      <c r="I344" s="54">
        <f t="shared" si="82"/>
        <v>5544.84</v>
      </c>
      <c r="J344" s="54">
        <f t="shared" si="82"/>
        <v>439.21</v>
      </c>
      <c r="K344" s="54">
        <f t="shared" si="82"/>
        <v>22241.88</v>
      </c>
      <c r="L344" s="54">
        <f t="shared" si="82"/>
        <v>31281.660000000003</v>
      </c>
      <c r="M344" s="54">
        <f t="shared" si="82"/>
        <v>13156.320000000002</v>
      </c>
      <c r="N344" s="54">
        <f t="shared" si="82"/>
        <v>13040.289999999999</v>
      </c>
      <c r="O344" s="54">
        <f t="shared" si="82"/>
        <v>57478.27</v>
      </c>
      <c r="P344" s="54">
        <f t="shared" si="82"/>
        <v>79720.14999999998</v>
      </c>
      <c r="Q344" s="54">
        <f t="shared" si="82"/>
        <v>10349.060000000003</v>
      </c>
      <c r="R344" s="55">
        <f t="shared" si="82"/>
        <v>90069.209999999948</v>
      </c>
      <c r="S344" s="10"/>
      <c r="T344" s="10"/>
      <c r="U344" s="10"/>
    </row>
    <row r="345" spans="1:21" s="18" customFormat="1" x14ac:dyDescent="0.2">
      <c r="A345" s="42" t="s">
        <v>513</v>
      </c>
      <c r="B345" s="29"/>
      <c r="C345"/>
      <c r="D345" s="6"/>
      <c r="E345" s="5"/>
      <c r="F345"/>
      <c r="G345"/>
      <c r="H345"/>
      <c r="I345"/>
      <c r="J345"/>
      <c r="K345"/>
      <c r="L345"/>
      <c r="M345"/>
      <c r="N345"/>
      <c r="O345"/>
      <c r="P345"/>
      <c r="Q345" s="21"/>
      <c r="R345" s="21"/>
      <c r="S345" s="21"/>
      <c r="T345" s="21"/>
    </row>
    <row r="346" spans="1:21" s="18" customFormat="1" x14ac:dyDescent="0.2">
      <c r="A346" s="42"/>
      <c r="B346" s="29"/>
      <c r="C346"/>
      <c r="D346" s="6"/>
      <c r="E346" s="5"/>
      <c r="F346"/>
      <c r="G346"/>
      <c r="H346"/>
      <c r="I346"/>
      <c r="J346"/>
      <c r="K346"/>
      <c r="L346"/>
      <c r="M346"/>
      <c r="N346"/>
      <c r="O346"/>
      <c r="P346"/>
      <c r="Q346" s="21"/>
      <c r="R346" s="21"/>
      <c r="S346" s="21"/>
      <c r="T346" s="21"/>
    </row>
    <row r="347" spans="1:21" s="18" customFormat="1" x14ac:dyDescent="0.2">
      <c r="A347" s="42"/>
      <c r="B347" s="29"/>
      <c r="C347"/>
      <c r="D347" s="6"/>
      <c r="E347" s="5"/>
      <c r="F347"/>
      <c r="G347"/>
      <c r="H347"/>
      <c r="I347"/>
      <c r="J347"/>
      <c r="K347"/>
      <c r="L347"/>
      <c r="M347"/>
      <c r="N347"/>
      <c r="O347"/>
      <c r="P347"/>
      <c r="Q347" s="21"/>
      <c r="R347" s="21"/>
      <c r="S347" s="21"/>
      <c r="T347" s="21"/>
    </row>
    <row r="348" spans="1:21" s="18" customFormat="1" x14ac:dyDescent="0.2">
      <c r="A348" s="29"/>
      <c r="B348" s="29"/>
      <c r="C348"/>
      <c r="D348" s="6"/>
      <c r="E348" s="5"/>
      <c r="F348"/>
      <c r="G348"/>
      <c r="H348"/>
      <c r="I348"/>
      <c r="J348"/>
      <c r="K348"/>
      <c r="L348"/>
      <c r="M348"/>
      <c r="N348"/>
      <c r="O348"/>
      <c r="P348"/>
      <c r="Q348" s="21"/>
      <c r="R348" s="21"/>
      <c r="S348" s="21"/>
      <c r="T348" s="21"/>
    </row>
    <row r="349" spans="1:21" s="18" customForma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  <c r="P349"/>
      <c r="Q349" s="21"/>
      <c r="R349" s="21"/>
      <c r="S349" s="21"/>
      <c r="T349" s="21"/>
    </row>
    <row r="350" spans="1:21" s="18" customFormat="1" x14ac:dyDescent="0.2">
      <c r="A350" s="3"/>
      <c r="B350" s="37" t="s">
        <v>474</v>
      </c>
      <c r="C350"/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  <c r="P350"/>
      <c r="Q350" s="21"/>
      <c r="R350" s="21"/>
      <c r="S350" s="21"/>
      <c r="T350" s="21"/>
    </row>
    <row r="351" spans="1:21" s="18" customFormat="1" x14ac:dyDescent="0.2">
      <c r="A351" s="3"/>
      <c r="B351" s="37" t="s">
        <v>455</v>
      </c>
      <c r="C351"/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  <c r="P351"/>
      <c r="Q351" s="21"/>
      <c r="R351" s="21"/>
      <c r="S351" s="21"/>
      <c r="T351" s="21"/>
    </row>
    <row r="352" spans="1:21" s="18" customFormat="1" x14ac:dyDescent="0.2">
      <c r="A352" s="3"/>
      <c r="B352" s="37" t="s">
        <v>457</v>
      </c>
      <c r="C352"/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  <c r="P352"/>
      <c r="Q352" s="21"/>
      <c r="R352" s="21"/>
      <c r="S352" s="21"/>
      <c r="T352" s="21"/>
    </row>
    <row r="353" spans="1:20" s="18" customFormat="1" x14ac:dyDescent="0.2">
      <c r="A353" s="3"/>
      <c r="B353" s="37" t="s">
        <v>456</v>
      </c>
      <c r="C353"/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  <c r="P353"/>
      <c r="Q353" s="21"/>
      <c r="R353" s="21"/>
      <c r="S353" s="21"/>
      <c r="T353" s="21"/>
    </row>
    <row r="354" spans="1:20" s="18" customFormat="1" x14ac:dyDescent="0.2">
      <c r="A354" s="3"/>
      <c r="B354" s="37" t="s">
        <v>458</v>
      </c>
      <c r="C354"/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/>
      <c r="Q354" s="21"/>
      <c r="R354" s="21"/>
      <c r="S354" s="21"/>
      <c r="T354" s="21"/>
    </row>
    <row r="355" spans="1:20" s="18" customFormat="1" x14ac:dyDescent="0.2">
      <c r="A355" s="3"/>
      <c r="B355" s="37" t="s">
        <v>459</v>
      </c>
      <c r="C355"/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/>
      <c r="Q355" s="21"/>
      <c r="R355" s="21"/>
      <c r="S355" s="21"/>
      <c r="T355" s="21"/>
    </row>
    <row r="356" spans="1:20" s="18" customFormat="1" x14ac:dyDescent="0.2">
      <c r="A356" s="4"/>
      <c r="B356" s="4"/>
      <c r="C356" s="5"/>
      <c r="D356" s="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21"/>
      <c r="Q356" s="21"/>
      <c r="R356" s="21"/>
      <c r="S356" s="21"/>
      <c r="T356" s="21"/>
    </row>
    <row r="357" spans="1:20" s="5" customFormat="1" x14ac:dyDescent="0.2">
      <c r="A357" s="4"/>
      <c r="B357" s="4"/>
      <c r="D357" s="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21"/>
      <c r="P357" s="21"/>
      <c r="Q357" s="16"/>
      <c r="R357" s="16"/>
      <c r="S357" s="16"/>
      <c r="T357" s="16"/>
    </row>
    <row r="358" spans="1:20" x14ac:dyDescent="0.2">
      <c r="L358" s="9"/>
    </row>
    <row r="359" spans="1:20" x14ac:dyDescent="0.2">
      <c r="L359" s="9"/>
    </row>
    <row r="360" spans="1:20" x14ac:dyDescent="0.2">
      <c r="L360" s="9"/>
    </row>
    <row r="361" spans="1:20" x14ac:dyDescent="0.2">
      <c r="L361" s="9"/>
    </row>
    <row r="362" spans="1:20" x14ac:dyDescent="0.2">
      <c r="L362" s="9"/>
    </row>
    <row r="363" spans="1:20" x14ac:dyDescent="0.2">
      <c r="L363" s="9"/>
    </row>
    <row r="364" spans="1:20" x14ac:dyDescent="0.2">
      <c r="L364" s="9"/>
    </row>
    <row r="365" spans="1:20" x14ac:dyDescent="0.2">
      <c r="L365" s="9"/>
    </row>
    <row r="366" spans="1:20" x14ac:dyDescent="0.2">
      <c r="L366" s="9"/>
    </row>
    <row r="367" spans="1:20" x14ac:dyDescent="0.2">
      <c r="L367" s="9"/>
    </row>
    <row r="368" spans="1:20" x14ac:dyDescent="0.2">
      <c r="L368" s="9"/>
    </row>
    <row r="369" spans="12:12" x14ac:dyDescent="0.2">
      <c r="L369" s="9"/>
    </row>
    <row r="370" spans="12:12" x14ac:dyDescent="0.2">
      <c r="L370" s="9"/>
    </row>
    <row r="371" spans="12:12" x14ac:dyDescent="0.2">
      <c r="L371" s="9"/>
    </row>
    <row r="372" spans="12:12" x14ac:dyDescent="0.2">
      <c r="L372" s="9"/>
    </row>
    <row r="373" spans="12:12" x14ac:dyDescent="0.2">
      <c r="L373" s="9"/>
    </row>
    <row r="374" spans="12:12" x14ac:dyDescent="0.2">
      <c r="L374" s="9"/>
    </row>
    <row r="375" spans="12:12" x14ac:dyDescent="0.2">
      <c r="L375" s="9"/>
    </row>
    <row r="376" spans="12:12" x14ac:dyDescent="0.2">
      <c r="L376" s="9"/>
    </row>
    <row r="377" spans="12:12" x14ac:dyDescent="0.2">
      <c r="L377" s="9"/>
    </row>
    <row r="378" spans="12:12" x14ac:dyDescent="0.2">
      <c r="L378" s="9"/>
    </row>
    <row r="379" spans="12:12" x14ac:dyDescent="0.2">
      <c r="L379" s="9"/>
    </row>
    <row r="380" spans="12:12" x14ac:dyDescent="0.2">
      <c r="L380" s="9"/>
    </row>
    <row r="381" spans="12:12" x14ac:dyDescent="0.2">
      <c r="L381" s="9"/>
    </row>
    <row r="382" spans="12:12" x14ac:dyDescent="0.2">
      <c r="L382" s="9"/>
    </row>
    <row r="383" spans="12:12" x14ac:dyDescent="0.2">
      <c r="L383" s="9"/>
    </row>
    <row r="384" spans="12:12" x14ac:dyDescent="0.2">
      <c r="L384" s="9"/>
    </row>
    <row r="385" spans="12:12" x14ac:dyDescent="0.2">
      <c r="L385" s="9"/>
    </row>
    <row r="386" spans="12:12" x14ac:dyDescent="0.2">
      <c r="L386" s="9"/>
    </row>
    <row r="387" spans="12:12" x14ac:dyDescent="0.2">
      <c r="L387" s="9"/>
    </row>
    <row r="388" spans="12:12" x14ac:dyDescent="0.2">
      <c r="L388" s="9"/>
    </row>
    <row r="389" spans="12:12" x14ac:dyDescent="0.2">
      <c r="L389" s="9"/>
    </row>
    <row r="390" spans="12:12" x14ac:dyDescent="0.2">
      <c r="L390" s="9"/>
    </row>
    <row r="391" spans="12:12" x14ac:dyDescent="0.2">
      <c r="L391" s="9"/>
    </row>
    <row r="392" spans="12:12" x14ac:dyDescent="0.2">
      <c r="L392" s="9"/>
    </row>
    <row r="393" spans="12:12" x14ac:dyDescent="0.2">
      <c r="L393" s="9"/>
    </row>
    <row r="394" spans="12:12" x14ac:dyDescent="0.2">
      <c r="L394" s="9"/>
    </row>
    <row r="395" spans="12:12" x14ac:dyDescent="0.2">
      <c r="L395" s="9"/>
    </row>
    <row r="396" spans="12:12" x14ac:dyDescent="0.2">
      <c r="L396" s="9"/>
    </row>
    <row r="397" spans="12:12" x14ac:dyDescent="0.2">
      <c r="L397" s="9"/>
    </row>
    <row r="398" spans="12:12" x14ac:dyDescent="0.2">
      <c r="L398" s="9"/>
    </row>
    <row r="399" spans="12:12" x14ac:dyDescent="0.2">
      <c r="L399" s="9"/>
    </row>
    <row r="400" spans="12:12" x14ac:dyDescent="0.2">
      <c r="L400" s="9"/>
    </row>
    <row r="401" spans="12:12" x14ac:dyDescent="0.2">
      <c r="L401" s="9"/>
    </row>
    <row r="402" spans="12:12" x14ac:dyDescent="0.2">
      <c r="L402" s="9"/>
    </row>
    <row r="403" spans="12:12" x14ac:dyDescent="0.2">
      <c r="L403" s="9"/>
    </row>
    <row r="404" spans="12:12" x14ac:dyDescent="0.2">
      <c r="L404" s="9"/>
    </row>
    <row r="405" spans="12:12" x14ac:dyDescent="0.2">
      <c r="L405" s="9"/>
    </row>
    <row r="406" spans="12:12" x14ac:dyDescent="0.2">
      <c r="L406" s="9"/>
    </row>
    <row r="407" spans="12:12" x14ac:dyDescent="0.2">
      <c r="L407" s="9"/>
    </row>
    <row r="408" spans="12:12" x14ac:dyDescent="0.2">
      <c r="L408" s="9"/>
    </row>
    <row r="409" spans="12:12" x14ac:dyDescent="0.2">
      <c r="L409" s="9"/>
    </row>
    <row r="410" spans="12:12" x14ac:dyDescent="0.2">
      <c r="L410" s="9"/>
    </row>
    <row r="411" spans="12:12" x14ac:dyDescent="0.2">
      <c r="L411" s="9"/>
    </row>
    <row r="412" spans="12:12" x14ac:dyDescent="0.2">
      <c r="L412" s="9"/>
    </row>
    <row r="413" spans="12:12" x14ac:dyDescent="0.2">
      <c r="L413" s="9"/>
    </row>
    <row r="414" spans="12:12" x14ac:dyDescent="0.2">
      <c r="L414" s="9"/>
    </row>
    <row r="415" spans="12:12" x14ac:dyDescent="0.2">
      <c r="L415" s="9"/>
    </row>
    <row r="416" spans="12:12" x14ac:dyDescent="0.2">
      <c r="L416" s="9"/>
    </row>
    <row r="417" spans="12:12" x14ac:dyDescent="0.2">
      <c r="L417" s="9"/>
    </row>
    <row r="418" spans="12:12" x14ac:dyDescent="0.2">
      <c r="L418" s="9"/>
    </row>
    <row r="419" spans="12:12" x14ac:dyDescent="0.2">
      <c r="L419" s="9"/>
    </row>
    <row r="420" spans="12:12" x14ac:dyDescent="0.2">
      <c r="L420" s="9"/>
    </row>
    <row r="421" spans="12:12" x14ac:dyDescent="0.2">
      <c r="L421" s="9"/>
    </row>
    <row r="422" spans="12:12" x14ac:dyDescent="0.2">
      <c r="L422" s="9"/>
    </row>
    <row r="423" spans="12:12" x14ac:dyDescent="0.2">
      <c r="L423" s="9"/>
    </row>
    <row r="424" spans="12:12" x14ac:dyDescent="0.2">
      <c r="L424" s="9"/>
    </row>
    <row r="425" spans="12:12" x14ac:dyDescent="0.2">
      <c r="L425" s="9"/>
    </row>
    <row r="426" spans="12:12" x14ac:dyDescent="0.2">
      <c r="L426" s="9"/>
    </row>
    <row r="427" spans="12:12" x14ac:dyDescent="0.2">
      <c r="L427" s="9"/>
    </row>
    <row r="428" spans="12:12" x14ac:dyDescent="0.2">
      <c r="L428" s="9"/>
    </row>
    <row r="429" spans="12:12" x14ac:dyDescent="0.2">
      <c r="L429" s="9"/>
    </row>
    <row r="430" spans="12:12" x14ac:dyDescent="0.2">
      <c r="L430" s="9"/>
    </row>
    <row r="431" spans="12:12" x14ac:dyDescent="0.2">
      <c r="L431" s="9"/>
    </row>
    <row r="432" spans="12:12" x14ac:dyDescent="0.2">
      <c r="L432" s="9"/>
    </row>
    <row r="433" spans="12:12" x14ac:dyDescent="0.2">
      <c r="L433" s="9"/>
    </row>
    <row r="434" spans="12:12" x14ac:dyDescent="0.2">
      <c r="L434" s="9"/>
    </row>
    <row r="435" spans="12:12" x14ac:dyDescent="0.2">
      <c r="L435" s="9"/>
    </row>
    <row r="436" spans="12:12" x14ac:dyDescent="0.2">
      <c r="L436" s="9"/>
    </row>
    <row r="437" spans="12:12" x14ac:dyDescent="0.2">
      <c r="L437" s="9"/>
    </row>
    <row r="438" spans="12:12" x14ac:dyDescent="0.2">
      <c r="L438" s="9"/>
    </row>
    <row r="439" spans="12:12" x14ac:dyDescent="0.2">
      <c r="L439" s="9"/>
    </row>
    <row r="440" spans="12:12" x14ac:dyDescent="0.2">
      <c r="L440" s="9"/>
    </row>
    <row r="441" spans="12:12" x14ac:dyDescent="0.2">
      <c r="L441" s="9"/>
    </row>
    <row r="442" spans="12:12" x14ac:dyDescent="0.2">
      <c r="L442" s="9"/>
    </row>
    <row r="443" spans="12:12" x14ac:dyDescent="0.2">
      <c r="L443" s="9"/>
    </row>
    <row r="444" spans="12:12" x14ac:dyDescent="0.2">
      <c r="L444" s="9"/>
    </row>
    <row r="445" spans="12:12" x14ac:dyDescent="0.2">
      <c r="L445" s="9"/>
    </row>
    <row r="446" spans="12:12" x14ac:dyDescent="0.2">
      <c r="L446" s="9"/>
    </row>
    <row r="447" spans="12:12" x14ac:dyDescent="0.2">
      <c r="L447" s="9"/>
    </row>
    <row r="448" spans="12:12" x14ac:dyDescent="0.2">
      <c r="L448" s="9"/>
    </row>
    <row r="449" spans="12:12" x14ac:dyDescent="0.2">
      <c r="L449" s="9"/>
    </row>
    <row r="450" spans="12:12" x14ac:dyDescent="0.2">
      <c r="L450" s="9"/>
    </row>
    <row r="451" spans="12:12" x14ac:dyDescent="0.2">
      <c r="L451" s="9"/>
    </row>
    <row r="452" spans="12:12" x14ac:dyDescent="0.2">
      <c r="L452" s="9"/>
    </row>
    <row r="453" spans="12:12" x14ac:dyDescent="0.2">
      <c r="L453" s="9"/>
    </row>
    <row r="454" spans="12:12" x14ac:dyDescent="0.2">
      <c r="L454" s="9"/>
    </row>
    <row r="455" spans="12:12" x14ac:dyDescent="0.2">
      <c r="L455" s="9"/>
    </row>
    <row r="456" spans="12:12" x14ac:dyDescent="0.2">
      <c r="L456" s="9"/>
    </row>
    <row r="457" spans="12:12" x14ac:dyDescent="0.2">
      <c r="L457" s="9"/>
    </row>
    <row r="458" spans="12:12" x14ac:dyDescent="0.2">
      <c r="L458" s="9"/>
    </row>
    <row r="459" spans="12:12" x14ac:dyDescent="0.2">
      <c r="L459" s="9"/>
    </row>
    <row r="460" spans="12:12" x14ac:dyDescent="0.2">
      <c r="L460" s="9"/>
    </row>
    <row r="461" spans="12:12" x14ac:dyDescent="0.2">
      <c r="L461" s="9"/>
    </row>
    <row r="462" spans="12:12" x14ac:dyDescent="0.2">
      <c r="L462" s="9"/>
    </row>
    <row r="463" spans="12:12" x14ac:dyDescent="0.2">
      <c r="L463" s="9"/>
    </row>
    <row r="464" spans="12:12" x14ac:dyDescent="0.2">
      <c r="L464" s="9"/>
    </row>
    <row r="465" spans="12:12" x14ac:dyDescent="0.2">
      <c r="L465" s="9"/>
    </row>
    <row r="466" spans="12:12" x14ac:dyDescent="0.2">
      <c r="L466" s="9"/>
    </row>
    <row r="467" spans="12:12" x14ac:dyDescent="0.2">
      <c r="L467" s="9"/>
    </row>
    <row r="468" spans="12:12" x14ac:dyDescent="0.2">
      <c r="L468" s="9"/>
    </row>
    <row r="469" spans="12:12" x14ac:dyDescent="0.2">
      <c r="L469" s="9"/>
    </row>
    <row r="470" spans="12:12" x14ac:dyDescent="0.2">
      <c r="L470" s="9"/>
    </row>
    <row r="471" spans="12:12" x14ac:dyDescent="0.2">
      <c r="L471" s="9"/>
    </row>
    <row r="472" spans="12:12" x14ac:dyDescent="0.2">
      <c r="L472" s="9"/>
    </row>
    <row r="473" spans="12:12" x14ac:dyDescent="0.2">
      <c r="L473" s="9"/>
    </row>
    <row r="474" spans="12:12" x14ac:dyDescent="0.2">
      <c r="L474" s="9"/>
    </row>
    <row r="475" spans="12:12" x14ac:dyDescent="0.2">
      <c r="L475" s="9"/>
    </row>
    <row r="476" spans="12:12" x14ac:dyDescent="0.2">
      <c r="L476" s="9"/>
    </row>
    <row r="477" spans="12:12" x14ac:dyDescent="0.2">
      <c r="L477" s="9"/>
    </row>
    <row r="478" spans="12:12" x14ac:dyDescent="0.2">
      <c r="L478" s="9"/>
    </row>
    <row r="479" spans="12:12" x14ac:dyDescent="0.2">
      <c r="L479" s="9"/>
    </row>
    <row r="480" spans="12:12" x14ac:dyDescent="0.2">
      <c r="L480" s="9"/>
    </row>
    <row r="481" spans="12:12" x14ac:dyDescent="0.2">
      <c r="L481" s="9"/>
    </row>
    <row r="482" spans="12:12" x14ac:dyDescent="0.2">
      <c r="L482" s="9"/>
    </row>
    <row r="483" spans="12:12" x14ac:dyDescent="0.2">
      <c r="L483" s="9"/>
    </row>
    <row r="484" spans="12:12" x14ac:dyDescent="0.2">
      <c r="L484" s="9"/>
    </row>
    <row r="485" spans="12:12" x14ac:dyDescent="0.2">
      <c r="L485" s="9"/>
    </row>
    <row r="486" spans="12:12" x14ac:dyDescent="0.2">
      <c r="L486" s="9"/>
    </row>
    <row r="487" spans="12:12" x14ac:dyDescent="0.2">
      <c r="L487" s="9"/>
    </row>
    <row r="488" spans="12:12" x14ac:dyDescent="0.2">
      <c r="L488" s="9"/>
    </row>
    <row r="489" spans="12:12" x14ac:dyDescent="0.2">
      <c r="L489" s="9"/>
    </row>
    <row r="490" spans="12:12" x14ac:dyDescent="0.2">
      <c r="L490" s="9"/>
    </row>
    <row r="491" spans="12:12" x14ac:dyDescent="0.2">
      <c r="L491" s="9"/>
    </row>
    <row r="492" spans="12:12" x14ac:dyDescent="0.2">
      <c r="L492" s="9"/>
    </row>
    <row r="493" spans="12:12" x14ac:dyDescent="0.2">
      <c r="L493" s="9"/>
    </row>
    <row r="494" spans="12:12" x14ac:dyDescent="0.2">
      <c r="L494" s="9"/>
    </row>
    <row r="495" spans="12:12" x14ac:dyDescent="0.2">
      <c r="L495" s="9"/>
    </row>
    <row r="496" spans="12:12" x14ac:dyDescent="0.2">
      <c r="L496" s="9"/>
    </row>
    <row r="497" spans="12:12" x14ac:dyDescent="0.2">
      <c r="L497" s="9"/>
    </row>
    <row r="498" spans="12:12" x14ac:dyDescent="0.2">
      <c r="L498" s="9"/>
    </row>
    <row r="499" spans="12:12" x14ac:dyDescent="0.2">
      <c r="L499" s="9"/>
    </row>
    <row r="500" spans="12:12" x14ac:dyDescent="0.2">
      <c r="L500" s="9"/>
    </row>
    <row r="501" spans="12:12" x14ac:dyDescent="0.2">
      <c r="L501" s="9"/>
    </row>
    <row r="502" spans="12:12" x14ac:dyDescent="0.2">
      <c r="L502" s="9"/>
    </row>
    <row r="503" spans="12:12" x14ac:dyDescent="0.2">
      <c r="L503" s="9"/>
    </row>
    <row r="504" spans="12:12" x14ac:dyDescent="0.2">
      <c r="L504" s="9"/>
    </row>
    <row r="505" spans="12:12" x14ac:dyDescent="0.2">
      <c r="L505" s="9"/>
    </row>
    <row r="506" spans="12:12" x14ac:dyDescent="0.2">
      <c r="L506" s="9"/>
    </row>
    <row r="507" spans="12:12" x14ac:dyDescent="0.2">
      <c r="L507" s="9"/>
    </row>
    <row r="508" spans="12:12" x14ac:dyDescent="0.2">
      <c r="L508" s="9"/>
    </row>
    <row r="509" spans="12:12" x14ac:dyDescent="0.2">
      <c r="L509" s="9"/>
    </row>
    <row r="510" spans="12:12" x14ac:dyDescent="0.2">
      <c r="L510" s="9"/>
    </row>
    <row r="511" spans="12:12" x14ac:dyDescent="0.2">
      <c r="L511" s="9"/>
    </row>
    <row r="512" spans="12:12" x14ac:dyDescent="0.2">
      <c r="L512" s="9"/>
    </row>
    <row r="513" spans="12:12" x14ac:dyDescent="0.2">
      <c r="L513" s="9"/>
    </row>
    <row r="514" spans="12:12" x14ac:dyDescent="0.2">
      <c r="L514" s="9"/>
    </row>
    <row r="515" spans="12:12" x14ac:dyDescent="0.2">
      <c r="L515" s="9"/>
    </row>
    <row r="516" spans="12:12" x14ac:dyDescent="0.2">
      <c r="L516" s="9"/>
    </row>
    <row r="517" spans="12:12" x14ac:dyDescent="0.2">
      <c r="L517" s="9"/>
    </row>
    <row r="518" spans="12:12" x14ac:dyDescent="0.2">
      <c r="L518" s="9"/>
    </row>
    <row r="519" spans="12:12" x14ac:dyDescent="0.2">
      <c r="L519" s="9"/>
    </row>
    <row r="520" spans="12:12" x14ac:dyDescent="0.2">
      <c r="L520" s="9"/>
    </row>
    <row r="521" spans="12:12" x14ac:dyDescent="0.2">
      <c r="L521" s="9"/>
    </row>
    <row r="522" spans="12:12" x14ac:dyDescent="0.2">
      <c r="L522" s="9"/>
    </row>
    <row r="523" spans="12:12" x14ac:dyDescent="0.2">
      <c r="L523" s="9"/>
    </row>
    <row r="524" spans="12:12" x14ac:dyDescent="0.2">
      <c r="L524" s="9"/>
    </row>
    <row r="525" spans="12:12" x14ac:dyDescent="0.2">
      <c r="L525" s="9"/>
    </row>
    <row r="526" spans="12:12" x14ac:dyDescent="0.2">
      <c r="L526" s="9"/>
    </row>
    <row r="527" spans="12:12" x14ac:dyDescent="0.2">
      <c r="L527" s="9"/>
    </row>
    <row r="528" spans="12:12" x14ac:dyDescent="0.2">
      <c r="L528" s="9"/>
    </row>
    <row r="529" spans="12:12" x14ac:dyDescent="0.2">
      <c r="L529" s="9"/>
    </row>
    <row r="530" spans="12:12" x14ac:dyDescent="0.2">
      <c r="L530" s="9"/>
    </row>
    <row r="531" spans="12:12" x14ac:dyDescent="0.2">
      <c r="L531" s="9"/>
    </row>
    <row r="532" spans="12:12" x14ac:dyDescent="0.2">
      <c r="L532" s="9"/>
    </row>
    <row r="533" spans="12:12" x14ac:dyDescent="0.2">
      <c r="L533" s="9"/>
    </row>
    <row r="534" spans="12:12" x14ac:dyDescent="0.2">
      <c r="L534" s="9"/>
    </row>
    <row r="535" spans="12:12" x14ac:dyDescent="0.2">
      <c r="L535" s="9"/>
    </row>
    <row r="536" spans="12:12" x14ac:dyDescent="0.2">
      <c r="L536" s="9"/>
    </row>
    <row r="537" spans="12:12" x14ac:dyDescent="0.2">
      <c r="L537" s="9"/>
    </row>
    <row r="538" spans="12:12" x14ac:dyDescent="0.2">
      <c r="L538" s="9"/>
    </row>
    <row r="539" spans="12:12" x14ac:dyDescent="0.2">
      <c r="L539" s="9"/>
    </row>
    <row r="540" spans="12:12" x14ac:dyDescent="0.2">
      <c r="L540" s="9"/>
    </row>
    <row r="541" spans="12:12" x14ac:dyDescent="0.2">
      <c r="L541" s="9"/>
    </row>
    <row r="542" spans="12:12" x14ac:dyDescent="0.2">
      <c r="L542" s="9"/>
    </row>
    <row r="543" spans="12:12" x14ac:dyDescent="0.2">
      <c r="L543" s="9"/>
    </row>
    <row r="544" spans="12:12" x14ac:dyDescent="0.2">
      <c r="L544" s="9"/>
    </row>
    <row r="545" spans="12:12" x14ac:dyDescent="0.2">
      <c r="L545" s="9"/>
    </row>
    <row r="546" spans="12:12" x14ac:dyDescent="0.2">
      <c r="L546" s="9"/>
    </row>
    <row r="547" spans="12:12" x14ac:dyDescent="0.2">
      <c r="L547" s="9"/>
    </row>
    <row r="548" spans="12:12" x14ac:dyDescent="0.2">
      <c r="L548" s="9"/>
    </row>
    <row r="549" spans="12:12" x14ac:dyDescent="0.2">
      <c r="L549" s="9"/>
    </row>
    <row r="550" spans="12:12" x14ac:dyDescent="0.2">
      <c r="L550" s="9"/>
    </row>
    <row r="551" spans="12:12" x14ac:dyDescent="0.2">
      <c r="L551" s="9"/>
    </row>
    <row r="552" spans="12:12" x14ac:dyDescent="0.2">
      <c r="L552" s="9"/>
    </row>
    <row r="553" spans="12:12" x14ac:dyDescent="0.2">
      <c r="L553" s="9"/>
    </row>
    <row r="554" spans="12:12" x14ac:dyDescent="0.2">
      <c r="L554" s="9"/>
    </row>
    <row r="555" spans="12:12" x14ac:dyDescent="0.2">
      <c r="L555" s="9"/>
    </row>
    <row r="556" spans="12:12" x14ac:dyDescent="0.2">
      <c r="L556" s="9"/>
    </row>
    <row r="557" spans="12:12" x14ac:dyDescent="0.2">
      <c r="L557" s="9"/>
    </row>
    <row r="558" spans="12:12" x14ac:dyDescent="0.2">
      <c r="L558" s="9"/>
    </row>
    <row r="559" spans="12:12" x14ac:dyDescent="0.2">
      <c r="L559" s="9"/>
    </row>
    <row r="560" spans="12:12" x14ac:dyDescent="0.2">
      <c r="L560" s="9"/>
    </row>
    <row r="561" spans="12:12" x14ac:dyDescent="0.2">
      <c r="L561" s="9"/>
    </row>
    <row r="562" spans="12:12" x14ac:dyDescent="0.2">
      <c r="L562" s="9"/>
    </row>
    <row r="563" spans="12:12" x14ac:dyDescent="0.2">
      <c r="L563" s="9"/>
    </row>
    <row r="564" spans="12:12" x14ac:dyDescent="0.2">
      <c r="L564" s="9"/>
    </row>
    <row r="565" spans="12:12" x14ac:dyDescent="0.2">
      <c r="L565" s="9"/>
    </row>
    <row r="566" spans="12:12" x14ac:dyDescent="0.2">
      <c r="L566" s="9"/>
    </row>
    <row r="567" spans="12:12" x14ac:dyDescent="0.2">
      <c r="L567" s="9"/>
    </row>
    <row r="568" spans="12:12" x14ac:dyDescent="0.2">
      <c r="L568" s="9"/>
    </row>
    <row r="569" spans="12:12" x14ac:dyDescent="0.2">
      <c r="L569" s="9"/>
    </row>
    <row r="570" spans="12:12" x14ac:dyDescent="0.2">
      <c r="L570" s="9"/>
    </row>
    <row r="571" spans="12:12" x14ac:dyDescent="0.2">
      <c r="L571" s="9"/>
    </row>
    <row r="572" spans="12:12" x14ac:dyDescent="0.2">
      <c r="L572" s="9"/>
    </row>
    <row r="573" spans="12:12" x14ac:dyDescent="0.2">
      <c r="L573" s="9"/>
    </row>
    <row r="574" spans="12:12" x14ac:dyDescent="0.2">
      <c r="L574" s="9"/>
    </row>
    <row r="575" spans="12:12" x14ac:dyDescent="0.2">
      <c r="L575" s="9"/>
    </row>
    <row r="576" spans="12:12" x14ac:dyDescent="0.2">
      <c r="L576" s="9"/>
    </row>
    <row r="577" spans="12:12" x14ac:dyDescent="0.2">
      <c r="L577" s="9"/>
    </row>
    <row r="578" spans="12:12" x14ac:dyDescent="0.2">
      <c r="L578" s="9"/>
    </row>
    <row r="579" spans="12:12" x14ac:dyDescent="0.2">
      <c r="L579" s="9"/>
    </row>
    <row r="580" spans="12:12" x14ac:dyDescent="0.2">
      <c r="L580" s="9"/>
    </row>
    <row r="581" spans="12:12" x14ac:dyDescent="0.2">
      <c r="L581" s="9"/>
    </row>
    <row r="582" spans="12:12" x14ac:dyDescent="0.2">
      <c r="L582" s="9"/>
    </row>
    <row r="583" spans="12:12" x14ac:dyDescent="0.2">
      <c r="L583" s="9"/>
    </row>
    <row r="584" spans="12:12" x14ac:dyDescent="0.2">
      <c r="L584" s="9"/>
    </row>
    <row r="585" spans="12:12" x14ac:dyDescent="0.2">
      <c r="L585" s="9"/>
    </row>
    <row r="586" spans="12:12" x14ac:dyDescent="0.2">
      <c r="L586" s="9"/>
    </row>
    <row r="587" spans="12:12" x14ac:dyDescent="0.2">
      <c r="L587" s="9"/>
    </row>
    <row r="588" spans="12:12" x14ac:dyDescent="0.2">
      <c r="L588" s="9"/>
    </row>
    <row r="589" spans="12:12" x14ac:dyDescent="0.2">
      <c r="L589" s="9"/>
    </row>
    <row r="590" spans="12:12" x14ac:dyDescent="0.2">
      <c r="L590" s="9"/>
    </row>
    <row r="591" spans="12:12" x14ac:dyDescent="0.2">
      <c r="L591" s="9"/>
    </row>
    <row r="592" spans="12:12" x14ac:dyDescent="0.2">
      <c r="L592" s="9"/>
    </row>
    <row r="593" spans="12:12" x14ac:dyDescent="0.2">
      <c r="L593" s="9"/>
    </row>
    <row r="594" spans="12:12" x14ac:dyDescent="0.2">
      <c r="L594" s="9"/>
    </row>
    <row r="595" spans="12:12" x14ac:dyDescent="0.2">
      <c r="L595" s="9"/>
    </row>
    <row r="596" spans="12:12" x14ac:dyDescent="0.2">
      <c r="L596" s="9"/>
    </row>
    <row r="597" spans="12:12" x14ac:dyDescent="0.2">
      <c r="L597" s="9"/>
    </row>
    <row r="598" spans="12:12" x14ac:dyDescent="0.2">
      <c r="L598" s="9"/>
    </row>
    <row r="599" spans="12:12" x14ac:dyDescent="0.2">
      <c r="L599" s="9"/>
    </row>
    <row r="600" spans="12:12" x14ac:dyDescent="0.2">
      <c r="L600" s="9"/>
    </row>
    <row r="601" spans="12:12" x14ac:dyDescent="0.2">
      <c r="L601" s="9"/>
    </row>
    <row r="602" spans="12:12" x14ac:dyDescent="0.2">
      <c r="L602" s="9"/>
    </row>
    <row r="603" spans="12:12" x14ac:dyDescent="0.2">
      <c r="L603" s="9"/>
    </row>
    <row r="604" spans="12:12" x14ac:dyDescent="0.2">
      <c r="L604" s="9"/>
    </row>
    <row r="605" spans="12:12" x14ac:dyDescent="0.2">
      <c r="L605" s="9"/>
    </row>
    <row r="606" spans="12:12" x14ac:dyDescent="0.2">
      <c r="L606" s="9"/>
    </row>
    <row r="607" spans="12:12" x14ac:dyDescent="0.2">
      <c r="L607" s="9"/>
    </row>
    <row r="608" spans="12:12" x14ac:dyDescent="0.2">
      <c r="L608" s="9"/>
    </row>
    <row r="609" spans="12:12" x14ac:dyDescent="0.2">
      <c r="L609" s="9"/>
    </row>
    <row r="610" spans="12:12" x14ac:dyDescent="0.2">
      <c r="L610" s="9"/>
    </row>
    <row r="611" spans="12:12" x14ac:dyDescent="0.2">
      <c r="L611" s="9"/>
    </row>
    <row r="612" spans="12:12" x14ac:dyDescent="0.2">
      <c r="L612" s="9"/>
    </row>
    <row r="613" spans="12:12" x14ac:dyDescent="0.2">
      <c r="L613" s="9"/>
    </row>
    <row r="614" spans="12:12" x14ac:dyDescent="0.2">
      <c r="L614" s="9"/>
    </row>
    <row r="615" spans="12:12" x14ac:dyDescent="0.2">
      <c r="L615" s="9"/>
    </row>
    <row r="616" spans="12:12" x14ac:dyDescent="0.2">
      <c r="L616" s="9"/>
    </row>
    <row r="617" spans="12:12" x14ac:dyDescent="0.2">
      <c r="L617" s="9"/>
    </row>
    <row r="618" spans="12:12" x14ac:dyDescent="0.2">
      <c r="L618" s="9"/>
    </row>
    <row r="619" spans="12:12" x14ac:dyDescent="0.2">
      <c r="L619" s="9"/>
    </row>
    <row r="620" spans="12:12" x14ac:dyDescent="0.2">
      <c r="L620" s="9"/>
    </row>
    <row r="621" spans="12:12" x14ac:dyDescent="0.2">
      <c r="L621" s="9"/>
    </row>
    <row r="622" spans="12:12" x14ac:dyDescent="0.2">
      <c r="L622" s="9"/>
    </row>
    <row r="623" spans="12:12" x14ac:dyDescent="0.2">
      <c r="L623" s="9"/>
    </row>
    <row r="624" spans="12:12" x14ac:dyDescent="0.2">
      <c r="L624" s="9"/>
    </row>
    <row r="625" spans="12:12" x14ac:dyDescent="0.2">
      <c r="L625" s="9"/>
    </row>
    <row r="626" spans="12:12" x14ac:dyDescent="0.2">
      <c r="L626" s="9"/>
    </row>
    <row r="627" spans="12:12" x14ac:dyDescent="0.2">
      <c r="L627" s="9"/>
    </row>
    <row r="628" spans="12:12" x14ac:dyDescent="0.2">
      <c r="L628" s="9"/>
    </row>
    <row r="629" spans="12:12" x14ac:dyDescent="0.2">
      <c r="L629" s="9"/>
    </row>
    <row r="630" spans="12:12" x14ac:dyDescent="0.2">
      <c r="L630" s="9"/>
    </row>
    <row r="631" spans="12:12" x14ac:dyDescent="0.2">
      <c r="L631" s="9"/>
    </row>
    <row r="632" spans="12:12" x14ac:dyDescent="0.2">
      <c r="L632" s="9"/>
    </row>
    <row r="633" spans="12:12" x14ac:dyDescent="0.2">
      <c r="L633" s="9"/>
    </row>
    <row r="634" spans="12:12" x14ac:dyDescent="0.2">
      <c r="L634" s="9"/>
    </row>
    <row r="635" spans="12:12" x14ac:dyDescent="0.2">
      <c r="L635" s="9"/>
    </row>
    <row r="636" spans="12:12" x14ac:dyDescent="0.2">
      <c r="L636" s="9"/>
    </row>
    <row r="637" spans="12:12" x14ac:dyDescent="0.2">
      <c r="L637" s="9"/>
    </row>
    <row r="638" spans="12:12" x14ac:dyDescent="0.2">
      <c r="L638" s="9"/>
    </row>
    <row r="639" spans="12:12" x14ac:dyDescent="0.2">
      <c r="L639" s="9"/>
    </row>
    <row r="640" spans="12:12" x14ac:dyDescent="0.2">
      <c r="L640" s="9"/>
    </row>
    <row r="641" spans="12:12" x14ac:dyDescent="0.2">
      <c r="L641" s="9"/>
    </row>
    <row r="642" spans="12:12" x14ac:dyDescent="0.2">
      <c r="L642" s="9"/>
    </row>
    <row r="643" spans="12:12" x14ac:dyDescent="0.2">
      <c r="L643" s="9"/>
    </row>
    <row r="644" spans="12:12" x14ac:dyDescent="0.2">
      <c r="L644" s="9"/>
    </row>
    <row r="645" spans="12:12" x14ac:dyDescent="0.2">
      <c r="L645" s="9"/>
    </row>
    <row r="646" spans="12:12" x14ac:dyDescent="0.2">
      <c r="L646" s="9"/>
    </row>
    <row r="647" spans="12:12" x14ac:dyDescent="0.2">
      <c r="L647" s="9"/>
    </row>
    <row r="648" spans="12:12" x14ac:dyDescent="0.2">
      <c r="L648" s="9"/>
    </row>
    <row r="649" spans="12:12" x14ac:dyDescent="0.2">
      <c r="L649" s="9"/>
    </row>
    <row r="650" spans="12:12" x14ac:dyDescent="0.2">
      <c r="L650" s="9"/>
    </row>
    <row r="651" spans="12:12" x14ac:dyDescent="0.2">
      <c r="L651" s="9"/>
    </row>
    <row r="652" spans="12:12" x14ac:dyDescent="0.2">
      <c r="L652" s="9"/>
    </row>
    <row r="653" spans="12:12" x14ac:dyDescent="0.2">
      <c r="L653" s="9"/>
    </row>
    <row r="654" spans="12:12" x14ac:dyDescent="0.2">
      <c r="L654" s="9"/>
    </row>
    <row r="655" spans="12:12" x14ac:dyDescent="0.2">
      <c r="L655" s="9"/>
    </row>
    <row r="656" spans="12:12" x14ac:dyDescent="0.2">
      <c r="L656" s="9"/>
    </row>
    <row r="657" spans="12:12" x14ac:dyDescent="0.2">
      <c r="L657" s="9"/>
    </row>
    <row r="658" spans="12:12" x14ac:dyDescent="0.2">
      <c r="L658" s="9"/>
    </row>
    <row r="659" spans="12:12" x14ac:dyDescent="0.2">
      <c r="L659" s="9"/>
    </row>
    <row r="660" spans="12:12" x14ac:dyDescent="0.2">
      <c r="L660" s="9"/>
    </row>
    <row r="661" spans="12:12" x14ac:dyDescent="0.2">
      <c r="L661" s="9"/>
    </row>
    <row r="662" spans="12:12" x14ac:dyDescent="0.2">
      <c r="L662" s="9"/>
    </row>
    <row r="663" spans="12:12" x14ac:dyDescent="0.2">
      <c r="L663" s="9"/>
    </row>
    <row r="664" spans="12:12" x14ac:dyDescent="0.2">
      <c r="L664" s="9"/>
    </row>
    <row r="665" spans="12:12" x14ac:dyDescent="0.2">
      <c r="L665" s="9"/>
    </row>
    <row r="666" spans="12:12" x14ac:dyDescent="0.2">
      <c r="L666" s="9"/>
    </row>
    <row r="667" spans="12:12" x14ac:dyDescent="0.2">
      <c r="L667" s="9"/>
    </row>
    <row r="668" spans="12:12" x14ac:dyDescent="0.2">
      <c r="L668" s="9"/>
    </row>
    <row r="669" spans="12:12" x14ac:dyDescent="0.2">
      <c r="L669" s="9"/>
    </row>
    <row r="670" spans="12:12" x14ac:dyDescent="0.2">
      <c r="L670" s="9"/>
    </row>
    <row r="671" spans="12:12" x14ac:dyDescent="0.2">
      <c r="L671" s="9"/>
    </row>
    <row r="672" spans="12:12" x14ac:dyDescent="0.2">
      <c r="L672" s="9"/>
    </row>
    <row r="673" spans="12:12" x14ac:dyDescent="0.2">
      <c r="L673" s="9"/>
    </row>
    <row r="674" spans="12:12" x14ac:dyDescent="0.2">
      <c r="L674" s="9"/>
    </row>
    <row r="675" spans="12:12" x14ac:dyDescent="0.2">
      <c r="L675" s="9"/>
    </row>
    <row r="676" spans="12:12" x14ac:dyDescent="0.2">
      <c r="L676" s="9"/>
    </row>
    <row r="677" spans="12:12" x14ac:dyDescent="0.2">
      <c r="L677" s="9"/>
    </row>
    <row r="678" spans="12:12" x14ac:dyDescent="0.2">
      <c r="L678" s="9"/>
    </row>
    <row r="679" spans="12:12" x14ac:dyDescent="0.2">
      <c r="L679" s="9"/>
    </row>
    <row r="680" spans="12:12" x14ac:dyDescent="0.2">
      <c r="L680" s="9"/>
    </row>
    <row r="681" spans="12:12" x14ac:dyDescent="0.2">
      <c r="L681" s="9"/>
    </row>
    <row r="682" spans="12:12" x14ac:dyDescent="0.2">
      <c r="L682" s="9"/>
    </row>
    <row r="683" spans="12:12" x14ac:dyDescent="0.2">
      <c r="L683" s="9"/>
    </row>
    <row r="684" spans="12:12" x14ac:dyDescent="0.2">
      <c r="L684" s="9"/>
    </row>
    <row r="685" spans="12:12" x14ac:dyDescent="0.2">
      <c r="L685" s="9"/>
    </row>
    <row r="686" spans="12:12" x14ac:dyDescent="0.2">
      <c r="L686" s="9"/>
    </row>
    <row r="687" spans="12:12" x14ac:dyDescent="0.2">
      <c r="L687" s="9"/>
    </row>
    <row r="688" spans="12:12" x14ac:dyDescent="0.2">
      <c r="L688" s="9"/>
    </row>
    <row r="689" spans="12:12" x14ac:dyDescent="0.2">
      <c r="L689" s="9"/>
    </row>
    <row r="690" spans="12:12" x14ac:dyDescent="0.2">
      <c r="L690" s="9"/>
    </row>
    <row r="691" spans="12:12" x14ac:dyDescent="0.2">
      <c r="L691" s="9"/>
    </row>
    <row r="692" spans="12:12" x14ac:dyDescent="0.2">
      <c r="L692" s="9"/>
    </row>
    <row r="693" spans="12:12" x14ac:dyDescent="0.2">
      <c r="L693" s="9"/>
    </row>
    <row r="694" spans="12:12" x14ac:dyDescent="0.2">
      <c r="L694" s="9"/>
    </row>
    <row r="695" spans="12:12" x14ac:dyDescent="0.2">
      <c r="L695" s="9"/>
    </row>
    <row r="696" spans="12:12" x14ac:dyDescent="0.2">
      <c r="L696" s="9"/>
    </row>
    <row r="697" spans="12:12" x14ac:dyDescent="0.2">
      <c r="L697" s="9"/>
    </row>
    <row r="698" spans="12:12" x14ac:dyDescent="0.2">
      <c r="L698" s="9"/>
    </row>
    <row r="699" spans="12:12" x14ac:dyDescent="0.2">
      <c r="L699" s="9"/>
    </row>
    <row r="700" spans="12:12" x14ac:dyDescent="0.2">
      <c r="L700" s="9"/>
    </row>
    <row r="701" spans="12:12" x14ac:dyDescent="0.2">
      <c r="L701" s="9"/>
    </row>
    <row r="702" spans="12:12" x14ac:dyDescent="0.2">
      <c r="L702" s="9"/>
    </row>
    <row r="703" spans="12:12" x14ac:dyDescent="0.2">
      <c r="L703" s="9"/>
    </row>
    <row r="704" spans="12:12" x14ac:dyDescent="0.2">
      <c r="L704" s="9"/>
    </row>
    <row r="705" spans="12:12" x14ac:dyDescent="0.2">
      <c r="L705" s="9"/>
    </row>
    <row r="706" spans="12:12" x14ac:dyDescent="0.2">
      <c r="L706" s="9"/>
    </row>
    <row r="707" spans="12:12" x14ac:dyDescent="0.2">
      <c r="L707" s="9"/>
    </row>
    <row r="708" spans="12:12" x14ac:dyDescent="0.2">
      <c r="L708" s="9"/>
    </row>
    <row r="709" spans="12:12" x14ac:dyDescent="0.2">
      <c r="L709" s="9"/>
    </row>
    <row r="710" spans="12:12" x14ac:dyDescent="0.2">
      <c r="L710" s="9"/>
    </row>
    <row r="711" spans="12:12" x14ac:dyDescent="0.2">
      <c r="L711" s="9"/>
    </row>
    <row r="712" spans="12:12" x14ac:dyDescent="0.2">
      <c r="L712" s="9"/>
    </row>
    <row r="713" spans="12:12" x14ac:dyDescent="0.2">
      <c r="L713" s="9"/>
    </row>
    <row r="714" spans="12:12" x14ac:dyDescent="0.2">
      <c r="L714" s="9"/>
    </row>
    <row r="715" spans="12:12" x14ac:dyDescent="0.2">
      <c r="L715" s="9"/>
    </row>
    <row r="716" spans="12:12" x14ac:dyDescent="0.2">
      <c r="L716" s="9"/>
    </row>
    <row r="717" spans="12:12" x14ac:dyDescent="0.2">
      <c r="L717" s="9"/>
    </row>
    <row r="718" spans="12:12" x14ac:dyDescent="0.2">
      <c r="L718" s="9"/>
    </row>
    <row r="719" spans="12:12" x14ac:dyDescent="0.2">
      <c r="L719" s="9"/>
    </row>
    <row r="720" spans="12:12" x14ac:dyDescent="0.2">
      <c r="L720" s="9"/>
    </row>
    <row r="721" spans="12:12" x14ac:dyDescent="0.2">
      <c r="L721" s="9"/>
    </row>
    <row r="722" spans="12:12" x14ac:dyDescent="0.2">
      <c r="L722" s="9"/>
    </row>
    <row r="723" spans="12:12" x14ac:dyDescent="0.2">
      <c r="L723" s="9"/>
    </row>
    <row r="724" spans="12:12" x14ac:dyDescent="0.2">
      <c r="L724" s="9"/>
    </row>
    <row r="725" spans="12:12" x14ac:dyDescent="0.2">
      <c r="L725" s="9"/>
    </row>
    <row r="726" spans="12:12" x14ac:dyDescent="0.2">
      <c r="L726" s="9"/>
    </row>
    <row r="727" spans="12:12" x14ac:dyDescent="0.2">
      <c r="L727" s="9"/>
    </row>
    <row r="728" spans="12:12" x14ac:dyDescent="0.2">
      <c r="L728" s="9"/>
    </row>
    <row r="729" spans="12:12" x14ac:dyDescent="0.2">
      <c r="L729" s="9"/>
    </row>
    <row r="730" spans="12:12" x14ac:dyDescent="0.2">
      <c r="L730" s="9"/>
    </row>
    <row r="731" spans="12:12" x14ac:dyDescent="0.2">
      <c r="L731" s="9"/>
    </row>
    <row r="732" spans="12:12" x14ac:dyDescent="0.2">
      <c r="L732" s="9"/>
    </row>
    <row r="733" spans="12:12" x14ac:dyDescent="0.2">
      <c r="L733" s="9"/>
    </row>
    <row r="734" spans="12:12" x14ac:dyDescent="0.2">
      <c r="L734" s="9"/>
    </row>
    <row r="735" spans="12:12" x14ac:dyDescent="0.2">
      <c r="L735" s="9"/>
    </row>
    <row r="736" spans="12:12" x14ac:dyDescent="0.2">
      <c r="L736" s="9"/>
    </row>
    <row r="737" spans="12:12" x14ac:dyDescent="0.2">
      <c r="L737" s="9"/>
    </row>
    <row r="738" spans="12:12" x14ac:dyDescent="0.2">
      <c r="L738" s="9"/>
    </row>
    <row r="739" spans="12:12" x14ac:dyDescent="0.2">
      <c r="L739" s="9"/>
    </row>
    <row r="740" spans="12:12" x14ac:dyDescent="0.2">
      <c r="L740" s="9"/>
    </row>
    <row r="741" spans="12:12" x14ac:dyDescent="0.2">
      <c r="L741" s="9"/>
    </row>
    <row r="742" spans="12:12" x14ac:dyDescent="0.2">
      <c r="L742" s="9"/>
    </row>
    <row r="743" spans="12:12" x14ac:dyDescent="0.2">
      <c r="L743" s="9"/>
    </row>
    <row r="744" spans="12:12" x14ac:dyDescent="0.2">
      <c r="L744" s="9"/>
    </row>
    <row r="745" spans="12:12" x14ac:dyDescent="0.2">
      <c r="L745" s="9"/>
    </row>
    <row r="746" spans="12:12" x14ac:dyDescent="0.2">
      <c r="L746" s="9"/>
    </row>
    <row r="747" spans="12:12" x14ac:dyDescent="0.2">
      <c r="L747" s="9"/>
    </row>
    <row r="748" spans="12:12" x14ac:dyDescent="0.2">
      <c r="L748" s="9"/>
    </row>
    <row r="749" spans="12:12" x14ac:dyDescent="0.2">
      <c r="L749" s="9"/>
    </row>
    <row r="750" spans="12:12" x14ac:dyDescent="0.2">
      <c r="L750" s="9"/>
    </row>
    <row r="751" spans="12:12" x14ac:dyDescent="0.2">
      <c r="L751" s="9"/>
    </row>
    <row r="752" spans="12:12" x14ac:dyDescent="0.2">
      <c r="L752" s="9"/>
    </row>
    <row r="753" spans="12:12" x14ac:dyDescent="0.2">
      <c r="L753" s="9"/>
    </row>
    <row r="754" spans="12:12" x14ac:dyDescent="0.2">
      <c r="L754" s="9"/>
    </row>
    <row r="755" spans="12:12" x14ac:dyDescent="0.2">
      <c r="L755" s="9"/>
    </row>
    <row r="756" spans="12:12" x14ac:dyDescent="0.2">
      <c r="L756" s="9"/>
    </row>
    <row r="757" spans="12:12" x14ac:dyDescent="0.2">
      <c r="L757" s="9"/>
    </row>
    <row r="758" spans="12:12" x14ac:dyDescent="0.2">
      <c r="L758" s="9"/>
    </row>
    <row r="759" spans="12:12" x14ac:dyDescent="0.2">
      <c r="L759" s="9"/>
    </row>
    <row r="760" spans="12:12" x14ac:dyDescent="0.2">
      <c r="L760" s="9"/>
    </row>
    <row r="761" spans="12:12" x14ac:dyDescent="0.2">
      <c r="L761" s="9"/>
    </row>
    <row r="762" spans="12:12" x14ac:dyDescent="0.2">
      <c r="L762" s="9"/>
    </row>
    <row r="763" spans="12:12" x14ac:dyDescent="0.2">
      <c r="L763" s="9"/>
    </row>
    <row r="764" spans="12:12" x14ac:dyDescent="0.2">
      <c r="L764" s="9"/>
    </row>
    <row r="765" spans="12:12" x14ac:dyDescent="0.2">
      <c r="L765" s="9"/>
    </row>
    <row r="766" spans="12:12" x14ac:dyDescent="0.2">
      <c r="L766" s="9"/>
    </row>
    <row r="767" spans="12:12" x14ac:dyDescent="0.2">
      <c r="L767" s="9"/>
    </row>
    <row r="768" spans="12:12" x14ac:dyDescent="0.2">
      <c r="L768" s="9"/>
    </row>
    <row r="769" spans="12:12" x14ac:dyDescent="0.2">
      <c r="L769" s="9"/>
    </row>
    <row r="770" spans="12:12" x14ac:dyDescent="0.2">
      <c r="L770" s="9"/>
    </row>
    <row r="771" spans="12:12" x14ac:dyDescent="0.2">
      <c r="L771" s="9"/>
    </row>
    <row r="772" spans="12:12" x14ac:dyDescent="0.2">
      <c r="L772" s="9"/>
    </row>
    <row r="773" spans="12:12" x14ac:dyDescent="0.2">
      <c r="L773" s="9"/>
    </row>
    <row r="774" spans="12:12" x14ac:dyDescent="0.2">
      <c r="L774" s="9"/>
    </row>
    <row r="775" spans="12:12" x14ac:dyDescent="0.2">
      <c r="L775" s="9"/>
    </row>
    <row r="776" spans="12:12" x14ac:dyDescent="0.2">
      <c r="L776" s="9"/>
    </row>
    <row r="777" spans="12:12" x14ac:dyDescent="0.2">
      <c r="L777" s="9"/>
    </row>
    <row r="778" spans="12:12" x14ac:dyDescent="0.2">
      <c r="L778" s="9"/>
    </row>
    <row r="779" spans="12:12" x14ac:dyDescent="0.2">
      <c r="L779" s="9"/>
    </row>
    <row r="780" spans="12:12" x14ac:dyDescent="0.2">
      <c r="L780" s="9"/>
    </row>
    <row r="781" spans="12:12" x14ac:dyDescent="0.2">
      <c r="L781" s="9"/>
    </row>
    <row r="782" spans="12:12" x14ac:dyDescent="0.2">
      <c r="L782" s="9"/>
    </row>
    <row r="783" spans="12:12" x14ac:dyDescent="0.2">
      <c r="L783" s="9"/>
    </row>
    <row r="784" spans="12:12" x14ac:dyDescent="0.2">
      <c r="L784" s="9"/>
    </row>
    <row r="785" spans="12:12" x14ac:dyDescent="0.2">
      <c r="L785" s="9"/>
    </row>
    <row r="786" spans="12:12" x14ac:dyDescent="0.2">
      <c r="L786" s="9"/>
    </row>
    <row r="787" spans="12:12" x14ac:dyDescent="0.2">
      <c r="L787" s="9"/>
    </row>
    <row r="788" spans="12:12" x14ac:dyDescent="0.2">
      <c r="L788" s="9"/>
    </row>
    <row r="789" spans="12:12" x14ac:dyDescent="0.2">
      <c r="L789" s="9"/>
    </row>
    <row r="790" spans="12:12" x14ac:dyDescent="0.2">
      <c r="L790" s="9"/>
    </row>
    <row r="791" spans="12:12" x14ac:dyDescent="0.2">
      <c r="L791" s="9"/>
    </row>
    <row r="792" spans="12:12" x14ac:dyDescent="0.2">
      <c r="L792" s="9"/>
    </row>
    <row r="793" spans="12:12" x14ac:dyDescent="0.2">
      <c r="L793" s="9"/>
    </row>
    <row r="794" spans="12:12" x14ac:dyDescent="0.2">
      <c r="L794" s="9"/>
    </row>
    <row r="795" spans="12:12" x14ac:dyDescent="0.2">
      <c r="L795" s="9"/>
    </row>
    <row r="796" spans="12:12" x14ac:dyDescent="0.2">
      <c r="L796" s="9"/>
    </row>
    <row r="797" spans="12:12" x14ac:dyDescent="0.2">
      <c r="L797" s="9"/>
    </row>
    <row r="798" spans="12:12" x14ac:dyDescent="0.2">
      <c r="L798" s="9"/>
    </row>
    <row r="799" spans="12:12" x14ac:dyDescent="0.2">
      <c r="L799" s="9"/>
    </row>
    <row r="800" spans="12:12" x14ac:dyDescent="0.2">
      <c r="L800" s="9"/>
    </row>
    <row r="801" spans="12:12" x14ac:dyDescent="0.2">
      <c r="L801" s="9"/>
    </row>
    <row r="802" spans="12:12" x14ac:dyDescent="0.2">
      <c r="L802" s="9"/>
    </row>
    <row r="803" spans="12:12" x14ac:dyDescent="0.2">
      <c r="L803" s="9"/>
    </row>
    <row r="804" spans="12:12" x14ac:dyDescent="0.2">
      <c r="L804" s="9"/>
    </row>
    <row r="805" spans="12:12" x14ac:dyDescent="0.2">
      <c r="L805" s="9"/>
    </row>
    <row r="806" spans="12:12" x14ac:dyDescent="0.2">
      <c r="L806" s="9"/>
    </row>
    <row r="807" spans="12:12" x14ac:dyDescent="0.2">
      <c r="L807" s="9"/>
    </row>
    <row r="808" spans="12:12" x14ac:dyDescent="0.2">
      <c r="L808" s="9"/>
    </row>
    <row r="809" spans="12:12" x14ac:dyDescent="0.2">
      <c r="L809" s="9"/>
    </row>
    <row r="810" spans="12:12" x14ac:dyDescent="0.2">
      <c r="L810" s="9"/>
    </row>
    <row r="811" spans="12:12" x14ac:dyDescent="0.2">
      <c r="L811" s="9"/>
    </row>
    <row r="812" spans="12:12" x14ac:dyDescent="0.2">
      <c r="L812" s="9"/>
    </row>
    <row r="813" spans="12:12" x14ac:dyDescent="0.2">
      <c r="L813" s="9"/>
    </row>
    <row r="814" spans="12:12" x14ac:dyDescent="0.2">
      <c r="L814" s="9"/>
    </row>
    <row r="815" spans="12:12" x14ac:dyDescent="0.2">
      <c r="L815" s="9"/>
    </row>
    <row r="816" spans="12:12" x14ac:dyDescent="0.2">
      <c r="L816" s="9"/>
    </row>
    <row r="817" spans="12:12" x14ac:dyDescent="0.2">
      <c r="L817" s="9"/>
    </row>
    <row r="818" spans="12:12" x14ac:dyDescent="0.2">
      <c r="L818" s="9"/>
    </row>
    <row r="819" spans="12:12" x14ac:dyDescent="0.2">
      <c r="L819" s="9"/>
    </row>
    <row r="820" spans="12:12" x14ac:dyDescent="0.2">
      <c r="L820" s="9"/>
    </row>
    <row r="821" spans="12:12" x14ac:dyDescent="0.2">
      <c r="L821" s="9"/>
    </row>
    <row r="822" spans="12:12" x14ac:dyDescent="0.2">
      <c r="L822" s="9"/>
    </row>
    <row r="823" spans="12:12" x14ac:dyDescent="0.2">
      <c r="L823" s="9"/>
    </row>
    <row r="824" spans="12:12" x14ac:dyDescent="0.2">
      <c r="L824" s="9"/>
    </row>
    <row r="825" spans="12:12" x14ac:dyDescent="0.2">
      <c r="L825" s="9"/>
    </row>
    <row r="826" spans="12:12" x14ac:dyDescent="0.2">
      <c r="L826" s="9"/>
    </row>
    <row r="827" spans="12:12" x14ac:dyDescent="0.2">
      <c r="L827" s="9"/>
    </row>
    <row r="828" spans="12:12" x14ac:dyDescent="0.2">
      <c r="L828" s="9"/>
    </row>
    <row r="829" spans="12:12" x14ac:dyDescent="0.2">
      <c r="L829" s="9"/>
    </row>
    <row r="830" spans="12:12" x14ac:dyDescent="0.2">
      <c r="L830" s="9"/>
    </row>
    <row r="831" spans="12:12" x14ac:dyDescent="0.2">
      <c r="L831" s="9"/>
    </row>
    <row r="832" spans="12:12" x14ac:dyDescent="0.2">
      <c r="L832" s="9"/>
    </row>
    <row r="833" spans="12:12" x14ac:dyDescent="0.2">
      <c r="L833" s="9"/>
    </row>
    <row r="834" spans="12:12" x14ac:dyDescent="0.2">
      <c r="L834" s="9"/>
    </row>
    <row r="835" spans="12:12" x14ac:dyDescent="0.2">
      <c r="L835" s="9"/>
    </row>
    <row r="836" spans="12:12" x14ac:dyDescent="0.2">
      <c r="L836" s="9"/>
    </row>
    <row r="837" spans="12:12" x14ac:dyDescent="0.2">
      <c r="L837" s="9"/>
    </row>
    <row r="838" spans="12:12" x14ac:dyDescent="0.2">
      <c r="L838" s="9"/>
    </row>
    <row r="839" spans="12:12" x14ac:dyDescent="0.2">
      <c r="L839" s="9"/>
    </row>
    <row r="840" spans="12:12" x14ac:dyDescent="0.2">
      <c r="L840" s="9"/>
    </row>
    <row r="841" spans="12:12" x14ac:dyDescent="0.2">
      <c r="L841" s="9"/>
    </row>
    <row r="842" spans="12:12" x14ac:dyDescent="0.2">
      <c r="L842" s="9"/>
    </row>
    <row r="843" spans="12:12" x14ac:dyDescent="0.2">
      <c r="L843" s="9"/>
    </row>
    <row r="844" spans="12:12" x14ac:dyDescent="0.2">
      <c r="L844" s="9"/>
    </row>
    <row r="845" spans="12:12" x14ac:dyDescent="0.2">
      <c r="L845" s="9"/>
    </row>
    <row r="846" spans="12:12" x14ac:dyDescent="0.2">
      <c r="L846" s="9"/>
    </row>
    <row r="847" spans="12:12" x14ac:dyDescent="0.2">
      <c r="L847" s="9"/>
    </row>
    <row r="848" spans="12:12" x14ac:dyDescent="0.2">
      <c r="L848" s="9"/>
    </row>
    <row r="849" spans="12:12" x14ac:dyDescent="0.2">
      <c r="L849" s="9"/>
    </row>
    <row r="850" spans="12:12" x14ac:dyDescent="0.2">
      <c r="L850" s="9"/>
    </row>
    <row r="851" spans="12:12" x14ac:dyDescent="0.2">
      <c r="L851" s="9"/>
    </row>
    <row r="852" spans="12:12" x14ac:dyDescent="0.2">
      <c r="L852" s="9"/>
    </row>
    <row r="853" spans="12:12" x14ac:dyDescent="0.2">
      <c r="L853" s="9"/>
    </row>
    <row r="854" spans="12:12" x14ac:dyDescent="0.2">
      <c r="L854" s="9"/>
    </row>
    <row r="855" spans="12:12" x14ac:dyDescent="0.2">
      <c r="L855" s="9"/>
    </row>
    <row r="856" spans="12:12" x14ac:dyDescent="0.2">
      <c r="L856" s="9"/>
    </row>
    <row r="857" spans="12:12" x14ac:dyDescent="0.2">
      <c r="L857" s="9"/>
    </row>
    <row r="858" spans="12:12" x14ac:dyDescent="0.2">
      <c r="L858" s="9"/>
    </row>
    <row r="859" spans="12:12" x14ac:dyDescent="0.2">
      <c r="L859" s="9"/>
    </row>
    <row r="860" spans="12:12" x14ac:dyDescent="0.2">
      <c r="L860" s="9"/>
    </row>
    <row r="861" spans="12:12" x14ac:dyDescent="0.2">
      <c r="L861" s="9"/>
    </row>
    <row r="862" spans="12:12" x14ac:dyDescent="0.2">
      <c r="L862" s="9"/>
    </row>
    <row r="863" spans="12:12" x14ac:dyDescent="0.2">
      <c r="L863" s="9"/>
    </row>
    <row r="864" spans="12:12" x14ac:dyDescent="0.2">
      <c r="L864" s="9"/>
    </row>
    <row r="865" spans="12:12" x14ac:dyDescent="0.2">
      <c r="L865" s="9"/>
    </row>
    <row r="866" spans="12:12" x14ac:dyDescent="0.2">
      <c r="L866" s="9"/>
    </row>
    <row r="867" spans="12:12" x14ac:dyDescent="0.2">
      <c r="L867" s="9"/>
    </row>
    <row r="868" spans="12:12" x14ac:dyDescent="0.2">
      <c r="L868" s="9"/>
    </row>
    <row r="869" spans="12:12" x14ac:dyDescent="0.2">
      <c r="L869" s="9"/>
    </row>
    <row r="870" spans="12:12" x14ac:dyDescent="0.2">
      <c r="L870" s="9"/>
    </row>
    <row r="871" spans="12:12" x14ac:dyDescent="0.2">
      <c r="L871" s="9"/>
    </row>
    <row r="872" spans="12:12" x14ac:dyDescent="0.2">
      <c r="L872" s="9"/>
    </row>
    <row r="873" spans="12:12" x14ac:dyDescent="0.2">
      <c r="L873" s="9"/>
    </row>
    <row r="874" spans="12:12" x14ac:dyDescent="0.2">
      <c r="L874" s="9"/>
    </row>
    <row r="875" spans="12:12" x14ac:dyDescent="0.2">
      <c r="L875" s="9"/>
    </row>
    <row r="876" spans="12:12" x14ac:dyDescent="0.2">
      <c r="L876" s="9"/>
    </row>
    <row r="877" spans="12:12" x14ac:dyDescent="0.2">
      <c r="L877" s="9"/>
    </row>
    <row r="878" spans="12:12" x14ac:dyDescent="0.2">
      <c r="L878" s="9"/>
    </row>
    <row r="879" spans="12:12" x14ac:dyDescent="0.2">
      <c r="L879" s="9"/>
    </row>
    <row r="880" spans="12:12" x14ac:dyDescent="0.2">
      <c r="L880" s="9"/>
    </row>
    <row r="881" spans="12:12" x14ac:dyDescent="0.2">
      <c r="L881" s="9"/>
    </row>
    <row r="882" spans="12:12" x14ac:dyDescent="0.2">
      <c r="L882" s="9"/>
    </row>
    <row r="883" spans="12:12" x14ac:dyDescent="0.2">
      <c r="L883" s="9"/>
    </row>
    <row r="884" spans="12:12" x14ac:dyDescent="0.2">
      <c r="L884" s="9"/>
    </row>
    <row r="885" spans="12:12" x14ac:dyDescent="0.2">
      <c r="L885" s="9"/>
    </row>
    <row r="886" spans="12:12" x14ac:dyDescent="0.2">
      <c r="L886" s="9"/>
    </row>
    <row r="887" spans="12:12" x14ac:dyDescent="0.2">
      <c r="L887" s="9"/>
    </row>
    <row r="888" spans="12:12" x14ac:dyDescent="0.2">
      <c r="L888" s="9"/>
    </row>
    <row r="889" spans="12:12" x14ac:dyDescent="0.2">
      <c r="L889" s="9"/>
    </row>
    <row r="890" spans="12:12" x14ac:dyDescent="0.2">
      <c r="L890" s="9"/>
    </row>
    <row r="891" spans="12:12" x14ac:dyDescent="0.2">
      <c r="L891" s="9"/>
    </row>
    <row r="892" spans="12:12" x14ac:dyDescent="0.2">
      <c r="L892" s="9"/>
    </row>
    <row r="893" spans="12:12" x14ac:dyDescent="0.2">
      <c r="L893" s="9"/>
    </row>
    <row r="894" spans="12:12" x14ac:dyDescent="0.2">
      <c r="L894" s="9"/>
    </row>
    <row r="895" spans="12:12" x14ac:dyDescent="0.2">
      <c r="L895" s="9"/>
    </row>
    <row r="896" spans="12:12" x14ac:dyDescent="0.2">
      <c r="L896" s="9"/>
    </row>
    <row r="897" spans="12:12" x14ac:dyDescent="0.2">
      <c r="L897" s="9"/>
    </row>
    <row r="898" spans="12:12" x14ac:dyDescent="0.2">
      <c r="L898" s="9"/>
    </row>
    <row r="899" spans="12:12" x14ac:dyDescent="0.2">
      <c r="L899" s="9"/>
    </row>
    <row r="900" spans="12:12" x14ac:dyDescent="0.2">
      <c r="L900" s="9"/>
    </row>
    <row r="901" spans="12:12" x14ac:dyDescent="0.2">
      <c r="L901" s="9"/>
    </row>
    <row r="902" spans="12:12" x14ac:dyDescent="0.2">
      <c r="L902" s="9"/>
    </row>
    <row r="903" spans="12:12" x14ac:dyDescent="0.2">
      <c r="L903" s="9"/>
    </row>
    <row r="904" spans="12:12" x14ac:dyDescent="0.2">
      <c r="L904" s="9"/>
    </row>
    <row r="905" spans="12:12" x14ac:dyDescent="0.2">
      <c r="L905" s="9"/>
    </row>
    <row r="906" spans="12:12" x14ac:dyDescent="0.2">
      <c r="L906" s="9"/>
    </row>
    <row r="907" spans="12:12" x14ac:dyDescent="0.2">
      <c r="L907" s="9"/>
    </row>
    <row r="908" spans="12:12" x14ac:dyDescent="0.2">
      <c r="L908" s="9"/>
    </row>
    <row r="909" spans="12:12" x14ac:dyDescent="0.2">
      <c r="L909" s="9"/>
    </row>
    <row r="910" spans="12:12" x14ac:dyDescent="0.2">
      <c r="L910" s="9"/>
    </row>
    <row r="911" spans="12:12" x14ac:dyDescent="0.2">
      <c r="L911" s="9"/>
    </row>
    <row r="912" spans="12:12" x14ac:dyDescent="0.2">
      <c r="L912" s="9"/>
    </row>
    <row r="913" spans="12:12" x14ac:dyDescent="0.2">
      <c r="L913" s="9"/>
    </row>
    <row r="914" spans="12:12" x14ac:dyDescent="0.2">
      <c r="L914" s="9"/>
    </row>
    <row r="915" spans="12:12" x14ac:dyDescent="0.2">
      <c r="L915" s="9"/>
    </row>
    <row r="916" spans="12:12" x14ac:dyDescent="0.2">
      <c r="L916" s="9"/>
    </row>
    <row r="917" spans="12:12" x14ac:dyDescent="0.2">
      <c r="L917" s="9"/>
    </row>
    <row r="918" spans="12:12" x14ac:dyDescent="0.2">
      <c r="L918" s="9"/>
    </row>
    <row r="919" spans="12:12" x14ac:dyDescent="0.2">
      <c r="L919" s="9"/>
    </row>
    <row r="920" spans="12:12" x14ac:dyDescent="0.2">
      <c r="L920" s="9"/>
    </row>
    <row r="921" spans="12:12" x14ac:dyDescent="0.2">
      <c r="L921" s="9"/>
    </row>
    <row r="922" spans="12:12" x14ac:dyDescent="0.2">
      <c r="L922" s="9"/>
    </row>
    <row r="923" spans="12:12" x14ac:dyDescent="0.2">
      <c r="L923" s="9"/>
    </row>
    <row r="924" spans="12:12" x14ac:dyDescent="0.2">
      <c r="L924" s="9"/>
    </row>
    <row r="925" spans="12:12" x14ac:dyDescent="0.2">
      <c r="L925" s="9"/>
    </row>
    <row r="926" spans="12:12" x14ac:dyDescent="0.2">
      <c r="L926" s="9"/>
    </row>
    <row r="927" spans="12:12" x14ac:dyDescent="0.2">
      <c r="L927" s="9"/>
    </row>
    <row r="928" spans="12:12" x14ac:dyDescent="0.2">
      <c r="L928" s="9"/>
    </row>
    <row r="929" spans="12:12" x14ac:dyDescent="0.2">
      <c r="L929" s="9"/>
    </row>
    <row r="930" spans="12:12" x14ac:dyDescent="0.2">
      <c r="L930" s="9"/>
    </row>
    <row r="931" spans="12:12" x14ac:dyDescent="0.2">
      <c r="L931" s="9"/>
    </row>
    <row r="932" spans="12:12" x14ac:dyDescent="0.2">
      <c r="L932" s="9"/>
    </row>
    <row r="933" spans="12:12" x14ac:dyDescent="0.2">
      <c r="L933" s="9"/>
    </row>
    <row r="934" spans="12:12" x14ac:dyDescent="0.2">
      <c r="L934" s="9"/>
    </row>
    <row r="935" spans="12:12" x14ac:dyDescent="0.2">
      <c r="L935" s="9"/>
    </row>
    <row r="936" spans="12:12" x14ac:dyDescent="0.2">
      <c r="L936" s="9"/>
    </row>
    <row r="937" spans="12:12" x14ac:dyDescent="0.2">
      <c r="L937" s="9"/>
    </row>
    <row r="938" spans="12:12" x14ac:dyDescent="0.2">
      <c r="L938" s="9"/>
    </row>
    <row r="939" spans="12:12" x14ac:dyDescent="0.2">
      <c r="L939" s="9"/>
    </row>
    <row r="940" spans="12:12" x14ac:dyDescent="0.2">
      <c r="L940" s="9"/>
    </row>
    <row r="941" spans="12:12" x14ac:dyDescent="0.2">
      <c r="L941" s="9"/>
    </row>
    <row r="942" spans="12:12" x14ac:dyDescent="0.2">
      <c r="L942" s="9"/>
    </row>
    <row r="943" spans="12:12" x14ac:dyDescent="0.2">
      <c r="L943" s="9"/>
    </row>
    <row r="944" spans="12:12" x14ac:dyDescent="0.2">
      <c r="L944" s="9"/>
    </row>
    <row r="945" spans="12:12" x14ac:dyDescent="0.2">
      <c r="L945" s="9"/>
    </row>
    <row r="946" spans="12:12" x14ac:dyDescent="0.2">
      <c r="L946" s="9"/>
    </row>
    <row r="947" spans="12:12" x14ac:dyDescent="0.2">
      <c r="L947" s="9"/>
    </row>
    <row r="948" spans="12:12" x14ac:dyDescent="0.2">
      <c r="L948" s="9"/>
    </row>
    <row r="949" spans="12:12" x14ac:dyDescent="0.2">
      <c r="L949" s="9"/>
    </row>
    <row r="950" spans="12:12" x14ac:dyDescent="0.2">
      <c r="L950" s="9"/>
    </row>
    <row r="951" spans="12:12" x14ac:dyDescent="0.2">
      <c r="L951" s="9"/>
    </row>
    <row r="952" spans="12:12" x14ac:dyDescent="0.2">
      <c r="L952" s="9"/>
    </row>
    <row r="953" spans="12:12" x14ac:dyDescent="0.2">
      <c r="L953" s="9"/>
    </row>
    <row r="954" spans="12:12" x14ac:dyDescent="0.2">
      <c r="L954" s="9"/>
    </row>
    <row r="955" spans="12:12" x14ac:dyDescent="0.2">
      <c r="L955" s="9"/>
    </row>
    <row r="956" spans="12:12" x14ac:dyDescent="0.2">
      <c r="L956" s="9"/>
    </row>
    <row r="957" spans="12:12" x14ac:dyDescent="0.2">
      <c r="L957" s="9"/>
    </row>
    <row r="958" spans="12:12" x14ac:dyDescent="0.2">
      <c r="L958" s="9"/>
    </row>
    <row r="959" spans="12:12" x14ac:dyDescent="0.2">
      <c r="L959" s="9"/>
    </row>
    <row r="960" spans="12:12" x14ac:dyDescent="0.2">
      <c r="L960" s="9"/>
    </row>
    <row r="961" spans="12:12" x14ac:dyDescent="0.2">
      <c r="L961" s="9"/>
    </row>
    <row r="962" spans="12:12" x14ac:dyDescent="0.2">
      <c r="L962" s="9"/>
    </row>
    <row r="963" spans="12:12" x14ac:dyDescent="0.2">
      <c r="L963" s="9"/>
    </row>
    <row r="964" spans="12:12" x14ac:dyDescent="0.2">
      <c r="L964" s="9"/>
    </row>
    <row r="965" spans="12:12" x14ac:dyDescent="0.2">
      <c r="L965" s="9"/>
    </row>
    <row r="966" spans="12:12" x14ac:dyDescent="0.2">
      <c r="L966" s="9"/>
    </row>
    <row r="967" spans="12:12" x14ac:dyDescent="0.2">
      <c r="L967" s="9"/>
    </row>
    <row r="968" spans="12:12" x14ac:dyDescent="0.2">
      <c r="L968" s="9"/>
    </row>
    <row r="969" spans="12:12" x14ac:dyDescent="0.2">
      <c r="L969" s="9"/>
    </row>
    <row r="970" spans="12:12" x14ac:dyDescent="0.2">
      <c r="L970" s="9"/>
    </row>
    <row r="971" spans="12:12" x14ac:dyDescent="0.2">
      <c r="L971" s="9"/>
    </row>
    <row r="972" spans="12:12" x14ac:dyDescent="0.2">
      <c r="L972" s="9"/>
    </row>
    <row r="973" spans="12:12" x14ac:dyDescent="0.2">
      <c r="L973" s="9"/>
    </row>
    <row r="974" spans="12:12" x14ac:dyDescent="0.2">
      <c r="L974" s="9"/>
    </row>
    <row r="975" spans="12:12" x14ac:dyDescent="0.2">
      <c r="L975" s="9"/>
    </row>
    <row r="976" spans="12:12" x14ac:dyDescent="0.2">
      <c r="L976" s="9"/>
    </row>
    <row r="977" spans="12:12" x14ac:dyDescent="0.2">
      <c r="L977" s="9"/>
    </row>
    <row r="978" spans="12:12" x14ac:dyDescent="0.2">
      <c r="L978" s="9"/>
    </row>
    <row r="979" spans="12:12" x14ac:dyDescent="0.2">
      <c r="L979" s="9"/>
    </row>
    <row r="980" spans="12:12" x14ac:dyDescent="0.2">
      <c r="L980" s="9"/>
    </row>
    <row r="981" spans="12:12" x14ac:dyDescent="0.2">
      <c r="L981" s="9"/>
    </row>
    <row r="982" spans="12:12" x14ac:dyDescent="0.2">
      <c r="L982" s="9"/>
    </row>
    <row r="983" spans="12:12" x14ac:dyDescent="0.2">
      <c r="L983" s="9"/>
    </row>
    <row r="984" spans="12:12" x14ac:dyDescent="0.2">
      <c r="L984" s="9"/>
    </row>
    <row r="985" spans="12:12" x14ac:dyDescent="0.2">
      <c r="L985" s="9"/>
    </row>
    <row r="986" spans="12:12" x14ac:dyDescent="0.2">
      <c r="L986" s="9"/>
    </row>
    <row r="987" spans="12:12" x14ac:dyDescent="0.2">
      <c r="L987" s="9"/>
    </row>
    <row r="988" spans="12:12" x14ac:dyDescent="0.2">
      <c r="L988" s="9"/>
    </row>
    <row r="989" spans="12:12" x14ac:dyDescent="0.2">
      <c r="L989" s="9"/>
    </row>
    <row r="990" spans="12:12" x14ac:dyDescent="0.2">
      <c r="L990" s="9"/>
    </row>
    <row r="991" spans="12:12" x14ac:dyDescent="0.2">
      <c r="L991" s="9"/>
    </row>
    <row r="992" spans="12:12" x14ac:dyDescent="0.2">
      <c r="L992" s="9"/>
    </row>
    <row r="993" spans="12:12" x14ac:dyDescent="0.2">
      <c r="L993" s="9"/>
    </row>
    <row r="994" spans="12:12" x14ac:dyDescent="0.2">
      <c r="L994" s="9"/>
    </row>
    <row r="995" spans="12:12" x14ac:dyDescent="0.2">
      <c r="L995" s="9"/>
    </row>
    <row r="996" spans="12:12" x14ac:dyDescent="0.2">
      <c r="L996" s="9"/>
    </row>
    <row r="997" spans="12:12" x14ac:dyDescent="0.2">
      <c r="L997" s="9"/>
    </row>
    <row r="998" spans="12:12" x14ac:dyDescent="0.2">
      <c r="L998" s="9"/>
    </row>
    <row r="999" spans="12:12" x14ac:dyDescent="0.2">
      <c r="L999" s="9"/>
    </row>
    <row r="1000" spans="12:12" x14ac:dyDescent="0.2">
      <c r="L1000" s="9"/>
    </row>
    <row r="1001" spans="12:12" x14ac:dyDescent="0.2">
      <c r="L1001" s="9"/>
    </row>
    <row r="1002" spans="12:12" x14ac:dyDescent="0.2">
      <c r="L1002" s="9"/>
    </row>
    <row r="1003" spans="12:12" x14ac:dyDescent="0.2">
      <c r="L1003" s="9"/>
    </row>
    <row r="1004" spans="12:12" x14ac:dyDescent="0.2">
      <c r="L1004" s="9"/>
    </row>
    <row r="1005" spans="12:12" x14ac:dyDescent="0.2">
      <c r="L1005" s="9"/>
    </row>
    <row r="1006" spans="12:12" x14ac:dyDescent="0.2">
      <c r="L1006" s="9"/>
    </row>
    <row r="1007" spans="12:12" x14ac:dyDescent="0.2">
      <c r="L1007" s="9"/>
    </row>
    <row r="1008" spans="12:12" x14ac:dyDescent="0.2">
      <c r="L1008" s="9"/>
    </row>
    <row r="1009" spans="12:12" x14ac:dyDescent="0.2">
      <c r="L1009" s="9"/>
    </row>
    <row r="1010" spans="12:12" x14ac:dyDescent="0.2">
      <c r="L1010" s="9"/>
    </row>
    <row r="1011" spans="12:12" x14ac:dyDescent="0.2">
      <c r="L1011" s="9"/>
    </row>
    <row r="1012" spans="12:12" x14ac:dyDescent="0.2">
      <c r="L1012" s="9"/>
    </row>
    <row r="1013" spans="12:12" x14ac:dyDescent="0.2">
      <c r="L1013" s="9"/>
    </row>
    <row r="1014" spans="12:12" x14ac:dyDescent="0.2">
      <c r="L1014" s="9"/>
    </row>
    <row r="1015" spans="12:12" x14ac:dyDescent="0.2">
      <c r="L1015" s="9"/>
    </row>
    <row r="1016" spans="12:12" x14ac:dyDescent="0.2">
      <c r="L1016" s="9"/>
    </row>
    <row r="1017" spans="12:12" x14ac:dyDescent="0.2">
      <c r="L1017" s="9"/>
    </row>
    <row r="1018" spans="12:12" x14ac:dyDescent="0.2">
      <c r="L1018" s="9"/>
    </row>
    <row r="1019" spans="12:12" x14ac:dyDescent="0.2">
      <c r="L1019" s="9"/>
    </row>
    <row r="1020" spans="12:12" x14ac:dyDescent="0.2">
      <c r="L1020" s="9"/>
    </row>
    <row r="1021" spans="12:12" x14ac:dyDescent="0.2">
      <c r="L1021" s="9"/>
    </row>
    <row r="1022" spans="12:12" x14ac:dyDescent="0.2">
      <c r="L1022" s="9"/>
    </row>
    <row r="1023" spans="12:12" x14ac:dyDescent="0.2">
      <c r="L1023" s="9"/>
    </row>
    <row r="1024" spans="12:12" x14ac:dyDescent="0.2">
      <c r="L1024" s="9"/>
    </row>
    <row r="1025" spans="12:12" x14ac:dyDescent="0.2">
      <c r="L1025" s="9"/>
    </row>
    <row r="1026" spans="12:12" x14ac:dyDescent="0.2">
      <c r="L1026" s="9"/>
    </row>
    <row r="1027" spans="12:12" x14ac:dyDescent="0.2">
      <c r="L1027" s="9"/>
    </row>
    <row r="1028" spans="12:12" x14ac:dyDescent="0.2">
      <c r="L1028" s="9"/>
    </row>
    <row r="1029" spans="12:12" x14ac:dyDescent="0.2">
      <c r="L1029" s="9"/>
    </row>
    <row r="1030" spans="12:12" x14ac:dyDescent="0.2">
      <c r="L1030" s="9"/>
    </row>
    <row r="1031" spans="12:12" x14ac:dyDescent="0.2">
      <c r="L1031" s="9"/>
    </row>
    <row r="1032" spans="12:12" x14ac:dyDescent="0.2">
      <c r="L1032" s="9"/>
    </row>
    <row r="1033" spans="12:12" x14ac:dyDescent="0.2">
      <c r="L1033" s="9"/>
    </row>
    <row r="1034" spans="12:12" x14ac:dyDescent="0.2">
      <c r="L1034" s="9"/>
    </row>
    <row r="1035" spans="12:12" x14ac:dyDescent="0.2">
      <c r="L1035" s="9"/>
    </row>
    <row r="1036" spans="12:12" x14ac:dyDescent="0.2">
      <c r="L1036" s="9"/>
    </row>
    <row r="1037" spans="12:12" x14ac:dyDescent="0.2">
      <c r="L1037" s="9"/>
    </row>
    <row r="1038" spans="12:12" x14ac:dyDescent="0.2">
      <c r="L1038" s="9"/>
    </row>
    <row r="1039" spans="12:12" x14ac:dyDescent="0.2">
      <c r="L1039" s="9"/>
    </row>
    <row r="1040" spans="12:12" x14ac:dyDescent="0.2">
      <c r="L1040" s="9"/>
    </row>
    <row r="1041" spans="12:12" x14ac:dyDescent="0.2">
      <c r="L1041" s="9"/>
    </row>
    <row r="1042" spans="12:12" x14ac:dyDescent="0.2">
      <c r="L1042" s="9"/>
    </row>
    <row r="1043" spans="12:12" x14ac:dyDescent="0.2">
      <c r="L1043" s="9"/>
    </row>
    <row r="1044" spans="12:12" x14ac:dyDescent="0.2">
      <c r="L1044" s="9"/>
    </row>
    <row r="1045" spans="12:12" x14ac:dyDescent="0.2">
      <c r="L1045" s="9"/>
    </row>
    <row r="1046" spans="12:12" x14ac:dyDescent="0.2">
      <c r="L1046" s="9"/>
    </row>
    <row r="1047" spans="12:12" x14ac:dyDescent="0.2">
      <c r="L1047" s="9"/>
    </row>
    <row r="1048" spans="12:12" x14ac:dyDescent="0.2">
      <c r="L1048" s="9"/>
    </row>
    <row r="1049" spans="12:12" x14ac:dyDescent="0.2">
      <c r="L1049" s="9"/>
    </row>
    <row r="1050" spans="12:12" x14ac:dyDescent="0.2">
      <c r="L1050" s="9"/>
    </row>
    <row r="1051" spans="12:12" x14ac:dyDescent="0.2">
      <c r="L1051" s="9"/>
    </row>
    <row r="1052" spans="12:12" x14ac:dyDescent="0.2">
      <c r="L1052" s="9"/>
    </row>
    <row r="1053" spans="12:12" x14ac:dyDescent="0.2">
      <c r="L1053" s="9"/>
    </row>
    <row r="1054" spans="12:12" x14ac:dyDescent="0.2">
      <c r="L1054" s="9"/>
    </row>
    <row r="1055" spans="12:12" x14ac:dyDescent="0.2">
      <c r="L1055" s="9"/>
    </row>
    <row r="1056" spans="12:12" x14ac:dyDescent="0.2">
      <c r="L1056" s="9"/>
    </row>
    <row r="1057" spans="12:12" x14ac:dyDescent="0.2">
      <c r="L1057" s="9"/>
    </row>
    <row r="1058" spans="12:12" x14ac:dyDescent="0.2">
      <c r="L1058" s="9"/>
    </row>
    <row r="1059" spans="12:12" x14ac:dyDescent="0.2">
      <c r="L1059" s="9"/>
    </row>
    <row r="1060" spans="12:12" x14ac:dyDescent="0.2">
      <c r="L1060" s="9"/>
    </row>
    <row r="1061" spans="12:12" x14ac:dyDescent="0.2">
      <c r="L1061" s="9"/>
    </row>
    <row r="1062" spans="12:12" x14ac:dyDescent="0.2">
      <c r="L1062" s="9"/>
    </row>
    <row r="1063" spans="12:12" x14ac:dyDescent="0.2">
      <c r="L1063" s="9"/>
    </row>
    <row r="1064" spans="12:12" x14ac:dyDescent="0.2">
      <c r="L1064" s="9"/>
    </row>
    <row r="1065" spans="12:12" x14ac:dyDescent="0.2">
      <c r="L1065" s="9"/>
    </row>
    <row r="1066" spans="12:12" x14ac:dyDescent="0.2">
      <c r="L1066" s="9"/>
    </row>
    <row r="1067" spans="12:12" x14ac:dyDescent="0.2">
      <c r="L1067" s="9"/>
    </row>
    <row r="1068" spans="12:12" x14ac:dyDescent="0.2">
      <c r="L1068" s="9"/>
    </row>
    <row r="1069" spans="12:12" x14ac:dyDescent="0.2">
      <c r="L1069" s="9"/>
    </row>
    <row r="1070" spans="12:12" x14ac:dyDescent="0.2">
      <c r="L1070" s="9"/>
    </row>
    <row r="1071" spans="12:12" x14ac:dyDescent="0.2">
      <c r="L1071" s="9"/>
    </row>
    <row r="1072" spans="12:12" x14ac:dyDescent="0.2">
      <c r="L1072" s="9"/>
    </row>
    <row r="1073" spans="12:12" x14ac:dyDescent="0.2">
      <c r="L1073" s="9"/>
    </row>
    <row r="1074" spans="12:12" x14ac:dyDescent="0.2">
      <c r="L1074" s="9"/>
    </row>
    <row r="1075" spans="12:12" x14ac:dyDescent="0.2">
      <c r="L1075" s="9"/>
    </row>
    <row r="1076" spans="12:12" x14ac:dyDescent="0.2">
      <c r="L1076" s="9"/>
    </row>
    <row r="1077" spans="12:12" x14ac:dyDescent="0.2">
      <c r="L1077" s="9"/>
    </row>
    <row r="1078" spans="12:12" x14ac:dyDescent="0.2">
      <c r="L1078" s="9"/>
    </row>
    <row r="1079" spans="12:12" x14ac:dyDescent="0.2">
      <c r="L1079" s="9"/>
    </row>
    <row r="1080" spans="12:12" x14ac:dyDescent="0.2">
      <c r="L1080" s="9"/>
    </row>
    <row r="1081" spans="12:12" x14ac:dyDescent="0.2">
      <c r="L1081" s="9"/>
    </row>
    <row r="1082" spans="12:12" x14ac:dyDescent="0.2">
      <c r="L1082" s="9"/>
    </row>
    <row r="1083" spans="12:12" x14ac:dyDescent="0.2">
      <c r="L1083" s="9"/>
    </row>
    <row r="1084" spans="12:12" x14ac:dyDescent="0.2">
      <c r="L1084" s="9"/>
    </row>
    <row r="1085" spans="12:12" x14ac:dyDescent="0.2">
      <c r="L1085" s="9"/>
    </row>
    <row r="1086" spans="12:12" x14ac:dyDescent="0.2">
      <c r="L1086" s="9"/>
    </row>
    <row r="1087" spans="12:12" x14ac:dyDescent="0.2">
      <c r="L1087" s="9"/>
    </row>
    <row r="1088" spans="12:12" x14ac:dyDescent="0.2">
      <c r="L1088" s="9"/>
    </row>
    <row r="1089" spans="12:12" x14ac:dyDescent="0.2">
      <c r="L1089" s="9"/>
    </row>
    <row r="1090" spans="12:12" x14ac:dyDescent="0.2">
      <c r="L1090" s="9"/>
    </row>
    <row r="1091" spans="12:12" x14ac:dyDescent="0.2">
      <c r="L1091" s="9"/>
    </row>
    <row r="1092" spans="12:12" x14ac:dyDescent="0.2">
      <c r="L1092" s="9"/>
    </row>
    <row r="1093" spans="12:12" x14ac:dyDescent="0.2">
      <c r="L1093" s="9"/>
    </row>
    <row r="1094" spans="12:12" x14ac:dyDescent="0.2">
      <c r="L1094" s="9"/>
    </row>
    <row r="1095" spans="12:12" x14ac:dyDescent="0.2">
      <c r="L1095" s="9"/>
    </row>
    <row r="1096" spans="12:12" x14ac:dyDescent="0.2">
      <c r="L1096" s="9"/>
    </row>
    <row r="1097" spans="12:12" x14ac:dyDescent="0.2">
      <c r="L1097" s="9"/>
    </row>
    <row r="1098" spans="12:12" x14ac:dyDescent="0.2">
      <c r="L1098" s="9"/>
    </row>
    <row r="1099" spans="12:12" x14ac:dyDescent="0.2">
      <c r="L1099" s="9"/>
    </row>
    <row r="1100" spans="12:12" x14ac:dyDescent="0.2">
      <c r="L1100" s="9"/>
    </row>
    <row r="1101" spans="12:12" x14ac:dyDescent="0.2">
      <c r="L1101" s="9"/>
    </row>
    <row r="1102" spans="12:12" x14ac:dyDescent="0.2">
      <c r="L1102" s="9"/>
    </row>
    <row r="1103" spans="12:12" x14ac:dyDescent="0.2">
      <c r="L1103" s="9"/>
    </row>
    <row r="1104" spans="12:12" x14ac:dyDescent="0.2">
      <c r="L1104" s="9"/>
    </row>
    <row r="1105" spans="12:12" x14ac:dyDescent="0.2">
      <c r="L1105" s="9"/>
    </row>
    <row r="1106" spans="12:12" x14ac:dyDescent="0.2">
      <c r="L1106" s="9"/>
    </row>
    <row r="1107" spans="12:12" x14ac:dyDescent="0.2">
      <c r="L1107" s="9"/>
    </row>
    <row r="1108" spans="12:12" x14ac:dyDescent="0.2">
      <c r="L1108" s="9"/>
    </row>
    <row r="1109" spans="12:12" x14ac:dyDescent="0.2">
      <c r="L1109" s="9"/>
    </row>
    <row r="1110" spans="12:12" x14ac:dyDescent="0.2">
      <c r="L1110" s="9"/>
    </row>
    <row r="1111" spans="12:12" x14ac:dyDescent="0.2">
      <c r="L1111" s="9"/>
    </row>
    <row r="1112" spans="12:12" x14ac:dyDescent="0.2">
      <c r="L1112" s="9"/>
    </row>
    <row r="1113" spans="12:12" x14ac:dyDescent="0.2">
      <c r="L1113" s="9"/>
    </row>
    <row r="1114" spans="12:12" x14ac:dyDescent="0.2">
      <c r="L1114" s="9"/>
    </row>
    <row r="1115" spans="12:12" x14ac:dyDescent="0.2">
      <c r="L1115" s="9"/>
    </row>
    <row r="1116" spans="12:12" x14ac:dyDescent="0.2">
      <c r="L1116" s="9"/>
    </row>
    <row r="1117" spans="12:12" x14ac:dyDescent="0.2">
      <c r="L1117" s="9"/>
    </row>
    <row r="1118" spans="12:12" x14ac:dyDescent="0.2">
      <c r="L1118" s="9"/>
    </row>
    <row r="1119" spans="12:12" x14ac:dyDescent="0.2">
      <c r="L1119" s="9"/>
    </row>
    <row r="1120" spans="12:12" x14ac:dyDescent="0.2">
      <c r="L1120" s="9"/>
    </row>
    <row r="1121" spans="12:12" x14ac:dyDescent="0.2">
      <c r="L1121" s="9"/>
    </row>
    <row r="1122" spans="12:12" x14ac:dyDescent="0.2">
      <c r="L1122" s="9"/>
    </row>
    <row r="1123" spans="12:12" x14ac:dyDescent="0.2">
      <c r="L1123" s="9"/>
    </row>
    <row r="1124" spans="12:12" x14ac:dyDescent="0.2">
      <c r="L1124" s="9"/>
    </row>
    <row r="1125" spans="12:12" x14ac:dyDescent="0.2">
      <c r="L1125" s="9"/>
    </row>
    <row r="1126" spans="12:12" x14ac:dyDescent="0.2">
      <c r="L1126" s="9"/>
    </row>
    <row r="1127" spans="12:12" x14ac:dyDescent="0.2">
      <c r="L1127" s="9"/>
    </row>
    <row r="1128" spans="12:12" x14ac:dyDescent="0.2">
      <c r="L1128" s="9"/>
    </row>
    <row r="1129" spans="12:12" x14ac:dyDescent="0.2">
      <c r="L1129" s="9"/>
    </row>
    <row r="1130" spans="12:12" x14ac:dyDescent="0.2">
      <c r="L1130" s="9"/>
    </row>
    <row r="1131" spans="12:12" x14ac:dyDescent="0.2">
      <c r="L1131" s="9"/>
    </row>
    <row r="1132" spans="12:12" x14ac:dyDescent="0.2">
      <c r="L1132" s="9"/>
    </row>
    <row r="1133" spans="12:12" x14ac:dyDescent="0.2">
      <c r="L1133" s="9"/>
    </row>
    <row r="1134" spans="12:12" x14ac:dyDescent="0.2">
      <c r="L1134" s="9"/>
    </row>
    <row r="1135" spans="12:12" x14ac:dyDescent="0.2">
      <c r="L1135" s="9"/>
    </row>
    <row r="1136" spans="12:12" x14ac:dyDescent="0.2">
      <c r="L1136" s="9"/>
    </row>
    <row r="1137" spans="12:12" x14ac:dyDescent="0.2">
      <c r="L1137" s="9"/>
    </row>
    <row r="1138" spans="12:12" x14ac:dyDescent="0.2">
      <c r="L1138" s="9"/>
    </row>
    <row r="1139" spans="12:12" x14ac:dyDescent="0.2">
      <c r="L1139" s="9"/>
    </row>
    <row r="1140" spans="12:12" x14ac:dyDescent="0.2">
      <c r="L1140" s="9"/>
    </row>
    <row r="1141" spans="12:12" x14ac:dyDescent="0.2">
      <c r="L1141" s="9"/>
    </row>
    <row r="1142" spans="12:12" x14ac:dyDescent="0.2">
      <c r="L1142" s="9"/>
    </row>
    <row r="1143" spans="12:12" x14ac:dyDescent="0.2">
      <c r="L1143" s="9"/>
    </row>
    <row r="1144" spans="12:12" x14ac:dyDescent="0.2">
      <c r="L1144" s="9"/>
    </row>
    <row r="1145" spans="12:12" x14ac:dyDescent="0.2">
      <c r="L1145" s="9"/>
    </row>
    <row r="1146" spans="12:12" x14ac:dyDescent="0.2">
      <c r="L1146" s="9"/>
    </row>
    <row r="1147" spans="12:12" x14ac:dyDescent="0.2">
      <c r="L1147" s="9"/>
    </row>
    <row r="1148" spans="12:12" x14ac:dyDescent="0.2">
      <c r="L1148" s="9"/>
    </row>
    <row r="1149" spans="12:12" x14ac:dyDescent="0.2">
      <c r="L1149" s="9"/>
    </row>
    <row r="1150" spans="12:12" x14ac:dyDescent="0.2">
      <c r="L1150" s="9"/>
    </row>
    <row r="1151" spans="12:12" x14ac:dyDescent="0.2">
      <c r="L1151" s="9"/>
    </row>
    <row r="1152" spans="12:12" x14ac:dyDescent="0.2">
      <c r="L1152" s="9"/>
    </row>
  </sheetData>
  <mergeCells count="25">
    <mergeCell ref="A31:C31"/>
    <mergeCell ref="R4:R6"/>
    <mergeCell ref="A344:C344"/>
    <mergeCell ref="B71:B87"/>
    <mergeCell ref="A223:C223"/>
    <mergeCell ref="A236:C236"/>
    <mergeCell ref="A268:C268"/>
    <mergeCell ref="A14:C14"/>
    <mergeCell ref="A279:C279"/>
    <mergeCell ref="A290:C290"/>
    <mergeCell ref="A343:C343"/>
    <mergeCell ref="A32:A69"/>
    <mergeCell ref="A70:C70"/>
    <mergeCell ref="A104:C104"/>
    <mergeCell ref="A135:C135"/>
    <mergeCell ref="A190:C190"/>
    <mergeCell ref="A1:R1"/>
    <mergeCell ref="A2:R2"/>
    <mergeCell ref="C4:C6"/>
    <mergeCell ref="A4:A6"/>
    <mergeCell ref="D4:D6"/>
    <mergeCell ref="E5:K5"/>
    <mergeCell ref="B4:B6"/>
    <mergeCell ref="P4:P6"/>
    <mergeCell ref="Q4:Q6"/>
  </mergeCells>
  <phoneticPr fontId="0" type="noConversion"/>
  <printOptions horizontalCentered="1"/>
  <pageMargins left="0.75" right="0.75" top="0.39370078740157483" bottom="0.19685039370078741" header="0.59055118110236227" footer="0.59055118110236227"/>
  <pageSetup scale="60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52"/>
  <sheetViews>
    <sheetView showGridLines="0" topLeftCell="A304" zoomScale="75" workbookViewId="0">
      <selection activeCell="C348" sqref="C348"/>
    </sheetView>
  </sheetViews>
  <sheetFormatPr baseColWidth="10" defaultRowHeight="12.75" x14ac:dyDescent="0.2"/>
  <cols>
    <col min="1" max="1" width="8.140625" style="3" customWidth="1"/>
    <col min="2" max="2" width="20.85546875" style="3" customWidth="1"/>
    <col min="3" max="3" width="27.42578125" bestFit="1" customWidth="1"/>
    <col min="4" max="4" width="11.5703125" style="2" customWidth="1"/>
    <col min="5" max="7" width="9.7109375" style="2" customWidth="1"/>
    <col min="8" max="8" width="12" style="10" customWidth="1"/>
    <col min="9" max="9" width="11.42578125" style="10"/>
    <col min="10" max="10" width="8.7109375" style="10" customWidth="1"/>
    <col min="11" max="11" width="9.28515625" style="10" bestFit="1" customWidth="1"/>
    <col min="12" max="12" width="11.5703125" style="10" customWidth="1"/>
    <col min="13" max="13" width="11.7109375" style="10" bestFit="1" customWidth="1"/>
    <col min="14" max="14" width="10" style="10" bestFit="1" customWidth="1"/>
    <col min="15" max="15" width="9.28515625" style="10" bestFit="1" customWidth="1"/>
    <col min="16" max="16" width="12.85546875" style="10" customWidth="1"/>
    <col min="17" max="17" width="13.7109375" style="10" customWidth="1"/>
    <col min="18" max="18" width="12.85546875" style="10" customWidth="1"/>
  </cols>
  <sheetData>
    <row r="1" spans="1:18" ht="15.75" x14ac:dyDescent="0.25">
      <c r="A1" s="277" t="s">
        <v>311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</row>
    <row r="2" spans="1:18" ht="15.75" x14ac:dyDescent="0.25">
      <c r="A2" s="277" t="s">
        <v>338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</row>
    <row r="3" spans="1:18" ht="15.75" x14ac:dyDescent="0.25">
      <c r="A3" s="41" t="s">
        <v>490</v>
      </c>
      <c r="B3" s="11"/>
      <c r="C3" s="11"/>
      <c r="D3" s="12"/>
      <c r="E3" s="12"/>
      <c r="F3" s="12"/>
      <c r="G3" s="12"/>
      <c r="H3" s="13"/>
      <c r="I3" s="13"/>
      <c r="J3" s="13"/>
      <c r="K3" s="13"/>
      <c r="L3" s="13"/>
      <c r="M3" s="13"/>
    </row>
    <row r="4" spans="1:18" ht="13.5" customHeight="1" x14ac:dyDescent="0.25">
      <c r="A4" s="244" t="s">
        <v>313</v>
      </c>
      <c r="B4" s="281" t="s">
        <v>416</v>
      </c>
      <c r="C4" s="247" t="s">
        <v>314</v>
      </c>
      <c r="D4" s="250" t="s">
        <v>393</v>
      </c>
      <c r="E4" s="117" t="s">
        <v>315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250" t="s">
        <v>394</v>
      </c>
      <c r="Q4" s="284" t="s">
        <v>395</v>
      </c>
      <c r="R4" s="263" t="s">
        <v>396</v>
      </c>
    </row>
    <row r="5" spans="1:18" ht="15" x14ac:dyDescent="0.25">
      <c r="A5" s="245"/>
      <c r="B5" s="282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118" t="s">
        <v>316</v>
      </c>
      <c r="M5" s="118"/>
      <c r="N5" s="118"/>
      <c r="O5" s="118"/>
      <c r="P5" s="251"/>
      <c r="Q5" s="285"/>
      <c r="R5" s="264"/>
    </row>
    <row r="6" spans="1:18" ht="28.5" customHeight="1" x14ac:dyDescent="0.25">
      <c r="A6" s="279"/>
      <c r="B6" s="283"/>
      <c r="C6" s="278"/>
      <c r="D6" s="280"/>
      <c r="E6" s="43" t="s">
        <v>398</v>
      </c>
      <c r="F6" s="43" t="s">
        <v>399</v>
      </c>
      <c r="G6" s="43" t="s">
        <v>400</v>
      </c>
      <c r="H6" s="43" t="s">
        <v>401</v>
      </c>
      <c r="I6" s="44" t="s">
        <v>12</v>
      </c>
      <c r="J6" s="45" t="s">
        <v>480</v>
      </c>
      <c r="K6" s="44" t="s">
        <v>0</v>
      </c>
      <c r="L6" s="44" t="s">
        <v>13</v>
      </c>
      <c r="M6" s="44" t="s">
        <v>14</v>
      </c>
      <c r="N6" s="44" t="s">
        <v>15</v>
      </c>
      <c r="O6" s="44" t="s">
        <v>0</v>
      </c>
      <c r="P6" s="280"/>
      <c r="Q6" s="286"/>
      <c r="R6" s="287"/>
    </row>
    <row r="7" spans="1:18" ht="14.25" customHeight="1" x14ac:dyDescent="0.2">
      <c r="A7" s="142" t="s">
        <v>1</v>
      </c>
      <c r="B7" s="126" t="s">
        <v>308</v>
      </c>
      <c r="C7" s="46" t="s">
        <v>308</v>
      </c>
      <c r="D7" s="47">
        <v>0</v>
      </c>
      <c r="E7" s="48"/>
      <c r="F7" s="48"/>
      <c r="G7" s="48"/>
      <c r="H7" s="48">
        <f t="shared" ref="H7:H13" si="0">SUM(E7:G7)</f>
        <v>0</v>
      </c>
      <c r="I7" s="48"/>
      <c r="J7" s="48"/>
      <c r="K7" s="48">
        <f t="shared" ref="K7:K12" si="1">+SUM(H7:J7)</f>
        <v>0</v>
      </c>
      <c r="L7" s="48"/>
      <c r="M7" s="48"/>
      <c r="N7" s="48"/>
      <c r="O7" s="48">
        <f t="shared" ref="O7:O12" si="2">+SUM(L7:N7)</f>
        <v>0</v>
      </c>
      <c r="P7" s="48">
        <f t="shared" ref="P7:P13" si="3">+SUM(K7+O7)</f>
        <v>0</v>
      </c>
      <c r="Q7" s="48"/>
      <c r="R7" s="48">
        <f t="shared" ref="R7:R12" si="4">+SUM(P7:Q7)</f>
        <v>0</v>
      </c>
    </row>
    <row r="8" spans="1:18" ht="14.25" customHeight="1" x14ac:dyDescent="0.2">
      <c r="A8" s="143"/>
      <c r="B8" s="127"/>
      <c r="C8" s="49" t="s">
        <v>414</v>
      </c>
      <c r="D8" s="50">
        <v>0</v>
      </c>
      <c r="E8" s="30"/>
      <c r="F8" s="30"/>
      <c r="G8" s="30"/>
      <c r="H8" s="30">
        <f t="shared" si="0"/>
        <v>0</v>
      </c>
      <c r="I8" s="30"/>
      <c r="J8" s="30"/>
      <c r="K8" s="30">
        <f t="shared" si="1"/>
        <v>0</v>
      </c>
      <c r="L8" s="30"/>
      <c r="M8" s="30"/>
      <c r="N8" s="30"/>
      <c r="O8" s="30">
        <f t="shared" si="2"/>
        <v>0</v>
      </c>
      <c r="P8" s="30">
        <f t="shared" si="3"/>
        <v>0</v>
      </c>
      <c r="Q8" s="30"/>
      <c r="R8" s="30">
        <f t="shared" si="4"/>
        <v>0</v>
      </c>
    </row>
    <row r="9" spans="1:18" ht="14.25" customHeight="1" x14ac:dyDescent="0.2">
      <c r="A9" s="145"/>
      <c r="B9" s="128"/>
      <c r="C9" s="49" t="s">
        <v>263</v>
      </c>
      <c r="D9" s="50">
        <v>0</v>
      </c>
      <c r="E9" s="30"/>
      <c r="F9" s="30"/>
      <c r="G9" s="30"/>
      <c r="H9" s="30">
        <f t="shared" si="0"/>
        <v>0</v>
      </c>
      <c r="I9" s="30"/>
      <c r="J9" s="30"/>
      <c r="K9" s="30">
        <f t="shared" si="1"/>
        <v>0</v>
      </c>
      <c r="L9" s="30"/>
      <c r="M9" s="30"/>
      <c r="N9" s="30"/>
      <c r="O9" s="30">
        <f t="shared" si="2"/>
        <v>0</v>
      </c>
      <c r="P9" s="30">
        <f t="shared" si="3"/>
        <v>0</v>
      </c>
      <c r="Q9" s="30"/>
      <c r="R9" s="30">
        <f t="shared" si="4"/>
        <v>0</v>
      </c>
    </row>
    <row r="10" spans="1:18" ht="14.25" customHeight="1" x14ac:dyDescent="0.2">
      <c r="A10" s="145"/>
      <c r="B10" s="129" t="s">
        <v>415</v>
      </c>
      <c r="C10" s="49" t="s">
        <v>297</v>
      </c>
      <c r="D10" s="50">
        <v>0</v>
      </c>
      <c r="E10" s="30"/>
      <c r="F10" s="30"/>
      <c r="G10" s="30"/>
      <c r="H10" s="30">
        <f t="shared" si="0"/>
        <v>0</v>
      </c>
      <c r="I10" s="30"/>
      <c r="J10" s="30"/>
      <c r="K10" s="30">
        <f t="shared" si="1"/>
        <v>0</v>
      </c>
      <c r="L10" s="30"/>
      <c r="M10" s="30"/>
      <c r="N10" s="30"/>
      <c r="O10" s="30">
        <f t="shared" si="2"/>
        <v>0</v>
      </c>
      <c r="P10" s="30">
        <f t="shared" si="3"/>
        <v>0</v>
      </c>
      <c r="Q10" s="30"/>
      <c r="R10" s="30">
        <f t="shared" si="4"/>
        <v>0</v>
      </c>
    </row>
    <row r="11" spans="1:18" ht="14.25" customHeight="1" x14ac:dyDescent="0.2">
      <c r="A11" s="145"/>
      <c r="B11" s="130"/>
      <c r="C11" s="49" t="s">
        <v>298</v>
      </c>
      <c r="D11" s="50">
        <v>0</v>
      </c>
      <c r="E11" s="30"/>
      <c r="F11" s="30"/>
      <c r="G11" s="30"/>
      <c r="H11" s="30">
        <f t="shared" si="0"/>
        <v>0</v>
      </c>
      <c r="I11" s="30"/>
      <c r="J11" s="30"/>
      <c r="K11" s="30">
        <f t="shared" si="1"/>
        <v>0</v>
      </c>
      <c r="L11" s="30"/>
      <c r="M11" s="30"/>
      <c r="N11" s="30"/>
      <c r="O11" s="30">
        <f t="shared" si="2"/>
        <v>0</v>
      </c>
      <c r="P11" s="30">
        <f t="shared" si="3"/>
        <v>0</v>
      </c>
      <c r="Q11" s="30"/>
      <c r="R11" s="30">
        <f t="shared" si="4"/>
        <v>0</v>
      </c>
    </row>
    <row r="12" spans="1:18" ht="14.25" customHeight="1" x14ac:dyDescent="0.2">
      <c r="A12" s="145"/>
      <c r="B12" s="130"/>
      <c r="C12" s="49" t="s">
        <v>415</v>
      </c>
      <c r="D12" s="50">
        <v>0</v>
      </c>
      <c r="E12" s="30"/>
      <c r="F12" s="30"/>
      <c r="G12" s="30"/>
      <c r="H12" s="30">
        <f t="shared" si="0"/>
        <v>0</v>
      </c>
      <c r="I12" s="30"/>
      <c r="J12" s="30"/>
      <c r="K12" s="30">
        <f t="shared" si="1"/>
        <v>0</v>
      </c>
      <c r="L12" s="30"/>
      <c r="M12" s="30"/>
      <c r="N12" s="30"/>
      <c r="O12" s="30">
        <f t="shared" si="2"/>
        <v>0</v>
      </c>
      <c r="P12" s="30">
        <f t="shared" si="3"/>
        <v>0</v>
      </c>
      <c r="Q12" s="30"/>
      <c r="R12" s="30">
        <f t="shared" si="4"/>
        <v>0</v>
      </c>
    </row>
    <row r="13" spans="1:18" ht="14.25" x14ac:dyDescent="0.2">
      <c r="A13" s="146"/>
      <c r="B13" s="131"/>
      <c r="C13" s="51" t="s">
        <v>264</v>
      </c>
      <c r="D13" s="52">
        <v>5</v>
      </c>
      <c r="E13" s="32"/>
      <c r="F13" s="32"/>
      <c r="G13" s="32"/>
      <c r="H13" s="32">
        <f t="shared" si="0"/>
        <v>0</v>
      </c>
      <c r="I13" s="32">
        <v>0.5</v>
      </c>
      <c r="J13" s="32"/>
      <c r="K13" s="32">
        <f>+SUM(H13:J13)</f>
        <v>0.5</v>
      </c>
      <c r="L13" s="32"/>
      <c r="M13" s="32">
        <v>10.1</v>
      </c>
      <c r="N13" s="32"/>
      <c r="O13" s="32">
        <f>+SUM(M13:N13)</f>
        <v>10.1</v>
      </c>
      <c r="P13" s="32">
        <f t="shared" si="3"/>
        <v>10.6</v>
      </c>
      <c r="Q13" s="32"/>
      <c r="R13" s="32">
        <f>+SUM(P13:Q13)</f>
        <v>10.6</v>
      </c>
    </row>
    <row r="14" spans="1:18" ht="15" x14ac:dyDescent="0.25">
      <c r="A14" s="230" t="s">
        <v>0</v>
      </c>
      <c r="B14" s="231"/>
      <c r="C14" s="232" t="s">
        <v>0</v>
      </c>
      <c r="D14" s="53">
        <f>+SUM(D13:D13)</f>
        <v>5</v>
      </c>
      <c r="E14" s="54">
        <f>+E13</f>
        <v>0</v>
      </c>
      <c r="F14" s="54">
        <f>+F13</f>
        <v>0</v>
      </c>
      <c r="G14" s="54">
        <f>+G13</f>
        <v>0</v>
      </c>
      <c r="H14" s="54">
        <f>+H13</f>
        <v>0</v>
      </c>
      <c r="I14" s="54">
        <f>+SUM(I13:I13)</f>
        <v>0.5</v>
      </c>
      <c r="J14" s="54">
        <f>+SUM(J13:J13)</f>
        <v>0</v>
      </c>
      <c r="K14" s="54">
        <f>+SUM(K13:K13)</f>
        <v>0.5</v>
      </c>
      <c r="L14" s="54"/>
      <c r="M14" s="54">
        <f>+SUM(M13:M13)</f>
        <v>10.1</v>
      </c>
      <c r="N14" s="54">
        <f>+SUM(N13:N13)</f>
        <v>0</v>
      </c>
      <c r="O14" s="54">
        <f>+SUM(P13:P13)</f>
        <v>10.6</v>
      </c>
      <c r="P14" s="54">
        <f>+SUM(P13:P13)</f>
        <v>10.6</v>
      </c>
      <c r="Q14" s="54">
        <f>+SUM(Q13:Q13)</f>
        <v>0</v>
      </c>
      <c r="R14" s="55">
        <f>+SUM(R13:R13)</f>
        <v>10.6</v>
      </c>
    </row>
    <row r="15" spans="1:18" x14ac:dyDescent="0.2">
      <c r="A15" s="144" t="s">
        <v>2</v>
      </c>
      <c r="B15" s="120" t="s">
        <v>418</v>
      </c>
      <c r="C15" s="60" t="s">
        <v>299</v>
      </c>
      <c r="D15" s="61">
        <v>0</v>
      </c>
      <c r="E15" s="39"/>
      <c r="F15" s="39"/>
      <c r="G15" s="39"/>
      <c r="H15" s="48">
        <f>SUM(E15:G15)</f>
        <v>0</v>
      </c>
      <c r="I15" s="39"/>
      <c r="J15" s="39"/>
      <c r="K15" s="48">
        <f>+SUM(H15:J15)</f>
        <v>0</v>
      </c>
      <c r="L15" s="39"/>
      <c r="M15" s="39"/>
      <c r="N15" s="39"/>
      <c r="O15" s="39">
        <f>+SUM(L15:N15)</f>
        <v>0</v>
      </c>
      <c r="P15" s="39">
        <f>+SUM(K15+O15)</f>
        <v>0</v>
      </c>
      <c r="Q15" s="39"/>
      <c r="R15" s="39">
        <f>+SUM(P15:Q15)</f>
        <v>0</v>
      </c>
    </row>
    <row r="16" spans="1:18" x14ac:dyDescent="0.2">
      <c r="A16" s="93"/>
      <c r="B16" s="121"/>
      <c r="C16" s="62" t="s">
        <v>265</v>
      </c>
      <c r="D16" s="34">
        <v>2</v>
      </c>
      <c r="E16" s="14"/>
      <c r="F16" s="14"/>
      <c r="G16" s="14"/>
      <c r="H16" s="30">
        <f>SUM(E16:G16)</f>
        <v>0</v>
      </c>
      <c r="I16" s="14">
        <v>0.25</v>
      </c>
      <c r="J16" s="14"/>
      <c r="K16" s="30">
        <f t="shared" ref="K16:K26" si="5">+SUM(H16:J16)</f>
        <v>0.25</v>
      </c>
      <c r="L16" s="14"/>
      <c r="M16" s="14"/>
      <c r="N16" s="14">
        <v>0.1</v>
      </c>
      <c r="O16" s="14">
        <f>+SUM(L16:N16)</f>
        <v>0.1</v>
      </c>
      <c r="P16" s="14">
        <f>+SUM(K16+O16)</f>
        <v>0.35</v>
      </c>
      <c r="Q16" s="14"/>
      <c r="R16" s="14">
        <f t="shared" ref="R16:R26" si="6">+SUM(P16:Q16)</f>
        <v>0.35</v>
      </c>
    </row>
    <row r="17" spans="1:20" x14ac:dyDescent="0.2">
      <c r="A17" s="93"/>
      <c r="B17" s="121"/>
      <c r="C17" s="62" t="s">
        <v>417</v>
      </c>
      <c r="D17" s="34">
        <v>0</v>
      </c>
      <c r="E17" s="14"/>
      <c r="F17" s="14"/>
      <c r="G17" s="14"/>
      <c r="H17" s="30">
        <f t="shared" ref="H17:H26" si="7">SUM(E17:G17)</f>
        <v>0</v>
      </c>
      <c r="I17" s="14"/>
      <c r="J17" s="14"/>
      <c r="K17" s="30">
        <f t="shared" si="5"/>
        <v>0</v>
      </c>
      <c r="L17" s="14"/>
      <c r="M17" s="14"/>
      <c r="N17" s="14"/>
      <c r="O17" s="14">
        <f t="shared" ref="O17:O26" si="8">+SUM(L17:N17)</f>
        <v>0</v>
      </c>
      <c r="P17" s="14">
        <f t="shared" ref="P17:P26" si="9">+SUM(K17+O17)</f>
        <v>0</v>
      </c>
      <c r="Q17" s="14"/>
      <c r="R17" s="14">
        <f t="shared" si="6"/>
        <v>0</v>
      </c>
    </row>
    <row r="18" spans="1:20" x14ac:dyDescent="0.2">
      <c r="A18" s="93"/>
      <c r="B18" s="121"/>
      <c r="C18" s="62" t="s">
        <v>19</v>
      </c>
      <c r="D18" s="34">
        <v>7</v>
      </c>
      <c r="E18" s="14"/>
      <c r="F18" s="14"/>
      <c r="G18" s="14"/>
      <c r="H18" s="30">
        <f t="shared" si="7"/>
        <v>0</v>
      </c>
      <c r="I18" s="14">
        <v>1.4</v>
      </c>
      <c r="J18" s="14"/>
      <c r="K18" s="30">
        <f t="shared" si="5"/>
        <v>1.4</v>
      </c>
      <c r="L18" s="14">
        <v>0.6</v>
      </c>
      <c r="M18" s="14">
        <v>0.01</v>
      </c>
      <c r="N18" s="14">
        <v>2.17</v>
      </c>
      <c r="O18" s="14">
        <f t="shared" si="8"/>
        <v>2.78</v>
      </c>
      <c r="P18" s="14">
        <f t="shared" si="9"/>
        <v>4.18</v>
      </c>
      <c r="Q18" s="14"/>
      <c r="R18" s="14">
        <f t="shared" si="6"/>
        <v>4.18</v>
      </c>
    </row>
    <row r="19" spans="1:20" x14ac:dyDescent="0.2">
      <c r="A19" s="93"/>
      <c r="B19" s="121"/>
      <c r="C19" s="62" t="s">
        <v>340</v>
      </c>
      <c r="D19" s="34">
        <v>1</v>
      </c>
      <c r="E19" s="14"/>
      <c r="F19" s="14"/>
      <c r="G19" s="14"/>
      <c r="H19" s="30">
        <f t="shared" si="7"/>
        <v>0</v>
      </c>
      <c r="I19" s="14"/>
      <c r="J19" s="14"/>
      <c r="K19" s="30">
        <f t="shared" si="5"/>
        <v>0</v>
      </c>
      <c r="L19" s="14"/>
      <c r="M19" s="14"/>
      <c r="N19" s="14">
        <v>0.01</v>
      </c>
      <c r="O19" s="14">
        <f t="shared" si="8"/>
        <v>0.01</v>
      </c>
      <c r="P19" s="14">
        <f t="shared" si="9"/>
        <v>0.01</v>
      </c>
      <c r="Q19" s="14"/>
      <c r="R19" s="14">
        <f t="shared" si="6"/>
        <v>0.01</v>
      </c>
    </row>
    <row r="20" spans="1:20" x14ac:dyDescent="0.2">
      <c r="A20" s="93"/>
      <c r="B20" s="122"/>
      <c r="C20" s="62" t="s">
        <v>339</v>
      </c>
      <c r="D20" s="34">
        <v>1</v>
      </c>
      <c r="E20" s="14"/>
      <c r="F20" s="14"/>
      <c r="G20" s="14"/>
      <c r="H20" s="30">
        <f t="shared" si="7"/>
        <v>0</v>
      </c>
      <c r="I20" s="14"/>
      <c r="J20" s="14"/>
      <c r="K20" s="30">
        <f t="shared" si="5"/>
        <v>0</v>
      </c>
      <c r="L20" s="14"/>
      <c r="M20" s="14">
        <v>0.02</v>
      </c>
      <c r="N20" s="14">
        <v>0.03</v>
      </c>
      <c r="O20" s="14">
        <f t="shared" si="8"/>
        <v>0.05</v>
      </c>
      <c r="P20" s="14">
        <f t="shared" si="9"/>
        <v>0.05</v>
      </c>
      <c r="Q20" s="14"/>
      <c r="R20" s="14">
        <f t="shared" si="6"/>
        <v>0.05</v>
      </c>
    </row>
    <row r="21" spans="1:20" x14ac:dyDescent="0.2">
      <c r="A21" s="93"/>
      <c r="B21" s="120" t="s">
        <v>419</v>
      </c>
      <c r="C21" s="62" t="s">
        <v>349</v>
      </c>
      <c r="D21" s="34">
        <v>0</v>
      </c>
      <c r="E21" s="14"/>
      <c r="F21" s="14"/>
      <c r="G21" s="14"/>
      <c r="H21" s="30">
        <f t="shared" si="7"/>
        <v>0</v>
      </c>
      <c r="I21" s="14"/>
      <c r="J21" s="14"/>
      <c r="K21" s="30">
        <f t="shared" si="5"/>
        <v>0</v>
      </c>
      <c r="L21" s="14"/>
      <c r="M21" s="14"/>
      <c r="N21" s="14"/>
      <c r="O21" s="14">
        <f t="shared" si="8"/>
        <v>0</v>
      </c>
      <c r="P21" s="14">
        <f t="shared" si="9"/>
        <v>0</v>
      </c>
      <c r="Q21" s="14"/>
      <c r="R21" s="14">
        <f t="shared" si="6"/>
        <v>0</v>
      </c>
    </row>
    <row r="22" spans="1:20" x14ac:dyDescent="0.2">
      <c r="A22" s="93"/>
      <c r="B22" s="121"/>
      <c r="C22" s="62" t="s">
        <v>341</v>
      </c>
      <c r="D22" s="34">
        <v>1</v>
      </c>
      <c r="E22" s="14"/>
      <c r="F22" s="14"/>
      <c r="G22" s="14"/>
      <c r="H22" s="30">
        <f t="shared" si="7"/>
        <v>0</v>
      </c>
      <c r="I22" s="14"/>
      <c r="J22" s="14"/>
      <c r="K22" s="30">
        <f t="shared" si="5"/>
        <v>0</v>
      </c>
      <c r="L22" s="14">
        <v>2</v>
      </c>
      <c r="M22" s="14">
        <v>0.5</v>
      </c>
      <c r="N22" s="14">
        <v>0.5</v>
      </c>
      <c r="O22" s="14">
        <f t="shared" si="8"/>
        <v>3</v>
      </c>
      <c r="P22" s="14">
        <f t="shared" si="9"/>
        <v>3</v>
      </c>
      <c r="Q22" s="14"/>
      <c r="R22" s="14">
        <f t="shared" si="6"/>
        <v>3</v>
      </c>
    </row>
    <row r="23" spans="1:20" x14ac:dyDescent="0.2">
      <c r="A23" s="93"/>
      <c r="B23" s="121"/>
      <c r="C23" s="62" t="s">
        <v>21</v>
      </c>
      <c r="D23" s="34">
        <v>3</v>
      </c>
      <c r="E23" s="14"/>
      <c r="F23" s="14"/>
      <c r="G23" s="14"/>
      <c r="H23" s="30">
        <f t="shared" si="7"/>
        <v>0</v>
      </c>
      <c r="I23" s="14"/>
      <c r="J23" s="14"/>
      <c r="K23" s="30">
        <f t="shared" si="5"/>
        <v>0</v>
      </c>
      <c r="L23" s="14">
        <v>2</v>
      </c>
      <c r="M23" s="14">
        <v>6.5</v>
      </c>
      <c r="N23" s="14">
        <v>3.5</v>
      </c>
      <c r="O23" s="14">
        <f t="shared" si="8"/>
        <v>12</v>
      </c>
      <c r="P23" s="14">
        <f t="shared" si="9"/>
        <v>12</v>
      </c>
      <c r="Q23" s="14"/>
      <c r="R23" s="14">
        <f t="shared" si="6"/>
        <v>12</v>
      </c>
    </row>
    <row r="24" spans="1:20" x14ac:dyDescent="0.2">
      <c r="A24" s="93"/>
      <c r="B24" s="121"/>
      <c r="C24" s="62" t="s">
        <v>309</v>
      </c>
      <c r="D24" s="34">
        <v>0</v>
      </c>
      <c r="E24" s="14"/>
      <c r="F24" s="14"/>
      <c r="G24" s="14"/>
      <c r="H24" s="30">
        <f t="shared" si="7"/>
        <v>0</v>
      </c>
      <c r="I24" s="14"/>
      <c r="J24" s="14"/>
      <c r="K24" s="30">
        <f t="shared" si="5"/>
        <v>0</v>
      </c>
      <c r="L24" s="14"/>
      <c r="M24" s="14"/>
      <c r="N24" s="14"/>
      <c r="O24" s="14">
        <f t="shared" si="8"/>
        <v>0</v>
      </c>
      <c r="P24" s="14">
        <f t="shared" si="9"/>
        <v>0</v>
      </c>
      <c r="Q24" s="14"/>
      <c r="R24" s="14">
        <f t="shared" si="6"/>
        <v>0</v>
      </c>
    </row>
    <row r="25" spans="1:20" x14ac:dyDescent="0.2">
      <c r="A25" s="93"/>
      <c r="B25" s="122"/>
      <c r="C25" s="62" t="s">
        <v>266</v>
      </c>
      <c r="D25" s="34">
        <v>0</v>
      </c>
      <c r="E25" s="14"/>
      <c r="F25" s="14"/>
      <c r="G25" s="14"/>
      <c r="H25" s="30">
        <f t="shared" si="7"/>
        <v>0</v>
      </c>
      <c r="I25" s="14"/>
      <c r="J25" s="14"/>
      <c r="K25" s="30">
        <f t="shared" si="5"/>
        <v>0</v>
      </c>
      <c r="L25" s="14"/>
      <c r="M25" s="14"/>
      <c r="N25" s="14"/>
      <c r="O25" s="14">
        <f t="shared" si="8"/>
        <v>0</v>
      </c>
      <c r="P25" s="14">
        <f t="shared" si="9"/>
        <v>0</v>
      </c>
      <c r="Q25" s="14"/>
      <c r="R25" s="14">
        <f t="shared" si="6"/>
        <v>0</v>
      </c>
    </row>
    <row r="26" spans="1:20" x14ac:dyDescent="0.2">
      <c r="A26" s="93"/>
      <c r="B26" s="120" t="s">
        <v>420</v>
      </c>
      <c r="C26" s="63" t="s">
        <v>300</v>
      </c>
      <c r="D26" s="64">
        <v>1</v>
      </c>
      <c r="E26" s="36"/>
      <c r="F26" s="36"/>
      <c r="G26" s="36"/>
      <c r="H26" s="65">
        <f t="shared" si="7"/>
        <v>0</v>
      </c>
      <c r="I26" s="36"/>
      <c r="J26" s="36"/>
      <c r="K26" s="65">
        <f t="shared" si="5"/>
        <v>0</v>
      </c>
      <c r="L26" s="36"/>
      <c r="M26" s="36">
        <v>0.6</v>
      </c>
      <c r="N26" s="36">
        <v>1.2</v>
      </c>
      <c r="O26" s="36">
        <f t="shared" si="8"/>
        <v>1.7999999999999998</v>
      </c>
      <c r="P26" s="36">
        <f t="shared" si="9"/>
        <v>1.7999999999999998</v>
      </c>
      <c r="Q26" s="36"/>
      <c r="R26" s="36">
        <f t="shared" si="6"/>
        <v>1.7999999999999998</v>
      </c>
    </row>
    <row r="27" spans="1:20" x14ac:dyDescent="0.2">
      <c r="A27" s="93"/>
      <c r="B27" s="121"/>
      <c r="C27" s="62" t="s">
        <v>18</v>
      </c>
      <c r="D27" s="34">
        <v>5</v>
      </c>
      <c r="E27" s="14"/>
      <c r="F27" s="14"/>
      <c r="G27" s="14"/>
      <c r="H27" s="30">
        <f>SUM(E27:G27)</f>
        <v>0</v>
      </c>
      <c r="I27" s="14"/>
      <c r="J27" s="14">
        <v>6.25</v>
      </c>
      <c r="K27" s="30">
        <f>+SUM(H27:J27)</f>
        <v>6.25</v>
      </c>
      <c r="L27" s="14">
        <v>4.5</v>
      </c>
      <c r="M27" s="14">
        <v>4.5</v>
      </c>
      <c r="N27" s="14">
        <v>7.35</v>
      </c>
      <c r="O27" s="14">
        <f>+SUM(L27:N27)</f>
        <v>16.350000000000001</v>
      </c>
      <c r="P27" s="14">
        <f>+SUM(K27+O27)</f>
        <v>22.6</v>
      </c>
      <c r="Q27" s="14"/>
      <c r="R27" s="14">
        <f>+SUM(P27:Q27)</f>
        <v>22.6</v>
      </c>
      <c r="S27" s="10"/>
      <c r="T27" s="10"/>
    </row>
    <row r="28" spans="1:20" x14ac:dyDescent="0.2">
      <c r="A28" s="93"/>
      <c r="B28" s="121"/>
      <c r="C28" s="62" t="s">
        <v>20</v>
      </c>
      <c r="D28" s="34">
        <v>9</v>
      </c>
      <c r="E28" s="14"/>
      <c r="F28" s="14"/>
      <c r="G28" s="14"/>
      <c r="H28" s="30">
        <f>SUM(E28:G28)</f>
        <v>0</v>
      </c>
      <c r="I28" s="14"/>
      <c r="J28" s="14"/>
      <c r="K28" s="30">
        <f>+SUM(H28:J28)</f>
        <v>0</v>
      </c>
      <c r="L28" s="14"/>
      <c r="M28" s="14">
        <v>14.7</v>
      </c>
      <c r="N28" s="14">
        <v>8.4499999999999993</v>
      </c>
      <c r="O28" s="14">
        <f>+SUM(L28:N28)</f>
        <v>23.15</v>
      </c>
      <c r="P28" s="14">
        <f>+SUM(K28+O28)</f>
        <v>23.15</v>
      </c>
      <c r="Q28" s="14"/>
      <c r="R28" s="14">
        <f>+SUM(P28:Q28)</f>
        <v>23.15</v>
      </c>
      <c r="S28" s="10"/>
      <c r="T28" s="10"/>
    </row>
    <row r="29" spans="1:20" x14ac:dyDescent="0.2">
      <c r="A29" s="93"/>
      <c r="B29" s="121"/>
      <c r="C29" s="62" t="s">
        <v>342</v>
      </c>
      <c r="D29" s="34"/>
      <c r="E29" s="14"/>
      <c r="F29" s="14"/>
      <c r="G29" s="14"/>
      <c r="H29" s="30"/>
      <c r="I29" s="14"/>
      <c r="J29" s="14"/>
      <c r="K29" s="30"/>
      <c r="L29" s="14"/>
      <c r="M29" s="14"/>
      <c r="N29" s="14"/>
      <c r="O29" s="14"/>
      <c r="P29" s="14"/>
      <c r="Q29" s="14"/>
      <c r="R29" s="14"/>
      <c r="S29" s="10"/>
      <c r="T29" s="10"/>
    </row>
    <row r="30" spans="1:20" x14ac:dyDescent="0.2">
      <c r="A30" s="93"/>
      <c r="B30" s="122"/>
      <c r="C30" s="66" t="s">
        <v>267</v>
      </c>
      <c r="D30" s="67">
        <v>2</v>
      </c>
      <c r="E30" s="68"/>
      <c r="F30" s="68"/>
      <c r="G30" s="68"/>
      <c r="H30" s="69">
        <f>SUM(E30:G30)</f>
        <v>0</v>
      </c>
      <c r="I30" s="68"/>
      <c r="J30" s="68"/>
      <c r="K30" s="69">
        <f>+SUM(H30:J30)</f>
        <v>0</v>
      </c>
      <c r="L30" s="68"/>
      <c r="M30" s="68">
        <v>3.5</v>
      </c>
      <c r="N30" s="68">
        <v>14.05</v>
      </c>
      <c r="O30" s="68">
        <f>+SUM(L30:N30)</f>
        <v>17.55</v>
      </c>
      <c r="P30" s="68">
        <f>+SUM(K30+O30)</f>
        <v>17.55</v>
      </c>
      <c r="Q30" s="68"/>
      <c r="R30" s="68">
        <f>+SUM(P30:Q30)</f>
        <v>17.55</v>
      </c>
      <c r="S30" s="10"/>
      <c r="T30" s="10"/>
    </row>
    <row r="31" spans="1:20" ht="15" x14ac:dyDescent="0.25">
      <c r="A31" s="230" t="s">
        <v>0</v>
      </c>
      <c r="B31" s="231"/>
      <c r="C31" s="232" t="s">
        <v>0</v>
      </c>
      <c r="D31" s="53">
        <f t="shared" ref="D31:R31" si="10">SUM(D15:D30)</f>
        <v>32</v>
      </c>
      <c r="E31" s="54">
        <f t="shared" si="10"/>
        <v>0</v>
      </c>
      <c r="F31" s="54">
        <f t="shared" si="10"/>
        <v>0</v>
      </c>
      <c r="G31" s="54">
        <f t="shared" si="10"/>
        <v>0</v>
      </c>
      <c r="H31" s="54">
        <f t="shared" si="10"/>
        <v>0</v>
      </c>
      <c r="I31" s="54">
        <f t="shared" si="10"/>
        <v>1.65</v>
      </c>
      <c r="J31" s="54">
        <f t="shared" si="10"/>
        <v>6.25</v>
      </c>
      <c r="K31" s="54">
        <f t="shared" si="10"/>
        <v>7.9</v>
      </c>
      <c r="L31" s="54">
        <f t="shared" si="10"/>
        <v>9.1</v>
      </c>
      <c r="M31" s="54">
        <f t="shared" si="10"/>
        <v>30.33</v>
      </c>
      <c r="N31" s="54">
        <f t="shared" si="10"/>
        <v>37.36</v>
      </c>
      <c r="O31" s="54">
        <f t="shared" si="10"/>
        <v>76.790000000000006</v>
      </c>
      <c r="P31" s="54">
        <f t="shared" si="10"/>
        <v>84.69</v>
      </c>
      <c r="Q31" s="54">
        <f t="shared" si="10"/>
        <v>0</v>
      </c>
      <c r="R31" s="55">
        <f t="shared" si="10"/>
        <v>84.69</v>
      </c>
      <c r="S31" s="10"/>
      <c r="T31" s="10"/>
    </row>
    <row r="32" spans="1:20" x14ac:dyDescent="0.2">
      <c r="A32" s="288" t="s">
        <v>3</v>
      </c>
      <c r="B32" s="133" t="s">
        <v>38</v>
      </c>
      <c r="C32" s="73" t="s">
        <v>24</v>
      </c>
      <c r="D32" s="74">
        <v>3</v>
      </c>
      <c r="E32" s="39"/>
      <c r="F32" s="39"/>
      <c r="G32" s="39"/>
      <c r="H32" s="48">
        <f>SUM(E32:G32)</f>
        <v>0</v>
      </c>
      <c r="I32" s="39"/>
      <c r="J32" s="39"/>
      <c r="K32" s="48">
        <f>+SUM(H32:J32)</f>
        <v>0</v>
      </c>
      <c r="L32" s="39"/>
      <c r="M32" s="39">
        <v>1.51</v>
      </c>
      <c r="N32" s="39">
        <v>3.55</v>
      </c>
      <c r="O32" s="39">
        <f>+SUM(L32:N32)</f>
        <v>5.0599999999999996</v>
      </c>
      <c r="P32" s="39">
        <f>+SUM(K32+O32)</f>
        <v>5.0599999999999996</v>
      </c>
      <c r="Q32" s="39"/>
      <c r="R32" s="75">
        <f>+SUM(P32:Q32)</f>
        <v>5.0599999999999996</v>
      </c>
      <c r="S32" s="10"/>
      <c r="T32" s="10"/>
    </row>
    <row r="33" spans="1:20" x14ac:dyDescent="0.2">
      <c r="A33" s="289"/>
      <c r="B33" s="133"/>
      <c r="C33" s="76" t="s">
        <v>33</v>
      </c>
      <c r="D33" s="77">
        <v>19</v>
      </c>
      <c r="E33" s="14">
        <v>0.01</v>
      </c>
      <c r="F33" s="14"/>
      <c r="G33" s="14"/>
      <c r="H33" s="30">
        <f>SUM(E33:G33)</f>
        <v>0.01</v>
      </c>
      <c r="I33" s="14">
        <v>7.54</v>
      </c>
      <c r="J33" s="14"/>
      <c r="K33" s="30">
        <f>+SUM(H33:J33)</f>
        <v>7.55</v>
      </c>
      <c r="L33" s="14">
        <v>165.11</v>
      </c>
      <c r="M33" s="14">
        <v>225.25</v>
      </c>
      <c r="N33" s="14">
        <v>238.78</v>
      </c>
      <c r="O33" s="14">
        <f>+SUM(L33:N33)</f>
        <v>629.14</v>
      </c>
      <c r="P33" s="14">
        <f>+SUM(K33+O33)</f>
        <v>636.68999999999994</v>
      </c>
      <c r="Q33" s="14">
        <v>2</v>
      </c>
      <c r="R33" s="23">
        <f>+SUM(P33:Q33)</f>
        <v>638.68999999999994</v>
      </c>
      <c r="S33" s="10"/>
      <c r="T33" s="10"/>
    </row>
    <row r="34" spans="1:20" x14ac:dyDescent="0.2">
      <c r="A34" s="289"/>
      <c r="B34" s="133"/>
      <c r="C34" s="76" t="s">
        <v>37</v>
      </c>
      <c r="D34" s="77">
        <v>3</v>
      </c>
      <c r="E34" s="14"/>
      <c r="F34" s="14"/>
      <c r="G34" s="14"/>
      <c r="H34" s="30">
        <f>SUM(E34:G34)</f>
        <v>0</v>
      </c>
      <c r="I34" s="14"/>
      <c r="J34" s="14"/>
      <c r="K34" s="30">
        <f>+SUM(H34:J34)</f>
        <v>0</v>
      </c>
      <c r="L34" s="14"/>
      <c r="M34" s="14">
        <v>2.8</v>
      </c>
      <c r="N34" s="14">
        <v>5.23</v>
      </c>
      <c r="O34" s="14">
        <f>+SUM(L34:N34)</f>
        <v>8.0300000000000011</v>
      </c>
      <c r="P34" s="14">
        <f>+SUM(K34+O34)</f>
        <v>8.0300000000000011</v>
      </c>
      <c r="Q34" s="14"/>
      <c r="R34" s="23">
        <f>+SUM(P34:Q34)</f>
        <v>8.0300000000000011</v>
      </c>
      <c r="S34" s="10"/>
      <c r="T34" s="10"/>
    </row>
    <row r="35" spans="1:20" x14ac:dyDescent="0.2">
      <c r="A35" s="289"/>
      <c r="B35" s="133"/>
      <c r="C35" s="76" t="s">
        <v>38</v>
      </c>
      <c r="D35" s="77">
        <v>0</v>
      </c>
      <c r="E35" s="14"/>
      <c r="F35" s="14"/>
      <c r="G35" s="14"/>
      <c r="H35" s="30">
        <f t="shared" ref="H35:H52" si="11">SUM(E35:G35)</f>
        <v>0</v>
      </c>
      <c r="I35" s="14"/>
      <c r="J35" s="14"/>
      <c r="K35" s="30">
        <f t="shared" ref="K35:K52" si="12">+SUM(H35:J35)</f>
        <v>0</v>
      </c>
      <c r="L35" s="14"/>
      <c r="M35" s="14"/>
      <c r="N35" s="14"/>
      <c r="O35" s="14">
        <f t="shared" ref="O35:O52" si="13">+SUM(L35:N35)</f>
        <v>0</v>
      </c>
      <c r="P35" s="14">
        <f t="shared" ref="P35:P52" si="14">+SUM(K35+O35)</f>
        <v>0</v>
      </c>
      <c r="Q35" s="14"/>
      <c r="R35" s="23">
        <f t="shared" ref="R35:R53" si="15">+SUM(P35:Q35)</f>
        <v>0</v>
      </c>
      <c r="S35" s="10"/>
      <c r="T35" s="10"/>
    </row>
    <row r="36" spans="1:20" x14ac:dyDescent="0.2">
      <c r="A36" s="289"/>
      <c r="B36" s="134"/>
      <c r="C36" s="76" t="s">
        <v>49</v>
      </c>
      <c r="D36" s="77">
        <v>4</v>
      </c>
      <c r="E36" s="14"/>
      <c r="F36" s="14"/>
      <c r="G36" s="14"/>
      <c r="H36" s="30">
        <f t="shared" si="11"/>
        <v>0</v>
      </c>
      <c r="I36" s="14">
        <v>0.01</v>
      </c>
      <c r="J36" s="14"/>
      <c r="K36" s="30">
        <f t="shared" si="12"/>
        <v>0.01</v>
      </c>
      <c r="L36" s="14"/>
      <c r="M36" s="14">
        <v>1.8</v>
      </c>
      <c r="N36" s="14">
        <v>6.21</v>
      </c>
      <c r="O36" s="14">
        <f t="shared" si="13"/>
        <v>8.01</v>
      </c>
      <c r="P36" s="14">
        <f t="shared" si="14"/>
        <v>8.02</v>
      </c>
      <c r="Q36" s="14"/>
      <c r="R36" s="23">
        <f t="shared" si="15"/>
        <v>8.02</v>
      </c>
      <c r="S36" s="10"/>
      <c r="T36" s="10"/>
    </row>
    <row r="37" spans="1:20" x14ac:dyDescent="0.2">
      <c r="A37" s="289"/>
      <c r="B37" s="133" t="s">
        <v>310</v>
      </c>
      <c r="C37" s="76" t="s">
        <v>409</v>
      </c>
      <c r="D37" s="77">
        <v>0</v>
      </c>
      <c r="E37" s="14"/>
      <c r="F37" s="14"/>
      <c r="G37" s="14"/>
      <c r="H37" s="30">
        <f t="shared" si="11"/>
        <v>0</v>
      </c>
      <c r="I37" s="14"/>
      <c r="J37" s="14"/>
      <c r="K37" s="30">
        <f t="shared" si="12"/>
        <v>0</v>
      </c>
      <c r="L37" s="14"/>
      <c r="M37" s="14"/>
      <c r="N37" s="14"/>
      <c r="O37" s="14">
        <f t="shared" si="13"/>
        <v>0</v>
      </c>
      <c r="P37" s="14">
        <f t="shared" si="14"/>
        <v>0</v>
      </c>
      <c r="Q37" s="14"/>
      <c r="R37" s="23">
        <f t="shared" si="15"/>
        <v>0</v>
      </c>
      <c r="S37" s="10"/>
      <c r="T37" s="10"/>
    </row>
    <row r="38" spans="1:20" x14ac:dyDescent="0.2">
      <c r="A38" s="289"/>
      <c r="B38" s="133"/>
      <c r="C38" s="76" t="s">
        <v>310</v>
      </c>
      <c r="D38" s="77">
        <v>0</v>
      </c>
      <c r="E38" s="14"/>
      <c r="F38" s="14"/>
      <c r="G38" s="14"/>
      <c r="H38" s="30">
        <f t="shared" si="11"/>
        <v>0</v>
      </c>
      <c r="I38" s="14"/>
      <c r="J38" s="14"/>
      <c r="K38" s="30">
        <f t="shared" si="12"/>
        <v>0</v>
      </c>
      <c r="L38" s="14"/>
      <c r="M38" s="14"/>
      <c r="N38" s="14"/>
      <c r="O38" s="14">
        <f t="shared" si="13"/>
        <v>0</v>
      </c>
      <c r="P38" s="14">
        <f t="shared" si="14"/>
        <v>0</v>
      </c>
      <c r="Q38" s="14"/>
      <c r="R38" s="23">
        <f t="shared" si="15"/>
        <v>0</v>
      </c>
      <c r="S38" s="10"/>
      <c r="T38" s="10"/>
    </row>
    <row r="39" spans="1:20" x14ac:dyDescent="0.2">
      <c r="A39" s="289"/>
      <c r="B39" s="133"/>
      <c r="C39" s="76" t="s">
        <v>43</v>
      </c>
      <c r="D39" s="77">
        <v>0</v>
      </c>
      <c r="E39" s="14"/>
      <c r="F39" s="14"/>
      <c r="G39" s="14"/>
      <c r="H39" s="30">
        <f t="shared" si="11"/>
        <v>0</v>
      </c>
      <c r="I39" s="14"/>
      <c r="J39" s="14"/>
      <c r="K39" s="30">
        <f t="shared" si="12"/>
        <v>0</v>
      </c>
      <c r="L39" s="14"/>
      <c r="M39" s="14"/>
      <c r="N39" s="14"/>
      <c r="O39" s="14">
        <f t="shared" si="13"/>
        <v>0</v>
      </c>
      <c r="P39" s="14">
        <f t="shared" si="14"/>
        <v>0</v>
      </c>
      <c r="Q39" s="14"/>
      <c r="R39" s="23">
        <f t="shared" si="15"/>
        <v>0</v>
      </c>
      <c r="S39" s="10"/>
      <c r="T39" s="10"/>
    </row>
    <row r="40" spans="1:20" x14ac:dyDescent="0.2">
      <c r="A40" s="289"/>
      <c r="B40" s="134"/>
      <c r="C40" s="76" t="s">
        <v>350</v>
      </c>
      <c r="D40" s="77">
        <v>0</v>
      </c>
      <c r="E40" s="14"/>
      <c r="F40" s="14"/>
      <c r="G40" s="14"/>
      <c r="H40" s="30">
        <f t="shared" si="11"/>
        <v>0</v>
      </c>
      <c r="I40" s="14"/>
      <c r="J40" s="14"/>
      <c r="K40" s="30">
        <f t="shared" si="12"/>
        <v>0</v>
      </c>
      <c r="L40" s="14"/>
      <c r="M40" s="14"/>
      <c r="N40" s="14"/>
      <c r="O40" s="14">
        <f t="shared" si="13"/>
        <v>0</v>
      </c>
      <c r="P40" s="14">
        <f t="shared" si="14"/>
        <v>0</v>
      </c>
      <c r="Q40" s="14"/>
      <c r="R40" s="23">
        <f t="shared" si="15"/>
        <v>0</v>
      </c>
      <c r="S40" s="10"/>
      <c r="T40" s="10"/>
    </row>
    <row r="41" spans="1:20" x14ac:dyDescent="0.2">
      <c r="A41" s="289"/>
      <c r="B41" s="133" t="s">
        <v>292</v>
      </c>
      <c r="C41" s="76" t="s">
        <v>317</v>
      </c>
      <c r="D41" s="77">
        <v>0</v>
      </c>
      <c r="E41" s="14"/>
      <c r="F41" s="14"/>
      <c r="G41" s="14"/>
      <c r="H41" s="30">
        <f t="shared" si="11"/>
        <v>0</v>
      </c>
      <c r="I41" s="14"/>
      <c r="J41" s="14"/>
      <c r="K41" s="30">
        <f t="shared" si="12"/>
        <v>0</v>
      </c>
      <c r="L41" s="14"/>
      <c r="M41" s="14"/>
      <c r="N41" s="14"/>
      <c r="O41" s="14">
        <f t="shared" si="13"/>
        <v>0</v>
      </c>
      <c r="P41" s="14">
        <f t="shared" si="14"/>
        <v>0</v>
      </c>
      <c r="Q41" s="14"/>
      <c r="R41" s="23">
        <f t="shared" si="15"/>
        <v>0</v>
      </c>
      <c r="S41" s="10"/>
      <c r="T41" s="10"/>
    </row>
    <row r="42" spans="1:20" x14ac:dyDescent="0.2">
      <c r="A42" s="289"/>
      <c r="B42" s="133"/>
      <c r="C42" s="76" t="s">
        <v>269</v>
      </c>
      <c r="D42" s="77">
        <v>1</v>
      </c>
      <c r="E42" s="14"/>
      <c r="F42" s="14"/>
      <c r="G42" s="14"/>
      <c r="H42" s="30">
        <f t="shared" si="11"/>
        <v>0</v>
      </c>
      <c r="I42" s="14"/>
      <c r="J42" s="14"/>
      <c r="K42" s="30">
        <f t="shared" si="12"/>
        <v>0</v>
      </c>
      <c r="L42" s="14"/>
      <c r="M42" s="14">
        <v>2</v>
      </c>
      <c r="N42" s="14">
        <v>3</v>
      </c>
      <c r="O42" s="14">
        <f t="shared" si="13"/>
        <v>5</v>
      </c>
      <c r="P42" s="14">
        <f t="shared" si="14"/>
        <v>5</v>
      </c>
      <c r="Q42" s="14"/>
      <c r="R42" s="23">
        <f t="shared" si="15"/>
        <v>5</v>
      </c>
      <c r="S42" s="10"/>
      <c r="T42" s="10"/>
    </row>
    <row r="43" spans="1:20" x14ac:dyDescent="0.2">
      <c r="A43" s="289"/>
      <c r="B43" s="133"/>
      <c r="C43" s="76" t="s">
        <v>270</v>
      </c>
      <c r="D43" s="77">
        <v>1</v>
      </c>
      <c r="E43" s="14"/>
      <c r="F43" s="14"/>
      <c r="G43" s="14"/>
      <c r="H43" s="30">
        <f t="shared" si="11"/>
        <v>0</v>
      </c>
      <c r="I43" s="14"/>
      <c r="J43" s="14"/>
      <c r="K43" s="30">
        <f t="shared" si="12"/>
        <v>0</v>
      </c>
      <c r="L43" s="14"/>
      <c r="M43" s="14">
        <v>1</v>
      </c>
      <c r="N43" s="14">
        <v>1</v>
      </c>
      <c r="O43" s="14">
        <f t="shared" si="13"/>
        <v>2</v>
      </c>
      <c r="P43" s="14">
        <f t="shared" si="14"/>
        <v>2</v>
      </c>
      <c r="Q43" s="14"/>
      <c r="R43" s="23">
        <f t="shared" si="15"/>
        <v>2</v>
      </c>
      <c r="S43" s="10"/>
      <c r="T43" s="10"/>
    </row>
    <row r="44" spans="1:20" x14ac:dyDescent="0.2">
      <c r="A44" s="289"/>
      <c r="B44" s="133"/>
      <c r="C44" s="76" t="s">
        <v>271</v>
      </c>
      <c r="D44" s="77">
        <v>0</v>
      </c>
      <c r="E44" s="14"/>
      <c r="F44" s="14"/>
      <c r="G44" s="14"/>
      <c r="H44" s="30">
        <f t="shared" si="11"/>
        <v>0</v>
      </c>
      <c r="I44" s="14"/>
      <c r="J44" s="14"/>
      <c r="K44" s="30">
        <f t="shared" si="12"/>
        <v>0</v>
      </c>
      <c r="L44" s="14"/>
      <c r="M44" s="14"/>
      <c r="N44" s="14"/>
      <c r="O44" s="14">
        <f t="shared" si="13"/>
        <v>0</v>
      </c>
      <c r="P44" s="14">
        <f t="shared" si="14"/>
        <v>0</v>
      </c>
      <c r="Q44" s="14"/>
      <c r="R44" s="23">
        <f t="shared" si="15"/>
        <v>0</v>
      </c>
      <c r="S44" s="10"/>
      <c r="T44" s="10"/>
    </row>
    <row r="45" spans="1:20" x14ac:dyDescent="0.2">
      <c r="A45" s="289"/>
      <c r="B45" s="133"/>
      <c r="C45" s="76" t="s">
        <v>292</v>
      </c>
      <c r="D45" s="77">
        <v>0</v>
      </c>
      <c r="E45" s="14"/>
      <c r="F45" s="14"/>
      <c r="G45" s="14"/>
      <c r="H45" s="30">
        <f t="shared" si="11"/>
        <v>0</v>
      </c>
      <c r="I45" s="14"/>
      <c r="J45" s="14"/>
      <c r="K45" s="30">
        <f t="shared" si="12"/>
        <v>0</v>
      </c>
      <c r="L45" s="14"/>
      <c r="M45" s="14"/>
      <c r="N45" s="14"/>
      <c r="O45" s="14">
        <f t="shared" si="13"/>
        <v>0</v>
      </c>
      <c r="P45" s="14">
        <f t="shared" si="14"/>
        <v>0</v>
      </c>
      <c r="Q45" s="14"/>
      <c r="R45" s="23">
        <f t="shared" si="15"/>
        <v>0</v>
      </c>
      <c r="S45" s="10"/>
      <c r="T45" s="10"/>
    </row>
    <row r="46" spans="1:20" x14ac:dyDescent="0.2">
      <c r="A46" s="289"/>
      <c r="B46" s="134"/>
      <c r="C46" s="76" t="s">
        <v>422</v>
      </c>
      <c r="D46" s="77">
        <v>0</v>
      </c>
      <c r="E46" s="14"/>
      <c r="F46" s="14"/>
      <c r="G46" s="14"/>
      <c r="H46" s="30">
        <f t="shared" si="11"/>
        <v>0</v>
      </c>
      <c r="I46" s="14"/>
      <c r="J46" s="14"/>
      <c r="K46" s="30">
        <f t="shared" si="12"/>
        <v>0</v>
      </c>
      <c r="L46" s="14"/>
      <c r="M46" s="14"/>
      <c r="N46" s="14"/>
      <c r="O46" s="14">
        <f t="shared" si="13"/>
        <v>0</v>
      </c>
      <c r="P46" s="14">
        <f t="shared" si="14"/>
        <v>0</v>
      </c>
      <c r="Q46" s="14"/>
      <c r="R46" s="23">
        <f t="shared" si="15"/>
        <v>0</v>
      </c>
      <c r="S46" s="10"/>
      <c r="T46" s="10"/>
    </row>
    <row r="47" spans="1:20" x14ac:dyDescent="0.2">
      <c r="A47" s="289"/>
      <c r="B47" s="133" t="s">
        <v>41</v>
      </c>
      <c r="C47" s="76" t="s">
        <v>31</v>
      </c>
      <c r="D47" s="77">
        <v>3</v>
      </c>
      <c r="E47" s="14"/>
      <c r="F47" s="14"/>
      <c r="G47" s="14"/>
      <c r="H47" s="30">
        <f t="shared" si="11"/>
        <v>0</v>
      </c>
      <c r="I47" s="14">
        <v>20.3</v>
      </c>
      <c r="J47" s="14"/>
      <c r="K47" s="30">
        <f t="shared" si="12"/>
        <v>20.3</v>
      </c>
      <c r="L47" s="14"/>
      <c r="M47" s="14">
        <v>0.5</v>
      </c>
      <c r="N47" s="14">
        <v>1.45</v>
      </c>
      <c r="O47" s="14">
        <f t="shared" si="13"/>
        <v>1.95</v>
      </c>
      <c r="P47" s="14">
        <f t="shared" si="14"/>
        <v>22.25</v>
      </c>
      <c r="Q47" s="14"/>
      <c r="R47" s="23">
        <f t="shared" si="15"/>
        <v>22.25</v>
      </c>
      <c r="S47" s="10"/>
      <c r="T47" s="10"/>
    </row>
    <row r="48" spans="1:20" x14ac:dyDescent="0.2">
      <c r="A48" s="289"/>
      <c r="B48" s="133"/>
      <c r="C48" s="76" t="s">
        <v>25</v>
      </c>
      <c r="D48" s="77">
        <v>2</v>
      </c>
      <c r="E48" s="14"/>
      <c r="F48" s="14"/>
      <c r="G48" s="14"/>
      <c r="H48" s="30">
        <f t="shared" si="11"/>
        <v>0</v>
      </c>
      <c r="I48" s="14">
        <v>3</v>
      </c>
      <c r="J48" s="14"/>
      <c r="K48" s="30">
        <f t="shared" si="12"/>
        <v>3</v>
      </c>
      <c r="L48" s="14"/>
      <c r="M48" s="14">
        <v>1.5</v>
      </c>
      <c r="N48" s="14">
        <v>3.5</v>
      </c>
      <c r="O48" s="14">
        <f t="shared" si="13"/>
        <v>5</v>
      </c>
      <c r="P48" s="14">
        <f t="shared" si="14"/>
        <v>8</v>
      </c>
      <c r="Q48" s="14"/>
      <c r="R48" s="23">
        <f t="shared" si="15"/>
        <v>8</v>
      </c>
      <c r="S48" s="10"/>
      <c r="T48" s="10"/>
    </row>
    <row r="49" spans="1:20" x14ac:dyDescent="0.2">
      <c r="A49" s="289"/>
      <c r="B49" s="133"/>
      <c r="C49" s="76" t="s">
        <v>32</v>
      </c>
      <c r="D49" s="77">
        <v>0</v>
      </c>
      <c r="E49" s="14"/>
      <c r="F49" s="14"/>
      <c r="G49" s="14"/>
      <c r="H49" s="30">
        <f t="shared" si="11"/>
        <v>0</v>
      </c>
      <c r="I49" s="14"/>
      <c r="J49" s="14"/>
      <c r="K49" s="30">
        <f t="shared" si="12"/>
        <v>0</v>
      </c>
      <c r="L49" s="14"/>
      <c r="M49" s="14"/>
      <c r="N49" s="14"/>
      <c r="O49" s="14">
        <f t="shared" si="13"/>
        <v>0</v>
      </c>
      <c r="P49" s="14">
        <f t="shared" si="14"/>
        <v>0</v>
      </c>
      <c r="Q49" s="14"/>
      <c r="R49" s="23">
        <f t="shared" si="15"/>
        <v>0</v>
      </c>
      <c r="S49" s="10"/>
      <c r="T49" s="10"/>
    </row>
    <row r="50" spans="1:20" x14ac:dyDescent="0.2">
      <c r="A50" s="289"/>
      <c r="B50" s="133"/>
      <c r="C50" s="76" t="s">
        <v>34</v>
      </c>
      <c r="D50" s="77">
        <v>18</v>
      </c>
      <c r="E50" s="14">
        <v>0.01</v>
      </c>
      <c r="F50" s="14"/>
      <c r="G50" s="14"/>
      <c r="H50" s="30">
        <f t="shared" si="11"/>
        <v>0.01</v>
      </c>
      <c r="I50" s="14">
        <v>5.61</v>
      </c>
      <c r="J50" s="14"/>
      <c r="K50" s="30">
        <f t="shared" si="12"/>
        <v>5.62</v>
      </c>
      <c r="L50" s="14">
        <v>1</v>
      </c>
      <c r="M50" s="14">
        <v>11.94</v>
      </c>
      <c r="N50" s="14">
        <v>40.71</v>
      </c>
      <c r="O50" s="14">
        <f t="shared" si="13"/>
        <v>53.65</v>
      </c>
      <c r="P50" s="14">
        <f t="shared" si="14"/>
        <v>59.269999999999996</v>
      </c>
      <c r="Q50" s="14"/>
      <c r="R50" s="23">
        <f t="shared" si="15"/>
        <v>59.269999999999996</v>
      </c>
      <c r="S50" s="10"/>
      <c r="T50" s="10"/>
    </row>
    <row r="51" spans="1:20" x14ac:dyDescent="0.2">
      <c r="A51" s="289"/>
      <c r="B51" s="133"/>
      <c r="C51" s="76" t="s">
        <v>35</v>
      </c>
      <c r="D51" s="77">
        <v>0</v>
      </c>
      <c r="E51" s="14"/>
      <c r="F51" s="14"/>
      <c r="G51" s="14"/>
      <c r="H51" s="30">
        <f t="shared" si="11"/>
        <v>0</v>
      </c>
      <c r="I51" s="14"/>
      <c r="J51" s="14"/>
      <c r="K51" s="30">
        <f t="shared" si="12"/>
        <v>0</v>
      </c>
      <c r="L51" s="14"/>
      <c r="M51" s="14"/>
      <c r="N51" s="14"/>
      <c r="O51" s="14">
        <f t="shared" si="13"/>
        <v>0</v>
      </c>
      <c r="P51" s="14">
        <f t="shared" si="14"/>
        <v>0</v>
      </c>
      <c r="Q51" s="14"/>
      <c r="R51" s="23">
        <f t="shared" si="15"/>
        <v>0</v>
      </c>
      <c r="S51" s="10"/>
      <c r="T51" s="10"/>
    </row>
    <row r="52" spans="1:20" x14ac:dyDescent="0.2">
      <c r="A52" s="289"/>
      <c r="B52" s="133"/>
      <c r="C52" s="76" t="s">
        <v>36</v>
      </c>
      <c r="D52" s="77">
        <v>10</v>
      </c>
      <c r="E52" s="14"/>
      <c r="F52" s="14"/>
      <c r="G52" s="14"/>
      <c r="H52" s="30">
        <f t="shared" si="11"/>
        <v>0</v>
      </c>
      <c r="I52" s="14">
        <v>0.04</v>
      </c>
      <c r="J52" s="14"/>
      <c r="K52" s="30">
        <f t="shared" si="12"/>
        <v>0.04</v>
      </c>
      <c r="L52" s="14">
        <v>6.6</v>
      </c>
      <c r="M52" s="14">
        <v>5.47</v>
      </c>
      <c r="N52" s="14">
        <v>5.97</v>
      </c>
      <c r="O52" s="14">
        <f t="shared" si="13"/>
        <v>18.04</v>
      </c>
      <c r="P52" s="14">
        <f t="shared" si="14"/>
        <v>18.079999999999998</v>
      </c>
      <c r="Q52" s="14"/>
      <c r="R52" s="23">
        <f t="shared" si="15"/>
        <v>18.079999999999998</v>
      </c>
      <c r="S52" s="10"/>
      <c r="T52" s="10"/>
    </row>
    <row r="53" spans="1:20" x14ac:dyDescent="0.2">
      <c r="A53" s="289"/>
      <c r="B53" s="134"/>
      <c r="C53" s="76" t="s">
        <v>41</v>
      </c>
      <c r="D53" s="77">
        <v>4</v>
      </c>
      <c r="E53" s="14"/>
      <c r="F53" s="14"/>
      <c r="G53" s="14"/>
      <c r="H53" s="30">
        <f t="shared" ref="H53:H69" si="16">SUM(E53:G53)</f>
        <v>0</v>
      </c>
      <c r="I53" s="14">
        <v>0.8</v>
      </c>
      <c r="J53" s="14"/>
      <c r="K53" s="30">
        <f t="shared" ref="K53:K69" si="17">+SUM(H53:J53)</f>
        <v>0.8</v>
      </c>
      <c r="L53" s="14">
        <v>8</v>
      </c>
      <c r="M53" s="14">
        <v>8.3000000000000007</v>
      </c>
      <c r="N53" s="14">
        <v>4.4000000000000004</v>
      </c>
      <c r="O53" s="14">
        <f t="shared" ref="O53:O69" si="18">+SUM(L53:N53)</f>
        <v>20.700000000000003</v>
      </c>
      <c r="P53" s="14">
        <f t="shared" ref="P53:P69" si="19">+SUM(K53+O53)</f>
        <v>21.500000000000004</v>
      </c>
      <c r="Q53" s="14"/>
      <c r="R53" s="23">
        <f t="shared" si="15"/>
        <v>21.500000000000004</v>
      </c>
      <c r="S53" s="10"/>
      <c r="T53" s="10"/>
    </row>
    <row r="54" spans="1:20" x14ac:dyDescent="0.2">
      <c r="A54" s="289"/>
      <c r="B54" s="133" t="s">
        <v>46</v>
      </c>
      <c r="C54" s="76" t="s">
        <v>27</v>
      </c>
      <c r="D54" s="77">
        <v>28</v>
      </c>
      <c r="E54" s="14">
        <v>0.2</v>
      </c>
      <c r="F54" s="14"/>
      <c r="G54" s="14">
        <v>3</v>
      </c>
      <c r="H54" s="30">
        <f t="shared" si="16"/>
        <v>3.2</v>
      </c>
      <c r="I54" s="14">
        <v>10.29</v>
      </c>
      <c r="J54" s="14"/>
      <c r="K54" s="30">
        <f t="shared" si="17"/>
        <v>13.489999999999998</v>
      </c>
      <c r="L54" s="14">
        <v>76.5</v>
      </c>
      <c r="M54" s="14">
        <v>195.79</v>
      </c>
      <c r="N54" s="14">
        <v>190.87</v>
      </c>
      <c r="O54" s="14">
        <f t="shared" si="18"/>
        <v>463.15999999999997</v>
      </c>
      <c r="P54" s="14">
        <f t="shared" si="19"/>
        <v>476.65</v>
      </c>
      <c r="Q54" s="14">
        <v>14.05</v>
      </c>
      <c r="R54" s="23">
        <f t="shared" ref="R54:R69" si="20">+SUM(P54:Q54)</f>
        <v>490.7</v>
      </c>
      <c r="S54" s="10"/>
      <c r="T54" s="10"/>
    </row>
    <row r="55" spans="1:20" x14ac:dyDescent="0.2">
      <c r="A55" s="289"/>
      <c r="B55" s="133"/>
      <c r="C55" s="78" t="s">
        <v>318</v>
      </c>
      <c r="D55" s="79">
        <v>14</v>
      </c>
      <c r="E55" s="36">
        <v>3.72</v>
      </c>
      <c r="F55" s="36"/>
      <c r="G55" s="36">
        <v>1.3</v>
      </c>
      <c r="H55" s="65">
        <f t="shared" si="16"/>
        <v>5.0200000000000005</v>
      </c>
      <c r="I55" s="36">
        <v>1.27</v>
      </c>
      <c r="J55" s="36"/>
      <c r="K55" s="65">
        <f t="shared" si="17"/>
        <v>6.2900000000000009</v>
      </c>
      <c r="L55" s="36">
        <v>0.1</v>
      </c>
      <c r="M55" s="36">
        <v>4.67</v>
      </c>
      <c r="N55" s="36">
        <v>4.21</v>
      </c>
      <c r="O55" s="36">
        <f t="shared" si="18"/>
        <v>8.98</v>
      </c>
      <c r="P55" s="36">
        <f t="shared" si="19"/>
        <v>15.270000000000001</v>
      </c>
      <c r="Q55" s="36">
        <v>0.14000000000000001</v>
      </c>
      <c r="R55" s="80">
        <f t="shared" si="20"/>
        <v>15.410000000000002</v>
      </c>
      <c r="S55" s="10"/>
      <c r="T55" s="10"/>
    </row>
    <row r="56" spans="1:20" x14ac:dyDescent="0.2">
      <c r="A56" s="289"/>
      <c r="B56" s="133"/>
      <c r="C56" s="76" t="s">
        <v>39</v>
      </c>
      <c r="D56" s="77">
        <v>2</v>
      </c>
      <c r="E56" s="14"/>
      <c r="F56" s="14"/>
      <c r="G56" s="14"/>
      <c r="H56" s="30">
        <f t="shared" si="16"/>
        <v>0</v>
      </c>
      <c r="I56" s="14"/>
      <c r="J56" s="14"/>
      <c r="K56" s="30">
        <f t="shared" si="17"/>
        <v>0</v>
      </c>
      <c r="L56" s="14">
        <v>10.5</v>
      </c>
      <c r="M56" s="14">
        <v>16</v>
      </c>
      <c r="N56" s="14">
        <v>26.5</v>
      </c>
      <c r="O56" s="14">
        <f t="shared" si="18"/>
        <v>53</v>
      </c>
      <c r="P56" s="14">
        <f t="shared" si="19"/>
        <v>53</v>
      </c>
      <c r="Q56" s="14"/>
      <c r="R56" s="23">
        <f t="shared" si="20"/>
        <v>53</v>
      </c>
      <c r="S56" s="10"/>
      <c r="T56" s="10"/>
    </row>
    <row r="57" spans="1:20" x14ac:dyDescent="0.2">
      <c r="A57" s="289"/>
      <c r="B57" s="133"/>
      <c r="C57" s="76" t="s">
        <v>40</v>
      </c>
      <c r="D57" s="77">
        <v>71</v>
      </c>
      <c r="E57" s="14">
        <v>0.51</v>
      </c>
      <c r="F57" s="14"/>
      <c r="G57" s="14"/>
      <c r="H57" s="30">
        <f t="shared" si="16"/>
        <v>0.51</v>
      </c>
      <c r="I57" s="14">
        <v>1.85</v>
      </c>
      <c r="J57" s="14"/>
      <c r="K57" s="30">
        <f t="shared" si="17"/>
        <v>2.3600000000000003</v>
      </c>
      <c r="L57" s="14">
        <v>23.4</v>
      </c>
      <c r="M57" s="14">
        <v>20.85</v>
      </c>
      <c r="N57" s="14">
        <v>22.81</v>
      </c>
      <c r="O57" s="14">
        <f t="shared" si="18"/>
        <v>67.06</v>
      </c>
      <c r="P57" s="14">
        <f t="shared" si="19"/>
        <v>69.42</v>
      </c>
      <c r="Q57" s="14"/>
      <c r="R57" s="23">
        <f t="shared" si="20"/>
        <v>69.42</v>
      </c>
      <c r="S57" s="10"/>
      <c r="T57" s="10"/>
    </row>
    <row r="58" spans="1:20" x14ac:dyDescent="0.2">
      <c r="A58" s="289"/>
      <c r="B58" s="133"/>
      <c r="C58" s="76" t="s">
        <v>42</v>
      </c>
      <c r="D58" s="77">
        <v>22</v>
      </c>
      <c r="E58" s="14">
        <v>1.29</v>
      </c>
      <c r="F58" s="14"/>
      <c r="G58" s="14"/>
      <c r="H58" s="30">
        <f t="shared" si="16"/>
        <v>1.29</v>
      </c>
      <c r="I58" s="14">
        <v>3.13</v>
      </c>
      <c r="J58" s="14"/>
      <c r="K58" s="30">
        <f t="shared" si="17"/>
        <v>4.42</v>
      </c>
      <c r="L58" s="14"/>
      <c r="M58" s="14">
        <v>18.36</v>
      </c>
      <c r="N58" s="14">
        <v>33.799999999999997</v>
      </c>
      <c r="O58" s="14">
        <f t="shared" si="18"/>
        <v>52.16</v>
      </c>
      <c r="P58" s="14">
        <f t="shared" si="19"/>
        <v>56.58</v>
      </c>
      <c r="Q58" s="14">
        <v>0.22</v>
      </c>
      <c r="R58" s="23">
        <f t="shared" si="20"/>
        <v>56.8</v>
      </c>
      <c r="S58" s="10"/>
      <c r="T58" s="10"/>
    </row>
    <row r="59" spans="1:20" x14ac:dyDescent="0.2">
      <c r="A59" s="289"/>
      <c r="B59" s="133"/>
      <c r="C59" s="76" t="s">
        <v>46</v>
      </c>
      <c r="D59" s="77">
        <v>247</v>
      </c>
      <c r="E59" s="14">
        <v>6.35</v>
      </c>
      <c r="F59" s="14">
        <v>7.41</v>
      </c>
      <c r="G59" s="14">
        <v>11.13</v>
      </c>
      <c r="H59" s="30">
        <f t="shared" si="16"/>
        <v>24.89</v>
      </c>
      <c r="I59" s="14">
        <v>62.04</v>
      </c>
      <c r="J59" s="14">
        <v>3</v>
      </c>
      <c r="K59" s="30">
        <f t="shared" si="17"/>
        <v>89.93</v>
      </c>
      <c r="L59" s="14">
        <v>5.49</v>
      </c>
      <c r="M59" s="14">
        <v>55.9</v>
      </c>
      <c r="N59" s="14">
        <v>37.39</v>
      </c>
      <c r="O59" s="14">
        <f t="shared" si="18"/>
        <v>98.78</v>
      </c>
      <c r="P59" s="14">
        <f t="shared" si="19"/>
        <v>188.71</v>
      </c>
      <c r="Q59" s="14">
        <v>1.5</v>
      </c>
      <c r="R59" s="23">
        <f t="shared" si="20"/>
        <v>190.21</v>
      </c>
      <c r="S59" s="10"/>
      <c r="T59" s="10"/>
    </row>
    <row r="60" spans="1:20" x14ac:dyDescent="0.2">
      <c r="A60" s="289"/>
      <c r="B60" s="133"/>
      <c r="C60" s="76" t="s">
        <v>47</v>
      </c>
      <c r="D60" s="77">
        <v>158</v>
      </c>
      <c r="E60" s="14"/>
      <c r="F60" s="14"/>
      <c r="G60" s="14"/>
      <c r="H60" s="30">
        <f t="shared" si="16"/>
        <v>0</v>
      </c>
      <c r="I60" s="14">
        <v>7.52</v>
      </c>
      <c r="J60" s="14"/>
      <c r="K60" s="30">
        <f t="shared" si="17"/>
        <v>7.52</v>
      </c>
      <c r="L60" s="14">
        <v>8.6999999999999993</v>
      </c>
      <c r="M60" s="14">
        <v>34.04</v>
      </c>
      <c r="N60" s="14">
        <v>63.07</v>
      </c>
      <c r="O60" s="14">
        <f t="shared" si="18"/>
        <v>105.81</v>
      </c>
      <c r="P60" s="14">
        <f t="shared" si="19"/>
        <v>113.33</v>
      </c>
      <c r="Q60" s="14"/>
      <c r="R60" s="23">
        <f t="shared" si="20"/>
        <v>113.33</v>
      </c>
      <c r="S60" s="10"/>
      <c r="T60" s="10"/>
    </row>
    <row r="61" spans="1:20" x14ac:dyDescent="0.2">
      <c r="A61" s="289"/>
      <c r="B61" s="133"/>
      <c r="C61" s="76" t="s">
        <v>303</v>
      </c>
      <c r="D61" s="77">
        <v>111</v>
      </c>
      <c r="E61" s="14">
        <v>0.05</v>
      </c>
      <c r="F61" s="14"/>
      <c r="G61" s="14"/>
      <c r="H61" s="30">
        <f t="shared" si="16"/>
        <v>0.05</v>
      </c>
      <c r="I61" s="14">
        <v>4.24</v>
      </c>
      <c r="J61" s="14"/>
      <c r="K61" s="30">
        <f t="shared" si="17"/>
        <v>4.29</v>
      </c>
      <c r="L61" s="14">
        <v>0.46</v>
      </c>
      <c r="M61" s="14">
        <v>42.85</v>
      </c>
      <c r="N61" s="14">
        <v>70.73</v>
      </c>
      <c r="O61" s="14">
        <f t="shared" si="18"/>
        <v>114.04</v>
      </c>
      <c r="P61" s="14">
        <f t="shared" si="19"/>
        <v>118.33000000000001</v>
      </c>
      <c r="Q61" s="14">
        <v>0.01</v>
      </c>
      <c r="R61" s="23">
        <f t="shared" si="20"/>
        <v>118.34000000000002</v>
      </c>
      <c r="S61" s="10"/>
      <c r="T61" s="10"/>
    </row>
    <row r="62" spans="1:20" x14ac:dyDescent="0.2">
      <c r="A62" s="289"/>
      <c r="B62" s="134"/>
      <c r="C62" s="76" t="s">
        <v>343</v>
      </c>
      <c r="D62" s="77">
        <v>1</v>
      </c>
      <c r="E62" s="14"/>
      <c r="F62" s="14"/>
      <c r="G62" s="14"/>
      <c r="H62" s="30">
        <f t="shared" si="16"/>
        <v>0</v>
      </c>
      <c r="I62" s="14">
        <v>0.04</v>
      </c>
      <c r="J62" s="14"/>
      <c r="K62" s="30">
        <f t="shared" si="17"/>
        <v>0.04</v>
      </c>
      <c r="L62" s="14"/>
      <c r="M62" s="14"/>
      <c r="N62" s="14"/>
      <c r="O62" s="14">
        <f t="shared" si="18"/>
        <v>0</v>
      </c>
      <c r="P62" s="14">
        <f t="shared" si="19"/>
        <v>0.04</v>
      </c>
      <c r="Q62" s="14"/>
      <c r="R62" s="23">
        <f t="shared" si="20"/>
        <v>0.04</v>
      </c>
      <c r="S62" s="10"/>
      <c r="T62" s="10"/>
    </row>
    <row r="63" spans="1:20" x14ac:dyDescent="0.2">
      <c r="A63" s="289"/>
      <c r="B63" s="133" t="s">
        <v>44</v>
      </c>
      <c r="C63" s="76" t="s">
        <v>23</v>
      </c>
      <c r="D63" s="77">
        <v>28</v>
      </c>
      <c r="E63" s="14">
        <v>0.13</v>
      </c>
      <c r="F63" s="14">
        <v>0.36</v>
      </c>
      <c r="G63" s="14"/>
      <c r="H63" s="30">
        <f t="shared" si="16"/>
        <v>0.49</v>
      </c>
      <c r="I63" s="14">
        <v>0.22</v>
      </c>
      <c r="J63" s="14"/>
      <c r="K63" s="30">
        <f t="shared" si="17"/>
        <v>0.71</v>
      </c>
      <c r="L63" s="14">
        <v>0.05</v>
      </c>
      <c r="M63" s="14">
        <v>8.3800000000000008</v>
      </c>
      <c r="N63" s="14">
        <v>12.77</v>
      </c>
      <c r="O63" s="14">
        <f t="shared" si="18"/>
        <v>21.200000000000003</v>
      </c>
      <c r="P63" s="14">
        <f t="shared" si="19"/>
        <v>21.910000000000004</v>
      </c>
      <c r="Q63" s="14">
        <v>0.38</v>
      </c>
      <c r="R63" s="23">
        <f t="shared" si="20"/>
        <v>22.290000000000003</v>
      </c>
      <c r="S63" s="10"/>
      <c r="T63" s="10"/>
    </row>
    <row r="64" spans="1:20" x14ac:dyDescent="0.2">
      <c r="A64" s="289"/>
      <c r="B64" s="133"/>
      <c r="C64" s="76" t="s">
        <v>26</v>
      </c>
      <c r="D64" s="77">
        <v>72</v>
      </c>
      <c r="E64" s="14">
        <v>1.1000000000000001</v>
      </c>
      <c r="F64" s="14">
        <v>0.83</v>
      </c>
      <c r="G64" s="14"/>
      <c r="H64" s="30">
        <f t="shared" si="16"/>
        <v>1.9300000000000002</v>
      </c>
      <c r="I64" s="14">
        <v>14.63</v>
      </c>
      <c r="J64" s="14"/>
      <c r="K64" s="30">
        <f t="shared" si="17"/>
        <v>16.560000000000002</v>
      </c>
      <c r="L64" s="14">
        <v>4</v>
      </c>
      <c r="M64" s="14">
        <v>17.440000000000001</v>
      </c>
      <c r="N64" s="14">
        <v>66.87</v>
      </c>
      <c r="O64" s="14">
        <f t="shared" si="18"/>
        <v>88.31</v>
      </c>
      <c r="P64" s="14">
        <f t="shared" si="19"/>
        <v>104.87</v>
      </c>
      <c r="Q64" s="14">
        <v>0.01</v>
      </c>
      <c r="R64" s="23">
        <f t="shared" si="20"/>
        <v>104.88000000000001</v>
      </c>
      <c r="S64" s="10"/>
      <c r="T64" s="10"/>
    </row>
    <row r="65" spans="1:20" x14ac:dyDescent="0.2">
      <c r="A65" s="289"/>
      <c r="B65" s="133"/>
      <c r="C65" s="76" t="s">
        <v>29</v>
      </c>
      <c r="D65" s="77">
        <v>28</v>
      </c>
      <c r="E65" s="14">
        <v>0.68</v>
      </c>
      <c r="F65" s="14">
        <v>2.35</v>
      </c>
      <c r="G65" s="14">
        <v>0.43</v>
      </c>
      <c r="H65" s="30">
        <f t="shared" si="16"/>
        <v>3.4600000000000004</v>
      </c>
      <c r="I65" s="14">
        <v>4.18</v>
      </c>
      <c r="J65" s="14"/>
      <c r="K65" s="30">
        <f t="shared" si="17"/>
        <v>7.6400000000000006</v>
      </c>
      <c r="L65" s="14">
        <v>0.3</v>
      </c>
      <c r="M65" s="14">
        <v>1.52</v>
      </c>
      <c r="N65" s="14">
        <v>6.12</v>
      </c>
      <c r="O65" s="14">
        <f t="shared" si="18"/>
        <v>7.94</v>
      </c>
      <c r="P65" s="14">
        <f t="shared" si="19"/>
        <v>15.580000000000002</v>
      </c>
      <c r="Q65" s="14">
        <v>0.8</v>
      </c>
      <c r="R65" s="23">
        <f t="shared" si="20"/>
        <v>16.380000000000003</v>
      </c>
      <c r="S65" s="10"/>
      <c r="T65" s="10"/>
    </row>
    <row r="66" spans="1:20" x14ac:dyDescent="0.2">
      <c r="A66" s="289"/>
      <c r="B66" s="133"/>
      <c r="C66" s="76" t="s">
        <v>30</v>
      </c>
      <c r="D66" s="77">
        <v>14</v>
      </c>
      <c r="E66" s="14"/>
      <c r="F66" s="14"/>
      <c r="G66" s="14">
        <v>0.11</v>
      </c>
      <c r="H66" s="30">
        <f t="shared" si="16"/>
        <v>0.11</v>
      </c>
      <c r="I66" s="14">
        <v>0.37</v>
      </c>
      <c r="J66" s="14"/>
      <c r="K66" s="30">
        <f t="shared" si="17"/>
        <v>0.48</v>
      </c>
      <c r="L66" s="14"/>
      <c r="M66" s="14">
        <v>2.1800000000000002</v>
      </c>
      <c r="N66" s="14">
        <v>3.87</v>
      </c>
      <c r="O66" s="14">
        <f t="shared" si="18"/>
        <v>6.0500000000000007</v>
      </c>
      <c r="P66" s="14">
        <f t="shared" si="19"/>
        <v>6.5300000000000011</v>
      </c>
      <c r="Q66" s="14">
        <v>4.2</v>
      </c>
      <c r="R66" s="23">
        <f t="shared" si="20"/>
        <v>10.73</v>
      </c>
      <c r="S66" s="10"/>
      <c r="T66" s="10"/>
    </row>
    <row r="67" spans="1:20" x14ac:dyDescent="0.2">
      <c r="A67" s="289"/>
      <c r="B67" s="133"/>
      <c r="C67" s="76" t="s">
        <v>44</v>
      </c>
      <c r="D67" s="77">
        <v>161</v>
      </c>
      <c r="E67" s="14">
        <v>0.2</v>
      </c>
      <c r="F67" s="14">
        <v>1.1299999999999999</v>
      </c>
      <c r="G67" s="14">
        <v>0.1</v>
      </c>
      <c r="H67" s="30">
        <f t="shared" si="16"/>
        <v>1.43</v>
      </c>
      <c r="I67" s="14">
        <v>26.13</v>
      </c>
      <c r="J67" s="14"/>
      <c r="K67" s="30">
        <f t="shared" si="17"/>
        <v>27.56</v>
      </c>
      <c r="L67" s="14">
        <v>0.44</v>
      </c>
      <c r="M67" s="14">
        <v>10.46</v>
      </c>
      <c r="N67" s="14">
        <v>97.89</v>
      </c>
      <c r="O67" s="14">
        <f t="shared" si="18"/>
        <v>108.79</v>
      </c>
      <c r="P67" s="14">
        <f t="shared" si="19"/>
        <v>136.35</v>
      </c>
      <c r="Q67" s="14">
        <v>26.1</v>
      </c>
      <c r="R67" s="23">
        <f t="shared" si="20"/>
        <v>162.44999999999999</v>
      </c>
      <c r="S67" s="10"/>
      <c r="T67" s="10"/>
    </row>
    <row r="68" spans="1:20" x14ac:dyDescent="0.2">
      <c r="A68" s="289"/>
      <c r="B68" s="134"/>
      <c r="C68" s="76" t="s">
        <v>45</v>
      </c>
      <c r="D68" s="77">
        <v>11</v>
      </c>
      <c r="E68" s="14"/>
      <c r="F68" s="14"/>
      <c r="G68" s="14">
        <v>0.02</v>
      </c>
      <c r="H68" s="30">
        <f t="shared" si="16"/>
        <v>0.02</v>
      </c>
      <c r="I68" s="14">
        <v>1.5</v>
      </c>
      <c r="J68" s="14"/>
      <c r="K68" s="30">
        <f t="shared" si="17"/>
        <v>1.52</v>
      </c>
      <c r="L68" s="14"/>
      <c r="M68" s="14"/>
      <c r="N68" s="14">
        <v>11.14</v>
      </c>
      <c r="O68" s="14">
        <f t="shared" si="18"/>
        <v>11.14</v>
      </c>
      <c r="P68" s="14">
        <f t="shared" si="19"/>
        <v>12.66</v>
      </c>
      <c r="Q68" s="14">
        <v>0.5</v>
      </c>
      <c r="R68" s="23">
        <f t="shared" si="20"/>
        <v>13.16</v>
      </c>
      <c r="S68" s="10"/>
      <c r="T68" s="10"/>
    </row>
    <row r="69" spans="1:20" x14ac:dyDescent="0.2">
      <c r="A69" s="291"/>
      <c r="B69" s="133" t="s">
        <v>363</v>
      </c>
      <c r="C69" s="82" t="s">
        <v>363</v>
      </c>
      <c r="D69" s="83">
        <v>0</v>
      </c>
      <c r="E69" s="17"/>
      <c r="F69" s="17"/>
      <c r="G69" s="17"/>
      <c r="H69" s="32">
        <f t="shared" si="16"/>
        <v>0</v>
      </c>
      <c r="I69" s="17"/>
      <c r="J69" s="17"/>
      <c r="K69" s="32">
        <f t="shared" si="17"/>
        <v>0</v>
      </c>
      <c r="L69" s="17"/>
      <c r="M69" s="17"/>
      <c r="N69" s="17"/>
      <c r="O69" s="17">
        <f t="shared" si="18"/>
        <v>0</v>
      </c>
      <c r="P69" s="17">
        <f t="shared" si="19"/>
        <v>0</v>
      </c>
      <c r="Q69" s="17"/>
      <c r="R69" s="84">
        <f t="shared" si="20"/>
        <v>0</v>
      </c>
      <c r="S69" s="10"/>
      <c r="T69" s="10"/>
    </row>
    <row r="70" spans="1:20" ht="15" x14ac:dyDescent="0.25">
      <c r="A70" s="230" t="s">
        <v>0</v>
      </c>
      <c r="B70" s="231"/>
      <c r="C70" s="232" t="s">
        <v>0</v>
      </c>
      <c r="D70" s="53">
        <f>+SUM(D32:D69)</f>
        <v>1036</v>
      </c>
      <c r="E70" s="54">
        <f>SUM(E32:E69)</f>
        <v>14.25</v>
      </c>
      <c r="F70" s="54">
        <f t="shared" ref="F70:R70" si="21">SUM(F32:F69)</f>
        <v>12.079999999999998</v>
      </c>
      <c r="G70" s="54">
        <f t="shared" si="21"/>
        <v>16.09</v>
      </c>
      <c r="H70" s="54">
        <f t="shared" si="21"/>
        <v>42.42</v>
      </c>
      <c r="I70" s="54">
        <f t="shared" si="21"/>
        <v>174.71</v>
      </c>
      <c r="J70" s="54">
        <f t="shared" si="21"/>
        <v>3</v>
      </c>
      <c r="K70" s="54">
        <f t="shared" si="21"/>
        <v>220.13</v>
      </c>
      <c r="L70" s="54">
        <f t="shared" si="21"/>
        <v>310.65000000000003</v>
      </c>
      <c r="M70" s="54">
        <f t="shared" si="21"/>
        <v>690.51</v>
      </c>
      <c r="N70" s="54">
        <f t="shared" si="21"/>
        <v>961.8399999999998</v>
      </c>
      <c r="O70" s="54">
        <f t="shared" si="21"/>
        <v>1962.9999999999998</v>
      </c>
      <c r="P70" s="54">
        <f t="shared" si="21"/>
        <v>2183.1299999999997</v>
      </c>
      <c r="Q70" s="54">
        <f t="shared" si="21"/>
        <v>49.910000000000004</v>
      </c>
      <c r="R70" s="55">
        <f t="shared" si="21"/>
        <v>2233.0399999999995</v>
      </c>
      <c r="S70" s="10"/>
      <c r="T70" s="10"/>
    </row>
    <row r="71" spans="1:20" x14ac:dyDescent="0.2">
      <c r="A71" s="141" t="s">
        <v>5</v>
      </c>
      <c r="B71" s="288" t="s">
        <v>423</v>
      </c>
      <c r="C71" s="73" t="s">
        <v>77</v>
      </c>
      <c r="D71" s="61">
        <v>5</v>
      </c>
      <c r="E71" s="39"/>
      <c r="F71" s="39"/>
      <c r="G71" s="39"/>
      <c r="H71" s="48">
        <f t="shared" ref="H71:H103" si="22">SUM(E71:G71)</f>
        <v>0</v>
      </c>
      <c r="I71" s="39">
        <v>0.03</v>
      </c>
      <c r="J71" s="39"/>
      <c r="K71" s="48">
        <f t="shared" ref="K71:K82" si="23">+SUM(H71:J71)</f>
        <v>0.03</v>
      </c>
      <c r="L71" s="39"/>
      <c r="M71" s="39">
        <v>0.8</v>
      </c>
      <c r="N71" s="39">
        <v>1.72</v>
      </c>
      <c r="O71" s="39">
        <f t="shared" ref="O71:O103" si="24">+SUM(L71:N71)</f>
        <v>2.52</v>
      </c>
      <c r="P71" s="39">
        <f t="shared" ref="P71:P103" si="25">+SUM(K71+O71)</f>
        <v>2.5499999999999998</v>
      </c>
      <c r="Q71" s="39"/>
      <c r="R71" s="39">
        <f t="shared" ref="R71:R103" si="26">+SUM(P71:Q71)</f>
        <v>2.5499999999999998</v>
      </c>
      <c r="S71" s="10"/>
      <c r="T71" s="10"/>
    </row>
    <row r="72" spans="1:20" x14ac:dyDescent="0.2">
      <c r="A72" s="71"/>
      <c r="B72" s="289"/>
      <c r="C72" s="76" t="s">
        <v>61</v>
      </c>
      <c r="D72" s="34">
        <v>19</v>
      </c>
      <c r="E72" s="14"/>
      <c r="F72" s="14"/>
      <c r="G72" s="14"/>
      <c r="H72" s="30">
        <f t="shared" si="22"/>
        <v>0</v>
      </c>
      <c r="I72" s="14">
        <v>0.8</v>
      </c>
      <c r="J72" s="14">
        <v>0.2</v>
      </c>
      <c r="K72" s="30">
        <f t="shared" si="23"/>
        <v>1</v>
      </c>
      <c r="L72" s="14">
        <v>0.8</v>
      </c>
      <c r="M72" s="14">
        <v>3.46</v>
      </c>
      <c r="N72" s="14">
        <v>1.71</v>
      </c>
      <c r="O72" s="14">
        <f t="shared" si="24"/>
        <v>5.97</v>
      </c>
      <c r="P72" s="14">
        <f t="shared" si="25"/>
        <v>6.97</v>
      </c>
      <c r="Q72" s="14"/>
      <c r="R72" s="14">
        <f t="shared" si="26"/>
        <v>6.97</v>
      </c>
      <c r="S72" s="10"/>
      <c r="T72" s="10"/>
    </row>
    <row r="73" spans="1:20" x14ac:dyDescent="0.2">
      <c r="A73" s="71"/>
      <c r="B73" s="289"/>
      <c r="C73" s="76" t="s">
        <v>56</v>
      </c>
      <c r="D73" s="34">
        <v>1</v>
      </c>
      <c r="E73" s="14"/>
      <c r="F73" s="14"/>
      <c r="G73" s="14"/>
      <c r="H73" s="30">
        <f t="shared" si="22"/>
        <v>0</v>
      </c>
      <c r="I73" s="14"/>
      <c r="J73" s="14"/>
      <c r="K73" s="30">
        <f t="shared" si="23"/>
        <v>0</v>
      </c>
      <c r="L73" s="14">
        <v>0.3</v>
      </c>
      <c r="M73" s="14">
        <v>0.4</v>
      </c>
      <c r="N73" s="14">
        <v>0.8</v>
      </c>
      <c r="O73" s="14">
        <f t="shared" si="24"/>
        <v>1.5</v>
      </c>
      <c r="P73" s="14">
        <f t="shared" si="25"/>
        <v>1.5</v>
      </c>
      <c r="Q73" s="14"/>
      <c r="R73" s="14">
        <f t="shared" si="26"/>
        <v>1.5</v>
      </c>
      <c r="S73" s="10"/>
      <c r="T73" s="10"/>
    </row>
    <row r="74" spans="1:20" x14ac:dyDescent="0.2">
      <c r="A74" s="71"/>
      <c r="B74" s="289"/>
      <c r="C74" s="76" t="s">
        <v>50</v>
      </c>
      <c r="D74" s="34">
        <v>12</v>
      </c>
      <c r="E74" s="14"/>
      <c r="F74" s="14"/>
      <c r="G74" s="14"/>
      <c r="H74" s="30">
        <f t="shared" si="22"/>
        <v>0</v>
      </c>
      <c r="I74" s="14">
        <v>0.7</v>
      </c>
      <c r="J74" s="14">
        <v>0.1</v>
      </c>
      <c r="K74" s="30">
        <f t="shared" si="23"/>
        <v>0.79999999999999993</v>
      </c>
      <c r="L74" s="14"/>
      <c r="M74" s="14">
        <v>2.8</v>
      </c>
      <c r="N74" s="14">
        <v>3.35</v>
      </c>
      <c r="O74" s="14">
        <f t="shared" si="24"/>
        <v>6.15</v>
      </c>
      <c r="P74" s="14">
        <f t="shared" si="25"/>
        <v>6.95</v>
      </c>
      <c r="Q74" s="14">
        <v>2.7</v>
      </c>
      <c r="R74" s="14">
        <f t="shared" si="26"/>
        <v>9.65</v>
      </c>
      <c r="S74" s="10"/>
      <c r="T74" s="10"/>
    </row>
    <row r="75" spans="1:20" x14ac:dyDescent="0.2">
      <c r="A75" s="71"/>
      <c r="B75" s="289"/>
      <c r="C75" s="76" t="s">
        <v>64</v>
      </c>
      <c r="D75" s="34">
        <v>13</v>
      </c>
      <c r="E75" s="14"/>
      <c r="F75" s="14"/>
      <c r="G75" s="14"/>
      <c r="H75" s="30">
        <f t="shared" si="22"/>
        <v>0</v>
      </c>
      <c r="I75" s="14">
        <v>0.25</v>
      </c>
      <c r="J75" s="14"/>
      <c r="K75" s="30">
        <f t="shared" si="23"/>
        <v>0.25</v>
      </c>
      <c r="L75" s="14"/>
      <c r="M75" s="14">
        <v>2.15</v>
      </c>
      <c r="N75" s="14">
        <v>3.55</v>
      </c>
      <c r="O75" s="14">
        <f t="shared" si="24"/>
        <v>5.6999999999999993</v>
      </c>
      <c r="P75" s="14">
        <f t="shared" si="25"/>
        <v>5.9499999999999993</v>
      </c>
      <c r="Q75" s="14">
        <v>8.9499999999999993</v>
      </c>
      <c r="R75" s="14">
        <f t="shared" si="26"/>
        <v>14.899999999999999</v>
      </c>
      <c r="S75" s="10"/>
      <c r="T75" s="10"/>
    </row>
    <row r="76" spans="1:20" x14ac:dyDescent="0.2">
      <c r="A76" s="71"/>
      <c r="B76" s="289"/>
      <c r="C76" s="76" t="s">
        <v>79</v>
      </c>
      <c r="D76" s="34">
        <v>16</v>
      </c>
      <c r="E76" s="14"/>
      <c r="F76" s="14"/>
      <c r="G76" s="14"/>
      <c r="H76" s="30">
        <f t="shared" si="22"/>
        <v>0</v>
      </c>
      <c r="I76" s="14">
        <v>0.5</v>
      </c>
      <c r="J76" s="14"/>
      <c r="K76" s="30">
        <f t="shared" si="23"/>
        <v>0.5</v>
      </c>
      <c r="L76" s="14"/>
      <c r="M76" s="14">
        <v>4.51</v>
      </c>
      <c r="N76" s="14">
        <v>8.24</v>
      </c>
      <c r="O76" s="14">
        <f t="shared" si="24"/>
        <v>12.75</v>
      </c>
      <c r="P76" s="14">
        <f t="shared" si="25"/>
        <v>13.25</v>
      </c>
      <c r="Q76" s="14"/>
      <c r="R76" s="14">
        <f t="shared" si="26"/>
        <v>13.25</v>
      </c>
      <c r="S76" s="10"/>
      <c r="T76" s="10"/>
    </row>
    <row r="77" spans="1:20" x14ac:dyDescent="0.2">
      <c r="A77" s="71"/>
      <c r="B77" s="289"/>
      <c r="C77" s="76" t="s">
        <v>67</v>
      </c>
      <c r="D77" s="34">
        <v>2</v>
      </c>
      <c r="E77" s="14"/>
      <c r="F77" s="14"/>
      <c r="G77" s="14"/>
      <c r="H77" s="30">
        <f t="shared" si="22"/>
        <v>0</v>
      </c>
      <c r="I77" s="14"/>
      <c r="J77" s="14"/>
      <c r="K77" s="30">
        <f t="shared" si="23"/>
        <v>0</v>
      </c>
      <c r="L77" s="14">
        <v>0.2</v>
      </c>
      <c r="M77" s="14">
        <v>0.6</v>
      </c>
      <c r="N77" s="14">
        <v>0.1</v>
      </c>
      <c r="O77" s="14">
        <f t="shared" si="24"/>
        <v>0.9</v>
      </c>
      <c r="P77" s="14">
        <f t="shared" si="25"/>
        <v>0.9</v>
      </c>
      <c r="Q77" s="14"/>
      <c r="R77" s="14">
        <f t="shared" si="26"/>
        <v>0.9</v>
      </c>
      <c r="S77" s="10"/>
      <c r="T77" s="10"/>
    </row>
    <row r="78" spans="1:20" x14ac:dyDescent="0.2">
      <c r="A78" s="71"/>
      <c r="B78" s="289"/>
      <c r="C78" s="76" t="s">
        <v>78</v>
      </c>
      <c r="D78" s="34">
        <v>27</v>
      </c>
      <c r="E78" s="14"/>
      <c r="F78" s="14"/>
      <c r="G78" s="14"/>
      <c r="H78" s="30">
        <f t="shared" si="22"/>
        <v>0</v>
      </c>
      <c r="I78" s="14">
        <v>2.98</v>
      </c>
      <c r="J78" s="14"/>
      <c r="K78" s="30">
        <f t="shared" si="23"/>
        <v>2.98</v>
      </c>
      <c r="L78" s="14"/>
      <c r="M78" s="14">
        <v>5.45</v>
      </c>
      <c r="N78" s="14">
        <v>24.45</v>
      </c>
      <c r="O78" s="14">
        <f t="shared" si="24"/>
        <v>29.9</v>
      </c>
      <c r="P78" s="14">
        <f t="shared" si="25"/>
        <v>32.879999999999995</v>
      </c>
      <c r="Q78" s="14">
        <v>3.97</v>
      </c>
      <c r="R78" s="14">
        <f t="shared" si="26"/>
        <v>36.849999999999994</v>
      </c>
      <c r="S78" s="10"/>
      <c r="T78" s="10"/>
    </row>
    <row r="79" spans="1:20" x14ac:dyDescent="0.2">
      <c r="A79" s="71"/>
      <c r="B79" s="289"/>
      <c r="C79" s="76" t="s">
        <v>76</v>
      </c>
      <c r="D79" s="34">
        <v>4</v>
      </c>
      <c r="E79" s="14"/>
      <c r="F79" s="14"/>
      <c r="G79" s="14"/>
      <c r="H79" s="30">
        <f t="shared" si="22"/>
        <v>0</v>
      </c>
      <c r="I79" s="14">
        <v>0.2</v>
      </c>
      <c r="J79" s="14"/>
      <c r="K79" s="30">
        <f t="shared" si="23"/>
        <v>0.2</v>
      </c>
      <c r="L79" s="14">
        <v>0.1</v>
      </c>
      <c r="M79" s="14">
        <v>1.25</v>
      </c>
      <c r="N79" s="14">
        <v>2.2999999999999998</v>
      </c>
      <c r="O79" s="14">
        <f t="shared" si="24"/>
        <v>3.65</v>
      </c>
      <c r="P79" s="14">
        <f t="shared" si="25"/>
        <v>3.85</v>
      </c>
      <c r="Q79" s="14"/>
      <c r="R79" s="14">
        <f t="shared" si="26"/>
        <v>3.85</v>
      </c>
      <c r="S79" s="10"/>
      <c r="T79" s="10"/>
    </row>
    <row r="80" spans="1:20" x14ac:dyDescent="0.2">
      <c r="A80" s="71"/>
      <c r="B80" s="289"/>
      <c r="C80" s="76" t="s">
        <v>62</v>
      </c>
      <c r="D80" s="34">
        <v>5</v>
      </c>
      <c r="E80" s="14"/>
      <c r="F80" s="14"/>
      <c r="G80" s="14"/>
      <c r="H80" s="30">
        <f t="shared" si="22"/>
        <v>0</v>
      </c>
      <c r="I80" s="14">
        <v>0.3</v>
      </c>
      <c r="J80" s="14"/>
      <c r="K80" s="30">
        <f t="shared" si="23"/>
        <v>0.3</v>
      </c>
      <c r="L80" s="14"/>
      <c r="M80" s="14">
        <v>3.45</v>
      </c>
      <c r="N80" s="14">
        <v>6</v>
      </c>
      <c r="O80" s="14">
        <f t="shared" si="24"/>
        <v>9.4499999999999993</v>
      </c>
      <c r="P80" s="14">
        <f t="shared" si="25"/>
        <v>9.75</v>
      </c>
      <c r="Q80" s="14"/>
      <c r="R80" s="14">
        <f t="shared" si="26"/>
        <v>9.75</v>
      </c>
      <c r="S80" s="10"/>
      <c r="T80" s="10"/>
    </row>
    <row r="81" spans="1:20" x14ac:dyDescent="0.2">
      <c r="A81" s="71"/>
      <c r="B81" s="289"/>
      <c r="C81" s="76" t="s">
        <v>319</v>
      </c>
      <c r="D81" s="34">
        <v>10</v>
      </c>
      <c r="E81" s="14"/>
      <c r="F81" s="14"/>
      <c r="G81" s="14"/>
      <c r="H81" s="30">
        <f t="shared" si="22"/>
        <v>0</v>
      </c>
      <c r="I81" s="14">
        <v>0.55000000000000004</v>
      </c>
      <c r="J81" s="14"/>
      <c r="K81" s="30">
        <f t="shared" si="23"/>
        <v>0.55000000000000004</v>
      </c>
      <c r="L81" s="14">
        <v>2.1</v>
      </c>
      <c r="M81" s="14">
        <v>8.73</v>
      </c>
      <c r="N81" s="14">
        <v>15.92</v>
      </c>
      <c r="O81" s="14">
        <f t="shared" si="24"/>
        <v>26.75</v>
      </c>
      <c r="P81" s="14">
        <f t="shared" si="25"/>
        <v>27.3</v>
      </c>
      <c r="Q81" s="14"/>
      <c r="R81" s="14">
        <f t="shared" si="26"/>
        <v>27.3</v>
      </c>
      <c r="S81" s="10"/>
      <c r="T81" s="10"/>
    </row>
    <row r="82" spans="1:20" x14ac:dyDescent="0.2">
      <c r="A82" s="71"/>
      <c r="B82" s="289"/>
      <c r="C82" s="76" t="s">
        <v>320</v>
      </c>
      <c r="D82" s="34">
        <v>3</v>
      </c>
      <c r="E82" s="14"/>
      <c r="F82" s="14"/>
      <c r="G82" s="14"/>
      <c r="H82" s="30">
        <f t="shared" si="22"/>
        <v>0</v>
      </c>
      <c r="I82" s="14">
        <v>0.3</v>
      </c>
      <c r="J82" s="14"/>
      <c r="K82" s="30">
        <f t="shared" si="23"/>
        <v>0.3</v>
      </c>
      <c r="L82" s="14"/>
      <c r="M82" s="14">
        <v>2</v>
      </c>
      <c r="N82" s="14">
        <v>2.7</v>
      </c>
      <c r="O82" s="14">
        <f t="shared" si="24"/>
        <v>4.7</v>
      </c>
      <c r="P82" s="14">
        <f t="shared" si="25"/>
        <v>5</v>
      </c>
      <c r="Q82" s="14"/>
      <c r="R82" s="14">
        <f t="shared" si="26"/>
        <v>5</v>
      </c>
      <c r="S82" s="10"/>
      <c r="T82" s="10"/>
    </row>
    <row r="83" spans="1:20" x14ac:dyDescent="0.2">
      <c r="A83" s="71"/>
      <c r="B83" s="289"/>
      <c r="C83" s="76" t="s">
        <v>51</v>
      </c>
      <c r="D83" s="34">
        <v>1</v>
      </c>
      <c r="E83" s="14"/>
      <c r="F83" s="14"/>
      <c r="G83" s="14"/>
      <c r="H83" s="30">
        <f t="shared" si="22"/>
        <v>0</v>
      </c>
      <c r="I83" s="14"/>
      <c r="J83" s="14">
        <v>0.1</v>
      </c>
      <c r="K83" s="30">
        <f>SUM(H83:J83)</f>
        <v>0.1</v>
      </c>
      <c r="L83" s="14"/>
      <c r="M83" s="14">
        <v>0.5</v>
      </c>
      <c r="N83" s="14"/>
      <c r="O83" s="14">
        <f t="shared" si="24"/>
        <v>0.5</v>
      </c>
      <c r="P83" s="14">
        <f t="shared" si="25"/>
        <v>0.6</v>
      </c>
      <c r="Q83" s="14">
        <v>0.1</v>
      </c>
      <c r="R83" s="14">
        <f t="shared" si="26"/>
        <v>0.7</v>
      </c>
      <c r="S83" s="10"/>
      <c r="T83" s="10"/>
    </row>
    <row r="84" spans="1:20" x14ac:dyDescent="0.2">
      <c r="A84" s="71"/>
      <c r="B84" s="289"/>
      <c r="C84" s="76" t="s">
        <v>52</v>
      </c>
      <c r="D84" s="34">
        <v>15</v>
      </c>
      <c r="E84" s="14"/>
      <c r="F84" s="14"/>
      <c r="G84" s="14"/>
      <c r="H84" s="30">
        <f t="shared" si="22"/>
        <v>0</v>
      </c>
      <c r="I84" s="14"/>
      <c r="J84" s="14">
        <v>0.3</v>
      </c>
      <c r="K84" s="30">
        <f t="shared" ref="K84:K103" si="27">+SUM(H84:J84)</f>
        <v>0.3</v>
      </c>
      <c r="L84" s="14">
        <v>4.7</v>
      </c>
      <c r="M84" s="14">
        <v>13.22</v>
      </c>
      <c r="N84" s="14">
        <v>4.08</v>
      </c>
      <c r="O84" s="14">
        <f t="shared" si="24"/>
        <v>22</v>
      </c>
      <c r="P84" s="14">
        <f t="shared" si="25"/>
        <v>22.3</v>
      </c>
      <c r="Q84" s="14">
        <v>0.15</v>
      </c>
      <c r="R84" s="14">
        <f t="shared" si="26"/>
        <v>22.45</v>
      </c>
      <c r="S84" s="10"/>
      <c r="T84" s="10"/>
    </row>
    <row r="85" spans="1:20" x14ac:dyDescent="0.2">
      <c r="A85" s="71"/>
      <c r="B85" s="289"/>
      <c r="C85" s="76" t="s">
        <v>72</v>
      </c>
      <c r="D85" s="34">
        <v>0</v>
      </c>
      <c r="E85" s="14"/>
      <c r="F85" s="14"/>
      <c r="G85" s="14"/>
      <c r="H85" s="30">
        <f t="shared" si="22"/>
        <v>0</v>
      </c>
      <c r="I85" s="14"/>
      <c r="J85" s="14"/>
      <c r="K85" s="30">
        <f t="shared" si="27"/>
        <v>0</v>
      </c>
      <c r="L85" s="14"/>
      <c r="M85" s="14"/>
      <c r="N85" s="14"/>
      <c r="O85" s="14">
        <f>+SUM(L85:N85)</f>
        <v>0</v>
      </c>
      <c r="P85" s="14">
        <f>+SUM(K85+O85)</f>
        <v>0</v>
      </c>
      <c r="Q85" s="14"/>
      <c r="R85" s="14">
        <f t="shared" si="26"/>
        <v>0</v>
      </c>
      <c r="S85" s="10"/>
      <c r="T85" s="10"/>
    </row>
    <row r="86" spans="1:20" x14ac:dyDescent="0.2">
      <c r="A86" s="71"/>
      <c r="B86" s="289"/>
      <c r="C86" s="76" t="s">
        <v>71</v>
      </c>
      <c r="D86" s="34">
        <v>4</v>
      </c>
      <c r="E86" s="14"/>
      <c r="F86" s="14"/>
      <c r="G86" s="14"/>
      <c r="H86" s="30">
        <f t="shared" si="22"/>
        <v>0</v>
      </c>
      <c r="I86" s="14"/>
      <c r="J86" s="14"/>
      <c r="K86" s="30">
        <f t="shared" si="27"/>
        <v>0</v>
      </c>
      <c r="L86" s="14"/>
      <c r="M86" s="14">
        <v>5.5</v>
      </c>
      <c r="N86" s="14">
        <v>4.3</v>
      </c>
      <c r="O86" s="14">
        <f>+SUM(L86:N86)</f>
        <v>9.8000000000000007</v>
      </c>
      <c r="P86" s="14">
        <f>+SUM(K86+O86)</f>
        <v>9.8000000000000007</v>
      </c>
      <c r="Q86" s="14"/>
      <c r="R86" s="14">
        <f t="shared" si="26"/>
        <v>9.8000000000000007</v>
      </c>
      <c r="S86" s="10"/>
      <c r="T86" s="10"/>
    </row>
    <row r="87" spans="1:20" x14ac:dyDescent="0.2">
      <c r="A87" s="71"/>
      <c r="B87" s="290"/>
      <c r="C87" s="76" t="s">
        <v>58</v>
      </c>
      <c r="D87" s="34">
        <v>7</v>
      </c>
      <c r="E87" s="14">
        <v>0.1</v>
      </c>
      <c r="F87" s="14"/>
      <c r="G87" s="14"/>
      <c r="H87" s="30">
        <f t="shared" si="22"/>
        <v>0.1</v>
      </c>
      <c r="I87" s="14">
        <v>0.55000000000000004</v>
      </c>
      <c r="J87" s="14"/>
      <c r="K87" s="30">
        <f t="shared" si="27"/>
        <v>0.65</v>
      </c>
      <c r="L87" s="14"/>
      <c r="M87" s="14">
        <v>1.75</v>
      </c>
      <c r="N87" s="14">
        <v>6.6</v>
      </c>
      <c r="O87" s="14">
        <f>+SUM(L87:N87)</f>
        <v>8.35</v>
      </c>
      <c r="P87" s="14">
        <f>+SUM(K87+O87)</f>
        <v>9</v>
      </c>
      <c r="Q87" s="14">
        <v>1.1000000000000001</v>
      </c>
      <c r="R87" s="14">
        <f t="shared" si="26"/>
        <v>10.1</v>
      </c>
      <c r="S87" s="10"/>
      <c r="T87" s="10"/>
    </row>
    <row r="88" spans="1:20" x14ac:dyDescent="0.2">
      <c r="A88" s="71"/>
      <c r="B88" s="135" t="s">
        <v>424</v>
      </c>
      <c r="C88" s="76" t="s">
        <v>80</v>
      </c>
      <c r="D88" s="34">
        <v>47</v>
      </c>
      <c r="E88" s="14"/>
      <c r="F88" s="14"/>
      <c r="G88" s="14"/>
      <c r="H88" s="30">
        <f t="shared" si="22"/>
        <v>0</v>
      </c>
      <c r="I88" s="14">
        <v>3.6</v>
      </c>
      <c r="J88" s="14">
        <v>0.25</v>
      </c>
      <c r="K88" s="30">
        <f t="shared" si="27"/>
        <v>3.85</v>
      </c>
      <c r="L88" s="14"/>
      <c r="M88" s="14">
        <v>18.66</v>
      </c>
      <c r="N88" s="14">
        <v>17.96</v>
      </c>
      <c r="O88" s="14">
        <f t="shared" si="24"/>
        <v>36.620000000000005</v>
      </c>
      <c r="P88" s="14">
        <f t="shared" si="25"/>
        <v>40.470000000000006</v>
      </c>
      <c r="Q88" s="14">
        <v>7.18</v>
      </c>
      <c r="R88" s="14">
        <f t="shared" si="26"/>
        <v>47.650000000000006</v>
      </c>
      <c r="S88" s="10"/>
      <c r="T88" s="10"/>
    </row>
    <row r="89" spans="1:20" x14ac:dyDescent="0.2">
      <c r="A89" s="71"/>
      <c r="B89" s="135"/>
      <c r="C89" s="76" t="s">
        <v>54</v>
      </c>
      <c r="D89" s="34">
        <v>22</v>
      </c>
      <c r="E89" s="14"/>
      <c r="F89" s="14">
        <v>0.05</v>
      </c>
      <c r="G89" s="14"/>
      <c r="H89" s="30">
        <f t="shared" si="22"/>
        <v>0.05</v>
      </c>
      <c r="I89" s="14">
        <v>4.4000000000000004</v>
      </c>
      <c r="J89" s="14"/>
      <c r="K89" s="30">
        <f t="shared" si="27"/>
        <v>4.45</v>
      </c>
      <c r="L89" s="14">
        <v>2.4</v>
      </c>
      <c r="M89" s="14">
        <v>11.55</v>
      </c>
      <c r="N89" s="14">
        <v>5.4</v>
      </c>
      <c r="O89" s="14">
        <f t="shared" si="24"/>
        <v>19.350000000000001</v>
      </c>
      <c r="P89" s="14">
        <f t="shared" si="25"/>
        <v>23.8</v>
      </c>
      <c r="Q89" s="14">
        <v>13.7</v>
      </c>
      <c r="R89" s="14">
        <f t="shared" si="26"/>
        <v>37.5</v>
      </c>
      <c r="S89" s="10"/>
      <c r="T89" s="10"/>
    </row>
    <row r="90" spans="1:20" x14ac:dyDescent="0.2">
      <c r="A90" s="71"/>
      <c r="B90" s="135"/>
      <c r="C90" s="76" t="s">
        <v>65</v>
      </c>
      <c r="D90" s="34">
        <v>3</v>
      </c>
      <c r="E90" s="14"/>
      <c r="F90" s="14"/>
      <c r="G90" s="14"/>
      <c r="H90" s="30">
        <f t="shared" si="22"/>
        <v>0</v>
      </c>
      <c r="I90" s="14">
        <v>1.3</v>
      </c>
      <c r="J90" s="14"/>
      <c r="K90" s="30">
        <f t="shared" si="27"/>
        <v>1.3</v>
      </c>
      <c r="L90" s="14">
        <v>30</v>
      </c>
      <c r="M90" s="14">
        <v>65.7</v>
      </c>
      <c r="N90" s="14">
        <v>10.1</v>
      </c>
      <c r="O90" s="14">
        <f t="shared" si="24"/>
        <v>105.8</v>
      </c>
      <c r="P90" s="14">
        <f t="shared" si="25"/>
        <v>107.1</v>
      </c>
      <c r="Q90" s="14"/>
      <c r="R90" s="14">
        <f t="shared" si="26"/>
        <v>107.1</v>
      </c>
      <c r="S90" s="10"/>
      <c r="T90" s="10"/>
    </row>
    <row r="91" spans="1:20" x14ac:dyDescent="0.2">
      <c r="A91" s="71"/>
      <c r="B91" s="135"/>
      <c r="C91" s="76" t="s">
        <v>74</v>
      </c>
      <c r="D91" s="34">
        <v>5</v>
      </c>
      <c r="E91" s="14"/>
      <c r="F91" s="14"/>
      <c r="G91" s="14"/>
      <c r="H91" s="30">
        <f t="shared" si="22"/>
        <v>0</v>
      </c>
      <c r="I91" s="14">
        <v>0.75</v>
      </c>
      <c r="J91" s="14"/>
      <c r="K91" s="30">
        <f t="shared" si="27"/>
        <v>0.75</v>
      </c>
      <c r="L91" s="14">
        <v>0.25</v>
      </c>
      <c r="M91" s="14">
        <v>6.05</v>
      </c>
      <c r="N91" s="14">
        <v>3.65</v>
      </c>
      <c r="O91" s="14">
        <f t="shared" si="24"/>
        <v>9.9499999999999993</v>
      </c>
      <c r="P91" s="14">
        <f t="shared" si="25"/>
        <v>10.7</v>
      </c>
      <c r="Q91" s="14">
        <v>1.5</v>
      </c>
      <c r="R91" s="14">
        <f t="shared" si="26"/>
        <v>12.2</v>
      </c>
      <c r="S91" s="10"/>
      <c r="T91" s="10"/>
    </row>
    <row r="92" spans="1:20" x14ac:dyDescent="0.2">
      <c r="A92" s="71"/>
      <c r="B92" s="135"/>
      <c r="C92" s="76" t="s">
        <v>53</v>
      </c>
      <c r="D92" s="34">
        <v>1</v>
      </c>
      <c r="E92" s="14"/>
      <c r="F92" s="14"/>
      <c r="G92" s="14"/>
      <c r="H92" s="30">
        <f t="shared" si="22"/>
        <v>0</v>
      </c>
      <c r="I92" s="14"/>
      <c r="J92" s="14"/>
      <c r="K92" s="30">
        <f t="shared" si="27"/>
        <v>0</v>
      </c>
      <c r="L92" s="14">
        <v>2</v>
      </c>
      <c r="M92" s="14">
        <v>3</v>
      </c>
      <c r="N92" s="14">
        <v>4</v>
      </c>
      <c r="O92" s="14">
        <f t="shared" si="24"/>
        <v>9</v>
      </c>
      <c r="P92" s="14">
        <f t="shared" si="25"/>
        <v>9</v>
      </c>
      <c r="Q92" s="14"/>
      <c r="R92" s="14">
        <f t="shared" si="26"/>
        <v>9</v>
      </c>
      <c r="S92" s="10"/>
      <c r="T92" s="10"/>
    </row>
    <row r="93" spans="1:20" x14ac:dyDescent="0.2">
      <c r="A93" s="71"/>
      <c r="B93" s="135"/>
      <c r="C93" s="76" t="s">
        <v>81</v>
      </c>
      <c r="D93" s="34">
        <v>6</v>
      </c>
      <c r="E93" s="14"/>
      <c r="F93" s="14"/>
      <c r="G93" s="14"/>
      <c r="H93" s="30">
        <f t="shared" si="22"/>
        <v>0</v>
      </c>
      <c r="I93" s="14"/>
      <c r="J93" s="14"/>
      <c r="K93" s="30">
        <f t="shared" si="27"/>
        <v>0</v>
      </c>
      <c r="L93" s="14">
        <v>1</v>
      </c>
      <c r="M93" s="14">
        <v>9.4</v>
      </c>
      <c r="N93" s="14">
        <v>9.6</v>
      </c>
      <c r="O93" s="14">
        <f t="shared" si="24"/>
        <v>20</v>
      </c>
      <c r="P93" s="14">
        <f t="shared" si="25"/>
        <v>20</v>
      </c>
      <c r="Q93" s="14">
        <v>1</v>
      </c>
      <c r="R93" s="14">
        <f t="shared" si="26"/>
        <v>21</v>
      </c>
      <c r="S93" s="10"/>
      <c r="T93" s="10"/>
    </row>
    <row r="94" spans="1:20" x14ac:dyDescent="0.2">
      <c r="A94" s="71"/>
      <c r="B94" s="135"/>
      <c r="C94" s="76" t="s">
        <v>68</v>
      </c>
      <c r="D94" s="34">
        <v>2</v>
      </c>
      <c r="E94" s="14"/>
      <c r="F94" s="14"/>
      <c r="G94" s="14"/>
      <c r="H94" s="30">
        <f t="shared" si="22"/>
        <v>0</v>
      </c>
      <c r="I94" s="14">
        <v>0.2</v>
      </c>
      <c r="J94" s="14"/>
      <c r="K94" s="30">
        <f t="shared" si="27"/>
        <v>0.2</v>
      </c>
      <c r="L94" s="14">
        <v>5</v>
      </c>
      <c r="M94" s="14">
        <v>40.4</v>
      </c>
      <c r="N94" s="14">
        <v>5.0999999999999996</v>
      </c>
      <c r="O94" s="14">
        <f t="shared" si="24"/>
        <v>50.5</v>
      </c>
      <c r="P94" s="14">
        <f t="shared" si="25"/>
        <v>50.7</v>
      </c>
      <c r="Q94" s="14"/>
      <c r="R94" s="14">
        <f t="shared" si="26"/>
        <v>50.7</v>
      </c>
      <c r="S94" s="10"/>
      <c r="T94" s="10"/>
    </row>
    <row r="95" spans="1:20" x14ac:dyDescent="0.2">
      <c r="A95" s="71"/>
      <c r="B95" s="135"/>
      <c r="C95" s="76" t="s">
        <v>60</v>
      </c>
      <c r="D95" s="34">
        <v>3</v>
      </c>
      <c r="E95" s="14"/>
      <c r="F95" s="14"/>
      <c r="G95" s="14"/>
      <c r="H95" s="30">
        <f t="shared" si="22"/>
        <v>0</v>
      </c>
      <c r="I95" s="14">
        <v>10</v>
      </c>
      <c r="J95" s="14"/>
      <c r="K95" s="30">
        <f t="shared" si="27"/>
        <v>10</v>
      </c>
      <c r="L95" s="14">
        <v>6</v>
      </c>
      <c r="M95" s="14">
        <v>7</v>
      </c>
      <c r="N95" s="14">
        <v>32</v>
      </c>
      <c r="O95" s="14">
        <f t="shared" si="24"/>
        <v>45</v>
      </c>
      <c r="P95" s="14">
        <f t="shared" si="25"/>
        <v>55</v>
      </c>
      <c r="Q95" s="14">
        <v>15</v>
      </c>
      <c r="R95" s="14">
        <f t="shared" si="26"/>
        <v>70</v>
      </c>
      <c r="S95" s="10"/>
      <c r="T95" s="10"/>
    </row>
    <row r="96" spans="1:20" x14ac:dyDescent="0.2">
      <c r="A96" s="71"/>
      <c r="B96" s="135"/>
      <c r="C96" s="76" t="s">
        <v>75</v>
      </c>
      <c r="D96" s="34">
        <v>1</v>
      </c>
      <c r="E96" s="14"/>
      <c r="F96" s="14"/>
      <c r="G96" s="14"/>
      <c r="H96" s="30">
        <f t="shared" si="22"/>
        <v>0</v>
      </c>
      <c r="I96" s="14">
        <v>0.2</v>
      </c>
      <c r="J96" s="14"/>
      <c r="K96" s="30">
        <f t="shared" si="27"/>
        <v>0.2</v>
      </c>
      <c r="L96" s="14"/>
      <c r="M96" s="14"/>
      <c r="N96" s="14">
        <v>0.3</v>
      </c>
      <c r="O96" s="14">
        <f t="shared" si="24"/>
        <v>0.3</v>
      </c>
      <c r="P96" s="14">
        <f t="shared" si="25"/>
        <v>0.5</v>
      </c>
      <c r="Q96" s="14"/>
      <c r="R96" s="14">
        <f t="shared" si="26"/>
        <v>0.5</v>
      </c>
      <c r="S96" s="10"/>
      <c r="T96" s="10"/>
    </row>
    <row r="97" spans="1:20" x14ac:dyDescent="0.2">
      <c r="A97" s="71"/>
      <c r="B97" s="136"/>
      <c r="C97" s="76" t="s">
        <v>70</v>
      </c>
      <c r="D97" s="34">
        <v>5</v>
      </c>
      <c r="E97" s="14"/>
      <c r="F97" s="14"/>
      <c r="G97" s="14"/>
      <c r="H97" s="30">
        <f t="shared" si="22"/>
        <v>0</v>
      </c>
      <c r="I97" s="14">
        <v>20.5</v>
      </c>
      <c r="J97" s="14">
        <v>0.25</v>
      </c>
      <c r="K97" s="30">
        <f t="shared" si="27"/>
        <v>20.75</v>
      </c>
      <c r="L97" s="14"/>
      <c r="M97" s="14">
        <v>3.17</v>
      </c>
      <c r="N97" s="14">
        <v>17.13</v>
      </c>
      <c r="O97" s="14">
        <f t="shared" si="24"/>
        <v>20.299999999999997</v>
      </c>
      <c r="P97" s="14">
        <f t="shared" si="25"/>
        <v>41.05</v>
      </c>
      <c r="Q97" s="14">
        <v>0.25</v>
      </c>
      <c r="R97" s="14">
        <f t="shared" si="26"/>
        <v>41.3</v>
      </c>
      <c r="S97" s="10"/>
      <c r="T97" s="10"/>
    </row>
    <row r="98" spans="1:20" x14ac:dyDescent="0.2">
      <c r="A98" s="71"/>
      <c r="B98" s="135" t="s">
        <v>425</v>
      </c>
      <c r="C98" s="76" t="s">
        <v>73</v>
      </c>
      <c r="D98" s="34">
        <v>11</v>
      </c>
      <c r="E98" s="14">
        <v>2.2000000000000002</v>
      </c>
      <c r="F98" s="14">
        <v>0.8</v>
      </c>
      <c r="G98" s="14"/>
      <c r="H98" s="30">
        <f t="shared" si="22"/>
        <v>3</v>
      </c>
      <c r="I98" s="14">
        <v>0.65</v>
      </c>
      <c r="J98" s="14"/>
      <c r="K98" s="30">
        <f t="shared" si="27"/>
        <v>3.65</v>
      </c>
      <c r="L98" s="14">
        <v>0.1</v>
      </c>
      <c r="M98" s="14">
        <v>0.9</v>
      </c>
      <c r="N98" s="14">
        <v>1.05</v>
      </c>
      <c r="O98" s="14">
        <f t="shared" si="24"/>
        <v>2.0499999999999998</v>
      </c>
      <c r="P98" s="14">
        <f t="shared" si="25"/>
        <v>5.6999999999999993</v>
      </c>
      <c r="Q98" s="14">
        <v>0.2</v>
      </c>
      <c r="R98" s="14">
        <f t="shared" si="26"/>
        <v>5.8999999999999995</v>
      </c>
      <c r="S98" s="10"/>
      <c r="T98" s="10"/>
    </row>
    <row r="99" spans="1:20" x14ac:dyDescent="0.2">
      <c r="A99" s="71"/>
      <c r="B99" s="135"/>
      <c r="C99" s="76" t="s">
        <v>69</v>
      </c>
      <c r="D99" s="34">
        <v>2</v>
      </c>
      <c r="E99" s="14"/>
      <c r="F99" s="14">
        <v>0.1</v>
      </c>
      <c r="G99" s="14">
        <v>0.15</v>
      </c>
      <c r="H99" s="30">
        <f t="shared" si="22"/>
        <v>0.25</v>
      </c>
      <c r="I99" s="14">
        <v>0.1</v>
      </c>
      <c r="J99" s="14"/>
      <c r="K99" s="30">
        <f t="shared" si="27"/>
        <v>0.35</v>
      </c>
      <c r="L99" s="14"/>
      <c r="M99" s="14"/>
      <c r="N99" s="14">
        <v>0.25</v>
      </c>
      <c r="O99" s="14">
        <f t="shared" si="24"/>
        <v>0.25</v>
      </c>
      <c r="P99" s="14">
        <f t="shared" si="25"/>
        <v>0.6</v>
      </c>
      <c r="Q99" s="14"/>
      <c r="R99" s="14">
        <f t="shared" si="26"/>
        <v>0.6</v>
      </c>
      <c r="S99" s="10"/>
      <c r="T99" s="10"/>
    </row>
    <row r="100" spans="1:20" x14ac:dyDescent="0.2">
      <c r="A100" s="71"/>
      <c r="B100" s="135"/>
      <c r="C100" s="76" t="s">
        <v>321</v>
      </c>
      <c r="D100" s="34">
        <v>8</v>
      </c>
      <c r="E100" s="14">
        <v>2.2000000000000002</v>
      </c>
      <c r="F100" s="14">
        <v>1.0900000000000001</v>
      </c>
      <c r="G100" s="14"/>
      <c r="H100" s="30">
        <f t="shared" si="22"/>
        <v>3.29</v>
      </c>
      <c r="I100" s="14">
        <v>0.2</v>
      </c>
      <c r="J100" s="14"/>
      <c r="K100" s="30">
        <f t="shared" si="27"/>
        <v>3.49</v>
      </c>
      <c r="L100" s="14"/>
      <c r="M100" s="14">
        <v>4.0999999999999996</v>
      </c>
      <c r="N100" s="14">
        <v>6.15</v>
      </c>
      <c r="O100" s="14">
        <f t="shared" si="24"/>
        <v>10.25</v>
      </c>
      <c r="P100" s="14">
        <f t="shared" si="25"/>
        <v>13.74</v>
      </c>
      <c r="Q100" s="14">
        <v>0.46</v>
      </c>
      <c r="R100" s="14">
        <f t="shared" si="26"/>
        <v>14.200000000000001</v>
      </c>
      <c r="S100" s="10"/>
      <c r="T100" s="10"/>
    </row>
    <row r="101" spans="1:20" x14ac:dyDescent="0.2">
      <c r="A101" s="71"/>
      <c r="B101" s="135"/>
      <c r="C101" s="76" t="s">
        <v>59</v>
      </c>
      <c r="D101" s="34">
        <v>2</v>
      </c>
      <c r="E101" s="14">
        <v>1.3</v>
      </c>
      <c r="F101" s="14"/>
      <c r="G101" s="14"/>
      <c r="H101" s="30">
        <f t="shared" si="22"/>
        <v>1.3</v>
      </c>
      <c r="I101" s="14"/>
      <c r="J101" s="14"/>
      <c r="K101" s="30">
        <f t="shared" si="27"/>
        <v>1.3</v>
      </c>
      <c r="L101" s="14"/>
      <c r="M101" s="14">
        <v>0.05</v>
      </c>
      <c r="N101" s="14">
        <v>0.65</v>
      </c>
      <c r="O101" s="14">
        <f t="shared" si="24"/>
        <v>0.70000000000000007</v>
      </c>
      <c r="P101" s="14">
        <f t="shared" si="25"/>
        <v>2</v>
      </c>
      <c r="Q101" s="14">
        <v>0.3</v>
      </c>
      <c r="R101" s="14">
        <f t="shared" si="26"/>
        <v>2.2999999999999998</v>
      </c>
      <c r="S101" s="10"/>
      <c r="T101" s="10"/>
    </row>
    <row r="102" spans="1:20" x14ac:dyDescent="0.2">
      <c r="A102" s="71"/>
      <c r="B102" s="135"/>
      <c r="C102" s="76" t="s">
        <v>57</v>
      </c>
      <c r="D102" s="34">
        <v>3</v>
      </c>
      <c r="E102" s="14"/>
      <c r="F102" s="14"/>
      <c r="G102" s="14"/>
      <c r="H102" s="30">
        <f t="shared" si="22"/>
        <v>0</v>
      </c>
      <c r="I102" s="14">
        <v>0.5</v>
      </c>
      <c r="J102" s="14"/>
      <c r="K102" s="30">
        <f t="shared" si="27"/>
        <v>0.5</v>
      </c>
      <c r="L102" s="14">
        <v>0.5</v>
      </c>
      <c r="M102" s="14">
        <v>14.1</v>
      </c>
      <c r="N102" s="14">
        <v>15.3</v>
      </c>
      <c r="O102" s="14">
        <f t="shared" si="24"/>
        <v>29.9</v>
      </c>
      <c r="P102" s="14">
        <f t="shared" si="25"/>
        <v>30.4</v>
      </c>
      <c r="Q102" s="14"/>
      <c r="R102" s="14">
        <f t="shared" si="26"/>
        <v>30.4</v>
      </c>
      <c r="S102" s="10"/>
      <c r="T102" s="10"/>
    </row>
    <row r="103" spans="1:20" x14ac:dyDescent="0.2">
      <c r="A103" s="72"/>
      <c r="B103" s="137"/>
      <c r="C103" s="81" t="s">
        <v>66</v>
      </c>
      <c r="D103" s="67">
        <v>2</v>
      </c>
      <c r="E103" s="68"/>
      <c r="F103" s="68">
        <v>0.5</v>
      </c>
      <c r="G103" s="68"/>
      <c r="H103" s="69">
        <f t="shared" si="22"/>
        <v>0.5</v>
      </c>
      <c r="I103" s="68"/>
      <c r="J103" s="68"/>
      <c r="K103" s="69">
        <f t="shared" si="27"/>
        <v>0.5</v>
      </c>
      <c r="L103" s="68">
        <v>2.5</v>
      </c>
      <c r="M103" s="68">
        <v>12</v>
      </c>
      <c r="N103" s="68">
        <v>8.5</v>
      </c>
      <c r="O103" s="68">
        <f t="shared" si="24"/>
        <v>23</v>
      </c>
      <c r="P103" s="68">
        <f t="shared" si="25"/>
        <v>23.5</v>
      </c>
      <c r="Q103" s="68"/>
      <c r="R103" s="68">
        <f t="shared" si="26"/>
        <v>23.5</v>
      </c>
      <c r="S103" s="10"/>
      <c r="T103" s="10"/>
    </row>
    <row r="104" spans="1:20" ht="15" x14ac:dyDescent="0.25">
      <c r="A104" s="230" t="s">
        <v>0</v>
      </c>
      <c r="B104" s="231"/>
      <c r="C104" s="232" t="s">
        <v>0</v>
      </c>
      <c r="D104" s="53">
        <f t="shared" ref="D104:R104" si="28">+SUM(D71:D103)</f>
        <v>267</v>
      </c>
      <c r="E104" s="54">
        <f>SUM(E71:E103)</f>
        <v>5.8</v>
      </c>
      <c r="F104" s="54">
        <f>SUM(F71:F103)</f>
        <v>2.54</v>
      </c>
      <c r="G104" s="54">
        <f>SUM(G71:G103)</f>
        <v>0.15</v>
      </c>
      <c r="H104" s="54">
        <f>SUM(H71:H103)</f>
        <v>8.4899999999999984</v>
      </c>
      <c r="I104" s="54">
        <f t="shared" si="28"/>
        <v>49.56</v>
      </c>
      <c r="J104" s="54">
        <f t="shared" si="28"/>
        <v>1.2</v>
      </c>
      <c r="K104" s="54">
        <f t="shared" si="28"/>
        <v>59.25</v>
      </c>
      <c r="L104" s="54">
        <f t="shared" si="28"/>
        <v>57.95</v>
      </c>
      <c r="M104" s="54">
        <f t="shared" si="28"/>
        <v>252.65</v>
      </c>
      <c r="N104" s="54">
        <f t="shared" si="28"/>
        <v>222.96000000000004</v>
      </c>
      <c r="O104" s="54">
        <f t="shared" si="28"/>
        <v>533.55999999999995</v>
      </c>
      <c r="P104" s="54">
        <f t="shared" si="28"/>
        <v>592.80999999999995</v>
      </c>
      <c r="Q104" s="54">
        <f t="shared" si="28"/>
        <v>56.559999999999995</v>
      </c>
      <c r="R104" s="55">
        <f t="shared" si="28"/>
        <v>649.36999999999989</v>
      </c>
      <c r="S104" s="10"/>
      <c r="T104" s="10"/>
    </row>
    <row r="105" spans="1:20" x14ac:dyDescent="0.2">
      <c r="A105" s="144" t="s">
        <v>6</v>
      </c>
      <c r="B105" s="120" t="s">
        <v>86</v>
      </c>
      <c r="C105" s="73" t="s">
        <v>86</v>
      </c>
      <c r="D105" s="61">
        <v>23</v>
      </c>
      <c r="E105" s="39"/>
      <c r="F105" s="39"/>
      <c r="G105" s="39"/>
      <c r="H105" s="48">
        <f t="shared" ref="H105:H170" si="29">SUM(E105:G105)</f>
        <v>0</v>
      </c>
      <c r="I105" s="39">
        <v>1</v>
      </c>
      <c r="J105" s="39"/>
      <c r="K105" s="48">
        <f t="shared" ref="K105:K120" si="30">+SUM(H105:J105)</f>
        <v>1</v>
      </c>
      <c r="L105" s="39">
        <v>0.25</v>
      </c>
      <c r="M105" s="39">
        <v>8.4499999999999993</v>
      </c>
      <c r="N105" s="39">
        <v>21.01</v>
      </c>
      <c r="O105" s="39">
        <f t="shared" ref="O105:O120" si="31">+SUM(L105:N105)</f>
        <v>29.71</v>
      </c>
      <c r="P105" s="39">
        <f t="shared" ref="P105:P120" si="32">+SUM(K105+O105)</f>
        <v>30.71</v>
      </c>
      <c r="Q105" s="39">
        <v>3.85</v>
      </c>
      <c r="R105" s="39">
        <f t="shared" ref="R105:R120" si="33">+SUM(P105:Q105)</f>
        <v>34.56</v>
      </c>
      <c r="S105" s="10"/>
      <c r="T105" s="10"/>
    </row>
    <row r="106" spans="1:20" x14ac:dyDescent="0.2">
      <c r="A106" s="93"/>
      <c r="B106" s="121"/>
      <c r="C106" s="76" t="s">
        <v>272</v>
      </c>
      <c r="D106" s="34">
        <v>1</v>
      </c>
      <c r="E106" s="14"/>
      <c r="F106" s="14"/>
      <c r="G106" s="14"/>
      <c r="H106" s="30">
        <f t="shared" si="29"/>
        <v>0</v>
      </c>
      <c r="I106" s="14"/>
      <c r="J106" s="14"/>
      <c r="K106" s="30">
        <f t="shared" si="30"/>
        <v>0</v>
      </c>
      <c r="L106" s="14"/>
      <c r="M106" s="14"/>
      <c r="N106" s="14">
        <v>1</v>
      </c>
      <c r="O106" s="14">
        <f t="shared" si="31"/>
        <v>1</v>
      </c>
      <c r="P106" s="14">
        <f t="shared" si="32"/>
        <v>1</v>
      </c>
      <c r="Q106" s="14"/>
      <c r="R106" s="14">
        <f t="shared" si="33"/>
        <v>1</v>
      </c>
      <c r="S106" s="10"/>
      <c r="T106" s="10"/>
    </row>
    <row r="107" spans="1:20" x14ac:dyDescent="0.2">
      <c r="A107" s="93"/>
      <c r="B107" s="121"/>
      <c r="C107" s="76" t="s">
        <v>101</v>
      </c>
      <c r="D107" s="34">
        <v>23</v>
      </c>
      <c r="E107" s="14">
        <v>0.01</v>
      </c>
      <c r="F107" s="14"/>
      <c r="G107" s="14"/>
      <c r="H107" s="30">
        <f t="shared" si="29"/>
        <v>0.01</v>
      </c>
      <c r="I107" s="14">
        <v>6.61</v>
      </c>
      <c r="J107" s="14"/>
      <c r="K107" s="30">
        <f t="shared" si="30"/>
        <v>6.62</v>
      </c>
      <c r="L107" s="14">
        <v>11.5</v>
      </c>
      <c r="M107" s="14">
        <v>39.15</v>
      </c>
      <c r="N107" s="14">
        <v>11.01</v>
      </c>
      <c r="O107" s="14">
        <f t="shared" si="31"/>
        <v>61.66</v>
      </c>
      <c r="P107" s="14">
        <f t="shared" si="32"/>
        <v>68.28</v>
      </c>
      <c r="Q107" s="14">
        <v>0.3</v>
      </c>
      <c r="R107" s="14">
        <f t="shared" si="33"/>
        <v>68.58</v>
      </c>
      <c r="S107" s="10"/>
      <c r="T107" s="10"/>
    </row>
    <row r="108" spans="1:20" x14ac:dyDescent="0.2">
      <c r="A108" s="93"/>
      <c r="B108" s="121"/>
      <c r="C108" s="76" t="s">
        <v>106</v>
      </c>
      <c r="D108" s="34">
        <v>6</v>
      </c>
      <c r="E108" s="14"/>
      <c r="F108" s="14"/>
      <c r="G108" s="14"/>
      <c r="H108" s="30">
        <f t="shared" si="29"/>
        <v>0</v>
      </c>
      <c r="I108" s="14"/>
      <c r="J108" s="14"/>
      <c r="K108" s="30">
        <f t="shared" si="30"/>
        <v>0</v>
      </c>
      <c r="L108" s="14">
        <v>1</v>
      </c>
      <c r="M108" s="14">
        <v>4.5999999999999996</v>
      </c>
      <c r="N108" s="14">
        <v>5.25</v>
      </c>
      <c r="O108" s="14">
        <f t="shared" si="31"/>
        <v>10.85</v>
      </c>
      <c r="P108" s="14">
        <f t="shared" si="32"/>
        <v>10.85</v>
      </c>
      <c r="Q108" s="14">
        <v>0.75</v>
      </c>
      <c r="R108" s="14">
        <f t="shared" si="33"/>
        <v>11.6</v>
      </c>
      <c r="S108" s="10"/>
      <c r="T108" s="10"/>
    </row>
    <row r="109" spans="1:20" x14ac:dyDescent="0.2">
      <c r="A109" s="93"/>
      <c r="B109" s="121"/>
      <c r="C109" s="76" t="s">
        <v>107</v>
      </c>
      <c r="D109" s="34">
        <v>8</v>
      </c>
      <c r="E109" s="14">
        <v>0.8</v>
      </c>
      <c r="F109" s="14">
        <v>0.4</v>
      </c>
      <c r="G109" s="14">
        <v>81.3</v>
      </c>
      <c r="H109" s="30">
        <f t="shared" si="29"/>
        <v>82.5</v>
      </c>
      <c r="I109" s="14">
        <v>10</v>
      </c>
      <c r="J109" s="14"/>
      <c r="K109" s="30">
        <f t="shared" si="30"/>
        <v>92.5</v>
      </c>
      <c r="L109" s="14"/>
      <c r="M109" s="14">
        <v>11.6</v>
      </c>
      <c r="N109" s="14">
        <v>31.5</v>
      </c>
      <c r="O109" s="14">
        <f t="shared" si="31"/>
        <v>43.1</v>
      </c>
      <c r="P109" s="14">
        <f t="shared" si="32"/>
        <v>135.6</v>
      </c>
      <c r="Q109" s="14">
        <v>1</v>
      </c>
      <c r="R109" s="14">
        <f t="shared" si="33"/>
        <v>136.6</v>
      </c>
      <c r="S109" s="10"/>
      <c r="T109" s="10"/>
    </row>
    <row r="110" spans="1:20" x14ac:dyDescent="0.2">
      <c r="A110" s="93"/>
      <c r="B110" s="121"/>
      <c r="C110" s="76" t="s">
        <v>90</v>
      </c>
      <c r="D110" s="34">
        <v>6</v>
      </c>
      <c r="E110" s="14">
        <v>0.25</v>
      </c>
      <c r="F110" s="14">
        <v>0.2</v>
      </c>
      <c r="G110" s="14"/>
      <c r="H110" s="30">
        <f t="shared" si="29"/>
        <v>0.45</v>
      </c>
      <c r="I110" s="14">
        <v>13</v>
      </c>
      <c r="J110" s="14"/>
      <c r="K110" s="30">
        <f t="shared" si="30"/>
        <v>13.45</v>
      </c>
      <c r="L110" s="14"/>
      <c r="M110" s="14">
        <v>2.8</v>
      </c>
      <c r="N110" s="14">
        <v>0.01</v>
      </c>
      <c r="O110" s="14">
        <f t="shared" si="31"/>
        <v>2.8099999999999996</v>
      </c>
      <c r="P110" s="14">
        <f t="shared" si="32"/>
        <v>16.259999999999998</v>
      </c>
      <c r="Q110" s="14">
        <v>0.9</v>
      </c>
      <c r="R110" s="14">
        <f t="shared" si="33"/>
        <v>17.159999999999997</v>
      </c>
      <c r="S110" s="10"/>
      <c r="T110" s="10"/>
    </row>
    <row r="111" spans="1:20" x14ac:dyDescent="0.2">
      <c r="A111" s="93"/>
      <c r="B111" s="121"/>
      <c r="C111" s="76" t="s">
        <v>89</v>
      </c>
      <c r="D111" s="34">
        <v>7</v>
      </c>
      <c r="E111" s="14">
        <v>0.9</v>
      </c>
      <c r="F111" s="14"/>
      <c r="G111" s="14">
        <v>0.1</v>
      </c>
      <c r="H111" s="30">
        <f t="shared" si="29"/>
        <v>1</v>
      </c>
      <c r="I111" s="14">
        <v>1.5</v>
      </c>
      <c r="J111" s="14"/>
      <c r="K111" s="30">
        <f t="shared" si="30"/>
        <v>2.5</v>
      </c>
      <c r="L111" s="14"/>
      <c r="M111" s="14">
        <v>1.6</v>
      </c>
      <c r="N111" s="14">
        <v>0.2</v>
      </c>
      <c r="O111" s="14">
        <f t="shared" si="31"/>
        <v>1.8</v>
      </c>
      <c r="P111" s="14">
        <f t="shared" si="32"/>
        <v>4.3</v>
      </c>
      <c r="Q111" s="14">
        <v>0.6</v>
      </c>
      <c r="R111" s="14">
        <f t="shared" si="33"/>
        <v>4.8999999999999995</v>
      </c>
      <c r="S111" s="10"/>
      <c r="T111" s="10"/>
    </row>
    <row r="112" spans="1:20" x14ac:dyDescent="0.2">
      <c r="A112" s="93"/>
      <c r="B112" s="121"/>
      <c r="C112" s="76" t="s">
        <v>94</v>
      </c>
      <c r="D112" s="34">
        <v>16</v>
      </c>
      <c r="E112" s="14"/>
      <c r="F112" s="14"/>
      <c r="G112" s="14"/>
      <c r="H112" s="30">
        <f t="shared" si="29"/>
        <v>0</v>
      </c>
      <c r="I112" s="14">
        <v>18.7</v>
      </c>
      <c r="J112" s="14"/>
      <c r="K112" s="30">
        <f t="shared" si="30"/>
        <v>18.7</v>
      </c>
      <c r="L112" s="14">
        <v>0.15</v>
      </c>
      <c r="M112" s="14">
        <v>8.6999999999999993</v>
      </c>
      <c r="N112" s="14">
        <v>7.44</v>
      </c>
      <c r="O112" s="14">
        <f t="shared" si="31"/>
        <v>16.29</v>
      </c>
      <c r="P112" s="14">
        <f t="shared" si="32"/>
        <v>34.989999999999995</v>
      </c>
      <c r="Q112" s="14">
        <v>2.11</v>
      </c>
      <c r="R112" s="14">
        <f t="shared" si="33"/>
        <v>37.099999999999994</v>
      </c>
      <c r="S112" s="10"/>
      <c r="T112" s="10"/>
    </row>
    <row r="113" spans="1:20" x14ac:dyDescent="0.2">
      <c r="A113" s="93"/>
      <c r="B113" s="124"/>
      <c r="C113" s="76" t="s">
        <v>102</v>
      </c>
      <c r="D113" s="34">
        <v>8</v>
      </c>
      <c r="E113" s="14"/>
      <c r="F113" s="14"/>
      <c r="G113" s="14"/>
      <c r="H113" s="30">
        <f t="shared" si="29"/>
        <v>0</v>
      </c>
      <c r="I113" s="14"/>
      <c r="J113" s="14"/>
      <c r="K113" s="30">
        <f t="shared" si="30"/>
        <v>0</v>
      </c>
      <c r="L113" s="14">
        <v>2.85</v>
      </c>
      <c r="M113" s="14">
        <v>5.3</v>
      </c>
      <c r="N113" s="14">
        <v>6.9</v>
      </c>
      <c r="O113" s="14">
        <f t="shared" si="31"/>
        <v>15.05</v>
      </c>
      <c r="P113" s="14">
        <f t="shared" si="32"/>
        <v>15.05</v>
      </c>
      <c r="Q113" s="14"/>
      <c r="R113" s="14">
        <f t="shared" si="33"/>
        <v>15.05</v>
      </c>
      <c r="S113" s="10"/>
      <c r="T113" s="10"/>
    </row>
    <row r="114" spans="1:20" x14ac:dyDescent="0.2">
      <c r="A114" s="93"/>
      <c r="B114" s="132" t="s">
        <v>105</v>
      </c>
      <c r="C114" s="76" t="s">
        <v>105</v>
      </c>
      <c r="D114" s="34">
        <v>27</v>
      </c>
      <c r="E114" s="14"/>
      <c r="F114" s="14"/>
      <c r="G114" s="14"/>
      <c r="H114" s="30">
        <f t="shared" si="29"/>
        <v>0</v>
      </c>
      <c r="I114" s="14">
        <v>0.26</v>
      </c>
      <c r="J114" s="14"/>
      <c r="K114" s="30">
        <f t="shared" si="30"/>
        <v>0.26</v>
      </c>
      <c r="L114" s="14">
        <v>1</v>
      </c>
      <c r="M114" s="14">
        <v>6.51</v>
      </c>
      <c r="N114" s="14">
        <v>15.78</v>
      </c>
      <c r="O114" s="14">
        <f t="shared" si="31"/>
        <v>23.29</v>
      </c>
      <c r="P114" s="14">
        <f t="shared" si="32"/>
        <v>23.55</v>
      </c>
      <c r="Q114" s="14">
        <v>0.8</v>
      </c>
      <c r="R114" s="14">
        <f t="shared" si="33"/>
        <v>24.35</v>
      </c>
      <c r="S114" s="10"/>
      <c r="T114" s="10"/>
    </row>
    <row r="115" spans="1:20" x14ac:dyDescent="0.2">
      <c r="A115" s="93"/>
      <c r="B115" s="121"/>
      <c r="C115" s="76" t="s">
        <v>103</v>
      </c>
      <c r="D115" s="34">
        <v>15</v>
      </c>
      <c r="E115" s="14">
        <v>0.01</v>
      </c>
      <c r="F115" s="14">
        <v>0.75</v>
      </c>
      <c r="G115" s="14"/>
      <c r="H115" s="30">
        <f t="shared" si="29"/>
        <v>0.76</v>
      </c>
      <c r="I115" s="14">
        <v>4</v>
      </c>
      <c r="J115" s="14"/>
      <c r="K115" s="30">
        <f t="shared" si="30"/>
        <v>4.76</v>
      </c>
      <c r="L115" s="14">
        <v>3.2</v>
      </c>
      <c r="M115" s="14">
        <v>43.61</v>
      </c>
      <c r="N115" s="14">
        <v>9.5</v>
      </c>
      <c r="O115" s="14">
        <f t="shared" si="31"/>
        <v>56.31</v>
      </c>
      <c r="P115" s="14">
        <f t="shared" si="32"/>
        <v>61.07</v>
      </c>
      <c r="Q115" s="14"/>
      <c r="R115" s="14">
        <f t="shared" si="33"/>
        <v>61.07</v>
      </c>
      <c r="S115" s="10"/>
      <c r="T115" s="10"/>
    </row>
    <row r="116" spans="1:20" x14ac:dyDescent="0.2">
      <c r="A116" s="93"/>
      <c r="B116" s="121"/>
      <c r="C116" s="76" t="s">
        <v>96</v>
      </c>
      <c r="D116" s="34">
        <v>7</v>
      </c>
      <c r="E116" s="14"/>
      <c r="F116" s="14"/>
      <c r="G116" s="14"/>
      <c r="H116" s="30">
        <f t="shared" si="29"/>
        <v>0</v>
      </c>
      <c r="I116" s="14">
        <v>6.5</v>
      </c>
      <c r="J116" s="14"/>
      <c r="K116" s="30">
        <f t="shared" si="30"/>
        <v>6.5</v>
      </c>
      <c r="L116" s="14"/>
      <c r="M116" s="14">
        <v>5.15</v>
      </c>
      <c r="N116" s="14">
        <v>13.3</v>
      </c>
      <c r="O116" s="14">
        <f t="shared" si="31"/>
        <v>18.450000000000003</v>
      </c>
      <c r="P116" s="14">
        <f t="shared" si="32"/>
        <v>24.950000000000003</v>
      </c>
      <c r="Q116" s="14">
        <v>2</v>
      </c>
      <c r="R116" s="14">
        <f t="shared" si="33"/>
        <v>26.950000000000003</v>
      </c>
      <c r="S116" s="10"/>
      <c r="T116" s="10"/>
    </row>
    <row r="117" spans="1:20" x14ac:dyDescent="0.2">
      <c r="A117" s="93"/>
      <c r="B117" s="121"/>
      <c r="C117" s="76" t="s">
        <v>100</v>
      </c>
      <c r="D117" s="34">
        <v>20</v>
      </c>
      <c r="E117" s="14">
        <v>0.01</v>
      </c>
      <c r="F117" s="14"/>
      <c r="G117" s="14"/>
      <c r="H117" s="30">
        <f t="shared" si="29"/>
        <v>0.01</v>
      </c>
      <c r="I117" s="14">
        <v>5.8</v>
      </c>
      <c r="J117" s="14"/>
      <c r="K117" s="30">
        <f t="shared" si="30"/>
        <v>5.81</v>
      </c>
      <c r="L117" s="14">
        <v>1.5</v>
      </c>
      <c r="M117" s="14">
        <v>18.63</v>
      </c>
      <c r="N117" s="14">
        <v>15.55</v>
      </c>
      <c r="O117" s="14">
        <f t="shared" si="31"/>
        <v>35.68</v>
      </c>
      <c r="P117" s="14">
        <f t="shared" si="32"/>
        <v>41.49</v>
      </c>
      <c r="Q117" s="14">
        <v>5</v>
      </c>
      <c r="R117" s="14">
        <f t="shared" si="33"/>
        <v>46.49</v>
      </c>
      <c r="S117" s="10"/>
      <c r="T117" s="10"/>
    </row>
    <row r="118" spans="1:20" x14ac:dyDescent="0.2">
      <c r="A118" s="93"/>
      <c r="B118" s="121"/>
      <c r="C118" s="76" t="s">
        <v>98</v>
      </c>
      <c r="D118" s="34">
        <v>13</v>
      </c>
      <c r="E118" s="14"/>
      <c r="F118" s="14">
        <v>1.2</v>
      </c>
      <c r="G118" s="14"/>
      <c r="H118" s="30">
        <f t="shared" si="29"/>
        <v>1.2</v>
      </c>
      <c r="I118" s="14">
        <v>1.5</v>
      </c>
      <c r="J118" s="14"/>
      <c r="K118" s="30">
        <f t="shared" si="30"/>
        <v>2.7</v>
      </c>
      <c r="L118" s="14"/>
      <c r="M118" s="14">
        <v>5.85</v>
      </c>
      <c r="N118" s="14">
        <v>5.74</v>
      </c>
      <c r="O118" s="14">
        <f t="shared" si="31"/>
        <v>11.59</v>
      </c>
      <c r="P118" s="14">
        <f t="shared" si="32"/>
        <v>14.29</v>
      </c>
      <c r="Q118" s="14">
        <v>0.61</v>
      </c>
      <c r="R118" s="14">
        <f t="shared" si="33"/>
        <v>14.899999999999999</v>
      </c>
      <c r="S118" s="10"/>
      <c r="T118" s="10"/>
    </row>
    <row r="119" spans="1:20" x14ac:dyDescent="0.2">
      <c r="A119" s="93"/>
      <c r="B119" s="121"/>
      <c r="C119" s="76" t="s">
        <v>93</v>
      </c>
      <c r="D119" s="34">
        <v>10</v>
      </c>
      <c r="E119" s="14"/>
      <c r="F119" s="14"/>
      <c r="G119" s="14"/>
      <c r="H119" s="30">
        <f t="shared" si="29"/>
        <v>0</v>
      </c>
      <c r="I119" s="14">
        <v>0.45</v>
      </c>
      <c r="J119" s="14"/>
      <c r="K119" s="30">
        <f t="shared" si="30"/>
        <v>0.45</v>
      </c>
      <c r="L119" s="14">
        <v>0.25</v>
      </c>
      <c r="M119" s="14">
        <v>2.16</v>
      </c>
      <c r="N119" s="14">
        <v>5.66</v>
      </c>
      <c r="O119" s="14">
        <f t="shared" si="31"/>
        <v>8.07</v>
      </c>
      <c r="P119" s="14">
        <f t="shared" si="32"/>
        <v>8.52</v>
      </c>
      <c r="Q119" s="14">
        <v>3.5</v>
      </c>
      <c r="R119" s="14">
        <f t="shared" si="33"/>
        <v>12.02</v>
      </c>
      <c r="S119" s="10"/>
      <c r="T119" s="10"/>
    </row>
    <row r="120" spans="1:20" x14ac:dyDescent="0.2">
      <c r="A120" s="93"/>
      <c r="B120" s="121"/>
      <c r="C120" s="76" t="s">
        <v>85</v>
      </c>
      <c r="D120" s="34">
        <v>3</v>
      </c>
      <c r="E120" s="14">
        <v>1.5</v>
      </c>
      <c r="F120" s="14"/>
      <c r="G120" s="14"/>
      <c r="H120" s="30">
        <f t="shared" si="29"/>
        <v>1.5</v>
      </c>
      <c r="I120" s="14">
        <v>0.5</v>
      </c>
      <c r="J120" s="14"/>
      <c r="K120" s="30">
        <f t="shared" si="30"/>
        <v>2</v>
      </c>
      <c r="L120" s="14"/>
      <c r="M120" s="14">
        <v>4.5</v>
      </c>
      <c r="N120" s="14">
        <v>3</v>
      </c>
      <c r="O120" s="14">
        <f t="shared" si="31"/>
        <v>7.5</v>
      </c>
      <c r="P120" s="14">
        <f t="shared" si="32"/>
        <v>9.5</v>
      </c>
      <c r="Q120" s="14"/>
      <c r="R120" s="14">
        <f t="shared" si="33"/>
        <v>9.5</v>
      </c>
      <c r="S120" s="10"/>
      <c r="T120" s="10"/>
    </row>
    <row r="121" spans="1:20" x14ac:dyDescent="0.2">
      <c r="A121" s="93"/>
      <c r="B121" s="121"/>
      <c r="C121" s="76" t="s">
        <v>84</v>
      </c>
      <c r="D121" s="34">
        <v>18</v>
      </c>
      <c r="E121" s="14">
        <v>13.41</v>
      </c>
      <c r="F121" s="14">
        <v>58.8</v>
      </c>
      <c r="G121" s="14">
        <v>0.9</v>
      </c>
      <c r="H121" s="30">
        <f t="shared" si="29"/>
        <v>73.11</v>
      </c>
      <c r="I121" s="14">
        <v>3.24</v>
      </c>
      <c r="J121" s="14"/>
      <c r="K121" s="30">
        <f t="shared" ref="K121:K134" si="34">+SUM(H121:J121)</f>
        <v>76.349999999999994</v>
      </c>
      <c r="L121" s="14"/>
      <c r="M121" s="14">
        <v>7.5</v>
      </c>
      <c r="N121" s="14">
        <v>0.35</v>
      </c>
      <c r="O121" s="14">
        <f t="shared" ref="O121:O134" si="35">+SUM(L121:N121)</f>
        <v>7.85</v>
      </c>
      <c r="P121" s="14">
        <f t="shared" ref="P121:P134" si="36">+SUM(K121+O121)</f>
        <v>84.199999999999989</v>
      </c>
      <c r="Q121" s="14">
        <v>9.94</v>
      </c>
      <c r="R121" s="14">
        <f t="shared" ref="R121:R134" si="37">+SUM(P121:Q121)</f>
        <v>94.139999999999986</v>
      </c>
      <c r="S121" s="10"/>
      <c r="T121" s="10"/>
    </row>
    <row r="122" spans="1:20" x14ac:dyDescent="0.2">
      <c r="A122" s="93"/>
      <c r="B122" s="121"/>
      <c r="C122" s="76" t="s">
        <v>88</v>
      </c>
      <c r="D122" s="34">
        <v>3</v>
      </c>
      <c r="E122" s="14">
        <v>0.01</v>
      </c>
      <c r="F122" s="14"/>
      <c r="G122" s="14">
        <v>0.1</v>
      </c>
      <c r="H122" s="30">
        <f t="shared" si="29"/>
        <v>0.11</v>
      </c>
      <c r="I122" s="14"/>
      <c r="J122" s="14"/>
      <c r="K122" s="30">
        <f t="shared" si="34"/>
        <v>0.11</v>
      </c>
      <c r="L122" s="14"/>
      <c r="M122" s="14"/>
      <c r="N122" s="14">
        <v>0.1</v>
      </c>
      <c r="O122" s="14">
        <f t="shared" si="35"/>
        <v>0.1</v>
      </c>
      <c r="P122" s="14">
        <f t="shared" si="36"/>
        <v>0.21000000000000002</v>
      </c>
      <c r="Q122" s="14">
        <v>0.2</v>
      </c>
      <c r="R122" s="14">
        <f t="shared" si="37"/>
        <v>0.41000000000000003</v>
      </c>
      <c r="S122" s="10"/>
      <c r="T122" s="10"/>
    </row>
    <row r="123" spans="1:20" x14ac:dyDescent="0.2">
      <c r="A123" s="119"/>
      <c r="B123" s="138"/>
      <c r="C123" s="78" t="s">
        <v>293</v>
      </c>
      <c r="D123" s="64">
        <v>7</v>
      </c>
      <c r="E123" s="36"/>
      <c r="F123" s="36"/>
      <c r="G123" s="36"/>
      <c r="H123" s="65">
        <f t="shared" si="29"/>
        <v>0</v>
      </c>
      <c r="I123" s="36">
        <v>1.1000000000000001</v>
      </c>
      <c r="J123" s="36"/>
      <c r="K123" s="65">
        <f t="shared" si="34"/>
        <v>1.1000000000000001</v>
      </c>
      <c r="L123" s="36"/>
      <c r="M123" s="36">
        <v>1.95</v>
      </c>
      <c r="N123" s="36">
        <v>6.9</v>
      </c>
      <c r="O123" s="36">
        <f t="shared" si="35"/>
        <v>8.85</v>
      </c>
      <c r="P123" s="36">
        <f t="shared" si="36"/>
        <v>9.9499999999999993</v>
      </c>
      <c r="Q123" s="36"/>
      <c r="R123" s="36">
        <f t="shared" si="37"/>
        <v>9.9499999999999993</v>
      </c>
      <c r="S123" s="10"/>
      <c r="T123" s="10"/>
    </row>
    <row r="124" spans="1:20" ht="12.75" customHeight="1" x14ac:dyDescent="0.2">
      <c r="A124" s="93"/>
      <c r="B124" s="132" t="s">
        <v>91</v>
      </c>
      <c r="C124" s="76" t="s">
        <v>91</v>
      </c>
      <c r="D124" s="34">
        <v>14</v>
      </c>
      <c r="E124" s="14"/>
      <c r="F124" s="14"/>
      <c r="G124" s="14"/>
      <c r="H124" s="30">
        <f t="shared" si="29"/>
        <v>0</v>
      </c>
      <c r="I124" s="14">
        <v>0.3</v>
      </c>
      <c r="J124" s="14"/>
      <c r="K124" s="30">
        <f t="shared" si="34"/>
        <v>0.3</v>
      </c>
      <c r="L124" s="14">
        <v>1.8</v>
      </c>
      <c r="M124" s="14">
        <v>4.7</v>
      </c>
      <c r="N124" s="14">
        <v>6.5</v>
      </c>
      <c r="O124" s="14">
        <f t="shared" si="35"/>
        <v>13</v>
      </c>
      <c r="P124" s="14">
        <f t="shared" si="36"/>
        <v>13.3</v>
      </c>
      <c r="Q124" s="14">
        <v>7.6</v>
      </c>
      <c r="R124" s="14">
        <f t="shared" si="37"/>
        <v>20.9</v>
      </c>
      <c r="S124" s="10"/>
      <c r="T124" s="10"/>
    </row>
    <row r="125" spans="1:20" x14ac:dyDescent="0.2">
      <c r="A125" s="93"/>
      <c r="B125" s="121"/>
      <c r="C125" s="76" t="s">
        <v>109</v>
      </c>
      <c r="D125" s="34">
        <v>3</v>
      </c>
      <c r="E125" s="14"/>
      <c r="F125" s="14"/>
      <c r="G125" s="14"/>
      <c r="H125" s="30">
        <f t="shared" si="29"/>
        <v>0</v>
      </c>
      <c r="I125" s="14"/>
      <c r="J125" s="14"/>
      <c r="K125" s="30">
        <f t="shared" si="34"/>
        <v>0</v>
      </c>
      <c r="L125" s="14"/>
      <c r="M125" s="14">
        <v>3.25</v>
      </c>
      <c r="N125" s="14">
        <v>2.4</v>
      </c>
      <c r="O125" s="14">
        <f t="shared" si="35"/>
        <v>5.65</v>
      </c>
      <c r="P125" s="14">
        <f t="shared" si="36"/>
        <v>5.65</v>
      </c>
      <c r="Q125" s="14">
        <v>4.3499999999999996</v>
      </c>
      <c r="R125" s="14">
        <f t="shared" si="37"/>
        <v>10</v>
      </c>
      <c r="S125" s="10"/>
      <c r="T125" s="10"/>
    </row>
    <row r="126" spans="1:20" x14ac:dyDescent="0.2">
      <c r="A126" s="93"/>
      <c r="B126" s="121"/>
      <c r="C126" s="76" t="s">
        <v>83</v>
      </c>
      <c r="D126" s="34">
        <v>7</v>
      </c>
      <c r="E126" s="14"/>
      <c r="F126" s="14">
        <v>0.3</v>
      </c>
      <c r="G126" s="14"/>
      <c r="H126" s="30">
        <f t="shared" si="29"/>
        <v>0.3</v>
      </c>
      <c r="I126" s="14">
        <v>3.95</v>
      </c>
      <c r="J126" s="14"/>
      <c r="K126" s="30">
        <f t="shared" si="34"/>
        <v>4.25</v>
      </c>
      <c r="L126" s="14">
        <v>0.2</v>
      </c>
      <c r="M126" s="14">
        <v>0.15</v>
      </c>
      <c r="N126" s="14"/>
      <c r="O126" s="14">
        <f t="shared" si="35"/>
        <v>0.35</v>
      </c>
      <c r="P126" s="14">
        <f t="shared" si="36"/>
        <v>4.5999999999999996</v>
      </c>
      <c r="Q126" s="14">
        <v>0.15</v>
      </c>
      <c r="R126" s="14">
        <f t="shared" si="37"/>
        <v>4.75</v>
      </c>
      <c r="S126" s="10"/>
      <c r="T126" s="10"/>
    </row>
    <row r="127" spans="1:20" x14ac:dyDescent="0.2">
      <c r="A127" s="93"/>
      <c r="B127" s="121"/>
      <c r="C127" s="76" t="s">
        <v>92</v>
      </c>
      <c r="D127" s="34">
        <v>13</v>
      </c>
      <c r="E127" s="14"/>
      <c r="F127" s="14">
        <v>0.1</v>
      </c>
      <c r="G127" s="14"/>
      <c r="H127" s="30">
        <f t="shared" si="29"/>
        <v>0.1</v>
      </c>
      <c r="I127" s="14"/>
      <c r="J127" s="14"/>
      <c r="K127" s="30">
        <f t="shared" si="34"/>
        <v>0.1</v>
      </c>
      <c r="L127" s="14">
        <v>0.5</v>
      </c>
      <c r="M127" s="14">
        <v>2.86</v>
      </c>
      <c r="N127" s="14">
        <v>8.3000000000000007</v>
      </c>
      <c r="O127" s="14">
        <f t="shared" si="35"/>
        <v>11.66</v>
      </c>
      <c r="P127" s="14">
        <f t="shared" si="36"/>
        <v>11.76</v>
      </c>
      <c r="Q127" s="14">
        <v>15.1</v>
      </c>
      <c r="R127" s="14">
        <f t="shared" si="37"/>
        <v>26.86</v>
      </c>
      <c r="S127" s="10"/>
      <c r="T127" s="10"/>
    </row>
    <row r="128" spans="1:20" x14ac:dyDescent="0.2">
      <c r="A128" s="93"/>
      <c r="B128" s="121"/>
      <c r="C128" s="76" t="s">
        <v>95</v>
      </c>
      <c r="D128" s="34">
        <v>12</v>
      </c>
      <c r="E128" s="14"/>
      <c r="F128" s="14"/>
      <c r="G128" s="14"/>
      <c r="H128" s="30">
        <f t="shared" si="29"/>
        <v>0</v>
      </c>
      <c r="I128" s="14"/>
      <c r="J128" s="14"/>
      <c r="K128" s="30">
        <f t="shared" si="34"/>
        <v>0</v>
      </c>
      <c r="L128" s="14"/>
      <c r="M128" s="14">
        <v>9.6199999999999992</v>
      </c>
      <c r="N128" s="14">
        <v>17.14</v>
      </c>
      <c r="O128" s="14">
        <f t="shared" si="35"/>
        <v>26.759999999999998</v>
      </c>
      <c r="P128" s="14">
        <f t="shared" si="36"/>
        <v>26.759999999999998</v>
      </c>
      <c r="Q128" s="14">
        <v>8.7100000000000009</v>
      </c>
      <c r="R128" s="14">
        <f t="shared" si="37"/>
        <v>35.47</v>
      </c>
      <c r="S128" s="10"/>
      <c r="T128" s="10"/>
    </row>
    <row r="129" spans="1:20" x14ac:dyDescent="0.2">
      <c r="A129" s="93"/>
      <c r="B129" s="121"/>
      <c r="C129" s="76" t="s">
        <v>99</v>
      </c>
      <c r="D129" s="34">
        <v>4</v>
      </c>
      <c r="E129" s="14"/>
      <c r="F129" s="14"/>
      <c r="G129" s="14"/>
      <c r="H129" s="30">
        <f t="shared" si="29"/>
        <v>0</v>
      </c>
      <c r="I129" s="14"/>
      <c r="J129" s="14"/>
      <c r="K129" s="30">
        <f t="shared" si="34"/>
        <v>0</v>
      </c>
      <c r="L129" s="14"/>
      <c r="M129" s="14">
        <v>2</v>
      </c>
      <c r="N129" s="14">
        <v>2.6</v>
      </c>
      <c r="O129" s="14">
        <f t="shared" si="35"/>
        <v>4.5999999999999996</v>
      </c>
      <c r="P129" s="14">
        <f t="shared" si="36"/>
        <v>4.5999999999999996</v>
      </c>
      <c r="Q129" s="14">
        <v>9</v>
      </c>
      <c r="R129" s="14">
        <f t="shared" si="37"/>
        <v>13.6</v>
      </c>
      <c r="S129" s="10"/>
      <c r="T129" s="10"/>
    </row>
    <row r="130" spans="1:20" x14ac:dyDescent="0.2">
      <c r="A130" s="93"/>
      <c r="B130" s="121"/>
      <c r="C130" s="76" t="s">
        <v>104</v>
      </c>
      <c r="D130" s="34">
        <v>25</v>
      </c>
      <c r="E130" s="14">
        <v>0.75</v>
      </c>
      <c r="F130" s="14">
        <v>5.21</v>
      </c>
      <c r="G130" s="14"/>
      <c r="H130" s="30">
        <f t="shared" si="29"/>
        <v>5.96</v>
      </c>
      <c r="I130" s="14">
        <v>0.51</v>
      </c>
      <c r="J130" s="14"/>
      <c r="K130" s="30">
        <f t="shared" si="34"/>
        <v>6.47</v>
      </c>
      <c r="L130" s="14">
        <v>1.25</v>
      </c>
      <c r="M130" s="14">
        <v>7.2</v>
      </c>
      <c r="N130" s="14">
        <v>10.33</v>
      </c>
      <c r="O130" s="14">
        <f t="shared" si="35"/>
        <v>18.78</v>
      </c>
      <c r="P130" s="14">
        <f t="shared" si="36"/>
        <v>25.25</v>
      </c>
      <c r="Q130" s="14">
        <v>1.04</v>
      </c>
      <c r="R130" s="14">
        <f t="shared" si="37"/>
        <v>26.29</v>
      </c>
      <c r="S130" s="10"/>
      <c r="T130" s="10"/>
    </row>
    <row r="131" spans="1:20" x14ac:dyDescent="0.2">
      <c r="A131" s="93"/>
      <c r="B131" s="124"/>
      <c r="C131" s="76" t="s">
        <v>108</v>
      </c>
      <c r="D131" s="34">
        <v>4</v>
      </c>
      <c r="E131" s="14"/>
      <c r="F131" s="14"/>
      <c r="G131" s="14"/>
      <c r="H131" s="30">
        <f t="shared" si="29"/>
        <v>0</v>
      </c>
      <c r="I131" s="14">
        <v>0.4</v>
      </c>
      <c r="J131" s="14"/>
      <c r="K131" s="30">
        <f t="shared" si="34"/>
        <v>0.4</v>
      </c>
      <c r="L131" s="14"/>
      <c r="M131" s="14">
        <v>5.2</v>
      </c>
      <c r="N131" s="14">
        <v>7.8</v>
      </c>
      <c r="O131" s="14">
        <f t="shared" si="35"/>
        <v>13</v>
      </c>
      <c r="P131" s="14">
        <f t="shared" si="36"/>
        <v>13.4</v>
      </c>
      <c r="Q131" s="14">
        <v>4.0999999999999996</v>
      </c>
      <c r="R131" s="14">
        <f t="shared" si="37"/>
        <v>17.5</v>
      </c>
      <c r="S131" s="10"/>
      <c r="T131" s="10"/>
    </row>
    <row r="132" spans="1:20" x14ac:dyDescent="0.2">
      <c r="A132" s="93"/>
      <c r="B132" s="132" t="s">
        <v>82</v>
      </c>
      <c r="C132" s="76" t="s">
        <v>82</v>
      </c>
      <c r="D132" s="34">
        <v>14</v>
      </c>
      <c r="E132" s="14">
        <v>4.95</v>
      </c>
      <c r="F132" s="14">
        <v>1</v>
      </c>
      <c r="G132" s="14"/>
      <c r="H132" s="30">
        <f t="shared" si="29"/>
        <v>5.95</v>
      </c>
      <c r="I132" s="14">
        <v>5</v>
      </c>
      <c r="J132" s="14"/>
      <c r="K132" s="30">
        <f t="shared" si="34"/>
        <v>10.95</v>
      </c>
      <c r="L132" s="14"/>
      <c r="M132" s="14">
        <v>13.3</v>
      </c>
      <c r="N132" s="14">
        <v>22.85</v>
      </c>
      <c r="O132" s="14">
        <f t="shared" si="35"/>
        <v>36.150000000000006</v>
      </c>
      <c r="P132" s="14">
        <f t="shared" si="36"/>
        <v>47.100000000000009</v>
      </c>
      <c r="Q132" s="14">
        <v>13.48</v>
      </c>
      <c r="R132" s="14">
        <f t="shared" si="37"/>
        <v>60.580000000000013</v>
      </c>
      <c r="S132" s="10"/>
      <c r="T132" s="10"/>
    </row>
    <row r="133" spans="1:20" x14ac:dyDescent="0.2">
      <c r="A133" s="93"/>
      <c r="B133" s="121"/>
      <c r="C133" s="76" t="s">
        <v>87</v>
      </c>
      <c r="D133" s="34">
        <v>10</v>
      </c>
      <c r="E133" s="14"/>
      <c r="F133" s="14">
        <v>1.25</v>
      </c>
      <c r="G133" s="14">
        <v>2.2000000000000002</v>
      </c>
      <c r="H133" s="30">
        <f t="shared" si="29"/>
        <v>3.45</v>
      </c>
      <c r="I133" s="14">
        <v>0.5</v>
      </c>
      <c r="J133" s="14"/>
      <c r="K133" s="30">
        <f t="shared" si="34"/>
        <v>3.95</v>
      </c>
      <c r="L133" s="14"/>
      <c r="M133" s="14">
        <v>6.02</v>
      </c>
      <c r="N133" s="14">
        <v>0.3</v>
      </c>
      <c r="O133" s="14">
        <f t="shared" si="35"/>
        <v>6.3199999999999994</v>
      </c>
      <c r="P133" s="14">
        <f t="shared" si="36"/>
        <v>10.27</v>
      </c>
      <c r="Q133" s="14">
        <v>12.87</v>
      </c>
      <c r="R133" s="14">
        <f t="shared" si="37"/>
        <v>23.14</v>
      </c>
      <c r="S133" s="10"/>
      <c r="T133" s="10"/>
    </row>
    <row r="134" spans="1:20" x14ac:dyDescent="0.2">
      <c r="A134" s="93"/>
      <c r="B134" s="122"/>
      <c r="C134" s="82" t="s">
        <v>97</v>
      </c>
      <c r="D134" s="86">
        <v>2</v>
      </c>
      <c r="E134" s="17">
        <v>2</v>
      </c>
      <c r="F134" s="17"/>
      <c r="G134" s="17"/>
      <c r="H134" s="32">
        <f t="shared" si="29"/>
        <v>2</v>
      </c>
      <c r="I134" s="17"/>
      <c r="J134" s="17"/>
      <c r="K134" s="32">
        <f t="shared" si="34"/>
        <v>2</v>
      </c>
      <c r="L134" s="17"/>
      <c r="M134" s="17"/>
      <c r="N134" s="17"/>
      <c r="O134" s="17">
        <f t="shared" si="35"/>
        <v>0</v>
      </c>
      <c r="P134" s="17">
        <f t="shared" si="36"/>
        <v>2</v>
      </c>
      <c r="Q134" s="17">
        <v>2</v>
      </c>
      <c r="R134" s="17">
        <f t="shared" si="37"/>
        <v>4</v>
      </c>
      <c r="S134" s="10"/>
      <c r="T134" s="10"/>
    </row>
    <row r="135" spans="1:20" ht="15" x14ac:dyDescent="0.25">
      <c r="A135" s="230" t="s">
        <v>0</v>
      </c>
      <c r="B135" s="231"/>
      <c r="C135" s="232" t="s">
        <v>0</v>
      </c>
      <c r="D135" s="53">
        <f t="shared" ref="D135:R135" si="38">+SUM(D105:D134)</f>
        <v>329</v>
      </c>
      <c r="E135" s="54">
        <f>SUM(E105:E134)</f>
        <v>24.6</v>
      </c>
      <c r="F135" s="54">
        <f>SUM(F105:F134)</f>
        <v>69.209999999999994</v>
      </c>
      <c r="G135" s="54">
        <f>SUM(G105:G134)</f>
        <v>84.6</v>
      </c>
      <c r="H135" s="54">
        <f>SUM(H105:H134)</f>
        <v>178.41000000000003</v>
      </c>
      <c r="I135" s="54">
        <f t="shared" si="38"/>
        <v>84.820000000000007</v>
      </c>
      <c r="J135" s="54">
        <f t="shared" si="38"/>
        <v>0</v>
      </c>
      <c r="K135" s="54">
        <f t="shared" si="38"/>
        <v>263.22999999999996</v>
      </c>
      <c r="L135" s="54">
        <f t="shared" si="38"/>
        <v>25.45</v>
      </c>
      <c r="M135" s="54">
        <f t="shared" si="38"/>
        <v>232.35999999999999</v>
      </c>
      <c r="N135" s="54">
        <f t="shared" si="38"/>
        <v>238.42000000000004</v>
      </c>
      <c r="O135" s="54">
        <f t="shared" si="38"/>
        <v>496.23000000000008</v>
      </c>
      <c r="P135" s="54">
        <f t="shared" si="38"/>
        <v>759.46</v>
      </c>
      <c r="Q135" s="54">
        <f t="shared" si="38"/>
        <v>109.96000000000001</v>
      </c>
      <c r="R135" s="55">
        <f t="shared" si="38"/>
        <v>869.42000000000007</v>
      </c>
    </row>
    <row r="136" spans="1:20" x14ac:dyDescent="0.2">
      <c r="A136" s="144" t="s">
        <v>7</v>
      </c>
      <c r="B136" s="120" t="s">
        <v>426</v>
      </c>
      <c r="C136" s="73" t="s">
        <v>123</v>
      </c>
      <c r="D136" s="61">
        <v>116</v>
      </c>
      <c r="E136" s="39">
        <v>3.66</v>
      </c>
      <c r="F136" s="39"/>
      <c r="G136" s="39">
        <v>0.5</v>
      </c>
      <c r="H136" s="48">
        <f t="shared" si="29"/>
        <v>4.16</v>
      </c>
      <c r="I136" s="39">
        <v>1.89</v>
      </c>
      <c r="J136" s="39"/>
      <c r="K136" s="48">
        <f t="shared" ref="K136:K170" si="39">+SUM(H136:J136)</f>
        <v>6.05</v>
      </c>
      <c r="L136" s="39">
        <v>1.61</v>
      </c>
      <c r="M136" s="39">
        <v>28.89</v>
      </c>
      <c r="N136" s="39">
        <v>53.98</v>
      </c>
      <c r="O136" s="39">
        <f t="shared" ref="O136:O170" si="40">+SUM(L136:N136)</f>
        <v>84.47999999999999</v>
      </c>
      <c r="P136" s="39">
        <f t="shared" ref="P136:P170" si="41">+SUM(K136+O136)</f>
        <v>90.529999999999987</v>
      </c>
      <c r="Q136" s="39">
        <v>22.88</v>
      </c>
      <c r="R136" s="39">
        <f t="shared" ref="R136:R170" si="42">+SUM(P136:Q136)</f>
        <v>113.40999999999998</v>
      </c>
      <c r="S136" s="10"/>
      <c r="T136" s="10"/>
    </row>
    <row r="137" spans="1:20" x14ac:dyDescent="0.2">
      <c r="A137" s="93"/>
      <c r="B137" s="121"/>
      <c r="C137" s="76" t="s">
        <v>140</v>
      </c>
      <c r="D137" s="34">
        <v>3</v>
      </c>
      <c r="E137" s="14"/>
      <c r="F137" s="14"/>
      <c r="G137" s="14"/>
      <c r="H137" s="30">
        <f t="shared" si="29"/>
        <v>0</v>
      </c>
      <c r="I137" s="14"/>
      <c r="J137" s="14"/>
      <c r="K137" s="30">
        <f t="shared" si="39"/>
        <v>0</v>
      </c>
      <c r="L137" s="14"/>
      <c r="M137" s="14">
        <v>0.02</v>
      </c>
      <c r="N137" s="14"/>
      <c r="O137" s="14">
        <f t="shared" si="40"/>
        <v>0.02</v>
      </c>
      <c r="P137" s="14">
        <f t="shared" si="41"/>
        <v>0.02</v>
      </c>
      <c r="Q137" s="14">
        <v>1.62</v>
      </c>
      <c r="R137" s="14">
        <f t="shared" si="42"/>
        <v>1.6400000000000001</v>
      </c>
      <c r="S137" s="10"/>
      <c r="T137" s="10"/>
    </row>
    <row r="138" spans="1:20" x14ac:dyDescent="0.2">
      <c r="A138" s="93"/>
      <c r="B138" s="121"/>
      <c r="C138" s="76" t="s">
        <v>141</v>
      </c>
      <c r="D138" s="34">
        <v>6</v>
      </c>
      <c r="E138" s="14"/>
      <c r="F138" s="14">
        <v>0.25</v>
      </c>
      <c r="G138" s="14"/>
      <c r="H138" s="30">
        <f t="shared" si="29"/>
        <v>0.25</v>
      </c>
      <c r="I138" s="14"/>
      <c r="J138" s="14"/>
      <c r="K138" s="30">
        <f t="shared" si="39"/>
        <v>0.25</v>
      </c>
      <c r="L138" s="14"/>
      <c r="M138" s="14">
        <v>0.85</v>
      </c>
      <c r="N138" s="14">
        <v>3.81</v>
      </c>
      <c r="O138" s="14">
        <f t="shared" si="40"/>
        <v>4.66</v>
      </c>
      <c r="P138" s="14">
        <f t="shared" si="41"/>
        <v>4.91</v>
      </c>
      <c r="Q138" s="14"/>
      <c r="R138" s="14">
        <f t="shared" si="42"/>
        <v>4.91</v>
      </c>
      <c r="S138" s="10"/>
      <c r="T138" s="10"/>
    </row>
    <row r="139" spans="1:20" x14ac:dyDescent="0.2">
      <c r="A139" s="93"/>
      <c r="B139" s="121"/>
      <c r="C139" s="76" t="s">
        <v>147</v>
      </c>
      <c r="D139" s="34">
        <v>15</v>
      </c>
      <c r="E139" s="14"/>
      <c r="F139" s="14"/>
      <c r="G139" s="14"/>
      <c r="H139" s="30">
        <f t="shared" si="29"/>
        <v>0</v>
      </c>
      <c r="I139" s="14"/>
      <c r="J139" s="14"/>
      <c r="K139" s="30">
        <f t="shared" si="39"/>
        <v>0</v>
      </c>
      <c r="L139" s="14">
        <v>0.2</v>
      </c>
      <c r="M139" s="14">
        <v>2.94</v>
      </c>
      <c r="N139" s="14">
        <v>8.85</v>
      </c>
      <c r="O139" s="14">
        <f t="shared" si="40"/>
        <v>11.99</v>
      </c>
      <c r="P139" s="14">
        <f t="shared" si="41"/>
        <v>11.99</v>
      </c>
      <c r="Q139" s="14">
        <v>31.32</v>
      </c>
      <c r="R139" s="14">
        <f t="shared" si="42"/>
        <v>43.31</v>
      </c>
      <c r="S139" s="10"/>
      <c r="T139" s="10"/>
    </row>
    <row r="140" spans="1:20" x14ac:dyDescent="0.2">
      <c r="A140" s="93"/>
      <c r="B140" s="121"/>
      <c r="C140" s="76" t="s">
        <v>322</v>
      </c>
      <c r="D140" s="34">
        <v>6</v>
      </c>
      <c r="E140" s="14"/>
      <c r="F140" s="14"/>
      <c r="G140" s="14"/>
      <c r="H140" s="30">
        <f t="shared" si="29"/>
        <v>0</v>
      </c>
      <c r="I140" s="14"/>
      <c r="J140" s="14"/>
      <c r="K140" s="30">
        <f t="shared" si="39"/>
        <v>0</v>
      </c>
      <c r="L140" s="14">
        <v>2.5</v>
      </c>
      <c r="M140" s="14">
        <v>7.9</v>
      </c>
      <c r="N140" s="14">
        <v>2.8</v>
      </c>
      <c r="O140" s="14">
        <f t="shared" si="40"/>
        <v>13.2</v>
      </c>
      <c r="P140" s="14">
        <f t="shared" si="41"/>
        <v>13.2</v>
      </c>
      <c r="Q140" s="14">
        <v>6.2</v>
      </c>
      <c r="R140" s="14">
        <f t="shared" si="42"/>
        <v>19.399999999999999</v>
      </c>
      <c r="S140" s="10"/>
      <c r="T140" s="10"/>
    </row>
    <row r="141" spans="1:20" x14ac:dyDescent="0.2">
      <c r="A141" s="93"/>
      <c r="B141" s="121"/>
      <c r="C141" s="76" t="s">
        <v>148</v>
      </c>
      <c r="D141" s="34">
        <v>0</v>
      </c>
      <c r="E141" s="14"/>
      <c r="F141" s="14"/>
      <c r="G141" s="14"/>
      <c r="H141" s="30">
        <f t="shared" si="29"/>
        <v>0</v>
      </c>
      <c r="I141" s="14"/>
      <c r="J141" s="14"/>
      <c r="K141" s="30">
        <f t="shared" si="39"/>
        <v>0</v>
      </c>
      <c r="L141" s="14"/>
      <c r="M141" s="14"/>
      <c r="N141" s="14"/>
      <c r="O141" s="14">
        <f>+SUM(L141:N141)</f>
        <v>0</v>
      </c>
      <c r="P141" s="14">
        <f>+SUM(K141+O141)</f>
        <v>0</v>
      </c>
      <c r="Q141" s="14"/>
      <c r="R141" s="14">
        <f t="shared" si="42"/>
        <v>0</v>
      </c>
      <c r="S141" s="10"/>
      <c r="T141" s="10"/>
    </row>
    <row r="142" spans="1:20" x14ac:dyDescent="0.2">
      <c r="A142" s="93"/>
      <c r="B142" s="121"/>
      <c r="C142" s="76" t="s">
        <v>117</v>
      </c>
      <c r="D142" s="34">
        <v>7</v>
      </c>
      <c r="E142" s="14">
        <v>0.01</v>
      </c>
      <c r="F142" s="14"/>
      <c r="G142" s="14"/>
      <c r="H142" s="30">
        <f t="shared" si="29"/>
        <v>0.01</v>
      </c>
      <c r="I142" s="14"/>
      <c r="J142" s="14"/>
      <c r="K142" s="30">
        <f t="shared" si="39"/>
        <v>0.01</v>
      </c>
      <c r="L142" s="14">
        <v>0.75</v>
      </c>
      <c r="M142" s="14">
        <v>4.8099999999999996</v>
      </c>
      <c r="N142" s="14">
        <v>3.08</v>
      </c>
      <c r="O142" s="14">
        <f>+SUM(L142:N142)</f>
        <v>8.64</v>
      </c>
      <c r="P142" s="14">
        <f>+SUM(K142+O142)</f>
        <v>8.65</v>
      </c>
      <c r="Q142" s="14">
        <v>1.01</v>
      </c>
      <c r="R142" s="14">
        <f t="shared" si="42"/>
        <v>9.66</v>
      </c>
      <c r="S142" s="10"/>
      <c r="T142" s="10"/>
    </row>
    <row r="143" spans="1:20" x14ac:dyDescent="0.2">
      <c r="A143" s="93"/>
      <c r="B143" s="121"/>
      <c r="C143" s="76" t="s">
        <v>149</v>
      </c>
      <c r="D143" s="34">
        <v>7</v>
      </c>
      <c r="E143" s="14"/>
      <c r="F143" s="14"/>
      <c r="G143" s="14"/>
      <c r="H143" s="30">
        <f t="shared" si="29"/>
        <v>0</v>
      </c>
      <c r="I143" s="14"/>
      <c r="J143" s="14"/>
      <c r="K143" s="30">
        <f t="shared" si="39"/>
        <v>0</v>
      </c>
      <c r="L143" s="14">
        <v>4</v>
      </c>
      <c r="M143" s="14">
        <v>10.5</v>
      </c>
      <c r="N143" s="14">
        <v>2.5</v>
      </c>
      <c r="O143" s="14">
        <f t="shared" si="40"/>
        <v>17</v>
      </c>
      <c r="P143" s="14">
        <f t="shared" si="41"/>
        <v>17</v>
      </c>
      <c r="Q143" s="14">
        <v>166.9</v>
      </c>
      <c r="R143" s="14">
        <f t="shared" si="42"/>
        <v>183.9</v>
      </c>
      <c r="S143" s="10"/>
      <c r="T143" s="10"/>
    </row>
    <row r="144" spans="1:20" x14ac:dyDescent="0.2">
      <c r="A144" s="93"/>
      <c r="B144" s="121"/>
      <c r="C144" s="76" t="s">
        <v>125</v>
      </c>
      <c r="D144" s="34">
        <v>13</v>
      </c>
      <c r="E144" s="14">
        <v>0.9</v>
      </c>
      <c r="F144" s="14"/>
      <c r="G144" s="14"/>
      <c r="H144" s="30">
        <f t="shared" si="29"/>
        <v>0.9</v>
      </c>
      <c r="I144" s="14">
        <v>0.6</v>
      </c>
      <c r="J144" s="14"/>
      <c r="K144" s="30">
        <f t="shared" si="39"/>
        <v>1.5</v>
      </c>
      <c r="L144" s="14">
        <v>0.35</v>
      </c>
      <c r="M144" s="14">
        <v>1.51</v>
      </c>
      <c r="N144" s="14">
        <v>1.55</v>
      </c>
      <c r="O144" s="14">
        <f t="shared" si="40"/>
        <v>3.41</v>
      </c>
      <c r="P144" s="14">
        <f t="shared" si="41"/>
        <v>4.91</v>
      </c>
      <c r="Q144" s="14">
        <v>17.55</v>
      </c>
      <c r="R144" s="14">
        <f t="shared" si="42"/>
        <v>22.46</v>
      </c>
      <c r="S144" s="10"/>
      <c r="T144" s="10"/>
    </row>
    <row r="145" spans="1:20" x14ac:dyDescent="0.2">
      <c r="A145" s="93"/>
      <c r="B145" s="121"/>
      <c r="C145" s="76" t="s">
        <v>161</v>
      </c>
      <c r="D145" s="34">
        <v>7</v>
      </c>
      <c r="E145" s="14">
        <v>4.3099999999999996</v>
      </c>
      <c r="F145" s="14"/>
      <c r="G145" s="14">
        <v>1</v>
      </c>
      <c r="H145" s="30">
        <f t="shared" si="29"/>
        <v>5.31</v>
      </c>
      <c r="I145" s="14"/>
      <c r="J145" s="14"/>
      <c r="K145" s="30">
        <f t="shared" si="39"/>
        <v>5.31</v>
      </c>
      <c r="L145" s="14">
        <v>8</v>
      </c>
      <c r="M145" s="14">
        <v>3.03</v>
      </c>
      <c r="N145" s="14">
        <v>1.6</v>
      </c>
      <c r="O145" s="14">
        <f t="shared" si="40"/>
        <v>12.629999999999999</v>
      </c>
      <c r="P145" s="14">
        <f t="shared" si="41"/>
        <v>17.939999999999998</v>
      </c>
      <c r="Q145" s="14">
        <v>46.51</v>
      </c>
      <c r="R145" s="14">
        <f t="shared" si="42"/>
        <v>64.449999999999989</v>
      </c>
      <c r="S145" s="10"/>
      <c r="T145" s="10"/>
    </row>
    <row r="146" spans="1:20" x14ac:dyDescent="0.2">
      <c r="A146" s="93"/>
      <c r="B146" s="121"/>
      <c r="C146" s="76" t="s">
        <v>138</v>
      </c>
      <c r="D146" s="34">
        <v>22</v>
      </c>
      <c r="E146" s="14">
        <v>0.03</v>
      </c>
      <c r="F146" s="14">
        <v>9</v>
      </c>
      <c r="G146" s="14">
        <v>0.3</v>
      </c>
      <c r="H146" s="30">
        <f t="shared" si="29"/>
        <v>9.33</v>
      </c>
      <c r="I146" s="14">
        <v>0.08</v>
      </c>
      <c r="J146" s="14"/>
      <c r="K146" s="30">
        <f t="shared" si="39"/>
        <v>9.41</v>
      </c>
      <c r="L146" s="14">
        <v>1</v>
      </c>
      <c r="M146" s="14">
        <v>5.83</v>
      </c>
      <c r="N146" s="14">
        <v>9.14</v>
      </c>
      <c r="O146" s="14">
        <f t="shared" si="40"/>
        <v>15.97</v>
      </c>
      <c r="P146" s="14">
        <f t="shared" si="41"/>
        <v>25.380000000000003</v>
      </c>
      <c r="Q146" s="14">
        <v>7.31</v>
      </c>
      <c r="R146" s="14">
        <f t="shared" si="42"/>
        <v>32.690000000000005</v>
      </c>
      <c r="S146" s="10"/>
      <c r="T146" s="10"/>
    </row>
    <row r="147" spans="1:20" x14ac:dyDescent="0.2">
      <c r="A147" s="93"/>
      <c r="B147" s="121"/>
      <c r="C147" s="76" t="s">
        <v>112</v>
      </c>
      <c r="D147" s="34">
        <v>28</v>
      </c>
      <c r="E147" s="14"/>
      <c r="F147" s="14"/>
      <c r="G147" s="14">
        <v>0.1</v>
      </c>
      <c r="H147" s="30">
        <f t="shared" si="29"/>
        <v>0.1</v>
      </c>
      <c r="I147" s="14"/>
      <c r="J147" s="14"/>
      <c r="K147" s="30">
        <f t="shared" si="39"/>
        <v>0.1</v>
      </c>
      <c r="L147" s="14">
        <v>0.4</v>
      </c>
      <c r="M147" s="14">
        <v>20.32</v>
      </c>
      <c r="N147" s="14">
        <v>16.95</v>
      </c>
      <c r="O147" s="14">
        <f t="shared" si="40"/>
        <v>37.67</v>
      </c>
      <c r="P147" s="14">
        <f t="shared" si="41"/>
        <v>37.770000000000003</v>
      </c>
      <c r="Q147" s="14">
        <v>0.5</v>
      </c>
      <c r="R147" s="14">
        <f t="shared" si="42"/>
        <v>38.270000000000003</v>
      </c>
      <c r="S147" s="10"/>
      <c r="T147" s="10"/>
    </row>
    <row r="148" spans="1:20" x14ac:dyDescent="0.2">
      <c r="A148" s="93"/>
      <c r="B148" s="121"/>
      <c r="C148" s="76" t="s">
        <v>144</v>
      </c>
      <c r="D148" s="34">
        <v>14</v>
      </c>
      <c r="E148" s="14">
        <v>0.72</v>
      </c>
      <c r="F148" s="14"/>
      <c r="G148" s="14">
        <v>1.31</v>
      </c>
      <c r="H148" s="30">
        <f t="shared" si="29"/>
        <v>2.0300000000000002</v>
      </c>
      <c r="I148" s="14">
        <v>0.2</v>
      </c>
      <c r="J148" s="14"/>
      <c r="K148" s="30">
        <f t="shared" si="39"/>
        <v>2.2300000000000004</v>
      </c>
      <c r="L148" s="14"/>
      <c r="M148" s="14">
        <v>11.05</v>
      </c>
      <c r="N148" s="14">
        <v>7.57</v>
      </c>
      <c r="O148" s="14">
        <f t="shared" si="40"/>
        <v>18.62</v>
      </c>
      <c r="P148" s="14">
        <f t="shared" si="41"/>
        <v>20.85</v>
      </c>
      <c r="Q148" s="14">
        <v>1.4</v>
      </c>
      <c r="R148" s="14">
        <f t="shared" si="42"/>
        <v>22.25</v>
      </c>
      <c r="S148" s="10"/>
      <c r="T148" s="10"/>
    </row>
    <row r="149" spans="1:20" x14ac:dyDescent="0.2">
      <c r="A149" s="93"/>
      <c r="B149" s="121"/>
      <c r="C149" s="76" t="s">
        <v>116</v>
      </c>
      <c r="D149" s="34">
        <v>17</v>
      </c>
      <c r="E149" s="14">
        <v>0.22</v>
      </c>
      <c r="F149" s="14">
        <v>0.05</v>
      </c>
      <c r="G149" s="14"/>
      <c r="H149" s="30">
        <f t="shared" si="29"/>
        <v>0.27</v>
      </c>
      <c r="I149" s="14">
        <v>0.3</v>
      </c>
      <c r="J149" s="14"/>
      <c r="K149" s="30">
        <f t="shared" si="39"/>
        <v>0.57000000000000006</v>
      </c>
      <c r="L149" s="14">
        <v>0.3</v>
      </c>
      <c r="M149" s="14">
        <v>2.2999999999999998</v>
      </c>
      <c r="N149" s="14">
        <v>0.84</v>
      </c>
      <c r="O149" s="14">
        <f t="shared" si="40"/>
        <v>3.4399999999999995</v>
      </c>
      <c r="P149" s="14">
        <f t="shared" si="41"/>
        <v>4.01</v>
      </c>
      <c r="Q149" s="14">
        <v>0.01</v>
      </c>
      <c r="R149" s="14">
        <f t="shared" si="42"/>
        <v>4.0199999999999996</v>
      </c>
      <c r="S149" s="10"/>
      <c r="T149" s="10"/>
    </row>
    <row r="150" spans="1:20" x14ac:dyDescent="0.2">
      <c r="A150" s="93"/>
      <c r="B150" s="121"/>
      <c r="C150" s="76" t="s">
        <v>158</v>
      </c>
      <c r="D150" s="34">
        <v>2</v>
      </c>
      <c r="E150" s="14">
        <v>0.01</v>
      </c>
      <c r="F150" s="14"/>
      <c r="G150" s="14"/>
      <c r="H150" s="30">
        <f t="shared" si="29"/>
        <v>0.01</v>
      </c>
      <c r="I150" s="14"/>
      <c r="J150" s="14"/>
      <c r="K150" s="30">
        <f t="shared" si="39"/>
        <v>0.01</v>
      </c>
      <c r="L150" s="14">
        <v>0.1</v>
      </c>
      <c r="M150" s="14">
        <v>0.05</v>
      </c>
      <c r="N150" s="14">
        <v>0.05</v>
      </c>
      <c r="O150" s="14">
        <f t="shared" si="40"/>
        <v>0.2</v>
      </c>
      <c r="P150" s="14">
        <f t="shared" si="41"/>
        <v>0.21000000000000002</v>
      </c>
      <c r="Q150" s="14"/>
      <c r="R150" s="14">
        <f t="shared" si="42"/>
        <v>0.21000000000000002</v>
      </c>
      <c r="S150" s="10"/>
      <c r="T150" s="10"/>
    </row>
    <row r="151" spans="1:20" x14ac:dyDescent="0.2">
      <c r="A151" s="93"/>
      <c r="B151" s="121"/>
      <c r="C151" s="76" t="s">
        <v>146</v>
      </c>
      <c r="D151" s="34">
        <v>22</v>
      </c>
      <c r="E151" s="14">
        <v>0.14000000000000001</v>
      </c>
      <c r="F151" s="14"/>
      <c r="G151" s="14">
        <v>2.2999999999999998</v>
      </c>
      <c r="H151" s="30">
        <f t="shared" si="29"/>
        <v>2.44</v>
      </c>
      <c r="I151" s="14"/>
      <c r="J151" s="14"/>
      <c r="K151" s="30">
        <f t="shared" si="39"/>
        <v>2.44</v>
      </c>
      <c r="L151" s="14"/>
      <c r="M151" s="14">
        <v>10.44</v>
      </c>
      <c r="N151" s="14">
        <v>6.23</v>
      </c>
      <c r="O151" s="14">
        <f t="shared" si="40"/>
        <v>16.670000000000002</v>
      </c>
      <c r="P151" s="14">
        <f t="shared" si="41"/>
        <v>19.110000000000003</v>
      </c>
      <c r="Q151" s="14">
        <v>12.38</v>
      </c>
      <c r="R151" s="14">
        <f t="shared" si="42"/>
        <v>31.490000000000002</v>
      </c>
      <c r="S151" s="10"/>
      <c r="T151" s="10"/>
    </row>
    <row r="152" spans="1:20" x14ac:dyDescent="0.2">
      <c r="A152" s="93"/>
      <c r="B152" s="121"/>
      <c r="C152" s="76" t="s">
        <v>115</v>
      </c>
      <c r="D152" s="34">
        <v>3</v>
      </c>
      <c r="E152" s="14">
        <v>0.4</v>
      </c>
      <c r="F152" s="14"/>
      <c r="G152" s="14"/>
      <c r="H152" s="30">
        <f t="shared" si="29"/>
        <v>0.4</v>
      </c>
      <c r="I152" s="14"/>
      <c r="J152" s="14"/>
      <c r="K152" s="30">
        <f t="shared" si="39"/>
        <v>0.4</v>
      </c>
      <c r="L152" s="14"/>
      <c r="M152" s="14"/>
      <c r="N152" s="14"/>
      <c r="O152" s="14">
        <f t="shared" si="40"/>
        <v>0</v>
      </c>
      <c r="P152" s="14">
        <f t="shared" si="41"/>
        <v>0.4</v>
      </c>
      <c r="Q152" s="14">
        <v>3</v>
      </c>
      <c r="R152" s="14">
        <f t="shared" si="42"/>
        <v>3.4</v>
      </c>
      <c r="S152" s="10"/>
      <c r="T152" s="10"/>
    </row>
    <row r="153" spans="1:20" x14ac:dyDescent="0.2">
      <c r="A153" s="93"/>
      <c r="B153" s="121"/>
      <c r="C153" s="76" t="s">
        <v>145</v>
      </c>
      <c r="D153" s="34">
        <v>8</v>
      </c>
      <c r="E153" s="14">
        <v>0.3</v>
      </c>
      <c r="F153" s="14"/>
      <c r="G153" s="14"/>
      <c r="H153" s="30">
        <f t="shared" si="29"/>
        <v>0.3</v>
      </c>
      <c r="I153" s="14">
        <v>0.8</v>
      </c>
      <c r="J153" s="14"/>
      <c r="K153" s="30">
        <f t="shared" si="39"/>
        <v>1.1000000000000001</v>
      </c>
      <c r="L153" s="14"/>
      <c r="M153" s="14">
        <v>15.42</v>
      </c>
      <c r="N153" s="14">
        <v>9.5</v>
      </c>
      <c r="O153" s="14">
        <f t="shared" si="40"/>
        <v>24.92</v>
      </c>
      <c r="P153" s="14">
        <f t="shared" si="41"/>
        <v>26.020000000000003</v>
      </c>
      <c r="Q153" s="14">
        <v>77.599999999999994</v>
      </c>
      <c r="R153" s="14">
        <f t="shared" si="42"/>
        <v>103.62</v>
      </c>
      <c r="S153" s="10"/>
      <c r="T153" s="10"/>
    </row>
    <row r="154" spans="1:20" x14ac:dyDescent="0.2">
      <c r="A154" s="93"/>
      <c r="B154" s="121"/>
      <c r="C154" s="76" t="s">
        <v>136</v>
      </c>
      <c r="D154" s="34">
        <v>5</v>
      </c>
      <c r="E154" s="14">
        <v>0.2</v>
      </c>
      <c r="F154" s="14"/>
      <c r="G154" s="14">
        <v>0.6</v>
      </c>
      <c r="H154" s="30">
        <f t="shared" si="29"/>
        <v>0.8</v>
      </c>
      <c r="I154" s="14"/>
      <c r="J154" s="14"/>
      <c r="K154" s="30">
        <f t="shared" si="39"/>
        <v>0.8</v>
      </c>
      <c r="L154" s="14"/>
      <c r="M154" s="14">
        <v>17.600000000000001</v>
      </c>
      <c r="N154" s="14">
        <v>4.3</v>
      </c>
      <c r="O154" s="14">
        <f t="shared" si="40"/>
        <v>21.900000000000002</v>
      </c>
      <c r="P154" s="14">
        <f t="shared" si="41"/>
        <v>22.700000000000003</v>
      </c>
      <c r="Q154" s="14">
        <v>0.1</v>
      </c>
      <c r="R154" s="14">
        <f t="shared" si="42"/>
        <v>22.800000000000004</v>
      </c>
      <c r="S154" s="10"/>
      <c r="T154" s="10"/>
    </row>
    <row r="155" spans="1:20" x14ac:dyDescent="0.2">
      <c r="A155" s="93"/>
      <c r="B155" s="121"/>
      <c r="C155" s="76" t="s">
        <v>150</v>
      </c>
      <c r="D155" s="34">
        <v>17</v>
      </c>
      <c r="E155" s="14">
        <v>1</v>
      </c>
      <c r="F155" s="14"/>
      <c r="G155" s="14"/>
      <c r="H155" s="30">
        <f t="shared" si="29"/>
        <v>1</v>
      </c>
      <c r="I155" s="14">
        <v>1.23</v>
      </c>
      <c r="J155" s="14"/>
      <c r="K155" s="30">
        <f t="shared" si="39"/>
        <v>2.23</v>
      </c>
      <c r="L155" s="14"/>
      <c r="M155" s="14">
        <v>4.46</v>
      </c>
      <c r="N155" s="14">
        <v>7.82</v>
      </c>
      <c r="O155" s="14">
        <f t="shared" si="40"/>
        <v>12.280000000000001</v>
      </c>
      <c r="P155" s="14">
        <f t="shared" si="41"/>
        <v>14.510000000000002</v>
      </c>
      <c r="Q155" s="14">
        <v>1.75</v>
      </c>
      <c r="R155" s="14">
        <f t="shared" si="42"/>
        <v>16.260000000000002</v>
      </c>
      <c r="S155" s="10"/>
      <c r="T155" s="10"/>
    </row>
    <row r="156" spans="1:20" x14ac:dyDescent="0.2">
      <c r="A156" s="93"/>
      <c r="B156" s="124"/>
      <c r="C156" s="78" t="s">
        <v>124</v>
      </c>
      <c r="D156" s="64">
        <v>10</v>
      </c>
      <c r="E156" s="36"/>
      <c r="F156" s="36"/>
      <c r="G156" s="36">
        <v>0.1</v>
      </c>
      <c r="H156" s="65">
        <f t="shared" si="29"/>
        <v>0.1</v>
      </c>
      <c r="I156" s="36"/>
      <c r="J156" s="36"/>
      <c r="K156" s="65">
        <f t="shared" si="39"/>
        <v>0.1</v>
      </c>
      <c r="L156" s="36">
        <v>0.81</v>
      </c>
      <c r="M156" s="36">
        <v>0.35</v>
      </c>
      <c r="N156" s="36">
        <v>4.08</v>
      </c>
      <c r="O156" s="36">
        <f t="shared" si="40"/>
        <v>5.24</v>
      </c>
      <c r="P156" s="36">
        <f t="shared" si="41"/>
        <v>5.34</v>
      </c>
      <c r="Q156" s="36">
        <v>5.34</v>
      </c>
      <c r="R156" s="36">
        <f t="shared" si="42"/>
        <v>10.68</v>
      </c>
      <c r="S156" s="10"/>
      <c r="T156" s="10"/>
    </row>
    <row r="157" spans="1:20" x14ac:dyDescent="0.2">
      <c r="A157" s="93"/>
      <c r="B157" s="121" t="s">
        <v>427</v>
      </c>
      <c r="C157" s="76" t="s">
        <v>131</v>
      </c>
      <c r="D157" s="34">
        <v>111</v>
      </c>
      <c r="E157" s="14">
        <v>3.61</v>
      </c>
      <c r="F157" s="14">
        <v>1.87</v>
      </c>
      <c r="G157" s="14">
        <v>1.06</v>
      </c>
      <c r="H157" s="30">
        <f t="shared" si="29"/>
        <v>6.5400000000000009</v>
      </c>
      <c r="I157" s="14">
        <v>0.66</v>
      </c>
      <c r="J157" s="14"/>
      <c r="K157" s="30">
        <f t="shared" si="39"/>
        <v>7.2000000000000011</v>
      </c>
      <c r="L157" s="14">
        <v>0.4</v>
      </c>
      <c r="M157" s="14">
        <v>11.67</v>
      </c>
      <c r="N157" s="14">
        <v>13.06</v>
      </c>
      <c r="O157" s="14">
        <f t="shared" si="40"/>
        <v>25.130000000000003</v>
      </c>
      <c r="P157" s="14">
        <f t="shared" si="41"/>
        <v>32.330000000000005</v>
      </c>
      <c r="Q157" s="14">
        <v>46.68</v>
      </c>
      <c r="R157" s="14">
        <f t="shared" si="42"/>
        <v>79.010000000000005</v>
      </c>
      <c r="S157" s="10"/>
      <c r="T157" s="10"/>
    </row>
    <row r="158" spans="1:20" x14ac:dyDescent="0.2">
      <c r="A158" s="93"/>
      <c r="B158" s="121"/>
      <c r="C158" s="76" t="s">
        <v>128</v>
      </c>
      <c r="D158" s="34">
        <v>9</v>
      </c>
      <c r="E158" s="14"/>
      <c r="F158" s="14"/>
      <c r="G158" s="14"/>
      <c r="H158" s="30">
        <f t="shared" si="29"/>
        <v>0</v>
      </c>
      <c r="I158" s="14"/>
      <c r="J158" s="14"/>
      <c r="K158" s="30">
        <f t="shared" si="39"/>
        <v>0</v>
      </c>
      <c r="L158" s="14"/>
      <c r="M158" s="14">
        <v>6.45</v>
      </c>
      <c r="N158" s="14">
        <v>8.25</v>
      </c>
      <c r="O158" s="14">
        <f t="shared" si="40"/>
        <v>14.7</v>
      </c>
      <c r="P158" s="14">
        <f t="shared" si="41"/>
        <v>14.7</v>
      </c>
      <c r="Q158" s="14"/>
      <c r="R158" s="14">
        <f t="shared" si="42"/>
        <v>14.7</v>
      </c>
      <c r="S158" s="10"/>
      <c r="T158" s="10"/>
    </row>
    <row r="159" spans="1:20" x14ac:dyDescent="0.2">
      <c r="A159" s="93"/>
      <c r="B159" s="121"/>
      <c r="C159" s="76" t="s">
        <v>152</v>
      </c>
      <c r="D159" s="34">
        <v>4</v>
      </c>
      <c r="E159" s="14"/>
      <c r="F159" s="14"/>
      <c r="G159" s="14"/>
      <c r="H159" s="30">
        <f t="shared" si="29"/>
        <v>0</v>
      </c>
      <c r="I159" s="14"/>
      <c r="J159" s="14"/>
      <c r="K159" s="30">
        <f t="shared" si="39"/>
        <v>0</v>
      </c>
      <c r="L159" s="14"/>
      <c r="M159" s="14">
        <v>0.21</v>
      </c>
      <c r="N159" s="14">
        <v>0.1</v>
      </c>
      <c r="O159" s="14">
        <f t="shared" si="40"/>
        <v>0.31</v>
      </c>
      <c r="P159" s="14">
        <f t="shared" si="41"/>
        <v>0.31</v>
      </c>
      <c r="Q159" s="14"/>
      <c r="R159" s="14">
        <f t="shared" si="42"/>
        <v>0.31</v>
      </c>
      <c r="S159" s="10"/>
      <c r="T159" s="10"/>
    </row>
    <row r="160" spans="1:20" x14ac:dyDescent="0.2">
      <c r="A160" s="93"/>
      <c r="B160" s="121"/>
      <c r="C160" s="76" t="s">
        <v>160</v>
      </c>
      <c r="D160" s="34">
        <v>33</v>
      </c>
      <c r="E160" s="14">
        <v>1.99</v>
      </c>
      <c r="F160" s="14">
        <v>0.25</v>
      </c>
      <c r="G160" s="14">
        <v>2.2999999999999998</v>
      </c>
      <c r="H160" s="30">
        <f t="shared" si="29"/>
        <v>4.54</v>
      </c>
      <c r="I160" s="14"/>
      <c r="J160" s="14"/>
      <c r="K160" s="30">
        <f t="shared" si="39"/>
        <v>4.54</v>
      </c>
      <c r="L160" s="14">
        <v>0.2</v>
      </c>
      <c r="M160" s="14">
        <v>4.8899999999999997</v>
      </c>
      <c r="N160" s="14">
        <v>1.28</v>
      </c>
      <c r="O160" s="14">
        <f t="shared" si="40"/>
        <v>6.37</v>
      </c>
      <c r="P160" s="14">
        <f t="shared" si="41"/>
        <v>10.91</v>
      </c>
      <c r="Q160" s="14">
        <v>1.97</v>
      </c>
      <c r="R160" s="14">
        <f t="shared" si="42"/>
        <v>12.88</v>
      </c>
      <c r="S160" s="10"/>
      <c r="T160" s="10"/>
    </row>
    <row r="161" spans="1:21" x14ac:dyDescent="0.2">
      <c r="A161" s="93"/>
      <c r="B161" s="121"/>
      <c r="C161" s="76" t="s">
        <v>113</v>
      </c>
      <c r="D161" s="34">
        <v>90</v>
      </c>
      <c r="E161" s="14">
        <v>2.2000000000000002</v>
      </c>
      <c r="F161" s="14">
        <v>2.52</v>
      </c>
      <c r="G161" s="14">
        <v>0.37</v>
      </c>
      <c r="H161" s="30">
        <f t="shared" si="29"/>
        <v>5.0900000000000007</v>
      </c>
      <c r="I161" s="14"/>
      <c r="J161" s="14"/>
      <c r="K161" s="30">
        <f t="shared" si="39"/>
        <v>5.0900000000000007</v>
      </c>
      <c r="L161" s="14">
        <v>0.2</v>
      </c>
      <c r="M161" s="14">
        <v>9.6</v>
      </c>
      <c r="N161" s="14">
        <v>5.68</v>
      </c>
      <c r="O161" s="14">
        <f t="shared" si="40"/>
        <v>15.479999999999999</v>
      </c>
      <c r="P161" s="14">
        <f t="shared" si="41"/>
        <v>20.57</v>
      </c>
      <c r="Q161" s="14">
        <v>0.49</v>
      </c>
      <c r="R161" s="14">
        <f t="shared" si="42"/>
        <v>21.06</v>
      </c>
      <c r="S161" s="10"/>
      <c r="T161" s="10"/>
    </row>
    <row r="162" spans="1:21" x14ac:dyDescent="0.2">
      <c r="A162" s="93"/>
      <c r="B162" s="121"/>
      <c r="C162" s="76" t="s">
        <v>159</v>
      </c>
      <c r="D162" s="34">
        <v>2</v>
      </c>
      <c r="E162" s="14"/>
      <c r="F162" s="14"/>
      <c r="G162" s="14"/>
      <c r="H162" s="30">
        <f t="shared" si="29"/>
        <v>0</v>
      </c>
      <c r="I162" s="14"/>
      <c r="J162" s="14"/>
      <c r="K162" s="30">
        <f t="shared" si="39"/>
        <v>0</v>
      </c>
      <c r="L162" s="14"/>
      <c r="M162" s="14">
        <v>10</v>
      </c>
      <c r="N162" s="14"/>
      <c r="O162" s="14">
        <f t="shared" si="40"/>
        <v>10</v>
      </c>
      <c r="P162" s="14">
        <f t="shared" si="41"/>
        <v>10</v>
      </c>
      <c r="Q162" s="14">
        <v>4</v>
      </c>
      <c r="R162" s="14">
        <f t="shared" si="42"/>
        <v>14</v>
      </c>
      <c r="S162" s="10"/>
      <c r="T162" s="10"/>
    </row>
    <row r="163" spans="1:21" x14ac:dyDescent="0.2">
      <c r="A163" s="93"/>
      <c r="B163" s="121"/>
      <c r="C163" s="76" t="s">
        <v>143</v>
      </c>
      <c r="D163" s="34">
        <v>17</v>
      </c>
      <c r="E163" s="14">
        <v>0.65</v>
      </c>
      <c r="F163" s="14">
        <v>0.8</v>
      </c>
      <c r="G163" s="14"/>
      <c r="H163" s="30">
        <f t="shared" si="29"/>
        <v>1.4500000000000002</v>
      </c>
      <c r="I163" s="14"/>
      <c r="J163" s="14"/>
      <c r="K163" s="30">
        <f t="shared" si="39"/>
        <v>1.4500000000000002</v>
      </c>
      <c r="L163" s="14"/>
      <c r="M163" s="14">
        <v>0.33</v>
      </c>
      <c r="N163" s="14">
        <v>0.21</v>
      </c>
      <c r="O163" s="14">
        <f t="shared" si="40"/>
        <v>0.54</v>
      </c>
      <c r="P163" s="14">
        <f t="shared" si="41"/>
        <v>1.9900000000000002</v>
      </c>
      <c r="Q163" s="14">
        <v>5.94</v>
      </c>
      <c r="R163" s="14">
        <f t="shared" si="42"/>
        <v>7.9300000000000006</v>
      </c>
      <c r="S163" s="10"/>
      <c r="T163" s="10"/>
    </row>
    <row r="164" spans="1:21" x14ac:dyDescent="0.2">
      <c r="A164" s="93"/>
      <c r="B164" s="121"/>
      <c r="C164" s="76" t="s">
        <v>153</v>
      </c>
      <c r="D164" s="34">
        <v>16</v>
      </c>
      <c r="E164" s="14">
        <v>0.04</v>
      </c>
      <c r="F164" s="14">
        <v>0.2</v>
      </c>
      <c r="G164" s="14">
        <v>0.06</v>
      </c>
      <c r="H164" s="30">
        <f t="shared" si="29"/>
        <v>0.30000000000000004</v>
      </c>
      <c r="I164" s="14"/>
      <c r="J164" s="14"/>
      <c r="K164" s="30">
        <f t="shared" si="39"/>
        <v>0.30000000000000004</v>
      </c>
      <c r="L164" s="14">
        <v>0.9</v>
      </c>
      <c r="M164" s="14">
        <v>4.78</v>
      </c>
      <c r="N164" s="14">
        <v>0.73</v>
      </c>
      <c r="O164" s="14">
        <f t="shared" si="40"/>
        <v>6.41</v>
      </c>
      <c r="P164" s="14">
        <f t="shared" si="41"/>
        <v>6.71</v>
      </c>
      <c r="Q164" s="14">
        <v>4.92</v>
      </c>
      <c r="R164" s="14">
        <f t="shared" si="42"/>
        <v>11.629999999999999</v>
      </c>
      <c r="S164" s="10"/>
      <c r="T164" s="10"/>
    </row>
    <row r="165" spans="1:21" x14ac:dyDescent="0.2">
      <c r="A165" s="93"/>
      <c r="B165" s="121"/>
      <c r="C165" s="78" t="s">
        <v>478</v>
      </c>
      <c r="D165" s="64"/>
      <c r="E165" s="36"/>
      <c r="F165" s="36"/>
      <c r="G165" s="36"/>
      <c r="H165" s="65"/>
      <c r="I165" s="36"/>
      <c r="J165" s="36"/>
      <c r="K165" s="65"/>
      <c r="L165" s="36"/>
      <c r="M165" s="36"/>
      <c r="N165" s="36"/>
      <c r="O165" s="36"/>
      <c r="P165" s="36"/>
      <c r="Q165" s="36"/>
      <c r="R165" s="36"/>
      <c r="S165" s="10"/>
      <c r="T165" s="10"/>
      <c r="U165" s="10"/>
    </row>
    <row r="166" spans="1:21" x14ac:dyDescent="0.2">
      <c r="A166" s="93"/>
      <c r="B166" s="121"/>
      <c r="C166" s="76" t="s">
        <v>142</v>
      </c>
      <c r="D166" s="34">
        <v>3</v>
      </c>
      <c r="E166" s="14">
        <v>0.25</v>
      </c>
      <c r="F166" s="14"/>
      <c r="G166" s="14"/>
      <c r="H166" s="30">
        <f t="shared" si="29"/>
        <v>0.25</v>
      </c>
      <c r="I166" s="14">
        <v>1</v>
      </c>
      <c r="J166" s="14"/>
      <c r="K166" s="30">
        <f t="shared" si="39"/>
        <v>1.25</v>
      </c>
      <c r="L166" s="14"/>
      <c r="M166" s="14"/>
      <c r="N166" s="14"/>
      <c r="O166" s="14">
        <f t="shared" si="40"/>
        <v>0</v>
      </c>
      <c r="P166" s="14">
        <f t="shared" si="41"/>
        <v>1.25</v>
      </c>
      <c r="Q166" s="14">
        <v>0.32</v>
      </c>
      <c r="R166" s="14">
        <f t="shared" si="42"/>
        <v>1.57</v>
      </c>
      <c r="S166" s="10"/>
      <c r="T166" s="10"/>
    </row>
    <row r="167" spans="1:21" x14ac:dyDescent="0.2">
      <c r="A167" s="93"/>
      <c r="B167" s="121"/>
      <c r="C167" s="76" t="s">
        <v>133</v>
      </c>
      <c r="D167" s="34">
        <v>60</v>
      </c>
      <c r="E167" s="14">
        <v>1.1599999999999999</v>
      </c>
      <c r="F167" s="14"/>
      <c r="G167" s="14"/>
      <c r="H167" s="30">
        <f t="shared" si="29"/>
        <v>1.1599999999999999</v>
      </c>
      <c r="I167" s="14">
        <v>5.42</v>
      </c>
      <c r="J167" s="14"/>
      <c r="K167" s="30">
        <f t="shared" si="39"/>
        <v>6.58</v>
      </c>
      <c r="L167" s="14">
        <v>0.81</v>
      </c>
      <c r="M167" s="14">
        <v>8.6300000000000008</v>
      </c>
      <c r="N167" s="14">
        <v>5.82</v>
      </c>
      <c r="O167" s="14">
        <f t="shared" si="40"/>
        <v>15.260000000000002</v>
      </c>
      <c r="P167" s="14">
        <f t="shared" si="41"/>
        <v>21.840000000000003</v>
      </c>
      <c r="Q167" s="14">
        <v>20.54</v>
      </c>
      <c r="R167" s="14">
        <f t="shared" si="42"/>
        <v>42.38</v>
      </c>
      <c r="S167" s="10"/>
      <c r="T167" s="10"/>
    </row>
    <row r="168" spans="1:21" x14ac:dyDescent="0.2">
      <c r="A168" s="93"/>
      <c r="B168" s="121"/>
      <c r="C168" s="76" t="s">
        <v>134</v>
      </c>
      <c r="D168" s="34">
        <v>13</v>
      </c>
      <c r="E168" s="14">
        <v>6.35</v>
      </c>
      <c r="F168" s="14"/>
      <c r="G168" s="14">
        <v>2</v>
      </c>
      <c r="H168" s="30">
        <f t="shared" si="29"/>
        <v>8.35</v>
      </c>
      <c r="I168" s="14"/>
      <c r="J168" s="14">
        <v>1.4</v>
      </c>
      <c r="K168" s="30">
        <f t="shared" si="39"/>
        <v>9.75</v>
      </c>
      <c r="L168" s="14">
        <v>0.92</v>
      </c>
      <c r="M168" s="14">
        <v>0.31</v>
      </c>
      <c r="N168" s="14">
        <v>0.8</v>
      </c>
      <c r="O168" s="14">
        <f t="shared" si="40"/>
        <v>2.0300000000000002</v>
      </c>
      <c r="P168" s="14">
        <f t="shared" si="41"/>
        <v>11.780000000000001</v>
      </c>
      <c r="Q168" s="14">
        <v>1.83</v>
      </c>
      <c r="R168" s="14">
        <f t="shared" si="42"/>
        <v>13.610000000000001</v>
      </c>
      <c r="S168" s="10"/>
      <c r="T168" s="10"/>
    </row>
    <row r="169" spans="1:21" x14ac:dyDescent="0.2">
      <c r="A169" s="93"/>
      <c r="B169" s="121"/>
      <c r="C169" s="76" t="s">
        <v>135</v>
      </c>
      <c r="D169" s="34">
        <v>8</v>
      </c>
      <c r="E169" s="14">
        <v>6</v>
      </c>
      <c r="F169" s="14"/>
      <c r="G169" s="14"/>
      <c r="H169" s="30">
        <f t="shared" si="29"/>
        <v>6</v>
      </c>
      <c r="I169" s="14">
        <v>0.4</v>
      </c>
      <c r="J169" s="14">
        <v>1</v>
      </c>
      <c r="K169" s="30">
        <f t="shared" si="39"/>
        <v>7.4</v>
      </c>
      <c r="L169" s="14"/>
      <c r="M169" s="14">
        <v>21.8</v>
      </c>
      <c r="N169" s="14">
        <v>9.6</v>
      </c>
      <c r="O169" s="14">
        <f t="shared" si="40"/>
        <v>31.4</v>
      </c>
      <c r="P169" s="14">
        <f t="shared" si="41"/>
        <v>38.799999999999997</v>
      </c>
      <c r="Q169" s="14">
        <v>0.55000000000000004</v>
      </c>
      <c r="R169" s="14">
        <f t="shared" si="42"/>
        <v>39.349999999999994</v>
      </c>
      <c r="S169" s="10"/>
      <c r="T169" s="10"/>
    </row>
    <row r="170" spans="1:21" x14ac:dyDescent="0.2">
      <c r="A170" s="93"/>
      <c r="B170" s="124"/>
      <c r="C170" s="76" t="s">
        <v>110</v>
      </c>
      <c r="D170" s="34">
        <v>2</v>
      </c>
      <c r="E170" s="14"/>
      <c r="F170" s="14"/>
      <c r="G170" s="14"/>
      <c r="H170" s="30">
        <f t="shared" si="29"/>
        <v>0</v>
      </c>
      <c r="I170" s="14"/>
      <c r="J170" s="14"/>
      <c r="K170" s="30">
        <f t="shared" si="39"/>
        <v>0</v>
      </c>
      <c r="L170" s="14"/>
      <c r="M170" s="14"/>
      <c r="N170" s="14">
        <v>0.09</v>
      </c>
      <c r="O170" s="14">
        <f t="shared" si="40"/>
        <v>0.09</v>
      </c>
      <c r="P170" s="14">
        <f t="shared" si="41"/>
        <v>0.09</v>
      </c>
      <c r="Q170" s="14"/>
      <c r="R170" s="14">
        <f t="shared" si="42"/>
        <v>0.09</v>
      </c>
      <c r="S170" s="10"/>
      <c r="T170" s="10"/>
    </row>
    <row r="171" spans="1:21" x14ac:dyDescent="0.2">
      <c r="A171" s="93"/>
      <c r="B171" s="121" t="s">
        <v>118</v>
      </c>
      <c r="C171" s="76" t="s">
        <v>323</v>
      </c>
      <c r="D171" s="34">
        <v>62</v>
      </c>
      <c r="E171" s="14"/>
      <c r="F171" s="14">
        <v>0.8</v>
      </c>
      <c r="G171" s="14"/>
      <c r="H171" s="30">
        <f t="shared" ref="H171:H248" si="43">SUM(E171:G171)</f>
        <v>0.8</v>
      </c>
      <c r="I171" s="14">
        <v>1.98</v>
      </c>
      <c r="J171" s="14"/>
      <c r="K171" s="30">
        <f t="shared" ref="K171:K189" si="44">+SUM(H171:J171)</f>
        <v>2.7800000000000002</v>
      </c>
      <c r="L171" s="14"/>
      <c r="M171" s="14">
        <v>8.58</v>
      </c>
      <c r="N171" s="14">
        <v>3.85</v>
      </c>
      <c r="O171" s="14">
        <f t="shared" ref="O171:O189" si="45">+SUM(L171:N171)</f>
        <v>12.43</v>
      </c>
      <c r="P171" s="14">
        <f t="shared" ref="P171:P189" si="46">+SUM(K171+O171)</f>
        <v>15.21</v>
      </c>
      <c r="Q171" s="14">
        <v>10.88</v>
      </c>
      <c r="R171" s="14">
        <f t="shared" ref="R171:R189" si="47">+SUM(P171:Q171)</f>
        <v>26.090000000000003</v>
      </c>
      <c r="S171" s="10"/>
      <c r="T171" s="10"/>
    </row>
    <row r="172" spans="1:21" x14ac:dyDescent="0.2">
      <c r="A172" s="93"/>
      <c r="B172" s="121"/>
      <c r="C172" s="76" t="s">
        <v>155</v>
      </c>
      <c r="D172" s="34">
        <v>25</v>
      </c>
      <c r="E172" s="14">
        <v>0.06</v>
      </c>
      <c r="F172" s="14"/>
      <c r="G172" s="14">
        <v>1.5</v>
      </c>
      <c r="H172" s="30">
        <f t="shared" si="43"/>
        <v>1.56</v>
      </c>
      <c r="I172" s="14">
        <v>0.24</v>
      </c>
      <c r="J172" s="14">
        <v>0.03</v>
      </c>
      <c r="K172" s="30">
        <f t="shared" si="44"/>
        <v>1.83</v>
      </c>
      <c r="L172" s="14"/>
      <c r="M172" s="14">
        <v>3.82</v>
      </c>
      <c r="N172" s="14">
        <v>6.94</v>
      </c>
      <c r="O172" s="14">
        <f t="shared" si="45"/>
        <v>10.76</v>
      </c>
      <c r="P172" s="14">
        <f t="shared" si="46"/>
        <v>12.59</v>
      </c>
      <c r="Q172" s="14"/>
      <c r="R172" s="14">
        <f t="shared" si="47"/>
        <v>12.59</v>
      </c>
      <c r="S172" s="10"/>
      <c r="T172" s="10"/>
    </row>
    <row r="173" spans="1:21" x14ac:dyDescent="0.2">
      <c r="A173" s="93"/>
      <c r="B173" s="121"/>
      <c r="C173" s="78" t="s">
        <v>411</v>
      </c>
      <c r="D173" s="64"/>
      <c r="E173" s="36"/>
      <c r="F173" s="36"/>
      <c r="G173" s="36"/>
      <c r="H173" s="65"/>
      <c r="I173" s="36"/>
      <c r="J173" s="36"/>
      <c r="K173" s="65"/>
      <c r="L173" s="36"/>
      <c r="M173" s="36"/>
      <c r="N173" s="36"/>
      <c r="O173" s="36"/>
      <c r="P173" s="36"/>
      <c r="Q173" s="36"/>
      <c r="R173" s="36"/>
      <c r="S173" s="10"/>
      <c r="T173" s="10"/>
      <c r="U173" s="10"/>
    </row>
    <row r="174" spans="1:21" x14ac:dyDescent="0.2">
      <c r="A174" s="93"/>
      <c r="B174" s="121"/>
      <c r="C174" s="76" t="s">
        <v>139</v>
      </c>
      <c r="D174" s="34">
        <v>59</v>
      </c>
      <c r="E174" s="14">
        <v>0.37</v>
      </c>
      <c r="F174" s="14">
        <v>0.1</v>
      </c>
      <c r="G174" s="14"/>
      <c r="H174" s="30">
        <f t="shared" si="43"/>
        <v>0.47</v>
      </c>
      <c r="I174" s="14">
        <v>9.6999999999999993</v>
      </c>
      <c r="J174" s="14"/>
      <c r="K174" s="30">
        <f t="shared" si="44"/>
        <v>10.17</v>
      </c>
      <c r="L174" s="14">
        <v>0.05</v>
      </c>
      <c r="M174" s="14">
        <v>6.57</v>
      </c>
      <c r="N174" s="14">
        <v>0.48</v>
      </c>
      <c r="O174" s="14">
        <f t="shared" si="45"/>
        <v>7.1</v>
      </c>
      <c r="P174" s="14">
        <f t="shared" si="46"/>
        <v>17.27</v>
      </c>
      <c r="Q174" s="14">
        <v>4.1500000000000004</v>
      </c>
      <c r="R174" s="14">
        <f t="shared" si="47"/>
        <v>21.42</v>
      </c>
      <c r="S174" s="10"/>
      <c r="T174" s="10"/>
    </row>
    <row r="175" spans="1:21" x14ac:dyDescent="0.2">
      <c r="A175" s="93"/>
      <c r="B175" s="121"/>
      <c r="C175" s="76" t="s">
        <v>157</v>
      </c>
      <c r="D175" s="34">
        <v>148</v>
      </c>
      <c r="E175" s="14">
        <v>5.35</v>
      </c>
      <c r="F175" s="14">
        <v>2.29</v>
      </c>
      <c r="G175" s="14">
        <v>0.79</v>
      </c>
      <c r="H175" s="30">
        <f t="shared" si="43"/>
        <v>8.43</v>
      </c>
      <c r="I175" s="14">
        <v>20.51</v>
      </c>
      <c r="J175" s="14"/>
      <c r="K175" s="30">
        <f t="shared" si="44"/>
        <v>28.94</v>
      </c>
      <c r="L175" s="14">
        <v>1.1599999999999999</v>
      </c>
      <c r="M175" s="14">
        <v>24.34</v>
      </c>
      <c r="N175" s="14">
        <v>2.23</v>
      </c>
      <c r="O175" s="14">
        <f t="shared" si="45"/>
        <v>27.73</v>
      </c>
      <c r="P175" s="14">
        <f t="shared" si="46"/>
        <v>56.67</v>
      </c>
      <c r="Q175" s="14">
        <v>18.03</v>
      </c>
      <c r="R175" s="14">
        <f t="shared" si="47"/>
        <v>74.7</v>
      </c>
      <c r="S175" s="10"/>
      <c r="T175" s="10"/>
    </row>
    <row r="176" spans="1:21" x14ac:dyDescent="0.2">
      <c r="A176" s="93"/>
      <c r="B176" s="121"/>
      <c r="C176" s="76" t="s">
        <v>126</v>
      </c>
      <c r="D176" s="34">
        <v>23</v>
      </c>
      <c r="E176" s="14">
        <v>0.81</v>
      </c>
      <c r="F176" s="14"/>
      <c r="G176" s="14">
        <v>0.7</v>
      </c>
      <c r="H176" s="30">
        <f t="shared" si="43"/>
        <v>1.51</v>
      </c>
      <c r="I176" s="14">
        <v>0.2</v>
      </c>
      <c r="J176" s="14"/>
      <c r="K176" s="30">
        <f t="shared" si="44"/>
        <v>1.71</v>
      </c>
      <c r="L176" s="14">
        <v>0.03</v>
      </c>
      <c r="M176" s="14">
        <v>5.52</v>
      </c>
      <c r="N176" s="14">
        <v>1.27</v>
      </c>
      <c r="O176" s="14">
        <f t="shared" si="45"/>
        <v>6.82</v>
      </c>
      <c r="P176" s="14">
        <f t="shared" si="46"/>
        <v>8.5300000000000011</v>
      </c>
      <c r="Q176" s="14">
        <v>5.71</v>
      </c>
      <c r="R176" s="14">
        <f t="shared" si="47"/>
        <v>14.240000000000002</v>
      </c>
      <c r="S176" s="10"/>
      <c r="T176" s="10"/>
    </row>
    <row r="177" spans="1:20" x14ac:dyDescent="0.2">
      <c r="A177" s="93"/>
      <c r="B177" s="121"/>
      <c r="C177" s="76" t="s">
        <v>127</v>
      </c>
      <c r="D177" s="34">
        <v>30</v>
      </c>
      <c r="E177" s="14">
        <v>4.68</v>
      </c>
      <c r="F177" s="14">
        <v>0.01</v>
      </c>
      <c r="G177" s="14">
        <v>0.6</v>
      </c>
      <c r="H177" s="30">
        <f t="shared" si="43"/>
        <v>5.2899999999999991</v>
      </c>
      <c r="I177" s="14">
        <v>1.76</v>
      </c>
      <c r="J177" s="14"/>
      <c r="K177" s="30">
        <f t="shared" si="44"/>
        <v>7.0499999999999989</v>
      </c>
      <c r="L177" s="14">
        <v>4.33</v>
      </c>
      <c r="M177" s="14">
        <v>3.22</v>
      </c>
      <c r="N177" s="14">
        <v>0.17</v>
      </c>
      <c r="O177" s="14">
        <f t="shared" si="45"/>
        <v>7.7200000000000006</v>
      </c>
      <c r="P177" s="14">
        <f t="shared" si="46"/>
        <v>14.77</v>
      </c>
      <c r="Q177" s="14">
        <v>40.549999999999997</v>
      </c>
      <c r="R177" s="14">
        <f t="shared" si="47"/>
        <v>55.319999999999993</v>
      </c>
      <c r="S177" s="10"/>
      <c r="T177" s="10"/>
    </row>
    <row r="178" spans="1:20" x14ac:dyDescent="0.2">
      <c r="A178" s="93"/>
      <c r="B178" s="121"/>
      <c r="C178" s="76" t="s">
        <v>154</v>
      </c>
      <c r="D178" s="34">
        <v>16</v>
      </c>
      <c r="E178" s="14">
        <v>1.55</v>
      </c>
      <c r="F178" s="14"/>
      <c r="G178" s="14">
        <v>0.02</v>
      </c>
      <c r="H178" s="30">
        <f t="shared" si="43"/>
        <v>1.57</v>
      </c>
      <c r="I178" s="14">
        <v>0.5</v>
      </c>
      <c r="J178" s="14"/>
      <c r="K178" s="30">
        <f t="shared" si="44"/>
        <v>2.0700000000000003</v>
      </c>
      <c r="L178" s="14">
        <v>8</v>
      </c>
      <c r="M178" s="14">
        <v>1.17</v>
      </c>
      <c r="N178" s="14">
        <v>0.08</v>
      </c>
      <c r="O178" s="14">
        <f t="shared" si="45"/>
        <v>9.25</v>
      </c>
      <c r="P178" s="14">
        <f t="shared" si="46"/>
        <v>11.32</v>
      </c>
      <c r="Q178" s="14">
        <v>4.01</v>
      </c>
      <c r="R178" s="14">
        <f t="shared" si="47"/>
        <v>15.33</v>
      </c>
      <c r="S178" s="10"/>
      <c r="T178" s="10"/>
    </row>
    <row r="179" spans="1:20" x14ac:dyDescent="0.2">
      <c r="A179" s="93"/>
      <c r="B179" s="121"/>
      <c r="C179" s="76" t="s">
        <v>132</v>
      </c>
      <c r="D179" s="34">
        <v>138</v>
      </c>
      <c r="E179" s="14">
        <v>1.3</v>
      </c>
      <c r="F179" s="14">
        <v>0.5</v>
      </c>
      <c r="G179" s="14"/>
      <c r="H179" s="30">
        <f t="shared" si="43"/>
        <v>1.8</v>
      </c>
      <c r="I179" s="14">
        <v>20.48</v>
      </c>
      <c r="J179" s="14"/>
      <c r="K179" s="30">
        <f t="shared" si="44"/>
        <v>22.28</v>
      </c>
      <c r="L179" s="14">
        <v>1.32</v>
      </c>
      <c r="M179" s="14">
        <v>5.31</v>
      </c>
      <c r="N179" s="14">
        <v>1.1399999999999999</v>
      </c>
      <c r="O179" s="14">
        <f t="shared" si="45"/>
        <v>7.77</v>
      </c>
      <c r="P179" s="14">
        <f t="shared" si="46"/>
        <v>30.05</v>
      </c>
      <c r="Q179" s="14">
        <v>4.1100000000000003</v>
      </c>
      <c r="R179" s="14">
        <f t="shared" si="47"/>
        <v>34.160000000000004</v>
      </c>
      <c r="S179" s="10"/>
      <c r="T179" s="10"/>
    </row>
    <row r="180" spans="1:20" x14ac:dyDescent="0.2">
      <c r="A180" s="93"/>
      <c r="B180" s="121"/>
      <c r="C180" s="76" t="s">
        <v>120</v>
      </c>
      <c r="D180" s="34">
        <v>70</v>
      </c>
      <c r="E180" s="14">
        <v>0.61</v>
      </c>
      <c r="F180" s="14"/>
      <c r="G180" s="14">
        <v>0.1</v>
      </c>
      <c r="H180" s="30">
        <f t="shared" si="43"/>
        <v>0.71</v>
      </c>
      <c r="I180" s="14">
        <v>26.65</v>
      </c>
      <c r="J180" s="14"/>
      <c r="K180" s="30">
        <f t="shared" si="44"/>
        <v>27.36</v>
      </c>
      <c r="L180" s="14"/>
      <c r="M180" s="14">
        <v>14.81</v>
      </c>
      <c r="N180" s="14">
        <v>15.75</v>
      </c>
      <c r="O180" s="14">
        <f t="shared" si="45"/>
        <v>30.560000000000002</v>
      </c>
      <c r="P180" s="14">
        <f t="shared" si="46"/>
        <v>57.92</v>
      </c>
      <c r="Q180" s="14">
        <v>5.92</v>
      </c>
      <c r="R180" s="14">
        <f t="shared" si="47"/>
        <v>63.84</v>
      </c>
      <c r="S180" s="10"/>
      <c r="T180" s="10"/>
    </row>
    <row r="181" spans="1:20" x14ac:dyDescent="0.2">
      <c r="A181" s="93"/>
      <c r="B181" s="121"/>
      <c r="C181" s="78" t="s">
        <v>151</v>
      </c>
      <c r="D181" s="64">
        <v>38</v>
      </c>
      <c r="E181" s="36">
        <v>0.14000000000000001</v>
      </c>
      <c r="F181" s="36"/>
      <c r="G181" s="36"/>
      <c r="H181" s="65">
        <f t="shared" si="43"/>
        <v>0.14000000000000001</v>
      </c>
      <c r="I181" s="36">
        <v>1.02</v>
      </c>
      <c r="J181" s="36"/>
      <c r="K181" s="65">
        <f t="shared" si="44"/>
        <v>1.1600000000000001</v>
      </c>
      <c r="L181" s="36">
        <v>0.81</v>
      </c>
      <c r="M181" s="36">
        <v>1.97</v>
      </c>
      <c r="N181" s="36">
        <v>0.51</v>
      </c>
      <c r="O181" s="36">
        <f t="shared" si="45"/>
        <v>3.29</v>
      </c>
      <c r="P181" s="36">
        <f t="shared" si="46"/>
        <v>4.45</v>
      </c>
      <c r="Q181" s="36">
        <v>14.06</v>
      </c>
      <c r="R181" s="36">
        <f t="shared" si="47"/>
        <v>18.510000000000002</v>
      </c>
      <c r="S181" s="10"/>
      <c r="T181" s="10"/>
    </row>
    <row r="182" spans="1:20" x14ac:dyDescent="0.2">
      <c r="A182" s="93"/>
      <c r="B182" s="124"/>
      <c r="C182" s="78" t="s">
        <v>122</v>
      </c>
      <c r="D182" s="64">
        <v>16</v>
      </c>
      <c r="E182" s="36">
        <v>0.11</v>
      </c>
      <c r="F182" s="36"/>
      <c r="G182" s="36"/>
      <c r="H182" s="65">
        <f t="shared" si="43"/>
        <v>0.11</v>
      </c>
      <c r="I182" s="36">
        <v>0.09</v>
      </c>
      <c r="J182" s="36"/>
      <c r="K182" s="65">
        <f t="shared" si="44"/>
        <v>0.2</v>
      </c>
      <c r="L182" s="36"/>
      <c r="M182" s="36">
        <v>1.54</v>
      </c>
      <c r="N182" s="36">
        <v>0.78</v>
      </c>
      <c r="O182" s="36">
        <f t="shared" si="45"/>
        <v>2.3200000000000003</v>
      </c>
      <c r="P182" s="36">
        <f t="shared" si="46"/>
        <v>2.5200000000000005</v>
      </c>
      <c r="Q182" s="36">
        <v>7.0000000000000007E-2</v>
      </c>
      <c r="R182" s="36">
        <f t="shared" si="47"/>
        <v>2.5900000000000003</v>
      </c>
      <c r="S182" s="10"/>
      <c r="T182" s="10"/>
    </row>
    <row r="183" spans="1:20" x14ac:dyDescent="0.2">
      <c r="A183" s="93"/>
      <c r="B183" s="121" t="s">
        <v>111</v>
      </c>
      <c r="C183" s="76" t="s">
        <v>129</v>
      </c>
      <c r="D183" s="34">
        <v>120</v>
      </c>
      <c r="E183" s="14">
        <v>4.78</v>
      </c>
      <c r="F183" s="14">
        <v>1.7</v>
      </c>
      <c r="G183" s="14">
        <v>0.1</v>
      </c>
      <c r="H183" s="30">
        <f t="shared" si="43"/>
        <v>6.58</v>
      </c>
      <c r="I183" s="14">
        <v>5.96</v>
      </c>
      <c r="J183" s="14"/>
      <c r="K183" s="30">
        <f t="shared" si="44"/>
        <v>12.54</v>
      </c>
      <c r="L183" s="14"/>
      <c r="M183" s="14">
        <v>22.02</v>
      </c>
      <c r="N183" s="14">
        <v>1.33</v>
      </c>
      <c r="O183" s="14">
        <f t="shared" si="45"/>
        <v>23.35</v>
      </c>
      <c r="P183" s="14">
        <f t="shared" si="46"/>
        <v>35.89</v>
      </c>
      <c r="Q183" s="14">
        <v>2.31</v>
      </c>
      <c r="R183" s="14">
        <f t="shared" si="47"/>
        <v>38.200000000000003</v>
      </c>
      <c r="S183" s="10"/>
      <c r="T183" s="10"/>
    </row>
    <row r="184" spans="1:20" x14ac:dyDescent="0.2">
      <c r="A184" s="93"/>
      <c r="B184" s="121"/>
      <c r="C184" s="76" t="s">
        <v>121</v>
      </c>
      <c r="D184" s="34">
        <v>109</v>
      </c>
      <c r="E184" s="14"/>
      <c r="F184" s="14"/>
      <c r="G184" s="14"/>
      <c r="H184" s="30">
        <f t="shared" si="43"/>
        <v>0</v>
      </c>
      <c r="I184" s="14">
        <v>2.91</v>
      </c>
      <c r="J184" s="14"/>
      <c r="K184" s="30">
        <f t="shared" si="44"/>
        <v>2.91</v>
      </c>
      <c r="L184" s="14"/>
      <c r="M184" s="14">
        <v>3.52</v>
      </c>
      <c r="N184" s="14">
        <v>0.94</v>
      </c>
      <c r="O184" s="14">
        <f t="shared" si="45"/>
        <v>4.46</v>
      </c>
      <c r="P184" s="14">
        <f t="shared" si="46"/>
        <v>7.37</v>
      </c>
      <c r="Q184" s="14">
        <v>2.82</v>
      </c>
      <c r="R184" s="14">
        <f t="shared" si="47"/>
        <v>10.19</v>
      </c>
      <c r="S184" s="10"/>
      <c r="T184" s="10"/>
    </row>
    <row r="185" spans="1:20" x14ac:dyDescent="0.2">
      <c r="A185" s="93"/>
      <c r="B185" s="121"/>
      <c r="C185" s="76" t="s">
        <v>111</v>
      </c>
      <c r="D185" s="34">
        <v>38</v>
      </c>
      <c r="E185" s="14">
        <v>0.38</v>
      </c>
      <c r="F185" s="14">
        <v>8.7100000000000009</v>
      </c>
      <c r="G185" s="14">
        <v>0.1</v>
      </c>
      <c r="H185" s="30">
        <f t="shared" si="43"/>
        <v>9.1900000000000013</v>
      </c>
      <c r="I185" s="14">
        <v>9.89</v>
      </c>
      <c r="J185" s="14"/>
      <c r="K185" s="30">
        <f t="shared" si="44"/>
        <v>19.080000000000002</v>
      </c>
      <c r="L185" s="14">
        <v>2.2000000000000002</v>
      </c>
      <c r="M185" s="14">
        <v>21.04</v>
      </c>
      <c r="N185" s="14">
        <v>6.85</v>
      </c>
      <c r="O185" s="14">
        <f t="shared" si="45"/>
        <v>30.089999999999996</v>
      </c>
      <c r="P185" s="14">
        <f t="shared" si="46"/>
        <v>49.17</v>
      </c>
      <c r="Q185" s="14">
        <v>20.73</v>
      </c>
      <c r="R185" s="14">
        <f t="shared" si="47"/>
        <v>69.900000000000006</v>
      </c>
      <c r="S185" s="10"/>
      <c r="T185" s="10"/>
    </row>
    <row r="186" spans="1:20" x14ac:dyDescent="0.2">
      <c r="A186" s="93"/>
      <c r="B186" s="121"/>
      <c r="C186" s="76" t="s">
        <v>130</v>
      </c>
      <c r="D186" s="34">
        <v>90</v>
      </c>
      <c r="E186" s="14">
        <v>4.83</v>
      </c>
      <c r="F186" s="14"/>
      <c r="G186" s="14"/>
      <c r="H186" s="30">
        <f t="shared" si="43"/>
        <v>4.83</v>
      </c>
      <c r="I186" s="14">
        <v>0.75</v>
      </c>
      <c r="J186" s="14"/>
      <c r="K186" s="30">
        <f t="shared" si="44"/>
        <v>5.58</v>
      </c>
      <c r="L186" s="14">
        <v>0.5</v>
      </c>
      <c r="M186" s="14">
        <v>7.42</v>
      </c>
      <c r="N186" s="14">
        <v>0.74</v>
      </c>
      <c r="O186" s="14">
        <f t="shared" si="45"/>
        <v>8.66</v>
      </c>
      <c r="P186" s="14">
        <f t="shared" si="46"/>
        <v>14.24</v>
      </c>
      <c r="Q186" s="14">
        <v>1.08</v>
      </c>
      <c r="R186" s="14">
        <f t="shared" si="47"/>
        <v>15.32</v>
      </c>
      <c r="S186" s="10"/>
      <c r="T186" s="10"/>
    </row>
    <row r="187" spans="1:20" x14ac:dyDescent="0.2">
      <c r="A187" s="93"/>
      <c r="B187" s="121"/>
      <c r="C187" s="76" t="s">
        <v>324</v>
      </c>
      <c r="D187" s="34">
        <v>44</v>
      </c>
      <c r="E187" s="14">
        <v>5.24</v>
      </c>
      <c r="F187" s="14"/>
      <c r="G187" s="14"/>
      <c r="H187" s="30">
        <f t="shared" si="43"/>
        <v>5.24</v>
      </c>
      <c r="I187" s="14">
        <v>5.96</v>
      </c>
      <c r="J187" s="14"/>
      <c r="K187" s="30">
        <f t="shared" si="44"/>
        <v>11.2</v>
      </c>
      <c r="L187" s="14">
        <v>32.21</v>
      </c>
      <c r="M187" s="14">
        <v>4.72</v>
      </c>
      <c r="N187" s="14">
        <v>3.3</v>
      </c>
      <c r="O187" s="14">
        <f t="shared" si="45"/>
        <v>40.229999999999997</v>
      </c>
      <c r="P187" s="14">
        <f t="shared" si="46"/>
        <v>51.429999999999993</v>
      </c>
      <c r="Q187" s="14">
        <v>17.399999999999999</v>
      </c>
      <c r="R187" s="14">
        <f t="shared" si="47"/>
        <v>68.829999999999984</v>
      </c>
      <c r="S187" s="10"/>
      <c r="T187" s="10"/>
    </row>
    <row r="188" spans="1:20" x14ac:dyDescent="0.2">
      <c r="A188" s="93"/>
      <c r="B188" s="121"/>
      <c r="C188" s="76" t="s">
        <v>119</v>
      </c>
      <c r="D188" s="34">
        <v>11</v>
      </c>
      <c r="E188" s="14">
        <v>2.1800000000000002</v>
      </c>
      <c r="F188" s="14"/>
      <c r="G188" s="14"/>
      <c r="H188" s="30">
        <f t="shared" si="43"/>
        <v>2.1800000000000002</v>
      </c>
      <c r="I188" s="14">
        <v>2.23</v>
      </c>
      <c r="J188" s="14"/>
      <c r="K188" s="30">
        <f t="shared" si="44"/>
        <v>4.41</v>
      </c>
      <c r="L188" s="14">
        <v>6.6</v>
      </c>
      <c r="M188" s="14">
        <v>18.260000000000002</v>
      </c>
      <c r="N188" s="14">
        <v>0.51</v>
      </c>
      <c r="O188" s="14">
        <f t="shared" si="45"/>
        <v>25.37</v>
      </c>
      <c r="P188" s="14">
        <f t="shared" si="46"/>
        <v>29.78</v>
      </c>
      <c r="Q188" s="14">
        <v>1.59</v>
      </c>
      <c r="R188" s="14">
        <f t="shared" si="47"/>
        <v>31.37</v>
      </c>
      <c r="S188" s="10"/>
      <c r="T188" s="10"/>
    </row>
    <row r="189" spans="1:20" x14ac:dyDescent="0.2">
      <c r="A189" s="93"/>
      <c r="B189" s="122"/>
      <c r="C189" s="82" t="s">
        <v>156</v>
      </c>
      <c r="D189" s="86">
        <v>106</v>
      </c>
      <c r="E189" s="17">
        <v>27.57</v>
      </c>
      <c r="F189" s="17">
        <v>48.1</v>
      </c>
      <c r="G189" s="17">
        <v>0.71</v>
      </c>
      <c r="H189" s="32">
        <f t="shared" si="43"/>
        <v>76.38</v>
      </c>
      <c r="I189" s="17">
        <v>15.02</v>
      </c>
      <c r="J189" s="17"/>
      <c r="K189" s="32">
        <f t="shared" si="44"/>
        <v>91.399999999999991</v>
      </c>
      <c r="L189" s="17">
        <v>8.7100000000000009</v>
      </c>
      <c r="M189" s="17">
        <v>48.71</v>
      </c>
      <c r="N189" s="17">
        <v>4.75</v>
      </c>
      <c r="O189" s="17">
        <f t="shared" si="45"/>
        <v>62.17</v>
      </c>
      <c r="P189" s="17">
        <f t="shared" si="46"/>
        <v>153.57</v>
      </c>
      <c r="Q189" s="17">
        <v>25.68</v>
      </c>
      <c r="R189" s="17">
        <f t="shared" si="47"/>
        <v>179.25</v>
      </c>
      <c r="S189" s="10"/>
      <c r="T189" s="10"/>
    </row>
    <row r="190" spans="1:20" ht="15" x14ac:dyDescent="0.25">
      <c r="A190" s="230" t="s">
        <v>0</v>
      </c>
      <c r="B190" s="231"/>
      <c r="C190" s="232" t="s">
        <v>0</v>
      </c>
      <c r="D190" s="53">
        <f>SUM(D136:D189)</f>
        <v>1839</v>
      </c>
      <c r="E190" s="54">
        <f>SUM(E136:E189)</f>
        <v>94.110000000000014</v>
      </c>
      <c r="F190" s="54">
        <f>SUM(F136:F189)</f>
        <v>77.150000000000006</v>
      </c>
      <c r="G190" s="54">
        <f>SUM(G136:G189)</f>
        <v>16.619999999999997</v>
      </c>
      <c r="H190" s="54">
        <f>SUM(H136:H189)</f>
        <v>187.88</v>
      </c>
      <c r="I190" s="54">
        <f>+SUM(I136:I189)</f>
        <v>138.42999999999998</v>
      </c>
      <c r="J190" s="54">
        <f>+SUM(J136:J189)</f>
        <v>2.4299999999999997</v>
      </c>
      <c r="K190" s="54">
        <f>+SUM(K136:K189)</f>
        <v>328.73999999999995</v>
      </c>
      <c r="L190" s="54">
        <f>SUM(L136:L189)</f>
        <v>89.37</v>
      </c>
      <c r="M190" s="54">
        <f t="shared" ref="M190:R190" si="48">+SUM(M136:M189)</f>
        <v>429.48</v>
      </c>
      <c r="N190" s="54">
        <f t="shared" si="48"/>
        <v>241.89</v>
      </c>
      <c r="O190" s="54">
        <f t="shared" si="48"/>
        <v>760.74</v>
      </c>
      <c r="P190" s="54">
        <f t="shared" si="48"/>
        <v>1089.4799999999996</v>
      </c>
      <c r="Q190" s="54">
        <f t="shared" si="48"/>
        <v>669.71999999999991</v>
      </c>
      <c r="R190" s="55">
        <f t="shared" si="48"/>
        <v>1759.1999999999996</v>
      </c>
      <c r="S190" s="10"/>
      <c r="T190" s="10"/>
    </row>
    <row r="191" spans="1:20" x14ac:dyDescent="0.2">
      <c r="A191" s="147" t="s">
        <v>8</v>
      </c>
      <c r="B191" s="120" t="s">
        <v>428</v>
      </c>
      <c r="C191" s="73" t="s">
        <v>162</v>
      </c>
      <c r="D191" s="61">
        <v>64</v>
      </c>
      <c r="E191" s="39">
        <v>33.979999999999997</v>
      </c>
      <c r="F191" s="39">
        <v>3.71</v>
      </c>
      <c r="G191" s="39">
        <v>1.9</v>
      </c>
      <c r="H191" s="48">
        <f t="shared" si="43"/>
        <v>39.589999999999996</v>
      </c>
      <c r="I191" s="39">
        <v>5.53</v>
      </c>
      <c r="J191" s="39"/>
      <c r="K191" s="48">
        <f t="shared" ref="K191:K222" si="49">+SUM(H191:J191)</f>
        <v>45.12</v>
      </c>
      <c r="L191" s="39">
        <v>5.05</v>
      </c>
      <c r="M191" s="39">
        <v>7.06</v>
      </c>
      <c r="N191" s="39">
        <v>62.32</v>
      </c>
      <c r="O191" s="39">
        <f t="shared" ref="O191:O199" si="50">+SUM(L191:N191)</f>
        <v>74.430000000000007</v>
      </c>
      <c r="P191" s="39">
        <f t="shared" ref="P191:P199" si="51">+SUM(K191+O191)</f>
        <v>119.55000000000001</v>
      </c>
      <c r="Q191" s="39">
        <v>32.44</v>
      </c>
      <c r="R191" s="39">
        <f t="shared" ref="R191:R222" si="52">+SUM(P191:Q191)</f>
        <v>151.99</v>
      </c>
      <c r="S191" s="10"/>
      <c r="T191" s="10"/>
    </row>
    <row r="192" spans="1:20" x14ac:dyDescent="0.2">
      <c r="A192" s="93"/>
      <c r="B192" s="121"/>
      <c r="C192" s="76" t="s">
        <v>183</v>
      </c>
      <c r="D192" s="34">
        <v>35</v>
      </c>
      <c r="E192" s="14">
        <v>1.31</v>
      </c>
      <c r="F192" s="14">
        <v>0.5</v>
      </c>
      <c r="G192" s="14">
        <v>0.53</v>
      </c>
      <c r="H192" s="30">
        <f t="shared" si="43"/>
        <v>2.34</v>
      </c>
      <c r="I192" s="14">
        <v>1.1100000000000001</v>
      </c>
      <c r="J192" s="14"/>
      <c r="K192" s="30">
        <f t="shared" si="49"/>
        <v>3.45</v>
      </c>
      <c r="L192" s="14">
        <v>0.7</v>
      </c>
      <c r="M192" s="14">
        <v>0.57999999999999996</v>
      </c>
      <c r="N192" s="14">
        <v>0.21</v>
      </c>
      <c r="O192" s="14">
        <f t="shared" si="50"/>
        <v>1.4899999999999998</v>
      </c>
      <c r="P192" s="14">
        <f t="shared" si="51"/>
        <v>4.9399999999999995</v>
      </c>
      <c r="Q192" s="14">
        <v>6.53</v>
      </c>
      <c r="R192" s="14">
        <f t="shared" si="52"/>
        <v>11.469999999999999</v>
      </c>
      <c r="S192" s="10"/>
      <c r="T192" s="10"/>
    </row>
    <row r="193" spans="1:20" x14ac:dyDescent="0.2">
      <c r="A193" s="93"/>
      <c r="B193" s="121"/>
      <c r="C193" s="76" t="s">
        <v>175</v>
      </c>
      <c r="D193" s="34">
        <v>11</v>
      </c>
      <c r="E193" s="14">
        <v>1.08</v>
      </c>
      <c r="F193" s="14"/>
      <c r="G193" s="14">
        <v>0.4</v>
      </c>
      <c r="H193" s="30">
        <f t="shared" si="43"/>
        <v>1.48</v>
      </c>
      <c r="I193" s="14">
        <v>0.22</v>
      </c>
      <c r="J193" s="14"/>
      <c r="K193" s="30">
        <f t="shared" si="49"/>
        <v>1.7</v>
      </c>
      <c r="L193" s="14"/>
      <c r="M193" s="14">
        <v>0.95</v>
      </c>
      <c r="N193" s="14">
        <v>0.84</v>
      </c>
      <c r="O193" s="14">
        <f t="shared" si="50"/>
        <v>1.79</v>
      </c>
      <c r="P193" s="14">
        <f t="shared" si="51"/>
        <v>3.49</v>
      </c>
      <c r="Q193" s="14">
        <v>57.57</v>
      </c>
      <c r="R193" s="14">
        <f t="shared" si="52"/>
        <v>61.06</v>
      </c>
      <c r="S193" s="10"/>
      <c r="T193" s="10"/>
    </row>
    <row r="194" spans="1:20" x14ac:dyDescent="0.2">
      <c r="A194" s="93"/>
      <c r="B194" s="121"/>
      <c r="C194" s="76" t="s">
        <v>184</v>
      </c>
      <c r="D194" s="34">
        <v>19</v>
      </c>
      <c r="E194" s="14"/>
      <c r="F194" s="14">
        <v>0.02</v>
      </c>
      <c r="G194" s="14"/>
      <c r="H194" s="30">
        <f t="shared" si="43"/>
        <v>0.02</v>
      </c>
      <c r="I194" s="14"/>
      <c r="J194" s="14"/>
      <c r="K194" s="30">
        <f t="shared" si="49"/>
        <v>0.02</v>
      </c>
      <c r="L194" s="14">
        <v>0.11</v>
      </c>
      <c r="M194" s="14">
        <v>2.1</v>
      </c>
      <c r="N194" s="14">
        <v>2</v>
      </c>
      <c r="O194" s="14">
        <f t="shared" si="50"/>
        <v>4.21</v>
      </c>
      <c r="P194" s="14">
        <f t="shared" si="51"/>
        <v>4.2299999999999995</v>
      </c>
      <c r="Q194" s="14">
        <v>0.04</v>
      </c>
      <c r="R194" s="14">
        <f t="shared" si="52"/>
        <v>4.2699999999999996</v>
      </c>
      <c r="S194" s="10"/>
      <c r="T194" s="10"/>
    </row>
    <row r="195" spans="1:20" x14ac:dyDescent="0.2">
      <c r="A195" s="93"/>
      <c r="B195" s="121"/>
      <c r="C195" s="76" t="s">
        <v>164</v>
      </c>
      <c r="D195" s="34">
        <v>200</v>
      </c>
      <c r="E195" s="14">
        <v>37.89</v>
      </c>
      <c r="F195" s="14">
        <v>4.13</v>
      </c>
      <c r="G195" s="14">
        <v>3.72</v>
      </c>
      <c r="H195" s="30">
        <f t="shared" si="43"/>
        <v>45.74</v>
      </c>
      <c r="I195" s="14">
        <v>86.62</v>
      </c>
      <c r="J195" s="14">
        <v>0.11</v>
      </c>
      <c r="K195" s="30">
        <f t="shared" si="49"/>
        <v>132.47000000000003</v>
      </c>
      <c r="L195" s="14">
        <v>14.06</v>
      </c>
      <c r="M195" s="14">
        <v>12.92</v>
      </c>
      <c r="N195" s="14">
        <v>23.92</v>
      </c>
      <c r="O195" s="14">
        <f t="shared" si="50"/>
        <v>50.900000000000006</v>
      </c>
      <c r="P195" s="14">
        <f t="shared" si="51"/>
        <v>183.37000000000003</v>
      </c>
      <c r="Q195" s="14">
        <v>533.45000000000005</v>
      </c>
      <c r="R195" s="14">
        <f t="shared" si="52"/>
        <v>716.82</v>
      </c>
      <c r="S195" s="10"/>
      <c r="T195" s="10"/>
    </row>
    <row r="196" spans="1:20" x14ac:dyDescent="0.2">
      <c r="A196" s="93"/>
      <c r="B196" s="121"/>
      <c r="C196" s="76" t="s">
        <v>168</v>
      </c>
      <c r="D196" s="34">
        <v>201</v>
      </c>
      <c r="E196" s="14">
        <v>34.409999999999997</v>
      </c>
      <c r="F196" s="14">
        <v>31.03</v>
      </c>
      <c r="G196" s="14">
        <v>18.03</v>
      </c>
      <c r="H196" s="30">
        <f t="shared" si="43"/>
        <v>83.47</v>
      </c>
      <c r="I196" s="14">
        <v>31.87</v>
      </c>
      <c r="J196" s="14"/>
      <c r="K196" s="30">
        <f t="shared" si="49"/>
        <v>115.34</v>
      </c>
      <c r="L196" s="14">
        <v>1.42</v>
      </c>
      <c r="M196" s="14">
        <v>29.73</v>
      </c>
      <c r="N196" s="14">
        <v>1.96</v>
      </c>
      <c r="O196" s="14">
        <f t="shared" si="50"/>
        <v>33.11</v>
      </c>
      <c r="P196" s="14">
        <f t="shared" si="51"/>
        <v>148.44999999999999</v>
      </c>
      <c r="Q196" s="14">
        <v>100.47</v>
      </c>
      <c r="R196" s="14">
        <f t="shared" si="52"/>
        <v>248.92</v>
      </c>
      <c r="S196" s="10"/>
      <c r="T196" s="10"/>
    </row>
    <row r="197" spans="1:20" x14ac:dyDescent="0.2">
      <c r="A197" s="93"/>
      <c r="B197" s="121"/>
      <c r="C197" s="76" t="s">
        <v>188</v>
      </c>
      <c r="D197" s="34">
        <v>59</v>
      </c>
      <c r="E197" s="14">
        <v>21.63</v>
      </c>
      <c r="F197" s="14">
        <v>9.0500000000000007</v>
      </c>
      <c r="G197" s="14">
        <v>3.83</v>
      </c>
      <c r="H197" s="30">
        <f t="shared" si="43"/>
        <v>34.51</v>
      </c>
      <c r="I197" s="14">
        <v>0.6</v>
      </c>
      <c r="J197" s="14"/>
      <c r="K197" s="30">
        <f t="shared" si="49"/>
        <v>35.11</v>
      </c>
      <c r="L197" s="14">
        <v>1.5</v>
      </c>
      <c r="M197" s="14">
        <v>12.58</v>
      </c>
      <c r="N197" s="14">
        <v>11.67</v>
      </c>
      <c r="O197" s="14">
        <f t="shared" si="50"/>
        <v>25.75</v>
      </c>
      <c r="P197" s="14">
        <f t="shared" si="51"/>
        <v>60.86</v>
      </c>
      <c r="Q197" s="14">
        <v>112.63</v>
      </c>
      <c r="R197" s="14">
        <f t="shared" si="52"/>
        <v>173.49</v>
      </c>
      <c r="S197" s="10"/>
      <c r="T197" s="10"/>
    </row>
    <row r="198" spans="1:20" x14ac:dyDescent="0.2">
      <c r="A198" s="93"/>
      <c r="B198" s="121"/>
      <c r="C198" s="76" t="s">
        <v>176</v>
      </c>
      <c r="D198" s="34">
        <v>195</v>
      </c>
      <c r="E198" s="14">
        <v>14.96</v>
      </c>
      <c r="F198" s="14">
        <v>35.6</v>
      </c>
      <c r="G198" s="14">
        <v>46.5</v>
      </c>
      <c r="H198" s="30">
        <f t="shared" si="43"/>
        <v>97.06</v>
      </c>
      <c r="I198" s="14">
        <v>8.06</v>
      </c>
      <c r="J198" s="14"/>
      <c r="K198" s="30">
        <f t="shared" si="49"/>
        <v>105.12</v>
      </c>
      <c r="L198" s="14">
        <v>14.64</v>
      </c>
      <c r="M198" s="14">
        <v>18.93</v>
      </c>
      <c r="N198" s="14">
        <v>16.63</v>
      </c>
      <c r="O198" s="14">
        <f t="shared" si="50"/>
        <v>50.2</v>
      </c>
      <c r="P198" s="14">
        <f t="shared" si="51"/>
        <v>155.32</v>
      </c>
      <c r="Q198" s="14">
        <v>327.51</v>
      </c>
      <c r="R198" s="14">
        <f t="shared" si="52"/>
        <v>482.83</v>
      </c>
      <c r="S198" s="10"/>
      <c r="T198" s="10"/>
    </row>
    <row r="199" spans="1:20" x14ac:dyDescent="0.2">
      <c r="A199" s="93"/>
      <c r="B199" s="121"/>
      <c r="C199" s="76" t="s">
        <v>189</v>
      </c>
      <c r="D199" s="34">
        <v>213</v>
      </c>
      <c r="E199" s="14">
        <v>5.75</v>
      </c>
      <c r="F199" s="14">
        <v>0.35</v>
      </c>
      <c r="G199" s="14">
        <v>6.05</v>
      </c>
      <c r="H199" s="30">
        <f t="shared" si="43"/>
        <v>12.149999999999999</v>
      </c>
      <c r="I199" s="14">
        <v>21.12</v>
      </c>
      <c r="J199" s="14"/>
      <c r="K199" s="30">
        <f t="shared" si="49"/>
        <v>33.269999999999996</v>
      </c>
      <c r="L199" s="14">
        <v>4.67</v>
      </c>
      <c r="M199" s="14">
        <v>29.65</v>
      </c>
      <c r="N199" s="14">
        <v>220.82</v>
      </c>
      <c r="O199" s="14">
        <f t="shared" si="50"/>
        <v>255.14</v>
      </c>
      <c r="P199" s="14">
        <f t="shared" si="51"/>
        <v>288.40999999999997</v>
      </c>
      <c r="Q199" s="14">
        <v>651.32000000000005</v>
      </c>
      <c r="R199" s="14">
        <f t="shared" si="52"/>
        <v>939.73</v>
      </c>
      <c r="S199" s="10"/>
      <c r="T199" s="10"/>
    </row>
    <row r="200" spans="1:20" x14ac:dyDescent="0.2">
      <c r="A200" s="93"/>
      <c r="B200" s="121"/>
      <c r="C200" s="76" t="s">
        <v>294</v>
      </c>
      <c r="D200" s="34">
        <v>0</v>
      </c>
      <c r="E200" s="14"/>
      <c r="F200" s="14"/>
      <c r="G200" s="14"/>
      <c r="H200" s="30">
        <f t="shared" si="43"/>
        <v>0</v>
      </c>
      <c r="I200" s="14"/>
      <c r="J200" s="14"/>
      <c r="K200" s="30">
        <f t="shared" si="49"/>
        <v>0</v>
      </c>
      <c r="L200" s="14"/>
      <c r="M200" s="14"/>
      <c r="N200" s="14"/>
      <c r="O200" s="14">
        <f t="shared" ref="O200:O221" si="53">+SUM(L200:N200)</f>
        <v>0</v>
      </c>
      <c r="P200" s="14">
        <f t="shared" ref="P200:P221" si="54">+SUM(K200+O200)</f>
        <v>0</v>
      </c>
      <c r="Q200" s="14"/>
      <c r="R200" s="14">
        <f t="shared" si="52"/>
        <v>0</v>
      </c>
      <c r="S200" s="10"/>
      <c r="T200" s="10"/>
    </row>
    <row r="201" spans="1:20" x14ac:dyDescent="0.2">
      <c r="A201" s="93"/>
      <c r="B201" s="124"/>
      <c r="C201" s="76" t="s">
        <v>174</v>
      </c>
      <c r="D201" s="34">
        <v>0</v>
      </c>
      <c r="E201" s="14"/>
      <c r="F201" s="14"/>
      <c r="G201" s="14"/>
      <c r="H201" s="30">
        <f t="shared" si="43"/>
        <v>0</v>
      </c>
      <c r="I201" s="14"/>
      <c r="J201" s="14"/>
      <c r="K201" s="30">
        <f t="shared" si="49"/>
        <v>0</v>
      </c>
      <c r="L201" s="14"/>
      <c r="M201" s="14"/>
      <c r="N201" s="14"/>
      <c r="O201" s="14">
        <f t="shared" si="53"/>
        <v>0</v>
      </c>
      <c r="P201" s="14">
        <f t="shared" si="54"/>
        <v>0</v>
      </c>
      <c r="Q201" s="14"/>
      <c r="R201" s="14">
        <f t="shared" si="52"/>
        <v>0</v>
      </c>
      <c r="S201" s="10"/>
      <c r="T201" s="10"/>
    </row>
    <row r="202" spans="1:20" x14ac:dyDescent="0.2">
      <c r="A202" s="93"/>
      <c r="B202" s="121" t="s">
        <v>429</v>
      </c>
      <c r="C202" s="76" t="s">
        <v>186</v>
      </c>
      <c r="D202" s="34">
        <v>33</v>
      </c>
      <c r="E202" s="14">
        <v>4.12</v>
      </c>
      <c r="F202" s="14">
        <v>0.5</v>
      </c>
      <c r="G202" s="14">
        <v>0.54</v>
      </c>
      <c r="H202" s="30">
        <f t="shared" si="43"/>
        <v>5.16</v>
      </c>
      <c r="I202" s="14">
        <v>1.33</v>
      </c>
      <c r="J202" s="14"/>
      <c r="K202" s="30">
        <f t="shared" si="49"/>
        <v>6.49</v>
      </c>
      <c r="L202" s="14">
        <v>1.65</v>
      </c>
      <c r="M202" s="14">
        <v>5.75</v>
      </c>
      <c r="N202" s="14">
        <v>7.98</v>
      </c>
      <c r="O202" s="14">
        <f t="shared" si="53"/>
        <v>15.38</v>
      </c>
      <c r="P202" s="14">
        <f t="shared" si="54"/>
        <v>21.87</v>
      </c>
      <c r="Q202" s="14">
        <v>80.61</v>
      </c>
      <c r="R202" s="14">
        <f t="shared" si="52"/>
        <v>102.48</v>
      </c>
      <c r="S202" s="10"/>
      <c r="T202" s="10"/>
    </row>
    <row r="203" spans="1:20" x14ac:dyDescent="0.2">
      <c r="A203" s="93"/>
      <c r="B203" s="121"/>
      <c r="C203" s="76" t="s">
        <v>172</v>
      </c>
      <c r="D203" s="34">
        <v>15</v>
      </c>
      <c r="E203" s="14">
        <v>0.2</v>
      </c>
      <c r="F203" s="14"/>
      <c r="G203" s="14">
        <v>4.75</v>
      </c>
      <c r="H203" s="30">
        <f t="shared" si="43"/>
        <v>4.95</v>
      </c>
      <c r="I203" s="14">
        <v>0.5</v>
      </c>
      <c r="J203" s="14"/>
      <c r="K203" s="30">
        <f t="shared" si="49"/>
        <v>5.45</v>
      </c>
      <c r="L203" s="14">
        <v>1.6</v>
      </c>
      <c r="M203" s="14">
        <v>3.18</v>
      </c>
      <c r="N203" s="14">
        <v>7.99</v>
      </c>
      <c r="O203" s="14">
        <f t="shared" si="53"/>
        <v>12.77</v>
      </c>
      <c r="P203" s="14">
        <f t="shared" si="54"/>
        <v>18.22</v>
      </c>
      <c r="Q203" s="14">
        <v>80.02</v>
      </c>
      <c r="R203" s="14">
        <f t="shared" si="52"/>
        <v>98.24</v>
      </c>
      <c r="S203" s="10"/>
      <c r="T203" s="10"/>
    </row>
    <row r="204" spans="1:20" x14ac:dyDescent="0.2">
      <c r="A204" s="93"/>
      <c r="B204" s="121"/>
      <c r="C204" s="76" t="s">
        <v>180</v>
      </c>
      <c r="D204" s="34">
        <v>6</v>
      </c>
      <c r="E204" s="14">
        <v>0.14000000000000001</v>
      </c>
      <c r="F204" s="14">
        <v>0.3</v>
      </c>
      <c r="G204" s="14"/>
      <c r="H204" s="30">
        <f t="shared" si="43"/>
        <v>0.44</v>
      </c>
      <c r="I204" s="14">
        <v>0.16</v>
      </c>
      <c r="J204" s="14"/>
      <c r="K204" s="30">
        <f t="shared" si="49"/>
        <v>0.6</v>
      </c>
      <c r="L204" s="14"/>
      <c r="M204" s="14">
        <v>1.21</v>
      </c>
      <c r="N204" s="14">
        <v>0.62</v>
      </c>
      <c r="O204" s="14">
        <f t="shared" si="53"/>
        <v>1.83</v>
      </c>
      <c r="P204" s="14">
        <f t="shared" si="54"/>
        <v>2.4300000000000002</v>
      </c>
      <c r="Q204" s="14">
        <v>12.1</v>
      </c>
      <c r="R204" s="14">
        <f t="shared" si="52"/>
        <v>14.53</v>
      </c>
      <c r="S204" s="10"/>
      <c r="T204" s="10"/>
    </row>
    <row r="205" spans="1:20" x14ac:dyDescent="0.2">
      <c r="A205" s="93"/>
      <c r="B205" s="121"/>
      <c r="C205" s="76" t="s">
        <v>170</v>
      </c>
      <c r="D205" s="34">
        <v>35</v>
      </c>
      <c r="E205" s="14">
        <v>120.34</v>
      </c>
      <c r="F205" s="14">
        <v>9.58</v>
      </c>
      <c r="G205" s="14">
        <v>35.26</v>
      </c>
      <c r="H205" s="30">
        <f t="shared" si="43"/>
        <v>165.18</v>
      </c>
      <c r="I205" s="14">
        <v>0.77</v>
      </c>
      <c r="J205" s="14"/>
      <c r="K205" s="30">
        <f t="shared" si="49"/>
        <v>165.95000000000002</v>
      </c>
      <c r="L205" s="14">
        <v>12.05</v>
      </c>
      <c r="M205" s="14">
        <v>5.25</v>
      </c>
      <c r="N205" s="14">
        <v>0.46</v>
      </c>
      <c r="O205" s="14">
        <f t="shared" si="53"/>
        <v>17.760000000000002</v>
      </c>
      <c r="P205" s="14">
        <f t="shared" si="54"/>
        <v>183.71</v>
      </c>
      <c r="Q205" s="14">
        <v>9.91</v>
      </c>
      <c r="R205" s="14">
        <f t="shared" si="52"/>
        <v>193.62</v>
      </c>
      <c r="S205" s="10"/>
      <c r="T205" s="10"/>
    </row>
    <row r="206" spans="1:20" x14ac:dyDescent="0.2">
      <c r="A206" s="93"/>
      <c r="B206" s="121"/>
      <c r="C206" s="76" t="s">
        <v>178</v>
      </c>
      <c r="D206" s="34">
        <v>21</v>
      </c>
      <c r="E206" s="14">
        <v>0.46</v>
      </c>
      <c r="F206" s="14">
        <v>0.06</v>
      </c>
      <c r="G206" s="14">
        <v>1.41</v>
      </c>
      <c r="H206" s="30">
        <f t="shared" si="43"/>
        <v>1.93</v>
      </c>
      <c r="I206" s="14">
        <v>1.82</v>
      </c>
      <c r="J206" s="14"/>
      <c r="K206" s="30">
        <f t="shared" si="49"/>
        <v>3.75</v>
      </c>
      <c r="L206" s="14"/>
      <c r="M206" s="14">
        <v>11.46</v>
      </c>
      <c r="N206" s="14">
        <v>2.4</v>
      </c>
      <c r="O206" s="14">
        <f t="shared" si="53"/>
        <v>13.860000000000001</v>
      </c>
      <c r="P206" s="14">
        <f t="shared" si="54"/>
        <v>17.61</v>
      </c>
      <c r="Q206" s="14">
        <v>5.92</v>
      </c>
      <c r="R206" s="14">
        <f t="shared" si="52"/>
        <v>23.53</v>
      </c>
      <c r="S206" s="10"/>
      <c r="T206" s="10"/>
    </row>
    <row r="207" spans="1:20" x14ac:dyDescent="0.2">
      <c r="A207" s="93"/>
      <c r="B207" s="121"/>
      <c r="C207" s="76" t="s">
        <v>163</v>
      </c>
      <c r="D207" s="34">
        <v>22</v>
      </c>
      <c r="E207" s="14">
        <v>3.21</v>
      </c>
      <c r="F207" s="14">
        <v>1.2</v>
      </c>
      <c r="G207" s="14">
        <v>1.94</v>
      </c>
      <c r="H207" s="30">
        <f t="shared" si="43"/>
        <v>6.35</v>
      </c>
      <c r="I207" s="14">
        <v>2.41</v>
      </c>
      <c r="J207" s="14"/>
      <c r="K207" s="30">
        <f t="shared" si="49"/>
        <v>8.76</v>
      </c>
      <c r="L207" s="14">
        <v>4.42</v>
      </c>
      <c r="M207" s="14">
        <v>9.0500000000000007</v>
      </c>
      <c r="N207" s="14">
        <v>0.6</v>
      </c>
      <c r="O207" s="14">
        <f t="shared" si="53"/>
        <v>14.07</v>
      </c>
      <c r="P207" s="14">
        <f t="shared" si="54"/>
        <v>22.83</v>
      </c>
      <c r="Q207" s="14">
        <v>3.88</v>
      </c>
      <c r="R207" s="14">
        <f t="shared" si="52"/>
        <v>26.709999999999997</v>
      </c>
      <c r="S207" s="10"/>
      <c r="T207" s="10"/>
    </row>
    <row r="208" spans="1:20" x14ac:dyDescent="0.2">
      <c r="A208" s="93"/>
      <c r="B208" s="121"/>
      <c r="C208" s="76" t="s">
        <v>185</v>
      </c>
      <c r="D208" s="34">
        <v>0</v>
      </c>
      <c r="E208" s="14"/>
      <c r="F208" s="14"/>
      <c r="G208" s="14"/>
      <c r="H208" s="30">
        <f t="shared" si="43"/>
        <v>0</v>
      </c>
      <c r="I208" s="14"/>
      <c r="J208" s="14"/>
      <c r="K208" s="30">
        <f t="shared" si="49"/>
        <v>0</v>
      </c>
      <c r="L208" s="14"/>
      <c r="M208" s="14"/>
      <c r="N208" s="14"/>
      <c r="O208" s="14">
        <f t="shared" si="53"/>
        <v>0</v>
      </c>
      <c r="P208" s="14">
        <f t="shared" si="54"/>
        <v>0</v>
      </c>
      <c r="Q208" s="14"/>
      <c r="R208" s="14">
        <f t="shared" si="52"/>
        <v>0</v>
      </c>
      <c r="S208" s="10"/>
      <c r="T208" s="10"/>
    </row>
    <row r="209" spans="1:20" x14ac:dyDescent="0.2">
      <c r="A209" s="93"/>
      <c r="B209" s="121"/>
      <c r="C209" s="76" t="s">
        <v>190</v>
      </c>
      <c r="D209" s="34">
        <v>3</v>
      </c>
      <c r="E209" s="14"/>
      <c r="F209" s="14"/>
      <c r="G209" s="14"/>
      <c r="H209" s="30">
        <f t="shared" si="43"/>
        <v>0</v>
      </c>
      <c r="I209" s="14"/>
      <c r="J209" s="14"/>
      <c r="K209" s="30">
        <f t="shared" si="49"/>
        <v>0</v>
      </c>
      <c r="L209" s="14"/>
      <c r="M209" s="14">
        <v>0.95</v>
      </c>
      <c r="N209" s="14">
        <v>0.1</v>
      </c>
      <c r="O209" s="14">
        <f t="shared" si="53"/>
        <v>1.05</v>
      </c>
      <c r="P209" s="14">
        <f t="shared" si="54"/>
        <v>1.05</v>
      </c>
      <c r="Q209" s="14">
        <v>4</v>
      </c>
      <c r="R209" s="14">
        <f t="shared" si="52"/>
        <v>5.05</v>
      </c>
      <c r="S209" s="10"/>
      <c r="T209" s="10"/>
    </row>
    <row r="210" spans="1:20" x14ac:dyDescent="0.2">
      <c r="A210" s="93"/>
      <c r="B210" s="121"/>
      <c r="C210" s="78" t="s">
        <v>443</v>
      </c>
      <c r="D210" s="64"/>
      <c r="E210" s="36"/>
      <c r="F210" s="36"/>
      <c r="G210" s="36"/>
      <c r="H210" s="65"/>
      <c r="I210" s="36"/>
      <c r="J210" s="36"/>
      <c r="K210" s="65"/>
      <c r="L210" s="36"/>
      <c r="M210" s="36"/>
      <c r="N210" s="36"/>
      <c r="O210" s="36"/>
      <c r="P210" s="36"/>
      <c r="Q210" s="36"/>
      <c r="R210" s="36"/>
      <c r="S210" s="10"/>
      <c r="T210" s="10"/>
    </row>
    <row r="211" spans="1:20" x14ac:dyDescent="0.2">
      <c r="A211" s="93"/>
      <c r="B211" s="121"/>
      <c r="C211" s="76" t="s">
        <v>169</v>
      </c>
      <c r="D211" s="34">
        <v>3</v>
      </c>
      <c r="E211" s="14"/>
      <c r="F211" s="14"/>
      <c r="G211" s="14">
        <v>0.5</v>
      </c>
      <c r="H211" s="30">
        <f t="shared" si="43"/>
        <v>0.5</v>
      </c>
      <c r="I211" s="14"/>
      <c r="J211" s="14"/>
      <c r="K211" s="30">
        <f t="shared" si="49"/>
        <v>0.5</v>
      </c>
      <c r="L211" s="14">
        <v>0.02</v>
      </c>
      <c r="M211" s="14">
        <v>0.28000000000000003</v>
      </c>
      <c r="N211" s="14"/>
      <c r="O211" s="14">
        <f t="shared" si="53"/>
        <v>0.30000000000000004</v>
      </c>
      <c r="P211" s="14">
        <f t="shared" si="54"/>
        <v>0.8</v>
      </c>
      <c r="Q211" s="14">
        <v>3.51</v>
      </c>
      <c r="R211" s="14">
        <f t="shared" si="52"/>
        <v>4.3099999999999996</v>
      </c>
      <c r="S211" s="10"/>
      <c r="T211" s="10"/>
    </row>
    <row r="212" spans="1:20" x14ac:dyDescent="0.2">
      <c r="A212" s="93"/>
      <c r="B212" s="121"/>
      <c r="C212" s="76" t="s">
        <v>165</v>
      </c>
      <c r="D212" s="34">
        <v>1</v>
      </c>
      <c r="E212" s="14"/>
      <c r="F212" s="14"/>
      <c r="G212" s="14">
        <v>1.2</v>
      </c>
      <c r="H212" s="30">
        <f t="shared" si="43"/>
        <v>1.2</v>
      </c>
      <c r="I212" s="14"/>
      <c r="J212" s="14"/>
      <c r="K212" s="30">
        <f t="shared" si="49"/>
        <v>1.2</v>
      </c>
      <c r="L212" s="14">
        <v>1</v>
      </c>
      <c r="M212" s="14"/>
      <c r="N212" s="14"/>
      <c r="O212" s="14">
        <f t="shared" si="53"/>
        <v>1</v>
      </c>
      <c r="P212" s="14">
        <f t="shared" si="54"/>
        <v>2.2000000000000002</v>
      </c>
      <c r="Q212" s="14">
        <v>3.6</v>
      </c>
      <c r="R212" s="14">
        <f t="shared" si="52"/>
        <v>5.8000000000000007</v>
      </c>
      <c r="S212" s="10"/>
      <c r="T212" s="10"/>
    </row>
    <row r="213" spans="1:20" x14ac:dyDescent="0.2">
      <c r="A213" s="93"/>
      <c r="B213" s="121"/>
      <c r="C213" s="76" t="s">
        <v>181</v>
      </c>
      <c r="D213" s="34">
        <v>7</v>
      </c>
      <c r="E213" s="14"/>
      <c r="F213" s="14"/>
      <c r="G213" s="14"/>
      <c r="H213" s="30">
        <f t="shared" si="43"/>
        <v>0</v>
      </c>
      <c r="I213" s="14">
        <v>1.83</v>
      </c>
      <c r="J213" s="14"/>
      <c r="K213" s="30">
        <f t="shared" si="49"/>
        <v>1.83</v>
      </c>
      <c r="L213" s="14">
        <v>0.5</v>
      </c>
      <c r="M213" s="14">
        <v>3.22</v>
      </c>
      <c r="N213" s="14">
        <v>0.36</v>
      </c>
      <c r="O213" s="14">
        <f t="shared" si="53"/>
        <v>4.08</v>
      </c>
      <c r="P213" s="14">
        <f t="shared" si="54"/>
        <v>5.91</v>
      </c>
      <c r="Q213" s="14">
        <v>0.3</v>
      </c>
      <c r="R213" s="14">
        <f t="shared" si="52"/>
        <v>6.21</v>
      </c>
      <c r="S213" s="10"/>
      <c r="T213" s="10"/>
    </row>
    <row r="214" spans="1:20" x14ac:dyDescent="0.2">
      <c r="A214" s="93"/>
      <c r="B214" s="121"/>
      <c r="C214" s="76" t="s">
        <v>171</v>
      </c>
      <c r="D214" s="34">
        <v>3</v>
      </c>
      <c r="E214" s="14"/>
      <c r="F214" s="14"/>
      <c r="G214" s="14"/>
      <c r="H214" s="30">
        <f t="shared" si="43"/>
        <v>0</v>
      </c>
      <c r="I214" s="14">
        <v>1.6</v>
      </c>
      <c r="J214" s="14"/>
      <c r="K214" s="30">
        <f t="shared" si="49"/>
        <v>1.6</v>
      </c>
      <c r="L214" s="14"/>
      <c r="M214" s="14">
        <v>0.05</v>
      </c>
      <c r="N214" s="14"/>
      <c r="O214" s="14">
        <f t="shared" si="53"/>
        <v>0.05</v>
      </c>
      <c r="P214" s="14">
        <f t="shared" si="54"/>
        <v>1.6500000000000001</v>
      </c>
      <c r="Q214" s="14">
        <v>0.2</v>
      </c>
      <c r="R214" s="14">
        <f t="shared" si="52"/>
        <v>1.85</v>
      </c>
      <c r="S214" s="10"/>
      <c r="T214" s="10"/>
    </row>
    <row r="215" spans="1:20" x14ac:dyDescent="0.2">
      <c r="A215" s="93"/>
      <c r="B215" s="121"/>
      <c r="C215" s="76" t="s">
        <v>187</v>
      </c>
      <c r="D215" s="34">
        <v>10</v>
      </c>
      <c r="E215" s="14">
        <v>10.01</v>
      </c>
      <c r="F215" s="14">
        <v>3</v>
      </c>
      <c r="G215" s="14">
        <v>0.01</v>
      </c>
      <c r="H215" s="30">
        <f t="shared" si="43"/>
        <v>13.02</v>
      </c>
      <c r="I215" s="14"/>
      <c r="J215" s="14"/>
      <c r="K215" s="30">
        <f t="shared" si="49"/>
        <v>13.02</v>
      </c>
      <c r="L215" s="14"/>
      <c r="M215" s="14">
        <v>0.82</v>
      </c>
      <c r="N215" s="14"/>
      <c r="O215" s="14">
        <f t="shared" si="53"/>
        <v>0.82</v>
      </c>
      <c r="P215" s="14">
        <f t="shared" si="54"/>
        <v>13.84</v>
      </c>
      <c r="Q215" s="14">
        <v>1.42</v>
      </c>
      <c r="R215" s="14">
        <f t="shared" si="52"/>
        <v>15.26</v>
      </c>
      <c r="S215" s="10"/>
      <c r="T215" s="10"/>
    </row>
    <row r="216" spans="1:20" x14ac:dyDescent="0.2">
      <c r="A216" s="93"/>
      <c r="B216" s="121"/>
      <c r="C216" s="76" t="s">
        <v>173</v>
      </c>
      <c r="D216" s="34">
        <v>2</v>
      </c>
      <c r="E216" s="14"/>
      <c r="F216" s="14"/>
      <c r="G216" s="14"/>
      <c r="H216" s="30">
        <f t="shared" si="43"/>
        <v>0</v>
      </c>
      <c r="I216" s="14"/>
      <c r="J216" s="14"/>
      <c r="K216" s="30">
        <f t="shared" si="49"/>
        <v>0</v>
      </c>
      <c r="L216" s="14"/>
      <c r="M216" s="14"/>
      <c r="N216" s="14"/>
      <c r="O216" s="14">
        <f t="shared" si="53"/>
        <v>0</v>
      </c>
      <c r="P216" s="14">
        <f t="shared" si="54"/>
        <v>0</v>
      </c>
      <c r="Q216" s="14">
        <v>2.0099999999999998</v>
      </c>
      <c r="R216" s="14">
        <f t="shared" si="52"/>
        <v>2.0099999999999998</v>
      </c>
      <c r="S216" s="10"/>
      <c r="T216" s="10"/>
    </row>
    <row r="217" spans="1:20" x14ac:dyDescent="0.2">
      <c r="A217" s="93"/>
      <c r="B217" s="121"/>
      <c r="C217" s="76" t="s">
        <v>191</v>
      </c>
      <c r="D217" s="34">
        <v>6</v>
      </c>
      <c r="E217" s="14"/>
      <c r="F217" s="14"/>
      <c r="G217" s="14"/>
      <c r="H217" s="30">
        <f t="shared" si="43"/>
        <v>0</v>
      </c>
      <c r="I217" s="14"/>
      <c r="J217" s="14"/>
      <c r="K217" s="30">
        <f t="shared" si="49"/>
        <v>0</v>
      </c>
      <c r="L217" s="14">
        <v>0.2</v>
      </c>
      <c r="M217" s="14">
        <v>0.62</v>
      </c>
      <c r="N217" s="14">
        <v>0.42</v>
      </c>
      <c r="O217" s="14">
        <f t="shared" si="53"/>
        <v>1.24</v>
      </c>
      <c r="P217" s="14">
        <f t="shared" si="54"/>
        <v>1.24</v>
      </c>
      <c r="Q217" s="14">
        <v>0.1</v>
      </c>
      <c r="R217" s="14">
        <f t="shared" si="52"/>
        <v>1.34</v>
      </c>
      <c r="S217" s="10"/>
      <c r="T217" s="10"/>
    </row>
    <row r="218" spans="1:20" x14ac:dyDescent="0.2">
      <c r="A218" s="93"/>
      <c r="B218" s="121"/>
      <c r="C218" s="76" t="s">
        <v>182</v>
      </c>
      <c r="D218" s="34">
        <v>2</v>
      </c>
      <c r="E218" s="14"/>
      <c r="F218" s="14"/>
      <c r="G218" s="14"/>
      <c r="H218" s="30">
        <f t="shared" si="43"/>
        <v>0</v>
      </c>
      <c r="I218" s="14"/>
      <c r="J218" s="14"/>
      <c r="K218" s="30">
        <f t="shared" si="49"/>
        <v>0</v>
      </c>
      <c r="L218" s="14"/>
      <c r="M218" s="14">
        <v>0.05</v>
      </c>
      <c r="N218" s="14"/>
      <c r="O218" s="14">
        <f t="shared" si="53"/>
        <v>0.05</v>
      </c>
      <c r="P218" s="14">
        <f t="shared" si="54"/>
        <v>0.05</v>
      </c>
      <c r="Q218" s="14">
        <v>0.01</v>
      </c>
      <c r="R218" s="14">
        <f t="shared" si="52"/>
        <v>6.0000000000000005E-2</v>
      </c>
      <c r="S218" s="10"/>
      <c r="T218" s="10"/>
    </row>
    <row r="219" spans="1:20" x14ac:dyDescent="0.2">
      <c r="A219" s="93"/>
      <c r="B219" s="121"/>
      <c r="C219" s="76" t="s">
        <v>166</v>
      </c>
      <c r="D219" s="34">
        <v>0</v>
      </c>
      <c r="E219" s="14"/>
      <c r="F219" s="14"/>
      <c r="G219" s="14"/>
      <c r="H219" s="30">
        <f t="shared" si="43"/>
        <v>0</v>
      </c>
      <c r="I219" s="14"/>
      <c r="J219" s="14"/>
      <c r="K219" s="30">
        <f t="shared" si="49"/>
        <v>0</v>
      </c>
      <c r="L219" s="14"/>
      <c r="M219" s="14"/>
      <c r="N219" s="14"/>
      <c r="O219" s="14">
        <f t="shared" si="53"/>
        <v>0</v>
      </c>
      <c r="P219" s="14">
        <f t="shared" si="54"/>
        <v>0</v>
      </c>
      <c r="Q219" s="14"/>
      <c r="R219" s="14">
        <f t="shared" si="52"/>
        <v>0</v>
      </c>
      <c r="S219" s="10"/>
      <c r="T219" s="10"/>
    </row>
    <row r="220" spans="1:20" x14ac:dyDescent="0.2">
      <c r="A220" s="93"/>
      <c r="B220" s="121"/>
      <c r="C220" s="76" t="s">
        <v>177</v>
      </c>
      <c r="D220" s="34">
        <v>0</v>
      </c>
      <c r="E220" s="14"/>
      <c r="F220" s="14"/>
      <c r="G220" s="14"/>
      <c r="H220" s="30">
        <f t="shared" si="43"/>
        <v>0</v>
      </c>
      <c r="I220" s="14"/>
      <c r="J220" s="14"/>
      <c r="K220" s="30">
        <f t="shared" si="49"/>
        <v>0</v>
      </c>
      <c r="L220" s="14"/>
      <c r="M220" s="14"/>
      <c r="N220" s="14"/>
      <c r="O220" s="14">
        <f t="shared" si="53"/>
        <v>0</v>
      </c>
      <c r="P220" s="14">
        <f t="shared" si="54"/>
        <v>0</v>
      </c>
      <c r="Q220" s="14"/>
      <c r="R220" s="14">
        <f t="shared" si="52"/>
        <v>0</v>
      </c>
      <c r="S220" s="10"/>
      <c r="T220" s="10"/>
    </row>
    <row r="221" spans="1:20" x14ac:dyDescent="0.2">
      <c r="A221" s="93"/>
      <c r="B221" s="121"/>
      <c r="C221" s="76" t="s">
        <v>304</v>
      </c>
      <c r="D221" s="34">
        <v>0</v>
      </c>
      <c r="E221" s="14"/>
      <c r="F221" s="14"/>
      <c r="G221" s="14"/>
      <c r="H221" s="30">
        <f t="shared" si="43"/>
        <v>0</v>
      </c>
      <c r="I221" s="14"/>
      <c r="J221" s="14"/>
      <c r="K221" s="30">
        <f t="shared" si="49"/>
        <v>0</v>
      </c>
      <c r="L221" s="14"/>
      <c r="M221" s="14"/>
      <c r="N221" s="14"/>
      <c r="O221" s="14">
        <f t="shared" si="53"/>
        <v>0</v>
      </c>
      <c r="P221" s="14">
        <f t="shared" si="54"/>
        <v>0</v>
      </c>
      <c r="Q221" s="14"/>
      <c r="R221" s="14">
        <f t="shared" si="52"/>
        <v>0</v>
      </c>
      <c r="S221" s="10"/>
      <c r="T221" s="10"/>
    </row>
    <row r="222" spans="1:20" x14ac:dyDescent="0.2">
      <c r="A222" s="94"/>
      <c r="B222" s="122"/>
      <c r="C222" s="88" t="s">
        <v>179</v>
      </c>
      <c r="D222" s="89">
        <v>28</v>
      </c>
      <c r="E222" s="90"/>
      <c r="F222" s="90"/>
      <c r="G222" s="90">
        <v>0.31</v>
      </c>
      <c r="H222" s="91">
        <f t="shared" si="43"/>
        <v>0.31</v>
      </c>
      <c r="I222" s="90">
        <v>2.84</v>
      </c>
      <c r="J222" s="90"/>
      <c r="K222" s="91">
        <f t="shared" si="49"/>
        <v>3.15</v>
      </c>
      <c r="L222" s="90"/>
      <c r="M222" s="90">
        <v>10.34</v>
      </c>
      <c r="N222" s="90">
        <v>4.0599999999999996</v>
      </c>
      <c r="O222" s="90">
        <f>+SUM(L222:N222)</f>
        <v>14.399999999999999</v>
      </c>
      <c r="P222" s="90">
        <f>+SUM(K222+O222)</f>
        <v>17.549999999999997</v>
      </c>
      <c r="Q222" s="90">
        <v>5</v>
      </c>
      <c r="R222" s="90">
        <f t="shared" si="52"/>
        <v>22.549999999999997</v>
      </c>
      <c r="S222" s="10"/>
      <c r="T222" s="10"/>
    </row>
    <row r="223" spans="1:20" ht="14.25" customHeight="1" x14ac:dyDescent="0.25">
      <c r="A223" s="230" t="s">
        <v>0</v>
      </c>
      <c r="B223" s="231"/>
      <c r="C223" s="232" t="s">
        <v>0</v>
      </c>
      <c r="D223" s="53">
        <f t="shared" ref="D223:R223" si="55">+SUM(D191:D222)</f>
        <v>1194</v>
      </c>
      <c r="E223" s="54">
        <f>SUM(E191:E222)</f>
        <v>289.4899999999999</v>
      </c>
      <c r="F223" s="54">
        <f>SUM(F191:F222)</f>
        <v>99.029999999999987</v>
      </c>
      <c r="G223" s="54">
        <f>SUM(G191:G222)</f>
        <v>126.88</v>
      </c>
      <c r="H223" s="54">
        <f>SUM(H191:H222)</f>
        <v>515.4</v>
      </c>
      <c r="I223" s="54">
        <f t="shared" si="55"/>
        <v>168.39000000000001</v>
      </c>
      <c r="J223" s="54">
        <f t="shared" si="55"/>
        <v>0.11</v>
      </c>
      <c r="K223" s="54">
        <f t="shared" si="55"/>
        <v>683.90000000000009</v>
      </c>
      <c r="L223" s="54">
        <f t="shared" si="55"/>
        <v>63.590000000000011</v>
      </c>
      <c r="M223" s="54">
        <f t="shared" si="55"/>
        <v>166.73000000000002</v>
      </c>
      <c r="N223" s="54">
        <f t="shared" si="55"/>
        <v>365.36000000000007</v>
      </c>
      <c r="O223" s="54">
        <f t="shared" si="55"/>
        <v>595.67999999999995</v>
      </c>
      <c r="P223" s="54">
        <f t="shared" si="55"/>
        <v>1279.5799999999997</v>
      </c>
      <c r="Q223" s="54">
        <f t="shared" si="55"/>
        <v>2034.55</v>
      </c>
      <c r="R223" s="55">
        <f t="shared" si="55"/>
        <v>3314.130000000001</v>
      </c>
      <c r="S223" s="10"/>
      <c r="T223" s="10"/>
    </row>
    <row r="224" spans="1:20" x14ac:dyDescent="0.2">
      <c r="A224" s="144" t="s">
        <v>406</v>
      </c>
      <c r="B224" s="120" t="s">
        <v>219</v>
      </c>
      <c r="C224" s="73" t="s">
        <v>219</v>
      </c>
      <c r="D224" s="74">
        <v>6</v>
      </c>
      <c r="E224" s="39"/>
      <c r="F224" s="39"/>
      <c r="G224" s="39"/>
      <c r="H224" s="48">
        <f t="shared" si="43"/>
        <v>0</v>
      </c>
      <c r="I224" s="39"/>
      <c r="J224" s="39"/>
      <c r="K224" s="48">
        <f t="shared" ref="K224:K267" si="56">+SUM(H224:J224)</f>
        <v>0</v>
      </c>
      <c r="L224" s="39"/>
      <c r="M224" s="39">
        <v>2.6</v>
      </c>
      <c r="N224" s="39">
        <v>0.2</v>
      </c>
      <c r="O224" s="39">
        <f t="shared" ref="O224:O235" si="57">+SUM(L224:N224)</f>
        <v>2.8000000000000003</v>
      </c>
      <c r="P224" s="39">
        <f t="shared" ref="P224:P235" si="58">+SUM(K224+O224)</f>
        <v>2.8000000000000003</v>
      </c>
      <c r="Q224" s="39">
        <v>0.25</v>
      </c>
      <c r="R224" s="39">
        <f t="shared" ref="R224:R267" si="59">+SUM(P224:Q224)</f>
        <v>3.0500000000000003</v>
      </c>
      <c r="S224" s="10"/>
      <c r="T224" s="10"/>
    </row>
    <row r="225" spans="1:20" x14ac:dyDescent="0.2">
      <c r="A225" s="93"/>
      <c r="B225" s="121"/>
      <c r="C225" s="76" t="s">
        <v>205</v>
      </c>
      <c r="D225" s="77">
        <v>2</v>
      </c>
      <c r="E225" s="14"/>
      <c r="F225" s="14"/>
      <c r="G225" s="14"/>
      <c r="H225" s="30">
        <f t="shared" si="43"/>
        <v>0</v>
      </c>
      <c r="I225" s="14"/>
      <c r="J225" s="14"/>
      <c r="K225" s="30">
        <f t="shared" si="56"/>
        <v>0</v>
      </c>
      <c r="L225" s="14"/>
      <c r="M225" s="14">
        <v>0.21</v>
      </c>
      <c r="N225" s="14"/>
      <c r="O225" s="14">
        <f t="shared" si="57"/>
        <v>0.21</v>
      </c>
      <c r="P225" s="14">
        <f t="shared" si="58"/>
        <v>0.21</v>
      </c>
      <c r="Q225" s="14"/>
      <c r="R225" s="14">
        <f t="shared" si="59"/>
        <v>0.21</v>
      </c>
      <c r="S225" s="10"/>
      <c r="T225" s="10"/>
    </row>
    <row r="226" spans="1:20" x14ac:dyDescent="0.2">
      <c r="A226" s="93"/>
      <c r="B226" s="121"/>
      <c r="C226" s="76" t="s">
        <v>275</v>
      </c>
      <c r="D226" s="77">
        <v>2</v>
      </c>
      <c r="E226" s="14"/>
      <c r="F226" s="14"/>
      <c r="G226" s="14"/>
      <c r="H226" s="30">
        <f t="shared" si="43"/>
        <v>0</v>
      </c>
      <c r="I226" s="14"/>
      <c r="J226" s="14"/>
      <c r="K226" s="30">
        <f t="shared" si="56"/>
        <v>0</v>
      </c>
      <c r="L226" s="14"/>
      <c r="M226" s="14"/>
      <c r="N226" s="14">
        <v>0.5</v>
      </c>
      <c r="O226" s="14">
        <f t="shared" si="57"/>
        <v>0.5</v>
      </c>
      <c r="P226" s="14">
        <f t="shared" si="58"/>
        <v>0.5</v>
      </c>
      <c r="Q226" s="14">
        <v>2</v>
      </c>
      <c r="R226" s="14">
        <f t="shared" si="59"/>
        <v>2.5</v>
      </c>
      <c r="S226" s="10"/>
      <c r="T226" s="10"/>
    </row>
    <row r="227" spans="1:20" x14ac:dyDescent="0.2">
      <c r="A227" s="93"/>
      <c r="B227" s="121"/>
      <c r="C227" s="76" t="s">
        <v>202</v>
      </c>
      <c r="D227" s="77">
        <v>3</v>
      </c>
      <c r="E227" s="14">
        <v>0.01</v>
      </c>
      <c r="F227" s="14"/>
      <c r="G227" s="14"/>
      <c r="H227" s="30">
        <f t="shared" si="43"/>
        <v>0.01</v>
      </c>
      <c r="I227" s="14">
        <v>0.02</v>
      </c>
      <c r="J227" s="14"/>
      <c r="K227" s="30">
        <f t="shared" si="56"/>
        <v>0.03</v>
      </c>
      <c r="L227" s="14"/>
      <c r="M227" s="14"/>
      <c r="N227" s="14"/>
      <c r="O227" s="14">
        <f t="shared" si="57"/>
        <v>0</v>
      </c>
      <c r="P227" s="14">
        <f t="shared" si="58"/>
        <v>0.03</v>
      </c>
      <c r="Q227" s="14">
        <v>0.45</v>
      </c>
      <c r="R227" s="14">
        <f t="shared" si="59"/>
        <v>0.48</v>
      </c>
      <c r="S227" s="10"/>
      <c r="T227" s="10"/>
    </row>
    <row r="228" spans="1:20" x14ac:dyDescent="0.2">
      <c r="A228" s="93"/>
      <c r="B228" s="121"/>
      <c r="C228" s="76" t="s">
        <v>195</v>
      </c>
      <c r="D228" s="77">
        <v>1</v>
      </c>
      <c r="E228" s="14"/>
      <c r="F228" s="14"/>
      <c r="G228" s="14"/>
      <c r="H228" s="30">
        <f>SUM(E228:G228)</f>
        <v>0</v>
      </c>
      <c r="I228" s="14"/>
      <c r="J228" s="14"/>
      <c r="K228" s="30">
        <f>+SUM(H228:J228)</f>
        <v>0</v>
      </c>
      <c r="L228" s="14"/>
      <c r="M228" s="14">
        <v>4</v>
      </c>
      <c r="N228" s="14"/>
      <c r="O228" s="14">
        <f t="shared" si="57"/>
        <v>4</v>
      </c>
      <c r="P228" s="14">
        <f t="shared" si="58"/>
        <v>4</v>
      </c>
      <c r="Q228" s="14"/>
      <c r="R228" s="14">
        <f>+SUM(P228:Q228)</f>
        <v>4</v>
      </c>
      <c r="S228" s="10"/>
      <c r="T228" s="10"/>
    </row>
    <row r="229" spans="1:20" x14ac:dyDescent="0.2">
      <c r="A229" s="93"/>
      <c r="B229" s="121"/>
      <c r="C229" s="76" t="s">
        <v>204</v>
      </c>
      <c r="D229" s="77">
        <v>0</v>
      </c>
      <c r="E229" s="14"/>
      <c r="F229" s="14"/>
      <c r="G229" s="14"/>
      <c r="H229" s="30">
        <f>SUM(E229:G229)</f>
        <v>0</v>
      </c>
      <c r="I229" s="14"/>
      <c r="J229" s="14"/>
      <c r="K229" s="30">
        <f>+SUM(H229:J229)</f>
        <v>0</v>
      </c>
      <c r="L229" s="14"/>
      <c r="M229" s="14"/>
      <c r="N229" s="14"/>
      <c r="O229" s="14">
        <f t="shared" si="57"/>
        <v>0</v>
      </c>
      <c r="P229" s="14">
        <f t="shared" si="58"/>
        <v>0</v>
      </c>
      <c r="Q229" s="14"/>
      <c r="R229" s="14">
        <f>+SUM(P229:Q229)</f>
        <v>0</v>
      </c>
      <c r="S229" s="10"/>
      <c r="T229" s="10"/>
    </row>
    <row r="230" spans="1:20" x14ac:dyDescent="0.2">
      <c r="A230" s="93"/>
      <c r="B230" s="121"/>
      <c r="C230" s="76" t="s">
        <v>277</v>
      </c>
      <c r="D230" s="77">
        <v>0</v>
      </c>
      <c r="E230" s="14"/>
      <c r="F230" s="14"/>
      <c r="G230" s="14"/>
      <c r="H230" s="30">
        <f>SUM(E230:G230)</f>
        <v>0</v>
      </c>
      <c r="I230" s="14"/>
      <c r="J230" s="14"/>
      <c r="K230" s="30">
        <f>+SUM(H230:J230)</f>
        <v>0</v>
      </c>
      <c r="L230" s="14"/>
      <c r="M230" s="14"/>
      <c r="N230" s="14"/>
      <c r="O230" s="14">
        <f t="shared" si="57"/>
        <v>0</v>
      </c>
      <c r="P230" s="14">
        <f t="shared" si="58"/>
        <v>0</v>
      </c>
      <c r="Q230" s="14"/>
      <c r="R230" s="14">
        <f>+SUM(P230:Q230)</f>
        <v>0</v>
      </c>
      <c r="S230" s="10"/>
      <c r="T230" s="10"/>
    </row>
    <row r="231" spans="1:20" x14ac:dyDescent="0.2">
      <c r="A231" s="93"/>
      <c r="B231" s="124"/>
      <c r="C231" s="76" t="s">
        <v>208</v>
      </c>
      <c r="D231" s="77">
        <v>1</v>
      </c>
      <c r="E231" s="14"/>
      <c r="F231" s="14"/>
      <c r="G231" s="14"/>
      <c r="H231" s="30">
        <f>SUM(E231:G231)</f>
        <v>0</v>
      </c>
      <c r="I231" s="14"/>
      <c r="J231" s="14"/>
      <c r="K231" s="30">
        <f>+SUM(H231:J231)</f>
        <v>0</v>
      </c>
      <c r="L231" s="14"/>
      <c r="M231" s="14"/>
      <c r="N231" s="14"/>
      <c r="O231" s="14">
        <f t="shared" si="57"/>
        <v>0</v>
      </c>
      <c r="P231" s="14">
        <f t="shared" si="58"/>
        <v>0</v>
      </c>
      <c r="Q231" s="14">
        <v>0.05</v>
      </c>
      <c r="R231" s="14">
        <f>+SUM(P231:Q231)</f>
        <v>0.05</v>
      </c>
      <c r="S231" s="10"/>
      <c r="T231" s="10"/>
    </row>
    <row r="232" spans="1:20" x14ac:dyDescent="0.2">
      <c r="A232" s="93"/>
      <c r="B232" s="121" t="s">
        <v>431</v>
      </c>
      <c r="C232" s="76" t="s">
        <v>200</v>
      </c>
      <c r="D232" s="77">
        <v>2</v>
      </c>
      <c r="E232" s="14">
        <v>1.2</v>
      </c>
      <c r="F232" s="14"/>
      <c r="G232" s="14"/>
      <c r="H232" s="30">
        <f>SUM(E232:G232)</f>
        <v>1.2</v>
      </c>
      <c r="I232" s="14"/>
      <c r="J232" s="14"/>
      <c r="K232" s="30">
        <f>+SUM(H232:J232)</f>
        <v>1.2</v>
      </c>
      <c r="L232" s="14">
        <v>0.7</v>
      </c>
      <c r="M232" s="14"/>
      <c r="N232" s="14">
        <v>0.1</v>
      </c>
      <c r="O232" s="14">
        <f t="shared" si="57"/>
        <v>0.79999999999999993</v>
      </c>
      <c r="P232" s="14">
        <f t="shared" si="58"/>
        <v>2</v>
      </c>
      <c r="Q232" s="14">
        <v>0.6</v>
      </c>
      <c r="R232" s="14">
        <f>+SUM(P232:Q232)</f>
        <v>2.6</v>
      </c>
      <c r="S232" s="10"/>
      <c r="T232" s="10"/>
    </row>
    <row r="233" spans="1:20" x14ac:dyDescent="0.2">
      <c r="A233" s="93"/>
      <c r="B233" s="121"/>
      <c r="C233" s="76" t="s">
        <v>305</v>
      </c>
      <c r="D233" s="77">
        <v>1</v>
      </c>
      <c r="E233" s="14"/>
      <c r="F233" s="14"/>
      <c r="G233" s="14"/>
      <c r="H233" s="30">
        <f t="shared" si="43"/>
        <v>0</v>
      </c>
      <c r="I233" s="14">
        <v>0.5</v>
      </c>
      <c r="J233" s="14"/>
      <c r="K233" s="30">
        <f t="shared" si="56"/>
        <v>0.5</v>
      </c>
      <c r="L233" s="14">
        <v>0.2</v>
      </c>
      <c r="M233" s="14"/>
      <c r="N233" s="14"/>
      <c r="O233" s="14">
        <f t="shared" si="57"/>
        <v>0.2</v>
      </c>
      <c r="P233" s="14">
        <f t="shared" si="58"/>
        <v>0.7</v>
      </c>
      <c r="Q233" s="14"/>
      <c r="R233" s="14">
        <f t="shared" si="59"/>
        <v>0.7</v>
      </c>
      <c r="S233" s="10"/>
      <c r="T233" s="10"/>
    </row>
    <row r="234" spans="1:20" x14ac:dyDescent="0.2">
      <c r="A234" s="93"/>
      <c r="B234" s="121"/>
      <c r="C234" s="76" t="s">
        <v>215</v>
      </c>
      <c r="D234" s="77">
        <v>1</v>
      </c>
      <c r="E234" s="14"/>
      <c r="F234" s="14"/>
      <c r="G234" s="14"/>
      <c r="H234" s="30">
        <f t="shared" si="43"/>
        <v>0</v>
      </c>
      <c r="I234" s="14"/>
      <c r="J234" s="14"/>
      <c r="K234" s="30">
        <f t="shared" si="56"/>
        <v>0</v>
      </c>
      <c r="L234" s="14"/>
      <c r="M234" s="14">
        <v>0.1</v>
      </c>
      <c r="N234" s="14"/>
      <c r="O234" s="14">
        <f t="shared" si="57"/>
        <v>0.1</v>
      </c>
      <c r="P234" s="14">
        <f t="shared" si="58"/>
        <v>0.1</v>
      </c>
      <c r="Q234" s="14"/>
      <c r="R234" s="14">
        <f t="shared" si="59"/>
        <v>0.1</v>
      </c>
      <c r="S234" s="10"/>
      <c r="T234" s="10"/>
    </row>
    <row r="235" spans="1:20" x14ac:dyDescent="0.2">
      <c r="A235" s="93"/>
      <c r="B235" s="121"/>
      <c r="C235" s="82" t="s">
        <v>201</v>
      </c>
      <c r="D235" s="83">
        <v>1</v>
      </c>
      <c r="E235" s="17"/>
      <c r="F235" s="17"/>
      <c r="G235" s="17"/>
      <c r="H235" s="32">
        <f t="shared" si="43"/>
        <v>0</v>
      </c>
      <c r="I235" s="17"/>
      <c r="J235" s="17"/>
      <c r="K235" s="32">
        <f t="shared" si="56"/>
        <v>0</v>
      </c>
      <c r="L235" s="17"/>
      <c r="M235" s="17"/>
      <c r="N235" s="17"/>
      <c r="O235" s="17">
        <f t="shared" si="57"/>
        <v>0</v>
      </c>
      <c r="P235" s="17">
        <f t="shared" si="58"/>
        <v>0</v>
      </c>
      <c r="Q235" s="17">
        <v>0.3</v>
      </c>
      <c r="R235" s="17">
        <f t="shared" si="59"/>
        <v>0.3</v>
      </c>
      <c r="S235" s="10"/>
      <c r="T235" s="10"/>
    </row>
    <row r="236" spans="1:20" ht="15" x14ac:dyDescent="0.25">
      <c r="A236" s="230" t="s">
        <v>0</v>
      </c>
      <c r="B236" s="231"/>
      <c r="C236" s="232" t="s">
        <v>0</v>
      </c>
      <c r="D236" s="53">
        <f t="shared" ref="D236:R236" si="60">SUM(D224:D235)</f>
        <v>20</v>
      </c>
      <c r="E236" s="54">
        <f>SUM(E224:E235)</f>
        <v>1.21</v>
      </c>
      <c r="F236" s="54">
        <f>SUM(F224:F235)</f>
        <v>0</v>
      </c>
      <c r="G236" s="54">
        <f>SUM(G224:G235)</f>
        <v>0</v>
      </c>
      <c r="H236" s="54">
        <f>SUM(H224:H235)</f>
        <v>1.21</v>
      </c>
      <c r="I236" s="54">
        <f t="shared" si="60"/>
        <v>0.52</v>
      </c>
      <c r="J236" s="54">
        <f t="shared" si="60"/>
        <v>0</v>
      </c>
      <c r="K236" s="54">
        <f t="shared" si="60"/>
        <v>1.73</v>
      </c>
      <c r="L236" s="54">
        <f t="shared" si="60"/>
        <v>0.89999999999999991</v>
      </c>
      <c r="M236" s="54">
        <f t="shared" si="60"/>
        <v>6.91</v>
      </c>
      <c r="N236" s="54">
        <f t="shared" si="60"/>
        <v>0.79999999999999993</v>
      </c>
      <c r="O236" s="54">
        <f t="shared" si="60"/>
        <v>8.61</v>
      </c>
      <c r="P236" s="54">
        <f t="shared" si="60"/>
        <v>10.339999999999998</v>
      </c>
      <c r="Q236" s="54">
        <f t="shared" si="60"/>
        <v>3.65</v>
      </c>
      <c r="R236" s="55">
        <f t="shared" si="60"/>
        <v>13.99</v>
      </c>
      <c r="S236" s="10"/>
      <c r="T236" s="10"/>
    </row>
    <row r="237" spans="1:20" x14ac:dyDescent="0.2">
      <c r="A237" s="144" t="s">
        <v>9</v>
      </c>
      <c r="B237" s="120" t="s">
        <v>207</v>
      </c>
      <c r="C237" s="73" t="s">
        <v>207</v>
      </c>
      <c r="D237" s="74">
        <v>1</v>
      </c>
      <c r="E237" s="39"/>
      <c r="F237" s="39"/>
      <c r="G237" s="39"/>
      <c r="H237" s="48">
        <f t="shared" si="43"/>
        <v>0</v>
      </c>
      <c r="I237" s="39"/>
      <c r="J237" s="39"/>
      <c r="K237" s="48">
        <f t="shared" si="56"/>
        <v>0</v>
      </c>
      <c r="L237" s="39">
        <v>0.2</v>
      </c>
      <c r="M237" s="39">
        <v>0.1</v>
      </c>
      <c r="N237" s="39"/>
      <c r="O237" s="39">
        <f>+SUM(L237:N237)</f>
        <v>0.30000000000000004</v>
      </c>
      <c r="P237" s="39">
        <f>+SUM(K237+O237)</f>
        <v>0.30000000000000004</v>
      </c>
      <c r="Q237" s="39">
        <v>5.0999999999999996</v>
      </c>
      <c r="R237" s="39">
        <f t="shared" si="59"/>
        <v>5.3999999999999995</v>
      </c>
      <c r="S237" s="10"/>
      <c r="T237" s="10"/>
    </row>
    <row r="238" spans="1:20" x14ac:dyDescent="0.2">
      <c r="A238" s="93"/>
      <c r="B238" s="121"/>
      <c r="C238" s="76" t="s">
        <v>218</v>
      </c>
      <c r="D238" s="77">
        <v>1</v>
      </c>
      <c r="E238" s="14"/>
      <c r="F238" s="14"/>
      <c r="G238" s="14"/>
      <c r="H238" s="30">
        <f t="shared" si="43"/>
        <v>0</v>
      </c>
      <c r="I238" s="14"/>
      <c r="J238" s="14"/>
      <c r="K238" s="30">
        <f t="shared" si="56"/>
        <v>0</v>
      </c>
      <c r="L238" s="14"/>
      <c r="M238" s="14"/>
      <c r="N238" s="14"/>
      <c r="O238" s="14">
        <f>+SUM(L238:N238)</f>
        <v>0</v>
      </c>
      <c r="P238" s="14">
        <f>+SUM(K238+O238)</f>
        <v>0</v>
      </c>
      <c r="Q238" s="14">
        <v>3.25</v>
      </c>
      <c r="R238" s="14">
        <f t="shared" si="59"/>
        <v>3.25</v>
      </c>
      <c r="S238" s="10"/>
      <c r="T238" s="10"/>
    </row>
    <row r="239" spans="1:20" x14ac:dyDescent="0.2">
      <c r="A239" s="93"/>
      <c r="B239" s="121"/>
      <c r="C239" s="76" t="s">
        <v>214</v>
      </c>
      <c r="D239" s="77">
        <v>0</v>
      </c>
      <c r="E239" s="14"/>
      <c r="F239" s="14"/>
      <c r="G239" s="14"/>
      <c r="H239" s="30">
        <f t="shared" si="43"/>
        <v>0</v>
      </c>
      <c r="I239" s="14"/>
      <c r="J239" s="14"/>
      <c r="K239" s="30">
        <f t="shared" si="56"/>
        <v>0</v>
      </c>
      <c r="L239" s="14"/>
      <c r="M239" s="14"/>
      <c r="N239" s="14"/>
      <c r="O239" s="14">
        <f t="shared" ref="O239:O266" si="61">+SUM(L239:N239)</f>
        <v>0</v>
      </c>
      <c r="P239" s="14">
        <f t="shared" ref="P239:P266" si="62">+SUM(K239+O239)</f>
        <v>0</v>
      </c>
      <c r="Q239" s="14"/>
      <c r="R239" s="14">
        <f t="shared" si="59"/>
        <v>0</v>
      </c>
      <c r="S239" s="10"/>
      <c r="T239" s="10"/>
    </row>
    <row r="240" spans="1:20" x14ac:dyDescent="0.2">
      <c r="A240" s="93"/>
      <c r="B240" s="121"/>
      <c r="C240" s="76" t="s">
        <v>211</v>
      </c>
      <c r="D240" s="77">
        <v>0</v>
      </c>
      <c r="E240" s="14"/>
      <c r="F240" s="14"/>
      <c r="G240" s="14"/>
      <c r="H240" s="30">
        <f t="shared" si="43"/>
        <v>0</v>
      </c>
      <c r="I240" s="14"/>
      <c r="J240" s="14"/>
      <c r="K240" s="30">
        <f t="shared" si="56"/>
        <v>0</v>
      </c>
      <c r="L240" s="14"/>
      <c r="M240" s="14"/>
      <c r="N240" s="14"/>
      <c r="O240" s="14">
        <f t="shared" si="61"/>
        <v>0</v>
      </c>
      <c r="P240" s="14">
        <f t="shared" si="62"/>
        <v>0</v>
      </c>
      <c r="Q240" s="14"/>
      <c r="R240" s="14">
        <f t="shared" si="59"/>
        <v>0</v>
      </c>
      <c r="S240" s="10"/>
      <c r="T240" s="10"/>
    </row>
    <row r="241" spans="1:21" x14ac:dyDescent="0.2">
      <c r="A241" s="93"/>
      <c r="B241" s="121"/>
      <c r="C241" s="76" t="s">
        <v>325</v>
      </c>
      <c r="D241" s="77">
        <v>1</v>
      </c>
      <c r="E241" s="14"/>
      <c r="F241" s="14"/>
      <c r="G241" s="14"/>
      <c r="H241" s="30">
        <f t="shared" si="43"/>
        <v>0</v>
      </c>
      <c r="I241" s="14"/>
      <c r="J241" s="14"/>
      <c r="K241" s="30">
        <f t="shared" si="56"/>
        <v>0</v>
      </c>
      <c r="L241" s="14">
        <v>1</v>
      </c>
      <c r="M241" s="14"/>
      <c r="N241" s="14"/>
      <c r="O241" s="14">
        <f t="shared" si="61"/>
        <v>1</v>
      </c>
      <c r="P241" s="14">
        <f t="shared" si="62"/>
        <v>1</v>
      </c>
      <c r="Q241" s="14">
        <v>2</v>
      </c>
      <c r="R241" s="14">
        <f t="shared" si="59"/>
        <v>3</v>
      </c>
      <c r="S241" s="10"/>
      <c r="T241" s="10"/>
    </row>
    <row r="242" spans="1:21" x14ac:dyDescent="0.2">
      <c r="A242" s="93"/>
      <c r="B242" s="121"/>
      <c r="C242" s="76" t="s">
        <v>216</v>
      </c>
      <c r="D242" s="77">
        <v>0</v>
      </c>
      <c r="E242" s="14"/>
      <c r="F242" s="14"/>
      <c r="G242" s="14"/>
      <c r="H242" s="30">
        <f t="shared" si="43"/>
        <v>0</v>
      </c>
      <c r="I242" s="14"/>
      <c r="J242" s="14"/>
      <c r="K242" s="30">
        <f t="shared" si="56"/>
        <v>0</v>
      </c>
      <c r="L242" s="14"/>
      <c r="M242" s="14"/>
      <c r="N242" s="14"/>
      <c r="O242" s="14">
        <f t="shared" si="61"/>
        <v>0</v>
      </c>
      <c r="P242" s="14">
        <f t="shared" si="62"/>
        <v>0</v>
      </c>
      <c r="Q242" s="14"/>
      <c r="R242" s="14">
        <f t="shared" si="59"/>
        <v>0</v>
      </c>
      <c r="S242" s="10"/>
      <c r="T242" s="10"/>
    </row>
    <row r="243" spans="1:21" x14ac:dyDescent="0.2">
      <c r="A243" s="93"/>
      <c r="B243" s="121"/>
      <c r="C243" s="76" t="s">
        <v>213</v>
      </c>
      <c r="D243" s="77">
        <v>1</v>
      </c>
      <c r="E243" s="14"/>
      <c r="F243" s="14"/>
      <c r="G243" s="14"/>
      <c r="H243" s="30">
        <f t="shared" si="43"/>
        <v>0</v>
      </c>
      <c r="I243" s="14"/>
      <c r="J243" s="14"/>
      <c r="K243" s="30">
        <f t="shared" si="56"/>
        <v>0</v>
      </c>
      <c r="L243" s="14">
        <v>0.7</v>
      </c>
      <c r="M243" s="14"/>
      <c r="N243" s="14"/>
      <c r="O243" s="14">
        <f t="shared" si="61"/>
        <v>0.7</v>
      </c>
      <c r="P243" s="14">
        <f t="shared" si="62"/>
        <v>0.7</v>
      </c>
      <c r="Q243" s="14">
        <v>21</v>
      </c>
      <c r="R243" s="14">
        <f t="shared" si="59"/>
        <v>21.7</v>
      </c>
      <c r="S243" s="10"/>
      <c r="T243" s="10"/>
    </row>
    <row r="244" spans="1:21" x14ac:dyDescent="0.2">
      <c r="A244" s="93"/>
      <c r="B244" s="124"/>
      <c r="C244" s="76" t="s">
        <v>217</v>
      </c>
      <c r="D244" s="77">
        <v>6</v>
      </c>
      <c r="E244" s="14"/>
      <c r="F244" s="14"/>
      <c r="G244" s="14"/>
      <c r="H244" s="30">
        <f t="shared" si="43"/>
        <v>0</v>
      </c>
      <c r="I244" s="14"/>
      <c r="J244" s="14"/>
      <c r="K244" s="30">
        <f t="shared" si="56"/>
        <v>0</v>
      </c>
      <c r="L244" s="14"/>
      <c r="M244" s="14">
        <v>1.5</v>
      </c>
      <c r="N244" s="14"/>
      <c r="O244" s="14">
        <f t="shared" si="61"/>
        <v>1.5</v>
      </c>
      <c r="P244" s="14">
        <f t="shared" si="62"/>
        <v>1.5</v>
      </c>
      <c r="Q244" s="14">
        <v>1.25</v>
      </c>
      <c r="R244" s="14">
        <f t="shared" si="59"/>
        <v>2.75</v>
      </c>
      <c r="S244" s="10"/>
      <c r="T244" s="10"/>
    </row>
    <row r="245" spans="1:21" x14ac:dyDescent="0.2">
      <c r="A245" s="93"/>
      <c r="B245" s="121" t="s">
        <v>203</v>
      </c>
      <c r="C245" s="76" t="s">
        <v>210</v>
      </c>
      <c r="D245" s="77">
        <v>45</v>
      </c>
      <c r="E245" s="14"/>
      <c r="F245" s="14"/>
      <c r="G245" s="14"/>
      <c r="H245" s="30">
        <f t="shared" si="43"/>
        <v>0</v>
      </c>
      <c r="I245" s="14">
        <v>0.4</v>
      </c>
      <c r="J245" s="14"/>
      <c r="K245" s="30">
        <f t="shared" si="56"/>
        <v>0.4</v>
      </c>
      <c r="L245" s="14">
        <v>0.75</v>
      </c>
      <c r="M245" s="14">
        <v>14.11</v>
      </c>
      <c r="N245" s="14">
        <v>1</v>
      </c>
      <c r="O245" s="14">
        <f t="shared" si="61"/>
        <v>15.86</v>
      </c>
      <c r="P245" s="14">
        <f t="shared" si="62"/>
        <v>16.259999999999998</v>
      </c>
      <c r="Q245" s="14"/>
      <c r="R245" s="14">
        <f t="shared" si="59"/>
        <v>16.259999999999998</v>
      </c>
      <c r="S245" s="9"/>
      <c r="T245" s="9"/>
      <c r="U245" s="8"/>
    </row>
    <row r="246" spans="1:21" x14ac:dyDescent="0.2">
      <c r="A246" s="93"/>
      <c r="B246" s="121"/>
      <c r="C246" s="76" t="s">
        <v>273</v>
      </c>
      <c r="D246" s="77">
        <v>5</v>
      </c>
      <c r="E246" s="14"/>
      <c r="F246" s="14"/>
      <c r="G246" s="14"/>
      <c r="H246" s="30">
        <f t="shared" si="43"/>
        <v>0</v>
      </c>
      <c r="I246" s="14"/>
      <c r="J246" s="14"/>
      <c r="K246" s="30">
        <f t="shared" si="56"/>
        <v>0</v>
      </c>
      <c r="L246" s="14">
        <v>1</v>
      </c>
      <c r="M246" s="14"/>
      <c r="N246" s="14"/>
      <c r="O246" s="14">
        <f t="shared" si="61"/>
        <v>1</v>
      </c>
      <c r="P246" s="14">
        <f t="shared" si="62"/>
        <v>1</v>
      </c>
      <c r="Q246" s="14"/>
      <c r="R246" s="14">
        <f t="shared" si="59"/>
        <v>1</v>
      </c>
      <c r="S246" s="9"/>
      <c r="T246" s="9"/>
      <c r="U246" s="8"/>
    </row>
    <row r="247" spans="1:21" x14ac:dyDescent="0.2">
      <c r="A247" s="93"/>
      <c r="B247" s="121"/>
      <c r="C247" s="76" t="s">
        <v>193</v>
      </c>
      <c r="D247" s="77">
        <v>1</v>
      </c>
      <c r="E247" s="14"/>
      <c r="F247" s="14"/>
      <c r="G247" s="14"/>
      <c r="H247" s="30">
        <f t="shared" si="43"/>
        <v>0</v>
      </c>
      <c r="I247" s="14"/>
      <c r="J247" s="14"/>
      <c r="K247" s="30">
        <f t="shared" si="56"/>
        <v>0</v>
      </c>
      <c r="L247" s="14">
        <v>1.7</v>
      </c>
      <c r="M247" s="14"/>
      <c r="N247" s="14">
        <v>1.3</v>
      </c>
      <c r="O247" s="14">
        <f t="shared" si="61"/>
        <v>3</v>
      </c>
      <c r="P247" s="14">
        <f t="shared" si="62"/>
        <v>3</v>
      </c>
      <c r="Q247" s="14"/>
      <c r="R247" s="14">
        <f t="shared" si="59"/>
        <v>3</v>
      </c>
      <c r="S247" s="10"/>
      <c r="T247" s="10"/>
    </row>
    <row r="248" spans="1:21" x14ac:dyDescent="0.2">
      <c r="A248" s="93"/>
      <c r="B248" s="121"/>
      <c r="C248" s="76" t="s">
        <v>206</v>
      </c>
      <c r="D248" s="77">
        <v>2</v>
      </c>
      <c r="E248" s="14"/>
      <c r="F248" s="14"/>
      <c r="G248" s="14"/>
      <c r="H248" s="30">
        <f t="shared" si="43"/>
        <v>0</v>
      </c>
      <c r="I248" s="14"/>
      <c r="J248" s="14"/>
      <c r="K248" s="30">
        <f t="shared" si="56"/>
        <v>0</v>
      </c>
      <c r="L248" s="14">
        <v>0.3</v>
      </c>
      <c r="M248" s="14">
        <v>1.45</v>
      </c>
      <c r="N248" s="14"/>
      <c r="O248" s="14">
        <f t="shared" si="61"/>
        <v>1.75</v>
      </c>
      <c r="P248" s="14">
        <f t="shared" si="62"/>
        <v>1.75</v>
      </c>
      <c r="Q248" s="14"/>
      <c r="R248" s="14">
        <f t="shared" si="59"/>
        <v>1.75</v>
      </c>
      <c r="S248" s="10"/>
      <c r="T248" s="10"/>
    </row>
    <row r="249" spans="1:21" x14ac:dyDescent="0.2">
      <c r="A249" s="93"/>
      <c r="B249" s="121"/>
      <c r="C249" s="76" t="s">
        <v>276</v>
      </c>
      <c r="D249" s="77">
        <v>0</v>
      </c>
      <c r="E249" s="14"/>
      <c r="F249" s="14"/>
      <c r="G249" s="14"/>
      <c r="H249" s="30">
        <f t="shared" ref="H249:H266" si="63">SUM(E249:G249)</f>
        <v>0</v>
      </c>
      <c r="I249" s="14"/>
      <c r="J249" s="14"/>
      <c r="K249" s="30">
        <f t="shared" si="56"/>
        <v>0</v>
      </c>
      <c r="L249" s="14"/>
      <c r="M249" s="14"/>
      <c r="N249" s="14"/>
      <c r="O249" s="14">
        <f t="shared" si="61"/>
        <v>0</v>
      </c>
      <c r="P249" s="14">
        <f t="shared" si="62"/>
        <v>0</v>
      </c>
      <c r="Q249" s="14"/>
      <c r="R249" s="14">
        <f t="shared" si="59"/>
        <v>0</v>
      </c>
      <c r="S249" s="10"/>
      <c r="T249" s="10"/>
    </row>
    <row r="250" spans="1:21" x14ac:dyDescent="0.2">
      <c r="A250" s="93"/>
      <c r="B250" s="121"/>
      <c r="C250" s="76" t="s">
        <v>199</v>
      </c>
      <c r="D250" s="77">
        <v>3</v>
      </c>
      <c r="E250" s="14"/>
      <c r="F250" s="14"/>
      <c r="G250" s="14"/>
      <c r="H250" s="30">
        <f t="shared" si="63"/>
        <v>0</v>
      </c>
      <c r="I250" s="14"/>
      <c r="J250" s="14"/>
      <c r="K250" s="30">
        <f t="shared" si="56"/>
        <v>0</v>
      </c>
      <c r="L250" s="14"/>
      <c r="M250" s="14">
        <v>0.11</v>
      </c>
      <c r="N250" s="14"/>
      <c r="O250" s="14">
        <f t="shared" si="61"/>
        <v>0.11</v>
      </c>
      <c r="P250" s="14">
        <f t="shared" si="62"/>
        <v>0.11</v>
      </c>
      <c r="Q250" s="14">
        <v>0.2</v>
      </c>
      <c r="R250" s="14">
        <f t="shared" si="59"/>
        <v>0.31</v>
      </c>
      <c r="S250" s="10"/>
      <c r="T250" s="10"/>
    </row>
    <row r="251" spans="1:21" x14ac:dyDescent="0.2">
      <c r="A251" s="93"/>
      <c r="B251" s="121"/>
      <c r="C251" s="76" t="s">
        <v>274</v>
      </c>
      <c r="D251" s="77">
        <v>2</v>
      </c>
      <c r="E251" s="14"/>
      <c r="F251" s="14"/>
      <c r="G251" s="14"/>
      <c r="H251" s="30">
        <f t="shared" si="63"/>
        <v>0</v>
      </c>
      <c r="I251" s="14">
        <v>0.1</v>
      </c>
      <c r="J251" s="14"/>
      <c r="K251" s="30">
        <f t="shared" si="56"/>
        <v>0.1</v>
      </c>
      <c r="L251" s="14">
        <v>0.2</v>
      </c>
      <c r="M251" s="14">
        <v>5.25</v>
      </c>
      <c r="N251" s="14"/>
      <c r="O251" s="14">
        <f t="shared" si="61"/>
        <v>5.45</v>
      </c>
      <c r="P251" s="14">
        <f t="shared" si="62"/>
        <v>5.55</v>
      </c>
      <c r="Q251" s="14"/>
      <c r="R251" s="14">
        <f t="shared" si="59"/>
        <v>5.55</v>
      </c>
      <c r="S251" s="10"/>
      <c r="T251" s="10"/>
    </row>
    <row r="252" spans="1:21" x14ac:dyDescent="0.2">
      <c r="A252" s="93"/>
      <c r="B252" s="121"/>
      <c r="C252" s="76" t="s">
        <v>203</v>
      </c>
      <c r="D252" s="77">
        <v>1</v>
      </c>
      <c r="E252" s="14"/>
      <c r="F252" s="14"/>
      <c r="G252" s="14"/>
      <c r="H252" s="30">
        <f t="shared" si="63"/>
        <v>0</v>
      </c>
      <c r="I252" s="14"/>
      <c r="J252" s="14"/>
      <c r="K252" s="30">
        <f t="shared" si="56"/>
        <v>0</v>
      </c>
      <c r="L252" s="14"/>
      <c r="M252" s="14"/>
      <c r="N252" s="14">
        <v>2.5</v>
      </c>
      <c r="O252" s="14">
        <f t="shared" si="61"/>
        <v>2.5</v>
      </c>
      <c r="P252" s="14">
        <f t="shared" si="62"/>
        <v>2.5</v>
      </c>
      <c r="Q252" s="14"/>
      <c r="R252" s="14">
        <f t="shared" si="59"/>
        <v>2.5</v>
      </c>
      <c r="S252" s="10"/>
      <c r="T252" s="10"/>
    </row>
    <row r="253" spans="1:21" x14ac:dyDescent="0.2">
      <c r="A253" s="93"/>
      <c r="B253" s="124"/>
      <c r="C253" s="76" t="s">
        <v>212</v>
      </c>
      <c r="D253" s="77">
        <v>6</v>
      </c>
      <c r="E253" s="14"/>
      <c r="F253" s="14"/>
      <c r="G253" s="14"/>
      <c r="H253" s="30">
        <f t="shared" si="63"/>
        <v>0</v>
      </c>
      <c r="I253" s="14"/>
      <c r="J253" s="14"/>
      <c r="K253" s="30">
        <f t="shared" si="56"/>
        <v>0</v>
      </c>
      <c r="L253" s="14">
        <v>0.5</v>
      </c>
      <c r="M253" s="14">
        <v>11.55</v>
      </c>
      <c r="N253" s="14"/>
      <c r="O253" s="14">
        <f t="shared" si="61"/>
        <v>12.05</v>
      </c>
      <c r="P253" s="14">
        <f t="shared" si="62"/>
        <v>12.05</v>
      </c>
      <c r="Q253" s="14">
        <v>2.5</v>
      </c>
      <c r="R253" s="14">
        <f t="shared" si="59"/>
        <v>14.55</v>
      </c>
      <c r="S253" s="10"/>
      <c r="T253" s="10"/>
    </row>
    <row r="254" spans="1:21" x14ac:dyDescent="0.2">
      <c r="A254" s="93"/>
      <c r="B254" s="121" t="s">
        <v>432</v>
      </c>
      <c r="C254" s="76" t="s">
        <v>194</v>
      </c>
      <c r="D254" s="77">
        <v>6</v>
      </c>
      <c r="E254" s="14"/>
      <c r="F254" s="14"/>
      <c r="G254" s="14"/>
      <c r="H254" s="30">
        <f t="shared" si="63"/>
        <v>0</v>
      </c>
      <c r="I254" s="14"/>
      <c r="J254" s="14"/>
      <c r="K254" s="30">
        <f t="shared" si="56"/>
        <v>0</v>
      </c>
      <c r="L254" s="14"/>
      <c r="M254" s="14">
        <v>7</v>
      </c>
      <c r="N254" s="14"/>
      <c r="O254" s="14">
        <f t="shared" si="61"/>
        <v>7</v>
      </c>
      <c r="P254" s="14">
        <f t="shared" si="62"/>
        <v>7</v>
      </c>
      <c r="Q254" s="14"/>
      <c r="R254" s="14">
        <f t="shared" si="59"/>
        <v>7</v>
      </c>
      <c r="S254" s="10"/>
      <c r="T254" s="10"/>
    </row>
    <row r="255" spans="1:21" x14ac:dyDescent="0.2">
      <c r="A255" s="93"/>
      <c r="B255" s="121"/>
      <c r="C255" s="76" t="s">
        <v>192</v>
      </c>
      <c r="D255" s="77">
        <v>4</v>
      </c>
      <c r="E255" s="14"/>
      <c r="F255" s="14"/>
      <c r="G255" s="14"/>
      <c r="H255" s="30">
        <f t="shared" si="63"/>
        <v>0</v>
      </c>
      <c r="I255" s="14"/>
      <c r="J255" s="14"/>
      <c r="K255" s="30">
        <f t="shared" si="56"/>
        <v>0</v>
      </c>
      <c r="L255" s="14">
        <v>2</v>
      </c>
      <c r="M255" s="14">
        <v>10.75</v>
      </c>
      <c r="N255" s="14"/>
      <c r="O255" s="14">
        <f t="shared" si="61"/>
        <v>12.75</v>
      </c>
      <c r="P255" s="14">
        <f t="shared" si="62"/>
        <v>12.75</v>
      </c>
      <c r="Q255" s="14">
        <v>0.5</v>
      </c>
      <c r="R255" s="14">
        <f t="shared" si="59"/>
        <v>13.25</v>
      </c>
      <c r="S255" s="10"/>
      <c r="T255" s="10"/>
    </row>
    <row r="256" spans="1:21" x14ac:dyDescent="0.2">
      <c r="A256" s="93"/>
      <c r="B256" s="121"/>
      <c r="C256" s="76" t="s">
        <v>280</v>
      </c>
      <c r="D256" s="77">
        <v>0</v>
      </c>
      <c r="E256" s="14"/>
      <c r="F256" s="14"/>
      <c r="G256" s="14"/>
      <c r="H256" s="30">
        <f t="shared" si="63"/>
        <v>0</v>
      </c>
      <c r="I256" s="14"/>
      <c r="J256" s="14"/>
      <c r="K256" s="30">
        <f t="shared" si="56"/>
        <v>0</v>
      </c>
      <c r="L256" s="14"/>
      <c r="M256" s="14"/>
      <c r="N256" s="14"/>
      <c r="O256" s="14">
        <f t="shared" si="61"/>
        <v>0</v>
      </c>
      <c r="P256" s="14">
        <f t="shared" si="62"/>
        <v>0</v>
      </c>
      <c r="Q256" s="14"/>
      <c r="R256" s="14">
        <f t="shared" si="59"/>
        <v>0</v>
      </c>
      <c r="S256" s="10"/>
      <c r="T256" s="10"/>
    </row>
    <row r="257" spans="1:20" x14ac:dyDescent="0.2">
      <c r="A257" s="93"/>
      <c r="B257" s="121"/>
      <c r="C257" s="76" t="s">
        <v>354</v>
      </c>
      <c r="D257" s="77">
        <v>0</v>
      </c>
      <c r="E257" s="14"/>
      <c r="F257" s="14"/>
      <c r="G257" s="14"/>
      <c r="H257" s="30">
        <f t="shared" si="63"/>
        <v>0</v>
      </c>
      <c r="I257" s="14"/>
      <c r="J257" s="14"/>
      <c r="K257" s="30">
        <f t="shared" si="56"/>
        <v>0</v>
      </c>
      <c r="L257" s="14"/>
      <c r="M257" s="14"/>
      <c r="N257" s="14"/>
      <c r="O257" s="14">
        <f t="shared" si="61"/>
        <v>0</v>
      </c>
      <c r="P257" s="14">
        <f t="shared" si="62"/>
        <v>0</v>
      </c>
      <c r="Q257" s="14"/>
      <c r="R257" s="14">
        <f t="shared" si="59"/>
        <v>0</v>
      </c>
      <c r="S257" s="10"/>
      <c r="T257" s="10"/>
    </row>
    <row r="258" spans="1:20" x14ac:dyDescent="0.2">
      <c r="A258" s="93"/>
      <c r="B258" s="121"/>
      <c r="C258" s="76" t="s">
        <v>198</v>
      </c>
      <c r="D258" s="77">
        <v>4</v>
      </c>
      <c r="E258" s="14"/>
      <c r="F258" s="14"/>
      <c r="G258" s="14"/>
      <c r="H258" s="30">
        <f t="shared" si="63"/>
        <v>0</v>
      </c>
      <c r="I258" s="14"/>
      <c r="J258" s="14"/>
      <c r="K258" s="30">
        <f t="shared" si="56"/>
        <v>0</v>
      </c>
      <c r="L258" s="14">
        <v>1</v>
      </c>
      <c r="M258" s="14">
        <v>4.3</v>
      </c>
      <c r="N258" s="14"/>
      <c r="O258" s="14">
        <f t="shared" si="61"/>
        <v>5.3</v>
      </c>
      <c r="P258" s="14">
        <f t="shared" si="62"/>
        <v>5.3</v>
      </c>
      <c r="Q258" s="14">
        <v>0.1</v>
      </c>
      <c r="R258" s="14">
        <f t="shared" si="59"/>
        <v>5.3999999999999995</v>
      </c>
      <c r="S258" s="10"/>
      <c r="T258" s="10"/>
    </row>
    <row r="259" spans="1:20" x14ac:dyDescent="0.2">
      <c r="A259" s="93"/>
      <c r="B259" s="121"/>
      <c r="C259" s="76" t="s">
        <v>386</v>
      </c>
      <c r="D259" s="77">
        <v>0</v>
      </c>
      <c r="E259" s="14"/>
      <c r="F259" s="14"/>
      <c r="G259" s="14"/>
      <c r="H259" s="30">
        <f t="shared" si="63"/>
        <v>0</v>
      </c>
      <c r="I259" s="14"/>
      <c r="J259" s="14"/>
      <c r="K259" s="30">
        <f t="shared" si="56"/>
        <v>0</v>
      </c>
      <c r="L259" s="14"/>
      <c r="M259" s="14"/>
      <c r="N259" s="14"/>
      <c r="O259" s="14">
        <f t="shared" si="61"/>
        <v>0</v>
      </c>
      <c r="P259" s="14">
        <f t="shared" si="62"/>
        <v>0</v>
      </c>
      <c r="Q259" s="14"/>
      <c r="R259" s="14">
        <f t="shared" si="59"/>
        <v>0</v>
      </c>
      <c r="S259" s="10"/>
      <c r="T259" s="10"/>
    </row>
    <row r="260" spans="1:20" x14ac:dyDescent="0.2">
      <c r="A260" s="93"/>
      <c r="B260" s="121"/>
      <c r="C260" s="76" t="s">
        <v>326</v>
      </c>
      <c r="D260" s="77">
        <v>0</v>
      </c>
      <c r="E260" s="14"/>
      <c r="F260" s="14"/>
      <c r="G260" s="14"/>
      <c r="H260" s="30">
        <f t="shared" si="63"/>
        <v>0</v>
      </c>
      <c r="I260" s="14"/>
      <c r="J260" s="14"/>
      <c r="K260" s="30">
        <f t="shared" si="56"/>
        <v>0</v>
      </c>
      <c r="L260" s="14"/>
      <c r="M260" s="14"/>
      <c r="N260" s="14"/>
      <c r="O260" s="14">
        <f t="shared" si="61"/>
        <v>0</v>
      </c>
      <c r="P260" s="14">
        <f t="shared" si="62"/>
        <v>0</v>
      </c>
      <c r="Q260" s="14"/>
      <c r="R260" s="14">
        <f t="shared" si="59"/>
        <v>0</v>
      </c>
      <c r="S260" s="10"/>
      <c r="T260" s="10"/>
    </row>
    <row r="261" spans="1:20" x14ac:dyDescent="0.2">
      <c r="A261" s="93"/>
      <c r="B261" s="121"/>
      <c r="C261" s="76" t="s">
        <v>197</v>
      </c>
      <c r="D261" s="77">
        <v>3</v>
      </c>
      <c r="E261" s="14"/>
      <c r="F261" s="14"/>
      <c r="G261" s="14"/>
      <c r="H261" s="30">
        <f t="shared" si="63"/>
        <v>0</v>
      </c>
      <c r="I261" s="14"/>
      <c r="J261" s="14"/>
      <c r="K261" s="30">
        <f t="shared" si="56"/>
        <v>0</v>
      </c>
      <c r="L261" s="14"/>
      <c r="M261" s="14">
        <v>1.7</v>
      </c>
      <c r="N261" s="14">
        <v>0.1</v>
      </c>
      <c r="O261" s="14">
        <f t="shared" si="61"/>
        <v>1.8</v>
      </c>
      <c r="P261" s="14">
        <f t="shared" si="62"/>
        <v>1.8</v>
      </c>
      <c r="Q261" s="14">
        <v>1.3</v>
      </c>
      <c r="R261" s="14">
        <f t="shared" si="59"/>
        <v>3.1</v>
      </c>
      <c r="S261" s="10"/>
      <c r="T261" s="10"/>
    </row>
    <row r="262" spans="1:20" x14ac:dyDescent="0.2">
      <c r="A262" s="93"/>
      <c r="B262" s="121"/>
      <c r="C262" s="76" t="s">
        <v>278</v>
      </c>
      <c r="D262" s="77">
        <v>0</v>
      </c>
      <c r="E262" s="14"/>
      <c r="F262" s="14"/>
      <c r="G262" s="14"/>
      <c r="H262" s="30">
        <f t="shared" si="63"/>
        <v>0</v>
      </c>
      <c r="I262" s="14"/>
      <c r="J262" s="14"/>
      <c r="K262" s="30">
        <f t="shared" si="56"/>
        <v>0</v>
      </c>
      <c r="L262" s="14"/>
      <c r="M262" s="14"/>
      <c r="N262" s="14"/>
      <c r="O262" s="14">
        <f t="shared" si="61"/>
        <v>0</v>
      </c>
      <c r="P262" s="14">
        <f t="shared" si="62"/>
        <v>0</v>
      </c>
      <c r="Q262" s="14"/>
      <c r="R262" s="14">
        <f t="shared" si="59"/>
        <v>0</v>
      </c>
      <c r="S262" s="10"/>
      <c r="T262" s="10"/>
    </row>
    <row r="263" spans="1:20" x14ac:dyDescent="0.2">
      <c r="A263" s="93"/>
      <c r="B263" s="124"/>
      <c r="C263" s="76" t="s">
        <v>279</v>
      </c>
      <c r="D263" s="77">
        <v>0</v>
      </c>
      <c r="E263" s="14"/>
      <c r="F263" s="14"/>
      <c r="G263" s="14"/>
      <c r="H263" s="30">
        <f t="shared" si="63"/>
        <v>0</v>
      </c>
      <c r="I263" s="14"/>
      <c r="J263" s="14"/>
      <c r="K263" s="30">
        <f t="shared" si="56"/>
        <v>0</v>
      </c>
      <c r="L263" s="14"/>
      <c r="M263" s="14"/>
      <c r="N263" s="14"/>
      <c r="O263" s="14">
        <f t="shared" si="61"/>
        <v>0</v>
      </c>
      <c r="P263" s="14">
        <f t="shared" si="62"/>
        <v>0</v>
      </c>
      <c r="Q263" s="14"/>
      <c r="R263" s="14">
        <f t="shared" si="59"/>
        <v>0</v>
      </c>
      <c r="S263" s="10"/>
      <c r="T263" s="10"/>
    </row>
    <row r="264" spans="1:20" x14ac:dyDescent="0.2">
      <c r="A264" s="93"/>
      <c r="B264" s="121" t="s">
        <v>209</v>
      </c>
      <c r="C264" s="76" t="s">
        <v>196</v>
      </c>
      <c r="D264" s="77">
        <v>0</v>
      </c>
      <c r="E264" s="14"/>
      <c r="F264" s="14"/>
      <c r="G264" s="14"/>
      <c r="H264" s="30">
        <f t="shared" si="63"/>
        <v>0</v>
      </c>
      <c r="I264" s="14"/>
      <c r="J264" s="14"/>
      <c r="K264" s="30">
        <f t="shared" si="56"/>
        <v>0</v>
      </c>
      <c r="L264" s="14"/>
      <c r="M264" s="14"/>
      <c r="N264" s="14"/>
      <c r="O264" s="14">
        <f t="shared" si="61"/>
        <v>0</v>
      </c>
      <c r="P264" s="14">
        <f t="shared" si="62"/>
        <v>0</v>
      </c>
      <c r="Q264" s="14"/>
      <c r="R264" s="14">
        <f t="shared" si="59"/>
        <v>0</v>
      </c>
      <c r="S264" s="10"/>
      <c r="T264" s="10"/>
    </row>
    <row r="265" spans="1:20" x14ac:dyDescent="0.2">
      <c r="A265" s="93"/>
      <c r="B265" s="121"/>
      <c r="C265" s="76" t="s">
        <v>209</v>
      </c>
      <c r="D265" s="77">
        <v>0</v>
      </c>
      <c r="E265" s="14"/>
      <c r="F265" s="14"/>
      <c r="G265" s="14"/>
      <c r="H265" s="30">
        <f t="shared" si="63"/>
        <v>0</v>
      </c>
      <c r="I265" s="14"/>
      <c r="J265" s="14"/>
      <c r="K265" s="30">
        <f t="shared" si="56"/>
        <v>0</v>
      </c>
      <c r="L265" s="14"/>
      <c r="M265" s="14"/>
      <c r="N265" s="14"/>
      <c r="O265" s="14">
        <f t="shared" si="61"/>
        <v>0</v>
      </c>
      <c r="P265" s="14">
        <f t="shared" si="62"/>
        <v>0</v>
      </c>
      <c r="Q265" s="14"/>
      <c r="R265" s="14">
        <f t="shared" si="59"/>
        <v>0</v>
      </c>
      <c r="S265" s="10"/>
      <c r="T265" s="10"/>
    </row>
    <row r="266" spans="1:20" x14ac:dyDescent="0.2">
      <c r="A266" s="93"/>
      <c r="B266" s="121"/>
      <c r="C266" s="76" t="s">
        <v>295</v>
      </c>
      <c r="D266" s="77">
        <v>0</v>
      </c>
      <c r="E266" s="14"/>
      <c r="F266" s="14"/>
      <c r="G266" s="14"/>
      <c r="H266" s="30">
        <f t="shared" si="63"/>
        <v>0</v>
      </c>
      <c r="I266" s="14"/>
      <c r="J266" s="14"/>
      <c r="K266" s="30">
        <f t="shared" si="56"/>
        <v>0</v>
      </c>
      <c r="L266" s="14"/>
      <c r="M266" s="14"/>
      <c r="N266" s="14"/>
      <c r="O266" s="14">
        <f t="shared" si="61"/>
        <v>0</v>
      </c>
      <c r="P266" s="14">
        <f t="shared" si="62"/>
        <v>0</v>
      </c>
      <c r="Q266" s="14"/>
      <c r="R266" s="14">
        <f t="shared" si="59"/>
        <v>0</v>
      </c>
      <c r="S266" s="10"/>
      <c r="T266" s="10"/>
    </row>
    <row r="267" spans="1:20" x14ac:dyDescent="0.2">
      <c r="A267" s="93"/>
      <c r="B267" s="121"/>
      <c r="C267" s="82" t="s">
        <v>306</v>
      </c>
      <c r="D267" s="83">
        <v>0</v>
      </c>
      <c r="E267" s="17"/>
      <c r="F267" s="17"/>
      <c r="G267" s="17"/>
      <c r="H267" s="32">
        <f t="shared" ref="H267:H338" si="64">SUM(E267:G267)</f>
        <v>0</v>
      </c>
      <c r="I267" s="17"/>
      <c r="J267" s="17"/>
      <c r="K267" s="32">
        <f t="shared" si="56"/>
        <v>0</v>
      </c>
      <c r="L267" s="17"/>
      <c r="M267" s="17"/>
      <c r="N267" s="17"/>
      <c r="O267" s="17">
        <f>+SUM(L267:N267)</f>
        <v>0</v>
      </c>
      <c r="P267" s="17">
        <f>+SUM(K267+O267)</f>
        <v>0</v>
      </c>
      <c r="Q267" s="17"/>
      <c r="R267" s="17">
        <f t="shared" si="59"/>
        <v>0</v>
      </c>
      <c r="S267" s="10"/>
      <c r="T267" s="10"/>
    </row>
    <row r="268" spans="1:20" ht="15" x14ac:dyDescent="0.25">
      <c r="A268" s="230" t="s">
        <v>0</v>
      </c>
      <c r="B268" s="231"/>
      <c r="C268" s="232" t="s">
        <v>0</v>
      </c>
      <c r="D268" s="53">
        <f t="shared" ref="D268:R268" si="65">SUM(D237:D267)</f>
        <v>92</v>
      </c>
      <c r="E268" s="54">
        <f t="shared" si="65"/>
        <v>0</v>
      </c>
      <c r="F268" s="54">
        <f t="shared" si="65"/>
        <v>0</v>
      </c>
      <c r="G268" s="54">
        <f t="shared" si="65"/>
        <v>0</v>
      </c>
      <c r="H268" s="54">
        <f t="shared" si="65"/>
        <v>0</v>
      </c>
      <c r="I268" s="54">
        <f t="shared" si="65"/>
        <v>0.5</v>
      </c>
      <c r="J268" s="54">
        <f t="shared" si="65"/>
        <v>0</v>
      </c>
      <c r="K268" s="54">
        <f t="shared" si="65"/>
        <v>0.5</v>
      </c>
      <c r="L268" s="54">
        <f t="shared" si="65"/>
        <v>9.35</v>
      </c>
      <c r="M268" s="54">
        <f t="shared" si="65"/>
        <v>57.82</v>
      </c>
      <c r="N268" s="54">
        <f t="shared" si="65"/>
        <v>4.8999999999999995</v>
      </c>
      <c r="O268" s="54">
        <f t="shared" si="65"/>
        <v>72.069999999999993</v>
      </c>
      <c r="P268" s="54">
        <f t="shared" si="65"/>
        <v>72.569999999999993</v>
      </c>
      <c r="Q268" s="54">
        <f t="shared" si="65"/>
        <v>37.200000000000003</v>
      </c>
      <c r="R268" s="55">
        <f t="shared" si="65"/>
        <v>109.77</v>
      </c>
      <c r="S268" s="10"/>
      <c r="T268" s="10"/>
    </row>
    <row r="269" spans="1:20" x14ac:dyDescent="0.2">
      <c r="A269" s="148" t="s">
        <v>10</v>
      </c>
      <c r="B269" s="126" t="s">
        <v>222</v>
      </c>
      <c r="C269" s="95" t="s">
        <v>222</v>
      </c>
      <c r="D269" s="47">
        <v>3</v>
      </c>
      <c r="E269" s="48"/>
      <c r="F269" s="48"/>
      <c r="G269" s="48"/>
      <c r="H269" s="48">
        <f t="shared" ref="H269:H278" si="66">SUM(E269:G269)</f>
        <v>0</v>
      </c>
      <c r="I269" s="48"/>
      <c r="J269" s="48"/>
      <c r="K269" s="48">
        <f>+SUM(H269:J269)</f>
        <v>0</v>
      </c>
      <c r="L269" s="96">
        <v>4.8</v>
      </c>
      <c r="M269" s="96">
        <v>0.5</v>
      </c>
      <c r="N269" s="96">
        <v>2</v>
      </c>
      <c r="O269" s="96">
        <f>+SUM(L269:N269)</f>
        <v>7.3</v>
      </c>
      <c r="P269" s="96">
        <f>+SUM(K269+O269)</f>
        <v>7.3</v>
      </c>
      <c r="Q269" s="96">
        <v>2.2000000000000002</v>
      </c>
      <c r="R269" s="96">
        <f>+SUM(P269:Q269)</f>
        <v>9.5</v>
      </c>
      <c r="S269" s="10"/>
      <c r="T269" s="10"/>
    </row>
    <row r="270" spans="1:20" ht="14.25" x14ac:dyDescent="0.2">
      <c r="A270" s="102"/>
      <c r="B270" s="139"/>
      <c r="C270" s="97" t="s">
        <v>282</v>
      </c>
      <c r="D270" s="50">
        <v>0</v>
      </c>
      <c r="E270" s="30"/>
      <c r="F270" s="30"/>
      <c r="G270" s="30"/>
      <c r="H270" s="30">
        <f t="shared" si="66"/>
        <v>0</v>
      </c>
      <c r="I270" s="30"/>
      <c r="J270" s="30"/>
      <c r="K270" s="30">
        <f t="shared" ref="K270:K278" si="67">+SUM(H270:J270)</f>
        <v>0</v>
      </c>
      <c r="L270" s="31"/>
      <c r="M270" s="31"/>
      <c r="N270" s="31"/>
      <c r="O270" s="31">
        <f t="shared" ref="O270:O278" si="68">+SUM(L270:N270)</f>
        <v>0</v>
      </c>
      <c r="P270" s="31">
        <f t="shared" ref="P270:P278" si="69">+SUM(K270+O270)</f>
        <v>0</v>
      </c>
      <c r="Q270" s="31"/>
      <c r="R270" s="31">
        <f t="shared" ref="R270:R278" si="70">+SUM(P270:Q270)</f>
        <v>0</v>
      </c>
      <c r="S270" s="10"/>
      <c r="T270" s="10"/>
    </row>
    <row r="271" spans="1:20" x14ac:dyDescent="0.2">
      <c r="A271" s="103"/>
      <c r="B271" s="127" t="s">
        <v>220</v>
      </c>
      <c r="C271" s="97" t="s">
        <v>327</v>
      </c>
      <c r="D271" s="50">
        <v>1</v>
      </c>
      <c r="E271" s="30"/>
      <c r="F271" s="30"/>
      <c r="G271" s="30"/>
      <c r="H271" s="30">
        <f t="shared" si="66"/>
        <v>0</v>
      </c>
      <c r="I271" s="30"/>
      <c r="J271" s="30"/>
      <c r="K271" s="30">
        <f t="shared" si="67"/>
        <v>0</v>
      </c>
      <c r="L271" s="31">
        <v>0.5</v>
      </c>
      <c r="M271" s="31">
        <v>0.5</v>
      </c>
      <c r="N271" s="31">
        <v>0.5</v>
      </c>
      <c r="O271" s="31">
        <f t="shared" si="68"/>
        <v>1.5</v>
      </c>
      <c r="P271" s="31">
        <f t="shared" si="69"/>
        <v>1.5</v>
      </c>
      <c r="Q271" s="31"/>
      <c r="R271" s="31">
        <f t="shared" si="70"/>
        <v>1.5</v>
      </c>
      <c r="S271" s="10"/>
      <c r="T271" s="10"/>
    </row>
    <row r="272" spans="1:20" ht="14.25" x14ac:dyDescent="0.2">
      <c r="A272" s="102"/>
      <c r="B272" s="127"/>
      <c r="C272" s="97" t="s">
        <v>281</v>
      </c>
      <c r="D272" s="50">
        <v>0</v>
      </c>
      <c r="E272" s="30"/>
      <c r="F272" s="30"/>
      <c r="G272" s="30"/>
      <c r="H272" s="30">
        <f t="shared" si="66"/>
        <v>0</v>
      </c>
      <c r="I272" s="30"/>
      <c r="J272" s="30"/>
      <c r="K272" s="30">
        <f t="shared" si="67"/>
        <v>0</v>
      </c>
      <c r="L272" s="31"/>
      <c r="M272" s="31"/>
      <c r="N272" s="31"/>
      <c r="O272" s="31">
        <f t="shared" si="68"/>
        <v>0</v>
      </c>
      <c r="P272" s="31">
        <f t="shared" si="69"/>
        <v>0</v>
      </c>
      <c r="Q272" s="31"/>
      <c r="R272" s="31">
        <f t="shared" si="70"/>
        <v>0</v>
      </c>
      <c r="S272" s="10"/>
      <c r="T272" s="10"/>
    </row>
    <row r="273" spans="1:20" ht="14.25" x14ac:dyDescent="0.2">
      <c r="A273" s="102"/>
      <c r="B273" s="139"/>
      <c r="C273" s="97" t="s">
        <v>328</v>
      </c>
      <c r="D273" s="50">
        <v>0</v>
      </c>
      <c r="E273" s="30"/>
      <c r="F273" s="30"/>
      <c r="G273" s="30"/>
      <c r="H273" s="30">
        <f t="shared" si="66"/>
        <v>0</v>
      </c>
      <c r="I273" s="30"/>
      <c r="J273" s="30"/>
      <c r="K273" s="30">
        <f t="shared" si="67"/>
        <v>0</v>
      </c>
      <c r="L273" s="31"/>
      <c r="M273" s="31"/>
      <c r="N273" s="31"/>
      <c r="O273" s="31">
        <f t="shared" si="68"/>
        <v>0</v>
      </c>
      <c r="P273" s="31">
        <f t="shared" si="69"/>
        <v>0</v>
      </c>
      <c r="Q273" s="31"/>
      <c r="R273" s="31">
        <f t="shared" si="70"/>
        <v>0</v>
      </c>
      <c r="S273" s="10"/>
      <c r="T273" s="10"/>
    </row>
    <row r="274" spans="1:20" ht="14.25" x14ac:dyDescent="0.2">
      <c r="A274" s="102"/>
      <c r="B274" s="127" t="s">
        <v>433</v>
      </c>
      <c r="C274" s="97" t="s">
        <v>223</v>
      </c>
      <c r="D274" s="50">
        <v>2</v>
      </c>
      <c r="E274" s="30"/>
      <c r="F274" s="30"/>
      <c r="G274" s="30"/>
      <c r="H274" s="30">
        <f t="shared" si="66"/>
        <v>0</v>
      </c>
      <c r="I274" s="30"/>
      <c r="J274" s="30"/>
      <c r="K274" s="30">
        <f t="shared" si="67"/>
        <v>0</v>
      </c>
      <c r="L274" s="31"/>
      <c r="M274" s="31"/>
      <c r="N274" s="31">
        <v>3.5</v>
      </c>
      <c r="O274" s="31">
        <f t="shared" si="68"/>
        <v>3.5</v>
      </c>
      <c r="P274" s="31">
        <f t="shared" si="69"/>
        <v>3.5</v>
      </c>
      <c r="Q274" s="31"/>
      <c r="R274" s="31">
        <f t="shared" si="70"/>
        <v>3.5</v>
      </c>
      <c r="S274" s="10"/>
      <c r="T274" s="10"/>
    </row>
    <row r="275" spans="1:20" ht="14.25" x14ac:dyDescent="0.2">
      <c r="A275" s="102"/>
      <c r="B275" s="139"/>
      <c r="C275" s="97" t="s">
        <v>329</v>
      </c>
      <c r="D275" s="50">
        <v>0</v>
      </c>
      <c r="E275" s="30"/>
      <c r="F275" s="30"/>
      <c r="G275" s="30"/>
      <c r="H275" s="30">
        <f t="shared" si="66"/>
        <v>0</v>
      </c>
      <c r="I275" s="30"/>
      <c r="J275" s="30"/>
      <c r="K275" s="30">
        <f t="shared" si="67"/>
        <v>0</v>
      </c>
      <c r="L275" s="31"/>
      <c r="M275" s="31"/>
      <c r="N275" s="31"/>
      <c r="O275" s="31">
        <f t="shared" si="68"/>
        <v>0</v>
      </c>
      <c r="P275" s="31">
        <f t="shared" si="69"/>
        <v>0</v>
      </c>
      <c r="Q275" s="31"/>
      <c r="R275" s="31">
        <f t="shared" si="70"/>
        <v>0</v>
      </c>
      <c r="S275" s="10"/>
      <c r="T275" s="10"/>
    </row>
    <row r="276" spans="1:20" ht="14.25" x14ac:dyDescent="0.2">
      <c r="A276" s="102"/>
      <c r="B276" s="127" t="s">
        <v>434</v>
      </c>
      <c r="C276" s="97" t="s">
        <v>221</v>
      </c>
      <c r="D276" s="50">
        <v>1</v>
      </c>
      <c r="E276" s="30"/>
      <c r="F276" s="30"/>
      <c r="G276" s="30"/>
      <c r="H276" s="30">
        <f t="shared" si="66"/>
        <v>0</v>
      </c>
      <c r="I276" s="30"/>
      <c r="J276" s="30"/>
      <c r="K276" s="30">
        <f t="shared" si="67"/>
        <v>0</v>
      </c>
      <c r="L276" s="31">
        <v>5</v>
      </c>
      <c r="M276" s="31">
        <v>50</v>
      </c>
      <c r="N276" s="31"/>
      <c r="O276" s="31">
        <f t="shared" si="68"/>
        <v>55</v>
      </c>
      <c r="P276" s="31">
        <f t="shared" si="69"/>
        <v>55</v>
      </c>
      <c r="Q276" s="31">
        <v>20</v>
      </c>
      <c r="R276" s="31">
        <f t="shared" si="70"/>
        <v>75</v>
      </c>
      <c r="S276" s="10"/>
      <c r="T276" s="10"/>
    </row>
    <row r="277" spans="1:20" ht="14.25" x14ac:dyDescent="0.2">
      <c r="A277" s="102"/>
      <c r="B277" s="127"/>
      <c r="C277" s="97" t="s">
        <v>330</v>
      </c>
      <c r="D277" s="50">
        <v>0</v>
      </c>
      <c r="E277" s="30"/>
      <c r="F277" s="30"/>
      <c r="G277" s="30"/>
      <c r="H277" s="30">
        <f t="shared" si="66"/>
        <v>0</v>
      </c>
      <c r="I277" s="30"/>
      <c r="J277" s="30"/>
      <c r="K277" s="30">
        <f t="shared" si="67"/>
        <v>0</v>
      </c>
      <c r="L277" s="31"/>
      <c r="M277" s="31"/>
      <c r="N277" s="31"/>
      <c r="O277" s="31">
        <f t="shared" si="68"/>
        <v>0</v>
      </c>
      <c r="P277" s="31">
        <f t="shared" si="69"/>
        <v>0</v>
      </c>
      <c r="Q277" s="31"/>
      <c r="R277" s="31">
        <f t="shared" si="70"/>
        <v>0</v>
      </c>
      <c r="S277" s="10"/>
      <c r="T277" s="10"/>
    </row>
    <row r="278" spans="1:20" ht="14.25" x14ac:dyDescent="0.2">
      <c r="A278" s="104"/>
      <c r="B278" s="140"/>
      <c r="C278" s="98" t="s">
        <v>284</v>
      </c>
      <c r="D278" s="99">
        <v>0</v>
      </c>
      <c r="E278" s="69"/>
      <c r="F278" s="69"/>
      <c r="G278" s="69"/>
      <c r="H278" s="69">
        <f t="shared" si="66"/>
        <v>0</v>
      </c>
      <c r="I278" s="69"/>
      <c r="J278" s="69"/>
      <c r="K278" s="69">
        <f t="shared" si="67"/>
        <v>0</v>
      </c>
      <c r="L278" s="100"/>
      <c r="M278" s="100"/>
      <c r="N278" s="100"/>
      <c r="O278" s="100">
        <f t="shared" si="68"/>
        <v>0</v>
      </c>
      <c r="P278" s="100">
        <f t="shared" si="69"/>
        <v>0</v>
      </c>
      <c r="Q278" s="100"/>
      <c r="R278" s="100">
        <f t="shared" si="70"/>
        <v>0</v>
      </c>
      <c r="S278" s="10"/>
      <c r="T278" s="10"/>
    </row>
    <row r="279" spans="1:20" ht="15" x14ac:dyDescent="0.25">
      <c r="A279" s="230" t="s">
        <v>0</v>
      </c>
      <c r="B279" s="231"/>
      <c r="C279" s="232" t="s">
        <v>0</v>
      </c>
      <c r="D279" s="105">
        <f t="shared" ref="D279:R279" si="71">SUM(D269:D278)</f>
        <v>7</v>
      </c>
      <c r="E279" s="106">
        <f t="shared" si="71"/>
        <v>0</v>
      </c>
      <c r="F279" s="106">
        <f t="shared" si="71"/>
        <v>0</v>
      </c>
      <c r="G279" s="106">
        <f t="shared" si="71"/>
        <v>0</v>
      </c>
      <c r="H279" s="106">
        <f t="shared" si="71"/>
        <v>0</v>
      </c>
      <c r="I279" s="106">
        <f t="shared" si="71"/>
        <v>0</v>
      </c>
      <c r="J279" s="106">
        <f t="shared" si="71"/>
        <v>0</v>
      </c>
      <c r="K279" s="106">
        <f t="shared" si="71"/>
        <v>0</v>
      </c>
      <c r="L279" s="106">
        <f t="shared" si="71"/>
        <v>10.3</v>
      </c>
      <c r="M279" s="106">
        <f t="shared" si="71"/>
        <v>51</v>
      </c>
      <c r="N279" s="106">
        <f t="shared" si="71"/>
        <v>6</v>
      </c>
      <c r="O279" s="106">
        <f t="shared" si="71"/>
        <v>67.3</v>
      </c>
      <c r="P279" s="106">
        <f t="shared" si="71"/>
        <v>67.3</v>
      </c>
      <c r="Q279" s="106">
        <f t="shared" si="71"/>
        <v>22.2</v>
      </c>
      <c r="R279" s="107">
        <f t="shared" si="71"/>
        <v>89.5</v>
      </c>
      <c r="S279" s="10"/>
      <c r="T279" s="10"/>
    </row>
    <row r="280" spans="1:20" x14ac:dyDescent="0.2">
      <c r="A280" s="141" t="s">
        <v>11</v>
      </c>
      <c r="B280" s="133" t="s">
        <v>436</v>
      </c>
      <c r="C280" s="95" t="s">
        <v>226</v>
      </c>
      <c r="D280" s="108">
        <v>5</v>
      </c>
      <c r="E280" s="96"/>
      <c r="F280" s="96"/>
      <c r="G280" s="96"/>
      <c r="H280" s="48">
        <f t="shared" si="64"/>
        <v>0</v>
      </c>
      <c r="I280" s="96"/>
      <c r="J280" s="96"/>
      <c r="K280" s="48">
        <f>+SUM(H280:J280)</f>
        <v>0</v>
      </c>
      <c r="L280" s="96">
        <v>2.1</v>
      </c>
      <c r="M280" s="96">
        <v>10.71</v>
      </c>
      <c r="N280" s="96">
        <v>9.49</v>
      </c>
      <c r="O280" s="96">
        <f>+SUM(L280:N280)</f>
        <v>22.3</v>
      </c>
      <c r="P280" s="96">
        <f>+SUM(K280+O280)</f>
        <v>22.3</v>
      </c>
      <c r="Q280" s="96"/>
      <c r="R280" s="96">
        <f>+SUM(P280:Q280)</f>
        <v>22.3</v>
      </c>
      <c r="S280" s="10"/>
      <c r="T280" s="10"/>
    </row>
    <row r="281" spans="1:20" x14ac:dyDescent="0.2">
      <c r="A281" s="71"/>
      <c r="B281" s="133"/>
      <c r="C281" s="97" t="s">
        <v>285</v>
      </c>
      <c r="D281" s="109">
        <v>0</v>
      </c>
      <c r="E281" s="31"/>
      <c r="F281" s="31"/>
      <c r="G281" s="31"/>
      <c r="H281" s="30">
        <f t="shared" si="64"/>
        <v>0</v>
      </c>
      <c r="I281" s="31"/>
      <c r="J281" s="31"/>
      <c r="K281" s="30">
        <f t="shared" ref="K281:K289" si="72">+SUM(H281:J281)</f>
        <v>0</v>
      </c>
      <c r="L281" s="31"/>
      <c r="M281" s="31"/>
      <c r="N281" s="31"/>
      <c r="O281" s="31">
        <f t="shared" ref="O281:O289" si="73">+SUM(L281:N281)</f>
        <v>0</v>
      </c>
      <c r="P281" s="31">
        <f t="shared" ref="P281:P289" si="74">+SUM(K281+O281)</f>
        <v>0</v>
      </c>
      <c r="Q281" s="31"/>
      <c r="R281" s="31">
        <f t="shared" ref="R281:R289" si="75">+SUM(P281:Q281)</f>
        <v>0</v>
      </c>
      <c r="S281" s="10"/>
      <c r="T281" s="10"/>
    </row>
    <row r="282" spans="1:20" x14ac:dyDescent="0.2">
      <c r="A282" s="71"/>
      <c r="B282" s="133"/>
      <c r="C282" s="97" t="s">
        <v>331</v>
      </c>
      <c r="D282" s="109">
        <v>2</v>
      </c>
      <c r="E282" s="31"/>
      <c r="F282" s="31"/>
      <c r="G282" s="31"/>
      <c r="H282" s="30">
        <f t="shared" si="64"/>
        <v>0</v>
      </c>
      <c r="I282" s="31"/>
      <c r="J282" s="31"/>
      <c r="K282" s="30">
        <f t="shared" si="72"/>
        <v>0</v>
      </c>
      <c r="L282" s="31">
        <v>2.5</v>
      </c>
      <c r="M282" s="31"/>
      <c r="N282" s="31">
        <v>0.5</v>
      </c>
      <c r="O282" s="31">
        <f t="shared" si="73"/>
        <v>3</v>
      </c>
      <c r="P282" s="31">
        <f t="shared" si="74"/>
        <v>3</v>
      </c>
      <c r="Q282" s="31">
        <v>0.5</v>
      </c>
      <c r="R282" s="31">
        <f t="shared" si="75"/>
        <v>3.5</v>
      </c>
      <c r="S282" s="10"/>
      <c r="T282" s="10"/>
    </row>
    <row r="283" spans="1:20" x14ac:dyDescent="0.2">
      <c r="A283" s="71"/>
      <c r="B283" s="134"/>
      <c r="C283" s="97" t="s">
        <v>332</v>
      </c>
      <c r="D283" s="109">
        <v>0</v>
      </c>
      <c r="E283" s="31"/>
      <c r="F283" s="31"/>
      <c r="G283" s="31"/>
      <c r="H283" s="30">
        <f t="shared" si="64"/>
        <v>0</v>
      </c>
      <c r="I283" s="31"/>
      <c r="J283" s="31"/>
      <c r="K283" s="30">
        <f t="shared" si="72"/>
        <v>0</v>
      </c>
      <c r="L283" s="31"/>
      <c r="M283" s="31"/>
      <c r="N283" s="31"/>
      <c r="O283" s="31">
        <f t="shared" si="73"/>
        <v>0</v>
      </c>
      <c r="P283" s="31">
        <f t="shared" si="74"/>
        <v>0</v>
      </c>
      <c r="Q283" s="31"/>
      <c r="R283" s="31">
        <f t="shared" si="75"/>
        <v>0</v>
      </c>
      <c r="S283" s="10"/>
      <c r="T283" s="10"/>
    </row>
    <row r="284" spans="1:20" x14ac:dyDescent="0.2">
      <c r="A284" s="71"/>
      <c r="B284" s="133" t="s">
        <v>437</v>
      </c>
      <c r="C284" s="97" t="s">
        <v>407</v>
      </c>
      <c r="D284" s="109">
        <v>4</v>
      </c>
      <c r="E284" s="31"/>
      <c r="F284" s="31"/>
      <c r="G284" s="31"/>
      <c r="H284" s="30">
        <f t="shared" si="64"/>
        <v>0</v>
      </c>
      <c r="I284" s="31"/>
      <c r="J284" s="31"/>
      <c r="K284" s="30">
        <f t="shared" si="72"/>
        <v>0</v>
      </c>
      <c r="L284" s="31">
        <v>0.01</v>
      </c>
      <c r="M284" s="31">
        <v>0.32</v>
      </c>
      <c r="N284" s="31">
        <v>0.25</v>
      </c>
      <c r="O284" s="31">
        <f t="shared" si="73"/>
        <v>0.58000000000000007</v>
      </c>
      <c r="P284" s="31">
        <f t="shared" si="74"/>
        <v>0.58000000000000007</v>
      </c>
      <c r="Q284" s="31"/>
      <c r="R284" s="31">
        <f t="shared" si="75"/>
        <v>0.58000000000000007</v>
      </c>
      <c r="S284" s="10"/>
      <c r="T284" s="10"/>
    </row>
    <row r="285" spans="1:20" x14ac:dyDescent="0.2">
      <c r="A285" s="71"/>
      <c r="B285" s="134"/>
      <c r="C285" s="97" t="s">
        <v>288</v>
      </c>
      <c r="D285" s="109">
        <v>0</v>
      </c>
      <c r="E285" s="31"/>
      <c r="F285" s="31"/>
      <c r="G285" s="31"/>
      <c r="H285" s="30">
        <f t="shared" si="64"/>
        <v>0</v>
      </c>
      <c r="I285" s="31"/>
      <c r="J285" s="31"/>
      <c r="K285" s="30">
        <f t="shared" si="72"/>
        <v>0</v>
      </c>
      <c r="L285" s="31"/>
      <c r="M285" s="31"/>
      <c r="N285" s="31"/>
      <c r="O285" s="31">
        <f t="shared" si="73"/>
        <v>0</v>
      </c>
      <c r="P285" s="31">
        <f t="shared" si="74"/>
        <v>0</v>
      </c>
      <c r="Q285" s="31"/>
      <c r="R285" s="31">
        <f t="shared" si="75"/>
        <v>0</v>
      </c>
      <c r="S285" s="10"/>
      <c r="T285" s="10"/>
    </row>
    <row r="286" spans="1:20" x14ac:dyDescent="0.2">
      <c r="A286" s="71"/>
      <c r="B286" s="133" t="s">
        <v>438</v>
      </c>
      <c r="C286" s="97" t="s">
        <v>225</v>
      </c>
      <c r="D286" s="109">
        <v>0</v>
      </c>
      <c r="E286" s="31"/>
      <c r="F286" s="31"/>
      <c r="G286" s="31"/>
      <c r="H286" s="30">
        <f t="shared" si="64"/>
        <v>0</v>
      </c>
      <c r="I286" s="31"/>
      <c r="J286" s="31"/>
      <c r="K286" s="30">
        <f t="shared" si="72"/>
        <v>0</v>
      </c>
      <c r="L286" s="31"/>
      <c r="M286" s="31"/>
      <c r="N286" s="31"/>
      <c r="O286" s="31">
        <f t="shared" si="73"/>
        <v>0</v>
      </c>
      <c r="P286" s="31">
        <f t="shared" si="74"/>
        <v>0</v>
      </c>
      <c r="Q286" s="31"/>
      <c r="R286" s="31">
        <f t="shared" si="75"/>
        <v>0</v>
      </c>
      <c r="S286" s="10"/>
      <c r="T286" s="10"/>
    </row>
    <row r="287" spans="1:20" x14ac:dyDescent="0.2">
      <c r="A287" s="71"/>
      <c r="B287" s="133"/>
      <c r="C287" s="97" t="s">
        <v>333</v>
      </c>
      <c r="D287" s="109">
        <v>1</v>
      </c>
      <c r="E287" s="31"/>
      <c r="F287" s="31"/>
      <c r="G287" s="31"/>
      <c r="H287" s="30">
        <f t="shared" si="64"/>
        <v>0</v>
      </c>
      <c r="I287" s="31"/>
      <c r="J287" s="31"/>
      <c r="K287" s="30">
        <f t="shared" si="72"/>
        <v>0</v>
      </c>
      <c r="L287" s="31"/>
      <c r="M287" s="31">
        <v>0.3</v>
      </c>
      <c r="N287" s="31"/>
      <c r="O287" s="31">
        <f t="shared" si="73"/>
        <v>0.3</v>
      </c>
      <c r="P287" s="31">
        <f t="shared" si="74"/>
        <v>0.3</v>
      </c>
      <c r="Q287" s="31">
        <v>0.2</v>
      </c>
      <c r="R287" s="31">
        <f t="shared" si="75"/>
        <v>0.5</v>
      </c>
      <c r="S287" s="10"/>
      <c r="T287" s="10"/>
    </row>
    <row r="288" spans="1:20" x14ac:dyDescent="0.2">
      <c r="A288" s="71"/>
      <c r="B288" s="134"/>
      <c r="C288" s="97" t="s">
        <v>287</v>
      </c>
      <c r="D288" s="109">
        <v>0</v>
      </c>
      <c r="E288" s="31"/>
      <c r="F288" s="31"/>
      <c r="G288" s="31"/>
      <c r="H288" s="30">
        <f t="shared" si="64"/>
        <v>0</v>
      </c>
      <c r="I288" s="31"/>
      <c r="J288" s="31"/>
      <c r="K288" s="30">
        <f t="shared" si="72"/>
        <v>0</v>
      </c>
      <c r="L288" s="31"/>
      <c r="M288" s="31"/>
      <c r="N288" s="31"/>
      <c r="O288" s="31">
        <f t="shared" si="73"/>
        <v>0</v>
      </c>
      <c r="P288" s="31">
        <f t="shared" si="74"/>
        <v>0</v>
      </c>
      <c r="Q288" s="31"/>
      <c r="R288" s="31">
        <f t="shared" si="75"/>
        <v>0</v>
      </c>
      <c r="S288" s="10"/>
      <c r="T288" s="10"/>
    </row>
    <row r="289" spans="1:20" x14ac:dyDescent="0.2">
      <c r="A289" s="71"/>
      <c r="B289" s="133" t="s">
        <v>439</v>
      </c>
      <c r="C289" s="110" t="s">
        <v>286</v>
      </c>
      <c r="D289" s="111">
        <v>0</v>
      </c>
      <c r="E289" s="112"/>
      <c r="F289" s="112"/>
      <c r="G289" s="112"/>
      <c r="H289" s="32">
        <f t="shared" si="64"/>
        <v>0</v>
      </c>
      <c r="I289" s="112"/>
      <c r="J289" s="112"/>
      <c r="K289" s="32">
        <f t="shared" si="72"/>
        <v>0</v>
      </c>
      <c r="L289" s="112"/>
      <c r="M289" s="112"/>
      <c r="N289" s="112"/>
      <c r="O289" s="112">
        <f t="shared" si="73"/>
        <v>0</v>
      </c>
      <c r="P289" s="112">
        <f t="shared" si="74"/>
        <v>0</v>
      </c>
      <c r="Q289" s="112"/>
      <c r="R289" s="112">
        <f t="shared" si="75"/>
        <v>0</v>
      </c>
      <c r="S289" s="10"/>
      <c r="T289" s="10"/>
    </row>
    <row r="290" spans="1:20" ht="15" x14ac:dyDescent="0.25">
      <c r="A290" s="230" t="s">
        <v>0</v>
      </c>
      <c r="B290" s="231"/>
      <c r="C290" s="232" t="s">
        <v>0</v>
      </c>
      <c r="D290" s="105">
        <f t="shared" ref="D290:R290" si="76">SUM(D280:D289)</f>
        <v>12</v>
      </c>
      <c r="E290" s="106">
        <f t="shared" si="76"/>
        <v>0</v>
      </c>
      <c r="F290" s="106">
        <f t="shared" si="76"/>
        <v>0</v>
      </c>
      <c r="G290" s="106">
        <f t="shared" si="76"/>
        <v>0</v>
      </c>
      <c r="H290" s="106">
        <f t="shared" si="76"/>
        <v>0</v>
      </c>
      <c r="I290" s="106">
        <f t="shared" si="76"/>
        <v>0</v>
      </c>
      <c r="J290" s="106">
        <f t="shared" si="76"/>
        <v>0</v>
      </c>
      <c r="K290" s="106">
        <f t="shared" si="76"/>
        <v>0</v>
      </c>
      <c r="L290" s="106">
        <f t="shared" si="76"/>
        <v>4.6099999999999994</v>
      </c>
      <c r="M290" s="106">
        <f t="shared" si="76"/>
        <v>11.330000000000002</v>
      </c>
      <c r="N290" s="106">
        <f t="shared" si="76"/>
        <v>10.24</v>
      </c>
      <c r="O290" s="106">
        <f t="shared" si="76"/>
        <v>26.180000000000003</v>
      </c>
      <c r="P290" s="106">
        <f t="shared" si="76"/>
        <v>26.180000000000003</v>
      </c>
      <c r="Q290" s="106">
        <f t="shared" si="76"/>
        <v>0.7</v>
      </c>
      <c r="R290" s="107">
        <f t="shared" si="76"/>
        <v>26.880000000000003</v>
      </c>
      <c r="S290" s="10"/>
      <c r="T290" s="10"/>
    </row>
    <row r="291" spans="1:20" x14ac:dyDescent="0.2">
      <c r="A291" s="144" t="s">
        <v>4</v>
      </c>
      <c r="B291" s="120" t="s">
        <v>440</v>
      </c>
      <c r="C291" s="73" t="s">
        <v>233</v>
      </c>
      <c r="D291" s="74">
        <v>25</v>
      </c>
      <c r="E291" s="39"/>
      <c r="F291" s="39"/>
      <c r="G291" s="39"/>
      <c r="H291" s="48">
        <f t="shared" si="64"/>
        <v>0</v>
      </c>
      <c r="I291" s="39">
        <v>0.25</v>
      </c>
      <c r="J291" s="39"/>
      <c r="K291" s="48">
        <f t="shared" ref="K291:K338" si="77">+SUM(H291:J291)</f>
        <v>0.25</v>
      </c>
      <c r="L291" s="39">
        <v>0.1</v>
      </c>
      <c r="M291" s="39">
        <v>3.06</v>
      </c>
      <c r="N291" s="39">
        <v>37.4</v>
      </c>
      <c r="O291" s="39">
        <f t="shared" ref="O291:O304" si="78">+SUM(L291:N291)</f>
        <v>40.56</v>
      </c>
      <c r="P291" s="39">
        <f t="shared" ref="P291:P304" si="79">+SUM(K291+O291)</f>
        <v>40.81</v>
      </c>
      <c r="Q291" s="96"/>
      <c r="R291" s="39">
        <f t="shared" ref="R291:R338" si="80">+SUM(P291:Q291)</f>
        <v>40.81</v>
      </c>
      <c r="S291" s="10"/>
      <c r="T291" s="10"/>
    </row>
    <row r="292" spans="1:20" x14ac:dyDescent="0.2">
      <c r="A292" s="93"/>
      <c r="B292" s="121"/>
      <c r="C292" s="76" t="s">
        <v>239</v>
      </c>
      <c r="D292" s="77">
        <v>27</v>
      </c>
      <c r="E292" s="14"/>
      <c r="F292" s="14"/>
      <c r="G292" s="14"/>
      <c r="H292" s="30">
        <f t="shared" si="64"/>
        <v>0</v>
      </c>
      <c r="I292" s="14">
        <v>0.7</v>
      </c>
      <c r="J292" s="14">
        <v>2.2000000000000002</v>
      </c>
      <c r="K292" s="30">
        <f t="shared" si="77"/>
        <v>2.9000000000000004</v>
      </c>
      <c r="L292" s="14"/>
      <c r="M292" s="14">
        <v>21.4</v>
      </c>
      <c r="N292" s="14">
        <v>116.72</v>
      </c>
      <c r="O292" s="14">
        <f t="shared" si="78"/>
        <v>138.12</v>
      </c>
      <c r="P292" s="14">
        <f t="shared" si="79"/>
        <v>141.02000000000001</v>
      </c>
      <c r="Q292" s="31"/>
      <c r="R292" s="14">
        <f t="shared" si="80"/>
        <v>141.02000000000001</v>
      </c>
      <c r="S292" s="10"/>
      <c r="T292" s="10"/>
    </row>
    <row r="293" spans="1:20" x14ac:dyDescent="0.2">
      <c r="A293" s="93"/>
      <c r="B293" s="124"/>
      <c r="C293" s="76" t="s">
        <v>334</v>
      </c>
      <c r="D293" s="77">
        <v>15</v>
      </c>
      <c r="E293" s="14"/>
      <c r="F293" s="14"/>
      <c r="G293" s="14"/>
      <c r="H293" s="30">
        <f t="shared" si="64"/>
        <v>0</v>
      </c>
      <c r="I293" s="14"/>
      <c r="J293" s="14"/>
      <c r="K293" s="30">
        <f t="shared" si="77"/>
        <v>0</v>
      </c>
      <c r="L293" s="14">
        <v>3</v>
      </c>
      <c r="M293" s="14">
        <v>37.6</v>
      </c>
      <c r="N293" s="14">
        <v>131.1</v>
      </c>
      <c r="O293" s="14">
        <f t="shared" si="78"/>
        <v>171.7</v>
      </c>
      <c r="P293" s="14">
        <f t="shared" si="79"/>
        <v>171.7</v>
      </c>
      <c r="Q293" s="31"/>
      <c r="R293" s="14">
        <f t="shared" si="80"/>
        <v>171.7</v>
      </c>
      <c r="S293" s="10"/>
      <c r="T293" s="10"/>
    </row>
    <row r="294" spans="1:20" x14ac:dyDescent="0.2">
      <c r="A294" s="93"/>
      <c r="B294" s="121" t="s">
        <v>441</v>
      </c>
      <c r="C294" s="76" t="s">
        <v>252</v>
      </c>
      <c r="D294" s="77">
        <v>36</v>
      </c>
      <c r="E294" s="14">
        <v>0.5</v>
      </c>
      <c r="F294" s="14"/>
      <c r="G294" s="14"/>
      <c r="H294" s="30">
        <f t="shared" si="64"/>
        <v>0.5</v>
      </c>
      <c r="I294" s="14">
        <v>1.6</v>
      </c>
      <c r="J294" s="14">
        <v>1.2</v>
      </c>
      <c r="K294" s="30">
        <f t="shared" si="77"/>
        <v>3.3</v>
      </c>
      <c r="L294" s="14">
        <v>0.4</v>
      </c>
      <c r="M294" s="14">
        <v>6.33</v>
      </c>
      <c r="N294" s="14">
        <v>18.91</v>
      </c>
      <c r="O294" s="14">
        <f t="shared" si="78"/>
        <v>25.64</v>
      </c>
      <c r="P294" s="14">
        <f t="shared" si="79"/>
        <v>28.94</v>
      </c>
      <c r="Q294" s="31"/>
      <c r="R294" s="14">
        <f t="shared" si="80"/>
        <v>28.94</v>
      </c>
      <c r="S294" s="10"/>
      <c r="T294" s="10"/>
    </row>
    <row r="295" spans="1:20" x14ac:dyDescent="0.2">
      <c r="A295" s="93"/>
      <c r="B295" s="121"/>
      <c r="C295" s="76" t="s">
        <v>249</v>
      </c>
      <c r="D295" s="77">
        <v>12</v>
      </c>
      <c r="E295" s="14">
        <v>0.1</v>
      </c>
      <c r="F295" s="14"/>
      <c r="G295" s="14"/>
      <c r="H295" s="30">
        <f t="shared" si="64"/>
        <v>0.1</v>
      </c>
      <c r="I295" s="14">
        <v>0.5</v>
      </c>
      <c r="J295" s="14"/>
      <c r="K295" s="30">
        <f t="shared" si="77"/>
        <v>0.6</v>
      </c>
      <c r="L295" s="14">
        <v>0.4</v>
      </c>
      <c r="M295" s="14">
        <v>5.03</v>
      </c>
      <c r="N295" s="14">
        <v>10.98</v>
      </c>
      <c r="O295" s="14">
        <f t="shared" si="78"/>
        <v>16.41</v>
      </c>
      <c r="P295" s="14">
        <f t="shared" si="79"/>
        <v>17.010000000000002</v>
      </c>
      <c r="Q295" s="31"/>
      <c r="R295" s="14">
        <f t="shared" si="80"/>
        <v>17.010000000000002</v>
      </c>
      <c r="S295" s="10"/>
      <c r="T295" s="10"/>
    </row>
    <row r="296" spans="1:20" x14ac:dyDescent="0.2">
      <c r="A296" s="93"/>
      <c r="B296" s="124"/>
      <c r="C296" s="76" t="s">
        <v>257</v>
      </c>
      <c r="D296" s="77">
        <v>4</v>
      </c>
      <c r="E296" s="14"/>
      <c r="F296" s="14"/>
      <c r="G296" s="14"/>
      <c r="H296" s="30">
        <f t="shared" si="64"/>
        <v>0</v>
      </c>
      <c r="I296" s="14"/>
      <c r="J296" s="14"/>
      <c r="K296" s="30">
        <f t="shared" si="77"/>
        <v>0</v>
      </c>
      <c r="L296" s="14">
        <v>0.5</v>
      </c>
      <c r="M296" s="14">
        <v>3.9</v>
      </c>
      <c r="N296" s="14">
        <v>6.2</v>
      </c>
      <c r="O296" s="14">
        <f t="shared" si="78"/>
        <v>10.600000000000001</v>
      </c>
      <c r="P296" s="14">
        <f t="shared" si="79"/>
        <v>10.600000000000001</v>
      </c>
      <c r="Q296" s="31"/>
      <c r="R296" s="14">
        <f t="shared" si="80"/>
        <v>10.600000000000001</v>
      </c>
      <c r="S296" s="10"/>
      <c r="T296" s="10"/>
    </row>
    <row r="297" spans="1:20" x14ac:dyDescent="0.2">
      <c r="A297" s="93"/>
      <c r="B297" s="121" t="s">
        <v>442</v>
      </c>
      <c r="C297" s="76" t="s">
        <v>256</v>
      </c>
      <c r="D297" s="77">
        <v>52</v>
      </c>
      <c r="E297" s="14">
        <v>0.01</v>
      </c>
      <c r="F297" s="14"/>
      <c r="G297" s="14"/>
      <c r="H297" s="30">
        <f t="shared" si="64"/>
        <v>0.01</v>
      </c>
      <c r="I297" s="14">
        <v>3.11</v>
      </c>
      <c r="J297" s="14"/>
      <c r="K297" s="30">
        <f t="shared" si="77"/>
        <v>3.1199999999999997</v>
      </c>
      <c r="L297" s="14"/>
      <c r="M297" s="14">
        <v>33.07</v>
      </c>
      <c r="N297" s="14">
        <v>113.87</v>
      </c>
      <c r="O297" s="14">
        <f t="shared" si="78"/>
        <v>146.94</v>
      </c>
      <c r="P297" s="14">
        <f t="shared" si="79"/>
        <v>150.06</v>
      </c>
      <c r="Q297" s="31"/>
      <c r="R297" s="14">
        <f t="shared" si="80"/>
        <v>150.06</v>
      </c>
      <c r="S297" s="10"/>
      <c r="T297" s="10"/>
    </row>
    <row r="298" spans="1:20" x14ac:dyDescent="0.2">
      <c r="A298" s="93"/>
      <c r="B298" s="121"/>
      <c r="C298" s="76" t="s">
        <v>229</v>
      </c>
      <c r="D298" s="77">
        <v>10</v>
      </c>
      <c r="E298" s="14"/>
      <c r="F298" s="14"/>
      <c r="G298" s="14"/>
      <c r="H298" s="30">
        <f t="shared" si="64"/>
        <v>0</v>
      </c>
      <c r="I298" s="14">
        <v>0.1</v>
      </c>
      <c r="J298" s="14"/>
      <c r="K298" s="30">
        <f t="shared" si="77"/>
        <v>0.1</v>
      </c>
      <c r="L298" s="14"/>
      <c r="M298" s="14">
        <v>2</v>
      </c>
      <c r="N298" s="14">
        <v>5.24</v>
      </c>
      <c r="O298" s="14">
        <f t="shared" si="78"/>
        <v>7.24</v>
      </c>
      <c r="P298" s="14">
        <f t="shared" si="79"/>
        <v>7.34</v>
      </c>
      <c r="Q298" s="31">
        <v>0.3</v>
      </c>
      <c r="R298" s="14">
        <f t="shared" si="80"/>
        <v>7.64</v>
      </c>
      <c r="S298" s="10"/>
      <c r="T298" s="10"/>
    </row>
    <row r="299" spans="1:20" x14ac:dyDescent="0.2">
      <c r="A299" s="93"/>
      <c r="B299" s="121"/>
      <c r="C299" s="76" t="s">
        <v>246</v>
      </c>
      <c r="D299" s="77">
        <v>4</v>
      </c>
      <c r="E299" s="14"/>
      <c r="F299" s="14"/>
      <c r="G299" s="14"/>
      <c r="H299" s="30">
        <f t="shared" si="64"/>
        <v>0</v>
      </c>
      <c r="I299" s="14"/>
      <c r="J299" s="14"/>
      <c r="K299" s="30">
        <f t="shared" si="77"/>
        <v>0</v>
      </c>
      <c r="L299" s="14"/>
      <c r="M299" s="14">
        <v>1.3</v>
      </c>
      <c r="N299" s="14">
        <v>2.9</v>
      </c>
      <c r="O299" s="14">
        <f t="shared" si="78"/>
        <v>4.2</v>
      </c>
      <c r="P299" s="14">
        <f t="shared" si="79"/>
        <v>4.2</v>
      </c>
      <c r="Q299" s="31"/>
      <c r="R299" s="14">
        <f t="shared" si="80"/>
        <v>4.2</v>
      </c>
      <c r="S299" s="10"/>
      <c r="T299" s="10"/>
    </row>
    <row r="300" spans="1:20" x14ac:dyDescent="0.2">
      <c r="A300" s="93"/>
      <c r="B300" s="124"/>
      <c r="C300" s="76" t="s">
        <v>230</v>
      </c>
      <c r="D300" s="77">
        <v>2</v>
      </c>
      <c r="E300" s="14"/>
      <c r="F300" s="14"/>
      <c r="G300" s="14"/>
      <c r="H300" s="30">
        <f t="shared" si="64"/>
        <v>0</v>
      </c>
      <c r="I300" s="14"/>
      <c r="J300" s="14"/>
      <c r="K300" s="30">
        <f t="shared" si="77"/>
        <v>0</v>
      </c>
      <c r="L300" s="14"/>
      <c r="M300" s="14">
        <v>0.01</v>
      </c>
      <c r="N300" s="14">
        <v>1.22</v>
      </c>
      <c r="O300" s="14">
        <f t="shared" si="78"/>
        <v>1.23</v>
      </c>
      <c r="P300" s="14">
        <f t="shared" si="79"/>
        <v>1.23</v>
      </c>
      <c r="Q300" s="31"/>
      <c r="R300" s="14">
        <f t="shared" si="80"/>
        <v>1.23</v>
      </c>
      <c r="S300" s="10"/>
      <c r="T300" s="10"/>
    </row>
    <row r="301" spans="1:20" x14ac:dyDescent="0.2">
      <c r="A301" s="93"/>
      <c r="B301" s="121" t="s">
        <v>259</v>
      </c>
      <c r="C301" s="76" t="s">
        <v>259</v>
      </c>
      <c r="D301" s="77">
        <v>17</v>
      </c>
      <c r="E301" s="14"/>
      <c r="F301" s="14"/>
      <c r="G301" s="14"/>
      <c r="H301" s="30">
        <f t="shared" si="64"/>
        <v>0</v>
      </c>
      <c r="I301" s="14">
        <v>1.1000000000000001</v>
      </c>
      <c r="J301" s="14"/>
      <c r="K301" s="30">
        <f t="shared" si="77"/>
        <v>1.1000000000000001</v>
      </c>
      <c r="L301" s="14"/>
      <c r="M301" s="14">
        <v>6.05</v>
      </c>
      <c r="N301" s="14">
        <v>23.41</v>
      </c>
      <c r="O301" s="14">
        <f t="shared" si="78"/>
        <v>29.46</v>
      </c>
      <c r="P301" s="14">
        <f t="shared" si="79"/>
        <v>30.560000000000002</v>
      </c>
      <c r="Q301" s="31">
        <v>0.25</v>
      </c>
      <c r="R301" s="14">
        <f t="shared" si="80"/>
        <v>30.810000000000002</v>
      </c>
      <c r="S301" s="10"/>
      <c r="T301" s="10"/>
    </row>
    <row r="302" spans="1:20" x14ac:dyDescent="0.2">
      <c r="A302" s="93"/>
      <c r="B302" s="121"/>
      <c r="C302" s="76" t="s">
        <v>335</v>
      </c>
      <c r="D302" s="77">
        <v>7</v>
      </c>
      <c r="E302" s="14"/>
      <c r="F302" s="14"/>
      <c r="G302" s="14"/>
      <c r="H302" s="30">
        <f t="shared" si="64"/>
        <v>0</v>
      </c>
      <c r="I302" s="14">
        <v>0.41</v>
      </c>
      <c r="J302" s="14">
        <v>0.2</v>
      </c>
      <c r="K302" s="30">
        <f t="shared" si="77"/>
        <v>0.61</v>
      </c>
      <c r="L302" s="14"/>
      <c r="M302" s="14">
        <v>1.9</v>
      </c>
      <c r="N302" s="14">
        <v>7.49</v>
      </c>
      <c r="O302" s="14">
        <f t="shared" si="78"/>
        <v>9.39</v>
      </c>
      <c r="P302" s="14">
        <f t="shared" si="79"/>
        <v>10</v>
      </c>
      <c r="Q302" s="31"/>
      <c r="R302" s="14">
        <f t="shared" si="80"/>
        <v>10</v>
      </c>
      <c r="S302" s="10"/>
      <c r="T302" s="10"/>
    </row>
    <row r="303" spans="1:20" x14ac:dyDescent="0.2">
      <c r="A303" s="93"/>
      <c r="B303" s="121"/>
      <c r="C303" s="76" t="s">
        <v>235</v>
      </c>
      <c r="D303" s="77">
        <v>4</v>
      </c>
      <c r="E303" s="14"/>
      <c r="F303" s="14"/>
      <c r="G303" s="14"/>
      <c r="H303" s="30">
        <f t="shared" si="64"/>
        <v>0</v>
      </c>
      <c r="I303" s="14"/>
      <c r="J303" s="14"/>
      <c r="K303" s="30">
        <f t="shared" si="77"/>
        <v>0</v>
      </c>
      <c r="L303" s="14"/>
      <c r="M303" s="14">
        <v>1.1000000000000001</v>
      </c>
      <c r="N303" s="14">
        <v>2.4</v>
      </c>
      <c r="O303" s="14">
        <f t="shared" si="78"/>
        <v>3.5</v>
      </c>
      <c r="P303" s="14">
        <f t="shared" si="79"/>
        <v>3.5</v>
      </c>
      <c r="Q303" s="31">
        <v>0.2</v>
      </c>
      <c r="R303" s="14">
        <f t="shared" si="80"/>
        <v>3.7</v>
      </c>
      <c r="S303" s="10"/>
      <c r="T303" s="10"/>
    </row>
    <row r="304" spans="1:20" x14ac:dyDescent="0.2">
      <c r="A304" s="93"/>
      <c r="B304" s="121"/>
      <c r="C304" s="76" t="s">
        <v>237</v>
      </c>
      <c r="D304" s="77">
        <v>2</v>
      </c>
      <c r="E304" s="14"/>
      <c r="F304" s="14"/>
      <c r="G304" s="14"/>
      <c r="H304" s="30">
        <f t="shared" si="64"/>
        <v>0</v>
      </c>
      <c r="I304" s="14"/>
      <c r="J304" s="14"/>
      <c r="K304" s="30">
        <f t="shared" si="77"/>
        <v>0</v>
      </c>
      <c r="L304" s="14"/>
      <c r="M304" s="14">
        <v>1</v>
      </c>
      <c r="N304" s="14">
        <v>4</v>
      </c>
      <c r="O304" s="14">
        <f t="shared" si="78"/>
        <v>5</v>
      </c>
      <c r="P304" s="14">
        <f t="shared" si="79"/>
        <v>5</v>
      </c>
      <c r="Q304" s="31"/>
      <c r="R304" s="14">
        <f t="shared" si="80"/>
        <v>5</v>
      </c>
      <c r="S304" s="10"/>
      <c r="T304" s="10"/>
    </row>
    <row r="305" spans="1:20" x14ac:dyDescent="0.2">
      <c r="A305" s="93"/>
      <c r="B305" s="124"/>
      <c r="C305" s="78" t="s">
        <v>245</v>
      </c>
      <c r="D305" s="79">
        <v>0</v>
      </c>
      <c r="E305" s="36"/>
      <c r="F305" s="36"/>
      <c r="G305" s="36"/>
      <c r="H305" s="65">
        <f t="shared" si="64"/>
        <v>0</v>
      </c>
      <c r="I305" s="36"/>
      <c r="J305" s="36"/>
      <c r="K305" s="65">
        <f t="shared" si="77"/>
        <v>0</v>
      </c>
      <c r="L305" s="36"/>
      <c r="M305" s="36"/>
      <c r="N305" s="36"/>
      <c r="O305" s="36">
        <f t="shared" ref="O305:O336" si="81">+SUM(L305:N305)</f>
        <v>0</v>
      </c>
      <c r="P305" s="36">
        <f t="shared" ref="P305:P336" si="82">+SUM(K305+O305)</f>
        <v>0</v>
      </c>
      <c r="Q305" s="113"/>
      <c r="R305" s="36">
        <f t="shared" si="80"/>
        <v>0</v>
      </c>
      <c r="S305" s="10"/>
      <c r="T305" s="10"/>
    </row>
    <row r="306" spans="1:20" x14ac:dyDescent="0.2">
      <c r="A306" s="93"/>
      <c r="B306" s="121" t="s">
        <v>244</v>
      </c>
      <c r="C306" s="76" t="s">
        <v>244</v>
      </c>
      <c r="D306" s="77">
        <v>25</v>
      </c>
      <c r="E306" s="14"/>
      <c r="F306" s="14"/>
      <c r="G306" s="14"/>
      <c r="H306" s="30">
        <f t="shared" si="64"/>
        <v>0</v>
      </c>
      <c r="I306" s="14">
        <v>1.7</v>
      </c>
      <c r="J306" s="14"/>
      <c r="K306" s="30">
        <f t="shared" si="77"/>
        <v>1.7</v>
      </c>
      <c r="L306" s="14">
        <v>85.9</v>
      </c>
      <c r="M306" s="14">
        <v>95.2</v>
      </c>
      <c r="N306" s="14">
        <v>248.82</v>
      </c>
      <c r="O306" s="14">
        <f t="shared" si="81"/>
        <v>429.92</v>
      </c>
      <c r="P306" s="14">
        <f t="shared" si="82"/>
        <v>431.62</v>
      </c>
      <c r="Q306" s="31">
        <v>1</v>
      </c>
      <c r="R306" s="14">
        <f t="shared" si="80"/>
        <v>432.62</v>
      </c>
      <c r="S306" s="10"/>
      <c r="T306" s="10"/>
    </row>
    <row r="307" spans="1:20" x14ac:dyDescent="0.2">
      <c r="A307" s="93"/>
      <c r="B307" s="121"/>
      <c r="C307" s="76" t="s">
        <v>243</v>
      </c>
      <c r="D307" s="77">
        <v>3</v>
      </c>
      <c r="E307" s="14"/>
      <c r="F307" s="14"/>
      <c r="G307" s="14"/>
      <c r="H307" s="30">
        <f t="shared" si="64"/>
        <v>0</v>
      </c>
      <c r="I307" s="14"/>
      <c r="J307" s="14"/>
      <c r="K307" s="30">
        <f t="shared" si="77"/>
        <v>0</v>
      </c>
      <c r="L307" s="14"/>
      <c r="M307" s="14">
        <v>7.5</v>
      </c>
      <c r="N307" s="14">
        <v>13.5</v>
      </c>
      <c r="O307" s="14">
        <f t="shared" si="81"/>
        <v>21</v>
      </c>
      <c r="P307" s="14">
        <f t="shared" si="82"/>
        <v>21</v>
      </c>
      <c r="Q307" s="31"/>
      <c r="R307" s="14">
        <f t="shared" si="80"/>
        <v>21</v>
      </c>
      <c r="S307" s="10"/>
      <c r="T307" s="10"/>
    </row>
    <row r="308" spans="1:20" x14ac:dyDescent="0.2">
      <c r="A308" s="93"/>
      <c r="B308" s="121"/>
      <c r="C308" s="76" t="s">
        <v>258</v>
      </c>
      <c r="D308" s="77">
        <v>4</v>
      </c>
      <c r="E308" s="14"/>
      <c r="F308" s="14"/>
      <c r="G308" s="14"/>
      <c r="H308" s="30">
        <f t="shared" si="64"/>
        <v>0</v>
      </c>
      <c r="I308" s="14">
        <v>3</v>
      </c>
      <c r="J308" s="14"/>
      <c r="K308" s="30">
        <f t="shared" si="77"/>
        <v>3</v>
      </c>
      <c r="L308" s="14">
        <v>7</v>
      </c>
      <c r="M308" s="14">
        <v>47.5</v>
      </c>
      <c r="N308" s="14">
        <v>118.5</v>
      </c>
      <c r="O308" s="14">
        <f t="shared" si="81"/>
        <v>173</v>
      </c>
      <c r="P308" s="14">
        <f t="shared" si="82"/>
        <v>176</v>
      </c>
      <c r="Q308" s="31"/>
      <c r="R308" s="14">
        <f t="shared" si="80"/>
        <v>176</v>
      </c>
      <c r="S308" s="10"/>
      <c r="T308" s="10"/>
    </row>
    <row r="309" spans="1:20" x14ac:dyDescent="0.2">
      <c r="A309" s="93"/>
      <c r="B309" s="121"/>
      <c r="C309" s="76" t="s">
        <v>234</v>
      </c>
      <c r="D309" s="77">
        <v>2</v>
      </c>
      <c r="E309" s="14"/>
      <c r="F309" s="14"/>
      <c r="G309" s="14"/>
      <c r="H309" s="30">
        <f t="shared" si="64"/>
        <v>0</v>
      </c>
      <c r="I309" s="14"/>
      <c r="J309" s="14"/>
      <c r="K309" s="30">
        <f t="shared" si="77"/>
        <v>0</v>
      </c>
      <c r="L309" s="14">
        <v>3</v>
      </c>
      <c r="M309" s="14">
        <v>7.05</v>
      </c>
      <c r="N309" s="14">
        <v>10.15</v>
      </c>
      <c r="O309" s="14">
        <f t="shared" si="81"/>
        <v>20.200000000000003</v>
      </c>
      <c r="P309" s="14">
        <f t="shared" si="82"/>
        <v>20.200000000000003</v>
      </c>
      <c r="Q309" s="31"/>
      <c r="R309" s="14">
        <f t="shared" si="80"/>
        <v>20.200000000000003</v>
      </c>
      <c r="S309" s="10"/>
      <c r="T309" s="10"/>
    </row>
    <row r="310" spans="1:20" x14ac:dyDescent="0.2">
      <c r="A310" s="93"/>
      <c r="B310" s="124"/>
      <c r="C310" s="76" t="s">
        <v>228</v>
      </c>
      <c r="D310" s="77">
        <v>4</v>
      </c>
      <c r="E310" s="14"/>
      <c r="F310" s="14"/>
      <c r="G310" s="14"/>
      <c r="H310" s="30">
        <f t="shared" si="64"/>
        <v>0</v>
      </c>
      <c r="I310" s="14">
        <v>0.5</v>
      </c>
      <c r="J310" s="14"/>
      <c r="K310" s="30">
        <f t="shared" si="77"/>
        <v>0.5</v>
      </c>
      <c r="L310" s="14">
        <v>5</v>
      </c>
      <c r="M310" s="14">
        <v>9.25</v>
      </c>
      <c r="N310" s="14">
        <v>7.45</v>
      </c>
      <c r="O310" s="14">
        <f t="shared" si="81"/>
        <v>21.7</v>
      </c>
      <c r="P310" s="14">
        <f t="shared" si="82"/>
        <v>22.2</v>
      </c>
      <c r="Q310" s="31"/>
      <c r="R310" s="14">
        <f t="shared" si="80"/>
        <v>22.2</v>
      </c>
      <c r="S310" s="10"/>
      <c r="T310" s="10"/>
    </row>
    <row r="311" spans="1:20" x14ac:dyDescent="0.2">
      <c r="A311" s="93"/>
      <c r="B311" s="121" t="s">
        <v>367</v>
      </c>
      <c r="C311" s="76" t="s">
        <v>367</v>
      </c>
      <c r="D311" s="77">
        <v>0</v>
      </c>
      <c r="E311" s="14"/>
      <c r="F311" s="14"/>
      <c r="G311" s="14"/>
      <c r="H311" s="30">
        <f t="shared" si="64"/>
        <v>0</v>
      </c>
      <c r="I311" s="14"/>
      <c r="J311" s="14"/>
      <c r="K311" s="30">
        <f t="shared" si="77"/>
        <v>0</v>
      </c>
      <c r="L311" s="14"/>
      <c r="M311" s="14"/>
      <c r="N311" s="14"/>
      <c r="O311" s="14">
        <f t="shared" si="81"/>
        <v>0</v>
      </c>
      <c r="P311" s="14">
        <f t="shared" si="82"/>
        <v>0</v>
      </c>
      <c r="Q311" s="31"/>
      <c r="R311" s="14">
        <f t="shared" si="80"/>
        <v>0</v>
      </c>
      <c r="S311" s="10"/>
      <c r="T311" s="10"/>
    </row>
    <row r="312" spans="1:20" x14ac:dyDescent="0.2">
      <c r="A312" s="93"/>
      <c r="B312" s="121"/>
      <c r="C312" s="76" t="s">
        <v>368</v>
      </c>
      <c r="D312" s="77">
        <v>0</v>
      </c>
      <c r="E312" s="14"/>
      <c r="F312" s="14"/>
      <c r="G312" s="14"/>
      <c r="H312" s="30">
        <f t="shared" si="64"/>
        <v>0</v>
      </c>
      <c r="I312" s="14"/>
      <c r="J312" s="14"/>
      <c r="K312" s="30">
        <f t="shared" si="77"/>
        <v>0</v>
      </c>
      <c r="L312" s="14"/>
      <c r="M312" s="14"/>
      <c r="N312" s="14"/>
      <c r="O312" s="14">
        <f t="shared" si="81"/>
        <v>0</v>
      </c>
      <c r="P312" s="14">
        <f t="shared" si="82"/>
        <v>0</v>
      </c>
      <c r="Q312" s="31"/>
      <c r="R312" s="14">
        <f t="shared" si="80"/>
        <v>0</v>
      </c>
      <c r="S312" s="10"/>
      <c r="T312" s="10"/>
    </row>
    <row r="313" spans="1:20" x14ac:dyDescent="0.2">
      <c r="A313" s="93"/>
      <c r="B313" s="121"/>
      <c r="C313" s="76" t="s">
        <v>254</v>
      </c>
      <c r="D313" s="77">
        <v>22</v>
      </c>
      <c r="E313" s="14">
        <v>0.37</v>
      </c>
      <c r="F313" s="14"/>
      <c r="G313" s="14"/>
      <c r="H313" s="30">
        <f t="shared" si="64"/>
        <v>0.37</v>
      </c>
      <c r="I313" s="14">
        <v>0.03</v>
      </c>
      <c r="J313" s="14">
        <v>0.23</v>
      </c>
      <c r="K313" s="30">
        <f t="shared" si="77"/>
        <v>0.63</v>
      </c>
      <c r="L313" s="14">
        <v>0.3</v>
      </c>
      <c r="M313" s="14">
        <v>1.28</v>
      </c>
      <c r="N313" s="14">
        <v>4.5599999999999996</v>
      </c>
      <c r="O313" s="14">
        <f t="shared" si="81"/>
        <v>6.14</v>
      </c>
      <c r="P313" s="14">
        <f t="shared" si="82"/>
        <v>6.77</v>
      </c>
      <c r="Q313" s="31"/>
      <c r="R313" s="14">
        <f t="shared" si="80"/>
        <v>6.77</v>
      </c>
      <c r="S313" s="10"/>
      <c r="T313" s="10"/>
    </row>
    <row r="314" spans="1:20" x14ac:dyDescent="0.2">
      <c r="A314" s="93"/>
      <c r="B314" s="121"/>
      <c r="C314" s="76" t="s">
        <v>452</v>
      </c>
      <c r="D314" s="77">
        <v>0</v>
      </c>
      <c r="E314" s="14"/>
      <c r="F314" s="14"/>
      <c r="G314" s="14"/>
      <c r="H314" s="30">
        <f t="shared" si="64"/>
        <v>0</v>
      </c>
      <c r="I314" s="14"/>
      <c r="J314" s="14"/>
      <c r="K314" s="30">
        <f t="shared" si="77"/>
        <v>0</v>
      </c>
      <c r="L314" s="14"/>
      <c r="M314" s="14"/>
      <c r="N314" s="14"/>
      <c r="O314" s="14">
        <f t="shared" si="81"/>
        <v>0</v>
      </c>
      <c r="P314" s="14">
        <f t="shared" si="82"/>
        <v>0</v>
      </c>
      <c r="Q314" s="31"/>
      <c r="R314" s="14">
        <f t="shared" si="80"/>
        <v>0</v>
      </c>
      <c r="S314" s="10"/>
      <c r="T314" s="10"/>
    </row>
    <row r="315" spans="1:20" x14ac:dyDescent="0.2">
      <c r="A315" s="93"/>
      <c r="B315" s="121"/>
      <c r="C315" s="76" t="s">
        <v>361</v>
      </c>
      <c r="D315" s="77">
        <v>0</v>
      </c>
      <c r="E315" s="14"/>
      <c r="F315" s="14"/>
      <c r="G315" s="14"/>
      <c r="H315" s="30">
        <f t="shared" si="64"/>
        <v>0</v>
      </c>
      <c r="I315" s="14"/>
      <c r="J315" s="14"/>
      <c r="K315" s="30">
        <f t="shared" si="77"/>
        <v>0</v>
      </c>
      <c r="L315" s="14"/>
      <c r="M315" s="14"/>
      <c r="N315" s="14"/>
      <c r="O315" s="14">
        <f t="shared" si="81"/>
        <v>0</v>
      </c>
      <c r="P315" s="14">
        <f t="shared" si="82"/>
        <v>0</v>
      </c>
      <c r="Q315" s="31"/>
      <c r="R315" s="14">
        <f t="shared" si="80"/>
        <v>0</v>
      </c>
      <c r="S315" s="10"/>
      <c r="T315" s="10"/>
    </row>
    <row r="316" spans="1:20" x14ac:dyDescent="0.2">
      <c r="A316" s="93"/>
      <c r="B316" s="121"/>
      <c r="C316" s="76" t="s">
        <v>236</v>
      </c>
      <c r="D316" s="77">
        <v>57</v>
      </c>
      <c r="E316" s="14">
        <v>0.4</v>
      </c>
      <c r="F316" s="14"/>
      <c r="G316" s="14"/>
      <c r="H316" s="30">
        <f t="shared" si="64"/>
        <v>0.4</v>
      </c>
      <c r="I316" s="14">
        <v>2.5299999999999998</v>
      </c>
      <c r="J316" s="14"/>
      <c r="K316" s="30">
        <f t="shared" si="77"/>
        <v>2.9299999999999997</v>
      </c>
      <c r="L316" s="14">
        <v>0.3</v>
      </c>
      <c r="M316" s="14">
        <v>10.72</v>
      </c>
      <c r="N316" s="14">
        <v>60.21</v>
      </c>
      <c r="O316" s="14">
        <f t="shared" si="81"/>
        <v>71.23</v>
      </c>
      <c r="P316" s="14">
        <f t="shared" si="82"/>
        <v>74.16</v>
      </c>
      <c r="Q316" s="31">
        <v>0.05</v>
      </c>
      <c r="R316" s="14">
        <f t="shared" si="80"/>
        <v>74.209999999999994</v>
      </c>
      <c r="S316" s="10"/>
      <c r="T316" s="10"/>
    </row>
    <row r="317" spans="1:20" x14ac:dyDescent="0.2">
      <c r="A317" s="93"/>
      <c r="B317" s="121"/>
      <c r="C317" s="76" t="s">
        <v>253</v>
      </c>
      <c r="D317" s="77">
        <v>36</v>
      </c>
      <c r="E317" s="14"/>
      <c r="F317" s="14"/>
      <c r="G317" s="14"/>
      <c r="H317" s="30">
        <f t="shared" si="64"/>
        <v>0</v>
      </c>
      <c r="I317" s="14"/>
      <c r="J317" s="14"/>
      <c r="K317" s="30">
        <f t="shared" si="77"/>
        <v>0</v>
      </c>
      <c r="L317" s="14"/>
      <c r="M317" s="14">
        <v>2</v>
      </c>
      <c r="N317" s="14">
        <v>42.75</v>
      </c>
      <c r="O317" s="14">
        <f t="shared" si="81"/>
        <v>44.75</v>
      </c>
      <c r="P317" s="14">
        <f t="shared" si="82"/>
        <v>44.75</v>
      </c>
      <c r="Q317" s="31"/>
      <c r="R317" s="14">
        <f t="shared" si="80"/>
        <v>44.75</v>
      </c>
      <c r="S317" s="10"/>
      <c r="T317" s="10"/>
    </row>
    <row r="318" spans="1:20" x14ac:dyDescent="0.2">
      <c r="A318" s="93"/>
      <c r="B318" s="121"/>
      <c r="C318" s="76" t="s">
        <v>255</v>
      </c>
      <c r="D318" s="77">
        <v>18</v>
      </c>
      <c r="E318" s="14"/>
      <c r="F318" s="14"/>
      <c r="G318" s="14"/>
      <c r="H318" s="30">
        <f t="shared" si="64"/>
        <v>0</v>
      </c>
      <c r="I318" s="14">
        <v>0.01</v>
      </c>
      <c r="J318" s="14"/>
      <c r="K318" s="30">
        <f t="shared" si="77"/>
        <v>0.01</v>
      </c>
      <c r="L318" s="14"/>
      <c r="M318" s="14">
        <v>4.3</v>
      </c>
      <c r="N318" s="14">
        <v>22.4</v>
      </c>
      <c r="O318" s="14">
        <f t="shared" si="81"/>
        <v>26.7</v>
      </c>
      <c r="P318" s="14">
        <f t="shared" si="82"/>
        <v>26.71</v>
      </c>
      <c r="Q318" s="31">
        <v>0.01</v>
      </c>
      <c r="R318" s="14">
        <f t="shared" si="80"/>
        <v>26.720000000000002</v>
      </c>
      <c r="S318" s="10"/>
      <c r="T318" s="10"/>
    </row>
    <row r="319" spans="1:20" x14ac:dyDescent="0.2">
      <c r="A319" s="93"/>
      <c r="B319" s="121"/>
      <c r="C319" s="76" t="s">
        <v>376</v>
      </c>
      <c r="D319" s="77">
        <v>0</v>
      </c>
      <c r="E319" s="14"/>
      <c r="F319" s="14"/>
      <c r="G319" s="14"/>
      <c r="H319" s="30">
        <f t="shared" si="64"/>
        <v>0</v>
      </c>
      <c r="I319" s="14"/>
      <c r="J319" s="14"/>
      <c r="K319" s="30">
        <f t="shared" si="77"/>
        <v>0</v>
      </c>
      <c r="L319" s="14"/>
      <c r="M319" s="14"/>
      <c r="N319" s="14"/>
      <c r="O319" s="14">
        <f t="shared" si="81"/>
        <v>0</v>
      </c>
      <c r="P319" s="14">
        <f t="shared" si="82"/>
        <v>0</v>
      </c>
      <c r="Q319" s="31"/>
      <c r="R319" s="14">
        <f t="shared" si="80"/>
        <v>0</v>
      </c>
      <c r="S319" s="10"/>
      <c r="T319" s="10"/>
    </row>
    <row r="320" spans="1:20" x14ac:dyDescent="0.2">
      <c r="A320" s="93"/>
      <c r="B320" s="121"/>
      <c r="C320" s="76" t="s">
        <v>251</v>
      </c>
      <c r="D320" s="77">
        <v>87</v>
      </c>
      <c r="E320" s="14"/>
      <c r="F320" s="14"/>
      <c r="G320" s="14"/>
      <c r="H320" s="30">
        <f t="shared" si="64"/>
        <v>0</v>
      </c>
      <c r="I320" s="14">
        <v>2</v>
      </c>
      <c r="J320" s="14">
        <v>0.01</v>
      </c>
      <c r="K320" s="30">
        <f t="shared" si="77"/>
        <v>2.0099999999999998</v>
      </c>
      <c r="L320" s="14"/>
      <c r="M320" s="14">
        <v>29.11</v>
      </c>
      <c r="N320" s="14">
        <v>174.05</v>
      </c>
      <c r="O320" s="14">
        <f t="shared" si="81"/>
        <v>203.16000000000003</v>
      </c>
      <c r="P320" s="14">
        <f t="shared" si="82"/>
        <v>205.17000000000002</v>
      </c>
      <c r="Q320" s="31"/>
      <c r="R320" s="14">
        <f t="shared" si="80"/>
        <v>205.17000000000002</v>
      </c>
      <c r="S320" s="10"/>
      <c r="T320" s="10"/>
    </row>
    <row r="321" spans="1:20" x14ac:dyDescent="0.2">
      <c r="A321" s="93"/>
      <c r="B321" s="121"/>
      <c r="C321" s="76" t="s">
        <v>232</v>
      </c>
      <c r="D321" s="77">
        <v>0</v>
      </c>
      <c r="E321" s="14"/>
      <c r="F321" s="14"/>
      <c r="G321" s="14"/>
      <c r="H321" s="30">
        <f t="shared" si="64"/>
        <v>0</v>
      </c>
      <c r="I321" s="14"/>
      <c r="J321" s="14"/>
      <c r="K321" s="30">
        <f t="shared" si="77"/>
        <v>0</v>
      </c>
      <c r="L321" s="14"/>
      <c r="M321" s="14"/>
      <c r="N321" s="14"/>
      <c r="O321" s="14">
        <f t="shared" si="81"/>
        <v>0</v>
      </c>
      <c r="P321" s="14">
        <f t="shared" si="82"/>
        <v>0</v>
      </c>
      <c r="Q321" s="31"/>
      <c r="R321" s="14">
        <f t="shared" si="80"/>
        <v>0</v>
      </c>
      <c r="S321" s="10"/>
      <c r="T321" s="10"/>
    </row>
    <row r="322" spans="1:20" x14ac:dyDescent="0.2">
      <c r="A322" s="93"/>
      <c r="B322" s="121"/>
      <c r="C322" s="76" t="s">
        <v>344</v>
      </c>
      <c r="D322" s="77">
        <v>2</v>
      </c>
      <c r="E322" s="14"/>
      <c r="F322" s="14"/>
      <c r="G322" s="14"/>
      <c r="H322" s="30">
        <f t="shared" si="64"/>
        <v>0</v>
      </c>
      <c r="I322" s="14"/>
      <c r="J322" s="14"/>
      <c r="K322" s="30">
        <f t="shared" si="77"/>
        <v>0</v>
      </c>
      <c r="L322" s="14"/>
      <c r="M322" s="14"/>
      <c r="N322" s="14">
        <v>0.02</v>
      </c>
      <c r="O322" s="14">
        <f t="shared" si="81"/>
        <v>0.02</v>
      </c>
      <c r="P322" s="14">
        <f t="shared" si="82"/>
        <v>0.02</v>
      </c>
      <c r="Q322" s="31"/>
      <c r="R322" s="14">
        <f t="shared" si="80"/>
        <v>0.02</v>
      </c>
      <c r="S322" s="10"/>
      <c r="T322" s="10"/>
    </row>
    <row r="323" spans="1:20" x14ac:dyDescent="0.2">
      <c r="A323" s="93"/>
      <c r="B323" s="121"/>
      <c r="C323" s="76" t="s">
        <v>242</v>
      </c>
      <c r="D323" s="77">
        <v>14</v>
      </c>
      <c r="E323" s="14"/>
      <c r="F323" s="14"/>
      <c r="G323" s="14"/>
      <c r="H323" s="30">
        <f t="shared" si="64"/>
        <v>0</v>
      </c>
      <c r="I323" s="14"/>
      <c r="J323" s="14">
        <v>0.3</v>
      </c>
      <c r="K323" s="30">
        <f t="shared" si="77"/>
        <v>0.3</v>
      </c>
      <c r="L323" s="14">
        <v>0.2</v>
      </c>
      <c r="M323" s="14">
        <v>2.8</v>
      </c>
      <c r="N323" s="14">
        <v>20.7</v>
      </c>
      <c r="O323" s="14">
        <f t="shared" si="81"/>
        <v>23.7</v>
      </c>
      <c r="P323" s="14">
        <f t="shared" si="82"/>
        <v>24</v>
      </c>
      <c r="Q323" s="31">
        <v>10.199999999999999</v>
      </c>
      <c r="R323" s="14">
        <f t="shared" si="80"/>
        <v>34.200000000000003</v>
      </c>
      <c r="S323" s="10"/>
      <c r="T323" s="10"/>
    </row>
    <row r="324" spans="1:20" x14ac:dyDescent="0.2">
      <c r="A324" s="93"/>
      <c r="B324" s="121"/>
      <c r="C324" s="76" t="s">
        <v>370</v>
      </c>
      <c r="D324" s="77">
        <v>0</v>
      </c>
      <c r="E324" s="14"/>
      <c r="F324" s="14"/>
      <c r="G324" s="14"/>
      <c r="H324" s="30">
        <f t="shared" si="64"/>
        <v>0</v>
      </c>
      <c r="I324" s="14"/>
      <c r="J324" s="14"/>
      <c r="K324" s="30">
        <f t="shared" si="77"/>
        <v>0</v>
      </c>
      <c r="L324" s="14"/>
      <c r="M324" s="14"/>
      <c r="N324" s="14"/>
      <c r="O324" s="14">
        <f t="shared" si="81"/>
        <v>0</v>
      </c>
      <c r="P324" s="14">
        <f t="shared" si="82"/>
        <v>0</v>
      </c>
      <c r="Q324" s="31"/>
      <c r="R324" s="14">
        <f t="shared" si="80"/>
        <v>0</v>
      </c>
      <c r="S324" s="10"/>
      <c r="T324" s="10"/>
    </row>
    <row r="325" spans="1:20" x14ac:dyDescent="0.2">
      <c r="A325" s="93"/>
      <c r="B325" s="121"/>
      <c r="C325" s="76" t="s">
        <v>231</v>
      </c>
      <c r="D325" s="77">
        <v>0</v>
      </c>
      <c r="E325" s="14"/>
      <c r="F325" s="14"/>
      <c r="G325" s="14"/>
      <c r="H325" s="30">
        <f t="shared" si="64"/>
        <v>0</v>
      </c>
      <c r="I325" s="14"/>
      <c r="J325" s="14"/>
      <c r="K325" s="30">
        <f t="shared" si="77"/>
        <v>0</v>
      </c>
      <c r="L325" s="14"/>
      <c r="M325" s="14"/>
      <c r="N325" s="14"/>
      <c r="O325" s="14">
        <f t="shared" si="81"/>
        <v>0</v>
      </c>
      <c r="P325" s="14">
        <f t="shared" si="82"/>
        <v>0</v>
      </c>
      <c r="Q325" s="31"/>
      <c r="R325" s="14">
        <f t="shared" si="80"/>
        <v>0</v>
      </c>
      <c r="S325" s="10"/>
      <c r="T325" s="10"/>
    </row>
    <row r="326" spans="1:20" x14ac:dyDescent="0.2">
      <c r="A326" s="93"/>
      <c r="B326" s="121"/>
      <c r="C326" s="76" t="s">
        <v>346</v>
      </c>
      <c r="D326" s="77">
        <v>0</v>
      </c>
      <c r="E326" s="14"/>
      <c r="F326" s="14"/>
      <c r="G326" s="14"/>
      <c r="H326" s="30">
        <f t="shared" si="64"/>
        <v>0</v>
      </c>
      <c r="I326" s="14"/>
      <c r="J326" s="14"/>
      <c r="K326" s="30">
        <f t="shared" si="77"/>
        <v>0</v>
      </c>
      <c r="L326" s="14"/>
      <c r="M326" s="14"/>
      <c r="N326" s="14"/>
      <c r="O326" s="14">
        <f t="shared" si="81"/>
        <v>0</v>
      </c>
      <c r="P326" s="14">
        <f t="shared" si="82"/>
        <v>0</v>
      </c>
      <c r="Q326" s="31"/>
      <c r="R326" s="14">
        <f t="shared" si="80"/>
        <v>0</v>
      </c>
      <c r="S326" s="10"/>
      <c r="T326" s="10"/>
    </row>
    <row r="327" spans="1:20" x14ac:dyDescent="0.2">
      <c r="A327" s="93"/>
      <c r="B327" s="121"/>
      <c r="C327" s="76" t="s">
        <v>347</v>
      </c>
      <c r="D327" s="77">
        <v>0</v>
      </c>
      <c r="E327" s="14"/>
      <c r="F327" s="14"/>
      <c r="G327" s="14"/>
      <c r="H327" s="30">
        <f t="shared" si="64"/>
        <v>0</v>
      </c>
      <c r="I327" s="14"/>
      <c r="J327" s="14"/>
      <c r="K327" s="30">
        <f t="shared" si="77"/>
        <v>0</v>
      </c>
      <c r="L327" s="14"/>
      <c r="M327" s="14"/>
      <c r="N327" s="14"/>
      <c r="O327" s="14">
        <f t="shared" si="81"/>
        <v>0</v>
      </c>
      <c r="P327" s="14">
        <f t="shared" si="82"/>
        <v>0</v>
      </c>
      <c r="Q327" s="31"/>
      <c r="R327" s="14">
        <f t="shared" si="80"/>
        <v>0</v>
      </c>
      <c r="S327" s="10"/>
      <c r="T327" s="10"/>
    </row>
    <row r="328" spans="1:20" x14ac:dyDescent="0.2">
      <c r="A328" s="93"/>
      <c r="B328" s="121"/>
      <c r="C328" s="76" t="s">
        <v>289</v>
      </c>
      <c r="D328" s="77">
        <v>0</v>
      </c>
      <c r="E328" s="14"/>
      <c r="F328" s="14"/>
      <c r="G328" s="14"/>
      <c r="H328" s="30">
        <f t="shared" si="64"/>
        <v>0</v>
      </c>
      <c r="I328" s="14"/>
      <c r="J328" s="14"/>
      <c r="K328" s="30">
        <f t="shared" si="77"/>
        <v>0</v>
      </c>
      <c r="L328" s="14"/>
      <c r="M328" s="14"/>
      <c r="N328" s="14"/>
      <c r="O328" s="14">
        <f>+SUM(L328:N328)</f>
        <v>0</v>
      </c>
      <c r="P328" s="14">
        <f>+SUM(K328+O328)</f>
        <v>0</v>
      </c>
      <c r="Q328" s="31"/>
      <c r="R328" s="14">
        <f t="shared" si="80"/>
        <v>0</v>
      </c>
      <c r="S328" s="10"/>
      <c r="T328" s="10"/>
    </row>
    <row r="329" spans="1:20" x14ac:dyDescent="0.2">
      <c r="A329" s="93"/>
      <c r="B329" s="121"/>
      <c r="C329" s="76" t="s">
        <v>238</v>
      </c>
      <c r="D329" s="77">
        <v>12</v>
      </c>
      <c r="E329" s="14"/>
      <c r="F329" s="14"/>
      <c r="G329" s="14"/>
      <c r="H329" s="30">
        <f t="shared" si="64"/>
        <v>0</v>
      </c>
      <c r="I329" s="14">
        <v>0.61</v>
      </c>
      <c r="J329" s="14"/>
      <c r="K329" s="30">
        <f t="shared" si="77"/>
        <v>0.61</v>
      </c>
      <c r="L329" s="14"/>
      <c r="M329" s="14">
        <v>2.5</v>
      </c>
      <c r="N329" s="14">
        <v>10.67</v>
      </c>
      <c r="O329" s="14">
        <f t="shared" si="81"/>
        <v>13.17</v>
      </c>
      <c r="P329" s="14">
        <f t="shared" si="82"/>
        <v>13.78</v>
      </c>
      <c r="Q329" s="31"/>
      <c r="R329" s="14">
        <f t="shared" si="80"/>
        <v>13.78</v>
      </c>
      <c r="S329" s="10"/>
      <c r="T329" s="10"/>
    </row>
    <row r="330" spans="1:20" x14ac:dyDescent="0.2">
      <c r="A330" s="93"/>
      <c r="B330" s="121"/>
      <c r="C330" s="76" t="s">
        <v>390</v>
      </c>
      <c r="D330" s="77">
        <v>0</v>
      </c>
      <c r="E330" s="14"/>
      <c r="F330" s="14"/>
      <c r="G330" s="14"/>
      <c r="H330" s="30">
        <f t="shared" si="64"/>
        <v>0</v>
      </c>
      <c r="I330" s="14"/>
      <c r="J330" s="14"/>
      <c r="K330" s="30">
        <f t="shared" si="77"/>
        <v>0</v>
      </c>
      <c r="L330" s="14"/>
      <c r="M330" s="14"/>
      <c r="N330" s="14"/>
      <c r="O330" s="14">
        <f t="shared" si="81"/>
        <v>0</v>
      </c>
      <c r="P330" s="14">
        <f t="shared" si="82"/>
        <v>0</v>
      </c>
      <c r="Q330" s="31"/>
      <c r="R330" s="14">
        <f t="shared" si="80"/>
        <v>0</v>
      </c>
      <c r="S330" s="10"/>
      <c r="T330" s="10"/>
    </row>
    <row r="331" spans="1:20" x14ac:dyDescent="0.2">
      <c r="A331" s="93"/>
      <c r="B331" s="121"/>
      <c r="C331" s="76" t="s">
        <v>352</v>
      </c>
      <c r="D331" s="77">
        <v>0</v>
      </c>
      <c r="E331" s="14"/>
      <c r="F331" s="14"/>
      <c r="G331" s="14"/>
      <c r="H331" s="30">
        <f t="shared" si="64"/>
        <v>0</v>
      </c>
      <c r="I331" s="14"/>
      <c r="J331" s="14"/>
      <c r="K331" s="30">
        <f t="shared" si="77"/>
        <v>0</v>
      </c>
      <c r="L331" s="14"/>
      <c r="M331" s="14"/>
      <c r="N331" s="14"/>
      <c r="O331" s="14">
        <f t="shared" si="81"/>
        <v>0</v>
      </c>
      <c r="P331" s="14">
        <f t="shared" si="82"/>
        <v>0</v>
      </c>
      <c r="Q331" s="31"/>
      <c r="R331" s="14">
        <f t="shared" si="80"/>
        <v>0</v>
      </c>
      <c r="S331" s="10"/>
      <c r="T331" s="10"/>
    </row>
    <row r="332" spans="1:20" x14ac:dyDescent="0.2">
      <c r="A332" s="93"/>
      <c r="B332" s="121"/>
      <c r="C332" s="76" t="s">
        <v>336</v>
      </c>
      <c r="D332" s="77">
        <v>8</v>
      </c>
      <c r="E332" s="14"/>
      <c r="F332" s="14"/>
      <c r="G332" s="14"/>
      <c r="H332" s="30">
        <f t="shared" si="64"/>
        <v>0</v>
      </c>
      <c r="I332" s="14">
        <v>0.3</v>
      </c>
      <c r="J332" s="14"/>
      <c r="K332" s="30">
        <f t="shared" si="77"/>
        <v>0.3</v>
      </c>
      <c r="L332" s="14"/>
      <c r="M332" s="14">
        <v>2.2999999999999998</v>
      </c>
      <c r="N332" s="14">
        <v>3.4</v>
      </c>
      <c r="O332" s="14">
        <f t="shared" si="81"/>
        <v>5.6999999999999993</v>
      </c>
      <c r="P332" s="14">
        <f t="shared" si="82"/>
        <v>5.9999999999999991</v>
      </c>
      <c r="Q332" s="31"/>
      <c r="R332" s="14">
        <f t="shared" si="80"/>
        <v>5.9999999999999991</v>
      </c>
      <c r="S332" s="10"/>
      <c r="T332" s="10"/>
    </row>
    <row r="333" spans="1:20" x14ac:dyDescent="0.2">
      <c r="A333" s="93"/>
      <c r="B333" s="121"/>
      <c r="C333" s="76" t="s">
        <v>290</v>
      </c>
      <c r="D333" s="77">
        <v>4</v>
      </c>
      <c r="E333" s="14"/>
      <c r="F333" s="14"/>
      <c r="G333" s="14"/>
      <c r="H333" s="30">
        <f t="shared" si="64"/>
        <v>0</v>
      </c>
      <c r="I333" s="14">
        <v>0.3</v>
      </c>
      <c r="J333" s="14"/>
      <c r="K333" s="30">
        <f t="shared" si="77"/>
        <v>0.3</v>
      </c>
      <c r="L333" s="14"/>
      <c r="M333" s="14">
        <v>1.5</v>
      </c>
      <c r="N333" s="14">
        <v>3.2</v>
      </c>
      <c r="O333" s="14">
        <f t="shared" si="81"/>
        <v>4.7</v>
      </c>
      <c r="P333" s="14">
        <f t="shared" si="82"/>
        <v>5</v>
      </c>
      <c r="Q333" s="31"/>
      <c r="R333" s="14">
        <f t="shared" si="80"/>
        <v>5</v>
      </c>
      <c r="S333" s="10"/>
      <c r="T333" s="10"/>
    </row>
    <row r="334" spans="1:20" x14ac:dyDescent="0.2">
      <c r="A334" s="93"/>
      <c r="B334" s="121"/>
      <c r="C334" s="76" t="s">
        <v>250</v>
      </c>
      <c r="D334" s="77">
        <v>8</v>
      </c>
      <c r="E334" s="14"/>
      <c r="F334" s="14"/>
      <c r="G334" s="14"/>
      <c r="H334" s="30">
        <f t="shared" si="64"/>
        <v>0</v>
      </c>
      <c r="I334" s="14">
        <v>0.37</v>
      </c>
      <c r="J334" s="14">
        <v>0.03</v>
      </c>
      <c r="K334" s="30">
        <f t="shared" si="77"/>
        <v>0.4</v>
      </c>
      <c r="L334" s="14"/>
      <c r="M334" s="14">
        <v>0.4</v>
      </c>
      <c r="N334" s="14">
        <v>1.21</v>
      </c>
      <c r="O334" s="14">
        <f t="shared" si="81"/>
        <v>1.6099999999999999</v>
      </c>
      <c r="P334" s="14">
        <f t="shared" si="82"/>
        <v>2.0099999999999998</v>
      </c>
      <c r="Q334" s="31"/>
      <c r="R334" s="14">
        <f t="shared" si="80"/>
        <v>2.0099999999999998</v>
      </c>
      <c r="S334" s="10"/>
      <c r="T334" s="10"/>
    </row>
    <row r="335" spans="1:20" x14ac:dyDescent="0.2">
      <c r="A335" s="93"/>
      <c r="B335" s="121"/>
      <c r="C335" s="76" t="s">
        <v>391</v>
      </c>
      <c r="D335" s="77">
        <v>0</v>
      </c>
      <c r="E335" s="14"/>
      <c r="F335" s="14"/>
      <c r="G335" s="14"/>
      <c r="H335" s="30">
        <f t="shared" si="64"/>
        <v>0</v>
      </c>
      <c r="I335" s="14"/>
      <c r="J335" s="14"/>
      <c r="K335" s="30">
        <f t="shared" si="77"/>
        <v>0</v>
      </c>
      <c r="L335" s="14"/>
      <c r="M335" s="14"/>
      <c r="N335" s="14"/>
      <c r="O335" s="14">
        <f t="shared" si="81"/>
        <v>0</v>
      </c>
      <c r="P335" s="14">
        <f t="shared" si="82"/>
        <v>0</v>
      </c>
      <c r="Q335" s="31"/>
      <c r="R335" s="14">
        <f t="shared" si="80"/>
        <v>0</v>
      </c>
      <c r="S335" s="10"/>
      <c r="T335" s="10"/>
    </row>
    <row r="336" spans="1:20" x14ac:dyDescent="0.2">
      <c r="A336" s="93"/>
      <c r="B336" s="121"/>
      <c r="C336" s="76" t="s">
        <v>240</v>
      </c>
      <c r="D336" s="77">
        <v>10</v>
      </c>
      <c r="E336" s="14"/>
      <c r="F336" s="14"/>
      <c r="G336" s="14"/>
      <c r="H336" s="30">
        <f t="shared" si="64"/>
        <v>0</v>
      </c>
      <c r="I336" s="14">
        <v>4</v>
      </c>
      <c r="J336" s="14"/>
      <c r="K336" s="30">
        <f t="shared" si="77"/>
        <v>4</v>
      </c>
      <c r="L336" s="14">
        <v>0.05</v>
      </c>
      <c r="M336" s="14">
        <v>11.38</v>
      </c>
      <c r="N336" s="14">
        <v>22.13</v>
      </c>
      <c r="O336" s="14">
        <f t="shared" si="81"/>
        <v>33.56</v>
      </c>
      <c r="P336" s="14">
        <f t="shared" si="82"/>
        <v>37.56</v>
      </c>
      <c r="Q336" s="31"/>
      <c r="R336" s="14">
        <f t="shared" si="80"/>
        <v>37.56</v>
      </c>
      <c r="S336" s="10"/>
      <c r="T336" s="10"/>
    </row>
    <row r="337" spans="1:20" x14ac:dyDescent="0.2">
      <c r="A337" s="93"/>
      <c r="B337" s="121"/>
      <c r="C337" s="76" t="s">
        <v>261</v>
      </c>
      <c r="D337" s="77">
        <v>3</v>
      </c>
      <c r="E337" s="14"/>
      <c r="F337" s="14"/>
      <c r="G337" s="14"/>
      <c r="H337" s="30">
        <f t="shared" si="64"/>
        <v>0</v>
      </c>
      <c r="I337" s="14">
        <v>0.05</v>
      </c>
      <c r="J337" s="14"/>
      <c r="K337" s="30">
        <f t="shared" si="77"/>
        <v>0.05</v>
      </c>
      <c r="L337" s="14"/>
      <c r="M337" s="14">
        <v>0.5</v>
      </c>
      <c r="N337" s="14">
        <v>1.35</v>
      </c>
      <c r="O337" s="14">
        <f>+SUM(L337:N337)</f>
        <v>1.85</v>
      </c>
      <c r="P337" s="14">
        <f>+SUM(K337+O337)</f>
        <v>1.9000000000000001</v>
      </c>
      <c r="Q337" s="31"/>
      <c r="R337" s="14">
        <f t="shared" si="80"/>
        <v>1.9000000000000001</v>
      </c>
      <c r="S337" s="10"/>
      <c r="T337" s="10"/>
    </row>
    <row r="338" spans="1:20" x14ac:dyDescent="0.2">
      <c r="A338" s="93"/>
      <c r="B338" s="121"/>
      <c r="C338" s="76" t="s">
        <v>241</v>
      </c>
      <c r="D338" s="77">
        <v>7</v>
      </c>
      <c r="E338" s="14"/>
      <c r="F338" s="14"/>
      <c r="G338" s="14"/>
      <c r="H338" s="30">
        <f t="shared" si="64"/>
        <v>0</v>
      </c>
      <c r="I338" s="14"/>
      <c r="J338" s="14"/>
      <c r="K338" s="30">
        <f t="shared" si="77"/>
        <v>0</v>
      </c>
      <c r="L338" s="14">
        <v>0.3</v>
      </c>
      <c r="M338" s="14">
        <v>1.93</v>
      </c>
      <c r="N338" s="14">
        <v>4.87</v>
      </c>
      <c r="O338" s="14">
        <f>+SUM(L338:N338)</f>
        <v>7.1</v>
      </c>
      <c r="P338" s="14">
        <f>+SUM(K338+O338)</f>
        <v>7.1</v>
      </c>
      <c r="Q338" s="31"/>
      <c r="R338" s="14">
        <f t="shared" si="80"/>
        <v>7.1</v>
      </c>
      <c r="S338" s="10"/>
      <c r="T338" s="10"/>
    </row>
    <row r="339" spans="1:20" x14ac:dyDescent="0.2">
      <c r="A339" s="93"/>
      <c r="B339" s="121"/>
      <c r="C339" s="76" t="s">
        <v>570</v>
      </c>
      <c r="D339" s="77"/>
      <c r="E339" s="14"/>
      <c r="F339" s="14"/>
      <c r="G339" s="14"/>
      <c r="H339" s="30"/>
      <c r="I339" s="14"/>
      <c r="J339" s="14"/>
      <c r="K339" s="30"/>
      <c r="L339" s="14"/>
      <c r="M339" s="14"/>
      <c r="N339" s="14"/>
      <c r="O339" s="14"/>
      <c r="P339" s="14"/>
      <c r="Q339" s="31"/>
      <c r="R339" s="14"/>
      <c r="S339" s="10"/>
      <c r="T339" s="10"/>
    </row>
    <row r="340" spans="1:20" x14ac:dyDescent="0.2">
      <c r="A340" s="93"/>
      <c r="B340" s="121"/>
      <c r="C340" s="76" t="s">
        <v>573</v>
      </c>
      <c r="D340" s="77"/>
      <c r="E340" s="14"/>
      <c r="F340" s="14"/>
      <c r="G340" s="14"/>
      <c r="H340" s="30"/>
      <c r="I340" s="14"/>
      <c r="J340" s="14"/>
      <c r="K340" s="30"/>
      <c r="L340" s="14"/>
      <c r="M340" s="14"/>
      <c r="N340" s="14"/>
      <c r="O340" s="14"/>
      <c r="P340" s="14"/>
      <c r="Q340" s="31"/>
      <c r="R340" s="14"/>
      <c r="S340" s="10"/>
      <c r="T340" s="10"/>
    </row>
    <row r="341" spans="1:20" x14ac:dyDescent="0.2">
      <c r="A341" s="93"/>
      <c r="B341" s="121"/>
      <c r="C341" s="76" t="s">
        <v>574</v>
      </c>
      <c r="D341" s="77"/>
      <c r="E341" s="14"/>
      <c r="F341" s="14"/>
      <c r="G341" s="14"/>
      <c r="H341" s="30"/>
      <c r="I341" s="14"/>
      <c r="J341" s="14"/>
      <c r="K341" s="30"/>
      <c r="L341" s="14"/>
      <c r="M341" s="14"/>
      <c r="N341" s="14"/>
      <c r="O341" s="14"/>
      <c r="P341" s="14"/>
      <c r="Q341" s="31"/>
      <c r="R341" s="14"/>
      <c r="S341" s="10"/>
      <c r="T341" s="10"/>
    </row>
    <row r="342" spans="1:20" x14ac:dyDescent="0.2">
      <c r="A342" s="93"/>
      <c r="B342" s="122"/>
      <c r="C342" s="76" t="s">
        <v>575</v>
      </c>
      <c r="D342" s="77"/>
      <c r="E342" s="14"/>
      <c r="F342" s="14"/>
      <c r="G342" s="14"/>
      <c r="H342" s="30"/>
      <c r="I342" s="14"/>
      <c r="J342" s="14"/>
      <c r="K342" s="30"/>
      <c r="L342" s="14"/>
      <c r="M342" s="14"/>
      <c r="N342" s="14"/>
      <c r="O342" s="14"/>
      <c r="P342" s="14"/>
      <c r="Q342" s="31"/>
      <c r="R342" s="14"/>
      <c r="S342" s="10"/>
      <c r="T342" s="10"/>
    </row>
    <row r="343" spans="1:20" ht="15" x14ac:dyDescent="0.25">
      <c r="A343" s="230" t="s">
        <v>0</v>
      </c>
      <c r="B343" s="231"/>
      <c r="C343" s="232" t="s">
        <v>0</v>
      </c>
      <c r="D343" s="114">
        <f t="shared" ref="D343:R343" si="83">+SUM(D291:D338)</f>
        <v>543</v>
      </c>
      <c r="E343" s="115">
        <f>SUM(E291:E338)</f>
        <v>1.38</v>
      </c>
      <c r="F343" s="115">
        <f>SUM(F291:F338)</f>
        <v>0</v>
      </c>
      <c r="G343" s="115">
        <f>SUM(G291:G338)</f>
        <v>0</v>
      </c>
      <c r="H343" s="115">
        <f>SUM(H291:H338)</f>
        <v>1.38</v>
      </c>
      <c r="I343" s="115">
        <f t="shared" si="83"/>
        <v>23.17</v>
      </c>
      <c r="J343" s="115">
        <f t="shared" si="83"/>
        <v>4.1700000000000008</v>
      </c>
      <c r="K343" s="115">
        <f t="shared" si="83"/>
        <v>28.72</v>
      </c>
      <c r="L343" s="115">
        <f t="shared" si="83"/>
        <v>106.45</v>
      </c>
      <c r="M343" s="115">
        <f t="shared" si="83"/>
        <v>360.97000000000008</v>
      </c>
      <c r="N343" s="115">
        <f t="shared" si="83"/>
        <v>1251.7800000000002</v>
      </c>
      <c r="O343" s="115">
        <f t="shared" si="83"/>
        <v>1719.2000000000003</v>
      </c>
      <c r="P343" s="115">
        <f t="shared" si="83"/>
        <v>1747.9200000000003</v>
      </c>
      <c r="Q343" s="115">
        <f t="shared" si="83"/>
        <v>12.01</v>
      </c>
      <c r="R343" s="116">
        <f t="shared" si="83"/>
        <v>1759.9300000000003</v>
      </c>
    </row>
    <row r="344" spans="1:20" ht="15" x14ac:dyDescent="0.25">
      <c r="A344" s="230" t="s">
        <v>337</v>
      </c>
      <c r="B344" s="231"/>
      <c r="C344" s="232"/>
      <c r="D344" s="53">
        <f>+SUM(D343+D290+D279+D268+D223+D190+D135+D104+D70+D31+D14+D236)</f>
        <v>5376</v>
      </c>
      <c r="E344" s="54">
        <f t="shared" ref="E344:R344" si="84">SUM(E14+E31+E70+E104+E135+E190+E223+E268+E279+E290+E343+E236)</f>
        <v>430.83999999999986</v>
      </c>
      <c r="F344" s="54">
        <f t="shared" si="84"/>
        <v>260.01</v>
      </c>
      <c r="G344" s="54">
        <f t="shared" si="84"/>
        <v>244.33999999999997</v>
      </c>
      <c r="H344" s="54">
        <f t="shared" si="84"/>
        <v>935.19</v>
      </c>
      <c r="I344" s="54">
        <f t="shared" si="84"/>
        <v>642.24999999999989</v>
      </c>
      <c r="J344" s="54">
        <f t="shared" si="84"/>
        <v>17.16</v>
      </c>
      <c r="K344" s="54">
        <f t="shared" si="84"/>
        <v>1594.6000000000001</v>
      </c>
      <c r="L344" s="54">
        <f t="shared" si="84"/>
        <v>687.72</v>
      </c>
      <c r="M344" s="54">
        <f t="shared" si="84"/>
        <v>2300.1899999999996</v>
      </c>
      <c r="N344" s="54">
        <f t="shared" si="84"/>
        <v>3341.55</v>
      </c>
      <c r="O344" s="54">
        <f t="shared" si="84"/>
        <v>6329.96</v>
      </c>
      <c r="P344" s="54">
        <f t="shared" si="84"/>
        <v>7924.0599999999995</v>
      </c>
      <c r="Q344" s="54">
        <f t="shared" si="84"/>
        <v>2996.4599999999996</v>
      </c>
      <c r="R344" s="55">
        <f t="shared" si="84"/>
        <v>10920.52</v>
      </c>
    </row>
    <row r="345" spans="1:20" s="18" customFormat="1" x14ac:dyDescent="0.2">
      <c r="A345" s="42" t="s">
        <v>513</v>
      </c>
      <c r="B345" s="29"/>
      <c r="C345"/>
      <c r="D345" s="6"/>
      <c r="E345" s="5"/>
      <c r="F345"/>
      <c r="G345"/>
      <c r="H345"/>
      <c r="I345"/>
      <c r="J345"/>
      <c r="K345"/>
      <c r="L345"/>
      <c r="M345"/>
      <c r="N345"/>
      <c r="O345"/>
      <c r="P345"/>
      <c r="Q345" s="21"/>
      <c r="R345" s="21"/>
      <c r="S345" s="21"/>
      <c r="T345" s="21"/>
    </row>
    <row r="346" spans="1:20" s="18" customFormat="1" x14ac:dyDescent="0.2">
      <c r="A346" s="42"/>
      <c r="B346" s="29"/>
      <c r="C346"/>
      <c r="D346" s="6"/>
      <c r="E346" s="5"/>
      <c r="F346"/>
      <c r="G346"/>
      <c r="H346"/>
      <c r="I346"/>
      <c r="J346"/>
      <c r="K346"/>
      <c r="L346"/>
      <c r="M346"/>
      <c r="N346"/>
      <c r="O346"/>
      <c r="P346"/>
      <c r="Q346" s="21"/>
      <c r="R346" s="21"/>
      <c r="S346" s="21"/>
      <c r="T346" s="21"/>
    </row>
    <row r="347" spans="1:20" s="18" customFormat="1" x14ac:dyDescent="0.2">
      <c r="A347" s="42"/>
      <c r="B347" s="29"/>
      <c r="C347"/>
      <c r="D347" s="6"/>
      <c r="E347" s="5"/>
      <c r="F347"/>
      <c r="G347"/>
      <c r="H347"/>
      <c r="I347"/>
      <c r="J347"/>
      <c r="K347"/>
      <c r="L347"/>
      <c r="M347"/>
      <c r="N347"/>
      <c r="O347"/>
      <c r="P347"/>
      <c r="Q347" s="21"/>
      <c r="R347" s="21"/>
      <c r="S347" s="21"/>
      <c r="T347" s="21"/>
    </row>
    <row r="348" spans="1:20" s="18" customFormat="1" x14ac:dyDescent="0.2">
      <c r="A348" s="29"/>
      <c r="B348" s="29"/>
      <c r="C348"/>
      <c r="D348" s="6"/>
      <c r="E348" s="5"/>
      <c r="F348"/>
      <c r="G348"/>
      <c r="H348"/>
      <c r="I348"/>
      <c r="J348"/>
      <c r="K348"/>
      <c r="L348"/>
      <c r="M348"/>
      <c r="N348"/>
      <c r="O348"/>
      <c r="P348"/>
      <c r="Q348" s="21"/>
      <c r="R348" s="21"/>
      <c r="S348" s="21"/>
      <c r="T348" s="21"/>
    </row>
    <row r="349" spans="1:20" s="18" customForma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  <c r="P349"/>
      <c r="Q349" s="21"/>
      <c r="R349" s="21"/>
      <c r="S349" s="21"/>
      <c r="T349" s="21"/>
    </row>
    <row r="350" spans="1:20" s="18" customFormat="1" x14ac:dyDescent="0.2">
      <c r="A350" s="3"/>
      <c r="B350" s="37" t="s">
        <v>474</v>
      </c>
      <c r="C350"/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  <c r="P350"/>
      <c r="Q350" s="21"/>
      <c r="R350" s="21"/>
      <c r="S350" s="21"/>
      <c r="T350" s="21"/>
    </row>
    <row r="351" spans="1:20" s="18" customFormat="1" x14ac:dyDescent="0.2">
      <c r="A351" s="3"/>
      <c r="B351" s="37" t="s">
        <v>455</v>
      </c>
      <c r="C351"/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  <c r="P351"/>
      <c r="Q351" s="21"/>
      <c r="R351" s="21"/>
      <c r="S351" s="21"/>
      <c r="T351" s="21"/>
    </row>
    <row r="352" spans="1:20" s="18" customFormat="1" x14ac:dyDescent="0.2">
      <c r="A352" s="3"/>
      <c r="B352" s="37" t="s">
        <v>457</v>
      </c>
      <c r="C352"/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  <c r="P352"/>
      <c r="Q352" s="21"/>
      <c r="R352" s="21"/>
      <c r="S352" s="21"/>
      <c r="T352" s="21"/>
    </row>
    <row r="353" spans="1:20" s="18" customFormat="1" x14ac:dyDescent="0.2">
      <c r="A353" s="3"/>
      <c r="B353" s="37" t="s">
        <v>456</v>
      </c>
      <c r="C353"/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  <c r="P353"/>
      <c r="Q353" s="21"/>
      <c r="R353" s="21"/>
      <c r="S353" s="21"/>
      <c r="T353" s="21"/>
    </row>
    <row r="354" spans="1:20" s="18" customFormat="1" x14ac:dyDescent="0.2">
      <c r="A354" s="3"/>
      <c r="B354" s="37" t="s">
        <v>458</v>
      </c>
      <c r="C354"/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/>
      <c r="Q354" s="21"/>
      <c r="R354" s="21"/>
      <c r="S354" s="21"/>
      <c r="T354" s="21"/>
    </row>
    <row r="355" spans="1:20" s="18" customFormat="1" x14ac:dyDescent="0.2">
      <c r="A355" s="3"/>
      <c r="B355" s="37" t="s">
        <v>459</v>
      </c>
      <c r="C355"/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/>
      <c r="Q355" s="21"/>
      <c r="R355" s="21"/>
      <c r="S355" s="21"/>
      <c r="T355" s="21"/>
    </row>
    <row r="356" spans="1:20" x14ac:dyDescent="0.2">
      <c r="L356" s="9"/>
    </row>
    <row r="357" spans="1:20" x14ac:dyDescent="0.2">
      <c r="L357" s="9"/>
    </row>
    <row r="358" spans="1:20" x14ac:dyDescent="0.2">
      <c r="L358" s="9"/>
    </row>
    <row r="359" spans="1:20" x14ac:dyDescent="0.2">
      <c r="L359" s="9"/>
    </row>
    <row r="360" spans="1:20" x14ac:dyDescent="0.2">
      <c r="L360" s="9"/>
    </row>
    <row r="361" spans="1:20" x14ac:dyDescent="0.2">
      <c r="L361" s="9"/>
    </row>
    <row r="362" spans="1:20" x14ac:dyDescent="0.2">
      <c r="L362" s="9"/>
    </row>
    <row r="363" spans="1:20" x14ac:dyDescent="0.2">
      <c r="L363" s="9"/>
    </row>
    <row r="364" spans="1:20" x14ac:dyDescent="0.2">
      <c r="L364" s="9"/>
    </row>
    <row r="365" spans="1:20" x14ac:dyDescent="0.2">
      <c r="L365" s="9"/>
    </row>
    <row r="366" spans="1:20" x14ac:dyDescent="0.2">
      <c r="L366" s="9"/>
    </row>
    <row r="367" spans="1:20" x14ac:dyDescent="0.2">
      <c r="L367" s="9"/>
    </row>
    <row r="368" spans="1:20" x14ac:dyDescent="0.2">
      <c r="L368" s="9"/>
    </row>
    <row r="369" spans="12:12" x14ac:dyDescent="0.2">
      <c r="L369" s="9"/>
    </row>
    <row r="370" spans="12:12" x14ac:dyDescent="0.2">
      <c r="L370" s="9"/>
    </row>
    <row r="371" spans="12:12" x14ac:dyDescent="0.2">
      <c r="L371" s="9"/>
    </row>
    <row r="372" spans="12:12" x14ac:dyDescent="0.2">
      <c r="L372" s="9"/>
    </row>
    <row r="373" spans="12:12" x14ac:dyDescent="0.2">
      <c r="L373" s="9"/>
    </row>
    <row r="374" spans="12:12" x14ac:dyDescent="0.2">
      <c r="L374" s="9"/>
    </row>
    <row r="375" spans="12:12" x14ac:dyDescent="0.2">
      <c r="L375" s="9"/>
    </row>
    <row r="376" spans="12:12" x14ac:dyDescent="0.2">
      <c r="L376" s="9"/>
    </row>
    <row r="377" spans="12:12" x14ac:dyDescent="0.2">
      <c r="L377" s="9"/>
    </row>
    <row r="378" spans="12:12" x14ac:dyDescent="0.2">
      <c r="L378" s="9"/>
    </row>
    <row r="379" spans="12:12" x14ac:dyDescent="0.2">
      <c r="L379" s="9"/>
    </row>
    <row r="380" spans="12:12" x14ac:dyDescent="0.2">
      <c r="L380" s="9"/>
    </row>
    <row r="381" spans="12:12" x14ac:dyDescent="0.2">
      <c r="L381" s="9"/>
    </row>
    <row r="382" spans="12:12" x14ac:dyDescent="0.2">
      <c r="L382" s="9"/>
    </row>
    <row r="383" spans="12:12" x14ac:dyDescent="0.2">
      <c r="L383" s="9"/>
    </row>
    <row r="384" spans="12:12" x14ac:dyDescent="0.2">
      <c r="L384" s="9"/>
    </row>
    <row r="385" spans="12:12" x14ac:dyDescent="0.2">
      <c r="L385" s="9"/>
    </row>
    <row r="386" spans="12:12" x14ac:dyDescent="0.2">
      <c r="L386" s="9"/>
    </row>
    <row r="387" spans="12:12" x14ac:dyDescent="0.2">
      <c r="L387" s="9"/>
    </row>
    <row r="388" spans="12:12" x14ac:dyDescent="0.2">
      <c r="L388" s="9"/>
    </row>
    <row r="389" spans="12:12" x14ac:dyDescent="0.2">
      <c r="L389" s="9"/>
    </row>
    <row r="390" spans="12:12" x14ac:dyDescent="0.2">
      <c r="L390" s="9"/>
    </row>
    <row r="391" spans="12:12" x14ac:dyDescent="0.2">
      <c r="L391" s="9"/>
    </row>
    <row r="392" spans="12:12" x14ac:dyDescent="0.2">
      <c r="L392" s="9"/>
    </row>
    <row r="393" spans="12:12" x14ac:dyDescent="0.2">
      <c r="L393" s="9"/>
    </row>
    <row r="394" spans="12:12" x14ac:dyDescent="0.2">
      <c r="L394" s="9"/>
    </row>
    <row r="395" spans="12:12" x14ac:dyDescent="0.2">
      <c r="L395" s="9"/>
    </row>
    <row r="396" spans="12:12" x14ac:dyDescent="0.2">
      <c r="L396" s="9"/>
    </row>
    <row r="397" spans="12:12" x14ac:dyDescent="0.2">
      <c r="L397" s="9"/>
    </row>
    <row r="398" spans="12:12" x14ac:dyDescent="0.2">
      <c r="L398" s="9"/>
    </row>
    <row r="399" spans="12:12" x14ac:dyDescent="0.2">
      <c r="L399" s="9"/>
    </row>
    <row r="400" spans="12:12" x14ac:dyDescent="0.2">
      <c r="L400" s="9"/>
    </row>
    <row r="401" spans="12:12" x14ac:dyDescent="0.2">
      <c r="L401" s="9"/>
    </row>
    <row r="402" spans="12:12" x14ac:dyDescent="0.2">
      <c r="L402" s="9"/>
    </row>
    <row r="403" spans="12:12" x14ac:dyDescent="0.2">
      <c r="L403" s="9"/>
    </row>
    <row r="404" spans="12:12" x14ac:dyDescent="0.2">
      <c r="L404" s="9"/>
    </row>
    <row r="405" spans="12:12" x14ac:dyDescent="0.2">
      <c r="L405" s="9"/>
    </row>
    <row r="406" spans="12:12" x14ac:dyDescent="0.2">
      <c r="L406" s="9"/>
    </row>
    <row r="407" spans="12:12" x14ac:dyDescent="0.2">
      <c r="L407" s="9"/>
    </row>
    <row r="408" spans="12:12" x14ac:dyDescent="0.2">
      <c r="L408" s="9"/>
    </row>
    <row r="409" spans="12:12" x14ac:dyDescent="0.2">
      <c r="L409" s="9"/>
    </row>
    <row r="410" spans="12:12" x14ac:dyDescent="0.2">
      <c r="L410" s="9"/>
    </row>
    <row r="411" spans="12:12" x14ac:dyDescent="0.2">
      <c r="L411" s="9"/>
    </row>
    <row r="412" spans="12:12" x14ac:dyDescent="0.2">
      <c r="L412" s="9"/>
    </row>
    <row r="413" spans="12:12" x14ac:dyDescent="0.2">
      <c r="L413" s="9"/>
    </row>
    <row r="414" spans="12:12" x14ac:dyDescent="0.2">
      <c r="L414" s="9"/>
    </row>
    <row r="415" spans="12:12" x14ac:dyDescent="0.2">
      <c r="L415" s="9"/>
    </row>
    <row r="416" spans="12:12" x14ac:dyDescent="0.2">
      <c r="L416" s="9"/>
    </row>
    <row r="417" spans="12:12" x14ac:dyDescent="0.2">
      <c r="L417" s="9"/>
    </row>
    <row r="418" spans="12:12" x14ac:dyDescent="0.2">
      <c r="L418" s="9"/>
    </row>
    <row r="419" spans="12:12" x14ac:dyDescent="0.2">
      <c r="L419" s="9"/>
    </row>
    <row r="420" spans="12:12" x14ac:dyDescent="0.2">
      <c r="L420" s="9"/>
    </row>
    <row r="421" spans="12:12" x14ac:dyDescent="0.2">
      <c r="L421" s="9"/>
    </row>
    <row r="422" spans="12:12" x14ac:dyDescent="0.2">
      <c r="L422" s="9"/>
    </row>
    <row r="423" spans="12:12" x14ac:dyDescent="0.2">
      <c r="L423" s="9"/>
    </row>
    <row r="424" spans="12:12" x14ac:dyDescent="0.2">
      <c r="L424" s="9"/>
    </row>
    <row r="425" spans="12:12" x14ac:dyDescent="0.2">
      <c r="L425" s="9"/>
    </row>
    <row r="426" spans="12:12" x14ac:dyDescent="0.2">
      <c r="L426" s="9"/>
    </row>
    <row r="427" spans="12:12" x14ac:dyDescent="0.2">
      <c r="L427" s="9"/>
    </row>
    <row r="428" spans="12:12" x14ac:dyDescent="0.2">
      <c r="L428" s="9"/>
    </row>
    <row r="429" spans="12:12" x14ac:dyDescent="0.2">
      <c r="L429" s="9"/>
    </row>
    <row r="430" spans="12:12" x14ac:dyDescent="0.2">
      <c r="L430" s="9"/>
    </row>
    <row r="431" spans="12:12" x14ac:dyDescent="0.2">
      <c r="L431" s="9"/>
    </row>
    <row r="432" spans="12:12" x14ac:dyDescent="0.2">
      <c r="L432" s="9"/>
    </row>
    <row r="433" spans="12:12" x14ac:dyDescent="0.2">
      <c r="L433" s="9"/>
    </row>
    <row r="434" spans="12:12" x14ac:dyDescent="0.2">
      <c r="L434" s="9"/>
    </row>
    <row r="435" spans="12:12" x14ac:dyDescent="0.2">
      <c r="L435" s="9"/>
    </row>
    <row r="436" spans="12:12" x14ac:dyDescent="0.2">
      <c r="L436" s="9"/>
    </row>
    <row r="437" spans="12:12" x14ac:dyDescent="0.2">
      <c r="L437" s="9"/>
    </row>
    <row r="438" spans="12:12" x14ac:dyDescent="0.2">
      <c r="L438" s="9"/>
    </row>
    <row r="439" spans="12:12" x14ac:dyDescent="0.2">
      <c r="L439" s="9"/>
    </row>
    <row r="440" spans="12:12" x14ac:dyDescent="0.2">
      <c r="L440" s="9"/>
    </row>
    <row r="441" spans="12:12" x14ac:dyDescent="0.2">
      <c r="L441" s="9"/>
    </row>
    <row r="442" spans="12:12" x14ac:dyDescent="0.2">
      <c r="L442" s="9"/>
    </row>
    <row r="443" spans="12:12" x14ac:dyDescent="0.2">
      <c r="L443" s="9"/>
    </row>
    <row r="444" spans="12:12" x14ac:dyDescent="0.2">
      <c r="L444" s="9"/>
    </row>
    <row r="445" spans="12:12" x14ac:dyDescent="0.2">
      <c r="L445" s="9"/>
    </row>
    <row r="446" spans="12:12" x14ac:dyDescent="0.2">
      <c r="L446" s="9"/>
    </row>
    <row r="447" spans="12:12" x14ac:dyDescent="0.2">
      <c r="L447" s="9"/>
    </row>
    <row r="448" spans="12:12" x14ac:dyDescent="0.2">
      <c r="L448" s="9"/>
    </row>
    <row r="449" spans="12:12" x14ac:dyDescent="0.2">
      <c r="L449" s="9"/>
    </row>
    <row r="450" spans="12:12" x14ac:dyDescent="0.2">
      <c r="L450" s="9"/>
    </row>
    <row r="451" spans="12:12" x14ac:dyDescent="0.2">
      <c r="L451" s="9"/>
    </row>
    <row r="452" spans="12:12" x14ac:dyDescent="0.2">
      <c r="L452" s="9"/>
    </row>
    <row r="453" spans="12:12" x14ac:dyDescent="0.2">
      <c r="L453" s="9"/>
    </row>
    <row r="454" spans="12:12" x14ac:dyDescent="0.2">
      <c r="L454" s="9"/>
    </row>
    <row r="455" spans="12:12" x14ac:dyDescent="0.2">
      <c r="L455" s="9"/>
    </row>
    <row r="456" spans="12:12" x14ac:dyDescent="0.2">
      <c r="L456" s="9"/>
    </row>
    <row r="457" spans="12:12" x14ac:dyDescent="0.2">
      <c r="L457" s="9"/>
    </row>
    <row r="458" spans="12:12" x14ac:dyDescent="0.2">
      <c r="L458" s="9"/>
    </row>
    <row r="459" spans="12:12" x14ac:dyDescent="0.2">
      <c r="L459" s="9"/>
    </row>
    <row r="460" spans="12:12" x14ac:dyDescent="0.2">
      <c r="L460" s="9"/>
    </row>
    <row r="461" spans="12:12" x14ac:dyDescent="0.2">
      <c r="L461" s="9"/>
    </row>
    <row r="462" spans="12:12" x14ac:dyDescent="0.2">
      <c r="L462" s="9"/>
    </row>
    <row r="463" spans="12:12" x14ac:dyDescent="0.2">
      <c r="L463" s="9"/>
    </row>
    <row r="464" spans="12:12" x14ac:dyDescent="0.2">
      <c r="L464" s="9"/>
    </row>
    <row r="465" spans="12:12" x14ac:dyDescent="0.2">
      <c r="L465" s="9"/>
    </row>
    <row r="466" spans="12:12" x14ac:dyDescent="0.2">
      <c r="L466" s="9"/>
    </row>
    <row r="467" spans="12:12" x14ac:dyDescent="0.2">
      <c r="L467" s="9"/>
    </row>
    <row r="468" spans="12:12" x14ac:dyDescent="0.2">
      <c r="L468" s="9"/>
    </row>
    <row r="469" spans="12:12" x14ac:dyDescent="0.2">
      <c r="L469" s="9"/>
    </row>
    <row r="470" spans="12:12" x14ac:dyDescent="0.2">
      <c r="L470" s="9"/>
    </row>
    <row r="471" spans="12:12" x14ac:dyDescent="0.2">
      <c r="L471" s="9"/>
    </row>
    <row r="472" spans="12:12" x14ac:dyDescent="0.2">
      <c r="L472" s="9"/>
    </row>
    <row r="473" spans="12:12" x14ac:dyDescent="0.2">
      <c r="L473" s="9"/>
    </row>
    <row r="474" spans="12:12" x14ac:dyDescent="0.2">
      <c r="L474" s="9"/>
    </row>
    <row r="475" spans="12:12" x14ac:dyDescent="0.2">
      <c r="L475" s="9"/>
    </row>
    <row r="476" spans="12:12" x14ac:dyDescent="0.2">
      <c r="L476" s="9"/>
    </row>
    <row r="477" spans="12:12" x14ac:dyDescent="0.2">
      <c r="L477" s="9"/>
    </row>
    <row r="478" spans="12:12" x14ac:dyDescent="0.2">
      <c r="L478" s="9"/>
    </row>
    <row r="479" spans="12:12" x14ac:dyDescent="0.2">
      <c r="L479" s="9"/>
    </row>
    <row r="480" spans="12:12" x14ac:dyDescent="0.2">
      <c r="L480" s="9"/>
    </row>
    <row r="481" spans="12:12" x14ac:dyDescent="0.2">
      <c r="L481" s="9"/>
    </row>
    <row r="482" spans="12:12" x14ac:dyDescent="0.2">
      <c r="L482" s="9"/>
    </row>
    <row r="483" spans="12:12" x14ac:dyDescent="0.2">
      <c r="L483" s="9"/>
    </row>
    <row r="484" spans="12:12" x14ac:dyDescent="0.2">
      <c r="L484" s="9"/>
    </row>
    <row r="485" spans="12:12" x14ac:dyDescent="0.2">
      <c r="L485" s="9"/>
    </row>
    <row r="486" spans="12:12" x14ac:dyDescent="0.2">
      <c r="L486" s="9"/>
    </row>
    <row r="487" spans="12:12" x14ac:dyDescent="0.2">
      <c r="L487" s="9"/>
    </row>
    <row r="488" spans="12:12" x14ac:dyDescent="0.2">
      <c r="L488" s="9"/>
    </row>
    <row r="489" spans="12:12" x14ac:dyDescent="0.2">
      <c r="L489" s="9"/>
    </row>
    <row r="490" spans="12:12" x14ac:dyDescent="0.2">
      <c r="L490" s="9"/>
    </row>
    <row r="491" spans="12:12" x14ac:dyDescent="0.2">
      <c r="L491" s="9"/>
    </row>
    <row r="492" spans="12:12" x14ac:dyDescent="0.2">
      <c r="L492" s="9"/>
    </row>
    <row r="493" spans="12:12" x14ac:dyDescent="0.2">
      <c r="L493" s="9"/>
    </row>
    <row r="494" spans="12:12" x14ac:dyDescent="0.2">
      <c r="L494" s="9"/>
    </row>
    <row r="495" spans="12:12" x14ac:dyDescent="0.2">
      <c r="L495" s="9"/>
    </row>
    <row r="496" spans="12:12" x14ac:dyDescent="0.2">
      <c r="L496" s="9"/>
    </row>
    <row r="497" spans="12:12" x14ac:dyDescent="0.2">
      <c r="L497" s="9"/>
    </row>
    <row r="498" spans="12:12" x14ac:dyDescent="0.2">
      <c r="L498" s="9"/>
    </row>
    <row r="499" spans="12:12" x14ac:dyDescent="0.2">
      <c r="L499" s="9"/>
    </row>
    <row r="500" spans="12:12" x14ac:dyDescent="0.2">
      <c r="L500" s="9"/>
    </row>
    <row r="501" spans="12:12" x14ac:dyDescent="0.2">
      <c r="L501" s="9"/>
    </row>
    <row r="502" spans="12:12" x14ac:dyDescent="0.2">
      <c r="L502" s="9"/>
    </row>
    <row r="503" spans="12:12" x14ac:dyDescent="0.2">
      <c r="L503" s="9"/>
    </row>
    <row r="504" spans="12:12" x14ac:dyDescent="0.2">
      <c r="L504" s="9"/>
    </row>
    <row r="505" spans="12:12" x14ac:dyDescent="0.2">
      <c r="L505" s="9"/>
    </row>
    <row r="506" spans="12:12" x14ac:dyDescent="0.2">
      <c r="L506" s="9"/>
    </row>
    <row r="507" spans="12:12" x14ac:dyDescent="0.2">
      <c r="L507" s="9"/>
    </row>
    <row r="508" spans="12:12" x14ac:dyDescent="0.2">
      <c r="L508" s="9"/>
    </row>
    <row r="509" spans="12:12" x14ac:dyDescent="0.2">
      <c r="L509" s="9"/>
    </row>
    <row r="510" spans="12:12" x14ac:dyDescent="0.2">
      <c r="L510" s="9"/>
    </row>
    <row r="511" spans="12:12" x14ac:dyDescent="0.2">
      <c r="L511" s="9"/>
    </row>
    <row r="512" spans="12:12" x14ac:dyDescent="0.2">
      <c r="L512" s="9"/>
    </row>
    <row r="513" spans="12:12" x14ac:dyDescent="0.2">
      <c r="L513" s="9"/>
    </row>
    <row r="514" spans="12:12" x14ac:dyDescent="0.2">
      <c r="L514" s="9"/>
    </row>
    <row r="515" spans="12:12" x14ac:dyDescent="0.2">
      <c r="L515" s="9"/>
    </row>
    <row r="516" spans="12:12" x14ac:dyDescent="0.2">
      <c r="L516" s="9"/>
    </row>
    <row r="517" spans="12:12" x14ac:dyDescent="0.2">
      <c r="L517" s="9"/>
    </row>
    <row r="518" spans="12:12" x14ac:dyDescent="0.2">
      <c r="L518" s="9"/>
    </row>
    <row r="519" spans="12:12" x14ac:dyDescent="0.2">
      <c r="L519" s="9"/>
    </row>
    <row r="520" spans="12:12" x14ac:dyDescent="0.2">
      <c r="L520" s="9"/>
    </row>
    <row r="521" spans="12:12" x14ac:dyDescent="0.2">
      <c r="L521" s="9"/>
    </row>
    <row r="522" spans="12:12" x14ac:dyDescent="0.2">
      <c r="L522" s="9"/>
    </row>
    <row r="523" spans="12:12" x14ac:dyDescent="0.2">
      <c r="L523" s="9"/>
    </row>
    <row r="524" spans="12:12" x14ac:dyDescent="0.2">
      <c r="L524" s="9"/>
    </row>
    <row r="525" spans="12:12" x14ac:dyDescent="0.2">
      <c r="L525" s="9"/>
    </row>
    <row r="526" spans="12:12" x14ac:dyDescent="0.2">
      <c r="L526" s="9"/>
    </row>
    <row r="527" spans="12:12" x14ac:dyDescent="0.2">
      <c r="L527" s="9"/>
    </row>
    <row r="528" spans="12:12" x14ac:dyDescent="0.2">
      <c r="L528" s="9"/>
    </row>
    <row r="529" spans="12:12" x14ac:dyDescent="0.2">
      <c r="L529" s="9"/>
    </row>
    <row r="530" spans="12:12" x14ac:dyDescent="0.2">
      <c r="L530" s="9"/>
    </row>
    <row r="531" spans="12:12" x14ac:dyDescent="0.2">
      <c r="L531" s="9"/>
    </row>
    <row r="532" spans="12:12" x14ac:dyDescent="0.2">
      <c r="L532" s="9"/>
    </row>
    <row r="533" spans="12:12" x14ac:dyDescent="0.2">
      <c r="L533" s="9"/>
    </row>
    <row r="534" spans="12:12" x14ac:dyDescent="0.2">
      <c r="L534" s="9"/>
    </row>
    <row r="535" spans="12:12" x14ac:dyDescent="0.2">
      <c r="L535" s="9"/>
    </row>
    <row r="536" spans="12:12" x14ac:dyDescent="0.2">
      <c r="L536" s="9"/>
    </row>
    <row r="537" spans="12:12" x14ac:dyDescent="0.2">
      <c r="L537" s="9"/>
    </row>
    <row r="538" spans="12:12" x14ac:dyDescent="0.2">
      <c r="L538" s="9"/>
    </row>
    <row r="539" spans="12:12" x14ac:dyDescent="0.2">
      <c r="L539" s="9"/>
    </row>
    <row r="540" spans="12:12" x14ac:dyDescent="0.2">
      <c r="L540" s="9"/>
    </row>
    <row r="541" spans="12:12" x14ac:dyDescent="0.2">
      <c r="L541" s="9"/>
    </row>
    <row r="542" spans="12:12" x14ac:dyDescent="0.2">
      <c r="L542" s="9"/>
    </row>
    <row r="543" spans="12:12" x14ac:dyDescent="0.2">
      <c r="L543" s="9"/>
    </row>
    <row r="544" spans="12:12" x14ac:dyDescent="0.2">
      <c r="L544" s="9"/>
    </row>
    <row r="545" spans="12:12" x14ac:dyDescent="0.2">
      <c r="L545" s="9"/>
    </row>
    <row r="546" spans="12:12" x14ac:dyDescent="0.2">
      <c r="L546" s="9"/>
    </row>
    <row r="547" spans="12:12" x14ac:dyDescent="0.2">
      <c r="L547" s="9"/>
    </row>
    <row r="548" spans="12:12" x14ac:dyDescent="0.2">
      <c r="L548" s="9"/>
    </row>
    <row r="549" spans="12:12" x14ac:dyDescent="0.2">
      <c r="L549" s="9"/>
    </row>
    <row r="550" spans="12:12" x14ac:dyDescent="0.2">
      <c r="L550" s="9"/>
    </row>
    <row r="551" spans="12:12" x14ac:dyDescent="0.2">
      <c r="L551" s="9"/>
    </row>
    <row r="552" spans="12:12" x14ac:dyDescent="0.2">
      <c r="L552" s="9"/>
    </row>
    <row r="553" spans="12:12" x14ac:dyDescent="0.2">
      <c r="L553" s="9"/>
    </row>
    <row r="554" spans="12:12" x14ac:dyDescent="0.2">
      <c r="L554" s="9"/>
    </row>
    <row r="555" spans="12:12" x14ac:dyDescent="0.2">
      <c r="L555" s="9"/>
    </row>
    <row r="556" spans="12:12" x14ac:dyDescent="0.2">
      <c r="L556" s="9"/>
    </row>
    <row r="557" spans="12:12" x14ac:dyDescent="0.2">
      <c r="L557" s="9"/>
    </row>
    <row r="558" spans="12:12" x14ac:dyDescent="0.2">
      <c r="L558" s="9"/>
    </row>
    <row r="559" spans="12:12" x14ac:dyDescent="0.2">
      <c r="L559" s="9"/>
    </row>
    <row r="560" spans="12:12" x14ac:dyDescent="0.2">
      <c r="L560" s="9"/>
    </row>
    <row r="561" spans="12:12" x14ac:dyDescent="0.2">
      <c r="L561" s="9"/>
    </row>
    <row r="562" spans="12:12" x14ac:dyDescent="0.2">
      <c r="L562" s="9"/>
    </row>
    <row r="563" spans="12:12" x14ac:dyDescent="0.2">
      <c r="L563" s="9"/>
    </row>
    <row r="564" spans="12:12" x14ac:dyDescent="0.2">
      <c r="L564" s="9"/>
    </row>
    <row r="565" spans="12:12" x14ac:dyDescent="0.2">
      <c r="L565" s="9"/>
    </row>
    <row r="566" spans="12:12" x14ac:dyDescent="0.2">
      <c r="L566" s="9"/>
    </row>
    <row r="567" spans="12:12" x14ac:dyDescent="0.2">
      <c r="L567" s="9"/>
    </row>
    <row r="568" spans="12:12" x14ac:dyDescent="0.2">
      <c r="L568" s="9"/>
    </row>
    <row r="569" spans="12:12" x14ac:dyDescent="0.2">
      <c r="L569" s="9"/>
    </row>
    <row r="570" spans="12:12" x14ac:dyDescent="0.2">
      <c r="L570" s="9"/>
    </row>
    <row r="571" spans="12:12" x14ac:dyDescent="0.2">
      <c r="L571" s="9"/>
    </row>
    <row r="572" spans="12:12" x14ac:dyDescent="0.2">
      <c r="L572" s="9"/>
    </row>
    <row r="573" spans="12:12" x14ac:dyDescent="0.2">
      <c r="L573" s="9"/>
    </row>
    <row r="574" spans="12:12" x14ac:dyDescent="0.2">
      <c r="L574" s="9"/>
    </row>
    <row r="575" spans="12:12" x14ac:dyDescent="0.2">
      <c r="L575" s="9"/>
    </row>
    <row r="576" spans="12:12" x14ac:dyDescent="0.2">
      <c r="L576" s="9"/>
    </row>
    <row r="577" spans="12:12" x14ac:dyDescent="0.2">
      <c r="L577" s="9"/>
    </row>
    <row r="578" spans="12:12" x14ac:dyDescent="0.2">
      <c r="L578" s="9"/>
    </row>
    <row r="579" spans="12:12" x14ac:dyDescent="0.2">
      <c r="L579" s="9"/>
    </row>
    <row r="580" spans="12:12" x14ac:dyDescent="0.2">
      <c r="L580" s="9"/>
    </row>
    <row r="581" spans="12:12" x14ac:dyDescent="0.2">
      <c r="L581" s="9"/>
    </row>
    <row r="582" spans="12:12" x14ac:dyDescent="0.2">
      <c r="L582" s="9"/>
    </row>
    <row r="583" spans="12:12" x14ac:dyDescent="0.2">
      <c r="L583" s="9"/>
    </row>
    <row r="584" spans="12:12" x14ac:dyDescent="0.2">
      <c r="L584" s="9"/>
    </row>
    <row r="585" spans="12:12" x14ac:dyDescent="0.2">
      <c r="L585" s="9"/>
    </row>
    <row r="586" spans="12:12" x14ac:dyDescent="0.2">
      <c r="L586" s="9"/>
    </row>
    <row r="587" spans="12:12" x14ac:dyDescent="0.2">
      <c r="L587" s="9"/>
    </row>
    <row r="588" spans="12:12" x14ac:dyDescent="0.2">
      <c r="L588" s="9"/>
    </row>
    <row r="589" spans="12:12" x14ac:dyDescent="0.2">
      <c r="L589" s="9"/>
    </row>
    <row r="590" spans="12:12" x14ac:dyDescent="0.2">
      <c r="L590" s="9"/>
    </row>
    <row r="591" spans="12:12" x14ac:dyDescent="0.2">
      <c r="L591" s="9"/>
    </row>
    <row r="592" spans="12:12" x14ac:dyDescent="0.2">
      <c r="L592" s="9"/>
    </row>
    <row r="593" spans="12:12" x14ac:dyDescent="0.2">
      <c r="L593" s="9"/>
    </row>
    <row r="594" spans="12:12" x14ac:dyDescent="0.2">
      <c r="L594" s="9"/>
    </row>
    <row r="595" spans="12:12" x14ac:dyDescent="0.2">
      <c r="L595" s="9"/>
    </row>
    <row r="596" spans="12:12" x14ac:dyDescent="0.2">
      <c r="L596" s="9"/>
    </row>
    <row r="597" spans="12:12" x14ac:dyDescent="0.2">
      <c r="L597" s="9"/>
    </row>
    <row r="598" spans="12:12" x14ac:dyDescent="0.2">
      <c r="L598" s="9"/>
    </row>
    <row r="599" spans="12:12" x14ac:dyDescent="0.2">
      <c r="L599" s="9"/>
    </row>
    <row r="600" spans="12:12" x14ac:dyDescent="0.2">
      <c r="L600" s="9"/>
    </row>
    <row r="601" spans="12:12" x14ac:dyDescent="0.2">
      <c r="L601" s="9"/>
    </row>
    <row r="602" spans="12:12" x14ac:dyDescent="0.2">
      <c r="L602" s="9"/>
    </row>
    <row r="603" spans="12:12" x14ac:dyDescent="0.2">
      <c r="L603" s="9"/>
    </row>
    <row r="604" spans="12:12" x14ac:dyDescent="0.2">
      <c r="L604" s="9"/>
    </row>
    <row r="605" spans="12:12" x14ac:dyDescent="0.2">
      <c r="L605" s="9"/>
    </row>
    <row r="606" spans="12:12" x14ac:dyDescent="0.2">
      <c r="L606" s="9"/>
    </row>
    <row r="607" spans="12:12" x14ac:dyDescent="0.2">
      <c r="L607" s="9"/>
    </row>
    <row r="608" spans="12:12" x14ac:dyDescent="0.2">
      <c r="L608" s="9"/>
    </row>
    <row r="609" spans="12:12" x14ac:dyDescent="0.2">
      <c r="L609" s="9"/>
    </row>
    <row r="610" spans="12:12" x14ac:dyDescent="0.2">
      <c r="L610" s="9"/>
    </row>
    <row r="611" spans="12:12" x14ac:dyDescent="0.2">
      <c r="L611" s="9"/>
    </row>
    <row r="612" spans="12:12" x14ac:dyDescent="0.2">
      <c r="L612" s="9"/>
    </row>
    <row r="613" spans="12:12" x14ac:dyDescent="0.2">
      <c r="L613" s="9"/>
    </row>
    <row r="614" spans="12:12" x14ac:dyDescent="0.2">
      <c r="L614" s="9"/>
    </row>
    <row r="615" spans="12:12" x14ac:dyDescent="0.2">
      <c r="L615" s="9"/>
    </row>
    <row r="616" spans="12:12" x14ac:dyDescent="0.2">
      <c r="L616" s="9"/>
    </row>
    <row r="617" spans="12:12" x14ac:dyDescent="0.2">
      <c r="L617" s="9"/>
    </row>
    <row r="618" spans="12:12" x14ac:dyDescent="0.2">
      <c r="L618" s="9"/>
    </row>
    <row r="619" spans="12:12" x14ac:dyDescent="0.2">
      <c r="L619" s="9"/>
    </row>
    <row r="620" spans="12:12" x14ac:dyDescent="0.2">
      <c r="L620" s="9"/>
    </row>
    <row r="621" spans="12:12" x14ac:dyDescent="0.2">
      <c r="L621" s="9"/>
    </row>
    <row r="622" spans="12:12" x14ac:dyDescent="0.2">
      <c r="L622" s="9"/>
    </row>
    <row r="623" spans="12:12" x14ac:dyDescent="0.2">
      <c r="L623" s="9"/>
    </row>
    <row r="624" spans="12:12" x14ac:dyDescent="0.2">
      <c r="L624" s="9"/>
    </row>
    <row r="625" spans="12:12" x14ac:dyDescent="0.2">
      <c r="L625" s="9"/>
    </row>
    <row r="626" spans="12:12" x14ac:dyDescent="0.2">
      <c r="L626" s="9"/>
    </row>
    <row r="627" spans="12:12" x14ac:dyDescent="0.2">
      <c r="L627" s="9"/>
    </row>
    <row r="628" spans="12:12" x14ac:dyDescent="0.2">
      <c r="L628" s="9"/>
    </row>
    <row r="629" spans="12:12" x14ac:dyDescent="0.2">
      <c r="L629" s="9"/>
    </row>
    <row r="630" spans="12:12" x14ac:dyDescent="0.2">
      <c r="L630" s="9"/>
    </row>
    <row r="631" spans="12:12" x14ac:dyDescent="0.2">
      <c r="L631" s="9"/>
    </row>
    <row r="632" spans="12:12" x14ac:dyDescent="0.2">
      <c r="L632" s="9"/>
    </row>
    <row r="633" spans="12:12" x14ac:dyDescent="0.2">
      <c r="L633" s="9"/>
    </row>
    <row r="634" spans="12:12" x14ac:dyDescent="0.2">
      <c r="L634" s="9"/>
    </row>
    <row r="635" spans="12:12" x14ac:dyDescent="0.2">
      <c r="L635" s="9"/>
    </row>
    <row r="636" spans="12:12" x14ac:dyDescent="0.2">
      <c r="L636" s="9"/>
    </row>
    <row r="637" spans="12:12" x14ac:dyDescent="0.2">
      <c r="L637" s="9"/>
    </row>
    <row r="638" spans="12:12" x14ac:dyDescent="0.2">
      <c r="L638" s="9"/>
    </row>
    <row r="639" spans="12:12" x14ac:dyDescent="0.2">
      <c r="L639" s="9"/>
    </row>
    <row r="640" spans="12:12" x14ac:dyDescent="0.2">
      <c r="L640" s="9"/>
    </row>
    <row r="641" spans="12:12" x14ac:dyDescent="0.2">
      <c r="L641" s="9"/>
    </row>
    <row r="642" spans="12:12" x14ac:dyDescent="0.2">
      <c r="L642" s="9"/>
    </row>
    <row r="643" spans="12:12" x14ac:dyDescent="0.2">
      <c r="L643" s="9"/>
    </row>
    <row r="644" spans="12:12" x14ac:dyDescent="0.2">
      <c r="L644" s="9"/>
    </row>
    <row r="645" spans="12:12" x14ac:dyDescent="0.2">
      <c r="L645" s="9"/>
    </row>
    <row r="646" spans="12:12" x14ac:dyDescent="0.2">
      <c r="L646" s="9"/>
    </row>
    <row r="647" spans="12:12" x14ac:dyDescent="0.2">
      <c r="L647" s="9"/>
    </row>
    <row r="648" spans="12:12" x14ac:dyDescent="0.2">
      <c r="L648" s="9"/>
    </row>
    <row r="649" spans="12:12" x14ac:dyDescent="0.2">
      <c r="L649" s="9"/>
    </row>
    <row r="650" spans="12:12" x14ac:dyDescent="0.2">
      <c r="L650" s="9"/>
    </row>
    <row r="651" spans="12:12" x14ac:dyDescent="0.2">
      <c r="L651" s="9"/>
    </row>
    <row r="652" spans="12:12" x14ac:dyDescent="0.2">
      <c r="L652" s="9"/>
    </row>
    <row r="653" spans="12:12" x14ac:dyDescent="0.2">
      <c r="L653" s="9"/>
    </row>
    <row r="654" spans="12:12" x14ac:dyDescent="0.2">
      <c r="L654" s="9"/>
    </row>
    <row r="655" spans="12:12" x14ac:dyDescent="0.2">
      <c r="L655" s="9"/>
    </row>
    <row r="656" spans="12:12" x14ac:dyDescent="0.2">
      <c r="L656" s="9"/>
    </row>
    <row r="657" spans="12:12" x14ac:dyDescent="0.2">
      <c r="L657" s="9"/>
    </row>
    <row r="658" spans="12:12" x14ac:dyDescent="0.2">
      <c r="L658" s="9"/>
    </row>
    <row r="659" spans="12:12" x14ac:dyDescent="0.2">
      <c r="L659" s="9"/>
    </row>
    <row r="660" spans="12:12" x14ac:dyDescent="0.2">
      <c r="L660" s="9"/>
    </row>
    <row r="661" spans="12:12" x14ac:dyDescent="0.2">
      <c r="L661" s="9"/>
    </row>
    <row r="662" spans="12:12" x14ac:dyDescent="0.2">
      <c r="L662" s="9"/>
    </row>
    <row r="663" spans="12:12" x14ac:dyDescent="0.2">
      <c r="L663" s="9"/>
    </row>
    <row r="664" spans="12:12" x14ac:dyDescent="0.2">
      <c r="L664" s="9"/>
    </row>
    <row r="665" spans="12:12" x14ac:dyDescent="0.2">
      <c r="L665" s="9"/>
    </row>
    <row r="666" spans="12:12" x14ac:dyDescent="0.2">
      <c r="L666" s="9"/>
    </row>
    <row r="667" spans="12:12" x14ac:dyDescent="0.2">
      <c r="L667" s="9"/>
    </row>
    <row r="668" spans="12:12" x14ac:dyDescent="0.2">
      <c r="L668" s="9"/>
    </row>
    <row r="669" spans="12:12" x14ac:dyDescent="0.2">
      <c r="L669" s="9"/>
    </row>
    <row r="670" spans="12:12" x14ac:dyDescent="0.2">
      <c r="L670" s="9"/>
    </row>
    <row r="671" spans="12:12" x14ac:dyDescent="0.2">
      <c r="L671" s="9"/>
    </row>
    <row r="672" spans="12:12" x14ac:dyDescent="0.2">
      <c r="L672" s="9"/>
    </row>
    <row r="673" spans="12:12" x14ac:dyDescent="0.2">
      <c r="L673" s="9"/>
    </row>
    <row r="674" spans="12:12" x14ac:dyDescent="0.2">
      <c r="L674" s="9"/>
    </row>
    <row r="675" spans="12:12" x14ac:dyDescent="0.2">
      <c r="L675" s="9"/>
    </row>
    <row r="676" spans="12:12" x14ac:dyDescent="0.2">
      <c r="L676" s="9"/>
    </row>
    <row r="677" spans="12:12" x14ac:dyDescent="0.2">
      <c r="L677" s="9"/>
    </row>
    <row r="678" spans="12:12" x14ac:dyDescent="0.2">
      <c r="L678" s="9"/>
    </row>
    <row r="679" spans="12:12" x14ac:dyDescent="0.2">
      <c r="L679" s="9"/>
    </row>
    <row r="680" spans="12:12" x14ac:dyDescent="0.2">
      <c r="L680" s="9"/>
    </row>
    <row r="681" spans="12:12" x14ac:dyDescent="0.2">
      <c r="L681" s="9"/>
    </row>
    <row r="682" spans="12:12" x14ac:dyDescent="0.2">
      <c r="L682" s="9"/>
    </row>
    <row r="683" spans="12:12" x14ac:dyDescent="0.2">
      <c r="L683" s="9"/>
    </row>
    <row r="684" spans="12:12" x14ac:dyDescent="0.2">
      <c r="L684" s="9"/>
    </row>
    <row r="685" spans="12:12" x14ac:dyDescent="0.2">
      <c r="L685" s="9"/>
    </row>
    <row r="686" spans="12:12" x14ac:dyDescent="0.2">
      <c r="L686" s="9"/>
    </row>
    <row r="687" spans="12:12" x14ac:dyDescent="0.2">
      <c r="L687" s="9"/>
    </row>
    <row r="688" spans="12:12" x14ac:dyDescent="0.2">
      <c r="L688" s="9"/>
    </row>
    <row r="689" spans="12:12" x14ac:dyDescent="0.2">
      <c r="L689" s="9"/>
    </row>
    <row r="690" spans="12:12" x14ac:dyDescent="0.2">
      <c r="L690" s="9"/>
    </row>
    <row r="691" spans="12:12" x14ac:dyDescent="0.2">
      <c r="L691" s="9"/>
    </row>
    <row r="692" spans="12:12" x14ac:dyDescent="0.2">
      <c r="L692" s="9"/>
    </row>
    <row r="693" spans="12:12" x14ac:dyDescent="0.2">
      <c r="L693" s="9"/>
    </row>
    <row r="694" spans="12:12" x14ac:dyDescent="0.2">
      <c r="L694" s="9"/>
    </row>
    <row r="695" spans="12:12" x14ac:dyDescent="0.2">
      <c r="L695" s="9"/>
    </row>
    <row r="696" spans="12:12" x14ac:dyDescent="0.2">
      <c r="L696" s="9"/>
    </row>
    <row r="697" spans="12:12" x14ac:dyDescent="0.2">
      <c r="L697" s="9"/>
    </row>
    <row r="698" spans="12:12" x14ac:dyDescent="0.2">
      <c r="L698" s="9"/>
    </row>
    <row r="699" spans="12:12" x14ac:dyDescent="0.2">
      <c r="L699" s="9"/>
    </row>
    <row r="700" spans="12:12" x14ac:dyDescent="0.2">
      <c r="L700" s="9"/>
    </row>
    <row r="701" spans="12:12" x14ac:dyDescent="0.2">
      <c r="L701" s="9"/>
    </row>
    <row r="702" spans="12:12" x14ac:dyDescent="0.2">
      <c r="L702" s="9"/>
    </row>
    <row r="703" spans="12:12" x14ac:dyDescent="0.2">
      <c r="L703" s="9"/>
    </row>
    <row r="704" spans="12:12" x14ac:dyDescent="0.2">
      <c r="L704" s="9"/>
    </row>
    <row r="705" spans="12:12" x14ac:dyDescent="0.2">
      <c r="L705" s="9"/>
    </row>
    <row r="706" spans="12:12" x14ac:dyDescent="0.2">
      <c r="L706" s="9"/>
    </row>
    <row r="707" spans="12:12" x14ac:dyDescent="0.2">
      <c r="L707" s="9"/>
    </row>
    <row r="708" spans="12:12" x14ac:dyDescent="0.2">
      <c r="L708" s="9"/>
    </row>
    <row r="709" spans="12:12" x14ac:dyDescent="0.2">
      <c r="L709" s="9"/>
    </row>
    <row r="710" spans="12:12" x14ac:dyDescent="0.2">
      <c r="L710" s="9"/>
    </row>
    <row r="711" spans="12:12" x14ac:dyDescent="0.2">
      <c r="L711" s="9"/>
    </row>
    <row r="712" spans="12:12" x14ac:dyDescent="0.2">
      <c r="L712" s="9"/>
    </row>
    <row r="713" spans="12:12" x14ac:dyDescent="0.2">
      <c r="L713" s="9"/>
    </row>
    <row r="714" spans="12:12" x14ac:dyDescent="0.2">
      <c r="L714" s="9"/>
    </row>
    <row r="715" spans="12:12" x14ac:dyDescent="0.2">
      <c r="L715" s="9"/>
    </row>
    <row r="716" spans="12:12" x14ac:dyDescent="0.2">
      <c r="L716" s="9"/>
    </row>
    <row r="717" spans="12:12" x14ac:dyDescent="0.2">
      <c r="L717" s="9"/>
    </row>
    <row r="718" spans="12:12" x14ac:dyDescent="0.2">
      <c r="L718" s="9"/>
    </row>
    <row r="719" spans="12:12" x14ac:dyDescent="0.2">
      <c r="L719" s="9"/>
    </row>
    <row r="720" spans="12:12" x14ac:dyDescent="0.2">
      <c r="L720" s="9"/>
    </row>
    <row r="721" spans="12:12" x14ac:dyDescent="0.2">
      <c r="L721" s="9"/>
    </row>
    <row r="722" spans="12:12" x14ac:dyDescent="0.2">
      <c r="L722" s="9"/>
    </row>
    <row r="723" spans="12:12" x14ac:dyDescent="0.2">
      <c r="L723" s="9"/>
    </row>
    <row r="724" spans="12:12" x14ac:dyDescent="0.2">
      <c r="L724" s="9"/>
    </row>
    <row r="725" spans="12:12" x14ac:dyDescent="0.2">
      <c r="L725" s="9"/>
    </row>
    <row r="726" spans="12:12" x14ac:dyDescent="0.2">
      <c r="L726" s="9"/>
    </row>
    <row r="727" spans="12:12" x14ac:dyDescent="0.2">
      <c r="L727" s="9"/>
    </row>
    <row r="728" spans="12:12" x14ac:dyDescent="0.2">
      <c r="L728" s="9"/>
    </row>
    <row r="729" spans="12:12" x14ac:dyDescent="0.2">
      <c r="L729" s="9"/>
    </row>
    <row r="730" spans="12:12" x14ac:dyDescent="0.2">
      <c r="L730" s="9"/>
    </row>
    <row r="731" spans="12:12" x14ac:dyDescent="0.2">
      <c r="L731" s="9"/>
    </row>
    <row r="732" spans="12:12" x14ac:dyDescent="0.2">
      <c r="L732" s="9"/>
    </row>
    <row r="733" spans="12:12" x14ac:dyDescent="0.2">
      <c r="L733" s="9"/>
    </row>
    <row r="734" spans="12:12" x14ac:dyDescent="0.2">
      <c r="L734" s="9"/>
    </row>
    <row r="735" spans="12:12" x14ac:dyDescent="0.2">
      <c r="L735" s="9"/>
    </row>
    <row r="736" spans="12:12" x14ac:dyDescent="0.2">
      <c r="L736" s="9"/>
    </row>
    <row r="737" spans="12:12" x14ac:dyDescent="0.2">
      <c r="L737" s="9"/>
    </row>
    <row r="738" spans="12:12" x14ac:dyDescent="0.2">
      <c r="L738" s="9"/>
    </row>
    <row r="739" spans="12:12" x14ac:dyDescent="0.2">
      <c r="L739" s="9"/>
    </row>
    <row r="740" spans="12:12" x14ac:dyDescent="0.2">
      <c r="L740" s="9"/>
    </row>
    <row r="741" spans="12:12" x14ac:dyDescent="0.2">
      <c r="L741" s="9"/>
    </row>
    <row r="742" spans="12:12" x14ac:dyDescent="0.2">
      <c r="L742" s="9"/>
    </row>
    <row r="743" spans="12:12" x14ac:dyDescent="0.2">
      <c r="L743" s="9"/>
    </row>
    <row r="744" spans="12:12" x14ac:dyDescent="0.2">
      <c r="L744" s="9"/>
    </row>
    <row r="745" spans="12:12" x14ac:dyDescent="0.2">
      <c r="L745" s="9"/>
    </row>
    <row r="746" spans="12:12" x14ac:dyDescent="0.2">
      <c r="L746" s="9"/>
    </row>
    <row r="747" spans="12:12" x14ac:dyDescent="0.2">
      <c r="L747" s="9"/>
    </row>
    <row r="748" spans="12:12" x14ac:dyDescent="0.2">
      <c r="L748" s="9"/>
    </row>
    <row r="749" spans="12:12" x14ac:dyDescent="0.2">
      <c r="L749" s="9"/>
    </row>
    <row r="750" spans="12:12" x14ac:dyDescent="0.2">
      <c r="L750" s="9"/>
    </row>
    <row r="751" spans="12:12" x14ac:dyDescent="0.2">
      <c r="L751" s="9"/>
    </row>
    <row r="752" spans="12:12" x14ac:dyDescent="0.2">
      <c r="L752" s="9"/>
    </row>
    <row r="753" spans="12:12" x14ac:dyDescent="0.2">
      <c r="L753" s="9"/>
    </row>
    <row r="754" spans="12:12" x14ac:dyDescent="0.2">
      <c r="L754" s="9"/>
    </row>
    <row r="755" spans="12:12" x14ac:dyDescent="0.2">
      <c r="L755" s="9"/>
    </row>
    <row r="756" spans="12:12" x14ac:dyDescent="0.2">
      <c r="L756" s="9"/>
    </row>
    <row r="757" spans="12:12" x14ac:dyDescent="0.2">
      <c r="L757" s="9"/>
    </row>
    <row r="758" spans="12:12" x14ac:dyDescent="0.2">
      <c r="L758" s="9"/>
    </row>
    <row r="759" spans="12:12" x14ac:dyDescent="0.2">
      <c r="L759" s="9"/>
    </row>
    <row r="760" spans="12:12" x14ac:dyDescent="0.2">
      <c r="L760" s="9"/>
    </row>
    <row r="761" spans="12:12" x14ac:dyDescent="0.2">
      <c r="L761" s="9"/>
    </row>
    <row r="762" spans="12:12" x14ac:dyDescent="0.2">
      <c r="L762" s="9"/>
    </row>
    <row r="763" spans="12:12" x14ac:dyDescent="0.2">
      <c r="L763" s="9"/>
    </row>
    <row r="764" spans="12:12" x14ac:dyDescent="0.2">
      <c r="L764" s="9"/>
    </row>
    <row r="765" spans="12:12" x14ac:dyDescent="0.2">
      <c r="L765" s="9"/>
    </row>
    <row r="766" spans="12:12" x14ac:dyDescent="0.2">
      <c r="L766" s="9"/>
    </row>
    <row r="767" spans="12:12" x14ac:dyDescent="0.2">
      <c r="L767" s="9"/>
    </row>
    <row r="768" spans="12:12" x14ac:dyDescent="0.2">
      <c r="L768" s="9"/>
    </row>
    <row r="769" spans="12:12" x14ac:dyDescent="0.2">
      <c r="L769" s="9"/>
    </row>
    <row r="770" spans="12:12" x14ac:dyDescent="0.2">
      <c r="L770" s="9"/>
    </row>
    <row r="771" spans="12:12" x14ac:dyDescent="0.2">
      <c r="L771" s="9"/>
    </row>
    <row r="772" spans="12:12" x14ac:dyDescent="0.2">
      <c r="L772" s="9"/>
    </row>
    <row r="773" spans="12:12" x14ac:dyDescent="0.2">
      <c r="L773" s="9"/>
    </row>
    <row r="774" spans="12:12" x14ac:dyDescent="0.2">
      <c r="L774" s="9"/>
    </row>
    <row r="775" spans="12:12" x14ac:dyDescent="0.2">
      <c r="L775" s="9"/>
    </row>
    <row r="776" spans="12:12" x14ac:dyDescent="0.2">
      <c r="L776" s="9"/>
    </row>
    <row r="777" spans="12:12" x14ac:dyDescent="0.2">
      <c r="L777" s="9"/>
    </row>
    <row r="778" spans="12:12" x14ac:dyDescent="0.2">
      <c r="L778" s="9"/>
    </row>
    <row r="779" spans="12:12" x14ac:dyDescent="0.2">
      <c r="L779" s="9"/>
    </row>
    <row r="780" spans="12:12" x14ac:dyDescent="0.2">
      <c r="L780" s="9"/>
    </row>
    <row r="781" spans="12:12" x14ac:dyDescent="0.2">
      <c r="L781" s="9"/>
    </row>
    <row r="782" spans="12:12" x14ac:dyDescent="0.2">
      <c r="L782" s="9"/>
    </row>
    <row r="783" spans="12:12" x14ac:dyDescent="0.2">
      <c r="L783" s="9"/>
    </row>
    <row r="784" spans="12:12" x14ac:dyDescent="0.2">
      <c r="L784" s="9"/>
    </row>
    <row r="785" spans="12:12" x14ac:dyDescent="0.2">
      <c r="L785" s="9"/>
    </row>
    <row r="786" spans="12:12" x14ac:dyDescent="0.2">
      <c r="L786" s="9"/>
    </row>
    <row r="787" spans="12:12" x14ac:dyDescent="0.2">
      <c r="L787" s="9"/>
    </row>
    <row r="788" spans="12:12" x14ac:dyDescent="0.2">
      <c r="L788" s="9"/>
    </row>
    <row r="789" spans="12:12" x14ac:dyDescent="0.2">
      <c r="L789" s="9"/>
    </row>
    <row r="790" spans="12:12" x14ac:dyDescent="0.2">
      <c r="L790" s="9"/>
    </row>
    <row r="791" spans="12:12" x14ac:dyDescent="0.2">
      <c r="L791" s="9"/>
    </row>
    <row r="792" spans="12:12" x14ac:dyDescent="0.2">
      <c r="L792" s="9"/>
    </row>
    <row r="793" spans="12:12" x14ac:dyDescent="0.2">
      <c r="L793" s="9"/>
    </row>
    <row r="794" spans="12:12" x14ac:dyDescent="0.2">
      <c r="L794" s="9"/>
    </row>
    <row r="795" spans="12:12" x14ac:dyDescent="0.2">
      <c r="L795" s="9"/>
    </row>
    <row r="796" spans="12:12" x14ac:dyDescent="0.2">
      <c r="L796" s="9"/>
    </row>
    <row r="797" spans="12:12" x14ac:dyDescent="0.2">
      <c r="L797" s="9"/>
    </row>
    <row r="798" spans="12:12" x14ac:dyDescent="0.2">
      <c r="L798" s="9"/>
    </row>
    <row r="799" spans="12:12" x14ac:dyDescent="0.2">
      <c r="L799" s="9"/>
    </row>
    <row r="800" spans="12:12" x14ac:dyDescent="0.2">
      <c r="L800" s="9"/>
    </row>
    <row r="801" spans="12:12" x14ac:dyDescent="0.2">
      <c r="L801" s="9"/>
    </row>
    <row r="802" spans="12:12" x14ac:dyDescent="0.2">
      <c r="L802" s="9"/>
    </row>
    <row r="803" spans="12:12" x14ac:dyDescent="0.2">
      <c r="L803" s="9"/>
    </row>
    <row r="804" spans="12:12" x14ac:dyDescent="0.2">
      <c r="L804" s="9"/>
    </row>
    <row r="805" spans="12:12" x14ac:dyDescent="0.2">
      <c r="L805" s="9"/>
    </row>
    <row r="806" spans="12:12" x14ac:dyDescent="0.2">
      <c r="L806" s="9"/>
    </row>
    <row r="807" spans="12:12" x14ac:dyDescent="0.2">
      <c r="L807" s="9"/>
    </row>
    <row r="808" spans="12:12" x14ac:dyDescent="0.2">
      <c r="L808" s="9"/>
    </row>
    <row r="809" spans="12:12" x14ac:dyDescent="0.2">
      <c r="L809" s="9"/>
    </row>
    <row r="810" spans="12:12" x14ac:dyDescent="0.2">
      <c r="L810" s="9"/>
    </row>
    <row r="811" spans="12:12" x14ac:dyDescent="0.2">
      <c r="L811" s="9"/>
    </row>
    <row r="812" spans="12:12" x14ac:dyDescent="0.2">
      <c r="L812" s="9"/>
    </row>
    <row r="813" spans="12:12" x14ac:dyDescent="0.2">
      <c r="L813" s="9"/>
    </row>
    <row r="814" spans="12:12" x14ac:dyDescent="0.2">
      <c r="L814" s="9"/>
    </row>
    <row r="815" spans="12:12" x14ac:dyDescent="0.2">
      <c r="L815" s="9"/>
    </row>
    <row r="816" spans="12:12" x14ac:dyDescent="0.2">
      <c r="L816" s="9"/>
    </row>
    <row r="817" spans="12:12" x14ac:dyDescent="0.2">
      <c r="L817" s="9"/>
    </row>
    <row r="818" spans="12:12" x14ac:dyDescent="0.2">
      <c r="L818" s="9"/>
    </row>
    <row r="819" spans="12:12" x14ac:dyDescent="0.2">
      <c r="L819" s="9"/>
    </row>
    <row r="820" spans="12:12" x14ac:dyDescent="0.2">
      <c r="L820" s="9"/>
    </row>
    <row r="821" spans="12:12" x14ac:dyDescent="0.2">
      <c r="L821" s="9"/>
    </row>
    <row r="822" spans="12:12" x14ac:dyDescent="0.2">
      <c r="L822" s="9"/>
    </row>
    <row r="823" spans="12:12" x14ac:dyDescent="0.2">
      <c r="L823" s="9"/>
    </row>
    <row r="824" spans="12:12" x14ac:dyDescent="0.2">
      <c r="L824" s="9"/>
    </row>
    <row r="825" spans="12:12" x14ac:dyDescent="0.2">
      <c r="L825" s="9"/>
    </row>
    <row r="826" spans="12:12" x14ac:dyDescent="0.2">
      <c r="L826" s="9"/>
    </row>
    <row r="827" spans="12:12" x14ac:dyDescent="0.2">
      <c r="L827" s="9"/>
    </row>
    <row r="828" spans="12:12" x14ac:dyDescent="0.2">
      <c r="L828" s="9"/>
    </row>
    <row r="829" spans="12:12" x14ac:dyDescent="0.2">
      <c r="L829" s="9"/>
    </row>
    <row r="830" spans="12:12" x14ac:dyDescent="0.2">
      <c r="L830" s="9"/>
    </row>
    <row r="831" spans="12:12" x14ac:dyDescent="0.2">
      <c r="L831" s="9"/>
    </row>
    <row r="832" spans="12:12" x14ac:dyDescent="0.2">
      <c r="L832" s="9"/>
    </row>
    <row r="833" spans="12:12" x14ac:dyDescent="0.2">
      <c r="L833" s="9"/>
    </row>
    <row r="834" spans="12:12" x14ac:dyDescent="0.2">
      <c r="L834" s="9"/>
    </row>
    <row r="835" spans="12:12" x14ac:dyDescent="0.2">
      <c r="L835" s="9"/>
    </row>
    <row r="836" spans="12:12" x14ac:dyDescent="0.2">
      <c r="L836" s="9"/>
    </row>
    <row r="837" spans="12:12" x14ac:dyDescent="0.2">
      <c r="L837" s="9"/>
    </row>
    <row r="838" spans="12:12" x14ac:dyDescent="0.2">
      <c r="L838" s="9"/>
    </row>
    <row r="839" spans="12:12" x14ac:dyDescent="0.2">
      <c r="L839" s="9"/>
    </row>
    <row r="840" spans="12:12" x14ac:dyDescent="0.2">
      <c r="L840" s="9"/>
    </row>
    <row r="841" spans="12:12" x14ac:dyDescent="0.2">
      <c r="L841" s="9"/>
    </row>
    <row r="842" spans="12:12" x14ac:dyDescent="0.2">
      <c r="L842" s="9"/>
    </row>
    <row r="843" spans="12:12" x14ac:dyDescent="0.2">
      <c r="L843" s="9"/>
    </row>
    <row r="844" spans="12:12" x14ac:dyDescent="0.2">
      <c r="L844" s="9"/>
    </row>
    <row r="845" spans="12:12" x14ac:dyDescent="0.2">
      <c r="L845" s="9"/>
    </row>
    <row r="846" spans="12:12" x14ac:dyDescent="0.2">
      <c r="L846" s="9"/>
    </row>
    <row r="847" spans="12:12" x14ac:dyDescent="0.2">
      <c r="L847" s="9"/>
    </row>
    <row r="848" spans="12:12" x14ac:dyDescent="0.2">
      <c r="L848" s="9"/>
    </row>
    <row r="849" spans="12:12" x14ac:dyDescent="0.2">
      <c r="L849" s="9"/>
    </row>
    <row r="850" spans="12:12" x14ac:dyDescent="0.2">
      <c r="L850" s="9"/>
    </row>
    <row r="851" spans="12:12" x14ac:dyDescent="0.2">
      <c r="L851" s="9"/>
    </row>
    <row r="852" spans="12:12" x14ac:dyDescent="0.2">
      <c r="L852" s="9"/>
    </row>
    <row r="853" spans="12:12" x14ac:dyDescent="0.2">
      <c r="L853" s="9"/>
    </row>
    <row r="854" spans="12:12" x14ac:dyDescent="0.2">
      <c r="L854" s="9"/>
    </row>
    <row r="855" spans="12:12" x14ac:dyDescent="0.2">
      <c r="L855" s="9"/>
    </row>
    <row r="856" spans="12:12" x14ac:dyDescent="0.2">
      <c r="L856" s="9"/>
    </row>
    <row r="857" spans="12:12" x14ac:dyDescent="0.2">
      <c r="L857" s="9"/>
    </row>
    <row r="858" spans="12:12" x14ac:dyDescent="0.2">
      <c r="L858" s="9"/>
    </row>
    <row r="859" spans="12:12" x14ac:dyDescent="0.2">
      <c r="L859" s="9"/>
    </row>
    <row r="860" spans="12:12" x14ac:dyDescent="0.2">
      <c r="L860" s="9"/>
    </row>
    <row r="861" spans="12:12" x14ac:dyDescent="0.2">
      <c r="L861" s="9"/>
    </row>
    <row r="862" spans="12:12" x14ac:dyDescent="0.2">
      <c r="L862" s="9"/>
    </row>
    <row r="863" spans="12:12" x14ac:dyDescent="0.2">
      <c r="L863" s="9"/>
    </row>
    <row r="864" spans="12:12" x14ac:dyDescent="0.2">
      <c r="L864" s="9"/>
    </row>
    <row r="865" spans="12:12" x14ac:dyDescent="0.2">
      <c r="L865" s="9"/>
    </row>
    <row r="866" spans="12:12" x14ac:dyDescent="0.2">
      <c r="L866" s="9"/>
    </row>
    <row r="867" spans="12:12" x14ac:dyDescent="0.2">
      <c r="L867" s="9"/>
    </row>
    <row r="868" spans="12:12" x14ac:dyDescent="0.2">
      <c r="L868" s="9"/>
    </row>
    <row r="869" spans="12:12" x14ac:dyDescent="0.2">
      <c r="L869" s="9"/>
    </row>
    <row r="870" spans="12:12" x14ac:dyDescent="0.2">
      <c r="L870" s="9"/>
    </row>
    <row r="871" spans="12:12" x14ac:dyDescent="0.2">
      <c r="L871" s="9"/>
    </row>
    <row r="872" spans="12:12" x14ac:dyDescent="0.2">
      <c r="L872" s="9"/>
    </row>
    <row r="873" spans="12:12" x14ac:dyDescent="0.2">
      <c r="L873" s="9"/>
    </row>
    <row r="874" spans="12:12" x14ac:dyDescent="0.2">
      <c r="L874" s="9"/>
    </row>
    <row r="875" spans="12:12" x14ac:dyDescent="0.2">
      <c r="L875" s="9"/>
    </row>
    <row r="876" spans="12:12" x14ac:dyDescent="0.2">
      <c r="L876" s="9"/>
    </row>
    <row r="877" spans="12:12" x14ac:dyDescent="0.2">
      <c r="L877" s="9"/>
    </row>
    <row r="878" spans="12:12" x14ac:dyDescent="0.2">
      <c r="L878" s="9"/>
    </row>
    <row r="879" spans="12:12" x14ac:dyDescent="0.2">
      <c r="L879" s="9"/>
    </row>
    <row r="880" spans="12:12" x14ac:dyDescent="0.2">
      <c r="L880" s="9"/>
    </row>
    <row r="881" spans="12:12" x14ac:dyDescent="0.2">
      <c r="L881" s="9"/>
    </row>
    <row r="882" spans="12:12" x14ac:dyDescent="0.2">
      <c r="L882" s="9"/>
    </row>
    <row r="883" spans="12:12" x14ac:dyDescent="0.2">
      <c r="L883" s="9"/>
    </row>
    <row r="884" spans="12:12" x14ac:dyDescent="0.2">
      <c r="L884" s="9"/>
    </row>
    <row r="885" spans="12:12" x14ac:dyDescent="0.2">
      <c r="L885" s="9"/>
    </row>
    <row r="886" spans="12:12" x14ac:dyDescent="0.2">
      <c r="L886" s="9"/>
    </row>
    <row r="887" spans="12:12" x14ac:dyDescent="0.2">
      <c r="L887" s="9"/>
    </row>
    <row r="888" spans="12:12" x14ac:dyDescent="0.2">
      <c r="L888" s="9"/>
    </row>
    <row r="889" spans="12:12" x14ac:dyDescent="0.2">
      <c r="L889" s="9"/>
    </row>
    <row r="890" spans="12:12" x14ac:dyDescent="0.2">
      <c r="L890" s="9"/>
    </row>
    <row r="891" spans="12:12" x14ac:dyDescent="0.2">
      <c r="L891" s="9"/>
    </row>
    <row r="892" spans="12:12" x14ac:dyDescent="0.2">
      <c r="L892" s="9"/>
    </row>
    <row r="893" spans="12:12" x14ac:dyDescent="0.2">
      <c r="L893" s="9"/>
    </row>
    <row r="894" spans="12:12" x14ac:dyDescent="0.2">
      <c r="L894" s="9"/>
    </row>
    <row r="895" spans="12:12" x14ac:dyDescent="0.2">
      <c r="L895" s="9"/>
    </row>
    <row r="896" spans="12:12" x14ac:dyDescent="0.2">
      <c r="L896" s="9"/>
    </row>
    <row r="897" spans="12:12" x14ac:dyDescent="0.2">
      <c r="L897" s="9"/>
    </row>
    <row r="898" spans="12:12" x14ac:dyDescent="0.2">
      <c r="L898" s="9"/>
    </row>
    <row r="899" spans="12:12" x14ac:dyDescent="0.2">
      <c r="L899" s="9"/>
    </row>
    <row r="900" spans="12:12" x14ac:dyDescent="0.2">
      <c r="L900" s="9"/>
    </row>
    <row r="901" spans="12:12" x14ac:dyDescent="0.2">
      <c r="L901" s="9"/>
    </row>
    <row r="902" spans="12:12" x14ac:dyDescent="0.2">
      <c r="L902" s="9"/>
    </row>
    <row r="903" spans="12:12" x14ac:dyDescent="0.2">
      <c r="L903" s="9"/>
    </row>
    <row r="904" spans="12:12" x14ac:dyDescent="0.2">
      <c r="L904" s="9"/>
    </row>
    <row r="905" spans="12:12" x14ac:dyDescent="0.2">
      <c r="L905" s="9"/>
    </row>
    <row r="906" spans="12:12" x14ac:dyDescent="0.2">
      <c r="L906" s="9"/>
    </row>
    <row r="907" spans="12:12" x14ac:dyDescent="0.2">
      <c r="L907" s="9"/>
    </row>
    <row r="908" spans="12:12" x14ac:dyDescent="0.2">
      <c r="L908" s="9"/>
    </row>
    <row r="909" spans="12:12" x14ac:dyDescent="0.2">
      <c r="L909" s="9"/>
    </row>
    <row r="910" spans="12:12" x14ac:dyDescent="0.2">
      <c r="L910" s="9"/>
    </row>
    <row r="911" spans="12:12" x14ac:dyDescent="0.2">
      <c r="L911" s="9"/>
    </row>
    <row r="912" spans="12:12" x14ac:dyDescent="0.2">
      <c r="L912" s="9"/>
    </row>
    <row r="913" spans="12:12" x14ac:dyDescent="0.2">
      <c r="L913" s="9"/>
    </row>
    <row r="914" spans="12:12" x14ac:dyDescent="0.2">
      <c r="L914" s="9"/>
    </row>
    <row r="915" spans="12:12" x14ac:dyDescent="0.2">
      <c r="L915" s="9"/>
    </row>
    <row r="916" spans="12:12" x14ac:dyDescent="0.2">
      <c r="L916" s="9"/>
    </row>
    <row r="917" spans="12:12" x14ac:dyDescent="0.2">
      <c r="L917" s="9"/>
    </row>
    <row r="918" spans="12:12" x14ac:dyDescent="0.2">
      <c r="L918" s="9"/>
    </row>
    <row r="919" spans="12:12" x14ac:dyDescent="0.2">
      <c r="L919" s="9"/>
    </row>
    <row r="920" spans="12:12" x14ac:dyDescent="0.2">
      <c r="L920" s="9"/>
    </row>
    <row r="921" spans="12:12" x14ac:dyDescent="0.2">
      <c r="L921" s="9"/>
    </row>
    <row r="922" spans="12:12" x14ac:dyDescent="0.2">
      <c r="L922" s="9"/>
    </row>
    <row r="923" spans="12:12" x14ac:dyDescent="0.2">
      <c r="L923" s="9"/>
    </row>
    <row r="924" spans="12:12" x14ac:dyDescent="0.2">
      <c r="L924" s="9"/>
    </row>
    <row r="925" spans="12:12" x14ac:dyDescent="0.2">
      <c r="L925" s="9"/>
    </row>
    <row r="926" spans="12:12" x14ac:dyDescent="0.2">
      <c r="L926" s="9"/>
    </row>
    <row r="927" spans="12:12" x14ac:dyDescent="0.2">
      <c r="L927" s="9"/>
    </row>
    <row r="928" spans="12:12" x14ac:dyDescent="0.2">
      <c r="L928" s="9"/>
    </row>
    <row r="929" spans="12:12" x14ac:dyDescent="0.2">
      <c r="L929" s="9"/>
    </row>
    <row r="930" spans="12:12" x14ac:dyDescent="0.2">
      <c r="L930" s="9"/>
    </row>
    <row r="931" spans="12:12" x14ac:dyDescent="0.2">
      <c r="L931" s="9"/>
    </row>
    <row r="932" spans="12:12" x14ac:dyDescent="0.2">
      <c r="L932" s="9"/>
    </row>
    <row r="933" spans="12:12" x14ac:dyDescent="0.2">
      <c r="L933" s="9"/>
    </row>
    <row r="934" spans="12:12" x14ac:dyDescent="0.2">
      <c r="L934" s="9"/>
    </row>
    <row r="935" spans="12:12" x14ac:dyDescent="0.2">
      <c r="L935" s="9"/>
    </row>
    <row r="936" spans="12:12" x14ac:dyDescent="0.2">
      <c r="L936" s="9"/>
    </row>
    <row r="937" spans="12:12" x14ac:dyDescent="0.2">
      <c r="L937" s="9"/>
    </row>
    <row r="938" spans="12:12" x14ac:dyDescent="0.2">
      <c r="L938" s="9"/>
    </row>
    <row r="939" spans="12:12" x14ac:dyDescent="0.2">
      <c r="L939" s="9"/>
    </row>
    <row r="940" spans="12:12" x14ac:dyDescent="0.2">
      <c r="L940" s="9"/>
    </row>
    <row r="941" spans="12:12" x14ac:dyDescent="0.2">
      <c r="L941" s="9"/>
    </row>
    <row r="942" spans="12:12" x14ac:dyDescent="0.2">
      <c r="L942" s="9"/>
    </row>
    <row r="943" spans="12:12" x14ac:dyDescent="0.2">
      <c r="L943" s="9"/>
    </row>
    <row r="944" spans="12:12" x14ac:dyDescent="0.2">
      <c r="L944" s="9"/>
    </row>
    <row r="945" spans="12:12" x14ac:dyDescent="0.2">
      <c r="L945" s="9"/>
    </row>
    <row r="946" spans="12:12" x14ac:dyDescent="0.2">
      <c r="L946" s="9"/>
    </row>
    <row r="947" spans="12:12" x14ac:dyDescent="0.2">
      <c r="L947" s="9"/>
    </row>
    <row r="948" spans="12:12" x14ac:dyDescent="0.2">
      <c r="L948" s="9"/>
    </row>
    <row r="949" spans="12:12" x14ac:dyDescent="0.2">
      <c r="L949" s="9"/>
    </row>
    <row r="950" spans="12:12" x14ac:dyDescent="0.2">
      <c r="L950" s="9"/>
    </row>
    <row r="951" spans="12:12" x14ac:dyDescent="0.2">
      <c r="L951" s="9"/>
    </row>
    <row r="952" spans="12:12" x14ac:dyDescent="0.2">
      <c r="L952" s="9"/>
    </row>
    <row r="953" spans="12:12" x14ac:dyDescent="0.2">
      <c r="L953" s="9"/>
    </row>
    <row r="954" spans="12:12" x14ac:dyDescent="0.2">
      <c r="L954" s="9"/>
    </row>
    <row r="955" spans="12:12" x14ac:dyDescent="0.2">
      <c r="L955" s="9"/>
    </row>
    <row r="956" spans="12:12" x14ac:dyDescent="0.2">
      <c r="L956" s="9"/>
    </row>
    <row r="957" spans="12:12" x14ac:dyDescent="0.2">
      <c r="L957" s="9"/>
    </row>
    <row r="958" spans="12:12" x14ac:dyDescent="0.2">
      <c r="L958" s="9"/>
    </row>
    <row r="959" spans="12:12" x14ac:dyDescent="0.2">
      <c r="L959" s="9"/>
    </row>
    <row r="960" spans="12:12" x14ac:dyDescent="0.2">
      <c r="L960" s="9"/>
    </row>
    <row r="961" spans="12:12" x14ac:dyDescent="0.2">
      <c r="L961" s="9"/>
    </row>
    <row r="962" spans="12:12" x14ac:dyDescent="0.2">
      <c r="L962" s="9"/>
    </row>
    <row r="963" spans="12:12" x14ac:dyDescent="0.2">
      <c r="L963" s="9"/>
    </row>
    <row r="964" spans="12:12" x14ac:dyDescent="0.2">
      <c r="L964" s="9"/>
    </row>
    <row r="965" spans="12:12" x14ac:dyDescent="0.2">
      <c r="L965" s="9"/>
    </row>
    <row r="966" spans="12:12" x14ac:dyDescent="0.2">
      <c r="L966" s="9"/>
    </row>
    <row r="967" spans="12:12" x14ac:dyDescent="0.2">
      <c r="L967" s="9"/>
    </row>
    <row r="968" spans="12:12" x14ac:dyDescent="0.2">
      <c r="L968" s="9"/>
    </row>
    <row r="969" spans="12:12" x14ac:dyDescent="0.2">
      <c r="L969" s="9"/>
    </row>
    <row r="970" spans="12:12" x14ac:dyDescent="0.2">
      <c r="L970" s="9"/>
    </row>
    <row r="971" spans="12:12" x14ac:dyDescent="0.2">
      <c r="L971" s="9"/>
    </row>
    <row r="972" spans="12:12" x14ac:dyDescent="0.2">
      <c r="L972" s="9"/>
    </row>
    <row r="973" spans="12:12" x14ac:dyDescent="0.2">
      <c r="L973" s="9"/>
    </row>
    <row r="974" spans="12:12" x14ac:dyDescent="0.2">
      <c r="L974" s="9"/>
    </row>
    <row r="975" spans="12:12" x14ac:dyDescent="0.2">
      <c r="L975" s="9"/>
    </row>
    <row r="976" spans="12:12" x14ac:dyDescent="0.2">
      <c r="L976" s="9"/>
    </row>
    <row r="977" spans="12:12" x14ac:dyDescent="0.2">
      <c r="L977" s="9"/>
    </row>
    <row r="978" spans="12:12" x14ac:dyDescent="0.2">
      <c r="L978" s="9"/>
    </row>
    <row r="979" spans="12:12" x14ac:dyDescent="0.2">
      <c r="L979" s="9"/>
    </row>
    <row r="980" spans="12:12" x14ac:dyDescent="0.2">
      <c r="L980" s="9"/>
    </row>
    <row r="981" spans="12:12" x14ac:dyDescent="0.2">
      <c r="L981" s="9"/>
    </row>
    <row r="982" spans="12:12" x14ac:dyDescent="0.2">
      <c r="L982" s="9"/>
    </row>
    <row r="983" spans="12:12" x14ac:dyDescent="0.2">
      <c r="L983" s="9"/>
    </row>
    <row r="984" spans="12:12" x14ac:dyDescent="0.2">
      <c r="L984" s="9"/>
    </row>
    <row r="985" spans="12:12" x14ac:dyDescent="0.2">
      <c r="L985" s="9"/>
    </row>
    <row r="986" spans="12:12" x14ac:dyDescent="0.2">
      <c r="L986" s="9"/>
    </row>
    <row r="987" spans="12:12" x14ac:dyDescent="0.2">
      <c r="L987" s="9"/>
    </row>
    <row r="988" spans="12:12" x14ac:dyDescent="0.2">
      <c r="L988" s="9"/>
    </row>
    <row r="989" spans="12:12" x14ac:dyDescent="0.2">
      <c r="L989" s="9"/>
    </row>
    <row r="990" spans="12:12" x14ac:dyDescent="0.2">
      <c r="L990" s="9"/>
    </row>
    <row r="991" spans="12:12" x14ac:dyDescent="0.2">
      <c r="L991" s="9"/>
    </row>
    <row r="992" spans="12:12" x14ac:dyDescent="0.2">
      <c r="L992" s="9"/>
    </row>
    <row r="993" spans="12:12" x14ac:dyDescent="0.2">
      <c r="L993" s="9"/>
    </row>
    <row r="994" spans="12:12" x14ac:dyDescent="0.2">
      <c r="L994" s="9"/>
    </row>
    <row r="995" spans="12:12" x14ac:dyDescent="0.2">
      <c r="L995" s="9"/>
    </row>
    <row r="996" spans="12:12" x14ac:dyDescent="0.2">
      <c r="L996" s="9"/>
    </row>
    <row r="997" spans="12:12" x14ac:dyDescent="0.2">
      <c r="L997" s="9"/>
    </row>
    <row r="998" spans="12:12" x14ac:dyDescent="0.2">
      <c r="L998" s="9"/>
    </row>
    <row r="999" spans="12:12" x14ac:dyDescent="0.2">
      <c r="L999" s="9"/>
    </row>
    <row r="1000" spans="12:12" x14ac:dyDescent="0.2">
      <c r="L1000" s="9"/>
    </row>
    <row r="1001" spans="12:12" x14ac:dyDescent="0.2">
      <c r="L1001" s="9"/>
    </row>
    <row r="1002" spans="12:12" x14ac:dyDescent="0.2">
      <c r="L1002" s="9"/>
    </row>
    <row r="1003" spans="12:12" x14ac:dyDescent="0.2">
      <c r="L1003" s="9"/>
    </row>
    <row r="1004" spans="12:12" x14ac:dyDescent="0.2">
      <c r="L1004" s="9"/>
    </row>
    <row r="1005" spans="12:12" x14ac:dyDescent="0.2">
      <c r="L1005" s="9"/>
    </row>
    <row r="1006" spans="12:12" x14ac:dyDescent="0.2">
      <c r="L1006" s="9"/>
    </row>
    <row r="1007" spans="12:12" x14ac:dyDescent="0.2">
      <c r="L1007" s="9"/>
    </row>
    <row r="1008" spans="12:12" x14ac:dyDescent="0.2">
      <c r="L1008" s="9"/>
    </row>
    <row r="1009" spans="12:12" x14ac:dyDescent="0.2">
      <c r="L1009" s="9"/>
    </row>
    <row r="1010" spans="12:12" x14ac:dyDescent="0.2">
      <c r="L1010" s="9"/>
    </row>
    <row r="1011" spans="12:12" x14ac:dyDescent="0.2">
      <c r="L1011" s="9"/>
    </row>
    <row r="1012" spans="12:12" x14ac:dyDescent="0.2">
      <c r="L1012" s="9"/>
    </row>
    <row r="1013" spans="12:12" x14ac:dyDescent="0.2">
      <c r="L1013" s="9"/>
    </row>
    <row r="1014" spans="12:12" x14ac:dyDescent="0.2">
      <c r="L1014" s="9"/>
    </row>
    <row r="1015" spans="12:12" x14ac:dyDescent="0.2">
      <c r="L1015" s="9"/>
    </row>
    <row r="1016" spans="12:12" x14ac:dyDescent="0.2">
      <c r="L1016" s="9"/>
    </row>
    <row r="1017" spans="12:12" x14ac:dyDescent="0.2">
      <c r="L1017" s="9"/>
    </row>
    <row r="1018" spans="12:12" x14ac:dyDescent="0.2">
      <c r="L1018" s="9"/>
    </row>
    <row r="1019" spans="12:12" x14ac:dyDescent="0.2">
      <c r="L1019" s="9"/>
    </row>
    <row r="1020" spans="12:12" x14ac:dyDescent="0.2">
      <c r="L1020" s="9"/>
    </row>
    <row r="1021" spans="12:12" x14ac:dyDescent="0.2">
      <c r="L1021" s="9"/>
    </row>
    <row r="1022" spans="12:12" x14ac:dyDescent="0.2">
      <c r="L1022" s="9"/>
    </row>
    <row r="1023" spans="12:12" x14ac:dyDescent="0.2">
      <c r="L1023" s="9"/>
    </row>
    <row r="1024" spans="12:12" x14ac:dyDescent="0.2">
      <c r="L1024" s="9"/>
    </row>
    <row r="1025" spans="12:12" x14ac:dyDescent="0.2">
      <c r="L1025" s="9"/>
    </row>
    <row r="1026" spans="12:12" x14ac:dyDescent="0.2">
      <c r="L1026" s="9"/>
    </row>
    <row r="1027" spans="12:12" x14ac:dyDescent="0.2">
      <c r="L1027" s="9"/>
    </row>
    <row r="1028" spans="12:12" x14ac:dyDescent="0.2">
      <c r="L1028" s="9"/>
    </row>
    <row r="1029" spans="12:12" x14ac:dyDescent="0.2">
      <c r="L1029" s="9"/>
    </row>
    <row r="1030" spans="12:12" x14ac:dyDescent="0.2">
      <c r="L1030" s="9"/>
    </row>
    <row r="1031" spans="12:12" x14ac:dyDescent="0.2">
      <c r="L1031" s="9"/>
    </row>
    <row r="1032" spans="12:12" x14ac:dyDescent="0.2">
      <c r="L1032" s="9"/>
    </row>
    <row r="1033" spans="12:12" x14ac:dyDescent="0.2">
      <c r="L1033" s="9"/>
    </row>
    <row r="1034" spans="12:12" x14ac:dyDescent="0.2">
      <c r="L1034" s="9"/>
    </row>
    <row r="1035" spans="12:12" x14ac:dyDescent="0.2">
      <c r="L1035" s="9"/>
    </row>
    <row r="1036" spans="12:12" x14ac:dyDescent="0.2">
      <c r="L1036" s="9"/>
    </row>
    <row r="1037" spans="12:12" x14ac:dyDescent="0.2">
      <c r="L1037" s="9"/>
    </row>
    <row r="1038" spans="12:12" x14ac:dyDescent="0.2">
      <c r="L1038" s="9"/>
    </row>
    <row r="1039" spans="12:12" x14ac:dyDescent="0.2">
      <c r="L1039" s="9"/>
    </row>
    <row r="1040" spans="12:12" x14ac:dyDescent="0.2">
      <c r="L1040" s="9"/>
    </row>
    <row r="1041" spans="12:12" x14ac:dyDescent="0.2">
      <c r="L1041" s="9"/>
    </row>
    <row r="1042" spans="12:12" x14ac:dyDescent="0.2">
      <c r="L1042" s="9"/>
    </row>
    <row r="1043" spans="12:12" x14ac:dyDescent="0.2">
      <c r="L1043" s="9"/>
    </row>
    <row r="1044" spans="12:12" x14ac:dyDescent="0.2">
      <c r="L1044" s="9"/>
    </row>
    <row r="1045" spans="12:12" x14ac:dyDescent="0.2">
      <c r="L1045" s="9"/>
    </row>
    <row r="1046" spans="12:12" x14ac:dyDescent="0.2">
      <c r="L1046" s="9"/>
    </row>
    <row r="1047" spans="12:12" x14ac:dyDescent="0.2">
      <c r="L1047" s="9"/>
    </row>
    <row r="1048" spans="12:12" x14ac:dyDescent="0.2">
      <c r="L1048" s="9"/>
    </row>
    <row r="1049" spans="12:12" x14ac:dyDescent="0.2">
      <c r="L1049" s="9"/>
    </row>
    <row r="1050" spans="12:12" x14ac:dyDescent="0.2">
      <c r="L1050" s="9"/>
    </row>
    <row r="1051" spans="12:12" x14ac:dyDescent="0.2">
      <c r="L1051" s="9"/>
    </row>
    <row r="1052" spans="12:12" x14ac:dyDescent="0.2">
      <c r="L1052" s="9"/>
    </row>
    <row r="1053" spans="12:12" x14ac:dyDescent="0.2">
      <c r="L1053" s="9"/>
    </row>
    <row r="1054" spans="12:12" x14ac:dyDescent="0.2">
      <c r="L1054" s="9"/>
    </row>
    <row r="1055" spans="12:12" x14ac:dyDescent="0.2">
      <c r="L1055" s="9"/>
    </row>
    <row r="1056" spans="12:12" x14ac:dyDescent="0.2">
      <c r="L1056" s="9"/>
    </row>
    <row r="1057" spans="12:12" x14ac:dyDescent="0.2">
      <c r="L1057" s="9"/>
    </row>
    <row r="1058" spans="12:12" x14ac:dyDescent="0.2">
      <c r="L1058" s="9"/>
    </row>
    <row r="1059" spans="12:12" x14ac:dyDescent="0.2">
      <c r="L1059" s="9"/>
    </row>
    <row r="1060" spans="12:12" x14ac:dyDescent="0.2">
      <c r="L1060" s="9"/>
    </row>
    <row r="1061" spans="12:12" x14ac:dyDescent="0.2">
      <c r="L1061" s="9"/>
    </row>
    <row r="1062" spans="12:12" x14ac:dyDescent="0.2">
      <c r="L1062" s="9"/>
    </row>
    <row r="1063" spans="12:12" x14ac:dyDescent="0.2">
      <c r="L1063" s="9"/>
    </row>
    <row r="1064" spans="12:12" x14ac:dyDescent="0.2">
      <c r="L1064" s="9"/>
    </row>
    <row r="1065" spans="12:12" x14ac:dyDescent="0.2">
      <c r="L1065" s="9"/>
    </row>
    <row r="1066" spans="12:12" x14ac:dyDescent="0.2">
      <c r="L1066" s="9"/>
    </row>
    <row r="1067" spans="12:12" x14ac:dyDescent="0.2">
      <c r="L1067" s="9"/>
    </row>
    <row r="1068" spans="12:12" x14ac:dyDescent="0.2">
      <c r="L1068" s="9"/>
    </row>
    <row r="1069" spans="12:12" x14ac:dyDescent="0.2">
      <c r="L1069" s="9"/>
    </row>
    <row r="1070" spans="12:12" x14ac:dyDescent="0.2">
      <c r="L1070" s="9"/>
    </row>
    <row r="1071" spans="12:12" x14ac:dyDescent="0.2">
      <c r="L1071" s="9"/>
    </row>
    <row r="1072" spans="12:12" x14ac:dyDescent="0.2">
      <c r="L1072" s="9"/>
    </row>
    <row r="1073" spans="12:12" x14ac:dyDescent="0.2">
      <c r="L1073" s="9"/>
    </row>
    <row r="1074" spans="12:12" x14ac:dyDescent="0.2">
      <c r="L1074" s="9"/>
    </row>
    <row r="1075" spans="12:12" x14ac:dyDescent="0.2">
      <c r="L1075" s="9"/>
    </row>
    <row r="1076" spans="12:12" x14ac:dyDescent="0.2">
      <c r="L1076" s="9"/>
    </row>
    <row r="1077" spans="12:12" x14ac:dyDescent="0.2">
      <c r="L1077" s="9"/>
    </row>
    <row r="1078" spans="12:12" x14ac:dyDescent="0.2">
      <c r="L1078" s="9"/>
    </row>
    <row r="1079" spans="12:12" x14ac:dyDescent="0.2">
      <c r="L1079" s="9"/>
    </row>
    <row r="1080" spans="12:12" x14ac:dyDescent="0.2">
      <c r="L1080" s="9"/>
    </row>
    <row r="1081" spans="12:12" x14ac:dyDescent="0.2">
      <c r="L1081" s="9"/>
    </row>
    <row r="1082" spans="12:12" x14ac:dyDescent="0.2">
      <c r="L1082" s="9"/>
    </row>
    <row r="1083" spans="12:12" x14ac:dyDescent="0.2">
      <c r="L1083" s="9"/>
    </row>
    <row r="1084" spans="12:12" x14ac:dyDescent="0.2">
      <c r="L1084" s="9"/>
    </row>
    <row r="1085" spans="12:12" x14ac:dyDescent="0.2">
      <c r="L1085" s="9"/>
    </row>
    <row r="1086" spans="12:12" x14ac:dyDescent="0.2">
      <c r="L1086" s="9"/>
    </row>
    <row r="1087" spans="12:12" x14ac:dyDescent="0.2">
      <c r="L1087" s="9"/>
    </row>
    <row r="1088" spans="12:12" x14ac:dyDescent="0.2">
      <c r="L1088" s="9"/>
    </row>
    <row r="1089" spans="12:12" x14ac:dyDescent="0.2">
      <c r="L1089" s="9"/>
    </row>
    <row r="1090" spans="12:12" x14ac:dyDescent="0.2">
      <c r="L1090" s="9"/>
    </row>
    <row r="1091" spans="12:12" x14ac:dyDescent="0.2">
      <c r="L1091" s="9"/>
    </row>
    <row r="1092" spans="12:12" x14ac:dyDescent="0.2">
      <c r="L1092" s="9"/>
    </row>
    <row r="1093" spans="12:12" x14ac:dyDescent="0.2">
      <c r="L1093" s="9"/>
    </row>
    <row r="1094" spans="12:12" x14ac:dyDescent="0.2">
      <c r="L1094" s="9"/>
    </row>
    <row r="1095" spans="12:12" x14ac:dyDescent="0.2">
      <c r="L1095" s="9"/>
    </row>
    <row r="1096" spans="12:12" x14ac:dyDescent="0.2">
      <c r="L1096" s="9"/>
    </row>
    <row r="1097" spans="12:12" x14ac:dyDescent="0.2">
      <c r="L1097" s="9"/>
    </row>
    <row r="1098" spans="12:12" x14ac:dyDescent="0.2">
      <c r="L1098" s="9"/>
    </row>
    <row r="1099" spans="12:12" x14ac:dyDescent="0.2">
      <c r="L1099" s="9"/>
    </row>
    <row r="1100" spans="12:12" x14ac:dyDescent="0.2">
      <c r="L1100" s="9"/>
    </row>
    <row r="1101" spans="12:12" x14ac:dyDescent="0.2">
      <c r="L1101" s="9"/>
    </row>
    <row r="1102" spans="12:12" x14ac:dyDescent="0.2">
      <c r="L1102" s="9"/>
    </row>
    <row r="1103" spans="12:12" x14ac:dyDescent="0.2">
      <c r="L1103" s="9"/>
    </row>
    <row r="1104" spans="12:12" x14ac:dyDescent="0.2">
      <c r="L1104" s="9"/>
    </row>
    <row r="1105" spans="12:12" x14ac:dyDescent="0.2">
      <c r="L1105" s="9"/>
    </row>
    <row r="1106" spans="12:12" x14ac:dyDescent="0.2">
      <c r="L1106" s="9"/>
    </row>
    <row r="1107" spans="12:12" x14ac:dyDescent="0.2">
      <c r="L1107" s="9"/>
    </row>
    <row r="1108" spans="12:12" x14ac:dyDescent="0.2">
      <c r="L1108" s="9"/>
    </row>
    <row r="1109" spans="12:12" x14ac:dyDescent="0.2">
      <c r="L1109" s="9"/>
    </row>
    <row r="1110" spans="12:12" x14ac:dyDescent="0.2">
      <c r="L1110" s="9"/>
    </row>
    <row r="1111" spans="12:12" x14ac:dyDescent="0.2">
      <c r="L1111" s="9"/>
    </row>
    <row r="1112" spans="12:12" x14ac:dyDescent="0.2">
      <c r="L1112" s="9"/>
    </row>
    <row r="1113" spans="12:12" x14ac:dyDescent="0.2">
      <c r="L1113" s="9"/>
    </row>
    <row r="1114" spans="12:12" x14ac:dyDescent="0.2">
      <c r="L1114" s="9"/>
    </row>
    <row r="1115" spans="12:12" x14ac:dyDescent="0.2">
      <c r="L1115" s="9"/>
    </row>
    <row r="1116" spans="12:12" x14ac:dyDescent="0.2">
      <c r="L1116" s="9"/>
    </row>
    <row r="1117" spans="12:12" x14ac:dyDescent="0.2">
      <c r="L1117" s="9"/>
    </row>
    <row r="1118" spans="12:12" x14ac:dyDescent="0.2">
      <c r="L1118" s="9"/>
    </row>
    <row r="1119" spans="12:12" x14ac:dyDescent="0.2">
      <c r="L1119" s="9"/>
    </row>
    <row r="1120" spans="12:12" x14ac:dyDescent="0.2">
      <c r="L1120" s="9"/>
    </row>
    <row r="1121" spans="12:12" x14ac:dyDescent="0.2">
      <c r="L1121" s="9"/>
    </row>
    <row r="1122" spans="12:12" x14ac:dyDescent="0.2">
      <c r="L1122" s="9"/>
    </row>
    <row r="1123" spans="12:12" x14ac:dyDescent="0.2">
      <c r="L1123" s="9"/>
    </row>
    <row r="1124" spans="12:12" x14ac:dyDescent="0.2">
      <c r="L1124" s="9"/>
    </row>
    <row r="1125" spans="12:12" x14ac:dyDescent="0.2">
      <c r="L1125" s="9"/>
    </row>
    <row r="1126" spans="12:12" x14ac:dyDescent="0.2">
      <c r="L1126" s="9"/>
    </row>
    <row r="1127" spans="12:12" x14ac:dyDescent="0.2">
      <c r="L1127" s="9"/>
    </row>
    <row r="1128" spans="12:12" x14ac:dyDescent="0.2">
      <c r="L1128" s="9"/>
    </row>
    <row r="1129" spans="12:12" x14ac:dyDescent="0.2">
      <c r="L1129" s="9"/>
    </row>
    <row r="1130" spans="12:12" x14ac:dyDescent="0.2">
      <c r="L1130" s="9"/>
    </row>
    <row r="1131" spans="12:12" x14ac:dyDescent="0.2">
      <c r="L1131" s="9"/>
    </row>
    <row r="1132" spans="12:12" x14ac:dyDescent="0.2">
      <c r="L1132" s="9"/>
    </row>
    <row r="1133" spans="12:12" x14ac:dyDescent="0.2">
      <c r="L1133" s="9"/>
    </row>
    <row r="1134" spans="12:12" x14ac:dyDescent="0.2">
      <c r="L1134" s="9"/>
    </row>
    <row r="1135" spans="12:12" x14ac:dyDescent="0.2">
      <c r="L1135" s="9"/>
    </row>
    <row r="1136" spans="12:12" x14ac:dyDescent="0.2">
      <c r="L1136" s="9"/>
    </row>
    <row r="1137" spans="12:12" x14ac:dyDescent="0.2">
      <c r="L1137" s="9"/>
    </row>
    <row r="1138" spans="12:12" x14ac:dyDescent="0.2">
      <c r="L1138" s="9"/>
    </row>
    <row r="1139" spans="12:12" x14ac:dyDescent="0.2">
      <c r="L1139" s="9"/>
    </row>
    <row r="1140" spans="12:12" x14ac:dyDescent="0.2">
      <c r="L1140" s="9"/>
    </row>
    <row r="1141" spans="12:12" x14ac:dyDescent="0.2">
      <c r="L1141" s="9"/>
    </row>
    <row r="1142" spans="12:12" x14ac:dyDescent="0.2">
      <c r="L1142" s="9"/>
    </row>
    <row r="1143" spans="12:12" x14ac:dyDescent="0.2">
      <c r="L1143" s="9"/>
    </row>
    <row r="1144" spans="12:12" x14ac:dyDescent="0.2">
      <c r="L1144" s="9"/>
    </row>
    <row r="1145" spans="12:12" x14ac:dyDescent="0.2">
      <c r="L1145" s="9"/>
    </row>
    <row r="1146" spans="12:12" x14ac:dyDescent="0.2">
      <c r="L1146" s="9"/>
    </row>
    <row r="1147" spans="12:12" x14ac:dyDescent="0.2">
      <c r="L1147" s="9"/>
    </row>
    <row r="1148" spans="12:12" x14ac:dyDescent="0.2">
      <c r="L1148" s="9"/>
    </row>
    <row r="1149" spans="12:12" x14ac:dyDescent="0.2">
      <c r="L1149" s="9"/>
    </row>
    <row r="1150" spans="12:12" x14ac:dyDescent="0.2">
      <c r="L1150" s="9"/>
    </row>
    <row r="1151" spans="12:12" x14ac:dyDescent="0.2">
      <c r="L1151" s="9"/>
    </row>
    <row r="1152" spans="12:12" x14ac:dyDescent="0.2">
      <c r="L1152" s="9"/>
    </row>
  </sheetData>
  <mergeCells count="25">
    <mergeCell ref="A290:C290"/>
    <mergeCell ref="A343:C343"/>
    <mergeCell ref="A344:C344"/>
    <mergeCell ref="B71:B87"/>
    <mergeCell ref="A104:C104"/>
    <mergeCell ref="A135:C135"/>
    <mergeCell ref="A190:C190"/>
    <mergeCell ref="A223:C223"/>
    <mergeCell ref="A236:C236"/>
    <mergeCell ref="A268:C268"/>
    <mergeCell ref="A14:C14"/>
    <mergeCell ref="A31:C31"/>
    <mergeCell ref="A32:A69"/>
    <mergeCell ref="A70:C70"/>
    <mergeCell ref="A279:C279"/>
    <mergeCell ref="R4:R6"/>
    <mergeCell ref="B4:B6"/>
    <mergeCell ref="A1:R1"/>
    <mergeCell ref="A2:R2"/>
    <mergeCell ref="E5:K5"/>
    <mergeCell ref="A4:A6"/>
    <mergeCell ref="C4:C6"/>
    <mergeCell ref="D4:D6"/>
    <mergeCell ref="P4:P6"/>
    <mergeCell ref="Q4:Q6"/>
  </mergeCells>
  <phoneticPr fontId="0" type="noConversion"/>
  <printOptions horizontalCentered="1"/>
  <pageMargins left="0.75" right="0.75" top="0.39370078740157483" bottom="0.19685039370078741" header="0.59055118110236227" footer="0.59055118110236227"/>
  <pageSetup scale="60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52"/>
  <sheetViews>
    <sheetView showGridLines="0" topLeftCell="A295" zoomScale="75" workbookViewId="0">
      <selection activeCell="B348" sqref="B348"/>
    </sheetView>
  </sheetViews>
  <sheetFormatPr baseColWidth="10" defaultRowHeight="12.75" x14ac:dyDescent="0.2"/>
  <cols>
    <col min="1" max="1" width="8.140625" style="3" customWidth="1"/>
    <col min="2" max="2" width="20.85546875" style="3" customWidth="1"/>
    <col min="3" max="3" width="27.42578125" bestFit="1" customWidth="1"/>
    <col min="4" max="4" width="11.5703125" style="2" customWidth="1"/>
    <col min="5" max="5" width="9.85546875" style="2" customWidth="1"/>
    <col min="6" max="7" width="10.28515625" style="2" customWidth="1"/>
    <col min="8" max="8" width="12.42578125" style="10" customWidth="1"/>
    <col min="9" max="9" width="11.42578125" style="10"/>
    <col min="10" max="10" width="8.7109375" style="10" customWidth="1"/>
    <col min="11" max="11" width="9.28515625" style="10" bestFit="1" customWidth="1"/>
    <col min="12" max="12" width="11.5703125" style="10" customWidth="1"/>
    <col min="13" max="13" width="11.7109375" style="10" bestFit="1" customWidth="1"/>
    <col min="14" max="14" width="10" style="10" bestFit="1" customWidth="1"/>
    <col min="15" max="15" width="10.42578125" style="10" bestFit="1" customWidth="1"/>
    <col min="16" max="16" width="12.85546875" style="10" customWidth="1"/>
    <col min="17" max="17" width="13.7109375" style="10" customWidth="1"/>
    <col min="18" max="18" width="13.5703125" style="10" customWidth="1"/>
  </cols>
  <sheetData>
    <row r="1" spans="1:18" ht="15.75" x14ac:dyDescent="0.25">
      <c r="A1" s="277" t="s">
        <v>311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</row>
    <row r="2" spans="1:18" ht="15.75" x14ac:dyDescent="0.25">
      <c r="A2" s="277" t="s">
        <v>345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</row>
    <row r="3" spans="1:18" ht="15.75" x14ac:dyDescent="0.25">
      <c r="A3" s="41" t="s">
        <v>491</v>
      </c>
      <c r="B3" s="11"/>
      <c r="C3" s="11"/>
      <c r="D3" s="12"/>
      <c r="E3" s="12"/>
      <c r="F3" s="12"/>
      <c r="G3" s="12"/>
      <c r="H3" s="13"/>
      <c r="I3" s="13"/>
      <c r="J3" s="13"/>
      <c r="K3" s="13"/>
      <c r="L3" s="13"/>
      <c r="M3" s="13"/>
    </row>
    <row r="4" spans="1:18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393</v>
      </c>
      <c r="E4" s="117" t="s">
        <v>315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250" t="s">
        <v>394</v>
      </c>
      <c r="Q4" s="284" t="s">
        <v>395</v>
      </c>
      <c r="R4" s="263" t="s">
        <v>396</v>
      </c>
    </row>
    <row r="5" spans="1:18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118" t="s">
        <v>316</v>
      </c>
      <c r="M5" s="118"/>
      <c r="N5" s="118"/>
      <c r="O5" s="118"/>
      <c r="P5" s="251"/>
      <c r="Q5" s="285"/>
      <c r="R5" s="264"/>
    </row>
    <row r="6" spans="1:18" ht="28.5" customHeight="1" x14ac:dyDescent="0.25">
      <c r="A6" s="279"/>
      <c r="B6" s="278"/>
      <c r="C6" s="278"/>
      <c r="D6" s="280"/>
      <c r="E6" s="43" t="s">
        <v>398</v>
      </c>
      <c r="F6" s="43" t="s">
        <v>399</v>
      </c>
      <c r="G6" s="43" t="s">
        <v>400</v>
      </c>
      <c r="H6" s="43" t="s">
        <v>401</v>
      </c>
      <c r="I6" s="44" t="s">
        <v>12</v>
      </c>
      <c r="J6" s="45" t="s">
        <v>480</v>
      </c>
      <c r="K6" s="44" t="s">
        <v>0</v>
      </c>
      <c r="L6" s="44" t="s">
        <v>13</v>
      </c>
      <c r="M6" s="44" t="s">
        <v>14</v>
      </c>
      <c r="N6" s="44" t="s">
        <v>15</v>
      </c>
      <c r="O6" s="44" t="s">
        <v>0</v>
      </c>
      <c r="P6" s="280"/>
      <c r="Q6" s="286"/>
      <c r="R6" s="287"/>
    </row>
    <row r="7" spans="1:18" x14ac:dyDescent="0.2">
      <c r="A7" s="56" t="s">
        <v>1</v>
      </c>
      <c r="B7" s="126" t="s">
        <v>308</v>
      </c>
      <c r="C7" s="46" t="s">
        <v>308</v>
      </c>
      <c r="D7" s="47">
        <v>13</v>
      </c>
      <c r="E7" s="48"/>
      <c r="F7" s="48"/>
      <c r="G7" s="48"/>
      <c r="H7" s="48">
        <f t="shared" ref="H7:H13" si="0">SUM(E7:G7)</f>
        <v>0</v>
      </c>
      <c r="I7" s="48"/>
      <c r="J7" s="48"/>
      <c r="K7" s="48">
        <f t="shared" ref="K7:K13" si="1">+SUM(H7:J7)</f>
        <v>0</v>
      </c>
      <c r="L7" s="48"/>
      <c r="M7" s="48">
        <v>4.68</v>
      </c>
      <c r="N7" s="48"/>
      <c r="O7" s="48">
        <f t="shared" ref="O7:O13" si="2">+SUM(M7:N7)</f>
        <v>4.68</v>
      </c>
      <c r="P7" s="48">
        <f t="shared" ref="P7:P13" si="3">+SUM(K7+O7)</f>
        <v>4.68</v>
      </c>
      <c r="Q7" s="48"/>
      <c r="R7" s="48">
        <f t="shared" ref="R7:R13" si="4">+SUM(P7:Q7)</f>
        <v>4.68</v>
      </c>
    </row>
    <row r="8" spans="1:18" x14ac:dyDescent="0.2">
      <c r="A8" s="57"/>
      <c r="B8" s="127"/>
      <c r="C8" s="49" t="s">
        <v>414</v>
      </c>
      <c r="D8" s="50">
        <v>0</v>
      </c>
      <c r="E8" s="30"/>
      <c r="F8" s="30"/>
      <c r="G8" s="30"/>
      <c r="H8" s="30">
        <f t="shared" si="0"/>
        <v>0</v>
      </c>
      <c r="I8" s="30"/>
      <c r="J8" s="30"/>
      <c r="K8" s="30">
        <f t="shared" si="1"/>
        <v>0</v>
      </c>
      <c r="L8" s="30"/>
      <c r="M8" s="30"/>
      <c r="N8" s="30"/>
      <c r="O8" s="30">
        <f t="shared" si="2"/>
        <v>0</v>
      </c>
      <c r="P8" s="30">
        <f t="shared" si="3"/>
        <v>0</v>
      </c>
      <c r="Q8" s="30"/>
      <c r="R8" s="30">
        <f t="shared" si="4"/>
        <v>0</v>
      </c>
    </row>
    <row r="9" spans="1:18" ht="14.25" x14ac:dyDescent="0.2">
      <c r="A9" s="58"/>
      <c r="B9" s="128"/>
      <c r="C9" s="49" t="s">
        <v>263</v>
      </c>
      <c r="D9" s="50">
        <v>0</v>
      </c>
      <c r="E9" s="30"/>
      <c r="F9" s="30"/>
      <c r="G9" s="30"/>
      <c r="H9" s="30">
        <f t="shared" si="0"/>
        <v>0</v>
      </c>
      <c r="I9" s="30"/>
      <c r="J9" s="30"/>
      <c r="K9" s="30">
        <f t="shared" si="1"/>
        <v>0</v>
      </c>
      <c r="L9" s="30"/>
      <c r="M9" s="30"/>
      <c r="N9" s="30"/>
      <c r="O9" s="30">
        <f t="shared" si="2"/>
        <v>0</v>
      </c>
      <c r="P9" s="30">
        <f t="shared" si="3"/>
        <v>0</v>
      </c>
      <c r="Q9" s="30"/>
      <c r="R9" s="30">
        <f t="shared" si="4"/>
        <v>0</v>
      </c>
    </row>
    <row r="10" spans="1:18" ht="14.25" x14ac:dyDescent="0.2">
      <c r="A10" s="58"/>
      <c r="B10" s="129" t="s">
        <v>415</v>
      </c>
      <c r="C10" s="49" t="s">
        <v>297</v>
      </c>
      <c r="D10" s="50">
        <v>0</v>
      </c>
      <c r="E10" s="30"/>
      <c r="F10" s="30"/>
      <c r="G10" s="30"/>
      <c r="H10" s="30">
        <f t="shared" si="0"/>
        <v>0</v>
      </c>
      <c r="I10" s="30"/>
      <c r="J10" s="30"/>
      <c r="K10" s="30">
        <f t="shared" si="1"/>
        <v>0</v>
      </c>
      <c r="L10" s="30"/>
      <c r="M10" s="30"/>
      <c r="N10" s="30"/>
      <c r="O10" s="30">
        <f t="shared" si="2"/>
        <v>0</v>
      </c>
      <c r="P10" s="30">
        <f t="shared" si="3"/>
        <v>0</v>
      </c>
      <c r="Q10" s="30"/>
      <c r="R10" s="30">
        <f t="shared" si="4"/>
        <v>0</v>
      </c>
    </row>
    <row r="11" spans="1:18" ht="14.25" x14ac:dyDescent="0.2">
      <c r="A11" s="58"/>
      <c r="B11" s="130"/>
      <c r="C11" s="49" t="s">
        <v>298</v>
      </c>
      <c r="D11" s="50">
        <v>0</v>
      </c>
      <c r="E11" s="30"/>
      <c r="F11" s="30"/>
      <c r="G11" s="30"/>
      <c r="H11" s="30">
        <f t="shared" si="0"/>
        <v>0</v>
      </c>
      <c r="I11" s="30"/>
      <c r="J11" s="30"/>
      <c r="K11" s="30">
        <f t="shared" si="1"/>
        <v>0</v>
      </c>
      <c r="L11" s="30"/>
      <c r="M11" s="30"/>
      <c r="N11" s="30"/>
      <c r="O11" s="30">
        <f t="shared" si="2"/>
        <v>0</v>
      </c>
      <c r="P11" s="30">
        <f t="shared" si="3"/>
        <v>0</v>
      </c>
      <c r="Q11" s="30"/>
      <c r="R11" s="30">
        <f t="shared" si="4"/>
        <v>0</v>
      </c>
    </row>
    <row r="12" spans="1:18" ht="14.25" x14ac:dyDescent="0.2">
      <c r="A12" s="58"/>
      <c r="B12" s="130"/>
      <c r="C12" s="49" t="s">
        <v>415</v>
      </c>
      <c r="D12" s="50">
        <v>0</v>
      </c>
      <c r="E12" s="30"/>
      <c r="F12" s="30"/>
      <c r="G12" s="30"/>
      <c r="H12" s="30">
        <f t="shared" si="0"/>
        <v>0</v>
      </c>
      <c r="I12" s="30"/>
      <c r="J12" s="30"/>
      <c r="K12" s="30">
        <f t="shared" si="1"/>
        <v>0</v>
      </c>
      <c r="L12" s="30"/>
      <c r="M12" s="30"/>
      <c r="N12" s="30"/>
      <c r="O12" s="30">
        <f t="shared" si="2"/>
        <v>0</v>
      </c>
      <c r="P12" s="30">
        <f t="shared" si="3"/>
        <v>0</v>
      </c>
      <c r="Q12" s="30"/>
      <c r="R12" s="30">
        <f t="shared" si="4"/>
        <v>0</v>
      </c>
    </row>
    <row r="13" spans="1:18" ht="14.25" x14ac:dyDescent="0.2">
      <c r="A13" s="59"/>
      <c r="B13" s="131"/>
      <c r="C13" s="51" t="s">
        <v>264</v>
      </c>
      <c r="D13" s="52">
        <v>8</v>
      </c>
      <c r="E13" s="32"/>
      <c r="F13" s="32"/>
      <c r="G13" s="32"/>
      <c r="H13" s="32">
        <f t="shared" si="0"/>
        <v>0</v>
      </c>
      <c r="I13" s="32">
        <v>0.86</v>
      </c>
      <c r="J13" s="32"/>
      <c r="K13" s="32">
        <f t="shared" si="1"/>
        <v>0.86</v>
      </c>
      <c r="L13" s="32"/>
      <c r="M13" s="32">
        <v>1.1200000000000001</v>
      </c>
      <c r="N13" s="32"/>
      <c r="O13" s="32">
        <f t="shared" si="2"/>
        <v>1.1200000000000001</v>
      </c>
      <c r="P13" s="32">
        <f t="shared" si="3"/>
        <v>1.98</v>
      </c>
      <c r="Q13" s="32"/>
      <c r="R13" s="32">
        <f t="shared" si="4"/>
        <v>1.98</v>
      </c>
    </row>
    <row r="14" spans="1:18" ht="15" x14ac:dyDescent="0.25">
      <c r="A14" s="230" t="s">
        <v>0</v>
      </c>
      <c r="B14" s="231"/>
      <c r="C14" s="232" t="s">
        <v>0</v>
      </c>
      <c r="D14" s="53">
        <f>+SUM(D7:D13)</f>
        <v>21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>+SUM(I7:I13)</f>
        <v>0.86</v>
      </c>
      <c r="J14" s="54">
        <f>+SUM(J7:J13)</f>
        <v>0</v>
      </c>
      <c r="K14" s="54">
        <f>+SUM(K7:K13)</f>
        <v>0.86</v>
      </c>
      <c r="L14" s="54"/>
      <c r="M14" s="54">
        <f>+SUM(M7:M13)</f>
        <v>5.8</v>
      </c>
      <c r="N14" s="54">
        <f>+SUM(N7:N13)</f>
        <v>0</v>
      </c>
      <c r="O14" s="54">
        <f>+SUM(P7:P13)</f>
        <v>6.66</v>
      </c>
      <c r="P14" s="54">
        <f>+SUM(P7:P13)</f>
        <v>6.66</v>
      </c>
      <c r="Q14" s="54">
        <f>+SUM(Q7:Q13)</f>
        <v>0</v>
      </c>
      <c r="R14" s="55">
        <f>+SUM(R7:R13)</f>
        <v>6.66</v>
      </c>
    </row>
    <row r="15" spans="1:18" x14ac:dyDescent="0.2">
      <c r="A15" s="93" t="s">
        <v>2</v>
      </c>
      <c r="B15" s="120" t="s">
        <v>418</v>
      </c>
      <c r="C15" s="60" t="s">
        <v>299</v>
      </c>
      <c r="D15" s="61">
        <v>0</v>
      </c>
      <c r="E15" s="39"/>
      <c r="F15" s="39"/>
      <c r="G15" s="39"/>
      <c r="H15" s="48">
        <f>SUM(E15:G15)</f>
        <v>0</v>
      </c>
      <c r="I15" s="39"/>
      <c r="J15" s="39"/>
      <c r="K15" s="48">
        <f>+SUM(H15:J15)</f>
        <v>0</v>
      </c>
      <c r="L15" s="39"/>
      <c r="M15" s="39"/>
      <c r="N15" s="39"/>
      <c r="O15" s="39">
        <f>+SUM(L15:N15)</f>
        <v>0</v>
      </c>
      <c r="P15" s="39">
        <f>+SUM(K15+O15)</f>
        <v>0</v>
      </c>
      <c r="Q15" s="39"/>
      <c r="R15" s="39">
        <f t="shared" ref="R15:R30" si="5">+SUM(P15:Q15)</f>
        <v>0</v>
      </c>
    </row>
    <row r="16" spans="1:18" x14ac:dyDescent="0.2">
      <c r="A16" s="93"/>
      <c r="B16" s="121"/>
      <c r="C16" s="62" t="s">
        <v>265</v>
      </c>
      <c r="D16" s="34">
        <v>6</v>
      </c>
      <c r="E16" s="14"/>
      <c r="F16" s="14"/>
      <c r="G16" s="14"/>
      <c r="H16" s="30">
        <f>SUM(E16:G16)</f>
        <v>0</v>
      </c>
      <c r="I16" s="14"/>
      <c r="J16" s="14"/>
      <c r="K16" s="30">
        <f t="shared" ref="K16:K30" si="6">+SUM(H16:J16)</f>
        <v>0</v>
      </c>
      <c r="L16" s="14"/>
      <c r="M16" s="14"/>
      <c r="N16" s="14">
        <v>0.56000000000000005</v>
      </c>
      <c r="O16" s="14">
        <f>+SUM(L16:N16)</f>
        <v>0.56000000000000005</v>
      </c>
      <c r="P16" s="14">
        <f>+SUM(K16+O16)</f>
        <v>0.56000000000000005</v>
      </c>
      <c r="Q16" s="14"/>
      <c r="R16" s="14">
        <f t="shared" si="5"/>
        <v>0.56000000000000005</v>
      </c>
    </row>
    <row r="17" spans="1:21" x14ac:dyDescent="0.2">
      <c r="A17" s="93"/>
      <c r="B17" s="121"/>
      <c r="C17" s="62" t="s">
        <v>417</v>
      </c>
      <c r="D17" s="34">
        <v>0</v>
      </c>
      <c r="E17" s="14"/>
      <c r="F17" s="14"/>
      <c r="G17" s="14"/>
      <c r="H17" s="30">
        <f t="shared" ref="H17:H30" si="7">SUM(E17:G17)</f>
        <v>0</v>
      </c>
      <c r="I17" s="14"/>
      <c r="J17" s="14"/>
      <c r="K17" s="30">
        <f t="shared" si="6"/>
        <v>0</v>
      </c>
      <c r="L17" s="14"/>
      <c r="M17" s="14"/>
      <c r="N17" s="14"/>
      <c r="O17" s="14">
        <f t="shared" ref="O17:O30" si="8">+SUM(L17:N17)</f>
        <v>0</v>
      </c>
      <c r="P17" s="14">
        <f t="shared" ref="P17:P30" si="9">+SUM(K17+O17)</f>
        <v>0</v>
      </c>
      <c r="Q17" s="14"/>
      <c r="R17" s="14">
        <f t="shared" si="5"/>
        <v>0</v>
      </c>
    </row>
    <row r="18" spans="1:21" x14ac:dyDescent="0.2">
      <c r="A18" s="93"/>
      <c r="B18" s="121"/>
      <c r="C18" s="62" t="s">
        <v>19</v>
      </c>
      <c r="D18" s="34">
        <v>6</v>
      </c>
      <c r="E18" s="14"/>
      <c r="F18" s="14"/>
      <c r="G18" s="14"/>
      <c r="H18" s="30">
        <f t="shared" si="7"/>
        <v>0</v>
      </c>
      <c r="I18" s="14"/>
      <c r="J18" s="14"/>
      <c r="K18" s="30">
        <f t="shared" si="6"/>
        <v>0</v>
      </c>
      <c r="L18" s="14"/>
      <c r="M18" s="14">
        <v>0.01</v>
      </c>
      <c r="N18" s="14">
        <v>7.0000000000000007E-2</v>
      </c>
      <c r="O18" s="14">
        <f t="shared" si="8"/>
        <v>0.08</v>
      </c>
      <c r="P18" s="14">
        <f t="shared" si="9"/>
        <v>0.08</v>
      </c>
      <c r="Q18" s="14"/>
      <c r="R18" s="14">
        <f t="shared" si="5"/>
        <v>0.08</v>
      </c>
    </row>
    <row r="19" spans="1:21" x14ac:dyDescent="0.2">
      <c r="A19" s="93"/>
      <c r="B19" s="121"/>
      <c r="C19" s="62" t="s">
        <v>340</v>
      </c>
      <c r="D19" s="34">
        <v>0</v>
      </c>
      <c r="E19" s="14"/>
      <c r="F19" s="14"/>
      <c r="G19" s="14"/>
      <c r="H19" s="30">
        <f t="shared" si="7"/>
        <v>0</v>
      </c>
      <c r="I19" s="14"/>
      <c r="J19" s="14"/>
      <c r="K19" s="30">
        <f t="shared" si="6"/>
        <v>0</v>
      </c>
      <c r="L19" s="14"/>
      <c r="M19" s="14"/>
      <c r="N19" s="14"/>
      <c r="O19" s="14">
        <f t="shared" si="8"/>
        <v>0</v>
      </c>
      <c r="P19" s="14">
        <f t="shared" si="9"/>
        <v>0</v>
      </c>
      <c r="Q19" s="14"/>
      <c r="R19" s="14">
        <f t="shared" si="5"/>
        <v>0</v>
      </c>
    </row>
    <row r="20" spans="1:21" x14ac:dyDescent="0.2">
      <c r="A20" s="93"/>
      <c r="B20" s="124"/>
      <c r="C20" s="62" t="s">
        <v>339</v>
      </c>
      <c r="D20" s="34">
        <v>2</v>
      </c>
      <c r="E20" s="14"/>
      <c r="F20" s="14"/>
      <c r="G20" s="14"/>
      <c r="H20" s="30">
        <f t="shared" si="7"/>
        <v>0</v>
      </c>
      <c r="I20" s="14"/>
      <c r="J20" s="14"/>
      <c r="K20" s="30">
        <f t="shared" si="6"/>
        <v>0</v>
      </c>
      <c r="L20" s="14"/>
      <c r="M20" s="14"/>
      <c r="N20" s="14">
        <v>3.03</v>
      </c>
      <c r="O20" s="14">
        <f t="shared" si="8"/>
        <v>3.03</v>
      </c>
      <c r="P20" s="14">
        <f t="shared" si="9"/>
        <v>3.03</v>
      </c>
      <c r="Q20" s="14"/>
      <c r="R20" s="14">
        <f t="shared" si="5"/>
        <v>3.03</v>
      </c>
      <c r="S20" s="10"/>
      <c r="T20" s="10"/>
      <c r="U20" s="10"/>
    </row>
    <row r="21" spans="1:21" x14ac:dyDescent="0.2">
      <c r="A21" s="93"/>
      <c r="B21" s="132" t="s">
        <v>419</v>
      </c>
      <c r="C21" s="62" t="s">
        <v>349</v>
      </c>
      <c r="D21" s="34">
        <v>0</v>
      </c>
      <c r="E21" s="14"/>
      <c r="F21" s="14"/>
      <c r="G21" s="14"/>
      <c r="H21" s="30">
        <f t="shared" si="7"/>
        <v>0</v>
      </c>
      <c r="I21" s="14"/>
      <c r="J21" s="14"/>
      <c r="K21" s="30">
        <f t="shared" si="6"/>
        <v>0</v>
      </c>
      <c r="L21" s="14"/>
      <c r="M21" s="14"/>
      <c r="N21" s="14"/>
      <c r="O21" s="14">
        <f t="shared" si="8"/>
        <v>0</v>
      </c>
      <c r="P21" s="14">
        <f t="shared" si="9"/>
        <v>0</v>
      </c>
      <c r="Q21" s="14"/>
      <c r="R21" s="14">
        <f t="shared" si="5"/>
        <v>0</v>
      </c>
      <c r="S21" s="10"/>
      <c r="T21" s="10"/>
      <c r="U21" s="10"/>
    </row>
    <row r="22" spans="1:21" x14ac:dyDescent="0.2">
      <c r="A22" s="93"/>
      <c r="B22" s="121"/>
      <c r="C22" s="62" t="s">
        <v>341</v>
      </c>
      <c r="D22" s="34">
        <v>0</v>
      </c>
      <c r="E22" s="14"/>
      <c r="F22" s="14"/>
      <c r="G22" s="14"/>
      <c r="H22" s="30">
        <f t="shared" si="7"/>
        <v>0</v>
      </c>
      <c r="I22" s="14"/>
      <c r="J22" s="14"/>
      <c r="K22" s="30">
        <f t="shared" si="6"/>
        <v>0</v>
      </c>
      <c r="L22" s="14"/>
      <c r="M22" s="14"/>
      <c r="N22" s="14"/>
      <c r="O22" s="14">
        <f t="shared" si="8"/>
        <v>0</v>
      </c>
      <c r="P22" s="14">
        <f t="shared" si="9"/>
        <v>0</v>
      </c>
      <c r="Q22" s="14"/>
      <c r="R22" s="14">
        <f t="shared" si="5"/>
        <v>0</v>
      </c>
      <c r="S22" s="10"/>
      <c r="T22" s="10"/>
      <c r="U22" s="10"/>
    </row>
    <row r="23" spans="1:21" x14ac:dyDescent="0.2">
      <c r="A23" s="93"/>
      <c r="B23" s="121"/>
      <c r="C23" s="62" t="s">
        <v>21</v>
      </c>
      <c r="D23" s="34">
        <v>3</v>
      </c>
      <c r="E23" s="14"/>
      <c r="F23" s="14"/>
      <c r="G23" s="14"/>
      <c r="H23" s="30">
        <f t="shared" si="7"/>
        <v>0</v>
      </c>
      <c r="I23" s="14"/>
      <c r="J23" s="14"/>
      <c r="K23" s="30">
        <f t="shared" si="6"/>
        <v>0</v>
      </c>
      <c r="L23" s="14">
        <v>0.1</v>
      </c>
      <c r="M23" s="14">
        <v>0.6</v>
      </c>
      <c r="N23" s="14">
        <v>1.51</v>
      </c>
      <c r="O23" s="14">
        <f t="shared" si="8"/>
        <v>2.21</v>
      </c>
      <c r="P23" s="14">
        <f t="shared" si="9"/>
        <v>2.21</v>
      </c>
      <c r="Q23" s="14"/>
      <c r="R23" s="14">
        <f t="shared" si="5"/>
        <v>2.21</v>
      </c>
      <c r="S23" s="10"/>
      <c r="T23" s="10"/>
      <c r="U23" s="10"/>
    </row>
    <row r="24" spans="1:21" x14ac:dyDescent="0.2">
      <c r="A24" s="93"/>
      <c r="B24" s="121"/>
      <c r="C24" s="62" t="s">
        <v>309</v>
      </c>
      <c r="D24" s="34">
        <v>0</v>
      </c>
      <c r="E24" s="14"/>
      <c r="F24" s="14"/>
      <c r="G24" s="14"/>
      <c r="H24" s="30">
        <f t="shared" si="7"/>
        <v>0</v>
      </c>
      <c r="I24" s="14"/>
      <c r="J24" s="14"/>
      <c r="K24" s="30">
        <f t="shared" si="6"/>
        <v>0</v>
      </c>
      <c r="L24" s="14"/>
      <c r="M24" s="14"/>
      <c r="N24" s="14"/>
      <c r="O24" s="14">
        <f t="shared" si="8"/>
        <v>0</v>
      </c>
      <c r="P24" s="14">
        <f t="shared" si="9"/>
        <v>0</v>
      </c>
      <c r="Q24" s="14"/>
      <c r="R24" s="14">
        <f t="shared" si="5"/>
        <v>0</v>
      </c>
      <c r="S24" s="10"/>
      <c r="T24" s="10"/>
      <c r="U24" s="10"/>
    </row>
    <row r="25" spans="1:21" x14ac:dyDescent="0.2">
      <c r="A25" s="93"/>
      <c r="B25" s="124"/>
      <c r="C25" s="62" t="s">
        <v>266</v>
      </c>
      <c r="D25" s="34">
        <v>0</v>
      </c>
      <c r="E25" s="14"/>
      <c r="F25" s="14"/>
      <c r="G25" s="14"/>
      <c r="H25" s="30">
        <f t="shared" si="7"/>
        <v>0</v>
      </c>
      <c r="I25" s="14"/>
      <c r="J25" s="14"/>
      <c r="K25" s="30">
        <f t="shared" si="6"/>
        <v>0</v>
      </c>
      <c r="L25" s="14"/>
      <c r="M25" s="14"/>
      <c r="N25" s="14"/>
      <c r="O25" s="14">
        <f t="shared" si="8"/>
        <v>0</v>
      </c>
      <c r="P25" s="14">
        <f t="shared" si="9"/>
        <v>0</v>
      </c>
      <c r="Q25" s="14"/>
      <c r="R25" s="14">
        <f t="shared" si="5"/>
        <v>0</v>
      </c>
      <c r="S25" s="10"/>
      <c r="T25" s="10"/>
      <c r="U25" s="10"/>
    </row>
    <row r="26" spans="1:21" x14ac:dyDescent="0.2">
      <c r="A26" s="93"/>
      <c r="B26" s="121" t="s">
        <v>420</v>
      </c>
      <c r="C26" s="63" t="s">
        <v>300</v>
      </c>
      <c r="D26" s="64">
        <v>0</v>
      </c>
      <c r="E26" s="36"/>
      <c r="F26" s="36"/>
      <c r="G26" s="36"/>
      <c r="H26" s="65">
        <f t="shared" si="7"/>
        <v>0</v>
      </c>
      <c r="I26" s="36"/>
      <c r="J26" s="36"/>
      <c r="K26" s="65">
        <f t="shared" si="6"/>
        <v>0</v>
      </c>
      <c r="L26" s="36"/>
      <c r="M26" s="36"/>
      <c r="N26" s="36"/>
      <c r="O26" s="36">
        <f t="shared" si="8"/>
        <v>0</v>
      </c>
      <c r="P26" s="36">
        <f t="shared" si="9"/>
        <v>0</v>
      </c>
      <c r="Q26" s="36"/>
      <c r="R26" s="36">
        <f t="shared" si="5"/>
        <v>0</v>
      </c>
      <c r="S26" s="10"/>
      <c r="T26" s="10"/>
      <c r="U26" s="10"/>
    </row>
    <row r="27" spans="1:21" x14ac:dyDescent="0.2">
      <c r="A27" s="93"/>
      <c r="B27" s="121"/>
      <c r="C27" s="62" t="s">
        <v>18</v>
      </c>
      <c r="D27" s="34">
        <v>3</v>
      </c>
      <c r="E27" s="14"/>
      <c r="F27" s="14"/>
      <c r="G27" s="14"/>
      <c r="H27" s="30">
        <f t="shared" si="7"/>
        <v>0</v>
      </c>
      <c r="I27" s="14">
        <v>1.1000000000000001</v>
      </c>
      <c r="J27" s="14"/>
      <c r="K27" s="30">
        <f t="shared" si="6"/>
        <v>1.1000000000000001</v>
      </c>
      <c r="L27" s="14">
        <v>0.6</v>
      </c>
      <c r="M27" s="14">
        <v>2</v>
      </c>
      <c r="N27" s="14">
        <v>0.84</v>
      </c>
      <c r="O27" s="14">
        <f t="shared" si="8"/>
        <v>3.44</v>
      </c>
      <c r="P27" s="14">
        <f t="shared" si="9"/>
        <v>4.54</v>
      </c>
      <c r="Q27" s="14"/>
      <c r="R27" s="14">
        <f t="shared" si="5"/>
        <v>4.54</v>
      </c>
      <c r="S27" s="10"/>
      <c r="T27" s="10"/>
      <c r="U27" s="10"/>
    </row>
    <row r="28" spans="1:21" x14ac:dyDescent="0.2">
      <c r="A28" s="93"/>
      <c r="B28" s="121"/>
      <c r="C28" s="62" t="s">
        <v>20</v>
      </c>
      <c r="D28" s="34">
        <v>6</v>
      </c>
      <c r="E28" s="14"/>
      <c r="F28" s="14"/>
      <c r="G28" s="14"/>
      <c r="H28" s="30">
        <f t="shared" si="7"/>
        <v>0</v>
      </c>
      <c r="I28" s="14"/>
      <c r="J28" s="14"/>
      <c r="K28" s="30">
        <f t="shared" si="6"/>
        <v>0</v>
      </c>
      <c r="L28" s="14">
        <v>0.1</v>
      </c>
      <c r="M28" s="14">
        <v>0.94</v>
      </c>
      <c r="N28" s="14">
        <v>7.12</v>
      </c>
      <c r="O28" s="14">
        <f t="shared" si="8"/>
        <v>8.16</v>
      </c>
      <c r="P28" s="14">
        <f t="shared" si="9"/>
        <v>8.16</v>
      </c>
      <c r="Q28" s="14"/>
      <c r="R28" s="14">
        <f t="shared" si="5"/>
        <v>8.16</v>
      </c>
      <c r="S28" s="10"/>
      <c r="T28" s="10"/>
      <c r="U28" s="10"/>
    </row>
    <row r="29" spans="1:21" x14ac:dyDescent="0.2">
      <c r="A29" s="93"/>
      <c r="B29" s="121"/>
      <c r="C29" s="62" t="s">
        <v>342</v>
      </c>
      <c r="D29" s="34"/>
      <c r="E29" s="14"/>
      <c r="F29" s="14"/>
      <c r="G29" s="14"/>
      <c r="H29" s="30"/>
      <c r="I29" s="14"/>
      <c r="J29" s="14"/>
      <c r="K29" s="30"/>
      <c r="L29" s="14"/>
      <c r="M29" s="14"/>
      <c r="N29" s="14"/>
      <c r="O29" s="14"/>
      <c r="P29" s="14"/>
      <c r="Q29" s="14"/>
      <c r="R29" s="14"/>
      <c r="S29" s="10"/>
      <c r="T29" s="10"/>
      <c r="U29" s="10"/>
    </row>
    <row r="30" spans="1:21" x14ac:dyDescent="0.2">
      <c r="A30" s="93"/>
      <c r="B30" s="122"/>
      <c r="C30" s="66" t="s">
        <v>267</v>
      </c>
      <c r="D30" s="67">
        <v>0</v>
      </c>
      <c r="E30" s="68"/>
      <c r="F30" s="68"/>
      <c r="G30" s="68"/>
      <c r="H30" s="69">
        <f t="shared" si="7"/>
        <v>0</v>
      </c>
      <c r="I30" s="68"/>
      <c r="J30" s="68"/>
      <c r="K30" s="69">
        <f t="shared" si="6"/>
        <v>0</v>
      </c>
      <c r="L30" s="68"/>
      <c r="M30" s="68"/>
      <c r="N30" s="68"/>
      <c r="O30" s="68">
        <f t="shared" si="8"/>
        <v>0</v>
      </c>
      <c r="P30" s="68">
        <f t="shared" si="9"/>
        <v>0</v>
      </c>
      <c r="Q30" s="68"/>
      <c r="R30" s="68">
        <f t="shared" si="5"/>
        <v>0</v>
      </c>
      <c r="S30" s="10"/>
      <c r="T30" s="10"/>
      <c r="U30" s="10"/>
    </row>
    <row r="31" spans="1:21" ht="15" x14ac:dyDescent="0.25">
      <c r="A31" s="230" t="s">
        <v>0</v>
      </c>
      <c r="B31" s="231"/>
      <c r="C31" s="232" t="s">
        <v>0</v>
      </c>
      <c r="D31" s="53">
        <f t="shared" ref="D31:R31" si="10">SUM(D15:D30)</f>
        <v>26</v>
      </c>
      <c r="E31" s="54">
        <f t="shared" si="10"/>
        <v>0</v>
      </c>
      <c r="F31" s="54">
        <f t="shared" si="10"/>
        <v>0</v>
      </c>
      <c r="G31" s="54">
        <f t="shared" si="10"/>
        <v>0</v>
      </c>
      <c r="H31" s="54">
        <f t="shared" si="10"/>
        <v>0</v>
      </c>
      <c r="I31" s="54">
        <f t="shared" si="10"/>
        <v>1.1000000000000001</v>
      </c>
      <c r="J31" s="54">
        <f t="shared" si="10"/>
        <v>0</v>
      </c>
      <c r="K31" s="54">
        <f t="shared" si="10"/>
        <v>1.1000000000000001</v>
      </c>
      <c r="L31" s="54">
        <f t="shared" si="10"/>
        <v>0.79999999999999993</v>
      </c>
      <c r="M31" s="54">
        <f t="shared" si="10"/>
        <v>3.55</v>
      </c>
      <c r="N31" s="54">
        <f t="shared" si="10"/>
        <v>13.129999999999999</v>
      </c>
      <c r="O31" s="54">
        <f t="shared" si="10"/>
        <v>17.48</v>
      </c>
      <c r="P31" s="54">
        <f t="shared" si="10"/>
        <v>18.579999999999998</v>
      </c>
      <c r="Q31" s="54">
        <f t="shared" si="10"/>
        <v>0</v>
      </c>
      <c r="R31" s="55">
        <f t="shared" si="10"/>
        <v>18.579999999999998</v>
      </c>
      <c r="S31" s="10"/>
      <c r="T31" s="10"/>
      <c r="U31" s="10"/>
    </row>
    <row r="32" spans="1:21" x14ac:dyDescent="0.2">
      <c r="A32" s="288" t="s">
        <v>3</v>
      </c>
      <c r="B32" s="133" t="s">
        <v>38</v>
      </c>
      <c r="C32" s="73" t="s">
        <v>24</v>
      </c>
      <c r="D32" s="74">
        <v>0</v>
      </c>
      <c r="E32" s="39"/>
      <c r="F32" s="39"/>
      <c r="G32" s="39"/>
      <c r="H32" s="48">
        <f>SUM(E32:G32)</f>
        <v>0</v>
      </c>
      <c r="I32" s="39"/>
      <c r="J32" s="39"/>
      <c r="K32" s="48">
        <f>+SUM(H32:J32)</f>
        <v>0</v>
      </c>
      <c r="L32" s="39"/>
      <c r="M32" s="39"/>
      <c r="N32" s="39"/>
      <c r="O32" s="39">
        <f>+SUM(L32:N32)</f>
        <v>0</v>
      </c>
      <c r="P32" s="39">
        <f>+SUM(K32+O32)</f>
        <v>0</v>
      </c>
      <c r="Q32" s="39"/>
      <c r="R32" s="75">
        <f>+SUM(P32:Q32)</f>
        <v>0</v>
      </c>
      <c r="S32" s="10"/>
      <c r="T32" s="10"/>
      <c r="U32" s="10"/>
    </row>
    <row r="33" spans="1:21" x14ac:dyDescent="0.2">
      <c r="A33" s="289"/>
      <c r="B33" s="133"/>
      <c r="C33" s="76" t="s">
        <v>33</v>
      </c>
      <c r="D33" s="77">
        <v>16</v>
      </c>
      <c r="E33" s="14"/>
      <c r="F33" s="14"/>
      <c r="G33" s="14"/>
      <c r="H33" s="30">
        <f>SUM(E33:G33)</f>
        <v>0</v>
      </c>
      <c r="I33" s="14">
        <v>0.1</v>
      </c>
      <c r="J33" s="14"/>
      <c r="K33" s="30">
        <f>+SUM(H33:J33)</f>
        <v>0.1</v>
      </c>
      <c r="L33" s="14">
        <v>5</v>
      </c>
      <c r="M33" s="14">
        <v>14.67</v>
      </c>
      <c r="N33" s="14">
        <v>71.150000000000006</v>
      </c>
      <c r="O33" s="14">
        <f>+SUM(L33:N33)</f>
        <v>90.820000000000007</v>
      </c>
      <c r="P33" s="14">
        <f>+SUM(K33+O33)</f>
        <v>90.92</v>
      </c>
      <c r="Q33" s="14"/>
      <c r="R33" s="23">
        <f>+SUM(P33:Q33)</f>
        <v>90.92</v>
      </c>
      <c r="S33" s="10"/>
      <c r="T33" s="10"/>
      <c r="U33" s="10"/>
    </row>
    <row r="34" spans="1:21" x14ac:dyDescent="0.2">
      <c r="A34" s="289"/>
      <c r="B34" s="133"/>
      <c r="C34" s="76" t="s">
        <v>37</v>
      </c>
      <c r="D34" s="77">
        <v>4</v>
      </c>
      <c r="E34" s="14"/>
      <c r="F34" s="14"/>
      <c r="G34" s="14"/>
      <c r="H34" s="30">
        <f>SUM(E34:G34)</f>
        <v>0</v>
      </c>
      <c r="I34" s="14"/>
      <c r="J34" s="14"/>
      <c r="K34" s="30">
        <f>+SUM(H34:J34)</f>
        <v>0</v>
      </c>
      <c r="L34" s="14"/>
      <c r="M34" s="14">
        <v>5.5</v>
      </c>
      <c r="N34" s="14">
        <v>11.5</v>
      </c>
      <c r="O34" s="14">
        <f>+SUM(L34:N34)</f>
        <v>17</v>
      </c>
      <c r="P34" s="14">
        <f>+SUM(K34+O34)</f>
        <v>17</v>
      </c>
      <c r="Q34" s="14"/>
      <c r="R34" s="23">
        <f>+SUM(P34:Q34)</f>
        <v>17</v>
      </c>
      <c r="S34" s="10"/>
      <c r="T34" s="10"/>
      <c r="U34" s="10"/>
    </row>
    <row r="35" spans="1:21" x14ac:dyDescent="0.2">
      <c r="A35" s="289"/>
      <c r="B35" s="133"/>
      <c r="C35" s="76" t="s">
        <v>38</v>
      </c>
      <c r="D35" s="77">
        <v>0</v>
      </c>
      <c r="E35" s="14"/>
      <c r="F35" s="14"/>
      <c r="G35" s="14"/>
      <c r="H35" s="30">
        <f t="shared" ref="H35:H63" si="11">SUM(E35:G35)</f>
        <v>0</v>
      </c>
      <c r="I35" s="14"/>
      <c r="J35" s="14"/>
      <c r="K35" s="30">
        <f t="shared" ref="K35:K63" si="12">+SUM(H35:J35)</f>
        <v>0</v>
      </c>
      <c r="L35" s="14"/>
      <c r="M35" s="14"/>
      <c r="N35" s="14"/>
      <c r="O35" s="14">
        <f t="shared" ref="O35:O63" si="13">+SUM(L35:N35)</f>
        <v>0</v>
      </c>
      <c r="P35" s="14">
        <f t="shared" ref="P35:P63" si="14">+SUM(K35+O35)</f>
        <v>0</v>
      </c>
      <c r="Q35" s="14"/>
      <c r="R35" s="23">
        <f t="shared" ref="R35:R64" si="15">+SUM(P35:Q35)</f>
        <v>0</v>
      </c>
      <c r="S35" s="10"/>
      <c r="T35" s="10"/>
      <c r="U35" s="10"/>
    </row>
    <row r="36" spans="1:21" x14ac:dyDescent="0.2">
      <c r="A36" s="289"/>
      <c r="B36" s="134"/>
      <c r="C36" s="76" t="s">
        <v>49</v>
      </c>
      <c r="D36" s="77">
        <v>3</v>
      </c>
      <c r="E36" s="14"/>
      <c r="F36" s="14"/>
      <c r="G36" s="14"/>
      <c r="H36" s="30">
        <f t="shared" si="11"/>
        <v>0</v>
      </c>
      <c r="I36" s="14">
        <v>5</v>
      </c>
      <c r="J36" s="14"/>
      <c r="K36" s="30">
        <f t="shared" si="12"/>
        <v>5</v>
      </c>
      <c r="L36" s="14"/>
      <c r="M36" s="14">
        <v>11.04</v>
      </c>
      <c r="N36" s="14">
        <v>24.06</v>
      </c>
      <c r="O36" s="14">
        <f t="shared" si="13"/>
        <v>35.099999999999994</v>
      </c>
      <c r="P36" s="14">
        <f t="shared" si="14"/>
        <v>40.099999999999994</v>
      </c>
      <c r="Q36" s="14"/>
      <c r="R36" s="23">
        <f t="shared" si="15"/>
        <v>40.099999999999994</v>
      </c>
      <c r="S36" s="10"/>
      <c r="T36" s="10"/>
      <c r="U36" s="10"/>
    </row>
    <row r="37" spans="1:21" x14ac:dyDescent="0.2">
      <c r="A37" s="289"/>
      <c r="B37" s="133" t="s">
        <v>310</v>
      </c>
      <c r="C37" s="76" t="s">
        <v>409</v>
      </c>
      <c r="D37" s="77">
        <v>0</v>
      </c>
      <c r="E37" s="14"/>
      <c r="F37" s="14"/>
      <c r="G37" s="14"/>
      <c r="H37" s="30">
        <f t="shared" si="11"/>
        <v>0</v>
      </c>
      <c r="I37" s="14"/>
      <c r="J37" s="14"/>
      <c r="K37" s="30">
        <f t="shared" si="12"/>
        <v>0</v>
      </c>
      <c r="L37" s="14"/>
      <c r="M37" s="14"/>
      <c r="N37" s="14"/>
      <c r="O37" s="14">
        <f t="shared" si="13"/>
        <v>0</v>
      </c>
      <c r="P37" s="14">
        <f t="shared" si="14"/>
        <v>0</v>
      </c>
      <c r="Q37" s="14"/>
      <c r="R37" s="23">
        <f t="shared" si="15"/>
        <v>0</v>
      </c>
      <c r="S37" s="10"/>
      <c r="T37" s="10"/>
      <c r="U37" s="10"/>
    </row>
    <row r="38" spans="1:21" x14ac:dyDescent="0.2">
      <c r="A38" s="289"/>
      <c r="B38" s="133"/>
      <c r="C38" s="76" t="s">
        <v>310</v>
      </c>
      <c r="D38" s="77">
        <v>0</v>
      </c>
      <c r="E38" s="14"/>
      <c r="F38" s="14"/>
      <c r="G38" s="14"/>
      <c r="H38" s="30">
        <f t="shared" si="11"/>
        <v>0</v>
      </c>
      <c r="I38" s="14"/>
      <c r="J38" s="14"/>
      <c r="K38" s="30">
        <f t="shared" si="12"/>
        <v>0</v>
      </c>
      <c r="L38" s="14"/>
      <c r="M38" s="14"/>
      <c r="N38" s="14"/>
      <c r="O38" s="14">
        <f t="shared" si="13"/>
        <v>0</v>
      </c>
      <c r="P38" s="14">
        <f t="shared" si="14"/>
        <v>0</v>
      </c>
      <c r="Q38" s="14"/>
      <c r="R38" s="23">
        <f t="shared" si="15"/>
        <v>0</v>
      </c>
      <c r="S38" s="10"/>
      <c r="T38" s="10"/>
      <c r="U38" s="10"/>
    </row>
    <row r="39" spans="1:21" x14ac:dyDescent="0.2">
      <c r="A39" s="289"/>
      <c r="B39" s="133"/>
      <c r="C39" s="76" t="s">
        <v>43</v>
      </c>
      <c r="D39" s="77">
        <v>0</v>
      </c>
      <c r="E39" s="14"/>
      <c r="F39" s="14"/>
      <c r="G39" s="14"/>
      <c r="H39" s="30">
        <f t="shared" si="11"/>
        <v>0</v>
      </c>
      <c r="I39" s="14"/>
      <c r="J39" s="14"/>
      <c r="K39" s="30">
        <f t="shared" si="12"/>
        <v>0</v>
      </c>
      <c r="L39" s="14"/>
      <c r="M39" s="14"/>
      <c r="N39" s="14"/>
      <c r="O39" s="14">
        <f t="shared" si="13"/>
        <v>0</v>
      </c>
      <c r="P39" s="14">
        <f t="shared" si="14"/>
        <v>0</v>
      </c>
      <c r="Q39" s="14"/>
      <c r="R39" s="23">
        <f t="shared" si="15"/>
        <v>0</v>
      </c>
      <c r="S39" s="10"/>
      <c r="T39" s="10"/>
      <c r="U39" s="10"/>
    </row>
    <row r="40" spans="1:21" x14ac:dyDescent="0.2">
      <c r="A40" s="289"/>
      <c r="B40" s="134"/>
      <c r="C40" s="76" t="s">
        <v>350</v>
      </c>
      <c r="D40" s="77">
        <v>0</v>
      </c>
      <c r="E40" s="14"/>
      <c r="F40" s="14"/>
      <c r="G40" s="14"/>
      <c r="H40" s="30">
        <f t="shared" si="11"/>
        <v>0</v>
      </c>
      <c r="I40" s="14"/>
      <c r="J40" s="14"/>
      <c r="K40" s="30">
        <f t="shared" si="12"/>
        <v>0</v>
      </c>
      <c r="L40" s="14"/>
      <c r="M40" s="14"/>
      <c r="N40" s="14"/>
      <c r="O40" s="14">
        <f t="shared" si="13"/>
        <v>0</v>
      </c>
      <c r="P40" s="14">
        <f t="shared" si="14"/>
        <v>0</v>
      </c>
      <c r="Q40" s="14"/>
      <c r="R40" s="23">
        <f t="shared" si="15"/>
        <v>0</v>
      </c>
      <c r="S40" s="10"/>
      <c r="T40" s="10"/>
      <c r="U40" s="10"/>
    </row>
    <row r="41" spans="1:21" x14ac:dyDescent="0.2">
      <c r="A41" s="289"/>
      <c r="B41" s="133" t="s">
        <v>292</v>
      </c>
      <c r="C41" s="76" t="s">
        <v>317</v>
      </c>
      <c r="D41" s="77">
        <v>0</v>
      </c>
      <c r="E41" s="14"/>
      <c r="F41" s="14"/>
      <c r="G41" s="14"/>
      <c r="H41" s="30">
        <f t="shared" si="11"/>
        <v>0</v>
      </c>
      <c r="I41" s="14"/>
      <c r="J41" s="14"/>
      <c r="K41" s="30">
        <f t="shared" si="12"/>
        <v>0</v>
      </c>
      <c r="L41" s="14"/>
      <c r="M41" s="14"/>
      <c r="N41" s="14"/>
      <c r="O41" s="14">
        <f t="shared" si="13"/>
        <v>0</v>
      </c>
      <c r="P41" s="14">
        <f t="shared" si="14"/>
        <v>0</v>
      </c>
      <c r="Q41" s="14"/>
      <c r="R41" s="23">
        <f t="shared" si="15"/>
        <v>0</v>
      </c>
      <c r="S41" s="10"/>
      <c r="T41" s="10"/>
      <c r="U41" s="10"/>
    </row>
    <row r="42" spans="1:21" x14ac:dyDescent="0.2">
      <c r="A42" s="289"/>
      <c r="B42" s="133"/>
      <c r="C42" s="76" t="s">
        <v>462</v>
      </c>
      <c r="D42" s="77">
        <v>0</v>
      </c>
      <c r="E42" s="14"/>
      <c r="F42" s="14"/>
      <c r="G42" s="14"/>
      <c r="H42" s="30">
        <f t="shared" si="11"/>
        <v>0</v>
      </c>
      <c r="I42" s="14"/>
      <c r="J42" s="14"/>
      <c r="K42" s="30">
        <f t="shared" si="12"/>
        <v>0</v>
      </c>
      <c r="L42" s="14"/>
      <c r="M42" s="14"/>
      <c r="N42" s="14"/>
      <c r="O42" s="14">
        <f t="shared" si="13"/>
        <v>0</v>
      </c>
      <c r="P42" s="14">
        <f t="shared" si="14"/>
        <v>0</v>
      </c>
      <c r="Q42" s="14"/>
      <c r="R42" s="23">
        <f t="shared" si="15"/>
        <v>0</v>
      </c>
      <c r="S42" s="10"/>
      <c r="T42" s="10"/>
      <c r="U42" s="10"/>
    </row>
    <row r="43" spans="1:21" x14ac:dyDescent="0.2">
      <c r="A43" s="289"/>
      <c r="B43" s="133"/>
      <c r="C43" s="76" t="s">
        <v>270</v>
      </c>
      <c r="D43" s="77">
        <v>0</v>
      </c>
      <c r="E43" s="14"/>
      <c r="F43" s="14"/>
      <c r="G43" s="14"/>
      <c r="H43" s="30">
        <f t="shared" si="11"/>
        <v>0</v>
      </c>
      <c r="I43" s="14"/>
      <c r="J43" s="14"/>
      <c r="K43" s="30">
        <f t="shared" si="12"/>
        <v>0</v>
      </c>
      <c r="L43" s="14"/>
      <c r="M43" s="14"/>
      <c r="N43" s="14"/>
      <c r="O43" s="14">
        <f t="shared" si="13"/>
        <v>0</v>
      </c>
      <c r="P43" s="14">
        <f t="shared" si="14"/>
        <v>0</v>
      </c>
      <c r="Q43" s="14"/>
      <c r="R43" s="23">
        <f t="shared" si="15"/>
        <v>0</v>
      </c>
      <c r="S43" s="10"/>
      <c r="T43" s="10"/>
      <c r="U43" s="10"/>
    </row>
    <row r="44" spans="1:21" x14ac:dyDescent="0.2">
      <c r="A44" s="289"/>
      <c r="B44" s="133"/>
      <c r="C44" s="76" t="s">
        <v>271</v>
      </c>
      <c r="D44" s="77">
        <v>0</v>
      </c>
      <c r="E44" s="14"/>
      <c r="F44" s="14"/>
      <c r="G44" s="14"/>
      <c r="H44" s="30">
        <f t="shared" si="11"/>
        <v>0</v>
      </c>
      <c r="I44" s="14"/>
      <c r="J44" s="14"/>
      <c r="K44" s="30">
        <f t="shared" si="12"/>
        <v>0</v>
      </c>
      <c r="L44" s="14"/>
      <c r="M44" s="14"/>
      <c r="N44" s="14"/>
      <c r="O44" s="14">
        <f t="shared" si="13"/>
        <v>0</v>
      </c>
      <c r="P44" s="14">
        <f t="shared" si="14"/>
        <v>0</v>
      </c>
      <c r="Q44" s="14"/>
      <c r="R44" s="23">
        <f t="shared" si="15"/>
        <v>0</v>
      </c>
      <c r="S44" s="10"/>
      <c r="T44" s="10"/>
      <c r="U44" s="10"/>
    </row>
    <row r="45" spans="1:21" x14ac:dyDescent="0.2">
      <c r="A45" s="289"/>
      <c r="B45" s="133"/>
      <c r="C45" s="76" t="s">
        <v>292</v>
      </c>
      <c r="D45" s="77">
        <v>0</v>
      </c>
      <c r="E45" s="14"/>
      <c r="F45" s="14"/>
      <c r="G45" s="14"/>
      <c r="H45" s="30">
        <f t="shared" si="11"/>
        <v>0</v>
      </c>
      <c r="I45" s="14"/>
      <c r="J45" s="14"/>
      <c r="K45" s="30">
        <f t="shared" si="12"/>
        <v>0</v>
      </c>
      <c r="L45" s="14"/>
      <c r="M45" s="14"/>
      <c r="N45" s="14"/>
      <c r="O45" s="14">
        <f t="shared" si="13"/>
        <v>0</v>
      </c>
      <c r="P45" s="14">
        <f t="shared" si="14"/>
        <v>0</v>
      </c>
      <c r="Q45" s="14"/>
      <c r="R45" s="23">
        <f t="shared" si="15"/>
        <v>0</v>
      </c>
      <c r="S45" s="10"/>
      <c r="T45" s="10"/>
      <c r="U45" s="10"/>
    </row>
    <row r="46" spans="1:21" x14ac:dyDescent="0.2">
      <c r="A46" s="289"/>
      <c r="B46" s="134"/>
      <c r="C46" s="76" t="s">
        <v>422</v>
      </c>
      <c r="D46" s="77">
        <v>0</v>
      </c>
      <c r="E46" s="14"/>
      <c r="F46" s="14"/>
      <c r="G46" s="14"/>
      <c r="H46" s="30">
        <f t="shared" si="11"/>
        <v>0</v>
      </c>
      <c r="I46" s="14"/>
      <c r="J46" s="14"/>
      <c r="K46" s="30">
        <f t="shared" si="12"/>
        <v>0</v>
      </c>
      <c r="L46" s="14"/>
      <c r="M46" s="14"/>
      <c r="N46" s="14"/>
      <c r="O46" s="14">
        <f t="shared" si="13"/>
        <v>0</v>
      </c>
      <c r="P46" s="14">
        <f t="shared" si="14"/>
        <v>0</v>
      </c>
      <c r="Q46" s="14"/>
      <c r="R46" s="23">
        <f t="shared" si="15"/>
        <v>0</v>
      </c>
      <c r="S46" s="10"/>
      <c r="T46" s="10"/>
      <c r="U46" s="10"/>
    </row>
    <row r="47" spans="1:21" x14ac:dyDescent="0.2">
      <c r="A47" s="289"/>
      <c r="B47" s="133" t="s">
        <v>41</v>
      </c>
      <c r="C47" s="76" t="s">
        <v>31</v>
      </c>
      <c r="D47" s="77">
        <v>4</v>
      </c>
      <c r="E47" s="14"/>
      <c r="F47" s="14"/>
      <c r="G47" s="14"/>
      <c r="H47" s="30">
        <f t="shared" si="11"/>
        <v>0</v>
      </c>
      <c r="I47" s="14">
        <v>1.7</v>
      </c>
      <c r="J47" s="14"/>
      <c r="K47" s="30">
        <f t="shared" si="12"/>
        <v>1.7</v>
      </c>
      <c r="L47" s="14"/>
      <c r="M47" s="14">
        <v>5.9</v>
      </c>
      <c r="N47" s="14">
        <v>2.4</v>
      </c>
      <c r="O47" s="14">
        <f t="shared" si="13"/>
        <v>8.3000000000000007</v>
      </c>
      <c r="P47" s="14">
        <f t="shared" si="14"/>
        <v>10</v>
      </c>
      <c r="Q47" s="14"/>
      <c r="R47" s="23">
        <f t="shared" si="15"/>
        <v>10</v>
      </c>
      <c r="S47" s="10"/>
      <c r="T47" s="10"/>
      <c r="U47" s="10"/>
    </row>
    <row r="48" spans="1:21" x14ac:dyDescent="0.2">
      <c r="A48" s="289"/>
      <c r="B48" s="133"/>
      <c r="C48" s="76" t="s">
        <v>25</v>
      </c>
      <c r="D48" s="77">
        <v>1</v>
      </c>
      <c r="E48" s="14"/>
      <c r="F48" s="14"/>
      <c r="G48" s="14"/>
      <c r="H48" s="30">
        <f t="shared" si="11"/>
        <v>0</v>
      </c>
      <c r="I48" s="14"/>
      <c r="J48" s="14"/>
      <c r="K48" s="30">
        <f t="shared" si="12"/>
        <v>0</v>
      </c>
      <c r="L48" s="14"/>
      <c r="M48" s="14">
        <v>0.2</v>
      </c>
      <c r="N48" s="14">
        <v>1.1000000000000001</v>
      </c>
      <c r="O48" s="14">
        <f t="shared" si="13"/>
        <v>1.3</v>
      </c>
      <c r="P48" s="14">
        <f t="shared" si="14"/>
        <v>1.3</v>
      </c>
      <c r="Q48" s="14"/>
      <c r="R48" s="23">
        <f t="shared" si="15"/>
        <v>1.3</v>
      </c>
      <c r="S48" s="10"/>
      <c r="T48" s="10"/>
      <c r="U48" s="10"/>
    </row>
    <row r="49" spans="1:21" x14ac:dyDescent="0.2">
      <c r="A49" s="289"/>
      <c r="B49" s="133"/>
      <c r="C49" s="76" t="s">
        <v>32</v>
      </c>
      <c r="D49" s="77">
        <v>1</v>
      </c>
      <c r="E49" s="14"/>
      <c r="F49" s="14"/>
      <c r="G49" s="14"/>
      <c r="H49" s="30">
        <f t="shared" si="11"/>
        <v>0</v>
      </c>
      <c r="I49" s="14"/>
      <c r="J49" s="14"/>
      <c r="K49" s="30">
        <f t="shared" si="12"/>
        <v>0</v>
      </c>
      <c r="L49" s="14"/>
      <c r="M49" s="14"/>
      <c r="N49" s="14"/>
      <c r="O49" s="14">
        <f t="shared" si="13"/>
        <v>0</v>
      </c>
      <c r="P49" s="14">
        <f t="shared" si="14"/>
        <v>0</v>
      </c>
      <c r="Q49" s="14">
        <v>2</v>
      </c>
      <c r="R49" s="23">
        <f t="shared" si="15"/>
        <v>2</v>
      </c>
      <c r="S49" s="10"/>
      <c r="T49" s="10"/>
      <c r="U49" s="10"/>
    </row>
    <row r="50" spans="1:21" x14ac:dyDescent="0.2">
      <c r="A50" s="289"/>
      <c r="B50" s="133"/>
      <c r="C50" s="76" t="s">
        <v>34</v>
      </c>
      <c r="D50" s="77">
        <v>17</v>
      </c>
      <c r="E50" s="14"/>
      <c r="F50" s="14"/>
      <c r="G50" s="14"/>
      <c r="H50" s="30">
        <f t="shared" si="11"/>
        <v>0</v>
      </c>
      <c r="I50" s="14">
        <v>0.02</v>
      </c>
      <c r="J50" s="14"/>
      <c r="K50" s="30">
        <f t="shared" si="12"/>
        <v>0.02</v>
      </c>
      <c r="L50" s="14">
        <v>21.05</v>
      </c>
      <c r="M50" s="14">
        <v>72.569999999999993</v>
      </c>
      <c r="N50" s="14">
        <v>120.75</v>
      </c>
      <c r="O50" s="14">
        <f t="shared" si="13"/>
        <v>214.37</v>
      </c>
      <c r="P50" s="14">
        <f t="shared" si="14"/>
        <v>214.39000000000001</v>
      </c>
      <c r="Q50" s="14"/>
      <c r="R50" s="23">
        <f t="shared" si="15"/>
        <v>214.39000000000001</v>
      </c>
      <c r="S50" s="10"/>
      <c r="T50" s="10"/>
      <c r="U50" s="10"/>
    </row>
    <row r="51" spans="1:21" x14ac:dyDescent="0.2">
      <c r="A51" s="289"/>
      <c r="B51" s="133"/>
      <c r="C51" s="76" t="s">
        <v>35</v>
      </c>
      <c r="D51" s="77">
        <v>2</v>
      </c>
      <c r="E51" s="14"/>
      <c r="F51" s="14"/>
      <c r="G51" s="14"/>
      <c r="H51" s="30">
        <f t="shared" si="11"/>
        <v>0</v>
      </c>
      <c r="I51" s="14"/>
      <c r="J51" s="14"/>
      <c r="K51" s="30">
        <f t="shared" si="12"/>
        <v>0</v>
      </c>
      <c r="L51" s="14">
        <v>0.5</v>
      </c>
      <c r="M51" s="14">
        <v>0.9</v>
      </c>
      <c r="N51" s="14">
        <v>1.6</v>
      </c>
      <c r="O51" s="14">
        <f t="shared" si="13"/>
        <v>3</v>
      </c>
      <c r="P51" s="14">
        <f t="shared" si="14"/>
        <v>3</v>
      </c>
      <c r="Q51" s="14"/>
      <c r="R51" s="23">
        <f t="shared" si="15"/>
        <v>3</v>
      </c>
      <c r="S51" s="10"/>
      <c r="T51" s="10"/>
      <c r="U51" s="10"/>
    </row>
    <row r="52" spans="1:21" x14ac:dyDescent="0.2">
      <c r="A52" s="289"/>
      <c r="B52" s="133"/>
      <c r="C52" s="76" t="s">
        <v>36</v>
      </c>
      <c r="D52" s="77">
        <v>6</v>
      </c>
      <c r="E52" s="14"/>
      <c r="F52" s="14"/>
      <c r="G52" s="14"/>
      <c r="H52" s="30">
        <f t="shared" si="11"/>
        <v>0</v>
      </c>
      <c r="I52" s="14">
        <v>0.1</v>
      </c>
      <c r="J52" s="14"/>
      <c r="K52" s="30">
        <f t="shared" si="12"/>
        <v>0.1</v>
      </c>
      <c r="L52" s="14">
        <v>0.4</v>
      </c>
      <c r="M52" s="14">
        <v>0.41</v>
      </c>
      <c r="N52" s="14">
        <v>0.64</v>
      </c>
      <c r="O52" s="14">
        <f t="shared" si="13"/>
        <v>1.4500000000000002</v>
      </c>
      <c r="P52" s="14">
        <f t="shared" si="14"/>
        <v>1.5500000000000003</v>
      </c>
      <c r="Q52" s="14"/>
      <c r="R52" s="23">
        <f t="shared" si="15"/>
        <v>1.5500000000000003</v>
      </c>
      <c r="S52" s="10"/>
      <c r="T52" s="10"/>
      <c r="U52" s="10"/>
    </row>
    <row r="53" spans="1:21" x14ac:dyDescent="0.2">
      <c r="A53" s="289"/>
      <c r="B53" s="134"/>
      <c r="C53" s="76" t="s">
        <v>41</v>
      </c>
      <c r="D53" s="77">
        <v>7</v>
      </c>
      <c r="E53" s="14"/>
      <c r="F53" s="14"/>
      <c r="G53" s="14"/>
      <c r="H53" s="30">
        <f t="shared" si="11"/>
        <v>0</v>
      </c>
      <c r="I53" s="14">
        <v>0.75</v>
      </c>
      <c r="J53" s="14"/>
      <c r="K53" s="30">
        <f t="shared" si="12"/>
        <v>0.75</v>
      </c>
      <c r="L53" s="14"/>
      <c r="M53" s="14">
        <v>11.03</v>
      </c>
      <c r="N53" s="14">
        <v>14.52</v>
      </c>
      <c r="O53" s="14">
        <f t="shared" si="13"/>
        <v>25.549999999999997</v>
      </c>
      <c r="P53" s="14">
        <f t="shared" si="14"/>
        <v>26.299999999999997</v>
      </c>
      <c r="Q53" s="14"/>
      <c r="R53" s="23">
        <f t="shared" si="15"/>
        <v>26.299999999999997</v>
      </c>
      <c r="S53" s="10"/>
      <c r="T53" s="10"/>
      <c r="U53" s="10"/>
    </row>
    <row r="54" spans="1:21" x14ac:dyDescent="0.2">
      <c r="A54" s="289"/>
      <c r="B54" s="133" t="s">
        <v>46</v>
      </c>
      <c r="C54" s="76" t="s">
        <v>27</v>
      </c>
      <c r="D54" s="77">
        <v>23</v>
      </c>
      <c r="E54" s="14">
        <v>0.01</v>
      </c>
      <c r="F54" s="14"/>
      <c r="G54" s="14"/>
      <c r="H54" s="30">
        <f t="shared" si="11"/>
        <v>0.01</v>
      </c>
      <c r="I54" s="14">
        <v>0.13</v>
      </c>
      <c r="J54" s="14"/>
      <c r="K54" s="30">
        <f t="shared" si="12"/>
        <v>0.14000000000000001</v>
      </c>
      <c r="L54" s="14">
        <v>84.04</v>
      </c>
      <c r="M54" s="14">
        <v>231.48</v>
      </c>
      <c r="N54" s="14">
        <v>185.58</v>
      </c>
      <c r="O54" s="14">
        <f t="shared" si="13"/>
        <v>501.1</v>
      </c>
      <c r="P54" s="14">
        <f t="shared" si="14"/>
        <v>501.24</v>
      </c>
      <c r="Q54" s="14">
        <v>17</v>
      </c>
      <c r="R54" s="23">
        <f t="shared" si="15"/>
        <v>518.24</v>
      </c>
      <c r="S54" s="10"/>
      <c r="T54" s="10"/>
      <c r="U54" s="10"/>
    </row>
    <row r="55" spans="1:21" x14ac:dyDescent="0.2">
      <c r="A55" s="289"/>
      <c r="B55" s="133"/>
      <c r="C55" s="78" t="s">
        <v>318</v>
      </c>
      <c r="D55" s="79">
        <v>15</v>
      </c>
      <c r="E55" s="36">
        <v>0.32</v>
      </c>
      <c r="F55" s="36"/>
      <c r="G55" s="36">
        <v>0.2</v>
      </c>
      <c r="H55" s="65">
        <f t="shared" si="11"/>
        <v>0.52</v>
      </c>
      <c r="I55" s="36"/>
      <c r="J55" s="36"/>
      <c r="K55" s="65">
        <f t="shared" si="12"/>
        <v>0.52</v>
      </c>
      <c r="L55" s="36"/>
      <c r="M55" s="36">
        <v>2.65</v>
      </c>
      <c r="N55" s="36">
        <v>5.09</v>
      </c>
      <c r="O55" s="36">
        <f t="shared" si="13"/>
        <v>7.74</v>
      </c>
      <c r="P55" s="36">
        <f t="shared" si="14"/>
        <v>8.26</v>
      </c>
      <c r="Q55" s="36">
        <v>0.16</v>
      </c>
      <c r="R55" s="80">
        <f t="shared" si="15"/>
        <v>8.42</v>
      </c>
      <c r="S55" s="10"/>
      <c r="T55" s="10"/>
      <c r="U55" s="10"/>
    </row>
    <row r="56" spans="1:21" x14ac:dyDescent="0.2">
      <c r="A56" s="289"/>
      <c r="B56" s="133"/>
      <c r="C56" s="76" t="s">
        <v>39</v>
      </c>
      <c r="D56" s="77">
        <v>2</v>
      </c>
      <c r="E56" s="14"/>
      <c r="F56" s="14"/>
      <c r="G56" s="14"/>
      <c r="H56" s="30">
        <f t="shared" si="11"/>
        <v>0</v>
      </c>
      <c r="I56" s="14"/>
      <c r="J56" s="14"/>
      <c r="K56" s="30">
        <f t="shared" si="12"/>
        <v>0</v>
      </c>
      <c r="L56" s="14">
        <v>68</v>
      </c>
      <c r="M56" s="14">
        <v>476.2</v>
      </c>
      <c r="N56" s="14">
        <v>136.4</v>
      </c>
      <c r="O56" s="14">
        <f t="shared" si="13"/>
        <v>680.6</v>
      </c>
      <c r="P56" s="14">
        <f t="shared" si="14"/>
        <v>680.6</v>
      </c>
      <c r="Q56" s="14"/>
      <c r="R56" s="23">
        <f t="shared" si="15"/>
        <v>680.6</v>
      </c>
      <c r="S56" s="10"/>
      <c r="T56" s="10"/>
      <c r="U56" s="10"/>
    </row>
    <row r="57" spans="1:21" x14ac:dyDescent="0.2">
      <c r="A57" s="289"/>
      <c r="B57" s="133"/>
      <c r="C57" s="76" t="s">
        <v>40</v>
      </c>
      <c r="D57" s="77">
        <v>76</v>
      </c>
      <c r="E57" s="14">
        <v>0.5</v>
      </c>
      <c r="F57" s="14"/>
      <c r="G57" s="14"/>
      <c r="H57" s="30">
        <f t="shared" si="11"/>
        <v>0.5</v>
      </c>
      <c r="I57" s="14">
        <v>8.66</v>
      </c>
      <c r="J57" s="14"/>
      <c r="K57" s="30">
        <f t="shared" si="12"/>
        <v>9.16</v>
      </c>
      <c r="L57" s="14">
        <v>1.28</v>
      </c>
      <c r="M57" s="14">
        <v>16.39</v>
      </c>
      <c r="N57" s="14">
        <v>32.880000000000003</v>
      </c>
      <c r="O57" s="14">
        <f t="shared" si="13"/>
        <v>50.550000000000004</v>
      </c>
      <c r="P57" s="14">
        <f t="shared" si="14"/>
        <v>59.710000000000008</v>
      </c>
      <c r="Q57" s="14"/>
      <c r="R57" s="23">
        <f t="shared" si="15"/>
        <v>59.710000000000008</v>
      </c>
      <c r="S57" s="10"/>
      <c r="T57" s="10"/>
      <c r="U57" s="10"/>
    </row>
    <row r="58" spans="1:21" x14ac:dyDescent="0.2">
      <c r="A58" s="289"/>
      <c r="B58" s="133"/>
      <c r="C58" s="76" t="s">
        <v>42</v>
      </c>
      <c r="D58" s="77">
        <v>5</v>
      </c>
      <c r="E58" s="14"/>
      <c r="F58" s="14"/>
      <c r="G58" s="14"/>
      <c r="H58" s="30">
        <f t="shared" si="11"/>
        <v>0</v>
      </c>
      <c r="I58" s="14">
        <v>0.3</v>
      </c>
      <c r="J58" s="14"/>
      <c r="K58" s="30">
        <f t="shared" si="12"/>
        <v>0.3</v>
      </c>
      <c r="L58" s="14"/>
      <c r="M58" s="14">
        <v>0.39</v>
      </c>
      <c r="N58" s="14">
        <v>3.31</v>
      </c>
      <c r="O58" s="14">
        <f t="shared" si="13"/>
        <v>3.7</v>
      </c>
      <c r="P58" s="14">
        <f t="shared" si="14"/>
        <v>4</v>
      </c>
      <c r="Q58" s="14"/>
      <c r="R58" s="23">
        <f t="shared" si="15"/>
        <v>4</v>
      </c>
      <c r="S58" s="10"/>
      <c r="T58" s="10"/>
      <c r="U58" s="10"/>
    </row>
    <row r="59" spans="1:21" x14ac:dyDescent="0.2">
      <c r="A59" s="289"/>
      <c r="B59" s="133"/>
      <c r="C59" s="76" t="s">
        <v>46</v>
      </c>
      <c r="D59" s="77">
        <v>195</v>
      </c>
      <c r="E59" s="14">
        <v>79.319999999999993</v>
      </c>
      <c r="F59" s="14">
        <v>0.32</v>
      </c>
      <c r="G59" s="14">
        <v>130</v>
      </c>
      <c r="H59" s="30">
        <f t="shared" si="11"/>
        <v>209.64</v>
      </c>
      <c r="I59" s="14">
        <v>22.92</v>
      </c>
      <c r="J59" s="14"/>
      <c r="K59" s="30">
        <f t="shared" si="12"/>
        <v>232.56</v>
      </c>
      <c r="L59" s="14">
        <v>0.35</v>
      </c>
      <c r="M59" s="14">
        <v>124.08</v>
      </c>
      <c r="N59" s="14">
        <v>74.599999999999994</v>
      </c>
      <c r="O59" s="14">
        <f t="shared" si="13"/>
        <v>199.02999999999997</v>
      </c>
      <c r="P59" s="14">
        <f t="shared" si="14"/>
        <v>431.59</v>
      </c>
      <c r="Q59" s="14">
        <v>1.69</v>
      </c>
      <c r="R59" s="23">
        <f t="shared" si="15"/>
        <v>433.28</v>
      </c>
      <c r="S59" s="10"/>
      <c r="T59" s="10"/>
      <c r="U59" s="10"/>
    </row>
    <row r="60" spans="1:21" x14ac:dyDescent="0.2">
      <c r="A60" s="289"/>
      <c r="B60" s="133"/>
      <c r="C60" s="76" t="s">
        <v>47</v>
      </c>
      <c r="D60" s="77">
        <v>105</v>
      </c>
      <c r="E60" s="14"/>
      <c r="F60" s="14"/>
      <c r="G60" s="14"/>
      <c r="H60" s="30">
        <f t="shared" si="11"/>
        <v>0</v>
      </c>
      <c r="I60" s="14">
        <v>0.78</v>
      </c>
      <c r="J60" s="14"/>
      <c r="K60" s="30">
        <f t="shared" si="12"/>
        <v>0.78</v>
      </c>
      <c r="L60" s="14">
        <v>15.3</v>
      </c>
      <c r="M60" s="14">
        <v>30.99</v>
      </c>
      <c r="N60" s="14">
        <v>29.31</v>
      </c>
      <c r="O60" s="14">
        <f t="shared" si="13"/>
        <v>75.599999999999994</v>
      </c>
      <c r="P60" s="14">
        <f t="shared" si="14"/>
        <v>76.38</v>
      </c>
      <c r="Q60" s="14"/>
      <c r="R60" s="23">
        <f t="shared" si="15"/>
        <v>76.38</v>
      </c>
      <c r="S60" s="10"/>
      <c r="T60" s="10"/>
      <c r="U60" s="10"/>
    </row>
    <row r="61" spans="1:21" x14ac:dyDescent="0.2">
      <c r="A61" s="289"/>
      <c r="B61" s="133"/>
      <c r="C61" s="76" t="s">
        <v>303</v>
      </c>
      <c r="D61" s="77">
        <v>162</v>
      </c>
      <c r="E61" s="14">
        <v>2.1800000000000002</v>
      </c>
      <c r="F61" s="14">
        <v>0.03</v>
      </c>
      <c r="G61" s="14"/>
      <c r="H61" s="30">
        <f t="shared" si="11"/>
        <v>2.21</v>
      </c>
      <c r="I61" s="14">
        <v>11.44</v>
      </c>
      <c r="J61" s="14"/>
      <c r="K61" s="30">
        <f t="shared" si="12"/>
        <v>13.649999999999999</v>
      </c>
      <c r="L61" s="14">
        <v>2.5</v>
      </c>
      <c r="M61" s="14">
        <v>16.62</v>
      </c>
      <c r="N61" s="14">
        <v>33.549999999999997</v>
      </c>
      <c r="O61" s="14">
        <f t="shared" si="13"/>
        <v>52.67</v>
      </c>
      <c r="P61" s="14">
        <f t="shared" si="14"/>
        <v>66.319999999999993</v>
      </c>
      <c r="Q61" s="14">
        <v>0.01</v>
      </c>
      <c r="R61" s="23">
        <f t="shared" si="15"/>
        <v>66.33</v>
      </c>
      <c r="S61" s="10"/>
      <c r="T61" s="10"/>
      <c r="U61" s="10"/>
    </row>
    <row r="62" spans="1:21" x14ac:dyDescent="0.2">
      <c r="A62" s="289"/>
      <c r="B62" s="134"/>
      <c r="C62" s="76" t="s">
        <v>463</v>
      </c>
      <c r="D62" s="77">
        <v>0</v>
      </c>
      <c r="E62" s="14"/>
      <c r="F62" s="14"/>
      <c r="G62" s="14"/>
      <c r="H62" s="30">
        <f t="shared" si="11"/>
        <v>0</v>
      </c>
      <c r="I62" s="14"/>
      <c r="J62" s="14"/>
      <c r="K62" s="30">
        <f t="shared" si="12"/>
        <v>0</v>
      </c>
      <c r="L62" s="14"/>
      <c r="M62" s="14"/>
      <c r="N62" s="14"/>
      <c r="O62" s="14">
        <f t="shared" si="13"/>
        <v>0</v>
      </c>
      <c r="P62" s="14">
        <f t="shared" si="14"/>
        <v>0</v>
      </c>
      <c r="Q62" s="14"/>
      <c r="R62" s="23">
        <f t="shared" si="15"/>
        <v>0</v>
      </c>
      <c r="S62" s="10"/>
      <c r="T62" s="10"/>
      <c r="U62" s="10"/>
    </row>
    <row r="63" spans="1:21" x14ac:dyDescent="0.2">
      <c r="A63" s="289"/>
      <c r="B63" s="133" t="s">
        <v>44</v>
      </c>
      <c r="C63" s="76" t="s">
        <v>23</v>
      </c>
      <c r="D63" s="77">
        <v>12</v>
      </c>
      <c r="E63" s="14">
        <v>0.55000000000000004</v>
      </c>
      <c r="F63" s="14">
        <v>0.2</v>
      </c>
      <c r="G63" s="14"/>
      <c r="H63" s="30">
        <f t="shared" si="11"/>
        <v>0.75</v>
      </c>
      <c r="I63" s="14">
        <v>1.9</v>
      </c>
      <c r="J63" s="14"/>
      <c r="K63" s="30">
        <f t="shared" si="12"/>
        <v>2.65</v>
      </c>
      <c r="L63" s="14"/>
      <c r="M63" s="14">
        <v>1.01</v>
      </c>
      <c r="N63" s="14">
        <v>9.2899999999999991</v>
      </c>
      <c r="O63" s="14">
        <f t="shared" si="13"/>
        <v>10.299999999999999</v>
      </c>
      <c r="P63" s="14">
        <f t="shared" si="14"/>
        <v>12.95</v>
      </c>
      <c r="Q63" s="14">
        <v>0.5</v>
      </c>
      <c r="R63" s="23">
        <f t="shared" si="15"/>
        <v>13.45</v>
      </c>
      <c r="S63" s="10"/>
      <c r="T63" s="10"/>
      <c r="U63" s="10"/>
    </row>
    <row r="64" spans="1:21" x14ac:dyDescent="0.2">
      <c r="A64" s="289"/>
      <c r="B64" s="133"/>
      <c r="C64" s="76" t="s">
        <v>26</v>
      </c>
      <c r="D64" s="77">
        <v>47</v>
      </c>
      <c r="E64" s="14">
        <v>3.6</v>
      </c>
      <c r="F64" s="14">
        <v>6.2</v>
      </c>
      <c r="G64" s="14">
        <v>0.5</v>
      </c>
      <c r="H64" s="30">
        <f t="shared" ref="H64:H69" si="16">SUM(E64:G64)</f>
        <v>10.3</v>
      </c>
      <c r="I64" s="14">
        <v>93.01</v>
      </c>
      <c r="J64" s="14"/>
      <c r="K64" s="30">
        <f t="shared" ref="K64:K69" si="17">+SUM(H64:J64)</f>
        <v>103.31</v>
      </c>
      <c r="L64" s="14">
        <v>20.94</v>
      </c>
      <c r="M64" s="14">
        <v>25.67</v>
      </c>
      <c r="N64" s="14">
        <v>361.15</v>
      </c>
      <c r="O64" s="14">
        <f t="shared" ref="O64:O69" si="18">+SUM(L64:N64)</f>
        <v>407.76</v>
      </c>
      <c r="P64" s="14">
        <f t="shared" ref="P64:P69" si="19">+SUM(K64+O64)</f>
        <v>511.07</v>
      </c>
      <c r="Q64" s="14">
        <v>0.06</v>
      </c>
      <c r="R64" s="23">
        <f t="shared" si="15"/>
        <v>511.13</v>
      </c>
      <c r="S64" s="10"/>
      <c r="T64" s="10"/>
      <c r="U64" s="10"/>
    </row>
    <row r="65" spans="1:21" x14ac:dyDescent="0.2">
      <c r="A65" s="289"/>
      <c r="B65" s="133"/>
      <c r="C65" s="76" t="s">
        <v>29</v>
      </c>
      <c r="D65" s="77">
        <v>28</v>
      </c>
      <c r="E65" s="14">
        <v>0.21</v>
      </c>
      <c r="F65" s="14">
        <v>0.2</v>
      </c>
      <c r="G65" s="14">
        <v>15.27</v>
      </c>
      <c r="H65" s="30">
        <f t="shared" si="16"/>
        <v>15.68</v>
      </c>
      <c r="I65" s="14">
        <v>3.29</v>
      </c>
      <c r="J65" s="14"/>
      <c r="K65" s="30">
        <f t="shared" si="17"/>
        <v>18.97</v>
      </c>
      <c r="L65" s="14">
        <v>0.5</v>
      </c>
      <c r="M65" s="14">
        <v>2.09</v>
      </c>
      <c r="N65" s="14">
        <v>5.29</v>
      </c>
      <c r="O65" s="14">
        <f t="shared" si="18"/>
        <v>7.88</v>
      </c>
      <c r="P65" s="14">
        <f t="shared" si="19"/>
        <v>26.849999999999998</v>
      </c>
      <c r="Q65" s="14">
        <v>0.65</v>
      </c>
      <c r="R65" s="23">
        <f>+SUM(P65:Q65)</f>
        <v>27.499999999999996</v>
      </c>
      <c r="S65" s="10"/>
      <c r="T65" s="10"/>
      <c r="U65" s="10"/>
    </row>
    <row r="66" spans="1:21" x14ac:dyDescent="0.2">
      <c r="A66" s="289"/>
      <c r="B66" s="133"/>
      <c r="C66" s="76" t="s">
        <v>30</v>
      </c>
      <c r="D66" s="77">
        <v>7</v>
      </c>
      <c r="E66" s="14">
        <v>0.05</v>
      </c>
      <c r="F66" s="14"/>
      <c r="G66" s="14"/>
      <c r="H66" s="30">
        <f t="shared" si="16"/>
        <v>0.05</v>
      </c>
      <c r="I66" s="14">
        <v>0.24</v>
      </c>
      <c r="J66" s="14"/>
      <c r="K66" s="30">
        <f t="shared" si="17"/>
        <v>0.28999999999999998</v>
      </c>
      <c r="L66" s="14">
        <v>0.1</v>
      </c>
      <c r="M66" s="14">
        <v>9.93</v>
      </c>
      <c r="N66" s="14">
        <v>1.51</v>
      </c>
      <c r="O66" s="14">
        <f t="shared" si="18"/>
        <v>11.54</v>
      </c>
      <c r="P66" s="14">
        <f t="shared" si="19"/>
        <v>11.829999999999998</v>
      </c>
      <c r="Q66" s="14"/>
      <c r="R66" s="23">
        <f>+SUM(P66:Q66)</f>
        <v>11.829999999999998</v>
      </c>
      <c r="S66" s="10"/>
      <c r="T66" s="10"/>
      <c r="U66" s="10"/>
    </row>
    <row r="67" spans="1:21" x14ac:dyDescent="0.2">
      <c r="A67" s="289"/>
      <c r="B67" s="133"/>
      <c r="C67" s="76" t="s">
        <v>44</v>
      </c>
      <c r="D67" s="77">
        <v>118</v>
      </c>
      <c r="E67" s="14"/>
      <c r="F67" s="14">
        <v>3.46</v>
      </c>
      <c r="G67" s="14">
        <v>0.96</v>
      </c>
      <c r="H67" s="30">
        <f t="shared" si="16"/>
        <v>4.42</v>
      </c>
      <c r="I67" s="14">
        <v>46.8</v>
      </c>
      <c r="J67" s="14">
        <v>0.01</v>
      </c>
      <c r="K67" s="30">
        <f t="shared" si="17"/>
        <v>51.23</v>
      </c>
      <c r="L67" s="14">
        <v>17.600000000000001</v>
      </c>
      <c r="M67" s="14">
        <v>16.75</v>
      </c>
      <c r="N67" s="14">
        <v>135.54</v>
      </c>
      <c r="O67" s="14">
        <f t="shared" si="18"/>
        <v>169.89</v>
      </c>
      <c r="P67" s="14">
        <f t="shared" si="19"/>
        <v>221.11999999999998</v>
      </c>
      <c r="Q67" s="14">
        <v>67.98</v>
      </c>
      <c r="R67" s="23">
        <f>+SUM(P67:Q67)</f>
        <v>289.09999999999997</v>
      </c>
      <c r="S67" s="10"/>
      <c r="T67" s="10"/>
      <c r="U67" s="10"/>
    </row>
    <row r="68" spans="1:21" x14ac:dyDescent="0.2">
      <c r="A68" s="289"/>
      <c r="B68" s="134"/>
      <c r="C68" s="76" t="s">
        <v>45</v>
      </c>
      <c r="D68" s="77">
        <v>11</v>
      </c>
      <c r="E68" s="14"/>
      <c r="F68" s="14">
        <v>0.01</v>
      </c>
      <c r="G68" s="14"/>
      <c r="H68" s="30">
        <f t="shared" si="16"/>
        <v>0.01</v>
      </c>
      <c r="I68" s="14">
        <v>89.42</v>
      </c>
      <c r="J68" s="14"/>
      <c r="K68" s="30">
        <f t="shared" si="17"/>
        <v>89.43</v>
      </c>
      <c r="L68" s="14">
        <v>94.9</v>
      </c>
      <c r="M68" s="14">
        <v>0.57999999999999996</v>
      </c>
      <c r="N68" s="14">
        <v>339.65</v>
      </c>
      <c r="O68" s="14">
        <f t="shared" si="18"/>
        <v>435.13</v>
      </c>
      <c r="P68" s="14">
        <f t="shared" si="19"/>
        <v>524.55999999999995</v>
      </c>
      <c r="Q68" s="14">
        <v>11.4</v>
      </c>
      <c r="R68" s="23">
        <f>+SUM(P68:Q68)</f>
        <v>535.95999999999992</v>
      </c>
      <c r="S68" s="10"/>
      <c r="T68" s="10"/>
      <c r="U68" s="10"/>
    </row>
    <row r="69" spans="1:21" x14ac:dyDescent="0.2">
      <c r="A69" s="291"/>
      <c r="B69" s="133" t="s">
        <v>363</v>
      </c>
      <c r="C69" s="82" t="s">
        <v>363</v>
      </c>
      <c r="D69" s="83">
        <v>0</v>
      </c>
      <c r="E69" s="17"/>
      <c r="F69" s="17"/>
      <c r="G69" s="17"/>
      <c r="H69" s="32">
        <f t="shared" si="16"/>
        <v>0</v>
      </c>
      <c r="I69" s="17"/>
      <c r="J69" s="17"/>
      <c r="K69" s="32">
        <f t="shared" si="17"/>
        <v>0</v>
      </c>
      <c r="L69" s="17"/>
      <c r="M69" s="17"/>
      <c r="N69" s="17"/>
      <c r="O69" s="17">
        <f t="shared" si="18"/>
        <v>0</v>
      </c>
      <c r="P69" s="17">
        <f t="shared" si="19"/>
        <v>0</v>
      </c>
      <c r="Q69" s="17"/>
      <c r="R69" s="84">
        <f>+SUM(P69:Q69)</f>
        <v>0</v>
      </c>
      <c r="S69" s="10"/>
      <c r="T69" s="10"/>
      <c r="U69" s="10"/>
    </row>
    <row r="70" spans="1:21" ht="15" x14ac:dyDescent="0.25">
      <c r="A70" s="230" t="s">
        <v>0</v>
      </c>
      <c r="B70" s="231"/>
      <c r="C70" s="232" t="s">
        <v>0</v>
      </c>
      <c r="D70" s="53">
        <f>+SUM(D32:D69)</f>
        <v>867</v>
      </c>
      <c r="E70" s="54">
        <f>SUM(E32:E69)</f>
        <v>86.739999999999981</v>
      </c>
      <c r="F70" s="54">
        <f t="shared" ref="F70:R70" si="20">SUM(F32:F69)</f>
        <v>10.42</v>
      </c>
      <c r="G70" s="54">
        <f t="shared" si="20"/>
        <v>146.93</v>
      </c>
      <c r="H70" s="54">
        <f t="shared" si="20"/>
        <v>244.09</v>
      </c>
      <c r="I70" s="54">
        <f t="shared" si="20"/>
        <v>286.56</v>
      </c>
      <c r="J70" s="54">
        <f t="shared" si="20"/>
        <v>0.01</v>
      </c>
      <c r="K70" s="54">
        <f t="shared" si="20"/>
        <v>530.66</v>
      </c>
      <c r="L70" s="54">
        <f t="shared" si="20"/>
        <v>332.46000000000004</v>
      </c>
      <c r="M70" s="54">
        <f t="shared" si="20"/>
        <v>1077.05</v>
      </c>
      <c r="N70" s="54">
        <f t="shared" si="20"/>
        <v>1600.8699999999994</v>
      </c>
      <c r="O70" s="54">
        <f t="shared" si="20"/>
        <v>3010.3799999999997</v>
      </c>
      <c r="P70" s="54">
        <f t="shared" si="20"/>
        <v>3541.04</v>
      </c>
      <c r="Q70" s="54">
        <f t="shared" si="20"/>
        <v>101.45000000000002</v>
      </c>
      <c r="R70" s="55">
        <f t="shared" si="20"/>
        <v>3642.4900000000002</v>
      </c>
      <c r="S70" s="10"/>
      <c r="T70" s="10"/>
      <c r="U70" s="10"/>
    </row>
    <row r="71" spans="1:21" x14ac:dyDescent="0.2">
      <c r="A71" s="70" t="s">
        <v>5</v>
      </c>
      <c r="B71" s="288" t="s">
        <v>423</v>
      </c>
      <c r="C71" s="73" t="s">
        <v>77</v>
      </c>
      <c r="D71" s="61">
        <v>2</v>
      </c>
      <c r="E71" s="39"/>
      <c r="F71" s="39"/>
      <c r="G71" s="39"/>
      <c r="H71" s="48">
        <f t="shared" ref="H71:H103" si="21">SUM(E71:G71)</f>
        <v>0</v>
      </c>
      <c r="I71" s="39"/>
      <c r="J71" s="39"/>
      <c r="K71" s="48">
        <f t="shared" ref="K71:K82" si="22">+SUM(H71:J71)</f>
        <v>0</v>
      </c>
      <c r="L71" s="39"/>
      <c r="M71" s="39">
        <v>0.3</v>
      </c>
      <c r="N71" s="39">
        <v>2</v>
      </c>
      <c r="O71" s="39">
        <f t="shared" ref="O71:O103" si="23">+SUM(L71:N71)</f>
        <v>2.2999999999999998</v>
      </c>
      <c r="P71" s="39">
        <f t="shared" ref="P71:P103" si="24">+SUM(K71+O71)</f>
        <v>2.2999999999999998</v>
      </c>
      <c r="Q71" s="39"/>
      <c r="R71" s="39">
        <f t="shared" ref="R71:R103" si="25">+SUM(P71:Q71)</f>
        <v>2.2999999999999998</v>
      </c>
      <c r="S71" s="10"/>
      <c r="T71" s="10"/>
      <c r="U71" s="10"/>
    </row>
    <row r="72" spans="1:21" x14ac:dyDescent="0.2">
      <c r="A72" s="71"/>
      <c r="B72" s="289"/>
      <c r="C72" s="76" t="s">
        <v>61</v>
      </c>
      <c r="D72" s="34">
        <v>18</v>
      </c>
      <c r="E72" s="14"/>
      <c r="F72" s="14"/>
      <c r="G72" s="14"/>
      <c r="H72" s="30">
        <f t="shared" si="21"/>
        <v>0</v>
      </c>
      <c r="I72" s="14">
        <v>0.65</v>
      </c>
      <c r="J72" s="14"/>
      <c r="K72" s="30">
        <f t="shared" si="22"/>
        <v>0.65</v>
      </c>
      <c r="L72" s="14">
        <v>0.3</v>
      </c>
      <c r="M72" s="14">
        <v>4.12</v>
      </c>
      <c r="N72" s="14">
        <v>3.93</v>
      </c>
      <c r="O72" s="14">
        <f t="shared" si="23"/>
        <v>8.35</v>
      </c>
      <c r="P72" s="14">
        <f t="shared" si="24"/>
        <v>9</v>
      </c>
      <c r="Q72" s="14">
        <v>0.05</v>
      </c>
      <c r="R72" s="14">
        <f t="shared" si="25"/>
        <v>9.0500000000000007</v>
      </c>
      <c r="S72" s="10"/>
      <c r="T72" s="10"/>
      <c r="U72" s="10"/>
    </row>
    <row r="73" spans="1:21" x14ac:dyDescent="0.2">
      <c r="A73" s="71"/>
      <c r="B73" s="289"/>
      <c r="C73" s="76" t="s">
        <v>56</v>
      </c>
      <c r="D73" s="34">
        <v>9</v>
      </c>
      <c r="E73" s="14"/>
      <c r="F73" s="14"/>
      <c r="G73" s="14"/>
      <c r="H73" s="30">
        <f t="shared" si="21"/>
        <v>0</v>
      </c>
      <c r="I73" s="14">
        <v>0.2</v>
      </c>
      <c r="J73" s="14"/>
      <c r="K73" s="30">
        <f t="shared" si="22"/>
        <v>0.2</v>
      </c>
      <c r="L73" s="14"/>
      <c r="M73" s="14">
        <v>1.1499999999999999</v>
      </c>
      <c r="N73" s="14">
        <v>2.0499999999999998</v>
      </c>
      <c r="O73" s="14">
        <f t="shared" si="23"/>
        <v>3.1999999999999997</v>
      </c>
      <c r="P73" s="14">
        <f t="shared" si="24"/>
        <v>3.4</v>
      </c>
      <c r="Q73" s="14">
        <v>3</v>
      </c>
      <c r="R73" s="14">
        <f t="shared" si="25"/>
        <v>6.4</v>
      </c>
      <c r="S73" s="10"/>
      <c r="T73" s="10"/>
      <c r="U73" s="10"/>
    </row>
    <row r="74" spans="1:21" x14ac:dyDescent="0.2">
      <c r="A74" s="71"/>
      <c r="B74" s="289"/>
      <c r="C74" s="76" t="s">
        <v>50</v>
      </c>
      <c r="D74" s="34">
        <v>5</v>
      </c>
      <c r="E74" s="14"/>
      <c r="F74" s="14"/>
      <c r="G74" s="14"/>
      <c r="H74" s="30">
        <f t="shared" si="21"/>
        <v>0</v>
      </c>
      <c r="I74" s="14">
        <v>0.8</v>
      </c>
      <c r="J74" s="14"/>
      <c r="K74" s="30">
        <f t="shared" si="22"/>
        <v>0.8</v>
      </c>
      <c r="L74" s="14"/>
      <c r="M74" s="14">
        <v>1.85</v>
      </c>
      <c r="N74" s="14">
        <v>4.1500000000000004</v>
      </c>
      <c r="O74" s="14">
        <f t="shared" si="23"/>
        <v>6</v>
      </c>
      <c r="P74" s="14">
        <f t="shared" si="24"/>
        <v>6.8</v>
      </c>
      <c r="Q74" s="14"/>
      <c r="R74" s="14">
        <f t="shared" si="25"/>
        <v>6.8</v>
      </c>
      <c r="S74" s="10"/>
      <c r="T74" s="10"/>
      <c r="U74" s="10"/>
    </row>
    <row r="75" spans="1:21" x14ac:dyDescent="0.2">
      <c r="A75" s="71"/>
      <c r="B75" s="289"/>
      <c r="C75" s="76" t="s">
        <v>64</v>
      </c>
      <c r="D75" s="34">
        <v>20</v>
      </c>
      <c r="E75" s="14"/>
      <c r="F75" s="14"/>
      <c r="G75" s="14"/>
      <c r="H75" s="30">
        <f t="shared" si="21"/>
        <v>0</v>
      </c>
      <c r="I75" s="14">
        <v>2.8</v>
      </c>
      <c r="J75" s="14"/>
      <c r="K75" s="30">
        <f t="shared" si="22"/>
        <v>2.8</v>
      </c>
      <c r="L75" s="14">
        <v>4.0999999999999996</v>
      </c>
      <c r="M75" s="14">
        <v>14.15</v>
      </c>
      <c r="N75" s="14">
        <v>14.65</v>
      </c>
      <c r="O75" s="14">
        <f t="shared" si="23"/>
        <v>32.9</v>
      </c>
      <c r="P75" s="14">
        <f t="shared" si="24"/>
        <v>35.699999999999996</v>
      </c>
      <c r="Q75" s="14">
        <v>4.4000000000000004</v>
      </c>
      <c r="R75" s="14">
        <f t="shared" si="25"/>
        <v>40.099999999999994</v>
      </c>
      <c r="S75" s="10"/>
      <c r="T75" s="10"/>
      <c r="U75" s="10"/>
    </row>
    <row r="76" spans="1:21" x14ac:dyDescent="0.2">
      <c r="A76" s="71"/>
      <c r="B76" s="289"/>
      <c r="C76" s="76" t="s">
        <v>79</v>
      </c>
      <c r="D76" s="34">
        <v>7</v>
      </c>
      <c r="E76" s="14"/>
      <c r="F76" s="14"/>
      <c r="G76" s="14"/>
      <c r="H76" s="30">
        <f t="shared" si="21"/>
        <v>0</v>
      </c>
      <c r="I76" s="14">
        <v>0.05</v>
      </c>
      <c r="J76" s="14"/>
      <c r="K76" s="30">
        <f t="shared" si="22"/>
        <v>0.05</v>
      </c>
      <c r="L76" s="14"/>
      <c r="M76" s="14">
        <v>0.6</v>
      </c>
      <c r="N76" s="14">
        <v>0.95</v>
      </c>
      <c r="O76" s="14">
        <f t="shared" si="23"/>
        <v>1.5499999999999998</v>
      </c>
      <c r="P76" s="14">
        <f t="shared" si="24"/>
        <v>1.5999999999999999</v>
      </c>
      <c r="Q76" s="14">
        <v>0.1</v>
      </c>
      <c r="R76" s="14">
        <f t="shared" si="25"/>
        <v>1.7</v>
      </c>
      <c r="S76" s="10"/>
      <c r="T76" s="10"/>
      <c r="U76" s="10"/>
    </row>
    <row r="77" spans="1:21" x14ac:dyDescent="0.2">
      <c r="A77" s="71"/>
      <c r="B77" s="289"/>
      <c r="C77" s="76" t="s">
        <v>67</v>
      </c>
      <c r="D77" s="34">
        <v>2</v>
      </c>
      <c r="E77" s="14"/>
      <c r="F77" s="14"/>
      <c r="G77" s="14"/>
      <c r="H77" s="30">
        <f t="shared" si="21"/>
        <v>0</v>
      </c>
      <c r="I77" s="14"/>
      <c r="J77" s="14"/>
      <c r="K77" s="30">
        <f t="shared" si="22"/>
        <v>0</v>
      </c>
      <c r="L77" s="14"/>
      <c r="M77" s="14"/>
      <c r="N77" s="14">
        <v>0.1</v>
      </c>
      <c r="O77" s="14">
        <f t="shared" si="23"/>
        <v>0.1</v>
      </c>
      <c r="P77" s="14">
        <f t="shared" si="24"/>
        <v>0.1</v>
      </c>
      <c r="Q77" s="14">
        <v>0.05</v>
      </c>
      <c r="R77" s="14">
        <f t="shared" si="25"/>
        <v>0.15000000000000002</v>
      </c>
      <c r="S77" s="10"/>
      <c r="T77" s="10"/>
      <c r="U77" s="10"/>
    </row>
    <row r="78" spans="1:21" x14ac:dyDescent="0.2">
      <c r="A78" s="71"/>
      <c r="B78" s="289"/>
      <c r="C78" s="76" t="s">
        <v>78</v>
      </c>
      <c r="D78" s="34">
        <v>43</v>
      </c>
      <c r="E78" s="14"/>
      <c r="F78" s="14"/>
      <c r="G78" s="14"/>
      <c r="H78" s="30">
        <f t="shared" si="21"/>
        <v>0</v>
      </c>
      <c r="I78" s="14">
        <v>1.85</v>
      </c>
      <c r="J78" s="14">
        <v>0.75</v>
      </c>
      <c r="K78" s="30">
        <f t="shared" si="22"/>
        <v>2.6</v>
      </c>
      <c r="L78" s="14">
        <v>0.08</v>
      </c>
      <c r="M78" s="14">
        <v>11.57</v>
      </c>
      <c r="N78" s="14">
        <v>14.48</v>
      </c>
      <c r="O78" s="14">
        <f t="shared" si="23"/>
        <v>26.130000000000003</v>
      </c>
      <c r="P78" s="14">
        <f t="shared" si="24"/>
        <v>28.730000000000004</v>
      </c>
      <c r="Q78" s="14">
        <v>14.12</v>
      </c>
      <c r="R78" s="14">
        <f t="shared" si="25"/>
        <v>42.85</v>
      </c>
      <c r="S78" s="10"/>
      <c r="T78" s="10"/>
      <c r="U78" s="10"/>
    </row>
    <row r="79" spans="1:21" x14ac:dyDescent="0.2">
      <c r="A79" s="71"/>
      <c r="B79" s="289"/>
      <c r="C79" s="76" t="s">
        <v>76</v>
      </c>
      <c r="D79" s="34">
        <v>4</v>
      </c>
      <c r="E79" s="14"/>
      <c r="F79" s="14"/>
      <c r="G79" s="14"/>
      <c r="H79" s="30">
        <f t="shared" si="21"/>
        <v>0</v>
      </c>
      <c r="I79" s="14">
        <v>0.1</v>
      </c>
      <c r="J79" s="14"/>
      <c r="K79" s="30">
        <f t="shared" si="22"/>
        <v>0.1</v>
      </c>
      <c r="L79" s="14"/>
      <c r="M79" s="14">
        <v>1.75</v>
      </c>
      <c r="N79" s="14">
        <v>1.55</v>
      </c>
      <c r="O79" s="14">
        <f t="shared" si="23"/>
        <v>3.3</v>
      </c>
      <c r="P79" s="14">
        <f t="shared" si="24"/>
        <v>3.4</v>
      </c>
      <c r="Q79" s="14"/>
      <c r="R79" s="14">
        <f t="shared" si="25"/>
        <v>3.4</v>
      </c>
      <c r="S79" s="10"/>
      <c r="T79" s="10"/>
      <c r="U79" s="10"/>
    </row>
    <row r="80" spans="1:21" x14ac:dyDescent="0.2">
      <c r="A80" s="71"/>
      <c r="B80" s="289"/>
      <c r="C80" s="76" t="s">
        <v>62</v>
      </c>
      <c r="D80" s="34">
        <v>9</v>
      </c>
      <c r="E80" s="14"/>
      <c r="F80" s="14"/>
      <c r="G80" s="14"/>
      <c r="H80" s="30">
        <f t="shared" si="21"/>
        <v>0</v>
      </c>
      <c r="I80" s="14">
        <v>0.4</v>
      </c>
      <c r="J80" s="14"/>
      <c r="K80" s="30">
        <f t="shared" si="22"/>
        <v>0.4</v>
      </c>
      <c r="L80" s="14"/>
      <c r="M80" s="14">
        <v>2.1</v>
      </c>
      <c r="N80" s="14">
        <v>2.2000000000000002</v>
      </c>
      <c r="O80" s="14">
        <f t="shared" si="23"/>
        <v>4.3000000000000007</v>
      </c>
      <c r="P80" s="14">
        <f t="shared" si="24"/>
        <v>4.7000000000000011</v>
      </c>
      <c r="Q80" s="14">
        <v>0.6</v>
      </c>
      <c r="R80" s="14">
        <f t="shared" si="25"/>
        <v>5.3000000000000007</v>
      </c>
      <c r="S80" s="10"/>
      <c r="T80" s="10"/>
      <c r="U80" s="10"/>
    </row>
    <row r="81" spans="1:21" x14ac:dyDescent="0.2">
      <c r="A81" s="71"/>
      <c r="B81" s="289"/>
      <c r="C81" s="76" t="s">
        <v>319</v>
      </c>
      <c r="D81" s="34">
        <v>5</v>
      </c>
      <c r="E81" s="14"/>
      <c r="F81" s="14"/>
      <c r="G81" s="14"/>
      <c r="H81" s="30">
        <f t="shared" si="21"/>
        <v>0</v>
      </c>
      <c r="I81" s="14"/>
      <c r="J81" s="14"/>
      <c r="K81" s="30">
        <f t="shared" si="22"/>
        <v>0</v>
      </c>
      <c r="L81" s="14"/>
      <c r="M81" s="14">
        <v>15.51</v>
      </c>
      <c r="N81" s="14">
        <v>10.31</v>
      </c>
      <c r="O81" s="14">
        <f t="shared" si="23"/>
        <v>25.82</v>
      </c>
      <c r="P81" s="14">
        <f t="shared" si="24"/>
        <v>25.82</v>
      </c>
      <c r="Q81" s="14">
        <v>5</v>
      </c>
      <c r="R81" s="14">
        <f t="shared" si="25"/>
        <v>30.82</v>
      </c>
      <c r="S81" s="10"/>
      <c r="T81" s="10"/>
      <c r="U81" s="10"/>
    </row>
    <row r="82" spans="1:21" x14ac:dyDescent="0.2">
      <c r="A82" s="71"/>
      <c r="B82" s="289"/>
      <c r="C82" s="76" t="s">
        <v>320</v>
      </c>
      <c r="D82" s="34">
        <v>5</v>
      </c>
      <c r="E82" s="14"/>
      <c r="F82" s="14"/>
      <c r="G82" s="14"/>
      <c r="H82" s="30">
        <f t="shared" si="21"/>
        <v>0</v>
      </c>
      <c r="I82" s="14">
        <v>0.3</v>
      </c>
      <c r="J82" s="14">
        <v>0.5</v>
      </c>
      <c r="K82" s="30">
        <f t="shared" si="22"/>
        <v>0.8</v>
      </c>
      <c r="L82" s="14"/>
      <c r="M82" s="14">
        <v>0.9</v>
      </c>
      <c r="N82" s="14">
        <v>0.5</v>
      </c>
      <c r="O82" s="14">
        <f t="shared" si="23"/>
        <v>1.4</v>
      </c>
      <c r="P82" s="14">
        <f t="shared" si="24"/>
        <v>2.2000000000000002</v>
      </c>
      <c r="Q82" s="14">
        <v>0.1</v>
      </c>
      <c r="R82" s="14">
        <f t="shared" si="25"/>
        <v>2.3000000000000003</v>
      </c>
      <c r="S82" s="10"/>
      <c r="T82" s="10"/>
      <c r="U82" s="10"/>
    </row>
    <row r="83" spans="1:21" x14ac:dyDescent="0.2">
      <c r="A83" s="71"/>
      <c r="B83" s="289"/>
      <c r="C83" s="76" t="s">
        <v>51</v>
      </c>
      <c r="D83" s="34">
        <v>4</v>
      </c>
      <c r="E83" s="14"/>
      <c r="F83" s="14"/>
      <c r="G83" s="14"/>
      <c r="H83" s="30">
        <f t="shared" si="21"/>
        <v>0</v>
      </c>
      <c r="I83" s="14"/>
      <c r="J83" s="14">
        <v>0.05</v>
      </c>
      <c r="K83" s="30">
        <f>SUM(H83:J83)</f>
        <v>0.05</v>
      </c>
      <c r="L83" s="14">
        <v>0.2</v>
      </c>
      <c r="M83" s="14">
        <v>1.25</v>
      </c>
      <c r="N83" s="14">
        <v>0.95</v>
      </c>
      <c r="O83" s="14">
        <f t="shared" si="23"/>
        <v>2.4</v>
      </c>
      <c r="P83" s="14">
        <f t="shared" si="24"/>
        <v>2.4499999999999997</v>
      </c>
      <c r="Q83" s="14">
        <v>0.05</v>
      </c>
      <c r="R83" s="14">
        <f t="shared" si="25"/>
        <v>2.4999999999999996</v>
      </c>
      <c r="S83" s="10"/>
      <c r="T83" s="10"/>
      <c r="U83" s="10"/>
    </row>
    <row r="84" spans="1:21" x14ac:dyDescent="0.2">
      <c r="A84" s="71"/>
      <c r="B84" s="289"/>
      <c r="C84" s="76" t="s">
        <v>52</v>
      </c>
      <c r="D84" s="34">
        <v>2</v>
      </c>
      <c r="E84" s="14"/>
      <c r="F84" s="14"/>
      <c r="G84" s="14"/>
      <c r="H84" s="30">
        <f t="shared" si="21"/>
        <v>0</v>
      </c>
      <c r="I84" s="14"/>
      <c r="J84" s="14"/>
      <c r="K84" s="30">
        <f t="shared" ref="K84:K103" si="26">+SUM(H84:J84)</f>
        <v>0</v>
      </c>
      <c r="L84" s="14"/>
      <c r="M84" s="14">
        <v>0.4</v>
      </c>
      <c r="N84" s="14">
        <v>0.2</v>
      </c>
      <c r="O84" s="14">
        <f t="shared" si="23"/>
        <v>0.60000000000000009</v>
      </c>
      <c r="P84" s="14">
        <f t="shared" si="24"/>
        <v>0.60000000000000009</v>
      </c>
      <c r="Q84" s="14"/>
      <c r="R84" s="14">
        <f t="shared" si="25"/>
        <v>0.60000000000000009</v>
      </c>
      <c r="S84" s="10"/>
      <c r="T84" s="10"/>
      <c r="U84" s="10"/>
    </row>
    <row r="85" spans="1:21" x14ac:dyDescent="0.2">
      <c r="A85" s="71"/>
      <c r="B85" s="289"/>
      <c r="C85" s="76" t="s">
        <v>72</v>
      </c>
      <c r="D85" s="34">
        <v>2</v>
      </c>
      <c r="E85" s="14"/>
      <c r="F85" s="14"/>
      <c r="G85" s="14"/>
      <c r="H85" s="30">
        <f t="shared" si="21"/>
        <v>0</v>
      </c>
      <c r="I85" s="14"/>
      <c r="J85" s="14"/>
      <c r="K85" s="30">
        <f t="shared" si="26"/>
        <v>0</v>
      </c>
      <c r="L85" s="14"/>
      <c r="M85" s="14">
        <v>10</v>
      </c>
      <c r="N85" s="14">
        <v>15</v>
      </c>
      <c r="O85" s="14">
        <f t="shared" si="23"/>
        <v>25</v>
      </c>
      <c r="P85" s="14">
        <f t="shared" si="24"/>
        <v>25</v>
      </c>
      <c r="Q85" s="14">
        <v>0.5</v>
      </c>
      <c r="R85" s="14">
        <f t="shared" si="25"/>
        <v>25.5</v>
      </c>
      <c r="S85" s="10"/>
      <c r="T85" s="10"/>
      <c r="U85" s="10"/>
    </row>
    <row r="86" spans="1:21" x14ac:dyDescent="0.2">
      <c r="A86" s="71"/>
      <c r="B86" s="289"/>
      <c r="C86" s="76" t="s">
        <v>71</v>
      </c>
      <c r="D86" s="34">
        <v>1</v>
      </c>
      <c r="E86" s="14"/>
      <c r="F86" s="14"/>
      <c r="G86" s="14"/>
      <c r="H86" s="30">
        <f t="shared" si="21"/>
        <v>0</v>
      </c>
      <c r="I86" s="14"/>
      <c r="J86" s="14"/>
      <c r="K86" s="30">
        <f t="shared" si="26"/>
        <v>0</v>
      </c>
      <c r="L86" s="14"/>
      <c r="M86" s="14"/>
      <c r="N86" s="14">
        <v>0.2</v>
      </c>
      <c r="O86" s="14">
        <f t="shared" si="23"/>
        <v>0.2</v>
      </c>
      <c r="P86" s="14">
        <f t="shared" si="24"/>
        <v>0.2</v>
      </c>
      <c r="Q86" s="14"/>
      <c r="R86" s="14">
        <f t="shared" si="25"/>
        <v>0.2</v>
      </c>
      <c r="S86" s="10"/>
      <c r="T86" s="10"/>
      <c r="U86" s="10"/>
    </row>
    <row r="87" spans="1:21" x14ac:dyDescent="0.2">
      <c r="A87" s="71"/>
      <c r="B87" s="290"/>
      <c r="C87" s="76" t="s">
        <v>58</v>
      </c>
      <c r="D87" s="34">
        <v>11</v>
      </c>
      <c r="E87" s="14">
        <v>0.4</v>
      </c>
      <c r="F87" s="14"/>
      <c r="G87" s="14"/>
      <c r="H87" s="30">
        <f t="shared" si="21"/>
        <v>0.4</v>
      </c>
      <c r="I87" s="14">
        <v>0.2</v>
      </c>
      <c r="J87" s="14"/>
      <c r="K87" s="30">
        <f t="shared" si="26"/>
        <v>0.60000000000000009</v>
      </c>
      <c r="L87" s="14">
        <v>0.6</v>
      </c>
      <c r="M87" s="14">
        <v>3.37</v>
      </c>
      <c r="N87" s="14">
        <v>6.43</v>
      </c>
      <c r="O87" s="14">
        <f t="shared" si="23"/>
        <v>10.4</v>
      </c>
      <c r="P87" s="14">
        <f t="shared" si="24"/>
        <v>11</v>
      </c>
      <c r="Q87" s="14">
        <v>1.2</v>
      </c>
      <c r="R87" s="14">
        <f t="shared" si="25"/>
        <v>12.2</v>
      </c>
      <c r="S87" s="10"/>
      <c r="T87" s="10"/>
      <c r="U87" s="10"/>
    </row>
    <row r="88" spans="1:21" x14ac:dyDescent="0.2">
      <c r="A88" s="71"/>
      <c r="B88" s="135" t="s">
        <v>424</v>
      </c>
      <c r="C88" s="76" t="s">
        <v>80</v>
      </c>
      <c r="D88" s="34">
        <v>34</v>
      </c>
      <c r="E88" s="14">
        <v>0.1</v>
      </c>
      <c r="F88" s="14"/>
      <c r="G88" s="14"/>
      <c r="H88" s="30">
        <f t="shared" si="21"/>
        <v>0.1</v>
      </c>
      <c r="I88" s="14">
        <v>1.3</v>
      </c>
      <c r="J88" s="14"/>
      <c r="K88" s="30">
        <f t="shared" si="26"/>
        <v>1.4000000000000001</v>
      </c>
      <c r="L88" s="14">
        <v>40</v>
      </c>
      <c r="M88" s="14">
        <v>76.92</v>
      </c>
      <c r="N88" s="14">
        <v>85.77</v>
      </c>
      <c r="O88" s="14">
        <f t="shared" si="23"/>
        <v>202.69</v>
      </c>
      <c r="P88" s="14">
        <f t="shared" si="24"/>
        <v>204.09</v>
      </c>
      <c r="Q88" s="14">
        <v>4.6100000000000003</v>
      </c>
      <c r="R88" s="14">
        <f t="shared" si="25"/>
        <v>208.70000000000002</v>
      </c>
      <c r="S88" s="10"/>
      <c r="T88" s="10"/>
      <c r="U88" s="10"/>
    </row>
    <row r="89" spans="1:21" x14ac:dyDescent="0.2">
      <c r="A89" s="71"/>
      <c r="B89" s="135"/>
      <c r="C89" s="76" t="s">
        <v>54</v>
      </c>
      <c r="D89" s="34">
        <v>13</v>
      </c>
      <c r="E89" s="14"/>
      <c r="F89" s="14"/>
      <c r="G89" s="14"/>
      <c r="H89" s="30">
        <f t="shared" si="21"/>
        <v>0</v>
      </c>
      <c r="I89" s="14">
        <v>4.2</v>
      </c>
      <c r="J89" s="14"/>
      <c r="K89" s="30">
        <f t="shared" si="26"/>
        <v>4.2</v>
      </c>
      <c r="L89" s="14"/>
      <c r="M89" s="14">
        <v>12.2</v>
      </c>
      <c r="N89" s="14">
        <v>20.8</v>
      </c>
      <c r="O89" s="14">
        <f t="shared" si="23"/>
        <v>33</v>
      </c>
      <c r="P89" s="14">
        <f t="shared" si="24"/>
        <v>37.200000000000003</v>
      </c>
      <c r="Q89" s="14">
        <v>1</v>
      </c>
      <c r="R89" s="14">
        <f t="shared" si="25"/>
        <v>38.200000000000003</v>
      </c>
      <c r="S89" s="10"/>
      <c r="T89" s="10"/>
      <c r="U89" s="10"/>
    </row>
    <row r="90" spans="1:21" x14ac:dyDescent="0.2">
      <c r="A90" s="71"/>
      <c r="B90" s="135"/>
      <c r="C90" s="76" t="s">
        <v>65</v>
      </c>
      <c r="D90" s="34">
        <v>5</v>
      </c>
      <c r="E90" s="14"/>
      <c r="F90" s="14"/>
      <c r="G90" s="14"/>
      <c r="H90" s="30">
        <f t="shared" si="21"/>
        <v>0</v>
      </c>
      <c r="I90" s="14"/>
      <c r="J90" s="14"/>
      <c r="K90" s="30">
        <f t="shared" si="26"/>
        <v>0</v>
      </c>
      <c r="L90" s="14">
        <v>0.1</v>
      </c>
      <c r="M90" s="14">
        <v>1.95</v>
      </c>
      <c r="N90" s="14">
        <v>1.25</v>
      </c>
      <c r="O90" s="14">
        <f t="shared" si="23"/>
        <v>3.3</v>
      </c>
      <c r="P90" s="14">
        <f t="shared" si="24"/>
        <v>3.3</v>
      </c>
      <c r="Q90" s="14">
        <v>0.1</v>
      </c>
      <c r="R90" s="14">
        <f t="shared" si="25"/>
        <v>3.4</v>
      </c>
      <c r="S90" s="10"/>
      <c r="T90" s="10"/>
      <c r="U90" s="10"/>
    </row>
    <row r="91" spans="1:21" x14ac:dyDescent="0.2">
      <c r="A91" s="71"/>
      <c r="B91" s="135"/>
      <c r="C91" s="76" t="s">
        <v>74</v>
      </c>
      <c r="D91" s="34">
        <v>9</v>
      </c>
      <c r="E91" s="14"/>
      <c r="F91" s="14"/>
      <c r="G91" s="14"/>
      <c r="H91" s="30">
        <f t="shared" si="21"/>
        <v>0</v>
      </c>
      <c r="I91" s="14">
        <v>0.05</v>
      </c>
      <c r="J91" s="14">
        <v>0.05</v>
      </c>
      <c r="K91" s="30">
        <f t="shared" si="26"/>
        <v>0.1</v>
      </c>
      <c r="L91" s="14">
        <v>0.2</v>
      </c>
      <c r="M91" s="14">
        <v>1.55</v>
      </c>
      <c r="N91" s="14">
        <v>1.45</v>
      </c>
      <c r="O91" s="14">
        <f t="shared" si="23"/>
        <v>3.2</v>
      </c>
      <c r="P91" s="14">
        <f t="shared" si="24"/>
        <v>3.3000000000000003</v>
      </c>
      <c r="Q91" s="14"/>
      <c r="R91" s="14">
        <f t="shared" si="25"/>
        <v>3.3000000000000003</v>
      </c>
      <c r="S91" s="10"/>
      <c r="T91" s="10"/>
      <c r="U91" s="10"/>
    </row>
    <row r="92" spans="1:21" x14ac:dyDescent="0.2">
      <c r="A92" s="71"/>
      <c r="B92" s="135"/>
      <c r="C92" s="76" t="s">
        <v>53</v>
      </c>
      <c r="D92" s="34">
        <v>1</v>
      </c>
      <c r="E92" s="14"/>
      <c r="F92" s="14"/>
      <c r="G92" s="14"/>
      <c r="H92" s="30">
        <f t="shared" si="21"/>
        <v>0</v>
      </c>
      <c r="I92" s="14"/>
      <c r="J92" s="14"/>
      <c r="K92" s="30">
        <f t="shared" si="26"/>
        <v>0</v>
      </c>
      <c r="L92" s="14">
        <v>3</v>
      </c>
      <c r="M92" s="14">
        <v>3</v>
      </c>
      <c r="N92" s="14">
        <v>4</v>
      </c>
      <c r="O92" s="14">
        <f t="shared" si="23"/>
        <v>10</v>
      </c>
      <c r="P92" s="14">
        <f t="shared" si="24"/>
        <v>10</v>
      </c>
      <c r="Q92" s="14"/>
      <c r="R92" s="14">
        <f t="shared" si="25"/>
        <v>10</v>
      </c>
      <c r="S92" s="10"/>
      <c r="T92" s="10"/>
      <c r="U92" s="10"/>
    </row>
    <row r="93" spans="1:21" x14ac:dyDescent="0.2">
      <c r="A93" s="71"/>
      <c r="B93" s="135"/>
      <c r="C93" s="76" t="s">
        <v>81</v>
      </c>
      <c r="D93" s="34">
        <v>9</v>
      </c>
      <c r="E93" s="14"/>
      <c r="F93" s="14"/>
      <c r="G93" s="14"/>
      <c r="H93" s="30">
        <f t="shared" si="21"/>
        <v>0</v>
      </c>
      <c r="I93" s="14">
        <v>2</v>
      </c>
      <c r="J93" s="14"/>
      <c r="K93" s="30">
        <f t="shared" si="26"/>
        <v>2</v>
      </c>
      <c r="L93" s="14">
        <v>200</v>
      </c>
      <c r="M93" s="14">
        <v>1508.6</v>
      </c>
      <c r="N93" s="14">
        <v>553.9</v>
      </c>
      <c r="O93" s="14">
        <f t="shared" si="23"/>
        <v>2262.5</v>
      </c>
      <c r="P93" s="14">
        <f t="shared" si="24"/>
        <v>2264.5</v>
      </c>
      <c r="Q93" s="14">
        <v>26</v>
      </c>
      <c r="R93" s="14">
        <f t="shared" si="25"/>
        <v>2290.5</v>
      </c>
      <c r="S93" s="10"/>
      <c r="T93" s="10"/>
      <c r="U93" s="10"/>
    </row>
    <row r="94" spans="1:21" x14ac:dyDescent="0.2">
      <c r="A94" s="71"/>
      <c r="B94" s="135"/>
      <c r="C94" s="76" t="s">
        <v>68</v>
      </c>
      <c r="D94" s="34">
        <v>3</v>
      </c>
      <c r="E94" s="14"/>
      <c r="F94" s="14"/>
      <c r="G94" s="14"/>
      <c r="H94" s="30">
        <f t="shared" si="21"/>
        <v>0</v>
      </c>
      <c r="I94" s="14"/>
      <c r="J94" s="14"/>
      <c r="K94" s="30">
        <f t="shared" si="26"/>
        <v>0</v>
      </c>
      <c r="L94" s="14"/>
      <c r="M94" s="14">
        <v>20.2</v>
      </c>
      <c r="N94" s="14">
        <v>50.1</v>
      </c>
      <c r="O94" s="14">
        <f t="shared" si="23"/>
        <v>70.3</v>
      </c>
      <c r="P94" s="14">
        <f t="shared" si="24"/>
        <v>70.3</v>
      </c>
      <c r="Q94" s="14">
        <v>1.5</v>
      </c>
      <c r="R94" s="14">
        <f t="shared" si="25"/>
        <v>71.8</v>
      </c>
      <c r="S94" s="10"/>
      <c r="T94" s="10"/>
      <c r="U94" s="10"/>
    </row>
    <row r="95" spans="1:21" x14ac:dyDescent="0.2">
      <c r="A95" s="71"/>
      <c r="B95" s="135"/>
      <c r="C95" s="76" t="s">
        <v>60</v>
      </c>
      <c r="D95" s="34">
        <v>5</v>
      </c>
      <c r="E95" s="14"/>
      <c r="F95" s="14"/>
      <c r="G95" s="14"/>
      <c r="H95" s="30">
        <f t="shared" si="21"/>
        <v>0</v>
      </c>
      <c r="I95" s="14"/>
      <c r="J95" s="14"/>
      <c r="K95" s="30">
        <f t="shared" si="26"/>
        <v>0</v>
      </c>
      <c r="L95" s="14"/>
      <c r="M95" s="14">
        <v>6.7</v>
      </c>
      <c r="N95" s="14">
        <v>43.8</v>
      </c>
      <c r="O95" s="14">
        <f t="shared" si="23"/>
        <v>50.5</v>
      </c>
      <c r="P95" s="14">
        <f t="shared" si="24"/>
        <v>50.5</v>
      </c>
      <c r="Q95" s="14">
        <v>14.5</v>
      </c>
      <c r="R95" s="14">
        <f t="shared" si="25"/>
        <v>65</v>
      </c>
      <c r="S95" s="10"/>
      <c r="T95" s="10"/>
      <c r="U95" s="10"/>
    </row>
    <row r="96" spans="1:21" x14ac:dyDescent="0.2">
      <c r="A96" s="71"/>
      <c r="B96" s="135"/>
      <c r="C96" s="76" t="s">
        <v>75</v>
      </c>
      <c r="D96" s="34">
        <v>8</v>
      </c>
      <c r="E96" s="14"/>
      <c r="F96" s="14"/>
      <c r="G96" s="14">
        <v>0.3</v>
      </c>
      <c r="H96" s="30">
        <f t="shared" si="21"/>
        <v>0.3</v>
      </c>
      <c r="I96" s="14">
        <v>2</v>
      </c>
      <c r="J96" s="14"/>
      <c r="K96" s="30">
        <f t="shared" si="26"/>
        <v>2.2999999999999998</v>
      </c>
      <c r="L96" s="14">
        <v>4.2</v>
      </c>
      <c r="M96" s="14">
        <v>24.3</v>
      </c>
      <c r="N96" s="14">
        <v>50.05</v>
      </c>
      <c r="O96" s="14">
        <f t="shared" si="23"/>
        <v>78.55</v>
      </c>
      <c r="P96" s="14">
        <f t="shared" si="24"/>
        <v>80.849999999999994</v>
      </c>
      <c r="Q96" s="14">
        <v>8.6999999999999993</v>
      </c>
      <c r="R96" s="14">
        <f t="shared" si="25"/>
        <v>89.55</v>
      </c>
      <c r="S96" s="10"/>
      <c r="T96" s="10"/>
      <c r="U96" s="10"/>
    </row>
    <row r="97" spans="1:21" x14ac:dyDescent="0.2">
      <c r="A97" s="71"/>
      <c r="B97" s="136"/>
      <c r="C97" s="76" t="s">
        <v>70</v>
      </c>
      <c r="D97" s="34">
        <v>2</v>
      </c>
      <c r="E97" s="14"/>
      <c r="F97" s="14"/>
      <c r="G97" s="14"/>
      <c r="H97" s="30">
        <f t="shared" si="21"/>
        <v>0</v>
      </c>
      <c r="I97" s="14"/>
      <c r="J97" s="14"/>
      <c r="K97" s="30">
        <f t="shared" si="26"/>
        <v>0</v>
      </c>
      <c r="L97" s="14">
        <v>7</v>
      </c>
      <c r="M97" s="14">
        <v>20</v>
      </c>
      <c r="N97" s="14">
        <v>30</v>
      </c>
      <c r="O97" s="14">
        <f t="shared" si="23"/>
        <v>57</v>
      </c>
      <c r="P97" s="14">
        <f t="shared" si="24"/>
        <v>57</v>
      </c>
      <c r="Q97" s="14">
        <v>8</v>
      </c>
      <c r="R97" s="14">
        <f t="shared" si="25"/>
        <v>65</v>
      </c>
      <c r="S97" s="10"/>
      <c r="T97" s="10"/>
      <c r="U97" s="10"/>
    </row>
    <row r="98" spans="1:21" x14ac:dyDescent="0.2">
      <c r="A98" s="71"/>
      <c r="B98" s="135" t="s">
        <v>425</v>
      </c>
      <c r="C98" s="76" t="s">
        <v>73</v>
      </c>
      <c r="D98" s="34">
        <v>32</v>
      </c>
      <c r="E98" s="14">
        <v>1.28</v>
      </c>
      <c r="F98" s="14">
        <v>0.7</v>
      </c>
      <c r="G98" s="14">
        <v>7.16</v>
      </c>
      <c r="H98" s="30">
        <f t="shared" si="21"/>
        <v>9.14</v>
      </c>
      <c r="I98" s="14">
        <v>6.46</v>
      </c>
      <c r="J98" s="14">
        <v>0.01</v>
      </c>
      <c r="K98" s="30">
        <f t="shared" si="26"/>
        <v>15.610000000000001</v>
      </c>
      <c r="L98" s="14"/>
      <c r="M98" s="14">
        <v>1.59</v>
      </c>
      <c r="N98" s="14">
        <v>3.09</v>
      </c>
      <c r="O98" s="14">
        <f t="shared" si="23"/>
        <v>4.68</v>
      </c>
      <c r="P98" s="14">
        <f t="shared" si="24"/>
        <v>20.29</v>
      </c>
      <c r="Q98" s="14">
        <v>11.77</v>
      </c>
      <c r="R98" s="14">
        <f t="shared" si="25"/>
        <v>32.06</v>
      </c>
      <c r="S98" s="10"/>
      <c r="T98" s="10"/>
      <c r="U98" s="10"/>
    </row>
    <row r="99" spans="1:21" x14ac:dyDescent="0.2">
      <c r="A99" s="71"/>
      <c r="B99" s="135"/>
      <c r="C99" s="76" t="s">
        <v>69</v>
      </c>
      <c r="D99" s="34">
        <v>4</v>
      </c>
      <c r="E99" s="14">
        <v>3.5</v>
      </c>
      <c r="F99" s="14">
        <v>0.25</v>
      </c>
      <c r="G99" s="14">
        <v>0.4</v>
      </c>
      <c r="H99" s="30">
        <f t="shared" si="21"/>
        <v>4.1500000000000004</v>
      </c>
      <c r="I99" s="14">
        <v>0.75</v>
      </c>
      <c r="J99" s="14"/>
      <c r="K99" s="30">
        <f t="shared" si="26"/>
        <v>4.9000000000000004</v>
      </c>
      <c r="L99" s="14"/>
      <c r="M99" s="14">
        <v>2</v>
      </c>
      <c r="N99" s="14"/>
      <c r="O99" s="14">
        <f t="shared" si="23"/>
        <v>2</v>
      </c>
      <c r="P99" s="14">
        <f t="shared" si="24"/>
        <v>6.9</v>
      </c>
      <c r="Q99" s="14"/>
      <c r="R99" s="14">
        <f t="shared" si="25"/>
        <v>6.9</v>
      </c>
      <c r="S99" s="10"/>
      <c r="T99" s="10"/>
      <c r="U99" s="10"/>
    </row>
    <row r="100" spans="1:21" x14ac:dyDescent="0.2">
      <c r="A100" s="71"/>
      <c r="B100" s="135"/>
      <c r="C100" s="76" t="s">
        <v>321</v>
      </c>
      <c r="D100" s="34">
        <v>16</v>
      </c>
      <c r="E100" s="14"/>
      <c r="F100" s="14"/>
      <c r="G100" s="14"/>
      <c r="H100" s="30">
        <f t="shared" si="21"/>
        <v>0</v>
      </c>
      <c r="I100" s="14">
        <v>3.5</v>
      </c>
      <c r="J100" s="14"/>
      <c r="K100" s="30">
        <f t="shared" si="26"/>
        <v>3.5</v>
      </c>
      <c r="L100" s="14">
        <v>4</v>
      </c>
      <c r="M100" s="14">
        <v>225.83</v>
      </c>
      <c r="N100" s="14">
        <v>345.77</v>
      </c>
      <c r="O100" s="14">
        <f t="shared" si="23"/>
        <v>575.6</v>
      </c>
      <c r="P100" s="14">
        <f t="shared" si="24"/>
        <v>579.1</v>
      </c>
      <c r="Q100" s="14">
        <v>159.19999999999999</v>
      </c>
      <c r="R100" s="14">
        <f t="shared" si="25"/>
        <v>738.3</v>
      </c>
      <c r="S100" s="10"/>
      <c r="T100" s="10"/>
      <c r="U100" s="10"/>
    </row>
    <row r="101" spans="1:21" x14ac:dyDescent="0.2">
      <c r="A101" s="71"/>
      <c r="B101" s="135"/>
      <c r="C101" s="76" t="s">
        <v>59</v>
      </c>
      <c r="D101" s="34">
        <v>13</v>
      </c>
      <c r="E101" s="14">
        <v>45.9</v>
      </c>
      <c r="F101" s="14"/>
      <c r="G101" s="14">
        <v>80.5</v>
      </c>
      <c r="H101" s="30">
        <f t="shared" si="21"/>
        <v>126.4</v>
      </c>
      <c r="I101" s="14">
        <v>0.5</v>
      </c>
      <c r="J101" s="14"/>
      <c r="K101" s="30">
        <f t="shared" si="26"/>
        <v>126.9</v>
      </c>
      <c r="L101" s="14">
        <v>2</v>
      </c>
      <c r="M101" s="14">
        <v>52.38</v>
      </c>
      <c r="N101" s="14">
        <v>19.32</v>
      </c>
      <c r="O101" s="14">
        <f t="shared" si="23"/>
        <v>73.7</v>
      </c>
      <c r="P101" s="14">
        <f t="shared" si="24"/>
        <v>200.60000000000002</v>
      </c>
      <c r="Q101" s="14">
        <v>33.549999999999997</v>
      </c>
      <c r="R101" s="14">
        <f t="shared" si="25"/>
        <v>234.15000000000003</v>
      </c>
      <c r="S101" s="10"/>
      <c r="T101" s="10"/>
      <c r="U101" s="10"/>
    </row>
    <row r="102" spans="1:21" x14ac:dyDescent="0.2">
      <c r="A102" s="71"/>
      <c r="B102" s="135"/>
      <c r="C102" s="76" t="s">
        <v>57</v>
      </c>
      <c r="D102" s="34">
        <v>0</v>
      </c>
      <c r="E102" s="14"/>
      <c r="F102" s="14"/>
      <c r="G102" s="14"/>
      <c r="H102" s="30">
        <f t="shared" si="21"/>
        <v>0</v>
      </c>
      <c r="I102" s="14"/>
      <c r="J102" s="14"/>
      <c r="K102" s="30">
        <f t="shared" si="26"/>
        <v>0</v>
      </c>
      <c r="L102" s="14"/>
      <c r="M102" s="14"/>
      <c r="N102" s="14"/>
      <c r="O102" s="14">
        <f>+SUM(L102:N102)</f>
        <v>0</v>
      </c>
      <c r="P102" s="14">
        <f>+SUM(K102+O102)</f>
        <v>0</v>
      </c>
      <c r="Q102" s="14"/>
      <c r="R102" s="14">
        <f t="shared" si="25"/>
        <v>0</v>
      </c>
      <c r="S102" s="10"/>
      <c r="T102" s="10"/>
      <c r="U102" s="10"/>
    </row>
    <row r="103" spans="1:21" x14ac:dyDescent="0.2">
      <c r="A103" s="72"/>
      <c r="B103" s="137"/>
      <c r="C103" s="81" t="s">
        <v>66</v>
      </c>
      <c r="D103" s="67">
        <v>13</v>
      </c>
      <c r="E103" s="68">
        <v>1.35</v>
      </c>
      <c r="F103" s="68">
        <v>0.2</v>
      </c>
      <c r="G103" s="68">
        <v>2.06</v>
      </c>
      <c r="H103" s="69">
        <f t="shared" si="21"/>
        <v>3.6100000000000003</v>
      </c>
      <c r="I103" s="68">
        <v>25.9</v>
      </c>
      <c r="J103" s="68"/>
      <c r="K103" s="69">
        <f t="shared" si="26"/>
        <v>29.509999999999998</v>
      </c>
      <c r="L103" s="68">
        <v>8</v>
      </c>
      <c r="M103" s="68">
        <v>86.59</v>
      </c>
      <c r="N103" s="68">
        <v>55.05</v>
      </c>
      <c r="O103" s="68">
        <f t="shared" si="23"/>
        <v>149.63999999999999</v>
      </c>
      <c r="P103" s="68">
        <f t="shared" si="24"/>
        <v>179.14999999999998</v>
      </c>
      <c r="Q103" s="68">
        <v>2</v>
      </c>
      <c r="R103" s="68">
        <f t="shared" si="25"/>
        <v>181.14999999999998</v>
      </c>
      <c r="S103" s="10"/>
      <c r="T103" s="10"/>
      <c r="U103" s="10"/>
    </row>
    <row r="104" spans="1:21" ht="15" x14ac:dyDescent="0.25">
      <c r="A104" s="230" t="s">
        <v>0</v>
      </c>
      <c r="B104" s="231"/>
      <c r="C104" s="232" t="s">
        <v>0</v>
      </c>
      <c r="D104" s="53">
        <f t="shared" ref="D104:R104" si="27">+SUM(D71:D103)</f>
        <v>316</v>
      </c>
      <c r="E104" s="54">
        <f>SUM(E71:E103)</f>
        <v>52.53</v>
      </c>
      <c r="F104" s="54">
        <f>SUM(F71:F103)</f>
        <v>1.1499999999999999</v>
      </c>
      <c r="G104" s="54">
        <f>SUM(G71:G103)</f>
        <v>90.42</v>
      </c>
      <c r="H104" s="54">
        <f>SUM(H71:H103)</f>
        <v>144.10000000000002</v>
      </c>
      <c r="I104" s="54">
        <f t="shared" si="27"/>
        <v>54.010000000000005</v>
      </c>
      <c r="J104" s="54">
        <f t="shared" si="27"/>
        <v>1.36</v>
      </c>
      <c r="K104" s="54">
        <f t="shared" si="27"/>
        <v>199.47</v>
      </c>
      <c r="L104" s="54">
        <f t="shared" si="27"/>
        <v>273.77999999999997</v>
      </c>
      <c r="M104" s="54">
        <f t="shared" si="27"/>
        <v>2112.83</v>
      </c>
      <c r="N104" s="54">
        <f t="shared" si="27"/>
        <v>1343.9999999999998</v>
      </c>
      <c r="O104" s="54">
        <f t="shared" si="27"/>
        <v>3730.6099999999997</v>
      </c>
      <c r="P104" s="54">
        <f t="shared" si="27"/>
        <v>3930.08</v>
      </c>
      <c r="Q104" s="54">
        <f t="shared" si="27"/>
        <v>300.09999999999997</v>
      </c>
      <c r="R104" s="55">
        <f t="shared" si="27"/>
        <v>4230.18</v>
      </c>
      <c r="S104" s="10"/>
      <c r="T104" s="10"/>
      <c r="U104" s="10"/>
    </row>
    <row r="105" spans="1:21" x14ac:dyDescent="0.2">
      <c r="A105" s="93" t="s">
        <v>6</v>
      </c>
      <c r="B105" s="120" t="s">
        <v>86</v>
      </c>
      <c r="C105" s="73" t="s">
        <v>86</v>
      </c>
      <c r="D105" s="61">
        <v>31</v>
      </c>
      <c r="E105" s="39"/>
      <c r="F105" s="39"/>
      <c r="G105" s="39"/>
      <c r="H105" s="48">
        <f>SUM(E105:G105)</f>
        <v>0</v>
      </c>
      <c r="I105" s="39">
        <v>1</v>
      </c>
      <c r="J105" s="39"/>
      <c r="K105" s="48">
        <f t="shared" ref="K105:K120" si="28">+SUM(H105:J105)</f>
        <v>1</v>
      </c>
      <c r="L105" s="39">
        <v>2.5</v>
      </c>
      <c r="M105" s="39">
        <v>10.86</v>
      </c>
      <c r="N105" s="39">
        <v>32.51</v>
      </c>
      <c r="O105" s="39">
        <f t="shared" ref="O105:O120" si="29">+SUM(L105:N105)</f>
        <v>45.87</v>
      </c>
      <c r="P105" s="39">
        <f t="shared" ref="P105:P120" si="30">+SUM(K105+O105)</f>
        <v>46.87</v>
      </c>
      <c r="Q105" s="39">
        <v>0.2</v>
      </c>
      <c r="R105" s="39">
        <f t="shared" ref="R105:R120" si="31">+SUM(P105:Q105)</f>
        <v>47.07</v>
      </c>
      <c r="S105" s="10"/>
      <c r="T105" s="10"/>
      <c r="U105" s="10"/>
    </row>
    <row r="106" spans="1:21" x14ac:dyDescent="0.2">
      <c r="A106" s="93"/>
      <c r="B106" s="121"/>
      <c r="C106" s="76" t="s">
        <v>272</v>
      </c>
      <c r="D106" s="34">
        <v>3</v>
      </c>
      <c r="E106" s="14"/>
      <c r="F106" s="14"/>
      <c r="G106" s="14"/>
      <c r="H106" s="30">
        <f>SUM(E106:G106)</f>
        <v>0</v>
      </c>
      <c r="I106" s="14"/>
      <c r="J106" s="14"/>
      <c r="K106" s="30">
        <f t="shared" si="28"/>
        <v>0</v>
      </c>
      <c r="L106" s="14">
        <v>0.4</v>
      </c>
      <c r="M106" s="14">
        <v>1.5</v>
      </c>
      <c r="N106" s="14">
        <v>1</v>
      </c>
      <c r="O106" s="14">
        <f t="shared" si="29"/>
        <v>2.9</v>
      </c>
      <c r="P106" s="14">
        <f t="shared" si="30"/>
        <v>2.9</v>
      </c>
      <c r="Q106" s="14"/>
      <c r="R106" s="14">
        <f t="shared" si="31"/>
        <v>2.9</v>
      </c>
      <c r="S106" s="10"/>
      <c r="T106" s="10"/>
      <c r="U106" s="10"/>
    </row>
    <row r="107" spans="1:21" x14ac:dyDescent="0.2">
      <c r="A107" s="93"/>
      <c r="B107" s="121"/>
      <c r="C107" s="76" t="s">
        <v>101</v>
      </c>
      <c r="D107" s="34">
        <v>11</v>
      </c>
      <c r="E107" s="14"/>
      <c r="F107" s="14"/>
      <c r="G107" s="14"/>
      <c r="H107" s="30">
        <f t="shared" ref="H107:H175" si="32">SUM(E107:G107)</f>
        <v>0</v>
      </c>
      <c r="I107" s="14">
        <v>0.7</v>
      </c>
      <c r="J107" s="14"/>
      <c r="K107" s="30">
        <f t="shared" si="28"/>
        <v>0.7</v>
      </c>
      <c r="L107" s="14">
        <v>97.87</v>
      </c>
      <c r="M107" s="14">
        <v>272.38</v>
      </c>
      <c r="N107" s="14">
        <v>146.1</v>
      </c>
      <c r="O107" s="14">
        <f t="shared" si="29"/>
        <v>516.35</v>
      </c>
      <c r="P107" s="14">
        <f t="shared" si="30"/>
        <v>517.05000000000007</v>
      </c>
      <c r="Q107" s="14"/>
      <c r="R107" s="14">
        <f t="shared" si="31"/>
        <v>517.05000000000007</v>
      </c>
      <c r="S107" s="10"/>
      <c r="T107" s="10"/>
      <c r="U107" s="10"/>
    </row>
    <row r="108" spans="1:21" x14ac:dyDescent="0.2">
      <c r="A108" s="93"/>
      <c r="B108" s="121"/>
      <c r="C108" s="76" t="s">
        <v>106</v>
      </c>
      <c r="D108" s="34">
        <v>6</v>
      </c>
      <c r="E108" s="14"/>
      <c r="F108" s="14"/>
      <c r="G108" s="14"/>
      <c r="H108" s="30">
        <f t="shared" si="32"/>
        <v>0</v>
      </c>
      <c r="I108" s="14"/>
      <c r="J108" s="14"/>
      <c r="K108" s="30">
        <f t="shared" si="28"/>
        <v>0</v>
      </c>
      <c r="L108" s="14">
        <v>11.2</v>
      </c>
      <c r="M108" s="14">
        <v>28.15</v>
      </c>
      <c r="N108" s="14">
        <v>34</v>
      </c>
      <c r="O108" s="14">
        <f t="shared" si="29"/>
        <v>73.349999999999994</v>
      </c>
      <c r="P108" s="14">
        <f t="shared" si="30"/>
        <v>73.349999999999994</v>
      </c>
      <c r="Q108" s="14">
        <v>19.3</v>
      </c>
      <c r="R108" s="14">
        <f t="shared" si="31"/>
        <v>92.649999999999991</v>
      </c>
      <c r="S108" s="10"/>
      <c r="T108" s="10"/>
      <c r="U108" s="10"/>
    </row>
    <row r="109" spans="1:21" x14ac:dyDescent="0.2">
      <c r="A109" s="93"/>
      <c r="B109" s="121"/>
      <c r="C109" s="76" t="s">
        <v>107</v>
      </c>
      <c r="D109" s="34">
        <v>6</v>
      </c>
      <c r="E109" s="14">
        <v>10</v>
      </c>
      <c r="F109" s="14">
        <v>18.100000000000001</v>
      </c>
      <c r="G109" s="14"/>
      <c r="H109" s="30">
        <f t="shared" si="32"/>
        <v>28.1</v>
      </c>
      <c r="I109" s="14"/>
      <c r="J109" s="14"/>
      <c r="K109" s="30">
        <f t="shared" si="28"/>
        <v>28.1</v>
      </c>
      <c r="L109" s="14"/>
      <c r="M109" s="14">
        <v>0.21</v>
      </c>
      <c r="N109" s="14">
        <v>0.01</v>
      </c>
      <c r="O109" s="14">
        <f t="shared" si="29"/>
        <v>0.22</v>
      </c>
      <c r="P109" s="14">
        <f t="shared" si="30"/>
        <v>28.32</v>
      </c>
      <c r="Q109" s="14">
        <v>1.5</v>
      </c>
      <c r="R109" s="14">
        <f t="shared" si="31"/>
        <v>29.82</v>
      </c>
      <c r="S109" s="10"/>
      <c r="T109" s="10"/>
      <c r="U109" s="10"/>
    </row>
    <row r="110" spans="1:21" x14ac:dyDescent="0.2">
      <c r="A110" s="93"/>
      <c r="B110" s="121"/>
      <c r="C110" s="76" t="s">
        <v>90</v>
      </c>
      <c r="D110" s="34">
        <v>12</v>
      </c>
      <c r="E110" s="14">
        <v>2.9</v>
      </c>
      <c r="F110" s="14">
        <v>14.5</v>
      </c>
      <c r="G110" s="14">
        <v>0.7</v>
      </c>
      <c r="H110" s="30">
        <f t="shared" si="32"/>
        <v>18.099999999999998</v>
      </c>
      <c r="I110" s="14">
        <v>0.5</v>
      </c>
      <c r="J110" s="14"/>
      <c r="K110" s="30">
        <f t="shared" si="28"/>
        <v>18.599999999999998</v>
      </c>
      <c r="L110" s="14">
        <v>0.5</v>
      </c>
      <c r="M110" s="14">
        <v>4.1100000000000003</v>
      </c>
      <c r="N110" s="14">
        <v>5.61</v>
      </c>
      <c r="O110" s="14">
        <f t="shared" si="29"/>
        <v>10.220000000000001</v>
      </c>
      <c r="P110" s="14">
        <f t="shared" si="30"/>
        <v>28.82</v>
      </c>
      <c r="Q110" s="14"/>
      <c r="R110" s="14">
        <f t="shared" si="31"/>
        <v>28.82</v>
      </c>
      <c r="S110" s="10"/>
      <c r="T110" s="10"/>
      <c r="U110" s="10"/>
    </row>
    <row r="111" spans="1:21" x14ac:dyDescent="0.2">
      <c r="A111" s="93"/>
      <c r="B111" s="121"/>
      <c r="C111" s="76" t="s">
        <v>89</v>
      </c>
      <c r="D111" s="34">
        <v>3</v>
      </c>
      <c r="E111" s="14"/>
      <c r="F111" s="14"/>
      <c r="G111" s="14"/>
      <c r="H111" s="30">
        <f t="shared" si="32"/>
        <v>0</v>
      </c>
      <c r="I111" s="14">
        <v>1</v>
      </c>
      <c r="J111" s="14"/>
      <c r="K111" s="30">
        <f t="shared" si="28"/>
        <v>1</v>
      </c>
      <c r="L111" s="14"/>
      <c r="M111" s="14">
        <v>0.5</v>
      </c>
      <c r="N111" s="14">
        <v>1.1000000000000001</v>
      </c>
      <c r="O111" s="14">
        <f t="shared" si="29"/>
        <v>1.6</v>
      </c>
      <c r="P111" s="14">
        <f t="shared" si="30"/>
        <v>2.6</v>
      </c>
      <c r="Q111" s="14">
        <v>4</v>
      </c>
      <c r="R111" s="14">
        <f t="shared" si="31"/>
        <v>6.6</v>
      </c>
      <c r="S111" s="10"/>
      <c r="T111" s="10"/>
      <c r="U111" s="10"/>
    </row>
    <row r="112" spans="1:21" x14ac:dyDescent="0.2">
      <c r="A112" s="93"/>
      <c r="B112" s="121"/>
      <c r="C112" s="76" t="s">
        <v>94</v>
      </c>
      <c r="D112" s="34">
        <v>6</v>
      </c>
      <c r="E112" s="14"/>
      <c r="F112" s="14"/>
      <c r="G112" s="14"/>
      <c r="H112" s="30">
        <f t="shared" si="32"/>
        <v>0</v>
      </c>
      <c r="I112" s="14"/>
      <c r="J112" s="14"/>
      <c r="K112" s="30">
        <f t="shared" si="28"/>
        <v>0</v>
      </c>
      <c r="L112" s="14">
        <v>0.5</v>
      </c>
      <c r="M112" s="14">
        <v>3.2</v>
      </c>
      <c r="N112" s="14">
        <v>6.95</v>
      </c>
      <c r="O112" s="14">
        <f t="shared" si="29"/>
        <v>10.65</v>
      </c>
      <c r="P112" s="14">
        <f t="shared" si="30"/>
        <v>10.65</v>
      </c>
      <c r="Q112" s="14">
        <v>14.5</v>
      </c>
      <c r="R112" s="14">
        <f t="shared" si="31"/>
        <v>25.15</v>
      </c>
      <c r="S112" s="10"/>
      <c r="T112" s="10"/>
      <c r="U112" s="10"/>
    </row>
    <row r="113" spans="1:21" x14ac:dyDescent="0.2">
      <c r="A113" s="93"/>
      <c r="B113" s="124"/>
      <c r="C113" s="76" t="s">
        <v>102</v>
      </c>
      <c r="D113" s="34">
        <v>7</v>
      </c>
      <c r="E113" s="14"/>
      <c r="F113" s="14"/>
      <c r="G113" s="14"/>
      <c r="H113" s="30">
        <f t="shared" si="32"/>
        <v>0</v>
      </c>
      <c r="I113" s="14">
        <v>1.2</v>
      </c>
      <c r="J113" s="14"/>
      <c r="K113" s="30">
        <f t="shared" si="28"/>
        <v>1.2</v>
      </c>
      <c r="L113" s="14">
        <v>1.5</v>
      </c>
      <c r="M113" s="14">
        <v>2.35</v>
      </c>
      <c r="N113" s="14">
        <v>1.55</v>
      </c>
      <c r="O113" s="14">
        <f t="shared" si="29"/>
        <v>5.4</v>
      </c>
      <c r="P113" s="14">
        <f t="shared" si="30"/>
        <v>6.6000000000000005</v>
      </c>
      <c r="Q113" s="14">
        <v>0.3</v>
      </c>
      <c r="R113" s="14">
        <f t="shared" si="31"/>
        <v>6.9</v>
      </c>
      <c r="S113" s="10"/>
      <c r="T113" s="10"/>
      <c r="U113" s="10"/>
    </row>
    <row r="114" spans="1:21" x14ac:dyDescent="0.2">
      <c r="A114" s="93"/>
      <c r="B114" s="132" t="s">
        <v>105</v>
      </c>
      <c r="C114" s="76" t="s">
        <v>105</v>
      </c>
      <c r="D114" s="34">
        <v>58</v>
      </c>
      <c r="E114" s="14"/>
      <c r="F114" s="14"/>
      <c r="G114" s="14"/>
      <c r="H114" s="30">
        <f t="shared" si="32"/>
        <v>0</v>
      </c>
      <c r="I114" s="14">
        <v>0.75</v>
      </c>
      <c r="J114" s="14"/>
      <c r="K114" s="30">
        <f t="shared" si="28"/>
        <v>0.75</v>
      </c>
      <c r="L114" s="14">
        <v>1.46</v>
      </c>
      <c r="M114" s="14">
        <v>8.7799999999999994</v>
      </c>
      <c r="N114" s="14">
        <v>42.04</v>
      </c>
      <c r="O114" s="14">
        <f t="shared" si="29"/>
        <v>52.28</v>
      </c>
      <c r="P114" s="14">
        <f t="shared" si="30"/>
        <v>53.03</v>
      </c>
      <c r="Q114" s="14">
        <v>6.53</v>
      </c>
      <c r="R114" s="14">
        <f t="shared" si="31"/>
        <v>59.56</v>
      </c>
      <c r="S114" s="10"/>
      <c r="T114" s="10"/>
      <c r="U114" s="10"/>
    </row>
    <row r="115" spans="1:21" x14ac:dyDescent="0.2">
      <c r="A115" s="93"/>
      <c r="B115" s="121"/>
      <c r="C115" s="76" t="s">
        <v>103</v>
      </c>
      <c r="D115" s="34">
        <v>19</v>
      </c>
      <c r="E115" s="14">
        <v>1</v>
      </c>
      <c r="F115" s="14">
        <v>5.9</v>
      </c>
      <c r="G115" s="14">
        <v>0.1</v>
      </c>
      <c r="H115" s="30">
        <f t="shared" si="32"/>
        <v>7</v>
      </c>
      <c r="I115" s="14"/>
      <c r="J115" s="14"/>
      <c r="K115" s="30">
        <f t="shared" si="28"/>
        <v>7</v>
      </c>
      <c r="L115" s="14">
        <v>7.7</v>
      </c>
      <c r="M115" s="14">
        <v>32.520000000000003</v>
      </c>
      <c r="N115" s="14">
        <v>54.35</v>
      </c>
      <c r="O115" s="14">
        <f t="shared" si="29"/>
        <v>94.570000000000007</v>
      </c>
      <c r="P115" s="14">
        <f t="shared" si="30"/>
        <v>101.57000000000001</v>
      </c>
      <c r="Q115" s="14">
        <v>2.41</v>
      </c>
      <c r="R115" s="14">
        <f t="shared" si="31"/>
        <v>103.98</v>
      </c>
      <c r="S115" s="10"/>
      <c r="T115" s="10"/>
      <c r="U115" s="10"/>
    </row>
    <row r="116" spans="1:21" x14ac:dyDescent="0.2">
      <c r="A116" s="93"/>
      <c r="B116" s="121"/>
      <c r="C116" s="76" t="s">
        <v>96</v>
      </c>
      <c r="D116" s="34">
        <v>6</v>
      </c>
      <c r="E116" s="14"/>
      <c r="F116" s="14"/>
      <c r="G116" s="14"/>
      <c r="H116" s="30">
        <f t="shared" si="32"/>
        <v>0</v>
      </c>
      <c r="I116" s="14"/>
      <c r="J116" s="14"/>
      <c r="K116" s="30">
        <f t="shared" si="28"/>
        <v>0</v>
      </c>
      <c r="L116" s="14"/>
      <c r="M116" s="14">
        <v>0.55000000000000004</v>
      </c>
      <c r="N116" s="14">
        <v>1.35</v>
      </c>
      <c r="O116" s="14">
        <f t="shared" si="29"/>
        <v>1.9000000000000001</v>
      </c>
      <c r="P116" s="14">
        <f t="shared" si="30"/>
        <v>1.9000000000000001</v>
      </c>
      <c r="Q116" s="14">
        <v>3.5</v>
      </c>
      <c r="R116" s="14">
        <f t="shared" si="31"/>
        <v>5.4</v>
      </c>
      <c r="S116" s="10"/>
      <c r="T116" s="10"/>
      <c r="U116" s="10"/>
    </row>
    <row r="117" spans="1:21" x14ac:dyDescent="0.2">
      <c r="A117" s="93"/>
      <c r="B117" s="121"/>
      <c r="C117" s="76" t="s">
        <v>100</v>
      </c>
      <c r="D117" s="34">
        <v>24</v>
      </c>
      <c r="E117" s="14">
        <v>0.2</v>
      </c>
      <c r="F117" s="14"/>
      <c r="G117" s="14"/>
      <c r="H117" s="30">
        <f t="shared" si="32"/>
        <v>0.2</v>
      </c>
      <c r="I117" s="14">
        <v>1.8</v>
      </c>
      <c r="J117" s="14"/>
      <c r="K117" s="30">
        <f t="shared" si="28"/>
        <v>2</v>
      </c>
      <c r="L117" s="14">
        <v>0.9</v>
      </c>
      <c r="M117" s="14">
        <v>26.03</v>
      </c>
      <c r="N117" s="14">
        <v>46.7</v>
      </c>
      <c r="O117" s="14">
        <f t="shared" si="29"/>
        <v>73.63</v>
      </c>
      <c r="P117" s="14">
        <f t="shared" si="30"/>
        <v>75.63</v>
      </c>
      <c r="Q117" s="14">
        <v>3.55</v>
      </c>
      <c r="R117" s="14">
        <f t="shared" si="31"/>
        <v>79.179999999999993</v>
      </c>
      <c r="S117" s="10"/>
      <c r="T117" s="10"/>
      <c r="U117" s="10"/>
    </row>
    <row r="118" spans="1:21" x14ac:dyDescent="0.2">
      <c r="A118" s="93"/>
      <c r="B118" s="121"/>
      <c r="C118" s="76" t="s">
        <v>98</v>
      </c>
      <c r="D118" s="34">
        <v>15</v>
      </c>
      <c r="E118" s="14"/>
      <c r="F118" s="14">
        <v>0.1</v>
      </c>
      <c r="G118" s="14"/>
      <c r="H118" s="30">
        <f t="shared" si="32"/>
        <v>0.1</v>
      </c>
      <c r="I118" s="14"/>
      <c r="J118" s="14"/>
      <c r="K118" s="30">
        <f t="shared" si="28"/>
        <v>0.1</v>
      </c>
      <c r="L118" s="14">
        <v>6.7</v>
      </c>
      <c r="M118" s="14">
        <v>30.94</v>
      </c>
      <c r="N118" s="14">
        <v>27.81</v>
      </c>
      <c r="O118" s="14">
        <f t="shared" si="29"/>
        <v>65.45</v>
      </c>
      <c r="P118" s="14">
        <f t="shared" si="30"/>
        <v>65.55</v>
      </c>
      <c r="Q118" s="14">
        <v>39</v>
      </c>
      <c r="R118" s="14">
        <f t="shared" si="31"/>
        <v>104.55</v>
      </c>
      <c r="S118" s="10"/>
      <c r="T118" s="10"/>
      <c r="U118" s="10"/>
    </row>
    <row r="119" spans="1:21" x14ac:dyDescent="0.2">
      <c r="A119" s="93"/>
      <c r="B119" s="121"/>
      <c r="C119" s="76" t="s">
        <v>93</v>
      </c>
      <c r="D119" s="34">
        <v>22</v>
      </c>
      <c r="E119" s="14"/>
      <c r="F119" s="14"/>
      <c r="G119" s="14"/>
      <c r="H119" s="30">
        <f t="shared" si="32"/>
        <v>0</v>
      </c>
      <c r="I119" s="14"/>
      <c r="J119" s="14"/>
      <c r="K119" s="30">
        <f t="shared" si="28"/>
        <v>0</v>
      </c>
      <c r="L119" s="14">
        <v>1</v>
      </c>
      <c r="M119" s="14">
        <v>25.6</v>
      </c>
      <c r="N119" s="14">
        <v>27.38</v>
      </c>
      <c r="O119" s="14">
        <f t="shared" si="29"/>
        <v>53.980000000000004</v>
      </c>
      <c r="P119" s="14">
        <f t="shared" si="30"/>
        <v>53.980000000000004</v>
      </c>
      <c r="Q119" s="14">
        <v>0.1</v>
      </c>
      <c r="R119" s="14">
        <f t="shared" si="31"/>
        <v>54.080000000000005</v>
      </c>
      <c r="S119" s="10"/>
      <c r="T119" s="10"/>
      <c r="U119" s="10"/>
    </row>
    <row r="120" spans="1:21" x14ac:dyDescent="0.2">
      <c r="A120" s="93"/>
      <c r="B120" s="121"/>
      <c r="C120" s="76" t="s">
        <v>85</v>
      </c>
      <c r="D120" s="34">
        <v>9</v>
      </c>
      <c r="E120" s="14"/>
      <c r="F120" s="14">
        <v>4</v>
      </c>
      <c r="G120" s="14"/>
      <c r="H120" s="30">
        <f t="shared" si="32"/>
        <v>4</v>
      </c>
      <c r="I120" s="14">
        <v>0.2</v>
      </c>
      <c r="J120" s="14"/>
      <c r="K120" s="30">
        <f t="shared" si="28"/>
        <v>4.2</v>
      </c>
      <c r="L120" s="14"/>
      <c r="M120" s="14">
        <v>9.14</v>
      </c>
      <c r="N120" s="14">
        <v>17</v>
      </c>
      <c r="O120" s="14">
        <f t="shared" si="29"/>
        <v>26.14</v>
      </c>
      <c r="P120" s="14">
        <f t="shared" si="30"/>
        <v>30.34</v>
      </c>
      <c r="Q120" s="14">
        <v>3</v>
      </c>
      <c r="R120" s="14">
        <f t="shared" si="31"/>
        <v>33.340000000000003</v>
      </c>
      <c r="S120" s="10"/>
      <c r="T120" s="10"/>
      <c r="U120" s="10"/>
    </row>
    <row r="121" spans="1:21" x14ac:dyDescent="0.2">
      <c r="A121" s="93"/>
      <c r="B121" s="121"/>
      <c r="C121" s="76" t="s">
        <v>84</v>
      </c>
      <c r="D121" s="34">
        <v>35</v>
      </c>
      <c r="E121" s="14">
        <v>0.3</v>
      </c>
      <c r="F121" s="14">
        <v>0.6</v>
      </c>
      <c r="G121" s="14"/>
      <c r="H121" s="30">
        <f t="shared" si="32"/>
        <v>0.89999999999999991</v>
      </c>
      <c r="I121" s="14">
        <v>9.3000000000000007</v>
      </c>
      <c r="J121" s="14"/>
      <c r="K121" s="30">
        <f t="shared" ref="K121:K134" si="33">+SUM(H121:J121)</f>
        <v>10.200000000000001</v>
      </c>
      <c r="L121" s="14">
        <v>0.04</v>
      </c>
      <c r="M121" s="14">
        <v>6.54</v>
      </c>
      <c r="N121" s="14">
        <v>9.0399999999999991</v>
      </c>
      <c r="O121" s="14">
        <f t="shared" ref="O121:O134" si="34">+SUM(L121:N121)</f>
        <v>15.62</v>
      </c>
      <c r="P121" s="14">
        <f t="shared" ref="P121:P134" si="35">+SUM(K121+O121)</f>
        <v>25.82</v>
      </c>
      <c r="Q121" s="14">
        <v>4.45</v>
      </c>
      <c r="R121" s="14">
        <f t="shared" ref="R121:R134" si="36">+SUM(P121:Q121)</f>
        <v>30.27</v>
      </c>
      <c r="S121" s="10"/>
      <c r="T121" s="10"/>
      <c r="U121" s="10"/>
    </row>
    <row r="122" spans="1:21" x14ac:dyDescent="0.2">
      <c r="A122" s="93"/>
      <c r="B122" s="121"/>
      <c r="C122" s="76" t="s">
        <v>88</v>
      </c>
      <c r="D122" s="34">
        <v>4</v>
      </c>
      <c r="E122" s="14"/>
      <c r="F122" s="14"/>
      <c r="G122" s="14"/>
      <c r="H122" s="30">
        <f t="shared" si="32"/>
        <v>0</v>
      </c>
      <c r="I122" s="14">
        <v>0.7</v>
      </c>
      <c r="J122" s="14"/>
      <c r="K122" s="30">
        <f t="shared" si="33"/>
        <v>0.7</v>
      </c>
      <c r="L122" s="14"/>
      <c r="M122" s="14">
        <v>0.1</v>
      </c>
      <c r="N122" s="14">
        <v>0.7</v>
      </c>
      <c r="O122" s="14">
        <f t="shared" si="34"/>
        <v>0.79999999999999993</v>
      </c>
      <c r="P122" s="14">
        <f t="shared" si="35"/>
        <v>1.5</v>
      </c>
      <c r="Q122" s="14">
        <v>1.6</v>
      </c>
      <c r="R122" s="14">
        <f t="shared" si="36"/>
        <v>3.1</v>
      </c>
      <c r="S122" s="10"/>
      <c r="T122" s="10"/>
      <c r="U122" s="10"/>
    </row>
    <row r="123" spans="1:21" x14ac:dyDescent="0.2">
      <c r="A123" s="119"/>
      <c r="B123" s="138"/>
      <c r="C123" s="78" t="s">
        <v>293</v>
      </c>
      <c r="D123" s="64">
        <v>9</v>
      </c>
      <c r="E123" s="36"/>
      <c r="F123" s="36"/>
      <c r="G123" s="36"/>
      <c r="H123" s="65">
        <f t="shared" si="32"/>
        <v>0</v>
      </c>
      <c r="I123" s="36"/>
      <c r="J123" s="36"/>
      <c r="K123" s="65">
        <f t="shared" si="33"/>
        <v>0</v>
      </c>
      <c r="L123" s="36"/>
      <c r="M123" s="36">
        <v>3.2</v>
      </c>
      <c r="N123" s="36">
        <v>12.1</v>
      </c>
      <c r="O123" s="36">
        <f t="shared" si="34"/>
        <v>15.3</v>
      </c>
      <c r="P123" s="36">
        <f t="shared" si="35"/>
        <v>15.3</v>
      </c>
      <c r="Q123" s="36">
        <v>4.75</v>
      </c>
      <c r="R123" s="36">
        <f t="shared" si="36"/>
        <v>20.05</v>
      </c>
      <c r="S123" s="10"/>
      <c r="T123" s="10"/>
      <c r="U123" s="10"/>
    </row>
    <row r="124" spans="1:21" ht="12.75" customHeight="1" x14ac:dyDescent="0.2">
      <c r="A124" s="93"/>
      <c r="B124" s="132" t="s">
        <v>91</v>
      </c>
      <c r="C124" s="76" t="s">
        <v>91</v>
      </c>
      <c r="D124" s="34">
        <v>29</v>
      </c>
      <c r="E124" s="14">
        <v>3</v>
      </c>
      <c r="F124" s="14">
        <v>1</v>
      </c>
      <c r="G124" s="14"/>
      <c r="H124" s="30">
        <f t="shared" si="32"/>
        <v>4</v>
      </c>
      <c r="I124" s="14">
        <v>0.6</v>
      </c>
      <c r="J124" s="14"/>
      <c r="K124" s="30">
        <f t="shared" si="33"/>
        <v>4.5999999999999996</v>
      </c>
      <c r="L124" s="14">
        <v>77</v>
      </c>
      <c r="M124" s="14">
        <v>59.12</v>
      </c>
      <c r="N124" s="14">
        <v>23.96</v>
      </c>
      <c r="O124" s="14">
        <f t="shared" si="34"/>
        <v>160.08000000000001</v>
      </c>
      <c r="P124" s="14">
        <f t="shared" si="35"/>
        <v>164.68</v>
      </c>
      <c r="Q124" s="14">
        <v>7.72</v>
      </c>
      <c r="R124" s="14">
        <f t="shared" si="36"/>
        <v>172.4</v>
      </c>
      <c r="S124" s="9"/>
      <c r="T124" s="10"/>
      <c r="U124" s="10"/>
    </row>
    <row r="125" spans="1:21" x14ac:dyDescent="0.2">
      <c r="A125" s="93"/>
      <c r="B125" s="121"/>
      <c r="C125" s="76" t="s">
        <v>109</v>
      </c>
      <c r="D125" s="34">
        <v>2</v>
      </c>
      <c r="E125" s="14"/>
      <c r="F125" s="14"/>
      <c r="G125" s="14"/>
      <c r="H125" s="30">
        <f t="shared" si="32"/>
        <v>0</v>
      </c>
      <c r="I125" s="14"/>
      <c r="J125" s="14"/>
      <c r="K125" s="30">
        <f t="shared" si="33"/>
        <v>0</v>
      </c>
      <c r="L125" s="14"/>
      <c r="M125" s="14">
        <v>1.1000000000000001</v>
      </c>
      <c r="N125" s="14">
        <v>1.1000000000000001</v>
      </c>
      <c r="O125" s="14">
        <f t="shared" si="34"/>
        <v>2.2000000000000002</v>
      </c>
      <c r="P125" s="14">
        <f t="shared" si="35"/>
        <v>2.2000000000000002</v>
      </c>
      <c r="Q125" s="14"/>
      <c r="R125" s="14">
        <f t="shared" si="36"/>
        <v>2.2000000000000002</v>
      </c>
      <c r="S125" s="10"/>
      <c r="T125" s="10"/>
      <c r="U125" s="10"/>
    </row>
    <row r="126" spans="1:21" x14ac:dyDescent="0.2">
      <c r="A126" s="93"/>
      <c r="B126" s="121"/>
      <c r="C126" s="76" t="s">
        <v>83</v>
      </c>
      <c r="D126" s="34">
        <v>5</v>
      </c>
      <c r="E126" s="14"/>
      <c r="F126" s="14"/>
      <c r="G126" s="14"/>
      <c r="H126" s="30">
        <f t="shared" si="32"/>
        <v>0</v>
      </c>
      <c r="I126" s="14"/>
      <c r="J126" s="14"/>
      <c r="K126" s="30">
        <f t="shared" si="33"/>
        <v>0</v>
      </c>
      <c r="L126" s="14">
        <v>0.5</v>
      </c>
      <c r="M126" s="14">
        <v>1.1100000000000001</v>
      </c>
      <c r="N126" s="14">
        <v>2.2000000000000002</v>
      </c>
      <c r="O126" s="14">
        <f t="shared" si="34"/>
        <v>3.8100000000000005</v>
      </c>
      <c r="P126" s="14">
        <f t="shared" si="35"/>
        <v>3.8100000000000005</v>
      </c>
      <c r="Q126" s="14"/>
      <c r="R126" s="14">
        <f t="shared" si="36"/>
        <v>3.8100000000000005</v>
      </c>
      <c r="S126" s="10"/>
      <c r="T126" s="10"/>
      <c r="U126" s="10"/>
    </row>
    <row r="127" spans="1:21" x14ac:dyDescent="0.2">
      <c r="A127" s="93"/>
      <c r="B127" s="121"/>
      <c r="C127" s="76" t="s">
        <v>92</v>
      </c>
      <c r="D127" s="34">
        <v>30</v>
      </c>
      <c r="E127" s="14">
        <v>16.5</v>
      </c>
      <c r="F127" s="14">
        <v>20</v>
      </c>
      <c r="G127" s="14">
        <v>7.4</v>
      </c>
      <c r="H127" s="30">
        <f t="shared" si="32"/>
        <v>43.9</v>
      </c>
      <c r="I127" s="14">
        <v>2</v>
      </c>
      <c r="J127" s="14"/>
      <c r="K127" s="30">
        <f t="shared" si="33"/>
        <v>45.9</v>
      </c>
      <c r="L127" s="14"/>
      <c r="M127" s="14">
        <v>7.58</v>
      </c>
      <c r="N127" s="14">
        <v>7</v>
      </c>
      <c r="O127" s="14">
        <f t="shared" si="34"/>
        <v>14.58</v>
      </c>
      <c r="P127" s="14">
        <f t="shared" si="35"/>
        <v>60.48</v>
      </c>
      <c r="Q127" s="14">
        <v>8.57</v>
      </c>
      <c r="R127" s="14">
        <f t="shared" si="36"/>
        <v>69.05</v>
      </c>
      <c r="S127" s="10"/>
      <c r="T127" s="10"/>
      <c r="U127" s="10"/>
    </row>
    <row r="128" spans="1:21" x14ac:dyDescent="0.2">
      <c r="A128" s="93"/>
      <c r="B128" s="121"/>
      <c r="C128" s="76" t="s">
        <v>95</v>
      </c>
      <c r="D128" s="34">
        <v>21</v>
      </c>
      <c r="E128" s="14">
        <v>3.22</v>
      </c>
      <c r="F128" s="14">
        <v>90</v>
      </c>
      <c r="G128" s="14">
        <v>0.02</v>
      </c>
      <c r="H128" s="30">
        <f t="shared" si="32"/>
        <v>93.24</v>
      </c>
      <c r="I128" s="14">
        <v>0.3</v>
      </c>
      <c r="J128" s="14"/>
      <c r="K128" s="30">
        <f t="shared" si="33"/>
        <v>93.539999999999992</v>
      </c>
      <c r="L128" s="14">
        <v>3.4</v>
      </c>
      <c r="M128" s="14">
        <v>9.75</v>
      </c>
      <c r="N128" s="14">
        <v>18.260000000000002</v>
      </c>
      <c r="O128" s="14">
        <f t="shared" si="34"/>
        <v>31.410000000000004</v>
      </c>
      <c r="P128" s="14">
        <f t="shared" si="35"/>
        <v>124.94999999999999</v>
      </c>
      <c r="Q128" s="14">
        <v>0.81</v>
      </c>
      <c r="R128" s="14">
        <f t="shared" si="36"/>
        <v>125.75999999999999</v>
      </c>
      <c r="S128" s="10"/>
      <c r="T128" s="10"/>
      <c r="U128" s="10"/>
    </row>
    <row r="129" spans="1:21" x14ac:dyDescent="0.2">
      <c r="A129" s="93"/>
      <c r="B129" s="121"/>
      <c r="C129" s="76" t="s">
        <v>99</v>
      </c>
      <c r="D129" s="34">
        <v>5</v>
      </c>
      <c r="E129" s="14">
        <v>5</v>
      </c>
      <c r="F129" s="14"/>
      <c r="G129" s="14"/>
      <c r="H129" s="30">
        <f t="shared" si="32"/>
        <v>5</v>
      </c>
      <c r="I129" s="14"/>
      <c r="J129" s="14"/>
      <c r="K129" s="30">
        <f t="shared" si="33"/>
        <v>5</v>
      </c>
      <c r="L129" s="14"/>
      <c r="M129" s="14">
        <v>9.51</v>
      </c>
      <c r="N129" s="14">
        <v>5.9</v>
      </c>
      <c r="O129" s="14">
        <f t="shared" si="34"/>
        <v>15.41</v>
      </c>
      <c r="P129" s="14">
        <f t="shared" si="35"/>
        <v>20.41</v>
      </c>
      <c r="Q129" s="14">
        <v>1.35</v>
      </c>
      <c r="R129" s="14">
        <f t="shared" si="36"/>
        <v>21.76</v>
      </c>
      <c r="S129" s="10"/>
      <c r="T129" s="10"/>
      <c r="U129" s="10"/>
    </row>
    <row r="130" spans="1:21" x14ac:dyDescent="0.2">
      <c r="A130" s="93"/>
      <c r="B130" s="121"/>
      <c r="C130" s="76" t="s">
        <v>104</v>
      </c>
      <c r="D130" s="34">
        <v>26</v>
      </c>
      <c r="E130" s="14">
        <v>0.01</v>
      </c>
      <c r="F130" s="14"/>
      <c r="G130" s="14"/>
      <c r="H130" s="30">
        <f t="shared" si="32"/>
        <v>0.01</v>
      </c>
      <c r="I130" s="14">
        <v>1.2</v>
      </c>
      <c r="J130" s="14"/>
      <c r="K130" s="30">
        <f t="shared" si="33"/>
        <v>1.21</v>
      </c>
      <c r="L130" s="14">
        <v>0.35</v>
      </c>
      <c r="M130" s="14">
        <v>37.049999999999997</v>
      </c>
      <c r="N130" s="14">
        <v>60.9</v>
      </c>
      <c r="O130" s="14">
        <f t="shared" si="34"/>
        <v>98.3</v>
      </c>
      <c r="P130" s="14">
        <f t="shared" si="35"/>
        <v>99.509999999999991</v>
      </c>
      <c r="Q130" s="14">
        <v>3.2</v>
      </c>
      <c r="R130" s="14">
        <f t="shared" si="36"/>
        <v>102.71</v>
      </c>
      <c r="S130" s="10"/>
      <c r="T130" s="10"/>
      <c r="U130" s="10"/>
    </row>
    <row r="131" spans="1:21" x14ac:dyDescent="0.2">
      <c r="A131" s="93"/>
      <c r="B131" s="124"/>
      <c r="C131" s="76" t="s">
        <v>108</v>
      </c>
      <c r="D131" s="34">
        <v>3</v>
      </c>
      <c r="E131" s="14"/>
      <c r="F131" s="14"/>
      <c r="G131" s="14"/>
      <c r="H131" s="30">
        <f t="shared" si="32"/>
        <v>0</v>
      </c>
      <c r="I131" s="14"/>
      <c r="J131" s="14"/>
      <c r="K131" s="30">
        <f t="shared" si="33"/>
        <v>0</v>
      </c>
      <c r="L131" s="14">
        <v>0.5</v>
      </c>
      <c r="M131" s="14">
        <v>1</v>
      </c>
      <c r="N131" s="14">
        <v>3.02</v>
      </c>
      <c r="O131" s="14">
        <f t="shared" si="34"/>
        <v>4.5199999999999996</v>
      </c>
      <c r="P131" s="14">
        <f t="shared" si="35"/>
        <v>4.5199999999999996</v>
      </c>
      <c r="Q131" s="14"/>
      <c r="R131" s="14">
        <f t="shared" si="36"/>
        <v>4.5199999999999996</v>
      </c>
      <c r="S131" s="10"/>
      <c r="T131" s="10"/>
      <c r="U131" s="10"/>
    </row>
    <row r="132" spans="1:21" x14ac:dyDescent="0.2">
      <c r="A132" s="93"/>
      <c r="B132" s="132" t="s">
        <v>82</v>
      </c>
      <c r="C132" s="76" t="s">
        <v>82</v>
      </c>
      <c r="D132" s="34">
        <v>20</v>
      </c>
      <c r="E132" s="14">
        <v>13</v>
      </c>
      <c r="F132" s="14">
        <v>1</v>
      </c>
      <c r="G132" s="14">
        <v>0.01</v>
      </c>
      <c r="H132" s="30">
        <f t="shared" si="32"/>
        <v>14.01</v>
      </c>
      <c r="I132" s="14">
        <v>0.1</v>
      </c>
      <c r="J132" s="14"/>
      <c r="K132" s="30">
        <f t="shared" si="33"/>
        <v>14.11</v>
      </c>
      <c r="L132" s="14"/>
      <c r="M132" s="14">
        <v>45.93</v>
      </c>
      <c r="N132" s="14">
        <v>84.84</v>
      </c>
      <c r="O132" s="14">
        <f t="shared" si="34"/>
        <v>130.77000000000001</v>
      </c>
      <c r="P132" s="14">
        <f t="shared" si="35"/>
        <v>144.88</v>
      </c>
      <c r="Q132" s="14">
        <v>7.84</v>
      </c>
      <c r="R132" s="14">
        <f t="shared" si="36"/>
        <v>152.72</v>
      </c>
      <c r="S132" s="10"/>
      <c r="T132" s="10"/>
      <c r="U132" s="10"/>
    </row>
    <row r="133" spans="1:21" x14ac:dyDescent="0.2">
      <c r="A133" s="93"/>
      <c r="B133" s="121"/>
      <c r="C133" s="76" t="s">
        <v>87</v>
      </c>
      <c r="D133" s="34">
        <v>2</v>
      </c>
      <c r="E133" s="14">
        <v>1</v>
      </c>
      <c r="F133" s="14"/>
      <c r="G133" s="14"/>
      <c r="H133" s="30">
        <f>SUM(E133:G133)</f>
        <v>1</v>
      </c>
      <c r="I133" s="14"/>
      <c r="J133" s="14"/>
      <c r="K133" s="30">
        <f>+SUM(H133:J133)</f>
        <v>1</v>
      </c>
      <c r="L133" s="14"/>
      <c r="M133" s="14">
        <v>0.1</v>
      </c>
      <c r="N133" s="14"/>
      <c r="O133" s="14">
        <f>+SUM(L133:N133)</f>
        <v>0.1</v>
      </c>
      <c r="P133" s="14">
        <f>+SUM(K133+O133)</f>
        <v>1.1000000000000001</v>
      </c>
      <c r="Q133" s="14">
        <v>0.1</v>
      </c>
      <c r="R133" s="14">
        <f>+SUM(P133:Q133)</f>
        <v>1.2000000000000002</v>
      </c>
      <c r="S133" s="10"/>
      <c r="T133" s="10"/>
      <c r="U133" s="10"/>
    </row>
    <row r="134" spans="1:21" x14ac:dyDescent="0.2">
      <c r="A134" s="93"/>
      <c r="B134" s="122"/>
      <c r="C134" s="82" t="s">
        <v>97</v>
      </c>
      <c r="D134" s="86">
        <v>0</v>
      </c>
      <c r="E134" s="17"/>
      <c r="F134" s="17"/>
      <c r="G134" s="17"/>
      <c r="H134" s="32">
        <f t="shared" si="32"/>
        <v>0</v>
      </c>
      <c r="I134" s="17"/>
      <c r="J134" s="17"/>
      <c r="K134" s="32">
        <f t="shared" si="33"/>
        <v>0</v>
      </c>
      <c r="L134" s="17"/>
      <c r="M134" s="17"/>
      <c r="N134" s="17"/>
      <c r="O134" s="17">
        <f t="shared" si="34"/>
        <v>0</v>
      </c>
      <c r="P134" s="17">
        <f t="shared" si="35"/>
        <v>0</v>
      </c>
      <c r="Q134" s="17"/>
      <c r="R134" s="17">
        <f t="shared" si="36"/>
        <v>0</v>
      </c>
      <c r="S134" s="10"/>
      <c r="T134" s="10"/>
      <c r="U134" s="10"/>
    </row>
    <row r="135" spans="1:21" ht="15" x14ac:dyDescent="0.25">
      <c r="A135" s="230" t="s">
        <v>0</v>
      </c>
      <c r="B135" s="231"/>
      <c r="C135" s="232" t="s">
        <v>0</v>
      </c>
      <c r="D135" s="53">
        <f t="shared" ref="D135:R135" si="37">+SUM(D105:D134)</f>
        <v>429</v>
      </c>
      <c r="E135" s="54">
        <f>SUM(E105:E134)</f>
        <v>56.129999999999995</v>
      </c>
      <c r="F135" s="54">
        <f>SUM(F105:F134)</f>
        <v>155.19999999999999</v>
      </c>
      <c r="G135" s="54">
        <f>SUM(G105:G134)</f>
        <v>8.23</v>
      </c>
      <c r="H135" s="54">
        <f>SUM(H105:H134)</f>
        <v>219.56</v>
      </c>
      <c r="I135" s="54">
        <f t="shared" si="37"/>
        <v>21.350000000000005</v>
      </c>
      <c r="J135" s="54">
        <f t="shared" si="37"/>
        <v>0</v>
      </c>
      <c r="K135" s="54">
        <f t="shared" si="37"/>
        <v>240.91000000000003</v>
      </c>
      <c r="L135" s="54">
        <f t="shared" si="37"/>
        <v>214.02</v>
      </c>
      <c r="M135" s="54">
        <f t="shared" si="37"/>
        <v>638.91</v>
      </c>
      <c r="N135" s="54">
        <f t="shared" si="37"/>
        <v>674.48</v>
      </c>
      <c r="O135" s="54">
        <f t="shared" si="37"/>
        <v>1527.4099999999999</v>
      </c>
      <c r="P135" s="54">
        <f t="shared" si="37"/>
        <v>1768.3200000000002</v>
      </c>
      <c r="Q135" s="54">
        <f t="shared" si="37"/>
        <v>138.27999999999997</v>
      </c>
      <c r="R135" s="55">
        <f t="shared" si="37"/>
        <v>1906.6</v>
      </c>
      <c r="S135" s="15"/>
    </row>
    <row r="136" spans="1:21" x14ac:dyDescent="0.2">
      <c r="A136" s="93" t="s">
        <v>7</v>
      </c>
      <c r="B136" s="120" t="s">
        <v>426</v>
      </c>
      <c r="C136" s="73" t="s">
        <v>123</v>
      </c>
      <c r="D136" s="61">
        <v>58</v>
      </c>
      <c r="E136" s="39">
        <v>3.2</v>
      </c>
      <c r="F136" s="39">
        <v>8.8000000000000007</v>
      </c>
      <c r="G136" s="39"/>
      <c r="H136" s="48">
        <f t="shared" si="32"/>
        <v>12</v>
      </c>
      <c r="I136" s="39">
        <v>0.12</v>
      </c>
      <c r="J136" s="39"/>
      <c r="K136" s="48">
        <f t="shared" ref="K136:K170" si="38">+SUM(H136:J136)</f>
        <v>12.12</v>
      </c>
      <c r="L136" s="39">
        <v>5.34</v>
      </c>
      <c r="M136" s="39">
        <v>76.290000000000006</v>
      </c>
      <c r="N136" s="39">
        <v>13.89</v>
      </c>
      <c r="O136" s="39">
        <f t="shared" ref="O136:O170" si="39">+SUM(L136:N136)</f>
        <v>95.52000000000001</v>
      </c>
      <c r="P136" s="39">
        <f t="shared" ref="P136:P170" si="40">+SUM(K136+O136)</f>
        <v>107.64000000000001</v>
      </c>
      <c r="Q136" s="39">
        <v>7.75</v>
      </c>
      <c r="R136" s="39">
        <f t="shared" ref="R136:R170" si="41">+SUM(P136:Q136)</f>
        <v>115.39000000000001</v>
      </c>
      <c r="S136" s="10"/>
      <c r="T136" s="10"/>
      <c r="U136" s="10"/>
    </row>
    <row r="137" spans="1:21" x14ac:dyDescent="0.2">
      <c r="A137" s="93"/>
      <c r="B137" s="121"/>
      <c r="C137" s="76" t="s">
        <v>140</v>
      </c>
      <c r="D137" s="34">
        <v>14</v>
      </c>
      <c r="E137" s="14"/>
      <c r="F137" s="14"/>
      <c r="G137" s="14">
        <v>13.5</v>
      </c>
      <c r="H137" s="30">
        <f t="shared" si="32"/>
        <v>13.5</v>
      </c>
      <c r="I137" s="14"/>
      <c r="J137" s="14"/>
      <c r="K137" s="30">
        <f t="shared" si="38"/>
        <v>13.5</v>
      </c>
      <c r="L137" s="14">
        <v>8.86</v>
      </c>
      <c r="M137" s="14">
        <v>7.23</v>
      </c>
      <c r="N137" s="14">
        <v>0.1</v>
      </c>
      <c r="O137" s="14">
        <f t="shared" si="39"/>
        <v>16.190000000000001</v>
      </c>
      <c r="P137" s="14">
        <f t="shared" si="40"/>
        <v>29.69</v>
      </c>
      <c r="Q137" s="14">
        <v>8.6</v>
      </c>
      <c r="R137" s="14">
        <f t="shared" si="41"/>
        <v>38.29</v>
      </c>
      <c r="S137" s="10"/>
      <c r="T137" s="10"/>
      <c r="U137" s="10"/>
    </row>
    <row r="138" spans="1:21" x14ac:dyDescent="0.2">
      <c r="A138" s="93"/>
      <c r="B138" s="121"/>
      <c r="C138" s="76" t="s">
        <v>141</v>
      </c>
      <c r="D138" s="34">
        <v>5</v>
      </c>
      <c r="E138" s="14">
        <v>0.09</v>
      </c>
      <c r="F138" s="14"/>
      <c r="G138" s="14"/>
      <c r="H138" s="30">
        <f t="shared" si="32"/>
        <v>0.09</v>
      </c>
      <c r="I138" s="14"/>
      <c r="J138" s="14"/>
      <c r="K138" s="30">
        <f t="shared" si="38"/>
        <v>0.09</v>
      </c>
      <c r="L138" s="14"/>
      <c r="M138" s="14">
        <v>0.95</v>
      </c>
      <c r="N138" s="14">
        <v>0.15</v>
      </c>
      <c r="O138" s="14">
        <f t="shared" si="39"/>
        <v>1.0999999999999999</v>
      </c>
      <c r="P138" s="14">
        <f t="shared" si="40"/>
        <v>1.19</v>
      </c>
      <c r="Q138" s="14">
        <v>0.25</v>
      </c>
      <c r="R138" s="14">
        <f t="shared" si="41"/>
        <v>1.44</v>
      </c>
      <c r="S138" s="10"/>
      <c r="T138" s="10"/>
      <c r="U138" s="10"/>
    </row>
    <row r="139" spans="1:21" x14ac:dyDescent="0.2">
      <c r="A139" s="93"/>
      <c r="B139" s="121"/>
      <c r="C139" s="76" t="s">
        <v>147</v>
      </c>
      <c r="D139" s="34">
        <v>5</v>
      </c>
      <c r="E139" s="14"/>
      <c r="F139" s="14"/>
      <c r="G139" s="14"/>
      <c r="H139" s="30">
        <f t="shared" si="32"/>
        <v>0</v>
      </c>
      <c r="I139" s="14"/>
      <c r="J139" s="14"/>
      <c r="K139" s="30">
        <f t="shared" si="38"/>
        <v>0</v>
      </c>
      <c r="L139" s="14">
        <v>0.01</v>
      </c>
      <c r="M139" s="14">
        <v>4.71</v>
      </c>
      <c r="N139" s="14">
        <v>5.8</v>
      </c>
      <c r="O139" s="14">
        <f t="shared" si="39"/>
        <v>10.52</v>
      </c>
      <c r="P139" s="14">
        <f t="shared" si="40"/>
        <v>10.52</v>
      </c>
      <c r="Q139" s="14">
        <v>8</v>
      </c>
      <c r="R139" s="14">
        <f t="shared" si="41"/>
        <v>18.52</v>
      </c>
      <c r="S139" s="10"/>
      <c r="T139" s="10"/>
      <c r="U139" s="10"/>
    </row>
    <row r="140" spans="1:21" x14ac:dyDescent="0.2">
      <c r="A140" s="93"/>
      <c r="B140" s="121"/>
      <c r="C140" s="76" t="s">
        <v>322</v>
      </c>
      <c r="D140" s="34">
        <v>1</v>
      </c>
      <c r="E140" s="14"/>
      <c r="F140" s="14"/>
      <c r="G140" s="14"/>
      <c r="H140" s="30">
        <f t="shared" si="32"/>
        <v>0</v>
      </c>
      <c r="I140" s="14"/>
      <c r="J140" s="14"/>
      <c r="K140" s="30">
        <f t="shared" si="38"/>
        <v>0</v>
      </c>
      <c r="L140" s="14"/>
      <c r="M140" s="14">
        <v>1.3</v>
      </c>
      <c r="N140" s="14"/>
      <c r="O140" s="14">
        <f t="shared" si="39"/>
        <v>1.3</v>
      </c>
      <c r="P140" s="14">
        <f t="shared" si="40"/>
        <v>1.3</v>
      </c>
      <c r="Q140" s="14"/>
      <c r="R140" s="14">
        <f t="shared" si="41"/>
        <v>1.3</v>
      </c>
      <c r="S140" s="10"/>
      <c r="T140" s="10"/>
      <c r="U140" s="10"/>
    </row>
    <row r="141" spans="1:21" x14ac:dyDescent="0.2">
      <c r="A141" s="93"/>
      <c r="B141" s="121"/>
      <c r="C141" s="76" t="s">
        <v>148</v>
      </c>
      <c r="D141" s="34">
        <v>0</v>
      </c>
      <c r="E141" s="14"/>
      <c r="F141" s="14"/>
      <c r="G141" s="14"/>
      <c r="H141" s="30">
        <f t="shared" si="32"/>
        <v>0</v>
      </c>
      <c r="I141" s="14"/>
      <c r="J141" s="14"/>
      <c r="K141" s="30">
        <f t="shared" si="38"/>
        <v>0</v>
      </c>
      <c r="L141" s="14"/>
      <c r="M141" s="14"/>
      <c r="N141" s="14"/>
      <c r="O141" s="14">
        <f>+SUM(L141:N141)</f>
        <v>0</v>
      </c>
      <c r="P141" s="14">
        <f>+SUM(K141+O141)</f>
        <v>0</v>
      </c>
      <c r="Q141" s="14"/>
      <c r="R141" s="14">
        <f t="shared" si="41"/>
        <v>0</v>
      </c>
      <c r="S141" s="10"/>
      <c r="T141" s="10"/>
      <c r="U141" s="10"/>
    </row>
    <row r="142" spans="1:21" x14ac:dyDescent="0.2">
      <c r="A142" s="93"/>
      <c r="B142" s="121"/>
      <c r="C142" s="76" t="s">
        <v>117</v>
      </c>
      <c r="D142" s="34">
        <v>11</v>
      </c>
      <c r="E142" s="14"/>
      <c r="F142" s="14">
        <v>0.01</v>
      </c>
      <c r="G142" s="14"/>
      <c r="H142" s="30">
        <f t="shared" si="32"/>
        <v>0.01</v>
      </c>
      <c r="I142" s="14"/>
      <c r="J142" s="14"/>
      <c r="K142" s="30">
        <f t="shared" si="38"/>
        <v>0.01</v>
      </c>
      <c r="L142" s="14">
        <v>0.33</v>
      </c>
      <c r="M142" s="14">
        <v>3.14</v>
      </c>
      <c r="N142" s="14">
        <v>2.5099999999999998</v>
      </c>
      <c r="O142" s="14">
        <f>+SUM(L142:N142)</f>
        <v>5.98</v>
      </c>
      <c r="P142" s="14">
        <f>+SUM(K142+O142)</f>
        <v>5.99</v>
      </c>
      <c r="Q142" s="14">
        <v>3.96</v>
      </c>
      <c r="R142" s="14">
        <f t="shared" si="41"/>
        <v>9.9499999999999993</v>
      </c>
      <c r="S142" s="10"/>
      <c r="T142" s="10"/>
      <c r="U142" s="10"/>
    </row>
    <row r="143" spans="1:21" x14ac:dyDescent="0.2">
      <c r="A143" s="93"/>
      <c r="B143" s="121"/>
      <c r="C143" s="76" t="s">
        <v>149</v>
      </c>
      <c r="D143" s="34">
        <v>4</v>
      </c>
      <c r="E143" s="14">
        <v>0.8</v>
      </c>
      <c r="F143" s="14"/>
      <c r="G143" s="14"/>
      <c r="H143" s="30">
        <f t="shared" si="32"/>
        <v>0.8</v>
      </c>
      <c r="I143" s="14"/>
      <c r="J143" s="14"/>
      <c r="K143" s="30">
        <f t="shared" si="38"/>
        <v>0.8</v>
      </c>
      <c r="L143" s="14"/>
      <c r="M143" s="14">
        <v>2.2000000000000002</v>
      </c>
      <c r="N143" s="14"/>
      <c r="O143" s="14">
        <f>+SUM(L143:N143)</f>
        <v>2.2000000000000002</v>
      </c>
      <c r="P143" s="14">
        <f>+SUM(K143+O143)</f>
        <v>3</v>
      </c>
      <c r="Q143" s="14">
        <v>19.5</v>
      </c>
      <c r="R143" s="14">
        <f t="shared" si="41"/>
        <v>22.5</v>
      </c>
      <c r="S143" s="10"/>
      <c r="T143" s="10"/>
      <c r="U143" s="10"/>
    </row>
    <row r="144" spans="1:21" x14ac:dyDescent="0.2">
      <c r="A144" s="93"/>
      <c r="B144" s="121"/>
      <c r="C144" s="76" t="s">
        <v>125</v>
      </c>
      <c r="D144" s="34">
        <v>0</v>
      </c>
      <c r="E144" s="14"/>
      <c r="F144" s="14"/>
      <c r="G144" s="14"/>
      <c r="H144" s="30">
        <f t="shared" si="32"/>
        <v>0</v>
      </c>
      <c r="I144" s="14"/>
      <c r="J144" s="14"/>
      <c r="K144" s="30">
        <f t="shared" si="38"/>
        <v>0</v>
      </c>
      <c r="L144" s="14"/>
      <c r="M144" s="14"/>
      <c r="N144" s="14"/>
      <c r="O144" s="14">
        <f>+SUM(L144:N144)</f>
        <v>0</v>
      </c>
      <c r="P144" s="14">
        <f>+SUM(K144+O144)</f>
        <v>0</v>
      </c>
      <c r="Q144" s="14"/>
      <c r="R144" s="14">
        <f t="shared" si="41"/>
        <v>0</v>
      </c>
      <c r="S144" s="10"/>
      <c r="T144" s="10"/>
      <c r="U144" s="10"/>
    </row>
    <row r="145" spans="1:21" x14ac:dyDescent="0.2">
      <c r="A145" s="93"/>
      <c r="B145" s="121"/>
      <c r="C145" s="76" t="s">
        <v>161</v>
      </c>
      <c r="D145" s="34">
        <v>22</v>
      </c>
      <c r="E145" s="14">
        <v>0.31</v>
      </c>
      <c r="F145" s="14">
        <v>0.08</v>
      </c>
      <c r="G145" s="14">
        <v>0.01</v>
      </c>
      <c r="H145" s="30">
        <f t="shared" si="32"/>
        <v>0.4</v>
      </c>
      <c r="I145" s="14"/>
      <c r="J145" s="14"/>
      <c r="K145" s="30">
        <f t="shared" si="38"/>
        <v>0.4</v>
      </c>
      <c r="L145" s="14"/>
      <c r="M145" s="14">
        <v>27.21</v>
      </c>
      <c r="N145" s="14">
        <v>7.64</v>
      </c>
      <c r="O145" s="14">
        <f>+SUM(L145:N145)</f>
        <v>34.85</v>
      </c>
      <c r="P145" s="14">
        <f>+SUM(K145+O145)</f>
        <v>35.25</v>
      </c>
      <c r="Q145" s="14">
        <v>30.1</v>
      </c>
      <c r="R145" s="14">
        <f t="shared" si="41"/>
        <v>65.349999999999994</v>
      </c>
      <c r="S145" s="10"/>
      <c r="T145" s="10"/>
      <c r="U145" s="10"/>
    </row>
    <row r="146" spans="1:21" x14ac:dyDescent="0.2">
      <c r="A146" s="93"/>
      <c r="B146" s="121"/>
      <c r="C146" s="76" t="s">
        <v>138</v>
      </c>
      <c r="D146" s="34">
        <v>4</v>
      </c>
      <c r="E146" s="14"/>
      <c r="F146" s="14"/>
      <c r="G146" s="14"/>
      <c r="H146" s="30">
        <f t="shared" si="32"/>
        <v>0</v>
      </c>
      <c r="I146" s="14">
        <v>0.68</v>
      </c>
      <c r="J146" s="14"/>
      <c r="K146" s="30">
        <f t="shared" si="38"/>
        <v>0.68</v>
      </c>
      <c r="L146" s="14"/>
      <c r="M146" s="14">
        <v>0.52</v>
      </c>
      <c r="N146" s="14">
        <v>0.28000000000000003</v>
      </c>
      <c r="O146" s="14">
        <f t="shared" si="39"/>
        <v>0.8</v>
      </c>
      <c r="P146" s="14">
        <f t="shared" si="40"/>
        <v>1.48</v>
      </c>
      <c r="Q146" s="14"/>
      <c r="R146" s="14">
        <f t="shared" si="41"/>
        <v>1.48</v>
      </c>
      <c r="S146" s="10"/>
      <c r="T146" s="10"/>
      <c r="U146" s="10"/>
    </row>
    <row r="147" spans="1:21" x14ac:dyDescent="0.2">
      <c r="A147" s="93"/>
      <c r="B147" s="121"/>
      <c r="C147" s="76" t="s">
        <v>112</v>
      </c>
      <c r="D147" s="34">
        <v>15</v>
      </c>
      <c r="E147" s="14"/>
      <c r="F147" s="14"/>
      <c r="G147" s="14"/>
      <c r="H147" s="30">
        <f t="shared" si="32"/>
        <v>0</v>
      </c>
      <c r="I147" s="14">
        <v>0.56999999999999995</v>
      </c>
      <c r="J147" s="14"/>
      <c r="K147" s="30">
        <f t="shared" si="38"/>
        <v>0.56999999999999995</v>
      </c>
      <c r="L147" s="14"/>
      <c r="M147" s="14">
        <v>9.8000000000000007</v>
      </c>
      <c r="N147" s="14">
        <v>10.8</v>
      </c>
      <c r="O147" s="14">
        <f t="shared" si="39"/>
        <v>20.6</v>
      </c>
      <c r="P147" s="14">
        <f t="shared" si="40"/>
        <v>21.17</v>
      </c>
      <c r="Q147" s="14">
        <v>4.45</v>
      </c>
      <c r="R147" s="14">
        <f t="shared" si="41"/>
        <v>25.62</v>
      </c>
      <c r="S147" s="10"/>
      <c r="T147" s="10"/>
      <c r="U147" s="10"/>
    </row>
    <row r="148" spans="1:21" x14ac:dyDescent="0.2">
      <c r="A148" s="93"/>
      <c r="B148" s="121"/>
      <c r="C148" s="76" t="s">
        <v>144</v>
      </c>
      <c r="D148" s="34">
        <v>14</v>
      </c>
      <c r="E148" s="14">
        <v>0.1</v>
      </c>
      <c r="F148" s="14">
        <v>1.5</v>
      </c>
      <c r="G148" s="14"/>
      <c r="H148" s="30">
        <f t="shared" si="32"/>
        <v>1.6</v>
      </c>
      <c r="I148" s="14"/>
      <c r="J148" s="14"/>
      <c r="K148" s="30">
        <f t="shared" si="38"/>
        <v>1.6</v>
      </c>
      <c r="L148" s="14"/>
      <c r="M148" s="14">
        <v>5.5</v>
      </c>
      <c r="N148" s="14">
        <v>1.05</v>
      </c>
      <c r="O148" s="14">
        <f t="shared" si="39"/>
        <v>6.55</v>
      </c>
      <c r="P148" s="14">
        <f t="shared" si="40"/>
        <v>8.15</v>
      </c>
      <c r="Q148" s="14">
        <v>0.3</v>
      </c>
      <c r="R148" s="14">
        <f t="shared" si="41"/>
        <v>8.4500000000000011</v>
      </c>
      <c r="S148" s="10"/>
      <c r="T148" s="10"/>
      <c r="U148" s="10"/>
    </row>
    <row r="149" spans="1:21" x14ac:dyDescent="0.2">
      <c r="A149" s="93"/>
      <c r="B149" s="121"/>
      <c r="C149" s="76" t="s">
        <v>116</v>
      </c>
      <c r="D149" s="34">
        <v>13</v>
      </c>
      <c r="E149" s="14">
        <v>0.6</v>
      </c>
      <c r="F149" s="14">
        <v>3</v>
      </c>
      <c r="G149" s="14">
        <v>0.1</v>
      </c>
      <c r="H149" s="30">
        <f t="shared" si="32"/>
        <v>3.7</v>
      </c>
      <c r="I149" s="14">
        <v>0.8</v>
      </c>
      <c r="J149" s="14"/>
      <c r="K149" s="30">
        <f t="shared" si="38"/>
        <v>4.5</v>
      </c>
      <c r="L149" s="14">
        <v>3</v>
      </c>
      <c r="M149" s="14">
        <v>6.6</v>
      </c>
      <c r="N149" s="14">
        <v>0.11</v>
      </c>
      <c r="O149" s="14">
        <f t="shared" si="39"/>
        <v>9.7099999999999991</v>
      </c>
      <c r="P149" s="14">
        <f t="shared" si="40"/>
        <v>14.209999999999999</v>
      </c>
      <c r="Q149" s="14">
        <v>1.45</v>
      </c>
      <c r="R149" s="14">
        <f t="shared" si="41"/>
        <v>15.659999999999998</v>
      </c>
      <c r="S149" s="10"/>
      <c r="T149" s="10"/>
      <c r="U149" s="10"/>
    </row>
    <row r="150" spans="1:21" x14ac:dyDescent="0.2">
      <c r="A150" s="93"/>
      <c r="B150" s="121"/>
      <c r="C150" s="76" t="s">
        <v>158</v>
      </c>
      <c r="D150" s="34">
        <v>1</v>
      </c>
      <c r="E150" s="14">
        <v>0.1</v>
      </c>
      <c r="F150" s="14"/>
      <c r="G150" s="14"/>
      <c r="H150" s="30">
        <f t="shared" si="32"/>
        <v>0.1</v>
      </c>
      <c r="I150" s="14"/>
      <c r="J150" s="14"/>
      <c r="K150" s="30">
        <f t="shared" si="38"/>
        <v>0.1</v>
      </c>
      <c r="L150" s="14"/>
      <c r="M150" s="14"/>
      <c r="N150" s="14">
        <v>0.2</v>
      </c>
      <c r="O150" s="14">
        <f t="shared" si="39"/>
        <v>0.2</v>
      </c>
      <c r="P150" s="14">
        <f t="shared" si="40"/>
        <v>0.30000000000000004</v>
      </c>
      <c r="Q150" s="14">
        <v>1.7</v>
      </c>
      <c r="R150" s="14">
        <f t="shared" si="41"/>
        <v>2</v>
      </c>
      <c r="S150" s="10"/>
      <c r="T150" s="10"/>
      <c r="U150" s="10"/>
    </row>
    <row r="151" spans="1:21" x14ac:dyDescent="0.2">
      <c r="A151" s="93"/>
      <c r="B151" s="121"/>
      <c r="C151" s="76" t="s">
        <v>146</v>
      </c>
      <c r="D151" s="34">
        <v>10</v>
      </c>
      <c r="E151" s="14">
        <v>0.19</v>
      </c>
      <c r="F151" s="14"/>
      <c r="G151" s="14"/>
      <c r="H151" s="30">
        <f t="shared" si="32"/>
        <v>0.19</v>
      </c>
      <c r="I151" s="14"/>
      <c r="J151" s="14"/>
      <c r="K151" s="30">
        <f t="shared" si="38"/>
        <v>0.19</v>
      </c>
      <c r="L151" s="14"/>
      <c r="M151" s="14">
        <v>1.62</v>
      </c>
      <c r="N151" s="14">
        <v>0.12</v>
      </c>
      <c r="O151" s="14">
        <f t="shared" si="39"/>
        <v>1.7400000000000002</v>
      </c>
      <c r="P151" s="14">
        <f t="shared" si="40"/>
        <v>1.9300000000000002</v>
      </c>
      <c r="Q151" s="14"/>
      <c r="R151" s="14">
        <f t="shared" si="41"/>
        <v>1.9300000000000002</v>
      </c>
      <c r="S151" s="10"/>
      <c r="T151" s="10"/>
      <c r="U151" s="10"/>
    </row>
    <row r="152" spans="1:21" x14ac:dyDescent="0.2">
      <c r="A152" s="93"/>
      <c r="B152" s="121"/>
      <c r="C152" s="76" t="s">
        <v>115</v>
      </c>
      <c r="D152" s="34">
        <v>1</v>
      </c>
      <c r="E152" s="14"/>
      <c r="F152" s="14"/>
      <c r="G152" s="14"/>
      <c r="H152" s="30">
        <f t="shared" si="32"/>
        <v>0</v>
      </c>
      <c r="I152" s="14"/>
      <c r="J152" s="14"/>
      <c r="K152" s="30">
        <f t="shared" si="38"/>
        <v>0</v>
      </c>
      <c r="L152" s="14"/>
      <c r="M152" s="14"/>
      <c r="N152" s="14"/>
      <c r="O152" s="14">
        <f t="shared" si="39"/>
        <v>0</v>
      </c>
      <c r="P152" s="14">
        <f t="shared" si="40"/>
        <v>0</v>
      </c>
      <c r="Q152" s="14">
        <v>0.1</v>
      </c>
      <c r="R152" s="14">
        <f t="shared" si="41"/>
        <v>0.1</v>
      </c>
      <c r="S152" s="10"/>
      <c r="T152" s="10"/>
      <c r="U152" s="10"/>
    </row>
    <row r="153" spans="1:21" x14ac:dyDescent="0.2">
      <c r="A153" s="93"/>
      <c r="B153" s="121"/>
      <c r="C153" s="76" t="s">
        <v>145</v>
      </c>
      <c r="D153" s="34">
        <v>8</v>
      </c>
      <c r="E153" s="14">
        <v>0.5</v>
      </c>
      <c r="F153" s="14"/>
      <c r="G153" s="14"/>
      <c r="H153" s="30">
        <f t="shared" si="32"/>
        <v>0.5</v>
      </c>
      <c r="I153" s="14">
        <v>2.4</v>
      </c>
      <c r="J153" s="14"/>
      <c r="K153" s="30">
        <f t="shared" si="38"/>
        <v>2.9</v>
      </c>
      <c r="L153" s="14">
        <v>0.8</v>
      </c>
      <c r="M153" s="14">
        <v>2.0099999999999998</v>
      </c>
      <c r="N153" s="14">
        <v>3.7</v>
      </c>
      <c r="O153" s="14">
        <f t="shared" si="39"/>
        <v>6.51</v>
      </c>
      <c r="P153" s="14">
        <f t="shared" si="40"/>
        <v>9.41</v>
      </c>
      <c r="Q153" s="14"/>
      <c r="R153" s="14">
        <f t="shared" si="41"/>
        <v>9.41</v>
      </c>
      <c r="S153" s="10"/>
      <c r="T153" s="10"/>
      <c r="U153" s="10"/>
    </row>
    <row r="154" spans="1:21" x14ac:dyDescent="0.2">
      <c r="A154" s="93"/>
      <c r="B154" s="121"/>
      <c r="C154" s="76" t="s">
        <v>136</v>
      </c>
      <c r="D154" s="34">
        <v>2</v>
      </c>
      <c r="E154" s="14"/>
      <c r="F154" s="14"/>
      <c r="G154" s="14"/>
      <c r="H154" s="30">
        <f t="shared" si="32"/>
        <v>0</v>
      </c>
      <c r="I154" s="14">
        <v>0.05</v>
      </c>
      <c r="J154" s="14"/>
      <c r="K154" s="30">
        <f t="shared" si="38"/>
        <v>0.05</v>
      </c>
      <c r="L154" s="14"/>
      <c r="M154" s="14">
        <v>0.5</v>
      </c>
      <c r="N154" s="14">
        <v>0.65</v>
      </c>
      <c r="O154" s="14">
        <f t="shared" si="39"/>
        <v>1.1499999999999999</v>
      </c>
      <c r="P154" s="14">
        <f t="shared" si="40"/>
        <v>1.2</v>
      </c>
      <c r="Q154" s="14"/>
      <c r="R154" s="14">
        <f t="shared" si="41"/>
        <v>1.2</v>
      </c>
      <c r="S154" s="10"/>
      <c r="T154" s="10"/>
      <c r="U154" s="10"/>
    </row>
    <row r="155" spans="1:21" x14ac:dyDescent="0.2">
      <c r="A155" s="93"/>
      <c r="B155" s="121"/>
      <c r="C155" s="76" t="s">
        <v>150</v>
      </c>
      <c r="D155" s="34">
        <v>9</v>
      </c>
      <c r="E155" s="14"/>
      <c r="F155" s="14"/>
      <c r="G155" s="14"/>
      <c r="H155" s="30">
        <f t="shared" si="32"/>
        <v>0</v>
      </c>
      <c r="I155" s="14">
        <v>1.1200000000000001</v>
      </c>
      <c r="J155" s="14"/>
      <c r="K155" s="30">
        <f t="shared" si="38"/>
        <v>1.1200000000000001</v>
      </c>
      <c r="L155" s="14"/>
      <c r="M155" s="14">
        <v>11.43</v>
      </c>
      <c r="N155" s="14">
        <v>8.06</v>
      </c>
      <c r="O155" s="14">
        <f t="shared" si="39"/>
        <v>19.490000000000002</v>
      </c>
      <c r="P155" s="14">
        <f t="shared" si="40"/>
        <v>20.610000000000003</v>
      </c>
      <c r="Q155" s="14">
        <v>19.5</v>
      </c>
      <c r="R155" s="14">
        <f t="shared" si="41"/>
        <v>40.11</v>
      </c>
      <c r="S155" s="10"/>
      <c r="T155" s="10"/>
      <c r="U155" s="10"/>
    </row>
    <row r="156" spans="1:21" x14ac:dyDescent="0.2">
      <c r="A156" s="93"/>
      <c r="B156" s="124"/>
      <c r="C156" s="78" t="s">
        <v>124</v>
      </c>
      <c r="D156" s="64">
        <v>17</v>
      </c>
      <c r="E156" s="36">
        <v>1.5</v>
      </c>
      <c r="F156" s="36"/>
      <c r="G156" s="36"/>
      <c r="H156" s="65">
        <f t="shared" si="32"/>
        <v>1.5</v>
      </c>
      <c r="I156" s="36">
        <v>0.5</v>
      </c>
      <c r="J156" s="36"/>
      <c r="K156" s="65">
        <f t="shared" si="38"/>
        <v>2</v>
      </c>
      <c r="L156" s="36">
        <v>0.84</v>
      </c>
      <c r="M156" s="36">
        <v>6.11</v>
      </c>
      <c r="N156" s="36">
        <v>13.42</v>
      </c>
      <c r="O156" s="36">
        <f t="shared" si="39"/>
        <v>20.37</v>
      </c>
      <c r="P156" s="36">
        <f t="shared" si="40"/>
        <v>22.37</v>
      </c>
      <c r="Q156" s="36">
        <v>0.2</v>
      </c>
      <c r="R156" s="36">
        <f t="shared" si="41"/>
        <v>22.57</v>
      </c>
      <c r="S156" s="10"/>
      <c r="T156" s="10"/>
      <c r="U156" s="10"/>
    </row>
    <row r="157" spans="1:21" x14ac:dyDescent="0.2">
      <c r="A157" s="93"/>
      <c r="B157" s="121" t="s">
        <v>427</v>
      </c>
      <c r="C157" s="76" t="s">
        <v>131</v>
      </c>
      <c r="D157" s="34">
        <v>73</v>
      </c>
      <c r="E157" s="14">
        <v>4.0199999999999996</v>
      </c>
      <c r="F157" s="14">
        <v>0.08</v>
      </c>
      <c r="G157" s="14">
        <v>0.05</v>
      </c>
      <c r="H157" s="30">
        <f t="shared" si="32"/>
        <v>4.1499999999999995</v>
      </c>
      <c r="I157" s="14">
        <v>1.26</v>
      </c>
      <c r="J157" s="14">
        <v>0.8</v>
      </c>
      <c r="K157" s="30">
        <f t="shared" si="38"/>
        <v>6.2099999999999991</v>
      </c>
      <c r="L157" s="14">
        <v>0.03</v>
      </c>
      <c r="M157" s="14">
        <v>12.05</v>
      </c>
      <c r="N157" s="14">
        <v>3.81</v>
      </c>
      <c r="O157" s="14">
        <f t="shared" si="39"/>
        <v>15.89</v>
      </c>
      <c r="P157" s="14">
        <f t="shared" si="40"/>
        <v>22.1</v>
      </c>
      <c r="Q157" s="14">
        <v>5.61</v>
      </c>
      <c r="R157" s="14">
        <f t="shared" si="41"/>
        <v>27.71</v>
      </c>
      <c r="S157" s="10"/>
      <c r="T157" s="10"/>
      <c r="U157" s="10"/>
    </row>
    <row r="158" spans="1:21" x14ac:dyDescent="0.2">
      <c r="A158" s="93"/>
      <c r="B158" s="121"/>
      <c r="C158" s="76" t="s">
        <v>128</v>
      </c>
      <c r="D158" s="34">
        <v>11</v>
      </c>
      <c r="E158" s="14">
        <v>0.15</v>
      </c>
      <c r="F158" s="14"/>
      <c r="G158" s="14"/>
      <c r="H158" s="30">
        <f t="shared" si="32"/>
        <v>0.15</v>
      </c>
      <c r="I158" s="14"/>
      <c r="J158" s="14"/>
      <c r="K158" s="30">
        <f t="shared" si="38"/>
        <v>0.15</v>
      </c>
      <c r="L158" s="14"/>
      <c r="M158" s="14">
        <v>3.18</v>
      </c>
      <c r="N158" s="14">
        <v>1.0900000000000001</v>
      </c>
      <c r="O158" s="14">
        <f t="shared" si="39"/>
        <v>4.2700000000000005</v>
      </c>
      <c r="P158" s="14">
        <f t="shared" si="40"/>
        <v>4.4200000000000008</v>
      </c>
      <c r="Q158" s="14">
        <v>0.25</v>
      </c>
      <c r="R158" s="14">
        <f t="shared" si="41"/>
        <v>4.6700000000000008</v>
      </c>
      <c r="S158" s="10"/>
      <c r="T158" s="10"/>
      <c r="U158" s="10"/>
    </row>
    <row r="159" spans="1:21" x14ac:dyDescent="0.2">
      <c r="A159" s="93"/>
      <c r="B159" s="121"/>
      <c r="C159" s="76" t="s">
        <v>152</v>
      </c>
      <c r="D159" s="34">
        <v>11</v>
      </c>
      <c r="E159" s="14">
        <v>0.08</v>
      </c>
      <c r="F159" s="14">
        <v>0.09</v>
      </c>
      <c r="G159" s="14"/>
      <c r="H159" s="30">
        <f t="shared" si="32"/>
        <v>0.16999999999999998</v>
      </c>
      <c r="I159" s="14">
        <v>0.2</v>
      </c>
      <c r="J159" s="14"/>
      <c r="K159" s="30">
        <f t="shared" si="38"/>
        <v>0.37</v>
      </c>
      <c r="L159" s="14"/>
      <c r="M159" s="14">
        <v>0.93</v>
      </c>
      <c r="N159" s="14">
        <v>0.51</v>
      </c>
      <c r="O159" s="14">
        <f t="shared" si="39"/>
        <v>1.44</v>
      </c>
      <c r="P159" s="14">
        <f t="shared" si="40"/>
        <v>1.81</v>
      </c>
      <c r="Q159" s="14"/>
      <c r="R159" s="14">
        <f t="shared" si="41"/>
        <v>1.81</v>
      </c>
      <c r="S159" s="10"/>
      <c r="T159" s="10"/>
      <c r="U159" s="10"/>
    </row>
    <row r="160" spans="1:21" x14ac:dyDescent="0.2">
      <c r="A160" s="93"/>
      <c r="B160" s="121"/>
      <c r="C160" s="76" t="s">
        <v>160</v>
      </c>
      <c r="D160" s="34">
        <v>37</v>
      </c>
      <c r="E160" s="14">
        <v>4.78</v>
      </c>
      <c r="F160" s="14">
        <v>0.12</v>
      </c>
      <c r="G160" s="14">
        <v>0.11</v>
      </c>
      <c r="H160" s="30">
        <f t="shared" si="32"/>
        <v>5.0100000000000007</v>
      </c>
      <c r="I160" s="14">
        <v>0.02</v>
      </c>
      <c r="J160" s="14"/>
      <c r="K160" s="30">
        <f t="shared" si="38"/>
        <v>5.03</v>
      </c>
      <c r="L160" s="14">
        <v>0.01</v>
      </c>
      <c r="M160" s="14">
        <v>1.37</v>
      </c>
      <c r="N160" s="14">
        <v>0.22</v>
      </c>
      <c r="O160" s="14">
        <f t="shared" si="39"/>
        <v>1.6</v>
      </c>
      <c r="P160" s="14">
        <f t="shared" si="40"/>
        <v>6.6300000000000008</v>
      </c>
      <c r="Q160" s="14">
        <v>5.01</v>
      </c>
      <c r="R160" s="14">
        <f t="shared" si="41"/>
        <v>11.64</v>
      </c>
      <c r="S160" s="10"/>
      <c r="T160" s="10"/>
      <c r="U160" s="10"/>
    </row>
    <row r="161" spans="1:21" x14ac:dyDescent="0.2">
      <c r="A161" s="93"/>
      <c r="B161" s="121"/>
      <c r="C161" s="76" t="s">
        <v>113</v>
      </c>
      <c r="D161" s="34">
        <v>44</v>
      </c>
      <c r="E161" s="14">
        <v>2.5499999999999998</v>
      </c>
      <c r="F161" s="14">
        <v>1.21</v>
      </c>
      <c r="G161" s="14">
        <v>0.02</v>
      </c>
      <c r="H161" s="30">
        <f t="shared" si="32"/>
        <v>3.78</v>
      </c>
      <c r="I161" s="14">
        <v>0.01</v>
      </c>
      <c r="J161" s="14"/>
      <c r="K161" s="30">
        <f t="shared" si="38"/>
        <v>3.7899999999999996</v>
      </c>
      <c r="L161" s="14">
        <v>0.6</v>
      </c>
      <c r="M161" s="14">
        <v>2.6</v>
      </c>
      <c r="N161" s="14">
        <v>0.76</v>
      </c>
      <c r="O161" s="14">
        <f t="shared" si="39"/>
        <v>3.96</v>
      </c>
      <c r="P161" s="14">
        <f t="shared" si="40"/>
        <v>7.75</v>
      </c>
      <c r="Q161" s="14">
        <v>0.46</v>
      </c>
      <c r="R161" s="14">
        <f t="shared" si="41"/>
        <v>8.2100000000000009</v>
      </c>
      <c r="S161" s="10"/>
      <c r="T161" s="10"/>
      <c r="U161" s="10"/>
    </row>
    <row r="162" spans="1:21" x14ac:dyDescent="0.2">
      <c r="A162" s="93"/>
      <c r="B162" s="121"/>
      <c r="C162" s="76" t="s">
        <v>159</v>
      </c>
      <c r="D162" s="34">
        <v>4</v>
      </c>
      <c r="E162" s="14"/>
      <c r="F162" s="14"/>
      <c r="G162" s="14">
        <v>0.36</v>
      </c>
      <c r="H162" s="30">
        <f t="shared" si="32"/>
        <v>0.36</v>
      </c>
      <c r="I162" s="14"/>
      <c r="J162" s="14"/>
      <c r="K162" s="30">
        <f t="shared" si="38"/>
        <v>0.36</v>
      </c>
      <c r="L162" s="14"/>
      <c r="M162" s="14">
        <v>0.9</v>
      </c>
      <c r="N162" s="14">
        <v>0.8</v>
      </c>
      <c r="O162" s="14">
        <f t="shared" si="39"/>
        <v>1.7000000000000002</v>
      </c>
      <c r="P162" s="14">
        <f t="shared" si="40"/>
        <v>2.06</v>
      </c>
      <c r="Q162" s="14"/>
      <c r="R162" s="14">
        <f t="shared" si="41"/>
        <v>2.06</v>
      </c>
      <c r="S162" s="10"/>
      <c r="T162" s="10"/>
      <c r="U162" s="10"/>
    </row>
    <row r="163" spans="1:21" x14ac:dyDescent="0.2">
      <c r="A163" s="93"/>
      <c r="B163" s="121"/>
      <c r="C163" s="76" t="s">
        <v>143</v>
      </c>
      <c r="D163" s="34">
        <v>15</v>
      </c>
      <c r="E163" s="14">
        <v>9.31</v>
      </c>
      <c r="F163" s="14">
        <v>0.5</v>
      </c>
      <c r="G163" s="14"/>
      <c r="H163" s="30">
        <f t="shared" si="32"/>
        <v>9.81</v>
      </c>
      <c r="I163" s="14"/>
      <c r="J163" s="14"/>
      <c r="K163" s="30">
        <f t="shared" si="38"/>
        <v>9.81</v>
      </c>
      <c r="L163" s="14">
        <v>0.5</v>
      </c>
      <c r="M163" s="14">
        <v>0.02</v>
      </c>
      <c r="N163" s="14">
        <v>0.31</v>
      </c>
      <c r="O163" s="14">
        <f t="shared" si="39"/>
        <v>0.83000000000000007</v>
      </c>
      <c r="P163" s="14">
        <f t="shared" si="40"/>
        <v>10.64</v>
      </c>
      <c r="Q163" s="14">
        <v>7.0000000000000007E-2</v>
      </c>
      <c r="R163" s="14">
        <f t="shared" si="41"/>
        <v>10.71</v>
      </c>
      <c r="S163" s="10"/>
      <c r="T163" s="10"/>
      <c r="U163" s="10"/>
    </row>
    <row r="164" spans="1:21" x14ac:dyDescent="0.2">
      <c r="A164" s="93"/>
      <c r="B164" s="121"/>
      <c r="C164" s="76" t="s">
        <v>153</v>
      </c>
      <c r="D164" s="34">
        <v>16</v>
      </c>
      <c r="E164" s="14">
        <v>9.15</v>
      </c>
      <c r="F164" s="14"/>
      <c r="G164" s="14"/>
      <c r="H164" s="30">
        <f t="shared" si="32"/>
        <v>9.15</v>
      </c>
      <c r="I164" s="14">
        <v>0.1</v>
      </c>
      <c r="J164" s="14"/>
      <c r="K164" s="30">
        <f t="shared" si="38"/>
        <v>9.25</v>
      </c>
      <c r="L164" s="14">
        <v>13.51</v>
      </c>
      <c r="M164" s="14">
        <v>7.73</v>
      </c>
      <c r="N164" s="14">
        <v>9.0500000000000007</v>
      </c>
      <c r="O164" s="14">
        <f t="shared" si="39"/>
        <v>30.290000000000003</v>
      </c>
      <c r="P164" s="14">
        <f t="shared" si="40"/>
        <v>39.540000000000006</v>
      </c>
      <c r="Q164" s="14"/>
      <c r="R164" s="14">
        <f t="shared" si="41"/>
        <v>39.540000000000006</v>
      </c>
      <c r="S164" s="10"/>
      <c r="T164" s="10"/>
      <c r="U164" s="10"/>
    </row>
    <row r="165" spans="1:21" x14ac:dyDescent="0.2">
      <c r="A165" s="93"/>
      <c r="B165" s="121"/>
      <c r="C165" s="78" t="s">
        <v>478</v>
      </c>
      <c r="D165" s="64"/>
      <c r="E165" s="36"/>
      <c r="F165" s="36"/>
      <c r="G165" s="36"/>
      <c r="H165" s="65"/>
      <c r="I165" s="36"/>
      <c r="J165" s="36"/>
      <c r="K165" s="65"/>
      <c r="L165" s="36"/>
      <c r="M165" s="36"/>
      <c r="N165" s="36"/>
      <c r="O165" s="36"/>
      <c r="P165" s="36"/>
      <c r="Q165" s="36"/>
      <c r="R165" s="36"/>
      <c r="S165" s="10"/>
      <c r="T165" s="10"/>
      <c r="U165" s="10"/>
    </row>
    <row r="166" spans="1:21" x14ac:dyDescent="0.2">
      <c r="A166" s="93"/>
      <c r="B166" s="121"/>
      <c r="C166" s="76" t="s">
        <v>142</v>
      </c>
      <c r="D166" s="34">
        <v>4</v>
      </c>
      <c r="E166" s="14"/>
      <c r="F166" s="14"/>
      <c r="G166" s="14"/>
      <c r="H166" s="30">
        <f t="shared" si="32"/>
        <v>0</v>
      </c>
      <c r="I166" s="14"/>
      <c r="J166" s="14"/>
      <c r="K166" s="30">
        <f t="shared" si="38"/>
        <v>0</v>
      </c>
      <c r="L166" s="14"/>
      <c r="M166" s="14">
        <v>0.02</v>
      </c>
      <c r="N166" s="14"/>
      <c r="O166" s="14">
        <f t="shared" si="39"/>
        <v>0.02</v>
      </c>
      <c r="P166" s="14">
        <f t="shared" si="40"/>
        <v>0.02</v>
      </c>
      <c r="Q166" s="14">
        <v>0.11</v>
      </c>
      <c r="R166" s="14">
        <f t="shared" si="41"/>
        <v>0.13</v>
      </c>
      <c r="S166" s="10"/>
      <c r="T166" s="10"/>
      <c r="U166" s="10"/>
    </row>
    <row r="167" spans="1:21" x14ac:dyDescent="0.2">
      <c r="A167" s="93"/>
      <c r="B167" s="121"/>
      <c r="C167" s="76" t="s">
        <v>133</v>
      </c>
      <c r="D167" s="34">
        <v>54</v>
      </c>
      <c r="E167" s="14">
        <v>4.17</v>
      </c>
      <c r="F167" s="14">
        <v>0.7</v>
      </c>
      <c r="G167" s="14">
        <v>0.15</v>
      </c>
      <c r="H167" s="30">
        <f t="shared" si="32"/>
        <v>5.0200000000000005</v>
      </c>
      <c r="I167" s="14">
        <v>0.31</v>
      </c>
      <c r="J167" s="14"/>
      <c r="K167" s="30">
        <f t="shared" si="38"/>
        <v>5.33</v>
      </c>
      <c r="L167" s="14">
        <v>0.11</v>
      </c>
      <c r="M167" s="14">
        <v>12.54</v>
      </c>
      <c r="N167" s="14">
        <v>2.02</v>
      </c>
      <c r="O167" s="14">
        <f t="shared" si="39"/>
        <v>14.669999999999998</v>
      </c>
      <c r="P167" s="14">
        <f t="shared" si="40"/>
        <v>20</v>
      </c>
      <c r="Q167" s="14">
        <v>3.62</v>
      </c>
      <c r="R167" s="14">
        <f t="shared" si="41"/>
        <v>23.62</v>
      </c>
      <c r="S167" s="10"/>
      <c r="T167" s="10"/>
      <c r="U167" s="10"/>
    </row>
    <row r="168" spans="1:21" x14ac:dyDescent="0.2">
      <c r="A168" s="93"/>
      <c r="B168" s="121"/>
      <c r="C168" s="76" t="s">
        <v>134</v>
      </c>
      <c r="D168" s="34">
        <v>20</v>
      </c>
      <c r="E168" s="14">
        <v>6.12</v>
      </c>
      <c r="F168" s="14">
        <v>1.6</v>
      </c>
      <c r="G168" s="14">
        <v>2</v>
      </c>
      <c r="H168" s="30">
        <f t="shared" si="32"/>
        <v>9.7200000000000006</v>
      </c>
      <c r="I168" s="14">
        <v>0.8</v>
      </c>
      <c r="J168" s="14"/>
      <c r="K168" s="30">
        <f t="shared" si="38"/>
        <v>10.520000000000001</v>
      </c>
      <c r="L168" s="14"/>
      <c r="M168" s="14">
        <v>1.38</v>
      </c>
      <c r="N168" s="14">
        <v>2.4900000000000002</v>
      </c>
      <c r="O168" s="14">
        <f t="shared" si="39"/>
        <v>3.87</v>
      </c>
      <c r="P168" s="14">
        <f t="shared" si="40"/>
        <v>14.39</v>
      </c>
      <c r="Q168" s="14">
        <v>3</v>
      </c>
      <c r="R168" s="14">
        <f t="shared" si="41"/>
        <v>17.39</v>
      </c>
      <c r="S168" s="10"/>
      <c r="T168" s="10"/>
      <c r="U168" s="10"/>
    </row>
    <row r="169" spans="1:21" x14ac:dyDescent="0.2">
      <c r="A169" s="93"/>
      <c r="B169" s="121"/>
      <c r="C169" s="76" t="s">
        <v>135</v>
      </c>
      <c r="D169" s="34">
        <v>9</v>
      </c>
      <c r="E169" s="14"/>
      <c r="F169" s="14"/>
      <c r="G169" s="14"/>
      <c r="H169" s="30">
        <f t="shared" si="32"/>
        <v>0</v>
      </c>
      <c r="I169" s="14">
        <v>0.3</v>
      </c>
      <c r="J169" s="14"/>
      <c r="K169" s="30">
        <f t="shared" si="38"/>
        <v>0.3</v>
      </c>
      <c r="L169" s="14"/>
      <c r="M169" s="14">
        <v>3.5</v>
      </c>
      <c r="N169" s="14">
        <v>3.5</v>
      </c>
      <c r="O169" s="14">
        <f t="shared" si="39"/>
        <v>7</v>
      </c>
      <c r="P169" s="14">
        <f t="shared" si="40"/>
        <v>7.3</v>
      </c>
      <c r="Q169" s="14">
        <v>0.4</v>
      </c>
      <c r="R169" s="14">
        <f t="shared" si="41"/>
        <v>7.7</v>
      </c>
      <c r="S169" s="10"/>
      <c r="T169" s="10"/>
      <c r="U169" s="10"/>
    </row>
    <row r="170" spans="1:21" x14ac:dyDescent="0.2">
      <c r="A170" s="93"/>
      <c r="B170" s="124"/>
      <c r="C170" s="76" t="s">
        <v>110</v>
      </c>
      <c r="D170" s="34">
        <v>4</v>
      </c>
      <c r="E170" s="14"/>
      <c r="F170" s="14"/>
      <c r="G170" s="14"/>
      <c r="H170" s="30">
        <f t="shared" si="32"/>
        <v>0</v>
      </c>
      <c r="I170" s="14"/>
      <c r="J170" s="14"/>
      <c r="K170" s="30">
        <f t="shared" si="38"/>
        <v>0</v>
      </c>
      <c r="L170" s="14">
        <v>0.5</v>
      </c>
      <c r="M170" s="14">
        <v>3.32</v>
      </c>
      <c r="N170" s="14">
        <v>1.7</v>
      </c>
      <c r="O170" s="14">
        <f t="shared" si="39"/>
        <v>5.52</v>
      </c>
      <c r="P170" s="14">
        <f t="shared" si="40"/>
        <v>5.52</v>
      </c>
      <c r="Q170" s="14"/>
      <c r="R170" s="14">
        <f t="shared" si="41"/>
        <v>5.52</v>
      </c>
      <c r="S170" s="10"/>
      <c r="T170" s="10"/>
      <c r="U170" s="10"/>
    </row>
    <row r="171" spans="1:21" x14ac:dyDescent="0.2">
      <c r="A171" s="93"/>
      <c r="B171" s="121" t="s">
        <v>118</v>
      </c>
      <c r="C171" s="76" t="s">
        <v>323</v>
      </c>
      <c r="D171" s="34">
        <v>87</v>
      </c>
      <c r="E171" s="14">
        <v>1.1599999999999999</v>
      </c>
      <c r="F171" s="14"/>
      <c r="G171" s="14">
        <v>0.01</v>
      </c>
      <c r="H171" s="30">
        <f t="shared" si="32"/>
        <v>1.17</v>
      </c>
      <c r="I171" s="14">
        <v>2.68</v>
      </c>
      <c r="J171" s="14"/>
      <c r="K171" s="30">
        <f t="shared" ref="K171:K189" si="42">+SUM(H171:J171)</f>
        <v>3.85</v>
      </c>
      <c r="L171" s="14">
        <v>3</v>
      </c>
      <c r="M171" s="14">
        <v>11.44</v>
      </c>
      <c r="N171" s="14">
        <v>7.18</v>
      </c>
      <c r="O171" s="14">
        <f t="shared" ref="O171:O189" si="43">+SUM(L171:N171)</f>
        <v>21.619999999999997</v>
      </c>
      <c r="P171" s="14">
        <f t="shared" ref="P171:P189" si="44">+SUM(K171+O171)</f>
        <v>25.47</v>
      </c>
      <c r="Q171" s="14">
        <v>2.3199999999999998</v>
      </c>
      <c r="R171" s="14">
        <f t="shared" ref="R171:R189" si="45">+SUM(P171:Q171)</f>
        <v>27.79</v>
      </c>
      <c r="S171" s="10"/>
      <c r="T171" s="10"/>
      <c r="U171" s="10"/>
    </row>
    <row r="172" spans="1:21" x14ac:dyDescent="0.2">
      <c r="A172" s="93"/>
      <c r="B172" s="121"/>
      <c r="C172" s="76" t="s">
        <v>155</v>
      </c>
      <c r="D172" s="34">
        <v>28</v>
      </c>
      <c r="E172" s="14">
        <v>1.72</v>
      </c>
      <c r="F172" s="14">
        <v>60.3</v>
      </c>
      <c r="G172" s="14">
        <v>10.15</v>
      </c>
      <c r="H172" s="30">
        <f t="shared" si="32"/>
        <v>72.17</v>
      </c>
      <c r="I172" s="14">
        <v>132.91</v>
      </c>
      <c r="J172" s="14"/>
      <c r="K172" s="30">
        <f t="shared" si="42"/>
        <v>205.07999999999998</v>
      </c>
      <c r="L172" s="14">
        <v>8.4499999999999993</v>
      </c>
      <c r="M172" s="14">
        <v>38.799999999999997</v>
      </c>
      <c r="N172" s="14">
        <v>9.77</v>
      </c>
      <c r="O172" s="14">
        <f t="shared" si="43"/>
        <v>57.019999999999996</v>
      </c>
      <c r="P172" s="14">
        <f t="shared" si="44"/>
        <v>262.09999999999997</v>
      </c>
      <c r="Q172" s="14">
        <v>2.5</v>
      </c>
      <c r="R172" s="14">
        <f t="shared" si="45"/>
        <v>264.59999999999997</v>
      </c>
      <c r="S172" s="10"/>
      <c r="T172" s="10"/>
      <c r="U172" s="10"/>
    </row>
    <row r="173" spans="1:21" x14ac:dyDescent="0.2">
      <c r="A173" s="93"/>
      <c r="B173" s="121"/>
      <c r="C173" s="78" t="s">
        <v>411</v>
      </c>
      <c r="D173" s="64"/>
      <c r="E173" s="36"/>
      <c r="F173" s="36"/>
      <c r="G173" s="36"/>
      <c r="H173" s="65"/>
      <c r="I173" s="36"/>
      <c r="J173" s="36"/>
      <c r="K173" s="65"/>
      <c r="L173" s="36"/>
      <c r="M173" s="36"/>
      <c r="N173" s="36"/>
      <c r="O173" s="36"/>
      <c r="P173" s="36"/>
      <c r="Q173" s="36"/>
      <c r="R173" s="36"/>
      <c r="S173" s="10"/>
      <c r="T173" s="10"/>
      <c r="U173" s="10"/>
    </row>
    <row r="174" spans="1:21" x14ac:dyDescent="0.2">
      <c r="A174" s="93"/>
      <c r="B174" s="121"/>
      <c r="C174" s="76" t="s">
        <v>139</v>
      </c>
      <c r="D174" s="34">
        <v>82</v>
      </c>
      <c r="E174" s="14">
        <v>4.47</v>
      </c>
      <c r="F174" s="14">
        <v>3</v>
      </c>
      <c r="G174" s="14">
        <v>1.03</v>
      </c>
      <c r="H174" s="30">
        <f t="shared" si="32"/>
        <v>8.5</v>
      </c>
      <c r="I174" s="14">
        <v>2.06</v>
      </c>
      <c r="J174" s="14"/>
      <c r="K174" s="30">
        <f t="shared" si="42"/>
        <v>10.56</v>
      </c>
      <c r="L174" s="14">
        <v>0.38</v>
      </c>
      <c r="M174" s="14">
        <v>9.58</v>
      </c>
      <c r="N174" s="14">
        <v>0.6</v>
      </c>
      <c r="O174" s="14">
        <f t="shared" si="43"/>
        <v>10.56</v>
      </c>
      <c r="P174" s="14">
        <f t="shared" si="44"/>
        <v>21.12</v>
      </c>
      <c r="Q174" s="14">
        <v>18.03</v>
      </c>
      <c r="R174" s="14">
        <f t="shared" si="45"/>
        <v>39.150000000000006</v>
      </c>
      <c r="S174" s="10"/>
      <c r="T174" s="10"/>
      <c r="U174" s="10"/>
    </row>
    <row r="175" spans="1:21" x14ac:dyDescent="0.2">
      <c r="A175" s="93"/>
      <c r="B175" s="121"/>
      <c r="C175" s="76" t="s">
        <v>157</v>
      </c>
      <c r="D175" s="34">
        <v>125</v>
      </c>
      <c r="E175" s="14">
        <v>9.2799999999999994</v>
      </c>
      <c r="F175" s="14">
        <v>3.99</v>
      </c>
      <c r="G175" s="14">
        <v>6.53</v>
      </c>
      <c r="H175" s="30">
        <f t="shared" si="32"/>
        <v>19.8</v>
      </c>
      <c r="I175" s="14">
        <v>93.98</v>
      </c>
      <c r="J175" s="14"/>
      <c r="K175" s="30">
        <f t="shared" si="42"/>
        <v>113.78</v>
      </c>
      <c r="L175" s="14">
        <v>1</v>
      </c>
      <c r="M175" s="14">
        <v>138.5</v>
      </c>
      <c r="N175" s="14">
        <v>3.22</v>
      </c>
      <c r="O175" s="14">
        <f t="shared" si="43"/>
        <v>142.72</v>
      </c>
      <c r="P175" s="14">
        <f t="shared" si="44"/>
        <v>256.5</v>
      </c>
      <c r="Q175" s="14">
        <v>30.43</v>
      </c>
      <c r="R175" s="14">
        <f t="shared" si="45"/>
        <v>286.93</v>
      </c>
      <c r="S175" s="10"/>
      <c r="T175" s="10"/>
      <c r="U175" s="10"/>
    </row>
    <row r="176" spans="1:21" x14ac:dyDescent="0.2">
      <c r="A176" s="93"/>
      <c r="B176" s="121"/>
      <c r="C176" s="76" t="s">
        <v>126</v>
      </c>
      <c r="D176" s="34">
        <v>29</v>
      </c>
      <c r="E176" s="14">
        <v>6.64</v>
      </c>
      <c r="F176" s="14">
        <v>0.01</v>
      </c>
      <c r="G176" s="14">
        <v>2.2999999999999998</v>
      </c>
      <c r="H176" s="30">
        <f t="shared" ref="H176:H245" si="46">SUM(E176:G176)</f>
        <v>8.9499999999999993</v>
      </c>
      <c r="I176" s="14">
        <v>3</v>
      </c>
      <c r="J176" s="14"/>
      <c r="K176" s="30">
        <f t="shared" si="42"/>
        <v>11.95</v>
      </c>
      <c r="L176" s="14">
        <v>1</v>
      </c>
      <c r="M176" s="14">
        <v>24.54</v>
      </c>
      <c r="N176" s="14">
        <v>2.0699999999999998</v>
      </c>
      <c r="O176" s="14">
        <f t="shared" si="43"/>
        <v>27.61</v>
      </c>
      <c r="P176" s="14">
        <f t="shared" si="44"/>
        <v>39.56</v>
      </c>
      <c r="Q176" s="14">
        <v>14.3</v>
      </c>
      <c r="R176" s="14">
        <f t="shared" si="45"/>
        <v>53.86</v>
      </c>
      <c r="S176" s="10"/>
      <c r="T176" s="10"/>
      <c r="U176" s="10"/>
    </row>
    <row r="177" spans="1:21" x14ac:dyDescent="0.2">
      <c r="A177" s="93"/>
      <c r="B177" s="121"/>
      <c r="C177" s="76" t="s">
        <v>127</v>
      </c>
      <c r="D177" s="34">
        <v>66</v>
      </c>
      <c r="E177" s="14">
        <v>0.86</v>
      </c>
      <c r="F177" s="14">
        <v>0.06</v>
      </c>
      <c r="G177" s="14">
        <v>10.06</v>
      </c>
      <c r="H177" s="30">
        <f t="shared" si="46"/>
        <v>10.98</v>
      </c>
      <c r="I177" s="14">
        <v>44.36</v>
      </c>
      <c r="J177" s="14"/>
      <c r="K177" s="30">
        <f t="shared" si="42"/>
        <v>55.34</v>
      </c>
      <c r="L177" s="14">
        <v>0.51</v>
      </c>
      <c r="M177" s="14">
        <v>9.69</v>
      </c>
      <c r="N177" s="14">
        <v>2.2400000000000002</v>
      </c>
      <c r="O177" s="14">
        <f t="shared" si="43"/>
        <v>12.44</v>
      </c>
      <c r="P177" s="14">
        <f t="shared" si="44"/>
        <v>67.78</v>
      </c>
      <c r="Q177" s="14">
        <v>27.88</v>
      </c>
      <c r="R177" s="14">
        <f t="shared" si="45"/>
        <v>95.66</v>
      </c>
      <c r="S177" s="10"/>
      <c r="T177" s="10"/>
      <c r="U177" s="10"/>
    </row>
    <row r="178" spans="1:21" x14ac:dyDescent="0.2">
      <c r="A178" s="93"/>
      <c r="B178" s="121"/>
      <c r="C178" s="76" t="s">
        <v>154</v>
      </c>
      <c r="D178" s="34">
        <v>23</v>
      </c>
      <c r="E178" s="14">
        <v>5.25</v>
      </c>
      <c r="F178" s="14">
        <v>6.45</v>
      </c>
      <c r="G178" s="14">
        <v>0.31</v>
      </c>
      <c r="H178" s="30">
        <f t="shared" si="46"/>
        <v>12.01</v>
      </c>
      <c r="I178" s="14">
        <v>51.7</v>
      </c>
      <c r="J178" s="14"/>
      <c r="K178" s="30">
        <f t="shared" si="42"/>
        <v>63.71</v>
      </c>
      <c r="L178" s="14">
        <v>0.4</v>
      </c>
      <c r="M178" s="14">
        <v>2.04</v>
      </c>
      <c r="N178" s="14">
        <v>0.82</v>
      </c>
      <c r="O178" s="14">
        <f t="shared" si="43"/>
        <v>3.26</v>
      </c>
      <c r="P178" s="14">
        <f t="shared" si="44"/>
        <v>66.97</v>
      </c>
      <c r="Q178" s="14">
        <v>28.52</v>
      </c>
      <c r="R178" s="14">
        <f t="shared" si="45"/>
        <v>95.49</v>
      </c>
      <c r="S178" s="10"/>
      <c r="T178" s="10"/>
      <c r="U178" s="10"/>
    </row>
    <row r="179" spans="1:21" x14ac:dyDescent="0.2">
      <c r="A179" s="93"/>
      <c r="B179" s="121"/>
      <c r="C179" s="76" t="s">
        <v>132</v>
      </c>
      <c r="D179" s="34">
        <v>123</v>
      </c>
      <c r="E179" s="14"/>
      <c r="F179" s="14">
        <v>0.3</v>
      </c>
      <c r="G179" s="14"/>
      <c r="H179" s="30">
        <f t="shared" si="46"/>
        <v>0.3</v>
      </c>
      <c r="I179" s="14">
        <v>97.03</v>
      </c>
      <c r="J179" s="14"/>
      <c r="K179" s="30">
        <f t="shared" si="42"/>
        <v>97.33</v>
      </c>
      <c r="L179" s="14">
        <v>20.05</v>
      </c>
      <c r="M179" s="14">
        <v>16.37</v>
      </c>
      <c r="N179" s="14">
        <v>0.62</v>
      </c>
      <c r="O179" s="14">
        <f t="shared" si="43"/>
        <v>37.04</v>
      </c>
      <c r="P179" s="14">
        <f t="shared" si="44"/>
        <v>134.37</v>
      </c>
      <c r="Q179" s="14">
        <v>18.45</v>
      </c>
      <c r="R179" s="14">
        <f t="shared" si="45"/>
        <v>152.82</v>
      </c>
      <c r="S179" s="10"/>
      <c r="T179" s="10"/>
      <c r="U179" s="10"/>
    </row>
    <row r="180" spans="1:21" x14ac:dyDescent="0.2">
      <c r="A180" s="93"/>
      <c r="B180" s="121"/>
      <c r="C180" s="76" t="s">
        <v>120</v>
      </c>
      <c r="D180" s="34">
        <v>84</v>
      </c>
      <c r="E180" s="14">
        <v>2.64</v>
      </c>
      <c r="F180" s="14">
        <v>0.23</v>
      </c>
      <c r="G180" s="14">
        <v>0.01</v>
      </c>
      <c r="H180" s="30">
        <f t="shared" si="46"/>
        <v>2.88</v>
      </c>
      <c r="I180" s="14">
        <v>16.97</v>
      </c>
      <c r="J180" s="14">
        <v>1.1000000000000001</v>
      </c>
      <c r="K180" s="30">
        <f t="shared" si="42"/>
        <v>20.95</v>
      </c>
      <c r="L180" s="14"/>
      <c r="M180" s="14">
        <v>12.79</v>
      </c>
      <c r="N180" s="14">
        <v>14</v>
      </c>
      <c r="O180" s="14">
        <f t="shared" si="43"/>
        <v>26.79</v>
      </c>
      <c r="P180" s="14">
        <f t="shared" si="44"/>
        <v>47.739999999999995</v>
      </c>
      <c r="Q180" s="14">
        <v>10.42</v>
      </c>
      <c r="R180" s="14">
        <f t="shared" si="45"/>
        <v>58.16</v>
      </c>
      <c r="S180" s="10"/>
      <c r="T180" s="10"/>
      <c r="U180" s="10"/>
    </row>
    <row r="181" spans="1:21" x14ac:dyDescent="0.2">
      <c r="A181" s="93"/>
      <c r="B181" s="121"/>
      <c r="C181" s="78" t="s">
        <v>151</v>
      </c>
      <c r="D181" s="64">
        <v>18</v>
      </c>
      <c r="E181" s="36">
        <v>3.45</v>
      </c>
      <c r="F181" s="36">
        <v>0.1</v>
      </c>
      <c r="G181" s="36"/>
      <c r="H181" s="65">
        <f t="shared" si="46"/>
        <v>3.5500000000000003</v>
      </c>
      <c r="I181" s="36">
        <v>38.409999999999997</v>
      </c>
      <c r="J181" s="36"/>
      <c r="K181" s="65">
        <f t="shared" si="42"/>
        <v>41.959999999999994</v>
      </c>
      <c r="L181" s="36">
        <v>15</v>
      </c>
      <c r="M181" s="36">
        <v>6.85</v>
      </c>
      <c r="N181" s="36">
        <v>4.1900000000000004</v>
      </c>
      <c r="O181" s="36">
        <f t="shared" si="43"/>
        <v>26.040000000000003</v>
      </c>
      <c r="P181" s="36">
        <f t="shared" si="44"/>
        <v>68</v>
      </c>
      <c r="Q181" s="36">
        <v>0.5</v>
      </c>
      <c r="R181" s="36">
        <f t="shared" si="45"/>
        <v>68.5</v>
      </c>
      <c r="S181" s="10"/>
      <c r="T181" s="10"/>
      <c r="U181" s="10"/>
    </row>
    <row r="182" spans="1:21" x14ac:dyDescent="0.2">
      <c r="A182" s="93"/>
      <c r="B182" s="124"/>
      <c r="C182" s="78" t="s">
        <v>122</v>
      </c>
      <c r="D182" s="64">
        <v>10</v>
      </c>
      <c r="E182" s="36"/>
      <c r="F182" s="36">
        <v>0.3</v>
      </c>
      <c r="G182" s="36"/>
      <c r="H182" s="65">
        <f t="shared" si="46"/>
        <v>0.3</v>
      </c>
      <c r="I182" s="36">
        <v>0.22</v>
      </c>
      <c r="J182" s="36"/>
      <c r="K182" s="65">
        <f t="shared" si="42"/>
        <v>0.52</v>
      </c>
      <c r="L182" s="36"/>
      <c r="M182" s="36">
        <v>1.63</v>
      </c>
      <c r="N182" s="36">
        <v>0.1</v>
      </c>
      <c r="O182" s="36">
        <f t="shared" si="43"/>
        <v>1.73</v>
      </c>
      <c r="P182" s="36">
        <f t="shared" si="44"/>
        <v>2.25</v>
      </c>
      <c r="Q182" s="36"/>
      <c r="R182" s="36">
        <f t="shared" si="45"/>
        <v>2.25</v>
      </c>
      <c r="S182" s="10"/>
      <c r="T182" s="10"/>
      <c r="U182" s="10"/>
    </row>
    <row r="183" spans="1:21" x14ac:dyDescent="0.2">
      <c r="A183" s="93"/>
      <c r="B183" s="121" t="s">
        <v>111</v>
      </c>
      <c r="C183" s="76" t="s">
        <v>129</v>
      </c>
      <c r="D183" s="34">
        <v>117</v>
      </c>
      <c r="E183" s="14">
        <v>10.6</v>
      </c>
      <c r="F183" s="14">
        <v>2.38</v>
      </c>
      <c r="G183" s="14">
        <v>1.23</v>
      </c>
      <c r="H183" s="30">
        <f t="shared" si="46"/>
        <v>14.21</v>
      </c>
      <c r="I183" s="14">
        <v>3.4</v>
      </c>
      <c r="J183" s="14"/>
      <c r="K183" s="30">
        <f t="shared" si="42"/>
        <v>17.61</v>
      </c>
      <c r="L183" s="14">
        <v>0.3</v>
      </c>
      <c r="M183" s="14">
        <v>22.4</v>
      </c>
      <c r="N183" s="14">
        <v>1.06</v>
      </c>
      <c r="O183" s="14">
        <f t="shared" si="43"/>
        <v>23.759999999999998</v>
      </c>
      <c r="P183" s="14">
        <f t="shared" si="44"/>
        <v>41.37</v>
      </c>
      <c r="Q183" s="14">
        <v>6.68</v>
      </c>
      <c r="R183" s="14">
        <f t="shared" si="45"/>
        <v>48.05</v>
      </c>
      <c r="S183" s="10"/>
      <c r="T183" s="10"/>
      <c r="U183" s="10"/>
    </row>
    <row r="184" spans="1:21" x14ac:dyDescent="0.2">
      <c r="A184" s="93"/>
      <c r="B184" s="121"/>
      <c r="C184" s="76" t="s">
        <v>121</v>
      </c>
      <c r="D184" s="34">
        <v>123</v>
      </c>
      <c r="E184" s="14">
        <v>0.5</v>
      </c>
      <c r="F184" s="14">
        <v>63.87</v>
      </c>
      <c r="G184" s="14">
        <v>28.56</v>
      </c>
      <c r="H184" s="30">
        <f t="shared" si="46"/>
        <v>92.93</v>
      </c>
      <c r="I184" s="14">
        <v>8.24</v>
      </c>
      <c r="J184" s="14"/>
      <c r="K184" s="30">
        <f t="shared" si="42"/>
        <v>101.17</v>
      </c>
      <c r="L184" s="14">
        <v>1.5</v>
      </c>
      <c r="M184" s="14">
        <v>37.21</v>
      </c>
      <c r="N184" s="14">
        <v>20.059999999999999</v>
      </c>
      <c r="O184" s="14">
        <f t="shared" si="43"/>
        <v>58.769999999999996</v>
      </c>
      <c r="P184" s="14">
        <f t="shared" si="44"/>
        <v>159.94</v>
      </c>
      <c r="Q184" s="14">
        <v>12.87</v>
      </c>
      <c r="R184" s="14">
        <f t="shared" si="45"/>
        <v>172.81</v>
      </c>
      <c r="S184" s="10"/>
      <c r="T184" s="10"/>
      <c r="U184" s="10"/>
    </row>
    <row r="185" spans="1:21" x14ac:dyDescent="0.2">
      <c r="A185" s="93"/>
      <c r="B185" s="121"/>
      <c r="C185" s="76" t="s">
        <v>111</v>
      </c>
      <c r="D185" s="34">
        <v>65</v>
      </c>
      <c r="E185" s="14">
        <v>1.9</v>
      </c>
      <c r="F185" s="14">
        <v>3.89</v>
      </c>
      <c r="G185" s="14">
        <v>1</v>
      </c>
      <c r="H185" s="30">
        <f t="shared" si="46"/>
        <v>6.79</v>
      </c>
      <c r="I185" s="14">
        <v>22.19</v>
      </c>
      <c r="J185" s="14"/>
      <c r="K185" s="30">
        <f t="shared" si="42"/>
        <v>28.98</v>
      </c>
      <c r="L185" s="14">
        <v>4.08</v>
      </c>
      <c r="M185" s="14">
        <v>36.58</v>
      </c>
      <c r="N185" s="14">
        <v>1.95</v>
      </c>
      <c r="O185" s="14">
        <f t="shared" si="43"/>
        <v>42.61</v>
      </c>
      <c r="P185" s="14">
        <f t="shared" si="44"/>
        <v>71.59</v>
      </c>
      <c r="Q185" s="14">
        <v>35.130000000000003</v>
      </c>
      <c r="R185" s="14">
        <f t="shared" si="45"/>
        <v>106.72</v>
      </c>
      <c r="S185" s="10"/>
      <c r="T185" s="10"/>
      <c r="U185" s="10"/>
    </row>
    <row r="186" spans="1:21" x14ac:dyDescent="0.2">
      <c r="A186" s="93"/>
      <c r="B186" s="121"/>
      <c r="C186" s="76" t="s">
        <v>130</v>
      </c>
      <c r="D186" s="34">
        <v>144</v>
      </c>
      <c r="E186" s="14">
        <v>8.17</v>
      </c>
      <c r="F186" s="14">
        <v>0.01</v>
      </c>
      <c r="G186" s="14">
        <v>0.16</v>
      </c>
      <c r="H186" s="30">
        <f t="shared" si="46"/>
        <v>8.34</v>
      </c>
      <c r="I186" s="14">
        <v>10.63</v>
      </c>
      <c r="J186" s="14"/>
      <c r="K186" s="30">
        <f t="shared" si="42"/>
        <v>18.97</v>
      </c>
      <c r="L186" s="14">
        <v>0.9</v>
      </c>
      <c r="M186" s="14">
        <v>16.93</v>
      </c>
      <c r="N186" s="14">
        <v>3.32</v>
      </c>
      <c r="O186" s="14">
        <f t="shared" si="43"/>
        <v>21.15</v>
      </c>
      <c r="P186" s="14">
        <f t="shared" si="44"/>
        <v>40.119999999999997</v>
      </c>
      <c r="Q186" s="14">
        <v>5.55</v>
      </c>
      <c r="R186" s="14">
        <f t="shared" si="45"/>
        <v>45.669999999999995</v>
      </c>
      <c r="S186" s="10"/>
      <c r="T186" s="10"/>
      <c r="U186" s="10"/>
    </row>
    <row r="187" spans="1:21" x14ac:dyDescent="0.2">
      <c r="A187" s="93"/>
      <c r="B187" s="121"/>
      <c r="C187" s="76" t="s">
        <v>324</v>
      </c>
      <c r="D187" s="34">
        <v>43</v>
      </c>
      <c r="E187" s="14">
        <v>0.46</v>
      </c>
      <c r="F187" s="14">
        <v>1.96</v>
      </c>
      <c r="G187" s="14">
        <v>0.53</v>
      </c>
      <c r="H187" s="30">
        <f t="shared" si="46"/>
        <v>2.95</v>
      </c>
      <c r="I187" s="14">
        <v>1.02</v>
      </c>
      <c r="J187" s="14"/>
      <c r="K187" s="30">
        <f t="shared" si="42"/>
        <v>3.97</v>
      </c>
      <c r="L187" s="14">
        <v>1.33</v>
      </c>
      <c r="M187" s="14">
        <v>5.26</v>
      </c>
      <c r="N187" s="14">
        <v>6.45</v>
      </c>
      <c r="O187" s="14">
        <f t="shared" si="43"/>
        <v>13.04</v>
      </c>
      <c r="P187" s="14">
        <f t="shared" si="44"/>
        <v>17.009999999999998</v>
      </c>
      <c r="Q187" s="14">
        <v>14.5</v>
      </c>
      <c r="R187" s="14">
        <f t="shared" si="45"/>
        <v>31.509999999999998</v>
      </c>
      <c r="S187" s="10"/>
      <c r="T187" s="10"/>
      <c r="U187" s="10"/>
    </row>
    <row r="188" spans="1:21" x14ac:dyDescent="0.2">
      <c r="A188" s="93"/>
      <c r="B188" s="121"/>
      <c r="C188" s="76" t="s">
        <v>119</v>
      </c>
      <c r="D188" s="34">
        <v>27</v>
      </c>
      <c r="E188" s="14">
        <v>5.03</v>
      </c>
      <c r="F188" s="14">
        <v>5.5</v>
      </c>
      <c r="G188" s="14">
        <v>2.7</v>
      </c>
      <c r="H188" s="30">
        <f t="shared" si="46"/>
        <v>13.23</v>
      </c>
      <c r="I188" s="14">
        <v>1.5</v>
      </c>
      <c r="J188" s="14"/>
      <c r="K188" s="30">
        <f t="shared" si="42"/>
        <v>14.73</v>
      </c>
      <c r="L188" s="14"/>
      <c r="M188" s="14">
        <v>7.01</v>
      </c>
      <c r="N188" s="14">
        <v>1.56</v>
      </c>
      <c r="O188" s="14">
        <f t="shared" si="43"/>
        <v>8.57</v>
      </c>
      <c r="P188" s="14">
        <f t="shared" si="44"/>
        <v>23.3</v>
      </c>
      <c r="Q188" s="14">
        <v>45.54</v>
      </c>
      <c r="R188" s="14">
        <f t="shared" si="45"/>
        <v>68.84</v>
      </c>
      <c r="S188" s="10"/>
      <c r="T188" s="10"/>
      <c r="U188" s="10"/>
    </row>
    <row r="189" spans="1:21" x14ac:dyDescent="0.2">
      <c r="A189" s="93"/>
      <c r="B189" s="122"/>
      <c r="C189" s="82" t="s">
        <v>156</v>
      </c>
      <c r="D189" s="86">
        <v>92</v>
      </c>
      <c r="E189" s="17">
        <v>14.62</v>
      </c>
      <c r="F189" s="17">
        <v>0.99</v>
      </c>
      <c r="G189" s="17">
        <v>50.09</v>
      </c>
      <c r="H189" s="32">
        <f t="shared" si="46"/>
        <v>65.7</v>
      </c>
      <c r="I189" s="17">
        <v>3.8</v>
      </c>
      <c r="J189" s="17"/>
      <c r="K189" s="32">
        <f t="shared" si="42"/>
        <v>69.5</v>
      </c>
      <c r="L189" s="17">
        <v>5.76</v>
      </c>
      <c r="M189" s="17">
        <v>36.54</v>
      </c>
      <c r="N189" s="17">
        <v>24.98</v>
      </c>
      <c r="O189" s="17">
        <f t="shared" si="43"/>
        <v>67.28</v>
      </c>
      <c r="P189" s="17">
        <f t="shared" si="44"/>
        <v>136.78</v>
      </c>
      <c r="Q189" s="17">
        <v>29.11</v>
      </c>
      <c r="R189" s="17">
        <f t="shared" si="45"/>
        <v>165.89</v>
      </c>
      <c r="S189" s="10"/>
      <c r="T189" s="10"/>
      <c r="U189" s="10"/>
    </row>
    <row r="190" spans="1:21" ht="15" x14ac:dyDescent="0.25">
      <c r="A190" s="230" t="s">
        <v>0</v>
      </c>
      <c r="B190" s="231"/>
      <c r="C190" s="232" t="s">
        <v>0</v>
      </c>
      <c r="D190" s="53">
        <f>SUM(D136:D189)</f>
        <v>1802</v>
      </c>
      <c r="E190" s="54">
        <f>SUM(E136:E189)</f>
        <v>124.47</v>
      </c>
      <c r="F190" s="54">
        <f>SUM(F136:F189)</f>
        <v>171.02999999999997</v>
      </c>
      <c r="G190" s="54">
        <f>SUM(G136:G189)</f>
        <v>130.97</v>
      </c>
      <c r="H190" s="54">
        <f>SUM(H136:H189)</f>
        <v>426.47</v>
      </c>
      <c r="I190" s="54">
        <f>+SUM(I136:I189)</f>
        <v>543.34</v>
      </c>
      <c r="J190" s="54">
        <f>+SUM(J136:J189)</f>
        <v>1.9000000000000001</v>
      </c>
      <c r="K190" s="54">
        <f>+SUM(K136:K189)</f>
        <v>971.71000000000015</v>
      </c>
      <c r="L190" s="54">
        <f>SUM(L136:L189)</f>
        <v>98.100000000000009</v>
      </c>
      <c r="M190" s="54">
        <f t="shared" ref="M190:R190" si="47">+SUM(M136:M189)</f>
        <v>650.82000000000005</v>
      </c>
      <c r="N190" s="54">
        <f t="shared" si="47"/>
        <v>198.92999999999995</v>
      </c>
      <c r="O190" s="54">
        <f t="shared" si="47"/>
        <v>947.84999999999991</v>
      </c>
      <c r="P190" s="54">
        <f t="shared" si="47"/>
        <v>1919.5599999999997</v>
      </c>
      <c r="Q190" s="54">
        <f t="shared" si="47"/>
        <v>427.12000000000006</v>
      </c>
      <c r="R190" s="55">
        <f t="shared" si="47"/>
        <v>2346.6799999999998</v>
      </c>
      <c r="S190" s="10"/>
      <c r="T190" s="10"/>
      <c r="U190" s="10"/>
    </row>
    <row r="191" spans="1:21" x14ac:dyDescent="0.2">
      <c r="A191" s="92" t="s">
        <v>8</v>
      </c>
      <c r="B191" s="120" t="s">
        <v>428</v>
      </c>
      <c r="C191" s="73" t="s">
        <v>162</v>
      </c>
      <c r="D191" s="61">
        <v>60</v>
      </c>
      <c r="E191" s="39">
        <v>5.34</v>
      </c>
      <c r="F191" s="39">
        <v>1.72</v>
      </c>
      <c r="G191" s="39">
        <v>0.55000000000000004</v>
      </c>
      <c r="H191" s="48">
        <f t="shared" si="46"/>
        <v>7.6099999999999994</v>
      </c>
      <c r="I191" s="39">
        <v>4.63</v>
      </c>
      <c r="J191" s="39"/>
      <c r="K191" s="48">
        <f t="shared" ref="K191:K222" si="48">+SUM(H191:J191)</f>
        <v>12.239999999999998</v>
      </c>
      <c r="L191" s="39">
        <v>1.01</v>
      </c>
      <c r="M191" s="39">
        <v>7.6</v>
      </c>
      <c r="N191" s="39">
        <v>12.9</v>
      </c>
      <c r="O191" s="39">
        <f t="shared" ref="O191:O222" si="49">+SUM(L191:N191)</f>
        <v>21.509999999999998</v>
      </c>
      <c r="P191" s="39">
        <f t="shared" ref="P191:P222" si="50">+SUM(K191+O191)</f>
        <v>33.75</v>
      </c>
      <c r="Q191" s="39">
        <v>3.44</v>
      </c>
      <c r="R191" s="39">
        <f t="shared" ref="R191:R222" si="51">+SUM(P191:Q191)</f>
        <v>37.19</v>
      </c>
      <c r="S191" s="10"/>
      <c r="T191" s="10"/>
      <c r="U191" s="10"/>
    </row>
    <row r="192" spans="1:21" x14ac:dyDescent="0.2">
      <c r="A192" s="93"/>
      <c r="B192" s="121"/>
      <c r="C192" s="76" t="s">
        <v>183</v>
      </c>
      <c r="D192" s="34">
        <v>72</v>
      </c>
      <c r="E192" s="14">
        <v>1.07</v>
      </c>
      <c r="F192" s="14">
        <v>3.08</v>
      </c>
      <c r="G192" s="14">
        <v>8.69</v>
      </c>
      <c r="H192" s="30">
        <f t="shared" si="46"/>
        <v>12.84</v>
      </c>
      <c r="I192" s="14">
        <v>5.67</v>
      </c>
      <c r="J192" s="14">
        <v>0.12</v>
      </c>
      <c r="K192" s="30">
        <f t="shared" si="48"/>
        <v>18.63</v>
      </c>
      <c r="L192" s="14">
        <v>2.5</v>
      </c>
      <c r="M192" s="14">
        <v>2.31</v>
      </c>
      <c r="N192" s="14">
        <v>0.78</v>
      </c>
      <c r="O192" s="14">
        <f t="shared" si="49"/>
        <v>5.5900000000000007</v>
      </c>
      <c r="P192" s="14">
        <f t="shared" si="50"/>
        <v>24.22</v>
      </c>
      <c r="Q192" s="14">
        <v>3.03</v>
      </c>
      <c r="R192" s="14">
        <f t="shared" si="51"/>
        <v>27.25</v>
      </c>
      <c r="S192" s="10"/>
      <c r="T192" s="10"/>
      <c r="U192" s="10"/>
    </row>
    <row r="193" spans="1:21" x14ac:dyDescent="0.2">
      <c r="A193" s="93"/>
      <c r="B193" s="121"/>
      <c r="C193" s="76" t="s">
        <v>175</v>
      </c>
      <c r="D193" s="34">
        <v>6</v>
      </c>
      <c r="E193" s="14">
        <v>0.8</v>
      </c>
      <c r="F193" s="14"/>
      <c r="G193" s="14">
        <v>0.4</v>
      </c>
      <c r="H193" s="30">
        <f t="shared" si="46"/>
        <v>1.2000000000000002</v>
      </c>
      <c r="I193" s="14"/>
      <c r="J193" s="14"/>
      <c r="K193" s="30">
        <f t="shared" si="48"/>
        <v>1.2000000000000002</v>
      </c>
      <c r="L193" s="14"/>
      <c r="M193" s="14"/>
      <c r="N193" s="14">
        <v>0.52</v>
      </c>
      <c r="O193" s="14">
        <f t="shared" si="49"/>
        <v>0.52</v>
      </c>
      <c r="P193" s="14">
        <f t="shared" si="50"/>
        <v>1.7200000000000002</v>
      </c>
      <c r="Q193" s="14">
        <v>0.01</v>
      </c>
      <c r="R193" s="14">
        <f t="shared" si="51"/>
        <v>1.7300000000000002</v>
      </c>
      <c r="S193" s="10"/>
      <c r="T193" s="10"/>
      <c r="U193" s="10"/>
    </row>
    <row r="194" spans="1:21" x14ac:dyDescent="0.2">
      <c r="A194" s="93"/>
      <c r="B194" s="121"/>
      <c r="C194" s="76" t="s">
        <v>184</v>
      </c>
      <c r="D194" s="34">
        <v>30</v>
      </c>
      <c r="E194" s="14"/>
      <c r="F194" s="14">
        <v>1.95</v>
      </c>
      <c r="G194" s="14">
        <v>0.08</v>
      </c>
      <c r="H194" s="30">
        <f t="shared" si="46"/>
        <v>2.0299999999999998</v>
      </c>
      <c r="I194" s="14"/>
      <c r="J194" s="14"/>
      <c r="K194" s="30">
        <f t="shared" si="48"/>
        <v>2.0299999999999998</v>
      </c>
      <c r="L194" s="14">
        <v>0.2</v>
      </c>
      <c r="M194" s="14">
        <v>2.4500000000000002</v>
      </c>
      <c r="N194" s="14">
        <v>1.36</v>
      </c>
      <c r="O194" s="14">
        <f t="shared" si="49"/>
        <v>4.0100000000000007</v>
      </c>
      <c r="P194" s="14">
        <f t="shared" si="50"/>
        <v>6.0400000000000009</v>
      </c>
      <c r="Q194" s="14">
        <v>1.81</v>
      </c>
      <c r="R194" s="14">
        <f t="shared" si="51"/>
        <v>7.8500000000000014</v>
      </c>
      <c r="S194" s="10"/>
      <c r="T194" s="10"/>
      <c r="U194" s="10"/>
    </row>
    <row r="195" spans="1:21" x14ac:dyDescent="0.2">
      <c r="A195" s="93"/>
      <c r="B195" s="121"/>
      <c r="C195" s="76" t="s">
        <v>164</v>
      </c>
      <c r="D195" s="34">
        <v>149</v>
      </c>
      <c r="E195" s="14">
        <v>2.0699999999999998</v>
      </c>
      <c r="F195" s="14">
        <v>3.1</v>
      </c>
      <c r="G195" s="14">
        <v>2.86</v>
      </c>
      <c r="H195" s="30">
        <f t="shared" si="46"/>
        <v>8.0299999999999994</v>
      </c>
      <c r="I195" s="14">
        <v>15.29</v>
      </c>
      <c r="J195" s="14"/>
      <c r="K195" s="30">
        <f t="shared" si="48"/>
        <v>23.32</v>
      </c>
      <c r="L195" s="14">
        <v>1.8</v>
      </c>
      <c r="M195" s="14">
        <v>9.73</v>
      </c>
      <c r="N195" s="14">
        <v>8.1199999999999992</v>
      </c>
      <c r="O195" s="14">
        <f t="shared" si="49"/>
        <v>19.649999999999999</v>
      </c>
      <c r="P195" s="14">
        <f t="shared" si="50"/>
        <v>42.97</v>
      </c>
      <c r="Q195" s="14">
        <v>30.23</v>
      </c>
      <c r="R195" s="14">
        <f t="shared" si="51"/>
        <v>73.2</v>
      </c>
      <c r="S195" s="10"/>
      <c r="T195" s="10"/>
      <c r="U195" s="10"/>
    </row>
    <row r="196" spans="1:21" x14ac:dyDescent="0.2">
      <c r="A196" s="93"/>
      <c r="B196" s="121"/>
      <c r="C196" s="76" t="s">
        <v>168</v>
      </c>
      <c r="D196" s="34">
        <v>173</v>
      </c>
      <c r="E196" s="14">
        <v>38.92</v>
      </c>
      <c r="F196" s="14">
        <v>11.44</v>
      </c>
      <c r="G196" s="14">
        <v>30.08</v>
      </c>
      <c r="H196" s="30">
        <f t="shared" si="46"/>
        <v>80.44</v>
      </c>
      <c r="I196" s="14">
        <v>8.92</v>
      </c>
      <c r="J196" s="14"/>
      <c r="K196" s="30">
        <f t="shared" si="48"/>
        <v>89.36</v>
      </c>
      <c r="L196" s="14">
        <v>21.86</v>
      </c>
      <c r="M196" s="14">
        <v>76.7</v>
      </c>
      <c r="N196" s="14">
        <v>8.39</v>
      </c>
      <c r="O196" s="14">
        <f t="shared" si="49"/>
        <v>106.95</v>
      </c>
      <c r="P196" s="14">
        <f t="shared" si="50"/>
        <v>196.31</v>
      </c>
      <c r="Q196" s="14">
        <v>54.95</v>
      </c>
      <c r="R196" s="14">
        <f t="shared" si="51"/>
        <v>251.26</v>
      </c>
      <c r="S196" s="10"/>
      <c r="T196" s="10"/>
      <c r="U196" s="10"/>
    </row>
    <row r="197" spans="1:21" x14ac:dyDescent="0.2">
      <c r="A197" s="93"/>
      <c r="B197" s="121"/>
      <c r="C197" s="76" t="s">
        <v>188</v>
      </c>
      <c r="D197" s="34">
        <v>67</v>
      </c>
      <c r="E197" s="14">
        <v>261.11</v>
      </c>
      <c r="F197" s="14">
        <v>46.12</v>
      </c>
      <c r="G197" s="14">
        <v>143.72999999999999</v>
      </c>
      <c r="H197" s="30">
        <f t="shared" si="46"/>
        <v>450.96000000000004</v>
      </c>
      <c r="I197" s="14">
        <v>7.12</v>
      </c>
      <c r="J197" s="14"/>
      <c r="K197" s="30">
        <f t="shared" si="48"/>
        <v>458.08000000000004</v>
      </c>
      <c r="L197" s="14">
        <v>5.49</v>
      </c>
      <c r="M197" s="14">
        <v>7.92</v>
      </c>
      <c r="N197" s="14">
        <v>69.150000000000006</v>
      </c>
      <c r="O197" s="14">
        <f t="shared" si="49"/>
        <v>82.56</v>
      </c>
      <c r="P197" s="14">
        <f t="shared" si="50"/>
        <v>540.6400000000001</v>
      </c>
      <c r="Q197" s="14">
        <v>610.08000000000004</v>
      </c>
      <c r="R197" s="14">
        <f t="shared" si="51"/>
        <v>1150.7200000000003</v>
      </c>
      <c r="S197" s="10"/>
      <c r="T197" s="10"/>
      <c r="U197" s="10"/>
    </row>
    <row r="198" spans="1:21" x14ac:dyDescent="0.2">
      <c r="A198" s="93"/>
      <c r="B198" s="121"/>
      <c r="C198" s="76" t="s">
        <v>176</v>
      </c>
      <c r="D198" s="34">
        <v>188</v>
      </c>
      <c r="E198" s="14">
        <v>148.69</v>
      </c>
      <c r="F198" s="14">
        <v>37.9</v>
      </c>
      <c r="G198" s="14">
        <v>121.09</v>
      </c>
      <c r="H198" s="30">
        <f t="shared" si="46"/>
        <v>307.68</v>
      </c>
      <c r="I198" s="14">
        <v>4.21</v>
      </c>
      <c r="J198" s="14">
        <v>1.1000000000000001</v>
      </c>
      <c r="K198" s="30">
        <f t="shared" si="48"/>
        <v>312.99</v>
      </c>
      <c r="L198" s="14">
        <v>55.51</v>
      </c>
      <c r="M198" s="14">
        <v>30.75</v>
      </c>
      <c r="N198" s="14">
        <v>8.5299999999999994</v>
      </c>
      <c r="O198" s="14">
        <f t="shared" si="49"/>
        <v>94.789999999999992</v>
      </c>
      <c r="P198" s="14">
        <f t="shared" si="50"/>
        <v>407.78</v>
      </c>
      <c r="Q198" s="14">
        <v>64.260000000000005</v>
      </c>
      <c r="R198" s="14">
        <f t="shared" si="51"/>
        <v>472.03999999999996</v>
      </c>
      <c r="S198" s="10"/>
      <c r="T198" s="10"/>
      <c r="U198" s="10"/>
    </row>
    <row r="199" spans="1:21" x14ac:dyDescent="0.2">
      <c r="A199" s="93"/>
      <c r="B199" s="121"/>
      <c r="C199" s="76" t="s">
        <v>189</v>
      </c>
      <c r="D199" s="34">
        <v>109</v>
      </c>
      <c r="E199" s="14">
        <v>36.700000000000003</v>
      </c>
      <c r="F199" s="14">
        <v>0.35</v>
      </c>
      <c r="G199" s="14"/>
      <c r="H199" s="30">
        <f t="shared" si="46"/>
        <v>37.050000000000004</v>
      </c>
      <c r="I199" s="14">
        <v>0.99</v>
      </c>
      <c r="J199" s="14">
        <v>0.05</v>
      </c>
      <c r="K199" s="30">
        <f t="shared" si="48"/>
        <v>38.090000000000003</v>
      </c>
      <c r="L199" s="14">
        <v>3.41</v>
      </c>
      <c r="M199" s="14">
        <v>19.920000000000002</v>
      </c>
      <c r="N199" s="14">
        <v>29.62</v>
      </c>
      <c r="O199" s="14">
        <f t="shared" si="49"/>
        <v>52.95</v>
      </c>
      <c r="P199" s="14">
        <f t="shared" si="50"/>
        <v>91.04</v>
      </c>
      <c r="Q199" s="14">
        <v>306.41000000000003</v>
      </c>
      <c r="R199" s="14">
        <f t="shared" si="51"/>
        <v>397.45000000000005</v>
      </c>
      <c r="S199" s="10"/>
      <c r="T199" s="10"/>
      <c r="U199" s="10"/>
    </row>
    <row r="200" spans="1:21" x14ac:dyDescent="0.2">
      <c r="A200" s="93"/>
      <c r="B200" s="121"/>
      <c r="C200" s="76" t="s">
        <v>294</v>
      </c>
      <c r="D200" s="34">
        <v>1</v>
      </c>
      <c r="E200" s="14"/>
      <c r="F200" s="14"/>
      <c r="G200" s="14"/>
      <c r="H200" s="30">
        <f t="shared" si="46"/>
        <v>0</v>
      </c>
      <c r="I200" s="14"/>
      <c r="J200" s="14"/>
      <c r="K200" s="30">
        <f t="shared" si="48"/>
        <v>0</v>
      </c>
      <c r="L200" s="14">
        <v>6</v>
      </c>
      <c r="M200" s="14">
        <v>2</v>
      </c>
      <c r="N200" s="14"/>
      <c r="O200" s="14">
        <f t="shared" si="49"/>
        <v>8</v>
      </c>
      <c r="P200" s="14">
        <f t="shared" si="50"/>
        <v>8</v>
      </c>
      <c r="Q200" s="14"/>
      <c r="R200" s="14">
        <f t="shared" si="51"/>
        <v>8</v>
      </c>
      <c r="S200" s="10"/>
      <c r="T200" s="10"/>
      <c r="U200" s="10"/>
    </row>
    <row r="201" spans="1:21" x14ac:dyDescent="0.2">
      <c r="A201" s="93"/>
      <c r="B201" s="124"/>
      <c r="C201" s="76" t="s">
        <v>174</v>
      </c>
      <c r="D201" s="34">
        <v>1</v>
      </c>
      <c r="E201" s="14"/>
      <c r="F201" s="14"/>
      <c r="G201" s="14"/>
      <c r="H201" s="30">
        <f t="shared" si="46"/>
        <v>0</v>
      </c>
      <c r="I201" s="14"/>
      <c r="J201" s="14"/>
      <c r="K201" s="30">
        <f t="shared" si="48"/>
        <v>0</v>
      </c>
      <c r="L201" s="14">
        <v>0.1</v>
      </c>
      <c r="M201" s="14"/>
      <c r="N201" s="14"/>
      <c r="O201" s="14">
        <f t="shared" si="49"/>
        <v>0.1</v>
      </c>
      <c r="P201" s="14">
        <f t="shared" si="50"/>
        <v>0.1</v>
      </c>
      <c r="Q201" s="14"/>
      <c r="R201" s="14">
        <f t="shared" si="51"/>
        <v>0.1</v>
      </c>
      <c r="S201" s="10"/>
      <c r="T201" s="10"/>
      <c r="U201" s="10"/>
    </row>
    <row r="202" spans="1:21" x14ac:dyDescent="0.2">
      <c r="A202" s="93"/>
      <c r="B202" s="121" t="s">
        <v>429</v>
      </c>
      <c r="C202" s="76" t="s">
        <v>186</v>
      </c>
      <c r="D202" s="34">
        <v>78</v>
      </c>
      <c r="E202" s="14">
        <v>1.27</v>
      </c>
      <c r="F202" s="14">
        <v>0.02</v>
      </c>
      <c r="G202" s="14">
        <v>1.6</v>
      </c>
      <c r="H202" s="30">
        <f t="shared" si="46"/>
        <v>2.89</v>
      </c>
      <c r="I202" s="14">
        <v>2.59</v>
      </c>
      <c r="J202" s="14"/>
      <c r="K202" s="30">
        <f t="shared" si="48"/>
        <v>5.48</v>
      </c>
      <c r="L202" s="14">
        <v>0.1</v>
      </c>
      <c r="M202" s="14">
        <v>10.38</v>
      </c>
      <c r="N202" s="14">
        <v>8.81</v>
      </c>
      <c r="O202" s="14">
        <f t="shared" si="49"/>
        <v>19.29</v>
      </c>
      <c r="P202" s="14">
        <f t="shared" si="50"/>
        <v>24.77</v>
      </c>
      <c r="Q202" s="14">
        <v>37.25</v>
      </c>
      <c r="R202" s="14">
        <f t="shared" si="51"/>
        <v>62.019999999999996</v>
      </c>
      <c r="S202" s="10"/>
      <c r="T202" s="10"/>
      <c r="U202" s="10"/>
    </row>
    <row r="203" spans="1:21" x14ac:dyDescent="0.2">
      <c r="A203" s="93"/>
      <c r="B203" s="121"/>
      <c r="C203" s="76" t="s">
        <v>172</v>
      </c>
      <c r="D203" s="34">
        <v>10</v>
      </c>
      <c r="E203" s="14">
        <v>1.2</v>
      </c>
      <c r="F203" s="14">
        <v>2</v>
      </c>
      <c r="G203" s="14"/>
      <c r="H203" s="30">
        <f t="shared" si="46"/>
        <v>3.2</v>
      </c>
      <c r="I203" s="14">
        <v>8</v>
      </c>
      <c r="J203" s="14"/>
      <c r="K203" s="30">
        <f t="shared" si="48"/>
        <v>11.2</v>
      </c>
      <c r="L203" s="14">
        <v>1.01</v>
      </c>
      <c r="M203" s="14">
        <v>7.56</v>
      </c>
      <c r="N203" s="14">
        <v>14.65</v>
      </c>
      <c r="O203" s="14">
        <f t="shared" si="49"/>
        <v>23.22</v>
      </c>
      <c r="P203" s="14">
        <f t="shared" si="50"/>
        <v>34.42</v>
      </c>
      <c r="Q203" s="14">
        <v>125.51</v>
      </c>
      <c r="R203" s="14">
        <f t="shared" si="51"/>
        <v>159.93</v>
      </c>
      <c r="S203" s="10"/>
      <c r="T203" s="10"/>
      <c r="U203" s="10"/>
    </row>
    <row r="204" spans="1:21" x14ac:dyDescent="0.2">
      <c r="A204" s="93"/>
      <c r="B204" s="121"/>
      <c r="C204" s="76" t="s">
        <v>180</v>
      </c>
      <c r="D204" s="34">
        <v>8</v>
      </c>
      <c r="E204" s="14">
        <v>0.1</v>
      </c>
      <c r="F204" s="14"/>
      <c r="G204" s="14"/>
      <c r="H204" s="30">
        <f t="shared" si="46"/>
        <v>0.1</v>
      </c>
      <c r="I204" s="14">
        <v>10</v>
      </c>
      <c r="J204" s="14"/>
      <c r="K204" s="30">
        <f t="shared" si="48"/>
        <v>10.1</v>
      </c>
      <c r="L204" s="14">
        <v>0.15</v>
      </c>
      <c r="M204" s="14">
        <v>1.75</v>
      </c>
      <c r="N204" s="14">
        <v>1.85</v>
      </c>
      <c r="O204" s="14">
        <f t="shared" si="49"/>
        <v>3.75</v>
      </c>
      <c r="P204" s="14">
        <f t="shared" si="50"/>
        <v>13.85</v>
      </c>
      <c r="Q204" s="14">
        <v>143.80000000000001</v>
      </c>
      <c r="R204" s="14">
        <f t="shared" si="51"/>
        <v>157.65</v>
      </c>
      <c r="S204" s="10"/>
      <c r="T204" s="10"/>
      <c r="U204" s="10"/>
    </row>
    <row r="205" spans="1:21" x14ac:dyDescent="0.2">
      <c r="A205" s="93"/>
      <c r="B205" s="121"/>
      <c r="C205" s="76" t="s">
        <v>170</v>
      </c>
      <c r="D205" s="34">
        <v>22</v>
      </c>
      <c r="E205" s="14">
        <v>5.16</v>
      </c>
      <c r="F205" s="14">
        <v>4.8</v>
      </c>
      <c r="G205" s="14">
        <v>4.3</v>
      </c>
      <c r="H205" s="30">
        <f t="shared" si="46"/>
        <v>14.260000000000002</v>
      </c>
      <c r="I205" s="14">
        <v>0.75</v>
      </c>
      <c r="J205" s="14"/>
      <c r="K205" s="30">
        <f t="shared" si="48"/>
        <v>15.010000000000002</v>
      </c>
      <c r="L205" s="14">
        <v>1.1499999999999999</v>
      </c>
      <c r="M205" s="14">
        <v>5.9</v>
      </c>
      <c r="N205" s="14">
        <v>0.65</v>
      </c>
      <c r="O205" s="14">
        <f t="shared" si="49"/>
        <v>7.7000000000000011</v>
      </c>
      <c r="P205" s="14">
        <f t="shared" si="50"/>
        <v>22.71</v>
      </c>
      <c r="Q205" s="14">
        <v>2.38</v>
      </c>
      <c r="R205" s="14">
        <f t="shared" si="51"/>
        <v>25.09</v>
      </c>
      <c r="S205" s="10"/>
      <c r="T205" s="10"/>
      <c r="U205" s="10"/>
    </row>
    <row r="206" spans="1:21" x14ac:dyDescent="0.2">
      <c r="A206" s="93"/>
      <c r="B206" s="121"/>
      <c r="C206" s="76" t="s">
        <v>178</v>
      </c>
      <c r="D206" s="34">
        <v>23</v>
      </c>
      <c r="E206" s="14">
        <v>0.13</v>
      </c>
      <c r="F206" s="14"/>
      <c r="G206" s="14">
        <v>0.01</v>
      </c>
      <c r="H206" s="30">
        <f t="shared" si="46"/>
        <v>0.14000000000000001</v>
      </c>
      <c r="I206" s="14">
        <v>0.61</v>
      </c>
      <c r="J206" s="14"/>
      <c r="K206" s="30">
        <f t="shared" si="48"/>
        <v>0.75</v>
      </c>
      <c r="L206" s="14">
        <v>0.4</v>
      </c>
      <c r="M206" s="14">
        <v>7.9</v>
      </c>
      <c r="N206" s="14">
        <v>1.08</v>
      </c>
      <c r="O206" s="14">
        <f t="shared" si="49"/>
        <v>9.3800000000000008</v>
      </c>
      <c r="P206" s="14">
        <f t="shared" si="50"/>
        <v>10.130000000000001</v>
      </c>
      <c r="Q206" s="14">
        <v>3.27</v>
      </c>
      <c r="R206" s="14">
        <f t="shared" si="51"/>
        <v>13.4</v>
      </c>
      <c r="S206" s="10"/>
      <c r="T206" s="10"/>
      <c r="U206" s="10"/>
    </row>
    <row r="207" spans="1:21" x14ac:dyDescent="0.2">
      <c r="A207" s="93"/>
      <c r="B207" s="121"/>
      <c r="C207" s="76" t="s">
        <v>163</v>
      </c>
      <c r="D207" s="34">
        <v>23</v>
      </c>
      <c r="E207" s="14">
        <v>17.350000000000001</v>
      </c>
      <c r="F207" s="14">
        <v>3.2</v>
      </c>
      <c r="G207" s="14">
        <v>3.91</v>
      </c>
      <c r="H207" s="30">
        <f t="shared" si="46"/>
        <v>24.46</v>
      </c>
      <c r="I207" s="14">
        <v>2.82</v>
      </c>
      <c r="J207" s="14">
        <v>35</v>
      </c>
      <c r="K207" s="30">
        <f t="shared" si="48"/>
        <v>62.28</v>
      </c>
      <c r="L207" s="14">
        <v>12.15</v>
      </c>
      <c r="M207" s="14">
        <v>9.7899999999999991</v>
      </c>
      <c r="N207" s="14">
        <v>0.2</v>
      </c>
      <c r="O207" s="14">
        <f t="shared" si="49"/>
        <v>22.139999999999997</v>
      </c>
      <c r="P207" s="14">
        <f t="shared" si="50"/>
        <v>84.42</v>
      </c>
      <c r="Q207" s="14">
        <v>3</v>
      </c>
      <c r="R207" s="14">
        <f t="shared" si="51"/>
        <v>87.42</v>
      </c>
      <c r="S207" s="10"/>
      <c r="T207" s="10"/>
      <c r="U207" s="10"/>
    </row>
    <row r="208" spans="1:21" x14ac:dyDescent="0.2">
      <c r="A208" s="93"/>
      <c r="B208" s="121"/>
      <c r="C208" s="76" t="s">
        <v>185</v>
      </c>
      <c r="D208" s="34">
        <v>0</v>
      </c>
      <c r="E208" s="14"/>
      <c r="F208" s="14"/>
      <c r="G208" s="14"/>
      <c r="H208" s="30">
        <f t="shared" si="46"/>
        <v>0</v>
      </c>
      <c r="I208" s="14"/>
      <c r="J208" s="14"/>
      <c r="K208" s="30">
        <f t="shared" si="48"/>
        <v>0</v>
      </c>
      <c r="L208" s="14"/>
      <c r="M208" s="14"/>
      <c r="N208" s="14"/>
      <c r="O208" s="14">
        <f t="shared" ref="O208:O221" si="52">+SUM(L208:N208)</f>
        <v>0</v>
      </c>
      <c r="P208" s="14">
        <f t="shared" ref="P208:P221" si="53">+SUM(K208+O208)</f>
        <v>0</v>
      </c>
      <c r="Q208" s="14"/>
      <c r="R208" s="14">
        <f t="shared" si="51"/>
        <v>0</v>
      </c>
      <c r="S208" s="10"/>
      <c r="T208" s="10"/>
      <c r="U208" s="10"/>
    </row>
    <row r="209" spans="1:21" x14ac:dyDescent="0.2">
      <c r="A209" s="93"/>
      <c r="B209" s="121"/>
      <c r="C209" s="76" t="s">
        <v>190</v>
      </c>
      <c r="D209" s="34">
        <v>3</v>
      </c>
      <c r="E209" s="14"/>
      <c r="F209" s="14"/>
      <c r="G209" s="14"/>
      <c r="H209" s="30">
        <f t="shared" si="46"/>
        <v>0</v>
      </c>
      <c r="I209" s="14"/>
      <c r="J209" s="14"/>
      <c r="K209" s="30">
        <f t="shared" si="48"/>
        <v>0</v>
      </c>
      <c r="L209" s="14">
        <v>0.05</v>
      </c>
      <c r="M209" s="14">
        <v>0.23</v>
      </c>
      <c r="N209" s="14">
        <v>0.11</v>
      </c>
      <c r="O209" s="14">
        <f t="shared" si="52"/>
        <v>0.39</v>
      </c>
      <c r="P209" s="14">
        <f t="shared" si="53"/>
        <v>0.39</v>
      </c>
      <c r="Q209" s="14">
        <v>1.4</v>
      </c>
      <c r="R209" s="14">
        <f t="shared" si="51"/>
        <v>1.79</v>
      </c>
      <c r="S209" s="10"/>
      <c r="T209" s="10"/>
      <c r="U209" s="10"/>
    </row>
    <row r="210" spans="1:21" x14ac:dyDescent="0.2">
      <c r="A210" s="93"/>
      <c r="B210" s="121"/>
      <c r="C210" s="78" t="s">
        <v>443</v>
      </c>
      <c r="D210" s="64"/>
      <c r="E210" s="36"/>
      <c r="F210" s="36"/>
      <c r="G210" s="36"/>
      <c r="H210" s="65"/>
      <c r="I210" s="36"/>
      <c r="J210" s="36"/>
      <c r="K210" s="65"/>
      <c r="L210" s="36"/>
      <c r="M210" s="36"/>
      <c r="N210" s="36"/>
      <c r="O210" s="36"/>
      <c r="P210" s="36"/>
      <c r="Q210" s="36"/>
      <c r="R210" s="36"/>
      <c r="S210" s="10"/>
      <c r="T210" s="10"/>
      <c r="U210" s="10"/>
    </row>
    <row r="211" spans="1:21" x14ac:dyDescent="0.2">
      <c r="A211" s="93"/>
      <c r="B211" s="121"/>
      <c r="C211" s="76" t="s">
        <v>169</v>
      </c>
      <c r="D211" s="34">
        <v>17</v>
      </c>
      <c r="E211" s="14">
        <v>6</v>
      </c>
      <c r="F211" s="14">
        <v>0.4</v>
      </c>
      <c r="G211" s="14"/>
      <c r="H211" s="30">
        <f t="shared" si="46"/>
        <v>6.4</v>
      </c>
      <c r="I211" s="14">
        <v>0.02</v>
      </c>
      <c r="J211" s="14"/>
      <c r="K211" s="30">
        <f t="shared" si="48"/>
        <v>6.42</v>
      </c>
      <c r="L211" s="14">
        <v>1.7</v>
      </c>
      <c r="M211" s="14">
        <v>13.25</v>
      </c>
      <c r="N211" s="14">
        <v>12.74</v>
      </c>
      <c r="O211" s="14">
        <f t="shared" si="52"/>
        <v>27.689999999999998</v>
      </c>
      <c r="P211" s="14">
        <f t="shared" si="53"/>
        <v>34.11</v>
      </c>
      <c r="Q211" s="14">
        <v>5.55</v>
      </c>
      <c r="R211" s="14">
        <f t="shared" si="51"/>
        <v>39.659999999999997</v>
      </c>
      <c r="S211" s="10"/>
      <c r="T211" s="10"/>
      <c r="U211" s="10"/>
    </row>
    <row r="212" spans="1:21" x14ac:dyDescent="0.2">
      <c r="A212" s="93"/>
      <c r="B212" s="121"/>
      <c r="C212" s="76" t="s">
        <v>165</v>
      </c>
      <c r="D212" s="34">
        <v>3</v>
      </c>
      <c r="E212" s="14"/>
      <c r="F212" s="14"/>
      <c r="G212" s="14">
        <v>0.3</v>
      </c>
      <c r="H212" s="30">
        <f t="shared" si="46"/>
        <v>0.3</v>
      </c>
      <c r="I212" s="14"/>
      <c r="J212" s="14"/>
      <c r="K212" s="30">
        <f t="shared" si="48"/>
        <v>0.3</v>
      </c>
      <c r="L212" s="14">
        <v>0.5</v>
      </c>
      <c r="M212" s="14">
        <v>0.7</v>
      </c>
      <c r="N212" s="14">
        <v>0.3</v>
      </c>
      <c r="O212" s="14">
        <f t="shared" si="52"/>
        <v>1.5</v>
      </c>
      <c r="P212" s="14">
        <f t="shared" si="53"/>
        <v>1.8</v>
      </c>
      <c r="Q212" s="14">
        <v>6.2</v>
      </c>
      <c r="R212" s="14">
        <f t="shared" si="51"/>
        <v>8</v>
      </c>
      <c r="S212" s="10"/>
      <c r="T212" s="10"/>
      <c r="U212" s="10"/>
    </row>
    <row r="213" spans="1:21" x14ac:dyDescent="0.2">
      <c r="A213" s="93"/>
      <c r="B213" s="121"/>
      <c r="C213" s="76" t="s">
        <v>181</v>
      </c>
      <c r="D213" s="34">
        <v>11</v>
      </c>
      <c r="E213" s="14">
        <v>0.01</v>
      </c>
      <c r="F213" s="14">
        <v>0.1</v>
      </c>
      <c r="G213" s="14"/>
      <c r="H213" s="30">
        <f t="shared" si="46"/>
        <v>0.11</v>
      </c>
      <c r="I213" s="14">
        <v>0.9</v>
      </c>
      <c r="J213" s="14"/>
      <c r="K213" s="30">
        <f t="shared" si="48"/>
        <v>1.01</v>
      </c>
      <c r="L213" s="14"/>
      <c r="M213" s="14">
        <v>2.1</v>
      </c>
      <c r="N213" s="14">
        <v>8.5500000000000007</v>
      </c>
      <c r="O213" s="14">
        <f t="shared" si="52"/>
        <v>10.65</v>
      </c>
      <c r="P213" s="14">
        <f t="shared" si="53"/>
        <v>11.66</v>
      </c>
      <c r="Q213" s="14">
        <v>1.4</v>
      </c>
      <c r="R213" s="14">
        <f t="shared" si="51"/>
        <v>13.06</v>
      </c>
      <c r="S213" s="10"/>
      <c r="T213" s="10"/>
      <c r="U213" s="10"/>
    </row>
    <row r="214" spans="1:21" x14ac:dyDescent="0.2">
      <c r="A214" s="93"/>
      <c r="B214" s="121"/>
      <c r="C214" s="76" t="s">
        <v>171</v>
      </c>
      <c r="D214" s="34">
        <v>14</v>
      </c>
      <c r="E214" s="14"/>
      <c r="F214" s="14"/>
      <c r="G214" s="14">
        <v>1.5</v>
      </c>
      <c r="H214" s="30">
        <f t="shared" si="46"/>
        <v>1.5</v>
      </c>
      <c r="I214" s="14">
        <v>0.08</v>
      </c>
      <c r="J214" s="14"/>
      <c r="K214" s="30">
        <f t="shared" si="48"/>
        <v>1.58</v>
      </c>
      <c r="L214" s="14">
        <v>4.01</v>
      </c>
      <c r="M214" s="14">
        <v>8.18</v>
      </c>
      <c r="N214" s="14">
        <v>0.32</v>
      </c>
      <c r="O214" s="14">
        <f t="shared" si="52"/>
        <v>12.51</v>
      </c>
      <c r="P214" s="14">
        <f t="shared" si="53"/>
        <v>14.09</v>
      </c>
      <c r="Q214" s="14">
        <v>4</v>
      </c>
      <c r="R214" s="14">
        <f t="shared" si="51"/>
        <v>18.09</v>
      </c>
      <c r="S214" s="10"/>
      <c r="T214" s="10"/>
      <c r="U214" s="10"/>
    </row>
    <row r="215" spans="1:21" x14ac:dyDescent="0.2">
      <c r="A215" s="93"/>
      <c r="B215" s="121"/>
      <c r="C215" s="76" t="s">
        <v>187</v>
      </c>
      <c r="D215" s="34">
        <v>6</v>
      </c>
      <c r="E215" s="14">
        <v>13.8</v>
      </c>
      <c r="F215" s="14"/>
      <c r="G215" s="14"/>
      <c r="H215" s="30">
        <f t="shared" si="46"/>
        <v>13.8</v>
      </c>
      <c r="I215" s="14">
        <v>1</v>
      </c>
      <c r="J215" s="14"/>
      <c r="K215" s="30">
        <f t="shared" si="48"/>
        <v>14.8</v>
      </c>
      <c r="L215" s="14">
        <v>3</v>
      </c>
      <c r="M215" s="14">
        <v>28</v>
      </c>
      <c r="N215" s="14">
        <v>1</v>
      </c>
      <c r="O215" s="14">
        <f t="shared" si="52"/>
        <v>32</v>
      </c>
      <c r="P215" s="14">
        <f t="shared" si="53"/>
        <v>46.8</v>
      </c>
      <c r="Q215" s="14">
        <v>1.1000000000000001</v>
      </c>
      <c r="R215" s="14">
        <f t="shared" si="51"/>
        <v>47.9</v>
      </c>
      <c r="S215" s="10"/>
      <c r="T215" s="10"/>
      <c r="U215" s="10"/>
    </row>
    <row r="216" spans="1:21" x14ac:dyDescent="0.2">
      <c r="A216" s="93"/>
      <c r="B216" s="121"/>
      <c r="C216" s="76" t="s">
        <v>173</v>
      </c>
      <c r="D216" s="34">
        <v>8</v>
      </c>
      <c r="E216" s="14">
        <v>1.1499999999999999</v>
      </c>
      <c r="F216" s="14"/>
      <c r="G216" s="14"/>
      <c r="H216" s="30">
        <f t="shared" si="46"/>
        <v>1.1499999999999999</v>
      </c>
      <c r="I216" s="14">
        <v>0.27</v>
      </c>
      <c r="J216" s="14"/>
      <c r="K216" s="30">
        <f t="shared" si="48"/>
        <v>1.42</v>
      </c>
      <c r="L216" s="14"/>
      <c r="M216" s="14">
        <v>2.41</v>
      </c>
      <c r="N216" s="14">
        <v>0.2</v>
      </c>
      <c r="O216" s="14">
        <f t="shared" si="52"/>
        <v>2.6100000000000003</v>
      </c>
      <c r="P216" s="14">
        <f t="shared" si="53"/>
        <v>4.03</v>
      </c>
      <c r="Q216" s="14">
        <v>4.18</v>
      </c>
      <c r="R216" s="14">
        <f t="shared" si="51"/>
        <v>8.2100000000000009</v>
      </c>
      <c r="S216" s="10"/>
      <c r="T216" s="10"/>
      <c r="U216" s="10"/>
    </row>
    <row r="217" spans="1:21" x14ac:dyDescent="0.2">
      <c r="A217" s="93"/>
      <c r="B217" s="121"/>
      <c r="C217" s="76" t="s">
        <v>191</v>
      </c>
      <c r="D217" s="34">
        <v>12</v>
      </c>
      <c r="E217" s="14">
        <v>0.14000000000000001</v>
      </c>
      <c r="F217" s="14"/>
      <c r="G217" s="14"/>
      <c r="H217" s="30">
        <f t="shared" si="46"/>
        <v>0.14000000000000001</v>
      </c>
      <c r="I217" s="14"/>
      <c r="J217" s="14">
        <v>0.2</v>
      </c>
      <c r="K217" s="30">
        <f t="shared" si="48"/>
        <v>0.34</v>
      </c>
      <c r="L217" s="14">
        <v>1.1499999999999999</v>
      </c>
      <c r="M217" s="14">
        <v>2.3199999999999998</v>
      </c>
      <c r="N217" s="14">
        <v>1.7</v>
      </c>
      <c r="O217" s="14">
        <f t="shared" si="52"/>
        <v>5.17</v>
      </c>
      <c r="P217" s="14">
        <f t="shared" si="53"/>
        <v>5.51</v>
      </c>
      <c r="Q217" s="14">
        <v>0.6</v>
      </c>
      <c r="R217" s="14">
        <f t="shared" si="51"/>
        <v>6.1099999999999994</v>
      </c>
      <c r="S217" s="10"/>
      <c r="T217" s="10"/>
      <c r="U217" s="10"/>
    </row>
    <row r="218" spans="1:21" x14ac:dyDescent="0.2">
      <c r="A218" s="93"/>
      <c r="B218" s="121"/>
      <c r="C218" s="76" t="s">
        <v>182</v>
      </c>
      <c r="D218" s="34">
        <v>0</v>
      </c>
      <c r="E218" s="14"/>
      <c r="F218" s="14"/>
      <c r="G218" s="14"/>
      <c r="H218" s="30">
        <f t="shared" si="46"/>
        <v>0</v>
      </c>
      <c r="I218" s="14"/>
      <c r="J218" s="14"/>
      <c r="K218" s="30">
        <f t="shared" si="48"/>
        <v>0</v>
      </c>
      <c r="L218" s="14"/>
      <c r="M218" s="14"/>
      <c r="N218" s="14"/>
      <c r="O218" s="14">
        <f t="shared" si="52"/>
        <v>0</v>
      </c>
      <c r="P218" s="14">
        <f t="shared" si="53"/>
        <v>0</v>
      </c>
      <c r="Q218" s="14"/>
      <c r="R218" s="14">
        <f t="shared" si="51"/>
        <v>0</v>
      </c>
      <c r="S218" s="10"/>
      <c r="T218" s="10"/>
      <c r="U218" s="10"/>
    </row>
    <row r="219" spans="1:21" x14ac:dyDescent="0.2">
      <c r="A219" s="93"/>
      <c r="B219" s="121"/>
      <c r="C219" s="76" t="s">
        <v>166</v>
      </c>
      <c r="D219" s="34">
        <v>0</v>
      </c>
      <c r="E219" s="14"/>
      <c r="F219" s="14"/>
      <c r="G219" s="14"/>
      <c r="H219" s="30">
        <f t="shared" si="46"/>
        <v>0</v>
      </c>
      <c r="I219" s="14"/>
      <c r="J219" s="14"/>
      <c r="K219" s="30">
        <f t="shared" si="48"/>
        <v>0</v>
      </c>
      <c r="L219" s="14"/>
      <c r="M219" s="14"/>
      <c r="N219" s="14"/>
      <c r="O219" s="14">
        <f t="shared" si="52"/>
        <v>0</v>
      </c>
      <c r="P219" s="14">
        <f t="shared" si="53"/>
        <v>0</v>
      </c>
      <c r="Q219" s="14"/>
      <c r="R219" s="14">
        <f t="shared" si="51"/>
        <v>0</v>
      </c>
      <c r="S219" s="10"/>
      <c r="T219" s="10"/>
      <c r="U219" s="10"/>
    </row>
    <row r="220" spans="1:21" x14ac:dyDescent="0.2">
      <c r="A220" s="93"/>
      <c r="B220" s="121"/>
      <c r="C220" s="76" t="s">
        <v>177</v>
      </c>
      <c r="D220" s="34">
        <v>0</v>
      </c>
      <c r="E220" s="14"/>
      <c r="F220" s="14"/>
      <c r="G220" s="14"/>
      <c r="H220" s="30">
        <f t="shared" si="46"/>
        <v>0</v>
      </c>
      <c r="I220" s="14"/>
      <c r="J220" s="14"/>
      <c r="K220" s="30">
        <f t="shared" si="48"/>
        <v>0</v>
      </c>
      <c r="L220" s="14"/>
      <c r="M220" s="14"/>
      <c r="N220" s="14"/>
      <c r="O220" s="14">
        <f t="shared" si="52"/>
        <v>0</v>
      </c>
      <c r="P220" s="14">
        <f t="shared" si="53"/>
        <v>0</v>
      </c>
      <c r="Q220" s="14"/>
      <c r="R220" s="14">
        <f t="shared" si="51"/>
        <v>0</v>
      </c>
      <c r="S220" s="10"/>
      <c r="T220" s="10"/>
      <c r="U220" s="10"/>
    </row>
    <row r="221" spans="1:21" x14ac:dyDescent="0.2">
      <c r="A221" s="93"/>
      <c r="B221" s="121"/>
      <c r="C221" s="76" t="s">
        <v>304</v>
      </c>
      <c r="D221" s="34">
        <v>1</v>
      </c>
      <c r="E221" s="14"/>
      <c r="F221" s="14"/>
      <c r="G221" s="14"/>
      <c r="H221" s="30">
        <f t="shared" si="46"/>
        <v>0</v>
      </c>
      <c r="I221" s="14"/>
      <c r="J221" s="14"/>
      <c r="K221" s="30">
        <f t="shared" si="48"/>
        <v>0</v>
      </c>
      <c r="L221" s="14"/>
      <c r="M221" s="14">
        <v>0.7</v>
      </c>
      <c r="N221" s="14"/>
      <c r="O221" s="14">
        <f t="shared" si="52"/>
        <v>0.7</v>
      </c>
      <c r="P221" s="14">
        <f t="shared" si="53"/>
        <v>0.7</v>
      </c>
      <c r="Q221" s="14"/>
      <c r="R221" s="14">
        <f t="shared" si="51"/>
        <v>0.7</v>
      </c>
      <c r="S221" s="10"/>
      <c r="T221" s="10"/>
      <c r="U221" s="10"/>
    </row>
    <row r="222" spans="1:21" x14ac:dyDescent="0.2">
      <c r="A222" s="94"/>
      <c r="B222" s="122"/>
      <c r="C222" s="88" t="s">
        <v>179</v>
      </c>
      <c r="D222" s="89">
        <v>19</v>
      </c>
      <c r="E222" s="90"/>
      <c r="F222" s="90"/>
      <c r="G222" s="90"/>
      <c r="H222" s="91">
        <f t="shared" si="46"/>
        <v>0</v>
      </c>
      <c r="I222" s="90">
        <v>0.11</v>
      </c>
      <c r="J222" s="90"/>
      <c r="K222" s="91">
        <f t="shared" si="48"/>
        <v>0.11</v>
      </c>
      <c r="L222" s="90">
        <v>0.1</v>
      </c>
      <c r="M222" s="90">
        <v>5.94</v>
      </c>
      <c r="N222" s="90">
        <v>3.27</v>
      </c>
      <c r="O222" s="90">
        <f t="shared" si="49"/>
        <v>9.31</v>
      </c>
      <c r="P222" s="90">
        <f t="shared" si="50"/>
        <v>9.42</v>
      </c>
      <c r="Q222" s="90">
        <v>1</v>
      </c>
      <c r="R222" s="90">
        <f t="shared" si="51"/>
        <v>10.42</v>
      </c>
      <c r="S222" s="10"/>
      <c r="T222" s="10"/>
      <c r="U222" s="10"/>
    </row>
    <row r="223" spans="1:21" ht="14.25" customHeight="1" x14ac:dyDescent="0.25">
      <c r="A223" s="230" t="s">
        <v>0</v>
      </c>
      <c r="B223" s="231"/>
      <c r="C223" s="232" t="s">
        <v>0</v>
      </c>
      <c r="D223" s="53">
        <f t="shared" ref="D223:R223" si="54">+SUM(D191:D222)</f>
        <v>1114</v>
      </c>
      <c r="E223" s="54">
        <f>SUM(E191:E222)</f>
        <v>541.00999999999988</v>
      </c>
      <c r="F223" s="54">
        <f>SUM(F191:F222)</f>
        <v>116.17999999999999</v>
      </c>
      <c r="G223" s="54">
        <f>SUM(G191:G222)</f>
        <v>319.10000000000008</v>
      </c>
      <c r="H223" s="54">
        <f>SUM(H191:H222)</f>
        <v>976.28999999999985</v>
      </c>
      <c r="I223" s="54">
        <f t="shared" si="54"/>
        <v>73.97999999999999</v>
      </c>
      <c r="J223" s="54">
        <f t="shared" si="54"/>
        <v>36.470000000000006</v>
      </c>
      <c r="K223" s="54">
        <f t="shared" si="54"/>
        <v>1086.74</v>
      </c>
      <c r="L223" s="54">
        <f t="shared" si="54"/>
        <v>123.35000000000002</v>
      </c>
      <c r="M223" s="54">
        <f t="shared" si="54"/>
        <v>266.48999999999995</v>
      </c>
      <c r="N223" s="54">
        <f t="shared" si="54"/>
        <v>194.80000000000004</v>
      </c>
      <c r="O223" s="54">
        <f t="shared" si="54"/>
        <v>584.64</v>
      </c>
      <c r="P223" s="54">
        <f t="shared" si="54"/>
        <v>1671.38</v>
      </c>
      <c r="Q223" s="54">
        <f t="shared" si="54"/>
        <v>1414.8600000000001</v>
      </c>
      <c r="R223" s="55">
        <f t="shared" si="54"/>
        <v>3086.2400000000007</v>
      </c>
      <c r="S223" s="10"/>
      <c r="T223" s="10"/>
      <c r="U223" s="10"/>
    </row>
    <row r="224" spans="1:21" x14ac:dyDescent="0.2">
      <c r="A224" s="93" t="s">
        <v>406</v>
      </c>
      <c r="B224" s="120" t="s">
        <v>219</v>
      </c>
      <c r="C224" s="73" t="s">
        <v>219</v>
      </c>
      <c r="D224" s="74">
        <v>11</v>
      </c>
      <c r="E224" s="39">
        <v>0.3</v>
      </c>
      <c r="F224" s="39"/>
      <c r="G224" s="39"/>
      <c r="H224" s="48">
        <f t="shared" si="46"/>
        <v>0.3</v>
      </c>
      <c r="I224" s="39">
        <v>3.11</v>
      </c>
      <c r="J224" s="39"/>
      <c r="K224" s="48">
        <f t="shared" ref="K224:K267" si="55">+SUM(H224:J224)</f>
        <v>3.4099999999999997</v>
      </c>
      <c r="L224" s="39">
        <v>1</v>
      </c>
      <c r="M224" s="39">
        <v>4.91</v>
      </c>
      <c r="N224" s="39">
        <v>1</v>
      </c>
      <c r="O224" s="39">
        <f t="shared" ref="O224:O229" si="56">+SUM(L224:N224)</f>
        <v>6.91</v>
      </c>
      <c r="P224" s="39">
        <f t="shared" ref="P224:P229" si="57">+SUM(K224+O224)</f>
        <v>10.32</v>
      </c>
      <c r="Q224" s="39">
        <v>0.1</v>
      </c>
      <c r="R224" s="39">
        <f t="shared" ref="R224:R267" si="58">+SUM(P224:Q224)</f>
        <v>10.42</v>
      </c>
      <c r="S224" s="10"/>
      <c r="T224" s="10"/>
      <c r="U224" s="10"/>
    </row>
    <row r="225" spans="1:21" x14ac:dyDescent="0.2">
      <c r="A225" s="93"/>
      <c r="B225" s="121"/>
      <c r="C225" s="76" t="s">
        <v>205</v>
      </c>
      <c r="D225" s="77">
        <v>2</v>
      </c>
      <c r="E225" s="14"/>
      <c r="F225" s="14"/>
      <c r="G225" s="14"/>
      <c r="H225" s="30">
        <f t="shared" si="46"/>
        <v>0</v>
      </c>
      <c r="I225" s="14"/>
      <c r="J225" s="14"/>
      <c r="K225" s="30">
        <f t="shared" si="55"/>
        <v>0</v>
      </c>
      <c r="L225" s="14"/>
      <c r="M225" s="14">
        <v>0.01</v>
      </c>
      <c r="N225" s="14"/>
      <c r="O225" s="14">
        <f t="shared" si="56"/>
        <v>0.01</v>
      </c>
      <c r="P225" s="14">
        <f t="shared" si="57"/>
        <v>0.01</v>
      </c>
      <c r="Q225" s="14">
        <v>20</v>
      </c>
      <c r="R225" s="14">
        <f t="shared" si="58"/>
        <v>20.010000000000002</v>
      </c>
      <c r="S225" s="10"/>
      <c r="T225" s="10"/>
      <c r="U225" s="10"/>
    </row>
    <row r="226" spans="1:21" x14ac:dyDescent="0.2">
      <c r="A226" s="93"/>
      <c r="B226" s="121"/>
      <c r="C226" s="76" t="s">
        <v>275</v>
      </c>
      <c r="D226" s="77">
        <v>3</v>
      </c>
      <c r="E226" s="14">
        <v>0.01</v>
      </c>
      <c r="F226" s="14">
        <v>0.2</v>
      </c>
      <c r="G226" s="14"/>
      <c r="H226" s="30">
        <f t="shared" si="46"/>
        <v>0.21000000000000002</v>
      </c>
      <c r="I226" s="14"/>
      <c r="J226" s="14"/>
      <c r="K226" s="30">
        <f t="shared" si="55"/>
        <v>0.21000000000000002</v>
      </c>
      <c r="L226" s="14"/>
      <c r="M226" s="14">
        <v>0.01</v>
      </c>
      <c r="N226" s="14"/>
      <c r="O226" s="14">
        <f t="shared" si="56"/>
        <v>0.01</v>
      </c>
      <c r="P226" s="14">
        <f t="shared" si="57"/>
        <v>0.22000000000000003</v>
      </c>
      <c r="Q226" s="14">
        <v>0.15</v>
      </c>
      <c r="R226" s="14">
        <f t="shared" si="58"/>
        <v>0.37</v>
      </c>
      <c r="S226" s="10"/>
      <c r="T226" s="10"/>
      <c r="U226" s="10"/>
    </row>
    <row r="227" spans="1:21" x14ac:dyDescent="0.2">
      <c r="A227" s="93"/>
      <c r="B227" s="121"/>
      <c r="C227" s="76" t="s">
        <v>202</v>
      </c>
      <c r="D227" s="77">
        <v>11</v>
      </c>
      <c r="E227" s="14"/>
      <c r="F227" s="14"/>
      <c r="G227" s="14"/>
      <c r="H227" s="30">
        <f t="shared" si="46"/>
        <v>0</v>
      </c>
      <c r="I227" s="14">
        <v>0.06</v>
      </c>
      <c r="J227" s="14"/>
      <c r="K227" s="30">
        <f t="shared" si="55"/>
        <v>0.06</v>
      </c>
      <c r="L227" s="14"/>
      <c r="M227" s="14">
        <v>0.57999999999999996</v>
      </c>
      <c r="N227" s="14">
        <v>4.01</v>
      </c>
      <c r="O227" s="14">
        <f t="shared" si="56"/>
        <v>4.59</v>
      </c>
      <c r="P227" s="14">
        <f t="shared" si="57"/>
        <v>4.6499999999999995</v>
      </c>
      <c r="Q227" s="14">
        <v>0.21</v>
      </c>
      <c r="R227" s="14">
        <f t="shared" si="58"/>
        <v>4.8599999999999994</v>
      </c>
      <c r="S227" s="10"/>
      <c r="T227" s="10"/>
      <c r="U227" s="10"/>
    </row>
    <row r="228" spans="1:21" x14ac:dyDescent="0.2">
      <c r="A228" s="93"/>
      <c r="B228" s="121"/>
      <c r="C228" s="76" t="s">
        <v>195</v>
      </c>
      <c r="D228" s="77">
        <v>5</v>
      </c>
      <c r="E228" s="14"/>
      <c r="F228" s="14"/>
      <c r="G228" s="14"/>
      <c r="H228" s="30">
        <f t="shared" si="46"/>
        <v>0</v>
      </c>
      <c r="I228" s="14">
        <v>0.2</v>
      </c>
      <c r="J228" s="14"/>
      <c r="K228" s="30">
        <f t="shared" si="55"/>
        <v>0.2</v>
      </c>
      <c r="L228" s="14">
        <v>0.2</v>
      </c>
      <c r="M228" s="14">
        <v>1.8</v>
      </c>
      <c r="N228" s="14"/>
      <c r="O228" s="14">
        <f t="shared" si="56"/>
        <v>2</v>
      </c>
      <c r="P228" s="14">
        <f t="shared" si="57"/>
        <v>2.2000000000000002</v>
      </c>
      <c r="Q228" s="14">
        <v>9.6999999999999993</v>
      </c>
      <c r="R228" s="14">
        <f t="shared" si="58"/>
        <v>11.899999999999999</v>
      </c>
      <c r="S228" s="10"/>
      <c r="T228" s="10"/>
      <c r="U228" s="10"/>
    </row>
    <row r="229" spans="1:21" x14ac:dyDescent="0.2">
      <c r="A229" s="93"/>
      <c r="B229" s="121"/>
      <c r="C229" s="76" t="s">
        <v>204</v>
      </c>
      <c r="D229" s="77">
        <v>1</v>
      </c>
      <c r="E229" s="14"/>
      <c r="F229" s="14"/>
      <c r="G229" s="14"/>
      <c r="H229" s="30">
        <f t="shared" si="46"/>
        <v>0</v>
      </c>
      <c r="I229" s="14"/>
      <c r="J229" s="14"/>
      <c r="K229" s="30">
        <f t="shared" si="55"/>
        <v>0</v>
      </c>
      <c r="L229" s="14"/>
      <c r="M229" s="14"/>
      <c r="N229" s="14"/>
      <c r="O229" s="14">
        <f t="shared" si="56"/>
        <v>0</v>
      </c>
      <c r="P229" s="14">
        <f t="shared" si="57"/>
        <v>0</v>
      </c>
      <c r="Q229" s="14">
        <v>0.01</v>
      </c>
      <c r="R229" s="14">
        <f t="shared" si="58"/>
        <v>0.01</v>
      </c>
      <c r="S229" s="10"/>
      <c r="T229" s="10"/>
      <c r="U229" s="10"/>
    </row>
    <row r="230" spans="1:21" x14ac:dyDescent="0.2">
      <c r="A230" s="93"/>
      <c r="B230" s="121"/>
      <c r="C230" s="76" t="s">
        <v>277</v>
      </c>
      <c r="D230" s="77">
        <v>0</v>
      </c>
      <c r="E230" s="14"/>
      <c r="F230" s="14"/>
      <c r="G230" s="14"/>
      <c r="H230" s="30">
        <f t="shared" si="46"/>
        <v>0</v>
      </c>
      <c r="I230" s="14"/>
      <c r="J230" s="14"/>
      <c r="K230" s="30">
        <f t="shared" si="55"/>
        <v>0</v>
      </c>
      <c r="L230" s="14"/>
      <c r="M230" s="14"/>
      <c r="N230" s="14"/>
      <c r="O230" s="14">
        <f t="shared" ref="O230:O235" si="59">+SUM(L230:N230)</f>
        <v>0</v>
      </c>
      <c r="P230" s="14">
        <f t="shared" ref="P230:P235" si="60">+SUM(K230+O230)</f>
        <v>0</v>
      </c>
      <c r="Q230" s="14"/>
      <c r="R230" s="14">
        <f t="shared" si="58"/>
        <v>0</v>
      </c>
      <c r="S230" s="10"/>
      <c r="T230" s="10"/>
      <c r="U230" s="10"/>
    </row>
    <row r="231" spans="1:21" x14ac:dyDescent="0.2">
      <c r="A231" s="93"/>
      <c r="B231" s="124"/>
      <c r="C231" s="76" t="s">
        <v>208</v>
      </c>
      <c r="D231" s="77">
        <v>2</v>
      </c>
      <c r="E231" s="14"/>
      <c r="F231" s="14"/>
      <c r="G231" s="14"/>
      <c r="H231" s="30">
        <f t="shared" si="46"/>
        <v>0</v>
      </c>
      <c r="I231" s="14"/>
      <c r="J231" s="14"/>
      <c r="K231" s="30">
        <f t="shared" si="55"/>
        <v>0</v>
      </c>
      <c r="L231" s="14"/>
      <c r="M231" s="14">
        <v>0.12</v>
      </c>
      <c r="N231" s="14">
        <v>0.5</v>
      </c>
      <c r="O231" s="14">
        <f t="shared" si="59"/>
        <v>0.62</v>
      </c>
      <c r="P231" s="14">
        <f t="shared" si="60"/>
        <v>0.62</v>
      </c>
      <c r="Q231" s="14">
        <v>4</v>
      </c>
      <c r="R231" s="14">
        <f t="shared" si="58"/>
        <v>4.62</v>
      </c>
      <c r="S231" s="10"/>
      <c r="T231" s="10"/>
      <c r="U231" s="10"/>
    </row>
    <row r="232" spans="1:21" x14ac:dyDescent="0.2">
      <c r="A232" s="93"/>
      <c r="B232" s="121" t="s">
        <v>431</v>
      </c>
      <c r="C232" s="76" t="s">
        <v>200</v>
      </c>
      <c r="D232" s="77">
        <v>5</v>
      </c>
      <c r="E232" s="14"/>
      <c r="F232" s="14"/>
      <c r="G232" s="14"/>
      <c r="H232" s="30">
        <f t="shared" si="46"/>
        <v>0</v>
      </c>
      <c r="I232" s="14">
        <v>2</v>
      </c>
      <c r="J232" s="14"/>
      <c r="K232" s="30">
        <f t="shared" si="55"/>
        <v>2</v>
      </c>
      <c r="L232" s="14"/>
      <c r="M232" s="14">
        <v>1.1000000000000001</v>
      </c>
      <c r="N232" s="14">
        <v>5.25</v>
      </c>
      <c r="O232" s="14">
        <f t="shared" si="59"/>
        <v>6.35</v>
      </c>
      <c r="P232" s="14">
        <f t="shared" si="60"/>
        <v>8.35</v>
      </c>
      <c r="Q232" s="14">
        <v>0.5</v>
      </c>
      <c r="R232" s="14">
        <f t="shared" si="58"/>
        <v>8.85</v>
      </c>
      <c r="S232" s="10"/>
      <c r="T232" s="10"/>
      <c r="U232" s="10"/>
    </row>
    <row r="233" spans="1:21" x14ac:dyDescent="0.2">
      <c r="A233" s="93"/>
      <c r="B233" s="121"/>
      <c r="C233" s="76" t="s">
        <v>305</v>
      </c>
      <c r="D233" s="77">
        <v>0</v>
      </c>
      <c r="E233" s="14"/>
      <c r="F233" s="14"/>
      <c r="G233" s="14"/>
      <c r="H233" s="30">
        <f t="shared" si="46"/>
        <v>0</v>
      </c>
      <c r="I233" s="14"/>
      <c r="J233" s="14"/>
      <c r="K233" s="30">
        <f t="shared" si="55"/>
        <v>0</v>
      </c>
      <c r="L233" s="14"/>
      <c r="M233" s="14"/>
      <c r="N233" s="14"/>
      <c r="O233" s="14">
        <f t="shared" si="59"/>
        <v>0</v>
      </c>
      <c r="P233" s="14">
        <f t="shared" si="60"/>
        <v>0</v>
      </c>
      <c r="Q233" s="14"/>
      <c r="R233" s="14">
        <f t="shared" si="58"/>
        <v>0</v>
      </c>
      <c r="S233" s="10"/>
      <c r="T233" s="10"/>
      <c r="U233" s="10"/>
    </row>
    <row r="234" spans="1:21" x14ac:dyDescent="0.2">
      <c r="A234" s="93"/>
      <c r="B234" s="121"/>
      <c r="C234" s="76" t="s">
        <v>215</v>
      </c>
      <c r="D234" s="77">
        <v>3</v>
      </c>
      <c r="E234" s="14"/>
      <c r="F234" s="14"/>
      <c r="G234" s="14"/>
      <c r="H234" s="30">
        <f t="shared" si="46"/>
        <v>0</v>
      </c>
      <c r="I234" s="14"/>
      <c r="J234" s="14"/>
      <c r="K234" s="30">
        <f t="shared" si="55"/>
        <v>0</v>
      </c>
      <c r="L234" s="14"/>
      <c r="M234" s="14">
        <v>0.2</v>
      </c>
      <c r="N234" s="14">
        <v>0.75</v>
      </c>
      <c r="O234" s="14">
        <f t="shared" si="59"/>
        <v>0.95</v>
      </c>
      <c r="P234" s="14">
        <f t="shared" si="60"/>
        <v>0.95</v>
      </c>
      <c r="Q234" s="14"/>
      <c r="R234" s="14">
        <f t="shared" si="58"/>
        <v>0.95</v>
      </c>
      <c r="S234" s="10"/>
      <c r="T234" s="10"/>
      <c r="U234" s="10"/>
    </row>
    <row r="235" spans="1:21" x14ac:dyDescent="0.2">
      <c r="A235" s="93"/>
      <c r="B235" s="121"/>
      <c r="C235" s="82" t="s">
        <v>201</v>
      </c>
      <c r="D235" s="83">
        <v>0</v>
      </c>
      <c r="E235" s="17"/>
      <c r="F235" s="17"/>
      <c r="G235" s="17"/>
      <c r="H235" s="32">
        <f t="shared" si="46"/>
        <v>0</v>
      </c>
      <c r="I235" s="17"/>
      <c r="J235" s="17"/>
      <c r="K235" s="32">
        <f t="shared" si="55"/>
        <v>0</v>
      </c>
      <c r="L235" s="17"/>
      <c r="M235" s="17"/>
      <c r="N235" s="17"/>
      <c r="O235" s="17">
        <f t="shared" si="59"/>
        <v>0</v>
      </c>
      <c r="P235" s="17">
        <f t="shared" si="60"/>
        <v>0</v>
      </c>
      <c r="Q235" s="17"/>
      <c r="R235" s="17">
        <f t="shared" si="58"/>
        <v>0</v>
      </c>
      <c r="S235" s="10"/>
      <c r="T235" s="10"/>
      <c r="U235" s="10"/>
    </row>
    <row r="236" spans="1:21" ht="15" x14ac:dyDescent="0.25">
      <c r="A236" s="230" t="s">
        <v>0</v>
      </c>
      <c r="B236" s="231"/>
      <c r="C236" s="232" t="s">
        <v>0</v>
      </c>
      <c r="D236" s="53">
        <f t="shared" ref="D236:R236" si="61">SUM(D224:D235)</f>
        <v>43</v>
      </c>
      <c r="E236" s="54">
        <f t="shared" si="61"/>
        <v>0.31</v>
      </c>
      <c r="F236" s="54">
        <f t="shared" si="61"/>
        <v>0.2</v>
      </c>
      <c r="G236" s="54">
        <f t="shared" si="61"/>
        <v>0</v>
      </c>
      <c r="H236" s="54">
        <f t="shared" si="61"/>
        <v>0.51</v>
      </c>
      <c r="I236" s="54">
        <f t="shared" si="61"/>
        <v>5.37</v>
      </c>
      <c r="J236" s="54">
        <f t="shared" si="61"/>
        <v>0</v>
      </c>
      <c r="K236" s="54">
        <f t="shared" si="61"/>
        <v>5.88</v>
      </c>
      <c r="L236" s="54">
        <f t="shared" si="61"/>
        <v>1.2</v>
      </c>
      <c r="M236" s="54">
        <f t="shared" si="61"/>
        <v>8.7299999999999986</v>
      </c>
      <c r="N236" s="54">
        <f t="shared" si="61"/>
        <v>11.51</v>
      </c>
      <c r="O236" s="54">
        <f t="shared" si="61"/>
        <v>21.439999999999998</v>
      </c>
      <c r="P236" s="54">
        <f t="shared" si="61"/>
        <v>27.319999999999997</v>
      </c>
      <c r="Q236" s="54">
        <f t="shared" si="61"/>
        <v>34.67</v>
      </c>
      <c r="R236" s="55">
        <f t="shared" si="61"/>
        <v>61.989999999999995</v>
      </c>
      <c r="S236" s="15"/>
      <c r="T236" s="10"/>
      <c r="U236" s="10"/>
    </row>
    <row r="237" spans="1:21" x14ac:dyDescent="0.2">
      <c r="A237" s="93" t="s">
        <v>9</v>
      </c>
      <c r="B237" s="120" t="s">
        <v>207</v>
      </c>
      <c r="C237" s="73" t="s">
        <v>207</v>
      </c>
      <c r="D237" s="74">
        <v>4</v>
      </c>
      <c r="E237" s="39">
        <v>0.2</v>
      </c>
      <c r="F237" s="39"/>
      <c r="G237" s="39">
        <v>0.2</v>
      </c>
      <c r="H237" s="48">
        <f t="shared" si="46"/>
        <v>0.4</v>
      </c>
      <c r="I237" s="39">
        <v>0.01</v>
      </c>
      <c r="J237" s="39"/>
      <c r="K237" s="48">
        <f t="shared" si="55"/>
        <v>0.41000000000000003</v>
      </c>
      <c r="L237" s="39">
        <v>0.5</v>
      </c>
      <c r="M237" s="39">
        <v>0.5</v>
      </c>
      <c r="N237" s="39"/>
      <c r="O237" s="39">
        <f>+SUM(L237:N237)</f>
        <v>1</v>
      </c>
      <c r="P237" s="39">
        <f>+SUM(K237+O237)</f>
        <v>1.4100000000000001</v>
      </c>
      <c r="Q237" s="39">
        <v>9.52</v>
      </c>
      <c r="R237" s="39">
        <f t="shared" si="58"/>
        <v>10.93</v>
      </c>
      <c r="S237" s="10"/>
      <c r="T237" s="10"/>
      <c r="U237" s="10"/>
    </row>
    <row r="238" spans="1:21" x14ac:dyDescent="0.2">
      <c r="A238" s="93"/>
      <c r="B238" s="121"/>
      <c r="C238" s="76" t="s">
        <v>218</v>
      </c>
      <c r="D238" s="77">
        <v>1</v>
      </c>
      <c r="E238" s="14"/>
      <c r="F238" s="14"/>
      <c r="G238" s="14"/>
      <c r="H238" s="30">
        <f t="shared" si="46"/>
        <v>0</v>
      </c>
      <c r="I238" s="14">
        <v>0.4</v>
      </c>
      <c r="J238" s="14"/>
      <c r="K238" s="30">
        <f t="shared" si="55"/>
        <v>0.4</v>
      </c>
      <c r="L238" s="14"/>
      <c r="M238" s="14"/>
      <c r="N238" s="14"/>
      <c r="O238" s="14">
        <f>+SUM(L238:N238)</f>
        <v>0</v>
      </c>
      <c r="P238" s="14">
        <f>+SUM(K238+O238)</f>
        <v>0.4</v>
      </c>
      <c r="Q238" s="14"/>
      <c r="R238" s="14">
        <f t="shared" si="58"/>
        <v>0.4</v>
      </c>
      <c r="S238" s="10"/>
      <c r="T238" s="10"/>
      <c r="U238" s="10"/>
    </row>
    <row r="239" spans="1:21" x14ac:dyDescent="0.2">
      <c r="A239" s="93"/>
      <c r="B239" s="121"/>
      <c r="C239" s="76" t="s">
        <v>464</v>
      </c>
      <c r="D239" s="77"/>
      <c r="E239" s="14"/>
      <c r="F239" s="14"/>
      <c r="G239" s="14"/>
      <c r="H239" s="30">
        <f t="shared" si="46"/>
        <v>0</v>
      </c>
      <c r="I239" s="14"/>
      <c r="J239" s="14"/>
      <c r="K239" s="30">
        <f t="shared" si="55"/>
        <v>0</v>
      </c>
      <c r="L239" s="14"/>
      <c r="M239" s="14"/>
      <c r="N239" s="14"/>
      <c r="O239" s="14">
        <f t="shared" ref="O239:O266" si="62">+SUM(L239:N239)</f>
        <v>0</v>
      </c>
      <c r="P239" s="14">
        <f t="shared" ref="P239:P266" si="63">+SUM(K239+O239)</f>
        <v>0</v>
      </c>
      <c r="Q239" s="14"/>
      <c r="R239" s="14">
        <f t="shared" si="58"/>
        <v>0</v>
      </c>
      <c r="S239" s="10"/>
      <c r="T239" s="10"/>
      <c r="U239" s="10"/>
    </row>
    <row r="240" spans="1:21" x14ac:dyDescent="0.2">
      <c r="A240" s="93"/>
      <c r="B240" s="121"/>
      <c r="C240" s="76" t="s">
        <v>211</v>
      </c>
      <c r="D240" s="77">
        <v>1</v>
      </c>
      <c r="E240" s="14"/>
      <c r="F240" s="14"/>
      <c r="G240" s="14"/>
      <c r="H240" s="30">
        <f t="shared" si="46"/>
        <v>0</v>
      </c>
      <c r="I240" s="14"/>
      <c r="J240" s="14"/>
      <c r="K240" s="30">
        <f t="shared" si="55"/>
        <v>0</v>
      </c>
      <c r="L240" s="14"/>
      <c r="M240" s="14"/>
      <c r="N240" s="14">
        <v>0.5</v>
      </c>
      <c r="O240" s="14">
        <f t="shared" si="62"/>
        <v>0.5</v>
      </c>
      <c r="P240" s="14">
        <f t="shared" si="63"/>
        <v>0.5</v>
      </c>
      <c r="Q240" s="14">
        <v>1</v>
      </c>
      <c r="R240" s="14">
        <f t="shared" si="58"/>
        <v>1.5</v>
      </c>
      <c r="S240" s="10"/>
      <c r="T240" s="10"/>
      <c r="U240" s="10"/>
    </row>
    <row r="241" spans="1:22" x14ac:dyDescent="0.2">
      <c r="A241" s="93"/>
      <c r="B241" s="121"/>
      <c r="C241" s="76" t="s">
        <v>325</v>
      </c>
      <c r="D241" s="77">
        <v>1</v>
      </c>
      <c r="E241" s="14"/>
      <c r="F241" s="14"/>
      <c r="G241" s="14"/>
      <c r="H241" s="30">
        <f t="shared" si="46"/>
        <v>0</v>
      </c>
      <c r="I241" s="14"/>
      <c r="J241" s="14"/>
      <c r="K241" s="30">
        <f t="shared" si="55"/>
        <v>0</v>
      </c>
      <c r="L241" s="14"/>
      <c r="M241" s="14">
        <v>2</v>
      </c>
      <c r="N241" s="14">
        <v>3</v>
      </c>
      <c r="O241" s="14">
        <f t="shared" si="62"/>
        <v>5</v>
      </c>
      <c r="P241" s="14">
        <f t="shared" si="63"/>
        <v>5</v>
      </c>
      <c r="Q241" s="14"/>
      <c r="R241" s="14">
        <f t="shared" si="58"/>
        <v>5</v>
      </c>
      <c r="S241" s="10"/>
      <c r="T241" s="10"/>
      <c r="U241" s="10"/>
    </row>
    <row r="242" spans="1:22" x14ac:dyDescent="0.2">
      <c r="A242" s="93"/>
      <c r="B242" s="121"/>
      <c r="C242" s="76" t="s">
        <v>216</v>
      </c>
      <c r="D242" s="77">
        <v>0</v>
      </c>
      <c r="E242" s="14"/>
      <c r="F242" s="14"/>
      <c r="G242" s="14"/>
      <c r="H242" s="30">
        <f t="shared" si="46"/>
        <v>0</v>
      </c>
      <c r="I242" s="14"/>
      <c r="J242" s="14"/>
      <c r="K242" s="30">
        <f t="shared" si="55"/>
        <v>0</v>
      </c>
      <c r="L242" s="14"/>
      <c r="M242" s="14"/>
      <c r="N242" s="14"/>
      <c r="O242" s="14">
        <f t="shared" si="62"/>
        <v>0</v>
      </c>
      <c r="P242" s="14">
        <f t="shared" si="63"/>
        <v>0</v>
      </c>
      <c r="Q242" s="14"/>
      <c r="R242" s="14">
        <f t="shared" si="58"/>
        <v>0</v>
      </c>
      <c r="S242" s="10"/>
      <c r="T242" s="10"/>
      <c r="U242" s="10"/>
    </row>
    <row r="243" spans="1:22" x14ac:dyDescent="0.2">
      <c r="A243" s="93"/>
      <c r="B243" s="121"/>
      <c r="C243" s="76" t="s">
        <v>213</v>
      </c>
      <c r="D243" s="77">
        <v>0</v>
      </c>
      <c r="E243" s="14"/>
      <c r="F243" s="14"/>
      <c r="G243" s="14"/>
      <c r="H243" s="30">
        <f t="shared" si="46"/>
        <v>0</v>
      </c>
      <c r="I243" s="14"/>
      <c r="J243" s="14"/>
      <c r="K243" s="30">
        <f t="shared" si="55"/>
        <v>0</v>
      </c>
      <c r="L243" s="14"/>
      <c r="M243" s="14"/>
      <c r="N243" s="14"/>
      <c r="O243" s="14">
        <f t="shared" si="62"/>
        <v>0</v>
      </c>
      <c r="P243" s="14">
        <f t="shared" si="63"/>
        <v>0</v>
      </c>
      <c r="Q243" s="14"/>
      <c r="R243" s="14">
        <f t="shared" si="58"/>
        <v>0</v>
      </c>
      <c r="S243" s="10"/>
      <c r="T243" s="10"/>
      <c r="U243" s="10"/>
    </row>
    <row r="244" spans="1:22" x14ac:dyDescent="0.2">
      <c r="A244" s="93"/>
      <c r="B244" s="124"/>
      <c r="C244" s="76" t="s">
        <v>217</v>
      </c>
      <c r="D244" s="77">
        <v>3</v>
      </c>
      <c r="E244" s="14"/>
      <c r="F244" s="14"/>
      <c r="G244" s="14"/>
      <c r="H244" s="30">
        <f t="shared" si="46"/>
        <v>0</v>
      </c>
      <c r="I244" s="14"/>
      <c r="J244" s="14"/>
      <c r="K244" s="30">
        <f t="shared" si="55"/>
        <v>0</v>
      </c>
      <c r="L244" s="14">
        <v>0.6</v>
      </c>
      <c r="M244" s="14"/>
      <c r="N244" s="14"/>
      <c r="O244" s="14">
        <f t="shared" si="62"/>
        <v>0.6</v>
      </c>
      <c r="P244" s="14">
        <f t="shared" si="63"/>
        <v>0.6</v>
      </c>
      <c r="Q244" s="14">
        <v>0.52</v>
      </c>
      <c r="R244" s="14">
        <f t="shared" si="58"/>
        <v>1.1200000000000001</v>
      </c>
      <c r="S244" s="10"/>
      <c r="T244" s="10"/>
      <c r="U244" s="10"/>
    </row>
    <row r="245" spans="1:22" x14ac:dyDescent="0.2">
      <c r="A245" s="93"/>
      <c r="B245" s="121" t="s">
        <v>203</v>
      </c>
      <c r="C245" s="76" t="s">
        <v>210</v>
      </c>
      <c r="D245" s="77">
        <v>30</v>
      </c>
      <c r="E245" s="14"/>
      <c r="F245" s="14"/>
      <c r="G245" s="14"/>
      <c r="H245" s="30">
        <f t="shared" si="46"/>
        <v>0</v>
      </c>
      <c r="I245" s="14"/>
      <c r="J245" s="14"/>
      <c r="K245" s="30">
        <f t="shared" si="55"/>
        <v>0</v>
      </c>
      <c r="L245" s="14"/>
      <c r="M245" s="14">
        <v>7.61</v>
      </c>
      <c r="N245" s="14">
        <v>0.15</v>
      </c>
      <c r="O245" s="14">
        <f t="shared" si="62"/>
        <v>7.7600000000000007</v>
      </c>
      <c r="P245" s="14">
        <f t="shared" si="63"/>
        <v>7.7600000000000007</v>
      </c>
      <c r="Q245" s="14">
        <v>0.25</v>
      </c>
      <c r="R245" s="14">
        <f t="shared" si="58"/>
        <v>8.0100000000000016</v>
      </c>
      <c r="S245" s="10"/>
      <c r="T245" s="10"/>
      <c r="U245" s="10"/>
    </row>
    <row r="246" spans="1:22" x14ac:dyDescent="0.2">
      <c r="A246" s="93"/>
      <c r="B246" s="121"/>
      <c r="C246" s="76" t="s">
        <v>273</v>
      </c>
      <c r="D246" s="77">
        <v>0</v>
      </c>
      <c r="E246" s="14"/>
      <c r="F246" s="14"/>
      <c r="G246" s="14"/>
      <c r="H246" s="30">
        <f t="shared" ref="H246:H266" si="64">SUM(E246:G246)</f>
        <v>0</v>
      </c>
      <c r="I246" s="14"/>
      <c r="J246" s="14"/>
      <c r="K246" s="30">
        <f t="shared" si="55"/>
        <v>0</v>
      </c>
      <c r="L246" s="14"/>
      <c r="M246" s="14"/>
      <c r="N246" s="14"/>
      <c r="O246" s="14">
        <f t="shared" si="62"/>
        <v>0</v>
      </c>
      <c r="P246" s="14">
        <f t="shared" si="63"/>
        <v>0</v>
      </c>
      <c r="Q246" s="14"/>
      <c r="R246" s="14">
        <f t="shared" si="58"/>
        <v>0</v>
      </c>
      <c r="S246" s="10"/>
      <c r="T246" s="10"/>
      <c r="U246" s="10"/>
    </row>
    <row r="247" spans="1:22" x14ac:dyDescent="0.2">
      <c r="A247" s="93"/>
      <c r="B247" s="121"/>
      <c r="C247" s="76" t="s">
        <v>193</v>
      </c>
      <c r="D247" s="77">
        <v>1</v>
      </c>
      <c r="E247" s="14"/>
      <c r="F247" s="14"/>
      <c r="G247" s="14"/>
      <c r="H247" s="30">
        <f t="shared" si="64"/>
        <v>0</v>
      </c>
      <c r="I247" s="14"/>
      <c r="J247" s="14"/>
      <c r="K247" s="30">
        <f t="shared" si="55"/>
        <v>0</v>
      </c>
      <c r="L247" s="14"/>
      <c r="M247" s="14">
        <v>1</v>
      </c>
      <c r="N247" s="14"/>
      <c r="O247" s="14">
        <f t="shared" si="62"/>
        <v>1</v>
      </c>
      <c r="P247" s="14">
        <f t="shared" si="63"/>
        <v>1</v>
      </c>
      <c r="Q247" s="14">
        <v>0.2</v>
      </c>
      <c r="R247" s="14">
        <f t="shared" si="58"/>
        <v>1.2</v>
      </c>
      <c r="S247" s="9"/>
      <c r="T247" s="9"/>
      <c r="U247" s="9"/>
      <c r="V247" s="8"/>
    </row>
    <row r="248" spans="1:22" x14ac:dyDescent="0.2">
      <c r="A248" s="93"/>
      <c r="B248" s="121"/>
      <c r="C248" s="76" t="s">
        <v>206</v>
      </c>
      <c r="D248" s="77">
        <v>1</v>
      </c>
      <c r="E248" s="14"/>
      <c r="F248" s="14"/>
      <c r="G248" s="14"/>
      <c r="H248" s="30">
        <f t="shared" si="64"/>
        <v>0</v>
      </c>
      <c r="I248" s="14"/>
      <c r="J248" s="14"/>
      <c r="K248" s="30">
        <f t="shared" si="55"/>
        <v>0</v>
      </c>
      <c r="L248" s="14"/>
      <c r="M248" s="14">
        <v>0.5</v>
      </c>
      <c r="N248" s="14"/>
      <c r="O248" s="14">
        <f t="shared" si="62"/>
        <v>0.5</v>
      </c>
      <c r="P248" s="14">
        <f t="shared" si="63"/>
        <v>0.5</v>
      </c>
      <c r="Q248" s="14"/>
      <c r="R248" s="14">
        <f t="shared" si="58"/>
        <v>0.5</v>
      </c>
      <c r="S248" s="9"/>
      <c r="T248" s="9"/>
      <c r="U248" s="9"/>
      <c r="V248" s="8"/>
    </row>
    <row r="249" spans="1:22" x14ac:dyDescent="0.2">
      <c r="A249" s="93"/>
      <c r="B249" s="121"/>
      <c r="C249" s="76" t="s">
        <v>276</v>
      </c>
      <c r="D249" s="77">
        <v>1</v>
      </c>
      <c r="E249" s="14"/>
      <c r="F249" s="14"/>
      <c r="G249" s="14"/>
      <c r="H249" s="30">
        <f t="shared" si="64"/>
        <v>0</v>
      </c>
      <c r="I249" s="14"/>
      <c r="J249" s="14"/>
      <c r="K249" s="30">
        <f t="shared" si="55"/>
        <v>0</v>
      </c>
      <c r="L249" s="14">
        <v>0.1</v>
      </c>
      <c r="M249" s="14"/>
      <c r="N249" s="14"/>
      <c r="O249" s="14">
        <f t="shared" si="62"/>
        <v>0.1</v>
      </c>
      <c r="P249" s="14">
        <f t="shared" si="63"/>
        <v>0.1</v>
      </c>
      <c r="Q249" s="14">
        <v>1.5</v>
      </c>
      <c r="R249" s="14">
        <f t="shared" si="58"/>
        <v>1.6</v>
      </c>
      <c r="S249" s="10"/>
      <c r="T249" s="10"/>
      <c r="U249" s="10"/>
    </row>
    <row r="250" spans="1:22" x14ac:dyDescent="0.2">
      <c r="A250" s="93"/>
      <c r="B250" s="121"/>
      <c r="C250" s="76" t="s">
        <v>199</v>
      </c>
      <c r="D250" s="77">
        <v>2</v>
      </c>
      <c r="E250" s="14"/>
      <c r="F250" s="14"/>
      <c r="G250" s="14"/>
      <c r="H250" s="30">
        <f t="shared" si="64"/>
        <v>0</v>
      </c>
      <c r="I250" s="14"/>
      <c r="J250" s="14"/>
      <c r="K250" s="30">
        <f t="shared" si="55"/>
        <v>0</v>
      </c>
      <c r="L250" s="14">
        <v>1.75</v>
      </c>
      <c r="M250" s="14"/>
      <c r="N250" s="14"/>
      <c r="O250" s="14">
        <f t="shared" si="62"/>
        <v>1.75</v>
      </c>
      <c r="P250" s="14">
        <f t="shared" si="63"/>
        <v>1.75</v>
      </c>
      <c r="Q250" s="14">
        <v>0.45</v>
      </c>
      <c r="R250" s="14">
        <f t="shared" si="58"/>
        <v>2.2000000000000002</v>
      </c>
      <c r="S250" s="10"/>
      <c r="T250" s="10"/>
      <c r="U250" s="10"/>
    </row>
    <row r="251" spans="1:22" x14ac:dyDescent="0.2">
      <c r="A251" s="93"/>
      <c r="B251" s="121"/>
      <c r="C251" s="76" t="s">
        <v>274</v>
      </c>
      <c r="D251" s="77">
        <v>0</v>
      </c>
      <c r="E251" s="14"/>
      <c r="F251" s="14"/>
      <c r="G251" s="14"/>
      <c r="H251" s="30">
        <f t="shared" si="64"/>
        <v>0</v>
      </c>
      <c r="I251" s="14"/>
      <c r="J251" s="14"/>
      <c r="K251" s="30">
        <f t="shared" si="55"/>
        <v>0</v>
      </c>
      <c r="L251" s="14"/>
      <c r="M251" s="14"/>
      <c r="N251" s="14"/>
      <c r="O251" s="14">
        <f t="shared" si="62"/>
        <v>0</v>
      </c>
      <c r="P251" s="14">
        <f t="shared" si="63"/>
        <v>0</v>
      </c>
      <c r="Q251" s="14"/>
      <c r="R251" s="14">
        <f t="shared" si="58"/>
        <v>0</v>
      </c>
      <c r="S251" s="10"/>
      <c r="T251" s="10"/>
      <c r="U251" s="10"/>
    </row>
    <row r="252" spans="1:22" x14ac:dyDescent="0.2">
      <c r="A252" s="93"/>
      <c r="B252" s="121"/>
      <c r="C252" s="76" t="s">
        <v>203</v>
      </c>
      <c r="D252" s="77">
        <v>3</v>
      </c>
      <c r="E252" s="14"/>
      <c r="F252" s="14"/>
      <c r="G252" s="14"/>
      <c r="H252" s="30">
        <f t="shared" si="64"/>
        <v>0</v>
      </c>
      <c r="I252" s="14"/>
      <c r="J252" s="14"/>
      <c r="K252" s="30">
        <f t="shared" si="55"/>
        <v>0</v>
      </c>
      <c r="L252" s="14">
        <v>0.2</v>
      </c>
      <c r="M252" s="14">
        <v>0.1</v>
      </c>
      <c r="N252" s="14"/>
      <c r="O252" s="14">
        <f t="shared" si="62"/>
        <v>0.30000000000000004</v>
      </c>
      <c r="P252" s="14">
        <f t="shared" si="63"/>
        <v>0.30000000000000004</v>
      </c>
      <c r="Q252" s="14">
        <v>0.25</v>
      </c>
      <c r="R252" s="14">
        <f t="shared" si="58"/>
        <v>0.55000000000000004</v>
      </c>
      <c r="S252" s="10"/>
      <c r="T252" s="10"/>
      <c r="U252" s="10"/>
    </row>
    <row r="253" spans="1:22" x14ac:dyDescent="0.2">
      <c r="A253" s="93"/>
      <c r="B253" s="124"/>
      <c r="C253" s="76" t="s">
        <v>212</v>
      </c>
      <c r="D253" s="77">
        <v>3</v>
      </c>
      <c r="E253" s="14"/>
      <c r="F253" s="14"/>
      <c r="G253" s="14"/>
      <c r="H253" s="30">
        <f t="shared" si="64"/>
        <v>0</v>
      </c>
      <c r="I253" s="14"/>
      <c r="J253" s="14"/>
      <c r="K253" s="30">
        <f t="shared" si="55"/>
        <v>0</v>
      </c>
      <c r="L253" s="14">
        <v>1.8</v>
      </c>
      <c r="M253" s="14">
        <v>0.4</v>
      </c>
      <c r="N253" s="14"/>
      <c r="O253" s="14">
        <f t="shared" si="62"/>
        <v>2.2000000000000002</v>
      </c>
      <c r="P253" s="14">
        <f t="shared" si="63"/>
        <v>2.2000000000000002</v>
      </c>
      <c r="Q253" s="14"/>
      <c r="R253" s="14">
        <f t="shared" si="58"/>
        <v>2.2000000000000002</v>
      </c>
      <c r="S253" s="10"/>
      <c r="T253" s="10"/>
      <c r="U253" s="10"/>
    </row>
    <row r="254" spans="1:22" x14ac:dyDescent="0.2">
      <c r="A254" s="93"/>
      <c r="B254" s="121" t="s">
        <v>432</v>
      </c>
      <c r="C254" s="76" t="s">
        <v>194</v>
      </c>
      <c r="D254" s="77">
        <v>11</v>
      </c>
      <c r="E254" s="14"/>
      <c r="F254" s="14"/>
      <c r="G254" s="14"/>
      <c r="H254" s="30">
        <f t="shared" si="64"/>
        <v>0</v>
      </c>
      <c r="I254" s="14"/>
      <c r="J254" s="14"/>
      <c r="K254" s="30">
        <f t="shared" si="55"/>
        <v>0</v>
      </c>
      <c r="L254" s="14">
        <v>0.5</v>
      </c>
      <c r="M254" s="14">
        <v>9.75</v>
      </c>
      <c r="N254" s="14">
        <v>1.6</v>
      </c>
      <c r="O254" s="14">
        <f t="shared" si="62"/>
        <v>11.85</v>
      </c>
      <c r="P254" s="14">
        <f t="shared" si="63"/>
        <v>11.85</v>
      </c>
      <c r="Q254" s="14"/>
      <c r="R254" s="14">
        <f t="shared" si="58"/>
        <v>11.85</v>
      </c>
      <c r="S254" s="10"/>
      <c r="T254" s="10"/>
      <c r="U254" s="10"/>
    </row>
    <row r="255" spans="1:22" x14ac:dyDescent="0.2">
      <c r="A255" s="93"/>
      <c r="B255" s="121"/>
      <c r="C255" s="76" t="s">
        <v>192</v>
      </c>
      <c r="D255" s="77">
        <v>13</v>
      </c>
      <c r="E255" s="14"/>
      <c r="F255" s="14"/>
      <c r="G255" s="14"/>
      <c r="H255" s="30">
        <f t="shared" si="64"/>
        <v>0</v>
      </c>
      <c r="I255" s="14">
        <v>0.5</v>
      </c>
      <c r="J255" s="14"/>
      <c r="K255" s="30">
        <f t="shared" si="55"/>
        <v>0.5</v>
      </c>
      <c r="L255" s="14">
        <v>1.8</v>
      </c>
      <c r="M255" s="14">
        <v>20.350000000000001</v>
      </c>
      <c r="N255" s="14">
        <v>0.75</v>
      </c>
      <c r="O255" s="14">
        <f t="shared" si="62"/>
        <v>22.900000000000002</v>
      </c>
      <c r="P255" s="14">
        <f t="shared" si="63"/>
        <v>23.400000000000002</v>
      </c>
      <c r="Q255" s="14">
        <v>1</v>
      </c>
      <c r="R255" s="14">
        <f t="shared" si="58"/>
        <v>24.400000000000002</v>
      </c>
      <c r="S255" s="10"/>
      <c r="T255" s="10"/>
      <c r="U255" s="10"/>
    </row>
    <row r="256" spans="1:22" x14ac:dyDescent="0.2">
      <c r="A256" s="93"/>
      <c r="B256" s="121"/>
      <c r="C256" s="76" t="s">
        <v>280</v>
      </c>
      <c r="D256" s="77">
        <v>0</v>
      </c>
      <c r="E256" s="14"/>
      <c r="F256" s="14"/>
      <c r="G256" s="14"/>
      <c r="H256" s="30">
        <f t="shared" si="64"/>
        <v>0</v>
      </c>
      <c r="I256" s="14"/>
      <c r="J256" s="14"/>
      <c r="K256" s="30">
        <f t="shared" si="55"/>
        <v>0</v>
      </c>
      <c r="L256" s="14"/>
      <c r="M256" s="14"/>
      <c r="N256" s="14"/>
      <c r="O256" s="14">
        <f t="shared" si="62"/>
        <v>0</v>
      </c>
      <c r="P256" s="14">
        <f t="shared" si="63"/>
        <v>0</v>
      </c>
      <c r="Q256" s="14"/>
      <c r="R256" s="14">
        <f t="shared" si="58"/>
        <v>0</v>
      </c>
      <c r="S256" s="10"/>
      <c r="T256" s="10"/>
      <c r="U256" s="10"/>
    </row>
    <row r="257" spans="1:21" x14ac:dyDescent="0.2">
      <c r="A257" s="93"/>
      <c r="B257" s="121"/>
      <c r="C257" s="76" t="s">
        <v>354</v>
      </c>
      <c r="D257" s="77">
        <v>0</v>
      </c>
      <c r="E257" s="14"/>
      <c r="F257" s="14"/>
      <c r="G257" s="14"/>
      <c r="H257" s="30">
        <f t="shared" si="64"/>
        <v>0</v>
      </c>
      <c r="I257" s="14"/>
      <c r="J257" s="14"/>
      <c r="K257" s="30">
        <f t="shared" si="55"/>
        <v>0</v>
      </c>
      <c r="L257" s="14"/>
      <c r="M257" s="14"/>
      <c r="N257" s="14"/>
      <c r="O257" s="14">
        <f t="shared" si="62"/>
        <v>0</v>
      </c>
      <c r="P257" s="14">
        <f t="shared" si="63"/>
        <v>0</v>
      </c>
      <c r="Q257" s="14"/>
      <c r="R257" s="14">
        <f t="shared" si="58"/>
        <v>0</v>
      </c>
      <c r="S257" s="10"/>
      <c r="T257" s="10"/>
      <c r="U257" s="10"/>
    </row>
    <row r="258" spans="1:21" x14ac:dyDescent="0.2">
      <c r="A258" s="93"/>
      <c r="B258" s="121"/>
      <c r="C258" s="76" t="s">
        <v>198</v>
      </c>
      <c r="D258" s="77">
        <v>5</v>
      </c>
      <c r="E258" s="14"/>
      <c r="F258" s="14"/>
      <c r="G258" s="14"/>
      <c r="H258" s="30">
        <f t="shared" si="64"/>
        <v>0</v>
      </c>
      <c r="I258" s="14"/>
      <c r="J258" s="14"/>
      <c r="K258" s="30">
        <f t="shared" si="55"/>
        <v>0</v>
      </c>
      <c r="L258" s="14">
        <v>0.85</v>
      </c>
      <c r="M258" s="14">
        <v>3.9</v>
      </c>
      <c r="N258" s="14">
        <v>0.5</v>
      </c>
      <c r="O258" s="14">
        <f t="shared" si="62"/>
        <v>5.25</v>
      </c>
      <c r="P258" s="14">
        <f t="shared" si="63"/>
        <v>5.25</v>
      </c>
      <c r="Q258" s="14"/>
      <c r="R258" s="14">
        <f t="shared" si="58"/>
        <v>5.25</v>
      </c>
      <c r="S258" s="10"/>
      <c r="T258" s="10"/>
      <c r="U258" s="10"/>
    </row>
    <row r="259" spans="1:21" x14ac:dyDescent="0.2">
      <c r="A259" s="93"/>
      <c r="B259" s="121"/>
      <c r="C259" s="76" t="s">
        <v>386</v>
      </c>
      <c r="D259" s="77">
        <v>0</v>
      </c>
      <c r="E259" s="14"/>
      <c r="F259" s="14"/>
      <c r="G259" s="14"/>
      <c r="H259" s="30">
        <f t="shared" si="64"/>
        <v>0</v>
      </c>
      <c r="I259" s="14"/>
      <c r="J259" s="14"/>
      <c r="K259" s="30">
        <f t="shared" si="55"/>
        <v>0</v>
      </c>
      <c r="L259" s="14"/>
      <c r="M259" s="14"/>
      <c r="N259" s="14"/>
      <c r="O259" s="14">
        <f t="shared" si="62"/>
        <v>0</v>
      </c>
      <c r="P259" s="14">
        <f t="shared" si="63"/>
        <v>0</v>
      </c>
      <c r="Q259" s="14"/>
      <c r="R259" s="14">
        <f t="shared" si="58"/>
        <v>0</v>
      </c>
      <c r="S259" s="10"/>
      <c r="T259" s="10"/>
      <c r="U259" s="10"/>
    </row>
    <row r="260" spans="1:21" x14ac:dyDescent="0.2">
      <c r="A260" s="93"/>
      <c r="B260" s="121"/>
      <c r="C260" s="76" t="s">
        <v>326</v>
      </c>
      <c r="D260" s="77">
        <v>0</v>
      </c>
      <c r="E260" s="14"/>
      <c r="F260" s="14"/>
      <c r="G260" s="14"/>
      <c r="H260" s="30">
        <f t="shared" si="64"/>
        <v>0</v>
      </c>
      <c r="I260" s="14"/>
      <c r="J260" s="14"/>
      <c r="K260" s="30">
        <f t="shared" si="55"/>
        <v>0</v>
      </c>
      <c r="L260" s="14"/>
      <c r="M260" s="14"/>
      <c r="N260" s="14"/>
      <c r="O260" s="14">
        <f t="shared" si="62"/>
        <v>0</v>
      </c>
      <c r="P260" s="14">
        <f t="shared" si="63"/>
        <v>0</v>
      </c>
      <c r="Q260" s="14"/>
      <c r="R260" s="14">
        <f t="shared" si="58"/>
        <v>0</v>
      </c>
      <c r="S260" s="10"/>
      <c r="T260" s="10"/>
      <c r="U260" s="10"/>
    </row>
    <row r="261" spans="1:21" x14ac:dyDescent="0.2">
      <c r="A261" s="93"/>
      <c r="B261" s="121"/>
      <c r="C261" s="76" t="s">
        <v>197</v>
      </c>
      <c r="D261" s="77">
        <v>1</v>
      </c>
      <c r="E261" s="14"/>
      <c r="F261" s="14"/>
      <c r="G261" s="14"/>
      <c r="H261" s="30">
        <f t="shared" si="64"/>
        <v>0</v>
      </c>
      <c r="I261" s="14"/>
      <c r="J261" s="14"/>
      <c r="K261" s="30">
        <f t="shared" si="55"/>
        <v>0</v>
      </c>
      <c r="L261" s="14">
        <v>6.5</v>
      </c>
      <c r="M261" s="14"/>
      <c r="N261" s="14"/>
      <c r="O261" s="14">
        <f t="shared" si="62"/>
        <v>6.5</v>
      </c>
      <c r="P261" s="14">
        <f t="shared" si="63"/>
        <v>6.5</v>
      </c>
      <c r="Q261" s="14">
        <v>2</v>
      </c>
      <c r="R261" s="14">
        <f t="shared" si="58"/>
        <v>8.5</v>
      </c>
      <c r="S261" s="10"/>
      <c r="T261" s="10"/>
      <c r="U261" s="10"/>
    </row>
    <row r="262" spans="1:21" x14ac:dyDescent="0.2">
      <c r="A262" s="93"/>
      <c r="B262" s="121"/>
      <c r="C262" s="76" t="s">
        <v>278</v>
      </c>
      <c r="D262" s="77">
        <v>0</v>
      </c>
      <c r="E262" s="14"/>
      <c r="F262" s="14"/>
      <c r="G262" s="14"/>
      <c r="H262" s="30">
        <f t="shared" si="64"/>
        <v>0</v>
      </c>
      <c r="I262" s="14"/>
      <c r="J262" s="14"/>
      <c r="K262" s="30">
        <f t="shared" si="55"/>
        <v>0</v>
      </c>
      <c r="L262" s="14"/>
      <c r="M262" s="14"/>
      <c r="N262" s="14"/>
      <c r="O262" s="14">
        <f t="shared" si="62"/>
        <v>0</v>
      </c>
      <c r="P262" s="14">
        <f t="shared" si="63"/>
        <v>0</v>
      </c>
      <c r="Q262" s="14"/>
      <c r="R262" s="14">
        <f t="shared" si="58"/>
        <v>0</v>
      </c>
      <c r="S262" s="10"/>
      <c r="T262" s="10"/>
      <c r="U262" s="10"/>
    </row>
    <row r="263" spans="1:21" x14ac:dyDescent="0.2">
      <c r="A263" s="93"/>
      <c r="B263" s="124"/>
      <c r="C263" s="76" t="s">
        <v>279</v>
      </c>
      <c r="D263" s="77">
        <v>0</v>
      </c>
      <c r="E263" s="14"/>
      <c r="F263" s="14"/>
      <c r="G263" s="14"/>
      <c r="H263" s="30">
        <f t="shared" si="64"/>
        <v>0</v>
      </c>
      <c r="I263" s="14"/>
      <c r="J263" s="14"/>
      <c r="K263" s="30">
        <f t="shared" si="55"/>
        <v>0</v>
      </c>
      <c r="L263" s="14"/>
      <c r="M263" s="14"/>
      <c r="N263" s="14"/>
      <c r="O263" s="14">
        <f t="shared" si="62"/>
        <v>0</v>
      </c>
      <c r="P263" s="14">
        <f t="shared" si="63"/>
        <v>0</v>
      </c>
      <c r="Q263" s="14"/>
      <c r="R263" s="14">
        <f t="shared" si="58"/>
        <v>0</v>
      </c>
      <c r="S263" s="10"/>
      <c r="T263" s="10"/>
      <c r="U263" s="10"/>
    </row>
    <row r="264" spans="1:21" x14ac:dyDescent="0.2">
      <c r="A264" s="93"/>
      <c r="B264" s="121" t="s">
        <v>209</v>
      </c>
      <c r="C264" s="76" t="s">
        <v>196</v>
      </c>
      <c r="D264" s="77">
        <v>0</v>
      </c>
      <c r="E264" s="14"/>
      <c r="F264" s="14"/>
      <c r="G264" s="14"/>
      <c r="H264" s="30">
        <f t="shared" si="64"/>
        <v>0</v>
      </c>
      <c r="I264" s="14"/>
      <c r="J264" s="14"/>
      <c r="K264" s="30">
        <f t="shared" si="55"/>
        <v>0</v>
      </c>
      <c r="L264" s="14"/>
      <c r="M264" s="14"/>
      <c r="N264" s="14"/>
      <c r="O264" s="14">
        <f t="shared" si="62"/>
        <v>0</v>
      </c>
      <c r="P264" s="14">
        <f t="shared" si="63"/>
        <v>0</v>
      </c>
      <c r="Q264" s="14"/>
      <c r="R264" s="14">
        <f t="shared" si="58"/>
        <v>0</v>
      </c>
      <c r="S264" s="10"/>
      <c r="T264" s="10"/>
      <c r="U264" s="10"/>
    </row>
    <row r="265" spans="1:21" x14ac:dyDescent="0.2">
      <c r="A265" s="93"/>
      <c r="B265" s="121"/>
      <c r="C265" s="76" t="s">
        <v>209</v>
      </c>
      <c r="D265" s="77">
        <v>1</v>
      </c>
      <c r="E265" s="14"/>
      <c r="F265" s="14"/>
      <c r="G265" s="14"/>
      <c r="H265" s="30">
        <f t="shared" si="64"/>
        <v>0</v>
      </c>
      <c r="I265" s="14"/>
      <c r="J265" s="14"/>
      <c r="K265" s="30">
        <f t="shared" si="55"/>
        <v>0</v>
      </c>
      <c r="L265" s="14">
        <v>0.1</v>
      </c>
      <c r="M265" s="14"/>
      <c r="N265" s="14"/>
      <c r="O265" s="14">
        <f t="shared" si="62"/>
        <v>0.1</v>
      </c>
      <c r="P265" s="14">
        <f t="shared" si="63"/>
        <v>0.1</v>
      </c>
      <c r="Q265" s="14">
        <v>2.4</v>
      </c>
      <c r="R265" s="14">
        <f t="shared" si="58"/>
        <v>2.5</v>
      </c>
      <c r="S265" s="10"/>
      <c r="T265" s="10"/>
      <c r="U265" s="10"/>
    </row>
    <row r="266" spans="1:21" x14ac:dyDescent="0.2">
      <c r="A266" s="93"/>
      <c r="B266" s="121"/>
      <c r="C266" s="76" t="s">
        <v>295</v>
      </c>
      <c r="D266" s="77">
        <v>0</v>
      </c>
      <c r="E266" s="14"/>
      <c r="F266" s="14"/>
      <c r="G266" s="14"/>
      <c r="H266" s="30">
        <f t="shared" si="64"/>
        <v>0</v>
      </c>
      <c r="I266" s="14"/>
      <c r="J266" s="14"/>
      <c r="K266" s="30">
        <f t="shared" si="55"/>
        <v>0</v>
      </c>
      <c r="L266" s="14"/>
      <c r="M266" s="14"/>
      <c r="N266" s="14"/>
      <c r="O266" s="14">
        <f t="shared" si="62"/>
        <v>0</v>
      </c>
      <c r="P266" s="14">
        <f t="shared" si="63"/>
        <v>0</v>
      </c>
      <c r="Q266" s="14"/>
      <c r="R266" s="14">
        <f t="shared" si="58"/>
        <v>0</v>
      </c>
      <c r="S266" s="10"/>
      <c r="T266" s="10"/>
      <c r="U266" s="10"/>
    </row>
    <row r="267" spans="1:21" x14ac:dyDescent="0.2">
      <c r="A267" s="93"/>
      <c r="B267" s="121"/>
      <c r="C267" s="82" t="s">
        <v>306</v>
      </c>
      <c r="D267" s="83">
        <v>0</v>
      </c>
      <c r="E267" s="17"/>
      <c r="F267" s="17"/>
      <c r="G267" s="17"/>
      <c r="H267" s="32">
        <f t="shared" ref="H267:H338" si="65">SUM(E267:G267)</f>
        <v>0</v>
      </c>
      <c r="I267" s="17"/>
      <c r="J267" s="17"/>
      <c r="K267" s="32">
        <f t="shared" si="55"/>
        <v>0</v>
      </c>
      <c r="L267" s="17"/>
      <c r="M267" s="17"/>
      <c r="N267" s="17"/>
      <c r="O267" s="17">
        <f>+SUM(L267:N267)</f>
        <v>0</v>
      </c>
      <c r="P267" s="17">
        <f>+SUM(K267+O267)</f>
        <v>0</v>
      </c>
      <c r="Q267" s="17"/>
      <c r="R267" s="17">
        <f t="shared" si="58"/>
        <v>0</v>
      </c>
      <c r="S267" s="10"/>
      <c r="T267" s="10"/>
      <c r="U267" s="10"/>
    </row>
    <row r="268" spans="1:21" ht="15" x14ac:dyDescent="0.25">
      <c r="A268" s="230" t="s">
        <v>0</v>
      </c>
      <c r="B268" s="231"/>
      <c r="C268" s="232" t="s">
        <v>0</v>
      </c>
      <c r="D268" s="53">
        <f t="shared" ref="D268:R268" si="66">SUM(D237:D267)</f>
        <v>82</v>
      </c>
      <c r="E268" s="54">
        <f t="shared" si="66"/>
        <v>0.2</v>
      </c>
      <c r="F268" s="54">
        <f t="shared" si="66"/>
        <v>0</v>
      </c>
      <c r="G268" s="54">
        <f t="shared" si="66"/>
        <v>0.2</v>
      </c>
      <c r="H268" s="54">
        <f t="shared" si="66"/>
        <v>0.4</v>
      </c>
      <c r="I268" s="54">
        <f t="shared" si="66"/>
        <v>0.91</v>
      </c>
      <c r="J268" s="54">
        <f t="shared" si="66"/>
        <v>0</v>
      </c>
      <c r="K268" s="54">
        <f t="shared" si="66"/>
        <v>1.31</v>
      </c>
      <c r="L268" s="54">
        <f t="shared" si="66"/>
        <v>14.7</v>
      </c>
      <c r="M268" s="54">
        <f t="shared" si="66"/>
        <v>46.11</v>
      </c>
      <c r="N268" s="54">
        <f t="shared" si="66"/>
        <v>6.5</v>
      </c>
      <c r="O268" s="54">
        <f t="shared" si="66"/>
        <v>67.31</v>
      </c>
      <c r="P268" s="54">
        <f t="shared" si="66"/>
        <v>68.62</v>
      </c>
      <c r="Q268" s="54">
        <f t="shared" si="66"/>
        <v>19.089999999999996</v>
      </c>
      <c r="R268" s="55">
        <f t="shared" si="66"/>
        <v>87.710000000000008</v>
      </c>
      <c r="S268" s="15"/>
      <c r="T268" s="10"/>
      <c r="U268" s="10"/>
    </row>
    <row r="269" spans="1:21" x14ac:dyDescent="0.2">
      <c r="A269" s="101" t="s">
        <v>10</v>
      </c>
      <c r="B269" s="126" t="s">
        <v>222</v>
      </c>
      <c r="C269" s="95" t="s">
        <v>222</v>
      </c>
      <c r="D269" s="47">
        <v>26</v>
      </c>
      <c r="E269" s="48"/>
      <c r="F269" s="48"/>
      <c r="G269" s="48">
        <v>0.3</v>
      </c>
      <c r="H269" s="48">
        <f>SUM(E269:G269)</f>
        <v>0.3</v>
      </c>
      <c r="I269" s="48"/>
      <c r="J269" s="48">
        <v>0.56000000000000005</v>
      </c>
      <c r="K269" s="48">
        <f>+SUM(H269:J269)</f>
        <v>0.8600000000000001</v>
      </c>
      <c r="L269" s="96">
        <v>0.65</v>
      </c>
      <c r="M269" s="96">
        <v>4.53</v>
      </c>
      <c r="N269" s="96">
        <v>5.53</v>
      </c>
      <c r="O269" s="96">
        <f>+SUM(L269:N269)</f>
        <v>10.71</v>
      </c>
      <c r="P269" s="96">
        <f>+SUM(K269+O269)</f>
        <v>11.57</v>
      </c>
      <c r="Q269" s="96">
        <v>1.52</v>
      </c>
      <c r="R269" s="96">
        <f>+SUM(P269:Q269)</f>
        <v>13.09</v>
      </c>
      <c r="S269" s="15"/>
      <c r="T269" s="10"/>
      <c r="U269" s="10"/>
    </row>
    <row r="270" spans="1:21" ht="14.25" x14ac:dyDescent="0.2">
      <c r="A270" s="102"/>
      <c r="B270" s="139"/>
      <c r="C270" s="97" t="s">
        <v>282</v>
      </c>
      <c r="D270" s="50">
        <v>3</v>
      </c>
      <c r="E270" s="30"/>
      <c r="F270" s="30"/>
      <c r="G270" s="30"/>
      <c r="H270" s="30">
        <f>SUM(E270:G270)</f>
        <v>0</v>
      </c>
      <c r="I270" s="30"/>
      <c r="J270" s="30"/>
      <c r="K270" s="30">
        <f>+SUM(H270:J270)</f>
        <v>0</v>
      </c>
      <c r="L270" s="31"/>
      <c r="M270" s="31">
        <v>5</v>
      </c>
      <c r="N270" s="31">
        <v>5</v>
      </c>
      <c r="O270" s="31">
        <f>+SUM(L270:N270)</f>
        <v>10</v>
      </c>
      <c r="P270" s="31">
        <f>+SUM(K270+O270)</f>
        <v>10</v>
      </c>
      <c r="Q270" s="31">
        <v>17</v>
      </c>
      <c r="R270" s="31">
        <f>+SUM(P270:Q270)</f>
        <v>27</v>
      </c>
      <c r="S270" s="15"/>
      <c r="T270" s="10"/>
      <c r="U270" s="10"/>
    </row>
    <row r="271" spans="1:21" x14ac:dyDescent="0.2">
      <c r="A271" s="103"/>
      <c r="B271" s="127" t="s">
        <v>220</v>
      </c>
      <c r="C271" s="97" t="s">
        <v>327</v>
      </c>
      <c r="D271" s="50">
        <v>7</v>
      </c>
      <c r="E271" s="30"/>
      <c r="F271" s="30"/>
      <c r="G271" s="30"/>
      <c r="H271" s="30">
        <f>SUM(E271:G271)</f>
        <v>0</v>
      </c>
      <c r="I271" s="30"/>
      <c r="J271" s="30"/>
      <c r="K271" s="30">
        <f>+SUM(H271:J271)</f>
        <v>0</v>
      </c>
      <c r="L271" s="31">
        <v>1.55</v>
      </c>
      <c r="M271" s="31">
        <v>24.27</v>
      </c>
      <c r="N271" s="31">
        <v>25.2</v>
      </c>
      <c r="O271" s="31">
        <f>+SUM(L271:N271)</f>
        <v>51.019999999999996</v>
      </c>
      <c r="P271" s="31">
        <f>+SUM(K271+O271)</f>
        <v>51.019999999999996</v>
      </c>
      <c r="Q271" s="31">
        <v>0.26</v>
      </c>
      <c r="R271" s="31">
        <f>+SUM(P271:Q271)</f>
        <v>51.279999999999994</v>
      </c>
      <c r="S271" s="15"/>
      <c r="T271" s="10"/>
      <c r="U271" s="10"/>
    </row>
    <row r="272" spans="1:21" ht="14.25" x14ac:dyDescent="0.2">
      <c r="A272" s="102"/>
      <c r="B272" s="127"/>
      <c r="C272" s="97" t="s">
        <v>281</v>
      </c>
      <c r="D272" s="50">
        <v>2</v>
      </c>
      <c r="E272" s="30"/>
      <c r="F272" s="30"/>
      <c r="G272" s="30"/>
      <c r="H272" s="30">
        <f t="shared" si="65"/>
        <v>0</v>
      </c>
      <c r="I272" s="30"/>
      <c r="J272" s="30"/>
      <c r="K272" s="30">
        <f t="shared" ref="K272:K278" si="67">+SUM(H272:J272)</f>
        <v>0</v>
      </c>
      <c r="L272" s="31">
        <v>0.2</v>
      </c>
      <c r="M272" s="31">
        <v>0.4</v>
      </c>
      <c r="N272" s="31"/>
      <c r="O272" s="31">
        <f t="shared" ref="O272:O278" si="68">+SUM(L272:N272)</f>
        <v>0.60000000000000009</v>
      </c>
      <c r="P272" s="31">
        <f t="shared" ref="P272:P278" si="69">+SUM(K272+O272)</f>
        <v>0.60000000000000009</v>
      </c>
      <c r="Q272" s="31">
        <v>0.6</v>
      </c>
      <c r="R272" s="31">
        <f t="shared" ref="R272:R278" si="70">+SUM(P272:Q272)</f>
        <v>1.2000000000000002</v>
      </c>
      <c r="S272" s="15"/>
      <c r="T272" s="10"/>
      <c r="U272" s="10"/>
    </row>
    <row r="273" spans="1:21" ht="14.25" x14ac:dyDescent="0.2">
      <c r="A273" s="102"/>
      <c r="B273" s="139"/>
      <c r="C273" s="97" t="s">
        <v>328</v>
      </c>
      <c r="D273" s="50">
        <v>0</v>
      </c>
      <c r="E273" s="30"/>
      <c r="F273" s="30"/>
      <c r="G273" s="30"/>
      <c r="H273" s="30">
        <f t="shared" si="65"/>
        <v>0</v>
      </c>
      <c r="I273" s="30"/>
      <c r="J273" s="30"/>
      <c r="K273" s="30">
        <f t="shared" si="67"/>
        <v>0</v>
      </c>
      <c r="L273" s="31"/>
      <c r="M273" s="31"/>
      <c r="N273" s="31"/>
      <c r="O273" s="31">
        <f>+SUM(L273:N273)</f>
        <v>0</v>
      </c>
      <c r="P273" s="31">
        <f>+SUM(K273+O273)</f>
        <v>0</v>
      </c>
      <c r="Q273" s="31"/>
      <c r="R273" s="31">
        <f t="shared" si="70"/>
        <v>0</v>
      </c>
      <c r="S273" s="15"/>
      <c r="T273" s="10"/>
      <c r="U273" s="10"/>
    </row>
    <row r="274" spans="1:21" ht="14.25" x14ac:dyDescent="0.2">
      <c r="A274" s="102"/>
      <c r="B274" s="127" t="s">
        <v>433</v>
      </c>
      <c r="C274" s="97" t="s">
        <v>223</v>
      </c>
      <c r="D274" s="50">
        <v>4</v>
      </c>
      <c r="E274" s="30"/>
      <c r="F274" s="30"/>
      <c r="G274" s="30"/>
      <c r="H274" s="30">
        <f t="shared" si="65"/>
        <v>0</v>
      </c>
      <c r="I274" s="30"/>
      <c r="J274" s="30"/>
      <c r="K274" s="30">
        <f t="shared" si="67"/>
        <v>0</v>
      </c>
      <c r="L274" s="31">
        <v>2.6</v>
      </c>
      <c r="M274" s="31">
        <v>69.819999999999993</v>
      </c>
      <c r="N274" s="31">
        <v>70.05</v>
      </c>
      <c r="O274" s="31">
        <f>+SUM(L274:N274)</f>
        <v>142.46999999999997</v>
      </c>
      <c r="P274" s="31">
        <f>+SUM(K274+O274)</f>
        <v>142.46999999999997</v>
      </c>
      <c r="Q274" s="31">
        <v>5.13</v>
      </c>
      <c r="R274" s="31">
        <f t="shared" si="70"/>
        <v>147.59999999999997</v>
      </c>
      <c r="S274" s="10"/>
      <c r="T274" s="10"/>
      <c r="U274" s="10"/>
    </row>
    <row r="275" spans="1:21" ht="14.25" x14ac:dyDescent="0.2">
      <c r="A275" s="102"/>
      <c r="B275" s="139"/>
      <c r="C275" s="97" t="s">
        <v>329</v>
      </c>
      <c r="D275" s="50">
        <v>3</v>
      </c>
      <c r="E275" s="30"/>
      <c r="F275" s="30"/>
      <c r="G275" s="30"/>
      <c r="H275" s="30">
        <f t="shared" si="65"/>
        <v>0</v>
      </c>
      <c r="I275" s="30"/>
      <c r="J275" s="30"/>
      <c r="K275" s="30">
        <f t="shared" si="67"/>
        <v>0</v>
      </c>
      <c r="L275" s="31">
        <v>0.5</v>
      </c>
      <c r="M275" s="31">
        <v>2</v>
      </c>
      <c r="N275" s="31">
        <v>5.5</v>
      </c>
      <c r="O275" s="31">
        <f t="shared" si="68"/>
        <v>8</v>
      </c>
      <c r="P275" s="31">
        <f t="shared" si="69"/>
        <v>8</v>
      </c>
      <c r="Q275" s="31"/>
      <c r="R275" s="31">
        <f t="shared" si="70"/>
        <v>8</v>
      </c>
      <c r="S275" s="10"/>
      <c r="T275" s="10"/>
      <c r="U275" s="10"/>
    </row>
    <row r="276" spans="1:21" ht="14.25" x14ac:dyDescent="0.2">
      <c r="A276" s="102"/>
      <c r="B276" s="127" t="s">
        <v>434</v>
      </c>
      <c r="C276" s="97" t="s">
        <v>221</v>
      </c>
      <c r="D276" s="50">
        <v>4</v>
      </c>
      <c r="E276" s="30"/>
      <c r="F276" s="30"/>
      <c r="G276" s="30"/>
      <c r="H276" s="30">
        <f t="shared" si="65"/>
        <v>0</v>
      </c>
      <c r="I276" s="30"/>
      <c r="J276" s="30"/>
      <c r="K276" s="30">
        <f t="shared" si="67"/>
        <v>0</v>
      </c>
      <c r="L276" s="31"/>
      <c r="M276" s="31">
        <v>75.2</v>
      </c>
      <c r="N276" s="31">
        <v>56.08</v>
      </c>
      <c r="O276" s="31">
        <f t="shared" si="68"/>
        <v>131.28</v>
      </c>
      <c r="P276" s="31">
        <f t="shared" si="69"/>
        <v>131.28</v>
      </c>
      <c r="Q276" s="31">
        <v>0.06</v>
      </c>
      <c r="R276" s="31">
        <f t="shared" si="70"/>
        <v>131.34</v>
      </c>
      <c r="S276" s="10"/>
      <c r="T276" s="10"/>
      <c r="U276" s="10"/>
    </row>
    <row r="277" spans="1:21" ht="14.25" x14ac:dyDescent="0.2">
      <c r="A277" s="102"/>
      <c r="B277" s="127"/>
      <c r="C277" s="97" t="s">
        <v>330</v>
      </c>
      <c r="D277" s="50">
        <v>3</v>
      </c>
      <c r="E277" s="30"/>
      <c r="F277" s="30"/>
      <c r="G277" s="30"/>
      <c r="H277" s="30">
        <f t="shared" si="65"/>
        <v>0</v>
      </c>
      <c r="I277" s="30"/>
      <c r="J277" s="30"/>
      <c r="K277" s="30">
        <f t="shared" si="67"/>
        <v>0</v>
      </c>
      <c r="L277" s="31">
        <v>15</v>
      </c>
      <c r="M277" s="31">
        <v>5</v>
      </c>
      <c r="N277" s="31"/>
      <c r="O277" s="31">
        <f t="shared" si="68"/>
        <v>20</v>
      </c>
      <c r="P277" s="31">
        <f t="shared" si="69"/>
        <v>20</v>
      </c>
      <c r="Q277" s="31">
        <v>5.25</v>
      </c>
      <c r="R277" s="31">
        <f t="shared" si="70"/>
        <v>25.25</v>
      </c>
      <c r="S277" s="10"/>
      <c r="T277" s="10"/>
      <c r="U277" s="10"/>
    </row>
    <row r="278" spans="1:21" ht="14.25" x14ac:dyDescent="0.2">
      <c r="A278" s="104"/>
      <c r="B278" s="140"/>
      <c r="C278" s="98" t="s">
        <v>284</v>
      </c>
      <c r="D278" s="99">
        <v>2</v>
      </c>
      <c r="E278" s="69"/>
      <c r="F278" s="69"/>
      <c r="G278" s="69"/>
      <c r="H278" s="69">
        <f t="shared" si="65"/>
        <v>0</v>
      </c>
      <c r="I278" s="69"/>
      <c r="J278" s="69"/>
      <c r="K278" s="69">
        <f t="shared" si="67"/>
        <v>0</v>
      </c>
      <c r="L278" s="100">
        <v>2</v>
      </c>
      <c r="M278" s="100">
        <v>3</v>
      </c>
      <c r="N278" s="100">
        <v>27</v>
      </c>
      <c r="O278" s="100">
        <f t="shared" si="68"/>
        <v>32</v>
      </c>
      <c r="P278" s="100">
        <f t="shared" si="69"/>
        <v>32</v>
      </c>
      <c r="Q278" s="100"/>
      <c r="R278" s="100">
        <f t="shared" si="70"/>
        <v>32</v>
      </c>
      <c r="S278" s="10"/>
      <c r="T278" s="10"/>
      <c r="U278" s="10"/>
    </row>
    <row r="279" spans="1:21" ht="15" x14ac:dyDescent="0.25">
      <c r="A279" s="230" t="s">
        <v>0</v>
      </c>
      <c r="B279" s="231"/>
      <c r="C279" s="232" t="s">
        <v>0</v>
      </c>
      <c r="D279" s="105">
        <f t="shared" ref="D279:R279" si="71">SUM(D269:D278)</f>
        <v>54</v>
      </c>
      <c r="E279" s="106">
        <f>SUM(E269:E278)</f>
        <v>0</v>
      </c>
      <c r="F279" s="106">
        <f>SUM(F269:F278)</f>
        <v>0</v>
      </c>
      <c r="G279" s="106">
        <f>SUM(G269:G278)</f>
        <v>0.3</v>
      </c>
      <c r="H279" s="106">
        <f>SUM(H269:H278)</f>
        <v>0.3</v>
      </c>
      <c r="I279" s="106">
        <f t="shared" si="71"/>
        <v>0</v>
      </c>
      <c r="J279" s="106">
        <f t="shared" si="71"/>
        <v>0.56000000000000005</v>
      </c>
      <c r="K279" s="106">
        <f t="shared" si="71"/>
        <v>0.8600000000000001</v>
      </c>
      <c r="L279" s="106">
        <f t="shared" si="71"/>
        <v>22.5</v>
      </c>
      <c r="M279" s="106">
        <f t="shared" si="71"/>
        <v>189.21999999999997</v>
      </c>
      <c r="N279" s="106">
        <f t="shared" si="71"/>
        <v>194.36</v>
      </c>
      <c r="O279" s="106">
        <f t="shared" si="71"/>
        <v>406.07999999999993</v>
      </c>
      <c r="P279" s="106">
        <f t="shared" si="71"/>
        <v>406.93999999999994</v>
      </c>
      <c r="Q279" s="106">
        <f t="shared" si="71"/>
        <v>29.82</v>
      </c>
      <c r="R279" s="107">
        <f t="shared" si="71"/>
        <v>436.76</v>
      </c>
      <c r="S279" s="15"/>
      <c r="T279" s="10"/>
      <c r="U279" s="10"/>
    </row>
    <row r="280" spans="1:21" x14ac:dyDescent="0.2">
      <c r="A280" s="70" t="s">
        <v>11</v>
      </c>
      <c r="B280" s="133" t="s">
        <v>436</v>
      </c>
      <c r="C280" s="95" t="s">
        <v>226</v>
      </c>
      <c r="D280" s="108">
        <v>12</v>
      </c>
      <c r="E280" s="96"/>
      <c r="F280" s="96"/>
      <c r="G280" s="96"/>
      <c r="H280" s="48">
        <f t="shared" si="65"/>
        <v>0</v>
      </c>
      <c r="I280" s="96"/>
      <c r="J280" s="96"/>
      <c r="K280" s="48">
        <f t="shared" ref="K280:K289" si="72">+SUM(H280:J280)</f>
        <v>0</v>
      </c>
      <c r="L280" s="96">
        <v>2</v>
      </c>
      <c r="M280" s="96">
        <v>8.07</v>
      </c>
      <c r="N280" s="96">
        <v>18.55</v>
      </c>
      <c r="O280" s="96">
        <f t="shared" ref="O280:O289" si="73">+SUM(L280:N280)</f>
        <v>28.62</v>
      </c>
      <c r="P280" s="96">
        <f t="shared" ref="P280:P289" si="74">+SUM(K280+O280)</f>
        <v>28.62</v>
      </c>
      <c r="Q280" s="96"/>
      <c r="R280" s="96">
        <f t="shared" ref="R280:R289" si="75">+SUM(P280:Q280)</f>
        <v>28.62</v>
      </c>
      <c r="S280" s="10"/>
      <c r="T280" s="10"/>
      <c r="U280" s="10"/>
    </row>
    <row r="281" spans="1:21" x14ac:dyDescent="0.2">
      <c r="A281" s="71"/>
      <c r="B281" s="133"/>
      <c r="C281" s="97" t="s">
        <v>285</v>
      </c>
      <c r="D281" s="109">
        <v>0</v>
      </c>
      <c r="E281" s="31"/>
      <c r="F281" s="31"/>
      <c r="G281" s="31"/>
      <c r="H281" s="30">
        <f t="shared" si="65"/>
        <v>0</v>
      </c>
      <c r="I281" s="31"/>
      <c r="J281" s="31"/>
      <c r="K281" s="30">
        <f t="shared" si="72"/>
        <v>0</v>
      </c>
      <c r="L281" s="31"/>
      <c r="M281" s="31"/>
      <c r="N281" s="31"/>
      <c r="O281" s="31">
        <f>+SUM(L281:N281)</f>
        <v>0</v>
      </c>
      <c r="P281" s="31">
        <f>+SUM(K281+O281)</f>
        <v>0</v>
      </c>
      <c r="Q281" s="31"/>
      <c r="R281" s="31">
        <f t="shared" si="75"/>
        <v>0</v>
      </c>
      <c r="S281" s="10"/>
      <c r="T281" s="10"/>
      <c r="U281" s="10"/>
    </row>
    <row r="282" spans="1:21" x14ac:dyDescent="0.2">
      <c r="A282" s="71"/>
      <c r="B282" s="133"/>
      <c r="C282" s="97" t="s">
        <v>331</v>
      </c>
      <c r="D282" s="109">
        <v>3</v>
      </c>
      <c r="E282" s="31"/>
      <c r="F282" s="31"/>
      <c r="G282" s="31"/>
      <c r="H282" s="30">
        <f t="shared" si="65"/>
        <v>0</v>
      </c>
      <c r="I282" s="31"/>
      <c r="J282" s="31"/>
      <c r="K282" s="30">
        <f t="shared" si="72"/>
        <v>0</v>
      </c>
      <c r="L282" s="31">
        <v>0.5</v>
      </c>
      <c r="M282" s="31">
        <v>0.52</v>
      </c>
      <c r="N282" s="31">
        <v>0.76</v>
      </c>
      <c r="O282" s="31">
        <f>+SUM(L282:N282)</f>
        <v>1.78</v>
      </c>
      <c r="P282" s="31">
        <f>+SUM(K282+O282)</f>
        <v>1.78</v>
      </c>
      <c r="Q282" s="31"/>
      <c r="R282" s="31">
        <f t="shared" si="75"/>
        <v>1.78</v>
      </c>
      <c r="S282" s="10"/>
      <c r="T282" s="10"/>
      <c r="U282" s="10"/>
    </row>
    <row r="283" spans="1:21" x14ac:dyDescent="0.2">
      <c r="A283" s="71"/>
      <c r="B283" s="134"/>
      <c r="C283" s="97" t="s">
        <v>332</v>
      </c>
      <c r="D283" s="109">
        <v>1</v>
      </c>
      <c r="E283" s="31"/>
      <c r="F283" s="31"/>
      <c r="G283" s="31"/>
      <c r="H283" s="30">
        <f t="shared" si="65"/>
        <v>0</v>
      </c>
      <c r="I283" s="31"/>
      <c r="J283" s="31"/>
      <c r="K283" s="30">
        <f t="shared" si="72"/>
        <v>0</v>
      </c>
      <c r="L283" s="31"/>
      <c r="M283" s="31">
        <v>20</v>
      </c>
      <c r="N283" s="31">
        <v>80</v>
      </c>
      <c r="O283" s="31">
        <f>+SUM(L283:N283)</f>
        <v>100</v>
      </c>
      <c r="P283" s="31">
        <f>+SUM(K283+O283)</f>
        <v>100</v>
      </c>
      <c r="Q283" s="31"/>
      <c r="R283" s="31">
        <f t="shared" si="75"/>
        <v>100</v>
      </c>
      <c r="S283" s="10"/>
      <c r="T283" s="10"/>
      <c r="U283" s="10"/>
    </row>
    <row r="284" spans="1:21" x14ac:dyDescent="0.2">
      <c r="A284" s="71"/>
      <c r="B284" s="133" t="s">
        <v>437</v>
      </c>
      <c r="C284" s="97" t="s">
        <v>407</v>
      </c>
      <c r="D284" s="109">
        <v>5</v>
      </c>
      <c r="E284" s="31"/>
      <c r="F284" s="31"/>
      <c r="G284" s="31"/>
      <c r="H284" s="30">
        <f t="shared" si="65"/>
        <v>0</v>
      </c>
      <c r="I284" s="31"/>
      <c r="J284" s="31"/>
      <c r="K284" s="30">
        <f t="shared" si="72"/>
        <v>0</v>
      </c>
      <c r="L284" s="31">
        <v>0.02</v>
      </c>
      <c r="M284" s="31">
        <v>2</v>
      </c>
      <c r="N284" s="31">
        <v>3.03</v>
      </c>
      <c r="O284" s="31">
        <f t="shared" si="73"/>
        <v>5.05</v>
      </c>
      <c r="P284" s="31">
        <f t="shared" si="74"/>
        <v>5.05</v>
      </c>
      <c r="Q284" s="31"/>
      <c r="R284" s="31">
        <f t="shared" si="75"/>
        <v>5.05</v>
      </c>
      <c r="S284" s="10"/>
      <c r="T284" s="10"/>
      <c r="U284" s="10"/>
    </row>
    <row r="285" spans="1:21" x14ac:dyDescent="0.2">
      <c r="A285" s="71"/>
      <c r="B285" s="134"/>
      <c r="C285" s="97" t="s">
        <v>288</v>
      </c>
      <c r="D285" s="109">
        <v>2</v>
      </c>
      <c r="E285" s="31"/>
      <c r="F285" s="31"/>
      <c r="G285" s="31"/>
      <c r="H285" s="30">
        <f t="shared" si="65"/>
        <v>0</v>
      </c>
      <c r="I285" s="31"/>
      <c r="J285" s="31"/>
      <c r="K285" s="30">
        <f t="shared" si="72"/>
        <v>0</v>
      </c>
      <c r="L285" s="31"/>
      <c r="M285" s="31"/>
      <c r="N285" s="31">
        <v>10.01</v>
      </c>
      <c r="O285" s="31">
        <f t="shared" si="73"/>
        <v>10.01</v>
      </c>
      <c r="P285" s="31">
        <f t="shared" si="74"/>
        <v>10.01</v>
      </c>
      <c r="Q285" s="31"/>
      <c r="R285" s="31">
        <f t="shared" si="75"/>
        <v>10.01</v>
      </c>
      <c r="S285" s="10"/>
      <c r="T285" s="10"/>
      <c r="U285" s="10"/>
    </row>
    <row r="286" spans="1:21" x14ac:dyDescent="0.2">
      <c r="A286" s="71"/>
      <c r="B286" s="133" t="s">
        <v>438</v>
      </c>
      <c r="C286" s="97" t="s">
        <v>225</v>
      </c>
      <c r="D286" s="109">
        <v>3</v>
      </c>
      <c r="E286" s="31"/>
      <c r="F286" s="31"/>
      <c r="G286" s="31"/>
      <c r="H286" s="30">
        <f>SUM(E286:G286)</f>
        <v>0</v>
      </c>
      <c r="I286" s="31"/>
      <c r="J286" s="31"/>
      <c r="K286" s="30">
        <f>+SUM(H286:J286)</f>
        <v>0</v>
      </c>
      <c r="L286" s="31">
        <v>2</v>
      </c>
      <c r="M286" s="31">
        <v>4</v>
      </c>
      <c r="N286" s="31">
        <v>4.0199999999999996</v>
      </c>
      <c r="O286" s="31">
        <f>+SUM(L286:N286)</f>
        <v>10.02</v>
      </c>
      <c r="P286" s="31">
        <f>+SUM(K286+O286)</f>
        <v>10.02</v>
      </c>
      <c r="Q286" s="31"/>
      <c r="R286" s="31">
        <f>+SUM(P286:Q286)</f>
        <v>10.02</v>
      </c>
      <c r="S286" s="10"/>
      <c r="T286" s="10"/>
      <c r="U286" s="10"/>
    </row>
    <row r="287" spans="1:21" x14ac:dyDescent="0.2">
      <c r="A287" s="71"/>
      <c r="B287" s="133"/>
      <c r="C287" s="97" t="s">
        <v>333</v>
      </c>
      <c r="D287" s="109">
        <v>2</v>
      </c>
      <c r="E287" s="31"/>
      <c r="F287" s="31"/>
      <c r="G287" s="31"/>
      <c r="H287" s="30">
        <f>SUM(E287:G287)</f>
        <v>0</v>
      </c>
      <c r="I287" s="31"/>
      <c r="J287" s="31"/>
      <c r="K287" s="30">
        <f>+SUM(H287:J287)</f>
        <v>0</v>
      </c>
      <c r="L287" s="31"/>
      <c r="M287" s="31">
        <v>0.7</v>
      </c>
      <c r="N287" s="31">
        <v>1</v>
      </c>
      <c r="O287" s="31">
        <f>+SUM(L287:N287)</f>
        <v>1.7</v>
      </c>
      <c r="P287" s="31">
        <f>+SUM(K287+O287)</f>
        <v>1.7</v>
      </c>
      <c r="Q287" s="31">
        <v>1.5</v>
      </c>
      <c r="R287" s="31">
        <f>+SUM(P287:Q287)</f>
        <v>3.2</v>
      </c>
      <c r="S287" s="10"/>
      <c r="T287" s="10"/>
      <c r="U287" s="10"/>
    </row>
    <row r="288" spans="1:21" x14ac:dyDescent="0.2">
      <c r="A288" s="71"/>
      <c r="B288" s="134"/>
      <c r="C288" s="97" t="s">
        <v>287</v>
      </c>
      <c r="D288" s="109">
        <v>0</v>
      </c>
      <c r="E288" s="31"/>
      <c r="F288" s="31"/>
      <c r="G288" s="31"/>
      <c r="H288" s="30">
        <f t="shared" si="65"/>
        <v>0</v>
      </c>
      <c r="I288" s="31"/>
      <c r="J288" s="31"/>
      <c r="K288" s="30">
        <f t="shared" si="72"/>
        <v>0</v>
      </c>
      <c r="L288" s="31"/>
      <c r="M288" s="31"/>
      <c r="N288" s="31"/>
      <c r="O288" s="31">
        <f t="shared" si="73"/>
        <v>0</v>
      </c>
      <c r="P288" s="31">
        <f t="shared" si="74"/>
        <v>0</v>
      </c>
      <c r="Q288" s="31"/>
      <c r="R288" s="31">
        <f t="shared" si="75"/>
        <v>0</v>
      </c>
      <c r="S288" s="10"/>
      <c r="T288" s="10"/>
      <c r="U288" s="10"/>
    </row>
    <row r="289" spans="1:21" x14ac:dyDescent="0.2">
      <c r="A289" s="71"/>
      <c r="B289" s="133" t="s">
        <v>439</v>
      </c>
      <c r="C289" s="110" t="s">
        <v>286</v>
      </c>
      <c r="D289" s="111">
        <v>0</v>
      </c>
      <c r="E289" s="112"/>
      <c r="F289" s="112"/>
      <c r="G289" s="112"/>
      <c r="H289" s="32">
        <f t="shared" si="65"/>
        <v>0</v>
      </c>
      <c r="I289" s="112"/>
      <c r="J289" s="112"/>
      <c r="K289" s="32">
        <f t="shared" si="72"/>
        <v>0</v>
      </c>
      <c r="L289" s="112"/>
      <c r="M289" s="112"/>
      <c r="N289" s="112"/>
      <c r="O289" s="112">
        <f t="shared" si="73"/>
        <v>0</v>
      </c>
      <c r="P289" s="112">
        <f t="shared" si="74"/>
        <v>0</v>
      </c>
      <c r="Q289" s="112"/>
      <c r="R289" s="112">
        <f t="shared" si="75"/>
        <v>0</v>
      </c>
      <c r="S289" s="10"/>
      <c r="T289" s="10"/>
      <c r="U289" s="10"/>
    </row>
    <row r="290" spans="1:21" ht="15" x14ac:dyDescent="0.25">
      <c r="A290" s="230" t="s">
        <v>0</v>
      </c>
      <c r="B290" s="231"/>
      <c r="C290" s="232" t="s">
        <v>0</v>
      </c>
      <c r="D290" s="105">
        <f t="shared" ref="D290:R290" si="76">SUM(D280:D289)</f>
        <v>28</v>
      </c>
      <c r="E290" s="106">
        <f>SUM(E280:E289)</f>
        <v>0</v>
      </c>
      <c r="F290" s="106">
        <f>SUM(F280:F289)</f>
        <v>0</v>
      </c>
      <c r="G290" s="106">
        <f>SUM(G280:G289)</f>
        <v>0</v>
      </c>
      <c r="H290" s="106">
        <f>SUM(H280:H289)</f>
        <v>0</v>
      </c>
      <c r="I290" s="106">
        <f t="shared" si="76"/>
        <v>0</v>
      </c>
      <c r="J290" s="106">
        <f t="shared" si="76"/>
        <v>0</v>
      </c>
      <c r="K290" s="106">
        <f t="shared" si="76"/>
        <v>0</v>
      </c>
      <c r="L290" s="106">
        <f t="shared" si="76"/>
        <v>4.5199999999999996</v>
      </c>
      <c r="M290" s="106">
        <f t="shared" si="76"/>
        <v>35.290000000000006</v>
      </c>
      <c r="N290" s="106">
        <f t="shared" si="76"/>
        <v>117.37</v>
      </c>
      <c r="O290" s="106">
        <f t="shared" si="76"/>
        <v>157.18</v>
      </c>
      <c r="P290" s="106">
        <f t="shared" si="76"/>
        <v>157.18</v>
      </c>
      <c r="Q290" s="106">
        <f t="shared" si="76"/>
        <v>1.5</v>
      </c>
      <c r="R290" s="107">
        <f t="shared" si="76"/>
        <v>158.68</v>
      </c>
      <c r="S290" s="10"/>
      <c r="T290" s="10"/>
      <c r="U290" s="10"/>
    </row>
    <row r="291" spans="1:21" x14ac:dyDescent="0.2">
      <c r="A291" s="93" t="s">
        <v>4</v>
      </c>
      <c r="B291" s="120" t="s">
        <v>440</v>
      </c>
      <c r="C291" s="73" t="s">
        <v>233</v>
      </c>
      <c r="D291" s="74">
        <v>10</v>
      </c>
      <c r="E291" s="39"/>
      <c r="F291" s="39"/>
      <c r="G291" s="39"/>
      <c r="H291" s="48">
        <f t="shared" si="65"/>
        <v>0</v>
      </c>
      <c r="I291" s="39"/>
      <c r="J291" s="39"/>
      <c r="K291" s="48">
        <f t="shared" ref="K291:K338" si="77">+SUM(H291:J291)</f>
        <v>0</v>
      </c>
      <c r="L291" s="39"/>
      <c r="M291" s="39">
        <v>8.4499999999999993</v>
      </c>
      <c r="N291" s="39">
        <v>15.95</v>
      </c>
      <c r="O291" s="39">
        <f t="shared" ref="O291:O304" si="78">+SUM(L291:N291)</f>
        <v>24.4</v>
      </c>
      <c r="P291" s="39">
        <f t="shared" ref="P291:P304" si="79">+SUM(K291+O291)</f>
        <v>24.4</v>
      </c>
      <c r="Q291" s="96"/>
      <c r="R291" s="39">
        <f t="shared" ref="R291:R338" si="80">+SUM(P291:Q291)</f>
        <v>24.4</v>
      </c>
      <c r="S291" s="10"/>
      <c r="T291" s="10"/>
      <c r="U291" s="10"/>
    </row>
    <row r="292" spans="1:21" x14ac:dyDescent="0.2">
      <c r="A292" s="93"/>
      <c r="B292" s="121"/>
      <c r="C292" s="76" t="s">
        <v>239</v>
      </c>
      <c r="D292" s="77">
        <v>18</v>
      </c>
      <c r="E292" s="14"/>
      <c r="F292" s="14"/>
      <c r="G292" s="14"/>
      <c r="H292" s="30">
        <f t="shared" si="65"/>
        <v>0</v>
      </c>
      <c r="I292" s="14">
        <v>0.3</v>
      </c>
      <c r="J292" s="14">
        <v>0.1</v>
      </c>
      <c r="K292" s="30">
        <f t="shared" si="77"/>
        <v>0.4</v>
      </c>
      <c r="L292" s="14"/>
      <c r="M292" s="14">
        <v>8</v>
      </c>
      <c r="N292" s="14">
        <v>45.3</v>
      </c>
      <c r="O292" s="14">
        <f t="shared" si="78"/>
        <v>53.3</v>
      </c>
      <c r="P292" s="14">
        <f t="shared" si="79"/>
        <v>53.699999999999996</v>
      </c>
      <c r="Q292" s="31"/>
      <c r="R292" s="14">
        <f t="shared" si="80"/>
        <v>53.699999999999996</v>
      </c>
      <c r="S292" s="10"/>
      <c r="T292" s="10"/>
      <c r="U292" s="10"/>
    </row>
    <row r="293" spans="1:21" x14ac:dyDescent="0.2">
      <c r="A293" s="93"/>
      <c r="B293" s="124"/>
      <c r="C293" s="76" t="s">
        <v>334</v>
      </c>
      <c r="D293" s="77">
        <v>13</v>
      </c>
      <c r="E293" s="14"/>
      <c r="F293" s="14"/>
      <c r="G293" s="14"/>
      <c r="H293" s="30">
        <f t="shared" si="65"/>
        <v>0</v>
      </c>
      <c r="I293" s="14"/>
      <c r="J293" s="14"/>
      <c r="K293" s="30">
        <f t="shared" si="77"/>
        <v>0</v>
      </c>
      <c r="L293" s="14">
        <v>1.5</v>
      </c>
      <c r="M293" s="14">
        <v>22.9</v>
      </c>
      <c r="N293" s="14">
        <v>95.8</v>
      </c>
      <c r="O293" s="14">
        <f t="shared" si="78"/>
        <v>120.19999999999999</v>
      </c>
      <c r="P293" s="14">
        <f t="shared" si="79"/>
        <v>120.19999999999999</v>
      </c>
      <c r="Q293" s="31"/>
      <c r="R293" s="14">
        <f t="shared" si="80"/>
        <v>120.19999999999999</v>
      </c>
      <c r="S293" s="10"/>
      <c r="T293" s="10"/>
      <c r="U293" s="10"/>
    </row>
    <row r="294" spans="1:21" x14ac:dyDescent="0.2">
      <c r="A294" s="93"/>
      <c r="B294" s="121" t="s">
        <v>441</v>
      </c>
      <c r="C294" s="76" t="s">
        <v>252</v>
      </c>
      <c r="D294" s="77">
        <v>13</v>
      </c>
      <c r="E294" s="14"/>
      <c r="F294" s="14"/>
      <c r="G294" s="14"/>
      <c r="H294" s="30">
        <f t="shared" si="65"/>
        <v>0</v>
      </c>
      <c r="I294" s="14">
        <v>0.2</v>
      </c>
      <c r="J294" s="14"/>
      <c r="K294" s="30">
        <f t="shared" si="77"/>
        <v>0.2</v>
      </c>
      <c r="L294" s="14"/>
      <c r="M294" s="14">
        <v>1.34</v>
      </c>
      <c r="N294" s="14">
        <v>6.01</v>
      </c>
      <c r="O294" s="14">
        <f t="shared" si="78"/>
        <v>7.35</v>
      </c>
      <c r="P294" s="14">
        <f t="shared" si="79"/>
        <v>7.55</v>
      </c>
      <c r="Q294" s="31">
        <v>1.51</v>
      </c>
      <c r="R294" s="14">
        <f t="shared" si="80"/>
        <v>9.06</v>
      </c>
      <c r="S294" s="10"/>
      <c r="T294" s="10"/>
      <c r="U294" s="10"/>
    </row>
    <row r="295" spans="1:21" x14ac:dyDescent="0.2">
      <c r="A295" s="93"/>
      <c r="B295" s="121"/>
      <c r="C295" s="76" t="s">
        <v>249</v>
      </c>
      <c r="D295" s="77">
        <v>12</v>
      </c>
      <c r="E295" s="14"/>
      <c r="F295" s="14"/>
      <c r="G295" s="14"/>
      <c r="H295" s="30">
        <f t="shared" si="65"/>
        <v>0</v>
      </c>
      <c r="I295" s="14">
        <v>0.3</v>
      </c>
      <c r="J295" s="14"/>
      <c r="K295" s="30">
        <f t="shared" si="77"/>
        <v>0.3</v>
      </c>
      <c r="L295" s="14">
        <v>0.6</v>
      </c>
      <c r="M295" s="14">
        <v>2.7</v>
      </c>
      <c r="N295" s="14">
        <v>6.32</v>
      </c>
      <c r="O295" s="14">
        <f t="shared" si="78"/>
        <v>9.620000000000001</v>
      </c>
      <c r="P295" s="14">
        <f t="shared" si="79"/>
        <v>9.9200000000000017</v>
      </c>
      <c r="Q295" s="31"/>
      <c r="R295" s="14">
        <f t="shared" si="80"/>
        <v>9.9200000000000017</v>
      </c>
      <c r="S295" s="10"/>
      <c r="T295" s="10"/>
      <c r="U295" s="10"/>
    </row>
    <row r="296" spans="1:21" x14ac:dyDescent="0.2">
      <c r="A296" s="93"/>
      <c r="B296" s="124"/>
      <c r="C296" s="76" t="s">
        <v>257</v>
      </c>
      <c r="D296" s="77">
        <v>2</v>
      </c>
      <c r="E296" s="14"/>
      <c r="F296" s="14"/>
      <c r="G296" s="14"/>
      <c r="H296" s="30">
        <f t="shared" si="65"/>
        <v>0</v>
      </c>
      <c r="I296" s="14"/>
      <c r="J296" s="14"/>
      <c r="K296" s="30">
        <f t="shared" si="77"/>
        <v>0</v>
      </c>
      <c r="L296" s="14"/>
      <c r="M296" s="14">
        <v>0.12</v>
      </c>
      <c r="N296" s="14">
        <v>0.28000000000000003</v>
      </c>
      <c r="O296" s="14">
        <f t="shared" si="78"/>
        <v>0.4</v>
      </c>
      <c r="P296" s="14">
        <f t="shared" si="79"/>
        <v>0.4</v>
      </c>
      <c r="Q296" s="31"/>
      <c r="R296" s="14">
        <f t="shared" si="80"/>
        <v>0.4</v>
      </c>
      <c r="S296" s="10"/>
      <c r="T296" s="10"/>
      <c r="U296" s="10"/>
    </row>
    <row r="297" spans="1:21" x14ac:dyDescent="0.2">
      <c r="A297" s="93"/>
      <c r="B297" s="121" t="s">
        <v>442</v>
      </c>
      <c r="C297" s="76" t="s">
        <v>256</v>
      </c>
      <c r="D297" s="77">
        <v>47</v>
      </c>
      <c r="E297" s="14"/>
      <c r="F297" s="14"/>
      <c r="G297" s="14"/>
      <c r="H297" s="30">
        <f t="shared" si="65"/>
        <v>0</v>
      </c>
      <c r="I297" s="14">
        <v>0.85</v>
      </c>
      <c r="J297" s="14">
        <v>0.6</v>
      </c>
      <c r="K297" s="30">
        <f t="shared" si="77"/>
        <v>1.45</v>
      </c>
      <c r="L297" s="14">
        <v>0.2</v>
      </c>
      <c r="M297" s="14">
        <v>18.28</v>
      </c>
      <c r="N297" s="14">
        <v>73.2</v>
      </c>
      <c r="O297" s="14">
        <f t="shared" si="78"/>
        <v>91.68</v>
      </c>
      <c r="P297" s="14">
        <f t="shared" si="79"/>
        <v>93.13000000000001</v>
      </c>
      <c r="Q297" s="31">
        <v>17.100000000000001</v>
      </c>
      <c r="R297" s="14">
        <f t="shared" si="80"/>
        <v>110.23000000000002</v>
      </c>
      <c r="S297" s="10"/>
      <c r="T297" s="10"/>
      <c r="U297" s="10"/>
    </row>
    <row r="298" spans="1:21" x14ac:dyDescent="0.2">
      <c r="A298" s="93"/>
      <c r="B298" s="121"/>
      <c r="C298" s="76" t="s">
        <v>229</v>
      </c>
      <c r="D298" s="77">
        <v>6</v>
      </c>
      <c r="E298" s="14"/>
      <c r="F298" s="14"/>
      <c r="G298" s="14"/>
      <c r="H298" s="30">
        <f t="shared" si="65"/>
        <v>0</v>
      </c>
      <c r="I298" s="14"/>
      <c r="J298" s="14"/>
      <c r="K298" s="30">
        <f t="shared" si="77"/>
        <v>0</v>
      </c>
      <c r="L298" s="14"/>
      <c r="M298" s="14">
        <v>0.2</v>
      </c>
      <c r="N298" s="14">
        <v>2.1</v>
      </c>
      <c r="O298" s="14">
        <f t="shared" si="78"/>
        <v>2.3000000000000003</v>
      </c>
      <c r="P298" s="14">
        <f t="shared" si="79"/>
        <v>2.3000000000000003</v>
      </c>
      <c r="Q298" s="31"/>
      <c r="R298" s="14">
        <f t="shared" si="80"/>
        <v>2.3000000000000003</v>
      </c>
      <c r="S298" s="10"/>
      <c r="T298" s="10"/>
      <c r="U298" s="10"/>
    </row>
    <row r="299" spans="1:21" x14ac:dyDescent="0.2">
      <c r="A299" s="93"/>
      <c r="B299" s="121"/>
      <c r="C299" s="76" t="s">
        <v>246</v>
      </c>
      <c r="D299" s="77">
        <v>7</v>
      </c>
      <c r="E299" s="14"/>
      <c r="F299" s="14"/>
      <c r="G299" s="14"/>
      <c r="H299" s="30">
        <f t="shared" si="65"/>
        <v>0</v>
      </c>
      <c r="I299" s="14"/>
      <c r="J299" s="14"/>
      <c r="K299" s="30">
        <f t="shared" si="77"/>
        <v>0</v>
      </c>
      <c r="L299" s="14">
        <v>3</v>
      </c>
      <c r="M299" s="14">
        <v>1.7</v>
      </c>
      <c r="N299" s="14">
        <v>3.25</v>
      </c>
      <c r="O299" s="14">
        <f t="shared" si="78"/>
        <v>7.95</v>
      </c>
      <c r="P299" s="14">
        <f t="shared" si="79"/>
        <v>7.95</v>
      </c>
      <c r="Q299" s="31"/>
      <c r="R299" s="14">
        <f t="shared" si="80"/>
        <v>7.95</v>
      </c>
      <c r="S299" s="10"/>
      <c r="T299" s="10"/>
      <c r="U299" s="10"/>
    </row>
    <row r="300" spans="1:21" x14ac:dyDescent="0.2">
      <c r="A300" s="93"/>
      <c r="B300" s="124"/>
      <c r="C300" s="76" t="s">
        <v>230</v>
      </c>
      <c r="D300" s="77">
        <v>2</v>
      </c>
      <c r="E300" s="14"/>
      <c r="F300" s="14"/>
      <c r="G300" s="14"/>
      <c r="H300" s="30">
        <f t="shared" si="65"/>
        <v>0</v>
      </c>
      <c r="I300" s="14"/>
      <c r="J300" s="14"/>
      <c r="K300" s="30">
        <f t="shared" si="77"/>
        <v>0</v>
      </c>
      <c r="L300" s="14"/>
      <c r="M300" s="14">
        <v>4.5</v>
      </c>
      <c r="N300" s="14">
        <v>9.5</v>
      </c>
      <c r="O300" s="14">
        <f t="shared" si="78"/>
        <v>14</v>
      </c>
      <c r="P300" s="14">
        <f t="shared" si="79"/>
        <v>14</v>
      </c>
      <c r="Q300" s="31"/>
      <c r="R300" s="14">
        <f t="shared" si="80"/>
        <v>14</v>
      </c>
      <c r="S300" s="10"/>
      <c r="T300" s="10"/>
      <c r="U300" s="10"/>
    </row>
    <row r="301" spans="1:21" x14ac:dyDescent="0.2">
      <c r="A301" s="93"/>
      <c r="B301" s="121" t="s">
        <v>259</v>
      </c>
      <c r="C301" s="76" t="s">
        <v>259</v>
      </c>
      <c r="D301" s="77">
        <v>15</v>
      </c>
      <c r="E301" s="14"/>
      <c r="F301" s="14"/>
      <c r="G301" s="14"/>
      <c r="H301" s="30">
        <f t="shared" si="65"/>
        <v>0</v>
      </c>
      <c r="I301" s="14">
        <v>0.6</v>
      </c>
      <c r="J301" s="14">
        <v>0.1</v>
      </c>
      <c r="K301" s="30">
        <f t="shared" si="77"/>
        <v>0.7</v>
      </c>
      <c r="L301" s="14"/>
      <c r="M301" s="14">
        <v>3.44</v>
      </c>
      <c r="N301" s="14">
        <v>9.8000000000000007</v>
      </c>
      <c r="O301" s="14">
        <f t="shared" si="78"/>
        <v>13.24</v>
      </c>
      <c r="P301" s="14">
        <f t="shared" si="79"/>
        <v>13.94</v>
      </c>
      <c r="Q301" s="31">
        <v>0.2</v>
      </c>
      <c r="R301" s="14">
        <f t="shared" si="80"/>
        <v>14.139999999999999</v>
      </c>
      <c r="S301" s="10"/>
      <c r="T301" s="10"/>
      <c r="U301" s="10"/>
    </row>
    <row r="302" spans="1:21" x14ac:dyDescent="0.2">
      <c r="A302" s="93"/>
      <c r="B302" s="121"/>
      <c r="C302" s="76" t="s">
        <v>335</v>
      </c>
      <c r="D302" s="77">
        <v>16</v>
      </c>
      <c r="E302" s="14"/>
      <c r="F302" s="14"/>
      <c r="G302" s="14"/>
      <c r="H302" s="30">
        <f t="shared" si="65"/>
        <v>0</v>
      </c>
      <c r="I302" s="14"/>
      <c r="J302" s="14">
        <v>1</v>
      </c>
      <c r="K302" s="30">
        <f t="shared" si="77"/>
        <v>1</v>
      </c>
      <c r="L302" s="14">
        <v>2</v>
      </c>
      <c r="M302" s="14">
        <v>20.9</v>
      </c>
      <c r="N302" s="14">
        <v>64.2</v>
      </c>
      <c r="O302" s="14">
        <f t="shared" si="78"/>
        <v>87.1</v>
      </c>
      <c r="P302" s="14">
        <f t="shared" si="79"/>
        <v>88.1</v>
      </c>
      <c r="Q302" s="31"/>
      <c r="R302" s="14">
        <f t="shared" si="80"/>
        <v>88.1</v>
      </c>
      <c r="S302" s="10"/>
      <c r="T302" s="10"/>
      <c r="U302" s="10"/>
    </row>
    <row r="303" spans="1:21" x14ac:dyDescent="0.2">
      <c r="A303" s="93"/>
      <c r="B303" s="121"/>
      <c r="C303" s="76" t="s">
        <v>235</v>
      </c>
      <c r="D303" s="77">
        <v>4</v>
      </c>
      <c r="E303" s="14"/>
      <c r="F303" s="14"/>
      <c r="G303" s="14"/>
      <c r="H303" s="30">
        <f t="shared" si="65"/>
        <v>0</v>
      </c>
      <c r="I303" s="14"/>
      <c r="J303" s="14"/>
      <c r="K303" s="30">
        <f t="shared" si="77"/>
        <v>0</v>
      </c>
      <c r="L303" s="14">
        <v>5</v>
      </c>
      <c r="M303" s="14">
        <v>15.3</v>
      </c>
      <c r="N303" s="14">
        <v>30.9</v>
      </c>
      <c r="O303" s="14">
        <f t="shared" si="78"/>
        <v>51.2</v>
      </c>
      <c r="P303" s="14">
        <f t="shared" si="79"/>
        <v>51.2</v>
      </c>
      <c r="Q303" s="31"/>
      <c r="R303" s="14">
        <f t="shared" si="80"/>
        <v>51.2</v>
      </c>
      <c r="S303" s="10"/>
      <c r="T303" s="10"/>
      <c r="U303" s="10"/>
    </row>
    <row r="304" spans="1:21" x14ac:dyDescent="0.2">
      <c r="A304" s="93"/>
      <c r="B304" s="121"/>
      <c r="C304" s="76" t="s">
        <v>237</v>
      </c>
      <c r="D304" s="77">
        <v>8</v>
      </c>
      <c r="E304" s="14"/>
      <c r="F304" s="14"/>
      <c r="G304" s="14"/>
      <c r="H304" s="30">
        <f t="shared" si="65"/>
        <v>0</v>
      </c>
      <c r="I304" s="14">
        <v>1.5</v>
      </c>
      <c r="J304" s="14"/>
      <c r="K304" s="30">
        <f t="shared" si="77"/>
        <v>1.5</v>
      </c>
      <c r="L304" s="14"/>
      <c r="M304" s="14">
        <v>9.1</v>
      </c>
      <c r="N304" s="14">
        <v>8.92</v>
      </c>
      <c r="O304" s="14">
        <f t="shared" si="78"/>
        <v>18.02</v>
      </c>
      <c r="P304" s="14">
        <f t="shared" si="79"/>
        <v>19.52</v>
      </c>
      <c r="Q304" s="31"/>
      <c r="R304" s="14">
        <f t="shared" si="80"/>
        <v>19.52</v>
      </c>
      <c r="S304" s="10"/>
      <c r="T304" s="10"/>
      <c r="U304" s="10"/>
    </row>
    <row r="305" spans="1:21" x14ac:dyDescent="0.2">
      <c r="A305" s="93"/>
      <c r="B305" s="124"/>
      <c r="C305" s="78" t="s">
        <v>245</v>
      </c>
      <c r="D305" s="79">
        <v>0</v>
      </c>
      <c r="E305" s="36"/>
      <c r="F305" s="36"/>
      <c r="G305" s="36"/>
      <c r="H305" s="65">
        <f t="shared" si="65"/>
        <v>0</v>
      </c>
      <c r="I305" s="36"/>
      <c r="J305" s="36"/>
      <c r="K305" s="65">
        <f t="shared" si="77"/>
        <v>0</v>
      </c>
      <c r="L305" s="36"/>
      <c r="M305" s="36"/>
      <c r="N305" s="36"/>
      <c r="O305" s="36">
        <f t="shared" ref="O305:O336" si="81">+SUM(L305:N305)</f>
        <v>0</v>
      </c>
      <c r="P305" s="36">
        <f t="shared" ref="P305:P336" si="82">+SUM(K305+O305)</f>
        <v>0</v>
      </c>
      <c r="Q305" s="113"/>
      <c r="R305" s="36">
        <f t="shared" si="80"/>
        <v>0</v>
      </c>
      <c r="S305" s="10"/>
      <c r="T305" s="10"/>
      <c r="U305" s="10"/>
    </row>
    <row r="306" spans="1:21" x14ac:dyDescent="0.2">
      <c r="A306" s="93"/>
      <c r="B306" s="121" t="s">
        <v>244</v>
      </c>
      <c r="C306" s="76" t="s">
        <v>244</v>
      </c>
      <c r="D306" s="77">
        <v>26</v>
      </c>
      <c r="E306" s="14"/>
      <c r="F306" s="14"/>
      <c r="G306" s="14"/>
      <c r="H306" s="30">
        <f t="shared" si="65"/>
        <v>0</v>
      </c>
      <c r="I306" s="14">
        <v>3.2</v>
      </c>
      <c r="J306" s="14"/>
      <c r="K306" s="30">
        <f t="shared" si="77"/>
        <v>3.2</v>
      </c>
      <c r="L306" s="14">
        <v>0.3</v>
      </c>
      <c r="M306" s="14">
        <v>6.97</v>
      </c>
      <c r="N306" s="14">
        <v>12.32</v>
      </c>
      <c r="O306" s="14">
        <f t="shared" si="81"/>
        <v>19.59</v>
      </c>
      <c r="P306" s="14">
        <f t="shared" si="82"/>
        <v>22.79</v>
      </c>
      <c r="Q306" s="31"/>
      <c r="R306" s="14">
        <f t="shared" si="80"/>
        <v>22.79</v>
      </c>
      <c r="S306" s="10"/>
      <c r="T306" s="10"/>
      <c r="U306" s="10"/>
    </row>
    <row r="307" spans="1:21" x14ac:dyDescent="0.2">
      <c r="A307" s="93"/>
      <c r="B307" s="121"/>
      <c r="C307" s="76" t="s">
        <v>243</v>
      </c>
      <c r="D307" s="77">
        <v>3</v>
      </c>
      <c r="E307" s="14"/>
      <c r="F307" s="14"/>
      <c r="G307" s="14"/>
      <c r="H307" s="30">
        <f t="shared" si="65"/>
        <v>0</v>
      </c>
      <c r="I307" s="14"/>
      <c r="J307" s="14"/>
      <c r="K307" s="30">
        <f t="shared" si="77"/>
        <v>0</v>
      </c>
      <c r="L307" s="14">
        <v>4</v>
      </c>
      <c r="M307" s="14">
        <v>10.1</v>
      </c>
      <c r="N307" s="14">
        <v>26.6</v>
      </c>
      <c r="O307" s="14">
        <f t="shared" si="81"/>
        <v>40.700000000000003</v>
      </c>
      <c r="P307" s="14">
        <f t="shared" si="82"/>
        <v>40.700000000000003</v>
      </c>
      <c r="Q307" s="31">
        <v>1</v>
      </c>
      <c r="R307" s="14">
        <f t="shared" si="80"/>
        <v>41.7</v>
      </c>
      <c r="S307" s="10"/>
      <c r="T307" s="10"/>
      <c r="U307" s="10"/>
    </row>
    <row r="308" spans="1:21" x14ac:dyDescent="0.2">
      <c r="A308" s="93"/>
      <c r="B308" s="121"/>
      <c r="C308" s="76" t="s">
        <v>258</v>
      </c>
      <c r="D308" s="77">
        <v>14</v>
      </c>
      <c r="E308" s="14"/>
      <c r="F308" s="14"/>
      <c r="G308" s="14"/>
      <c r="H308" s="30">
        <f t="shared" si="65"/>
        <v>0</v>
      </c>
      <c r="I308" s="14">
        <v>33.5</v>
      </c>
      <c r="J308" s="14"/>
      <c r="K308" s="30">
        <f t="shared" si="77"/>
        <v>33.5</v>
      </c>
      <c r="L308" s="14">
        <v>33.1</v>
      </c>
      <c r="M308" s="14">
        <v>58.3</v>
      </c>
      <c r="N308" s="14">
        <v>160.19999999999999</v>
      </c>
      <c r="O308" s="14">
        <f t="shared" si="81"/>
        <v>251.6</v>
      </c>
      <c r="P308" s="14">
        <f t="shared" si="82"/>
        <v>285.10000000000002</v>
      </c>
      <c r="Q308" s="31">
        <v>2</v>
      </c>
      <c r="R308" s="14">
        <f t="shared" si="80"/>
        <v>287.10000000000002</v>
      </c>
      <c r="S308" s="10"/>
      <c r="T308" s="10"/>
      <c r="U308" s="10"/>
    </row>
    <row r="309" spans="1:21" x14ac:dyDescent="0.2">
      <c r="A309" s="93"/>
      <c r="B309" s="121"/>
      <c r="C309" s="76" t="s">
        <v>234</v>
      </c>
      <c r="D309" s="77">
        <v>12</v>
      </c>
      <c r="E309" s="14"/>
      <c r="F309" s="14"/>
      <c r="G309" s="14"/>
      <c r="H309" s="30">
        <f t="shared" si="65"/>
        <v>0</v>
      </c>
      <c r="I309" s="14">
        <v>0.1</v>
      </c>
      <c r="J309" s="14">
        <v>0.1</v>
      </c>
      <c r="K309" s="30">
        <f t="shared" si="77"/>
        <v>0.2</v>
      </c>
      <c r="L309" s="14">
        <v>1.5</v>
      </c>
      <c r="M309" s="14">
        <v>7.96</v>
      </c>
      <c r="N309" s="14">
        <v>22.07</v>
      </c>
      <c r="O309" s="14">
        <f t="shared" si="81"/>
        <v>31.53</v>
      </c>
      <c r="P309" s="14">
        <f t="shared" si="82"/>
        <v>31.73</v>
      </c>
      <c r="Q309" s="31"/>
      <c r="R309" s="14">
        <f t="shared" si="80"/>
        <v>31.73</v>
      </c>
      <c r="S309" s="10"/>
      <c r="T309" s="10"/>
      <c r="U309" s="10"/>
    </row>
    <row r="310" spans="1:21" x14ac:dyDescent="0.2">
      <c r="A310" s="93"/>
      <c r="B310" s="124"/>
      <c r="C310" s="76" t="s">
        <v>228</v>
      </c>
      <c r="D310" s="77">
        <v>1</v>
      </c>
      <c r="E310" s="14"/>
      <c r="F310" s="14"/>
      <c r="G310" s="14"/>
      <c r="H310" s="30">
        <f t="shared" si="65"/>
        <v>0</v>
      </c>
      <c r="I310" s="14"/>
      <c r="J310" s="14"/>
      <c r="K310" s="30">
        <f t="shared" si="77"/>
        <v>0</v>
      </c>
      <c r="L310" s="14"/>
      <c r="M310" s="14">
        <v>1</v>
      </c>
      <c r="N310" s="14">
        <v>2</v>
      </c>
      <c r="O310" s="14">
        <f t="shared" si="81"/>
        <v>3</v>
      </c>
      <c r="P310" s="14">
        <f t="shared" si="82"/>
        <v>3</v>
      </c>
      <c r="Q310" s="31"/>
      <c r="R310" s="14">
        <f t="shared" si="80"/>
        <v>3</v>
      </c>
      <c r="S310" s="10"/>
      <c r="T310" s="10"/>
      <c r="U310" s="10"/>
    </row>
    <row r="311" spans="1:21" x14ac:dyDescent="0.2">
      <c r="A311" s="93"/>
      <c r="B311" s="121" t="s">
        <v>367</v>
      </c>
      <c r="C311" s="76" t="s">
        <v>367</v>
      </c>
      <c r="D311" s="77">
        <v>0</v>
      </c>
      <c r="E311" s="14"/>
      <c r="F311" s="14"/>
      <c r="G311" s="14"/>
      <c r="H311" s="30">
        <f t="shared" si="65"/>
        <v>0</v>
      </c>
      <c r="I311" s="14"/>
      <c r="J311" s="14"/>
      <c r="K311" s="30">
        <f t="shared" si="77"/>
        <v>0</v>
      </c>
      <c r="L311" s="14"/>
      <c r="M311" s="14"/>
      <c r="N311" s="14"/>
      <c r="O311" s="14">
        <f t="shared" si="81"/>
        <v>0</v>
      </c>
      <c r="P311" s="14">
        <f t="shared" si="82"/>
        <v>0</v>
      </c>
      <c r="Q311" s="31"/>
      <c r="R311" s="14">
        <f t="shared" si="80"/>
        <v>0</v>
      </c>
      <c r="S311" s="10"/>
      <c r="T311" s="10"/>
      <c r="U311" s="10"/>
    </row>
    <row r="312" spans="1:21" x14ac:dyDescent="0.2">
      <c r="A312" s="93"/>
      <c r="B312" s="121"/>
      <c r="C312" s="76" t="s">
        <v>368</v>
      </c>
      <c r="D312" s="77">
        <v>0</v>
      </c>
      <c r="E312" s="14"/>
      <c r="F312" s="14"/>
      <c r="G312" s="14"/>
      <c r="H312" s="30">
        <f t="shared" si="65"/>
        <v>0</v>
      </c>
      <c r="I312" s="14"/>
      <c r="J312" s="14"/>
      <c r="K312" s="30">
        <f t="shared" si="77"/>
        <v>0</v>
      </c>
      <c r="L312" s="14"/>
      <c r="M312" s="14"/>
      <c r="N312" s="14"/>
      <c r="O312" s="14">
        <f t="shared" si="81"/>
        <v>0</v>
      </c>
      <c r="P312" s="14">
        <f t="shared" si="82"/>
        <v>0</v>
      </c>
      <c r="Q312" s="31"/>
      <c r="R312" s="14">
        <f t="shared" si="80"/>
        <v>0</v>
      </c>
      <c r="S312" s="10"/>
      <c r="T312" s="10"/>
      <c r="U312" s="10"/>
    </row>
    <row r="313" spans="1:21" x14ac:dyDescent="0.2">
      <c r="A313" s="93"/>
      <c r="B313" s="121"/>
      <c r="C313" s="76" t="s">
        <v>254</v>
      </c>
      <c r="D313" s="77">
        <v>37</v>
      </c>
      <c r="E313" s="14"/>
      <c r="F313" s="14"/>
      <c r="G313" s="14">
        <v>7.0000000000000007E-2</v>
      </c>
      <c r="H313" s="30">
        <f t="shared" si="65"/>
        <v>7.0000000000000007E-2</v>
      </c>
      <c r="I313" s="14">
        <v>0.05</v>
      </c>
      <c r="J313" s="14">
        <v>0.09</v>
      </c>
      <c r="K313" s="30">
        <f t="shared" si="77"/>
        <v>0.21000000000000002</v>
      </c>
      <c r="L313" s="14"/>
      <c r="M313" s="14">
        <v>0.73</v>
      </c>
      <c r="N313" s="14">
        <v>6.02</v>
      </c>
      <c r="O313" s="14">
        <f t="shared" si="81"/>
        <v>6.75</v>
      </c>
      <c r="P313" s="14">
        <f t="shared" si="82"/>
        <v>6.96</v>
      </c>
      <c r="Q313" s="31">
        <v>7.0000000000000007E-2</v>
      </c>
      <c r="R313" s="14">
        <f t="shared" si="80"/>
        <v>7.03</v>
      </c>
      <c r="S313" s="10"/>
      <c r="T313" s="10"/>
      <c r="U313" s="10"/>
    </row>
    <row r="314" spans="1:21" x14ac:dyDescent="0.2">
      <c r="A314" s="93"/>
      <c r="B314" s="121"/>
      <c r="C314" s="76" t="s">
        <v>452</v>
      </c>
      <c r="D314" s="77">
        <v>0</v>
      </c>
      <c r="E314" s="14"/>
      <c r="F314" s="14"/>
      <c r="G314" s="14"/>
      <c r="H314" s="30">
        <f t="shared" si="65"/>
        <v>0</v>
      </c>
      <c r="I314" s="14"/>
      <c r="J314" s="14"/>
      <c r="K314" s="30">
        <f t="shared" si="77"/>
        <v>0</v>
      </c>
      <c r="L314" s="14"/>
      <c r="M314" s="14"/>
      <c r="N314" s="14"/>
      <c r="O314" s="14">
        <f t="shared" si="81"/>
        <v>0</v>
      </c>
      <c r="P314" s="14">
        <f t="shared" si="82"/>
        <v>0</v>
      </c>
      <c r="Q314" s="31"/>
      <c r="R314" s="14">
        <f t="shared" si="80"/>
        <v>0</v>
      </c>
      <c r="S314" s="10"/>
      <c r="T314" s="10"/>
      <c r="U314" s="10"/>
    </row>
    <row r="315" spans="1:21" x14ac:dyDescent="0.2">
      <c r="A315" s="93"/>
      <c r="B315" s="121"/>
      <c r="C315" s="76" t="s">
        <v>361</v>
      </c>
      <c r="D315" s="77">
        <v>0</v>
      </c>
      <c r="E315" s="14"/>
      <c r="F315" s="14"/>
      <c r="G315" s="14"/>
      <c r="H315" s="30">
        <f t="shared" si="65"/>
        <v>0</v>
      </c>
      <c r="I315" s="14"/>
      <c r="J315" s="14"/>
      <c r="K315" s="30">
        <f t="shared" si="77"/>
        <v>0</v>
      </c>
      <c r="L315" s="14"/>
      <c r="M315" s="14"/>
      <c r="N315" s="14"/>
      <c r="O315" s="14">
        <f t="shared" si="81"/>
        <v>0</v>
      </c>
      <c r="P315" s="14">
        <f t="shared" si="82"/>
        <v>0</v>
      </c>
      <c r="Q315" s="31"/>
      <c r="R315" s="14">
        <f t="shared" si="80"/>
        <v>0</v>
      </c>
      <c r="S315" s="10"/>
      <c r="T315" s="10"/>
      <c r="U315" s="10"/>
    </row>
    <row r="316" spans="1:21" x14ac:dyDescent="0.2">
      <c r="A316" s="93"/>
      <c r="B316" s="121"/>
      <c r="C316" s="76" t="s">
        <v>236</v>
      </c>
      <c r="D316" s="77">
        <v>54</v>
      </c>
      <c r="E316" s="14"/>
      <c r="F316" s="14"/>
      <c r="G316" s="14"/>
      <c r="H316" s="30">
        <f t="shared" si="65"/>
        <v>0</v>
      </c>
      <c r="I316" s="14">
        <v>0.8</v>
      </c>
      <c r="J316" s="14"/>
      <c r="K316" s="30">
        <f t="shared" si="77"/>
        <v>0.8</v>
      </c>
      <c r="L316" s="14"/>
      <c r="M316" s="14">
        <v>3.09</v>
      </c>
      <c r="N316" s="14">
        <v>21.06</v>
      </c>
      <c r="O316" s="14">
        <f t="shared" si="81"/>
        <v>24.15</v>
      </c>
      <c r="P316" s="14">
        <f t="shared" si="82"/>
        <v>24.95</v>
      </c>
      <c r="Q316" s="31">
        <v>0.3</v>
      </c>
      <c r="R316" s="14">
        <f t="shared" si="80"/>
        <v>25.25</v>
      </c>
      <c r="S316" s="10"/>
      <c r="T316" s="10"/>
      <c r="U316" s="10"/>
    </row>
    <row r="317" spans="1:21" x14ac:dyDescent="0.2">
      <c r="A317" s="93"/>
      <c r="B317" s="121"/>
      <c r="C317" s="76" t="s">
        <v>253</v>
      </c>
      <c r="D317" s="77">
        <v>14</v>
      </c>
      <c r="E317" s="14"/>
      <c r="F317" s="14"/>
      <c r="G317" s="14"/>
      <c r="H317" s="30">
        <f t="shared" si="65"/>
        <v>0</v>
      </c>
      <c r="I317" s="14">
        <v>0.05</v>
      </c>
      <c r="J317" s="14"/>
      <c r="K317" s="30">
        <f t="shared" si="77"/>
        <v>0.05</v>
      </c>
      <c r="L317" s="14"/>
      <c r="M317" s="14">
        <v>0.2</v>
      </c>
      <c r="N317" s="14">
        <v>8.2799999999999994</v>
      </c>
      <c r="O317" s="14">
        <f t="shared" si="81"/>
        <v>8.4799999999999986</v>
      </c>
      <c r="P317" s="14">
        <f t="shared" si="82"/>
        <v>8.5299999999999994</v>
      </c>
      <c r="Q317" s="31"/>
      <c r="R317" s="14">
        <f t="shared" si="80"/>
        <v>8.5299999999999994</v>
      </c>
      <c r="S317" s="10"/>
      <c r="T317" s="10"/>
      <c r="U317" s="10"/>
    </row>
    <row r="318" spans="1:21" x14ac:dyDescent="0.2">
      <c r="A318" s="93"/>
      <c r="B318" s="121"/>
      <c r="C318" s="76" t="s">
        <v>255</v>
      </c>
      <c r="D318" s="77">
        <v>27</v>
      </c>
      <c r="E318" s="14"/>
      <c r="F318" s="14"/>
      <c r="G318" s="14"/>
      <c r="H318" s="30">
        <f t="shared" si="65"/>
        <v>0</v>
      </c>
      <c r="I318" s="14">
        <v>1.26</v>
      </c>
      <c r="J318" s="14"/>
      <c r="K318" s="30">
        <f t="shared" si="77"/>
        <v>1.26</v>
      </c>
      <c r="L318" s="14"/>
      <c r="M318" s="14">
        <v>2</v>
      </c>
      <c r="N318" s="14">
        <v>21.06</v>
      </c>
      <c r="O318" s="14">
        <f t="shared" si="81"/>
        <v>23.06</v>
      </c>
      <c r="P318" s="14">
        <f t="shared" si="82"/>
        <v>24.32</v>
      </c>
      <c r="Q318" s="31"/>
      <c r="R318" s="14">
        <f t="shared" si="80"/>
        <v>24.32</v>
      </c>
      <c r="S318" s="10"/>
      <c r="T318" s="10"/>
      <c r="U318" s="10"/>
    </row>
    <row r="319" spans="1:21" x14ac:dyDescent="0.2">
      <c r="A319" s="93"/>
      <c r="B319" s="121"/>
      <c r="C319" s="76" t="s">
        <v>376</v>
      </c>
      <c r="D319" s="77">
        <v>0</v>
      </c>
      <c r="E319" s="14"/>
      <c r="F319" s="14"/>
      <c r="G319" s="14"/>
      <c r="H319" s="30">
        <f t="shared" si="65"/>
        <v>0</v>
      </c>
      <c r="I319" s="14"/>
      <c r="J319" s="14"/>
      <c r="K319" s="30">
        <f t="shared" si="77"/>
        <v>0</v>
      </c>
      <c r="L319" s="14"/>
      <c r="M319" s="14"/>
      <c r="N319" s="14"/>
      <c r="O319" s="14">
        <f t="shared" si="81"/>
        <v>0</v>
      </c>
      <c r="P319" s="14">
        <f t="shared" si="82"/>
        <v>0</v>
      </c>
      <c r="Q319" s="31"/>
      <c r="R319" s="14">
        <f t="shared" si="80"/>
        <v>0</v>
      </c>
      <c r="S319" s="10"/>
      <c r="T319" s="10"/>
      <c r="U319" s="10"/>
    </row>
    <row r="320" spans="1:21" x14ac:dyDescent="0.2">
      <c r="A320" s="93"/>
      <c r="B320" s="121"/>
      <c r="C320" s="76" t="s">
        <v>251</v>
      </c>
      <c r="D320" s="77">
        <v>72</v>
      </c>
      <c r="E320" s="14"/>
      <c r="F320" s="14"/>
      <c r="G320" s="14"/>
      <c r="H320" s="30">
        <f t="shared" si="65"/>
        <v>0</v>
      </c>
      <c r="I320" s="14">
        <v>2.0299999999999998</v>
      </c>
      <c r="J320" s="14">
        <v>1</v>
      </c>
      <c r="K320" s="30">
        <f t="shared" si="77"/>
        <v>3.03</v>
      </c>
      <c r="L320" s="14">
        <v>10.1</v>
      </c>
      <c r="M320" s="14">
        <v>44.27</v>
      </c>
      <c r="N320" s="14">
        <v>132.36000000000001</v>
      </c>
      <c r="O320" s="14">
        <f t="shared" si="81"/>
        <v>186.73000000000002</v>
      </c>
      <c r="P320" s="14">
        <f t="shared" si="82"/>
        <v>189.76000000000002</v>
      </c>
      <c r="Q320" s="31">
        <v>0.1</v>
      </c>
      <c r="R320" s="14">
        <f t="shared" si="80"/>
        <v>189.86</v>
      </c>
      <c r="S320" s="10"/>
      <c r="T320" s="10"/>
      <c r="U320" s="10"/>
    </row>
    <row r="321" spans="1:21" x14ac:dyDescent="0.2">
      <c r="A321" s="93"/>
      <c r="B321" s="121"/>
      <c r="C321" s="76" t="s">
        <v>232</v>
      </c>
      <c r="D321" s="77">
        <v>0</v>
      </c>
      <c r="E321" s="14"/>
      <c r="F321" s="14"/>
      <c r="G321" s="14"/>
      <c r="H321" s="30">
        <f t="shared" si="65"/>
        <v>0</v>
      </c>
      <c r="I321" s="14"/>
      <c r="J321" s="14"/>
      <c r="K321" s="30">
        <f t="shared" si="77"/>
        <v>0</v>
      </c>
      <c r="L321" s="14"/>
      <c r="M321" s="14"/>
      <c r="N321" s="14"/>
      <c r="O321" s="14">
        <f t="shared" si="81"/>
        <v>0</v>
      </c>
      <c r="P321" s="14">
        <f t="shared" si="82"/>
        <v>0</v>
      </c>
      <c r="Q321" s="31"/>
      <c r="R321" s="14">
        <f t="shared" si="80"/>
        <v>0</v>
      </c>
      <c r="S321" s="10"/>
      <c r="T321" s="10"/>
      <c r="U321" s="10"/>
    </row>
    <row r="322" spans="1:21" x14ac:dyDescent="0.2">
      <c r="A322" s="93"/>
      <c r="B322" s="121"/>
      <c r="C322" s="76" t="s">
        <v>344</v>
      </c>
      <c r="D322" s="77">
        <v>0</v>
      </c>
      <c r="E322" s="14"/>
      <c r="F322" s="14"/>
      <c r="G322" s="14"/>
      <c r="H322" s="30">
        <f t="shared" si="65"/>
        <v>0</v>
      </c>
      <c r="I322" s="14"/>
      <c r="J322" s="14"/>
      <c r="K322" s="30">
        <f t="shared" si="77"/>
        <v>0</v>
      </c>
      <c r="L322" s="14"/>
      <c r="M322" s="14"/>
      <c r="N322" s="14"/>
      <c r="O322" s="14">
        <f t="shared" si="81"/>
        <v>0</v>
      </c>
      <c r="P322" s="14">
        <f t="shared" si="82"/>
        <v>0</v>
      </c>
      <c r="Q322" s="31"/>
      <c r="R322" s="14">
        <f t="shared" si="80"/>
        <v>0</v>
      </c>
      <c r="S322" s="10"/>
      <c r="T322" s="10"/>
      <c r="U322" s="10"/>
    </row>
    <row r="323" spans="1:21" x14ac:dyDescent="0.2">
      <c r="A323" s="93"/>
      <c r="B323" s="121"/>
      <c r="C323" s="76" t="s">
        <v>242</v>
      </c>
      <c r="D323" s="77">
        <v>14</v>
      </c>
      <c r="E323" s="14"/>
      <c r="F323" s="14"/>
      <c r="G323" s="14"/>
      <c r="H323" s="30">
        <f t="shared" si="65"/>
        <v>0</v>
      </c>
      <c r="I323" s="14">
        <v>0.1</v>
      </c>
      <c r="J323" s="14">
        <v>0.1</v>
      </c>
      <c r="K323" s="30">
        <f t="shared" si="77"/>
        <v>0.2</v>
      </c>
      <c r="L323" s="14">
        <v>0.5</v>
      </c>
      <c r="M323" s="14">
        <v>3.75</v>
      </c>
      <c r="N323" s="14">
        <v>16.75</v>
      </c>
      <c r="O323" s="14">
        <f t="shared" si="81"/>
        <v>21</v>
      </c>
      <c r="P323" s="14">
        <f t="shared" si="82"/>
        <v>21.2</v>
      </c>
      <c r="Q323" s="31"/>
      <c r="R323" s="14">
        <f t="shared" si="80"/>
        <v>21.2</v>
      </c>
      <c r="S323" s="10"/>
      <c r="T323" s="10"/>
      <c r="U323" s="10"/>
    </row>
    <row r="324" spans="1:21" x14ac:dyDescent="0.2">
      <c r="A324" s="93"/>
      <c r="B324" s="121"/>
      <c r="C324" s="76" t="s">
        <v>370</v>
      </c>
      <c r="D324" s="77">
        <v>0</v>
      </c>
      <c r="E324" s="14"/>
      <c r="F324" s="14"/>
      <c r="G324" s="14"/>
      <c r="H324" s="30">
        <f t="shared" si="65"/>
        <v>0</v>
      </c>
      <c r="I324" s="14"/>
      <c r="J324" s="14"/>
      <c r="K324" s="30">
        <f t="shared" si="77"/>
        <v>0</v>
      </c>
      <c r="L324" s="14"/>
      <c r="M324" s="14"/>
      <c r="N324" s="14"/>
      <c r="O324" s="14">
        <f t="shared" si="81"/>
        <v>0</v>
      </c>
      <c r="P324" s="14">
        <f t="shared" si="82"/>
        <v>0</v>
      </c>
      <c r="Q324" s="31"/>
      <c r="R324" s="14">
        <f t="shared" si="80"/>
        <v>0</v>
      </c>
      <c r="S324" s="10"/>
      <c r="T324" s="10"/>
      <c r="U324" s="10"/>
    </row>
    <row r="325" spans="1:21" x14ac:dyDescent="0.2">
      <c r="A325" s="93"/>
      <c r="B325" s="121"/>
      <c r="C325" s="76" t="s">
        <v>231</v>
      </c>
      <c r="D325" s="77">
        <v>0</v>
      </c>
      <c r="E325" s="14"/>
      <c r="F325" s="14"/>
      <c r="G325" s="14"/>
      <c r="H325" s="30">
        <f t="shared" si="65"/>
        <v>0</v>
      </c>
      <c r="I325" s="14"/>
      <c r="J325" s="14"/>
      <c r="K325" s="30">
        <f t="shared" si="77"/>
        <v>0</v>
      </c>
      <c r="L325" s="14"/>
      <c r="M325" s="14"/>
      <c r="N325" s="14"/>
      <c r="O325" s="14">
        <f t="shared" si="81"/>
        <v>0</v>
      </c>
      <c r="P325" s="14">
        <f t="shared" si="82"/>
        <v>0</v>
      </c>
      <c r="Q325" s="31"/>
      <c r="R325" s="14">
        <f t="shared" si="80"/>
        <v>0</v>
      </c>
      <c r="S325" s="10"/>
      <c r="T325" s="10"/>
      <c r="U325" s="10"/>
    </row>
    <row r="326" spans="1:21" x14ac:dyDescent="0.2">
      <c r="A326" s="93"/>
      <c r="B326" s="121"/>
      <c r="C326" s="76" t="s">
        <v>346</v>
      </c>
      <c r="D326" s="77">
        <v>1</v>
      </c>
      <c r="E326" s="14"/>
      <c r="F326" s="14"/>
      <c r="G326" s="14"/>
      <c r="H326" s="30">
        <f t="shared" si="65"/>
        <v>0</v>
      </c>
      <c r="I326" s="14"/>
      <c r="J326" s="14"/>
      <c r="K326" s="30">
        <f t="shared" si="77"/>
        <v>0</v>
      </c>
      <c r="L326" s="14"/>
      <c r="M326" s="14">
        <v>0.2</v>
      </c>
      <c r="N326" s="14">
        <v>0.5</v>
      </c>
      <c r="O326" s="14">
        <f t="shared" si="81"/>
        <v>0.7</v>
      </c>
      <c r="P326" s="14">
        <f t="shared" si="82"/>
        <v>0.7</v>
      </c>
      <c r="Q326" s="31"/>
      <c r="R326" s="14">
        <f t="shared" si="80"/>
        <v>0.7</v>
      </c>
      <c r="S326" s="10"/>
      <c r="T326" s="10"/>
      <c r="U326" s="10"/>
    </row>
    <row r="327" spans="1:21" x14ac:dyDescent="0.2">
      <c r="A327" s="93"/>
      <c r="B327" s="121"/>
      <c r="C327" s="76" t="s">
        <v>347</v>
      </c>
      <c r="D327" s="77">
        <v>2</v>
      </c>
      <c r="E327" s="14"/>
      <c r="F327" s="14"/>
      <c r="G327" s="14"/>
      <c r="H327" s="30">
        <f t="shared" si="65"/>
        <v>0</v>
      </c>
      <c r="I327" s="14"/>
      <c r="J327" s="14"/>
      <c r="K327" s="30">
        <f t="shared" si="77"/>
        <v>0</v>
      </c>
      <c r="L327" s="14">
        <v>0.2</v>
      </c>
      <c r="M327" s="14">
        <v>0.1</v>
      </c>
      <c r="N327" s="14">
        <v>1</v>
      </c>
      <c r="O327" s="14">
        <f t="shared" si="81"/>
        <v>1.3</v>
      </c>
      <c r="P327" s="14">
        <f t="shared" si="82"/>
        <v>1.3</v>
      </c>
      <c r="Q327" s="31"/>
      <c r="R327" s="14">
        <f t="shared" si="80"/>
        <v>1.3</v>
      </c>
      <c r="S327" s="10"/>
      <c r="T327" s="10"/>
      <c r="U327" s="10"/>
    </row>
    <row r="328" spans="1:21" x14ac:dyDescent="0.2">
      <c r="A328" s="93"/>
      <c r="B328" s="121"/>
      <c r="C328" s="76" t="s">
        <v>289</v>
      </c>
      <c r="D328" s="77">
        <v>0</v>
      </c>
      <c r="E328" s="14"/>
      <c r="F328" s="14"/>
      <c r="G328" s="14"/>
      <c r="H328" s="30">
        <f t="shared" si="65"/>
        <v>0</v>
      </c>
      <c r="I328" s="14"/>
      <c r="J328" s="14"/>
      <c r="K328" s="30">
        <f t="shared" si="77"/>
        <v>0</v>
      </c>
      <c r="L328" s="14"/>
      <c r="M328" s="14"/>
      <c r="N328" s="14"/>
      <c r="O328" s="14">
        <f>+SUM(L328:N328)</f>
        <v>0</v>
      </c>
      <c r="P328" s="14">
        <f>+SUM(K328+O328)</f>
        <v>0</v>
      </c>
      <c r="Q328" s="31"/>
      <c r="R328" s="14">
        <f t="shared" si="80"/>
        <v>0</v>
      </c>
      <c r="S328" s="10"/>
      <c r="T328" s="10"/>
      <c r="U328" s="10"/>
    </row>
    <row r="329" spans="1:21" x14ac:dyDescent="0.2">
      <c r="A329" s="93"/>
      <c r="B329" s="121"/>
      <c r="C329" s="76" t="s">
        <v>238</v>
      </c>
      <c r="D329" s="77">
        <v>7</v>
      </c>
      <c r="E329" s="14"/>
      <c r="F329" s="14"/>
      <c r="G329" s="14"/>
      <c r="H329" s="30">
        <f t="shared" si="65"/>
        <v>0</v>
      </c>
      <c r="I329" s="14">
        <v>0.03</v>
      </c>
      <c r="J329" s="14"/>
      <c r="K329" s="30">
        <f t="shared" si="77"/>
        <v>0.03</v>
      </c>
      <c r="L329" s="14">
        <v>0.02</v>
      </c>
      <c r="M329" s="14">
        <v>0.28999999999999998</v>
      </c>
      <c r="N329" s="14">
        <v>5.16</v>
      </c>
      <c r="O329" s="14">
        <f>+SUM(L329:N329)</f>
        <v>5.47</v>
      </c>
      <c r="P329" s="14">
        <f>+SUM(K329+O329)</f>
        <v>5.5</v>
      </c>
      <c r="Q329" s="31"/>
      <c r="R329" s="14">
        <f t="shared" si="80"/>
        <v>5.5</v>
      </c>
      <c r="S329" s="10"/>
      <c r="T329" s="10"/>
      <c r="U329" s="10"/>
    </row>
    <row r="330" spans="1:21" x14ac:dyDescent="0.2">
      <c r="A330" s="93"/>
      <c r="B330" s="121"/>
      <c r="C330" s="76" t="s">
        <v>390</v>
      </c>
      <c r="D330" s="77">
        <v>0</v>
      </c>
      <c r="E330" s="14"/>
      <c r="F330" s="14"/>
      <c r="G330" s="14"/>
      <c r="H330" s="30">
        <f t="shared" si="65"/>
        <v>0</v>
      </c>
      <c r="I330" s="14"/>
      <c r="J330" s="14"/>
      <c r="K330" s="30">
        <f t="shared" si="77"/>
        <v>0</v>
      </c>
      <c r="L330" s="14"/>
      <c r="M330" s="14"/>
      <c r="N330" s="14"/>
      <c r="O330" s="14">
        <f t="shared" si="81"/>
        <v>0</v>
      </c>
      <c r="P330" s="14">
        <f t="shared" si="82"/>
        <v>0</v>
      </c>
      <c r="Q330" s="31"/>
      <c r="R330" s="14">
        <f t="shared" si="80"/>
        <v>0</v>
      </c>
      <c r="S330" s="10"/>
      <c r="T330" s="10"/>
      <c r="U330" s="10"/>
    </row>
    <row r="331" spans="1:21" x14ac:dyDescent="0.2">
      <c r="A331" s="93"/>
      <c r="B331" s="121"/>
      <c r="C331" s="76" t="s">
        <v>352</v>
      </c>
      <c r="D331" s="77">
        <v>0</v>
      </c>
      <c r="E331" s="14"/>
      <c r="F331" s="14"/>
      <c r="G331" s="14"/>
      <c r="H331" s="30">
        <f t="shared" si="65"/>
        <v>0</v>
      </c>
      <c r="I331" s="14"/>
      <c r="J331" s="14"/>
      <c r="K331" s="30">
        <f t="shared" si="77"/>
        <v>0</v>
      </c>
      <c r="L331" s="14"/>
      <c r="M331" s="14"/>
      <c r="N331" s="14"/>
      <c r="O331" s="14">
        <f t="shared" si="81"/>
        <v>0</v>
      </c>
      <c r="P331" s="14">
        <f t="shared" si="82"/>
        <v>0</v>
      </c>
      <c r="Q331" s="31"/>
      <c r="R331" s="14">
        <f t="shared" si="80"/>
        <v>0</v>
      </c>
      <c r="S331" s="10"/>
      <c r="T331" s="10"/>
      <c r="U331" s="10"/>
    </row>
    <row r="332" spans="1:21" x14ac:dyDescent="0.2">
      <c r="A332" s="93"/>
      <c r="B332" s="121"/>
      <c r="C332" s="76" t="s">
        <v>336</v>
      </c>
      <c r="D332" s="77">
        <v>1</v>
      </c>
      <c r="E332" s="14"/>
      <c r="F332" s="14"/>
      <c r="G332" s="14"/>
      <c r="H332" s="30">
        <f t="shared" si="65"/>
        <v>0</v>
      </c>
      <c r="I332" s="14"/>
      <c r="J332" s="14"/>
      <c r="K332" s="30">
        <f t="shared" si="77"/>
        <v>0</v>
      </c>
      <c r="L332" s="14"/>
      <c r="M332" s="14">
        <v>0.01</v>
      </c>
      <c r="N332" s="14">
        <v>0.01</v>
      </c>
      <c r="O332" s="14">
        <f t="shared" si="81"/>
        <v>0.02</v>
      </c>
      <c r="P332" s="14">
        <f t="shared" si="82"/>
        <v>0.02</v>
      </c>
      <c r="Q332" s="31"/>
      <c r="R332" s="14">
        <f t="shared" si="80"/>
        <v>0.02</v>
      </c>
      <c r="S332" s="10"/>
      <c r="T332" s="10"/>
      <c r="U332" s="10"/>
    </row>
    <row r="333" spans="1:21" x14ac:dyDescent="0.2">
      <c r="A333" s="93"/>
      <c r="B333" s="121"/>
      <c r="C333" s="76" t="s">
        <v>290</v>
      </c>
      <c r="D333" s="77">
        <v>4</v>
      </c>
      <c r="E333" s="14"/>
      <c r="F333" s="14"/>
      <c r="G333" s="14"/>
      <c r="H333" s="30">
        <f t="shared" si="65"/>
        <v>0</v>
      </c>
      <c r="I333" s="14"/>
      <c r="J333" s="14"/>
      <c r="K333" s="30">
        <f t="shared" si="77"/>
        <v>0</v>
      </c>
      <c r="L333" s="14"/>
      <c r="M333" s="14">
        <v>1</v>
      </c>
      <c r="N333" s="14">
        <v>1.72</v>
      </c>
      <c r="O333" s="14">
        <f t="shared" si="81"/>
        <v>2.7199999999999998</v>
      </c>
      <c r="P333" s="14">
        <f t="shared" si="82"/>
        <v>2.7199999999999998</v>
      </c>
      <c r="Q333" s="31"/>
      <c r="R333" s="14">
        <f t="shared" si="80"/>
        <v>2.7199999999999998</v>
      </c>
      <c r="S333" s="10"/>
      <c r="T333" s="10"/>
      <c r="U333" s="10"/>
    </row>
    <row r="334" spans="1:21" x14ac:dyDescent="0.2">
      <c r="A334" s="93"/>
      <c r="B334" s="121"/>
      <c r="C334" s="76" t="s">
        <v>250</v>
      </c>
      <c r="D334" s="77">
        <v>2</v>
      </c>
      <c r="E334" s="14"/>
      <c r="F334" s="14"/>
      <c r="G334" s="14"/>
      <c r="H334" s="30">
        <f t="shared" si="65"/>
        <v>0</v>
      </c>
      <c r="I334" s="14">
        <v>0.05</v>
      </c>
      <c r="J334" s="14"/>
      <c r="K334" s="30">
        <f t="shared" si="77"/>
        <v>0.05</v>
      </c>
      <c r="L334" s="14"/>
      <c r="M334" s="14">
        <v>0.05</v>
      </c>
      <c r="N334" s="14">
        <v>0.31</v>
      </c>
      <c r="O334" s="14">
        <f t="shared" si="81"/>
        <v>0.36</v>
      </c>
      <c r="P334" s="14">
        <f t="shared" si="82"/>
        <v>0.41</v>
      </c>
      <c r="Q334" s="31"/>
      <c r="R334" s="14">
        <f t="shared" si="80"/>
        <v>0.41</v>
      </c>
      <c r="S334" s="10"/>
      <c r="T334" s="10"/>
      <c r="U334" s="10"/>
    </row>
    <row r="335" spans="1:21" x14ac:dyDescent="0.2">
      <c r="A335" s="93"/>
      <c r="B335" s="121"/>
      <c r="C335" s="76" t="s">
        <v>391</v>
      </c>
      <c r="D335" s="77">
        <v>0</v>
      </c>
      <c r="E335" s="14"/>
      <c r="F335" s="14"/>
      <c r="G335" s="14"/>
      <c r="H335" s="30">
        <f t="shared" si="65"/>
        <v>0</v>
      </c>
      <c r="I335" s="14"/>
      <c r="J335" s="14"/>
      <c r="K335" s="30">
        <f t="shared" si="77"/>
        <v>0</v>
      </c>
      <c r="L335" s="14"/>
      <c r="M335" s="14"/>
      <c r="N335" s="14"/>
      <c r="O335" s="14">
        <f t="shared" si="81"/>
        <v>0</v>
      </c>
      <c r="P335" s="14">
        <f t="shared" si="82"/>
        <v>0</v>
      </c>
      <c r="Q335" s="31"/>
      <c r="R335" s="14">
        <f t="shared" si="80"/>
        <v>0</v>
      </c>
      <c r="S335" s="10"/>
      <c r="T335" s="10"/>
      <c r="U335" s="10"/>
    </row>
    <row r="336" spans="1:21" x14ac:dyDescent="0.2">
      <c r="A336" s="93"/>
      <c r="B336" s="121"/>
      <c r="C336" s="76" t="s">
        <v>240</v>
      </c>
      <c r="D336" s="77">
        <v>0</v>
      </c>
      <c r="E336" s="14"/>
      <c r="F336" s="14"/>
      <c r="G336" s="14"/>
      <c r="H336" s="30">
        <f t="shared" si="65"/>
        <v>0</v>
      </c>
      <c r="I336" s="14"/>
      <c r="J336" s="14"/>
      <c r="K336" s="30">
        <f t="shared" si="77"/>
        <v>0</v>
      </c>
      <c r="L336" s="14"/>
      <c r="M336" s="14"/>
      <c r="N336" s="14"/>
      <c r="O336" s="14">
        <f t="shared" si="81"/>
        <v>0</v>
      </c>
      <c r="P336" s="14">
        <f t="shared" si="82"/>
        <v>0</v>
      </c>
      <c r="Q336" s="31"/>
      <c r="R336" s="14">
        <f t="shared" si="80"/>
        <v>0</v>
      </c>
      <c r="S336" s="10"/>
      <c r="T336" s="10"/>
      <c r="U336" s="10"/>
    </row>
    <row r="337" spans="1:21" x14ac:dyDescent="0.2">
      <c r="A337" s="93"/>
      <c r="B337" s="121"/>
      <c r="C337" s="76" t="s">
        <v>261</v>
      </c>
      <c r="D337" s="77">
        <v>4</v>
      </c>
      <c r="E337" s="14"/>
      <c r="F337" s="14"/>
      <c r="G337" s="14"/>
      <c r="H337" s="30">
        <f t="shared" si="65"/>
        <v>0</v>
      </c>
      <c r="I337" s="14"/>
      <c r="J337" s="14"/>
      <c r="K337" s="30">
        <f t="shared" si="77"/>
        <v>0</v>
      </c>
      <c r="L337" s="14"/>
      <c r="M337" s="14">
        <v>0.25</v>
      </c>
      <c r="N337" s="14">
        <v>1.1499999999999999</v>
      </c>
      <c r="O337" s="14">
        <f>+SUM(L337:N337)</f>
        <v>1.4</v>
      </c>
      <c r="P337" s="14">
        <f>+SUM(K337+O337)</f>
        <v>1.4</v>
      </c>
      <c r="Q337" s="31"/>
      <c r="R337" s="14">
        <f t="shared" si="80"/>
        <v>1.4</v>
      </c>
      <c r="S337" s="10"/>
      <c r="T337" s="10"/>
      <c r="U337" s="10"/>
    </row>
    <row r="338" spans="1:21" x14ac:dyDescent="0.2">
      <c r="A338" s="93"/>
      <c r="B338" s="121"/>
      <c r="C338" s="76" t="s">
        <v>241</v>
      </c>
      <c r="D338" s="77">
        <v>2</v>
      </c>
      <c r="E338" s="14"/>
      <c r="F338" s="14"/>
      <c r="G338" s="14"/>
      <c r="H338" s="30">
        <f t="shared" si="65"/>
        <v>0</v>
      </c>
      <c r="I338" s="14"/>
      <c r="J338" s="14"/>
      <c r="K338" s="30">
        <f t="shared" si="77"/>
        <v>0</v>
      </c>
      <c r="L338" s="14"/>
      <c r="M338" s="14"/>
      <c r="N338" s="14">
        <v>0.3</v>
      </c>
      <c r="O338" s="14">
        <f>+SUM(L338:N338)</f>
        <v>0.3</v>
      </c>
      <c r="P338" s="14">
        <f>+SUM(K338+O338)</f>
        <v>0.3</v>
      </c>
      <c r="Q338" s="31"/>
      <c r="R338" s="14">
        <f t="shared" si="80"/>
        <v>0.3</v>
      </c>
      <c r="S338" s="10"/>
      <c r="T338" s="10"/>
      <c r="U338" s="10"/>
    </row>
    <row r="339" spans="1:21" x14ac:dyDescent="0.2">
      <c r="A339" s="93"/>
      <c r="B339" s="222"/>
      <c r="C339" s="76" t="s">
        <v>570</v>
      </c>
      <c r="D339" s="77"/>
      <c r="E339" s="14"/>
      <c r="F339" s="14"/>
      <c r="G339" s="14"/>
      <c r="H339" s="30"/>
      <c r="I339" s="14"/>
      <c r="J339" s="14"/>
      <c r="K339" s="30"/>
      <c r="L339" s="14"/>
      <c r="M339" s="14"/>
      <c r="N339" s="14"/>
      <c r="O339" s="14"/>
      <c r="P339" s="14"/>
      <c r="Q339" s="31"/>
      <c r="R339" s="14"/>
      <c r="S339" s="10"/>
      <c r="T339" s="10"/>
      <c r="U339" s="10"/>
    </row>
    <row r="340" spans="1:21" x14ac:dyDescent="0.2">
      <c r="A340" s="93"/>
      <c r="B340" s="222"/>
      <c r="C340" s="76" t="s">
        <v>573</v>
      </c>
      <c r="D340" s="77"/>
      <c r="E340" s="14"/>
      <c r="F340" s="14"/>
      <c r="G340" s="14"/>
      <c r="H340" s="30"/>
      <c r="I340" s="14"/>
      <c r="J340" s="14"/>
      <c r="K340" s="30"/>
      <c r="L340" s="14"/>
      <c r="M340" s="14"/>
      <c r="N340" s="14"/>
      <c r="O340" s="14"/>
      <c r="P340" s="14"/>
      <c r="Q340" s="31"/>
      <c r="R340" s="14"/>
      <c r="S340" s="10"/>
      <c r="T340" s="10"/>
      <c r="U340" s="10"/>
    </row>
    <row r="341" spans="1:21" x14ac:dyDescent="0.2">
      <c r="A341" s="93"/>
      <c r="B341" s="222"/>
      <c r="C341" s="76" t="s">
        <v>574</v>
      </c>
      <c r="D341" s="77"/>
      <c r="E341" s="14"/>
      <c r="F341" s="14"/>
      <c r="G341" s="14"/>
      <c r="H341" s="30"/>
      <c r="I341" s="14"/>
      <c r="J341" s="14"/>
      <c r="K341" s="30"/>
      <c r="L341" s="14"/>
      <c r="M341" s="14"/>
      <c r="N341" s="14"/>
      <c r="O341" s="14"/>
      <c r="P341" s="14"/>
      <c r="Q341" s="31"/>
      <c r="R341" s="14"/>
      <c r="S341" s="10"/>
      <c r="T341" s="10"/>
      <c r="U341" s="10"/>
    </row>
    <row r="342" spans="1:21" x14ac:dyDescent="0.2">
      <c r="A342" s="93"/>
      <c r="B342" s="223"/>
      <c r="C342" s="76" t="s">
        <v>575</v>
      </c>
      <c r="D342" s="77"/>
      <c r="E342" s="14"/>
      <c r="F342" s="14"/>
      <c r="G342" s="14"/>
      <c r="H342" s="30"/>
      <c r="I342" s="14"/>
      <c r="J342" s="14"/>
      <c r="K342" s="30"/>
      <c r="L342" s="14"/>
      <c r="M342" s="14"/>
      <c r="N342" s="14"/>
      <c r="O342" s="14"/>
      <c r="P342" s="14"/>
      <c r="Q342" s="31"/>
      <c r="R342" s="14"/>
      <c r="S342" s="10"/>
      <c r="T342" s="10"/>
      <c r="U342" s="10"/>
    </row>
    <row r="343" spans="1:21" ht="15" x14ac:dyDescent="0.25">
      <c r="A343" s="230" t="s">
        <v>0</v>
      </c>
      <c r="B343" s="231"/>
      <c r="C343" s="232" t="s">
        <v>0</v>
      </c>
      <c r="D343" s="114">
        <f t="shared" ref="D343:R343" si="83">+SUM(D291:D338)</f>
        <v>470</v>
      </c>
      <c r="E343" s="115">
        <f>SUM(E291:E338)</f>
        <v>0</v>
      </c>
      <c r="F343" s="115">
        <f>SUM(F291:F338)</f>
        <v>0</v>
      </c>
      <c r="G343" s="115">
        <f>SUM(G291:G338)</f>
        <v>7.0000000000000007E-2</v>
      </c>
      <c r="H343" s="115">
        <f>SUM(H291:H338)</f>
        <v>7.0000000000000007E-2</v>
      </c>
      <c r="I343" s="115">
        <f t="shared" si="83"/>
        <v>44.919999999999995</v>
      </c>
      <c r="J343" s="115">
        <f t="shared" si="83"/>
        <v>3.0900000000000003</v>
      </c>
      <c r="K343" s="115">
        <f t="shared" si="83"/>
        <v>48.08</v>
      </c>
      <c r="L343" s="115">
        <f t="shared" si="83"/>
        <v>62.02000000000001</v>
      </c>
      <c r="M343" s="115">
        <f t="shared" si="83"/>
        <v>257.2</v>
      </c>
      <c r="N343" s="115">
        <f t="shared" si="83"/>
        <v>810.39999999999986</v>
      </c>
      <c r="O343" s="115">
        <f t="shared" si="83"/>
        <v>1129.6199999999999</v>
      </c>
      <c r="P343" s="115">
        <f t="shared" si="83"/>
        <v>1177.7000000000005</v>
      </c>
      <c r="Q343" s="115">
        <f t="shared" si="83"/>
        <v>22.280000000000005</v>
      </c>
      <c r="R343" s="116">
        <f t="shared" si="83"/>
        <v>1199.9800000000002</v>
      </c>
      <c r="S343" s="15"/>
    </row>
    <row r="344" spans="1:21" ht="15" x14ac:dyDescent="0.25">
      <c r="A344" s="230" t="s">
        <v>337</v>
      </c>
      <c r="B344" s="231"/>
      <c r="C344" s="232"/>
      <c r="D344" s="53">
        <f>+SUM(D343+D290+D279+D268+D223+D190+D135+D104+D70+D31+D14+D236)</f>
        <v>5252</v>
      </c>
      <c r="E344" s="54">
        <f t="shared" ref="E344:R344" si="84">SUM(E14+E31+E70+E104+E135+E190+E223+E268+E279+E290+E343+E236)</f>
        <v>861.38999999999987</v>
      </c>
      <c r="F344" s="54">
        <f t="shared" si="84"/>
        <v>454.17999999999995</v>
      </c>
      <c r="G344" s="54">
        <f t="shared" si="84"/>
        <v>696.22000000000014</v>
      </c>
      <c r="H344" s="54">
        <f t="shared" si="84"/>
        <v>2011.7899999999997</v>
      </c>
      <c r="I344" s="54">
        <f t="shared" si="84"/>
        <v>1032.3999999999999</v>
      </c>
      <c r="J344" s="54">
        <f t="shared" si="84"/>
        <v>43.390000000000015</v>
      </c>
      <c r="K344" s="54">
        <f t="shared" si="84"/>
        <v>3087.58</v>
      </c>
      <c r="L344" s="54">
        <f t="shared" si="84"/>
        <v>1147.45</v>
      </c>
      <c r="M344" s="54">
        <f t="shared" si="84"/>
        <v>5291.9999999999982</v>
      </c>
      <c r="N344" s="54">
        <f t="shared" si="84"/>
        <v>5166.3499999999985</v>
      </c>
      <c r="O344" s="54">
        <f t="shared" si="84"/>
        <v>11606.659999999998</v>
      </c>
      <c r="P344" s="54">
        <f t="shared" si="84"/>
        <v>14693.380000000001</v>
      </c>
      <c r="Q344" s="54">
        <f t="shared" si="84"/>
        <v>2489.170000000001</v>
      </c>
      <c r="R344" s="55">
        <f t="shared" si="84"/>
        <v>17182.550000000003</v>
      </c>
      <c r="S344" s="15"/>
    </row>
    <row r="345" spans="1:21" s="18" customFormat="1" x14ac:dyDescent="0.2">
      <c r="A345" s="42" t="s">
        <v>513</v>
      </c>
      <c r="B345" s="29"/>
      <c r="C345"/>
      <c r="D345" s="6"/>
      <c r="E345" s="5"/>
      <c r="F345"/>
      <c r="G345"/>
      <c r="H345"/>
      <c r="I345"/>
      <c r="J345"/>
      <c r="K345"/>
      <c r="L345"/>
      <c r="M345"/>
      <c r="N345"/>
      <c r="O345"/>
      <c r="P345"/>
      <c r="Q345" s="21"/>
      <c r="R345" s="21"/>
      <c r="S345" s="21"/>
      <c r="T345" s="21"/>
    </row>
    <row r="346" spans="1:21" s="18" customFormat="1" x14ac:dyDescent="0.2">
      <c r="A346" s="42"/>
      <c r="B346" s="29"/>
      <c r="C346"/>
      <c r="D346" s="6"/>
      <c r="E346" s="5"/>
      <c r="F346"/>
      <c r="G346"/>
      <c r="H346"/>
      <c r="I346"/>
      <c r="J346"/>
      <c r="K346"/>
      <c r="L346"/>
      <c r="M346"/>
      <c r="N346"/>
      <c r="O346"/>
      <c r="P346"/>
      <c r="Q346" s="21"/>
      <c r="R346" s="21"/>
      <c r="S346" s="21"/>
      <c r="T346" s="21"/>
    </row>
    <row r="347" spans="1:21" s="18" customFormat="1" x14ac:dyDescent="0.2">
      <c r="A347" s="42"/>
      <c r="B347" s="29"/>
      <c r="C347"/>
      <c r="D347" s="6"/>
      <c r="E347" s="5"/>
      <c r="F347"/>
      <c r="G347"/>
      <c r="H347"/>
      <c r="I347"/>
      <c r="J347"/>
      <c r="K347"/>
      <c r="L347"/>
      <c r="M347"/>
      <c r="N347"/>
      <c r="O347"/>
      <c r="P347"/>
      <c r="Q347" s="21"/>
      <c r="R347" s="21"/>
      <c r="S347" s="21"/>
      <c r="T347" s="21"/>
    </row>
    <row r="348" spans="1:21" s="18" customFormat="1" x14ac:dyDescent="0.2">
      <c r="A348" s="29"/>
      <c r="B348" s="29"/>
      <c r="C348"/>
      <c r="D348" s="6"/>
      <c r="E348" s="5"/>
      <c r="F348"/>
      <c r="G348"/>
      <c r="H348"/>
      <c r="I348"/>
      <c r="J348"/>
      <c r="K348"/>
      <c r="L348"/>
      <c r="M348"/>
      <c r="N348"/>
      <c r="O348"/>
      <c r="P348"/>
      <c r="Q348" s="21"/>
      <c r="R348" s="21"/>
      <c r="S348" s="21"/>
      <c r="T348" s="21"/>
    </row>
    <row r="349" spans="1:21" s="18" customForma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  <c r="P349"/>
      <c r="Q349" s="21"/>
      <c r="R349" s="21"/>
      <c r="S349" s="21"/>
      <c r="T349" s="21"/>
    </row>
    <row r="350" spans="1:21" s="18" customFormat="1" x14ac:dyDescent="0.2">
      <c r="A350" s="3"/>
      <c r="B350" s="37" t="s">
        <v>474</v>
      </c>
      <c r="C350"/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  <c r="P350"/>
      <c r="Q350" s="21"/>
      <c r="R350" s="21"/>
      <c r="S350" s="21"/>
      <c r="T350" s="21"/>
    </row>
    <row r="351" spans="1:21" s="18" customFormat="1" x14ac:dyDescent="0.2">
      <c r="A351" s="3"/>
      <c r="B351" s="37" t="s">
        <v>455</v>
      </c>
      <c r="C351"/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  <c r="P351"/>
      <c r="Q351" s="21"/>
      <c r="R351" s="21"/>
      <c r="S351" s="21"/>
      <c r="T351" s="21"/>
    </row>
    <row r="352" spans="1:21" s="18" customFormat="1" x14ac:dyDescent="0.2">
      <c r="A352" s="3"/>
      <c r="B352" s="37" t="s">
        <v>457</v>
      </c>
      <c r="C352"/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  <c r="P352"/>
      <c r="Q352" s="21"/>
      <c r="R352" s="21"/>
      <c r="S352" s="21"/>
      <c r="T352" s="21"/>
    </row>
    <row r="353" spans="1:20" s="18" customFormat="1" x14ac:dyDescent="0.2">
      <c r="A353" s="3"/>
      <c r="B353" s="37" t="s">
        <v>456</v>
      </c>
      <c r="C353"/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  <c r="P353"/>
      <c r="Q353" s="21"/>
      <c r="R353" s="21"/>
      <c r="S353" s="21"/>
      <c r="T353" s="21"/>
    </row>
    <row r="354" spans="1:20" s="18" customFormat="1" x14ac:dyDescent="0.2">
      <c r="A354" s="3"/>
      <c r="B354" s="37" t="s">
        <v>458</v>
      </c>
      <c r="C354"/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/>
      <c r="Q354" s="21"/>
      <c r="R354" s="21"/>
      <c r="S354" s="21"/>
      <c r="T354" s="21"/>
    </row>
    <row r="355" spans="1:20" s="18" customFormat="1" x14ac:dyDescent="0.2">
      <c r="A355" s="3"/>
      <c r="B355" s="37" t="s">
        <v>459</v>
      </c>
      <c r="C355"/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/>
      <c r="Q355" s="21"/>
      <c r="R355" s="21"/>
      <c r="S355" s="21"/>
      <c r="T355" s="21"/>
    </row>
    <row r="356" spans="1:20" x14ac:dyDescent="0.2">
      <c r="L356" s="9"/>
    </row>
    <row r="357" spans="1:20" x14ac:dyDescent="0.2">
      <c r="L357" s="9"/>
    </row>
    <row r="358" spans="1:20" x14ac:dyDescent="0.2">
      <c r="L358" s="9"/>
    </row>
    <row r="359" spans="1:20" x14ac:dyDescent="0.2">
      <c r="L359" s="9"/>
    </row>
    <row r="360" spans="1:20" x14ac:dyDescent="0.2">
      <c r="L360" s="9"/>
    </row>
    <row r="361" spans="1:20" x14ac:dyDescent="0.2">
      <c r="L361" s="9"/>
    </row>
    <row r="362" spans="1:20" x14ac:dyDescent="0.2">
      <c r="L362" s="9"/>
    </row>
    <row r="363" spans="1:20" x14ac:dyDescent="0.2">
      <c r="L363" s="9"/>
    </row>
    <row r="364" spans="1:20" x14ac:dyDescent="0.2">
      <c r="L364" s="9"/>
    </row>
    <row r="365" spans="1:20" x14ac:dyDescent="0.2">
      <c r="L365" s="9"/>
    </row>
    <row r="366" spans="1:20" x14ac:dyDescent="0.2">
      <c r="L366" s="9"/>
    </row>
    <row r="367" spans="1:20" x14ac:dyDescent="0.2">
      <c r="L367" s="9"/>
    </row>
    <row r="368" spans="1:20" x14ac:dyDescent="0.2">
      <c r="L368" s="9"/>
    </row>
    <row r="369" spans="12:12" x14ac:dyDescent="0.2">
      <c r="L369" s="9"/>
    </row>
    <row r="370" spans="12:12" x14ac:dyDescent="0.2">
      <c r="L370" s="9"/>
    </row>
    <row r="371" spans="12:12" x14ac:dyDescent="0.2">
      <c r="L371" s="9"/>
    </row>
    <row r="372" spans="12:12" x14ac:dyDescent="0.2">
      <c r="L372" s="9"/>
    </row>
    <row r="373" spans="12:12" x14ac:dyDescent="0.2">
      <c r="L373" s="9"/>
    </row>
    <row r="374" spans="12:12" x14ac:dyDescent="0.2">
      <c r="L374" s="9"/>
    </row>
    <row r="375" spans="12:12" x14ac:dyDescent="0.2">
      <c r="L375" s="9"/>
    </row>
    <row r="376" spans="12:12" x14ac:dyDescent="0.2">
      <c r="L376" s="9"/>
    </row>
    <row r="377" spans="12:12" x14ac:dyDescent="0.2">
      <c r="L377" s="9"/>
    </row>
    <row r="378" spans="12:12" x14ac:dyDescent="0.2">
      <c r="L378" s="9"/>
    </row>
    <row r="379" spans="12:12" x14ac:dyDescent="0.2">
      <c r="L379" s="9"/>
    </row>
    <row r="380" spans="12:12" x14ac:dyDescent="0.2">
      <c r="L380" s="9"/>
    </row>
    <row r="381" spans="12:12" x14ac:dyDescent="0.2">
      <c r="L381" s="9"/>
    </row>
    <row r="382" spans="12:12" x14ac:dyDescent="0.2">
      <c r="L382" s="9"/>
    </row>
    <row r="383" spans="12:12" x14ac:dyDescent="0.2">
      <c r="L383" s="9"/>
    </row>
    <row r="384" spans="12:12" x14ac:dyDescent="0.2">
      <c r="L384" s="9"/>
    </row>
    <row r="385" spans="12:12" x14ac:dyDescent="0.2">
      <c r="L385" s="9"/>
    </row>
    <row r="386" spans="12:12" x14ac:dyDescent="0.2">
      <c r="L386" s="9"/>
    </row>
    <row r="387" spans="12:12" x14ac:dyDescent="0.2">
      <c r="L387" s="9"/>
    </row>
    <row r="388" spans="12:12" x14ac:dyDescent="0.2">
      <c r="L388" s="9"/>
    </row>
    <row r="389" spans="12:12" x14ac:dyDescent="0.2">
      <c r="L389" s="9"/>
    </row>
    <row r="390" spans="12:12" x14ac:dyDescent="0.2">
      <c r="L390" s="9"/>
    </row>
    <row r="391" spans="12:12" x14ac:dyDescent="0.2">
      <c r="L391" s="9"/>
    </row>
    <row r="392" spans="12:12" x14ac:dyDescent="0.2">
      <c r="L392" s="9"/>
    </row>
    <row r="393" spans="12:12" x14ac:dyDescent="0.2">
      <c r="L393" s="9"/>
    </row>
    <row r="394" spans="12:12" x14ac:dyDescent="0.2">
      <c r="L394" s="9"/>
    </row>
    <row r="395" spans="12:12" x14ac:dyDescent="0.2">
      <c r="L395" s="9"/>
    </row>
    <row r="396" spans="12:12" x14ac:dyDescent="0.2">
      <c r="L396" s="9"/>
    </row>
    <row r="397" spans="12:12" x14ac:dyDescent="0.2">
      <c r="L397" s="9"/>
    </row>
    <row r="398" spans="12:12" x14ac:dyDescent="0.2">
      <c r="L398" s="9"/>
    </row>
    <row r="399" spans="12:12" x14ac:dyDescent="0.2">
      <c r="L399" s="9"/>
    </row>
    <row r="400" spans="12:12" x14ac:dyDescent="0.2">
      <c r="L400" s="9"/>
    </row>
    <row r="401" spans="12:12" x14ac:dyDescent="0.2">
      <c r="L401" s="9"/>
    </row>
    <row r="402" spans="12:12" x14ac:dyDescent="0.2">
      <c r="L402" s="9"/>
    </row>
    <row r="403" spans="12:12" x14ac:dyDescent="0.2">
      <c r="L403" s="9"/>
    </row>
    <row r="404" spans="12:12" x14ac:dyDescent="0.2">
      <c r="L404" s="9"/>
    </row>
    <row r="405" spans="12:12" x14ac:dyDescent="0.2">
      <c r="L405" s="9"/>
    </row>
    <row r="406" spans="12:12" x14ac:dyDescent="0.2">
      <c r="L406" s="9"/>
    </row>
    <row r="407" spans="12:12" x14ac:dyDescent="0.2">
      <c r="L407" s="9"/>
    </row>
    <row r="408" spans="12:12" x14ac:dyDescent="0.2">
      <c r="L408" s="9"/>
    </row>
    <row r="409" spans="12:12" x14ac:dyDescent="0.2">
      <c r="L409" s="9"/>
    </row>
    <row r="410" spans="12:12" x14ac:dyDescent="0.2">
      <c r="L410" s="9"/>
    </row>
    <row r="411" spans="12:12" x14ac:dyDescent="0.2">
      <c r="L411" s="9"/>
    </row>
    <row r="412" spans="12:12" x14ac:dyDescent="0.2">
      <c r="L412" s="9"/>
    </row>
    <row r="413" spans="12:12" x14ac:dyDescent="0.2">
      <c r="L413" s="9"/>
    </row>
    <row r="414" spans="12:12" x14ac:dyDescent="0.2">
      <c r="L414" s="9"/>
    </row>
    <row r="415" spans="12:12" x14ac:dyDescent="0.2">
      <c r="L415" s="9"/>
    </row>
    <row r="416" spans="12:12" x14ac:dyDescent="0.2">
      <c r="L416" s="9"/>
    </row>
    <row r="417" spans="12:12" x14ac:dyDescent="0.2">
      <c r="L417" s="9"/>
    </row>
    <row r="418" spans="12:12" x14ac:dyDescent="0.2">
      <c r="L418" s="9"/>
    </row>
    <row r="419" spans="12:12" x14ac:dyDescent="0.2">
      <c r="L419" s="9"/>
    </row>
    <row r="420" spans="12:12" x14ac:dyDescent="0.2">
      <c r="L420" s="9"/>
    </row>
    <row r="421" spans="12:12" x14ac:dyDescent="0.2">
      <c r="L421" s="9"/>
    </row>
    <row r="422" spans="12:12" x14ac:dyDescent="0.2">
      <c r="L422" s="9"/>
    </row>
    <row r="423" spans="12:12" x14ac:dyDescent="0.2">
      <c r="L423" s="9"/>
    </row>
    <row r="424" spans="12:12" x14ac:dyDescent="0.2">
      <c r="L424" s="9"/>
    </row>
    <row r="425" spans="12:12" x14ac:dyDescent="0.2">
      <c r="L425" s="9"/>
    </row>
    <row r="426" spans="12:12" x14ac:dyDescent="0.2">
      <c r="L426" s="9"/>
    </row>
    <row r="427" spans="12:12" x14ac:dyDescent="0.2">
      <c r="L427" s="9"/>
    </row>
    <row r="428" spans="12:12" x14ac:dyDescent="0.2">
      <c r="L428" s="9"/>
    </row>
    <row r="429" spans="12:12" x14ac:dyDescent="0.2">
      <c r="L429" s="9"/>
    </row>
    <row r="430" spans="12:12" x14ac:dyDescent="0.2">
      <c r="L430" s="9"/>
    </row>
    <row r="431" spans="12:12" x14ac:dyDescent="0.2">
      <c r="L431" s="9"/>
    </row>
    <row r="432" spans="12:12" x14ac:dyDescent="0.2">
      <c r="L432" s="9"/>
    </row>
    <row r="433" spans="12:12" x14ac:dyDescent="0.2">
      <c r="L433" s="9"/>
    </row>
    <row r="434" spans="12:12" x14ac:dyDescent="0.2">
      <c r="L434" s="9"/>
    </row>
    <row r="435" spans="12:12" x14ac:dyDescent="0.2">
      <c r="L435" s="9"/>
    </row>
    <row r="436" spans="12:12" x14ac:dyDescent="0.2">
      <c r="L436" s="9"/>
    </row>
    <row r="437" spans="12:12" x14ac:dyDescent="0.2">
      <c r="L437" s="9"/>
    </row>
    <row r="438" spans="12:12" x14ac:dyDescent="0.2">
      <c r="L438" s="9"/>
    </row>
    <row r="439" spans="12:12" x14ac:dyDescent="0.2">
      <c r="L439" s="9"/>
    </row>
    <row r="440" spans="12:12" x14ac:dyDescent="0.2">
      <c r="L440" s="9"/>
    </row>
    <row r="441" spans="12:12" x14ac:dyDescent="0.2">
      <c r="L441" s="9"/>
    </row>
    <row r="442" spans="12:12" x14ac:dyDescent="0.2">
      <c r="L442" s="9"/>
    </row>
    <row r="443" spans="12:12" x14ac:dyDescent="0.2">
      <c r="L443" s="9"/>
    </row>
    <row r="444" spans="12:12" x14ac:dyDescent="0.2">
      <c r="L444" s="9"/>
    </row>
    <row r="445" spans="12:12" x14ac:dyDescent="0.2">
      <c r="L445" s="9"/>
    </row>
    <row r="446" spans="12:12" x14ac:dyDescent="0.2">
      <c r="L446" s="9"/>
    </row>
    <row r="447" spans="12:12" x14ac:dyDescent="0.2">
      <c r="L447" s="9"/>
    </row>
    <row r="448" spans="12:12" x14ac:dyDescent="0.2">
      <c r="L448" s="9"/>
    </row>
    <row r="449" spans="12:12" x14ac:dyDescent="0.2">
      <c r="L449" s="9"/>
    </row>
    <row r="450" spans="12:12" x14ac:dyDescent="0.2">
      <c r="L450" s="9"/>
    </row>
    <row r="451" spans="12:12" x14ac:dyDescent="0.2">
      <c r="L451" s="9"/>
    </row>
    <row r="452" spans="12:12" x14ac:dyDescent="0.2">
      <c r="L452" s="9"/>
    </row>
    <row r="453" spans="12:12" x14ac:dyDescent="0.2">
      <c r="L453" s="9"/>
    </row>
    <row r="454" spans="12:12" x14ac:dyDescent="0.2">
      <c r="L454" s="9"/>
    </row>
    <row r="455" spans="12:12" x14ac:dyDescent="0.2">
      <c r="L455" s="9"/>
    </row>
    <row r="456" spans="12:12" x14ac:dyDescent="0.2">
      <c r="L456" s="9"/>
    </row>
    <row r="457" spans="12:12" x14ac:dyDescent="0.2">
      <c r="L457" s="9"/>
    </row>
    <row r="458" spans="12:12" x14ac:dyDescent="0.2">
      <c r="L458" s="9"/>
    </row>
    <row r="459" spans="12:12" x14ac:dyDescent="0.2">
      <c r="L459" s="9"/>
    </row>
    <row r="460" spans="12:12" x14ac:dyDescent="0.2">
      <c r="L460" s="9"/>
    </row>
    <row r="461" spans="12:12" x14ac:dyDescent="0.2">
      <c r="L461" s="9"/>
    </row>
    <row r="462" spans="12:12" x14ac:dyDescent="0.2">
      <c r="L462" s="9"/>
    </row>
    <row r="463" spans="12:12" x14ac:dyDescent="0.2">
      <c r="L463" s="9"/>
    </row>
    <row r="464" spans="12:12" x14ac:dyDescent="0.2">
      <c r="L464" s="9"/>
    </row>
    <row r="465" spans="12:12" x14ac:dyDescent="0.2">
      <c r="L465" s="9"/>
    </row>
    <row r="466" spans="12:12" x14ac:dyDescent="0.2">
      <c r="L466" s="9"/>
    </row>
    <row r="467" spans="12:12" x14ac:dyDescent="0.2">
      <c r="L467" s="9"/>
    </row>
    <row r="468" spans="12:12" x14ac:dyDescent="0.2">
      <c r="L468" s="9"/>
    </row>
    <row r="469" spans="12:12" x14ac:dyDescent="0.2">
      <c r="L469" s="9"/>
    </row>
    <row r="470" spans="12:12" x14ac:dyDescent="0.2">
      <c r="L470" s="9"/>
    </row>
    <row r="471" spans="12:12" x14ac:dyDescent="0.2">
      <c r="L471" s="9"/>
    </row>
    <row r="472" spans="12:12" x14ac:dyDescent="0.2">
      <c r="L472" s="9"/>
    </row>
    <row r="473" spans="12:12" x14ac:dyDescent="0.2">
      <c r="L473" s="9"/>
    </row>
    <row r="474" spans="12:12" x14ac:dyDescent="0.2">
      <c r="L474" s="9"/>
    </row>
    <row r="475" spans="12:12" x14ac:dyDescent="0.2">
      <c r="L475" s="9"/>
    </row>
    <row r="476" spans="12:12" x14ac:dyDescent="0.2">
      <c r="L476" s="9"/>
    </row>
    <row r="477" spans="12:12" x14ac:dyDescent="0.2">
      <c r="L477" s="9"/>
    </row>
    <row r="478" spans="12:12" x14ac:dyDescent="0.2">
      <c r="L478" s="9"/>
    </row>
    <row r="479" spans="12:12" x14ac:dyDescent="0.2">
      <c r="L479" s="9"/>
    </row>
    <row r="480" spans="12:12" x14ac:dyDescent="0.2">
      <c r="L480" s="9"/>
    </row>
    <row r="481" spans="12:12" x14ac:dyDescent="0.2">
      <c r="L481" s="9"/>
    </row>
    <row r="482" spans="12:12" x14ac:dyDescent="0.2">
      <c r="L482" s="9"/>
    </row>
    <row r="483" spans="12:12" x14ac:dyDescent="0.2">
      <c r="L483" s="9"/>
    </row>
    <row r="484" spans="12:12" x14ac:dyDescent="0.2">
      <c r="L484" s="9"/>
    </row>
    <row r="485" spans="12:12" x14ac:dyDescent="0.2">
      <c r="L485" s="9"/>
    </row>
    <row r="486" spans="12:12" x14ac:dyDescent="0.2">
      <c r="L486" s="9"/>
    </row>
    <row r="487" spans="12:12" x14ac:dyDescent="0.2">
      <c r="L487" s="9"/>
    </row>
    <row r="488" spans="12:12" x14ac:dyDescent="0.2">
      <c r="L488" s="9"/>
    </row>
    <row r="489" spans="12:12" x14ac:dyDescent="0.2">
      <c r="L489" s="9"/>
    </row>
    <row r="490" spans="12:12" x14ac:dyDescent="0.2">
      <c r="L490" s="9"/>
    </row>
    <row r="491" spans="12:12" x14ac:dyDescent="0.2">
      <c r="L491" s="9"/>
    </row>
    <row r="492" spans="12:12" x14ac:dyDescent="0.2">
      <c r="L492" s="9"/>
    </row>
    <row r="493" spans="12:12" x14ac:dyDescent="0.2">
      <c r="L493" s="9"/>
    </row>
    <row r="494" spans="12:12" x14ac:dyDescent="0.2">
      <c r="L494" s="9"/>
    </row>
    <row r="495" spans="12:12" x14ac:dyDescent="0.2">
      <c r="L495" s="9"/>
    </row>
    <row r="496" spans="12:12" x14ac:dyDescent="0.2">
      <c r="L496" s="9"/>
    </row>
    <row r="497" spans="12:12" x14ac:dyDescent="0.2">
      <c r="L497" s="9"/>
    </row>
    <row r="498" spans="12:12" x14ac:dyDescent="0.2">
      <c r="L498" s="9"/>
    </row>
    <row r="499" spans="12:12" x14ac:dyDescent="0.2">
      <c r="L499" s="9"/>
    </row>
    <row r="500" spans="12:12" x14ac:dyDescent="0.2">
      <c r="L500" s="9"/>
    </row>
    <row r="501" spans="12:12" x14ac:dyDescent="0.2">
      <c r="L501" s="9"/>
    </row>
    <row r="502" spans="12:12" x14ac:dyDescent="0.2">
      <c r="L502" s="9"/>
    </row>
    <row r="503" spans="12:12" x14ac:dyDescent="0.2">
      <c r="L503" s="9"/>
    </row>
    <row r="504" spans="12:12" x14ac:dyDescent="0.2">
      <c r="L504" s="9"/>
    </row>
    <row r="505" spans="12:12" x14ac:dyDescent="0.2">
      <c r="L505" s="9"/>
    </row>
    <row r="506" spans="12:12" x14ac:dyDescent="0.2">
      <c r="L506" s="9"/>
    </row>
    <row r="507" spans="12:12" x14ac:dyDescent="0.2">
      <c r="L507" s="9"/>
    </row>
    <row r="508" spans="12:12" x14ac:dyDescent="0.2">
      <c r="L508" s="9"/>
    </row>
    <row r="509" spans="12:12" x14ac:dyDescent="0.2">
      <c r="L509" s="9"/>
    </row>
    <row r="510" spans="12:12" x14ac:dyDescent="0.2">
      <c r="L510" s="9"/>
    </row>
    <row r="511" spans="12:12" x14ac:dyDescent="0.2">
      <c r="L511" s="9"/>
    </row>
    <row r="512" spans="12:12" x14ac:dyDescent="0.2">
      <c r="L512" s="9"/>
    </row>
    <row r="513" spans="12:12" x14ac:dyDescent="0.2">
      <c r="L513" s="9"/>
    </row>
    <row r="514" spans="12:12" x14ac:dyDescent="0.2">
      <c r="L514" s="9"/>
    </row>
    <row r="515" spans="12:12" x14ac:dyDescent="0.2">
      <c r="L515" s="9"/>
    </row>
    <row r="516" spans="12:12" x14ac:dyDescent="0.2">
      <c r="L516" s="9"/>
    </row>
    <row r="517" spans="12:12" x14ac:dyDescent="0.2">
      <c r="L517" s="9"/>
    </row>
    <row r="518" spans="12:12" x14ac:dyDescent="0.2">
      <c r="L518" s="9"/>
    </row>
    <row r="519" spans="12:12" x14ac:dyDescent="0.2">
      <c r="L519" s="9"/>
    </row>
    <row r="520" spans="12:12" x14ac:dyDescent="0.2">
      <c r="L520" s="9"/>
    </row>
    <row r="521" spans="12:12" x14ac:dyDescent="0.2">
      <c r="L521" s="9"/>
    </row>
    <row r="522" spans="12:12" x14ac:dyDescent="0.2">
      <c r="L522" s="9"/>
    </row>
    <row r="523" spans="12:12" x14ac:dyDescent="0.2">
      <c r="L523" s="9"/>
    </row>
    <row r="524" spans="12:12" x14ac:dyDescent="0.2">
      <c r="L524" s="9"/>
    </row>
    <row r="525" spans="12:12" x14ac:dyDescent="0.2">
      <c r="L525" s="9"/>
    </row>
    <row r="526" spans="12:12" x14ac:dyDescent="0.2">
      <c r="L526" s="9"/>
    </row>
    <row r="527" spans="12:12" x14ac:dyDescent="0.2">
      <c r="L527" s="9"/>
    </row>
    <row r="528" spans="12:12" x14ac:dyDescent="0.2">
      <c r="L528" s="9"/>
    </row>
    <row r="529" spans="12:12" x14ac:dyDescent="0.2">
      <c r="L529" s="9"/>
    </row>
    <row r="530" spans="12:12" x14ac:dyDescent="0.2">
      <c r="L530" s="9"/>
    </row>
    <row r="531" spans="12:12" x14ac:dyDescent="0.2">
      <c r="L531" s="9"/>
    </row>
    <row r="532" spans="12:12" x14ac:dyDescent="0.2">
      <c r="L532" s="9"/>
    </row>
    <row r="533" spans="12:12" x14ac:dyDescent="0.2">
      <c r="L533" s="9"/>
    </row>
    <row r="534" spans="12:12" x14ac:dyDescent="0.2">
      <c r="L534" s="9"/>
    </row>
    <row r="535" spans="12:12" x14ac:dyDescent="0.2">
      <c r="L535" s="9"/>
    </row>
    <row r="536" spans="12:12" x14ac:dyDescent="0.2">
      <c r="L536" s="9"/>
    </row>
    <row r="537" spans="12:12" x14ac:dyDescent="0.2">
      <c r="L537" s="9"/>
    </row>
    <row r="538" spans="12:12" x14ac:dyDescent="0.2">
      <c r="L538" s="9"/>
    </row>
    <row r="539" spans="12:12" x14ac:dyDescent="0.2">
      <c r="L539" s="9"/>
    </row>
    <row r="540" spans="12:12" x14ac:dyDescent="0.2">
      <c r="L540" s="9"/>
    </row>
    <row r="541" spans="12:12" x14ac:dyDescent="0.2">
      <c r="L541" s="9"/>
    </row>
    <row r="542" spans="12:12" x14ac:dyDescent="0.2">
      <c r="L542" s="9"/>
    </row>
    <row r="543" spans="12:12" x14ac:dyDescent="0.2">
      <c r="L543" s="9"/>
    </row>
    <row r="544" spans="12:12" x14ac:dyDescent="0.2">
      <c r="L544" s="9"/>
    </row>
    <row r="545" spans="12:12" x14ac:dyDescent="0.2">
      <c r="L545" s="9"/>
    </row>
    <row r="546" spans="12:12" x14ac:dyDescent="0.2">
      <c r="L546" s="9"/>
    </row>
    <row r="547" spans="12:12" x14ac:dyDescent="0.2">
      <c r="L547" s="9"/>
    </row>
    <row r="548" spans="12:12" x14ac:dyDescent="0.2">
      <c r="L548" s="9"/>
    </row>
    <row r="549" spans="12:12" x14ac:dyDescent="0.2">
      <c r="L549" s="9"/>
    </row>
    <row r="550" spans="12:12" x14ac:dyDescent="0.2">
      <c r="L550" s="9"/>
    </row>
    <row r="551" spans="12:12" x14ac:dyDescent="0.2">
      <c r="L551" s="9"/>
    </row>
    <row r="552" spans="12:12" x14ac:dyDescent="0.2">
      <c r="L552" s="9"/>
    </row>
    <row r="553" spans="12:12" x14ac:dyDescent="0.2">
      <c r="L553" s="9"/>
    </row>
    <row r="554" spans="12:12" x14ac:dyDescent="0.2">
      <c r="L554" s="9"/>
    </row>
    <row r="555" spans="12:12" x14ac:dyDescent="0.2">
      <c r="L555" s="9"/>
    </row>
    <row r="556" spans="12:12" x14ac:dyDescent="0.2">
      <c r="L556" s="9"/>
    </row>
    <row r="557" spans="12:12" x14ac:dyDescent="0.2">
      <c r="L557" s="9"/>
    </row>
    <row r="558" spans="12:12" x14ac:dyDescent="0.2">
      <c r="L558" s="9"/>
    </row>
    <row r="559" spans="12:12" x14ac:dyDescent="0.2">
      <c r="L559" s="9"/>
    </row>
    <row r="560" spans="12:12" x14ac:dyDescent="0.2">
      <c r="L560" s="9"/>
    </row>
    <row r="561" spans="12:12" x14ac:dyDescent="0.2">
      <c r="L561" s="9"/>
    </row>
    <row r="562" spans="12:12" x14ac:dyDescent="0.2">
      <c r="L562" s="9"/>
    </row>
    <row r="563" spans="12:12" x14ac:dyDescent="0.2">
      <c r="L563" s="9"/>
    </row>
    <row r="564" spans="12:12" x14ac:dyDescent="0.2">
      <c r="L564" s="9"/>
    </row>
    <row r="565" spans="12:12" x14ac:dyDescent="0.2">
      <c r="L565" s="9"/>
    </row>
    <row r="566" spans="12:12" x14ac:dyDescent="0.2">
      <c r="L566" s="9"/>
    </row>
    <row r="567" spans="12:12" x14ac:dyDescent="0.2">
      <c r="L567" s="9"/>
    </row>
    <row r="568" spans="12:12" x14ac:dyDescent="0.2">
      <c r="L568" s="9"/>
    </row>
    <row r="569" spans="12:12" x14ac:dyDescent="0.2">
      <c r="L569" s="9"/>
    </row>
    <row r="570" spans="12:12" x14ac:dyDescent="0.2">
      <c r="L570" s="9"/>
    </row>
    <row r="571" spans="12:12" x14ac:dyDescent="0.2">
      <c r="L571" s="9"/>
    </row>
    <row r="572" spans="12:12" x14ac:dyDescent="0.2">
      <c r="L572" s="9"/>
    </row>
    <row r="573" spans="12:12" x14ac:dyDescent="0.2">
      <c r="L573" s="9"/>
    </row>
    <row r="574" spans="12:12" x14ac:dyDescent="0.2">
      <c r="L574" s="9"/>
    </row>
    <row r="575" spans="12:12" x14ac:dyDescent="0.2">
      <c r="L575" s="9"/>
    </row>
    <row r="576" spans="12:12" x14ac:dyDescent="0.2">
      <c r="L576" s="9"/>
    </row>
    <row r="577" spans="12:12" x14ac:dyDescent="0.2">
      <c r="L577" s="9"/>
    </row>
    <row r="578" spans="12:12" x14ac:dyDescent="0.2">
      <c r="L578" s="9"/>
    </row>
    <row r="579" spans="12:12" x14ac:dyDescent="0.2">
      <c r="L579" s="9"/>
    </row>
    <row r="580" spans="12:12" x14ac:dyDescent="0.2">
      <c r="L580" s="9"/>
    </row>
    <row r="581" spans="12:12" x14ac:dyDescent="0.2">
      <c r="L581" s="9"/>
    </row>
    <row r="582" spans="12:12" x14ac:dyDescent="0.2">
      <c r="L582" s="9"/>
    </row>
    <row r="583" spans="12:12" x14ac:dyDescent="0.2">
      <c r="L583" s="9"/>
    </row>
    <row r="584" spans="12:12" x14ac:dyDescent="0.2">
      <c r="L584" s="9"/>
    </row>
    <row r="585" spans="12:12" x14ac:dyDescent="0.2">
      <c r="L585" s="9"/>
    </row>
    <row r="586" spans="12:12" x14ac:dyDescent="0.2">
      <c r="L586" s="9"/>
    </row>
    <row r="587" spans="12:12" x14ac:dyDescent="0.2">
      <c r="L587" s="9"/>
    </row>
    <row r="588" spans="12:12" x14ac:dyDescent="0.2">
      <c r="L588" s="9"/>
    </row>
    <row r="589" spans="12:12" x14ac:dyDescent="0.2">
      <c r="L589" s="9"/>
    </row>
    <row r="590" spans="12:12" x14ac:dyDescent="0.2">
      <c r="L590" s="9"/>
    </row>
    <row r="591" spans="12:12" x14ac:dyDescent="0.2">
      <c r="L591" s="9"/>
    </row>
    <row r="592" spans="12:12" x14ac:dyDescent="0.2">
      <c r="L592" s="9"/>
    </row>
    <row r="593" spans="12:12" x14ac:dyDescent="0.2">
      <c r="L593" s="9"/>
    </row>
    <row r="594" spans="12:12" x14ac:dyDescent="0.2">
      <c r="L594" s="9"/>
    </row>
    <row r="595" spans="12:12" x14ac:dyDescent="0.2">
      <c r="L595" s="9"/>
    </row>
    <row r="596" spans="12:12" x14ac:dyDescent="0.2">
      <c r="L596" s="9"/>
    </row>
    <row r="597" spans="12:12" x14ac:dyDescent="0.2">
      <c r="L597" s="9"/>
    </row>
    <row r="598" spans="12:12" x14ac:dyDescent="0.2">
      <c r="L598" s="9"/>
    </row>
    <row r="599" spans="12:12" x14ac:dyDescent="0.2">
      <c r="L599" s="9"/>
    </row>
    <row r="600" spans="12:12" x14ac:dyDescent="0.2">
      <c r="L600" s="9"/>
    </row>
    <row r="601" spans="12:12" x14ac:dyDescent="0.2">
      <c r="L601" s="9"/>
    </row>
    <row r="602" spans="12:12" x14ac:dyDescent="0.2">
      <c r="L602" s="9"/>
    </row>
    <row r="603" spans="12:12" x14ac:dyDescent="0.2">
      <c r="L603" s="9"/>
    </row>
    <row r="604" spans="12:12" x14ac:dyDescent="0.2">
      <c r="L604" s="9"/>
    </row>
    <row r="605" spans="12:12" x14ac:dyDescent="0.2">
      <c r="L605" s="9"/>
    </row>
    <row r="606" spans="12:12" x14ac:dyDescent="0.2">
      <c r="L606" s="9"/>
    </row>
    <row r="607" spans="12:12" x14ac:dyDescent="0.2">
      <c r="L607" s="9"/>
    </row>
    <row r="608" spans="12:12" x14ac:dyDescent="0.2">
      <c r="L608" s="9"/>
    </row>
    <row r="609" spans="12:12" x14ac:dyDescent="0.2">
      <c r="L609" s="9"/>
    </row>
    <row r="610" spans="12:12" x14ac:dyDescent="0.2">
      <c r="L610" s="9"/>
    </row>
    <row r="611" spans="12:12" x14ac:dyDescent="0.2">
      <c r="L611" s="9"/>
    </row>
    <row r="612" spans="12:12" x14ac:dyDescent="0.2">
      <c r="L612" s="9"/>
    </row>
    <row r="613" spans="12:12" x14ac:dyDescent="0.2">
      <c r="L613" s="9"/>
    </row>
    <row r="614" spans="12:12" x14ac:dyDescent="0.2">
      <c r="L614" s="9"/>
    </row>
    <row r="615" spans="12:12" x14ac:dyDescent="0.2">
      <c r="L615" s="9"/>
    </row>
    <row r="616" spans="12:12" x14ac:dyDescent="0.2">
      <c r="L616" s="9"/>
    </row>
    <row r="617" spans="12:12" x14ac:dyDescent="0.2">
      <c r="L617" s="9"/>
    </row>
    <row r="618" spans="12:12" x14ac:dyDescent="0.2">
      <c r="L618" s="9"/>
    </row>
    <row r="619" spans="12:12" x14ac:dyDescent="0.2">
      <c r="L619" s="9"/>
    </row>
    <row r="620" spans="12:12" x14ac:dyDescent="0.2">
      <c r="L620" s="9"/>
    </row>
    <row r="621" spans="12:12" x14ac:dyDescent="0.2">
      <c r="L621" s="9"/>
    </row>
    <row r="622" spans="12:12" x14ac:dyDescent="0.2">
      <c r="L622" s="9"/>
    </row>
    <row r="623" spans="12:12" x14ac:dyDescent="0.2">
      <c r="L623" s="9"/>
    </row>
    <row r="624" spans="12:12" x14ac:dyDescent="0.2">
      <c r="L624" s="9"/>
    </row>
    <row r="625" spans="12:12" x14ac:dyDescent="0.2">
      <c r="L625" s="9"/>
    </row>
    <row r="626" spans="12:12" x14ac:dyDescent="0.2">
      <c r="L626" s="9"/>
    </row>
    <row r="627" spans="12:12" x14ac:dyDescent="0.2">
      <c r="L627" s="9"/>
    </row>
    <row r="628" spans="12:12" x14ac:dyDescent="0.2">
      <c r="L628" s="9"/>
    </row>
    <row r="629" spans="12:12" x14ac:dyDescent="0.2">
      <c r="L629" s="9"/>
    </row>
    <row r="630" spans="12:12" x14ac:dyDescent="0.2">
      <c r="L630" s="9"/>
    </row>
    <row r="631" spans="12:12" x14ac:dyDescent="0.2">
      <c r="L631" s="9"/>
    </row>
    <row r="632" spans="12:12" x14ac:dyDescent="0.2">
      <c r="L632" s="9"/>
    </row>
    <row r="633" spans="12:12" x14ac:dyDescent="0.2">
      <c r="L633" s="9"/>
    </row>
    <row r="634" spans="12:12" x14ac:dyDescent="0.2">
      <c r="L634" s="9"/>
    </row>
    <row r="635" spans="12:12" x14ac:dyDescent="0.2">
      <c r="L635" s="9"/>
    </row>
    <row r="636" spans="12:12" x14ac:dyDescent="0.2">
      <c r="L636" s="9"/>
    </row>
    <row r="637" spans="12:12" x14ac:dyDescent="0.2">
      <c r="L637" s="9"/>
    </row>
    <row r="638" spans="12:12" x14ac:dyDescent="0.2">
      <c r="L638" s="9"/>
    </row>
    <row r="639" spans="12:12" x14ac:dyDescent="0.2">
      <c r="L639" s="9"/>
    </row>
    <row r="640" spans="12:12" x14ac:dyDescent="0.2">
      <c r="L640" s="9"/>
    </row>
    <row r="641" spans="12:12" x14ac:dyDescent="0.2">
      <c r="L641" s="9"/>
    </row>
    <row r="642" spans="12:12" x14ac:dyDescent="0.2">
      <c r="L642" s="9"/>
    </row>
    <row r="643" spans="12:12" x14ac:dyDescent="0.2">
      <c r="L643" s="9"/>
    </row>
    <row r="644" spans="12:12" x14ac:dyDescent="0.2">
      <c r="L644" s="9"/>
    </row>
    <row r="645" spans="12:12" x14ac:dyDescent="0.2">
      <c r="L645" s="9"/>
    </row>
    <row r="646" spans="12:12" x14ac:dyDescent="0.2">
      <c r="L646" s="9"/>
    </row>
    <row r="647" spans="12:12" x14ac:dyDescent="0.2">
      <c r="L647" s="9"/>
    </row>
    <row r="648" spans="12:12" x14ac:dyDescent="0.2">
      <c r="L648" s="9"/>
    </row>
    <row r="649" spans="12:12" x14ac:dyDescent="0.2">
      <c r="L649" s="9"/>
    </row>
    <row r="650" spans="12:12" x14ac:dyDescent="0.2">
      <c r="L650" s="9"/>
    </row>
    <row r="651" spans="12:12" x14ac:dyDescent="0.2">
      <c r="L651" s="9"/>
    </row>
    <row r="652" spans="12:12" x14ac:dyDescent="0.2">
      <c r="L652" s="9"/>
    </row>
    <row r="653" spans="12:12" x14ac:dyDescent="0.2">
      <c r="L653" s="9"/>
    </row>
    <row r="654" spans="12:12" x14ac:dyDescent="0.2">
      <c r="L654" s="9"/>
    </row>
    <row r="655" spans="12:12" x14ac:dyDescent="0.2">
      <c r="L655" s="9"/>
    </row>
    <row r="656" spans="12:12" x14ac:dyDescent="0.2">
      <c r="L656" s="9"/>
    </row>
    <row r="657" spans="12:12" x14ac:dyDescent="0.2">
      <c r="L657" s="9"/>
    </row>
    <row r="658" spans="12:12" x14ac:dyDescent="0.2">
      <c r="L658" s="9"/>
    </row>
    <row r="659" spans="12:12" x14ac:dyDescent="0.2">
      <c r="L659" s="9"/>
    </row>
    <row r="660" spans="12:12" x14ac:dyDescent="0.2">
      <c r="L660" s="9"/>
    </row>
    <row r="661" spans="12:12" x14ac:dyDescent="0.2">
      <c r="L661" s="9"/>
    </row>
    <row r="662" spans="12:12" x14ac:dyDescent="0.2">
      <c r="L662" s="9"/>
    </row>
    <row r="663" spans="12:12" x14ac:dyDescent="0.2">
      <c r="L663" s="9"/>
    </row>
    <row r="664" spans="12:12" x14ac:dyDescent="0.2">
      <c r="L664" s="9"/>
    </row>
    <row r="665" spans="12:12" x14ac:dyDescent="0.2">
      <c r="L665" s="9"/>
    </row>
    <row r="666" spans="12:12" x14ac:dyDescent="0.2">
      <c r="L666" s="9"/>
    </row>
    <row r="667" spans="12:12" x14ac:dyDescent="0.2">
      <c r="L667" s="9"/>
    </row>
    <row r="668" spans="12:12" x14ac:dyDescent="0.2">
      <c r="L668" s="9"/>
    </row>
    <row r="669" spans="12:12" x14ac:dyDescent="0.2">
      <c r="L669" s="9"/>
    </row>
    <row r="670" spans="12:12" x14ac:dyDescent="0.2">
      <c r="L670" s="9"/>
    </row>
    <row r="671" spans="12:12" x14ac:dyDescent="0.2">
      <c r="L671" s="9"/>
    </row>
    <row r="672" spans="12:12" x14ac:dyDescent="0.2">
      <c r="L672" s="9"/>
    </row>
    <row r="673" spans="12:12" x14ac:dyDescent="0.2">
      <c r="L673" s="9"/>
    </row>
    <row r="674" spans="12:12" x14ac:dyDescent="0.2">
      <c r="L674" s="9"/>
    </row>
    <row r="675" spans="12:12" x14ac:dyDescent="0.2">
      <c r="L675" s="9"/>
    </row>
    <row r="676" spans="12:12" x14ac:dyDescent="0.2">
      <c r="L676" s="9"/>
    </row>
    <row r="677" spans="12:12" x14ac:dyDescent="0.2">
      <c r="L677" s="9"/>
    </row>
    <row r="678" spans="12:12" x14ac:dyDescent="0.2">
      <c r="L678" s="9"/>
    </row>
    <row r="679" spans="12:12" x14ac:dyDescent="0.2">
      <c r="L679" s="9"/>
    </row>
    <row r="680" spans="12:12" x14ac:dyDescent="0.2">
      <c r="L680" s="9"/>
    </row>
    <row r="681" spans="12:12" x14ac:dyDescent="0.2">
      <c r="L681" s="9"/>
    </row>
    <row r="682" spans="12:12" x14ac:dyDescent="0.2">
      <c r="L682" s="9"/>
    </row>
    <row r="683" spans="12:12" x14ac:dyDescent="0.2">
      <c r="L683" s="9"/>
    </row>
    <row r="684" spans="12:12" x14ac:dyDescent="0.2">
      <c r="L684" s="9"/>
    </row>
    <row r="685" spans="12:12" x14ac:dyDescent="0.2">
      <c r="L685" s="9"/>
    </row>
    <row r="686" spans="12:12" x14ac:dyDescent="0.2">
      <c r="L686" s="9"/>
    </row>
    <row r="687" spans="12:12" x14ac:dyDescent="0.2">
      <c r="L687" s="9"/>
    </row>
    <row r="688" spans="12:12" x14ac:dyDescent="0.2">
      <c r="L688" s="9"/>
    </row>
    <row r="689" spans="12:12" x14ac:dyDescent="0.2">
      <c r="L689" s="9"/>
    </row>
    <row r="690" spans="12:12" x14ac:dyDescent="0.2">
      <c r="L690" s="9"/>
    </row>
    <row r="691" spans="12:12" x14ac:dyDescent="0.2">
      <c r="L691" s="9"/>
    </row>
    <row r="692" spans="12:12" x14ac:dyDescent="0.2">
      <c r="L692" s="9"/>
    </row>
    <row r="693" spans="12:12" x14ac:dyDescent="0.2">
      <c r="L693" s="9"/>
    </row>
    <row r="694" spans="12:12" x14ac:dyDescent="0.2">
      <c r="L694" s="9"/>
    </row>
    <row r="695" spans="12:12" x14ac:dyDescent="0.2">
      <c r="L695" s="9"/>
    </row>
    <row r="696" spans="12:12" x14ac:dyDescent="0.2">
      <c r="L696" s="9"/>
    </row>
    <row r="697" spans="12:12" x14ac:dyDescent="0.2">
      <c r="L697" s="9"/>
    </row>
    <row r="698" spans="12:12" x14ac:dyDescent="0.2">
      <c r="L698" s="9"/>
    </row>
    <row r="699" spans="12:12" x14ac:dyDescent="0.2">
      <c r="L699" s="9"/>
    </row>
    <row r="700" spans="12:12" x14ac:dyDescent="0.2">
      <c r="L700" s="9"/>
    </row>
    <row r="701" spans="12:12" x14ac:dyDescent="0.2">
      <c r="L701" s="9"/>
    </row>
    <row r="702" spans="12:12" x14ac:dyDescent="0.2">
      <c r="L702" s="9"/>
    </row>
    <row r="703" spans="12:12" x14ac:dyDescent="0.2">
      <c r="L703" s="9"/>
    </row>
    <row r="704" spans="12:12" x14ac:dyDescent="0.2">
      <c r="L704" s="9"/>
    </row>
    <row r="705" spans="12:12" x14ac:dyDescent="0.2">
      <c r="L705" s="9"/>
    </row>
    <row r="706" spans="12:12" x14ac:dyDescent="0.2">
      <c r="L706" s="9"/>
    </row>
    <row r="707" spans="12:12" x14ac:dyDescent="0.2">
      <c r="L707" s="9"/>
    </row>
    <row r="708" spans="12:12" x14ac:dyDescent="0.2">
      <c r="L708" s="9"/>
    </row>
    <row r="709" spans="12:12" x14ac:dyDescent="0.2">
      <c r="L709" s="9"/>
    </row>
    <row r="710" spans="12:12" x14ac:dyDescent="0.2">
      <c r="L710" s="9"/>
    </row>
    <row r="711" spans="12:12" x14ac:dyDescent="0.2">
      <c r="L711" s="9"/>
    </row>
    <row r="712" spans="12:12" x14ac:dyDescent="0.2">
      <c r="L712" s="9"/>
    </row>
    <row r="713" spans="12:12" x14ac:dyDescent="0.2">
      <c r="L713" s="9"/>
    </row>
    <row r="714" spans="12:12" x14ac:dyDescent="0.2">
      <c r="L714" s="9"/>
    </row>
    <row r="715" spans="12:12" x14ac:dyDescent="0.2">
      <c r="L715" s="9"/>
    </row>
    <row r="716" spans="12:12" x14ac:dyDescent="0.2">
      <c r="L716" s="9"/>
    </row>
    <row r="717" spans="12:12" x14ac:dyDescent="0.2">
      <c r="L717" s="9"/>
    </row>
    <row r="718" spans="12:12" x14ac:dyDescent="0.2">
      <c r="L718" s="9"/>
    </row>
    <row r="719" spans="12:12" x14ac:dyDescent="0.2">
      <c r="L719" s="9"/>
    </row>
    <row r="720" spans="12:12" x14ac:dyDescent="0.2">
      <c r="L720" s="9"/>
    </row>
    <row r="721" spans="12:12" x14ac:dyDescent="0.2">
      <c r="L721" s="9"/>
    </row>
    <row r="722" spans="12:12" x14ac:dyDescent="0.2">
      <c r="L722" s="9"/>
    </row>
    <row r="723" spans="12:12" x14ac:dyDescent="0.2">
      <c r="L723" s="9"/>
    </row>
    <row r="724" spans="12:12" x14ac:dyDescent="0.2">
      <c r="L724" s="9"/>
    </row>
    <row r="725" spans="12:12" x14ac:dyDescent="0.2">
      <c r="L725" s="9"/>
    </row>
    <row r="726" spans="12:12" x14ac:dyDescent="0.2">
      <c r="L726" s="9"/>
    </row>
    <row r="727" spans="12:12" x14ac:dyDescent="0.2">
      <c r="L727" s="9"/>
    </row>
    <row r="728" spans="12:12" x14ac:dyDescent="0.2">
      <c r="L728" s="9"/>
    </row>
    <row r="729" spans="12:12" x14ac:dyDescent="0.2">
      <c r="L729" s="9"/>
    </row>
    <row r="730" spans="12:12" x14ac:dyDescent="0.2">
      <c r="L730" s="9"/>
    </row>
    <row r="731" spans="12:12" x14ac:dyDescent="0.2">
      <c r="L731" s="9"/>
    </row>
    <row r="732" spans="12:12" x14ac:dyDescent="0.2">
      <c r="L732" s="9"/>
    </row>
    <row r="733" spans="12:12" x14ac:dyDescent="0.2">
      <c r="L733" s="9"/>
    </row>
    <row r="734" spans="12:12" x14ac:dyDescent="0.2">
      <c r="L734" s="9"/>
    </row>
    <row r="735" spans="12:12" x14ac:dyDescent="0.2">
      <c r="L735" s="9"/>
    </row>
    <row r="736" spans="12:12" x14ac:dyDescent="0.2">
      <c r="L736" s="9"/>
    </row>
    <row r="737" spans="12:12" x14ac:dyDescent="0.2">
      <c r="L737" s="9"/>
    </row>
    <row r="738" spans="12:12" x14ac:dyDescent="0.2">
      <c r="L738" s="9"/>
    </row>
    <row r="739" spans="12:12" x14ac:dyDescent="0.2">
      <c r="L739" s="9"/>
    </row>
    <row r="740" spans="12:12" x14ac:dyDescent="0.2">
      <c r="L740" s="9"/>
    </row>
    <row r="741" spans="12:12" x14ac:dyDescent="0.2">
      <c r="L741" s="9"/>
    </row>
    <row r="742" spans="12:12" x14ac:dyDescent="0.2">
      <c r="L742" s="9"/>
    </row>
    <row r="743" spans="12:12" x14ac:dyDescent="0.2">
      <c r="L743" s="9"/>
    </row>
    <row r="744" spans="12:12" x14ac:dyDescent="0.2">
      <c r="L744" s="9"/>
    </row>
    <row r="745" spans="12:12" x14ac:dyDescent="0.2">
      <c r="L745" s="9"/>
    </row>
    <row r="746" spans="12:12" x14ac:dyDescent="0.2">
      <c r="L746" s="9"/>
    </row>
    <row r="747" spans="12:12" x14ac:dyDescent="0.2">
      <c r="L747" s="9"/>
    </row>
    <row r="748" spans="12:12" x14ac:dyDescent="0.2">
      <c r="L748" s="9"/>
    </row>
    <row r="749" spans="12:12" x14ac:dyDescent="0.2">
      <c r="L749" s="9"/>
    </row>
    <row r="750" spans="12:12" x14ac:dyDescent="0.2">
      <c r="L750" s="9"/>
    </row>
    <row r="751" spans="12:12" x14ac:dyDescent="0.2">
      <c r="L751" s="9"/>
    </row>
    <row r="752" spans="12:12" x14ac:dyDescent="0.2">
      <c r="L752" s="9"/>
    </row>
    <row r="753" spans="12:12" x14ac:dyDescent="0.2">
      <c r="L753" s="9"/>
    </row>
    <row r="754" spans="12:12" x14ac:dyDescent="0.2">
      <c r="L754" s="9"/>
    </row>
    <row r="755" spans="12:12" x14ac:dyDescent="0.2">
      <c r="L755" s="9"/>
    </row>
    <row r="756" spans="12:12" x14ac:dyDescent="0.2">
      <c r="L756" s="9"/>
    </row>
    <row r="757" spans="12:12" x14ac:dyDescent="0.2">
      <c r="L757" s="9"/>
    </row>
    <row r="758" spans="12:12" x14ac:dyDescent="0.2">
      <c r="L758" s="9"/>
    </row>
    <row r="759" spans="12:12" x14ac:dyDescent="0.2">
      <c r="L759" s="9"/>
    </row>
    <row r="760" spans="12:12" x14ac:dyDescent="0.2">
      <c r="L760" s="9"/>
    </row>
    <row r="761" spans="12:12" x14ac:dyDescent="0.2">
      <c r="L761" s="9"/>
    </row>
    <row r="762" spans="12:12" x14ac:dyDescent="0.2">
      <c r="L762" s="9"/>
    </row>
    <row r="763" spans="12:12" x14ac:dyDescent="0.2">
      <c r="L763" s="9"/>
    </row>
    <row r="764" spans="12:12" x14ac:dyDescent="0.2">
      <c r="L764" s="9"/>
    </row>
    <row r="765" spans="12:12" x14ac:dyDescent="0.2">
      <c r="L765" s="9"/>
    </row>
    <row r="766" spans="12:12" x14ac:dyDescent="0.2">
      <c r="L766" s="9"/>
    </row>
    <row r="767" spans="12:12" x14ac:dyDescent="0.2">
      <c r="L767" s="9"/>
    </row>
    <row r="768" spans="12:12" x14ac:dyDescent="0.2">
      <c r="L768" s="9"/>
    </row>
    <row r="769" spans="12:12" x14ac:dyDescent="0.2">
      <c r="L769" s="9"/>
    </row>
    <row r="770" spans="12:12" x14ac:dyDescent="0.2">
      <c r="L770" s="9"/>
    </row>
    <row r="771" spans="12:12" x14ac:dyDescent="0.2">
      <c r="L771" s="9"/>
    </row>
    <row r="772" spans="12:12" x14ac:dyDescent="0.2">
      <c r="L772" s="9"/>
    </row>
    <row r="773" spans="12:12" x14ac:dyDescent="0.2">
      <c r="L773" s="9"/>
    </row>
    <row r="774" spans="12:12" x14ac:dyDescent="0.2">
      <c r="L774" s="9"/>
    </row>
    <row r="775" spans="12:12" x14ac:dyDescent="0.2">
      <c r="L775" s="9"/>
    </row>
    <row r="776" spans="12:12" x14ac:dyDescent="0.2">
      <c r="L776" s="9"/>
    </row>
    <row r="777" spans="12:12" x14ac:dyDescent="0.2">
      <c r="L777" s="9"/>
    </row>
    <row r="778" spans="12:12" x14ac:dyDescent="0.2">
      <c r="L778" s="9"/>
    </row>
    <row r="779" spans="12:12" x14ac:dyDescent="0.2">
      <c r="L779" s="9"/>
    </row>
    <row r="780" spans="12:12" x14ac:dyDescent="0.2">
      <c r="L780" s="9"/>
    </row>
    <row r="781" spans="12:12" x14ac:dyDescent="0.2">
      <c r="L781" s="9"/>
    </row>
    <row r="782" spans="12:12" x14ac:dyDescent="0.2">
      <c r="L782" s="9"/>
    </row>
    <row r="783" spans="12:12" x14ac:dyDescent="0.2">
      <c r="L783" s="9"/>
    </row>
    <row r="784" spans="12:12" x14ac:dyDescent="0.2">
      <c r="L784" s="9"/>
    </row>
    <row r="785" spans="12:12" x14ac:dyDescent="0.2">
      <c r="L785" s="9"/>
    </row>
    <row r="786" spans="12:12" x14ac:dyDescent="0.2">
      <c r="L786" s="9"/>
    </row>
    <row r="787" spans="12:12" x14ac:dyDescent="0.2">
      <c r="L787" s="9"/>
    </row>
    <row r="788" spans="12:12" x14ac:dyDescent="0.2">
      <c r="L788" s="9"/>
    </row>
    <row r="789" spans="12:12" x14ac:dyDescent="0.2">
      <c r="L789" s="9"/>
    </row>
    <row r="790" spans="12:12" x14ac:dyDescent="0.2">
      <c r="L790" s="9"/>
    </row>
    <row r="791" spans="12:12" x14ac:dyDescent="0.2">
      <c r="L791" s="9"/>
    </row>
    <row r="792" spans="12:12" x14ac:dyDescent="0.2">
      <c r="L792" s="9"/>
    </row>
    <row r="793" spans="12:12" x14ac:dyDescent="0.2">
      <c r="L793" s="9"/>
    </row>
    <row r="794" spans="12:12" x14ac:dyDescent="0.2">
      <c r="L794" s="9"/>
    </row>
    <row r="795" spans="12:12" x14ac:dyDescent="0.2">
      <c r="L795" s="9"/>
    </row>
    <row r="796" spans="12:12" x14ac:dyDescent="0.2">
      <c r="L796" s="9"/>
    </row>
    <row r="797" spans="12:12" x14ac:dyDescent="0.2">
      <c r="L797" s="9"/>
    </row>
    <row r="798" spans="12:12" x14ac:dyDescent="0.2">
      <c r="L798" s="9"/>
    </row>
    <row r="799" spans="12:12" x14ac:dyDescent="0.2">
      <c r="L799" s="9"/>
    </row>
    <row r="800" spans="12:12" x14ac:dyDescent="0.2">
      <c r="L800" s="9"/>
    </row>
    <row r="801" spans="12:12" x14ac:dyDescent="0.2">
      <c r="L801" s="9"/>
    </row>
    <row r="802" spans="12:12" x14ac:dyDescent="0.2">
      <c r="L802" s="9"/>
    </row>
    <row r="803" spans="12:12" x14ac:dyDescent="0.2">
      <c r="L803" s="9"/>
    </row>
    <row r="804" spans="12:12" x14ac:dyDescent="0.2">
      <c r="L804" s="9"/>
    </row>
    <row r="805" spans="12:12" x14ac:dyDescent="0.2">
      <c r="L805" s="9"/>
    </row>
    <row r="806" spans="12:12" x14ac:dyDescent="0.2">
      <c r="L806" s="9"/>
    </row>
    <row r="807" spans="12:12" x14ac:dyDescent="0.2">
      <c r="L807" s="9"/>
    </row>
    <row r="808" spans="12:12" x14ac:dyDescent="0.2">
      <c r="L808" s="9"/>
    </row>
    <row r="809" spans="12:12" x14ac:dyDescent="0.2">
      <c r="L809" s="9"/>
    </row>
    <row r="810" spans="12:12" x14ac:dyDescent="0.2">
      <c r="L810" s="9"/>
    </row>
    <row r="811" spans="12:12" x14ac:dyDescent="0.2">
      <c r="L811" s="9"/>
    </row>
    <row r="812" spans="12:12" x14ac:dyDescent="0.2">
      <c r="L812" s="9"/>
    </row>
    <row r="813" spans="12:12" x14ac:dyDescent="0.2">
      <c r="L813" s="9"/>
    </row>
    <row r="814" spans="12:12" x14ac:dyDescent="0.2">
      <c r="L814" s="9"/>
    </row>
    <row r="815" spans="12:12" x14ac:dyDescent="0.2">
      <c r="L815" s="9"/>
    </row>
    <row r="816" spans="12:12" x14ac:dyDescent="0.2">
      <c r="L816" s="9"/>
    </row>
    <row r="817" spans="12:12" x14ac:dyDescent="0.2">
      <c r="L817" s="9"/>
    </row>
    <row r="818" spans="12:12" x14ac:dyDescent="0.2">
      <c r="L818" s="9"/>
    </row>
    <row r="819" spans="12:12" x14ac:dyDescent="0.2">
      <c r="L819" s="9"/>
    </row>
    <row r="820" spans="12:12" x14ac:dyDescent="0.2">
      <c r="L820" s="9"/>
    </row>
    <row r="821" spans="12:12" x14ac:dyDescent="0.2">
      <c r="L821" s="9"/>
    </row>
    <row r="822" spans="12:12" x14ac:dyDescent="0.2">
      <c r="L822" s="9"/>
    </row>
    <row r="823" spans="12:12" x14ac:dyDescent="0.2">
      <c r="L823" s="9"/>
    </row>
    <row r="824" spans="12:12" x14ac:dyDescent="0.2">
      <c r="L824" s="9"/>
    </row>
    <row r="825" spans="12:12" x14ac:dyDescent="0.2">
      <c r="L825" s="9"/>
    </row>
    <row r="826" spans="12:12" x14ac:dyDescent="0.2">
      <c r="L826" s="9"/>
    </row>
    <row r="827" spans="12:12" x14ac:dyDescent="0.2">
      <c r="L827" s="9"/>
    </row>
    <row r="828" spans="12:12" x14ac:dyDescent="0.2">
      <c r="L828" s="9"/>
    </row>
    <row r="829" spans="12:12" x14ac:dyDescent="0.2">
      <c r="L829" s="9"/>
    </row>
    <row r="830" spans="12:12" x14ac:dyDescent="0.2">
      <c r="L830" s="9"/>
    </row>
    <row r="831" spans="12:12" x14ac:dyDescent="0.2">
      <c r="L831" s="9"/>
    </row>
    <row r="832" spans="12:12" x14ac:dyDescent="0.2">
      <c r="L832" s="9"/>
    </row>
    <row r="833" spans="12:12" x14ac:dyDescent="0.2">
      <c r="L833" s="9"/>
    </row>
    <row r="834" spans="12:12" x14ac:dyDescent="0.2">
      <c r="L834" s="9"/>
    </row>
    <row r="835" spans="12:12" x14ac:dyDescent="0.2">
      <c r="L835" s="9"/>
    </row>
    <row r="836" spans="12:12" x14ac:dyDescent="0.2">
      <c r="L836" s="9"/>
    </row>
    <row r="837" spans="12:12" x14ac:dyDescent="0.2">
      <c r="L837" s="9"/>
    </row>
    <row r="838" spans="12:12" x14ac:dyDescent="0.2">
      <c r="L838" s="9"/>
    </row>
    <row r="839" spans="12:12" x14ac:dyDescent="0.2">
      <c r="L839" s="9"/>
    </row>
    <row r="840" spans="12:12" x14ac:dyDescent="0.2">
      <c r="L840" s="9"/>
    </row>
    <row r="841" spans="12:12" x14ac:dyDescent="0.2">
      <c r="L841" s="9"/>
    </row>
    <row r="842" spans="12:12" x14ac:dyDescent="0.2">
      <c r="L842" s="9"/>
    </row>
    <row r="843" spans="12:12" x14ac:dyDescent="0.2">
      <c r="L843" s="9"/>
    </row>
    <row r="844" spans="12:12" x14ac:dyDescent="0.2">
      <c r="L844" s="9"/>
    </row>
    <row r="845" spans="12:12" x14ac:dyDescent="0.2">
      <c r="L845" s="9"/>
    </row>
    <row r="846" spans="12:12" x14ac:dyDescent="0.2">
      <c r="L846" s="9"/>
    </row>
    <row r="847" spans="12:12" x14ac:dyDescent="0.2">
      <c r="L847" s="9"/>
    </row>
    <row r="848" spans="12:12" x14ac:dyDescent="0.2">
      <c r="L848" s="9"/>
    </row>
    <row r="849" spans="12:12" x14ac:dyDescent="0.2">
      <c r="L849" s="9"/>
    </row>
    <row r="850" spans="12:12" x14ac:dyDescent="0.2">
      <c r="L850" s="9"/>
    </row>
    <row r="851" spans="12:12" x14ac:dyDescent="0.2">
      <c r="L851" s="9"/>
    </row>
    <row r="852" spans="12:12" x14ac:dyDescent="0.2">
      <c r="L852" s="9"/>
    </row>
    <row r="853" spans="12:12" x14ac:dyDescent="0.2">
      <c r="L853" s="9"/>
    </row>
    <row r="854" spans="12:12" x14ac:dyDescent="0.2">
      <c r="L854" s="9"/>
    </row>
    <row r="855" spans="12:12" x14ac:dyDescent="0.2">
      <c r="L855" s="9"/>
    </row>
    <row r="856" spans="12:12" x14ac:dyDescent="0.2">
      <c r="L856" s="9"/>
    </row>
    <row r="857" spans="12:12" x14ac:dyDescent="0.2">
      <c r="L857" s="9"/>
    </row>
    <row r="858" spans="12:12" x14ac:dyDescent="0.2">
      <c r="L858" s="9"/>
    </row>
    <row r="859" spans="12:12" x14ac:dyDescent="0.2">
      <c r="L859" s="9"/>
    </row>
    <row r="860" spans="12:12" x14ac:dyDescent="0.2">
      <c r="L860" s="9"/>
    </row>
    <row r="861" spans="12:12" x14ac:dyDescent="0.2">
      <c r="L861" s="9"/>
    </row>
    <row r="862" spans="12:12" x14ac:dyDescent="0.2">
      <c r="L862" s="9"/>
    </row>
    <row r="863" spans="12:12" x14ac:dyDescent="0.2">
      <c r="L863" s="9"/>
    </row>
    <row r="864" spans="12:12" x14ac:dyDescent="0.2">
      <c r="L864" s="9"/>
    </row>
    <row r="865" spans="12:12" x14ac:dyDescent="0.2">
      <c r="L865" s="9"/>
    </row>
    <row r="866" spans="12:12" x14ac:dyDescent="0.2">
      <c r="L866" s="9"/>
    </row>
    <row r="867" spans="12:12" x14ac:dyDescent="0.2">
      <c r="L867" s="9"/>
    </row>
    <row r="868" spans="12:12" x14ac:dyDescent="0.2">
      <c r="L868" s="9"/>
    </row>
    <row r="869" spans="12:12" x14ac:dyDescent="0.2">
      <c r="L869" s="9"/>
    </row>
    <row r="870" spans="12:12" x14ac:dyDescent="0.2">
      <c r="L870" s="9"/>
    </row>
    <row r="871" spans="12:12" x14ac:dyDescent="0.2">
      <c r="L871" s="9"/>
    </row>
    <row r="872" spans="12:12" x14ac:dyDescent="0.2">
      <c r="L872" s="9"/>
    </row>
    <row r="873" spans="12:12" x14ac:dyDescent="0.2">
      <c r="L873" s="9"/>
    </row>
    <row r="874" spans="12:12" x14ac:dyDescent="0.2">
      <c r="L874" s="9"/>
    </row>
    <row r="875" spans="12:12" x14ac:dyDescent="0.2">
      <c r="L875" s="9"/>
    </row>
    <row r="876" spans="12:12" x14ac:dyDescent="0.2">
      <c r="L876" s="9"/>
    </row>
    <row r="877" spans="12:12" x14ac:dyDescent="0.2">
      <c r="L877" s="9"/>
    </row>
    <row r="878" spans="12:12" x14ac:dyDescent="0.2">
      <c r="L878" s="9"/>
    </row>
    <row r="879" spans="12:12" x14ac:dyDescent="0.2">
      <c r="L879" s="9"/>
    </row>
    <row r="880" spans="12:12" x14ac:dyDescent="0.2">
      <c r="L880" s="9"/>
    </row>
    <row r="881" spans="12:12" x14ac:dyDescent="0.2">
      <c r="L881" s="9"/>
    </row>
    <row r="882" spans="12:12" x14ac:dyDescent="0.2">
      <c r="L882" s="9"/>
    </row>
    <row r="883" spans="12:12" x14ac:dyDescent="0.2">
      <c r="L883" s="9"/>
    </row>
    <row r="884" spans="12:12" x14ac:dyDescent="0.2">
      <c r="L884" s="9"/>
    </row>
    <row r="885" spans="12:12" x14ac:dyDescent="0.2">
      <c r="L885" s="9"/>
    </row>
    <row r="886" spans="12:12" x14ac:dyDescent="0.2">
      <c r="L886" s="9"/>
    </row>
    <row r="887" spans="12:12" x14ac:dyDescent="0.2">
      <c r="L887" s="9"/>
    </row>
    <row r="888" spans="12:12" x14ac:dyDescent="0.2">
      <c r="L888" s="9"/>
    </row>
    <row r="889" spans="12:12" x14ac:dyDescent="0.2">
      <c r="L889" s="9"/>
    </row>
    <row r="890" spans="12:12" x14ac:dyDescent="0.2">
      <c r="L890" s="9"/>
    </row>
    <row r="891" spans="12:12" x14ac:dyDescent="0.2">
      <c r="L891" s="9"/>
    </row>
    <row r="892" spans="12:12" x14ac:dyDescent="0.2">
      <c r="L892" s="9"/>
    </row>
    <row r="893" spans="12:12" x14ac:dyDescent="0.2">
      <c r="L893" s="9"/>
    </row>
    <row r="894" spans="12:12" x14ac:dyDescent="0.2">
      <c r="L894" s="9"/>
    </row>
    <row r="895" spans="12:12" x14ac:dyDescent="0.2">
      <c r="L895" s="9"/>
    </row>
    <row r="896" spans="12:12" x14ac:dyDescent="0.2">
      <c r="L896" s="9"/>
    </row>
    <row r="897" spans="12:12" x14ac:dyDescent="0.2">
      <c r="L897" s="9"/>
    </row>
    <row r="898" spans="12:12" x14ac:dyDescent="0.2">
      <c r="L898" s="9"/>
    </row>
    <row r="899" spans="12:12" x14ac:dyDescent="0.2">
      <c r="L899" s="9"/>
    </row>
    <row r="900" spans="12:12" x14ac:dyDescent="0.2">
      <c r="L900" s="9"/>
    </row>
    <row r="901" spans="12:12" x14ac:dyDescent="0.2">
      <c r="L901" s="9"/>
    </row>
    <row r="902" spans="12:12" x14ac:dyDescent="0.2">
      <c r="L902" s="9"/>
    </row>
    <row r="903" spans="12:12" x14ac:dyDescent="0.2">
      <c r="L903" s="9"/>
    </row>
    <row r="904" spans="12:12" x14ac:dyDescent="0.2">
      <c r="L904" s="9"/>
    </row>
    <row r="905" spans="12:12" x14ac:dyDescent="0.2">
      <c r="L905" s="9"/>
    </row>
    <row r="906" spans="12:12" x14ac:dyDescent="0.2">
      <c r="L906" s="9"/>
    </row>
    <row r="907" spans="12:12" x14ac:dyDescent="0.2">
      <c r="L907" s="9"/>
    </row>
    <row r="908" spans="12:12" x14ac:dyDescent="0.2">
      <c r="L908" s="9"/>
    </row>
    <row r="909" spans="12:12" x14ac:dyDescent="0.2">
      <c r="L909" s="9"/>
    </row>
    <row r="910" spans="12:12" x14ac:dyDescent="0.2">
      <c r="L910" s="9"/>
    </row>
    <row r="911" spans="12:12" x14ac:dyDescent="0.2">
      <c r="L911" s="9"/>
    </row>
    <row r="912" spans="12:12" x14ac:dyDescent="0.2">
      <c r="L912" s="9"/>
    </row>
    <row r="913" spans="12:12" x14ac:dyDescent="0.2">
      <c r="L913" s="9"/>
    </row>
    <row r="914" spans="12:12" x14ac:dyDescent="0.2">
      <c r="L914" s="9"/>
    </row>
    <row r="915" spans="12:12" x14ac:dyDescent="0.2">
      <c r="L915" s="9"/>
    </row>
    <row r="916" spans="12:12" x14ac:dyDescent="0.2">
      <c r="L916" s="9"/>
    </row>
    <row r="917" spans="12:12" x14ac:dyDescent="0.2">
      <c r="L917" s="9"/>
    </row>
    <row r="918" spans="12:12" x14ac:dyDescent="0.2">
      <c r="L918" s="9"/>
    </row>
    <row r="919" spans="12:12" x14ac:dyDescent="0.2">
      <c r="L919" s="9"/>
    </row>
    <row r="920" spans="12:12" x14ac:dyDescent="0.2">
      <c r="L920" s="9"/>
    </row>
    <row r="921" spans="12:12" x14ac:dyDescent="0.2">
      <c r="L921" s="9"/>
    </row>
    <row r="922" spans="12:12" x14ac:dyDescent="0.2">
      <c r="L922" s="9"/>
    </row>
    <row r="923" spans="12:12" x14ac:dyDescent="0.2">
      <c r="L923" s="9"/>
    </row>
    <row r="924" spans="12:12" x14ac:dyDescent="0.2">
      <c r="L924" s="9"/>
    </row>
    <row r="925" spans="12:12" x14ac:dyDescent="0.2">
      <c r="L925" s="9"/>
    </row>
    <row r="926" spans="12:12" x14ac:dyDescent="0.2">
      <c r="L926" s="9"/>
    </row>
    <row r="927" spans="12:12" x14ac:dyDescent="0.2">
      <c r="L927" s="9"/>
    </row>
    <row r="928" spans="12:12" x14ac:dyDescent="0.2">
      <c r="L928" s="9"/>
    </row>
    <row r="929" spans="12:12" x14ac:dyDescent="0.2">
      <c r="L929" s="9"/>
    </row>
    <row r="930" spans="12:12" x14ac:dyDescent="0.2">
      <c r="L930" s="9"/>
    </row>
    <row r="931" spans="12:12" x14ac:dyDescent="0.2">
      <c r="L931" s="9"/>
    </row>
    <row r="932" spans="12:12" x14ac:dyDescent="0.2">
      <c r="L932" s="9"/>
    </row>
    <row r="933" spans="12:12" x14ac:dyDescent="0.2">
      <c r="L933" s="9"/>
    </row>
    <row r="934" spans="12:12" x14ac:dyDescent="0.2">
      <c r="L934" s="9"/>
    </row>
    <row r="935" spans="12:12" x14ac:dyDescent="0.2">
      <c r="L935" s="9"/>
    </row>
    <row r="936" spans="12:12" x14ac:dyDescent="0.2">
      <c r="L936" s="9"/>
    </row>
    <row r="937" spans="12:12" x14ac:dyDescent="0.2">
      <c r="L937" s="9"/>
    </row>
    <row r="938" spans="12:12" x14ac:dyDescent="0.2">
      <c r="L938" s="9"/>
    </row>
    <row r="939" spans="12:12" x14ac:dyDescent="0.2">
      <c r="L939" s="9"/>
    </row>
    <row r="940" spans="12:12" x14ac:dyDescent="0.2">
      <c r="L940" s="9"/>
    </row>
    <row r="941" spans="12:12" x14ac:dyDescent="0.2">
      <c r="L941" s="9"/>
    </row>
    <row r="942" spans="12:12" x14ac:dyDescent="0.2">
      <c r="L942" s="9"/>
    </row>
    <row r="943" spans="12:12" x14ac:dyDescent="0.2">
      <c r="L943" s="9"/>
    </row>
    <row r="944" spans="12:12" x14ac:dyDescent="0.2">
      <c r="L944" s="9"/>
    </row>
    <row r="945" spans="12:12" x14ac:dyDescent="0.2">
      <c r="L945" s="9"/>
    </row>
    <row r="946" spans="12:12" x14ac:dyDescent="0.2">
      <c r="L946" s="9"/>
    </row>
    <row r="947" spans="12:12" x14ac:dyDescent="0.2">
      <c r="L947" s="9"/>
    </row>
    <row r="948" spans="12:12" x14ac:dyDescent="0.2">
      <c r="L948" s="9"/>
    </row>
    <row r="949" spans="12:12" x14ac:dyDescent="0.2">
      <c r="L949" s="9"/>
    </row>
    <row r="950" spans="12:12" x14ac:dyDescent="0.2">
      <c r="L950" s="9"/>
    </row>
    <row r="951" spans="12:12" x14ac:dyDescent="0.2">
      <c r="L951" s="9"/>
    </row>
    <row r="952" spans="12:12" x14ac:dyDescent="0.2">
      <c r="L952" s="9"/>
    </row>
    <row r="953" spans="12:12" x14ac:dyDescent="0.2">
      <c r="L953" s="9"/>
    </row>
    <row r="954" spans="12:12" x14ac:dyDescent="0.2">
      <c r="L954" s="9"/>
    </row>
    <row r="955" spans="12:12" x14ac:dyDescent="0.2">
      <c r="L955" s="9"/>
    </row>
    <row r="956" spans="12:12" x14ac:dyDescent="0.2">
      <c r="L956" s="9"/>
    </row>
    <row r="957" spans="12:12" x14ac:dyDescent="0.2">
      <c r="L957" s="9"/>
    </row>
    <row r="958" spans="12:12" x14ac:dyDescent="0.2">
      <c r="L958" s="9"/>
    </row>
    <row r="959" spans="12:12" x14ac:dyDescent="0.2">
      <c r="L959" s="9"/>
    </row>
    <row r="960" spans="12:12" x14ac:dyDescent="0.2">
      <c r="L960" s="9"/>
    </row>
    <row r="961" spans="12:12" x14ac:dyDescent="0.2">
      <c r="L961" s="9"/>
    </row>
    <row r="962" spans="12:12" x14ac:dyDescent="0.2">
      <c r="L962" s="9"/>
    </row>
    <row r="963" spans="12:12" x14ac:dyDescent="0.2">
      <c r="L963" s="9"/>
    </row>
    <row r="964" spans="12:12" x14ac:dyDescent="0.2">
      <c r="L964" s="9"/>
    </row>
    <row r="965" spans="12:12" x14ac:dyDescent="0.2">
      <c r="L965" s="9"/>
    </row>
    <row r="966" spans="12:12" x14ac:dyDescent="0.2">
      <c r="L966" s="9"/>
    </row>
    <row r="967" spans="12:12" x14ac:dyDescent="0.2">
      <c r="L967" s="9"/>
    </row>
    <row r="968" spans="12:12" x14ac:dyDescent="0.2">
      <c r="L968" s="9"/>
    </row>
    <row r="969" spans="12:12" x14ac:dyDescent="0.2">
      <c r="L969" s="9"/>
    </row>
    <row r="970" spans="12:12" x14ac:dyDescent="0.2">
      <c r="L970" s="9"/>
    </row>
    <row r="971" spans="12:12" x14ac:dyDescent="0.2">
      <c r="L971" s="9"/>
    </row>
    <row r="972" spans="12:12" x14ac:dyDescent="0.2">
      <c r="L972" s="9"/>
    </row>
    <row r="973" spans="12:12" x14ac:dyDescent="0.2">
      <c r="L973" s="9"/>
    </row>
    <row r="974" spans="12:12" x14ac:dyDescent="0.2">
      <c r="L974" s="9"/>
    </row>
    <row r="975" spans="12:12" x14ac:dyDescent="0.2">
      <c r="L975" s="9"/>
    </row>
    <row r="976" spans="12:12" x14ac:dyDescent="0.2">
      <c r="L976" s="9"/>
    </row>
    <row r="977" spans="12:12" x14ac:dyDescent="0.2">
      <c r="L977" s="9"/>
    </row>
    <row r="978" spans="12:12" x14ac:dyDescent="0.2">
      <c r="L978" s="9"/>
    </row>
    <row r="979" spans="12:12" x14ac:dyDescent="0.2">
      <c r="L979" s="9"/>
    </row>
    <row r="980" spans="12:12" x14ac:dyDescent="0.2">
      <c r="L980" s="9"/>
    </row>
    <row r="981" spans="12:12" x14ac:dyDescent="0.2">
      <c r="L981" s="9"/>
    </row>
    <row r="982" spans="12:12" x14ac:dyDescent="0.2">
      <c r="L982" s="9"/>
    </row>
    <row r="983" spans="12:12" x14ac:dyDescent="0.2">
      <c r="L983" s="9"/>
    </row>
    <row r="984" spans="12:12" x14ac:dyDescent="0.2">
      <c r="L984" s="9"/>
    </row>
    <row r="985" spans="12:12" x14ac:dyDescent="0.2">
      <c r="L985" s="9"/>
    </row>
    <row r="986" spans="12:12" x14ac:dyDescent="0.2">
      <c r="L986" s="9"/>
    </row>
    <row r="987" spans="12:12" x14ac:dyDescent="0.2">
      <c r="L987" s="9"/>
    </row>
    <row r="988" spans="12:12" x14ac:dyDescent="0.2">
      <c r="L988" s="9"/>
    </row>
    <row r="989" spans="12:12" x14ac:dyDescent="0.2">
      <c r="L989" s="9"/>
    </row>
    <row r="990" spans="12:12" x14ac:dyDescent="0.2">
      <c r="L990" s="9"/>
    </row>
    <row r="991" spans="12:12" x14ac:dyDescent="0.2">
      <c r="L991" s="9"/>
    </row>
    <row r="992" spans="12:12" x14ac:dyDescent="0.2">
      <c r="L992" s="9"/>
    </row>
    <row r="993" spans="12:12" x14ac:dyDescent="0.2">
      <c r="L993" s="9"/>
    </row>
    <row r="994" spans="12:12" x14ac:dyDescent="0.2">
      <c r="L994" s="9"/>
    </row>
    <row r="995" spans="12:12" x14ac:dyDescent="0.2">
      <c r="L995" s="9"/>
    </row>
    <row r="996" spans="12:12" x14ac:dyDescent="0.2">
      <c r="L996" s="9"/>
    </row>
    <row r="997" spans="12:12" x14ac:dyDescent="0.2">
      <c r="L997" s="9"/>
    </row>
    <row r="998" spans="12:12" x14ac:dyDescent="0.2">
      <c r="L998" s="9"/>
    </row>
    <row r="999" spans="12:12" x14ac:dyDescent="0.2">
      <c r="L999" s="9"/>
    </row>
    <row r="1000" spans="12:12" x14ac:dyDescent="0.2">
      <c r="L1000" s="9"/>
    </row>
    <row r="1001" spans="12:12" x14ac:dyDescent="0.2">
      <c r="L1001" s="9"/>
    </row>
    <row r="1002" spans="12:12" x14ac:dyDescent="0.2">
      <c r="L1002" s="9"/>
    </row>
    <row r="1003" spans="12:12" x14ac:dyDescent="0.2">
      <c r="L1003" s="9"/>
    </row>
    <row r="1004" spans="12:12" x14ac:dyDescent="0.2">
      <c r="L1004" s="9"/>
    </row>
    <row r="1005" spans="12:12" x14ac:dyDescent="0.2">
      <c r="L1005" s="9"/>
    </row>
    <row r="1006" spans="12:12" x14ac:dyDescent="0.2">
      <c r="L1006" s="9"/>
    </row>
    <row r="1007" spans="12:12" x14ac:dyDescent="0.2">
      <c r="L1007" s="9"/>
    </row>
    <row r="1008" spans="12:12" x14ac:dyDescent="0.2">
      <c r="L1008" s="9"/>
    </row>
    <row r="1009" spans="12:12" x14ac:dyDescent="0.2">
      <c r="L1009" s="9"/>
    </row>
    <row r="1010" spans="12:12" x14ac:dyDescent="0.2">
      <c r="L1010" s="9"/>
    </row>
    <row r="1011" spans="12:12" x14ac:dyDescent="0.2">
      <c r="L1011" s="9"/>
    </row>
    <row r="1012" spans="12:12" x14ac:dyDescent="0.2">
      <c r="L1012" s="9"/>
    </row>
    <row r="1013" spans="12:12" x14ac:dyDescent="0.2">
      <c r="L1013" s="9"/>
    </row>
    <row r="1014" spans="12:12" x14ac:dyDescent="0.2">
      <c r="L1014" s="9"/>
    </row>
    <row r="1015" spans="12:12" x14ac:dyDescent="0.2">
      <c r="L1015" s="9"/>
    </row>
    <row r="1016" spans="12:12" x14ac:dyDescent="0.2">
      <c r="L1016" s="9"/>
    </row>
    <row r="1017" spans="12:12" x14ac:dyDescent="0.2">
      <c r="L1017" s="9"/>
    </row>
    <row r="1018" spans="12:12" x14ac:dyDescent="0.2">
      <c r="L1018" s="9"/>
    </row>
    <row r="1019" spans="12:12" x14ac:dyDescent="0.2">
      <c r="L1019" s="9"/>
    </row>
    <row r="1020" spans="12:12" x14ac:dyDescent="0.2">
      <c r="L1020" s="9"/>
    </row>
    <row r="1021" spans="12:12" x14ac:dyDescent="0.2">
      <c r="L1021" s="9"/>
    </row>
    <row r="1022" spans="12:12" x14ac:dyDescent="0.2">
      <c r="L1022" s="9"/>
    </row>
    <row r="1023" spans="12:12" x14ac:dyDescent="0.2">
      <c r="L1023" s="9"/>
    </row>
    <row r="1024" spans="12:12" x14ac:dyDescent="0.2">
      <c r="L1024" s="9"/>
    </row>
    <row r="1025" spans="12:12" x14ac:dyDescent="0.2">
      <c r="L1025" s="9"/>
    </row>
    <row r="1026" spans="12:12" x14ac:dyDescent="0.2">
      <c r="L1026" s="9"/>
    </row>
    <row r="1027" spans="12:12" x14ac:dyDescent="0.2">
      <c r="L1027" s="9"/>
    </row>
    <row r="1028" spans="12:12" x14ac:dyDescent="0.2">
      <c r="L1028" s="9"/>
    </row>
    <row r="1029" spans="12:12" x14ac:dyDescent="0.2">
      <c r="L1029" s="9"/>
    </row>
    <row r="1030" spans="12:12" x14ac:dyDescent="0.2">
      <c r="L1030" s="9"/>
    </row>
    <row r="1031" spans="12:12" x14ac:dyDescent="0.2">
      <c r="L1031" s="9"/>
    </row>
    <row r="1032" spans="12:12" x14ac:dyDescent="0.2">
      <c r="L1032" s="9"/>
    </row>
    <row r="1033" spans="12:12" x14ac:dyDescent="0.2">
      <c r="L1033" s="9"/>
    </row>
    <row r="1034" spans="12:12" x14ac:dyDescent="0.2">
      <c r="L1034" s="9"/>
    </row>
    <row r="1035" spans="12:12" x14ac:dyDescent="0.2">
      <c r="L1035" s="9"/>
    </row>
    <row r="1036" spans="12:12" x14ac:dyDescent="0.2">
      <c r="L1036" s="9"/>
    </row>
    <row r="1037" spans="12:12" x14ac:dyDescent="0.2">
      <c r="L1037" s="9"/>
    </row>
    <row r="1038" spans="12:12" x14ac:dyDescent="0.2">
      <c r="L1038" s="9"/>
    </row>
    <row r="1039" spans="12:12" x14ac:dyDescent="0.2">
      <c r="L1039" s="9"/>
    </row>
    <row r="1040" spans="12:12" x14ac:dyDescent="0.2">
      <c r="L1040" s="9"/>
    </row>
    <row r="1041" spans="12:12" x14ac:dyDescent="0.2">
      <c r="L1041" s="9"/>
    </row>
    <row r="1042" spans="12:12" x14ac:dyDescent="0.2">
      <c r="L1042" s="9"/>
    </row>
    <row r="1043" spans="12:12" x14ac:dyDescent="0.2">
      <c r="L1043" s="9"/>
    </row>
    <row r="1044" spans="12:12" x14ac:dyDescent="0.2">
      <c r="L1044" s="9"/>
    </row>
    <row r="1045" spans="12:12" x14ac:dyDescent="0.2">
      <c r="L1045" s="9"/>
    </row>
    <row r="1046" spans="12:12" x14ac:dyDescent="0.2">
      <c r="L1046" s="9"/>
    </row>
    <row r="1047" spans="12:12" x14ac:dyDescent="0.2">
      <c r="L1047" s="9"/>
    </row>
    <row r="1048" spans="12:12" x14ac:dyDescent="0.2">
      <c r="L1048" s="9"/>
    </row>
    <row r="1049" spans="12:12" x14ac:dyDescent="0.2">
      <c r="L1049" s="9"/>
    </row>
    <row r="1050" spans="12:12" x14ac:dyDescent="0.2">
      <c r="L1050" s="9"/>
    </row>
    <row r="1051" spans="12:12" x14ac:dyDescent="0.2">
      <c r="L1051" s="9"/>
    </row>
    <row r="1052" spans="12:12" x14ac:dyDescent="0.2">
      <c r="L1052" s="9"/>
    </row>
    <row r="1053" spans="12:12" x14ac:dyDescent="0.2">
      <c r="L1053" s="9"/>
    </row>
    <row r="1054" spans="12:12" x14ac:dyDescent="0.2">
      <c r="L1054" s="9"/>
    </row>
    <row r="1055" spans="12:12" x14ac:dyDescent="0.2">
      <c r="L1055" s="9"/>
    </row>
    <row r="1056" spans="12:12" x14ac:dyDescent="0.2">
      <c r="L1056" s="9"/>
    </row>
    <row r="1057" spans="12:12" x14ac:dyDescent="0.2">
      <c r="L1057" s="9"/>
    </row>
    <row r="1058" spans="12:12" x14ac:dyDescent="0.2">
      <c r="L1058" s="9"/>
    </row>
    <row r="1059" spans="12:12" x14ac:dyDescent="0.2">
      <c r="L1059" s="9"/>
    </row>
    <row r="1060" spans="12:12" x14ac:dyDescent="0.2">
      <c r="L1060" s="9"/>
    </row>
    <row r="1061" spans="12:12" x14ac:dyDescent="0.2">
      <c r="L1061" s="9"/>
    </row>
    <row r="1062" spans="12:12" x14ac:dyDescent="0.2">
      <c r="L1062" s="9"/>
    </row>
    <row r="1063" spans="12:12" x14ac:dyDescent="0.2">
      <c r="L1063" s="9"/>
    </row>
    <row r="1064" spans="12:12" x14ac:dyDescent="0.2">
      <c r="L1064" s="9"/>
    </row>
    <row r="1065" spans="12:12" x14ac:dyDescent="0.2">
      <c r="L1065" s="9"/>
    </row>
    <row r="1066" spans="12:12" x14ac:dyDescent="0.2">
      <c r="L1066" s="9"/>
    </row>
    <row r="1067" spans="12:12" x14ac:dyDescent="0.2">
      <c r="L1067" s="9"/>
    </row>
    <row r="1068" spans="12:12" x14ac:dyDescent="0.2">
      <c r="L1068" s="9"/>
    </row>
    <row r="1069" spans="12:12" x14ac:dyDescent="0.2">
      <c r="L1069" s="9"/>
    </row>
    <row r="1070" spans="12:12" x14ac:dyDescent="0.2">
      <c r="L1070" s="9"/>
    </row>
    <row r="1071" spans="12:12" x14ac:dyDescent="0.2">
      <c r="L1071" s="9"/>
    </row>
    <row r="1072" spans="12:12" x14ac:dyDescent="0.2">
      <c r="L1072" s="9"/>
    </row>
    <row r="1073" spans="12:12" x14ac:dyDescent="0.2">
      <c r="L1073" s="9"/>
    </row>
    <row r="1074" spans="12:12" x14ac:dyDescent="0.2">
      <c r="L1074" s="9"/>
    </row>
    <row r="1075" spans="12:12" x14ac:dyDescent="0.2">
      <c r="L1075" s="9"/>
    </row>
    <row r="1076" spans="12:12" x14ac:dyDescent="0.2">
      <c r="L1076" s="9"/>
    </row>
    <row r="1077" spans="12:12" x14ac:dyDescent="0.2">
      <c r="L1077" s="9"/>
    </row>
    <row r="1078" spans="12:12" x14ac:dyDescent="0.2">
      <c r="L1078" s="9"/>
    </row>
    <row r="1079" spans="12:12" x14ac:dyDescent="0.2">
      <c r="L1079" s="9"/>
    </row>
    <row r="1080" spans="12:12" x14ac:dyDescent="0.2">
      <c r="L1080" s="9"/>
    </row>
    <row r="1081" spans="12:12" x14ac:dyDescent="0.2">
      <c r="L1081" s="9"/>
    </row>
    <row r="1082" spans="12:12" x14ac:dyDescent="0.2">
      <c r="L1082" s="9"/>
    </row>
    <row r="1083" spans="12:12" x14ac:dyDescent="0.2">
      <c r="L1083" s="9"/>
    </row>
    <row r="1084" spans="12:12" x14ac:dyDescent="0.2">
      <c r="L1084" s="9"/>
    </row>
    <row r="1085" spans="12:12" x14ac:dyDescent="0.2">
      <c r="L1085" s="9"/>
    </row>
    <row r="1086" spans="12:12" x14ac:dyDescent="0.2">
      <c r="L1086" s="9"/>
    </row>
    <row r="1087" spans="12:12" x14ac:dyDescent="0.2">
      <c r="L1087" s="9"/>
    </row>
    <row r="1088" spans="12:12" x14ac:dyDescent="0.2">
      <c r="L1088" s="9"/>
    </row>
    <row r="1089" spans="12:12" x14ac:dyDescent="0.2">
      <c r="L1089" s="9"/>
    </row>
    <row r="1090" spans="12:12" x14ac:dyDescent="0.2">
      <c r="L1090" s="9"/>
    </row>
    <row r="1091" spans="12:12" x14ac:dyDescent="0.2">
      <c r="L1091" s="9"/>
    </row>
    <row r="1092" spans="12:12" x14ac:dyDescent="0.2">
      <c r="L1092" s="9"/>
    </row>
    <row r="1093" spans="12:12" x14ac:dyDescent="0.2">
      <c r="L1093" s="9"/>
    </row>
    <row r="1094" spans="12:12" x14ac:dyDescent="0.2">
      <c r="L1094" s="9"/>
    </row>
    <row r="1095" spans="12:12" x14ac:dyDescent="0.2">
      <c r="L1095" s="9"/>
    </row>
    <row r="1096" spans="12:12" x14ac:dyDescent="0.2">
      <c r="L1096" s="9"/>
    </row>
    <row r="1097" spans="12:12" x14ac:dyDescent="0.2">
      <c r="L1097" s="9"/>
    </row>
    <row r="1098" spans="12:12" x14ac:dyDescent="0.2">
      <c r="L1098" s="9"/>
    </row>
    <row r="1099" spans="12:12" x14ac:dyDescent="0.2">
      <c r="L1099" s="9"/>
    </row>
    <row r="1100" spans="12:12" x14ac:dyDescent="0.2">
      <c r="L1100" s="9"/>
    </row>
    <row r="1101" spans="12:12" x14ac:dyDescent="0.2">
      <c r="L1101" s="9"/>
    </row>
    <row r="1102" spans="12:12" x14ac:dyDescent="0.2">
      <c r="L1102" s="9"/>
    </row>
    <row r="1103" spans="12:12" x14ac:dyDescent="0.2">
      <c r="L1103" s="9"/>
    </row>
    <row r="1104" spans="12:12" x14ac:dyDescent="0.2">
      <c r="L1104" s="9"/>
    </row>
    <row r="1105" spans="12:12" x14ac:dyDescent="0.2">
      <c r="L1105" s="9"/>
    </row>
    <row r="1106" spans="12:12" x14ac:dyDescent="0.2">
      <c r="L1106" s="9"/>
    </row>
    <row r="1107" spans="12:12" x14ac:dyDescent="0.2">
      <c r="L1107" s="9"/>
    </row>
    <row r="1108" spans="12:12" x14ac:dyDescent="0.2">
      <c r="L1108" s="9"/>
    </row>
    <row r="1109" spans="12:12" x14ac:dyDescent="0.2">
      <c r="L1109" s="9"/>
    </row>
    <row r="1110" spans="12:12" x14ac:dyDescent="0.2">
      <c r="L1110" s="9"/>
    </row>
    <row r="1111" spans="12:12" x14ac:dyDescent="0.2">
      <c r="L1111" s="9"/>
    </row>
    <row r="1112" spans="12:12" x14ac:dyDescent="0.2">
      <c r="L1112" s="9"/>
    </row>
    <row r="1113" spans="12:12" x14ac:dyDescent="0.2">
      <c r="L1113" s="9"/>
    </row>
    <row r="1114" spans="12:12" x14ac:dyDescent="0.2">
      <c r="L1114" s="9"/>
    </row>
    <row r="1115" spans="12:12" x14ac:dyDescent="0.2">
      <c r="L1115" s="9"/>
    </row>
    <row r="1116" spans="12:12" x14ac:dyDescent="0.2">
      <c r="L1116" s="9"/>
    </row>
    <row r="1117" spans="12:12" x14ac:dyDescent="0.2">
      <c r="L1117" s="9"/>
    </row>
    <row r="1118" spans="12:12" x14ac:dyDescent="0.2">
      <c r="L1118" s="9"/>
    </row>
    <row r="1119" spans="12:12" x14ac:dyDescent="0.2">
      <c r="L1119" s="9"/>
    </row>
    <row r="1120" spans="12:12" x14ac:dyDescent="0.2">
      <c r="L1120" s="9"/>
    </row>
    <row r="1121" spans="12:12" x14ac:dyDescent="0.2">
      <c r="L1121" s="9"/>
    </row>
    <row r="1122" spans="12:12" x14ac:dyDescent="0.2">
      <c r="L1122" s="9"/>
    </row>
    <row r="1123" spans="12:12" x14ac:dyDescent="0.2">
      <c r="L1123" s="9"/>
    </row>
    <row r="1124" spans="12:12" x14ac:dyDescent="0.2">
      <c r="L1124" s="9"/>
    </row>
    <row r="1125" spans="12:12" x14ac:dyDescent="0.2">
      <c r="L1125" s="9"/>
    </row>
    <row r="1126" spans="12:12" x14ac:dyDescent="0.2">
      <c r="L1126" s="9"/>
    </row>
    <row r="1127" spans="12:12" x14ac:dyDescent="0.2">
      <c r="L1127" s="9"/>
    </row>
    <row r="1128" spans="12:12" x14ac:dyDescent="0.2">
      <c r="L1128" s="9"/>
    </row>
    <row r="1129" spans="12:12" x14ac:dyDescent="0.2">
      <c r="L1129" s="9"/>
    </row>
    <row r="1130" spans="12:12" x14ac:dyDescent="0.2">
      <c r="L1130" s="9"/>
    </row>
    <row r="1131" spans="12:12" x14ac:dyDescent="0.2">
      <c r="L1131" s="9"/>
    </row>
    <row r="1132" spans="12:12" x14ac:dyDescent="0.2">
      <c r="L1132" s="9"/>
    </row>
    <row r="1133" spans="12:12" x14ac:dyDescent="0.2">
      <c r="L1133" s="9"/>
    </row>
    <row r="1134" spans="12:12" x14ac:dyDescent="0.2">
      <c r="L1134" s="9"/>
    </row>
    <row r="1135" spans="12:12" x14ac:dyDescent="0.2">
      <c r="L1135" s="9"/>
    </row>
    <row r="1136" spans="12:12" x14ac:dyDescent="0.2">
      <c r="L1136" s="9"/>
    </row>
    <row r="1137" spans="12:12" x14ac:dyDescent="0.2">
      <c r="L1137" s="9"/>
    </row>
    <row r="1138" spans="12:12" x14ac:dyDescent="0.2">
      <c r="L1138" s="9"/>
    </row>
    <row r="1139" spans="12:12" x14ac:dyDescent="0.2">
      <c r="L1139" s="9"/>
    </row>
    <row r="1140" spans="12:12" x14ac:dyDescent="0.2">
      <c r="L1140" s="9"/>
    </row>
    <row r="1141" spans="12:12" x14ac:dyDescent="0.2">
      <c r="L1141" s="9"/>
    </row>
    <row r="1142" spans="12:12" x14ac:dyDescent="0.2">
      <c r="L1142" s="9"/>
    </row>
    <row r="1143" spans="12:12" x14ac:dyDescent="0.2">
      <c r="L1143" s="9"/>
    </row>
    <row r="1144" spans="12:12" x14ac:dyDescent="0.2">
      <c r="L1144" s="9"/>
    </row>
    <row r="1145" spans="12:12" x14ac:dyDescent="0.2">
      <c r="L1145" s="9"/>
    </row>
    <row r="1146" spans="12:12" x14ac:dyDescent="0.2">
      <c r="L1146" s="9"/>
    </row>
    <row r="1147" spans="12:12" x14ac:dyDescent="0.2">
      <c r="L1147" s="9"/>
    </row>
    <row r="1148" spans="12:12" x14ac:dyDescent="0.2">
      <c r="L1148" s="9"/>
    </row>
    <row r="1149" spans="12:12" x14ac:dyDescent="0.2">
      <c r="L1149" s="9"/>
    </row>
    <row r="1150" spans="12:12" x14ac:dyDescent="0.2">
      <c r="L1150" s="9"/>
    </row>
    <row r="1151" spans="12:12" x14ac:dyDescent="0.2">
      <c r="L1151" s="9"/>
    </row>
    <row r="1152" spans="12:12" x14ac:dyDescent="0.2">
      <c r="L1152" s="9"/>
    </row>
  </sheetData>
  <mergeCells count="25">
    <mergeCell ref="A290:C290"/>
    <mergeCell ref="A343:C343"/>
    <mergeCell ref="A344:C344"/>
    <mergeCell ref="A104:C104"/>
    <mergeCell ref="A135:C135"/>
    <mergeCell ref="A190:C190"/>
    <mergeCell ref="A223:C223"/>
    <mergeCell ref="A236:C236"/>
    <mergeCell ref="A268:C268"/>
    <mergeCell ref="A279:C279"/>
    <mergeCell ref="A14:C14"/>
    <mergeCell ref="A31:C31"/>
    <mergeCell ref="A32:A69"/>
    <mergeCell ref="A70:C70"/>
    <mergeCell ref="B71:B87"/>
    <mergeCell ref="R4:R6"/>
    <mergeCell ref="B4:B6"/>
    <mergeCell ref="A1:R1"/>
    <mergeCell ref="A2:R2"/>
    <mergeCell ref="A4:A6"/>
    <mergeCell ref="C4:C6"/>
    <mergeCell ref="E5:K5"/>
    <mergeCell ref="D4:D6"/>
    <mergeCell ref="P4:P6"/>
    <mergeCell ref="Q4:Q6"/>
  </mergeCells>
  <phoneticPr fontId="0" type="noConversion"/>
  <printOptions horizontalCentered="1"/>
  <pageMargins left="0.75" right="0.75" top="0.39370078740157483" bottom="0.19685039370078741" header="0.59055118110236227" footer="0.59055118110236227"/>
  <pageSetup scale="60" orientation="landscape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52"/>
  <sheetViews>
    <sheetView showGridLines="0" topLeftCell="A301" zoomScale="75" workbookViewId="0">
      <selection activeCell="B346" sqref="B346"/>
    </sheetView>
  </sheetViews>
  <sheetFormatPr baseColWidth="10" defaultRowHeight="12.75" x14ac:dyDescent="0.2"/>
  <cols>
    <col min="1" max="1" width="8.140625" style="3" customWidth="1"/>
    <col min="2" max="2" width="20.85546875" style="3" customWidth="1"/>
    <col min="3" max="3" width="27.42578125" bestFit="1" customWidth="1"/>
    <col min="4" max="4" width="12.5703125" style="2" customWidth="1"/>
    <col min="5" max="5" width="9.7109375" style="2" customWidth="1"/>
    <col min="6" max="6" width="10.28515625" style="2" customWidth="1"/>
    <col min="7" max="7" width="10.85546875" style="2" customWidth="1"/>
    <col min="8" max="8" width="13" style="10" customWidth="1"/>
    <col min="9" max="9" width="11.42578125" style="10"/>
    <col min="10" max="10" width="8.7109375" style="10" customWidth="1"/>
    <col min="11" max="11" width="10.42578125" style="10" bestFit="1" customWidth="1"/>
    <col min="12" max="12" width="11.5703125" style="10" customWidth="1"/>
    <col min="13" max="13" width="11.7109375" style="10" bestFit="1" customWidth="1"/>
    <col min="14" max="14" width="10" style="10" bestFit="1" customWidth="1"/>
    <col min="15" max="15" width="11.42578125" style="10"/>
    <col min="16" max="16" width="10.85546875" style="10" bestFit="1" customWidth="1"/>
    <col min="17" max="17" width="13.7109375" style="10" customWidth="1"/>
    <col min="18" max="18" width="13.5703125" style="10" customWidth="1"/>
  </cols>
  <sheetData>
    <row r="1" spans="1:20" ht="15.75" x14ac:dyDescent="0.25">
      <c r="A1" s="277" t="s">
        <v>311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</row>
    <row r="2" spans="1:20" ht="15.75" x14ac:dyDescent="0.25">
      <c r="A2" s="277" t="s">
        <v>348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</row>
    <row r="3" spans="1:20" ht="15.75" x14ac:dyDescent="0.25">
      <c r="A3" s="41" t="s">
        <v>492</v>
      </c>
      <c r="B3" s="11"/>
      <c r="C3" s="11"/>
      <c r="D3" s="12"/>
      <c r="E3" s="12"/>
      <c r="F3" s="12"/>
      <c r="G3" s="12"/>
      <c r="H3" s="13"/>
      <c r="I3" s="13"/>
      <c r="J3" s="13"/>
      <c r="K3" s="13"/>
      <c r="L3" s="13"/>
      <c r="M3" s="13"/>
    </row>
    <row r="4" spans="1:20" ht="26.25" customHeight="1" x14ac:dyDescent="0.25">
      <c r="A4" s="244" t="s">
        <v>313</v>
      </c>
      <c r="B4" s="247" t="s">
        <v>416</v>
      </c>
      <c r="C4" s="247" t="s">
        <v>314</v>
      </c>
      <c r="D4" s="250" t="s">
        <v>393</v>
      </c>
      <c r="E4" s="117" t="s">
        <v>315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250" t="s">
        <v>394</v>
      </c>
      <c r="Q4" s="284" t="s">
        <v>395</v>
      </c>
      <c r="R4" s="263" t="s">
        <v>396</v>
      </c>
    </row>
    <row r="5" spans="1:20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118" t="s">
        <v>316</v>
      </c>
      <c r="M5" s="118"/>
      <c r="N5" s="118"/>
      <c r="O5" s="118"/>
      <c r="P5" s="251"/>
      <c r="Q5" s="285"/>
      <c r="R5" s="264"/>
    </row>
    <row r="6" spans="1:20" ht="30" customHeight="1" x14ac:dyDescent="0.25">
      <c r="A6" s="279"/>
      <c r="B6" s="278"/>
      <c r="C6" s="278"/>
      <c r="D6" s="280"/>
      <c r="E6" s="43" t="s">
        <v>398</v>
      </c>
      <c r="F6" s="43" t="s">
        <v>399</v>
      </c>
      <c r="G6" s="43" t="s">
        <v>400</v>
      </c>
      <c r="H6" s="43" t="s">
        <v>401</v>
      </c>
      <c r="I6" s="44" t="s">
        <v>12</v>
      </c>
      <c r="J6" s="45" t="s">
        <v>480</v>
      </c>
      <c r="K6" s="44" t="s">
        <v>0</v>
      </c>
      <c r="L6" s="44" t="s">
        <v>13</v>
      </c>
      <c r="M6" s="44" t="s">
        <v>14</v>
      </c>
      <c r="N6" s="44" t="s">
        <v>15</v>
      </c>
      <c r="O6" s="44" t="s">
        <v>0</v>
      </c>
      <c r="P6" s="280"/>
      <c r="Q6" s="286"/>
      <c r="R6" s="287"/>
    </row>
    <row r="7" spans="1:20" x14ac:dyDescent="0.2">
      <c r="A7" s="56" t="s">
        <v>1</v>
      </c>
      <c r="B7" s="126" t="s">
        <v>308</v>
      </c>
      <c r="C7" s="46" t="s">
        <v>308</v>
      </c>
      <c r="D7" s="47">
        <v>7</v>
      </c>
      <c r="E7" s="48"/>
      <c r="F7" s="48"/>
      <c r="G7" s="48"/>
      <c r="H7" s="48">
        <f t="shared" ref="H7:H13" si="0">SUM(E7:G7)</f>
        <v>0</v>
      </c>
      <c r="I7" s="48"/>
      <c r="J7" s="48"/>
      <c r="K7" s="48">
        <f t="shared" ref="K7:K13" si="1">+SUM(H7:J7)</f>
        <v>0</v>
      </c>
      <c r="L7" s="48"/>
      <c r="M7" s="48">
        <v>0.5</v>
      </c>
      <c r="N7" s="48">
        <v>0.12</v>
      </c>
      <c r="O7" s="48">
        <f t="shared" ref="O7:O13" si="2">+SUM(M7:N7)</f>
        <v>0.62</v>
      </c>
      <c r="P7" s="48">
        <f t="shared" ref="P7:P13" si="3">+SUM(K7+O7)</f>
        <v>0.62</v>
      </c>
      <c r="Q7" s="48"/>
      <c r="R7" s="48">
        <f t="shared" ref="R7:R13" si="4">+SUM(P7:Q7)</f>
        <v>0.62</v>
      </c>
    </row>
    <row r="8" spans="1:20" x14ac:dyDescent="0.2">
      <c r="A8" s="57"/>
      <c r="B8" s="127"/>
      <c r="C8" s="49" t="s">
        <v>414</v>
      </c>
      <c r="D8" s="50">
        <v>0</v>
      </c>
      <c r="E8" s="30"/>
      <c r="F8" s="30"/>
      <c r="G8" s="30"/>
      <c r="H8" s="30">
        <f t="shared" si="0"/>
        <v>0</v>
      </c>
      <c r="I8" s="30"/>
      <c r="J8" s="30"/>
      <c r="K8" s="30">
        <f t="shared" si="1"/>
        <v>0</v>
      </c>
      <c r="L8" s="30"/>
      <c r="M8" s="30"/>
      <c r="N8" s="30"/>
      <c r="O8" s="30">
        <f t="shared" si="2"/>
        <v>0</v>
      </c>
      <c r="P8" s="30">
        <f t="shared" si="3"/>
        <v>0</v>
      </c>
      <c r="Q8" s="30"/>
      <c r="R8" s="30">
        <f t="shared" si="4"/>
        <v>0</v>
      </c>
    </row>
    <row r="9" spans="1:20" ht="14.25" x14ac:dyDescent="0.2">
      <c r="A9" s="58"/>
      <c r="B9" s="128"/>
      <c r="C9" s="49" t="s">
        <v>263</v>
      </c>
      <c r="D9" s="50">
        <v>0</v>
      </c>
      <c r="E9" s="30"/>
      <c r="F9" s="30"/>
      <c r="G9" s="30"/>
      <c r="H9" s="30">
        <f t="shared" si="0"/>
        <v>0</v>
      </c>
      <c r="I9" s="30"/>
      <c r="J9" s="30"/>
      <c r="K9" s="30">
        <f t="shared" si="1"/>
        <v>0</v>
      </c>
      <c r="L9" s="30"/>
      <c r="M9" s="30"/>
      <c r="N9" s="30"/>
      <c r="O9" s="30">
        <f t="shared" si="2"/>
        <v>0</v>
      </c>
      <c r="P9" s="30">
        <f t="shared" si="3"/>
        <v>0</v>
      </c>
      <c r="Q9" s="30"/>
      <c r="R9" s="30">
        <f t="shared" si="4"/>
        <v>0</v>
      </c>
    </row>
    <row r="10" spans="1:20" ht="14.25" x14ac:dyDescent="0.2">
      <c r="A10" s="58"/>
      <c r="B10" s="129" t="s">
        <v>415</v>
      </c>
      <c r="C10" s="49" t="s">
        <v>297</v>
      </c>
      <c r="D10" s="50">
        <v>0</v>
      </c>
      <c r="E10" s="30"/>
      <c r="F10" s="30"/>
      <c r="G10" s="30"/>
      <c r="H10" s="30">
        <f t="shared" si="0"/>
        <v>0</v>
      </c>
      <c r="I10" s="30"/>
      <c r="J10" s="30"/>
      <c r="K10" s="30">
        <f t="shared" si="1"/>
        <v>0</v>
      </c>
      <c r="L10" s="30"/>
      <c r="M10" s="30"/>
      <c r="N10" s="30"/>
      <c r="O10" s="30">
        <f t="shared" si="2"/>
        <v>0</v>
      </c>
      <c r="P10" s="30">
        <f t="shared" si="3"/>
        <v>0</v>
      </c>
      <c r="Q10" s="30"/>
      <c r="R10" s="30">
        <f t="shared" si="4"/>
        <v>0</v>
      </c>
    </row>
    <row r="11" spans="1:20" ht="14.25" x14ac:dyDescent="0.2">
      <c r="A11" s="58"/>
      <c r="B11" s="130"/>
      <c r="C11" s="49" t="s">
        <v>298</v>
      </c>
      <c r="D11" s="50">
        <v>0</v>
      </c>
      <c r="E11" s="30"/>
      <c r="F11" s="30"/>
      <c r="G11" s="30"/>
      <c r="H11" s="30">
        <f t="shared" si="0"/>
        <v>0</v>
      </c>
      <c r="I11" s="30"/>
      <c r="J11" s="30"/>
      <c r="K11" s="30">
        <f t="shared" si="1"/>
        <v>0</v>
      </c>
      <c r="L11" s="30"/>
      <c r="M11" s="30"/>
      <c r="N11" s="30"/>
      <c r="O11" s="30">
        <f t="shared" si="2"/>
        <v>0</v>
      </c>
      <c r="P11" s="30">
        <f t="shared" si="3"/>
        <v>0</v>
      </c>
      <c r="Q11" s="30"/>
      <c r="R11" s="30">
        <f t="shared" si="4"/>
        <v>0</v>
      </c>
    </row>
    <row r="12" spans="1:20" ht="14.25" x14ac:dyDescent="0.2">
      <c r="A12" s="58"/>
      <c r="B12" s="130"/>
      <c r="C12" s="49" t="s">
        <v>415</v>
      </c>
      <c r="D12" s="50">
        <v>0</v>
      </c>
      <c r="E12" s="30"/>
      <c r="F12" s="30"/>
      <c r="G12" s="30"/>
      <c r="H12" s="30">
        <f t="shared" si="0"/>
        <v>0</v>
      </c>
      <c r="I12" s="30"/>
      <c r="J12" s="30"/>
      <c r="K12" s="30">
        <f t="shared" si="1"/>
        <v>0</v>
      </c>
      <c r="L12" s="30"/>
      <c r="M12" s="30"/>
      <c r="N12" s="30"/>
      <c r="O12" s="30">
        <f t="shared" si="2"/>
        <v>0</v>
      </c>
      <c r="P12" s="30">
        <f t="shared" si="3"/>
        <v>0</v>
      </c>
      <c r="Q12" s="30"/>
      <c r="R12" s="30">
        <f t="shared" si="4"/>
        <v>0</v>
      </c>
    </row>
    <row r="13" spans="1:20" ht="14.25" x14ac:dyDescent="0.2">
      <c r="A13" s="59"/>
      <c r="B13" s="131"/>
      <c r="C13" s="51" t="s">
        <v>264</v>
      </c>
      <c r="D13" s="52">
        <v>14</v>
      </c>
      <c r="E13" s="32"/>
      <c r="F13" s="32"/>
      <c r="G13" s="32"/>
      <c r="H13" s="32">
        <f t="shared" si="0"/>
        <v>0</v>
      </c>
      <c r="I13" s="32">
        <v>0.2</v>
      </c>
      <c r="J13" s="32"/>
      <c r="K13" s="32">
        <f t="shared" si="1"/>
        <v>0.2</v>
      </c>
      <c r="L13" s="32"/>
      <c r="M13" s="32">
        <v>1.27</v>
      </c>
      <c r="N13" s="32">
        <v>3.49</v>
      </c>
      <c r="O13" s="32">
        <f t="shared" si="2"/>
        <v>4.76</v>
      </c>
      <c r="P13" s="32">
        <f t="shared" si="3"/>
        <v>4.96</v>
      </c>
      <c r="Q13" s="32"/>
      <c r="R13" s="32">
        <f t="shared" si="4"/>
        <v>4.96</v>
      </c>
    </row>
    <row r="14" spans="1:20" ht="15" x14ac:dyDescent="0.25">
      <c r="A14" s="230" t="s">
        <v>0</v>
      </c>
      <c r="B14" s="231"/>
      <c r="C14" s="232" t="s">
        <v>0</v>
      </c>
      <c r="D14" s="53">
        <f>+SUM(D7:D13)</f>
        <v>21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>+SUM(I7:I13)</f>
        <v>0.2</v>
      </c>
      <c r="J14" s="54">
        <f>+SUM(J7:J13)</f>
        <v>0</v>
      </c>
      <c r="K14" s="54">
        <f>+SUM(K7:K13)</f>
        <v>0.2</v>
      </c>
      <c r="L14" s="54"/>
      <c r="M14" s="54">
        <f>+SUM(M7:M13)</f>
        <v>1.77</v>
      </c>
      <c r="N14" s="54">
        <f>+SUM(N7:N13)</f>
        <v>3.6100000000000003</v>
      </c>
      <c r="O14" s="54">
        <f>+SUM(P7:P13)</f>
        <v>5.58</v>
      </c>
      <c r="P14" s="54">
        <f>+SUM(P7:P13)</f>
        <v>5.58</v>
      </c>
      <c r="Q14" s="54">
        <f>+SUM(Q7:Q13)</f>
        <v>0</v>
      </c>
      <c r="R14" s="55">
        <f>+SUM(R7:R13)</f>
        <v>5.58</v>
      </c>
    </row>
    <row r="15" spans="1:20" x14ac:dyDescent="0.2">
      <c r="A15" s="93" t="s">
        <v>2</v>
      </c>
      <c r="B15" s="120" t="s">
        <v>418</v>
      </c>
      <c r="C15" s="60" t="s">
        <v>299</v>
      </c>
      <c r="D15" s="61">
        <v>0</v>
      </c>
      <c r="E15" s="39"/>
      <c r="F15" s="39"/>
      <c r="G15" s="39"/>
      <c r="H15" s="48">
        <f>SUM(E15:G15)</f>
        <v>0</v>
      </c>
      <c r="I15" s="39"/>
      <c r="J15" s="39"/>
      <c r="K15" s="48">
        <f t="shared" ref="K15:K30" si="5">+SUM(H15:J15)</f>
        <v>0</v>
      </c>
      <c r="L15" s="39"/>
      <c r="M15" s="39"/>
      <c r="N15" s="39"/>
      <c r="O15" s="39">
        <f>+SUM(L15:N15)</f>
        <v>0</v>
      </c>
      <c r="P15" s="39">
        <f>+SUM(K15+O15)</f>
        <v>0</v>
      </c>
      <c r="Q15" s="39"/>
      <c r="R15" s="39">
        <f t="shared" ref="R15:R30" si="6">+SUM(P15:Q15)</f>
        <v>0</v>
      </c>
      <c r="S15" s="10"/>
      <c r="T15" s="10"/>
    </row>
    <row r="16" spans="1:20" x14ac:dyDescent="0.2">
      <c r="A16" s="93"/>
      <c r="B16" s="121"/>
      <c r="C16" s="62" t="s">
        <v>265</v>
      </c>
      <c r="D16" s="34">
        <v>0</v>
      </c>
      <c r="E16" s="14"/>
      <c r="F16" s="14"/>
      <c r="G16" s="14"/>
      <c r="H16" s="30">
        <f t="shared" ref="H16:H28" si="7">SUM(E16:G16)</f>
        <v>0</v>
      </c>
      <c r="I16" s="14"/>
      <c r="J16" s="14"/>
      <c r="K16" s="30">
        <f t="shared" si="5"/>
        <v>0</v>
      </c>
      <c r="L16" s="14"/>
      <c r="M16" s="14"/>
      <c r="N16" s="14"/>
      <c r="O16" s="14">
        <f t="shared" ref="O16:O28" si="8">+SUM(L16:N16)</f>
        <v>0</v>
      </c>
      <c r="P16" s="14">
        <f t="shared" ref="P16:P28" si="9">+SUM(K16+O16)</f>
        <v>0</v>
      </c>
      <c r="Q16" s="14"/>
      <c r="R16" s="14">
        <f t="shared" si="6"/>
        <v>0</v>
      </c>
      <c r="S16" s="10"/>
      <c r="T16" s="10"/>
    </row>
    <row r="17" spans="1:20" x14ac:dyDescent="0.2">
      <c r="A17" s="93"/>
      <c r="B17" s="121"/>
      <c r="C17" s="62" t="s">
        <v>417</v>
      </c>
      <c r="D17" s="34">
        <v>0</v>
      </c>
      <c r="E17" s="14"/>
      <c r="F17" s="14"/>
      <c r="G17" s="14"/>
      <c r="H17" s="30">
        <f t="shared" si="7"/>
        <v>0</v>
      </c>
      <c r="I17" s="14"/>
      <c r="J17" s="14"/>
      <c r="K17" s="30">
        <f t="shared" si="5"/>
        <v>0</v>
      </c>
      <c r="L17" s="14"/>
      <c r="M17" s="14"/>
      <c r="N17" s="14"/>
      <c r="O17" s="14">
        <f t="shared" si="8"/>
        <v>0</v>
      </c>
      <c r="P17" s="14">
        <f t="shared" si="9"/>
        <v>0</v>
      </c>
      <c r="Q17" s="14"/>
      <c r="R17" s="14">
        <f t="shared" si="6"/>
        <v>0</v>
      </c>
      <c r="S17" s="10"/>
      <c r="T17" s="10"/>
    </row>
    <row r="18" spans="1:20" x14ac:dyDescent="0.2">
      <c r="A18" s="93"/>
      <c r="B18" s="121"/>
      <c r="C18" s="62" t="s">
        <v>19</v>
      </c>
      <c r="D18" s="34">
        <v>0</v>
      </c>
      <c r="E18" s="14"/>
      <c r="F18" s="14"/>
      <c r="G18" s="14"/>
      <c r="H18" s="30">
        <f t="shared" si="7"/>
        <v>0</v>
      </c>
      <c r="I18" s="14"/>
      <c r="J18" s="14"/>
      <c r="K18" s="30">
        <f t="shared" si="5"/>
        <v>0</v>
      </c>
      <c r="L18" s="14"/>
      <c r="M18" s="14"/>
      <c r="N18" s="14"/>
      <c r="O18" s="14">
        <f t="shared" si="8"/>
        <v>0</v>
      </c>
      <c r="P18" s="14">
        <f t="shared" si="9"/>
        <v>0</v>
      </c>
      <c r="Q18" s="14"/>
      <c r="R18" s="14">
        <f t="shared" si="6"/>
        <v>0</v>
      </c>
      <c r="S18" s="10"/>
      <c r="T18" s="10"/>
    </row>
    <row r="19" spans="1:20" x14ac:dyDescent="0.2">
      <c r="A19" s="93"/>
      <c r="B19" s="121"/>
      <c r="C19" s="62" t="s">
        <v>340</v>
      </c>
      <c r="D19" s="34">
        <v>1</v>
      </c>
      <c r="E19" s="14"/>
      <c r="F19" s="14"/>
      <c r="G19" s="14"/>
      <c r="H19" s="30">
        <f t="shared" si="7"/>
        <v>0</v>
      </c>
      <c r="I19" s="14"/>
      <c r="J19" s="14"/>
      <c r="K19" s="30">
        <f t="shared" si="5"/>
        <v>0</v>
      </c>
      <c r="L19" s="14"/>
      <c r="M19" s="14"/>
      <c r="N19" s="14">
        <v>0.49</v>
      </c>
      <c r="O19" s="14">
        <f t="shared" si="8"/>
        <v>0.49</v>
      </c>
      <c r="P19" s="14">
        <f t="shared" si="9"/>
        <v>0.49</v>
      </c>
      <c r="Q19" s="14"/>
      <c r="R19" s="14">
        <f t="shared" si="6"/>
        <v>0.49</v>
      </c>
      <c r="S19" s="10"/>
      <c r="T19" s="10"/>
    </row>
    <row r="20" spans="1:20" x14ac:dyDescent="0.2">
      <c r="A20" s="93"/>
      <c r="B20" s="124"/>
      <c r="C20" s="62" t="s">
        <v>339</v>
      </c>
      <c r="D20" s="34">
        <v>8</v>
      </c>
      <c r="E20" s="14"/>
      <c r="F20" s="14"/>
      <c r="G20" s="14"/>
      <c r="H20" s="30">
        <f t="shared" si="7"/>
        <v>0</v>
      </c>
      <c r="I20" s="14">
        <v>1</v>
      </c>
      <c r="J20" s="14"/>
      <c r="K20" s="30">
        <f t="shared" si="5"/>
        <v>1</v>
      </c>
      <c r="L20" s="14"/>
      <c r="M20" s="14"/>
      <c r="N20" s="14">
        <v>4.08</v>
      </c>
      <c r="O20" s="14">
        <f t="shared" si="8"/>
        <v>4.08</v>
      </c>
      <c r="P20" s="14">
        <f t="shared" si="9"/>
        <v>5.08</v>
      </c>
      <c r="Q20" s="14"/>
      <c r="R20" s="14">
        <f t="shared" si="6"/>
        <v>5.08</v>
      </c>
      <c r="S20" s="10"/>
      <c r="T20" s="10"/>
    </row>
    <row r="21" spans="1:20" x14ac:dyDescent="0.2">
      <c r="A21" s="93"/>
      <c r="B21" s="132" t="s">
        <v>419</v>
      </c>
      <c r="C21" s="62" t="s">
        <v>349</v>
      </c>
      <c r="D21" s="34">
        <v>1</v>
      </c>
      <c r="E21" s="14"/>
      <c r="F21" s="14"/>
      <c r="G21" s="14"/>
      <c r="H21" s="30">
        <f t="shared" si="7"/>
        <v>0</v>
      </c>
      <c r="I21" s="14"/>
      <c r="J21" s="14"/>
      <c r="K21" s="30">
        <f t="shared" si="5"/>
        <v>0</v>
      </c>
      <c r="L21" s="14"/>
      <c r="M21" s="14"/>
      <c r="N21" s="14">
        <v>2</v>
      </c>
      <c r="O21" s="14">
        <f t="shared" si="8"/>
        <v>2</v>
      </c>
      <c r="P21" s="14">
        <f t="shared" si="9"/>
        <v>2</v>
      </c>
      <c r="Q21" s="14"/>
      <c r="R21" s="14">
        <f t="shared" si="6"/>
        <v>2</v>
      </c>
      <c r="S21" s="10"/>
      <c r="T21" s="10"/>
    </row>
    <row r="22" spans="1:20" x14ac:dyDescent="0.2">
      <c r="A22" s="93"/>
      <c r="B22" s="121"/>
      <c r="C22" s="62" t="s">
        <v>341</v>
      </c>
      <c r="D22" s="34">
        <v>6</v>
      </c>
      <c r="E22" s="14"/>
      <c r="F22" s="14"/>
      <c r="G22" s="14"/>
      <c r="H22" s="30">
        <f t="shared" si="7"/>
        <v>0</v>
      </c>
      <c r="I22" s="14">
        <v>0.21</v>
      </c>
      <c r="J22" s="14"/>
      <c r="K22" s="30">
        <f t="shared" si="5"/>
        <v>0.21</v>
      </c>
      <c r="L22" s="14">
        <v>0.25</v>
      </c>
      <c r="M22" s="14"/>
      <c r="N22" s="14">
        <v>0.2</v>
      </c>
      <c r="O22" s="14">
        <f t="shared" si="8"/>
        <v>0.45</v>
      </c>
      <c r="P22" s="14">
        <f t="shared" si="9"/>
        <v>0.66</v>
      </c>
      <c r="Q22" s="14"/>
      <c r="R22" s="14">
        <f t="shared" si="6"/>
        <v>0.66</v>
      </c>
      <c r="S22" s="10"/>
      <c r="T22" s="10"/>
    </row>
    <row r="23" spans="1:20" x14ac:dyDescent="0.2">
      <c r="A23" s="93"/>
      <c r="B23" s="121"/>
      <c r="C23" s="62" t="s">
        <v>21</v>
      </c>
      <c r="D23" s="34">
        <v>6</v>
      </c>
      <c r="E23" s="14"/>
      <c r="F23" s="14"/>
      <c r="G23" s="14"/>
      <c r="H23" s="30">
        <f t="shared" si="7"/>
        <v>0</v>
      </c>
      <c r="I23" s="14">
        <v>1</v>
      </c>
      <c r="J23" s="14"/>
      <c r="K23" s="30">
        <f t="shared" si="5"/>
        <v>1</v>
      </c>
      <c r="L23" s="14">
        <v>5.8</v>
      </c>
      <c r="M23" s="14">
        <v>5</v>
      </c>
      <c r="N23" s="14">
        <v>21.3</v>
      </c>
      <c r="O23" s="14">
        <f t="shared" si="8"/>
        <v>32.1</v>
      </c>
      <c r="P23" s="14">
        <f t="shared" si="9"/>
        <v>33.1</v>
      </c>
      <c r="Q23" s="14"/>
      <c r="R23" s="14">
        <f t="shared" si="6"/>
        <v>33.1</v>
      </c>
      <c r="S23" s="10"/>
      <c r="T23" s="10"/>
    </row>
    <row r="24" spans="1:20" x14ac:dyDescent="0.2">
      <c r="A24" s="93"/>
      <c r="B24" s="121"/>
      <c r="C24" s="62" t="s">
        <v>309</v>
      </c>
      <c r="D24" s="34">
        <v>0</v>
      </c>
      <c r="E24" s="14"/>
      <c r="F24" s="14"/>
      <c r="G24" s="14"/>
      <c r="H24" s="30">
        <f t="shared" si="7"/>
        <v>0</v>
      </c>
      <c r="I24" s="14"/>
      <c r="J24" s="14"/>
      <c r="K24" s="30">
        <f t="shared" si="5"/>
        <v>0</v>
      </c>
      <c r="L24" s="14"/>
      <c r="M24" s="14"/>
      <c r="N24" s="14"/>
      <c r="O24" s="14">
        <f t="shared" si="8"/>
        <v>0</v>
      </c>
      <c r="P24" s="14">
        <f t="shared" si="9"/>
        <v>0</v>
      </c>
      <c r="Q24" s="14"/>
      <c r="R24" s="14">
        <f t="shared" si="6"/>
        <v>0</v>
      </c>
      <c r="S24" s="10"/>
      <c r="T24" s="10"/>
    </row>
    <row r="25" spans="1:20" x14ac:dyDescent="0.2">
      <c r="A25" s="93"/>
      <c r="B25" s="124"/>
      <c r="C25" s="62" t="s">
        <v>266</v>
      </c>
      <c r="D25" s="34">
        <v>0</v>
      </c>
      <c r="E25" s="14"/>
      <c r="F25" s="14"/>
      <c r="G25" s="14"/>
      <c r="H25" s="30">
        <f t="shared" si="7"/>
        <v>0</v>
      </c>
      <c r="I25" s="14"/>
      <c r="J25" s="14"/>
      <c r="K25" s="30">
        <f t="shared" si="5"/>
        <v>0</v>
      </c>
      <c r="L25" s="14"/>
      <c r="M25" s="14"/>
      <c r="N25" s="14"/>
      <c r="O25" s="14">
        <f t="shared" si="8"/>
        <v>0</v>
      </c>
      <c r="P25" s="14">
        <f t="shared" si="9"/>
        <v>0</v>
      </c>
      <c r="Q25" s="14"/>
      <c r="R25" s="14">
        <f t="shared" si="6"/>
        <v>0</v>
      </c>
      <c r="S25" s="10"/>
      <c r="T25" s="10"/>
    </row>
    <row r="26" spans="1:20" x14ac:dyDescent="0.2">
      <c r="A26" s="93"/>
      <c r="B26" s="121" t="s">
        <v>420</v>
      </c>
      <c r="C26" s="63" t="s">
        <v>300</v>
      </c>
      <c r="D26" s="64">
        <v>0</v>
      </c>
      <c r="E26" s="36"/>
      <c r="F26" s="36"/>
      <c r="G26" s="36"/>
      <c r="H26" s="65">
        <f t="shared" si="7"/>
        <v>0</v>
      </c>
      <c r="I26" s="36"/>
      <c r="J26" s="36"/>
      <c r="K26" s="65">
        <f t="shared" si="5"/>
        <v>0</v>
      </c>
      <c r="L26" s="36"/>
      <c r="M26" s="36"/>
      <c r="N26" s="36"/>
      <c r="O26" s="36">
        <f t="shared" si="8"/>
        <v>0</v>
      </c>
      <c r="P26" s="36">
        <f t="shared" si="9"/>
        <v>0</v>
      </c>
      <c r="Q26" s="36"/>
      <c r="R26" s="36">
        <f t="shared" si="6"/>
        <v>0</v>
      </c>
      <c r="S26" s="10"/>
      <c r="T26" s="10"/>
    </row>
    <row r="27" spans="1:20" x14ac:dyDescent="0.2">
      <c r="A27" s="93"/>
      <c r="B27" s="121"/>
      <c r="C27" s="62" t="s">
        <v>18</v>
      </c>
      <c r="D27" s="34">
        <v>0</v>
      </c>
      <c r="E27" s="14"/>
      <c r="F27" s="14"/>
      <c r="G27" s="14"/>
      <c r="H27" s="30">
        <f t="shared" si="7"/>
        <v>0</v>
      </c>
      <c r="I27" s="14"/>
      <c r="J27" s="14"/>
      <c r="K27" s="30">
        <f t="shared" si="5"/>
        <v>0</v>
      </c>
      <c r="L27" s="14"/>
      <c r="M27" s="14"/>
      <c r="N27" s="14"/>
      <c r="O27" s="14">
        <f t="shared" si="8"/>
        <v>0</v>
      </c>
      <c r="P27" s="14">
        <f t="shared" si="9"/>
        <v>0</v>
      </c>
      <c r="Q27" s="14"/>
      <c r="R27" s="14">
        <f t="shared" si="6"/>
        <v>0</v>
      </c>
      <c r="S27" s="10"/>
      <c r="T27" s="10"/>
    </row>
    <row r="28" spans="1:20" x14ac:dyDescent="0.2">
      <c r="A28" s="93"/>
      <c r="B28" s="121"/>
      <c r="C28" s="62" t="s">
        <v>20</v>
      </c>
      <c r="D28" s="34">
        <v>3</v>
      </c>
      <c r="E28" s="14"/>
      <c r="F28" s="14"/>
      <c r="G28" s="14"/>
      <c r="H28" s="30">
        <f t="shared" si="7"/>
        <v>0</v>
      </c>
      <c r="I28" s="14"/>
      <c r="J28" s="14"/>
      <c r="K28" s="30">
        <f t="shared" si="5"/>
        <v>0</v>
      </c>
      <c r="L28" s="14">
        <v>10</v>
      </c>
      <c r="M28" s="14">
        <v>71</v>
      </c>
      <c r="N28" s="14">
        <v>21.03</v>
      </c>
      <c r="O28" s="14">
        <f t="shared" si="8"/>
        <v>102.03</v>
      </c>
      <c r="P28" s="14">
        <f t="shared" si="9"/>
        <v>102.03</v>
      </c>
      <c r="Q28" s="14"/>
      <c r="R28" s="14">
        <f t="shared" si="6"/>
        <v>102.03</v>
      </c>
      <c r="S28" s="10"/>
      <c r="T28" s="10"/>
    </row>
    <row r="29" spans="1:20" x14ac:dyDescent="0.2">
      <c r="A29" s="93"/>
      <c r="B29" s="121"/>
      <c r="C29" s="62" t="s">
        <v>342</v>
      </c>
      <c r="D29" s="34"/>
      <c r="E29" s="14"/>
      <c r="F29" s="14"/>
      <c r="G29" s="14"/>
      <c r="H29" s="30"/>
      <c r="I29" s="14"/>
      <c r="J29" s="14"/>
      <c r="K29" s="30"/>
      <c r="L29" s="14"/>
      <c r="M29" s="14"/>
      <c r="N29" s="14"/>
      <c r="O29" s="14"/>
      <c r="P29" s="14"/>
      <c r="Q29" s="14"/>
      <c r="R29" s="14"/>
      <c r="S29" s="10"/>
      <c r="T29" s="10"/>
    </row>
    <row r="30" spans="1:20" x14ac:dyDescent="0.2">
      <c r="A30" s="93"/>
      <c r="B30" s="122"/>
      <c r="C30" s="66" t="s">
        <v>267</v>
      </c>
      <c r="D30" s="67">
        <v>4</v>
      </c>
      <c r="E30" s="68"/>
      <c r="F30" s="68"/>
      <c r="G30" s="68"/>
      <c r="H30" s="69">
        <f t="shared" ref="H30:H106" si="10">SUM(E30:G30)</f>
        <v>0</v>
      </c>
      <c r="I30" s="68"/>
      <c r="J30" s="68"/>
      <c r="K30" s="69">
        <f t="shared" si="5"/>
        <v>0</v>
      </c>
      <c r="L30" s="68"/>
      <c r="M30" s="68"/>
      <c r="N30" s="68">
        <v>0.04</v>
      </c>
      <c r="O30" s="68">
        <f>+SUM(L30:N30)</f>
        <v>0.04</v>
      </c>
      <c r="P30" s="68">
        <f>+SUM(K30+O30)</f>
        <v>0.04</v>
      </c>
      <c r="Q30" s="68"/>
      <c r="R30" s="68">
        <f t="shared" si="6"/>
        <v>0.04</v>
      </c>
      <c r="S30" s="10"/>
      <c r="T30" s="10"/>
    </row>
    <row r="31" spans="1:20" ht="15" x14ac:dyDescent="0.25">
      <c r="A31" s="230" t="s">
        <v>0</v>
      </c>
      <c r="B31" s="231"/>
      <c r="C31" s="232" t="s">
        <v>0</v>
      </c>
      <c r="D31" s="53">
        <f>+SUM(D15:D30)</f>
        <v>29</v>
      </c>
      <c r="E31" s="54">
        <f>SUM(E15:E30)</f>
        <v>0</v>
      </c>
      <c r="F31" s="54">
        <f>SUM(F15:F30)</f>
        <v>0</v>
      </c>
      <c r="G31" s="54">
        <f>SUM(G15:G30)</f>
        <v>0</v>
      </c>
      <c r="H31" s="54">
        <f>SUM(H15:H30)</f>
        <v>0</v>
      </c>
      <c r="I31" s="54">
        <f t="shared" ref="I31:R31" si="11">+SUM(I15:I30)</f>
        <v>2.21</v>
      </c>
      <c r="J31" s="54">
        <f t="shared" si="11"/>
        <v>0</v>
      </c>
      <c r="K31" s="54">
        <f t="shared" si="11"/>
        <v>2.21</v>
      </c>
      <c r="L31" s="54">
        <f t="shared" si="11"/>
        <v>16.05</v>
      </c>
      <c r="M31" s="54">
        <f t="shared" si="11"/>
        <v>76</v>
      </c>
      <c r="N31" s="54">
        <f t="shared" si="11"/>
        <v>49.14</v>
      </c>
      <c r="O31" s="54">
        <f t="shared" si="11"/>
        <v>141.19</v>
      </c>
      <c r="P31" s="54">
        <f t="shared" si="11"/>
        <v>143.4</v>
      </c>
      <c r="Q31" s="54">
        <f t="shared" si="11"/>
        <v>0</v>
      </c>
      <c r="R31" s="55">
        <f t="shared" si="11"/>
        <v>143.4</v>
      </c>
      <c r="S31" s="10"/>
      <c r="T31" s="10"/>
    </row>
    <row r="32" spans="1:20" x14ac:dyDescent="0.2">
      <c r="A32" s="288" t="s">
        <v>3</v>
      </c>
      <c r="B32" s="133" t="s">
        <v>38</v>
      </c>
      <c r="C32" s="73" t="s">
        <v>24</v>
      </c>
      <c r="D32" s="74">
        <v>0</v>
      </c>
      <c r="E32" s="39"/>
      <c r="F32" s="39"/>
      <c r="G32" s="39"/>
      <c r="H32" s="48">
        <f t="shared" si="10"/>
        <v>0</v>
      </c>
      <c r="I32" s="39"/>
      <c r="J32" s="39"/>
      <c r="K32" s="48">
        <f t="shared" ref="K32:K65" si="12">+SUM(H32:J32)</f>
        <v>0</v>
      </c>
      <c r="L32" s="39"/>
      <c r="M32" s="39"/>
      <c r="N32" s="39"/>
      <c r="O32" s="39">
        <f>+SUM(L32:N32)</f>
        <v>0</v>
      </c>
      <c r="P32" s="39">
        <f>+SUM(K32+O32)</f>
        <v>0</v>
      </c>
      <c r="Q32" s="39"/>
      <c r="R32" s="75">
        <f t="shared" ref="R32:R64" si="13">+SUM(P32:Q32)</f>
        <v>0</v>
      </c>
      <c r="S32" s="10"/>
      <c r="T32" s="10"/>
    </row>
    <row r="33" spans="1:20" x14ac:dyDescent="0.2">
      <c r="A33" s="289"/>
      <c r="B33" s="133"/>
      <c r="C33" s="76" t="s">
        <v>33</v>
      </c>
      <c r="D33" s="77">
        <v>8</v>
      </c>
      <c r="E33" s="14"/>
      <c r="F33" s="14"/>
      <c r="G33" s="14"/>
      <c r="H33" s="30">
        <f>SUM(E33:G33)</f>
        <v>0</v>
      </c>
      <c r="I33" s="14"/>
      <c r="J33" s="14"/>
      <c r="K33" s="30">
        <f>+SUM(H33:J33)</f>
        <v>0</v>
      </c>
      <c r="L33" s="14">
        <v>0.3</v>
      </c>
      <c r="M33" s="14">
        <v>5.3</v>
      </c>
      <c r="N33" s="14">
        <v>13.96</v>
      </c>
      <c r="O33" s="14">
        <f>+SUM(L33:N33)</f>
        <v>19.560000000000002</v>
      </c>
      <c r="P33" s="14">
        <f>+SUM(K33+O33)</f>
        <v>19.560000000000002</v>
      </c>
      <c r="Q33" s="14">
        <v>1</v>
      </c>
      <c r="R33" s="23">
        <f>+SUM(P33:Q33)</f>
        <v>20.560000000000002</v>
      </c>
      <c r="S33" s="10"/>
      <c r="T33" s="10"/>
    </row>
    <row r="34" spans="1:20" x14ac:dyDescent="0.2">
      <c r="A34" s="289"/>
      <c r="B34" s="133"/>
      <c r="C34" s="76" t="s">
        <v>37</v>
      </c>
      <c r="D34" s="77">
        <v>3</v>
      </c>
      <c r="E34" s="14">
        <v>0.5</v>
      </c>
      <c r="F34" s="14"/>
      <c r="G34" s="14"/>
      <c r="H34" s="30">
        <f t="shared" si="10"/>
        <v>0.5</v>
      </c>
      <c r="I34" s="14"/>
      <c r="J34" s="14"/>
      <c r="K34" s="30">
        <f t="shared" si="12"/>
        <v>0.5</v>
      </c>
      <c r="L34" s="14"/>
      <c r="M34" s="14">
        <v>0.6</v>
      </c>
      <c r="N34" s="14">
        <v>0.94</v>
      </c>
      <c r="O34" s="14">
        <f>+SUM(L34:N34)</f>
        <v>1.54</v>
      </c>
      <c r="P34" s="14">
        <f>+SUM(K34+O34)</f>
        <v>2.04</v>
      </c>
      <c r="Q34" s="14"/>
      <c r="R34" s="23">
        <f t="shared" si="13"/>
        <v>2.04</v>
      </c>
      <c r="S34" s="10"/>
      <c r="T34" s="10"/>
    </row>
    <row r="35" spans="1:20" x14ac:dyDescent="0.2">
      <c r="A35" s="289"/>
      <c r="B35" s="133"/>
      <c r="C35" s="76" t="s">
        <v>38</v>
      </c>
      <c r="D35" s="77">
        <v>0</v>
      </c>
      <c r="E35" s="14"/>
      <c r="F35" s="14"/>
      <c r="G35" s="14"/>
      <c r="H35" s="30">
        <f t="shared" si="10"/>
        <v>0</v>
      </c>
      <c r="I35" s="14"/>
      <c r="J35" s="14"/>
      <c r="K35" s="30">
        <f t="shared" si="12"/>
        <v>0</v>
      </c>
      <c r="L35" s="14"/>
      <c r="M35" s="14"/>
      <c r="N35" s="14"/>
      <c r="O35" s="14">
        <f t="shared" ref="O35:O63" si="14">+SUM(L35:N35)</f>
        <v>0</v>
      </c>
      <c r="P35" s="14">
        <f t="shared" ref="P35:P63" si="15">+SUM(K35+O35)</f>
        <v>0</v>
      </c>
      <c r="Q35" s="14"/>
      <c r="R35" s="23">
        <f t="shared" si="13"/>
        <v>0</v>
      </c>
      <c r="S35" s="10"/>
      <c r="T35" s="10"/>
    </row>
    <row r="36" spans="1:20" x14ac:dyDescent="0.2">
      <c r="A36" s="289"/>
      <c r="B36" s="134"/>
      <c r="C36" s="76" t="s">
        <v>49</v>
      </c>
      <c r="D36" s="77">
        <v>0</v>
      </c>
      <c r="E36" s="14"/>
      <c r="F36" s="14"/>
      <c r="G36" s="14"/>
      <c r="H36" s="30">
        <f t="shared" si="10"/>
        <v>0</v>
      </c>
      <c r="I36" s="14"/>
      <c r="J36" s="14"/>
      <c r="K36" s="30">
        <f t="shared" si="12"/>
        <v>0</v>
      </c>
      <c r="L36" s="14"/>
      <c r="M36" s="14"/>
      <c r="N36" s="14"/>
      <c r="O36" s="14">
        <f t="shared" si="14"/>
        <v>0</v>
      </c>
      <c r="P36" s="14">
        <f t="shared" si="15"/>
        <v>0</v>
      </c>
      <c r="Q36" s="14"/>
      <c r="R36" s="23">
        <f t="shared" si="13"/>
        <v>0</v>
      </c>
      <c r="S36" s="10"/>
      <c r="T36" s="10"/>
    </row>
    <row r="37" spans="1:20" x14ac:dyDescent="0.2">
      <c r="A37" s="289"/>
      <c r="B37" s="133" t="s">
        <v>310</v>
      </c>
      <c r="C37" s="76" t="s">
        <v>409</v>
      </c>
      <c r="D37" s="77">
        <v>0</v>
      </c>
      <c r="E37" s="14"/>
      <c r="F37" s="14"/>
      <c r="G37" s="14"/>
      <c r="H37" s="30">
        <f t="shared" si="10"/>
        <v>0</v>
      </c>
      <c r="I37" s="14"/>
      <c r="J37" s="14"/>
      <c r="K37" s="30">
        <f t="shared" si="12"/>
        <v>0</v>
      </c>
      <c r="L37" s="14"/>
      <c r="M37" s="14"/>
      <c r="N37" s="14"/>
      <c r="O37" s="14">
        <f t="shared" si="14"/>
        <v>0</v>
      </c>
      <c r="P37" s="14">
        <f t="shared" si="15"/>
        <v>0</v>
      </c>
      <c r="Q37" s="14"/>
      <c r="R37" s="23">
        <f t="shared" si="13"/>
        <v>0</v>
      </c>
      <c r="S37" s="10"/>
      <c r="T37" s="10"/>
    </row>
    <row r="38" spans="1:20" x14ac:dyDescent="0.2">
      <c r="A38" s="289"/>
      <c r="B38" s="133"/>
      <c r="C38" s="76" t="s">
        <v>310</v>
      </c>
      <c r="D38" s="77">
        <v>0</v>
      </c>
      <c r="E38" s="14"/>
      <c r="F38" s="14"/>
      <c r="G38" s="14"/>
      <c r="H38" s="30">
        <f t="shared" si="10"/>
        <v>0</v>
      </c>
      <c r="I38" s="14"/>
      <c r="J38" s="14"/>
      <c r="K38" s="30">
        <f t="shared" si="12"/>
        <v>0</v>
      </c>
      <c r="L38" s="14"/>
      <c r="M38" s="14"/>
      <c r="N38" s="14"/>
      <c r="O38" s="14">
        <f t="shared" si="14"/>
        <v>0</v>
      </c>
      <c r="P38" s="14">
        <f t="shared" si="15"/>
        <v>0</v>
      </c>
      <c r="Q38" s="14"/>
      <c r="R38" s="23">
        <f t="shared" si="13"/>
        <v>0</v>
      </c>
      <c r="S38" s="10"/>
      <c r="T38" s="10"/>
    </row>
    <row r="39" spans="1:20" x14ac:dyDescent="0.2">
      <c r="A39" s="289"/>
      <c r="B39" s="133"/>
      <c r="C39" s="76" t="s">
        <v>43</v>
      </c>
      <c r="D39" s="77">
        <v>0</v>
      </c>
      <c r="E39" s="14"/>
      <c r="F39" s="14"/>
      <c r="G39" s="14"/>
      <c r="H39" s="30">
        <f t="shared" si="10"/>
        <v>0</v>
      </c>
      <c r="I39" s="14"/>
      <c r="J39" s="14"/>
      <c r="K39" s="30">
        <f t="shared" si="12"/>
        <v>0</v>
      </c>
      <c r="L39" s="14"/>
      <c r="M39" s="14"/>
      <c r="N39" s="14"/>
      <c r="O39" s="14">
        <f t="shared" si="14"/>
        <v>0</v>
      </c>
      <c r="P39" s="14">
        <f t="shared" si="15"/>
        <v>0</v>
      </c>
      <c r="Q39" s="14"/>
      <c r="R39" s="23">
        <f t="shared" si="13"/>
        <v>0</v>
      </c>
      <c r="S39" s="10"/>
      <c r="T39" s="10"/>
    </row>
    <row r="40" spans="1:20" x14ac:dyDescent="0.2">
      <c r="A40" s="289"/>
      <c r="B40" s="134"/>
      <c r="C40" s="76" t="s">
        <v>350</v>
      </c>
      <c r="D40" s="77">
        <v>1</v>
      </c>
      <c r="E40" s="14"/>
      <c r="F40" s="14"/>
      <c r="G40" s="14"/>
      <c r="H40" s="30">
        <f t="shared" si="10"/>
        <v>0</v>
      </c>
      <c r="I40" s="14"/>
      <c r="J40" s="14"/>
      <c r="K40" s="30">
        <f t="shared" si="12"/>
        <v>0</v>
      </c>
      <c r="L40" s="14">
        <v>4</v>
      </c>
      <c r="M40" s="14">
        <v>5</v>
      </c>
      <c r="N40" s="14">
        <v>8</v>
      </c>
      <c r="O40" s="14">
        <f t="shared" si="14"/>
        <v>17</v>
      </c>
      <c r="P40" s="14">
        <f t="shared" si="15"/>
        <v>17</v>
      </c>
      <c r="Q40" s="14"/>
      <c r="R40" s="23">
        <f t="shared" si="13"/>
        <v>17</v>
      </c>
      <c r="S40" s="10"/>
      <c r="T40" s="10"/>
    </row>
    <row r="41" spans="1:20" x14ac:dyDescent="0.2">
      <c r="A41" s="289"/>
      <c r="B41" s="133" t="s">
        <v>292</v>
      </c>
      <c r="C41" s="76" t="s">
        <v>317</v>
      </c>
      <c r="D41" s="77">
        <v>1</v>
      </c>
      <c r="E41" s="14"/>
      <c r="F41" s="14"/>
      <c r="G41" s="14"/>
      <c r="H41" s="30">
        <f t="shared" si="10"/>
        <v>0</v>
      </c>
      <c r="I41" s="14"/>
      <c r="J41" s="14"/>
      <c r="K41" s="30">
        <f t="shared" si="12"/>
        <v>0</v>
      </c>
      <c r="L41" s="14">
        <v>1.5</v>
      </c>
      <c r="M41" s="14">
        <v>0.5</v>
      </c>
      <c r="N41" s="14">
        <v>1</v>
      </c>
      <c r="O41" s="14">
        <f t="shared" si="14"/>
        <v>3</v>
      </c>
      <c r="P41" s="14">
        <f t="shared" si="15"/>
        <v>3</v>
      </c>
      <c r="Q41" s="14"/>
      <c r="R41" s="23">
        <f t="shared" si="13"/>
        <v>3</v>
      </c>
      <c r="S41" s="10"/>
      <c r="T41" s="10"/>
    </row>
    <row r="42" spans="1:20" x14ac:dyDescent="0.2">
      <c r="A42" s="289"/>
      <c r="B42" s="133"/>
      <c r="C42" s="76" t="s">
        <v>462</v>
      </c>
      <c r="D42" s="77">
        <v>0</v>
      </c>
      <c r="E42" s="14"/>
      <c r="F42" s="14"/>
      <c r="G42" s="14"/>
      <c r="H42" s="30">
        <f t="shared" si="10"/>
        <v>0</v>
      </c>
      <c r="I42" s="14"/>
      <c r="J42" s="14"/>
      <c r="K42" s="30">
        <f t="shared" si="12"/>
        <v>0</v>
      </c>
      <c r="L42" s="14"/>
      <c r="M42" s="14"/>
      <c r="N42" s="14"/>
      <c r="O42" s="14">
        <f t="shared" si="14"/>
        <v>0</v>
      </c>
      <c r="P42" s="14">
        <f t="shared" si="15"/>
        <v>0</v>
      </c>
      <c r="Q42" s="14"/>
      <c r="R42" s="23">
        <f t="shared" si="13"/>
        <v>0</v>
      </c>
      <c r="S42" s="10"/>
      <c r="T42" s="10"/>
    </row>
    <row r="43" spans="1:20" x14ac:dyDescent="0.2">
      <c r="A43" s="289"/>
      <c r="B43" s="133"/>
      <c r="C43" s="76" t="s">
        <v>270</v>
      </c>
      <c r="D43" s="77">
        <v>0</v>
      </c>
      <c r="E43" s="14"/>
      <c r="F43" s="14"/>
      <c r="G43" s="14"/>
      <c r="H43" s="30">
        <f t="shared" si="10"/>
        <v>0</v>
      </c>
      <c r="I43" s="14"/>
      <c r="J43" s="14"/>
      <c r="K43" s="30">
        <f t="shared" si="12"/>
        <v>0</v>
      </c>
      <c r="L43" s="14"/>
      <c r="M43" s="14"/>
      <c r="N43" s="14"/>
      <c r="O43" s="14">
        <f t="shared" si="14"/>
        <v>0</v>
      </c>
      <c r="P43" s="14">
        <f t="shared" si="15"/>
        <v>0</v>
      </c>
      <c r="Q43" s="14"/>
      <c r="R43" s="23">
        <f t="shared" si="13"/>
        <v>0</v>
      </c>
      <c r="S43" s="10"/>
      <c r="T43" s="10"/>
    </row>
    <row r="44" spans="1:20" x14ac:dyDescent="0.2">
      <c r="A44" s="289"/>
      <c r="B44" s="133"/>
      <c r="C44" s="76" t="s">
        <v>271</v>
      </c>
      <c r="D44" s="77">
        <v>0</v>
      </c>
      <c r="E44" s="14"/>
      <c r="F44" s="14"/>
      <c r="G44" s="14"/>
      <c r="H44" s="30">
        <f t="shared" si="10"/>
        <v>0</v>
      </c>
      <c r="I44" s="14"/>
      <c r="J44" s="14"/>
      <c r="K44" s="30">
        <f t="shared" si="12"/>
        <v>0</v>
      </c>
      <c r="L44" s="14"/>
      <c r="M44" s="14"/>
      <c r="N44" s="14"/>
      <c r="O44" s="14">
        <f t="shared" si="14"/>
        <v>0</v>
      </c>
      <c r="P44" s="14">
        <f t="shared" si="15"/>
        <v>0</v>
      </c>
      <c r="Q44" s="14"/>
      <c r="R44" s="23">
        <f t="shared" si="13"/>
        <v>0</v>
      </c>
      <c r="S44" s="10"/>
      <c r="T44" s="10"/>
    </row>
    <row r="45" spans="1:20" x14ac:dyDescent="0.2">
      <c r="A45" s="289"/>
      <c r="B45" s="133"/>
      <c r="C45" s="76" t="s">
        <v>292</v>
      </c>
      <c r="D45" s="77">
        <v>0</v>
      </c>
      <c r="E45" s="14"/>
      <c r="F45" s="14"/>
      <c r="G45" s="14"/>
      <c r="H45" s="30">
        <f t="shared" si="10"/>
        <v>0</v>
      </c>
      <c r="I45" s="14"/>
      <c r="J45" s="14"/>
      <c r="K45" s="30">
        <f t="shared" si="12"/>
        <v>0</v>
      </c>
      <c r="L45" s="14"/>
      <c r="M45" s="14"/>
      <c r="N45" s="14"/>
      <c r="O45" s="14">
        <f t="shared" si="14"/>
        <v>0</v>
      </c>
      <c r="P45" s="14">
        <f t="shared" si="15"/>
        <v>0</v>
      </c>
      <c r="Q45" s="14"/>
      <c r="R45" s="23">
        <f t="shared" si="13"/>
        <v>0</v>
      </c>
      <c r="S45" s="10"/>
      <c r="T45" s="10"/>
    </row>
    <row r="46" spans="1:20" x14ac:dyDescent="0.2">
      <c r="A46" s="289"/>
      <c r="B46" s="134"/>
      <c r="C46" s="76" t="s">
        <v>422</v>
      </c>
      <c r="D46" s="77">
        <v>0</v>
      </c>
      <c r="E46" s="14"/>
      <c r="F46" s="14"/>
      <c r="G46" s="14"/>
      <c r="H46" s="30">
        <f t="shared" si="10"/>
        <v>0</v>
      </c>
      <c r="I46" s="14"/>
      <c r="J46" s="14"/>
      <c r="K46" s="30">
        <f t="shared" si="12"/>
        <v>0</v>
      </c>
      <c r="L46" s="14"/>
      <c r="M46" s="14"/>
      <c r="N46" s="14"/>
      <c r="O46" s="14">
        <f t="shared" si="14"/>
        <v>0</v>
      </c>
      <c r="P46" s="14">
        <f t="shared" si="15"/>
        <v>0</v>
      </c>
      <c r="Q46" s="14"/>
      <c r="R46" s="23">
        <f t="shared" si="13"/>
        <v>0</v>
      </c>
      <c r="S46" s="10"/>
      <c r="T46" s="10"/>
    </row>
    <row r="47" spans="1:20" x14ac:dyDescent="0.2">
      <c r="A47" s="289"/>
      <c r="B47" s="133" t="s">
        <v>41</v>
      </c>
      <c r="C47" s="76" t="s">
        <v>31</v>
      </c>
      <c r="D47" s="77">
        <v>7</v>
      </c>
      <c r="E47" s="14"/>
      <c r="F47" s="14"/>
      <c r="G47" s="14"/>
      <c r="H47" s="30">
        <f t="shared" si="10"/>
        <v>0</v>
      </c>
      <c r="I47" s="14"/>
      <c r="J47" s="14"/>
      <c r="K47" s="30">
        <f t="shared" si="12"/>
        <v>0</v>
      </c>
      <c r="L47" s="14">
        <v>210.5</v>
      </c>
      <c r="M47" s="14">
        <v>536.5</v>
      </c>
      <c r="N47" s="14">
        <v>221</v>
      </c>
      <c r="O47" s="14">
        <f t="shared" si="14"/>
        <v>968</v>
      </c>
      <c r="P47" s="14">
        <f t="shared" si="15"/>
        <v>968</v>
      </c>
      <c r="Q47" s="14"/>
      <c r="R47" s="23">
        <f t="shared" si="13"/>
        <v>968</v>
      </c>
      <c r="S47" s="10"/>
      <c r="T47" s="10"/>
    </row>
    <row r="48" spans="1:20" x14ac:dyDescent="0.2">
      <c r="A48" s="289"/>
      <c r="B48" s="133"/>
      <c r="C48" s="76" t="s">
        <v>25</v>
      </c>
      <c r="D48" s="77">
        <v>1</v>
      </c>
      <c r="E48" s="14"/>
      <c r="F48" s="14"/>
      <c r="G48" s="14"/>
      <c r="H48" s="30">
        <f t="shared" si="10"/>
        <v>0</v>
      </c>
      <c r="I48" s="14"/>
      <c r="J48" s="14"/>
      <c r="K48" s="30">
        <f t="shared" si="12"/>
        <v>0</v>
      </c>
      <c r="L48" s="14">
        <v>0.6</v>
      </c>
      <c r="M48" s="14"/>
      <c r="N48" s="14">
        <v>0.9</v>
      </c>
      <c r="O48" s="14">
        <f t="shared" si="14"/>
        <v>1.5</v>
      </c>
      <c r="P48" s="14">
        <f t="shared" si="15"/>
        <v>1.5</v>
      </c>
      <c r="Q48" s="14"/>
      <c r="R48" s="23">
        <f t="shared" si="13"/>
        <v>1.5</v>
      </c>
      <c r="S48" s="10"/>
      <c r="T48" s="10"/>
    </row>
    <row r="49" spans="1:20" x14ac:dyDescent="0.2">
      <c r="A49" s="289"/>
      <c r="B49" s="133"/>
      <c r="C49" s="76" t="s">
        <v>32</v>
      </c>
      <c r="D49" s="77">
        <v>0</v>
      </c>
      <c r="E49" s="14"/>
      <c r="F49" s="14"/>
      <c r="G49" s="14"/>
      <c r="H49" s="30">
        <f t="shared" si="10"/>
        <v>0</v>
      </c>
      <c r="I49" s="14"/>
      <c r="J49" s="14"/>
      <c r="K49" s="30">
        <f t="shared" si="12"/>
        <v>0</v>
      </c>
      <c r="L49" s="14"/>
      <c r="M49" s="14"/>
      <c r="N49" s="14"/>
      <c r="O49" s="14">
        <f t="shared" si="14"/>
        <v>0</v>
      </c>
      <c r="P49" s="14">
        <f t="shared" si="15"/>
        <v>0</v>
      </c>
      <c r="Q49" s="14"/>
      <c r="R49" s="23">
        <f t="shared" si="13"/>
        <v>0</v>
      </c>
      <c r="S49" s="10"/>
      <c r="T49" s="10"/>
    </row>
    <row r="50" spans="1:20" x14ac:dyDescent="0.2">
      <c r="A50" s="289"/>
      <c r="B50" s="133"/>
      <c r="C50" s="76" t="s">
        <v>34</v>
      </c>
      <c r="D50" s="77">
        <v>9</v>
      </c>
      <c r="E50" s="14"/>
      <c r="F50" s="14"/>
      <c r="G50" s="14"/>
      <c r="H50" s="30">
        <f t="shared" si="10"/>
        <v>0</v>
      </c>
      <c r="I50" s="14">
        <v>2.2799999999999998</v>
      </c>
      <c r="J50" s="14"/>
      <c r="K50" s="30">
        <f t="shared" si="12"/>
        <v>2.2799999999999998</v>
      </c>
      <c r="L50" s="14">
        <v>5.17</v>
      </c>
      <c r="M50" s="14">
        <v>18.86</v>
      </c>
      <c r="N50" s="14">
        <v>6.48</v>
      </c>
      <c r="O50" s="14">
        <f t="shared" si="14"/>
        <v>30.51</v>
      </c>
      <c r="P50" s="14">
        <f t="shared" si="15"/>
        <v>32.79</v>
      </c>
      <c r="Q50" s="14">
        <v>0.02</v>
      </c>
      <c r="R50" s="23">
        <f t="shared" si="13"/>
        <v>32.81</v>
      </c>
      <c r="S50" s="10"/>
      <c r="T50" s="10"/>
    </row>
    <row r="51" spans="1:20" x14ac:dyDescent="0.2">
      <c r="A51" s="289"/>
      <c r="B51" s="133"/>
      <c r="C51" s="76" t="s">
        <v>35</v>
      </c>
      <c r="D51" s="77">
        <v>7</v>
      </c>
      <c r="E51" s="14"/>
      <c r="F51" s="14"/>
      <c r="G51" s="14"/>
      <c r="H51" s="30">
        <f t="shared" si="10"/>
        <v>0</v>
      </c>
      <c r="I51" s="14"/>
      <c r="J51" s="14"/>
      <c r="K51" s="30">
        <f t="shared" si="12"/>
        <v>0</v>
      </c>
      <c r="L51" s="14">
        <v>8</v>
      </c>
      <c r="M51" s="14">
        <v>15</v>
      </c>
      <c r="N51" s="14">
        <v>11.8</v>
      </c>
      <c r="O51" s="14">
        <f t="shared" si="14"/>
        <v>34.799999999999997</v>
      </c>
      <c r="P51" s="14">
        <f t="shared" si="15"/>
        <v>34.799999999999997</v>
      </c>
      <c r="Q51" s="14"/>
      <c r="R51" s="23">
        <f t="shared" si="13"/>
        <v>34.799999999999997</v>
      </c>
      <c r="S51" s="10"/>
      <c r="T51" s="10"/>
    </row>
    <row r="52" spans="1:20" x14ac:dyDescent="0.2">
      <c r="A52" s="289"/>
      <c r="B52" s="133"/>
      <c r="C52" s="76" t="s">
        <v>36</v>
      </c>
      <c r="D52" s="77">
        <v>4</v>
      </c>
      <c r="E52" s="14"/>
      <c r="F52" s="14"/>
      <c r="G52" s="14"/>
      <c r="H52" s="30">
        <f t="shared" si="10"/>
        <v>0</v>
      </c>
      <c r="I52" s="14"/>
      <c r="J52" s="14"/>
      <c r="K52" s="30">
        <f t="shared" si="12"/>
        <v>0</v>
      </c>
      <c r="L52" s="14"/>
      <c r="M52" s="14">
        <v>2.75</v>
      </c>
      <c r="N52" s="14">
        <v>2.1</v>
      </c>
      <c r="O52" s="14">
        <f t="shared" si="14"/>
        <v>4.8499999999999996</v>
      </c>
      <c r="P52" s="14">
        <f t="shared" si="15"/>
        <v>4.8499999999999996</v>
      </c>
      <c r="Q52" s="14"/>
      <c r="R52" s="23">
        <f t="shared" si="13"/>
        <v>4.8499999999999996</v>
      </c>
      <c r="S52" s="10"/>
      <c r="T52" s="10"/>
    </row>
    <row r="53" spans="1:20" x14ac:dyDescent="0.2">
      <c r="A53" s="289"/>
      <c r="B53" s="134"/>
      <c r="C53" s="76" t="s">
        <v>41</v>
      </c>
      <c r="D53" s="77">
        <v>8</v>
      </c>
      <c r="E53" s="14"/>
      <c r="F53" s="14"/>
      <c r="G53" s="14"/>
      <c r="H53" s="30">
        <f t="shared" si="10"/>
        <v>0</v>
      </c>
      <c r="I53" s="14">
        <v>10.6</v>
      </c>
      <c r="J53" s="14"/>
      <c r="K53" s="30">
        <f t="shared" si="12"/>
        <v>10.6</v>
      </c>
      <c r="L53" s="14">
        <v>0.5</v>
      </c>
      <c r="M53" s="14">
        <v>6.96</v>
      </c>
      <c r="N53" s="14">
        <v>11.54</v>
      </c>
      <c r="O53" s="14">
        <f t="shared" si="14"/>
        <v>19</v>
      </c>
      <c r="P53" s="14">
        <f t="shared" si="15"/>
        <v>29.6</v>
      </c>
      <c r="Q53" s="14"/>
      <c r="R53" s="23">
        <f t="shared" si="13"/>
        <v>29.6</v>
      </c>
      <c r="S53" s="10"/>
      <c r="T53" s="10"/>
    </row>
    <row r="54" spans="1:20" x14ac:dyDescent="0.2">
      <c r="A54" s="289"/>
      <c r="B54" s="133" t="s">
        <v>46</v>
      </c>
      <c r="C54" s="76" t="s">
        <v>27</v>
      </c>
      <c r="D54" s="77">
        <v>19</v>
      </c>
      <c r="E54" s="14">
        <v>0.02</v>
      </c>
      <c r="F54" s="14"/>
      <c r="G54" s="14"/>
      <c r="H54" s="30">
        <f t="shared" si="10"/>
        <v>0.02</v>
      </c>
      <c r="I54" s="14">
        <v>0.75</v>
      </c>
      <c r="J54" s="14"/>
      <c r="K54" s="30">
        <f t="shared" si="12"/>
        <v>0.77</v>
      </c>
      <c r="L54" s="14">
        <v>55.3</v>
      </c>
      <c r="M54" s="14">
        <v>77.849999999999994</v>
      </c>
      <c r="N54" s="14">
        <v>41.51</v>
      </c>
      <c r="O54" s="14">
        <f t="shared" si="14"/>
        <v>174.65999999999997</v>
      </c>
      <c r="P54" s="14">
        <f t="shared" si="15"/>
        <v>175.42999999999998</v>
      </c>
      <c r="Q54" s="14"/>
      <c r="R54" s="23">
        <f t="shared" si="13"/>
        <v>175.42999999999998</v>
      </c>
      <c r="S54" s="10"/>
      <c r="T54" s="10"/>
    </row>
    <row r="55" spans="1:20" x14ac:dyDescent="0.2">
      <c r="A55" s="289"/>
      <c r="B55" s="133"/>
      <c r="C55" s="78" t="s">
        <v>318</v>
      </c>
      <c r="D55" s="79">
        <v>10</v>
      </c>
      <c r="E55" s="36">
        <v>0.55000000000000004</v>
      </c>
      <c r="F55" s="36"/>
      <c r="G55" s="36"/>
      <c r="H55" s="65">
        <f t="shared" si="10"/>
        <v>0.55000000000000004</v>
      </c>
      <c r="I55" s="36">
        <v>4.2</v>
      </c>
      <c r="J55" s="36"/>
      <c r="K55" s="65">
        <f t="shared" si="12"/>
        <v>4.75</v>
      </c>
      <c r="L55" s="36"/>
      <c r="M55" s="36">
        <v>1.83</v>
      </c>
      <c r="N55" s="36">
        <v>2.81</v>
      </c>
      <c r="O55" s="36">
        <f t="shared" si="14"/>
        <v>4.6400000000000006</v>
      </c>
      <c r="P55" s="36">
        <f t="shared" si="15"/>
        <v>9.39</v>
      </c>
      <c r="Q55" s="36">
        <v>0.05</v>
      </c>
      <c r="R55" s="80">
        <f t="shared" si="13"/>
        <v>9.4400000000000013</v>
      </c>
      <c r="S55" s="10"/>
      <c r="T55" s="10"/>
    </row>
    <row r="56" spans="1:20" x14ac:dyDescent="0.2">
      <c r="A56" s="289"/>
      <c r="B56" s="133"/>
      <c r="C56" s="76" t="s">
        <v>39</v>
      </c>
      <c r="D56" s="77">
        <v>0</v>
      </c>
      <c r="E56" s="14"/>
      <c r="F56" s="14"/>
      <c r="G56" s="14"/>
      <c r="H56" s="30">
        <f t="shared" si="10"/>
        <v>0</v>
      </c>
      <c r="I56" s="14"/>
      <c r="J56" s="14"/>
      <c r="K56" s="30">
        <f t="shared" si="12"/>
        <v>0</v>
      </c>
      <c r="L56" s="14"/>
      <c r="M56" s="14"/>
      <c r="N56" s="14"/>
      <c r="O56" s="14">
        <f t="shared" si="14"/>
        <v>0</v>
      </c>
      <c r="P56" s="14">
        <f t="shared" si="15"/>
        <v>0</v>
      </c>
      <c r="Q56" s="14"/>
      <c r="R56" s="23">
        <f t="shared" si="13"/>
        <v>0</v>
      </c>
      <c r="S56" s="10"/>
      <c r="T56" s="10"/>
    </row>
    <row r="57" spans="1:20" x14ac:dyDescent="0.2">
      <c r="A57" s="289"/>
      <c r="B57" s="133"/>
      <c r="C57" s="76" t="s">
        <v>40</v>
      </c>
      <c r="D57" s="77">
        <v>55</v>
      </c>
      <c r="E57" s="14">
        <v>0.2</v>
      </c>
      <c r="F57" s="14"/>
      <c r="G57" s="14"/>
      <c r="H57" s="30">
        <f t="shared" si="10"/>
        <v>0.2</v>
      </c>
      <c r="I57" s="14">
        <v>1.69</v>
      </c>
      <c r="J57" s="14"/>
      <c r="K57" s="30">
        <f t="shared" si="12"/>
        <v>1.89</v>
      </c>
      <c r="L57" s="14">
        <v>47.2</v>
      </c>
      <c r="M57" s="14">
        <v>107.89</v>
      </c>
      <c r="N57" s="14">
        <v>62.94</v>
      </c>
      <c r="O57" s="14">
        <f t="shared" si="14"/>
        <v>218.03</v>
      </c>
      <c r="P57" s="14">
        <f t="shared" si="15"/>
        <v>219.92</v>
      </c>
      <c r="Q57" s="14"/>
      <c r="R57" s="23">
        <f t="shared" si="13"/>
        <v>219.92</v>
      </c>
      <c r="S57" s="10"/>
      <c r="T57" s="10"/>
    </row>
    <row r="58" spans="1:20" x14ac:dyDescent="0.2">
      <c r="A58" s="289"/>
      <c r="B58" s="133"/>
      <c r="C58" s="76" t="s">
        <v>42</v>
      </c>
      <c r="D58" s="77">
        <v>10</v>
      </c>
      <c r="E58" s="14"/>
      <c r="F58" s="14"/>
      <c r="G58" s="14"/>
      <c r="H58" s="30">
        <f t="shared" si="10"/>
        <v>0</v>
      </c>
      <c r="I58" s="14">
        <v>1.45</v>
      </c>
      <c r="J58" s="14"/>
      <c r="K58" s="30">
        <f t="shared" si="12"/>
        <v>1.45</v>
      </c>
      <c r="L58" s="14">
        <v>1.2</v>
      </c>
      <c r="M58" s="14">
        <v>5.16</v>
      </c>
      <c r="N58" s="14">
        <v>8.16</v>
      </c>
      <c r="O58" s="14">
        <f t="shared" si="14"/>
        <v>14.52</v>
      </c>
      <c r="P58" s="14">
        <f t="shared" si="15"/>
        <v>15.969999999999999</v>
      </c>
      <c r="Q58" s="14"/>
      <c r="R58" s="23">
        <f t="shared" si="13"/>
        <v>15.969999999999999</v>
      </c>
      <c r="S58" s="10"/>
      <c r="T58" s="10"/>
    </row>
    <row r="59" spans="1:20" x14ac:dyDescent="0.2">
      <c r="A59" s="289"/>
      <c r="B59" s="133"/>
      <c r="C59" s="76" t="s">
        <v>46</v>
      </c>
      <c r="D59" s="77">
        <v>193</v>
      </c>
      <c r="E59" s="14">
        <v>8.3800000000000008</v>
      </c>
      <c r="F59" s="14">
        <v>3.47</v>
      </c>
      <c r="G59" s="14">
        <v>0.16</v>
      </c>
      <c r="H59" s="30">
        <f t="shared" si="10"/>
        <v>12.010000000000002</v>
      </c>
      <c r="I59" s="14">
        <v>142.6</v>
      </c>
      <c r="J59" s="14"/>
      <c r="K59" s="30">
        <f t="shared" si="12"/>
        <v>154.60999999999999</v>
      </c>
      <c r="L59" s="14">
        <v>4.3</v>
      </c>
      <c r="M59" s="14">
        <v>49.54</v>
      </c>
      <c r="N59" s="14">
        <v>32.75</v>
      </c>
      <c r="O59" s="14">
        <f t="shared" si="14"/>
        <v>86.59</v>
      </c>
      <c r="P59" s="14">
        <f t="shared" si="15"/>
        <v>241.2</v>
      </c>
      <c r="Q59" s="14">
        <v>7.0000000000000007E-2</v>
      </c>
      <c r="R59" s="23">
        <f t="shared" si="13"/>
        <v>241.26999999999998</v>
      </c>
      <c r="S59" s="10"/>
      <c r="T59" s="10"/>
    </row>
    <row r="60" spans="1:20" x14ac:dyDescent="0.2">
      <c r="A60" s="289"/>
      <c r="B60" s="133"/>
      <c r="C60" s="76" t="s">
        <v>47</v>
      </c>
      <c r="D60" s="77">
        <v>81</v>
      </c>
      <c r="E60" s="14">
        <v>0.08</v>
      </c>
      <c r="F60" s="14"/>
      <c r="G60" s="14"/>
      <c r="H60" s="30">
        <f t="shared" si="10"/>
        <v>0.08</v>
      </c>
      <c r="I60" s="14">
        <v>0.78</v>
      </c>
      <c r="J60" s="14"/>
      <c r="K60" s="30">
        <f t="shared" si="12"/>
        <v>0.86</v>
      </c>
      <c r="L60" s="14">
        <v>0.52</v>
      </c>
      <c r="M60" s="14">
        <v>25.53</v>
      </c>
      <c r="N60" s="14">
        <v>44.88</v>
      </c>
      <c r="O60" s="14">
        <f t="shared" si="14"/>
        <v>70.930000000000007</v>
      </c>
      <c r="P60" s="14">
        <f t="shared" si="15"/>
        <v>71.790000000000006</v>
      </c>
      <c r="Q60" s="14"/>
      <c r="R60" s="23">
        <f t="shared" si="13"/>
        <v>71.790000000000006</v>
      </c>
      <c r="S60" s="10"/>
      <c r="T60" s="10"/>
    </row>
    <row r="61" spans="1:20" x14ac:dyDescent="0.2">
      <c r="A61" s="289"/>
      <c r="B61" s="133"/>
      <c r="C61" s="76" t="s">
        <v>303</v>
      </c>
      <c r="D61" s="77">
        <v>124</v>
      </c>
      <c r="E61" s="14">
        <v>5.73</v>
      </c>
      <c r="F61" s="14"/>
      <c r="G61" s="14">
        <v>0.02</v>
      </c>
      <c r="H61" s="30">
        <f t="shared" si="10"/>
        <v>5.75</v>
      </c>
      <c r="I61" s="14">
        <v>5.95</v>
      </c>
      <c r="J61" s="14"/>
      <c r="K61" s="30">
        <f t="shared" si="12"/>
        <v>11.7</v>
      </c>
      <c r="L61" s="14">
        <v>8</v>
      </c>
      <c r="M61" s="14">
        <v>61.07</v>
      </c>
      <c r="N61" s="14">
        <v>47.48</v>
      </c>
      <c r="O61" s="14">
        <f t="shared" si="14"/>
        <v>116.54999999999998</v>
      </c>
      <c r="P61" s="14">
        <f t="shared" si="15"/>
        <v>128.24999999999997</v>
      </c>
      <c r="Q61" s="14"/>
      <c r="R61" s="23">
        <f t="shared" si="13"/>
        <v>128.24999999999997</v>
      </c>
      <c r="S61" s="10"/>
      <c r="T61" s="10"/>
    </row>
    <row r="62" spans="1:20" x14ac:dyDescent="0.2">
      <c r="A62" s="289"/>
      <c r="B62" s="134"/>
      <c r="C62" s="76" t="s">
        <v>463</v>
      </c>
      <c r="D62" s="77">
        <v>0</v>
      </c>
      <c r="E62" s="14"/>
      <c r="F62" s="14"/>
      <c r="G62" s="14"/>
      <c r="H62" s="30">
        <f t="shared" si="10"/>
        <v>0</v>
      </c>
      <c r="I62" s="14"/>
      <c r="J62" s="14"/>
      <c r="K62" s="30">
        <f t="shared" si="12"/>
        <v>0</v>
      </c>
      <c r="L62" s="14"/>
      <c r="M62" s="14"/>
      <c r="N62" s="14"/>
      <c r="O62" s="14">
        <f t="shared" si="14"/>
        <v>0</v>
      </c>
      <c r="P62" s="14">
        <f t="shared" si="15"/>
        <v>0</v>
      </c>
      <c r="Q62" s="14"/>
      <c r="R62" s="23">
        <f t="shared" si="13"/>
        <v>0</v>
      </c>
      <c r="S62" s="10"/>
      <c r="T62" s="10"/>
    </row>
    <row r="63" spans="1:20" x14ac:dyDescent="0.2">
      <c r="A63" s="289"/>
      <c r="B63" s="133" t="s">
        <v>44</v>
      </c>
      <c r="C63" s="76" t="s">
        <v>23</v>
      </c>
      <c r="D63" s="77">
        <v>24</v>
      </c>
      <c r="E63" s="14">
        <v>0.01</v>
      </c>
      <c r="F63" s="14">
        <v>5</v>
      </c>
      <c r="G63" s="14"/>
      <c r="H63" s="30">
        <f t="shared" si="10"/>
        <v>5.01</v>
      </c>
      <c r="I63" s="14">
        <v>9.34</v>
      </c>
      <c r="J63" s="14"/>
      <c r="K63" s="30">
        <f t="shared" si="12"/>
        <v>14.35</v>
      </c>
      <c r="L63" s="14"/>
      <c r="M63" s="14">
        <v>20.23</v>
      </c>
      <c r="N63" s="14">
        <v>58.21</v>
      </c>
      <c r="O63" s="14">
        <f t="shared" si="14"/>
        <v>78.44</v>
      </c>
      <c r="P63" s="14">
        <f t="shared" si="15"/>
        <v>92.789999999999992</v>
      </c>
      <c r="Q63" s="14">
        <v>0.3</v>
      </c>
      <c r="R63" s="23">
        <f t="shared" si="13"/>
        <v>93.089999999999989</v>
      </c>
      <c r="S63" s="10"/>
      <c r="T63" s="10"/>
    </row>
    <row r="64" spans="1:20" x14ac:dyDescent="0.2">
      <c r="A64" s="289"/>
      <c r="B64" s="133"/>
      <c r="C64" s="76" t="s">
        <v>26</v>
      </c>
      <c r="D64" s="77">
        <v>25</v>
      </c>
      <c r="E64" s="14">
        <v>2.5499999999999998</v>
      </c>
      <c r="F64" s="14"/>
      <c r="G64" s="14"/>
      <c r="H64" s="30">
        <f t="shared" ref="H64:H69" si="16">SUM(E64:G64)</f>
        <v>2.5499999999999998</v>
      </c>
      <c r="I64" s="14">
        <v>6.52</v>
      </c>
      <c r="J64" s="14"/>
      <c r="K64" s="30">
        <f t="shared" si="12"/>
        <v>9.07</v>
      </c>
      <c r="L64" s="14">
        <v>5.4</v>
      </c>
      <c r="M64" s="14">
        <v>7.08</v>
      </c>
      <c r="N64" s="14">
        <v>45.18</v>
      </c>
      <c r="O64" s="14">
        <f t="shared" ref="O64:O69" si="17">+SUM(L64:N64)</f>
        <v>57.66</v>
      </c>
      <c r="P64" s="14">
        <f t="shared" ref="P64:P69" si="18">+SUM(K64+O64)</f>
        <v>66.72999999999999</v>
      </c>
      <c r="Q64" s="14">
        <v>0.05</v>
      </c>
      <c r="R64" s="23">
        <f t="shared" si="13"/>
        <v>66.779999999999987</v>
      </c>
      <c r="S64" s="10"/>
      <c r="T64" s="10"/>
    </row>
    <row r="65" spans="1:20" x14ac:dyDescent="0.2">
      <c r="A65" s="289"/>
      <c r="B65" s="133"/>
      <c r="C65" s="76" t="s">
        <v>29</v>
      </c>
      <c r="D65" s="77">
        <v>26</v>
      </c>
      <c r="E65" s="14">
        <v>0.3</v>
      </c>
      <c r="F65" s="14">
        <v>12.03</v>
      </c>
      <c r="G65" s="14">
        <v>7.55</v>
      </c>
      <c r="H65" s="30">
        <f t="shared" si="16"/>
        <v>19.88</v>
      </c>
      <c r="I65" s="14">
        <v>19.95</v>
      </c>
      <c r="J65" s="14"/>
      <c r="K65" s="30">
        <f t="shared" si="12"/>
        <v>39.83</v>
      </c>
      <c r="L65" s="14">
        <v>1.52</v>
      </c>
      <c r="M65" s="14">
        <v>12.66</v>
      </c>
      <c r="N65" s="14">
        <v>21.02</v>
      </c>
      <c r="O65" s="14">
        <f t="shared" si="17"/>
        <v>35.200000000000003</v>
      </c>
      <c r="P65" s="14">
        <f t="shared" si="18"/>
        <v>75.03</v>
      </c>
      <c r="Q65" s="14">
        <v>0.27</v>
      </c>
      <c r="R65" s="23">
        <f>+SUM(P65:Q65)</f>
        <v>75.3</v>
      </c>
      <c r="S65" s="10"/>
      <c r="T65" s="10"/>
    </row>
    <row r="66" spans="1:20" x14ac:dyDescent="0.2">
      <c r="A66" s="289"/>
      <c r="B66" s="133"/>
      <c r="C66" s="76" t="s">
        <v>30</v>
      </c>
      <c r="D66" s="77">
        <v>9</v>
      </c>
      <c r="E66" s="14">
        <v>0.04</v>
      </c>
      <c r="F66" s="14"/>
      <c r="G66" s="14"/>
      <c r="H66" s="30">
        <f t="shared" si="16"/>
        <v>0.04</v>
      </c>
      <c r="I66" s="14">
        <v>0.01</v>
      </c>
      <c r="J66" s="14"/>
      <c r="K66" s="30">
        <f>+SUM(H66:J66)</f>
        <v>0.05</v>
      </c>
      <c r="L66" s="14"/>
      <c r="M66" s="14">
        <v>0.95</v>
      </c>
      <c r="N66" s="14">
        <v>1.34</v>
      </c>
      <c r="O66" s="14">
        <f t="shared" si="17"/>
        <v>2.29</v>
      </c>
      <c r="P66" s="14">
        <f t="shared" si="18"/>
        <v>2.34</v>
      </c>
      <c r="Q66" s="14">
        <v>0.04</v>
      </c>
      <c r="R66" s="23">
        <f>+SUM(P66:Q66)</f>
        <v>2.38</v>
      </c>
      <c r="S66" s="10"/>
      <c r="T66" s="10"/>
    </row>
    <row r="67" spans="1:20" x14ac:dyDescent="0.2">
      <c r="A67" s="289"/>
      <c r="B67" s="133"/>
      <c r="C67" s="76" t="s">
        <v>44</v>
      </c>
      <c r="D67" s="77">
        <v>70</v>
      </c>
      <c r="E67" s="14">
        <v>0.52</v>
      </c>
      <c r="F67" s="14">
        <v>0.31</v>
      </c>
      <c r="G67" s="14">
        <v>2.31</v>
      </c>
      <c r="H67" s="30">
        <f t="shared" si="16"/>
        <v>3.14</v>
      </c>
      <c r="I67" s="14">
        <v>13.93</v>
      </c>
      <c r="J67" s="14"/>
      <c r="K67" s="30">
        <f>+SUM(H67:J67)</f>
        <v>17.07</v>
      </c>
      <c r="L67" s="14">
        <v>1.2</v>
      </c>
      <c r="M67" s="14">
        <v>5.69</v>
      </c>
      <c r="N67" s="14">
        <v>39.43</v>
      </c>
      <c r="O67" s="14">
        <f t="shared" si="17"/>
        <v>46.32</v>
      </c>
      <c r="P67" s="14">
        <f t="shared" si="18"/>
        <v>63.39</v>
      </c>
      <c r="Q67" s="14">
        <v>1.1000000000000001</v>
      </c>
      <c r="R67" s="23">
        <f>+SUM(P67:Q67)</f>
        <v>64.489999999999995</v>
      </c>
      <c r="S67" s="10"/>
      <c r="T67" s="10"/>
    </row>
    <row r="68" spans="1:20" x14ac:dyDescent="0.2">
      <c r="A68" s="289"/>
      <c r="B68" s="134"/>
      <c r="C68" s="76" t="s">
        <v>45</v>
      </c>
      <c r="D68" s="77">
        <v>9</v>
      </c>
      <c r="E68" s="14"/>
      <c r="F68" s="14"/>
      <c r="G68" s="14"/>
      <c r="H68" s="30">
        <f t="shared" si="16"/>
        <v>0</v>
      </c>
      <c r="I68" s="14">
        <v>8.35</v>
      </c>
      <c r="J68" s="14"/>
      <c r="K68" s="30">
        <f>+SUM(H68:J68)</f>
        <v>8.35</v>
      </c>
      <c r="L68" s="14">
        <v>2.4500000000000002</v>
      </c>
      <c r="M68" s="14">
        <v>10.55</v>
      </c>
      <c r="N68" s="14">
        <v>16.649999999999999</v>
      </c>
      <c r="O68" s="14">
        <f t="shared" si="17"/>
        <v>29.65</v>
      </c>
      <c r="P68" s="14">
        <f t="shared" si="18"/>
        <v>38</v>
      </c>
      <c r="Q68" s="14">
        <v>6.01</v>
      </c>
      <c r="R68" s="23">
        <f>+SUM(P68:Q68)</f>
        <v>44.01</v>
      </c>
      <c r="S68" s="10"/>
      <c r="T68" s="10"/>
    </row>
    <row r="69" spans="1:20" x14ac:dyDescent="0.2">
      <c r="A69" s="291"/>
      <c r="B69" s="133" t="s">
        <v>363</v>
      </c>
      <c r="C69" s="82" t="s">
        <v>363</v>
      </c>
      <c r="D69" s="83">
        <v>0</v>
      </c>
      <c r="E69" s="17"/>
      <c r="F69" s="17"/>
      <c r="G69" s="17"/>
      <c r="H69" s="32">
        <f t="shared" si="16"/>
        <v>0</v>
      </c>
      <c r="I69" s="17"/>
      <c r="J69" s="17"/>
      <c r="K69" s="32">
        <f>+SUM(H69:J69)</f>
        <v>0</v>
      </c>
      <c r="L69" s="17"/>
      <c r="M69" s="17"/>
      <c r="N69" s="17"/>
      <c r="O69" s="17">
        <f t="shared" si="17"/>
        <v>0</v>
      </c>
      <c r="P69" s="17">
        <f t="shared" si="18"/>
        <v>0</v>
      </c>
      <c r="Q69" s="17"/>
      <c r="R69" s="84">
        <f>+SUM(P69:Q69)</f>
        <v>0</v>
      </c>
      <c r="S69" s="10"/>
      <c r="T69" s="10"/>
    </row>
    <row r="70" spans="1:20" ht="15" x14ac:dyDescent="0.25">
      <c r="A70" s="230" t="s">
        <v>0</v>
      </c>
      <c r="B70" s="231"/>
      <c r="C70" s="232" t="s">
        <v>0</v>
      </c>
      <c r="D70" s="53">
        <f>+SUM(D32:D69)</f>
        <v>704</v>
      </c>
      <c r="E70" s="54">
        <f>SUM(E32:E69)</f>
        <v>18.88</v>
      </c>
      <c r="F70" s="54">
        <f>SUM(F32:F69)</f>
        <v>20.81</v>
      </c>
      <c r="G70" s="54">
        <f>SUM(G32:G69)</f>
        <v>10.039999999999999</v>
      </c>
      <c r="H70" s="54">
        <f>SUM(H32:H69)</f>
        <v>49.73</v>
      </c>
      <c r="I70" s="54">
        <f t="shared" ref="I70:R70" si="19">+SUM(I32:I69)</f>
        <v>228.39999999999998</v>
      </c>
      <c r="J70" s="54">
        <f t="shared" si="19"/>
        <v>0</v>
      </c>
      <c r="K70" s="54">
        <f t="shared" si="19"/>
        <v>278.13</v>
      </c>
      <c r="L70" s="54">
        <f t="shared" si="19"/>
        <v>357.65999999999991</v>
      </c>
      <c r="M70" s="54">
        <f t="shared" si="19"/>
        <v>977.50000000000011</v>
      </c>
      <c r="N70" s="54">
        <f t="shared" si="19"/>
        <v>700.07999999999993</v>
      </c>
      <c r="O70" s="54">
        <f t="shared" si="19"/>
        <v>2035.2400000000002</v>
      </c>
      <c r="P70" s="54">
        <f t="shared" si="19"/>
        <v>2313.3700000000003</v>
      </c>
      <c r="Q70" s="54">
        <f t="shared" si="19"/>
        <v>8.91</v>
      </c>
      <c r="R70" s="55">
        <f t="shared" si="19"/>
        <v>2322.2800000000007</v>
      </c>
      <c r="S70" s="10"/>
      <c r="T70" s="10"/>
    </row>
    <row r="71" spans="1:20" x14ac:dyDescent="0.2">
      <c r="A71" s="70" t="s">
        <v>5</v>
      </c>
      <c r="B71" s="288" t="s">
        <v>423</v>
      </c>
      <c r="C71" s="73" t="s">
        <v>77</v>
      </c>
      <c r="D71" s="61">
        <v>1</v>
      </c>
      <c r="E71" s="39"/>
      <c r="F71" s="39"/>
      <c r="G71" s="39"/>
      <c r="H71" s="48">
        <f t="shared" si="10"/>
        <v>0</v>
      </c>
      <c r="I71" s="39"/>
      <c r="J71" s="39"/>
      <c r="K71" s="48">
        <f t="shared" ref="K71:K82" si="20">+SUM(H71:J71)</f>
        <v>0</v>
      </c>
      <c r="L71" s="39"/>
      <c r="M71" s="39"/>
      <c r="N71" s="39">
        <v>0.3</v>
      </c>
      <c r="O71" s="39">
        <f t="shared" ref="O71:O103" si="21">+SUM(L71:N71)</f>
        <v>0.3</v>
      </c>
      <c r="P71" s="39">
        <f t="shared" ref="P71:P103" si="22">+SUM(K71+O71)</f>
        <v>0.3</v>
      </c>
      <c r="Q71" s="39"/>
      <c r="R71" s="39">
        <f t="shared" ref="R71:R103" si="23">+SUM(P71:Q71)</f>
        <v>0.3</v>
      </c>
      <c r="S71" s="10"/>
      <c r="T71" s="10"/>
    </row>
    <row r="72" spans="1:20" x14ac:dyDescent="0.2">
      <c r="A72" s="71"/>
      <c r="B72" s="289"/>
      <c r="C72" s="76" t="s">
        <v>61</v>
      </c>
      <c r="D72" s="34">
        <v>32</v>
      </c>
      <c r="E72" s="14"/>
      <c r="F72" s="14"/>
      <c r="G72" s="14">
        <v>0.4</v>
      </c>
      <c r="H72" s="30">
        <f t="shared" si="10"/>
        <v>0.4</v>
      </c>
      <c r="I72" s="14">
        <v>2.0499999999999998</v>
      </c>
      <c r="J72" s="14"/>
      <c r="K72" s="30">
        <f t="shared" si="20"/>
        <v>2.4499999999999997</v>
      </c>
      <c r="L72" s="14">
        <v>21.1</v>
      </c>
      <c r="M72" s="14">
        <v>25.02</v>
      </c>
      <c r="N72" s="14">
        <v>13.4</v>
      </c>
      <c r="O72" s="14">
        <f t="shared" si="21"/>
        <v>59.52</v>
      </c>
      <c r="P72" s="14">
        <f t="shared" si="22"/>
        <v>61.970000000000006</v>
      </c>
      <c r="Q72" s="14">
        <v>0.4</v>
      </c>
      <c r="R72" s="14">
        <f t="shared" si="23"/>
        <v>62.370000000000005</v>
      </c>
      <c r="S72" s="10"/>
      <c r="T72" s="10"/>
    </row>
    <row r="73" spans="1:20" x14ac:dyDescent="0.2">
      <c r="A73" s="71"/>
      <c r="B73" s="289"/>
      <c r="C73" s="76" t="s">
        <v>56</v>
      </c>
      <c r="D73" s="34">
        <v>3</v>
      </c>
      <c r="E73" s="14"/>
      <c r="F73" s="14"/>
      <c r="G73" s="14"/>
      <c r="H73" s="30">
        <f t="shared" si="10"/>
        <v>0</v>
      </c>
      <c r="I73" s="14">
        <v>0.2</v>
      </c>
      <c r="J73" s="14"/>
      <c r="K73" s="30">
        <f t="shared" si="20"/>
        <v>0.2</v>
      </c>
      <c r="L73" s="14">
        <v>0.3</v>
      </c>
      <c r="M73" s="14">
        <v>2.2999999999999998</v>
      </c>
      <c r="N73" s="14">
        <v>1.4</v>
      </c>
      <c r="O73" s="14">
        <f t="shared" si="21"/>
        <v>3.9999999999999996</v>
      </c>
      <c r="P73" s="14">
        <f t="shared" si="22"/>
        <v>4.1999999999999993</v>
      </c>
      <c r="Q73" s="14"/>
      <c r="R73" s="14">
        <f t="shared" si="23"/>
        <v>4.1999999999999993</v>
      </c>
      <c r="S73" s="10"/>
      <c r="T73" s="10"/>
    </row>
    <row r="74" spans="1:20" x14ac:dyDescent="0.2">
      <c r="A74" s="71"/>
      <c r="B74" s="289"/>
      <c r="C74" s="76" t="s">
        <v>50</v>
      </c>
      <c r="D74" s="34">
        <v>8</v>
      </c>
      <c r="E74" s="14"/>
      <c r="F74" s="14"/>
      <c r="G74" s="14"/>
      <c r="H74" s="30">
        <f t="shared" si="10"/>
        <v>0</v>
      </c>
      <c r="I74" s="14">
        <v>1</v>
      </c>
      <c r="J74" s="14"/>
      <c r="K74" s="30">
        <f t="shared" si="20"/>
        <v>1</v>
      </c>
      <c r="L74" s="14">
        <v>0.05</v>
      </c>
      <c r="M74" s="14">
        <v>3.05</v>
      </c>
      <c r="N74" s="14">
        <v>2.75</v>
      </c>
      <c r="O74" s="14">
        <f t="shared" si="21"/>
        <v>5.85</v>
      </c>
      <c r="P74" s="14">
        <f t="shared" si="22"/>
        <v>6.85</v>
      </c>
      <c r="Q74" s="14"/>
      <c r="R74" s="14">
        <f t="shared" si="23"/>
        <v>6.85</v>
      </c>
      <c r="S74" s="10"/>
      <c r="T74" s="10"/>
    </row>
    <row r="75" spans="1:20" x14ac:dyDescent="0.2">
      <c r="A75" s="71"/>
      <c r="B75" s="289"/>
      <c r="C75" s="76" t="s">
        <v>64</v>
      </c>
      <c r="D75" s="34">
        <v>28</v>
      </c>
      <c r="E75" s="14"/>
      <c r="F75" s="14"/>
      <c r="G75" s="14"/>
      <c r="H75" s="30">
        <f t="shared" si="10"/>
        <v>0</v>
      </c>
      <c r="I75" s="14">
        <v>8.1999999999999993</v>
      </c>
      <c r="J75" s="14"/>
      <c r="K75" s="30">
        <f t="shared" si="20"/>
        <v>8.1999999999999993</v>
      </c>
      <c r="L75" s="14">
        <v>1.3</v>
      </c>
      <c r="M75" s="14">
        <v>9.98</v>
      </c>
      <c r="N75" s="14">
        <v>10.09</v>
      </c>
      <c r="O75" s="14">
        <f t="shared" si="21"/>
        <v>21.37</v>
      </c>
      <c r="P75" s="14">
        <f t="shared" si="22"/>
        <v>29.57</v>
      </c>
      <c r="Q75" s="14">
        <v>6.5</v>
      </c>
      <c r="R75" s="14">
        <f t="shared" si="23"/>
        <v>36.07</v>
      </c>
      <c r="S75" s="10"/>
      <c r="T75" s="10"/>
    </row>
    <row r="76" spans="1:20" x14ac:dyDescent="0.2">
      <c r="A76" s="71"/>
      <c r="B76" s="289"/>
      <c r="C76" s="76" t="s">
        <v>79</v>
      </c>
      <c r="D76" s="34">
        <v>3</v>
      </c>
      <c r="E76" s="14"/>
      <c r="F76" s="14"/>
      <c r="G76" s="14"/>
      <c r="H76" s="30">
        <f t="shared" si="10"/>
        <v>0</v>
      </c>
      <c r="I76" s="14"/>
      <c r="J76" s="14"/>
      <c r="K76" s="30">
        <f t="shared" si="20"/>
        <v>0</v>
      </c>
      <c r="L76" s="14"/>
      <c r="M76" s="14">
        <v>0.1</v>
      </c>
      <c r="N76" s="14">
        <v>0.3</v>
      </c>
      <c r="O76" s="14">
        <f t="shared" si="21"/>
        <v>0.4</v>
      </c>
      <c r="P76" s="14">
        <f t="shared" si="22"/>
        <v>0.4</v>
      </c>
      <c r="Q76" s="14"/>
      <c r="R76" s="14">
        <f t="shared" si="23"/>
        <v>0.4</v>
      </c>
      <c r="S76" s="10"/>
      <c r="T76" s="10"/>
    </row>
    <row r="77" spans="1:20" x14ac:dyDescent="0.2">
      <c r="A77" s="71"/>
      <c r="B77" s="289"/>
      <c r="C77" s="76" t="s">
        <v>67</v>
      </c>
      <c r="D77" s="34">
        <v>3</v>
      </c>
      <c r="E77" s="14"/>
      <c r="F77" s="14"/>
      <c r="G77" s="14"/>
      <c r="H77" s="30">
        <f t="shared" si="10"/>
        <v>0</v>
      </c>
      <c r="I77" s="14"/>
      <c r="J77" s="14">
        <v>7.0000000000000007E-2</v>
      </c>
      <c r="K77" s="30">
        <f t="shared" si="20"/>
        <v>7.0000000000000007E-2</v>
      </c>
      <c r="L77" s="14"/>
      <c r="M77" s="14">
        <v>0.1</v>
      </c>
      <c r="N77" s="14">
        <v>0.23</v>
      </c>
      <c r="O77" s="14">
        <f t="shared" si="21"/>
        <v>0.33</v>
      </c>
      <c r="P77" s="14">
        <f t="shared" si="22"/>
        <v>0.4</v>
      </c>
      <c r="Q77" s="14"/>
      <c r="R77" s="14">
        <f t="shared" si="23"/>
        <v>0.4</v>
      </c>
      <c r="S77" s="10"/>
      <c r="T77" s="10"/>
    </row>
    <row r="78" spans="1:20" x14ac:dyDescent="0.2">
      <c r="A78" s="71"/>
      <c r="B78" s="289"/>
      <c r="C78" s="76" t="s">
        <v>78</v>
      </c>
      <c r="D78" s="34">
        <v>31</v>
      </c>
      <c r="E78" s="14"/>
      <c r="F78" s="14"/>
      <c r="G78" s="14"/>
      <c r="H78" s="30">
        <f t="shared" si="10"/>
        <v>0</v>
      </c>
      <c r="I78" s="14">
        <v>2.9</v>
      </c>
      <c r="J78" s="14"/>
      <c r="K78" s="30">
        <f t="shared" si="20"/>
        <v>2.9</v>
      </c>
      <c r="L78" s="14">
        <v>0.4</v>
      </c>
      <c r="M78" s="14">
        <v>6.56</v>
      </c>
      <c r="N78" s="14">
        <v>7.19</v>
      </c>
      <c r="O78" s="14">
        <f t="shared" si="21"/>
        <v>14.15</v>
      </c>
      <c r="P78" s="14">
        <f t="shared" si="22"/>
        <v>17.05</v>
      </c>
      <c r="Q78" s="14">
        <v>0.3</v>
      </c>
      <c r="R78" s="14">
        <f t="shared" si="23"/>
        <v>17.350000000000001</v>
      </c>
      <c r="S78" s="10"/>
      <c r="T78" s="10"/>
    </row>
    <row r="79" spans="1:20" x14ac:dyDescent="0.2">
      <c r="A79" s="71"/>
      <c r="B79" s="289"/>
      <c r="C79" s="76" t="s">
        <v>76</v>
      </c>
      <c r="D79" s="34">
        <v>1</v>
      </c>
      <c r="E79" s="14"/>
      <c r="F79" s="14"/>
      <c r="G79" s="14"/>
      <c r="H79" s="30">
        <f t="shared" si="10"/>
        <v>0</v>
      </c>
      <c r="I79" s="14"/>
      <c r="J79" s="14"/>
      <c r="K79" s="30">
        <f t="shared" si="20"/>
        <v>0</v>
      </c>
      <c r="L79" s="14"/>
      <c r="M79" s="14"/>
      <c r="N79" s="14">
        <v>0.4</v>
      </c>
      <c r="O79" s="14">
        <f t="shared" si="21"/>
        <v>0.4</v>
      </c>
      <c r="P79" s="14">
        <f t="shared" si="22"/>
        <v>0.4</v>
      </c>
      <c r="Q79" s="14">
        <v>0.6</v>
      </c>
      <c r="R79" s="14">
        <f t="shared" si="23"/>
        <v>1</v>
      </c>
      <c r="S79" s="10"/>
      <c r="T79" s="10"/>
    </row>
    <row r="80" spans="1:20" x14ac:dyDescent="0.2">
      <c r="A80" s="71"/>
      <c r="B80" s="289"/>
      <c r="C80" s="76" t="s">
        <v>62</v>
      </c>
      <c r="D80" s="34">
        <v>8</v>
      </c>
      <c r="E80" s="14"/>
      <c r="F80" s="14"/>
      <c r="G80" s="14"/>
      <c r="H80" s="30">
        <f t="shared" si="10"/>
        <v>0</v>
      </c>
      <c r="I80" s="14">
        <v>3.4</v>
      </c>
      <c r="J80" s="14">
        <v>0.05</v>
      </c>
      <c r="K80" s="30">
        <f t="shared" si="20"/>
        <v>3.4499999999999997</v>
      </c>
      <c r="L80" s="14"/>
      <c r="M80" s="14">
        <v>1.6</v>
      </c>
      <c r="N80" s="14">
        <v>1.33</v>
      </c>
      <c r="O80" s="14">
        <f t="shared" si="21"/>
        <v>2.93</v>
      </c>
      <c r="P80" s="14">
        <f t="shared" si="22"/>
        <v>6.38</v>
      </c>
      <c r="Q80" s="14">
        <v>0.55000000000000004</v>
      </c>
      <c r="R80" s="14">
        <f t="shared" si="23"/>
        <v>6.93</v>
      </c>
      <c r="S80" s="10"/>
      <c r="T80" s="10"/>
    </row>
    <row r="81" spans="1:20" x14ac:dyDescent="0.2">
      <c r="A81" s="71"/>
      <c r="B81" s="289"/>
      <c r="C81" s="76" t="s">
        <v>319</v>
      </c>
      <c r="D81" s="34">
        <v>16</v>
      </c>
      <c r="E81" s="14"/>
      <c r="F81" s="14"/>
      <c r="G81" s="14"/>
      <c r="H81" s="30">
        <f t="shared" si="10"/>
        <v>0</v>
      </c>
      <c r="I81" s="14">
        <v>4.5</v>
      </c>
      <c r="J81" s="14"/>
      <c r="K81" s="30">
        <f t="shared" si="20"/>
        <v>4.5</v>
      </c>
      <c r="L81" s="14"/>
      <c r="M81" s="14">
        <v>4.8099999999999996</v>
      </c>
      <c r="N81" s="14">
        <v>4</v>
      </c>
      <c r="O81" s="14">
        <f t="shared" si="21"/>
        <v>8.8099999999999987</v>
      </c>
      <c r="P81" s="14">
        <f t="shared" si="22"/>
        <v>13.309999999999999</v>
      </c>
      <c r="Q81" s="14">
        <v>0.15</v>
      </c>
      <c r="R81" s="14">
        <f t="shared" si="23"/>
        <v>13.459999999999999</v>
      </c>
      <c r="S81" s="10"/>
      <c r="T81" s="10"/>
    </row>
    <row r="82" spans="1:20" x14ac:dyDescent="0.2">
      <c r="A82" s="71"/>
      <c r="B82" s="289"/>
      <c r="C82" s="76" t="s">
        <v>320</v>
      </c>
      <c r="D82" s="34">
        <v>5</v>
      </c>
      <c r="E82" s="14"/>
      <c r="F82" s="14"/>
      <c r="G82" s="14"/>
      <c r="H82" s="30">
        <f t="shared" si="10"/>
        <v>0</v>
      </c>
      <c r="I82" s="14">
        <v>0.2</v>
      </c>
      <c r="J82" s="14"/>
      <c r="K82" s="30">
        <f t="shared" si="20"/>
        <v>0.2</v>
      </c>
      <c r="L82" s="14">
        <v>0.15</v>
      </c>
      <c r="M82" s="14">
        <v>3.45</v>
      </c>
      <c r="N82" s="14">
        <v>2.2000000000000002</v>
      </c>
      <c r="O82" s="14">
        <f t="shared" si="21"/>
        <v>5.8000000000000007</v>
      </c>
      <c r="P82" s="14">
        <f t="shared" si="22"/>
        <v>6.0000000000000009</v>
      </c>
      <c r="Q82" s="14"/>
      <c r="R82" s="14">
        <f t="shared" si="23"/>
        <v>6.0000000000000009</v>
      </c>
      <c r="S82" s="10"/>
      <c r="T82" s="10"/>
    </row>
    <row r="83" spans="1:20" x14ac:dyDescent="0.2">
      <c r="A83" s="71"/>
      <c r="B83" s="289"/>
      <c r="C83" s="76" t="s">
        <v>51</v>
      </c>
      <c r="D83" s="34">
        <v>9</v>
      </c>
      <c r="E83" s="14"/>
      <c r="F83" s="14"/>
      <c r="G83" s="14"/>
      <c r="H83" s="30">
        <f t="shared" si="10"/>
        <v>0</v>
      </c>
      <c r="I83" s="14">
        <v>2</v>
      </c>
      <c r="J83" s="14">
        <v>0.3</v>
      </c>
      <c r="K83" s="30">
        <f>SUM(H83:J83)</f>
        <v>2.2999999999999998</v>
      </c>
      <c r="L83" s="14">
        <v>7.0000000000000007E-2</v>
      </c>
      <c r="M83" s="14">
        <v>3.15</v>
      </c>
      <c r="N83" s="14">
        <v>5.4</v>
      </c>
      <c r="O83" s="14">
        <f t="shared" si="21"/>
        <v>8.620000000000001</v>
      </c>
      <c r="P83" s="14">
        <f t="shared" si="22"/>
        <v>10.920000000000002</v>
      </c>
      <c r="Q83" s="14"/>
      <c r="R83" s="14">
        <f t="shared" si="23"/>
        <v>10.920000000000002</v>
      </c>
      <c r="S83" s="10"/>
      <c r="T83" s="10"/>
    </row>
    <row r="84" spans="1:20" x14ac:dyDescent="0.2">
      <c r="A84" s="71"/>
      <c r="B84" s="289"/>
      <c r="C84" s="76" t="s">
        <v>52</v>
      </c>
      <c r="D84" s="34">
        <v>12</v>
      </c>
      <c r="E84" s="14"/>
      <c r="F84" s="14"/>
      <c r="G84" s="14"/>
      <c r="H84" s="30">
        <f t="shared" si="10"/>
        <v>0</v>
      </c>
      <c r="I84" s="14"/>
      <c r="J84" s="14"/>
      <c r="K84" s="30">
        <f t="shared" ref="K84:K103" si="24">+SUM(H84:J84)</f>
        <v>0</v>
      </c>
      <c r="L84" s="14">
        <v>103.03</v>
      </c>
      <c r="M84" s="14">
        <v>277.24</v>
      </c>
      <c r="N84" s="14">
        <v>109.78</v>
      </c>
      <c r="O84" s="14">
        <f t="shared" si="21"/>
        <v>490.04999999999995</v>
      </c>
      <c r="P84" s="14">
        <f t="shared" si="22"/>
        <v>490.04999999999995</v>
      </c>
      <c r="Q84" s="14"/>
      <c r="R84" s="14">
        <f t="shared" si="23"/>
        <v>490.04999999999995</v>
      </c>
      <c r="S84" s="10"/>
      <c r="T84" s="10"/>
    </row>
    <row r="85" spans="1:20" x14ac:dyDescent="0.2">
      <c r="A85" s="71"/>
      <c r="B85" s="289"/>
      <c r="C85" s="76" t="s">
        <v>72</v>
      </c>
      <c r="D85" s="34">
        <v>4</v>
      </c>
      <c r="E85" s="14"/>
      <c r="F85" s="14"/>
      <c r="G85" s="14"/>
      <c r="H85" s="30">
        <f t="shared" si="10"/>
        <v>0</v>
      </c>
      <c r="I85" s="14">
        <v>0.1</v>
      </c>
      <c r="J85" s="14"/>
      <c r="K85" s="30">
        <f t="shared" si="24"/>
        <v>0.1</v>
      </c>
      <c r="L85" s="14">
        <v>200</v>
      </c>
      <c r="M85" s="14">
        <v>250.33</v>
      </c>
      <c r="N85" s="14">
        <v>100.32</v>
      </c>
      <c r="O85" s="14">
        <f t="shared" si="21"/>
        <v>550.65000000000009</v>
      </c>
      <c r="P85" s="14">
        <f t="shared" si="22"/>
        <v>550.75000000000011</v>
      </c>
      <c r="Q85" s="14"/>
      <c r="R85" s="14">
        <f t="shared" si="23"/>
        <v>550.75000000000011</v>
      </c>
      <c r="S85" s="10"/>
      <c r="T85" s="10"/>
    </row>
    <row r="86" spans="1:20" x14ac:dyDescent="0.2">
      <c r="A86" s="71"/>
      <c r="B86" s="289"/>
      <c r="C86" s="76" t="s">
        <v>71</v>
      </c>
      <c r="D86" s="34">
        <v>1</v>
      </c>
      <c r="E86" s="14"/>
      <c r="F86" s="14"/>
      <c r="G86" s="14"/>
      <c r="H86" s="30">
        <f t="shared" si="10"/>
        <v>0</v>
      </c>
      <c r="I86" s="14"/>
      <c r="J86" s="14"/>
      <c r="K86" s="30">
        <f t="shared" si="24"/>
        <v>0</v>
      </c>
      <c r="L86" s="14"/>
      <c r="M86" s="14">
        <v>0.05</v>
      </c>
      <c r="N86" s="14">
        <v>0.05</v>
      </c>
      <c r="O86" s="14">
        <f t="shared" si="21"/>
        <v>0.1</v>
      </c>
      <c r="P86" s="14">
        <f t="shared" si="22"/>
        <v>0.1</v>
      </c>
      <c r="Q86" s="14"/>
      <c r="R86" s="14">
        <f t="shared" si="23"/>
        <v>0.1</v>
      </c>
      <c r="S86" s="10"/>
      <c r="T86" s="10"/>
    </row>
    <row r="87" spans="1:20" x14ac:dyDescent="0.2">
      <c r="A87" s="71"/>
      <c r="B87" s="290"/>
      <c r="C87" s="76" t="s">
        <v>58</v>
      </c>
      <c r="D87" s="34">
        <v>10</v>
      </c>
      <c r="E87" s="14">
        <v>0.02</v>
      </c>
      <c r="F87" s="14"/>
      <c r="G87" s="14"/>
      <c r="H87" s="30">
        <f t="shared" si="10"/>
        <v>0.02</v>
      </c>
      <c r="I87" s="14">
        <v>12.7</v>
      </c>
      <c r="J87" s="14">
        <v>0.5</v>
      </c>
      <c r="K87" s="30">
        <f t="shared" si="24"/>
        <v>13.219999999999999</v>
      </c>
      <c r="L87" s="14">
        <v>43</v>
      </c>
      <c r="M87" s="14">
        <v>103.35</v>
      </c>
      <c r="N87" s="14">
        <v>62.28</v>
      </c>
      <c r="O87" s="14">
        <f t="shared" si="21"/>
        <v>208.63</v>
      </c>
      <c r="P87" s="14">
        <f t="shared" si="22"/>
        <v>221.85</v>
      </c>
      <c r="Q87" s="14"/>
      <c r="R87" s="14">
        <f t="shared" si="23"/>
        <v>221.85</v>
      </c>
      <c r="S87" s="10"/>
      <c r="T87" s="10"/>
    </row>
    <row r="88" spans="1:20" x14ac:dyDescent="0.2">
      <c r="A88" s="71"/>
      <c r="B88" s="135" t="s">
        <v>424</v>
      </c>
      <c r="C88" s="76" t="s">
        <v>80</v>
      </c>
      <c r="D88" s="34">
        <v>45</v>
      </c>
      <c r="E88" s="14">
        <v>0.1</v>
      </c>
      <c r="F88" s="14">
        <v>902</v>
      </c>
      <c r="G88" s="14"/>
      <c r="H88" s="30">
        <f t="shared" si="10"/>
        <v>902.1</v>
      </c>
      <c r="I88" s="14">
        <v>0.72</v>
      </c>
      <c r="J88" s="14">
        <v>0.2</v>
      </c>
      <c r="K88" s="30">
        <f t="shared" si="24"/>
        <v>903.0200000000001</v>
      </c>
      <c r="L88" s="14">
        <v>5921.43</v>
      </c>
      <c r="M88" s="14">
        <v>14279.1</v>
      </c>
      <c r="N88" s="14">
        <v>5154.71</v>
      </c>
      <c r="O88" s="14">
        <f t="shared" si="21"/>
        <v>25355.239999999998</v>
      </c>
      <c r="P88" s="14">
        <f t="shared" si="22"/>
        <v>26258.26</v>
      </c>
      <c r="Q88" s="14">
        <v>1.7</v>
      </c>
      <c r="R88" s="14">
        <f t="shared" si="23"/>
        <v>26259.96</v>
      </c>
      <c r="S88" s="10"/>
      <c r="T88" s="10"/>
    </row>
    <row r="89" spans="1:20" x14ac:dyDescent="0.2">
      <c r="A89" s="71"/>
      <c r="B89" s="135"/>
      <c r="C89" s="76" t="s">
        <v>54</v>
      </c>
      <c r="D89" s="34">
        <v>16</v>
      </c>
      <c r="E89" s="14"/>
      <c r="F89" s="14"/>
      <c r="G89" s="14"/>
      <c r="H89" s="30">
        <f t="shared" si="10"/>
        <v>0</v>
      </c>
      <c r="I89" s="14">
        <v>0.75</v>
      </c>
      <c r="J89" s="14">
        <v>0.3</v>
      </c>
      <c r="K89" s="30">
        <f t="shared" si="24"/>
        <v>1.05</v>
      </c>
      <c r="L89" s="14">
        <v>35.299999999999997</v>
      </c>
      <c r="M89" s="14">
        <v>50.48</v>
      </c>
      <c r="N89" s="14">
        <v>28.62</v>
      </c>
      <c r="O89" s="14">
        <f t="shared" si="21"/>
        <v>114.4</v>
      </c>
      <c r="P89" s="14">
        <f t="shared" si="22"/>
        <v>115.45</v>
      </c>
      <c r="Q89" s="14">
        <v>0.8</v>
      </c>
      <c r="R89" s="14">
        <f t="shared" si="23"/>
        <v>116.25</v>
      </c>
      <c r="S89" s="10"/>
      <c r="T89" s="10"/>
    </row>
    <row r="90" spans="1:20" x14ac:dyDescent="0.2">
      <c r="A90" s="71"/>
      <c r="B90" s="135"/>
      <c r="C90" s="76" t="s">
        <v>65</v>
      </c>
      <c r="D90" s="34">
        <v>2</v>
      </c>
      <c r="E90" s="14"/>
      <c r="F90" s="14"/>
      <c r="G90" s="14"/>
      <c r="H90" s="30">
        <f t="shared" si="10"/>
        <v>0</v>
      </c>
      <c r="I90" s="14"/>
      <c r="J90" s="14"/>
      <c r="K90" s="30">
        <f t="shared" si="24"/>
        <v>0</v>
      </c>
      <c r="L90" s="14">
        <v>2</v>
      </c>
      <c r="M90" s="14">
        <v>20.149999999999999</v>
      </c>
      <c r="N90" s="14">
        <v>5.15</v>
      </c>
      <c r="O90" s="14">
        <f t="shared" si="21"/>
        <v>27.299999999999997</v>
      </c>
      <c r="P90" s="14">
        <f t="shared" si="22"/>
        <v>27.299999999999997</v>
      </c>
      <c r="Q90" s="14"/>
      <c r="R90" s="14">
        <f t="shared" si="23"/>
        <v>27.299999999999997</v>
      </c>
      <c r="S90" s="10"/>
      <c r="T90" s="10"/>
    </row>
    <row r="91" spans="1:20" x14ac:dyDescent="0.2">
      <c r="A91" s="71"/>
      <c r="B91" s="135"/>
      <c r="C91" s="76" t="s">
        <v>74</v>
      </c>
      <c r="D91" s="34">
        <v>8</v>
      </c>
      <c r="E91" s="14"/>
      <c r="F91" s="14"/>
      <c r="G91" s="14"/>
      <c r="H91" s="30">
        <f t="shared" si="10"/>
        <v>0</v>
      </c>
      <c r="I91" s="14">
        <v>0.8</v>
      </c>
      <c r="J91" s="14">
        <v>0.2</v>
      </c>
      <c r="K91" s="30">
        <f t="shared" si="24"/>
        <v>1</v>
      </c>
      <c r="L91" s="14">
        <v>0.6</v>
      </c>
      <c r="M91" s="14">
        <v>2.72</v>
      </c>
      <c r="N91" s="14">
        <v>2.0299999999999998</v>
      </c>
      <c r="O91" s="14">
        <f t="shared" si="21"/>
        <v>5.35</v>
      </c>
      <c r="P91" s="14">
        <f t="shared" si="22"/>
        <v>6.35</v>
      </c>
      <c r="Q91" s="14"/>
      <c r="R91" s="14">
        <f t="shared" si="23"/>
        <v>6.35</v>
      </c>
      <c r="S91" s="10"/>
      <c r="T91" s="10"/>
    </row>
    <row r="92" spans="1:20" x14ac:dyDescent="0.2">
      <c r="A92" s="71"/>
      <c r="B92" s="135"/>
      <c r="C92" s="76" t="s">
        <v>53</v>
      </c>
      <c r="D92" s="34">
        <v>2</v>
      </c>
      <c r="E92" s="14"/>
      <c r="F92" s="14"/>
      <c r="G92" s="14"/>
      <c r="H92" s="30">
        <f t="shared" si="10"/>
        <v>0</v>
      </c>
      <c r="I92" s="14">
        <v>0.2</v>
      </c>
      <c r="J92" s="14"/>
      <c r="K92" s="30">
        <f t="shared" si="24"/>
        <v>0.2</v>
      </c>
      <c r="L92" s="14">
        <v>1</v>
      </c>
      <c r="M92" s="14">
        <v>0.6</v>
      </c>
      <c r="N92" s="14">
        <v>0.8</v>
      </c>
      <c r="O92" s="14">
        <f t="shared" si="21"/>
        <v>2.4000000000000004</v>
      </c>
      <c r="P92" s="14">
        <f t="shared" si="22"/>
        <v>2.6000000000000005</v>
      </c>
      <c r="Q92" s="14"/>
      <c r="R92" s="14">
        <f t="shared" si="23"/>
        <v>2.6000000000000005</v>
      </c>
      <c r="S92" s="10"/>
      <c r="T92" s="10"/>
    </row>
    <row r="93" spans="1:20" x14ac:dyDescent="0.2">
      <c r="A93" s="71"/>
      <c r="B93" s="135"/>
      <c r="C93" s="76" t="s">
        <v>81</v>
      </c>
      <c r="D93" s="34">
        <v>7</v>
      </c>
      <c r="E93" s="14"/>
      <c r="F93" s="14"/>
      <c r="G93" s="14"/>
      <c r="H93" s="30">
        <f t="shared" si="10"/>
        <v>0</v>
      </c>
      <c r="I93" s="14"/>
      <c r="J93" s="14"/>
      <c r="K93" s="30">
        <f t="shared" si="24"/>
        <v>0</v>
      </c>
      <c r="L93" s="14">
        <v>100</v>
      </c>
      <c r="M93" s="14">
        <v>243.9</v>
      </c>
      <c r="N93" s="14">
        <v>88.6</v>
      </c>
      <c r="O93" s="14">
        <f t="shared" si="21"/>
        <v>432.5</v>
      </c>
      <c r="P93" s="14">
        <f t="shared" si="22"/>
        <v>432.5</v>
      </c>
      <c r="Q93" s="14">
        <v>4</v>
      </c>
      <c r="R93" s="14">
        <f t="shared" si="23"/>
        <v>436.5</v>
      </c>
      <c r="S93" s="10"/>
      <c r="T93" s="10"/>
    </row>
    <row r="94" spans="1:20" x14ac:dyDescent="0.2">
      <c r="A94" s="71"/>
      <c r="B94" s="135"/>
      <c r="C94" s="76" t="s">
        <v>68</v>
      </c>
      <c r="D94" s="34">
        <v>0</v>
      </c>
      <c r="E94" s="14"/>
      <c r="F94" s="14"/>
      <c r="G94" s="14"/>
      <c r="H94" s="30">
        <f t="shared" si="10"/>
        <v>0</v>
      </c>
      <c r="I94" s="14"/>
      <c r="J94" s="14"/>
      <c r="K94" s="30">
        <f t="shared" si="24"/>
        <v>0</v>
      </c>
      <c r="L94" s="14"/>
      <c r="M94" s="14"/>
      <c r="N94" s="14"/>
      <c r="O94" s="14">
        <f t="shared" ref="O94:O102" si="25">+SUM(L94:N94)</f>
        <v>0</v>
      </c>
      <c r="P94" s="14">
        <f t="shared" ref="P94:P102" si="26">+SUM(K94+O94)</f>
        <v>0</v>
      </c>
      <c r="Q94" s="14"/>
      <c r="R94" s="14">
        <f t="shared" si="23"/>
        <v>0</v>
      </c>
      <c r="S94" s="10"/>
      <c r="T94" s="10"/>
    </row>
    <row r="95" spans="1:20" x14ac:dyDescent="0.2">
      <c r="A95" s="71"/>
      <c r="B95" s="135"/>
      <c r="C95" s="76" t="s">
        <v>60</v>
      </c>
      <c r="D95" s="34">
        <v>6</v>
      </c>
      <c r="E95" s="14">
        <v>0.5</v>
      </c>
      <c r="F95" s="14"/>
      <c r="G95" s="14"/>
      <c r="H95" s="30">
        <f t="shared" si="10"/>
        <v>0.5</v>
      </c>
      <c r="I95" s="14">
        <v>4.5</v>
      </c>
      <c r="J95" s="14"/>
      <c r="K95" s="30">
        <f t="shared" si="24"/>
        <v>5</v>
      </c>
      <c r="L95" s="14">
        <v>100.8</v>
      </c>
      <c r="M95" s="14">
        <v>354.9</v>
      </c>
      <c r="N95" s="14">
        <v>160.1</v>
      </c>
      <c r="O95" s="14">
        <f t="shared" si="25"/>
        <v>615.79999999999995</v>
      </c>
      <c r="P95" s="14">
        <f t="shared" si="26"/>
        <v>620.79999999999995</v>
      </c>
      <c r="Q95" s="14"/>
      <c r="R95" s="14">
        <f t="shared" si="23"/>
        <v>620.79999999999995</v>
      </c>
      <c r="S95" s="10"/>
      <c r="T95" s="10"/>
    </row>
    <row r="96" spans="1:20" x14ac:dyDescent="0.2">
      <c r="A96" s="71"/>
      <c r="B96" s="135"/>
      <c r="C96" s="76" t="s">
        <v>75</v>
      </c>
      <c r="D96" s="34">
        <v>3</v>
      </c>
      <c r="E96" s="14"/>
      <c r="F96" s="14"/>
      <c r="G96" s="14">
        <v>0.1</v>
      </c>
      <c r="H96" s="30">
        <f t="shared" si="10"/>
        <v>0.1</v>
      </c>
      <c r="I96" s="14"/>
      <c r="J96" s="14"/>
      <c r="K96" s="30">
        <f t="shared" si="24"/>
        <v>0.1</v>
      </c>
      <c r="L96" s="14"/>
      <c r="M96" s="14">
        <v>0.3</v>
      </c>
      <c r="N96" s="14">
        <v>12.45</v>
      </c>
      <c r="O96" s="14">
        <f t="shared" si="25"/>
        <v>12.75</v>
      </c>
      <c r="P96" s="14">
        <f t="shared" si="26"/>
        <v>12.85</v>
      </c>
      <c r="Q96" s="14">
        <v>8</v>
      </c>
      <c r="R96" s="14">
        <f t="shared" si="23"/>
        <v>20.85</v>
      </c>
      <c r="S96" s="10"/>
      <c r="T96" s="10"/>
    </row>
    <row r="97" spans="1:20" x14ac:dyDescent="0.2">
      <c r="A97" s="71"/>
      <c r="B97" s="136"/>
      <c r="C97" s="76" t="s">
        <v>70</v>
      </c>
      <c r="D97" s="34">
        <v>6</v>
      </c>
      <c r="E97" s="14"/>
      <c r="F97" s="14"/>
      <c r="G97" s="14"/>
      <c r="H97" s="30">
        <f t="shared" si="10"/>
        <v>0</v>
      </c>
      <c r="I97" s="14">
        <v>0.4</v>
      </c>
      <c r="J97" s="14"/>
      <c r="K97" s="30">
        <f t="shared" si="24"/>
        <v>0.4</v>
      </c>
      <c r="L97" s="14">
        <v>10</v>
      </c>
      <c r="M97" s="14">
        <v>51.05</v>
      </c>
      <c r="N97" s="14">
        <v>25.35</v>
      </c>
      <c r="O97" s="14">
        <f t="shared" si="25"/>
        <v>86.4</v>
      </c>
      <c r="P97" s="14">
        <f t="shared" si="26"/>
        <v>86.800000000000011</v>
      </c>
      <c r="Q97" s="14">
        <v>3</v>
      </c>
      <c r="R97" s="14">
        <f t="shared" si="23"/>
        <v>89.800000000000011</v>
      </c>
      <c r="S97" s="10"/>
      <c r="T97" s="10"/>
    </row>
    <row r="98" spans="1:20" x14ac:dyDescent="0.2">
      <c r="A98" s="71"/>
      <c r="B98" s="135" t="s">
        <v>425</v>
      </c>
      <c r="C98" s="76" t="s">
        <v>73</v>
      </c>
      <c r="D98" s="34">
        <v>18</v>
      </c>
      <c r="E98" s="14">
        <v>31.1</v>
      </c>
      <c r="F98" s="14">
        <v>5.0999999999999996</v>
      </c>
      <c r="G98" s="14">
        <v>49.93</v>
      </c>
      <c r="H98" s="30">
        <f t="shared" si="10"/>
        <v>86.13</v>
      </c>
      <c r="I98" s="14">
        <v>6.8</v>
      </c>
      <c r="J98" s="14"/>
      <c r="K98" s="30">
        <f t="shared" si="24"/>
        <v>92.929999999999993</v>
      </c>
      <c r="L98" s="14">
        <v>30</v>
      </c>
      <c r="M98" s="14">
        <v>29.47</v>
      </c>
      <c r="N98" s="14">
        <v>6.08</v>
      </c>
      <c r="O98" s="14">
        <f t="shared" si="25"/>
        <v>65.55</v>
      </c>
      <c r="P98" s="14">
        <f t="shared" si="26"/>
        <v>158.47999999999999</v>
      </c>
      <c r="Q98" s="14">
        <v>45.1</v>
      </c>
      <c r="R98" s="14">
        <f t="shared" si="23"/>
        <v>203.57999999999998</v>
      </c>
      <c r="S98" s="10"/>
      <c r="T98" s="10"/>
    </row>
    <row r="99" spans="1:20" x14ac:dyDescent="0.2">
      <c r="A99" s="71"/>
      <c r="B99" s="135"/>
      <c r="C99" s="76" t="s">
        <v>69</v>
      </c>
      <c r="D99" s="34">
        <v>2</v>
      </c>
      <c r="E99" s="14"/>
      <c r="F99" s="14">
        <v>160</v>
      </c>
      <c r="G99" s="14">
        <v>1.2</v>
      </c>
      <c r="H99" s="30">
        <f t="shared" si="10"/>
        <v>161.19999999999999</v>
      </c>
      <c r="I99" s="14">
        <v>20</v>
      </c>
      <c r="J99" s="14"/>
      <c r="K99" s="30">
        <f t="shared" si="24"/>
        <v>181.2</v>
      </c>
      <c r="L99" s="14"/>
      <c r="M99" s="14">
        <v>70.5</v>
      </c>
      <c r="N99" s="14">
        <v>29.8</v>
      </c>
      <c r="O99" s="14">
        <f t="shared" si="25"/>
        <v>100.3</v>
      </c>
      <c r="P99" s="14">
        <f t="shared" si="26"/>
        <v>281.5</v>
      </c>
      <c r="Q99" s="14">
        <v>0.5</v>
      </c>
      <c r="R99" s="14">
        <f t="shared" si="23"/>
        <v>282</v>
      </c>
      <c r="S99" s="10"/>
      <c r="T99" s="10"/>
    </row>
    <row r="100" spans="1:20" x14ac:dyDescent="0.2">
      <c r="A100" s="71"/>
      <c r="B100" s="135"/>
      <c r="C100" s="76" t="s">
        <v>321</v>
      </c>
      <c r="D100" s="34">
        <v>7</v>
      </c>
      <c r="E100" s="14"/>
      <c r="F100" s="14"/>
      <c r="G100" s="14"/>
      <c r="H100" s="30">
        <f t="shared" si="10"/>
        <v>0</v>
      </c>
      <c r="I100" s="14">
        <v>0.7</v>
      </c>
      <c r="J100" s="14"/>
      <c r="K100" s="30">
        <f t="shared" si="24"/>
        <v>0.7</v>
      </c>
      <c r="L100" s="14"/>
      <c r="M100" s="14">
        <v>1.1499999999999999</v>
      </c>
      <c r="N100" s="14">
        <v>2.2999999999999998</v>
      </c>
      <c r="O100" s="14">
        <f t="shared" si="25"/>
        <v>3.4499999999999997</v>
      </c>
      <c r="P100" s="14">
        <f t="shared" si="26"/>
        <v>4.1499999999999995</v>
      </c>
      <c r="Q100" s="14">
        <v>5.3</v>
      </c>
      <c r="R100" s="14">
        <f t="shared" si="23"/>
        <v>9.4499999999999993</v>
      </c>
      <c r="S100" s="10"/>
      <c r="T100" s="10"/>
    </row>
    <row r="101" spans="1:20" x14ac:dyDescent="0.2">
      <c r="A101" s="71"/>
      <c r="B101" s="135"/>
      <c r="C101" s="76" t="s">
        <v>59</v>
      </c>
      <c r="D101" s="34">
        <v>7</v>
      </c>
      <c r="E101" s="14"/>
      <c r="F101" s="14"/>
      <c r="G101" s="14"/>
      <c r="H101" s="30">
        <f t="shared" si="10"/>
        <v>0</v>
      </c>
      <c r="I101" s="14">
        <v>0.05</v>
      </c>
      <c r="J101" s="14"/>
      <c r="K101" s="30">
        <f t="shared" si="24"/>
        <v>0.05</v>
      </c>
      <c r="L101" s="14"/>
      <c r="M101" s="14">
        <v>1.35</v>
      </c>
      <c r="N101" s="14">
        <v>1.72</v>
      </c>
      <c r="O101" s="14">
        <f t="shared" si="25"/>
        <v>3.0700000000000003</v>
      </c>
      <c r="P101" s="14">
        <f t="shared" si="26"/>
        <v>3.12</v>
      </c>
      <c r="Q101" s="14">
        <v>2.48</v>
      </c>
      <c r="R101" s="14">
        <f t="shared" si="23"/>
        <v>5.6</v>
      </c>
      <c r="S101" s="10"/>
      <c r="T101" s="10"/>
    </row>
    <row r="102" spans="1:20" x14ac:dyDescent="0.2">
      <c r="A102" s="71"/>
      <c r="B102" s="135"/>
      <c r="C102" s="76" t="s">
        <v>57</v>
      </c>
      <c r="D102" s="34">
        <v>0</v>
      </c>
      <c r="E102" s="14"/>
      <c r="F102" s="14"/>
      <c r="G102" s="14"/>
      <c r="H102" s="30">
        <f t="shared" si="10"/>
        <v>0</v>
      </c>
      <c r="I102" s="14"/>
      <c r="J102" s="14"/>
      <c r="K102" s="30">
        <f t="shared" si="24"/>
        <v>0</v>
      </c>
      <c r="L102" s="14"/>
      <c r="M102" s="14"/>
      <c r="N102" s="14"/>
      <c r="O102" s="14">
        <f t="shared" si="25"/>
        <v>0</v>
      </c>
      <c r="P102" s="14">
        <f t="shared" si="26"/>
        <v>0</v>
      </c>
      <c r="Q102" s="14"/>
      <c r="R102" s="14">
        <f t="shared" si="23"/>
        <v>0</v>
      </c>
      <c r="S102" s="10"/>
      <c r="T102" s="10"/>
    </row>
    <row r="103" spans="1:20" x14ac:dyDescent="0.2">
      <c r="A103" s="72"/>
      <c r="B103" s="137"/>
      <c r="C103" s="81" t="s">
        <v>66</v>
      </c>
      <c r="D103" s="67">
        <v>3</v>
      </c>
      <c r="E103" s="68"/>
      <c r="F103" s="68"/>
      <c r="G103" s="68"/>
      <c r="H103" s="69">
        <f t="shared" si="10"/>
        <v>0</v>
      </c>
      <c r="I103" s="68"/>
      <c r="J103" s="68"/>
      <c r="K103" s="69">
        <f t="shared" si="24"/>
        <v>0</v>
      </c>
      <c r="L103" s="68"/>
      <c r="M103" s="68">
        <v>0.55000000000000004</v>
      </c>
      <c r="N103" s="68">
        <v>0.25</v>
      </c>
      <c r="O103" s="68">
        <f t="shared" si="21"/>
        <v>0.8</v>
      </c>
      <c r="P103" s="68">
        <f t="shared" si="22"/>
        <v>0.8</v>
      </c>
      <c r="Q103" s="68"/>
      <c r="R103" s="68">
        <f t="shared" si="23"/>
        <v>0.8</v>
      </c>
      <c r="S103" s="10"/>
      <c r="T103" s="10"/>
    </row>
    <row r="104" spans="1:20" ht="15" x14ac:dyDescent="0.25">
      <c r="A104" s="230" t="s">
        <v>0</v>
      </c>
      <c r="B104" s="231"/>
      <c r="C104" s="232" t="s">
        <v>0</v>
      </c>
      <c r="D104" s="53">
        <f t="shared" ref="D104:R104" si="27">+SUM(D71:D103)</f>
        <v>307</v>
      </c>
      <c r="E104" s="54">
        <f>SUM(E71:E103)</f>
        <v>31.720000000000002</v>
      </c>
      <c r="F104" s="54">
        <f>SUM(F71:F103)</f>
        <v>1067.0999999999999</v>
      </c>
      <c r="G104" s="54">
        <f>SUM(G71:G103)</f>
        <v>51.63</v>
      </c>
      <c r="H104" s="54">
        <f>SUM(H71:H103)</f>
        <v>1150.45</v>
      </c>
      <c r="I104" s="54">
        <f t="shared" si="27"/>
        <v>72.169999999999987</v>
      </c>
      <c r="J104" s="54">
        <f t="shared" si="27"/>
        <v>1.6199999999999999</v>
      </c>
      <c r="K104" s="54">
        <f t="shared" si="27"/>
        <v>1224.2400000000002</v>
      </c>
      <c r="L104" s="54">
        <f t="shared" si="27"/>
        <v>6570.5300000000007</v>
      </c>
      <c r="M104" s="54">
        <f t="shared" si="27"/>
        <v>15797.309999999996</v>
      </c>
      <c r="N104" s="54">
        <f t="shared" si="27"/>
        <v>5839.380000000001</v>
      </c>
      <c r="O104" s="54">
        <f t="shared" si="27"/>
        <v>28207.219999999998</v>
      </c>
      <c r="P104" s="54">
        <f t="shared" si="27"/>
        <v>29431.459999999992</v>
      </c>
      <c r="Q104" s="54">
        <f t="shared" si="27"/>
        <v>79.38</v>
      </c>
      <c r="R104" s="55">
        <f t="shared" si="27"/>
        <v>29510.839999999993</v>
      </c>
      <c r="S104" s="10"/>
      <c r="T104" s="10"/>
    </row>
    <row r="105" spans="1:20" x14ac:dyDescent="0.2">
      <c r="A105" s="93" t="s">
        <v>6</v>
      </c>
      <c r="B105" s="120" t="s">
        <v>86</v>
      </c>
      <c r="C105" s="73" t="s">
        <v>86</v>
      </c>
      <c r="D105" s="61">
        <v>36</v>
      </c>
      <c r="E105" s="39">
        <v>0.21</v>
      </c>
      <c r="F105" s="39"/>
      <c r="G105" s="39">
        <v>0.3</v>
      </c>
      <c r="H105" s="48">
        <f t="shared" si="10"/>
        <v>0.51</v>
      </c>
      <c r="I105" s="39">
        <v>7</v>
      </c>
      <c r="J105" s="39"/>
      <c r="K105" s="48">
        <f t="shared" ref="K105:K120" si="28">+SUM(H105:J105)</f>
        <v>7.51</v>
      </c>
      <c r="L105" s="39">
        <v>11</v>
      </c>
      <c r="M105" s="39">
        <v>29.29</v>
      </c>
      <c r="N105" s="39">
        <v>38.01</v>
      </c>
      <c r="O105" s="39">
        <f t="shared" ref="O105:O120" si="29">+SUM(L105:N105)</f>
        <v>78.3</v>
      </c>
      <c r="P105" s="39">
        <f t="shared" ref="P105:P120" si="30">+SUM(K105+O105)</f>
        <v>85.81</v>
      </c>
      <c r="Q105" s="39">
        <v>1</v>
      </c>
      <c r="R105" s="39">
        <f t="shared" ref="R105:R120" si="31">+SUM(P105:Q105)</f>
        <v>86.81</v>
      </c>
      <c r="S105" s="10"/>
      <c r="T105" s="10"/>
    </row>
    <row r="106" spans="1:20" x14ac:dyDescent="0.2">
      <c r="A106" s="93"/>
      <c r="B106" s="121"/>
      <c r="C106" s="76" t="s">
        <v>272</v>
      </c>
      <c r="D106" s="34">
        <v>4</v>
      </c>
      <c r="E106" s="14"/>
      <c r="F106" s="14"/>
      <c r="G106" s="14"/>
      <c r="H106" s="30">
        <f t="shared" si="10"/>
        <v>0</v>
      </c>
      <c r="I106" s="14"/>
      <c r="J106" s="14"/>
      <c r="K106" s="30">
        <f t="shared" si="28"/>
        <v>0</v>
      </c>
      <c r="L106" s="14"/>
      <c r="M106" s="14">
        <v>6.5</v>
      </c>
      <c r="N106" s="14">
        <v>13.7</v>
      </c>
      <c r="O106" s="14">
        <f t="shared" si="29"/>
        <v>20.2</v>
      </c>
      <c r="P106" s="14">
        <f t="shared" si="30"/>
        <v>20.2</v>
      </c>
      <c r="Q106" s="14"/>
      <c r="R106" s="14">
        <f t="shared" si="31"/>
        <v>20.2</v>
      </c>
      <c r="S106" s="10"/>
      <c r="T106" s="10"/>
    </row>
    <row r="107" spans="1:20" x14ac:dyDescent="0.2">
      <c r="A107" s="93"/>
      <c r="B107" s="121"/>
      <c r="C107" s="76" t="s">
        <v>101</v>
      </c>
      <c r="D107" s="34">
        <v>22</v>
      </c>
      <c r="E107" s="14">
        <v>64</v>
      </c>
      <c r="F107" s="14"/>
      <c r="G107" s="14"/>
      <c r="H107" s="30">
        <f t="shared" ref="H107:H172" si="32">SUM(E107:G107)</f>
        <v>64</v>
      </c>
      <c r="I107" s="14">
        <v>2.5</v>
      </c>
      <c r="J107" s="14"/>
      <c r="K107" s="30">
        <f t="shared" si="28"/>
        <v>66.5</v>
      </c>
      <c r="L107" s="14">
        <v>68.8</v>
      </c>
      <c r="M107" s="14">
        <v>44.65</v>
      </c>
      <c r="N107" s="14">
        <v>30.75</v>
      </c>
      <c r="O107" s="14">
        <f t="shared" si="29"/>
        <v>144.19999999999999</v>
      </c>
      <c r="P107" s="14">
        <f t="shared" si="30"/>
        <v>210.7</v>
      </c>
      <c r="Q107" s="14">
        <v>0.6</v>
      </c>
      <c r="R107" s="14">
        <f t="shared" si="31"/>
        <v>211.29999999999998</v>
      </c>
      <c r="S107" s="10"/>
      <c r="T107" s="10"/>
    </row>
    <row r="108" spans="1:20" x14ac:dyDescent="0.2">
      <c r="A108" s="93"/>
      <c r="B108" s="121"/>
      <c r="C108" s="76" t="s">
        <v>106</v>
      </c>
      <c r="D108" s="34">
        <v>13</v>
      </c>
      <c r="E108" s="14"/>
      <c r="F108" s="14"/>
      <c r="G108" s="14"/>
      <c r="H108" s="30">
        <f t="shared" si="32"/>
        <v>0</v>
      </c>
      <c r="I108" s="14">
        <v>0.2</v>
      </c>
      <c r="J108" s="14"/>
      <c r="K108" s="30">
        <f t="shared" si="28"/>
        <v>0.2</v>
      </c>
      <c r="L108" s="14">
        <v>491</v>
      </c>
      <c r="M108" s="14">
        <v>89.1</v>
      </c>
      <c r="N108" s="14">
        <v>33.35</v>
      </c>
      <c r="O108" s="14">
        <f t="shared" si="29"/>
        <v>613.45000000000005</v>
      </c>
      <c r="P108" s="14">
        <f t="shared" si="30"/>
        <v>613.65000000000009</v>
      </c>
      <c r="Q108" s="14">
        <v>0.3</v>
      </c>
      <c r="R108" s="14">
        <f t="shared" si="31"/>
        <v>613.95000000000005</v>
      </c>
      <c r="S108" s="10"/>
      <c r="T108" s="10"/>
    </row>
    <row r="109" spans="1:20" x14ac:dyDescent="0.2">
      <c r="A109" s="93"/>
      <c r="B109" s="121"/>
      <c r="C109" s="76" t="s">
        <v>107</v>
      </c>
      <c r="D109" s="34">
        <v>11</v>
      </c>
      <c r="E109" s="14">
        <v>2.5099999999999998</v>
      </c>
      <c r="F109" s="14">
        <v>160.19999999999999</v>
      </c>
      <c r="G109" s="14"/>
      <c r="H109" s="30">
        <f t="shared" si="32"/>
        <v>162.70999999999998</v>
      </c>
      <c r="I109" s="14">
        <v>0.8</v>
      </c>
      <c r="J109" s="14"/>
      <c r="K109" s="30">
        <f t="shared" si="28"/>
        <v>163.51</v>
      </c>
      <c r="L109" s="14">
        <v>7</v>
      </c>
      <c r="M109" s="14">
        <v>2.16</v>
      </c>
      <c r="N109" s="14">
        <v>1.1200000000000001</v>
      </c>
      <c r="O109" s="14">
        <f t="shared" si="29"/>
        <v>10.280000000000001</v>
      </c>
      <c r="P109" s="14">
        <f t="shared" si="30"/>
        <v>173.79</v>
      </c>
      <c r="Q109" s="14">
        <v>0.01</v>
      </c>
      <c r="R109" s="14">
        <f t="shared" si="31"/>
        <v>173.79999999999998</v>
      </c>
      <c r="S109" s="10"/>
      <c r="T109" s="10"/>
    </row>
    <row r="110" spans="1:20" x14ac:dyDescent="0.2">
      <c r="A110" s="93"/>
      <c r="B110" s="121"/>
      <c r="C110" s="76" t="s">
        <v>90</v>
      </c>
      <c r="D110" s="34">
        <v>6</v>
      </c>
      <c r="E110" s="14">
        <v>21.7</v>
      </c>
      <c r="F110" s="14">
        <v>25</v>
      </c>
      <c r="G110" s="14"/>
      <c r="H110" s="30">
        <f t="shared" si="32"/>
        <v>46.7</v>
      </c>
      <c r="I110" s="14">
        <v>12.15</v>
      </c>
      <c r="J110" s="14"/>
      <c r="K110" s="30">
        <f t="shared" si="28"/>
        <v>58.85</v>
      </c>
      <c r="L110" s="14">
        <v>4</v>
      </c>
      <c r="M110" s="14">
        <v>77.010000000000005</v>
      </c>
      <c r="N110" s="14">
        <v>30.2</v>
      </c>
      <c r="O110" s="14">
        <f t="shared" si="29"/>
        <v>111.21000000000001</v>
      </c>
      <c r="P110" s="14">
        <f t="shared" si="30"/>
        <v>170.06</v>
      </c>
      <c r="Q110" s="14">
        <v>0.02</v>
      </c>
      <c r="R110" s="14">
        <f t="shared" si="31"/>
        <v>170.08</v>
      </c>
      <c r="S110" s="10"/>
      <c r="T110" s="10"/>
    </row>
    <row r="111" spans="1:20" x14ac:dyDescent="0.2">
      <c r="A111" s="93"/>
      <c r="B111" s="121"/>
      <c r="C111" s="76" t="s">
        <v>89</v>
      </c>
      <c r="D111" s="34">
        <v>4</v>
      </c>
      <c r="E111" s="14">
        <v>18</v>
      </c>
      <c r="F111" s="14">
        <v>0.5</v>
      </c>
      <c r="G111" s="14"/>
      <c r="H111" s="30">
        <f t="shared" si="32"/>
        <v>18.5</v>
      </c>
      <c r="I111" s="14"/>
      <c r="J111" s="14"/>
      <c r="K111" s="30">
        <f t="shared" si="28"/>
        <v>18.5</v>
      </c>
      <c r="L111" s="14">
        <v>1</v>
      </c>
      <c r="M111" s="14">
        <v>3.6</v>
      </c>
      <c r="N111" s="14">
        <v>0.9</v>
      </c>
      <c r="O111" s="14">
        <f t="shared" si="29"/>
        <v>5.5</v>
      </c>
      <c r="P111" s="14">
        <f t="shared" si="30"/>
        <v>24</v>
      </c>
      <c r="Q111" s="14"/>
      <c r="R111" s="14">
        <f t="shared" si="31"/>
        <v>24</v>
      </c>
      <c r="S111" s="10"/>
      <c r="T111" s="10"/>
    </row>
    <row r="112" spans="1:20" x14ac:dyDescent="0.2">
      <c r="A112" s="93"/>
      <c r="B112" s="121"/>
      <c r="C112" s="76" t="s">
        <v>94</v>
      </c>
      <c r="D112" s="34">
        <v>24</v>
      </c>
      <c r="E112" s="14"/>
      <c r="F112" s="14"/>
      <c r="G112" s="14"/>
      <c r="H112" s="30">
        <f t="shared" si="32"/>
        <v>0</v>
      </c>
      <c r="I112" s="14">
        <v>5.8</v>
      </c>
      <c r="J112" s="14"/>
      <c r="K112" s="30">
        <f t="shared" si="28"/>
        <v>5.8</v>
      </c>
      <c r="L112" s="14">
        <v>0.5</v>
      </c>
      <c r="M112" s="14">
        <v>10.96</v>
      </c>
      <c r="N112" s="14">
        <v>16</v>
      </c>
      <c r="O112" s="14">
        <f t="shared" si="29"/>
        <v>27.46</v>
      </c>
      <c r="P112" s="14">
        <f t="shared" si="30"/>
        <v>33.26</v>
      </c>
      <c r="Q112" s="14">
        <v>2.5</v>
      </c>
      <c r="R112" s="14">
        <f t="shared" si="31"/>
        <v>35.76</v>
      </c>
      <c r="S112" s="10"/>
      <c r="T112" s="10"/>
    </row>
    <row r="113" spans="1:20" x14ac:dyDescent="0.2">
      <c r="A113" s="93"/>
      <c r="B113" s="124"/>
      <c r="C113" s="76" t="s">
        <v>102</v>
      </c>
      <c r="D113" s="34">
        <v>4</v>
      </c>
      <c r="E113" s="14"/>
      <c r="F113" s="14"/>
      <c r="G113" s="14"/>
      <c r="H113" s="30">
        <f t="shared" si="32"/>
        <v>0</v>
      </c>
      <c r="I113" s="14">
        <v>1.5</v>
      </c>
      <c r="J113" s="14"/>
      <c r="K113" s="30">
        <f t="shared" si="28"/>
        <v>1.5</v>
      </c>
      <c r="L113" s="14"/>
      <c r="M113" s="14">
        <v>0.9</v>
      </c>
      <c r="N113" s="14">
        <v>1.02</v>
      </c>
      <c r="O113" s="14">
        <f t="shared" si="29"/>
        <v>1.92</v>
      </c>
      <c r="P113" s="14">
        <f t="shared" si="30"/>
        <v>3.42</v>
      </c>
      <c r="Q113" s="14"/>
      <c r="R113" s="14">
        <f t="shared" si="31"/>
        <v>3.42</v>
      </c>
      <c r="S113" s="10"/>
      <c r="T113" s="10"/>
    </row>
    <row r="114" spans="1:20" x14ac:dyDescent="0.2">
      <c r="A114" s="93"/>
      <c r="B114" s="132" t="s">
        <v>105</v>
      </c>
      <c r="C114" s="76" t="s">
        <v>105</v>
      </c>
      <c r="D114" s="34">
        <v>69</v>
      </c>
      <c r="E114" s="14">
        <v>0.15</v>
      </c>
      <c r="F114" s="14"/>
      <c r="G114" s="14"/>
      <c r="H114" s="30">
        <f t="shared" si="32"/>
        <v>0.15</v>
      </c>
      <c r="I114" s="14">
        <v>1.65</v>
      </c>
      <c r="J114" s="14"/>
      <c r="K114" s="30">
        <f t="shared" si="28"/>
        <v>1.7999999999999998</v>
      </c>
      <c r="L114" s="14">
        <v>1</v>
      </c>
      <c r="M114" s="14">
        <v>21.73</v>
      </c>
      <c r="N114" s="14">
        <v>46.68</v>
      </c>
      <c r="O114" s="14">
        <f t="shared" si="29"/>
        <v>69.41</v>
      </c>
      <c r="P114" s="14">
        <f t="shared" si="30"/>
        <v>71.209999999999994</v>
      </c>
      <c r="Q114" s="14">
        <v>0.5</v>
      </c>
      <c r="R114" s="14">
        <f t="shared" si="31"/>
        <v>71.709999999999994</v>
      </c>
      <c r="S114" s="10"/>
      <c r="T114" s="10"/>
    </row>
    <row r="115" spans="1:20" x14ac:dyDescent="0.2">
      <c r="A115" s="93"/>
      <c r="B115" s="121"/>
      <c r="C115" s="76" t="s">
        <v>103</v>
      </c>
      <c r="D115" s="34">
        <v>20</v>
      </c>
      <c r="E115" s="14">
        <v>30.5</v>
      </c>
      <c r="F115" s="14"/>
      <c r="G115" s="14"/>
      <c r="H115" s="30">
        <f t="shared" si="32"/>
        <v>30.5</v>
      </c>
      <c r="I115" s="14">
        <v>4</v>
      </c>
      <c r="J115" s="14"/>
      <c r="K115" s="30">
        <f t="shared" si="28"/>
        <v>34.5</v>
      </c>
      <c r="L115" s="14">
        <v>1.4</v>
      </c>
      <c r="M115" s="14">
        <v>11.36</v>
      </c>
      <c r="N115" s="14">
        <v>22.79</v>
      </c>
      <c r="O115" s="14">
        <f t="shared" si="29"/>
        <v>35.549999999999997</v>
      </c>
      <c r="P115" s="14">
        <f t="shared" si="30"/>
        <v>70.05</v>
      </c>
      <c r="Q115" s="14">
        <v>18.600000000000001</v>
      </c>
      <c r="R115" s="14">
        <f t="shared" si="31"/>
        <v>88.65</v>
      </c>
      <c r="S115" s="10"/>
      <c r="T115" s="10"/>
    </row>
    <row r="116" spans="1:20" x14ac:dyDescent="0.2">
      <c r="A116" s="93"/>
      <c r="B116" s="121"/>
      <c r="C116" s="76" t="s">
        <v>96</v>
      </c>
      <c r="D116" s="34">
        <v>14</v>
      </c>
      <c r="E116" s="14"/>
      <c r="F116" s="14"/>
      <c r="G116" s="14"/>
      <c r="H116" s="30">
        <f t="shared" si="32"/>
        <v>0</v>
      </c>
      <c r="I116" s="14"/>
      <c r="J116" s="14">
        <v>0.4</v>
      </c>
      <c r="K116" s="30">
        <f t="shared" si="28"/>
        <v>0.4</v>
      </c>
      <c r="L116" s="14">
        <v>0.45</v>
      </c>
      <c r="M116" s="14">
        <v>1.85</v>
      </c>
      <c r="N116" s="14">
        <v>6.65</v>
      </c>
      <c r="O116" s="14">
        <f t="shared" si="29"/>
        <v>8.9500000000000011</v>
      </c>
      <c r="P116" s="14">
        <f t="shared" si="30"/>
        <v>9.3500000000000014</v>
      </c>
      <c r="Q116" s="14">
        <v>10.31</v>
      </c>
      <c r="R116" s="14">
        <f t="shared" si="31"/>
        <v>19.660000000000004</v>
      </c>
      <c r="S116" s="10"/>
      <c r="T116" s="10"/>
    </row>
    <row r="117" spans="1:20" x14ac:dyDescent="0.2">
      <c r="A117" s="93"/>
      <c r="B117" s="121"/>
      <c r="C117" s="76" t="s">
        <v>100</v>
      </c>
      <c r="D117" s="34">
        <v>14</v>
      </c>
      <c r="E117" s="14">
        <v>0.26</v>
      </c>
      <c r="F117" s="14"/>
      <c r="G117" s="14"/>
      <c r="H117" s="30">
        <f t="shared" si="32"/>
        <v>0.26</v>
      </c>
      <c r="I117" s="14">
        <v>0.5</v>
      </c>
      <c r="J117" s="14"/>
      <c r="K117" s="30">
        <f t="shared" si="28"/>
        <v>0.76</v>
      </c>
      <c r="L117" s="14">
        <v>1.25</v>
      </c>
      <c r="M117" s="14">
        <v>5.15</v>
      </c>
      <c r="N117" s="14">
        <v>8.35</v>
      </c>
      <c r="O117" s="14">
        <f t="shared" si="29"/>
        <v>14.75</v>
      </c>
      <c r="P117" s="14">
        <f t="shared" si="30"/>
        <v>15.51</v>
      </c>
      <c r="Q117" s="14">
        <v>0.12</v>
      </c>
      <c r="R117" s="14">
        <f t="shared" si="31"/>
        <v>15.629999999999999</v>
      </c>
      <c r="S117" s="10"/>
      <c r="T117" s="10"/>
    </row>
    <row r="118" spans="1:20" x14ac:dyDescent="0.2">
      <c r="A118" s="93"/>
      <c r="B118" s="121"/>
      <c r="C118" s="76" t="s">
        <v>98</v>
      </c>
      <c r="D118" s="34">
        <v>9</v>
      </c>
      <c r="E118" s="14">
        <v>119.3</v>
      </c>
      <c r="F118" s="14"/>
      <c r="G118" s="14">
        <v>4.0999999999999996</v>
      </c>
      <c r="H118" s="30">
        <f t="shared" si="32"/>
        <v>123.39999999999999</v>
      </c>
      <c r="I118" s="14"/>
      <c r="J118" s="14"/>
      <c r="K118" s="30">
        <f t="shared" si="28"/>
        <v>123.39999999999999</v>
      </c>
      <c r="L118" s="14">
        <v>1</v>
      </c>
      <c r="M118" s="14">
        <v>57.9</v>
      </c>
      <c r="N118" s="14">
        <v>45.15</v>
      </c>
      <c r="O118" s="14">
        <f t="shared" si="29"/>
        <v>104.05</v>
      </c>
      <c r="P118" s="14">
        <f t="shared" si="30"/>
        <v>227.45</v>
      </c>
      <c r="Q118" s="14">
        <v>2.5</v>
      </c>
      <c r="R118" s="14">
        <f t="shared" si="31"/>
        <v>229.95</v>
      </c>
      <c r="S118" s="10"/>
      <c r="T118" s="10"/>
    </row>
    <row r="119" spans="1:20" x14ac:dyDescent="0.2">
      <c r="A119" s="93"/>
      <c r="B119" s="121"/>
      <c r="C119" s="76" t="s">
        <v>93</v>
      </c>
      <c r="D119" s="34">
        <v>24</v>
      </c>
      <c r="E119" s="14">
        <v>7.5</v>
      </c>
      <c r="F119" s="14">
        <v>5</v>
      </c>
      <c r="G119" s="14"/>
      <c r="H119" s="30">
        <f t="shared" si="32"/>
        <v>12.5</v>
      </c>
      <c r="I119" s="14">
        <v>25.5</v>
      </c>
      <c r="J119" s="14"/>
      <c r="K119" s="30">
        <f t="shared" si="28"/>
        <v>38</v>
      </c>
      <c r="L119" s="14"/>
      <c r="M119" s="14">
        <v>88.95</v>
      </c>
      <c r="N119" s="14">
        <v>92.75</v>
      </c>
      <c r="O119" s="14">
        <f t="shared" si="29"/>
        <v>181.7</v>
      </c>
      <c r="P119" s="14">
        <f t="shared" si="30"/>
        <v>219.7</v>
      </c>
      <c r="Q119" s="14">
        <v>0.3</v>
      </c>
      <c r="R119" s="14">
        <f t="shared" si="31"/>
        <v>220</v>
      </c>
      <c r="S119" s="10"/>
      <c r="T119" s="10"/>
    </row>
    <row r="120" spans="1:20" x14ac:dyDescent="0.2">
      <c r="A120" s="93"/>
      <c r="B120" s="121"/>
      <c r="C120" s="76" t="s">
        <v>85</v>
      </c>
      <c r="D120" s="34">
        <v>16</v>
      </c>
      <c r="E120" s="14">
        <v>205.7</v>
      </c>
      <c r="F120" s="14">
        <v>152.1</v>
      </c>
      <c r="G120" s="14">
        <v>3</v>
      </c>
      <c r="H120" s="30">
        <f t="shared" si="32"/>
        <v>360.79999999999995</v>
      </c>
      <c r="I120" s="14">
        <v>0.2</v>
      </c>
      <c r="J120" s="14"/>
      <c r="K120" s="30">
        <f t="shared" si="28"/>
        <v>360.99999999999994</v>
      </c>
      <c r="L120" s="14">
        <v>0.1</v>
      </c>
      <c r="M120" s="14">
        <v>11.4</v>
      </c>
      <c r="N120" s="14">
        <v>19.7</v>
      </c>
      <c r="O120" s="14">
        <f t="shared" si="29"/>
        <v>31.2</v>
      </c>
      <c r="P120" s="14">
        <f t="shared" si="30"/>
        <v>392.19999999999993</v>
      </c>
      <c r="Q120" s="14">
        <v>51.4</v>
      </c>
      <c r="R120" s="14">
        <f t="shared" si="31"/>
        <v>443.59999999999991</v>
      </c>
      <c r="S120" s="10"/>
      <c r="T120" s="10"/>
    </row>
    <row r="121" spans="1:20" x14ac:dyDescent="0.2">
      <c r="A121" s="93"/>
      <c r="B121" s="121"/>
      <c r="C121" s="76" t="s">
        <v>84</v>
      </c>
      <c r="D121" s="34">
        <v>39</v>
      </c>
      <c r="E121" s="14">
        <v>8.52</v>
      </c>
      <c r="F121" s="14">
        <v>1.51</v>
      </c>
      <c r="G121" s="14">
        <v>1</v>
      </c>
      <c r="H121" s="30">
        <f t="shared" si="32"/>
        <v>11.03</v>
      </c>
      <c r="I121" s="14">
        <v>5.4</v>
      </c>
      <c r="J121" s="14"/>
      <c r="K121" s="30">
        <f t="shared" ref="K121:K134" si="33">+SUM(H121:J121)</f>
        <v>16.43</v>
      </c>
      <c r="L121" s="14">
        <v>0.2</v>
      </c>
      <c r="M121" s="14">
        <v>6.49</v>
      </c>
      <c r="N121" s="14">
        <v>0.68</v>
      </c>
      <c r="O121" s="14">
        <f t="shared" ref="O121:O134" si="34">+SUM(L121:N121)</f>
        <v>7.37</v>
      </c>
      <c r="P121" s="14">
        <f t="shared" ref="P121:P134" si="35">+SUM(K121+O121)</f>
        <v>23.8</v>
      </c>
      <c r="Q121" s="14">
        <v>3.97</v>
      </c>
      <c r="R121" s="14">
        <f t="shared" ref="R121:R134" si="36">+SUM(P121:Q121)</f>
        <v>27.77</v>
      </c>
      <c r="S121" s="10"/>
      <c r="T121" s="10"/>
    </row>
    <row r="122" spans="1:20" x14ac:dyDescent="0.2">
      <c r="A122" s="93"/>
      <c r="B122" s="121"/>
      <c r="C122" s="76" t="s">
        <v>88</v>
      </c>
      <c r="D122" s="34">
        <v>7</v>
      </c>
      <c r="E122" s="14">
        <v>2.31</v>
      </c>
      <c r="F122" s="14"/>
      <c r="G122" s="14"/>
      <c r="H122" s="30">
        <f t="shared" si="32"/>
        <v>2.31</v>
      </c>
      <c r="I122" s="14"/>
      <c r="J122" s="14"/>
      <c r="K122" s="30">
        <f t="shared" si="33"/>
        <v>2.31</v>
      </c>
      <c r="L122" s="14"/>
      <c r="M122" s="14">
        <v>0.51</v>
      </c>
      <c r="N122" s="14">
        <v>0.5</v>
      </c>
      <c r="O122" s="14">
        <f t="shared" si="34"/>
        <v>1.01</v>
      </c>
      <c r="P122" s="14">
        <f t="shared" si="35"/>
        <v>3.3200000000000003</v>
      </c>
      <c r="Q122" s="14">
        <v>0.7</v>
      </c>
      <c r="R122" s="14">
        <f t="shared" si="36"/>
        <v>4.0200000000000005</v>
      </c>
      <c r="S122" s="10"/>
      <c r="T122" s="10"/>
    </row>
    <row r="123" spans="1:20" x14ac:dyDescent="0.2">
      <c r="A123" s="119"/>
      <c r="B123" s="138"/>
      <c r="C123" s="78" t="s">
        <v>293</v>
      </c>
      <c r="D123" s="64">
        <v>7</v>
      </c>
      <c r="E123" s="36"/>
      <c r="F123" s="36"/>
      <c r="G123" s="36"/>
      <c r="H123" s="65">
        <f t="shared" si="32"/>
        <v>0</v>
      </c>
      <c r="I123" s="36"/>
      <c r="J123" s="36"/>
      <c r="K123" s="65">
        <f t="shared" si="33"/>
        <v>0</v>
      </c>
      <c r="L123" s="36"/>
      <c r="M123" s="36">
        <v>2.65</v>
      </c>
      <c r="N123" s="36">
        <v>3.8</v>
      </c>
      <c r="O123" s="36">
        <f t="shared" si="34"/>
        <v>6.4499999999999993</v>
      </c>
      <c r="P123" s="36">
        <f t="shared" si="35"/>
        <v>6.4499999999999993</v>
      </c>
      <c r="Q123" s="36">
        <v>10</v>
      </c>
      <c r="R123" s="36">
        <f t="shared" si="36"/>
        <v>16.45</v>
      </c>
      <c r="S123" s="10"/>
      <c r="T123" s="10"/>
    </row>
    <row r="124" spans="1:20" ht="12.75" customHeight="1" x14ac:dyDescent="0.2">
      <c r="A124" s="93"/>
      <c r="B124" s="132" t="s">
        <v>91</v>
      </c>
      <c r="C124" s="76" t="s">
        <v>91</v>
      </c>
      <c r="D124" s="34">
        <v>53</v>
      </c>
      <c r="E124" s="14">
        <v>5</v>
      </c>
      <c r="F124" s="14"/>
      <c r="G124" s="14">
        <v>0.3</v>
      </c>
      <c r="H124" s="30">
        <f t="shared" si="32"/>
        <v>5.3</v>
      </c>
      <c r="I124" s="14">
        <v>4.5</v>
      </c>
      <c r="J124" s="14"/>
      <c r="K124" s="30">
        <f t="shared" si="33"/>
        <v>9.8000000000000007</v>
      </c>
      <c r="L124" s="14">
        <v>192.95</v>
      </c>
      <c r="M124" s="14">
        <v>46.36</v>
      </c>
      <c r="N124" s="14">
        <v>37.049999999999997</v>
      </c>
      <c r="O124" s="14">
        <f t="shared" si="34"/>
        <v>276.36</v>
      </c>
      <c r="P124" s="14">
        <f t="shared" si="35"/>
        <v>286.16000000000003</v>
      </c>
      <c r="Q124" s="14">
        <v>10.51</v>
      </c>
      <c r="R124" s="14">
        <f t="shared" si="36"/>
        <v>296.67</v>
      </c>
      <c r="S124" s="10"/>
      <c r="T124" s="10"/>
    </row>
    <row r="125" spans="1:20" x14ac:dyDescent="0.2">
      <c r="A125" s="93"/>
      <c r="B125" s="121"/>
      <c r="C125" s="76" t="s">
        <v>109</v>
      </c>
      <c r="D125" s="34">
        <v>10</v>
      </c>
      <c r="E125" s="14"/>
      <c r="F125" s="14"/>
      <c r="G125" s="14"/>
      <c r="H125" s="30">
        <f t="shared" si="32"/>
        <v>0</v>
      </c>
      <c r="I125" s="14">
        <v>0.75</v>
      </c>
      <c r="J125" s="14"/>
      <c r="K125" s="30">
        <f t="shared" si="33"/>
        <v>0.75</v>
      </c>
      <c r="L125" s="14">
        <v>0.6</v>
      </c>
      <c r="M125" s="14">
        <v>12.1</v>
      </c>
      <c r="N125" s="14">
        <v>8.25</v>
      </c>
      <c r="O125" s="14">
        <f t="shared" si="34"/>
        <v>20.95</v>
      </c>
      <c r="P125" s="14">
        <f t="shared" si="35"/>
        <v>21.7</v>
      </c>
      <c r="Q125" s="14">
        <v>1</v>
      </c>
      <c r="R125" s="14">
        <f t="shared" si="36"/>
        <v>22.7</v>
      </c>
      <c r="S125" s="10"/>
      <c r="T125" s="10"/>
    </row>
    <row r="126" spans="1:20" x14ac:dyDescent="0.2">
      <c r="A126" s="93"/>
      <c r="B126" s="121"/>
      <c r="C126" s="76" t="s">
        <v>83</v>
      </c>
      <c r="D126" s="34">
        <v>5</v>
      </c>
      <c r="E126" s="14">
        <v>2</v>
      </c>
      <c r="F126" s="14"/>
      <c r="G126" s="14"/>
      <c r="H126" s="30">
        <f t="shared" si="32"/>
        <v>2</v>
      </c>
      <c r="I126" s="14">
        <v>0.2</v>
      </c>
      <c r="J126" s="14"/>
      <c r="K126" s="30">
        <f t="shared" si="33"/>
        <v>2.2000000000000002</v>
      </c>
      <c r="L126" s="14">
        <v>2</v>
      </c>
      <c r="M126" s="14">
        <v>6.8</v>
      </c>
      <c r="N126" s="14">
        <v>4.9000000000000004</v>
      </c>
      <c r="O126" s="14">
        <f t="shared" si="34"/>
        <v>13.700000000000001</v>
      </c>
      <c r="P126" s="14">
        <f t="shared" si="35"/>
        <v>15.900000000000002</v>
      </c>
      <c r="Q126" s="14">
        <v>3</v>
      </c>
      <c r="R126" s="14">
        <f t="shared" si="36"/>
        <v>18.900000000000002</v>
      </c>
      <c r="S126" s="10"/>
      <c r="T126" s="10"/>
    </row>
    <row r="127" spans="1:20" x14ac:dyDescent="0.2">
      <c r="A127" s="93"/>
      <c r="B127" s="121"/>
      <c r="C127" s="76" t="s">
        <v>92</v>
      </c>
      <c r="D127" s="34">
        <v>38</v>
      </c>
      <c r="E127" s="14">
        <v>0.5</v>
      </c>
      <c r="F127" s="14">
        <v>150</v>
      </c>
      <c r="G127" s="14"/>
      <c r="H127" s="30">
        <f t="shared" si="32"/>
        <v>150.5</v>
      </c>
      <c r="I127" s="14"/>
      <c r="J127" s="14">
        <v>0.5</v>
      </c>
      <c r="K127" s="30">
        <f t="shared" si="33"/>
        <v>151</v>
      </c>
      <c r="L127" s="14">
        <v>1.4</v>
      </c>
      <c r="M127" s="14">
        <v>21.75</v>
      </c>
      <c r="N127" s="14">
        <v>27.72</v>
      </c>
      <c r="O127" s="14">
        <f t="shared" si="34"/>
        <v>50.87</v>
      </c>
      <c r="P127" s="14">
        <f t="shared" si="35"/>
        <v>201.87</v>
      </c>
      <c r="Q127" s="14">
        <v>28.05</v>
      </c>
      <c r="R127" s="14">
        <f t="shared" si="36"/>
        <v>229.92000000000002</v>
      </c>
      <c r="S127" s="10"/>
      <c r="T127" s="10"/>
    </row>
    <row r="128" spans="1:20" x14ac:dyDescent="0.2">
      <c r="A128" s="93"/>
      <c r="B128" s="121"/>
      <c r="C128" s="76" t="s">
        <v>95</v>
      </c>
      <c r="D128" s="34">
        <v>18</v>
      </c>
      <c r="E128" s="14">
        <v>0.01</v>
      </c>
      <c r="F128" s="14"/>
      <c r="G128" s="14"/>
      <c r="H128" s="30">
        <f t="shared" si="32"/>
        <v>0.01</v>
      </c>
      <c r="I128" s="14"/>
      <c r="J128" s="14"/>
      <c r="K128" s="30">
        <f t="shared" si="33"/>
        <v>0.01</v>
      </c>
      <c r="L128" s="14"/>
      <c r="M128" s="14">
        <v>13.82</v>
      </c>
      <c r="N128" s="14">
        <v>40.68</v>
      </c>
      <c r="O128" s="14">
        <f t="shared" si="34"/>
        <v>54.5</v>
      </c>
      <c r="P128" s="14">
        <f t="shared" si="35"/>
        <v>54.51</v>
      </c>
      <c r="Q128" s="14">
        <v>23</v>
      </c>
      <c r="R128" s="14">
        <f t="shared" si="36"/>
        <v>77.509999999999991</v>
      </c>
      <c r="S128" s="10"/>
      <c r="T128" s="10"/>
    </row>
    <row r="129" spans="1:20" x14ac:dyDescent="0.2">
      <c r="A129" s="93"/>
      <c r="B129" s="121"/>
      <c r="C129" s="76" t="s">
        <v>99</v>
      </c>
      <c r="D129" s="34">
        <v>8</v>
      </c>
      <c r="E129" s="14">
        <v>0.1</v>
      </c>
      <c r="F129" s="14"/>
      <c r="G129" s="14"/>
      <c r="H129" s="30">
        <f t="shared" si="32"/>
        <v>0.1</v>
      </c>
      <c r="I129" s="14"/>
      <c r="J129" s="14"/>
      <c r="K129" s="30">
        <f t="shared" si="33"/>
        <v>0.1</v>
      </c>
      <c r="L129" s="14"/>
      <c r="M129" s="14">
        <v>4.3</v>
      </c>
      <c r="N129" s="14">
        <v>6.2</v>
      </c>
      <c r="O129" s="14">
        <f t="shared" si="34"/>
        <v>10.5</v>
      </c>
      <c r="P129" s="14">
        <f t="shared" si="35"/>
        <v>10.6</v>
      </c>
      <c r="Q129" s="14">
        <v>19</v>
      </c>
      <c r="R129" s="14">
        <f t="shared" si="36"/>
        <v>29.6</v>
      </c>
      <c r="S129" s="10"/>
      <c r="T129" s="10"/>
    </row>
    <row r="130" spans="1:20" x14ac:dyDescent="0.2">
      <c r="A130" s="93"/>
      <c r="B130" s="121"/>
      <c r="C130" s="76" t="s">
        <v>104</v>
      </c>
      <c r="D130" s="34">
        <v>28</v>
      </c>
      <c r="E130" s="14">
        <v>266.60000000000002</v>
      </c>
      <c r="F130" s="14">
        <v>337</v>
      </c>
      <c r="G130" s="14"/>
      <c r="H130" s="30">
        <f t="shared" si="32"/>
        <v>603.6</v>
      </c>
      <c r="I130" s="14">
        <v>2.1</v>
      </c>
      <c r="J130" s="14"/>
      <c r="K130" s="30">
        <f t="shared" si="33"/>
        <v>605.70000000000005</v>
      </c>
      <c r="L130" s="14">
        <v>151.5</v>
      </c>
      <c r="M130" s="14">
        <v>30.85</v>
      </c>
      <c r="N130" s="14">
        <v>31.41</v>
      </c>
      <c r="O130" s="14">
        <f t="shared" si="34"/>
        <v>213.76</v>
      </c>
      <c r="P130" s="14">
        <f t="shared" si="35"/>
        <v>819.46</v>
      </c>
      <c r="Q130" s="14">
        <v>134.51</v>
      </c>
      <c r="R130" s="14">
        <f t="shared" si="36"/>
        <v>953.97</v>
      </c>
      <c r="S130" s="10"/>
      <c r="T130" s="10"/>
    </row>
    <row r="131" spans="1:20" x14ac:dyDescent="0.2">
      <c r="A131" s="93"/>
      <c r="B131" s="124"/>
      <c r="C131" s="76" t="s">
        <v>108</v>
      </c>
      <c r="D131" s="34">
        <v>8</v>
      </c>
      <c r="E131" s="14"/>
      <c r="F131" s="14"/>
      <c r="G131" s="14"/>
      <c r="H131" s="30">
        <f t="shared" si="32"/>
        <v>0</v>
      </c>
      <c r="I131" s="14">
        <v>1.2</v>
      </c>
      <c r="J131" s="14"/>
      <c r="K131" s="30">
        <f t="shared" si="33"/>
        <v>1.2</v>
      </c>
      <c r="L131" s="14"/>
      <c r="M131" s="14">
        <v>4.5</v>
      </c>
      <c r="N131" s="14">
        <v>3.8</v>
      </c>
      <c r="O131" s="14">
        <f t="shared" si="34"/>
        <v>8.3000000000000007</v>
      </c>
      <c r="P131" s="14">
        <f t="shared" si="35"/>
        <v>9.5</v>
      </c>
      <c r="Q131" s="14">
        <v>2.5</v>
      </c>
      <c r="R131" s="14">
        <f t="shared" si="36"/>
        <v>12</v>
      </c>
      <c r="S131" s="10"/>
      <c r="T131" s="10"/>
    </row>
    <row r="132" spans="1:20" x14ac:dyDescent="0.2">
      <c r="A132" s="93"/>
      <c r="B132" s="132" t="s">
        <v>82</v>
      </c>
      <c r="C132" s="76" t="s">
        <v>82</v>
      </c>
      <c r="D132" s="34">
        <v>31</v>
      </c>
      <c r="E132" s="14">
        <v>72.5</v>
      </c>
      <c r="F132" s="14">
        <v>0.3</v>
      </c>
      <c r="G132" s="14">
        <v>0.5</v>
      </c>
      <c r="H132" s="30">
        <f t="shared" si="32"/>
        <v>73.3</v>
      </c>
      <c r="I132" s="14">
        <v>0.6</v>
      </c>
      <c r="J132" s="14"/>
      <c r="K132" s="30">
        <f t="shared" si="33"/>
        <v>73.899999999999991</v>
      </c>
      <c r="L132" s="14"/>
      <c r="M132" s="14">
        <v>99.52</v>
      </c>
      <c r="N132" s="14">
        <v>196.75</v>
      </c>
      <c r="O132" s="14">
        <f t="shared" si="34"/>
        <v>296.27</v>
      </c>
      <c r="P132" s="14">
        <f t="shared" si="35"/>
        <v>370.16999999999996</v>
      </c>
      <c r="Q132" s="14">
        <v>54.81</v>
      </c>
      <c r="R132" s="14">
        <f t="shared" si="36"/>
        <v>424.97999999999996</v>
      </c>
      <c r="S132" s="10"/>
      <c r="T132" s="10"/>
    </row>
    <row r="133" spans="1:20" x14ac:dyDescent="0.2">
      <c r="A133" s="93"/>
      <c r="B133" s="121"/>
      <c r="C133" s="76" t="s">
        <v>87</v>
      </c>
      <c r="D133" s="34">
        <v>7</v>
      </c>
      <c r="E133" s="14"/>
      <c r="F133" s="14">
        <v>0.3</v>
      </c>
      <c r="G133" s="14"/>
      <c r="H133" s="30">
        <f t="shared" si="32"/>
        <v>0.3</v>
      </c>
      <c r="I133" s="14"/>
      <c r="J133" s="14"/>
      <c r="K133" s="30">
        <f t="shared" si="33"/>
        <v>0.3</v>
      </c>
      <c r="L133" s="14">
        <v>0.2</v>
      </c>
      <c r="M133" s="14">
        <v>0.12</v>
      </c>
      <c r="N133" s="14">
        <v>0.5</v>
      </c>
      <c r="O133" s="14">
        <f t="shared" si="34"/>
        <v>0.82000000000000006</v>
      </c>
      <c r="P133" s="14">
        <f t="shared" si="35"/>
        <v>1.1200000000000001</v>
      </c>
      <c r="Q133" s="14">
        <v>3.01</v>
      </c>
      <c r="R133" s="14">
        <f t="shared" si="36"/>
        <v>4.13</v>
      </c>
      <c r="S133" s="10"/>
      <c r="T133" s="10"/>
    </row>
    <row r="134" spans="1:20" x14ac:dyDescent="0.2">
      <c r="A134" s="93"/>
      <c r="B134" s="122"/>
      <c r="C134" s="82" t="s">
        <v>97</v>
      </c>
      <c r="D134" s="86">
        <v>7</v>
      </c>
      <c r="E134" s="17">
        <v>26.65</v>
      </c>
      <c r="F134" s="17">
        <v>54.1</v>
      </c>
      <c r="G134" s="17"/>
      <c r="H134" s="32">
        <f t="shared" si="32"/>
        <v>80.75</v>
      </c>
      <c r="I134" s="17">
        <v>64.75</v>
      </c>
      <c r="J134" s="17"/>
      <c r="K134" s="32">
        <f t="shared" si="33"/>
        <v>145.5</v>
      </c>
      <c r="L134" s="17">
        <v>40.799999999999997</v>
      </c>
      <c r="M134" s="17">
        <v>73.8</v>
      </c>
      <c r="N134" s="17">
        <v>10.11</v>
      </c>
      <c r="O134" s="17">
        <f t="shared" si="34"/>
        <v>124.71</v>
      </c>
      <c r="P134" s="17">
        <f t="shared" si="35"/>
        <v>270.20999999999998</v>
      </c>
      <c r="Q134" s="17">
        <v>0.01</v>
      </c>
      <c r="R134" s="17">
        <f t="shared" si="36"/>
        <v>270.21999999999997</v>
      </c>
      <c r="S134" s="10"/>
      <c r="T134" s="10"/>
    </row>
    <row r="135" spans="1:20" ht="15" x14ac:dyDescent="0.25">
      <c r="A135" s="230" t="s">
        <v>0</v>
      </c>
      <c r="B135" s="231"/>
      <c r="C135" s="232" t="s">
        <v>0</v>
      </c>
      <c r="D135" s="53">
        <f t="shared" ref="D135:R135" si="37">+SUM(D105:D134)</f>
        <v>556</v>
      </c>
      <c r="E135" s="54">
        <f>SUM(E105:E134)</f>
        <v>854.02</v>
      </c>
      <c r="F135" s="54">
        <f>SUM(F105:F134)</f>
        <v>886.00999999999988</v>
      </c>
      <c r="G135" s="54">
        <f>SUM(G105:G134)</f>
        <v>9.1999999999999993</v>
      </c>
      <c r="H135" s="54">
        <f>SUM(H105:H134)</f>
        <v>1749.2299999999996</v>
      </c>
      <c r="I135" s="54">
        <f t="shared" si="37"/>
        <v>141.30000000000001</v>
      </c>
      <c r="J135" s="54">
        <f t="shared" si="37"/>
        <v>0.9</v>
      </c>
      <c r="K135" s="54">
        <f t="shared" si="37"/>
        <v>1891.4299999999998</v>
      </c>
      <c r="L135" s="54">
        <f t="shared" si="37"/>
        <v>978.15000000000009</v>
      </c>
      <c r="M135" s="54">
        <f t="shared" si="37"/>
        <v>786.07999999999981</v>
      </c>
      <c r="N135" s="54">
        <f t="shared" si="37"/>
        <v>779.46999999999991</v>
      </c>
      <c r="O135" s="54">
        <f t="shared" si="37"/>
        <v>2543.7000000000007</v>
      </c>
      <c r="P135" s="54">
        <f t="shared" si="37"/>
        <v>4435.13</v>
      </c>
      <c r="Q135" s="54">
        <f t="shared" si="37"/>
        <v>382.22999999999996</v>
      </c>
      <c r="R135" s="55">
        <f t="shared" si="37"/>
        <v>4817.3599999999997</v>
      </c>
    </row>
    <row r="136" spans="1:20" x14ac:dyDescent="0.2">
      <c r="A136" s="93" t="s">
        <v>7</v>
      </c>
      <c r="B136" s="120" t="s">
        <v>426</v>
      </c>
      <c r="C136" s="73" t="s">
        <v>123</v>
      </c>
      <c r="D136" s="61">
        <v>133</v>
      </c>
      <c r="E136" s="39">
        <v>139.13</v>
      </c>
      <c r="F136" s="39">
        <v>36.799999999999997</v>
      </c>
      <c r="G136" s="39">
        <v>13.75</v>
      </c>
      <c r="H136" s="48">
        <f t="shared" si="32"/>
        <v>189.68</v>
      </c>
      <c r="I136" s="39">
        <v>7.38</v>
      </c>
      <c r="J136" s="39">
        <v>10.3</v>
      </c>
      <c r="K136" s="48">
        <f t="shared" ref="K136:K170" si="38">+SUM(H136:J136)</f>
        <v>207.36</v>
      </c>
      <c r="L136" s="39">
        <v>1.4</v>
      </c>
      <c r="M136" s="39">
        <v>480.02</v>
      </c>
      <c r="N136" s="39">
        <v>361.9</v>
      </c>
      <c r="O136" s="39">
        <f t="shared" ref="O136:O170" si="39">+SUM(L136:N136)</f>
        <v>843.31999999999994</v>
      </c>
      <c r="P136" s="39">
        <f t="shared" ref="P136:P170" si="40">+SUM(K136+O136)</f>
        <v>1050.6799999999998</v>
      </c>
      <c r="Q136" s="39">
        <v>92.55</v>
      </c>
      <c r="R136" s="39">
        <f t="shared" ref="R136:R170" si="41">+SUM(P136:Q136)</f>
        <v>1143.2299999999998</v>
      </c>
      <c r="S136" s="10"/>
      <c r="T136" s="10"/>
    </row>
    <row r="137" spans="1:20" x14ac:dyDescent="0.2">
      <c r="A137" s="93"/>
      <c r="B137" s="121"/>
      <c r="C137" s="76" t="s">
        <v>140</v>
      </c>
      <c r="D137" s="34">
        <v>11</v>
      </c>
      <c r="E137" s="14">
        <v>2.5099999999999998</v>
      </c>
      <c r="F137" s="14">
        <v>0.02</v>
      </c>
      <c r="G137" s="14">
        <v>1</v>
      </c>
      <c r="H137" s="30">
        <f t="shared" si="32"/>
        <v>3.53</v>
      </c>
      <c r="I137" s="14">
        <v>0.5</v>
      </c>
      <c r="J137" s="14">
        <v>0.1</v>
      </c>
      <c r="K137" s="30">
        <f t="shared" si="38"/>
        <v>4.129999999999999</v>
      </c>
      <c r="L137" s="14">
        <v>8.32</v>
      </c>
      <c r="M137" s="14">
        <v>17.309999999999999</v>
      </c>
      <c r="N137" s="14">
        <v>3.53</v>
      </c>
      <c r="O137" s="14">
        <f t="shared" si="39"/>
        <v>29.16</v>
      </c>
      <c r="P137" s="14">
        <f t="shared" si="40"/>
        <v>33.29</v>
      </c>
      <c r="Q137" s="14">
        <v>24.65</v>
      </c>
      <c r="R137" s="14">
        <f t="shared" si="41"/>
        <v>57.94</v>
      </c>
      <c r="S137" s="10"/>
      <c r="T137" s="10"/>
    </row>
    <row r="138" spans="1:20" x14ac:dyDescent="0.2">
      <c r="A138" s="93"/>
      <c r="B138" s="121"/>
      <c r="C138" s="76" t="s">
        <v>141</v>
      </c>
      <c r="D138" s="34">
        <v>9</v>
      </c>
      <c r="E138" s="14"/>
      <c r="F138" s="14">
        <v>142.5</v>
      </c>
      <c r="G138" s="14">
        <v>0.1</v>
      </c>
      <c r="H138" s="30">
        <f t="shared" si="32"/>
        <v>142.6</v>
      </c>
      <c r="I138" s="14">
        <v>4.8</v>
      </c>
      <c r="J138" s="14"/>
      <c r="K138" s="30">
        <f t="shared" si="38"/>
        <v>147.4</v>
      </c>
      <c r="L138" s="14">
        <v>300</v>
      </c>
      <c r="M138" s="14">
        <v>104.36</v>
      </c>
      <c r="N138" s="14">
        <v>428.11</v>
      </c>
      <c r="O138" s="14">
        <f t="shared" si="39"/>
        <v>832.47</v>
      </c>
      <c r="P138" s="14">
        <f t="shared" si="40"/>
        <v>979.87</v>
      </c>
      <c r="Q138" s="14">
        <v>21.51</v>
      </c>
      <c r="R138" s="14">
        <f t="shared" si="41"/>
        <v>1001.38</v>
      </c>
      <c r="S138" s="10"/>
      <c r="T138" s="10"/>
    </row>
    <row r="139" spans="1:20" x14ac:dyDescent="0.2">
      <c r="A139" s="93"/>
      <c r="B139" s="121"/>
      <c r="C139" s="76" t="s">
        <v>147</v>
      </c>
      <c r="D139" s="34">
        <v>14</v>
      </c>
      <c r="E139" s="14"/>
      <c r="F139" s="14"/>
      <c r="G139" s="14"/>
      <c r="H139" s="30">
        <f t="shared" si="32"/>
        <v>0</v>
      </c>
      <c r="I139" s="14"/>
      <c r="J139" s="14">
        <v>0.8</v>
      </c>
      <c r="K139" s="30">
        <f t="shared" si="38"/>
        <v>0.8</v>
      </c>
      <c r="L139" s="14"/>
      <c r="M139" s="14">
        <v>12.82</v>
      </c>
      <c r="N139" s="14">
        <v>65</v>
      </c>
      <c r="O139" s="14">
        <f t="shared" si="39"/>
        <v>77.819999999999993</v>
      </c>
      <c r="P139" s="14">
        <f t="shared" si="40"/>
        <v>78.61999999999999</v>
      </c>
      <c r="Q139" s="14">
        <v>1.9</v>
      </c>
      <c r="R139" s="14">
        <f t="shared" si="41"/>
        <v>80.52</v>
      </c>
      <c r="S139" s="10"/>
      <c r="T139" s="10"/>
    </row>
    <row r="140" spans="1:20" x14ac:dyDescent="0.2">
      <c r="A140" s="93"/>
      <c r="B140" s="121"/>
      <c r="C140" s="76" t="s">
        <v>322</v>
      </c>
      <c r="D140" s="34">
        <v>3</v>
      </c>
      <c r="E140" s="14"/>
      <c r="F140" s="14"/>
      <c r="G140" s="14"/>
      <c r="H140" s="30">
        <f t="shared" si="32"/>
        <v>0</v>
      </c>
      <c r="I140" s="14">
        <v>4</v>
      </c>
      <c r="J140" s="14"/>
      <c r="K140" s="30">
        <f t="shared" si="38"/>
        <v>4</v>
      </c>
      <c r="L140" s="14"/>
      <c r="M140" s="14">
        <v>52.5</v>
      </c>
      <c r="N140" s="14">
        <v>33</v>
      </c>
      <c r="O140" s="14">
        <f t="shared" si="39"/>
        <v>85.5</v>
      </c>
      <c r="P140" s="14">
        <f t="shared" si="40"/>
        <v>89.5</v>
      </c>
      <c r="Q140" s="14">
        <v>56</v>
      </c>
      <c r="R140" s="14">
        <f t="shared" si="41"/>
        <v>145.5</v>
      </c>
      <c r="S140" s="10"/>
      <c r="T140" s="10"/>
    </row>
    <row r="141" spans="1:20" x14ac:dyDescent="0.2">
      <c r="A141" s="93"/>
      <c r="B141" s="121"/>
      <c r="C141" s="76" t="s">
        <v>148</v>
      </c>
      <c r="D141" s="34">
        <v>5</v>
      </c>
      <c r="E141" s="14"/>
      <c r="F141" s="14"/>
      <c r="G141" s="14"/>
      <c r="H141" s="30">
        <f t="shared" si="32"/>
        <v>0</v>
      </c>
      <c r="I141" s="14"/>
      <c r="J141" s="14"/>
      <c r="K141" s="30">
        <f t="shared" si="38"/>
        <v>0</v>
      </c>
      <c r="L141" s="14">
        <v>10</v>
      </c>
      <c r="M141" s="14">
        <v>0.41</v>
      </c>
      <c r="N141" s="14"/>
      <c r="O141" s="14">
        <f t="shared" si="39"/>
        <v>10.41</v>
      </c>
      <c r="P141" s="14">
        <f t="shared" si="40"/>
        <v>10.41</v>
      </c>
      <c r="Q141" s="14">
        <v>2.0099999999999998</v>
      </c>
      <c r="R141" s="14">
        <f t="shared" si="41"/>
        <v>12.42</v>
      </c>
      <c r="S141" s="10"/>
      <c r="T141" s="10"/>
    </row>
    <row r="142" spans="1:20" x14ac:dyDescent="0.2">
      <c r="A142" s="93"/>
      <c r="B142" s="121"/>
      <c r="C142" s="76" t="s">
        <v>117</v>
      </c>
      <c r="D142" s="34">
        <v>9</v>
      </c>
      <c r="E142" s="14"/>
      <c r="F142" s="14"/>
      <c r="G142" s="14">
        <v>0.8</v>
      </c>
      <c r="H142" s="30">
        <f t="shared" si="32"/>
        <v>0.8</v>
      </c>
      <c r="I142" s="14">
        <v>0.1</v>
      </c>
      <c r="J142" s="14"/>
      <c r="K142" s="30">
        <f t="shared" si="38"/>
        <v>0.9</v>
      </c>
      <c r="L142" s="14">
        <v>2.2000000000000002</v>
      </c>
      <c r="M142" s="14">
        <v>0.9</v>
      </c>
      <c r="N142" s="14">
        <v>1.6</v>
      </c>
      <c r="O142" s="14">
        <f t="shared" si="39"/>
        <v>4.7</v>
      </c>
      <c r="P142" s="14">
        <f t="shared" si="40"/>
        <v>5.6000000000000005</v>
      </c>
      <c r="Q142" s="14">
        <v>14.53</v>
      </c>
      <c r="R142" s="14">
        <f t="shared" si="41"/>
        <v>20.13</v>
      </c>
      <c r="S142" s="10"/>
      <c r="T142" s="10"/>
    </row>
    <row r="143" spans="1:20" x14ac:dyDescent="0.2">
      <c r="A143" s="93"/>
      <c r="B143" s="121"/>
      <c r="C143" s="76" t="s">
        <v>149</v>
      </c>
      <c r="D143" s="34">
        <v>10</v>
      </c>
      <c r="E143" s="14">
        <v>22</v>
      </c>
      <c r="F143" s="14">
        <v>0.3</v>
      </c>
      <c r="G143" s="14">
        <v>0.04</v>
      </c>
      <c r="H143" s="30">
        <f t="shared" si="32"/>
        <v>22.34</v>
      </c>
      <c r="I143" s="14"/>
      <c r="J143" s="14"/>
      <c r="K143" s="30">
        <f t="shared" si="38"/>
        <v>22.34</v>
      </c>
      <c r="L143" s="14">
        <v>2.2999999999999998</v>
      </c>
      <c r="M143" s="14">
        <v>3.13</v>
      </c>
      <c r="N143" s="14">
        <v>2.37</v>
      </c>
      <c r="O143" s="14">
        <f t="shared" si="39"/>
        <v>7.8</v>
      </c>
      <c r="P143" s="14">
        <f t="shared" si="40"/>
        <v>30.14</v>
      </c>
      <c r="Q143" s="14">
        <v>8.6999999999999993</v>
      </c>
      <c r="R143" s="14">
        <f t="shared" si="41"/>
        <v>38.840000000000003</v>
      </c>
      <c r="S143" s="10"/>
      <c r="T143" s="10"/>
    </row>
    <row r="144" spans="1:20" x14ac:dyDescent="0.2">
      <c r="A144" s="93"/>
      <c r="B144" s="121"/>
      <c r="C144" s="76" t="s">
        <v>125</v>
      </c>
      <c r="D144" s="34">
        <v>9</v>
      </c>
      <c r="E144" s="14"/>
      <c r="F144" s="14">
        <v>0.1</v>
      </c>
      <c r="G144" s="14"/>
      <c r="H144" s="30">
        <f t="shared" si="32"/>
        <v>0.1</v>
      </c>
      <c r="I144" s="14"/>
      <c r="J144" s="14"/>
      <c r="K144" s="30">
        <f t="shared" si="38"/>
        <v>0.1</v>
      </c>
      <c r="L144" s="14">
        <v>1.5</v>
      </c>
      <c r="M144" s="14">
        <v>4.7</v>
      </c>
      <c r="N144" s="14">
        <v>8.4499999999999993</v>
      </c>
      <c r="O144" s="14">
        <f t="shared" si="39"/>
        <v>14.649999999999999</v>
      </c>
      <c r="P144" s="14">
        <f t="shared" si="40"/>
        <v>14.749999999999998</v>
      </c>
      <c r="Q144" s="14">
        <v>361.4</v>
      </c>
      <c r="R144" s="14">
        <f t="shared" si="41"/>
        <v>376.15</v>
      </c>
      <c r="S144" s="10"/>
      <c r="T144" s="10"/>
    </row>
    <row r="145" spans="1:20" x14ac:dyDescent="0.2">
      <c r="A145" s="93"/>
      <c r="B145" s="121"/>
      <c r="C145" s="76" t="s">
        <v>161</v>
      </c>
      <c r="D145" s="34">
        <v>30</v>
      </c>
      <c r="E145" s="14">
        <v>31.51</v>
      </c>
      <c r="F145" s="14">
        <v>94.71</v>
      </c>
      <c r="G145" s="14"/>
      <c r="H145" s="30">
        <f t="shared" si="32"/>
        <v>126.22</v>
      </c>
      <c r="I145" s="14">
        <v>0.03</v>
      </c>
      <c r="J145" s="14">
        <v>1.5</v>
      </c>
      <c r="K145" s="30">
        <f t="shared" si="38"/>
        <v>127.75</v>
      </c>
      <c r="L145" s="14">
        <v>73.33</v>
      </c>
      <c r="M145" s="14">
        <v>6.97</v>
      </c>
      <c r="N145" s="14">
        <v>26.09</v>
      </c>
      <c r="O145" s="14">
        <f t="shared" si="39"/>
        <v>106.39</v>
      </c>
      <c r="P145" s="14">
        <f t="shared" si="40"/>
        <v>234.14</v>
      </c>
      <c r="Q145" s="14">
        <v>135</v>
      </c>
      <c r="R145" s="14">
        <f t="shared" si="41"/>
        <v>369.14</v>
      </c>
      <c r="S145" s="10"/>
      <c r="T145" s="10"/>
    </row>
    <row r="146" spans="1:20" x14ac:dyDescent="0.2">
      <c r="A146" s="93"/>
      <c r="B146" s="121"/>
      <c r="C146" s="76" t="s">
        <v>138</v>
      </c>
      <c r="D146" s="34">
        <v>28</v>
      </c>
      <c r="E146" s="14">
        <v>0.66</v>
      </c>
      <c r="F146" s="14"/>
      <c r="G146" s="14">
        <v>2.92</v>
      </c>
      <c r="H146" s="30">
        <f t="shared" si="32"/>
        <v>3.58</v>
      </c>
      <c r="I146" s="14">
        <v>0.25</v>
      </c>
      <c r="J146" s="14"/>
      <c r="K146" s="30">
        <f t="shared" si="38"/>
        <v>3.83</v>
      </c>
      <c r="L146" s="14">
        <v>1.3</v>
      </c>
      <c r="M146" s="14">
        <v>36.78</v>
      </c>
      <c r="N146" s="14">
        <v>5.51</v>
      </c>
      <c r="O146" s="14">
        <f t="shared" si="39"/>
        <v>43.589999999999996</v>
      </c>
      <c r="P146" s="14">
        <f t="shared" si="40"/>
        <v>47.419999999999995</v>
      </c>
      <c r="Q146" s="14">
        <v>0</v>
      </c>
      <c r="R146" s="14">
        <f t="shared" si="41"/>
        <v>47.419999999999995</v>
      </c>
      <c r="S146" s="10"/>
      <c r="T146" s="10"/>
    </row>
    <row r="147" spans="1:20" x14ac:dyDescent="0.2">
      <c r="A147" s="93"/>
      <c r="B147" s="121"/>
      <c r="C147" s="76" t="s">
        <v>112</v>
      </c>
      <c r="D147" s="34">
        <v>55</v>
      </c>
      <c r="E147" s="14"/>
      <c r="F147" s="14">
        <v>0.3</v>
      </c>
      <c r="G147" s="14"/>
      <c r="H147" s="30">
        <f t="shared" si="32"/>
        <v>0.3</v>
      </c>
      <c r="I147" s="14">
        <v>35.229999999999997</v>
      </c>
      <c r="J147" s="14">
        <v>0.02</v>
      </c>
      <c r="K147" s="30">
        <f t="shared" si="38"/>
        <v>35.549999999999997</v>
      </c>
      <c r="L147" s="14">
        <v>349.5</v>
      </c>
      <c r="M147" s="14">
        <v>729.56</v>
      </c>
      <c r="N147" s="14">
        <v>1052.79</v>
      </c>
      <c r="O147" s="14">
        <f t="shared" si="39"/>
        <v>2131.85</v>
      </c>
      <c r="P147" s="14">
        <f t="shared" si="40"/>
        <v>2167.4</v>
      </c>
      <c r="Q147" s="14">
        <v>501.4</v>
      </c>
      <c r="R147" s="14">
        <f t="shared" si="41"/>
        <v>2668.8</v>
      </c>
      <c r="S147" s="10"/>
      <c r="T147" s="10"/>
    </row>
    <row r="148" spans="1:20" x14ac:dyDescent="0.2">
      <c r="A148" s="93"/>
      <c r="B148" s="121"/>
      <c r="C148" s="76" t="s">
        <v>144</v>
      </c>
      <c r="D148" s="34">
        <v>40</v>
      </c>
      <c r="E148" s="14">
        <v>18.64</v>
      </c>
      <c r="F148" s="14">
        <v>0.65</v>
      </c>
      <c r="G148" s="14">
        <v>15.4</v>
      </c>
      <c r="H148" s="30">
        <f t="shared" si="32"/>
        <v>34.69</v>
      </c>
      <c r="I148" s="14"/>
      <c r="J148" s="14">
        <v>1</v>
      </c>
      <c r="K148" s="30">
        <f t="shared" si="38"/>
        <v>35.69</v>
      </c>
      <c r="L148" s="14">
        <v>0.55000000000000004</v>
      </c>
      <c r="M148" s="14">
        <v>35.86</v>
      </c>
      <c r="N148" s="14">
        <v>16.329999999999998</v>
      </c>
      <c r="O148" s="14">
        <f t="shared" si="39"/>
        <v>52.739999999999995</v>
      </c>
      <c r="P148" s="14">
        <f t="shared" si="40"/>
        <v>88.429999999999993</v>
      </c>
      <c r="Q148" s="14">
        <v>16.399999999999999</v>
      </c>
      <c r="R148" s="14">
        <f t="shared" si="41"/>
        <v>104.82999999999998</v>
      </c>
      <c r="S148" s="10"/>
      <c r="T148" s="10"/>
    </row>
    <row r="149" spans="1:20" x14ac:dyDescent="0.2">
      <c r="A149" s="93"/>
      <c r="B149" s="121"/>
      <c r="C149" s="76" t="s">
        <v>116</v>
      </c>
      <c r="D149" s="34">
        <v>35</v>
      </c>
      <c r="E149" s="14">
        <v>29.43</v>
      </c>
      <c r="F149" s="14">
        <v>155.30000000000001</v>
      </c>
      <c r="G149" s="14">
        <v>12.7</v>
      </c>
      <c r="H149" s="30">
        <f t="shared" si="32"/>
        <v>197.43</v>
      </c>
      <c r="I149" s="14">
        <v>10.11</v>
      </c>
      <c r="J149" s="14"/>
      <c r="K149" s="30">
        <f t="shared" si="38"/>
        <v>207.54000000000002</v>
      </c>
      <c r="L149" s="14">
        <v>12.7</v>
      </c>
      <c r="M149" s="14">
        <v>21.4</v>
      </c>
      <c r="N149" s="14">
        <v>8.2799999999999994</v>
      </c>
      <c r="O149" s="14">
        <f t="shared" si="39"/>
        <v>42.379999999999995</v>
      </c>
      <c r="P149" s="14">
        <f t="shared" si="40"/>
        <v>249.92000000000002</v>
      </c>
      <c r="Q149" s="14">
        <v>67.55</v>
      </c>
      <c r="R149" s="14">
        <f t="shared" si="41"/>
        <v>317.47000000000003</v>
      </c>
      <c r="S149" s="10"/>
      <c r="T149" s="10"/>
    </row>
    <row r="150" spans="1:20" x14ac:dyDescent="0.2">
      <c r="A150" s="93"/>
      <c r="B150" s="121"/>
      <c r="C150" s="76" t="s">
        <v>158</v>
      </c>
      <c r="D150" s="34">
        <v>4</v>
      </c>
      <c r="E150" s="14">
        <v>0.25</v>
      </c>
      <c r="F150" s="14"/>
      <c r="G150" s="14">
        <v>0.79</v>
      </c>
      <c r="H150" s="30">
        <f t="shared" si="32"/>
        <v>1.04</v>
      </c>
      <c r="I150" s="14"/>
      <c r="J150" s="14"/>
      <c r="K150" s="30">
        <f t="shared" si="38"/>
        <v>1.04</v>
      </c>
      <c r="L150" s="14">
        <v>0.01</v>
      </c>
      <c r="M150" s="14">
        <v>0.2</v>
      </c>
      <c r="N150" s="14">
        <v>0.7</v>
      </c>
      <c r="O150" s="14">
        <f t="shared" si="39"/>
        <v>0.90999999999999992</v>
      </c>
      <c r="P150" s="14">
        <f t="shared" si="40"/>
        <v>1.95</v>
      </c>
      <c r="Q150" s="14">
        <v>0.5</v>
      </c>
      <c r="R150" s="14">
        <f t="shared" si="41"/>
        <v>2.4500000000000002</v>
      </c>
      <c r="S150" s="10"/>
      <c r="T150" s="10"/>
    </row>
    <row r="151" spans="1:20" x14ac:dyDescent="0.2">
      <c r="A151" s="93"/>
      <c r="B151" s="121"/>
      <c r="C151" s="76" t="s">
        <v>146</v>
      </c>
      <c r="D151" s="34">
        <v>18</v>
      </c>
      <c r="E151" s="14">
        <v>1.84</v>
      </c>
      <c r="F151" s="14">
        <v>20.05</v>
      </c>
      <c r="G151" s="14">
        <v>1.8</v>
      </c>
      <c r="H151" s="30">
        <f t="shared" si="32"/>
        <v>23.69</v>
      </c>
      <c r="I151" s="14"/>
      <c r="J151" s="14"/>
      <c r="K151" s="30">
        <f t="shared" si="38"/>
        <v>23.69</v>
      </c>
      <c r="L151" s="14"/>
      <c r="M151" s="14">
        <v>18.38</v>
      </c>
      <c r="N151" s="14">
        <v>12.62</v>
      </c>
      <c r="O151" s="14">
        <f t="shared" si="39"/>
        <v>31</v>
      </c>
      <c r="P151" s="14">
        <f t="shared" si="40"/>
        <v>54.69</v>
      </c>
      <c r="Q151" s="14">
        <v>7.32</v>
      </c>
      <c r="R151" s="14">
        <f t="shared" si="41"/>
        <v>62.01</v>
      </c>
      <c r="S151" s="10"/>
      <c r="T151" s="10"/>
    </row>
    <row r="152" spans="1:20" x14ac:dyDescent="0.2">
      <c r="A152" s="93"/>
      <c r="B152" s="121"/>
      <c r="C152" s="76" t="s">
        <v>115</v>
      </c>
      <c r="D152" s="34">
        <v>0</v>
      </c>
      <c r="E152" s="14"/>
      <c r="F152" s="14"/>
      <c r="G152" s="14"/>
      <c r="H152" s="30">
        <f t="shared" si="32"/>
        <v>0</v>
      </c>
      <c r="I152" s="14"/>
      <c r="J152" s="14"/>
      <c r="K152" s="30">
        <f t="shared" si="38"/>
        <v>0</v>
      </c>
      <c r="L152" s="14"/>
      <c r="M152" s="14"/>
      <c r="N152" s="14"/>
      <c r="O152" s="14">
        <f>+SUM(L152:N152)</f>
        <v>0</v>
      </c>
      <c r="P152" s="14">
        <f>+SUM(K152+O152)</f>
        <v>0</v>
      </c>
      <c r="Q152" s="14"/>
      <c r="R152" s="14">
        <f t="shared" si="41"/>
        <v>0</v>
      </c>
      <c r="S152" s="10"/>
      <c r="T152" s="10"/>
    </row>
    <row r="153" spans="1:20" x14ac:dyDescent="0.2">
      <c r="A153" s="93"/>
      <c r="B153" s="121"/>
      <c r="C153" s="76" t="s">
        <v>145</v>
      </c>
      <c r="D153" s="34">
        <v>30</v>
      </c>
      <c r="E153" s="14">
        <v>134.57</v>
      </c>
      <c r="F153" s="14">
        <v>310.8</v>
      </c>
      <c r="G153" s="14">
        <v>40</v>
      </c>
      <c r="H153" s="30">
        <f t="shared" si="32"/>
        <v>485.37</v>
      </c>
      <c r="I153" s="14">
        <v>80</v>
      </c>
      <c r="J153" s="14"/>
      <c r="K153" s="30">
        <f t="shared" si="38"/>
        <v>565.37</v>
      </c>
      <c r="L153" s="14">
        <v>110.1</v>
      </c>
      <c r="M153" s="14">
        <v>160.09</v>
      </c>
      <c r="N153" s="14">
        <v>117.76</v>
      </c>
      <c r="O153" s="14">
        <f>+SUM(L153:N153)</f>
        <v>387.95</v>
      </c>
      <c r="P153" s="14">
        <f>+SUM(K153+O153)</f>
        <v>953.31999999999994</v>
      </c>
      <c r="Q153" s="14">
        <v>369</v>
      </c>
      <c r="R153" s="14">
        <f t="shared" si="41"/>
        <v>1322.32</v>
      </c>
      <c r="S153" s="10"/>
      <c r="T153" s="10"/>
    </row>
    <row r="154" spans="1:20" x14ac:dyDescent="0.2">
      <c r="A154" s="93"/>
      <c r="B154" s="121"/>
      <c r="C154" s="76" t="s">
        <v>136</v>
      </c>
      <c r="D154" s="34">
        <v>6</v>
      </c>
      <c r="E154" s="14">
        <v>13.5</v>
      </c>
      <c r="F154" s="14">
        <v>2</v>
      </c>
      <c r="G154" s="14"/>
      <c r="H154" s="30">
        <f t="shared" si="32"/>
        <v>15.5</v>
      </c>
      <c r="I154" s="14"/>
      <c r="J154" s="14"/>
      <c r="K154" s="30">
        <f t="shared" si="38"/>
        <v>15.5</v>
      </c>
      <c r="L154" s="14"/>
      <c r="M154" s="14">
        <v>18.8</v>
      </c>
      <c r="N154" s="14">
        <v>75.5</v>
      </c>
      <c r="O154" s="14">
        <f>+SUM(L154:N154)</f>
        <v>94.3</v>
      </c>
      <c r="P154" s="14">
        <f>+SUM(K154+O154)</f>
        <v>109.8</v>
      </c>
      <c r="Q154" s="14">
        <v>1</v>
      </c>
      <c r="R154" s="14">
        <f t="shared" si="41"/>
        <v>110.8</v>
      </c>
      <c r="S154" s="10"/>
      <c r="T154" s="10"/>
    </row>
    <row r="155" spans="1:20" x14ac:dyDescent="0.2">
      <c r="A155" s="93"/>
      <c r="B155" s="121"/>
      <c r="C155" s="76" t="s">
        <v>150</v>
      </c>
      <c r="D155" s="34">
        <v>11</v>
      </c>
      <c r="E155" s="14"/>
      <c r="F155" s="14"/>
      <c r="G155" s="14"/>
      <c r="H155" s="30">
        <f t="shared" si="32"/>
        <v>0</v>
      </c>
      <c r="I155" s="14"/>
      <c r="J155" s="14"/>
      <c r="K155" s="30">
        <f t="shared" si="38"/>
        <v>0</v>
      </c>
      <c r="L155" s="14"/>
      <c r="M155" s="14">
        <v>14.31</v>
      </c>
      <c r="N155" s="14">
        <v>27.8</v>
      </c>
      <c r="O155" s="14">
        <f t="shared" si="39"/>
        <v>42.11</v>
      </c>
      <c r="P155" s="14">
        <f t="shared" si="40"/>
        <v>42.11</v>
      </c>
      <c r="Q155" s="14">
        <v>8.6</v>
      </c>
      <c r="R155" s="14">
        <f t="shared" si="41"/>
        <v>50.71</v>
      </c>
      <c r="S155" s="10"/>
      <c r="T155" s="10"/>
    </row>
    <row r="156" spans="1:20" x14ac:dyDescent="0.2">
      <c r="A156" s="93"/>
      <c r="B156" s="124"/>
      <c r="C156" s="78" t="s">
        <v>124</v>
      </c>
      <c r="D156" s="64">
        <v>10</v>
      </c>
      <c r="E156" s="36"/>
      <c r="F156" s="36">
        <v>3</v>
      </c>
      <c r="G156" s="36"/>
      <c r="H156" s="65">
        <f t="shared" si="32"/>
        <v>3</v>
      </c>
      <c r="I156" s="36">
        <v>6</v>
      </c>
      <c r="J156" s="36"/>
      <c r="K156" s="65">
        <f t="shared" si="38"/>
        <v>9</v>
      </c>
      <c r="L156" s="36"/>
      <c r="M156" s="36">
        <v>36.06</v>
      </c>
      <c r="N156" s="36">
        <v>81</v>
      </c>
      <c r="O156" s="36">
        <f t="shared" si="39"/>
        <v>117.06</v>
      </c>
      <c r="P156" s="36">
        <f t="shared" si="40"/>
        <v>126.06</v>
      </c>
      <c r="Q156" s="36">
        <v>3.1</v>
      </c>
      <c r="R156" s="36">
        <f t="shared" si="41"/>
        <v>129.16</v>
      </c>
      <c r="S156" s="10"/>
      <c r="T156" s="10"/>
    </row>
    <row r="157" spans="1:20" x14ac:dyDescent="0.2">
      <c r="A157" s="93"/>
      <c r="B157" s="121" t="s">
        <v>427</v>
      </c>
      <c r="C157" s="76" t="s">
        <v>131</v>
      </c>
      <c r="D157" s="34">
        <v>124</v>
      </c>
      <c r="E157" s="14">
        <v>185.6</v>
      </c>
      <c r="F157" s="14">
        <v>117.64</v>
      </c>
      <c r="G157" s="14">
        <v>2.09</v>
      </c>
      <c r="H157" s="30">
        <f t="shared" si="32"/>
        <v>305.33</v>
      </c>
      <c r="I157" s="14">
        <v>1.81</v>
      </c>
      <c r="J157" s="14">
        <v>0.64</v>
      </c>
      <c r="K157" s="30">
        <f t="shared" si="38"/>
        <v>307.77999999999997</v>
      </c>
      <c r="L157" s="14">
        <v>4.29</v>
      </c>
      <c r="M157" s="14">
        <v>65.099999999999994</v>
      </c>
      <c r="N157" s="14">
        <v>60.79</v>
      </c>
      <c r="O157" s="14">
        <f t="shared" si="39"/>
        <v>130.18</v>
      </c>
      <c r="P157" s="14">
        <f t="shared" si="40"/>
        <v>437.96</v>
      </c>
      <c r="Q157" s="14">
        <v>36.42</v>
      </c>
      <c r="R157" s="14">
        <f t="shared" si="41"/>
        <v>474.38</v>
      </c>
      <c r="S157" s="10"/>
      <c r="T157" s="10"/>
    </row>
    <row r="158" spans="1:20" x14ac:dyDescent="0.2">
      <c r="A158" s="93"/>
      <c r="B158" s="121"/>
      <c r="C158" s="76" t="s">
        <v>128</v>
      </c>
      <c r="D158" s="34">
        <v>20</v>
      </c>
      <c r="E158" s="14">
        <v>0.91</v>
      </c>
      <c r="F158" s="14">
        <v>1.2</v>
      </c>
      <c r="G158" s="14"/>
      <c r="H158" s="30">
        <f t="shared" si="32"/>
        <v>2.11</v>
      </c>
      <c r="I158" s="14">
        <v>5.5</v>
      </c>
      <c r="J158" s="14"/>
      <c r="K158" s="30">
        <f t="shared" si="38"/>
        <v>7.6099999999999994</v>
      </c>
      <c r="L158" s="14"/>
      <c r="M158" s="14">
        <v>5.23</v>
      </c>
      <c r="N158" s="14">
        <v>13.59</v>
      </c>
      <c r="O158" s="14">
        <f t="shared" si="39"/>
        <v>18.82</v>
      </c>
      <c r="P158" s="14">
        <f t="shared" si="40"/>
        <v>26.43</v>
      </c>
      <c r="Q158" s="14">
        <v>0.71</v>
      </c>
      <c r="R158" s="14">
        <f t="shared" si="41"/>
        <v>27.14</v>
      </c>
      <c r="S158" s="10"/>
      <c r="T158" s="10"/>
    </row>
    <row r="159" spans="1:20" x14ac:dyDescent="0.2">
      <c r="A159" s="93"/>
      <c r="B159" s="121"/>
      <c r="C159" s="76" t="s">
        <v>152</v>
      </c>
      <c r="D159" s="34">
        <v>24</v>
      </c>
      <c r="E159" s="14">
        <v>1.1499999999999999</v>
      </c>
      <c r="F159" s="14">
        <v>0.04</v>
      </c>
      <c r="G159" s="14"/>
      <c r="H159" s="30">
        <f t="shared" si="32"/>
        <v>1.19</v>
      </c>
      <c r="I159" s="14"/>
      <c r="J159" s="14"/>
      <c r="K159" s="30">
        <f t="shared" si="38"/>
        <v>1.19</v>
      </c>
      <c r="L159" s="14"/>
      <c r="M159" s="14">
        <v>3.27</v>
      </c>
      <c r="N159" s="14">
        <v>1.22</v>
      </c>
      <c r="O159" s="14">
        <f t="shared" si="39"/>
        <v>4.49</v>
      </c>
      <c r="P159" s="14">
        <f t="shared" si="40"/>
        <v>5.68</v>
      </c>
      <c r="Q159" s="14">
        <v>0.21</v>
      </c>
      <c r="R159" s="14">
        <f t="shared" si="41"/>
        <v>5.89</v>
      </c>
      <c r="S159" s="10"/>
      <c r="T159" s="10"/>
    </row>
    <row r="160" spans="1:20" x14ac:dyDescent="0.2">
      <c r="A160" s="93"/>
      <c r="B160" s="121"/>
      <c r="C160" s="76" t="s">
        <v>160</v>
      </c>
      <c r="D160" s="34">
        <v>57</v>
      </c>
      <c r="E160" s="14">
        <v>65.94</v>
      </c>
      <c r="F160" s="14">
        <v>4.6500000000000004</v>
      </c>
      <c r="G160" s="14">
        <v>2.7</v>
      </c>
      <c r="H160" s="30">
        <f t="shared" si="32"/>
        <v>73.290000000000006</v>
      </c>
      <c r="I160" s="14">
        <v>3.01</v>
      </c>
      <c r="J160" s="14">
        <v>0.11</v>
      </c>
      <c r="K160" s="30">
        <f t="shared" si="38"/>
        <v>76.410000000000011</v>
      </c>
      <c r="L160" s="14">
        <v>0.52</v>
      </c>
      <c r="M160" s="14">
        <v>67.25</v>
      </c>
      <c r="N160" s="14">
        <v>37.58</v>
      </c>
      <c r="O160" s="14">
        <f t="shared" si="39"/>
        <v>105.35</v>
      </c>
      <c r="P160" s="14">
        <f t="shared" si="40"/>
        <v>181.76</v>
      </c>
      <c r="Q160" s="14">
        <v>25.46</v>
      </c>
      <c r="R160" s="14">
        <f t="shared" si="41"/>
        <v>207.22</v>
      </c>
      <c r="S160" s="10"/>
      <c r="T160" s="10"/>
    </row>
    <row r="161" spans="1:21" x14ac:dyDescent="0.2">
      <c r="A161" s="93"/>
      <c r="B161" s="121"/>
      <c r="C161" s="76" t="s">
        <v>113</v>
      </c>
      <c r="D161" s="34">
        <v>81</v>
      </c>
      <c r="E161" s="14">
        <v>17.18</v>
      </c>
      <c r="F161" s="14">
        <v>1.71</v>
      </c>
      <c r="G161" s="14">
        <v>1.4</v>
      </c>
      <c r="H161" s="30">
        <f t="shared" si="32"/>
        <v>20.29</v>
      </c>
      <c r="I161" s="14">
        <v>3.5</v>
      </c>
      <c r="J161" s="14">
        <v>0.55000000000000004</v>
      </c>
      <c r="K161" s="30">
        <f t="shared" si="38"/>
        <v>24.34</v>
      </c>
      <c r="L161" s="14">
        <v>0.38</v>
      </c>
      <c r="M161" s="14">
        <v>49.11</v>
      </c>
      <c r="N161" s="14">
        <v>13.76</v>
      </c>
      <c r="O161" s="14">
        <f t="shared" si="39"/>
        <v>63.25</v>
      </c>
      <c r="P161" s="14">
        <f t="shared" si="40"/>
        <v>87.59</v>
      </c>
      <c r="Q161" s="14">
        <v>1.89</v>
      </c>
      <c r="R161" s="14">
        <f t="shared" si="41"/>
        <v>89.48</v>
      </c>
      <c r="S161" s="10"/>
      <c r="T161" s="10"/>
    </row>
    <row r="162" spans="1:21" x14ac:dyDescent="0.2">
      <c r="A162" s="93"/>
      <c r="B162" s="121"/>
      <c r="C162" s="76" t="s">
        <v>159</v>
      </c>
      <c r="D162" s="34">
        <v>19</v>
      </c>
      <c r="E162" s="14">
        <v>41.04</v>
      </c>
      <c r="F162" s="14">
        <v>309.16000000000003</v>
      </c>
      <c r="G162" s="14">
        <v>21.8</v>
      </c>
      <c r="H162" s="30">
        <f t="shared" si="32"/>
        <v>372.00000000000006</v>
      </c>
      <c r="I162" s="14">
        <v>2.41</v>
      </c>
      <c r="J162" s="14"/>
      <c r="K162" s="30">
        <f t="shared" si="38"/>
        <v>374.41000000000008</v>
      </c>
      <c r="L162" s="14">
        <v>72.3</v>
      </c>
      <c r="M162" s="14">
        <v>611.84</v>
      </c>
      <c r="N162" s="14">
        <v>556.89</v>
      </c>
      <c r="O162" s="14">
        <f t="shared" si="39"/>
        <v>1241.03</v>
      </c>
      <c r="P162" s="14">
        <f t="shared" si="40"/>
        <v>1615.44</v>
      </c>
      <c r="Q162" s="14">
        <v>909.51</v>
      </c>
      <c r="R162" s="14">
        <f t="shared" si="41"/>
        <v>2524.9499999999998</v>
      </c>
      <c r="S162" s="10"/>
      <c r="T162" s="10"/>
    </row>
    <row r="163" spans="1:21" x14ac:dyDescent="0.2">
      <c r="A163" s="93"/>
      <c r="B163" s="121"/>
      <c r="C163" s="76" t="s">
        <v>143</v>
      </c>
      <c r="D163" s="34">
        <v>15</v>
      </c>
      <c r="E163" s="14">
        <v>0.3</v>
      </c>
      <c r="F163" s="14">
        <v>58.1</v>
      </c>
      <c r="G163" s="14">
        <v>0.04</v>
      </c>
      <c r="H163" s="30">
        <f t="shared" si="32"/>
        <v>58.44</v>
      </c>
      <c r="I163" s="14">
        <v>0.2</v>
      </c>
      <c r="J163" s="14"/>
      <c r="K163" s="30">
        <f t="shared" si="38"/>
        <v>58.64</v>
      </c>
      <c r="L163" s="14">
        <v>0.6</v>
      </c>
      <c r="M163" s="14">
        <v>14.22</v>
      </c>
      <c r="N163" s="14">
        <v>4.34</v>
      </c>
      <c r="O163" s="14">
        <f t="shared" si="39"/>
        <v>19.16</v>
      </c>
      <c r="P163" s="14">
        <f t="shared" si="40"/>
        <v>77.8</v>
      </c>
      <c r="Q163" s="14">
        <v>12.9</v>
      </c>
      <c r="R163" s="14">
        <f t="shared" si="41"/>
        <v>90.7</v>
      </c>
      <c r="S163" s="10"/>
      <c r="T163" s="10"/>
    </row>
    <row r="164" spans="1:21" x14ac:dyDescent="0.2">
      <c r="A164" s="93"/>
      <c r="B164" s="121"/>
      <c r="C164" s="76" t="s">
        <v>153</v>
      </c>
      <c r="D164" s="34">
        <v>35</v>
      </c>
      <c r="E164" s="14">
        <v>14.19</v>
      </c>
      <c r="F164" s="14"/>
      <c r="G164" s="14"/>
      <c r="H164" s="30">
        <f t="shared" si="32"/>
        <v>14.19</v>
      </c>
      <c r="I164" s="14"/>
      <c r="J164" s="14"/>
      <c r="K164" s="30">
        <f t="shared" si="38"/>
        <v>14.19</v>
      </c>
      <c r="L164" s="14">
        <v>206.38</v>
      </c>
      <c r="M164" s="14">
        <v>98.12</v>
      </c>
      <c r="N164" s="14">
        <v>8.2200000000000006</v>
      </c>
      <c r="O164" s="14">
        <f t="shared" si="39"/>
        <v>312.72000000000003</v>
      </c>
      <c r="P164" s="14">
        <f t="shared" si="40"/>
        <v>326.91000000000003</v>
      </c>
      <c r="Q164" s="14">
        <v>9.3000000000000007</v>
      </c>
      <c r="R164" s="14">
        <f t="shared" si="41"/>
        <v>336.21000000000004</v>
      </c>
      <c r="S164" s="10"/>
      <c r="T164" s="10"/>
    </row>
    <row r="165" spans="1:21" x14ac:dyDescent="0.2">
      <c r="A165" s="93"/>
      <c r="B165" s="121"/>
      <c r="C165" s="78" t="s">
        <v>478</v>
      </c>
      <c r="D165" s="64"/>
      <c r="E165" s="36"/>
      <c r="F165" s="36"/>
      <c r="G165" s="36"/>
      <c r="H165" s="65"/>
      <c r="I165" s="36"/>
      <c r="J165" s="36"/>
      <c r="K165" s="65"/>
      <c r="L165" s="36"/>
      <c r="M165" s="36"/>
      <c r="N165" s="36"/>
      <c r="O165" s="36"/>
      <c r="P165" s="36"/>
      <c r="Q165" s="36"/>
      <c r="R165" s="36"/>
      <c r="S165" s="10"/>
      <c r="T165" s="10"/>
      <c r="U165" s="10"/>
    </row>
    <row r="166" spans="1:21" x14ac:dyDescent="0.2">
      <c r="A166" s="93"/>
      <c r="B166" s="121"/>
      <c r="C166" s="76" t="s">
        <v>142</v>
      </c>
      <c r="D166" s="34">
        <v>9</v>
      </c>
      <c r="E166" s="14">
        <v>14.7</v>
      </c>
      <c r="F166" s="14">
        <v>10</v>
      </c>
      <c r="G166" s="14"/>
      <c r="H166" s="30">
        <f t="shared" si="32"/>
        <v>24.7</v>
      </c>
      <c r="I166" s="14">
        <v>10.25</v>
      </c>
      <c r="J166" s="14"/>
      <c r="K166" s="30">
        <f t="shared" si="38"/>
        <v>34.950000000000003</v>
      </c>
      <c r="L166" s="14">
        <v>780</v>
      </c>
      <c r="M166" s="14">
        <v>126.66</v>
      </c>
      <c r="N166" s="14">
        <v>17</v>
      </c>
      <c r="O166" s="14">
        <f t="shared" si="39"/>
        <v>923.66</v>
      </c>
      <c r="P166" s="14">
        <f t="shared" si="40"/>
        <v>958.61</v>
      </c>
      <c r="Q166" s="14">
        <v>170</v>
      </c>
      <c r="R166" s="14">
        <f t="shared" si="41"/>
        <v>1128.6100000000001</v>
      </c>
      <c r="S166" s="10"/>
      <c r="T166" s="10"/>
    </row>
    <row r="167" spans="1:21" x14ac:dyDescent="0.2">
      <c r="A167" s="93"/>
      <c r="B167" s="121"/>
      <c r="C167" s="76" t="s">
        <v>133</v>
      </c>
      <c r="D167" s="34">
        <v>162</v>
      </c>
      <c r="E167" s="14">
        <v>707.64</v>
      </c>
      <c r="F167" s="14">
        <v>903.56</v>
      </c>
      <c r="G167" s="14">
        <v>305.04000000000002</v>
      </c>
      <c r="H167" s="30">
        <f t="shared" si="32"/>
        <v>1916.2399999999998</v>
      </c>
      <c r="I167" s="14">
        <v>71.31</v>
      </c>
      <c r="J167" s="14">
        <v>0.5</v>
      </c>
      <c r="K167" s="30">
        <f t="shared" si="38"/>
        <v>1988.0499999999997</v>
      </c>
      <c r="L167" s="14">
        <v>185.58</v>
      </c>
      <c r="M167" s="14">
        <v>667.52</v>
      </c>
      <c r="N167" s="14">
        <v>412.87</v>
      </c>
      <c r="O167" s="14">
        <f t="shared" si="39"/>
        <v>1265.97</v>
      </c>
      <c r="P167" s="14">
        <f t="shared" si="40"/>
        <v>3254.0199999999995</v>
      </c>
      <c r="Q167" s="14">
        <v>382.9</v>
      </c>
      <c r="R167" s="14">
        <f t="shared" si="41"/>
        <v>3636.9199999999996</v>
      </c>
      <c r="S167" s="10"/>
      <c r="T167" s="10"/>
    </row>
    <row r="168" spans="1:21" x14ac:dyDescent="0.2">
      <c r="A168" s="93"/>
      <c r="B168" s="121"/>
      <c r="C168" s="76" t="s">
        <v>134</v>
      </c>
      <c r="D168" s="34">
        <v>38</v>
      </c>
      <c r="E168" s="14">
        <v>1.76</v>
      </c>
      <c r="F168" s="14">
        <v>108.9</v>
      </c>
      <c r="G168" s="14">
        <v>0.4</v>
      </c>
      <c r="H168" s="30">
        <f t="shared" si="32"/>
        <v>111.06000000000002</v>
      </c>
      <c r="I168" s="14">
        <v>1.65</v>
      </c>
      <c r="J168" s="14">
        <v>4.5</v>
      </c>
      <c r="K168" s="30">
        <f t="shared" si="38"/>
        <v>117.21000000000002</v>
      </c>
      <c r="L168" s="14">
        <v>0.5</v>
      </c>
      <c r="M168" s="14">
        <v>23.29</v>
      </c>
      <c r="N168" s="14">
        <v>35.25</v>
      </c>
      <c r="O168" s="14">
        <f t="shared" si="39"/>
        <v>59.04</v>
      </c>
      <c r="P168" s="14">
        <f t="shared" si="40"/>
        <v>176.25000000000003</v>
      </c>
      <c r="Q168" s="14">
        <v>6.9</v>
      </c>
      <c r="R168" s="14">
        <f t="shared" si="41"/>
        <v>183.15000000000003</v>
      </c>
      <c r="S168" s="10"/>
      <c r="T168" s="10"/>
    </row>
    <row r="169" spans="1:21" x14ac:dyDescent="0.2">
      <c r="A169" s="93"/>
      <c r="B169" s="121"/>
      <c r="C169" s="76" t="s">
        <v>135</v>
      </c>
      <c r="D169" s="34">
        <v>13</v>
      </c>
      <c r="E169" s="14"/>
      <c r="F169" s="14"/>
      <c r="G169" s="14"/>
      <c r="H169" s="30">
        <f t="shared" si="32"/>
        <v>0</v>
      </c>
      <c r="I169" s="14">
        <v>1.3</v>
      </c>
      <c r="J169" s="14">
        <v>0.4</v>
      </c>
      <c r="K169" s="30">
        <f t="shared" si="38"/>
        <v>1.7000000000000002</v>
      </c>
      <c r="L169" s="14">
        <v>2.5</v>
      </c>
      <c r="M169" s="14">
        <v>21.05</v>
      </c>
      <c r="N169" s="14">
        <v>10.7</v>
      </c>
      <c r="O169" s="14">
        <f t="shared" si="39"/>
        <v>34.25</v>
      </c>
      <c r="P169" s="14">
        <f t="shared" si="40"/>
        <v>35.950000000000003</v>
      </c>
      <c r="Q169" s="14">
        <v>168.1</v>
      </c>
      <c r="R169" s="14">
        <f t="shared" si="41"/>
        <v>204.05</v>
      </c>
      <c r="S169" s="10"/>
      <c r="T169" s="10"/>
    </row>
    <row r="170" spans="1:21" x14ac:dyDescent="0.2">
      <c r="A170" s="93"/>
      <c r="B170" s="124"/>
      <c r="C170" s="76" t="s">
        <v>110</v>
      </c>
      <c r="D170" s="34">
        <v>3</v>
      </c>
      <c r="E170" s="14"/>
      <c r="F170" s="14">
        <v>3</v>
      </c>
      <c r="G170" s="14"/>
      <c r="H170" s="30">
        <f t="shared" si="32"/>
        <v>3</v>
      </c>
      <c r="I170" s="14"/>
      <c r="J170" s="14"/>
      <c r="K170" s="30">
        <f t="shared" si="38"/>
        <v>3</v>
      </c>
      <c r="L170" s="14">
        <v>3.5</v>
      </c>
      <c r="M170" s="14">
        <v>0.5</v>
      </c>
      <c r="N170" s="14"/>
      <c r="O170" s="14">
        <f t="shared" si="39"/>
        <v>4</v>
      </c>
      <c r="P170" s="14">
        <f t="shared" si="40"/>
        <v>7</v>
      </c>
      <c r="Q170" s="14"/>
      <c r="R170" s="14">
        <f t="shared" si="41"/>
        <v>7</v>
      </c>
      <c r="S170" s="10"/>
      <c r="T170" s="10"/>
    </row>
    <row r="171" spans="1:21" x14ac:dyDescent="0.2">
      <c r="A171" s="93"/>
      <c r="B171" s="121" t="s">
        <v>118</v>
      </c>
      <c r="C171" s="76" t="s">
        <v>323</v>
      </c>
      <c r="D171" s="34">
        <v>93</v>
      </c>
      <c r="E171" s="14">
        <v>3.8</v>
      </c>
      <c r="F171" s="14">
        <v>0.56000000000000005</v>
      </c>
      <c r="G171" s="14">
        <v>0.06</v>
      </c>
      <c r="H171" s="30">
        <f t="shared" si="32"/>
        <v>4.419999999999999</v>
      </c>
      <c r="I171" s="14">
        <v>12.4</v>
      </c>
      <c r="J171" s="14">
        <v>0.05</v>
      </c>
      <c r="K171" s="30">
        <f t="shared" ref="K171:K189" si="42">+SUM(H171:J171)</f>
        <v>16.87</v>
      </c>
      <c r="L171" s="14">
        <v>0.94</v>
      </c>
      <c r="M171" s="14">
        <v>16.63</v>
      </c>
      <c r="N171" s="14">
        <v>8.26</v>
      </c>
      <c r="O171" s="14">
        <f t="shared" ref="O171:O189" si="43">+SUM(L171:N171)</f>
        <v>25.83</v>
      </c>
      <c r="P171" s="14">
        <f t="shared" ref="P171:P189" si="44">+SUM(K171+O171)</f>
        <v>42.7</v>
      </c>
      <c r="Q171" s="14">
        <v>0.08</v>
      </c>
      <c r="R171" s="14">
        <f t="shared" ref="R171:R189" si="45">+SUM(P171:Q171)</f>
        <v>42.78</v>
      </c>
      <c r="S171" s="10"/>
      <c r="T171" s="10"/>
    </row>
    <row r="172" spans="1:21" x14ac:dyDescent="0.2">
      <c r="A172" s="93"/>
      <c r="B172" s="121"/>
      <c r="C172" s="76" t="s">
        <v>155</v>
      </c>
      <c r="D172" s="34">
        <v>30</v>
      </c>
      <c r="E172" s="14">
        <v>0.05</v>
      </c>
      <c r="F172" s="14">
        <v>0.3</v>
      </c>
      <c r="G172" s="14">
        <v>7.12</v>
      </c>
      <c r="H172" s="30">
        <f t="shared" si="32"/>
        <v>7.47</v>
      </c>
      <c r="I172" s="14">
        <v>4.7300000000000004</v>
      </c>
      <c r="J172" s="14"/>
      <c r="K172" s="30">
        <f t="shared" si="42"/>
        <v>12.2</v>
      </c>
      <c r="L172" s="14">
        <v>0.4</v>
      </c>
      <c r="M172" s="14">
        <v>33.020000000000003</v>
      </c>
      <c r="N172" s="14">
        <v>26.6</v>
      </c>
      <c r="O172" s="14">
        <f t="shared" si="43"/>
        <v>60.02</v>
      </c>
      <c r="P172" s="14">
        <f t="shared" si="44"/>
        <v>72.22</v>
      </c>
      <c r="Q172" s="14">
        <v>0.1</v>
      </c>
      <c r="R172" s="14">
        <f t="shared" si="45"/>
        <v>72.319999999999993</v>
      </c>
      <c r="S172" s="10"/>
      <c r="T172" s="10"/>
    </row>
    <row r="173" spans="1:21" x14ac:dyDescent="0.2">
      <c r="A173" s="93"/>
      <c r="B173" s="121"/>
      <c r="C173" s="78" t="s">
        <v>411</v>
      </c>
      <c r="D173" s="64"/>
      <c r="E173" s="36"/>
      <c r="F173" s="36"/>
      <c r="G173" s="36"/>
      <c r="H173" s="65"/>
      <c r="I173" s="36"/>
      <c r="J173" s="36"/>
      <c r="K173" s="65"/>
      <c r="L173" s="36"/>
      <c r="M173" s="36"/>
      <c r="N173" s="36"/>
      <c r="O173" s="36"/>
      <c r="P173" s="36"/>
      <c r="Q173" s="36"/>
      <c r="R173" s="36"/>
      <c r="S173" s="10"/>
      <c r="T173" s="10"/>
      <c r="U173" s="10"/>
    </row>
    <row r="174" spans="1:21" x14ac:dyDescent="0.2">
      <c r="A174" s="93"/>
      <c r="B174" s="121"/>
      <c r="C174" s="76" t="s">
        <v>139</v>
      </c>
      <c r="D174" s="34">
        <v>87</v>
      </c>
      <c r="E174" s="14">
        <v>179.15</v>
      </c>
      <c r="F174" s="14">
        <v>1206.28</v>
      </c>
      <c r="G174" s="14">
        <v>618.75</v>
      </c>
      <c r="H174" s="30">
        <f t="shared" ref="H174:H240" si="46">SUM(E174:G174)</f>
        <v>2004.18</v>
      </c>
      <c r="I174" s="14">
        <v>1107.2</v>
      </c>
      <c r="J174" s="14"/>
      <c r="K174" s="30">
        <f t="shared" si="42"/>
        <v>3111.38</v>
      </c>
      <c r="L174" s="14">
        <v>96.6</v>
      </c>
      <c r="M174" s="14">
        <v>807.18</v>
      </c>
      <c r="N174" s="14">
        <v>177.11</v>
      </c>
      <c r="O174" s="14">
        <f t="shared" si="43"/>
        <v>1080.8899999999999</v>
      </c>
      <c r="P174" s="14">
        <f t="shared" si="44"/>
        <v>4192.2700000000004</v>
      </c>
      <c r="Q174" s="14">
        <v>0.3</v>
      </c>
      <c r="R174" s="14">
        <f t="shared" si="45"/>
        <v>4192.5700000000006</v>
      </c>
      <c r="S174" s="10"/>
      <c r="T174" s="10"/>
    </row>
    <row r="175" spans="1:21" x14ac:dyDescent="0.2">
      <c r="A175" s="93"/>
      <c r="B175" s="121"/>
      <c r="C175" s="76" t="s">
        <v>157</v>
      </c>
      <c r="D175" s="34">
        <v>117</v>
      </c>
      <c r="E175" s="14">
        <v>36.979999999999997</v>
      </c>
      <c r="F175" s="14">
        <v>8</v>
      </c>
      <c r="G175" s="14">
        <v>2</v>
      </c>
      <c r="H175" s="30">
        <f t="shared" si="46"/>
        <v>46.98</v>
      </c>
      <c r="I175" s="14">
        <v>47.52</v>
      </c>
      <c r="J175" s="14"/>
      <c r="K175" s="30">
        <f t="shared" si="42"/>
        <v>94.5</v>
      </c>
      <c r="L175" s="14">
        <v>3.12</v>
      </c>
      <c r="M175" s="14">
        <v>40.68</v>
      </c>
      <c r="N175" s="14">
        <v>5.87</v>
      </c>
      <c r="O175" s="14">
        <f t="shared" si="43"/>
        <v>49.669999999999995</v>
      </c>
      <c r="P175" s="14">
        <f t="shared" si="44"/>
        <v>144.16999999999999</v>
      </c>
      <c r="Q175" s="14">
        <v>27.68</v>
      </c>
      <c r="R175" s="14">
        <f t="shared" si="45"/>
        <v>171.85</v>
      </c>
      <c r="S175" s="10"/>
      <c r="T175" s="10"/>
    </row>
    <row r="176" spans="1:21" x14ac:dyDescent="0.2">
      <c r="A176" s="93"/>
      <c r="B176" s="121"/>
      <c r="C176" s="76" t="s">
        <v>126</v>
      </c>
      <c r="D176" s="34">
        <v>62</v>
      </c>
      <c r="E176" s="14">
        <v>300.10000000000002</v>
      </c>
      <c r="F176" s="14">
        <v>740.5</v>
      </c>
      <c r="G176" s="14">
        <v>150.01</v>
      </c>
      <c r="H176" s="30">
        <f t="shared" si="46"/>
        <v>1190.6099999999999</v>
      </c>
      <c r="I176" s="14">
        <v>23.98</v>
      </c>
      <c r="J176" s="14"/>
      <c r="K176" s="30">
        <f t="shared" si="42"/>
        <v>1214.5899999999999</v>
      </c>
      <c r="L176" s="14">
        <v>33.700000000000003</v>
      </c>
      <c r="M176" s="14">
        <v>95.91</v>
      </c>
      <c r="N176" s="14">
        <v>190.84</v>
      </c>
      <c r="O176" s="14">
        <f t="shared" si="43"/>
        <v>320.45000000000005</v>
      </c>
      <c r="P176" s="14">
        <f t="shared" si="44"/>
        <v>1535.04</v>
      </c>
      <c r="Q176" s="14">
        <v>20.25</v>
      </c>
      <c r="R176" s="14">
        <f t="shared" si="45"/>
        <v>1555.29</v>
      </c>
      <c r="S176" s="10"/>
      <c r="T176" s="10"/>
    </row>
    <row r="177" spans="1:20" x14ac:dyDescent="0.2">
      <c r="A177" s="93"/>
      <c r="B177" s="121"/>
      <c r="C177" s="76" t="s">
        <v>127</v>
      </c>
      <c r="D177" s="34">
        <v>96</v>
      </c>
      <c r="E177" s="14">
        <v>2765.56</v>
      </c>
      <c r="F177" s="14">
        <v>4384.7</v>
      </c>
      <c r="G177" s="14">
        <v>6754.8</v>
      </c>
      <c r="H177" s="30">
        <f t="shared" si="46"/>
        <v>13905.060000000001</v>
      </c>
      <c r="I177" s="14">
        <v>3342.92</v>
      </c>
      <c r="J177" s="14">
        <v>0.9</v>
      </c>
      <c r="K177" s="30">
        <f t="shared" si="42"/>
        <v>17248.880000000005</v>
      </c>
      <c r="L177" s="14">
        <v>1874.5</v>
      </c>
      <c r="M177" s="14">
        <v>2698.09</v>
      </c>
      <c r="N177" s="14">
        <v>1150.96</v>
      </c>
      <c r="O177" s="14">
        <f t="shared" si="43"/>
        <v>5723.55</v>
      </c>
      <c r="P177" s="14">
        <f t="shared" si="44"/>
        <v>22972.430000000004</v>
      </c>
      <c r="Q177" s="14">
        <v>1365.94</v>
      </c>
      <c r="R177" s="14">
        <f t="shared" si="45"/>
        <v>24338.370000000003</v>
      </c>
      <c r="S177" s="10"/>
      <c r="T177" s="10"/>
    </row>
    <row r="178" spans="1:20" x14ac:dyDescent="0.2">
      <c r="A178" s="93"/>
      <c r="B178" s="121"/>
      <c r="C178" s="76" t="s">
        <v>154</v>
      </c>
      <c r="D178" s="34">
        <v>29</v>
      </c>
      <c r="E178" s="14">
        <v>0.95</v>
      </c>
      <c r="F178" s="14">
        <v>0.2</v>
      </c>
      <c r="G178" s="14">
        <v>0.01</v>
      </c>
      <c r="H178" s="30">
        <f t="shared" si="46"/>
        <v>1.1599999999999999</v>
      </c>
      <c r="I178" s="14">
        <v>12.85</v>
      </c>
      <c r="J178" s="14"/>
      <c r="K178" s="30">
        <f t="shared" si="42"/>
        <v>14.01</v>
      </c>
      <c r="L178" s="14">
        <v>0.3</v>
      </c>
      <c r="M178" s="14">
        <v>11.42</v>
      </c>
      <c r="N178" s="14">
        <v>0.09</v>
      </c>
      <c r="O178" s="14">
        <f t="shared" si="43"/>
        <v>11.81</v>
      </c>
      <c r="P178" s="14">
        <f t="shared" si="44"/>
        <v>25.82</v>
      </c>
      <c r="Q178" s="14">
        <v>12.06</v>
      </c>
      <c r="R178" s="14">
        <f t="shared" si="45"/>
        <v>37.880000000000003</v>
      </c>
      <c r="S178" s="10"/>
      <c r="T178" s="10"/>
    </row>
    <row r="179" spans="1:20" x14ac:dyDescent="0.2">
      <c r="A179" s="93"/>
      <c r="B179" s="121"/>
      <c r="C179" s="76" t="s">
        <v>132</v>
      </c>
      <c r="D179" s="34">
        <v>155</v>
      </c>
      <c r="E179" s="14">
        <v>3.5</v>
      </c>
      <c r="F179" s="14"/>
      <c r="G179" s="14">
        <v>0.68</v>
      </c>
      <c r="H179" s="30">
        <f t="shared" si="46"/>
        <v>4.18</v>
      </c>
      <c r="I179" s="14">
        <v>27.44</v>
      </c>
      <c r="J179" s="14"/>
      <c r="K179" s="30">
        <f t="shared" si="42"/>
        <v>31.62</v>
      </c>
      <c r="L179" s="14">
        <v>9</v>
      </c>
      <c r="M179" s="14">
        <v>8.43</v>
      </c>
      <c r="N179" s="14">
        <v>2.34</v>
      </c>
      <c r="O179" s="14">
        <f t="shared" si="43"/>
        <v>19.77</v>
      </c>
      <c r="P179" s="14">
        <f t="shared" si="44"/>
        <v>51.39</v>
      </c>
      <c r="Q179" s="14">
        <v>7.23</v>
      </c>
      <c r="R179" s="14">
        <f t="shared" si="45"/>
        <v>58.620000000000005</v>
      </c>
      <c r="S179" s="10"/>
      <c r="T179" s="10"/>
    </row>
    <row r="180" spans="1:20" x14ac:dyDescent="0.2">
      <c r="A180" s="93"/>
      <c r="B180" s="121"/>
      <c r="C180" s="76" t="s">
        <v>120</v>
      </c>
      <c r="D180" s="34">
        <v>107</v>
      </c>
      <c r="E180" s="14">
        <v>16.96</v>
      </c>
      <c r="F180" s="14">
        <v>3.8</v>
      </c>
      <c r="G180" s="14">
        <v>0.01</v>
      </c>
      <c r="H180" s="30">
        <f t="shared" si="46"/>
        <v>20.770000000000003</v>
      </c>
      <c r="I180" s="14">
        <v>7.02</v>
      </c>
      <c r="J180" s="14"/>
      <c r="K180" s="30">
        <f t="shared" si="42"/>
        <v>27.790000000000003</v>
      </c>
      <c r="L180" s="14">
        <v>0.1</v>
      </c>
      <c r="M180" s="14">
        <v>24.92</v>
      </c>
      <c r="N180" s="14">
        <v>31.22</v>
      </c>
      <c r="O180" s="14">
        <f t="shared" si="43"/>
        <v>56.24</v>
      </c>
      <c r="P180" s="14">
        <f t="shared" si="44"/>
        <v>84.03</v>
      </c>
      <c r="Q180" s="14">
        <v>1.06</v>
      </c>
      <c r="R180" s="14">
        <f t="shared" si="45"/>
        <v>85.09</v>
      </c>
      <c r="S180" s="10"/>
      <c r="T180" s="10"/>
    </row>
    <row r="181" spans="1:20" x14ac:dyDescent="0.2">
      <c r="A181" s="93"/>
      <c r="B181" s="121"/>
      <c r="C181" s="78" t="s">
        <v>151</v>
      </c>
      <c r="D181" s="64">
        <v>24</v>
      </c>
      <c r="E181" s="36">
        <v>18.649999999999999</v>
      </c>
      <c r="F181" s="36"/>
      <c r="G181" s="36">
        <v>4.55</v>
      </c>
      <c r="H181" s="65">
        <f t="shared" si="46"/>
        <v>23.2</v>
      </c>
      <c r="I181" s="36">
        <v>1.53</v>
      </c>
      <c r="J181" s="36"/>
      <c r="K181" s="65">
        <f t="shared" si="42"/>
        <v>24.73</v>
      </c>
      <c r="L181" s="36"/>
      <c r="M181" s="36">
        <v>6.24</v>
      </c>
      <c r="N181" s="36">
        <v>11.3</v>
      </c>
      <c r="O181" s="36">
        <f t="shared" si="43"/>
        <v>17.54</v>
      </c>
      <c r="P181" s="36">
        <f t="shared" si="44"/>
        <v>42.269999999999996</v>
      </c>
      <c r="Q181" s="36">
        <v>0.08</v>
      </c>
      <c r="R181" s="36">
        <f t="shared" si="45"/>
        <v>42.349999999999994</v>
      </c>
      <c r="S181" s="10"/>
      <c r="T181" s="10"/>
    </row>
    <row r="182" spans="1:20" x14ac:dyDescent="0.2">
      <c r="A182" s="93"/>
      <c r="B182" s="124"/>
      <c r="C182" s="78" t="s">
        <v>122</v>
      </c>
      <c r="D182" s="64">
        <v>16</v>
      </c>
      <c r="E182" s="36">
        <v>190.6</v>
      </c>
      <c r="F182" s="36">
        <v>98.47</v>
      </c>
      <c r="G182" s="36">
        <v>21.8</v>
      </c>
      <c r="H182" s="65">
        <f t="shared" si="46"/>
        <v>310.87</v>
      </c>
      <c r="I182" s="36">
        <v>91.11</v>
      </c>
      <c r="J182" s="36"/>
      <c r="K182" s="65">
        <f t="shared" si="42"/>
        <v>401.98</v>
      </c>
      <c r="L182" s="36">
        <v>36</v>
      </c>
      <c r="M182" s="36">
        <v>135.9</v>
      </c>
      <c r="N182" s="36">
        <v>10.61</v>
      </c>
      <c r="O182" s="36">
        <f t="shared" si="43"/>
        <v>182.51</v>
      </c>
      <c r="P182" s="36">
        <f t="shared" si="44"/>
        <v>584.49</v>
      </c>
      <c r="Q182" s="36"/>
      <c r="R182" s="36">
        <f t="shared" si="45"/>
        <v>584.49</v>
      </c>
      <c r="S182" s="10"/>
      <c r="T182" s="10"/>
    </row>
    <row r="183" spans="1:20" x14ac:dyDescent="0.2">
      <c r="A183" s="93"/>
      <c r="B183" s="121" t="s">
        <v>111</v>
      </c>
      <c r="C183" s="76" t="s">
        <v>129</v>
      </c>
      <c r="D183" s="34">
        <v>135</v>
      </c>
      <c r="E183" s="14">
        <v>4.4400000000000004</v>
      </c>
      <c r="F183" s="14">
        <v>21.71</v>
      </c>
      <c r="G183" s="14">
        <v>0.01</v>
      </c>
      <c r="H183" s="30">
        <f t="shared" si="46"/>
        <v>26.160000000000004</v>
      </c>
      <c r="I183" s="14">
        <v>1.1100000000000001</v>
      </c>
      <c r="J183" s="14"/>
      <c r="K183" s="30">
        <f t="shared" si="42"/>
        <v>27.270000000000003</v>
      </c>
      <c r="L183" s="14">
        <v>1.63</v>
      </c>
      <c r="M183" s="14">
        <v>14.48</v>
      </c>
      <c r="N183" s="14">
        <v>9.94</v>
      </c>
      <c r="O183" s="14">
        <f t="shared" si="43"/>
        <v>26.049999999999997</v>
      </c>
      <c r="P183" s="14">
        <f t="shared" si="44"/>
        <v>53.32</v>
      </c>
      <c r="Q183" s="14">
        <v>6.62</v>
      </c>
      <c r="R183" s="14">
        <f t="shared" si="45"/>
        <v>59.94</v>
      </c>
      <c r="S183" s="10"/>
      <c r="T183" s="10"/>
    </row>
    <row r="184" spans="1:20" x14ac:dyDescent="0.2">
      <c r="A184" s="93"/>
      <c r="B184" s="121"/>
      <c r="C184" s="76" t="s">
        <v>121</v>
      </c>
      <c r="D184" s="34">
        <v>180</v>
      </c>
      <c r="E184" s="14">
        <v>0.54</v>
      </c>
      <c r="F184" s="14">
        <v>23.1</v>
      </c>
      <c r="G184" s="14">
        <v>2.62</v>
      </c>
      <c r="H184" s="30">
        <f t="shared" si="46"/>
        <v>26.26</v>
      </c>
      <c r="I184" s="14">
        <v>13.72</v>
      </c>
      <c r="J184" s="14"/>
      <c r="K184" s="30">
        <f t="shared" si="42"/>
        <v>39.980000000000004</v>
      </c>
      <c r="L184" s="14">
        <v>2.15</v>
      </c>
      <c r="M184" s="14">
        <v>10.72</v>
      </c>
      <c r="N184" s="14">
        <v>2.09</v>
      </c>
      <c r="O184" s="14">
        <f t="shared" si="43"/>
        <v>14.96</v>
      </c>
      <c r="P184" s="14">
        <f t="shared" si="44"/>
        <v>54.940000000000005</v>
      </c>
      <c r="Q184" s="14">
        <v>78.12</v>
      </c>
      <c r="R184" s="14">
        <f t="shared" si="45"/>
        <v>133.06</v>
      </c>
      <c r="S184" s="10"/>
      <c r="T184" s="10"/>
    </row>
    <row r="185" spans="1:20" x14ac:dyDescent="0.2">
      <c r="A185" s="93"/>
      <c r="B185" s="121"/>
      <c r="C185" s="76" t="s">
        <v>111</v>
      </c>
      <c r="D185" s="34">
        <v>77</v>
      </c>
      <c r="E185" s="14">
        <v>38.43</v>
      </c>
      <c r="F185" s="14">
        <v>2009.28</v>
      </c>
      <c r="G185" s="14">
        <v>13.91</v>
      </c>
      <c r="H185" s="30">
        <f t="shared" si="46"/>
        <v>2061.62</v>
      </c>
      <c r="I185" s="14">
        <v>60.08</v>
      </c>
      <c r="J185" s="14">
        <v>8.23</v>
      </c>
      <c r="K185" s="30">
        <f t="shared" si="42"/>
        <v>2129.9299999999998</v>
      </c>
      <c r="L185" s="14">
        <v>28.39</v>
      </c>
      <c r="M185" s="14">
        <v>376.3</v>
      </c>
      <c r="N185" s="14">
        <v>83.03</v>
      </c>
      <c r="O185" s="14">
        <f t="shared" si="43"/>
        <v>487.72</v>
      </c>
      <c r="P185" s="14">
        <f t="shared" si="44"/>
        <v>2617.6499999999996</v>
      </c>
      <c r="Q185" s="14">
        <v>3.2</v>
      </c>
      <c r="R185" s="14">
        <f t="shared" si="45"/>
        <v>2620.8499999999995</v>
      </c>
      <c r="S185" s="10"/>
      <c r="T185" s="10"/>
    </row>
    <row r="186" spans="1:20" x14ac:dyDescent="0.2">
      <c r="A186" s="93"/>
      <c r="B186" s="121"/>
      <c r="C186" s="76" t="s">
        <v>130</v>
      </c>
      <c r="D186" s="34">
        <v>217</v>
      </c>
      <c r="E186" s="14">
        <v>0.85</v>
      </c>
      <c r="F186" s="14">
        <v>464.55</v>
      </c>
      <c r="G186" s="14">
        <v>0.01</v>
      </c>
      <c r="H186" s="30">
        <f t="shared" si="46"/>
        <v>465.41</v>
      </c>
      <c r="I186" s="14">
        <v>59.75</v>
      </c>
      <c r="J186" s="14">
        <v>1</v>
      </c>
      <c r="K186" s="30">
        <f t="shared" si="42"/>
        <v>526.16000000000008</v>
      </c>
      <c r="L186" s="14">
        <v>2.3199999999999998</v>
      </c>
      <c r="M186" s="14">
        <v>51.4</v>
      </c>
      <c r="N186" s="14">
        <v>8.82</v>
      </c>
      <c r="O186" s="14">
        <f t="shared" si="43"/>
        <v>62.54</v>
      </c>
      <c r="P186" s="14">
        <f t="shared" si="44"/>
        <v>588.70000000000005</v>
      </c>
      <c r="Q186" s="14">
        <v>265.31</v>
      </c>
      <c r="R186" s="14">
        <f t="shared" si="45"/>
        <v>854.01</v>
      </c>
      <c r="S186" s="10"/>
      <c r="T186" s="10"/>
    </row>
    <row r="187" spans="1:20" x14ac:dyDescent="0.2">
      <c r="A187" s="93"/>
      <c r="B187" s="121"/>
      <c r="C187" s="76" t="s">
        <v>324</v>
      </c>
      <c r="D187" s="34">
        <v>113</v>
      </c>
      <c r="E187" s="14">
        <v>1.96</v>
      </c>
      <c r="F187" s="14">
        <v>0.93</v>
      </c>
      <c r="G187" s="14">
        <v>1.51</v>
      </c>
      <c r="H187" s="30">
        <f t="shared" si="46"/>
        <v>4.4000000000000004</v>
      </c>
      <c r="I187" s="14">
        <v>3.54</v>
      </c>
      <c r="J187" s="14"/>
      <c r="K187" s="30">
        <f t="shared" si="42"/>
        <v>7.94</v>
      </c>
      <c r="L187" s="14">
        <v>8.0299999999999994</v>
      </c>
      <c r="M187" s="14">
        <v>29.29</v>
      </c>
      <c r="N187" s="14">
        <v>12.11</v>
      </c>
      <c r="O187" s="14">
        <f t="shared" si="43"/>
        <v>49.43</v>
      </c>
      <c r="P187" s="14">
        <f t="shared" si="44"/>
        <v>57.37</v>
      </c>
      <c r="Q187" s="14">
        <v>24.25</v>
      </c>
      <c r="R187" s="14">
        <f t="shared" si="45"/>
        <v>81.62</v>
      </c>
      <c r="S187" s="10"/>
      <c r="T187" s="10"/>
    </row>
    <row r="188" spans="1:20" x14ac:dyDescent="0.2">
      <c r="A188" s="93"/>
      <c r="B188" s="121"/>
      <c r="C188" s="76" t="s">
        <v>119</v>
      </c>
      <c r="D188" s="34">
        <v>29</v>
      </c>
      <c r="E188" s="14">
        <v>1.39</v>
      </c>
      <c r="F188" s="14">
        <v>1.79</v>
      </c>
      <c r="G188" s="14">
        <v>0.21</v>
      </c>
      <c r="H188" s="30">
        <f t="shared" si="46"/>
        <v>3.3899999999999997</v>
      </c>
      <c r="I188" s="14">
        <v>0.4</v>
      </c>
      <c r="J188" s="14"/>
      <c r="K188" s="30">
        <f t="shared" si="42"/>
        <v>3.7899999999999996</v>
      </c>
      <c r="L188" s="14">
        <v>0.52</v>
      </c>
      <c r="M188" s="14">
        <v>3.08</v>
      </c>
      <c r="N188" s="14"/>
      <c r="O188" s="14">
        <f t="shared" si="43"/>
        <v>3.6</v>
      </c>
      <c r="P188" s="14">
        <f t="shared" si="44"/>
        <v>7.39</v>
      </c>
      <c r="Q188" s="14">
        <v>7.51</v>
      </c>
      <c r="R188" s="14">
        <f t="shared" si="45"/>
        <v>14.899999999999999</v>
      </c>
      <c r="S188" s="10"/>
      <c r="T188" s="10"/>
    </row>
    <row r="189" spans="1:20" x14ac:dyDescent="0.2">
      <c r="A189" s="93"/>
      <c r="B189" s="122"/>
      <c r="C189" s="82" t="s">
        <v>156</v>
      </c>
      <c r="D189" s="86">
        <v>74</v>
      </c>
      <c r="E189" s="17">
        <v>235.86</v>
      </c>
      <c r="F189" s="17">
        <v>8.7799999999999994</v>
      </c>
      <c r="G189" s="17"/>
      <c r="H189" s="32">
        <f t="shared" si="46"/>
        <v>244.64000000000001</v>
      </c>
      <c r="I189" s="17">
        <v>40.380000000000003</v>
      </c>
      <c r="J189" s="17"/>
      <c r="K189" s="32">
        <f t="shared" si="42"/>
        <v>285.02000000000004</v>
      </c>
      <c r="L189" s="17">
        <v>172.78</v>
      </c>
      <c r="M189" s="17">
        <v>140.97</v>
      </c>
      <c r="N189" s="17">
        <v>20.78</v>
      </c>
      <c r="O189" s="17">
        <f t="shared" si="43"/>
        <v>334.53</v>
      </c>
      <c r="P189" s="17">
        <f t="shared" si="44"/>
        <v>619.54999999999995</v>
      </c>
      <c r="Q189" s="17">
        <v>44.26</v>
      </c>
      <c r="R189" s="17">
        <f t="shared" si="45"/>
        <v>663.81</v>
      </c>
      <c r="S189" s="10"/>
      <c r="T189" s="10"/>
    </row>
    <row r="190" spans="1:20" ht="15" x14ac:dyDescent="0.25">
      <c r="A190" s="230" t="s">
        <v>0</v>
      </c>
      <c r="B190" s="231"/>
      <c r="C190" s="232" t="s">
        <v>0</v>
      </c>
      <c r="D190" s="53">
        <f>SUM(D136:D189)</f>
        <v>2711</v>
      </c>
      <c r="E190" s="54">
        <f>SUM(E136:E189)</f>
        <v>5244.22</v>
      </c>
      <c r="F190" s="54">
        <f>SUM(F136:F189)</f>
        <v>11257.44</v>
      </c>
      <c r="G190" s="54">
        <f>SUM(G136:G189)</f>
        <v>8000.8300000000017</v>
      </c>
      <c r="H190" s="54">
        <f>SUM(H136:H189)</f>
        <v>24502.489999999998</v>
      </c>
      <c r="I190" s="54">
        <f>+SUM(I136:I189)</f>
        <v>5107.0199999999995</v>
      </c>
      <c r="J190" s="54">
        <f>+SUM(J136:J189)</f>
        <v>30.6</v>
      </c>
      <c r="K190" s="54">
        <f>+SUM(K136:K189)</f>
        <v>29640.11</v>
      </c>
      <c r="L190" s="54">
        <f>SUM(L136:L189)</f>
        <v>4400.24</v>
      </c>
      <c r="M190" s="54">
        <f t="shared" ref="M190:R190" si="47">+SUM(M136:M189)</f>
        <v>8012.3799999999992</v>
      </c>
      <c r="N190" s="54">
        <f t="shared" si="47"/>
        <v>5252.5199999999995</v>
      </c>
      <c r="O190" s="54">
        <f t="shared" si="47"/>
        <v>17665.140000000003</v>
      </c>
      <c r="P190" s="54">
        <f t="shared" si="47"/>
        <v>47305.25</v>
      </c>
      <c r="Q190" s="54">
        <f t="shared" si="47"/>
        <v>5281.4700000000012</v>
      </c>
      <c r="R190" s="55">
        <f t="shared" si="47"/>
        <v>52586.719999999994</v>
      </c>
      <c r="S190" s="10"/>
      <c r="T190" s="10"/>
    </row>
    <row r="191" spans="1:20" x14ac:dyDescent="0.2">
      <c r="A191" s="92" t="s">
        <v>8</v>
      </c>
      <c r="B191" s="120" t="s">
        <v>428</v>
      </c>
      <c r="C191" s="73" t="s">
        <v>162</v>
      </c>
      <c r="D191" s="61">
        <v>133</v>
      </c>
      <c r="E191" s="39">
        <v>18.78</v>
      </c>
      <c r="F191" s="39">
        <v>358.33</v>
      </c>
      <c r="G191" s="39">
        <v>39.9</v>
      </c>
      <c r="H191" s="48">
        <f t="shared" si="46"/>
        <v>417.01</v>
      </c>
      <c r="I191" s="39">
        <v>564.80999999999995</v>
      </c>
      <c r="J191" s="39">
        <v>1.81</v>
      </c>
      <c r="K191" s="48">
        <f t="shared" ref="K191:K222" si="48">+SUM(H191:J191)</f>
        <v>983.62999999999988</v>
      </c>
      <c r="L191" s="39">
        <v>11.66</v>
      </c>
      <c r="M191" s="39">
        <v>83.49</v>
      </c>
      <c r="N191" s="39">
        <v>132.16999999999999</v>
      </c>
      <c r="O191" s="39">
        <f t="shared" ref="O191:O222" si="49">+SUM(L191:N191)</f>
        <v>227.32</v>
      </c>
      <c r="P191" s="39">
        <f t="shared" ref="P191:P222" si="50">+SUM(K191+O191)</f>
        <v>1210.9499999999998</v>
      </c>
      <c r="Q191" s="39">
        <v>17.73</v>
      </c>
      <c r="R191" s="39">
        <f t="shared" ref="R191:R222" si="51">+SUM(P191:Q191)</f>
        <v>1228.6799999999998</v>
      </c>
      <c r="S191" s="10"/>
      <c r="T191" s="10"/>
    </row>
    <row r="192" spans="1:20" x14ac:dyDescent="0.2">
      <c r="A192" s="93"/>
      <c r="B192" s="121"/>
      <c r="C192" s="76" t="s">
        <v>183</v>
      </c>
      <c r="D192" s="34">
        <v>126</v>
      </c>
      <c r="E192" s="14">
        <v>6.6</v>
      </c>
      <c r="F192" s="14">
        <v>4.55</v>
      </c>
      <c r="G192" s="14">
        <v>15.11</v>
      </c>
      <c r="H192" s="30">
        <f t="shared" si="46"/>
        <v>26.259999999999998</v>
      </c>
      <c r="I192" s="14">
        <v>11.35</v>
      </c>
      <c r="J192" s="14"/>
      <c r="K192" s="30">
        <f t="shared" si="48"/>
        <v>37.61</v>
      </c>
      <c r="L192" s="14">
        <v>1.1000000000000001</v>
      </c>
      <c r="M192" s="14">
        <v>15.33</v>
      </c>
      <c r="N192" s="14">
        <v>23.09</v>
      </c>
      <c r="O192" s="14">
        <f t="shared" si="49"/>
        <v>39.519999999999996</v>
      </c>
      <c r="P192" s="14">
        <f t="shared" si="50"/>
        <v>77.13</v>
      </c>
      <c r="Q192" s="14">
        <v>12.48</v>
      </c>
      <c r="R192" s="14">
        <f t="shared" si="51"/>
        <v>89.61</v>
      </c>
      <c r="S192" s="10"/>
      <c r="T192" s="10"/>
    </row>
    <row r="193" spans="1:20" x14ac:dyDescent="0.2">
      <c r="A193" s="93"/>
      <c r="B193" s="121"/>
      <c r="C193" s="76" t="s">
        <v>175</v>
      </c>
      <c r="D193" s="34">
        <v>23</v>
      </c>
      <c r="E193" s="14">
        <v>0.11</v>
      </c>
      <c r="F193" s="14">
        <v>239.72</v>
      </c>
      <c r="G193" s="14"/>
      <c r="H193" s="30">
        <f t="shared" si="46"/>
        <v>239.83</v>
      </c>
      <c r="I193" s="14">
        <v>4.34</v>
      </c>
      <c r="J193" s="14"/>
      <c r="K193" s="30">
        <f t="shared" si="48"/>
        <v>244.17000000000002</v>
      </c>
      <c r="L193" s="14"/>
      <c r="M193" s="14">
        <v>2.2200000000000002</v>
      </c>
      <c r="N193" s="14">
        <v>32.9</v>
      </c>
      <c r="O193" s="14">
        <f t="shared" si="49"/>
        <v>35.119999999999997</v>
      </c>
      <c r="P193" s="14">
        <f t="shared" si="50"/>
        <v>279.29000000000002</v>
      </c>
      <c r="Q193" s="14">
        <v>0.06</v>
      </c>
      <c r="R193" s="14">
        <f t="shared" si="51"/>
        <v>279.35000000000002</v>
      </c>
      <c r="S193" s="10"/>
      <c r="T193" s="10"/>
    </row>
    <row r="194" spans="1:20" x14ac:dyDescent="0.2">
      <c r="A194" s="93"/>
      <c r="B194" s="121"/>
      <c r="C194" s="76" t="s">
        <v>184</v>
      </c>
      <c r="D194" s="34">
        <v>28</v>
      </c>
      <c r="E194" s="14">
        <v>0.2</v>
      </c>
      <c r="F194" s="14"/>
      <c r="G194" s="14"/>
      <c r="H194" s="30">
        <f t="shared" si="46"/>
        <v>0.2</v>
      </c>
      <c r="I194" s="14">
        <v>1.1000000000000001</v>
      </c>
      <c r="J194" s="14"/>
      <c r="K194" s="30">
        <f t="shared" si="48"/>
        <v>1.3</v>
      </c>
      <c r="L194" s="14"/>
      <c r="M194" s="14">
        <v>3.31</v>
      </c>
      <c r="N194" s="14">
        <v>3.67</v>
      </c>
      <c r="O194" s="14">
        <f t="shared" si="49"/>
        <v>6.98</v>
      </c>
      <c r="P194" s="14">
        <f t="shared" si="50"/>
        <v>8.2800000000000011</v>
      </c>
      <c r="Q194" s="14">
        <v>37.03</v>
      </c>
      <c r="R194" s="14">
        <f t="shared" si="51"/>
        <v>45.31</v>
      </c>
      <c r="S194" s="10"/>
      <c r="T194" s="10"/>
    </row>
    <row r="195" spans="1:20" x14ac:dyDescent="0.2">
      <c r="A195" s="93"/>
      <c r="B195" s="121"/>
      <c r="C195" s="76" t="s">
        <v>164</v>
      </c>
      <c r="D195" s="34">
        <v>166</v>
      </c>
      <c r="E195" s="14">
        <v>161.86000000000001</v>
      </c>
      <c r="F195" s="14">
        <v>32.43</v>
      </c>
      <c r="G195" s="14">
        <v>1.45</v>
      </c>
      <c r="H195" s="30">
        <f t="shared" si="46"/>
        <v>195.74</v>
      </c>
      <c r="I195" s="14">
        <v>6.89</v>
      </c>
      <c r="J195" s="14">
        <v>2.71</v>
      </c>
      <c r="K195" s="30">
        <f t="shared" si="48"/>
        <v>205.34</v>
      </c>
      <c r="L195" s="14">
        <v>3.85</v>
      </c>
      <c r="M195" s="14">
        <v>62.48</v>
      </c>
      <c r="N195" s="14">
        <v>30.95</v>
      </c>
      <c r="O195" s="14">
        <f t="shared" si="49"/>
        <v>97.28</v>
      </c>
      <c r="P195" s="14">
        <f t="shared" si="50"/>
        <v>302.62</v>
      </c>
      <c r="Q195" s="14">
        <v>4.33</v>
      </c>
      <c r="R195" s="14">
        <f t="shared" si="51"/>
        <v>306.95</v>
      </c>
      <c r="S195" s="10"/>
      <c r="T195" s="10"/>
    </row>
    <row r="196" spans="1:20" x14ac:dyDescent="0.2">
      <c r="A196" s="93"/>
      <c r="B196" s="121"/>
      <c r="C196" s="76" t="s">
        <v>168</v>
      </c>
      <c r="D196" s="34">
        <v>193</v>
      </c>
      <c r="E196" s="14">
        <v>16.73</v>
      </c>
      <c r="F196" s="14">
        <v>109</v>
      </c>
      <c r="G196" s="14">
        <v>2.73</v>
      </c>
      <c r="H196" s="30">
        <f t="shared" si="46"/>
        <v>128.46</v>
      </c>
      <c r="I196" s="14">
        <v>23.24</v>
      </c>
      <c r="J196" s="14">
        <v>0.01</v>
      </c>
      <c r="K196" s="30">
        <f t="shared" si="48"/>
        <v>151.71</v>
      </c>
      <c r="L196" s="14">
        <v>11.19</v>
      </c>
      <c r="M196" s="14">
        <v>112.27</v>
      </c>
      <c r="N196" s="14">
        <v>38.4</v>
      </c>
      <c r="O196" s="14">
        <f t="shared" si="49"/>
        <v>161.85999999999999</v>
      </c>
      <c r="P196" s="14">
        <f t="shared" si="50"/>
        <v>313.57</v>
      </c>
      <c r="Q196" s="14">
        <v>74.67</v>
      </c>
      <c r="R196" s="14">
        <f t="shared" si="51"/>
        <v>388.24</v>
      </c>
      <c r="S196" s="10"/>
      <c r="T196" s="10"/>
    </row>
    <row r="197" spans="1:20" x14ac:dyDescent="0.2">
      <c r="A197" s="93"/>
      <c r="B197" s="121"/>
      <c r="C197" s="76" t="s">
        <v>188</v>
      </c>
      <c r="D197" s="34">
        <v>156</v>
      </c>
      <c r="E197" s="14">
        <v>134.25</v>
      </c>
      <c r="F197" s="14">
        <v>432.99</v>
      </c>
      <c r="G197" s="14">
        <v>84</v>
      </c>
      <c r="H197" s="30">
        <f t="shared" si="46"/>
        <v>651.24</v>
      </c>
      <c r="I197" s="14">
        <v>1.2</v>
      </c>
      <c r="J197" s="14">
        <v>2.5</v>
      </c>
      <c r="K197" s="30">
        <f t="shared" si="48"/>
        <v>654.94000000000005</v>
      </c>
      <c r="L197" s="14">
        <v>13.52</v>
      </c>
      <c r="M197" s="14">
        <v>18.739999999999998</v>
      </c>
      <c r="N197" s="14">
        <v>5.0599999999999996</v>
      </c>
      <c r="O197" s="14">
        <f t="shared" si="49"/>
        <v>37.32</v>
      </c>
      <c r="P197" s="14">
        <f t="shared" si="50"/>
        <v>692.2600000000001</v>
      </c>
      <c r="Q197" s="14">
        <v>39.47</v>
      </c>
      <c r="R197" s="14">
        <f t="shared" si="51"/>
        <v>731.73000000000013</v>
      </c>
      <c r="S197" s="10"/>
      <c r="T197" s="10"/>
    </row>
    <row r="198" spans="1:20" x14ac:dyDescent="0.2">
      <c r="A198" s="93"/>
      <c r="B198" s="121"/>
      <c r="C198" s="76" t="s">
        <v>176</v>
      </c>
      <c r="D198" s="34">
        <v>160</v>
      </c>
      <c r="E198" s="14">
        <v>171.21</v>
      </c>
      <c r="F198" s="14">
        <v>37.33</v>
      </c>
      <c r="G198" s="14">
        <v>65.06</v>
      </c>
      <c r="H198" s="30">
        <f t="shared" si="46"/>
        <v>273.60000000000002</v>
      </c>
      <c r="I198" s="14">
        <v>10.15</v>
      </c>
      <c r="J198" s="14"/>
      <c r="K198" s="30">
        <f t="shared" si="48"/>
        <v>283.75</v>
      </c>
      <c r="L198" s="14">
        <v>58.11</v>
      </c>
      <c r="M198" s="14">
        <v>35.520000000000003</v>
      </c>
      <c r="N198" s="14">
        <v>21.35</v>
      </c>
      <c r="O198" s="14">
        <f t="shared" si="49"/>
        <v>114.97999999999999</v>
      </c>
      <c r="P198" s="14">
        <f t="shared" si="50"/>
        <v>398.73</v>
      </c>
      <c r="Q198" s="14">
        <v>483.58</v>
      </c>
      <c r="R198" s="14">
        <f t="shared" si="51"/>
        <v>882.31</v>
      </c>
      <c r="S198" s="10"/>
      <c r="T198" s="10"/>
    </row>
    <row r="199" spans="1:20" x14ac:dyDescent="0.2">
      <c r="A199" s="93"/>
      <c r="B199" s="121"/>
      <c r="C199" s="76" t="s">
        <v>189</v>
      </c>
      <c r="D199" s="34">
        <v>168</v>
      </c>
      <c r="E199" s="14">
        <v>42.13</v>
      </c>
      <c r="F199" s="14">
        <v>1.1200000000000001</v>
      </c>
      <c r="G199" s="14"/>
      <c r="H199" s="30">
        <f t="shared" si="46"/>
        <v>43.25</v>
      </c>
      <c r="I199" s="14">
        <v>3</v>
      </c>
      <c r="J199" s="14"/>
      <c r="K199" s="30">
        <f t="shared" si="48"/>
        <v>46.25</v>
      </c>
      <c r="L199" s="14">
        <v>67.55</v>
      </c>
      <c r="M199" s="14">
        <v>55.34</v>
      </c>
      <c r="N199" s="14">
        <v>97.49</v>
      </c>
      <c r="O199" s="14">
        <f t="shared" si="49"/>
        <v>220.38</v>
      </c>
      <c r="P199" s="14">
        <f t="shared" si="50"/>
        <v>266.63</v>
      </c>
      <c r="Q199" s="14">
        <v>1470.77</v>
      </c>
      <c r="R199" s="14">
        <f t="shared" si="51"/>
        <v>1737.4</v>
      </c>
      <c r="S199" s="10"/>
      <c r="T199" s="10"/>
    </row>
    <row r="200" spans="1:20" x14ac:dyDescent="0.2">
      <c r="A200" s="93"/>
      <c r="B200" s="121"/>
      <c r="C200" s="76" t="s">
        <v>294</v>
      </c>
      <c r="D200" s="34">
        <v>3</v>
      </c>
      <c r="E200" s="14"/>
      <c r="F200" s="14"/>
      <c r="G200" s="14"/>
      <c r="H200" s="30">
        <f t="shared" si="46"/>
        <v>0</v>
      </c>
      <c r="I200" s="14"/>
      <c r="J200" s="14"/>
      <c r="K200" s="30">
        <f t="shared" si="48"/>
        <v>0</v>
      </c>
      <c r="L200" s="14">
        <v>1.4</v>
      </c>
      <c r="M200" s="14">
        <v>0.4</v>
      </c>
      <c r="N200" s="14">
        <v>2.6</v>
      </c>
      <c r="O200" s="14">
        <f t="shared" si="49"/>
        <v>4.4000000000000004</v>
      </c>
      <c r="P200" s="14">
        <f t="shared" si="50"/>
        <v>4.4000000000000004</v>
      </c>
      <c r="Q200" s="14">
        <v>17</v>
      </c>
      <c r="R200" s="14">
        <f t="shared" si="51"/>
        <v>21.4</v>
      </c>
      <c r="S200" s="10"/>
      <c r="T200" s="10"/>
    </row>
    <row r="201" spans="1:20" x14ac:dyDescent="0.2">
      <c r="A201" s="93"/>
      <c r="B201" s="124"/>
      <c r="C201" s="76" t="s">
        <v>174</v>
      </c>
      <c r="D201" s="34">
        <v>11</v>
      </c>
      <c r="E201" s="14"/>
      <c r="F201" s="14"/>
      <c r="G201" s="14"/>
      <c r="H201" s="30">
        <f t="shared" si="46"/>
        <v>0</v>
      </c>
      <c r="I201" s="14"/>
      <c r="J201" s="14"/>
      <c r="K201" s="30">
        <f t="shared" si="48"/>
        <v>0</v>
      </c>
      <c r="L201" s="14">
        <v>37.33</v>
      </c>
      <c r="M201" s="14">
        <v>43.3</v>
      </c>
      <c r="N201" s="14"/>
      <c r="O201" s="14">
        <f t="shared" si="49"/>
        <v>80.63</v>
      </c>
      <c r="P201" s="14">
        <f t="shared" si="50"/>
        <v>80.63</v>
      </c>
      <c r="Q201" s="14">
        <v>24.01</v>
      </c>
      <c r="R201" s="14">
        <f t="shared" si="51"/>
        <v>104.64</v>
      </c>
      <c r="S201" s="10"/>
      <c r="T201" s="10"/>
    </row>
    <row r="202" spans="1:20" x14ac:dyDescent="0.2">
      <c r="A202" s="93"/>
      <c r="B202" s="121" t="s">
        <v>429</v>
      </c>
      <c r="C202" s="76" t="s">
        <v>186</v>
      </c>
      <c r="D202" s="34">
        <v>100</v>
      </c>
      <c r="E202" s="14">
        <v>1.7</v>
      </c>
      <c r="F202" s="14">
        <v>1.4</v>
      </c>
      <c r="G202" s="14">
        <v>0.42</v>
      </c>
      <c r="H202" s="30">
        <f t="shared" si="46"/>
        <v>3.5199999999999996</v>
      </c>
      <c r="I202" s="14">
        <v>5.44</v>
      </c>
      <c r="J202" s="14"/>
      <c r="K202" s="30">
        <f t="shared" si="48"/>
        <v>8.9600000000000009</v>
      </c>
      <c r="L202" s="14">
        <v>1.37</v>
      </c>
      <c r="M202" s="14">
        <v>25.67</v>
      </c>
      <c r="N202" s="14">
        <v>21.74</v>
      </c>
      <c r="O202" s="14">
        <f t="shared" si="49"/>
        <v>48.78</v>
      </c>
      <c r="P202" s="14">
        <f t="shared" si="50"/>
        <v>57.74</v>
      </c>
      <c r="Q202" s="14">
        <v>32.28</v>
      </c>
      <c r="R202" s="14">
        <f t="shared" si="51"/>
        <v>90.02000000000001</v>
      </c>
      <c r="S202" s="10"/>
      <c r="T202" s="10"/>
    </row>
    <row r="203" spans="1:20" x14ac:dyDescent="0.2">
      <c r="A203" s="93"/>
      <c r="B203" s="121"/>
      <c r="C203" s="76" t="s">
        <v>172</v>
      </c>
      <c r="D203" s="34">
        <v>56</v>
      </c>
      <c r="E203" s="14">
        <v>13.21</v>
      </c>
      <c r="F203" s="14">
        <v>0.25</v>
      </c>
      <c r="G203" s="14">
        <v>0.1</v>
      </c>
      <c r="H203" s="30">
        <f t="shared" si="46"/>
        <v>13.56</v>
      </c>
      <c r="I203" s="14">
        <v>2.8</v>
      </c>
      <c r="J203" s="14"/>
      <c r="K203" s="30">
        <f t="shared" si="48"/>
        <v>16.36</v>
      </c>
      <c r="L203" s="14">
        <v>7.6</v>
      </c>
      <c r="M203" s="14">
        <v>25.63</v>
      </c>
      <c r="N203" s="14">
        <v>16.170000000000002</v>
      </c>
      <c r="O203" s="14">
        <f t="shared" si="49"/>
        <v>49.4</v>
      </c>
      <c r="P203" s="14">
        <f t="shared" si="50"/>
        <v>65.759999999999991</v>
      </c>
      <c r="Q203" s="14">
        <v>145.68</v>
      </c>
      <c r="R203" s="14">
        <f t="shared" si="51"/>
        <v>211.44</v>
      </c>
      <c r="S203" s="10"/>
      <c r="T203" s="10"/>
    </row>
    <row r="204" spans="1:20" x14ac:dyDescent="0.2">
      <c r="A204" s="93"/>
      <c r="B204" s="121"/>
      <c r="C204" s="76" t="s">
        <v>180</v>
      </c>
      <c r="D204" s="34">
        <v>16</v>
      </c>
      <c r="E204" s="14"/>
      <c r="F204" s="14">
        <v>0.9</v>
      </c>
      <c r="G204" s="14"/>
      <c r="H204" s="30">
        <f t="shared" si="46"/>
        <v>0.9</v>
      </c>
      <c r="I204" s="14">
        <v>4.5</v>
      </c>
      <c r="J204" s="14"/>
      <c r="K204" s="30">
        <f t="shared" si="48"/>
        <v>5.4</v>
      </c>
      <c r="L204" s="14">
        <v>0.7</v>
      </c>
      <c r="M204" s="14">
        <v>5.0599999999999996</v>
      </c>
      <c r="N204" s="14">
        <v>2.2999999999999998</v>
      </c>
      <c r="O204" s="14">
        <f t="shared" si="49"/>
        <v>8.0599999999999987</v>
      </c>
      <c r="P204" s="14">
        <f t="shared" si="50"/>
        <v>13.459999999999999</v>
      </c>
      <c r="Q204" s="14">
        <v>32.020000000000003</v>
      </c>
      <c r="R204" s="14">
        <f t="shared" si="51"/>
        <v>45.480000000000004</v>
      </c>
      <c r="S204" s="10"/>
      <c r="T204" s="10"/>
    </row>
    <row r="205" spans="1:20" x14ac:dyDescent="0.2">
      <c r="A205" s="93"/>
      <c r="B205" s="121"/>
      <c r="C205" s="76" t="s">
        <v>170</v>
      </c>
      <c r="D205" s="34">
        <v>37</v>
      </c>
      <c r="E205" s="14">
        <v>16.8</v>
      </c>
      <c r="F205" s="14">
        <v>10</v>
      </c>
      <c r="G205" s="14">
        <v>1.95</v>
      </c>
      <c r="H205" s="30">
        <f t="shared" si="46"/>
        <v>28.75</v>
      </c>
      <c r="I205" s="14">
        <v>6.02</v>
      </c>
      <c r="J205" s="14"/>
      <c r="K205" s="30">
        <f t="shared" si="48"/>
        <v>34.769999999999996</v>
      </c>
      <c r="L205" s="14">
        <v>4.37</v>
      </c>
      <c r="M205" s="14">
        <v>16.2</v>
      </c>
      <c r="N205" s="14">
        <v>5.75</v>
      </c>
      <c r="O205" s="14">
        <f t="shared" si="49"/>
        <v>26.32</v>
      </c>
      <c r="P205" s="14">
        <f t="shared" si="50"/>
        <v>61.089999999999996</v>
      </c>
      <c r="Q205" s="14">
        <v>21.84</v>
      </c>
      <c r="R205" s="14">
        <f t="shared" si="51"/>
        <v>82.929999999999993</v>
      </c>
      <c r="S205" s="10"/>
      <c r="T205" s="10"/>
    </row>
    <row r="206" spans="1:20" x14ac:dyDescent="0.2">
      <c r="A206" s="93"/>
      <c r="B206" s="121"/>
      <c r="C206" s="76" t="s">
        <v>178</v>
      </c>
      <c r="D206" s="34">
        <v>43</v>
      </c>
      <c r="E206" s="14">
        <v>22.3</v>
      </c>
      <c r="F206" s="14">
        <v>0.75</v>
      </c>
      <c r="G206" s="14">
        <v>3.55</v>
      </c>
      <c r="H206" s="30">
        <f t="shared" si="46"/>
        <v>26.6</v>
      </c>
      <c r="I206" s="14">
        <v>6.68</v>
      </c>
      <c r="J206" s="14"/>
      <c r="K206" s="30">
        <f t="shared" si="48"/>
        <v>33.28</v>
      </c>
      <c r="L206" s="14">
        <v>5.8</v>
      </c>
      <c r="M206" s="14">
        <v>22.44</v>
      </c>
      <c r="N206" s="14">
        <v>54.6</v>
      </c>
      <c r="O206" s="14">
        <f t="shared" si="49"/>
        <v>82.84</v>
      </c>
      <c r="P206" s="14">
        <f t="shared" si="50"/>
        <v>116.12</v>
      </c>
      <c r="Q206" s="14">
        <v>205.76</v>
      </c>
      <c r="R206" s="14">
        <f t="shared" si="51"/>
        <v>321.88</v>
      </c>
      <c r="S206" s="10"/>
      <c r="T206" s="10"/>
    </row>
    <row r="207" spans="1:20" x14ac:dyDescent="0.2">
      <c r="A207" s="93"/>
      <c r="B207" s="121"/>
      <c r="C207" s="76" t="s">
        <v>163</v>
      </c>
      <c r="D207" s="34">
        <v>44</v>
      </c>
      <c r="E207" s="14">
        <v>3.02</v>
      </c>
      <c r="F207" s="14">
        <v>2.92</v>
      </c>
      <c r="G207" s="14">
        <v>0.11</v>
      </c>
      <c r="H207" s="30">
        <f t="shared" si="46"/>
        <v>6.05</v>
      </c>
      <c r="I207" s="14">
        <v>7.91</v>
      </c>
      <c r="J207" s="14"/>
      <c r="K207" s="30">
        <f t="shared" si="48"/>
        <v>13.96</v>
      </c>
      <c r="L207" s="14">
        <v>10.42</v>
      </c>
      <c r="M207" s="14">
        <v>24.71</v>
      </c>
      <c r="N207" s="14">
        <v>3.98</v>
      </c>
      <c r="O207" s="14">
        <f t="shared" si="49"/>
        <v>39.11</v>
      </c>
      <c r="P207" s="14">
        <f t="shared" si="50"/>
        <v>53.07</v>
      </c>
      <c r="Q207" s="14">
        <v>51.17</v>
      </c>
      <c r="R207" s="14">
        <f t="shared" si="51"/>
        <v>104.24000000000001</v>
      </c>
      <c r="S207" s="10"/>
      <c r="T207" s="10"/>
    </row>
    <row r="208" spans="1:20" x14ac:dyDescent="0.2">
      <c r="A208" s="93"/>
      <c r="B208" s="121"/>
      <c r="C208" s="76" t="s">
        <v>185</v>
      </c>
      <c r="D208" s="34">
        <v>1</v>
      </c>
      <c r="E208" s="14"/>
      <c r="F208" s="14"/>
      <c r="G208" s="14"/>
      <c r="H208" s="30">
        <f t="shared" si="46"/>
        <v>0</v>
      </c>
      <c r="I208" s="14">
        <v>3.5</v>
      </c>
      <c r="J208" s="14"/>
      <c r="K208" s="30">
        <f t="shared" si="48"/>
        <v>3.5</v>
      </c>
      <c r="L208" s="14">
        <v>0.7</v>
      </c>
      <c r="M208" s="14">
        <v>4</v>
      </c>
      <c r="N208" s="14"/>
      <c r="O208" s="14">
        <f t="shared" si="49"/>
        <v>4.7</v>
      </c>
      <c r="P208" s="14">
        <f t="shared" si="50"/>
        <v>8.1999999999999993</v>
      </c>
      <c r="Q208" s="14"/>
      <c r="R208" s="14">
        <f t="shared" si="51"/>
        <v>8.1999999999999993</v>
      </c>
      <c r="S208" s="10"/>
      <c r="T208" s="10"/>
    </row>
    <row r="209" spans="1:20" x14ac:dyDescent="0.2">
      <c r="A209" s="93"/>
      <c r="B209" s="121"/>
      <c r="C209" s="76" t="s">
        <v>190</v>
      </c>
      <c r="D209" s="34">
        <v>5</v>
      </c>
      <c r="E209" s="14">
        <v>0.4</v>
      </c>
      <c r="F209" s="14"/>
      <c r="G209" s="14"/>
      <c r="H209" s="30">
        <f t="shared" si="46"/>
        <v>0.4</v>
      </c>
      <c r="I209" s="14"/>
      <c r="J209" s="14"/>
      <c r="K209" s="30">
        <f t="shared" si="48"/>
        <v>0.4</v>
      </c>
      <c r="L209" s="14">
        <v>1.2</v>
      </c>
      <c r="M209" s="14">
        <v>0.45</v>
      </c>
      <c r="N209" s="14">
        <v>10.5</v>
      </c>
      <c r="O209" s="14">
        <f t="shared" si="49"/>
        <v>12.15</v>
      </c>
      <c r="P209" s="14">
        <f t="shared" si="50"/>
        <v>12.55</v>
      </c>
      <c r="Q209" s="14">
        <v>20.9</v>
      </c>
      <c r="R209" s="14">
        <f t="shared" si="51"/>
        <v>33.450000000000003</v>
      </c>
      <c r="S209" s="10"/>
      <c r="T209" s="10"/>
    </row>
    <row r="210" spans="1:20" x14ac:dyDescent="0.2">
      <c r="A210" s="93"/>
      <c r="B210" s="121"/>
      <c r="C210" s="78" t="s">
        <v>443</v>
      </c>
      <c r="D210" s="64"/>
      <c r="E210" s="36"/>
      <c r="F210" s="36"/>
      <c r="G210" s="36"/>
      <c r="H210" s="65"/>
      <c r="I210" s="36"/>
      <c r="J210" s="36"/>
      <c r="K210" s="65"/>
      <c r="L210" s="36"/>
      <c r="M210" s="36"/>
      <c r="N210" s="36"/>
      <c r="O210" s="36"/>
      <c r="P210" s="36"/>
      <c r="Q210" s="36"/>
      <c r="R210" s="36"/>
      <c r="S210" s="10"/>
      <c r="T210" s="10"/>
    </row>
    <row r="211" spans="1:20" x14ac:dyDescent="0.2">
      <c r="A211" s="93"/>
      <c r="B211" s="121"/>
      <c r="C211" s="76" t="s">
        <v>169</v>
      </c>
      <c r="D211" s="34">
        <v>24</v>
      </c>
      <c r="E211" s="14">
        <v>3.6</v>
      </c>
      <c r="F211" s="14">
        <v>2</v>
      </c>
      <c r="G211" s="14"/>
      <c r="H211" s="30">
        <f t="shared" si="46"/>
        <v>5.6</v>
      </c>
      <c r="I211" s="14">
        <v>51.15</v>
      </c>
      <c r="J211" s="14"/>
      <c r="K211" s="30">
        <f t="shared" si="48"/>
        <v>56.75</v>
      </c>
      <c r="L211" s="14">
        <v>2.71</v>
      </c>
      <c r="M211" s="14">
        <v>16.38</v>
      </c>
      <c r="N211" s="14">
        <v>40.25</v>
      </c>
      <c r="O211" s="14">
        <f>+SUM(L211:N211)</f>
        <v>59.34</v>
      </c>
      <c r="P211" s="14">
        <f>+SUM(K211+O211)</f>
        <v>116.09</v>
      </c>
      <c r="Q211" s="14">
        <v>17.05</v>
      </c>
      <c r="R211" s="14">
        <f t="shared" si="51"/>
        <v>133.14000000000001</v>
      </c>
      <c r="S211" s="10"/>
      <c r="T211" s="10"/>
    </row>
    <row r="212" spans="1:20" x14ac:dyDescent="0.2">
      <c r="A212" s="93"/>
      <c r="B212" s="121"/>
      <c r="C212" s="76" t="s">
        <v>165</v>
      </c>
      <c r="D212" s="34">
        <v>0</v>
      </c>
      <c r="E212" s="14"/>
      <c r="F212" s="14"/>
      <c r="G212" s="14"/>
      <c r="H212" s="30">
        <f t="shared" si="46"/>
        <v>0</v>
      </c>
      <c r="I212" s="14"/>
      <c r="J212" s="14"/>
      <c r="K212" s="30">
        <f t="shared" si="48"/>
        <v>0</v>
      </c>
      <c r="L212" s="14"/>
      <c r="M212" s="14"/>
      <c r="N212" s="14"/>
      <c r="O212" s="14">
        <f>+SUM(L212:N212)</f>
        <v>0</v>
      </c>
      <c r="P212" s="14">
        <f>+SUM(K212+O212)</f>
        <v>0</v>
      </c>
      <c r="Q212" s="14"/>
      <c r="R212" s="14">
        <f t="shared" si="51"/>
        <v>0</v>
      </c>
      <c r="S212" s="10"/>
      <c r="T212" s="10"/>
    </row>
    <row r="213" spans="1:20" x14ac:dyDescent="0.2">
      <c r="A213" s="93"/>
      <c r="B213" s="121"/>
      <c r="C213" s="76" t="s">
        <v>181</v>
      </c>
      <c r="D213" s="34">
        <v>15</v>
      </c>
      <c r="E213" s="14">
        <v>0.5</v>
      </c>
      <c r="F213" s="14">
        <v>0.21</v>
      </c>
      <c r="G213" s="14"/>
      <c r="H213" s="30">
        <f t="shared" si="46"/>
        <v>0.71</v>
      </c>
      <c r="I213" s="14">
        <v>2.9</v>
      </c>
      <c r="J213" s="14"/>
      <c r="K213" s="30">
        <f t="shared" si="48"/>
        <v>3.61</v>
      </c>
      <c r="L213" s="14">
        <v>1</v>
      </c>
      <c r="M213" s="14">
        <v>11</v>
      </c>
      <c r="N213" s="14">
        <v>14.8</v>
      </c>
      <c r="O213" s="14">
        <f>+SUM(L213:N213)</f>
        <v>26.8</v>
      </c>
      <c r="P213" s="14">
        <f>+SUM(K213+O213)</f>
        <v>30.41</v>
      </c>
      <c r="Q213" s="14">
        <v>0.51</v>
      </c>
      <c r="R213" s="14">
        <f t="shared" si="51"/>
        <v>30.92</v>
      </c>
      <c r="S213" s="10"/>
      <c r="T213" s="10"/>
    </row>
    <row r="214" spans="1:20" x14ac:dyDescent="0.2">
      <c r="A214" s="93"/>
      <c r="B214" s="121"/>
      <c r="C214" s="76" t="s">
        <v>171</v>
      </c>
      <c r="D214" s="34">
        <v>15</v>
      </c>
      <c r="E214" s="14">
        <v>2.12</v>
      </c>
      <c r="F214" s="14">
        <v>0.15</v>
      </c>
      <c r="G214" s="14"/>
      <c r="H214" s="30">
        <f t="shared" si="46"/>
        <v>2.27</v>
      </c>
      <c r="I214" s="14">
        <v>8.4499999999999993</v>
      </c>
      <c r="J214" s="14"/>
      <c r="K214" s="30">
        <f t="shared" si="48"/>
        <v>10.719999999999999</v>
      </c>
      <c r="L214" s="14">
        <v>72.599999999999994</v>
      </c>
      <c r="M214" s="14">
        <v>76.8</v>
      </c>
      <c r="N214" s="14">
        <v>2.5</v>
      </c>
      <c r="O214" s="14">
        <f>+SUM(L214:N214)</f>
        <v>151.89999999999998</v>
      </c>
      <c r="P214" s="14">
        <f>+SUM(K214+O214)</f>
        <v>162.61999999999998</v>
      </c>
      <c r="Q214" s="14">
        <v>1.4</v>
      </c>
      <c r="R214" s="14">
        <f t="shared" si="51"/>
        <v>164.01999999999998</v>
      </c>
      <c r="S214" s="10"/>
      <c r="T214" s="10"/>
    </row>
    <row r="215" spans="1:20" x14ac:dyDescent="0.2">
      <c r="A215" s="93"/>
      <c r="B215" s="121"/>
      <c r="C215" s="76" t="s">
        <v>187</v>
      </c>
      <c r="D215" s="34">
        <v>7</v>
      </c>
      <c r="E215" s="14">
        <v>1.6</v>
      </c>
      <c r="F215" s="14"/>
      <c r="G215" s="14"/>
      <c r="H215" s="30">
        <f t="shared" si="46"/>
        <v>1.6</v>
      </c>
      <c r="I215" s="14"/>
      <c r="J215" s="14"/>
      <c r="K215" s="30">
        <f t="shared" si="48"/>
        <v>1.6</v>
      </c>
      <c r="L215" s="14">
        <v>1</v>
      </c>
      <c r="M215" s="14">
        <v>8.0500000000000007</v>
      </c>
      <c r="N215" s="14"/>
      <c r="O215" s="14">
        <f t="shared" si="49"/>
        <v>9.0500000000000007</v>
      </c>
      <c r="P215" s="14">
        <f t="shared" si="50"/>
        <v>10.65</v>
      </c>
      <c r="Q215" s="14">
        <v>1</v>
      </c>
      <c r="R215" s="14">
        <f t="shared" si="51"/>
        <v>11.65</v>
      </c>
      <c r="S215" s="10"/>
      <c r="T215" s="10"/>
    </row>
    <row r="216" spans="1:20" x14ac:dyDescent="0.2">
      <c r="A216" s="93"/>
      <c r="B216" s="121"/>
      <c r="C216" s="76" t="s">
        <v>173</v>
      </c>
      <c r="D216" s="34">
        <v>17</v>
      </c>
      <c r="E216" s="14">
        <v>2.5</v>
      </c>
      <c r="F216" s="14"/>
      <c r="G216" s="14"/>
      <c r="H216" s="30">
        <f t="shared" si="46"/>
        <v>2.5</v>
      </c>
      <c r="I216" s="14">
        <v>3.91</v>
      </c>
      <c r="J216" s="14"/>
      <c r="K216" s="30">
        <f t="shared" si="48"/>
        <v>6.41</v>
      </c>
      <c r="L216" s="14">
        <v>1.5</v>
      </c>
      <c r="M216" s="14">
        <v>6</v>
      </c>
      <c r="N216" s="14">
        <v>11.5</v>
      </c>
      <c r="O216" s="14">
        <f t="shared" si="49"/>
        <v>19</v>
      </c>
      <c r="P216" s="14">
        <f t="shared" si="50"/>
        <v>25.41</v>
      </c>
      <c r="Q216" s="14">
        <v>2.4</v>
      </c>
      <c r="R216" s="14">
        <f t="shared" si="51"/>
        <v>27.81</v>
      </c>
      <c r="S216" s="10"/>
      <c r="T216" s="10"/>
    </row>
    <row r="217" spans="1:20" x14ac:dyDescent="0.2">
      <c r="A217" s="93"/>
      <c r="B217" s="121"/>
      <c r="C217" s="76" t="s">
        <v>191</v>
      </c>
      <c r="D217" s="34">
        <v>17</v>
      </c>
      <c r="E217" s="14">
        <v>4.74</v>
      </c>
      <c r="F217" s="14">
        <v>1.5</v>
      </c>
      <c r="G217" s="14"/>
      <c r="H217" s="30">
        <f t="shared" si="46"/>
        <v>6.24</v>
      </c>
      <c r="I217" s="14"/>
      <c r="J217" s="14">
        <v>0.2</v>
      </c>
      <c r="K217" s="30">
        <f t="shared" si="48"/>
        <v>6.44</v>
      </c>
      <c r="L217" s="14">
        <v>0.95399999999999996</v>
      </c>
      <c r="M217" s="14">
        <v>5.8</v>
      </c>
      <c r="N217" s="14">
        <v>5.19</v>
      </c>
      <c r="O217" s="14">
        <f t="shared" si="49"/>
        <v>11.943999999999999</v>
      </c>
      <c r="P217" s="14">
        <f t="shared" si="50"/>
        <v>18.384</v>
      </c>
      <c r="Q217" s="14">
        <v>0.02</v>
      </c>
      <c r="R217" s="14">
        <f t="shared" si="51"/>
        <v>18.404</v>
      </c>
      <c r="S217" s="10"/>
      <c r="T217" s="10"/>
    </row>
    <row r="218" spans="1:20" x14ac:dyDescent="0.2">
      <c r="A218" s="93"/>
      <c r="B218" s="121"/>
      <c r="C218" s="76" t="s">
        <v>182</v>
      </c>
      <c r="D218" s="34">
        <v>3</v>
      </c>
      <c r="E218" s="14"/>
      <c r="F218" s="14"/>
      <c r="G218" s="14"/>
      <c r="H218" s="30">
        <f t="shared" si="46"/>
        <v>0</v>
      </c>
      <c r="I218" s="14"/>
      <c r="J218" s="14"/>
      <c r="K218" s="30">
        <f t="shared" si="48"/>
        <v>0</v>
      </c>
      <c r="L218" s="14">
        <v>1.06</v>
      </c>
      <c r="M218" s="14">
        <v>0.8</v>
      </c>
      <c r="N218" s="14">
        <v>0.1</v>
      </c>
      <c r="O218" s="14">
        <f t="shared" si="49"/>
        <v>1.9600000000000002</v>
      </c>
      <c r="P218" s="14">
        <f t="shared" si="50"/>
        <v>1.9600000000000002</v>
      </c>
      <c r="Q218" s="14">
        <v>3.11</v>
      </c>
      <c r="R218" s="14">
        <f t="shared" si="51"/>
        <v>5.07</v>
      </c>
      <c r="S218" s="10"/>
      <c r="T218" s="10"/>
    </row>
    <row r="219" spans="1:20" x14ac:dyDescent="0.2">
      <c r="A219" s="93"/>
      <c r="B219" s="121"/>
      <c r="C219" s="76" t="s">
        <v>166</v>
      </c>
      <c r="D219" s="34">
        <v>4</v>
      </c>
      <c r="E219" s="14"/>
      <c r="F219" s="14"/>
      <c r="G219" s="14"/>
      <c r="H219" s="30">
        <f t="shared" si="46"/>
        <v>0</v>
      </c>
      <c r="I219" s="14"/>
      <c r="J219" s="14"/>
      <c r="K219" s="30">
        <f t="shared" si="48"/>
        <v>0</v>
      </c>
      <c r="L219" s="14">
        <v>15.2</v>
      </c>
      <c r="M219" s="14">
        <v>7.1</v>
      </c>
      <c r="N219" s="14"/>
      <c r="O219" s="14">
        <f t="shared" si="49"/>
        <v>22.299999999999997</v>
      </c>
      <c r="P219" s="14">
        <f t="shared" si="50"/>
        <v>22.299999999999997</v>
      </c>
      <c r="Q219" s="14">
        <v>0.8</v>
      </c>
      <c r="R219" s="14">
        <f t="shared" si="51"/>
        <v>23.099999999999998</v>
      </c>
      <c r="S219" s="10"/>
      <c r="T219" s="10"/>
    </row>
    <row r="220" spans="1:20" ht="12.75" customHeight="1" x14ac:dyDescent="0.2">
      <c r="A220" s="93"/>
      <c r="B220" s="121"/>
      <c r="C220" s="76" t="s">
        <v>177</v>
      </c>
      <c r="D220" s="34">
        <v>1</v>
      </c>
      <c r="E220" s="14"/>
      <c r="F220" s="14"/>
      <c r="G220" s="14"/>
      <c r="H220" s="30">
        <f t="shared" si="46"/>
        <v>0</v>
      </c>
      <c r="I220" s="14"/>
      <c r="J220" s="14"/>
      <c r="K220" s="30">
        <f t="shared" si="48"/>
        <v>0</v>
      </c>
      <c r="L220" s="14">
        <v>85</v>
      </c>
      <c r="M220" s="14">
        <v>10</v>
      </c>
      <c r="N220" s="14">
        <v>3</v>
      </c>
      <c r="O220" s="14">
        <f t="shared" si="49"/>
        <v>98</v>
      </c>
      <c r="P220" s="14">
        <f t="shared" si="50"/>
        <v>98</v>
      </c>
      <c r="Q220" s="14">
        <v>12</v>
      </c>
      <c r="R220" s="14">
        <f t="shared" si="51"/>
        <v>110</v>
      </c>
      <c r="S220" s="10"/>
      <c r="T220" s="10"/>
    </row>
    <row r="221" spans="1:20" x14ac:dyDescent="0.2">
      <c r="A221" s="93"/>
      <c r="B221" s="121"/>
      <c r="C221" s="76" t="s">
        <v>304</v>
      </c>
      <c r="D221" s="34">
        <v>4</v>
      </c>
      <c r="E221" s="14"/>
      <c r="F221" s="14"/>
      <c r="G221" s="14"/>
      <c r="H221" s="30">
        <f t="shared" si="46"/>
        <v>0</v>
      </c>
      <c r="I221" s="14"/>
      <c r="J221" s="14"/>
      <c r="K221" s="30">
        <f t="shared" si="48"/>
        <v>0</v>
      </c>
      <c r="L221" s="14">
        <v>1</v>
      </c>
      <c r="M221" s="14">
        <v>1.56</v>
      </c>
      <c r="N221" s="14"/>
      <c r="O221" s="14">
        <f t="shared" si="49"/>
        <v>2.56</v>
      </c>
      <c r="P221" s="14">
        <f t="shared" si="50"/>
        <v>2.56</v>
      </c>
      <c r="Q221" s="14">
        <v>5.5</v>
      </c>
      <c r="R221" s="14">
        <f t="shared" si="51"/>
        <v>8.06</v>
      </c>
      <c r="S221" s="10"/>
      <c r="T221" s="10"/>
    </row>
    <row r="222" spans="1:20" x14ac:dyDescent="0.2">
      <c r="A222" s="94"/>
      <c r="B222" s="122"/>
      <c r="C222" s="88" t="s">
        <v>179</v>
      </c>
      <c r="D222" s="89">
        <v>31</v>
      </c>
      <c r="E222" s="90">
        <v>2.42</v>
      </c>
      <c r="F222" s="90">
        <v>0.63</v>
      </c>
      <c r="G222" s="90">
        <v>0.02</v>
      </c>
      <c r="H222" s="91">
        <f t="shared" si="46"/>
        <v>3.07</v>
      </c>
      <c r="I222" s="90">
        <v>6.77</v>
      </c>
      <c r="J222" s="90"/>
      <c r="K222" s="91">
        <f t="shared" si="48"/>
        <v>9.84</v>
      </c>
      <c r="L222" s="90">
        <v>0.5</v>
      </c>
      <c r="M222" s="90">
        <v>8.08</v>
      </c>
      <c r="N222" s="90">
        <v>2.46</v>
      </c>
      <c r="O222" s="90">
        <f t="shared" si="49"/>
        <v>11.04</v>
      </c>
      <c r="P222" s="90">
        <f t="shared" si="50"/>
        <v>20.88</v>
      </c>
      <c r="Q222" s="90">
        <v>1.17</v>
      </c>
      <c r="R222" s="90">
        <f t="shared" si="51"/>
        <v>22.049999999999997</v>
      </c>
      <c r="S222" s="10"/>
      <c r="T222" s="10"/>
    </row>
    <row r="223" spans="1:20" ht="14.25" customHeight="1" x14ac:dyDescent="0.25">
      <c r="A223" s="230" t="s">
        <v>0</v>
      </c>
      <c r="B223" s="231"/>
      <c r="C223" s="232" t="s">
        <v>0</v>
      </c>
      <c r="D223" s="53">
        <f t="shared" ref="D223:R223" si="52">+SUM(D191:D222)</f>
        <v>1607</v>
      </c>
      <c r="E223" s="54">
        <f>SUM(E191:E222)</f>
        <v>626.78</v>
      </c>
      <c r="F223" s="54">
        <f>SUM(F191:F222)</f>
        <v>1236.1800000000003</v>
      </c>
      <c r="G223" s="54">
        <f>SUM(G191:G222)</f>
        <v>214.4</v>
      </c>
      <c r="H223" s="54">
        <f>SUM(H191:H222)</f>
        <v>2077.36</v>
      </c>
      <c r="I223" s="54">
        <f t="shared" si="52"/>
        <v>736.1099999999999</v>
      </c>
      <c r="J223" s="54">
        <f t="shared" si="52"/>
        <v>7.2299999999999995</v>
      </c>
      <c r="K223" s="54">
        <f t="shared" si="52"/>
        <v>2820.7000000000003</v>
      </c>
      <c r="L223" s="54">
        <f t="shared" si="52"/>
        <v>420.39399999999995</v>
      </c>
      <c r="M223" s="54">
        <f t="shared" si="52"/>
        <v>708.12999999999988</v>
      </c>
      <c r="N223" s="54">
        <f t="shared" si="52"/>
        <v>582.5200000000001</v>
      </c>
      <c r="O223" s="54">
        <f t="shared" si="52"/>
        <v>1711.0439999999994</v>
      </c>
      <c r="P223" s="54">
        <f t="shared" si="52"/>
        <v>4531.7440000000006</v>
      </c>
      <c r="Q223" s="54">
        <f t="shared" si="52"/>
        <v>2735.7400000000011</v>
      </c>
      <c r="R223" s="55">
        <f t="shared" si="52"/>
        <v>7267.4840000000013</v>
      </c>
      <c r="S223" s="10"/>
      <c r="T223" s="10"/>
    </row>
    <row r="224" spans="1:20" s="8" customFormat="1" ht="14.25" customHeight="1" x14ac:dyDescent="0.2">
      <c r="A224" s="93" t="s">
        <v>406</v>
      </c>
      <c r="B224" s="120" t="s">
        <v>219</v>
      </c>
      <c r="C224" s="73" t="s">
        <v>219</v>
      </c>
      <c r="D224" s="74">
        <v>27</v>
      </c>
      <c r="E224" s="39">
        <v>0.6</v>
      </c>
      <c r="F224" s="39"/>
      <c r="G224" s="39"/>
      <c r="H224" s="48">
        <f t="shared" si="46"/>
        <v>0.6</v>
      </c>
      <c r="I224" s="39">
        <v>2.6</v>
      </c>
      <c r="J224" s="39">
        <v>1</v>
      </c>
      <c r="K224" s="48">
        <f t="shared" ref="K224:K267" si="53">+SUM(H224:J224)</f>
        <v>4.2</v>
      </c>
      <c r="L224" s="39">
        <v>8</v>
      </c>
      <c r="M224" s="39">
        <v>28.3</v>
      </c>
      <c r="N224" s="39">
        <v>9.1999999999999993</v>
      </c>
      <c r="O224" s="39">
        <f t="shared" ref="O224:O235" si="54">+SUM(L224:N224)</f>
        <v>45.5</v>
      </c>
      <c r="P224" s="39">
        <f t="shared" ref="P224:P235" si="55">+SUM(K224+O224)</f>
        <v>49.7</v>
      </c>
      <c r="Q224" s="39">
        <v>24.6</v>
      </c>
      <c r="R224" s="39">
        <f t="shared" ref="R224:R267" si="56">+SUM(P224:Q224)</f>
        <v>74.300000000000011</v>
      </c>
      <c r="S224" s="9"/>
      <c r="T224" s="9"/>
    </row>
    <row r="225" spans="1:20" s="8" customFormat="1" ht="14.25" customHeight="1" x14ac:dyDescent="0.2">
      <c r="A225" s="93"/>
      <c r="B225" s="121"/>
      <c r="C225" s="76" t="s">
        <v>205</v>
      </c>
      <c r="D225" s="77">
        <v>25</v>
      </c>
      <c r="E225" s="14">
        <v>150.32</v>
      </c>
      <c r="F225" s="14">
        <v>2.5</v>
      </c>
      <c r="G225" s="14">
        <v>0.1</v>
      </c>
      <c r="H225" s="30">
        <f t="shared" si="46"/>
        <v>152.91999999999999</v>
      </c>
      <c r="I225" s="14">
        <v>0.2</v>
      </c>
      <c r="J225" s="14"/>
      <c r="K225" s="30">
        <f t="shared" si="53"/>
        <v>153.11999999999998</v>
      </c>
      <c r="L225" s="14">
        <v>9.75</v>
      </c>
      <c r="M225" s="14">
        <v>21.95</v>
      </c>
      <c r="N225" s="14">
        <v>11.02</v>
      </c>
      <c r="O225" s="14">
        <f t="shared" si="54"/>
        <v>42.72</v>
      </c>
      <c r="P225" s="14">
        <f t="shared" si="55"/>
        <v>195.83999999999997</v>
      </c>
      <c r="Q225" s="14">
        <v>0.06</v>
      </c>
      <c r="R225" s="14">
        <f t="shared" si="56"/>
        <v>195.89999999999998</v>
      </c>
      <c r="S225" s="9"/>
      <c r="T225" s="9"/>
    </row>
    <row r="226" spans="1:20" s="8" customFormat="1" ht="14.25" customHeight="1" x14ac:dyDescent="0.2">
      <c r="A226" s="93"/>
      <c r="B226" s="121"/>
      <c r="C226" s="76" t="s">
        <v>275</v>
      </c>
      <c r="D226" s="77">
        <v>12</v>
      </c>
      <c r="E226" s="14">
        <v>18.5</v>
      </c>
      <c r="F226" s="14"/>
      <c r="G226" s="14">
        <v>0.5</v>
      </c>
      <c r="H226" s="30">
        <f t="shared" si="46"/>
        <v>19</v>
      </c>
      <c r="I226" s="14">
        <v>2.1</v>
      </c>
      <c r="J226" s="14"/>
      <c r="K226" s="30">
        <f t="shared" si="53"/>
        <v>21.1</v>
      </c>
      <c r="L226" s="14">
        <v>0.65</v>
      </c>
      <c r="M226" s="14">
        <v>1.51</v>
      </c>
      <c r="N226" s="14">
        <v>4.8099999999999996</v>
      </c>
      <c r="O226" s="14">
        <f t="shared" si="54"/>
        <v>6.97</v>
      </c>
      <c r="P226" s="14">
        <f t="shared" si="55"/>
        <v>28.07</v>
      </c>
      <c r="Q226" s="14">
        <v>4.9000000000000004</v>
      </c>
      <c r="R226" s="14">
        <f t="shared" si="56"/>
        <v>32.97</v>
      </c>
      <c r="S226" s="9"/>
      <c r="T226" s="9"/>
    </row>
    <row r="227" spans="1:20" x14ac:dyDescent="0.2">
      <c r="A227" s="93"/>
      <c r="B227" s="121"/>
      <c r="C227" s="76" t="s">
        <v>202</v>
      </c>
      <c r="D227" s="77">
        <v>18</v>
      </c>
      <c r="E227" s="14">
        <v>0.2</v>
      </c>
      <c r="F227" s="14"/>
      <c r="G227" s="14"/>
      <c r="H227" s="30">
        <f t="shared" si="46"/>
        <v>0.2</v>
      </c>
      <c r="I227" s="14">
        <v>0.3</v>
      </c>
      <c r="J227" s="14"/>
      <c r="K227" s="30">
        <f t="shared" si="53"/>
        <v>0.5</v>
      </c>
      <c r="L227" s="14">
        <v>8.1</v>
      </c>
      <c r="M227" s="14">
        <v>6.41</v>
      </c>
      <c r="N227" s="14">
        <v>11</v>
      </c>
      <c r="O227" s="14">
        <f t="shared" si="54"/>
        <v>25.509999999999998</v>
      </c>
      <c r="P227" s="14">
        <f t="shared" si="55"/>
        <v>26.009999999999998</v>
      </c>
      <c r="Q227" s="14">
        <v>80.91</v>
      </c>
      <c r="R227" s="14">
        <f t="shared" si="56"/>
        <v>106.91999999999999</v>
      </c>
      <c r="S227" s="10"/>
      <c r="T227" s="10"/>
    </row>
    <row r="228" spans="1:20" x14ac:dyDescent="0.2">
      <c r="A228" s="93"/>
      <c r="B228" s="121"/>
      <c r="C228" s="76" t="s">
        <v>195</v>
      </c>
      <c r="D228" s="77">
        <v>5</v>
      </c>
      <c r="E228" s="14">
        <v>7.1</v>
      </c>
      <c r="F228" s="14"/>
      <c r="G228" s="14"/>
      <c r="H228" s="30">
        <f>SUM(E228:G228)</f>
        <v>7.1</v>
      </c>
      <c r="I228" s="14">
        <v>2.6</v>
      </c>
      <c r="J228" s="14">
        <v>1</v>
      </c>
      <c r="K228" s="30">
        <f>+SUM(H228:J228)</f>
        <v>10.7</v>
      </c>
      <c r="L228" s="14">
        <v>223</v>
      </c>
      <c r="M228" s="14">
        <v>6</v>
      </c>
      <c r="N228" s="14"/>
      <c r="O228" s="14">
        <f t="shared" si="54"/>
        <v>229</v>
      </c>
      <c r="P228" s="14">
        <f t="shared" si="55"/>
        <v>239.7</v>
      </c>
      <c r="Q228" s="14">
        <v>10.199999999999999</v>
      </c>
      <c r="R228" s="14">
        <f>+SUM(P228:Q228)</f>
        <v>249.89999999999998</v>
      </c>
      <c r="S228" s="10"/>
      <c r="T228" s="10"/>
    </row>
    <row r="229" spans="1:20" x14ac:dyDescent="0.2">
      <c r="A229" s="93"/>
      <c r="B229" s="121"/>
      <c r="C229" s="76" t="s">
        <v>204</v>
      </c>
      <c r="D229" s="77">
        <v>13</v>
      </c>
      <c r="E229" s="14">
        <v>5.79</v>
      </c>
      <c r="F229" s="14"/>
      <c r="G229" s="14"/>
      <c r="H229" s="30">
        <f>SUM(E229:G229)</f>
        <v>5.79</v>
      </c>
      <c r="I229" s="14">
        <v>1</v>
      </c>
      <c r="J229" s="14"/>
      <c r="K229" s="30">
        <f>+SUM(H229:J229)</f>
        <v>6.79</v>
      </c>
      <c r="L229" s="14">
        <v>4.9000000000000004</v>
      </c>
      <c r="M229" s="14">
        <v>5.6</v>
      </c>
      <c r="N229" s="14">
        <v>0.6</v>
      </c>
      <c r="O229" s="14">
        <f t="shared" si="54"/>
        <v>11.1</v>
      </c>
      <c r="P229" s="14">
        <f t="shared" si="55"/>
        <v>17.89</v>
      </c>
      <c r="Q229" s="14">
        <v>0.8</v>
      </c>
      <c r="R229" s="14">
        <f>+SUM(P229:Q229)</f>
        <v>18.690000000000001</v>
      </c>
      <c r="S229" s="10"/>
      <c r="T229" s="10"/>
    </row>
    <row r="230" spans="1:20" x14ac:dyDescent="0.2">
      <c r="A230" s="93"/>
      <c r="B230" s="121"/>
      <c r="C230" s="76" t="s">
        <v>277</v>
      </c>
      <c r="D230" s="77">
        <v>8</v>
      </c>
      <c r="E230" s="14">
        <v>10</v>
      </c>
      <c r="F230" s="14"/>
      <c r="G230" s="14"/>
      <c r="H230" s="30">
        <f>SUM(E230:G230)</f>
        <v>10</v>
      </c>
      <c r="I230" s="14">
        <v>0.2</v>
      </c>
      <c r="J230" s="14"/>
      <c r="K230" s="30">
        <f>+SUM(H230:J230)</f>
        <v>10.199999999999999</v>
      </c>
      <c r="L230" s="14">
        <v>12.91</v>
      </c>
      <c r="M230" s="14">
        <v>9</v>
      </c>
      <c r="N230" s="14">
        <v>6</v>
      </c>
      <c r="O230" s="14">
        <f t="shared" si="54"/>
        <v>27.91</v>
      </c>
      <c r="P230" s="14">
        <f t="shared" si="55"/>
        <v>38.11</v>
      </c>
      <c r="Q230" s="14"/>
      <c r="R230" s="14">
        <f>+SUM(P230:Q230)</f>
        <v>38.11</v>
      </c>
      <c r="S230" s="10"/>
      <c r="T230" s="10"/>
    </row>
    <row r="231" spans="1:20" x14ac:dyDescent="0.2">
      <c r="A231" s="93"/>
      <c r="B231" s="124"/>
      <c r="C231" s="76" t="s">
        <v>208</v>
      </c>
      <c r="D231" s="77">
        <v>27</v>
      </c>
      <c r="E231" s="14">
        <v>1.9</v>
      </c>
      <c r="F231" s="14"/>
      <c r="G231" s="14"/>
      <c r="H231" s="30">
        <f>SUM(E231:G231)</f>
        <v>1.9</v>
      </c>
      <c r="I231" s="14">
        <v>1.7</v>
      </c>
      <c r="J231" s="14"/>
      <c r="K231" s="30">
        <f>+SUM(H231:J231)</f>
        <v>3.5999999999999996</v>
      </c>
      <c r="L231" s="14">
        <v>35.950000000000003</v>
      </c>
      <c r="M231" s="14">
        <v>73.45</v>
      </c>
      <c r="N231" s="14">
        <v>10.3</v>
      </c>
      <c r="O231" s="14">
        <f t="shared" si="54"/>
        <v>119.7</v>
      </c>
      <c r="P231" s="14">
        <f t="shared" si="55"/>
        <v>123.3</v>
      </c>
      <c r="Q231" s="14">
        <v>12.51</v>
      </c>
      <c r="R231" s="14">
        <f>+SUM(P231:Q231)</f>
        <v>135.81</v>
      </c>
      <c r="S231" s="10"/>
      <c r="T231" s="10"/>
    </row>
    <row r="232" spans="1:20" x14ac:dyDescent="0.2">
      <c r="A232" s="93"/>
      <c r="B232" s="121" t="s">
        <v>431</v>
      </c>
      <c r="C232" s="76" t="s">
        <v>200</v>
      </c>
      <c r="D232" s="77">
        <v>26</v>
      </c>
      <c r="E232" s="14">
        <v>0.5</v>
      </c>
      <c r="F232" s="14">
        <v>1</v>
      </c>
      <c r="G232" s="14">
        <v>0.7</v>
      </c>
      <c r="H232" s="30">
        <f t="shared" si="46"/>
        <v>2.2000000000000002</v>
      </c>
      <c r="I232" s="14">
        <v>4</v>
      </c>
      <c r="J232" s="14"/>
      <c r="K232" s="30">
        <f t="shared" si="53"/>
        <v>6.2</v>
      </c>
      <c r="L232" s="14">
        <v>38.82</v>
      </c>
      <c r="M232" s="14">
        <v>24.1</v>
      </c>
      <c r="N232" s="14">
        <v>85.55</v>
      </c>
      <c r="O232" s="14">
        <f t="shared" si="54"/>
        <v>148.47</v>
      </c>
      <c r="P232" s="14">
        <f t="shared" si="55"/>
        <v>154.66999999999999</v>
      </c>
      <c r="Q232" s="14">
        <v>1.47</v>
      </c>
      <c r="R232" s="14">
        <f t="shared" si="56"/>
        <v>156.13999999999999</v>
      </c>
      <c r="S232" s="10"/>
      <c r="T232" s="10"/>
    </row>
    <row r="233" spans="1:20" x14ac:dyDescent="0.2">
      <c r="A233" s="93"/>
      <c r="B233" s="121"/>
      <c r="C233" s="76" t="s">
        <v>305</v>
      </c>
      <c r="D233" s="77">
        <v>7</v>
      </c>
      <c r="E233" s="14"/>
      <c r="F233" s="14"/>
      <c r="G233" s="14"/>
      <c r="H233" s="30">
        <f>SUM(E233:G233)</f>
        <v>0</v>
      </c>
      <c r="I233" s="14">
        <v>0.2</v>
      </c>
      <c r="J233" s="14"/>
      <c r="K233" s="30">
        <f>+SUM(H233:J233)</f>
        <v>0.2</v>
      </c>
      <c r="L233" s="14">
        <v>7.2</v>
      </c>
      <c r="M233" s="14">
        <v>7.75</v>
      </c>
      <c r="N233" s="14">
        <v>0.8</v>
      </c>
      <c r="O233" s="14">
        <f t="shared" si="54"/>
        <v>15.75</v>
      </c>
      <c r="P233" s="14">
        <f t="shared" si="55"/>
        <v>15.95</v>
      </c>
      <c r="Q233" s="14"/>
      <c r="R233" s="14">
        <f>+SUM(P233:Q233)</f>
        <v>15.95</v>
      </c>
      <c r="S233" s="10"/>
      <c r="T233" s="10"/>
    </row>
    <row r="234" spans="1:20" x14ac:dyDescent="0.2">
      <c r="A234" s="93"/>
      <c r="B234" s="121"/>
      <c r="C234" s="76" t="s">
        <v>215</v>
      </c>
      <c r="D234" s="77">
        <v>6</v>
      </c>
      <c r="E234" s="14">
        <v>0.7</v>
      </c>
      <c r="F234" s="14"/>
      <c r="G234" s="14"/>
      <c r="H234" s="30">
        <f t="shared" si="46"/>
        <v>0.7</v>
      </c>
      <c r="I234" s="14"/>
      <c r="J234" s="14"/>
      <c r="K234" s="30">
        <f t="shared" si="53"/>
        <v>0.7</v>
      </c>
      <c r="L234" s="14">
        <v>7</v>
      </c>
      <c r="M234" s="14">
        <v>19.02</v>
      </c>
      <c r="N234" s="14">
        <v>19.2</v>
      </c>
      <c r="O234" s="14">
        <f t="shared" si="54"/>
        <v>45.22</v>
      </c>
      <c r="P234" s="14">
        <f t="shared" si="55"/>
        <v>45.92</v>
      </c>
      <c r="Q234" s="14">
        <v>5</v>
      </c>
      <c r="R234" s="14">
        <f t="shared" si="56"/>
        <v>50.92</v>
      </c>
      <c r="S234" s="10"/>
      <c r="T234" s="10"/>
    </row>
    <row r="235" spans="1:20" x14ac:dyDescent="0.2">
      <c r="A235" s="93"/>
      <c r="B235" s="121"/>
      <c r="C235" s="82" t="s">
        <v>201</v>
      </c>
      <c r="D235" s="83">
        <v>1</v>
      </c>
      <c r="E235" s="17"/>
      <c r="F235" s="17"/>
      <c r="G235" s="17"/>
      <c r="H235" s="32">
        <f t="shared" si="46"/>
        <v>0</v>
      </c>
      <c r="I235" s="17"/>
      <c r="J235" s="17"/>
      <c r="K235" s="32">
        <f t="shared" si="53"/>
        <v>0</v>
      </c>
      <c r="L235" s="17"/>
      <c r="M235" s="17">
        <v>0.5</v>
      </c>
      <c r="N235" s="17"/>
      <c r="O235" s="17">
        <f t="shared" si="54"/>
        <v>0.5</v>
      </c>
      <c r="P235" s="17">
        <f t="shared" si="55"/>
        <v>0.5</v>
      </c>
      <c r="Q235" s="17"/>
      <c r="R235" s="17">
        <f t="shared" si="56"/>
        <v>0.5</v>
      </c>
      <c r="S235" s="10"/>
      <c r="T235" s="10"/>
    </row>
    <row r="236" spans="1:20" ht="15" x14ac:dyDescent="0.25">
      <c r="A236" s="230" t="s">
        <v>0</v>
      </c>
      <c r="B236" s="231"/>
      <c r="C236" s="232" t="s">
        <v>0</v>
      </c>
      <c r="D236" s="53">
        <f t="shared" ref="D236:R236" si="57">SUM(D224:D235)</f>
        <v>175</v>
      </c>
      <c r="E236" s="54">
        <f>SUM(E224:E235)</f>
        <v>195.60999999999996</v>
      </c>
      <c r="F236" s="54">
        <f>SUM(F224:F235)</f>
        <v>3.5</v>
      </c>
      <c r="G236" s="54">
        <f>SUM(G224:G235)</f>
        <v>1.2999999999999998</v>
      </c>
      <c r="H236" s="54">
        <f>SUM(H224:H235)</f>
        <v>200.40999999999994</v>
      </c>
      <c r="I236" s="54">
        <f t="shared" si="57"/>
        <v>14.899999999999999</v>
      </c>
      <c r="J236" s="54">
        <f t="shared" si="57"/>
        <v>2</v>
      </c>
      <c r="K236" s="54">
        <f t="shared" si="57"/>
        <v>217.30999999999989</v>
      </c>
      <c r="L236" s="54">
        <f t="shared" si="57"/>
        <v>356.28</v>
      </c>
      <c r="M236" s="54">
        <f t="shared" si="57"/>
        <v>203.59</v>
      </c>
      <c r="N236" s="54">
        <f t="shared" si="57"/>
        <v>158.48000000000002</v>
      </c>
      <c r="O236" s="54">
        <f t="shared" si="57"/>
        <v>718.35</v>
      </c>
      <c r="P236" s="54">
        <f t="shared" si="57"/>
        <v>935.65999999999985</v>
      </c>
      <c r="Q236" s="54">
        <f t="shared" si="57"/>
        <v>140.44999999999999</v>
      </c>
      <c r="R236" s="55">
        <f t="shared" si="57"/>
        <v>1076.1099999999999</v>
      </c>
      <c r="S236" s="10"/>
      <c r="T236" s="10"/>
    </row>
    <row r="237" spans="1:20" x14ac:dyDescent="0.2">
      <c r="A237" s="93" t="s">
        <v>9</v>
      </c>
      <c r="B237" s="120" t="s">
        <v>207</v>
      </c>
      <c r="C237" s="73" t="s">
        <v>207</v>
      </c>
      <c r="D237" s="74">
        <v>5</v>
      </c>
      <c r="E237" s="39">
        <v>2</v>
      </c>
      <c r="F237" s="39"/>
      <c r="G237" s="39"/>
      <c r="H237" s="48">
        <f t="shared" si="46"/>
        <v>2</v>
      </c>
      <c r="I237" s="39">
        <v>0.5</v>
      </c>
      <c r="J237" s="39"/>
      <c r="K237" s="48">
        <f t="shared" si="53"/>
        <v>2.5</v>
      </c>
      <c r="L237" s="39"/>
      <c r="M237" s="39">
        <v>1.7</v>
      </c>
      <c r="N237" s="39">
        <v>11.5</v>
      </c>
      <c r="O237" s="39">
        <f>+SUM(L237:N237)</f>
        <v>13.2</v>
      </c>
      <c r="P237" s="39">
        <f>+SUM(K237+O237)</f>
        <v>15.7</v>
      </c>
      <c r="Q237" s="39">
        <v>9.01</v>
      </c>
      <c r="R237" s="39">
        <f t="shared" si="56"/>
        <v>24.71</v>
      </c>
      <c r="S237" s="10"/>
      <c r="T237" s="10"/>
    </row>
    <row r="238" spans="1:20" x14ac:dyDescent="0.2">
      <c r="A238" s="93"/>
      <c r="B238" s="121"/>
      <c r="C238" s="76" t="s">
        <v>218</v>
      </c>
      <c r="D238" s="77">
        <v>6</v>
      </c>
      <c r="E238" s="14">
        <v>363.5</v>
      </c>
      <c r="F238" s="14"/>
      <c r="G238" s="14">
        <v>20</v>
      </c>
      <c r="H238" s="30">
        <f t="shared" si="46"/>
        <v>383.5</v>
      </c>
      <c r="I238" s="14">
        <v>10.5</v>
      </c>
      <c r="J238" s="14"/>
      <c r="K238" s="30">
        <f t="shared" si="53"/>
        <v>394</v>
      </c>
      <c r="L238" s="14"/>
      <c r="M238" s="14">
        <v>10.7</v>
      </c>
      <c r="N238" s="14">
        <v>41</v>
      </c>
      <c r="O238" s="14">
        <f>+SUM(L238:N238)</f>
        <v>51.7</v>
      </c>
      <c r="P238" s="14">
        <f>+SUM(K238+O238)</f>
        <v>445.7</v>
      </c>
      <c r="Q238" s="14">
        <v>81.900000000000006</v>
      </c>
      <c r="R238" s="14">
        <f t="shared" si="56"/>
        <v>527.6</v>
      </c>
      <c r="S238" s="10"/>
      <c r="T238" s="10"/>
    </row>
    <row r="239" spans="1:20" x14ac:dyDescent="0.2">
      <c r="A239" s="93"/>
      <c r="B239" s="121"/>
      <c r="C239" s="76" t="s">
        <v>214</v>
      </c>
      <c r="D239" s="77">
        <v>0</v>
      </c>
      <c r="E239" s="14"/>
      <c r="F239" s="14"/>
      <c r="G239" s="14"/>
      <c r="H239" s="30">
        <f t="shared" si="46"/>
        <v>0</v>
      </c>
      <c r="I239" s="14"/>
      <c r="J239" s="14"/>
      <c r="K239" s="30">
        <f t="shared" si="53"/>
        <v>0</v>
      </c>
      <c r="L239" s="14"/>
      <c r="M239" s="14"/>
      <c r="N239" s="14"/>
      <c r="O239" s="14">
        <f t="shared" ref="O239:O263" si="58">+SUM(L239:N239)</f>
        <v>0</v>
      </c>
      <c r="P239" s="14">
        <f t="shared" ref="P239:P263" si="59">+SUM(K239+O239)</f>
        <v>0</v>
      </c>
      <c r="Q239" s="14"/>
      <c r="R239" s="14">
        <f t="shared" si="56"/>
        <v>0</v>
      </c>
      <c r="S239" s="10"/>
      <c r="T239" s="10"/>
    </row>
    <row r="240" spans="1:20" x14ac:dyDescent="0.2">
      <c r="A240" s="93"/>
      <c r="B240" s="121"/>
      <c r="C240" s="76" t="s">
        <v>211</v>
      </c>
      <c r="D240" s="77">
        <v>2</v>
      </c>
      <c r="E240" s="14"/>
      <c r="F240" s="14"/>
      <c r="G240" s="14"/>
      <c r="H240" s="30">
        <f t="shared" si="46"/>
        <v>0</v>
      </c>
      <c r="I240" s="14"/>
      <c r="J240" s="14"/>
      <c r="K240" s="30">
        <f t="shared" si="53"/>
        <v>0</v>
      </c>
      <c r="L240" s="14">
        <v>19</v>
      </c>
      <c r="M240" s="14">
        <v>17</v>
      </c>
      <c r="N240" s="14"/>
      <c r="O240" s="14">
        <f t="shared" si="58"/>
        <v>36</v>
      </c>
      <c r="P240" s="14">
        <f t="shared" si="59"/>
        <v>36</v>
      </c>
      <c r="Q240" s="14">
        <v>7</v>
      </c>
      <c r="R240" s="14">
        <f t="shared" si="56"/>
        <v>43</v>
      </c>
      <c r="S240" s="10"/>
      <c r="T240" s="10"/>
    </row>
    <row r="241" spans="1:21" x14ac:dyDescent="0.2">
      <c r="A241" s="93"/>
      <c r="B241" s="121"/>
      <c r="C241" s="76" t="s">
        <v>325</v>
      </c>
      <c r="D241" s="77">
        <v>2</v>
      </c>
      <c r="E241" s="14"/>
      <c r="F241" s="14"/>
      <c r="G241" s="14"/>
      <c r="H241" s="30">
        <f t="shared" ref="H241:H263" si="60">SUM(E241:G241)</f>
        <v>0</v>
      </c>
      <c r="I241" s="14"/>
      <c r="J241" s="14"/>
      <c r="K241" s="30">
        <f t="shared" si="53"/>
        <v>0</v>
      </c>
      <c r="L241" s="14">
        <v>6.6</v>
      </c>
      <c r="M241" s="14">
        <v>7.1</v>
      </c>
      <c r="N241" s="14"/>
      <c r="O241" s="14">
        <f t="shared" si="58"/>
        <v>13.7</v>
      </c>
      <c r="P241" s="14">
        <f t="shared" si="59"/>
        <v>13.7</v>
      </c>
      <c r="Q241" s="14">
        <v>7.35</v>
      </c>
      <c r="R241" s="14">
        <f t="shared" si="56"/>
        <v>21.049999999999997</v>
      </c>
      <c r="S241" s="10"/>
      <c r="T241" s="10"/>
    </row>
    <row r="242" spans="1:21" x14ac:dyDescent="0.2">
      <c r="A242" s="93"/>
      <c r="B242" s="121"/>
      <c r="C242" s="76" t="s">
        <v>215</v>
      </c>
      <c r="D242" s="77">
        <v>2</v>
      </c>
      <c r="E242" s="14"/>
      <c r="F242" s="14"/>
      <c r="G242" s="14"/>
      <c r="H242" s="30">
        <f t="shared" si="60"/>
        <v>0</v>
      </c>
      <c r="I242" s="14">
        <v>1</v>
      </c>
      <c r="J242" s="14"/>
      <c r="K242" s="30">
        <f t="shared" si="53"/>
        <v>1</v>
      </c>
      <c r="L242" s="14"/>
      <c r="M242" s="14">
        <v>0.25</v>
      </c>
      <c r="N242" s="14">
        <v>8</v>
      </c>
      <c r="O242" s="14">
        <f t="shared" si="58"/>
        <v>8.25</v>
      </c>
      <c r="P242" s="14">
        <f t="shared" si="59"/>
        <v>9.25</v>
      </c>
      <c r="Q242" s="14"/>
      <c r="R242" s="14">
        <f t="shared" si="56"/>
        <v>9.25</v>
      </c>
      <c r="S242" s="10"/>
      <c r="T242" s="10"/>
    </row>
    <row r="243" spans="1:21" x14ac:dyDescent="0.2">
      <c r="A243" s="93"/>
      <c r="B243" s="121"/>
      <c r="C243" s="76" t="s">
        <v>213</v>
      </c>
      <c r="D243" s="77">
        <v>4</v>
      </c>
      <c r="E243" s="14"/>
      <c r="F243" s="14"/>
      <c r="G243" s="14"/>
      <c r="H243" s="30">
        <f t="shared" si="60"/>
        <v>0</v>
      </c>
      <c r="I243" s="14"/>
      <c r="J243" s="14"/>
      <c r="K243" s="30">
        <f t="shared" si="53"/>
        <v>0</v>
      </c>
      <c r="L243" s="14">
        <v>0.1</v>
      </c>
      <c r="M243" s="14">
        <v>0.2</v>
      </c>
      <c r="N243" s="14">
        <v>2.25</v>
      </c>
      <c r="O243" s="14">
        <f t="shared" si="58"/>
        <v>2.5499999999999998</v>
      </c>
      <c r="P243" s="14">
        <f t="shared" si="59"/>
        <v>2.5499999999999998</v>
      </c>
      <c r="Q243" s="14">
        <v>30.8</v>
      </c>
      <c r="R243" s="14">
        <f t="shared" si="56"/>
        <v>33.35</v>
      </c>
      <c r="S243" s="10"/>
      <c r="T243" s="10"/>
    </row>
    <row r="244" spans="1:21" x14ac:dyDescent="0.2">
      <c r="A244" s="93"/>
      <c r="B244" s="124"/>
      <c r="C244" s="76" t="s">
        <v>217</v>
      </c>
      <c r="D244" s="77">
        <v>13</v>
      </c>
      <c r="E244" s="14">
        <v>2.5</v>
      </c>
      <c r="F244" s="14"/>
      <c r="G244" s="14"/>
      <c r="H244" s="30">
        <f t="shared" si="60"/>
        <v>2.5</v>
      </c>
      <c r="I244" s="14"/>
      <c r="J244" s="14"/>
      <c r="K244" s="30">
        <f t="shared" si="53"/>
        <v>2.5</v>
      </c>
      <c r="L244" s="14">
        <v>9</v>
      </c>
      <c r="M244" s="14">
        <v>5.25</v>
      </c>
      <c r="N244" s="14"/>
      <c r="O244" s="14">
        <f t="shared" si="58"/>
        <v>14.25</v>
      </c>
      <c r="P244" s="14">
        <f t="shared" si="59"/>
        <v>16.75</v>
      </c>
      <c r="Q244" s="14">
        <v>8.4</v>
      </c>
      <c r="R244" s="14">
        <f t="shared" si="56"/>
        <v>25.15</v>
      </c>
      <c r="S244" s="10"/>
      <c r="T244" s="10"/>
    </row>
    <row r="245" spans="1:21" x14ac:dyDescent="0.2">
      <c r="A245" s="93"/>
      <c r="B245" s="121" t="s">
        <v>203</v>
      </c>
      <c r="C245" s="76" t="s">
        <v>210</v>
      </c>
      <c r="D245" s="77">
        <v>111</v>
      </c>
      <c r="E245" s="14"/>
      <c r="F245" s="14"/>
      <c r="G245" s="14"/>
      <c r="H245" s="30">
        <f t="shared" si="60"/>
        <v>0</v>
      </c>
      <c r="I245" s="14">
        <v>0.8</v>
      </c>
      <c r="J245" s="14"/>
      <c r="K245" s="30">
        <f t="shared" si="53"/>
        <v>0.8</v>
      </c>
      <c r="L245" s="14">
        <v>2.1</v>
      </c>
      <c r="M245" s="14">
        <v>42.3</v>
      </c>
      <c r="N245" s="14">
        <v>5.07</v>
      </c>
      <c r="O245" s="14">
        <f t="shared" si="58"/>
        <v>49.47</v>
      </c>
      <c r="P245" s="14">
        <f t="shared" si="59"/>
        <v>50.269999999999996</v>
      </c>
      <c r="Q245" s="14"/>
      <c r="R245" s="14">
        <f t="shared" si="56"/>
        <v>50.269999999999996</v>
      </c>
      <c r="S245" s="10"/>
      <c r="T245" s="10"/>
    </row>
    <row r="246" spans="1:21" x14ac:dyDescent="0.2">
      <c r="A246" s="93"/>
      <c r="B246" s="121"/>
      <c r="C246" s="76" t="s">
        <v>273</v>
      </c>
      <c r="D246" s="77">
        <v>9</v>
      </c>
      <c r="E246" s="14"/>
      <c r="F246" s="14"/>
      <c r="G246" s="14"/>
      <c r="H246" s="30">
        <f t="shared" si="60"/>
        <v>0</v>
      </c>
      <c r="I246" s="14"/>
      <c r="J246" s="14"/>
      <c r="K246" s="30">
        <f t="shared" si="53"/>
        <v>0</v>
      </c>
      <c r="L246" s="14">
        <v>911.7</v>
      </c>
      <c r="M246" s="14">
        <v>176.75</v>
      </c>
      <c r="N246" s="14"/>
      <c r="O246" s="14">
        <f t="shared" si="58"/>
        <v>1088.45</v>
      </c>
      <c r="P246" s="14">
        <f t="shared" si="59"/>
        <v>1088.45</v>
      </c>
      <c r="Q246" s="14">
        <v>132</v>
      </c>
      <c r="R246" s="14">
        <f t="shared" si="56"/>
        <v>1220.45</v>
      </c>
      <c r="S246" s="10"/>
      <c r="T246" s="10"/>
    </row>
    <row r="247" spans="1:21" x14ac:dyDescent="0.2">
      <c r="A247" s="93"/>
      <c r="B247" s="121"/>
      <c r="C247" s="76" t="s">
        <v>193</v>
      </c>
      <c r="D247" s="77">
        <v>1</v>
      </c>
      <c r="E247" s="14"/>
      <c r="F247" s="14"/>
      <c r="G247" s="14"/>
      <c r="H247" s="30">
        <f t="shared" si="60"/>
        <v>0</v>
      </c>
      <c r="I247" s="14"/>
      <c r="J247" s="14"/>
      <c r="K247" s="30">
        <f t="shared" si="53"/>
        <v>0</v>
      </c>
      <c r="L247" s="14"/>
      <c r="M247" s="14">
        <v>0.5</v>
      </c>
      <c r="N247" s="14"/>
      <c r="O247" s="14">
        <f t="shared" si="58"/>
        <v>0.5</v>
      </c>
      <c r="P247" s="14">
        <f t="shared" si="59"/>
        <v>0.5</v>
      </c>
      <c r="Q247" s="14"/>
      <c r="R247" s="14">
        <f t="shared" si="56"/>
        <v>0.5</v>
      </c>
      <c r="S247" s="10"/>
      <c r="T247" s="10"/>
    </row>
    <row r="248" spans="1:21" x14ac:dyDescent="0.2">
      <c r="A248" s="93"/>
      <c r="B248" s="121"/>
      <c r="C248" s="76" t="s">
        <v>206</v>
      </c>
      <c r="D248" s="77">
        <v>0</v>
      </c>
      <c r="E248" s="14"/>
      <c r="F248" s="14"/>
      <c r="G248" s="14"/>
      <c r="H248" s="30">
        <f t="shared" si="60"/>
        <v>0</v>
      </c>
      <c r="I248" s="14"/>
      <c r="J248" s="14"/>
      <c r="K248" s="30">
        <f t="shared" si="53"/>
        <v>0</v>
      </c>
      <c r="L248" s="14"/>
      <c r="M248" s="14"/>
      <c r="N248" s="14"/>
      <c r="O248" s="14">
        <f t="shared" si="58"/>
        <v>0</v>
      </c>
      <c r="P248" s="14">
        <f t="shared" si="59"/>
        <v>0</v>
      </c>
      <c r="Q248" s="14"/>
      <c r="R248" s="14">
        <f t="shared" si="56"/>
        <v>0</v>
      </c>
      <c r="S248" s="10"/>
      <c r="T248" s="10"/>
    </row>
    <row r="249" spans="1:21" x14ac:dyDescent="0.2">
      <c r="A249" s="93"/>
      <c r="B249" s="121"/>
      <c r="C249" s="76" t="s">
        <v>276</v>
      </c>
      <c r="D249" s="77">
        <v>3</v>
      </c>
      <c r="E249" s="14"/>
      <c r="F249" s="14"/>
      <c r="G249" s="14"/>
      <c r="H249" s="30">
        <f t="shared" si="60"/>
        <v>0</v>
      </c>
      <c r="I249" s="14"/>
      <c r="J249" s="14"/>
      <c r="K249" s="30">
        <f t="shared" si="53"/>
        <v>0</v>
      </c>
      <c r="L249" s="14">
        <v>0.4</v>
      </c>
      <c r="M249" s="14">
        <v>1.4</v>
      </c>
      <c r="N249" s="14"/>
      <c r="O249" s="14">
        <f t="shared" si="58"/>
        <v>1.7999999999999998</v>
      </c>
      <c r="P249" s="14">
        <f t="shared" si="59"/>
        <v>1.7999999999999998</v>
      </c>
      <c r="Q249" s="14"/>
      <c r="R249" s="14">
        <f t="shared" si="56"/>
        <v>1.7999999999999998</v>
      </c>
      <c r="S249" s="10"/>
      <c r="T249" s="10"/>
    </row>
    <row r="250" spans="1:21" x14ac:dyDescent="0.2">
      <c r="A250" s="93"/>
      <c r="B250" s="121"/>
      <c r="C250" s="76" t="s">
        <v>199</v>
      </c>
      <c r="D250" s="77">
        <v>11</v>
      </c>
      <c r="E250" s="14"/>
      <c r="F250" s="14"/>
      <c r="G250" s="14"/>
      <c r="H250" s="30">
        <f t="shared" si="60"/>
        <v>0</v>
      </c>
      <c r="I250" s="14"/>
      <c r="J250" s="14"/>
      <c r="K250" s="30">
        <f t="shared" si="53"/>
        <v>0</v>
      </c>
      <c r="L250" s="14">
        <v>21.35</v>
      </c>
      <c r="M250" s="14">
        <v>2.85</v>
      </c>
      <c r="N250" s="14">
        <v>0.25</v>
      </c>
      <c r="O250" s="14">
        <f t="shared" si="58"/>
        <v>24.450000000000003</v>
      </c>
      <c r="P250" s="14">
        <f t="shared" si="59"/>
        <v>24.450000000000003</v>
      </c>
      <c r="Q250" s="14">
        <v>10</v>
      </c>
      <c r="R250" s="14">
        <f t="shared" si="56"/>
        <v>34.450000000000003</v>
      </c>
      <c r="S250" s="9"/>
      <c r="T250" s="9"/>
      <c r="U250" s="8"/>
    </row>
    <row r="251" spans="1:21" x14ac:dyDescent="0.2">
      <c r="A251" s="93"/>
      <c r="B251" s="121"/>
      <c r="C251" s="76" t="s">
        <v>274</v>
      </c>
      <c r="D251" s="77">
        <v>1</v>
      </c>
      <c r="E251" s="14"/>
      <c r="F251" s="14"/>
      <c r="G251" s="14"/>
      <c r="H251" s="30">
        <f t="shared" si="60"/>
        <v>0</v>
      </c>
      <c r="I251" s="14"/>
      <c r="J251" s="14"/>
      <c r="K251" s="30">
        <f t="shared" si="53"/>
        <v>0</v>
      </c>
      <c r="L251" s="14">
        <v>0.5</v>
      </c>
      <c r="M251" s="14">
        <v>1.5</v>
      </c>
      <c r="N251" s="14"/>
      <c r="O251" s="14">
        <f t="shared" si="58"/>
        <v>2</v>
      </c>
      <c r="P251" s="14">
        <f t="shared" si="59"/>
        <v>2</v>
      </c>
      <c r="Q251" s="14"/>
      <c r="R251" s="14">
        <f t="shared" si="56"/>
        <v>2</v>
      </c>
      <c r="S251" s="9"/>
      <c r="T251" s="9"/>
      <c r="U251" s="8"/>
    </row>
    <row r="252" spans="1:21" x14ac:dyDescent="0.2">
      <c r="A252" s="93"/>
      <c r="B252" s="121"/>
      <c r="C252" s="76" t="s">
        <v>203</v>
      </c>
      <c r="D252" s="77">
        <v>5</v>
      </c>
      <c r="E252" s="14"/>
      <c r="F252" s="14"/>
      <c r="G252" s="14"/>
      <c r="H252" s="30">
        <f t="shared" si="60"/>
        <v>0</v>
      </c>
      <c r="I252" s="14"/>
      <c r="J252" s="14"/>
      <c r="K252" s="30">
        <f t="shared" si="53"/>
        <v>0</v>
      </c>
      <c r="L252" s="14">
        <v>1.55</v>
      </c>
      <c r="M252" s="14">
        <v>0.3</v>
      </c>
      <c r="N252" s="14">
        <v>2.0499999999999998</v>
      </c>
      <c r="O252" s="14">
        <f t="shared" si="58"/>
        <v>3.9</v>
      </c>
      <c r="P252" s="14">
        <f t="shared" si="59"/>
        <v>3.9</v>
      </c>
      <c r="Q252" s="14">
        <v>0.8</v>
      </c>
      <c r="R252" s="14">
        <f t="shared" si="56"/>
        <v>4.7</v>
      </c>
      <c r="S252" s="10"/>
      <c r="T252" s="10"/>
    </row>
    <row r="253" spans="1:21" x14ac:dyDescent="0.2">
      <c r="A253" s="93"/>
      <c r="B253" s="124"/>
      <c r="C253" s="76" t="s">
        <v>212</v>
      </c>
      <c r="D253" s="77">
        <v>22</v>
      </c>
      <c r="E253" s="14"/>
      <c r="F253" s="14"/>
      <c r="G253" s="14"/>
      <c r="H253" s="30">
        <f t="shared" si="60"/>
        <v>0</v>
      </c>
      <c r="I253" s="14"/>
      <c r="J253" s="14"/>
      <c r="K253" s="30">
        <f t="shared" si="53"/>
        <v>0</v>
      </c>
      <c r="L253" s="14">
        <v>0.45</v>
      </c>
      <c r="M253" s="14">
        <v>13.05</v>
      </c>
      <c r="N253" s="14">
        <v>4.8</v>
      </c>
      <c r="O253" s="14">
        <f t="shared" si="58"/>
        <v>18.3</v>
      </c>
      <c r="P253" s="14">
        <f t="shared" si="59"/>
        <v>18.3</v>
      </c>
      <c r="Q253" s="14">
        <v>0.5</v>
      </c>
      <c r="R253" s="14">
        <f t="shared" si="56"/>
        <v>18.8</v>
      </c>
      <c r="S253" s="10"/>
      <c r="T253" s="10"/>
    </row>
    <row r="254" spans="1:21" x14ac:dyDescent="0.2">
      <c r="A254" s="93"/>
      <c r="B254" s="121" t="s">
        <v>432</v>
      </c>
      <c r="C254" s="76" t="s">
        <v>194</v>
      </c>
      <c r="D254" s="77">
        <v>48</v>
      </c>
      <c r="E254" s="14"/>
      <c r="F254" s="14"/>
      <c r="G254" s="14"/>
      <c r="H254" s="30">
        <f t="shared" si="60"/>
        <v>0</v>
      </c>
      <c r="I254" s="14"/>
      <c r="J254" s="14"/>
      <c r="K254" s="30">
        <f t="shared" si="53"/>
        <v>0</v>
      </c>
      <c r="L254" s="14">
        <v>7.8</v>
      </c>
      <c r="M254" s="14">
        <v>62.7</v>
      </c>
      <c r="N254" s="14">
        <v>6.3</v>
      </c>
      <c r="O254" s="14">
        <f t="shared" si="58"/>
        <v>76.8</v>
      </c>
      <c r="P254" s="14">
        <f t="shared" si="59"/>
        <v>76.8</v>
      </c>
      <c r="Q254" s="14">
        <v>5.5</v>
      </c>
      <c r="R254" s="14">
        <f t="shared" si="56"/>
        <v>82.3</v>
      </c>
      <c r="S254" s="10"/>
      <c r="T254" s="10"/>
    </row>
    <row r="255" spans="1:21" x14ac:dyDescent="0.2">
      <c r="A255" s="93"/>
      <c r="B255" s="121"/>
      <c r="C255" s="76" t="s">
        <v>192</v>
      </c>
      <c r="D255" s="77">
        <v>8</v>
      </c>
      <c r="E255" s="14"/>
      <c r="F255" s="14"/>
      <c r="G255" s="14"/>
      <c r="H255" s="30">
        <f t="shared" si="60"/>
        <v>0</v>
      </c>
      <c r="I255" s="14"/>
      <c r="J255" s="14"/>
      <c r="K255" s="30">
        <f t="shared" si="53"/>
        <v>0</v>
      </c>
      <c r="L255" s="14">
        <v>3.7</v>
      </c>
      <c r="M255" s="14">
        <v>6.6</v>
      </c>
      <c r="N255" s="14">
        <v>0.4</v>
      </c>
      <c r="O255" s="14">
        <f t="shared" si="58"/>
        <v>10.700000000000001</v>
      </c>
      <c r="P255" s="14">
        <f t="shared" si="59"/>
        <v>10.700000000000001</v>
      </c>
      <c r="Q255" s="14">
        <v>1.8</v>
      </c>
      <c r="R255" s="14">
        <f t="shared" si="56"/>
        <v>12.500000000000002</v>
      </c>
      <c r="S255" s="10"/>
      <c r="T255" s="10"/>
    </row>
    <row r="256" spans="1:21" x14ac:dyDescent="0.2">
      <c r="A256" s="93"/>
      <c r="B256" s="121"/>
      <c r="C256" s="76" t="s">
        <v>280</v>
      </c>
      <c r="D256" s="77">
        <v>2</v>
      </c>
      <c r="E256" s="14"/>
      <c r="F256" s="14"/>
      <c r="G256" s="14"/>
      <c r="H256" s="30">
        <f t="shared" si="60"/>
        <v>0</v>
      </c>
      <c r="I256" s="14"/>
      <c r="J256" s="14"/>
      <c r="K256" s="30">
        <f t="shared" si="53"/>
        <v>0</v>
      </c>
      <c r="L256" s="14">
        <v>1.5</v>
      </c>
      <c r="M256" s="14">
        <v>1</v>
      </c>
      <c r="N256" s="14"/>
      <c r="O256" s="14">
        <f t="shared" si="58"/>
        <v>2.5</v>
      </c>
      <c r="P256" s="14">
        <f t="shared" si="59"/>
        <v>2.5</v>
      </c>
      <c r="Q256" s="14"/>
      <c r="R256" s="14">
        <f t="shared" si="56"/>
        <v>2.5</v>
      </c>
      <c r="S256" s="10"/>
      <c r="T256" s="10"/>
    </row>
    <row r="257" spans="1:20" x14ac:dyDescent="0.2">
      <c r="A257" s="93"/>
      <c r="B257" s="121"/>
      <c r="C257" s="76" t="s">
        <v>354</v>
      </c>
      <c r="D257" s="77">
        <v>0</v>
      </c>
      <c r="E257" s="14"/>
      <c r="F257" s="14"/>
      <c r="G257" s="14"/>
      <c r="H257" s="30">
        <f t="shared" si="60"/>
        <v>0</v>
      </c>
      <c r="I257" s="14"/>
      <c r="J257" s="14"/>
      <c r="K257" s="30">
        <f t="shared" si="53"/>
        <v>0</v>
      </c>
      <c r="L257" s="14"/>
      <c r="M257" s="14"/>
      <c r="N257" s="14"/>
      <c r="O257" s="14">
        <f t="shared" si="58"/>
        <v>0</v>
      </c>
      <c r="P257" s="14">
        <f t="shared" si="59"/>
        <v>0</v>
      </c>
      <c r="Q257" s="14"/>
      <c r="R257" s="14">
        <f t="shared" si="56"/>
        <v>0</v>
      </c>
      <c r="S257" s="10"/>
      <c r="T257" s="10"/>
    </row>
    <row r="258" spans="1:20" x14ac:dyDescent="0.2">
      <c r="A258" s="93"/>
      <c r="B258" s="121"/>
      <c r="C258" s="76" t="s">
        <v>198</v>
      </c>
      <c r="D258" s="77">
        <v>15</v>
      </c>
      <c r="E258" s="14"/>
      <c r="F258" s="14"/>
      <c r="G258" s="14"/>
      <c r="H258" s="30">
        <f t="shared" si="60"/>
        <v>0</v>
      </c>
      <c r="I258" s="14"/>
      <c r="J258" s="14"/>
      <c r="K258" s="30">
        <f t="shared" si="53"/>
        <v>0</v>
      </c>
      <c r="L258" s="14">
        <v>4.0999999999999996</v>
      </c>
      <c r="M258" s="14">
        <v>17.350000000000001</v>
      </c>
      <c r="N258" s="14">
        <v>3.1</v>
      </c>
      <c r="O258" s="14">
        <f t="shared" si="58"/>
        <v>24.550000000000004</v>
      </c>
      <c r="P258" s="14">
        <f t="shared" si="59"/>
        <v>24.550000000000004</v>
      </c>
      <c r="Q258" s="14">
        <v>5.15</v>
      </c>
      <c r="R258" s="14">
        <f t="shared" si="56"/>
        <v>29.700000000000003</v>
      </c>
      <c r="S258" s="10"/>
      <c r="T258" s="10"/>
    </row>
    <row r="259" spans="1:20" x14ac:dyDescent="0.2">
      <c r="A259" s="93"/>
      <c r="B259" s="121"/>
      <c r="C259" s="76" t="s">
        <v>386</v>
      </c>
      <c r="D259" s="77">
        <v>0</v>
      </c>
      <c r="E259" s="14"/>
      <c r="F259" s="14"/>
      <c r="G259" s="14"/>
      <c r="H259" s="30">
        <f t="shared" si="60"/>
        <v>0</v>
      </c>
      <c r="I259" s="14"/>
      <c r="J259" s="14"/>
      <c r="K259" s="30">
        <f t="shared" si="53"/>
        <v>0</v>
      </c>
      <c r="L259" s="14"/>
      <c r="M259" s="14"/>
      <c r="N259" s="14"/>
      <c r="O259" s="14">
        <f t="shared" si="58"/>
        <v>0</v>
      </c>
      <c r="P259" s="14">
        <f t="shared" si="59"/>
        <v>0</v>
      </c>
      <c r="Q259" s="14"/>
      <c r="R259" s="14">
        <f t="shared" si="56"/>
        <v>0</v>
      </c>
      <c r="S259" s="10"/>
      <c r="T259" s="10"/>
    </row>
    <row r="260" spans="1:20" x14ac:dyDescent="0.2">
      <c r="A260" s="93"/>
      <c r="B260" s="121"/>
      <c r="C260" s="76" t="s">
        <v>326</v>
      </c>
      <c r="D260" s="77">
        <v>0</v>
      </c>
      <c r="E260" s="14"/>
      <c r="F260" s="14"/>
      <c r="G260" s="14"/>
      <c r="H260" s="30">
        <f t="shared" si="60"/>
        <v>0</v>
      </c>
      <c r="I260" s="14"/>
      <c r="J260" s="14"/>
      <c r="K260" s="30">
        <f t="shared" si="53"/>
        <v>0</v>
      </c>
      <c r="L260" s="14"/>
      <c r="M260" s="14"/>
      <c r="N260" s="14"/>
      <c r="O260" s="14">
        <f t="shared" si="58"/>
        <v>0</v>
      </c>
      <c r="P260" s="14">
        <f t="shared" si="59"/>
        <v>0</v>
      </c>
      <c r="Q260" s="14"/>
      <c r="R260" s="14">
        <f t="shared" si="56"/>
        <v>0</v>
      </c>
      <c r="S260" s="10"/>
      <c r="T260" s="10"/>
    </row>
    <row r="261" spans="1:20" x14ac:dyDescent="0.2">
      <c r="A261" s="93"/>
      <c r="B261" s="121"/>
      <c r="C261" s="76" t="s">
        <v>197</v>
      </c>
      <c r="D261" s="77">
        <v>11</v>
      </c>
      <c r="E261" s="14"/>
      <c r="F261" s="14"/>
      <c r="G261" s="14"/>
      <c r="H261" s="30">
        <f t="shared" si="60"/>
        <v>0</v>
      </c>
      <c r="I261" s="14"/>
      <c r="J261" s="14"/>
      <c r="K261" s="30">
        <f t="shared" si="53"/>
        <v>0</v>
      </c>
      <c r="L261" s="14">
        <v>11.75</v>
      </c>
      <c r="M261" s="14">
        <v>12.95</v>
      </c>
      <c r="N261" s="14">
        <v>2.5</v>
      </c>
      <c r="O261" s="14">
        <f t="shared" si="58"/>
        <v>27.2</v>
      </c>
      <c r="P261" s="14">
        <f t="shared" si="59"/>
        <v>27.2</v>
      </c>
      <c r="Q261" s="14">
        <v>2.75</v>
      </c>
      <c r="R261" s="14">
        <f t="shared" si="56"/>
        <v>29.95</v>
      </c>
      <c r="S261" s="10"/>
      <c r="T261" s="10"/>
    </row>
    <row r="262" spans="1:20" x14ac:dyDescent="0.2">
      <c r="A262" s="93"/>
      <c r="B262" s="121"/>
      <c r="C262" s="76" t="s">
        <v>278</v>
      </c>
      <c r="D262" s="77">
        <v>0</v>
      </c>
      <c r="E262" s="14"/>
      <c r="F262" s="14"/>
      <c r="G262" s="14"/>
      <c r="H262" s="30">
        <f t="shared" si="60"/>
        <v>0</v>
      </c>
      <c r="I262" s="14"/>
      <c r="J262" s="14"/>
      <c r="K262" s="30">
        <f t="shared" si="53"/>
        <v>0</v>
      </c>
      <c r="L262" s="14"/>
      <c r="M262" s="14"/>
      <c r="N262" s="14"/>
      <c r="O262" s="14">
        <f t="shared" si="58"/>
        <v>0</v>
      </c>
      <c r="P262" s="14">
        <f t="shared" si="59"/>
        <v>0</v>
      </c>
      <c r="Q262" s="14"/>
      <c r="R262" s="14">
        <f t="shared" si="56"/>
        <v>0</v>
      </c>
      <c r="S262" s="10"/>
      <c r="T262" s="10"/>
    </row>
    <row r="263" spans="1:20" x14ac:dyDescent="0.2">
      <c r="A263" s="93"/>
      <c r="B263" s="124"/>
      <c r="C263" s="76" t="s">
        <v>279</v>
      </c>
      <c r="D263" s="77">
        <v>4</v>
      </c>
      <c r="E263" s="14"/>
      <c r="F263" s="14"/>
      <c r="G263" s="14"/>
      <c r="H263" s="30">
        <f t="shared" si="60"/>
        <v>0</v>
      </c>
      <c r="I263" s="14"/>
      <c r="J263" s="14"/>
      <c r="K263" s="30">
        <f t="shared" si="53"/>
        <v>0</v>
      </c>
      <c r="L263" s="14">
        <v>2.2999999999999998</v>
      </c>
      <c r="M263" s="14">
        <v>1.8</v>
      </c>
      <c r="N263" s="14"/>
      <c r="O263" s="14">
        <f t="shared" si="58"/>
        <v>4.0999999999999996</v>
      </c>
      <c r="P263" s="14">
        <f t="shared" si="59"/>
        <v>4.0999999999999996</v>
      </c>
      <c r="Q263" s="14"/>
      <c r="R263" s="14">
        <f t="shared" si="56"/>
        <v>4.0999999999999996</v>
      </c>
      <c r="S263" s="10"/>
      <c r="T263" s="10"/>
    </row>
    <row r="264" spans="1:20" x14ac:dyDescent="0.2">
      <c r="A264" s="93"/>
      <c r="B264" s="121" t="s">
        <v>209</v>
      </c>
      <c r="C264" s="76" t="s">
        <v>196</v>
      </c>
      <c r="D264" s="77">
        <v>11</v>
      </c>
      <c r="E264" s="14"/>
      <c r="F264" s="14"/>
      <c r="G264" s="14"/>
      <c r="H264" s="30">
        <f t="shared" ref="H264:H310" si="61">SUM(E264:G264)</f>
        <v>0</v>
      </c>
      <c r="I264" s="14"/>
      <c r="J264" s="14"/>
      <c r="K264" s="30">
        <f t="shared" si="53"/>
        <v>0</v>
      </c>
      <c r="L264" s="14">
        <v>9.5</v>
      </c>
      <c r="M264" s="14">
        <v>13</v>
      </c>
      <c r="N264" s="14">
        <v>4</v>
      </c>
      <c r="O264" s="14">
        <f>+SUM(L264:N264)</f>
        <v>26.5</v>
      </c>
      <c r="P264" s="14">
        <f>+SUM(K264+O264)</f>
        <v>26.5</v>
      </c>
      <c r="Q264" s="14">
        <v>0.1</v>
      </c>
      <c r="R264" s="14">
        <f t="shared" si="56"/>
        <v>26.6</v>
      </c>
      <c r="S264" s="10"/>
      <c r="T264" s="10"/>
    </row>
    <row r="265" spans="1:20" x14ac:dyDescent="0.2">
      <c r="A265" s="93"/>
      <c r="B265" s="121"/>
      <c r="C265" s="76" t="s">
        <v>209</v>
      </c>
      <c r="D265" s="77">
        <v>5</v>
      </c>
      <c r="E265" s="14"/>
      <c r="F265" s="14"/>
      <c r="G265" s="14"/>
      <c r="H265" s="30">
        <f t="shared" si="61"/>
        <v>0</v>
      </c>
      <c r="I265" s="14"/>
      <c r="J265" s="14"/>
      <c r="K265" s="30">
        <f t="shared" si="53"/>
        <v>0</v>
      </c>
      <c r="L265" s="14">
        <v>10</v>
      </c>
      <c r="M265" s="14">
        <v>37</v>
      </c>
      <c r="N265" s="14">
        <v>14</v>
      </c>
      <c r="O265" s="14">
        <f>+SUM(L265:N265)</f>
        <v>61</v>
      </c>
      <c r="P265" s="14">
        <f>+SUM(K265+O265)</f>
        <v>61</v>
      </c>
      <c r="Q265" s="14">
        <v>20</v>
      </c>
      <c r="R265" s="14">
        <f t="shared" si="56"/>
        <v>81</v>
      </c>
      <c r="S265" s="10"/>
      <c r="T265" s="10"/>
    </row>
    <row r="266" spans="1:20" x14ac:dyDescent="0.2">
      <c r="A266" s="93"/>
      <c r="B266" s="121"/>
      <c r="C266" s="76" t="s">
        <v>295</v>
      </c>
      <c r="D266" s="77">
        <v>3</v>
      </c>
      <c r="E266" s="14">
        <v>0.25</v>
      </c>
      <c r="F266" s="14"/>
      <c r="G266" s="14"/>
      <c r="H266" s="30">
        <f t="shared" si="61"/>
        <v>0.25</v>
      </c>
      <c r="I266" s="14"/>
      <c r="J266" s="14"/>
      <c r="K266" s="30">
        <f t="shared" si="53"/>
        <v>0.25</v>
      </c>
      <c r="L266" s="14">
        <v>57</v>
      </c>
      <c r="M266" s="14">
        <v>267.25</v>
      </c>
      <c r="N266" s="14">
        <v>15.5</v>
      </c>
      <c r="O266" s="14">
        <f>+SUM(L266:N266)</f>
        <v>339.75</v>
      </c>
      <c r="P266" s="14">
        <f>+SUM(K266+O266)</f>
        <v>340</v>
      </c>
      <c r="Q266" s="14"/>
      <c r="R266" s="14">
        <f t="shared" si="56"/>
        <v>340</v>
      </c>
      <c r="S266" s="10"/>
      <c r="T266" s="10"/>
    </row>
    <row r="267" spans="1:20" x14ac:dyDescent="0.2">
      <c r="A267" s="93"/>
      <c r="B267" s="121"/>
      <c r="C267" s="82" t="s">
        <v>306</v>
      </c>
      <c r="D267" s="83">
        <v>5</v>
      </c>
      <c r="E267" s="17"/>
      <c r="F267" s="17"/>
      <c r="G267" s="17"/>
      <c r="H267" s="32">
        <f t="shared" si="61"/>
        <v>0</v>
      </c>
      <c r="I267" s="17"/>
      <c r="J267" s="17"/>
      <c r="K267" s="32">
        <f t="shared" si="53"/>
        <v>0</v>
      </c>
      <c r="L267" s="17">
        <v>1.45</v>
      </c>
      <c r="M267" s="17"/>
      <c r="N267" s="17"/>
      <c r="O267" s="17">
        <f>+SUM(L267:N267)</f>
        <v>1.45</v>
      </c>
      <c r="P267" s="17">
        <f>+SUM(K267+O267)</f>
        <v>1.45</v>
      </c>
      <c r="Q267" s="17"/>
      <c r="R267" s="17">
        <f t="shared" si="56"/>
        <v>1.45</v>
      </c>
      <c r="S267" s="10"/>
      <c r="T267" s="10"/>
    </row>
    <row r="268" spans="1:20" ht="15" x14ac:dyDescent="0.25">
      <c r="A268" s="230" t="s">
        <v>0</v>
      </c>
      <c r="B268" s="231"/>
      <c r="C268" s="232" t="s">
        <v>0</v>
      </c>
      <c r="D268" s="53">
        <f t="shared" ref="D268:R268" si="62">SUM(D237:D267)</f>
        <v>309</v>
      </c>
      <c r="E268" s="54">
        <f>SUM(E237:E267)</f>
        <v>368.25</v>
      </c>
      <c r="F268" s="54">
        <f>SUM(F237:F267)</f>
        <v>0</v>
      </c>
      <c r="G268" s="54">
        <f>SUM(G237:G267)</f>
        <v>20</v>
      </c>
      <c r="H268" s="54">
        <f>SUM(H237:H267)</f>
        <v>388.25</v>
      </c>
      <c r="I268" s="54">
        <f t="shared" si="62"/>
        <v>12.8</v>
      </c>
      <c r="J268" s="54">
        <f t="shared" si="62"/>
        <v>0</v>
      </c>
      <c r="K268" s="54">
        <f t="shared" si="62"/>
        <v>401.05</v>
      </c>
      <c r="L268" s="54">
        <f t="shared" si="62"/>
        <v>1081.8500000000001</v>
      </c>
      <c r="M268" s="54">
        <f t="shared" si="62"/>
        <v>700.5</v>
      </c>
      <c r="N268" s="54">
        <f t="shared" si="62"/>
        <v>120.71999999999998</v>
      </c>
      <c r="O268" s="54">
        <f t="shared" si="62"/>
        <v>1903.0700000000002</v>
      </c>
      <c r="P268" s="54">
        <f t="shared" si="62"/>
        <v>2304.12</v>
      </c>
      <c r="Q268" s="54">
        <f t="shared" si="62"/>
        <v>323.06000000000006</v>
      </c>
      <c r="R268" s="55">
        <f t="shared" si="62"/>
        <v>2627.1799999999994</v>
      </c>
      <c r="S268" s="10"/>
      <c r="T268" s="10"/>
    </row>
    <row r="269" spans="1:20" x14ac:dyDescent="0.2">
      <c r="A269" s="101" t="s">
        <v>10</v>
      </c>
      <c r="B269" s="126" t="s">
        <v>222</v>
      </c>
      <c r="C269" s="95" t="s">
        <v>222</v>
      </c>
      <c r="D269" s="47">
        <v>16</v>
      </c>
      <c r="E269" s="48">
        <v>0.7</v>
      </c>
      <c r="F269" s="48">
        <v>0.03</v>
      </c>
      <c r="G269" s="48"/>
      <c r="H269" s="48">
        <f>SUM(E269:G269)</f>
        <v>0.73</v>
      </c>
      <c r="I269" s="48"/>
      <c r="J269" s="48"/>
      <c r="K269" s="48">
        <f>+SUM(H269:J269)</f>
        <v>0.73</v>
      </c>
      <c r="L269" s="96">
        <v>6</v>
      </c>
      <c r="M269" s="96">
        <v>0.26</v>
      </c>
      <c r="N269" s="96">
        <v>1.0900000000000001</v>
      </c>
      <c r="O269" s="96">
        <f t="shared" ref="O269:O278" si="63">+SUM(L269:N269)</f>
        <v>7.35</v>
      </c>
      <c r="P269" s="96">
        <f t="shared" ref="P269:P278" si="64">+SUM(K269+O269)</f>
        <v>8.08</v>
      </c>
      <c r="Q269" s="96">
        <v>11.78</v>
      </c>
      <c r="R269" s="96">
        <f>+SUM(P269:Q269)</f>
        <v>19.86</v>
      </c>
      <c r="S269" s="10"/>
      <c r="T269" s="10"/>
    </row>
    <row r="270" spans="1:20" ht="14.25" x14ac:dyDescent="0.2">
      <c r="A270" s="102"/>
      <c r="B270" s="139"/>
      <c r="C270" s="97" t="s">
        <v>282</v>
      </c>
      <c r="D270" s="50">
        <v>3</v>
      </c>
      <c r="E270" s="30"/>
      <c r="F270" s="30"/>
      <c r="G270" s="30"/>
      <c r="H270" s="30">
        <f>SUM(E270:G270)</f>
        <v>0</v>
      </c>
      <c r="I270" s="30"/>
      <c r="J270" s="30"/>
      <c r="K270" s="30">
        <f>+SUM(H270:J270)</f>
        <v>0</v>
      </c>
      <c r="L270" s="31">
        <v>3.35</v>
      </c>
      <c r="M270" s="31">
        <v>4.1500000000000004</v>
      </c>
      <c r="N270" s="31">
        <v>1</v>
      </c>
      <c r="O270" s="31">
        <f t="shared" si="63"/>
        <v>8.5</v>
      </c>
      <c r="P270" s="31">
        <f t="shared" si="64"/>
        <v>8.5</v>
      </c>
      <c r="Q270" s="31">
        <v>5</v>
      </c>
      <c r="R270" s="31">
        <f>+SUM(P270:Q270)</f>
        <v>13.5</v>
      </c>
      <c r="S270" s="10"/>
      <c r="T270" s="10"/>
    </row>
    <row r="271" spans="1:20" x14ac:dyDescent="0.2">
      <c r="A271" s="103"/>
      <c r="B271" s="127" t="s">
        <v>220</v>
      </c>
      <c r="C271" s="97" t="s">
        <v>327</v>
      </c>
      <c r="D271" s="50">
        <v>13</v>
      </c>
      <c r="E271" s="30"/>
      <c r="F271" s="30"/>
      <c r="G271" s="30"/>
      <c r="H271" s="30">
        <f>SUM(E271:G271)</f>
        <v>0</v>
      </c>
      <c r="I271" s="30"/>
      <c r="J271" s="30"/>
      <c r="K271" s="30">
        <f>+SUM(H271:J271)</f>
        <v>0</v>
      </c>
      <c r="L271" s="31">
        <v>28.95</v>
      </c>
      <c r="M271" s="31">
        <v>33.85</v>
      </c>
      <c r="N271" s="31">
        <v>26.95</v>
      </c>
      <c r="O271" s="31">
        <f t="shared" si="63"/>
        <v>89.75</v>
      </c>
      <c r="P271" s="31">
        <f t="shared" si="64"/>
        <v>89.75</v>
      </c>
      <c r="Q271" s="31">
        <v>30.5</v>
      </c>
      <c r="R271" s="31">
        <f>+SUM(P271:Q271)</f>
        <v>120.25</v>
      </c>
      <c r="S271" s="10"/>
      <c r="T271" s="10"/>
    </row>
    <row r="272" spans="1:20" ht="14.25" x14ac:dyDescent="0.2">
      <c r="A272" s="102"/>
      <c r="B272" s="127"/>
      <c r="C272" s="97" t="s">
        <v>281</v>
      </c>
      <c r="D272" s="50">
        <v>8</v>
      </c>
      <c r="E272" s="30"/>
      <c r="F272" s="30"/>
      <c r="G272" s="30"/>
      <c r="H272" s="30">
        <f t="shared" si="61"/>
        <v>0</v>
      </c>
      <c r="I272" s="30"/>
      <c r="J272" s="30"/>
      <c r="K272" s="30">
        <f t="shared" ref="K272:K278" si="65">+SUM(H272:J272)</f>
        <v>0</v>
      </c>
      <c r="L272" s="31">
        <v>6.67</v>
      </c>
      <c r="M272" s="31">
        <v>5.0999999999999996</v>
      </c>
      <c r="N272" s="31">
        <v>1.05</v>
      </c>
      <c r="O272" s="31">
        <f t="shared" si="63"/>
        <v>12.82</v>
      </c>
      <c r="P272" s="31">
        <f t="shared" si="64"/>
        <v>12.82</v>
      </c>
      <c r="Q272" s="31">
        <v>0.3</v>
      </c>
      <c r="R272" s="31">
        <f t="shared" ref="R272:R278" si="66">+SUM(P272:Q272)</f>
        <v>13.120000000000001</v>
      </c>
      <c r="S272" s="10"/>
      <c r="T272" s="10"/>
    </row>
    <row r="273" spans="1:20" ht="14.25" x14ac:dyDescent="0.2">
      <c r="A273" s="102"/>
      <c r="B273" s="139"/>
      <c r="C273" s="97" t="s">
        <v>328</v>
      </c>
      <c r="D273" s="50">
        <v>0</v>
      </c>
      <c r="E273" s="30"/>
      <c r="F273" s="30"/>
      <c r="G273" s="30"/>
      <c r="H273" s="30">
        <f t="shared" si="61"/>
        <v>0</v>
      </c>
      <c r="I273" s="30"/>
      <c r="J273" s="30"/>
      <c r="K273" s="30">
        <f t="shared" si="65"/>
        <v>0</v>
      </c>
      <c r="L273" s="31"/>
      <c r="M273" s="31"/>
      <c r="N273" s="31"/>
      <c r="O273" s="31">
        <f t="shared" si="63"/>
        <v>0</v>
      </c>
      <c r="P273" s="31">
        <f t="shared" si="64"/>
        <v>0</v>
      </c>
      <c r="Q273" s="31"/>
      <c r="R273" s="31">
        <f t="shared" si="66"/>
        <v>0</v>
      </c>
      <c r="S273" s="10"/>
      <c r="T273" s="10"/>
    </row>
    <row r="274" spans="1:20" ht="14.25" x14ac:dyDescent="0.2">
      <c r="A274" s="102"/>
      <c r="B274" s="127" t="s">
        <v>433</v>
      </c>
      <c r="C274" s="97" t="s">
        <v>223</v>
      </c>
      <c r="D274" s="50">
        <v>2</v>
      </c>
      <c r="E274" s="30"/>
      <c r="F274" s="30"/>
      <c r="G274" s="30"/>
      <c r="H274" s="30">
        <f t="shared" si="61"/>
        <v>0</v>
      </c>
      <c r="I274" s="30"/>
      <c r="J274" s="30"/>
      <c r="K274" s="30">
        <f t="shared" si="65"/>
        <v>0</v>
      </c>
      <c r="L274" s="31">
        <v>0.5</v>
      </c>
      <c r="M274" s="31">
        <v>0.45</v>
      </c>
      <c r="N274" s="31">
        <v>0.45</v>
      </c>
      <c r="O274" s="31">
        <f t="shared" si="63"/>
        <v>1.4</v>
      </c>
      <c r="P274" s="31">
        <f t="shared" si="64"/>
        <v>1.4</v>
      </c>
      <c r="Q274" s="31">
        <v>0.1</v>
      </c>
      <c r="R274" s="31">
        <f t="shared" si="66"/>
        <v>1.5</v>
      </c>
      <c r="S274" s="10"/>
      <c r="T274" s="10"/>
    </row>
    <row r="275" spans="1:20" ht="14.25" x14ac:dyDescent="0.2">
      <c r="A275" s="102"/>
      <c r="B275" s="139"/>
      <c r="C275" s="97" t="s">
        <v>329</v>
      </c>
      <c r="D275" s="50">
        <v>0</v>
      </c>
      <c r="E275" s="30"/>
      <c r="F275" s="30"/>
      <c r="G275" s="30"/>
      <c r="H275" s="30">
        <f t="shared" si="61"/>
        <v>0</v>
      </c>
      <c r="I275" s="30"/>
      <c r="J275" s="30"/>
      <c r="K275" s="30">
        <f t="shared" si="65"/>
        <v>0</v>
      </c>
      <c r="L275" s="31"/>
      <c r="M275" s="31"/>
      <c r="N275" s="31"/>
      <c r="O275" s="31">
        <f t="shared" si="63"/>
        <v>0</v>
      </c>
      <c r="P275" s="31">
        <f t="shared" si="64"/>
        <v>0</v>
      </c>
      <c r="Q275" s="31"/>
      <c r="R275" s="31">
        <f t="shared" si="66"/>
        <v>0</v>
      </c>
      <c r="S275" s="10"/>
      <c r="T275" s="10"/>
    </row>
    <row r="276" spans="1:20" ht="14.25" x14ac:dyDescent="0.2">
      <c r="A276" s="102"/>
      <c r="B276" s="127" t="s">
        <v>434</v>
      </c>
      <c r="C276" s="97" t="s">
        <v>221</v>
      </c>
      <c r="D276" s="50">
        <v>2</v>
      </c>
      <c r="E276" s="30"/>
      <c r="F276" s="30"/>
      <c r="G276" s="30"/>
      <c r="H276" s="30">
        <f t="shared" si="61"/>
        <v>0</v>
      </c>
      <c r="I276" s="30"/>
      <c r="J276" s="30"/>
      <c r="K276" s="30">
        <f t="shared" si="65"/>
        <v>0</v>
      </c>
      <c r="L276" s="31">
        <v>1</v>
      </c>
      <c r="M276" s="31">
        <v>0.5</v>
      </c>
      <c r="N276" s="31">
        <v>2.5</v>
      </c>
      <c r="O276" s="31">
        <f t="shared" si="63"/>
        <v>4</v>
      </c>
      <c r="P276" s="31">
        <f t="shared" si="64"/>
        <v>4</v>
      </c>
      <c r="Q276" s="31"/>
      <c r="R276" s="31">
        <f t="shared" si="66"/>
        <v>4</v>
      </c>
      <c r="S276" s="10"/>
      <c r="T276" s="10"/>
    </row>
    <row r="277" spans="1:20" ht="14.25" x14ac:dyDescent="0.2">
      <c r="A277" s="102"/>
      <c r="B277" s="127"/>
      <c r="C277" s="97" t="s">
        <v>330</v>
      </c>
      <c r="D277" s="50">
        <v>1</v>
      </c>
      <c r="E277" s="30"/>
      <c r="F277" s="30"/>
      <c r="G277" s="30"/>
      <c r="H277" s="30">
        <f>SUM(E277:G277)</f>
        <v>0</v>
      </c>
      <c r="I277" s="30"/>
      <c r="J277" s="30"/>
      <c r="K277" s="30">
        <f>+SUM(H277:J277)</f>
        <v>0</v>
      </c>
      <c r="L277" s="31">
        <v>30</v>
      </c>
      <c r="M277" s="31">
        <v>40</v>
      </c>
      <c r="N277" s="31">
        <v>30</v>
      </c>
      <c r="O277" s="31">
        <f t="shared" si="63"/>
        <v>100</v>
      </c>
      <c r="P277" s="31">
        <f t="shared" si="64"/>
        <v>100</v>
      </c>
      <c r="Q277" s="31"/>
      <c r="R277" s="31">
        <f>+SUM(P277:Q277)</f>
        <v>100</v>
      </c>
      <c r="S277" s="10"/>
      <c r="T277" s="10"/>
    </row>
    <row r="278" spans="1:20" ht="14.25" x14ac:dyDescent="0.2">
      <c r="A278" s="104"/>
      <c r="B278" s="140"/>
      <c r="C278" s="98" t="s">
        <v>284</v>
      </c>
      <c r="D278" s="99">
        <v>0</v>
      </c>
      <c r="E278" s="69"/>
      <c r="F278" s="69"/>
      <c r="G278" s="69"/>
      <c r="H278" s="69">
        <f t="shared" si="61"/>
        <v>0</v>
      </c>
      <c r="I278" s="69"/>
      <c r="J278" s="69"/>
      <c r="K278" s="69">
        <f t="shared" si="65"/>
        <v>0</v>
      </c>
      <c r="L278" s="100"/>
      <c r="M278" s="100"/>
      <c r="N278" s="100"/>
      <c r="O278" s="100">
        <f t="shared" si="63"/>
        <v>0</v>
      </c>
      <c r="P278" s="100">
        <f t="shared" si="64"/>
        <v>0</v>
      </c>
      <c r="Q278" s="100"/>
      <c r="R278" s="100">
        <f t="shared" si="66"/>
        <v>0</v>
      </c>
      <c r="S278" s="10"/>
      <c r="T278" s="10"/>
    </row>
    <row r="279" spans="1:20" ht="15" x14ac:dyDescent="0.25">
      <c r="A279" s="230" t="s">
        <v>0</v>
      </c>
      <c r="B279" s="231"/>
      <c r="C279" s="232" t="s">
        <v>0</v>
      </c>
      <c r="D279" s="105">
        <f t="shared" ref="D279:R279" si="67">SUM(D269:D278)</f>
        <v>45</v>
      </c>
      <c r="E279" s="106">
        <f>SUM(E269:E278)</f>
        <v>0.7</v>
      </c>
      <c r="F279" s="106">
        <f>SUM(F269:F278)</f>
        <v>0.03</v>
      </c>
      <c r="G279" s="106">
        <f>SUM(G269:G278)</f>
        <v>0</v>
      </c>
      <c r="H279" s="106">
        <f>SUM(H269:H278)</f>
        <v>0.73</v>
      </c>
      <c r="I279" s="106">
        <f t="shared" si="67"/>
        <v>0</v>
      </c>
      <c r="J279" s="106">
        <f t="shared" si="67"/>
        <v>0</v>
      </c>
      <c r="K279" s="106">
        <f t="shared" si="67"/>
        <v>0.73</v>
      </c>
      <c r="L279" s="106">
        <f t="shared" si="67"/>
        <v>76.47</v>
      </c>
      <c r="M279" s="106">
        <f t="shared" si="67"/>
        <v>84.31</v>
      </c>
      <c r="N279" s="106">
        <f t="shared" si="67"/>
        <v>63.04</v>
      </c>
      <c r="O279" s="106">
        <f t="shared" si="67"/>
        <v>223.82</v>
      </c>
      <c r="P279" s="106">
        <f t="shared" si="67"/>
        <v>224.55</v>
      </c>
      <c r="Q279" s="106">
        <f t="shared" si="67"/>
        <v>47.68</v>
      </c>
      <c r="R279" s="107">
        <f t="shared" si="67"/>
        <v>272.23</v>
      </c>
      <c r="S279" s="10"/>
      <c r="T279" s="10"/>
    </row>
    <row r="280" spans="1:20" x14ac:dyDescent="0.2">
      <c r="A280" s="70" t="s">
        <v>11</v>
      </c>
      <c r="B280" s="133" t="s">
        <v>436</v>
      </c>
      <c r="C280" s="95" t="s">
        <v>226</v>
      </c>
      <c r="D280" s="108">
        <v>11</v>
      </c>
      <c r="E280" s="96"/>
      <c r="F280" s="96"/>
      <c r="G280" s="96"/>
      <c r="H280" s="48">
        <f t="shared" si="61"/>
        <v>0</v>
      </c>
      <c r="I280" s="96"/>
      <c r="J280" s="96"/>
      <c r="K280" s="48">
        <f t="shared" ref="K280:K289" si="68">+SUM(H280:J280)</f>
        <v>0</v>
      </c>
      <c r="L280" s="96"/>
      <c r="M280" s="96">
        <v>1.03</v>
      </c>
      <c r="N280" s="96">
        <v>1.83</v>
      </c>
      <c r="O280" s="96">
        <f>+SUM(L280:N280)</f>
        <v>2.8600000000000003</v>
      </c>
      <c r="P280" s="96">
        <f>+SUM(K280+O280)</f>
        <v>2.8600000000000003</v>
      </c>
      <c r="Q280" s="96">
        <v>0.25</v>
      </c>
      <c r="R280" s="96">
        <f t="shared" ref="R280:R289" si="69">+SUM(P280:Q280)</f>
        <v>3.1100000000000003</v>
      </c>
      <c r="S280" s="10"/>
      <c r="T280" s="10"/>
    </row>
    <row r="281" spans="1:20" x14ac:dyDescent="0.2">
      <c r="A281" s="71"/>
      <c r="B281" s="133"/>
      <c r="C281" s="97" t="s">
        <v>285</v>
      </c>
      <c r="D281" s="109">
        <v>0</v>
      </c>
      <c r="E281" s="31"/>
      <c r="F281" s="31"/>
      <c r="G281" s="31"/>
      <c r="H281" s="30">
        <f t="shared" si="61"/>
        <v>0</v>
      </c>
      <c r="I281" s="31"/>
      <c r="J281" s="31"/>
      <c r="K281" s="30">
        <f t="shared" si="68"/>
        <v>0</v>
      </c>
      <c r="L281" s="31"/>
      <c r="M281" s="31"/>
      <c r="N281" s="31"/>
      <c r="O281" s="31">
        <f t="shared" ref="O281:O288" si="70">+SUM(L281:N281)</f>
        <v>0</v>
      </c>
      <c r="P281" s="31">
        <f t="shared" ref="P281:P288" si="71">+SUM(K281+O281)</f>
        <v>0</v>
      </c>
      <c r="Q281" s="31"/>
      <c r="R281" s="31">
        <f t="shared" si="69"/>
        <v>0</v>
      </c>
      <c r="S281" s="10"/>
      <c r="T281" s="10"/>
    </row>
    <row r="282" spans="1:20" s="8" customFormat="1" x14ac:dyDescent="0.2">
      <c r="A282" s="71"/>
      <c r="B282" s="133"/>
      <c r="C282" s="97" t="s">
        <v>331</v>
      </c>
      <c r="D282" s="109">
        <v>2</v>
      </c>
      <c r="E282" s="31"/>
      <c r="F282" s="31"/>
      <c r="G282" s="31"/>
      <c r="H282" s="30">
        <f t="shared" si="61"/>
        <v>0</v>
      </c>
      <c r="I282" s="31"/>
      <c r="J282" s="31"/>
      <c r="K282" s="30">
        <f t="shared" si="68"/>
        <v>0</v>
      </c>
      <c r="L282" s="31">
        <v>0.5</v>
      </c>
      <c r="M282" s="31"/>
      <c r="N282" s="31">
        <v>2.52</v>
      </c>
      <c r="O282" s="31">
        <f t="shared" si="70"/>
        <v>3.02</v>
      </c>
      <c r="P282" s="31">
        <f t="shared" si="71"/>
        <v>3.02</v>
      </c>
      <c r="Q282" s="31"/>
      <c r="R282" s="31">
        <f t="shared" si="69"/>
        <v>3.02</v>
      </c>
      <c r="S282" s="9"/>
      <c r="T282" s="9"/>
    </row>
    <row r="283" spans="1:20" s="8" customFormat="1" x14ac:dyDescent="0.2">
      <c r="A283" s="71"/>
      <c r="B283" s="134"/>
      <c r="C283" s="97" t="s">
        <v>332</v>
      </c>
      <c r="D283" s="109">
        <v>1</v>
      </c>
      <c r="E283" s="31"/>
      <c r="F283" s="31"/>
      <c r="G283" s="31"/>
      <c r="H283" s="30">
        <f t="shared" si="61"/>
        <v>0</v>
      </c>
      <c r="I283" s="31"/>
      <c r="J283" s="31"/>
      <c r="K283" s="30">
        <f t="shared" si="68"/>
        <v>0</v>
      </c>
      <c r="L283" s="31"/>
      <c r="M283" s="31"/>
      <c r="N283" s="31">
        <v>14</v>
      </c>
      <c r="O283" s="31">
        <f t="shared" si="70"/>
        <v>14</v>
      </c>
      <c r="P283" s="31">
        <f t="shared" si="71"/>
        <v>14</v>
      </c>
      <c r="Q283" s="31"/>
      <c r="R283" s="31">
        <f t="shared" si="69"/>
        <v>14</v>
      </c>
      <c r="S283" s="9"/>
      <c r="T283" s="9"/>
    </row>
    <row r="284" spans="1:20" s="8" customFormat="1" x14ac:dyDescent="0.2">
      <c r="A284" s="71"/>
      <c r="B284" s="133" t="s">
        <v>437</v>
      </c>
      <c r="C284" s="97" t="s">
        <v>407</v>
      </c>
      <c r="D284" s="109">
        <v>3</v>
      </c>
      <c r="E284" s="31"/>
      <c r="F284" s="31"/>
      <c r="G284" s="31"/>
      <c r="H284" s="30">
        <f t="shared" si="61"/>
        <v>0</v>
      </c>
      <c r="I284" s="31"/>
      <c r="J284" s="31"/>
      <c r="K284" s="30">
        <f t="shared" si="68"/>
        <v>0</v>
      </c>
      <c r="L284" s="31">
        <v>35</v>
      </c>
      <c r="M284" s="31">
        <v>42</v>
      </c>
      <c r="N284" s="31">
        <v>101.01</v>
      </c>
      <c r="O284" s="31">
        <f t="shared" si="70"/>
        <v>178.01</v>
      </c>
      <c r="P284" s="31">
        <f t="shared" si="71"/>
        <v>178.01</v>
      </c>
      <c r="Q284" s="31"/>
      <c r="R284" s="31">
        <f t="shared" si="69"/>
        <v>178.01</v>
      </c>
      <c r="S284" s="9"/>
      <c r="T284" s="9"/>
    </row>
    <row r="285" spans="1:20" x14ac:dyDescent="0.2">
      <c r="A285" s="71"/>
      <c r="B285" s="134"/>
      <c r="C285" s="97" t="s">
        <v>288</v>
      </c>
      <c r="D285" s="109">
        <v>1</v>
      </c>
      <c r="E285" s="31"/>
      <c r="F285" s="31"/>
      <c r="G285" s="31"/>
      <c r="H285" s="30">
        <f t="shared" si="61"/>
        <v>0</v>
      </c>
      <c r="I285" s="31"/>
      <c r="J285" s="31"/>
      <c r="K285" s="30">
        <f t="shared" si="68"/>
        <v>0</v>
      </c>
      <c r="L285" s="31"/>
      <c r="M285" s="31">
        <v>0.01</v>
      </c>
      <c r="N285" s="31"/>
      <c r="O285" s="31">
        <f t="shared" si="70"/>
        <v>0.01</v>
      </c>
      <c r="P285" s="31">
        <f t="shared" si="71"/>
        <v>0.01</v>
      </c>
      <c r="Q285" s="31"/>
      <c r="R285" s="31">
        <f t="shared" si="69"/>
        <v>0.01</v>
      </c>
      <c r="S285" s="10"/>
      <c r="T285" s="10"/>
    </row>
    <row r="286" spans="1:20" x14ac:dyDescent="0.2">
      <c r="A286" s="71"/>
      <c r="B286" s="133" t="s">
        <v>438</v>
      </c>
      <c r="C286" s="97" t="s">
        <v>225</v>
      </c>
      <c r="D286" s="109">
        <v>1</v>
      </c>
      <c r="E286" s="31"/>
      <c r="F286" s="31"/>
      <c r="G286" s="31"/>
      <c r="H286" s="30">
        <f t="shared" si="61"/>
        <v>0</v>
      </c>
      <c r="I286" s="31"/>
      <c r="J286" s="31"/>
      <c r="K286" s="30">
        <f t="shared" si="68"/>
        <v>0</v>
      </c>
      <c r="L286" s="31"/>
      <c r="M286" s="31">
        <v>10</v>
      </c>
      <c r="N286" s="31">
        <v>18</v>
      </c>
      <c r="O286" s="31">
        <f t="shared" si="70"/>
        <v>28</v>
      </c>
      <c r="P286" s="31">
        <f t="shared" si="71"/>
        <v>28</v>
      </c>
      <c r="Q286" s="31"/>
      <c r="R286" s="31">
        <f t="shared" si="69"/>
        <v>28</v>
      </c>
      <c r="S286" s="10"/>
      <c r="T286" s="10"/>
    </row>
    <row r="287" spans="1:20" x14ac:dyDescent="0.2">
      <c r="A287" s="71"/>
      <c r="B287" s="133"/>
      <c r="C287" s="97" t="s">
        <v>333</v>
      </c>
      <c r="D287" s="109">
        <v>1</v>
      </c>
      <c r="E287" s="31"/>
      <c r="F287" s="31"/>
      <c r="G287" s="31"/>
      <c r="H287" s="30">
        <f t="shared" si="61"/>
        <v>0</v>
      </c>
      <c r="I287" s="31"/>
      <c r="J287" s="31"/>
      <c r="K287" s="30">
        <f t="shared" si="68"/>
        <v>0</v>
      </c>
      <c r="L287" s="31"/>
      <c r="M287" s="31">
        <v>1</v>
      </c>
      <c r="N287" s="31"/>
      <c r="O287" s="31">
        <f t="shared" si="70"/>
        <v>1</v>
      </c>
      <c r="P287" s="31">
        <f t="shared" si="71"/>
        <v>1</v>
      </c>
      <c r="Q287" s="31"/>
      <c r="R287" s="31">
        <f t="shared" si="69"/>
        <v>1</v>
      </c>
      <c r="S287" s="10"/>
      <c r="T287" s="10"/>
    </row>
    <row r="288" spans="1:20" x14ac:dyDescent="0.2">
      <c r="A288" s="71"/>
      <c r="B288" s="134"/>
      <c r="C288" s="97" t="s">
        <v>287</v>
      </c>
      <c r="D288" s="109">
        <v>0</v>
      </c>
      <c r="E288" s="31"/>
      <c r="F288" s="31"/>
      <c r="G288" s="31"/>
      <c r="H288" s="30">
        <f t="shared" si="61"/>
        <v>0</v>
      </c>
      <c r="I288" s="31"/>
      <c r="J288" s="31"/>
      <c r="K288" s="30">
        <f t="shared" si="68"/>
        <v>0</v>
      </c>
      <c r="L288" s="31"/>
      <c r="M288" s="31"/>
      <c r="N288" s="31"/>
      <c r="O288" s="31">
        <f t="shared" si="70"/>
        <v>0</v>
      </c>
      <c r="P288" s="31">
        <f t="shared" si="71"/>
        <v>0</v>
      </c>
      <c r="Q288" s="31"/>
      <c r="R288" s="31">
        <f t="shared" si="69"/>
        <v>0</v>
      </c>
      <c r="S288" s="10"/>
      <c r="T288" s="10"/>
    </row>
    <row r="289" spans="1:20" x14ac:dyDescent="0.2">
      <c r="A289" s="71"/>
      <c r="B289" s="133" t="s">
        <v>439</v>
      </c>
      <c r="C289" s="110" t="s">
        <v>286</v>
      </c>
      <c r="D289" s="111">
        <v>0</v>
      </c>
      <c r="E289" s="112"/>
      <c r="F289" s="112"/>
      <c r="G289" s="112"/>
      <c r="H289" s="32">
        <f t="shared" si="61"/>
        <v>0</v>
      </c>
      <c r="I289" s="112"/>
      <c r="J289" s="112"/>
      <c r="K289" s="32">
        <f t="shared" si="68"/>
        <v>0</v>
      </c>
      <c r="L289" s="112"/>
      <c r="M289" s="112"/>
      <c r="N289" s="112"/>
      <c r="O289" s="112">
        <f>+SUM(L289:N289)</f>
        <v>0</v>
      </c>
      <c r="P289" s="112">
        <f>+SUM(K289+O289)</f>
        <v>0</v>
      </c>
      <c r="Q289" s="112"/>
      <c r="R289" s="112">
        <f t="shared" si="69"/>
        <v>0</v>
      </c>
      <c r="S289" s="10"/>
      <c r="T289" s="10"/>
    </row>
    <row r="290" spans="1:20" ht="15" x14ac:dyDescent="0.25">
      <c r="A290" s="230" t="s">
        <v>0</v>
      </c>
      <c r="B290" s="231"/>
      <c r="C290" s="232" t="s">
        <v>0</v>
      </c>
      <c r="D290" s="105">
        <f t="shared" ref="D290:R290" si="72">SUM(D280:D289)</f>
        <v>20</v>
      </c>
      <c r="E290" s="106">
        <f>SUM(E280:E289)</f>
        <v>0</v>
      </c>
      <c r="F290" s="106">
        <f>SUM(F280:F289)</f>
        <v>0</v>
      </c>
      <c r="G290" s="106">
        <f>SUM(G280:G289)</f>
        <v>0</v>
      </c>
      <c r="H290" s="106">
        <f>SUM(H280:H289)</f>
        <v>0</v>
      </c>
      <c r="I290" s="106">
        <f t="shared" si="72"/>
        <v>0</v>
      </c>
      <c r="J290" s="106">
        <f t="shared" si="72"/>
        <v>0</v>
      </c>
      <c r="K290" s="106">
        <f t="shared" si="72"/>
        <v>0</v>
      </c>
      <c r="L290" s="106">
        <f t="shared" si="72"/>
        <v>35.5</v>
      </c>
      <c r="M290" s="106">
        <f t="shared" si="72"/>
        <v>54.04</v>
      </c>
      <c r="N290" s="106">
        <f t="shared" si="72"/>
        <v>137.36000000000001</v>
      </c>
      <c r="O290" s="106">
        <f t="shared" si="72"/>
        <v>226.89999999999998</v>
      </c>
      <c r="P290" s="106">
        <f t="shared" si="72"/>
        <v>226.89999999999998</v>
      </c>
      <c r="Q290" s="106">
        <f t="shared" si="72"/>
        <v>0.25</v>
      </c>
      <c r="R290" s="107">
        <f t="shared" si="72"/>
        <v>227.14999999999998</v>
      </c>
      <c r="S290" s="10"/>
      <c r="T290" s="10"/>
    </row>
    <row r="291" spans="1:20" x14ac:dyDescent="0.2">
      <c r="A291" s="93" t="s">
        <v>4</v>
      </c>
      <c r="B291" s="120" t="s">
        <v>440</v>
      </c>
      <c r="C291" s="73" t="s">
        <v>233</v>
      </c>
      <c r="D291" s="74">
        <v>13</v>
      </c>
      <c r="E291" s="39"/>
      <c r="F291" s="39"/>
      <c r="G291" s="39"/>
      <c r="H291" s="48">
        <f t="shared" si="61"/>
        <v>0</v>
      </c>
      <c r="I291" s="39">
        <v>1</v>
      </c>
      <c r="J291" s="39"/>
      <c r="K291" s="48">
        <f t="shared" ref="K291:K338" si="73">+SUM(H291:J291)</f>
        <v>1</v>
      </c>
      <c r="L291" s="39"/>
      <c r="M291" s="39">
        <v>1.33</v>
      </c>
      <c r="N291" s="39">
        <v>9.59</v>
      </c>
      <c r="O291" s="39">
        <f t="shared" ref="O291:O302" si="74">+SUM(L291:N291)</f>
        <v>10.92</v>
      </c>
      <c r="P291" s="39">
        <f t="shared" ref="P291:P302" si="75">+SUM(K291+O291)</f>
        <v>11.92</v>
      </c>
      <c r="Q291" s="96">
        <v>3</v>
      </c>
      <c r="R291" s="39">
        <f t="shared" ref="R291:R338" si="76">+SUM(P291:Q291)</f>
        <v>14.92</v>
      </c>
      <c r="S291" s="10"/>
      <c r="T291" s="10"/>
    </row>
    <row r="292" spans="1:20" x14ac:dyDescent="0.2">
      <c r="A292" s="93"/>
      <c r="B292" s="121"/>
      <c r="C292" s="76" t="s">
        <v>239</v>
      </c>
      <c r="D292" s="77">
        <v>2</v>
      </c>
      <c r="E292" s="14"/>
      <c r="F292" s="14"/>
      <c r="G292" s="14"/>
      <c r="H292" s="30">
        <f t="shared" si="61"/>
        <v>0</v>
      </c>
      <c r="I292" s="14"/>
      <c r="J292" s="14"/>
      <c r="K292" s="30">
        <f t="shared" si="73"/>
        <v>0</v>
      </c>
      <c r="L292" s="14">
        <v>1</v>
      </c>
      <c r="M292" s="14">
        <v>6.3</v>
      </c>
      <c r="N292" s="14">
        <v>14.2</v>
      </c>
      <c r="O292" s="14">
        <f t="shared" si="74"/>
        <v>21.5</v>
      </c>
      <c r="P292" s="14">
        <f t="shared" si="75"/>
        <v>21.5</v>
      </c>
      <c r="Q292" s="31"/>
      <c r="R292" s="14">
        <f t="shared" si="76"/>
        <v>21.5</v>
      </c>
      <c r="S292" s="10"/>
      <c r="T292" s="10"/>
    </row>
    <row r="293" spans="1:20" x14ac:dyDescent="0.2">
      <c r="A293" s="93"/>
      <c r="B293" s="124"/>
      <c r="C293" s="76" t="s">
        <v>334</v>
      </c>
      <c r="D293" s="77">
        <v>1</v>
      </c>
      <c r="E293" s="14"/>
      <c r="F293" s="14"/>
      <c r="G293" s="14"/>
      <c r="H293" s="30">
        <f t="shared" si="61"/>
        <v>0</v>
      </c>
      <c r="I293" s="14"/>
      <c r="J293" s="14"/>
      <c r="K293" s="30">
        <f t="shared" si="73"/>
        <v>0</v>
      </c>
      <c r="L293" s="14">
        <v>1.5</v>
      </c>
      <c r="M293" s="14">
        <v>1</v>
      </c>
      <c r="N293" s="14">
        <v>1</v>
      </c>
      <c r="O293" s="14">
        <f t="shared" si="74"/>
        <v>3.5</v>
      </c>
      <c r="P293" s="14">
        <f t="shared" si="75"/>
        <v>3.5</v>
      </c>
      <c r="Q293" s="31"/>
      <c r="R293" s="14">
        <f t="shared" si="76"/>
        <v>3.5</v>
      </c>
      <c r="S293" s="10"/>
      <c r="T293" s="10"/>
    </row>
    <row r="294" spans="1:20" x14ac:dyDescent="0.2">
      <c r="A294" s="93"/>
      <c r="B294" s="121" t="s">
        <v>441</v>
      </c>
      <c r="C294" s="76" t="s">
        <v>252</v>
      </c>
      <c r="D294" s="77">
        <v>25</v>
      </c>
      <c r="E294" s="14">
        <v>0.2</v>
      </c>
      <c r="F294" s="14"/>
      <c r="G294" s="14"/>
      <c r="H294" s="30">
        <f t="shared" si="61"/>
        <v>0.2</v>
      </c>
      <c r="I294" s="14">
        <v>1</v>
      </c>
      <c r="J294" s="14">
        <v>0.5</v>
      </c>
      <c r="K294" s="30">
        <f t="shared" si="73"/>
        <v>1.7</v>
      </c>
      <c r="L294" s="14">
        <v>3</v>
      </c>
      <c r="M294" s="14">
        <v>6.23</v>
      </c>
      <c r="N294" s="14">
        <v>15.08</v>
      </c>
      <c r="O294" s="14">
        <f t="shared" si="74"/>
        <v>24.310000000000002</v>
      </c>
      <c r="P294" s="14">
        <f t="shared" si="75"/>
        <v>26.01</v>
      </c>
      <c r="Q294" s="31">
        <v>0.9</v>
      </c>
      <c r="R294" s="14">
        <f t="shared" si="76"/>
        <v>26.91</v>
      </c>
      <c r="S294" s="10"/>
      <c r="T294" s="10"/>
    </row>
    <row r="295" spans="1:20" x14ac:dyDescent="0.2">
      <c r="A295" s="93"/>
      <c r="B295" s="121"/>
      <c r="C295" s="76" t="s">
        <v>249</v>
      </c>
      <c r="D295" s="77">
        <v>14</v>
      </c>
      <c r="E295" s="14"/>
      <c r="F295" s="14"/>
      <c r="G295" s="14"/>
      <c r="H295" s="30">
        <f t="shared" si="61"/>
        <v>0</v>
      </c>
      <c r="I295" s="14">
        <v>0.03</v>
      </c>
      <c r="J295" s="14"/>
      <c r="K295" s="30">
        <f t="shared" si="73"/>
        <v>0.03</v>
      </c>
      <c r="L295" s="14">
        <v>6.1</v>
      </c>
      <c r="M295" s="14">
        <v>17.91</v>
      </c>
      <c r="N295" s="14">
        <v>39.31</v>
      </c>
      <c r="O295" s="14">
        <f t="shared" si="74"/>
        <v>63.32</v>
      </c>
      <c r="P295" s="14">
        <f t="shared" si="75"/>
        <v>63.35</v>
      </c>
      <c r="Q295" s="31">
        <v>0.7</v>
      </c>
      <c r="R295" s="14">
        <f t="shared" si="76"/>
        <v>64.05</v>
      </c>
      <c r="S295" s="10"/>
      <c r="T295" s="10"/>
    </row>
    <row r="296" spans="1:20" x14ac:dyDescent="0.2">
      <c r="A296" s="93"/>
      <c r="B296" s="124"/>
      <c r="C296" s="76" t="s">
        <v>257</v>
      </c>
      <c r="D296" s="77">
        <v>12</v>
      </c>
      <c r="E296" s="14"/>
      <c r="F296" s="14"/>
      <c r="G296" s="14"/>
      <c r="H296" s="30">
        <f t="shared" si="61"/>
        <v>0</v>
      </c>
      <c r="I296" s="14"/>
      <c r="J296" s="14"/>
      <c r="K296" s="30">
        <f t="shared" si="73"/>
        <v>0</v>
      </c>
      <c r="L296" s="14">
        <v>10.5</v>
      </c>
      <c r="M296" s="14">
        <v>19.3</v>
      </c>
      <c r="N296" s="14">
        <v>33.200000000000003</v>
      </c>
      <c r="O296" s="14">
        <f t="shared" si="74"/>
        <v>63</v>
      </c>
      <c r="P296" s="14">
        <f t="shared" si="75"/>
        <v>63</v>
      </c>
      <c r="Q296" s="31"/>
      <c r="R296" s="14">
        <f t="shared" si="76"/>
        <v>63</v>
      </c>
      <c r="S296" s="10"/>
      <c r="T296" s="10"/>
    </row>
    <row r="297" spans="1:20" x14ac:dyDescent="0.2">
      <c r="A297" s="93"/>
      <c r="B297" s="121" t="s">
        <v>442</v>
      </c>
      <c r="C297" s="76" t="s">
        <v>256</v>
      </c>
      <c r="D297" s="77">
        <v>28</v>
      </c>
      <c r="E297" s="14"/>
      <c r="F297" s="14"/>
      <c r="G297" s="14"/>
      <c r="H297" s="30">
        <f t="shared" si="61"/>
        <v>0</v>
      </c>
      <c r="I297" s="14">
        <v>1.4</v>
      </c>
      <c r="J297" s="14"/>
      <c r="K297" s="30">
        <f t="shared" si="73"/>
        <v>1.4</v>
      </c>
      <c r="L297" s="14"/>
      <c r="M297" s="14">
        <v>6.17</v>
      </c>
      <c r="N297" s="14">
        <v>15.46</v>
      </c>
      <c r="O297" s="14">
        <f t="shared" si="74"/>
        <v>21.630000000000003</v>
      </c>
      <c r="P297" s="14">
        <f t="shared" si="75"/>
        <v>23.03</v>
      </c>
      <c r="Q297" s="31">
        <v>0.6</v>
      </c>
      <c r="R297" s="14">
        <f t="shared" si="76"/>
        <v>23.630000000000003</v>
      </c>
      <c r="S297" s="10"/>
      <c r="T297" s="10"/>
    </row>
    <row r="298" spans="1:20" x14ac:dyDescent="0.2">
      <c r="A298" s="93"/>
      <c r="B298" s="121"/>
      <c r="C298" s="76" t="s">
        <v>229</v>
      </c>
      <c r="D298" s="77">
        <v>2</v>
      </c>
      <c r="E298" s="14"/>
      <c r="F298" s="14"/>
      <c r="G298" s="14"/>
      <c r="H298" s="30">
        <f t="shared" si="61"/>
        <v>0</v>
      </c>
      <c r="I298" s="14"/>
      <c r="J298" s="14"/>
      <c r="K298" s="30">
        <f t="shared" si="73"/>
        <v>0</v>
      </c>
      <c r="L298" s="14"/>
      <c r="M298" s="14">
        <v>0.2</v>
      </c>
      <c r="N298" s="14">
        <v>1.01</v>
      </c>
      <c r="O298" s="14">
        <f t="shared" si="74"/>
        <v>1.21</v>
      </c>
      <c r="P298" s="14">
        <f t="shared" si="75"/>
        <v>1.21</v>
      </c>
      <c r="Q298" s="31"/>
      <c r="R298" s="14">
        <f t="shared" si="76"/>
        <v>1.21</v>
      </c>
      <c r="S298" s="10"/>
      <c r="T298" s="10"/>
    </row>
    <row r="299" spans="1:20" x14ac:dyDescent="0.2">
      <c r="A299" s="93"/>
      <c r="B299" s="121"/>
      <c r="C299" s="76" t="s">
        <v>246</v>
      </c>
      <c r="D299" s="77">
        <v>11</v>
      </c>
      <c r="E299" s="14"/>
      <c r="F299" s="14"/>
      <c r="G299" s="14"/>
      <c r="H299" s="30">
        <f t="shared" si="61"/>
        <v>0</v>
      </c>
      <c r="I299" s="14">
        <v>2.2999999999999998</v>
      </c>
      <c r="J299" s="14"/>
      <c r="K299" s="30">
        <f t="shared" si="73"/>
        <v>2.2999999999999998</v>
      </c>
      <c r="L299" s="14">
        <v>74</v>
      </c>
      <c r="M299" s="14">
        <v>135.44</v>
      </c>
      <c r="N299" s="14">
        <v>72.66</v>
      </c>
      <c r="O299" s="14">
        <f t="shared" si="74"/>
        <v>282.10000000000002</v>
      </c>
      <c r="P299" s="14">
        <f t="shared" si="75"/>
        <v>284.40000000000003</v>
      </c>
      <c r="Q299" s="31">
        <v>0.7</v>
      </c>
      <c r="R299" s="14">
        <f t="shared" si="76"/>
        <v>285.10000000000002</v>
      </c>
      <c r="S299" s="10"/>
      <c r="T299" s="10"/>
    </row>
    <row r="300" spans="1:20" x14ac:dyDescent="0.2">
      <c r="A300" s="93"/>
      <c r="B300" s="124"/>
      <c r="C300" s="76" t="s">
        <v>230</v>
      </c>
      <c r="D300" s="77">
        <v>3</v>
      </c>
      <c r="E300" s="14"/>
      <c r="F300" s="14"/>
      <c r="G300" s="14"/>
      <c r="H300" s="30">
        <f t="shared" si="61"/>
        <v>0</v>
      </c>
      <c r="I300" s="14">
        <v>0.1</v>
      </c>
      <c r="J300" s="14"/>
      <c r="K300" s="30">
        <f t="shared" si="73"/>
        <v>0.1</v>
      </c>
      <c r="L300" s="14"/>
      <c r="M300" s="14">
        <v>0.61</v>
      </c>
      <c r="N300" s="14">
        <v>2.89</v>
      </c>
      <c r="O300" s="14">
        <f t="shared" si="74"/>
        <v>3.5</v>
      </c>
      <c r="P300" s="14">
        <f t="shared" si="75"/>
        <v>3.6</v>
      </c>
      <c r="Q300" s="31"/>
      <c r="R300" s="14">
        <f t="shared" si="76"/>
        <v>3.6</v>
      </c>
      <c r="S300" s="10"/>
      <c r="T300" s="10"/>
    </row>
    <row r="301" spans="1:20" x14ac:dyDescent="0.2">
      <c r="A301" s="93"/>
      <c r="B301" s="121" t="s">
        <v>259</v>
      </c>
      <c r="C301" s="76" t="s">
        <v>259</v>
      </c>
      <c r="D301" s="77">
        <v>1</v>
      </c>
      <c r="E301" s="14"/>
      <c r="F301" s="14"/>
      <c r="G301" s="14"/>
      <c r="H301" s="30">
        <f t="shared" si="61"/>
        <v>0</v>
      </c>
      <c r="I301" s="14"/>
      <c r="J301" s="14"/>
      <c r="K301" s="30">
        <f t="shared" si="73"/>
        <v>0</v>
      </c>
      <c r="L301" s="14"/>
      <c r="M301" s="14">
        <v>0.5</v>
      </c>
      <c r="N301" s="14">
        <v>0.5</v>
      </c>
      <c r="O301" s="14">
        <f t="shared" si="74"/>
        <v>1</v>
      </c>
      <c r="P301" s="14">
        <f t="shared" si="75"/>
        <v>1</v>
      </c>
      <c r="Q301" s="31"/>
      <c r="R301" s="14">
        <f t="shared" si="76"/>
        <v>1</v>
      </c>
      <c r="S301" s="10"/>
      <c r="T301" s="10"/>
    </row>
    <row r="302" spans="1:20" x14ac:dyDescent="0.2">
      <c r="A302" s="93"/>
      <c r="B302" s="121"/>
      <c r="C302" s="76" t="s">
        <v>335</v>
      </c>
      <c r="D302" s="77">
        <v>6</v>
      </c>
      <c r="E302" s="14"/>
      <c r="F302" s="14"/>
      <c r="G302" s="14"/>
      <c r="H302" s="30">
        <f t="shared" si="61"/>
        <v>0</v>
      </c>
      <c r="I302" s="14">
        <v>0.7</v>
      </c>
      <c r="J302" s="14"/>
      <c r="K302" s="30">
        <f t="shared" si="73"/>
        <v>0.7</v>
      </c>
      <c r="L302" s="14"/>
      <c r="M302" s="14">
        <v>5.75</v>
      </c>
      <c r="N302" s="14">
        <v>13.36</v>
      </c>
      <c r="O302" s="14">
        <f t="shared" si="74"/>
        <v>19.11</v>
      </c>
      <c r="P302" s="14">
        <f t="shared" si="75"/>
        <v>19.809999999999999</v>
      </c>
      <c r="Q302" s="31"/>
      <c r="R302" s="14">
        <f t="shared" si="76"/>
        <v>19.809999999999999</v>
      </c>
      <c r="S302" s="10"/>
      <c r="T302" s="10"/>
    </row>
    <row r="303" spans="1:20" x14ac:dyDescent="0.2">
      <c r="A303" s="93"/>
      <c r="B303" s="121"/>
      <c r="C303" s="76" t="s">
        <v>235</v>
      </c>
      <c r="D303" s="77">
        <v>0</v>
      </c>
      <c r="E303" s="14"/>
      <c r="F303" s="14"/>
      <c r="G303" s="14"/>
      <c r="H303" s="30">
        <f t="shared" si="61"/>
        <v>0</v>
      </c>
      <c r="I303" s="14"/>
      <c r="J303" s="14"/>
      <c r="K303" s="30">
        <f t="shared" si="73"/>
        <v>0</v>
      </c>
      <c r="L303" s="14"/>
      <c r="M303" s="14"/>
      <c r="N303" s="14"/>
      <c r="O303" s="14">
        <f t="shared" ref="O303:O337" si="77">+SUM(L303:N303)</f>
        <v>0</v>
      </c>
      <c r="P303" s="14">
        <f t="shared" ref="P303:P337" si="78">+SUM(K303+O303)</f>
        <v>0</v>
      </c>
      <c r="Q303" s="31"/>
      <c r="R303" s="14">
        <f t="shared" si="76"/>
        <v>0</v>
      </c>
      <c r="S303" s="10"/>
      <c r="T303" s="10"/>
    </row>
    <row r="304" spans="1:20" x14ac:dyDescent="0.2">
      <c r="A304" s="93"/>
      <c r="B304" s="121"/>
      <c r="C304" s="76" t="s">
        <v>237</v>
      </c>
      <c r="D304" s="77">
        <v>2</v>
      </c>
      <c r="E304" s="14"/>
      <c r="F304" s="14"/>
      <c r="G304" s="14"/>
      <c r="H304" s="30">
        <f t="shared" si="61"/>
        <v>0</v>
      </c>
      <c r="I304" s="14"/>
      <c r="J304" s="14"/>
      <c r="K304" s="30">
        <f t="shared" si="73"/>
        <v>0</v>
      </c>
      <c r="L304" s="14"/>
      <c r="M304" s="14">
        <v>1</v>
      </c>
      <c r="N304" s="14">
        <v>0.8</v>
      </c>
      <c r="O304" s="14">
        <f t="shared" si="77"/>
        <v>1.8</v>
      </c>
      <c r="P304" s="14">
        <f t="shared" si="78"/>
        <v>1.8</v>
      </c>
      <c r="Q304" s="31"/>
      <c r="R304" s="14">
        <f t="shared" si="76"/>
        <v>1.8</v>
      </c>
      <c r="S304" s="10"/>
      <c r="T304" s="10"/>
    </row>
    <row r="305" spans="1:20" x14ac:dyDescent="0.2">
      <c r="A305" s="93"/>
      <c r="B305" s="124"/>
      <c r="C305" s="78" t="s">
        <v>245</v>
      </c>
      <c r="D305" s="79">
        <v>0</v>
      </c>
      <c r="E305" s="36"/>
      <c r="F305" s="36"/>
      <c r="G305" s="36"/>
      <c r="H305" s="65">
        <f t="shared" si="61"/>
        <v>0</v>
      </c>
      <c r="I305" s="36"/>
      <c r="J305" s="36"/>
      <c r="K305" s="65">
        <f t="shared" si="73"/>
        <v>0</v>
      </c>
      <c r="L305" s="36"/>
      <c r="M305" s="36"/>
      <c r="N305" s="36"/>
      <c r="O305" s="36">
        <f t="shared" si="77"/>
        <v>0</v>
      </c>
      <c r="P305" s="36">
        <f t="shared" si="78"/>
        <v>0</v>
      </c>
      <c r="Q305" s="113"/>
      <c r="R305" s="36">
        <f t="shared" si="76"/>
        <v>0</v>
      </c>
      <c r="S305" s="10"/>
      <c r="T305" s="10"/>
    </row>
    <row r="306" spans="1:20" x14ac:dyDescent="0.2">
      <c r="A306" s="93"/>
      <c r="B306" s="121" t="s">
        <v>244</v>
      </c>
      <c r="C306" s="76" t="s">
        <v>244</v>
      </c>
      <c r="D306" s="77">
        <v>19</v>
      </c>
      <c r="E306" s="14"/>
      <c r="F306" s="14"/>
      <c r="G306" s="14"/>
      <c r="H306" s="30">
        <f t="shared" si="61"/>
        <v>0</v>
      </c>
      <c r="I306" s="14">
        <v>1.8</v>
      </c>
      <c r="J306" s="14"/>
      <c r="K306" s="30">
        <f t="shared" si="73"/>
        <v>1.8</v>
      </c>
      <c r="L306" s="14">
        <v>0.1</v>
      </c>
      <c r="M306" s="14">
        <v>8.14</v>
      </c>
      <c r="N306" s="14">
        <v>12.51</v>
      </c>
      <c r="O306" s="14">
        <f t="shared" si="77"/>
        <v>20.75</v>
      </c>
      <c r="P306" s="14">
        <f t="shared" si="78"/>
        <v>22.55</v>
      </c>
      <c r="Q306" s="31">
        <v>3.9</v>
      </c>
      <c r="R306" s="14">
        <f t="shared" si="76"/>
        <v>26.45</v>
      </c>
      <c r="S306" s="10"/>
      <c r="T306" s="10"/>
    </row>
    <row r="307" spans="1:20" x14ac:dyDescent="0.2">
      <c r="A307" s="93"/>
      <c r="B307" s="121"/>
      <c r="C307" s="76" t="s">
        <v>243</v>
      </c>
      <c r="D307" s="77">
        <v>0</v>
      </c>
      <c r="E307" s="14"/>
      <c r="F307" s="14"/>
      <c r="G307" s="14"/>
      <c r="H307" s="30">
        <f t="shared" si="61"/>
        <v>0</v>
      </c>
      <c r="I307" s="14"/>
      <c r="J307" s="14"/>
      <c r="K307" s="30">
        <f t="shared" si="73"/>
        <v>0</v>
      </c>
      <c r="L307" s="14"/>
      <c r="M307" s="14"/>
      <c r="N307" s="14"/>
      <c r="O307" s="14">
        <f t="shared" si="77"/>
        <v>0</v>
      </c>
      <c r="P307" s="14">
        <f t="shared" si="78"/>
        <v>0</v>
      </c>
      <c r="Q307" s="31"/>
      <c r="R307" s="14">
        <f t="shared" si="76"/>
        <v>0</v>
      </c>
      <c r="S307" s="10"/>
      <c r="T307" s="10"/>
    </row>
    <row r="308" spans="1:20" x14ac:dyDescent="0.2">
      <c r="A308" s="93"/>
      <c r="B308" s="121"/>
      <c r="C308" s="76" t="s">
        <v>258</v>
      </c>
      <c r="D308" s="77">
        <v>5</v>
      </c>
      <c r="E308" s="14"/>
      <c r="F308" s="14"/>
      <c r="G308" s="14"/>
      <c r="H308" s="30">
        <f t="shared" si="61"/>
        <v>0</v>
      </c>
      <c r="I308" s="14">
        <v>0.2</v>
      </c>
      <c r="J308" s="14"/>
      <c r="K308" s="30">
        <f t="shared" si="73"/>
        <v>0.2</v>
      </c>
      <c r="L308" s="14"/>
      <c r="M308" s="14">
        <v>9.8000000000000007</v>
      </c>
      <c r="N308" s="14">
        <v>24.01</v>
      </c>
      <c r="O308" s="14">
        <f t="shared" si="77"/>
        <v>33.81</v>
      </c>
      <c r="P308" s="14">
        <f t="shared" si="78"/>
        <v>34.010000000000005</v>
      </c>
      <c r="Q308" s="31"/>
      <c r="R308" s="14">
        <f t="shared" si="76"/>
        <v>34.010000000000005</v>
      </c>
      <c r="S308" s="10"/>
      <c r="T308" s="10"/>
    </row>
    <row r="309" spans="1:20" x14ac:dyDescent="0.2">
      <c r="A309" s="93"/>
      <c r="B309" s="121"/>
      <c r="C309" s="76" t="s">
        <v>234</v>
      </c>
      <c r="D309" s="77">
        <v>4</v>
      </c>
      <c r="E309" s="14"/>
      <c r="F309" s="14"/>
      <c r="G309" s="14"/>
      <c r="H309" s="30">
        <f t="shared" si="61"/>
        <v>0</v>
      </c>
      <c r="I309" s="14"/>
      <c r="J309" s="14"/>
      <c r="K309" s="30">
        <f t="shared" si="73"/>
        <v>0</v>
      </c>
      <c r="L309" s="14">
        <v>3</v>
      </c>
      <c r="M309" s="14">
        <v>1.53</v>
      </c>
      <c r="N309" s="14">
        <v>3.57</v>
      </c>
      <c r="O309" s="14">
        <f t="shared" si="77"/>
        <v>8.1</v>
      </c>
      <c r="P309" s="14">
        <f t="shared" si="78"/>
        <v>8.1</v>
      </c>
      <c r="Q309" s="31"/>
      <c r="R309" s="14">
        <f t="shared" si="76"/>
        <v>8.1</v>
      </c>
      <c r="S309" s="10"/>
      <c r="T309" s="10"/>
    </row>
    <row r="310" spans="1:20" x14ac:dyDescent="0.2">
      <c r="A310" s="93"/>
      <c r="B310" s="124"/>
      <c r="C310" s="76" t="s">
        <v>228</v>
      </c>
      <c r="D310" s="77">
        <v>3</v>
      </c>
      <c r="E310" s="14"/>
      <c r="F310" s="14"/>
      <c r="G310" s="14"/>
      <c r="H310" s="30">
        <f t="shared" si="61"/>
        <v>0</v>
      </c>
      <c r="I310" s="14"/>
      <c r="J310" s="14"/>
      <c r="K310" s="30">
        <f t="shared" si="73"/>
        <v>0</v>
      </c>
      <c r="L310" s="14">
        <v>2.7</v>
      </c>
      <c r="M310" s="14">
        <v>2.2999999999999998</v>
      </c>
      <c r="N310" s="14">
        <v>4</v>
      </c>
      <c r="O310" s="14">
        <f t="shared" si="77"/>
        <v>9</v>
      </c>
      <c r="P310" s="14">
        <f t="shared" si="78"/>
        <v>9</v>
      </c>
      <c r="Q310" s="31"/>
      <c r="R310" s="14">
        <f t="shared" si="76"/>
        <v>9</v>
      </c>
      <c r="S310" s="10"/>
      <c r="T310" s="10"/>
    </row>
    <row r="311" spans="1:20" x14ac:dyDescent="0.2">
      <c r="A311" s="93"/>
      <c r="B311" s="121" t="s">
        <v>367</v>
      </c>
      <c r="C311" s="76" t="s">
        <v>367</v>
      </c>
      <c r="D311" s="77">
        <v>0</v>
      </c>
      <c r="E311" s="14"/>
      <c r="F311" s="14"/>
      <c r="G311" s="14"/>
      <c r="H311" s="30">
        <f t="shared" ref="H311:H336" si="79">SUM(E311:G311)</f>
        <v>0</v>
      </c>
      <c r="I311" s="14"/>
      <c r="J311" s="14"/>
      <c r="K311" s="30">
        <f t="shared" si="73"/>
        <v>0</v>
      </c>
      <c r="L311" s="14"/>
      <c r="M311" s="14"/>
      <c r="N311" s="14"/>
      <c r="O311" s="14">
        <f t="shared" si="77"/>
        <v>0</v>
      </c>
      <c r="P311" s="14">
        <f t="shared" si="78"/>
        <v>0</v>
      </c>
      <c r="Q311" s="31"/>
      <c r="R311" s="14">
        <f t="shared" si="76"/>
        <v>0</v>
      </c>
      <c r="S311" s="10"/>
      <c r="T311" s="10"/>
    </row>
    <row r="312" spans="1:20" x14ac:dyDescent="0.2">
      <c r="A312" s="93"/>
      <c r="B312" s="121"/>
      <c r="C312" s="76" t="s">
        <v>368</v>
      </c>
      <c r="D312" s="77">
        <v>0</v>
      </c>
      <c r="E312" s="14"/>
      <c r="F312" s="14"/>
      <c r="G312" s="14"/>
      <c r="H312" s="30">
        <f t="shared" si="79"/>
        <v>0</v>
      </c>
      <c r="I312" s="14"/>
      <c r="J312" s="14"/>
      <c r="K312" s="30">
        <f t="shared" si="73"/>
        <v>0</v>
      </c>
      <c r="L312" s="14"/>
      <c r="M312" s="14"/>
      <c r="N312" s="14"/>
      <c r="O312" s="14">
        <f t="shared" si="77"/>
        <v>0</v>
      </c>
      <c r="P312" s="14">
        <f t="shared" si="78"/>
        <v>0</v>
      </c>
      <c r="Q312" s="31"/>
      <c r="R312" s="14">
        <f t="shared" si="76"/>
        <v>0</v>
      </c>
      <c r="S312" s="10"/>
      <c r="T312" s="10"/>
    </row>
    <row r="313" spans="1:20" x14ac:dyDescent="0.2">
      <c r="A313" s="93"/>
      <c r="B313" s="121"/>
      <c r="C313" s="76" t="s">
        <v>254</v>
      </c>
      <c r="D313" s="77">
        <v>38</v>
      </c>
      <c r="E313" s="14"/>
      <c r="F313" s="14"/>
      <c r="G313" s="14">
        <v>0.1</v>
      </c>
      <c r="H313" s="30">
        <f t="shared" si="79"/>
        <v>0.1</v>
      </c>
      <c r="I313" s="14">
        <v>2.13</v>
      </c>
      <c r="J313" s="14">
        <v>1</v>
      </c>
      <c r="K313" s="30">
        <f t="shared" si="73"/>
        <v>3.23</v>
      </c>
      <c r="L313" s="14">
        <v>0.5</v>
      </c>
      <c r="M313" s="14">
        <v>4.28</v>
      </c>
      <c r="N313" s="14">
        <v>10.1</v>
      </c>
      <c r="O313" s="14">
        <f t="shared" si="77"/>
        <v>14.879999999999999</v>
      </c>
      <c r="P313" s="14">
        <f t="shared" si="78"/>
        <v>18.11</v>
      </c>
      <c r="Q313" s="31"/>
      <c r="R313" s="14">
        <f t="shared" si="76"/>
        <v>18.11</v>
      </c>
      <c r="S313" s="10"/>
      <c r="T313" s="10"/>
    </row>
    <row r="314" spans="1:20" x14ac:dyDescent="0.2">
      <c r="A314" s="93"/>
      <c r="B314" s="121"/>
      <c r="C314" s="76" t="s">
        <v>452</v>
      </c>
      <c r="D314" s="77">
        <v>0</v>
      </c>
      <c r="E314" s="14"/>
      <c r="F314" s="14"/>
      <c r="G314" s="14"/>
      <c r="H314" s="30">
        <f t="shared" si="79"/>
        <v>0</v>
      </c>
      <c r="I314" s="14"/>
      <c r="J314" s="14"/>
      <c r="K314" s="30">
        <f t="shared" si="73"/>
        <v>0</v>
      </c>
      <c r="L314" s="14"/>
      <c r="M314" s="14"/>
      <c r="N314" s="14"/>
      <c r="O314" s="14">
        <f t="shared" si="77"/>
        <v>0</v>
      </c>
      <c r="P314" s="14">
        <f t="shared" si="78"/>
        <v>0</v>
      </c>
      <c r="Q314" s="31"/>
      <c r="R314" s="14">
        <f t="shared" si="76"/>
        <v>0</v>
      </c>
      <c r="S314" s="10"/>
      <c r="T314" s="10"/>
    </row>
    <row r="315" spans="1:20" x14ac:dyDescent="0.2">
      <c r="A315" s="93"/>
      <c r="B315" s="121"/>
      <c r="C315" s="76" t="s">
        <v>361</v>
      </c>
      <c r="D315" s="77">
        <v>0</v>
      </c>
      <c r="E315" s="14"/>
      <c r="F315" s="14"/>
      <c r="G315" s="14"/>
      <c r="H315" s="30">
        <f t="shared" si="79"/>
        <v>0</v>
      </c>
      <c r="I315" s="14"/>
      <c r="J315" s="14"/>
      <c r="K315" s="30">
        <f t="shared" si="73"/>
        <v>0</v>
      </c>
      <c r="L315" s="14"/>
      <c r="M315" s="14"/>
      <c r="N315" s="14"/>
      <c r="O315" s="14">
        <f t="shared" si="77"/>
        <v>0</v>
      </c>
      <c r="P315" s="14">
        <f t="shared" si="78"/>
        <v>0</v>
      </c>
      <c r="Q315" s="31"/>
      <c r="R315" s="14">
        <f t="shared" si="76"/>
        <v>0</v>
      </c>
      <c r="S315" s="10"/>
      <c r="T315" s="10"/>
    </row>
    <row r="316" spans="1:20" x14ac:dyDescent="0.2">
      <c r="A316" s="93"/>
      <c r="B316" s="121"/>
      <c r="C316" s="76" t="s">
        <v>236</v>
      </c>
      <c r="D316" s="77">
        <v>49</v>
      </c>
      <c r="E316" s="14"/>
      <c r="F316" s="14"/>
      <c r="G316" s="14"/>
      <c r="H316" s="30">
        <f t="shared" si="79"/>
        <v>0</v>
      </c>
      <c r="I316" s="14">
        <v>1.56</v>
      </c>
      <c r="J316" s="14">
        <v>0.2</v>
      </c>
      <c r="K316" s="30">
        <f t="shared" si="73"/>
        <v>1.76</v>
      </c>
      <c r="L316" s="14"/>
      <c r="M316" s="14">
        <v>5.0999999999999996</v>
      </c>
      <c r="N316" s="14">
        <v>30.32</v>
      </c>
      <c r="O316" s="14">
        <f t="shared" si="77"/>
        <v>35.42</v>
      </c>
      <c r="P316" s="14">
        <f t="shared" si="78"/>
        <v>37.18</v>
      </c>
      <c r="Q316" s="31">
        <v>0.1</v>
      </c>
      <c r="R316" s="14">
        <f t="shared" si="76"/>
        <v>37.28</v>
      </c>
      <c r="S316" s="10"/>
      <c r="T316" s="10"/>
    </row>
    <row r="317" spans="1:20" x14ac:dyDescent="0.2">
      <c r="A317" s="93"/>
      <c r="B317" s="121"/>
      <c r="C317" s="76" t="s">
        <v>253</v>
      </c>
      <c r="D317" s="77">
        <v>12</v>
      </c>
      <c r="E317" s="14"/>
      <c r="F317" s="14"/>
      <c r="G317" s="14"/>
      <c r="H317" s="30">
        <f t="shared" si="79"/>
        <v>0</v>
      </c>
      <c r="I317" s="14">
        <v>0.1</v>
      </c>
      <c r="J317" s="14">
        <v>0.7</v>
      </c>
      <c r="K317" s="30">
        <f t="shared" si="73"/>
        <v>0.79999999999999993</v>
      </c>
      <c r="L317" s="14"/>
      <c r="M317" s="14">
        <v>0.9</v>
      </c>
      <c r="N317" s="14">
        <v>10.11</v>
      </c>
      <c r="O317" s="14">
        <f t="shared" si="77"/>
        <v>11.01</v>
      </c>
      <c r="P317" s="14">
        <f t="shared" si="78"/>
        <v>11.81</v>
      </c>
      <c r="Q317" s="31"/>
      <c r="R317" s="14">
        <f t="shared" si="76"/>
        <v>11.81</v>
      </c>
      <c r="S317" s="10"/>
      <c r="T317" s="10"/>
    </row>
    <row r="318" spans="1:20" x14ac:dyDescent="0.2">
      <c r="A318" s="93"/>
      <c r="B318" s="121"/>
      <c r="C318" s="76" t="s">
        <v>255</v>
      </c>
      <c r="D318" s="77">
        <v>11</v>
      </c>
      <c r="E318" s="14"/>
      <c r="F318" s="14"/>
      <c r="G318" s="14"/>
      <c r="H318" s="30">
        <f t="shared" si="79"/>
        <v>0</v>
      </c>
      <c r="I318" s="14">
        <v>1.2</v>
      </c>
      <c r="J318" s="14"/>
      <c r="K318" s="30">
        <f t="shared" si="73"/>
        <v>1.2</v>
      </c>
      <c r="L318" s="14"/>
      <c r="M318" s="14">
        <v>0.3</v>
      </c>
      <c r="N318" s="14">
        <v>5.73</v>
      </c>
      <c r="O318" s="14">
        <f t="shared" si="77"/>
        <v>6.03</v>
      </c>
      <c r="P318" s="14">
        <f t="shared" si="78"/>
        <v>7.23</v>
      </c>
      <c r="Q318" s="31"/>
      <c r="R318" s="14">
        <f t="shared" si="76"/>
        <v>7.23</v>
      </c>
      <c r="S318" s="10"/>
      <c r="T318" s="10"/>
    </row>
    <row r="319" spans="1:20" x14ac:dyDescent="0.2">
      <c r="A319" s="93"/>
      <c r="B319" s="121"/>
      <c r="C319" s="76" t="s">
        <v>376</v>
      </c>
      <c r="D319" s="77">
        <v>0</v>
      </c>
      <c r="E319" s="14"/>
      <c r="F319" s="14"/>
      <c r="G319" s="14"/>
      <c r="H319" s="30">
        <f t="shared" si="79"/>
        <v>0</v>
      </c>
      <c r="I319" s="14"/>
      <c r="J319" s="14"/>
      <c r="K319" s="30">
        <f t="shared" si="73"/>
        <v>0</v>
      </c>
      <c r="L319" s="14"/>
      <c r="M319" s="14"/>
      <c r="N319" s="14"/>
      <c r="O319" s="14">
        <f t="shared" si="77"/>
        <v>0</v>
      </c>
      <c r="P319" s="14">
        <f t="shared" si="78"/>
        <v>0</v>
      </c>
      <c r="Q319" s="31"/>
      <c r="R319" s="14">
        <f t="shared" si="76"/>
        <v>0</v>
      </c>
      <c r="S319" s="10"/>
      <c r="T319" s="10"/>
    </row>
    <row r="320" spans="1:20" x14ac:dyDescent="0.2">
      <c r="A320" s="93"/>
      <c r="B320" s="121"/>
      <c r="C320" s="76" t="s">
        <v>251</v>
      </c>
      <c r="D320" s="77">
        <v>39</v>
      </c>
      <c r="E320" s="14"/>
      <c r="F320" s="14"/>
      <c r="G320" s="14"/>
      <c r="H320" s="30">
        <f t="shared" si="79"/>
        <v>0</v>
      </c>
      <c r="I320" s="14"/>
      <c r="J320" s="14">
        <v>0.1</v>
      </c>
      <c r="K320" s="30">
        <f t="shared" si="73"/>
        <v>0.1</v>
      </c>
      <c r="L320" s="14"/>
      <c r="M320" s="14">
        <v>7.4</v>
      </c>
      <c r="N320" s="14">
        <v>38.22</v>
      </c>
      <c r="O320" s="14">
        <f t="shared" si="77"/>
        <v>45.62</v>
      </c>
      <c r="P320" s="14">
        <f t="shared" si="78"/>
        <v>45.72</v>
      </c>
      <c r="Q320" s="31">
        <v>1.2</v>
      </c>
      <c r="R320" s="14">
        <f t="shared" si="76"/>
        <v>46.92</v>
      </c>
      <c r="S320" s="10"/>
      <c r="T320" s="10"/>
    </row>
    <row r="321" spans="1:21" x14ac:dyDescent="0.2">
      <c r="A321" s="93"/>
      <c r="B321" s="121"/>
      <c r="C321" s="76" t="s">
        <v>232</v>
      </c>
      <c r="D321" s="77">
        <v>0</v>
      </c>
      <c r="E321" s="14"/>
      <c r="F321" s="14"/>
      <c r="G321" s="14"/>
      <c r="H321" s="30">
        <f t="shared" si="79"/>
        <v>0</v>
      </c>
      <c r="I321" s="14"/>
      <c r="J321" s="14"/>
      <c r="K321" s="30">
        <f t="shared" si="73"/>
        <v>0</v>
      </c>
      <c r="L321" s="14"/>
      <c r="M321" s="14"/>
      <c r="N321" s="14"/>
      <c r="O321" s="14">
        <f t="shared" si="77"/>
        <v>0</v>
      </c>
      <c r="P321" s="14">
        <f t="shared" si="78"/>
        <v>0</v>
      </c>
      <c r="Q321" s="31"/>
      <c r="R321" s="14">
        <f t="shared" si="76"/>
        <v>0</v>
      </c>
      <c r="S321" s="10"/>
      <c r="T321" s="10"/>
    </row>
    <row r="322" spans="1:21" x14ac:dyDescent="0.2">
      <c r="A322" s="93"/>
      <c r="B322" s="121"/>
      <c r="C322" s="76" t="s">
        <v>344</v>
      </c>
      <c r="D322" s="77">
        <v>0</v>
      </c>
      <c r="E322" s="14"/>
      <c r="F322" s="14"/>
      <c r="G322" s="14"/>
      <c r="H322" s="30">
        <f t="shared" si="79"/>
        <v>0</v>
      </c>
      <c r="I322" s="14"/>
      <c r="J322" s="14"/>
      <c r="K322" s="30">
        <f t="shared" si="73"/>
        <v>0</v>
      </c>
      <c r="L322" s="14"/>
      <c r="M322" s="14"/>
      <c r="N322" s="14"/>
      <c r="O322" s="14">
        <f t="shared" si="77"/>
        <v>0</v>
      </c>
      <c r="P322" s="14">
        <f t="shared" si="78"/>
        <v>0</v>
      </c>
      <c r="Q322" s="31"/>
      <c r="R322" s="14">
        <f t="shared" si="76"/>
        <v>0</v>
      </c>
      <c r="S322" s="10"/>
      <c r="T322" s="10"/>
    </row>
    <row r="323" spans="1:21" x14ac:dyDescent="0.2">
      <c r="A323" s="93"/>
      <c r="B323" s="121"/>
      <c r="C323" s="76" t="s">
        <v>242</v>
      </c>
      <c r="D323" s="77">
        <v>4</v>
      </c>
      <c r="E323" s="14"/>
      <c r="F323" s="14"/>
      <c r="G323" s="14"/>
      <c r="H323" s="30">
        <f t="shared" si="79"/>
        <v>0</v>
      </c>
      <c r="I323" s="14"/>
      <c r="J323" s="14"/>
      <c r="K323" s="30">
        <f t="shared" si="73"/>
        <v>0</v>
      </c>
      <c r="L323" s="14"/>
      <c r="M323" s="14">
        <v>0.32</v>
      </c>
      <c r="N323" s="14">
        <v>2.78</v>
      </c>
      <c r="O323" s="14">
        <f t="shared" si="77"/>
        <v>3.0999999999999996</v>
      </c>
      <c r="P323" s="14">
        <f t="shared" si="78"/>
        <v>3.0999999999999996</v>
      </c>
      <c r="Q323" s="31"/>
      <c r="R323" s="14">
        <f t="shared" si="76"/>
        <v>3.0999999999999996</v>
      </c>
      <c r="S323" s="10"/>
      <c r="T323" s="10"/>
    </row>
    <row r="324" spans="1:21" x14ac:dyDescent="0.2">
      <c r="A324" s="93"/>
      <c r="B324" s="121"/>
      <c r="C324" s="76" t="s">
        <v>370</v>
      </c>
      <c r="D324" s="77">
        <v>0</v>
      </c>
      <c r="E324" s="14"/>
      <c r="F324" s="14"/>
      <c r="G324" s="14"/>
      <c r="H324" s="30">
        <f t="shared" si="79"/>
        <v>0</v>
      </c>
      <c r="I324" s="14"/>
      <c r="J324" s="14"/>
      <c r="K324" s="30">
        <f t="shared" si="73"/>
        <v>0</v>
      </c>
      <c r="L324" s="14"/>
      <c r="M324" s="14"/>
      <c r="N324" s="14"/>
      <c r="O324" s="14">
        <f t="shared" si="77"/>
        <v>0</v>
      </c>
      <c r="P324" s="14">
        <f t="shared" si="78"/>
        <v>0</v>
      </c>
      <c r="Q324" s="31"/>
      <c r="R324" s="14">
        <f t="shared" si="76"/>
        <v>0</v>
      </c>
      <c r="S324" s="10"/>
      <c r="T324" s="10"/>
    </row>
    <row r="325" spans="1:21" x14ac:dyDescent="0.2">
      <c r="A325" s="93"/>
      <c r="B325" s="121"/>
      <c r="C325" s="76" t="s">
        <v>231</v>
      </c>
      <c r="D325" s="77">
        <v>0</v>
      </c>
      <c r="E325" s="14"/>
      <c r="F325" s="14"/>
      <c r="G325" s="14"/>
      <c r="H325" s="30">
        <f t="shared" si="79"/>
        <v>0</v>
      </c>
      <c r="I325" s="14"/>
      <c r="J325" s="14"/>
      <c r="K325" s="30">
        <f t="shared" si="73"/>
        <v>0</v>
      </c>
      <c r="L325" s="14"/>
      <c r="M325" s="14"/>
      <c r="N325" s="14"/>
      <c r="O325" s="14">
        <f t="shared" si="77"/>
        <v>0</v>
      </c>
      <c r="P325" s="14">
        <f t="shared" si="78"/>
        <v>0</v>
      </c>
      <c r="Q325" s="31"/>
      <c r="R325" s="14">
        <f t="shared" si="76"/>
        <v>0</v>
      </c>
      <c r="S325" s="10"/>
      <c r="T325" s="10"/>
    </row>
    <row r="326" spans="1:21" x14ac:dyDescent="0.2">
      <c r="A326" s="93"/>
      <c r="B326" s="121"/>
      <c r="C326" s="76" t="s">
        <v>346</v>
      </c>
      <c r="D326" s="77">
        <v>0</v>
      </c>
      <c r="E326" s="14"/>
      <c r="F326" s="14"/>
      <c r="G326" s="14"/>
      <c r="H326" s="30">
        <f t="shared" si="79"/>
        <v>0</v>
      </c>
      <c r="I326" s="14"/>
      <c r="J326" s="14"/>
      <c r="K326" s="30">
        <f t="shared" si="73"/>
        <v>0</v>
      </c>
      <c r="L326" s="14"/>
      <c r="M326" s="14"/>
      <c r="N326" s="14"/>
      <c r="O326" s="14">
        <f t="shared" si="77"/>
        <v>0</v>
      </c>
      <c r="P326" s="14">
        <f t="shared" si="78"/>
        <v>0</v>
      </c>
      <c r="Q326" s="31"/>
      <c r="R326" s="14">
        <f t="shared" si="76"/>
        <v>0</v>
      </c>
      <c r="S326" s="10"/>
      <c r="T326" s="10"/>
    </row>
    <row r="327" spans="1:21" x14ac:dyDescent="0.2">
      <c r="A327" s="93"/>
      <c r="B327" s="121"/>
      <c r="C327" s="76" t="s">
        <v>347</v>
      </c>
      <c r="D327" s="77">
        <v>0</v>
      </c>
      <c r="E327" s="14"/>
      <c r="F327" s="14"/>
      <c r="G327" s="14"/>
      <c r="H327" s="30">
        <f t="shared" si="79"/>
        <v>0</v>
      </c>
      <c r="I327" s="14"/>
      <c r="J327" s="14"/>
      <c r="K327" s="30">
        <f t="shared" si="73"/>
        <v>0</v>
      </c>
      <c r="L327" s="14"/>
      <c r="M327" s="14"/>
      <c r="N327" s="14"/>
      <c r="O327" s="14">
        <f t="shared" si="77"/>
        <v>0</v>
      </c>
      <c r="P327" s="14">
        <f t="shared" si="78"/>
        <v>0</v>
      </c>
      <c r="Q327" s="31"/>
      <c r="R327" s="14">
        <f t="shared" si="76"/>
        <v>0</v>
      </c>
      <c r="S327" s="10"/>
      <c r="T327" s="10"/>
    </row>
    <row r="328" spans="1:21" x14ac:dyDescent="0.2">
      <c r="A328" s="93"/>
      <c r="B328" s="121"/>
      <c r="C328" s="76" t="s">
        <v>289</v>
      </c>
      <c r="D328" s="77">
        <v>0</v>
      </c>
      <c r="E328" s="14"/>
      <c r="F328" s="14"/>
      <c r="G328" s="14"/>
      <c r="H328" s="30">
        <f t="shared" si="79"/>
        <v>0</v>
      </c>
      <c r="I328" s="14"/>
      <c r="J328" s="14"/>
      <c r="K328" s="30">
        <f t="shared" si="73"/>
        <v>0</v>
      </c>
      <c r="L328" s="14"/>
      <c r="M328" s="14"/>
      <c r="N328" s="14"/>
      <c r="O328" s="14">
        <f t="shared" si="77"/>
        <v>0</v>
      </c>
      <c r="P328" s="14">
        <f t="shared" si="78"/>
        <v>0</v>
      </c>
      <c r="Q328" s="31"/>
      <c r="R328" s="14">
        <f t="shared" si="76"/>
        <v>0</v>
      </c>
      <c r="S328" s="10"/>
      <c r="T328" s="10"/>
      <c r="U328" s="10"/>
    </row>
    <row r="329" spans="1:21" x14ac:dyDescent="0.2">
      <c r="A329" s="93"/>
      <c r="B329" s="121"/>
      <c r="C329" s="76" t="s">
        <v>238</v>
      </c>
      <c r="D329" s="77">
        <v>3</v>
      </c>
      <c r="E329" s="14"/>
      <c r="F329" s="14"/>
      <c r="G329" s="14"/>
      <c r="H329" s="30">
        <f t="shared" si="79"/>
        <v>0</v>
      </c>
      <c r="I329" s="14"/>
      <c r="J329" s="14"/>
      <c r="K329" s="30">
        <f t="shared" si="73"/>
        <v>0</v>
      </c>
      <c r="L329" s="14"/>
      <c r="M329" s="14">
        <v>0.1</v>
      </c>
      <c r="N329" s="14">
        <v>0.41</v>
      </c>
      <c r="O329" s="14">
        <f t="shared" si="77"/>
        <v>0.51</v>
      </c>
      <c r="P329" s="14">
        <f t="shared" si="78"/>
        <v>0.51</v>
      </c>
      <c r="Q329" s="31"/>
      <c r="R329" s="14">
        <f t="shared" si="76"/>
        <v>0.51</v>
      </c>
      <c r="S329" s="10"/>
      <c r="T329" s="10"/>
    </row>
    <row r="330" spans="1:21" x14ac:dyDescent="0.2">
      <c r="A330" s="93"/>
      <c r="B330" s="121"/>
      <c r="C330" s="76" t="s">
        <v>390</v>
      </c>
      <c r="D330" s="77">
        <v>0</v>
      </c>
      <c r="E330" s="14"/>
      <c r="F330" s="14"/>
      <c r="G330" s="14"/>
      <c r="H330" s="30">
        <f t="shared" si="79"/>
        <v>0</v>
      </c>
      <c r="I330" s="14"/>
      <c r="J330" s="14"/>
      <c r="K330" s="30">
        <f t="shared" si="73"/>
        <v>0</v>
      </c>
      <c r="L330" s="14"/>
      <c r="M330" s="14"/>
      <c r="N330" s="14"/>
      <c r="O330" s="14">
        <f t="shared" si="77"/>
        <v>0</v>
      </c>
      <c r="P330" s="14">
        <f t="shared" si="78"/>
        <v>0</v>
      </c>
      <c r="Q330" s="31"/>
      <c r="R330" s="14">
        <f t="shared" si="76"/>
        <v>0</v>
      </c>
      <c r="S330" s="10"/>
      <c r="T330" s="10"/>
    </row>
    <row r="331" spans="1:21" x14ac:dyDescent="0.2">
      <c r="A331" s="93"/>
      <c r="B331" s="121"/>
      <c r="C331" s="76" t="s">
        <v>352</v>
      </c>
      <c r="D331" s="77">
        <v>0</v>
      </c>
      <c r="E331" s="14"/>
      <c r="F331" s="14"/>
      <c r="G331" s="14"/>
      <c r="H331" s="30">
        <f t="shared" si="79"/>
        <v>0</v>
      </c>
      <c r="I331" s="14"/>
      <c r="J331" s="14"/>
      <c r="K331" s="30">
        <f t="shared" si="73"/>
        <v>0</v>
      </c>
      <c r="L331" s="14"/>
      <c r="M331" s="14"/>
      <c r="N331" s="14"/>
      <c r="O331" s="14">
        <f t="shared" si="77"/>
        <v>0</v>
      </c>
      <c r="P331" s="14">
        <f t="shared" si="78"/>
        <v>0</v>
      </c>
      <c r="Q331" s="31"/>
      <c r="R331" s="14">
        <f t="shared" si="76"/>
        <v>0</v>
      </c>
      <c r="S331" s="10"/>
      <c r="T331" s="10"/>
    </row>
    <row r="332" spans="1:21" x14ac:dyDescent="0.2">
      <c r="A332" s="93"/>
      <c r="B332" s="121"/>
      <c r="C332" s="76" t="s">
        <v>336</v>
      </c>
      <c r="D332" s="77">
        <v>11</v>
      </c>
      <c r="E332" s="14"/>
      <c r="F332" s="14"/>
      <c r="G332" s="14"/>
      <c r="H332" s="30">
        <f t="shared" si="79"/>
        <v>0</v>
      </c>
      <c r="I332" s="14">
        <v>2.1</v>
      </c>
      <c r="J332" s="14"/>
      <c r="K332" s="30">
        <f t="shared" si="73"/>
        <v>2.1</v>
      </c>
      <c r="L332" s="14"/>
      <c r="M332" s="14">
        <v>2.93</v>
      </c>
      <c r="N332" s="14">
        <v>5.85</v>
      </c>
      <c r="O332" s="14">
        <f t="shared" si="77"/>
        <v>8.7799999999999994</v>
      </c>
      <c r="P332" s="14">
        <f t="shared" si="78"/>
        <v>10.879999999999999</v>
      </c>
      <c r="Q332" s="31"/>
      <c r="R332" s="14">
        <f t="shared" si="76"/>
        <v>10.879999999999999</v>
      </c>
      <c r="S332" s="10"/>
      <c r="T332" s="10"/>
    </row>
    <row r="333" spans="1:21" x14ac:dyDescent="0.2">
      <c r="A333" s="93"/>
      <c r="B333" s="121"/>
      <c r="C333" s="76" t="s">
        <v>290</v>
      </c>
      <c r="D333" s="77">
        <v>6</v>
      </c>
      <c r="E333" s="14"/>
      <c r="F333" s="14"/>
      <c r="G333" s="14"/>
      <c r="H333" s="30">
        <f t="shared" si="79"/>
        <v>0</v>
      </c>
      <c r="I333" s="14">
        <v>1.5</v>
      </c>
      <c r="J333" s="14">
        <v>1.5</v>
      </c>
      <c r="K333" s="30">
        <f t="shared" si="73"/>
        <v>3</v>
      </c>
      <c r="L333" s="14">
        <v>3.5</v>
      </c>
      <c r="M333" s="14">
        <v>18.62</v>
      </c>
      <c r="N333" s="14">
        <v>43.88</v>
      </c>
      <c r="O333" s="14">
        <f t="shared" si="77"/>
        <v>66</v>
      </c>
      <c r="P333" s="14">
        <f t="shared" si="78"/>
        <v>69</v>
      </c>
      <c r="Q333" s="31"/>
      <c r="R333" s="14">
        <f t="shared" si="76"/>
        <v>69</v>
      </c>
      <c r="S333" s="10"/>
      <c r="T333" s="10"/>
    </row>
    <row r="334" spans="1:21" x14ac:dyDescent="0.2">
      <c r="A334" s="93"/>
      <c r="B334" s="121"/>
      <c r="C334" s="76" t="s">
        <v>250</v>
      </c>
      <c r="D334" s="77">
        <v>6</v>
      </c>
      <c r="E334" s="14"/>
      <c r="F334" s="14"/>
      <c r="G334" s="14"/>
      <c r="H334" s="30">
        <f t="shared" si="79"/>
        <v>0</v>
      </c>
      <c r="I334" s="14">
        <v>0.2</v>
      </c>
      <c r="J334" s="14">
        <v>0.2</v>
      </c>
      <c r="K334" s="30">
        <f t="shared" si="73"/>
        <v>0.4</v>
      </c>
      <c r="L334" s="14"/>
      <c r="M334" s="14">
        <v>0.7</v>
      </c>
      <c r="N334" s="14">
        <v>1.1499999999999999</v>
      </c>
      <c r="O334" s="14">
        <f t="shared" si="77"/>
        <v>1.8499999999999999</v>
      </c>
      <c r="P334" s="14">
        <f t="shared" si="78"/>
        <v>2.25</v>
      </c>
      <c r="Q334" s="31"/>
      <c r="R334" s="14">
        <f t="shared" si="76"/>
        <v>2.25</v>
      </c>
      <c r="S334" s="10"/>
      <c r="T334" s="10"/>
    </row>
    <row r="335" spans="1:21" x14ac:dyDescent="0.2">
      <c r="A335" s="93"/>
      <c r="B335" s="121"/>
      <c r="C335" s="76" t="s">
        <v>391</v>
      </c>
      <c r="D335" s="77">
        <v>0</v>
      </c>
      <c r="E335" s="14"/>
      <c r="F335" s="14"/>
      <c r="G335" s="14"/>
      <c r="H335" s="30">
        <f t="shared" si="79"/>
        <v>0</v>
      </c>
      <c r="I335" s="14"/>
      <c r="J335" s="14"/>
      <c r="K335" s="30">
        <f t="shared" si="73"/>
        <v>0</v>
      </c>
      <c r="L335" s="14"/>
      <c r="M335" s="14"/>
      <c r="N335" s="14"/>
      <c r="O335" s="14">
        <f t="shared" si="77"/>
        <v>0</v>
      </c>
      <c r="P335" s="14">
        <f t="shared" si="78"/>
        <v>0</v>
      </c>
      <c r="Q335" s="31"/>
      <c r="R335" s="14">
        <f t="shared" si="76"/>
        <v>0</v>
      </c>
      <c r="S335" s="10"/>
      <c r="T335" s="10"/>
    </row>
    <row r="336" spans="1:21" x14ac:dyDescent="0.2">
      <c r="A336" s="93"/>
      <c r="B336" s="121"/>
      <c r="C336" s="76" t="s">
        <v>240</v>
      </c>
      <c r="D336" s="77">
        <v>5</v>
      </c>
      <c r="E336" s="14"/>
      <c r="F336" s="14"/>
      <c r="G336" s="14"/>
      <c r="H336" s="30">
        <f t="shared" si="79"/>
        <v>0</v>
      </c>
      <c r="I336" s="14">
        <v>0.51</v>
      </c>
      <c r="J336" s="14">
        <v>0.5</v>
      </c>
      <c r="K336" s="30">
        <f t="shared" si="73"/>
        <v>1.01</v>
      </c>
      <c r="L336" s="14"/>
      <c r="M336" s="14">
        <v>2.4</v>
      </c>
      <c r="N336" s="14">
        <v>7.09</v>
      </c>
      <c r="O336" s="14">
        <f t="shared" si="77"/>
        <v>9.49</v>
      </c>
      <c r="P336" s="14">
        <f t="shared" si="78"/>
        <v>10.5</v>
      </c>
      <c r="Q336" s="31"/>
      <c r="R336" s="14">
        <f t="shared" si="76"/>
        <v>10.5</v>
      </c>
      <c r="S336" s="10"/>
      <c r="T336" s="10"/>
    </row>
    <row r="337" spans="1:20" x14ac:dyDescent="0.2">
      <c r="A337" s="93"/>
      <c r="B337" s="121"/>
      <c r="C337" s="76" t="s">
        <v>261</v>
      </c>
      <c r="D337" s="77">
        <v>2</v>
      </c>
      <c r="E337" s="14"/>
      <c r="F337" s="14"/>
      <c r="G337" s="14"/>
      <c r="H337" s="30">
        <f>SUM(E337:G337)</f>
        <v>0</v>
      </c>
      <c r="I337" s="14"/>
      <c r="J337" s="14">
        <v>0.1</v>
      </c>
      <c r="K337" s="30">
        <f t="shared" si="73"/>
        <v>0.1</v>
      </c>
      <c r="L337" s="14"/>
      <c r="M337" s="14">
        <v>0.1</v>
      </c>
      <c r="N337" s="14">
        <v>0.21</v>
      </c>
      <c r="O337" s="14">
        <f t="shared" si="77"/>
        <v>0.31</v>
      </c>
      <c r="P337" s="14">
        <f t="shared" si="78"/>
        <v>0.41000000000000003</v>
      </c>
      <c r="Q337" s="31"/>
      <c r="R337" s="14">
        <f t="shared" si="76"/>
        <v>0.41000000000000003</v>
      </c>
      <c r="S337" s="10"/>
      <c r="T337" s="10"/>
    </row>
    <row r="338" spans="1:20" x14ac:dyDescent="0.2">
      <c r="A338" s="93"/>
      <c r="B338" s="121"/>
      <c r="C338" s="76" t="s">
        <v>241</v>
      </c>
      <c r="D338" s="77">
        <v>10</v>
      </c>
      <c r="E338" s="14"/>
      <c r="F338" s="14"/>
      <c r="G338" s="14"/>
      <c r="H338" s="30">
        <f>SUM(E338:G338)</f>
        <v>0</v>
      </c>
      <c r="I338" s="14"/>
      <c r="J338" s="14"/>
      <c r="K338" s="30">
        <f t="shared" si="73"/>
        <v>0</v>
      </c>
      <c r="L338" s="14">
        <v>0.1</v>
      </c>
      <c r="M338" s="14">
        <v>2.0099999999999998</v>
      </c>
      <c r="N338" s="14">
        <v>6.72</v>
      </c>
      <c r="O338" s="14">
        <f>+SUM(L338:N338)</f>
        <v>8.83</v>
      </c>
      <c r="P338" s="14">
        <f>+SUM(K338+O338)</f>
        <v>8.83</v>
      </c>
      <c r="Q338" s="31"/>
      <c r="R338" s="14">
        <f t="shared" si="76"/>
        <v>8.83</v>
      </c>
      <c r="S338" s="10"/>
      <c r="T338" s="10"/>
    </row>
    <row r="339" spans="1:20" x14ac:dyDescent="0.2">
      <c r="A339" s="93"/>
      <c r="B339" s="121"/>
      <c r="C339" s="76" t="s">
        <v>570</v>
      </c>
      <c r="D339" s="77"/>
      <c r="E339" s="14"/>
      <c r="F339" s="14"/>
      <c r="G339" s="14"/>
      <c r="H339" s="30"/>
      <c r="I339" s="14"/>
      <c r="J339" s="14"/>
      <c r="K339" s="30"/>
      <c r="L339" s="14"/>
      <c r="M339" s="14"/>
      <c r="N339" s="14"/>
      <c r="O339" s="14"/>
      <c r="P339" s="14"/>
      <c r="Q339" s="31"/>
      <c r="R339" s="14"/>
      <c r="S339" s="10"/>
      <c r="T339" s="10"/>
    </row>
    <row r="340" spans="1:20" x14ac:dyDescent="0.2">
      <c r="A340" s="93"/>
      <c r="B340" s="121"/>
      <c r="C340" s="76" t="s">
        <v>573</v>
      </c>
      <c r="D340" s="77"/>
      <c r="E340" s="14"/>
      <c r="F340" s="14"/>
      <c r="G340" s="14"/>
      <c r="H340" s="30"/>
      <c r="I340" s="14"/>
      <c r="J340" s="14"/>
      <c r="K340" s="30"/>
      <c r="L340" s="14"/>
      <c r="M340" s="14"/>
      <c r="N340" s="14"/>
      <c r="O340" s="14"/>
      <c r="P340" s="14"/>
      <c r="Q340" s="31"/>
      <c r="R340" s="14"/>
      <c r="S340" s="10"/>
      <c r="T340" s="10"/>
    </row>
    <row r="341" spans="1:20" x14ac:dyDescent="0.2">
      <c r="A341" s="93"/>
      <c r="B341" s="121"/>
      <c r="C341" s="76" t="s">
        <v>574</v>
      </c>
      <c r="D341" s="77"/>
      <c r="E341" s="14"/>
      <c r="F341" s="14"/>
      <c r="G341" s="14"/>
      <c r="H341" s="30"/>
      <c r="I341" s="14"/>
      <c r="J341" s="14"/>
      <c r="K341" s="30"/>
      <c r="L341" s="14"/>
      <c r="M341" s="14"/>
      <c r="N341" s="14"/>
      <c r="O341" s="14"/>
      <c r="P341" s="14"/>
      <c r="Q341" s="31"/>
      <c r="R341" s="14"/>
      <c r="S341" s="10"/>
      <c r="T341" s="10"/>
    </row>
    <row r="342" spans="1:20" x14ac:dyDescent="0.2">
      <c r="A342" s="93"/>
      <c r="B342" s="122"/>
      <c r="C342" s="76" t="s">
        <v>575</v>
      </c>
      <c r="D342" s="77"/>
      <c r="E342" s="14"/>
      <c r="F342" s="14"/>
      <c r="G342" s="14"/>
      <c r="H342" s="30"/>
      <c r="I342" s="14"/>
      <c r="J342" s="14"/>
      <c r="K342" s="30"/>
      <c r="L342" s="14"/>
      <c r="M342" s="14"/>
      <c r="N342" s="14"/>
      <c r="O342" s="14"/>
      <c r="P342" s="14"/>
      <c r="Q342" s="31"/>
      <c r="R342" s="14"/>
      <c r="S342" s="10"/>
      <c r="T342" s="10"/>
    </row>
    <row r="343" spans="1:20" ht="15" x14ac:dyDescent="0.25">
      <c r="A343" s="230" t="s">
        <v>0</v>
      </c>
      <c r="B343" s="231"/>
      <c r="C343" s="232" t="s">
        <v>0</v>
      </c>
      <c r="D343" s="114">
        <f t="shared" ref="D343:R343" si="80">+SUM(D291:D338)</f>
        <v>347</v>
      </c>
      <c r="E343" s="115">
        <f>SUM(E291:E338)</f>
        <v>0.2</v>
      </c>
      <c r="F343" s="115">
        <f>SUM(F291:F338)</f>
        <v>0</v>
      </c>
      <c r="G343" s="115">
        <f>SUM(G291:G338)</f>
        <v>0.1</v>
      </c>
      <c r="H343" s="115">
        <f>SUM(H291:H338)</f>
        <v>0.30000000000000004</v>
      </c>
      <c r="I343" s="115">
        <f t="shared" si="80"/>
        <v>17.829999999999998</v>
      </c>
      <c r="J343" s="115">
        <f t="shared" si="80"/>
        <v>4.8</v>
      </c>
      <c r="K343" s="115">
        <f t="shared" si="80"/>
        <v>22.930000000000003</v>
      </c>
      <c r="L343" s="115">
        <f t="shared" si="80"/>
        <v>105.99999999999999</v>
      </c>
      <c r="M343" s="115">
        <f t="shared" si="80"/>
        <v>268.67</v>
      </c>
      <c r="N343" s="115">
        <f t="shared" si="80"/>
        <v>425.71999999999997</v>
      </c>
      <c r="O343" s="115">
        <f t="shared" si="80"/>
        <v>800.39</v>
      </c>
      <c r="P343" s="115">
        <f t="shared" si="80"/>
        <v>823.31999999999994</v>
      </c>
      <c r="Q343" s="115">
        <f t="shared" si="80"/>
        <v>11.099999999999998</v>
      </c>
      <c r="R343" s="116">
        <f t="shared" si="80"/>
        <v>834.42</v>
      </c>
      <c r="S343" s="10"/>
      <c r="T343" s="10"/>
    </row>
    <row r="344" spans="1:20" ht="15" x14ac:dyDescent="0.25">
      <c r="A344" s="230" t="s">
        <v>337</v>
      </c>
      <c r="B344" s="231"/>
      <c r="C344" s="232"/>
      <c r="D344" s="53">
        <f>+SUM(D343+D290+D279+D268+D223+D190+D135+D104+D70+D31+D14+D236)</f>
        <v>6831</v>
      </c>
      <c r="E344" s="54">
        <f t="shared" ref="E344:R344" si="81">SUM(E14+E31+E70+E104+E135+E190+E223+E268+E279+E290+E343+E236)</f>
        <v>7340.3799999999992</v>
      </c>
      <c r="F344" s="54">
        <f t="shared" si="81"/>
        <v>14471.070000000002</v>
      </c>
      <c r="G344" s="54">
        <f t="shared" si="81"/>
        <v>8307.5000000000018</v>
      </c>
      <c r="H344" s="54">
        <f t="shared" si="81"/>
        <v>30118.949999999997</v>
      </c>
      <c r="I344" s="54">
        <f t="shared" si="81"/>
        <v>6332.9399999999987</v>
      </c>
      <c r="J344" s="54">
        <f t="shared" si="81"/>
        <v>47.15</v>
      </c>
      <c r="K344" s="54">
        <f t="shared" si="81"/>
        <v>36499.040000000001</v>
      </c>
      <c r="L344" s="54">
        <f t="shared" si="81"/>
        <v>14399.124000000002</v>
      </c>
      <c r="M344" s="54">
        <f t="shared" si="81"/>
        <v>27670.279999999995</v>
      </c>
      <c r="N344" s="54">
        <f t="shared" si="81"/>
        <v>14112.04</v>
      </c>
      <c r="O344" s="54">
        <f t="shared" si="81"/>
        <v>56181.643999999993</v>
      </c>
      <c r="P344" s="54">
        <f t="shared" si="81"/>
        <v>92680.483999999997</v>
      </c>
      <c r="Q344" s="54">
        <f t="shared" si="81"/>
        <v>9010.2700000000041</v>
      </c>
      <c r="R344" s="55">
        <f t="shared" si="81"/>
        <v>101690.75399999997</v>
      </c>
      <c r="S344" s="10"/>
      <c r="T344" s="10"/>
    </row>
    <row r="345" spans="1:20" s="18" customFormat="1" x14ac:dyDescent="0.2">
      <c r="A345" s="42" t="s">
        <v>513</v>
      </c>
      <c r="B345" s="29"/>
      <c r="C345"/>
      <c r="D345" s="6"/>
      <c r="E345" s="5"/>
      <c r="F345"/>
      <c r="G345"/>
      <c r="H345"/>
      <c r="I345"/>
      <c r="J345"/>
      <c r="K345"/>
      <c r="L345"/>
      <c r="M345"/>
      <c r="N345"/>
      <c r="O345"/>
      <c r="P345"/>
      <c r="Q345" s="21"/>
      <c r="R345" s="21"/>
      <c r="S345" s="21"/>
      <c r="T345" s="21"/>
    </row>
    <row r="346" spans="1:20" s="18" customFormat="1" x14ac:dyDescent="0.2">
      <c r="A346" s="42"/>
      <c r="B346" s="29"/>
      <c r="C346"/>
      <c r="D346" s="6"/>
      <c r="E346" s="5"/>
      <c r="F346"/>
      <c r="G346"/>
      <c r="H346"/>
      <c r="I346"/>
      <c r="J346"/>
      <c r="K346"/>
      <c r="L346"/>
      <c r="M346"/>
      <c r="N346"/>
      <c r="O346"/>
      <c r="P346"/>
      <c r="Q346" s="21"/>
      <c r="R346" s="21"/>
      <c r="S346" s="21"/>
      <c r="T346" s="21"/>
    </row>
    <row r="347" spans="1:20" s="18" customFormat="1" x14ac:dyDescent="0.2">
      <c r="A347" s="42"/>
      <c r="B347" s="29"/>
      <c r="C347"/>
      <c r="D347" s="6"/>
      <c r="E347" s="5"/>
      <c r="F347"/>
      <c r="G347"/>
      <c r="H347"/>
      <c r="I347"/>
      <c r="J347"/>
      <c r="K347"/>
      <c r="L347"/>
      <c r="M347"/>
      <c r="N347"/>
      <c r="O347"/>
      <c r="P347"/>
      <c r="Q347" s="21"/>
      <c r="R347" s="21"/>
      <c r="S347" s="21"/>
      <c r="T347" s="21"/>
    </row>
    <row r="348" spans="1:20" s="18" customFormat="1" x14ac:dyDescent="0.2">
      <c r="A348" s="29"/>
      <c r="B348" s="29"/>
      <c r="C348"/>
      <c r="D348" s="6"/>
      <c r="E348" s="5"/>
      <c r="F348"/>
      <c r="G348"/>
      <c r="H348"/>
      <c r="I348"/>
      <c r="J348"/>
      <c r="K348"/>
      <c r="L348"/>
      <c r="M348"/>
      <c r="N348"/>
      <c r="O348"/>
      <c r="P348"/>
      <c r="Q348" s="21"/>
      <c r="R348" s="21"/>
      <c r="S348" s="21"/>
      <c r="T348" s="21"/>
    </row>
    <row r="349" spans="1:20" s="18" customForma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  <c r="P349"/>
      <c r="Q349" s="21"/>
      <c r="R349" s="21"/>
      <c r="S349" s="21"/>
      <c r="T349" s="21"/>
    </row>
    <row r="350" spans="1:20" s="18" customFormat="1" x14ac:dyDescent="0.2">
      <c r="A350" s="3"/>
      <c r="B350" s="37" t="s">
        <v>474</v>
      </c>
      <c r="C350"/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  <c r="P350"/>
      <c r="Q350" s="21"/>
      <c r="R350" s="21"/>
      <c r="S350" s="21"/>
      <c r="T350" s="21"/>
    </row>
    <row r="351" spans="1:20" s="18" customFormat="1" x14ac:dyDescent="0.2">
      <c r="A351" s="3"/>
      <c r="B351" s="37" t="s">
        <v>455</v>
      </c>
      <c r="C351"/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  <c r="P351"/>
      <c r="Q351" s="21"/>
      <c r="R351" s="21"/>
      <c r="S351" s="21"/>
      <c r="T351" s="21"/>
    </row>
    <row r="352" spans="1:20" s="18" customFormat="1" x14ac:dyDescent="0.2">
      <c r="A352" s="3"/>
      <c r="B352" s="37" t="s">
        <v>457</v>
      </c>
      <c r="C352"/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  <c r="P352"/>
      <c r="Q352" s="21"/>
      <c r="R352" s="21"/>
      <c r="S352" s="21"/>
      <c r="T352" s="21"/>
    </row>
    <row r="353" spans="1:20" s="18" customFormat="1" x14ac:dyDescent="0.2">
      <c r="A353" s="3"/>
      <c r="B353" s="37" t="s">
        <v>456</v>
      </c>
      <c r="C353"/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  <c r="P353"/>
      <c r="Q353" s="21"/>
      <c r="R353" s="21"/>
      <c r="S353" s="21"/>
      <c r="T353" s="21"/>
    </row>
    <row r="354" spans="1:20" s="18" customFormat="1" x14ac:dyDescent="0.2">
      <c r="A354" s="3"/>
      <c r="B354" s="37" t="s">
        <v>458</v>
      </c>
      <c r="C354"/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/>
      <c r="Q354" s="21"/>
      <c r="R354" s="21"/>
      <c r="S354" s="21"/>
      <c r="T354" s="21"/>
    </row>
    <row r="355" spans="1:20" s="18" customFormat="1" x14ac:dyDescent="0.2">
      <c r="A355" s="3"/>
      <c r="B355" s="37" t="s">
        <v>459</v>
      </c>
      <c r="C355"/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/>
      <c r="Q355" s="21"/>
      <c r="R355" s="21"/>
      <c r="S355" s="21"/>
      <c r="T355" s="21"/>
    </row>
    <row r="356" spans="1:20" x14ac:dyDescent="0.2">
      <c r="L356" s="9"/>
    </row>
    <row r="357" spans="1:20" x14ac:dyDescent="0.2">
      <c r="L357" s="9"/>
    </row>
    <row r="358" spans="1:20" x14ac:dyDescent="0.2">
      <c r="L358" s="9"/>
    </row>
    <row r="359" spans="1:20" x14ac:dyDescent="0.2">
      <c r="L359" s="9"/>
    </row>
    <row r="360" spans="1:20" x14ac:dyDescent="0.2">
      <c r="L360" s="9"/>
    </row>
    <row r="361" spans="1:20" x14ac:dyDescent="0.2">
      <c r="L361" s="9"/>
    </row>
    <row r="362" spans="1:20" x14ac:dyDescent="0.2">
      <c r="L362" s="9"/>
    </row>
    <row r="363" spans="1:20" x14ac:dyDescent="0.2">
      <c r="L363" s="9"/>
    </row>
    <row r="364" spans="1:20" x14ac:dyDescent="0.2">
      <c r="L364" s="9"/>
    </row>
    <row r="365" spans="1:20" x14ac:dyDescent="0.2">
      <c r="L365" s="9"/>
    </row>
    <row r="366" spans="1:20" x14ac:dyDescent="0.2">
      <c r="L366" s="9"/>
    </row>
    <row r="367" spans="1:20" x14ac:dyDescent="0.2">
      <c r="L367" s="9"/>
    </row>
    <row r="368" spans="1:20" x14ac:dyDescent="0.2">
      <c r="L368" s="9"/>
    </row>
    <row r="369" spans="12:12" x14ac:dyDescent="0.2">
      <c r="L369" s="9"/>
    </row>
    <row r="370" spans="12:12" x14ac:dyDescent="0.2">
      <c r="L370" s="9"/>
    </row>
    <row r="371" spans="12:12" x14ac:dyDescent="0.2">
      <c r="L371" s="9"/>
    </row>
    <row r="372" spans="12:12" x14ac:dyDescent="0.2">
      <c r="L372" s="9"/>
    </row>
    <row r="373" spans="12:12" x14ac:dyDescent="0.2">
      <c r="L373" s="9"/>
    </row>
    <row r="374" spans="12:12" x14ac:dyDescent="0.2">
      <c r="L374" s="9"/>
    </row>
    <row r="375" spans="12:12" x14ac:dyDescent="0.2">
      <c r="L375" s="9"/>
    </row>
    <row r="376" spans="12:12" x14ac:dyDescent="0.2">
      <c r="L376" s="9"/>
    </row>
    <row r="377" spans="12:12" x14ac:dyDescent="0.2">
      <c r="L377" s="9"/>
    </row>
    <row r="378" spans="12:12" x14ac:dyDescent="0.2">
      <c r="L378" s="9"/>
    </row>
    <row r="379" spans="12:12" x14ac:dyDescent="0.2">
      <c r="L379" s="9"/>
    </row>
    <row r="380" spans="12:12" x14ac:dyDescent="0.2">
      <c r="L380" s="9"/>
    </row>
    <row r="381" spans="12:12" x14ac:dyDescent="0.2">
      <c r="L381" s="9"/>
    </row>
    <row r="382" spans="12:12" x14ac:dyDescent="0.2">
      <c r="L382" s="9"/>
    </row>
    <row r="383" spans="12:12" x14ac:dyDescent="0.2">
      <c r="L383" s="9"/>
    </row>
    <row r="384" spans="12:12" x14ac:dyDescent="0.2">
      <c r="L384" s="9"/>
    </row>
    <row r="385" spans="12:12" x14ac:dyDescent="0.2">
      <c r="L385" s="9"/>
    </row>
    <row r="386" spans="12:12" x14ac:dyDescent="0.2">
      <c r="L386" s="9"/>
    </row>
    <row r="387" spans="12:12" x14ac:dyDescent="0.2">
      <c r="L387" s="9"/>
    </row>
    <row r="388" spans="12:12" x14ac:dyDescent="0.2">
      <c r="L388" s="9"/>
    </row>
    <row r="389" spans="12:12" x14ac:dyDescent="0.2">
      <c r="L389" s="9"/>
    </row>
    <row r="390" spans="12:12" x14ac:dyDescent="0.2">
      <c r="L390" s="9"/>
    </row>
    <row r="391" spans="12:12" x14ac:dyDescent="0.2">
      <c r="L391" s="9"/>
    </row>
    <row r="392" spans="12:12" x14ac:dyDescent="0.2">
      <c r="L392" s="9"/>
    </row>
    <row r="393" spans="12:12" x14ac:dyDescent="0.2">
      <c r="L393" s="9"/>
    </row>
    <row r="394" spans="12:12" x14ac:dyDescent="0.2">
      <c r="L394" s="9"/>
    </row>
    <row r="395" spans="12:12" x14ac:dyDescent="0.2">
      <c r="L395" s="9"/>
    </row>
    <row r="396" spans="12:12" x14ac:dyDescent="0.2">
      <c r="L396" s="9"/>
    </row>
    <row r="397" spans="12:12" x14ac:dyDescent="0.2">
      <c r="L397" s="9"/>
    </row>
    <row r="398" spans="12:12" x14ac:dyDescent="0.2">
      <c r="L398" s="9"/>
    </row>
    <row r="399" spans="12:12" x14ac:dyDescent="0.2">
      <c r="L399" s="9"/>
    </row>
    <row r="400" spans="12:12" x14ac:dyDescent="0.2">
      <c r="L400" s="9"/>
    </row>
    <row r="401" spans="12:12" x14ac:dyDescent="0.2">
      <c r="L401" s="9"/>
    </row>
    <row r="402" spans="12:12" x14ac:dyDescent="0.2">
      <c r="L402" s="9"/>
    </row>
    <row r="403" spans="12:12" x14ac:dyDescent="0.2">
      <c r="L403" s="9"/>
    </row>
    <row r="404" spans="12:12" x14ac:dyDescent="0.2">
      <c r="L404" s="9"/>
    </row>
    <row r="405" spans="12:12" x14ac:dyDescent="0.2">
      <c r="L405" s="9"/>
    </row>
    <row r="406" spans="12:12" x14ac:dyDescent="0.2">
      <c r="L406" s="9"/>
    </row>
    <row r="407" spans="12:12" x14ac:dyDescent="0.2">
      <c r="L407" s="9"/>
    </row>
    <row r="408" spans="12:12" x14ac:dyDescent="0.2">
      <c r="L408" s="9"/>
    </row>
    <row r="409" spans="12:12" x14ac:dyDescent="0.2">
      <c r="L409" s="9"/>
    </row>
    <row r="410" spans="12:12" x14ac:dyDescent="0.2">
      <c r="L410" s="9"/>
    </row>
    <row r="411" spans="12:12" x14ac:dyDescent="0.2">
      <c r="L411" s="9"/>
    </row>
    <row r="412" spans="12:12" x14ac:dyDescent="0.2">
      <c r="L412" s="9"/>
    </row>
    <row r="413" spans="12:12" x14ac:dyDescent="0.2">
      <c r="L413" s="9"/>
    </row>
    <row r="414" spans="12:12" x14ac:dyDescent="0.2">
      <c r="L414" s="9"/>
    </row>
    <row r="415" spans="12:12" x14ac:dyDescent="0.2">
      <c r="L415" s="9"/>
    </row>
    <row r="416" spans="12:12" x14ac:dyDescent="0.2">
      <c r="L416" s="9"/>
    </row>
    <row r="417" spans="12:12" x14ac:dyDescent="0.2">
      <c r="L417" s="9"/>
    </row>
    <row r="418" spans="12:12" x14ac:dyDescent="0.2">
      <c r="L418" s="9"/>
    </row>
    <row r="419" spans="12:12" x14ac:dyDescent="0.2">
      <c r="L419" s="9"/>
    </row>
    <row r="420" spans="12:12" x14ac:dyDescent="0.2">
      <c r="L420" s="9"/>
    </row>
    <row r="421" spans="12:12" x14ac:dyDescent="0.2">
      <c r="L421" s="9"/>
    </row>
    <row r="422" spans="12:12" x14ac:dyDescent="0.2">
      <c r="L422" s="9"/>
    </row>
    <row r="423" spans="12:12" x14ac:dyDescent="0.2">
      <c r="L423" s="9"/>
    </row>
    <row r="424" spans="12:12" x14ac:dyDescent="0.2">
      <c r="L424" s="9"/>
    </row>
    <row r="425" spans="12:12" x14ac:dyDescent="0.2">
      <c r="L425" s="9"/>
    </row>
    <row r="426" spans="12:12" x14ac:dyDescent="0.2">
      <c r="L426" s="9"/>
    </row>
    <row r="427" spans="12:12" x14ac:dyDescent="0.2">
      <c r="L427" s="9"/>
    </row>
    <row r="428" spans="12:12" x14ac:dyDescent="0.2">
      <c r="L428" s="9"/>
    </row>
    <row r="429" spans="12:12" x14ac:dyDescent="0.2">
      <c r="L429" s="9"/>
    </row>
    <row r="430" spans="12:12" x14ac:dyDescent="0.2">
      <c r="L430" s="9"/>
    </row>
    <row r="431" spans="12:12" x14ac:dyDescent="0.2">
      <c r="L431" s="9"/>
    </row>
    <row r="432" spans="12:12" x14ac:dyDescent="0.2">
      <c r="L432" s="9"/>
    </row>
    <row r="433" spans="12:12" x14ac:dyDescent="0.2">
      <c r="L433" s="9"/>
    </row>
    <row r="434" spans="12:12" x14ac:dyDescent="0.2">
      <c r="L434" s="9"/>
    </row>
    <row r="435" spans="12:12" x14ac:dyDescent="0.2">
      <c r="L435" s="9"/>
    </row>
    <row r="436" spans="12:12" x14ac:dyDescent="0.2">
      <c r="L436" s="9"/>
    </row>
    <row r="437" spans="12:12" x14ac:dyDescent="0.2">
      <c r="L437" s="9"/>
    </row>
    <row r="438" spans="12:12" x14ac:dyDescent="0.2">
      <c r="L438" s="9"/>
    </row>
    <row r="439" spans="12:12" x14ac:dyDescent="0.2">
      <c r="L439" s="9"/>
    </row>
    <row r="440" spans="12:12" x14ac:dyDescent="0.2">
      <c r="L440" s="9"/>
    </row>
    <row r="441" spans="12:12" x14ac:dyDescent="0.2">
      <c r="L441" s="9"/>
    </row>
    <row r="442" spans="12:12" x14ac:dyDescent="0.2">
      <c r="L442" s="9"/>
    </row>
    <row r="443" spans="12:12" x14ac:dyDescent="0.2">
      <c r="L443" s="9"/>
    </row>
    <row r="444" spans="12:12" x14ac:dyDescent="0.2">
      <c r="L444" s="9"/>
    </row>
    <row r="445" spans="12:12" x14ac:dyDescent="0.2">
      <c r="L445" s="9"/>
    </row>
    <row r="446" spans="12:12" x14ac:dyDescent="0.2">
      <c r="L446" s="9"/>
    </row>
    <row r="447" spans="12:12" x14ac:dyDescent="0.2">
      <c r="L447" s="9"/>
    </row>
    <row r="448" spans="12:12" x14ac:dyDescent="0.2">
      <c r="L448" s="9"/>
    </row>
    <row r="449" spans="12:12" x14ac:dyDescent="0.2">
      <c r="L449" s="9"/>
    </row>
    <row r="450" spans="12:12" x14ac:dyDescent="0.2">
      <c r="L450" s="9"/>
    </row>
    <row r="451" spans="12:12" x14ac:dyDescent="0.2">
      <c r="L451" s="9"/>
    </row>
    <row r="452" spans="12:12" x14ac:dyDescent="0.2">
      <c r="L452" s="9"/>
    </row>
    <row r="453" spans="12:12" x14ac:dyDescent="0.2">
      <c r="L453" s="9"/>
    </row>
    <row r="454" spans="12:12" x14ac:dyDescent="0.2">
      <c r="L454" s="9"/>
    </row>
    <row r="455" spans="12:12" x14ac:dyDescent="0.2">
      <c r="L455" s="9"/>
    </row>
    <row r="456" spans="12:12" x14ac:dyDescent="0.2">
      <c r="L456" s="9"/>
    </row>
    <row r="457" spans="12:12" x14ac:dyDescent="0.2">
      <c r="L457" s="9"/>
    </row>
    <row r="458" spans="12:12" x14ac:dyDescent="0.2">
      <c r="L458" s="9"/>
    </row>
    <row r="459" spans="12:12" x14ac:dyDescent="0.2">
      <c r="L459" s="9"/>
    </row>
    <row r="460" spans="12:12" x14ac:dyDescent="0.2">
      <c r="L460" s="9"/>
    </row>
    <row r="461" spans="12:12" x14ac:dyDescent="0.2">
      <c r="L461" s="9"/>
    </row>
    <row r="462" spans="12:12" x14ac:dyDescent="0.2">
      <c r="L462" s="9"/>
    </row>
    <row r="463" spans="12:12" x14ac:dyDescent="0.2">
      <c r="L463" s="9"/>
    </row>
    <row r="464" spans="12:12" x14ac:dyDescent="0.2">
      <c r="L464" s="9"/>
    </row>
    <row r="465" spans="12:12" x14ac:dyDescent="0.2">
      <c r="L465" s="9"/>
    </row>
    <row r="466" spans="12:12" x14ac:dyDescent="0.2">
      <c r="L466" s="9"/>
    </row>
    <row r="467" spans="12:12" x14ac:dyDescent="0.2">
      <c r="L467" s="9"/>
    </row>
    <row r="468" spans="12:12" x14ac:dyDescent="0.2">
      <c r="L468" s="9"/>
    </row>
    <row r="469" spans="12:12" x14ac:dyDescent="0.2">
      <c r="L469" s="9"/>
    </row>
    <row r="470" spans="12:12" x14ac:dyDescent="0.2">
      <c r="L470" s="9"/>
    </row>
    <row r="471" spans="12:12" x14ac:dyDescent="0.2">
      <c r="L471" s="9"/>
    </row>
    <row r="472" spans="12:12" x14ac:dyDescent="0.2">
      <c r="L472" s="9"/>
    </row>
    <row r="473" spans="12:12" x14ac:dyDescent="0.2">
      <c r="L473" s="9"/>
    </row>
    <row r="474" spans="12:12" x14ac:dyDescent="0.2">
      <c r="L474" s="9"/>
    </row>
    <row r="475" spans="12:12" x14ac:dyDescent="0.2">
      <c r="L475" s="9"/>
    </row>
    <row r="476" spans="12:12" x14ac:dyDescent="0.2">
      <c r="L476" s="9"/>
    </row>
    <row r="477" spans="12:12" x14ac:dyDescent="0.2">
      <c r="L477" s="9"/>
    </row>
    <row r="478" spans="12:12" x14ac:dyDescent="0.2">
      <c r="L478" s="9"/>
    </row>
    <row r="479" spans="12:12" x14ac:dyDescent="0.2">
      <c r="L479" s="9"/>
    </row>
    <row r="480" spans="12:12" x14ac:dyDescent="0.2">
      <c r="L480" s="9"/>
    </row>
    <row r="481" spans="12:12" x14ac:dyDescent="0.2">
      <c r="L481" s="9"/>
    </row>
    <row r="482" spans="12:12" x14ac:dyDescent="0.2">
      <c r="L482" s="9"/>
    </row>
    <row r="483" spans="12:12" x14ac:dyDescent="0.2">
      <c r="L483" s="9"/>
    </row>
    <row r="484" spans="12:12" x14ac:dyDescent="0.2">
      <c r="L484" s="9"/>
    </row>
    <row r="485" spans="12:12" x14ac:dyDescent="0.2">
      <c r="L485" s="9"/>
    </row>
    <row r="486" spans="12:12" x14ac:dyDescent="0.2">
      <c r="L486" s="9"/>
    </row>
    <row r="487" spans="12:12" x14ac:dyDescent="0.2">
      <c r="L487" s="9"/>
    </row>
    <row r="488" spans="12:12" x14ac:dyDescent="0.2">
      <c r="L488" s="9"/>
    </row>
    <row r="489" spans="12:12" x14ac:dyDescent="0.2">
      <c r="L489" s="9"/>
    </row>
    <row r="490" spans="12:12" x14ac:dyDescent="0.2">
      <c r="L490" s="9"/>
    </row>
    <row r="491" spans="12:12" x14ac:dyDescent="0.2">
      <c r="L491" s="9"/>
    </row>
    <row r="492" spans="12:12" x14ac:dyDescent="0.2">
      <c r="L492" s="9"/>
    </row>
    <row r="493" spans="12:12" x14ac:dyDescent="0.2">
      <c r="L493" s="9"/>
    </row>
    <row r="494" spans="12:12" x14ac:dyDescent="0.2">
      <c r="L494" s="9"/>
    </row>
    <row r="495" spans="12:12" x14ac:dyDescent="0.2">
      <c r="L495" s="9"/>
    </row>
    <row r="496" spans="12:12" x14ac:dyDescent="0.2">
      <c r="L496" s="9"/>
    </row>
    <row r="497" spans="12:12" x14ac:dyDescent="0.2">
      <c r="L497" s="9"/>
    </row>
    <row r="498" spans="12:12" x14ac:dyDescent="0.2">
      <c r="L498" s="9"/>
    </row>
    <row r="499" spans="12:12" x14ac:dyDescent="0.2">
      <c r="L499" s="9"/>
    </row>
    <row r="500" spans="12:12" x14ac:dyDescent="0.2">
      <c r="L500" s="9"/>
    </row>
    <row r="501" spans="12:12" x14ac:dyDescent="0.2">
      <c r="L501" s="9"/>
    </row>
    <row r="502" spans="12:12" x14ac:dyDescent="0.2">
      <c r="L502" s="9"/>
    </row>
    <row r="503" spans="12:12" x14ac:dyDescent="0.2">
      <c r="L503" s="9"/>
    </row>
    <row r="504" spans="12:12" x14ac:dyDescent="0.2">
      <c r="L504" s="9"/>
    </row>
    <row r="505" spans="12:12" x14ac:dyDescent="0.2">
      <c r="L505" s="9"/>
    </row>
    <row r="506" spans="12:12" x14ac:dyDescent="0.2">
      <c r="L506" s="9"/>
    </row>
    <row r="507" spans="12:12" x14ac:dyDescent="0.2">
      <c r="L507" s="9"/>
    </row>
    <row r="508" spans="12:12" x14ac:dyDescent="0.2">
      <c r="L508" s="9"/>
    </row>
    <row r="509" spans="12:12" x14ac:dyDescent="0.2">
      <c r="L509" s="9"/>
    </row>
    <row r="510" spans="12:12" x14ac:dyDescent="0.2">
      <c r="L510" s="9"/>
    </row>
    <row r="511" spans="12:12" x14ac:dyDescent="0.2">
      <c r="L511" s="9"/>
    </row>
    <row r="512" spans="12:12" x14ac:dyDescent="0.2">
      <c r="L512" s="9"/>
    </row>
    <row r="513" spans="12:12" x14ac:dyDescent="0.2">
      <c r="L513" s="9"/>
    </row>
    <row r="514" spans="12:12" x14ac:dyDescent="0.2">
      <c r="L514" s="9"/>
    </row>
    <row r="515" spans="12:12" x14ac:dyDescent="0.2">
      <c r="L515" s="9"/>
    </row>
    <row r="516" spans="12:12" x14ac:dyDescent="0.2">
      <c r="L516" s="9"/>
    </row>
    <row r="517" spans="12:12" x14ac:dyDescent="0.2">
      <c r="L517" s="9"/>
    </row>
    <row r="518" spans="12:12" x14ac:dyDescent="0.2">
      <c r="L518" s="9"/>
    </row>
    <row r="519" spans="12:12" x14ac:dyDescent="0.2">
      <c r="L519" s="9"/>
    </row>
    <row r="520" spans="12:12" x14ac:dyDescent="0.2">
      <c r="L520" s="9"/>
    </row>
    <row r="521" spans="12:12" x14ac:dyDescent="0.2">
      <c r="L521" s="9"/>
    </row>
    <row r="522" spans="12:12" x14ac:dyDescent="0.2">
      <c r="L522" s="9"/>
    </row>
    <row r="523" spans="12:12" x14ac:dyDescent="0.2">
      <c r="L523" s="9"/>
    </row>
    <row r="524" spans="12:12" x14ac:dyDescent="0.2">
      <c r="L524" s="9"/>
    </row>
    <row r="525" spans="12:12" x14ac:dyDescent="0.2">
      <c r="L525" s="9"/>
    </row>
    <row r="526" spans="12:12" x14ac:dyDescent="0.2">
      <c r="L526" s="9"/>
    </row>
    <row r="527" spans="12:12" x14ac:dyDescent="0.2">
      <c r="L527" s="9"/>
    </row>
    <row r="528" spans="12:12" x14ac:dyDescent="0.2">
      <c r="L528" s="9"/>
    </row>
    <row r="529" spans="12:12" x14ac:dyDescent="0.2">
      <c r="L529" s="9"/>
    </row>
    <row r="530" spans="12:12" x14ac:dyDescent="0.2">
      <c r="L530" s="9"/>
    </row>
    <row r="531" spans="12:12" x14ac:dyDescent="0.2">
      <c r="L531" s="9"/>
    </row>
    <row r="532" spans="12:12" x14ac:dyDescent="0.2">
      <c r="L532" s="9"/>
    </row>
    <row r="533" spans="12:12" x14ac:dyDescent="0.2">
      <c r="L533" s="9"/>
    </row>
    <row r="534" spans="12:12" x14ac:dyDescent="0.2">
      <c r="L534" s="9"/>
    </row>
    <row r="535" spans="12:12" x14ac:dyDescent="0.2">
      <c r="L535" s="9"/>
    </row>
    <row r="536" spans="12:12" x14ac:dyDescent="0.2">
      <c r="L536" s="9"/>
    </row>
    <row r="537" spans="12:12" x14ac:dyDescent="0.2">
      <c r="L537" s="9"/>
    </row>
    <row r="538" spans="12:12" x14ac:dyDescent="0.2">
      <c r="L538" s="9"/>
    </row>
    <row r="539" spans="12:12" x14ac:dyDescent="0.2">
      <c r="L539" s="9"/>
    </row>
    <row r="540" spans="12:12" x14ac:dyDescent="0.2">
      <c r="L540" s="9"/>
    </row>
    <row r="541" spans="12:12" x14ac:dyDescent="0.2">
      <c r="L541" s="9"/>
    </row>
    <row r="542" spans="12:12" x14ac:dyDescent="0.2">
      <c r="L542" s="9"/>
    </row>
    <row r="543" spans="12:12" x14ac:dyDescent="0.2">
      <c r="L543" s="9"/>
    </row>
    <row r="544" spans="12:12" x14ac:dyDescent="0.2">
      <c r="L544" s="9"/>
    </row>
    <row r="545" spans="12:12" x14ac:dyDescent="0.2">
      <c r="L545" s="9"/>
    </row>
    <row r="546" spans="12:12" x14ac:dyDescent="0.2">
      <c r="L546" s="9"/>
    </row>
    <row r="547" spans="12:12" x14ac:dyDescent="0.2">
      <c r="L547" s="9"/>
    </row>
    <row r="548" spans="12:12" x14ac:dyDescent="0.2">
      <c r="L548" s="9"/>
    </row>
    <row r="549" spans="12:12" x14ac:dyDescent="0.2">
      <c r="L549" s="9"/>
    </row>
    <row r="550" spans="12:12" x14ac:dyDescent="0.2">
      <c r="L550" s="9"/>
    </row>
    <row r="551" spans="12:12" x14ac:dyDescent="0.2">
      <c r="L551" s="9"/>
    </row>
    <row r="552" spans="12:12" x14ac:dyDescent="0.2">
      <c r="L552" s="9"/>
    </row>
    <row r="553" spans="12:12" x14ac:dyDescent="0.2">
      <c r="L553" s="9"/>
    </row>
    <row r="554" spans="12:12" x14ac:dyDescent="0.2">
      <c r="L554" s="9"/>
    </row>
    <row r="555" spans="12:12" x14ac:dyDescent="0.2">
      <c r="L555" s="9"/>
    </row>
    <row r="556" spans="12:12" x14ac:dyDescent="0.2">
      <c r="L556" s="9"/>
    </row>
    <row r="557" spans="12:12" x14ac:dyDescent="0.2">
      <c r="L557" s="9"/>
    </row>
    <row r="558" spans="12:12" x14ac:dyDescent="0.2">
      <c r="L558" s="9"/>
    </row>
    <row r="559" spans="12:12" x14ac:dyDescent="0.2">
      <c r="L559" s="9"/>
    </row>
    <row r="560" spans="12:12" x14ac:dyDescent="0.2">
      <c r="L560" s="9"/>
    </row>
    <row r="561" spans="12:12" x14ac:dyDescent="0.2">
      <c r="L561" s="9"/>
    </row>
    <row r="562" spans="12:12" x14ac:dyDescent="0.2">
      <c r="L562" s="9"/>
    </row>
    <row r="563" spans="12:12" x14ac:dyDescent="0.2">
      <c r="L563" s="9"/>
    </row>
    <row r="564" spans="12:12" x14ac:dyDescent="0.2">
      <c r="L564" s="9"/>
    </row>
    <row r="565" spans="12:12" x14ac:dyDescent="0.2">
      <c r="L565" s="9"/>
    </row>
    <row r="566" spans="12:12" x14ac:dyDescent="0.2">
      <c r="L566" s="9"/>
    </row>
    <row r="567" spans="12:12" x14ac:dyDescent="0.2">
      <c r="L567" s="9"/>
    </row>
    <row r="568" spans="12:12" x14ac:dyDescent="0.2">
      <c r="L568" s="9"/>
    </row>
    <row r="569" spans="12:12" x14ac:dyDescent="0.2">
      <c r="L569" s="9"/>
    </row>
    <row r="570" spans="12:12" x14ac:dyDescent="0.2">
      <c r="L570" s="9"/>
    </row>
    <row r="571" spans="12:12" x14ac:dyDescent="0.2">
      <c r="L571" s="9"/>
    </row>
    <row r="572" spans="12:12" x14ac:dyDescent="0.2">
      <c r="L572" s="9"/>
    </row>
    <row r="573" spans="12:12" x14ac:dyDescent="0.2">
      <c r="L573" s="9"/>
    </row>
    <row r="574" spans="12:12" x14ac:dyDescent="0.2">
      <c r="L574" s="9"/>
    </row>
    <row r="575" spans="12:12" x14ac:dyDescent="0.2">
      <c r="L575" s="9"/>
    </row>
    <row r="576" spans="12:12" x14ac:dyDescent="0.2">
      <c r="L576" s="9"/>
    </row>
    <row r="577" spans="12:12" x14ac:dyDescent="0.2">
      <c r="L577" s="9"/>
    </row>
    <row r="578" spans="12:12" x14ac:dyDescent="0.2">
      <c r="L578" s="9"/>
    </row>
    <row r="579" spans="12:12" x14ac:dyDescent="0.2">
      <c r="L579" s="9"/>
    </row>
    <row r="580" spans="12:12" x14ac:dyDescent="0.2">
      <c r="L580" s="9"/>
    </row>
    <row r="581" spans="12:12" x14ac:dyDescent="0.2">
      <c r="L581" s="9"/>
    </row>
    <row r="582" spans="12:12" x14ac:dyDescent="0.2">
      <c r="L582" s="9"/>
    </row>
    <row r="583" spans="12:12" x14ac:dyDescent="0.2">
      <c r="L583" s="9"/>
    </row>
    <row r="584" spans="12:12" x14ac:dyDescent="0.2">
      <c r="L584" s="9"/>
    </row>
    <row r="585" spans="12:12" x14ac:dyDescent="0.2">
      <c r="L585" s="9"/>
    </row>
    <row r="586" spans="12:12" x14ac:dyDescent="0.2">
      <c r="L586" s="9"/>
    </row>
    <row r="587" spans="12:12" x14ac:dyDescent="0.2">
      <c r="L587" s="9"/>
    </row>
    <row r="588" spans="12:12" x14ac:dyDescent="0.2">
      <c r="L588" s="9"/>
    </row>
    <row r="589" spans="12:12" x14ac:dyDescent="0.2">
      <c r="L589" s="9"/>
    </row>
    <row r="590" spans="12:12" x14ac:dyDescent="0.2">
      <c r="L590" s="9"/>
    </row>
    <row r="591" spans="12:12" x14ac:dyDescent="0.2">
      <c r="L591" s="9"/>
    </row>
    <row r="592" spans="12:12" x14ac:dyDescent="0.2">
      <c r="L592" s="9"/>
    </row>
    <row r="593" spans="12:12" x14ac:dyDescent="0.2">
      <c r="L593" s="9"/>
    </row>
    <row r="594" spans="12:12" x14ac:dyDescent="0.2">
      <c r="L594" s="9"/>
    </row>
    <row r="595" spans="12:12" x14ac:dyDescent="0.2">
      <c r="L595" s="9"/>
    </row>
    <row r="596" spans="12:12" x14ac:dyDescent="0.2">
      <c r="L596" s="9"/>
    </row>
    <row r="597" spans="12:12" x14ac:dyDescent="0.2">
      <c r="L597" s="9"/>
    </row>
    <row r="598" spans="12:12" x14ac:dyDescent="0.2">
      <c r="L598" s="9"/>
    </row>
    <row r="599" spans="12:12" x14ac:dyDescent="0.2">
      <c r="L599" s="9"/>
    </row>
    <row r="600" spans="12:12" x14ac:dyDescent="0.2">
      <c r="L600" s="9"/>
    </row>
    <row r="601" spans="12:12" x14ac:dyDescent="0.2">
      <c r="L601" s="9"/>
    </row>
    <row r="602" spans="12:12" x14ac:dyDescent="0.2">
      <c r="L602" s="9"/>
    </row>
    <row r="603" spans="12:12" x14ac:dyDescent="0.2">
      <c r="L603" s="9"/>
    </row>
    <row r="604" spans="12:12" x14ac:dyDescent="0.2">
      <c r="L604" s="9"/>
    </row>
    <row r="605" spans="12:12" x14ac:dyDescent="0.2">
      <c r="L605" s="9"/>
    </row>
    <row r="606" spans="12:12" x14ac:dyDescent="0.2">
      <c r="L606" s="9"/>
    </row>
    <row r="607" spans="12:12" x14ac:dyDescent="0.2">
      <c r="L607" s="9"/>
    </row>
    <row r="608" spans="12:12" x14ac:dyDescent="0.2">
      <c r="L608" s="9"/>
    </row>
    <row r="609" spans="12:12" x14ac:dyDescent="0.2">
      <c r="L609" s="9"/>
    </row>
    <row r="610" spans="12:12" x14ac:dyDescent="0.2">
      <c r="L610" s="9"/>
    </row>
    <row r="611" spans="12:12" x14ac:dyDescent="0.2">
      <c r="L611" s="9"/>
    </row>
    <row r="612" spans="12:12" x14ac:dyDescent="0.2">
      <c r="L612" s="9"/>
    </row>
    <row r="613" spans="12:12" x14ac:dyDescent="0.2">
      <c r="L613" s="9"/>
    </row>
    <row r="614" spans="12:12" x14ac:dyDescent="0.2">
      <c r="L614" s="9"/>
    </row>
    <row r="615" spans="12:12" x14ac:dyDescent="0.2">
      <c r="L615" s="9"/>
    </row>
    <row r="616" spans="12:12" x14ac:dyDescent="0.2">
      <c r="L616" s="9"/>
    </row>
    <row r="617" spans="12:12" x14ac:dyDescent="0.2">
      <c r="L617" s="9"/>
    </row>
    <row r="618" spans="12:12" x14ac:dyDescent="0.2">
      <c r="L618" s="9"/>
    </row>
    <row r="619" spans="12:12" x14ac:dyDescent="0.2">
      <c r="L619" s="9"/>
    </row>
    <row r="620" spans="12:12" x14ac:dyDescent="0.2">
      <c r="L620" s="9"/>
    </row>
    <row r="621" spans="12:12" x14ac:dyDescent="0.2">
      <c r="L621" s="9"/>
    </row>
    <row r="622" spans="12:12" x14ac:dyDescent="0.2">
      <c r="L622" s="9"/>
    </row>
    <row r="623" spans="12:12" x14ac:dyDescent="0.2">
      <c r="L623" s="9"/>
    </row>
    <row r="624" spans="12:12" x14ac:dyDescent="0.2">
      <c r="L624" s="9"/>
    </row>
    <row r="625" spans="12:12" x14ac:dyDescent="0.2">
      <c r="L625" s="9"/>
    </row>
    <row r="626" spans="12:12" x14ac:dyDescent="0.2">
      <c r="L626" s="9"/>
    </row>
    <row r="627" spans="12:12" x14ac:dyDescent="0.2">
      <c r="L627" s="9"/>
    </row>
    <row r="628" spans="12:12" x14ac:dyDescent="0.2">
      <c r="L628" s="9"/>
    </row>
    <row r="629" spans="12:12" x14ac:dyDescent="0.2">
      <c r="L629" s="9"/>
    </row>
    <row r="630" spans="12:12" x14ac:dyDescent="0.2">
      <c r="L630" s="9"/>
    </row>
    <row r="631" spans="12:12" x14ac:dyDescent="0.2">
      <c r="L631" s="9"/>
    </row>
    <row r="632" spans="12:12" x14ac:dyDescent="0.2">
      <c r="L632" s="9"/>
    </row>
    <row r="633" spans="12:12" x14ac:dyDescent="0.2">
      <c r="L633" s="9"/>
    </row>
    <row r="634" spans="12:12" x14ac:dyDescent="0.2">
      <c r="L634" s="9"/>
    </row>
    <row r="635" spans="12:12" x14ac:dyDescent="0.2">
      <c r="L635" s="9"/>
    </row>
    <row r="636" spans="12:12" x14ac:dyDescent="0.2">
      <c r="L636" s="9"/>
    </row>
    <row r="637" spans="12:12" x14ac:dyDescent="0.2">
      <c r="L637" s="9"/>
    </row>
    <row r="638" spans="12:12" x14ac:dyDescent="0.2">
      <c r="L638" s="9"/>
    </row>
    <row r="639" spans="12:12" x14ac:dyDescent="0.2">
      <c r="L639" s="9"/>
    </row>
    <row r="640" spans="12:12" x14ac:dyDescent="0.2">
      <c r="L640" s="9"/>
    </row>
    <row r="641" spans="12:12" x14ac:dyDescent="0.2">
      <c r="L641" s="9"/>
    </row>
    <row r="642" spans="12:12" x14ac:dyDescent="0.2">
      <c r="L642" s="9"/>
    </row>
    <row r="643" spans="12:12" x14ac:dyDescent="0.2">
      <c r="L643" s="9"/>
    </row>
    <row r="644" spans="12:12" x14ac:dyDescent="0.2">
      <c r="L644" s="9"/>
    </row>
    <row r="645" spans="12:12" x14ac:dyDescent="0.2">
      <c r="L645" s="9"/>
    </row>
    <row r="646" spans="12:12" x14ac:dyDescent="0.2">
      <c r="L646" s="9"/>
    </row>
    <row r="647" spans="12:12" x14ac:dyDescent="0.2">
      <c r="L647" s="9"/>
    </row>
    <row r="648" spans="12:12" x14ac:dyDescent="0.2">
      <c r="L648" s="9"/>
    </row>
    <row r="649" spans="12:12" x14ac:dyDescent="0.2">
      <c r="L649" s="9"/>
    </row>
    <row r="650" spans="12:12" x14ac:dyDescent="0.2">
      <c r="L650" s="9"/>
    </row>
    <row r="651" spans="12:12" x14ac:dyDescent="0.2">
      <c r="L651" s="9"/>
    </row>
    <row r="652" spans="12:12" x14ac:dyDescent="0.2">
      <c r="L652" s="9"/>
    </row>
    <row r="653" spans="12:12" x14ac:dyDescent="0.2">
      <c r="L653" s="9"/>
    </row>
    <row r="654" spans="12:12" x14ac:dyDescent="0.2">
      <c r="L654" s="9"/>
    </row>
    <row r="655" spans="12:12" x14ac:dyDescent="0.2">
      <c r="L655" s="9"/>
    </row>
    <row r="656" spans="12:12" x14ac:dyDescent="0.2">
      <c r="L656" s="9"/>
    </row>
    <row r="657" spans="12:12" x14ac:dyDescent="0.2">
      <c r="L657" s="9"/>
    </row>
    <row r="658" spans="12:12" x14ac:dyDescent="0.2">
      <c r="L658" s="9"/>
    </row>
    <row r="659" spans="12:12" x14ac:dyDescent="0.2">
      <c r="L659" s="9"/>
    </row>
    <row r="660" spans="12:12" x14ac:dyDescent="0.2">
      <c r="L660" s="9"/>
    </row>
    <row r="661" spans="12:12" x14ac:dyDescent="0.2">
      <c r="L661" s="9"/>
    </row>
    <row r="662" spans="12:12" x14ac:dyDescent="0.2">
      <c r="L662" s="9"/>
    </row>
    <row r="663" spans="12:12" x14ac:dyDescent="0.2">
      <c r="L663" s="9"/>
    </row>
    <row r="664" spans="12:12" x14ac:dyDescent="0.2">
      <c r="L664" s="9"/>
    </row>
    <row r="665" spans="12:12" x14ac:dyDescent="0.2">
      <c r="L665" s="9"/>
    </row>
    <row r="666" spans="12:12" x14ac:dyDescent="0.2">
      <c r="L666" s="9"/>
    </row>
    <row r="667" spans="12:12" x14ac:dyDescent="0.2">
      <c r="L667" s="9"/>
    </row>
    <row r="668" spans="12:12" x14ac:dyDescent="0.2">
      <c r="L668" s="9"/>
    </row>
    <row r="669" spans="12:12" x14ac:dyDescent="0.2">
      <c r="L669" s="9"/>
    </row>
    <row r="670" spans="12:12" x14ac:dyDescent="0.2">
      <c r="L670" s="9"/>
    </row>
    <row r="671" spans="12:12" x14ac:dyDescent="0.2">
      <c r="L671" s="9"/>
    </row>
    <row r="672" spans="12:12" x14ac:dyDescent="0.2">
      <c r="L672" s="9"/>
    </row>
    <row r="673" spans="12:12" x14ac:dyDescent="0.2">
      <c r="L673" s="9"/>
    </row>
    <row r="674" spans="12:12" x14ac:dyDescent="0.2">
      <c r="L674" s="9"/>
    </row>
    <row r="675" spans="12:12" x14ac:dyDescent="0.2">
      <c r="L675" s="9"/>
    </row>
    <row r="676" spans="12:12" x14ac:dyDescent="0.2">
      <c r="L676" s="9"/>
    </row>
    <row r="677" spans="12:12" x14ac:dyDescent="0.2">
      <c r="L677" s="9"/>
    </row>
    <row r="678" spans="12:12" x14ac:dyDescent="0.2">
      <c r="L678" s="9"/>
    </row>
    <row r="679" spans="12:12" x14ac:dyDescent="0.2">
      <c r="L679" s="9"/>
    </row>
    <row r="680" spans="12:12" x14ac:dyDescent="0.2">
      <c r="L680" s="9"/>
    </row>
    <row r="681" spans="12:12" x14ac:dyDescent="0.2">
      <c r="L681" s="9"/>
    </row>
    <row r="682" spans="12:12" x14ac:dyDescent="0.2">
      <c r="L682" s="9"/>
    </row>
    <row r="683" spans="12:12" x14ac:dyDescent="0.2">
      <c r="L683" s="9"/>
    </row>
    <row r="684" spans="12:12" x14ac:dyDescent="0.2">
      <c r="L684" s="9"/>
    </row>
    <row r="685" spans="12:12" x14ac:dyDescent="0.2">
      <c r="L685" s="9"/>
    </row>
    <row r="686" spans="12:12" x14ac:dyDescent="0.2">
      <c r="L686" s="9"/>
    </row>
    <row r="687" spans="12:12" x14ac:dyDescent="0.2">
      <c r="L687" s="9"/>
    </row>
    <row r="688" spans="12:12" x14ac:dyDescent="0.2">
      <c r="L688" s="9"/>
    </row>
    <row r="689" spans="12:12" x14ac:dyDescent="0.2">
      <c r="L689" s="9"/>
    </row>
    <row r="690" spans="12:12" x14ac:dyDescent="0.2">
      <c r="L690" s="9"/>
    </row>
    <row r="691" spans="12:12" x14ac:dyDescent="0.2">
      <c r="L691" s="9"/>
    </row>
    <row r="692" spans="12:12" x14ac:dyDescent="0.2">
      <c r="L692" s="9"/>
    </row>
    <row r="693" spans="12:12" x14ac:dyDescent="0.2">
      <c r="L693" s="9"/>
    </row>
    <row r="694" spans="12:12" x14ac:dyDescent="0.2">
      <c r="L694" s="9"/>
    </row>
    <row r="695" spans="12:12" x14ac:dyDescent="0.2">
      <c r="L695" s="9"/>
    </row>
    <row r="696" spans="12:12" x14ac:dyDescent="0.2">
      <c r="L696" s="9"/>
    </row>
    <row r="697" spans="12:12" x14ac:dyDescent="0.2">
      <c r="L697" s="9"/>
    </row>
    <row r="698" spans="12:12" x14ac:dyDescent="0.2">
      <c r="L698" s="9"/>
    </row>
    <row r="699" spans="12:12" x14ac:dyDescent="0.2">
      <c r="L699" s="9"/>
    </row>
    <row r="700" spans="12:12" x14ac:dyDescent="0.2">
      <c r="L700" s="9"/>
    </row>
    <row r="701" spans="12:12" x14ac:dyDescent="0.2">
      <c r="L701" s="9"/>
    </row>
    <row r="702" spans="12:12" x14ac:dyDescent="0.2">
      <c r="L702" s="9"/>
    </row>
    <row r="703" spans="12:12" x14ac:dyDescent="0.2">
      <c r="L703" s="9"/>
    </row>
    <row r="704" spans="12:12" x14ac:dyDescent="0.2">
      <c r="L704" s="9"/>
    </row>
    <row r="705" spans="12:12" x14ac:dyDescent="0.2">
      <c r="L705" s="9"/>
    </row>
    <row r="706" spans="12:12" x14ac:dyDescent="0.2">
      <c r="L706" s="9"/>
    </row>
    <row r="707" spans="12:12" x14ac:dyDescent="0.2">
      <c r="L707" s="9"/>
    </row>
    <row r="708" spans="12:12" x14ac:dyDescent="0.2">
      <c r="L708" s="9"/>
    </row>
    <row r="709" spans="12:12" x14ac:dyDescent="0.2">
      <c r="L709" s="9"/>
    </row>
    <row r="710" spans="12:12" x14ac:dyDescent="0.2">
      <c r="L710" s="9"/>
    </row>
    <row r="711" spans="12:12" x14ac:dyDescent="0.2">
      <c r="L711" s="9"/>
    </row>
    <row r="712" spans="12:12" x14ac:dyDescent="0.2">
      <c r="L712" s="9"/>
    </row>
    <row r="713" spans="12:12" x14ac:dyDescent="0.2">
      <c r="L713" s="9"/>
    </row>
    <row r="714" spans="12:12" x14ac:dyDescent="0.2">
      <c r="L714" s="9"/>
    </row>
    <row r="715" spans="12:12" x14ac:dyDescent="0.2">
      <c r="L715" s="9"/>
    </row>
    <row r="716" spans="12:12" x14ac:dyDescent="0.2">
      <c r="L716" s="9"/>
    </row>
    <row r="717" spans="12:12" x14ac:dyDescent="0.2">
      <c r="L717" s="9"/>
    </row>
    <row r="718" spans="12:12" x14ac:dyDescent="0.2">
      <c r="L718" s="9"/>
    </row>
    <row r="719" spans="12:12" x14ac:dyDescent="0.2">
      <c r="L719" s="9"/>
    </row>
    <row r="720" spans="12:12" x14ac:dyDescent="0.2">
      <c r="L720" s="9"/>
    </row>
    <row r="721" spans="12:12" x14ac:dyDescent="0.2">
      <c r="L721" s="9"/>
    </row>
    <row r="722" spans="12:12" x14ac:dyDescent="0.2">
      <c r="L722" s="9"/>
    </row>
    <row r="723" spans="12:12" x14ac:dyDescent="0.2">
      <c r="L723" s="9"/>
    </row>
    <row r="724" spans="12:12" x14ac:dyDescent="0.2">
      <c r="L724" s="9"/>
    </row>
    <row r="725" spans="12:12" x14ac:dyDescent="0.2">
      <c r="L725" s="9"/>
    </row>
    <row r="726" spans="12:12" x14ac:dyDescent="0.2">
      <c r="L726" s="9"/>
    </row>
    <row r="727" spans="12:12" x14ac:dyDescent="0.2">
      <c r="L727" s="9"/>
    </row>
    <row r="728" spans="12:12" x14ac:dyDescent="0.2">
      <c r="L728" s="9"/>
    </row>
    <row r="729" spans="12:12" x14ac:dyDescent="0.2">
      <c r="L729" s="9"/>
    </row>
    <row r="730" spans="12:12" x14ac:dyDescent="0.2">
      <c r="L730" s="9"/>
    </row>
    <row r="731" spans="12:12" x14ac:dyDescent="0.2">
      <c r="L731" s="9"/>
    </row>
    <row r="732" spans="12:12" x14ac:dyDescent="0.2">
      <c r="L732" s="9"/>
    </row>
    <row r="733" spans="12:12" x14ac:dyDescent="0.2">
      <c r="L733" s="9"/>
    </row>
    <row r="734" spans="12:12" x14ac:dyDescent="0.2">
      <c r="L734" s="9"/>
    </row>
    <row r="735" spans="12:12" x14ac:dyDescent="0.2">
      <c r="L735" s="9"/>
    </row>
    <row r="736" spans="12:12" x14ac:dyDescent="0.2">
      <c r="L736" s="9"/>
    </row>
    <row r="737" spans="12:12" x14ac:dyDescent="0.2">
      <c r="L737" s="9"/>
    </row>
    <row r="738" spans="12:12" x14ac:dyDescent="0.2">
      <c r="L738" s="9"/>
    </row>
    <row r="739" spans="12:12" x14ac:dyDescent="0.2">
      <c r="L739" s="9"/>
    </row>
    <row r="740" spans="12:12" x14ac:dyDescent="0.2">
      <c r="L740" s="9"/>
    </row>
    <row r="741" spans="12:12" x14ac:dyDescent="0.2">
      <c r="L741" s="9"/>
    </row>
    <row r="742" spans="12:12" x14ac:dyDescent="0.2">
      <c r="L742" s="9"/>
    </row>
    <row r="743" spans="12:12" x14ac:dyDescent="0.2">
      <c r="L743" s="9"/>
    </row>
    <row r="744" spans="12:12" x14ac:dyDescent="0.2">
      <c r="L744" s="9"/>
    </row>
    <row r="745" spans="12:12" x14ac:dyDescent="0.2">
      <c r="L745" s="9"/>
    </row>
    <row r="746" spans="12:12" x14ac:dyDescent="0.2">
      <c r="L746" s="9"/>
    </row>
    <row r="747" spans="12:12" x14ac:dyDescent="0.2">
      <c r="L747" s="9"/>
    </row>
    <row r="748" spans="12:12" x14ac:dyDescent="0.2">
      <c r="L748" s="9"/>
    </row>
    <row r="749" spans="12:12" x14ac:dyDescent="0.2">
      <c r="L749" s="9"/>
    </row>
    <row r="750" spans="12:12" x14ac:dyDescent="0.2">
      <c r="L750" s="9"/>
    </row>
    <row r="751" spans="12:12" x14ac:dyDescent="0.2">
      <c r="L751" s="9"/>
    </row>
    <row r="752" spans="12:12" x14ac:dyDescent="0.2">
      <c r="L752" s="9"/>
    </row>
    <row r="753" spans="12:12" x14ac:dyDescent="0.2">
      <c r="L753" s="9"/>
    </row>
    <row r="754" spans="12:12" x14ac:dyDescent="0.2">
      <c r="L754" s="9"/>
    </row>
    <row r="755" spans="12:12" x14ac:dyDescent="0.2">
      <c r="L755" s="9"/>
    </row>
    <row r="756" spans="12:12" x14ac:dyDescent="0.2">
      <c r="L756" s="9"/>
    </row>
    <row r="757" spans="12:12" x14ac:dyDescent="0.2">
      <c r="L757" s="9"/>
    </row>
    <row r="758" spans="12:12" x14ac:dyDescent="0.2">
      <c r="L758" s="9"/>
    </row>
    <row r="759" spans="12:12" x14ac:dyDescent="0.2">
      <c r="L759" s="9"/>
    </row>
    <row r="760" spans="12:12" x14ac:dyDescent="0.2">
      <c r="L760" s="9"/>
    </row>
    <row r="761" spans="12:12" x14ac:dyDescent="0.2">
      <c r="L761" s="9"/>
    </row>
    <row r="762" spans="12:12" x14ac:dyDescent="0.2">
      <c r="L762" s="9"/>
    </row>
    <row r="763" spans="12:12" x14ac:dyDescent="0.2">
      <c r="L763" s="9"/>
    </row>
    <row r="764" spans="12:12" x14ac:dyDescent="0.2">
      <c r="L764" s="9"/>
    </row>
    <row r="765" spans="12:12" x14ac:dyDescent="0.2">
      <c r="L765" s="9"/>
    </row>
    <row r="766" spans="12:12" x14ac:dyDescent="0.2">
      <c r="L766" s="9"/>
    </row>
    <row r="767" spans="12:12" x14ac:dyDescent="0.2">
      <c r="L767" s="9"/>
    </row>
    <row r="768" spans="12:12" x14ac:dyDescent="0.2">
      <c r="L768" s="9"/>
    </row>
    <row r="769" spans="12:12" x14ac:dyDescent="0.2">
      <c r="L769" s="9"/>
    </row>
    <row r="770" spans="12:12" x14ac:dyDescent="0.2">
      <c r="L770" s="9"/>
    </row>
    <row r="771" spans="12:12" x14ac:dyDescent="0.2">
      <c r="L771" s="9"/>
    </row>
    <row r="772" spans="12:12" x14ac:dyDescent="0.2">
      <c r="L772" s="9"/>
    </row>
    <row r="773" spans="12:12" x14ac:dyDescent="0.2">
      <c r="L773" s="9"/>
    </row>
    <row r="774" spans="12:12" x14ac:dyDescent="0.2">
      <c r="L774" s="9"/>
    </row>
    <row r="775" spans="12:12" x14ac:dyDescent="0.2">
      <c r="L775" s="9"/>
    </row>
    <row r="776" spans="12:12" x14ac:dyDescent="0.2">
      <c r="L776" s="9"/>
    </row>
    <row r="777" spans="12:12" x14ac:dyDescent="0.2">
      <c r="L777" s="9"/>
    </row>
    <row r="778" spans="12:12" x14ac:dyDescent="0.2">
      <c r="L778" s="9"/>
    </row>
    <row r="779" spans="12:12" x14ac:dyDescent="0.2">
      <c r="L779" s="9"/>
    </row>
    <row r="780" spans="12:12" x14ac:dyDescent="0.2">
      <c r="L780" s="9"/>
    </row>
    <row r="781" spans="12:12" x14ac:dyDescent="0.2">
      <c r="L781" s="9"/>
    </row>
    <row r="782" spans="12:12" x14ac:dyDescent="0.2">
      <c r="L782" s="9"/>
    </row>
    <row r="783" spans="12:12" x14ac:dyDescent="0.2">
      <c r="L783" s="9"/>
    </row>
    <row r="784" spans="12:12" x14ac:dyDescent="0.2">
      <c r="L784" s="9"/>
    </row>
    <row r="785" spans="12:12" x14ac:dyDescent="0.2">
      <c r="L785" s="9"/>
    </row>
    <row r="786" spans="12:12" x14ac:dyDescent="0.2">
      <c r="L786" s="9"/>
    </row>
    <row r="787" spans="12:12" x14ac:dyDescent="0.2">
      <c r="L787" s="9"/>
    </row>
    <row r="788" spans="12:12" x14ac:dyDescent="0.2">
      <c r="L788" s="9"/>
    </row>
    <row r="789" spans="12:12" x14ac:dyDescent="0.2">
      <c r="L789" s="9"/>
    </row>
    <row r="790" spans="12:12" x14ac:dyDescent="0.2">
      <c r="L790" s="9"/>
    </row>
    <row r="791" spans="12:12" x14ac:dyDescent="0.2">
      <c r="L791" s="9"/>
    </row>
    <row r="792" spans="12:12" x14ac:dyDescent="0.2">
      <c r="L792" s="9"/>
    </row>
    <row r="793" spans="12:12" x14ac:dyDescent="0.2">
      <c r="L793" s="9"/>
    </row>
    <row r="794" spans="12:12" x14ac:dyDescent="0.2">
      <c r="L794" s="9"/>
    </row>
    <row r="795" spans="12:12" x14ac:dyDescent="0.2">
      <c r="L795" s="9"/>
    </row>
    <row r="796" spans="12:12" x14ac:dyDescent="0.2">
      <c r="L796" s="9"/>
    </row>
    <row r="797" spans="12:12" x14ac:dyDescent="0.2">
      <c r="L797" s="9"/>
    </row>
    <row r="798" spans="12:12" x14ac:dyDescent="0.2">
      <c r="L798" s="9"/>
    </row>
    <row r="799" spans="12:12" x14ac:dyDescent="0.2">
      <c r="L799" s="9"/>
    </row>
    <row r="800" spans="12:12" x14ac:dyDescent="0.2">
      <c r="L800" s="9"/>
    </row>
    <row r="801" spans="12:12" x14ac:dyDescent="0.2">
      <c r="L801" s="9"/>
    </row>
    <row r="802" spans="12:12" x14ac:dyDescent="0.2">
      <c r="L802" s="9"/>
    </row>
    <row r="803" spans="12:12" x14ac:dyDescent="0.2">
      <c r="L803" s="9"/>
    </row>
    <row r="804" spans="12:12" x14ac:dyDescent="0.2">
      <c r="L804" s="9"/>
    </row>
    <row r="805" spans="12:12" x14ac:dyDescent="0.2">
      <c r="L805" s="9"/>
    </row>
    <row r="806" spans="12:12" x14ac:dyDescent="0.2">
      <c r="L806" s="9"/>
    </row>
    <row r="807" spans="12:12" x14ac:dyDescent="0.2">
      <c r="L807" s="9"/>
    </row>
    <row r="808" spans="12:12" x14ac:dyDescent="0.2">
      <c r="L808" s="9"/>
    </row>
    <row r="809" spans="12:12" x14ac:dyDescent="0.2">
      <c r="L809" s="9"/>
    </row>
    <row r="810" spans="12:12" x14ac:dyDescent="0.2">
      <c r="L810" s="9"/>
    </row>
    <row r="811" spans="12:12" x14ac:dyDescent="0.2">
      <c r="L811" s="9"/>
    </row>
    <row r="812" spans="12:12" x14ac:dyDescent="0.2">
      <c r="L812" s="9"/>
    </row>
    <row r="813" spans="12:12" x14ac:dyDescent="0.2">
      <c r="L813" s="9"/>
    </row>
    <row r="814" spans="12:12" x14ac:dyDescent="0.2">
      <c r="L814" s="9"/>
    </row>
    <row r="815" spans="12:12" x14ac:dyDescent="0.2">
      <c r="L815" s="9"/>
    </row>
    <row r="816" spans="12:12" x14ac:dyDescent="0.2">
      <c r="L816" s="9"/>
    </row>
    <row r="817" spans="12:12" x14ac:dyDescent="0.2">
      <c r="L817" s="9"/>
    </row>
    <row r="818" spans="12:12" x14ac:dyDescent="0.2">
      <c r="L818" s="9"/>
    </row>
    <row r="819" spans="12:12" x14ac:dyDescent="0.2">
      <c r="L819" s="9"/>
    </row>
    <row r="820" spans="12:12" x14ac:dyDescent="0.2">
      <c r="L820" s="9"/>
    </row>
    <row r="821" spans="12:12" x14ac:dyDescent="0.2">
      <c r="L821" s="9"/>
    </row>
    <row r="822" spans="12:12" x14ac:dyDescent="0.2">
      <c r="L822" s="9"/>
    </row>
    <row r="823" spans="12:12" x14ac:dyDescent="0.2">
      <c r="L823" s="9"/>
    </row>
    <row r="824" spans="12:12" x14ac:dyDescent="0.2">
      <c r="L824" s="9"/>
    </row>
    <row r="825" spans="12:12" x14ac:dyDescent="0.2">
      <c r="L825" s="9"/>
    </row>
    <row r="826" spans="12:12" x14ac:dyDescent="0.2">
      <c r="L826" s="9"/>
    </row>
    <row r="827" spans="12:12" x14ac:dyDescent="0.2">
      <c r="L827" s="9"/>
    </row>
    <row r="828" spans="12:12" x14ac:dyDescent="0.2">
      <c r="L828" s="9"/>
    </row>
    <row r="829" spans="12:12" x14ac:dyDescent="0.2">
      <c r="L829" s="9"/>
    </row>
    <row r="830" spans="12:12" x14ac:dyDescent="0.2">
      <c r="L830" s="9"/>
    </row>
    <row r="831" spans="12:12" x14ac:dyDescent="0.2">
      <c r="L831" s="9"/>
    </row>
    <row r="832" spans="12:12" x14ac:dyDescent="0.2">
      <c r="L832" s="9"/>
    </row>
    <row r="833" spans="12:12" x14ac:dyDescent="0.2">
      <c r="L833" s="9"/>
    </row>
    <row r="834" spans="12:12" x14ac:dyDescent="0.2">
      <c r="L834" s="9"/>
    </row>
    <row r="835" spans="12:12" x14ac:dyDescent="0.2">
      <c r="L835" s="9"/>
    </row>
    <row r="836" spans="12:12" x14ac:dyDescent="0.2">
      <c r="L836" s="9"/>
    </row>
    <row r="837" spans="12:12" x14ac:dyDescent="0.2">
      <c r="L837" s="9"/>
    </row>
    <row r="838" spans="12:12" x14ac:dyDescent="0.2">
      <c r="L838" s="9"/>
    </row>
    <row r="839" spans="12:12" x14ac:dyDescent="0.2">
      <c r="L839" s="9"/>
    </row>
    <row r="840" spans="12:12" x14ac:dyDescent="0.2">
      <c r="L840" s="9"/>
    </row>
    <row r="841" spans="12:12" x14ac:dyDescent="0.2">
      <c r="L841" s="9"/>
    </row>
    <row r="842" spans="12:12" x14ac:dyDescent="0.2">
      <c r="L842" s="9"/>
    </row>
    <row r="843" spans="12:12" x14ac:dyDescent="0.2">
      <c r="L843" s="9"/>
    </row>
    <row r="844" spans="12:12" x14ac:dyDescent="0.2">
      <c r="L844" s="9"/>
    </row>
    <row r="845" spans="12:12" x14ac:dyDescent="0.2">
      <c r="L845" s="9"/>
    </row>
    <row r="846" spans="12:12" x14ac:dyDescent="0.2">
      <c r="L846" s="9"/>
    </row>
    <row r="847" spans="12:12" x14ac:dyDescent="0.2">
      <c r="L847" s="9"/>
    </row>
    <row r="848" spans="12:12" x14ac:dyDescent="0.2">
      <c r="L848" s="9"/>
    </row>
    <row r="849" spans="12:12" x14ac:dyDescent="0.2">
      <c r="L849" s="9"/>
    </row>
    <row r="850" spans="12:12" x14ac:dyDescent="0.2">
      <c r="L850" s="9"/>
    </row>
    <row r="851" spans="12:12" x14ac:dyDescent="0.2">
      <c r="L851" s="9"/>
    </row>
    <row r="852" spans="12:12" x14ac:dyDescent="0.2">
      <c r="L852" s="9"/>
    </row>
    <row r="853" spans="12:12" x14ac:dyDescent="0.2">
      <c r="L853" s="9"/>
    </row>
    <row r="854" spans="12:12" x14ac:dyDescent="0.2">
      <c r="L854" s="9"/>
    </row>
    <row r="855" spans="12:12" x14ac:dyDescent="0.2">
      <c r="L855" s="9"/>
    </row>
    <row r="856" spans="12:12" x14ac:dyDescent="0.2">
      <c r="L856" s="9"/>
    </row>
    <row r="857" spans="12:12" x14ac:dyDescent="0.2">
      <c r="L857" s="9"/>
    </row>
    <row r="858" spans="12:12" x14ac:dyDescent="0.2">
      <c r="L858" s="9"/>
    </row>
    <row r="859" spans="12:12" x14ac:dyDescent="0.2">
      <c r="L859" s="9"/>
    </row>
    <row r="860" spans="12:12" x14ac:dyDescent="0.2">
      <c r="L860" s="9"/>
    </row>
    <row r="861" spans="12:12" x14ac:dyDescent="0.2">
      <c r="L861" s="9"/>
    </row>
    <row r="862" spans="12:12" x14ac:dyDescent="0.2">
      <c r="L862" s="9"/>
    </row>
    <row r="863" spans="12:12" x14ac:dyDescent="0.2">
      <c r="L863" s="9"/>
    </row>
    <row r="864" spans="12:12" x14ac:dyDescent="0.2">
      <c r="L864" s="9"/>
    </row>
    <row r="865" spans="12:12" x14ac:dyDescent="0.2">
      <c r="L865" s="9"/>
    </row>
    <row r="866" spans="12:12" x14ac:dyDescent="0.2">
      <c r="L866" s="9"/>
    </row>
    <row r="867" spans="12:12" x14ac:dyDescent="0.2">
      <c r="L867" s="9"/>
    </row>
    <row r="868" spans="12:12" x14ac:dyDescent="0.2">
      <c r="L868" s="9"/>
    </row>
    <row r="869" spans="12:12" x14ac:dyDescent="0.2">
      <c r="L869" s="9"/>
    </row>
    <row r="870" spans="12:12" x14ac:dyDescent="0.2">
      <c r="L870" s="9"/>
    </row>
    <row r="871" spans="12:12" x14ac:dyDescent="0.2">
      <c r="L871" s="9"/>
    </row>
    <row r="872" spans="12:12" x14ac:dyDescent="0.2">
      <c r="L872" s="9"/>
    </row>
    <row r="873" spans="12:12" x14ac:dyDescent="0.2">
      <c r="L873" s="9"/>
    </row>
    <row r="874" spans="12:12" x14ac:dyDescent="0.2">
      <c r="L874" s="9"/>
    </row>
    <row r="875" spans="12:12" x14ac:dyDescent="0.2">
      <c r="L875" s="9"/>
    </row>
    <row r="876" spans="12:12" x14ac:dyDescent="0.2">
      <c r="L876" s="9"/>
    </row>
    <row r="877" spans="12:12" x14ac:dyDescent="0.2">
      <c r="L877" s="9"/>
    </row>
    <row r="878" spans="12:12" x14ac:dyDescent="0.2">
      <c r="L878" s="9"/>
    </row>
    <row r="879" spans="12:12" x14ac:dyDescent="0.2">
      <c r="L879" s="9"/>
    </row>
    <row r="880" spans="12:12" x14ac:dyDescent="0.2">
      <c r="L880" s="9"/>
    </row>
    <row r="881" spans="12:12" x14ac:dyDescent="0.2">
      <c r="L881" s="9"/>
    </row>
    <row r="882" spans="12:12" x14ac:dyDescent="0.2">
      <c r="L882" s="9"/>
    </row>
    <row r="883" spans="12:12" x14ac:dyDescent="0.2">
      <c r="L883" s="9"/>
    </row>
    <row r="884" spans="12:12" x14ac:dyDescent="0.2">
      <c r="L884" s="9"/>
    </row>
    <row r="885" spans="12:12" x14ac:dyDescent="0.2">
      <c r="L885" s="9"/>
    </row>
    <row r="886" spans="12:12" x14ac:dyDescent="0.2">
      <c r="L886" s="9"/>
    </row>
    <row r="887" spans="12:12" x14ac:dyDescent="0.2">
      <c r="L887" s="9"/>
    </row>
    <row r="888" spans="12:12" x14ac:dyDescent="0.2">
      <c r="L888" s="9"/>
    </row>
    <row r="889" spans="12:12" x14ac:dyDescent="0.2">
      <c r="L889" s="9"/>
    </row>
    <row r="890" spans="12:12" x14ac:dyDescent="0.2">
      <c r="L890" s="9"/>
    </row>
    <row r="891" spans="12:12" x14ac:dyDescent="0.2">
      <c r="L891" s="9"/>
    </row>
    <row r="892" spans="12:12" x14ac:dyDescent="0.2">
      <c r="L892" s="9"/>
    </row>
    <row r="893" spans="12:12" x14ac:dyDescent="0.2">
      <c r="L893" s="9"/>
    </row>
    <row r="894" spans="12:12" x14ac:dyDescent="0.2">
      <c r="L894" s="9"/>
    </row>
    <row r="895" spans="12:12" x14ac:dyDescent="0.2">
      <c r="L895" s="9"/>
    </row>
    <row r="896" spans="12:12" x14ac:dyDescent="0.2">
      <c r="L896" s="9"/>
    </row>
    <row r="897" spans="12:12" x14ac:dyDescent="0.2">
      <c r="L897" s="9"/>
    </row>
    <row r="898" spans="12:12" x14ac:dyDescent="0.2">
      <c r="L898" s="9"/>
    </row>
    <row r="899" spans="12:12" x14ac:dyDescent="0.2">
      <c r="L899" s="9"/>
    </row>
    <row r="900" spans="12:12" x14ac:dyDescent="0.2">
      <c r="L900" s="9"/>
    </row>
    <row r="901" spans="12:12" x14ac:dyDescent="0.2">
      <c r="L901" s="9"/>
    </row>
    <row r="902" spans="12:12" x14ac:dyDescent="0.2">
      <c r="L902" s="9"/>
    </row>
    <row r="903" spans="12:12" x14ac:dyDescent="0.2">
      <c r="L903" s="9"/>
    </row>
    <row r="904" spans="12:12" x14ac:dyDescent="0.2">
      <c r="L904" s="9"/>
    </row>
    <row r="905" spans="12:12" x14ac:dyDescent="0.2">
      <c r="L905" s="9"/>
    </row>
    <row r="906" spans="12:12" x14ac:dyDescent="0.2">
      <c r="L906" s="9"/>
    </row>
    <row r="907" spans="12:12" x14ac:dyDescent="0.2">
      <c r="L907" s="9"/>
    </row>
    <row r="908" spans="12:12" x14ac:dyDescent="0.2">
      <c r="L908" s="9"/>
    </row>
    <row r="909" spans="12:12" x14ac:dyDescent="0.2">
      <c r="L909" s="9"/>
    </row>
    <row r="910" spans="12:12" x14ac:dyDescent="0.2">
      <c r="L910" s="9"/>
    </row>
    <row r="911" spans="12:12" x14ac:dyDescent="0.2">
      <c r="L911" s="9"/>
    </row>
    <row r="912" spans="12:12" x14ac:dyDescent="0.2">
      <c r="L912" s="9"/>
    </row>
    <row r="913" spans="12:12" x14ac:dyDescent="0.2">
      <c r="L913" s="9"/>
    </row>
    <row r="914" spans="12:12" x14ac:dyDescent="0.2">
      <c r="L914" s="9"/>
    </row>
    <row r="915" spans="12:12" x14ac:dyDescent="0.2">
      <c r="L915" s="9"/>
    </row>
    <row r="916" spans="12:12" x14ac:dyDescent="0.2">
      <c r="L916" s="9"/>
    </row>
    <row r="917" spans="12:12" x14ac:dyDescent="0.2">
      <c r="L917" s="9"/>
    </row>
    <row r="918" spans="12:12" x14ac:dyDescent="0.2">
      <c r="L918" s="9"/>
    </row>
    <row r="919" spans="12:12" x14ac:dyDescent="0.2">
      <c r="L919" s="9"/>
    </row>
    <row r="920" spans="12:12" x14ac:dyDescent="0.2">
      <c r="L920" s="9"/>
    </row>
    <row r="921" spans="12:12" x14ac:dyDescent="0.2">
      <c r="L921" s="9"/>
    </row>
    <row r="922" spans="12:12" x14ac:dyDescent="0.2">
      <c r="L922" s="9"/>
    </row>
    <row r="923" spans="12:12" x14ac:dyDescent="0.2">
      <c r="L923" s="9"/>
    </row>
    <row r="924" spans="12:12" x14ac:dyDescent="0.2">
      <c r="L924" s="9"/>
    </row>
    <row r="925" spans="12:12" x14ac:dyDescent="0.2">
      <c r="L925" s="9"/>
    </row>
    <row r="926" spans="12:12" x14ac:dyDescent="0.2">
      <c r="L926" s="9"/>
    </row>
    <row r="927" spans="12:12" x14ac:dyDescent="0.2">
      <c r="L927" s="9"/>
    </row>
    <row r="928" spans="12:12" x14ac:dyDescent="0.2">
      <c r="L928" s="9"/>
    </row>
    <row r="929" spans="12:12" x14ac:dyDescent="0.2">
      <c r="L929" s="9"/>
    </row>
    <row r="930" spans="12:12" x14ac:dyDescent="0.2">
      <c r="L930" s="9"/>
    </row>
    <row r="931" spans="12:12" x14ac:dyDescent="0.2">
      <c r="L931" s="9"/>
    </row>
    <row r="932" spans="12:12" x14ac:dyDescent="0.2">
      <c r="L932" s="9"/>
    </row>
    <row r="933" spans="12:12" x14ac:dyDescent="0.2">
      <c r="L933" s="9"/>
    </row>
    <row r="934" spans="12:12" x14ac:dyDescent="0.2">
      <c r="L934" s="9"/>
    </row>
    <row r="935" spans="12:12" x14ac:dyDescent="0.2">
      <c r="L935" s="9"/>
    </row>
    <row r="936" spans="12:12" x14ac:dyDescent="0.2">
      <c r="L936" s="9"/>
    </row>
    <row r="937" spans="12:12" x14ac:dyDescent="0.2">
      <c r="L937" s="9"/>
    </row>
    <row r="938" spans="12:12" x14ac:dyDescent="0.2">
      <c r="L938" s="9"/>
    </row>
    <row r="939" spans="12:12" x14ac:dyDescent="0.2">
      <c r="L939" s="9"/>
    </row>
    <row r="940" spans="12:12" x14ac:dyDescent="0.2">
      <c r="L940" s="9"/>
    </row>
    <row r="941" spans="12:12" x14ac:dyDescent="0.2">
      <c r="L941" s="9"/>
    </row>
    <row r="942" spans="12:12" x14ac:dyDescent="0.2">
      <c r="L942" s="9"/>
    </row>
    <row r="943" spans="12:12" x14ac:dyDescent="0.2">
      <c r="L943" s="9"/>
    </row>
    <row r="944" spans="12:12" x14ac:dyDescent="0.2">
      <c r="L944" s="9"/>
    </row>
    <row r="945" spans="12:12" x14ac:dyDescent="0.2">
      <c r="L945" s="9"/>
    </row>
    <row r="946" spans="12:12" x14ac:dyDescent="0.2">
      <c r="L946" s="9"/>
    </row>
    <row r="947" spans="12:12" x14ac:dyDescent="0.2">
      <c r="L947" s="9"/>
    </row>
    <row r="948" spans="12:12" x14ac:dyDescent="0.2">
      <c r="L948" s="9"/>
    </row>
    <row r="949" spans="12:12" x14ac:dyDescent="0.2">
      <c r="L949" s="9"/>
    </row>
    <row r="950" spans="12:12" x14ac:dyDescent="0.2">
      <c r="L950" s="9"/>
    </row>
    <row r="951" spans="12:12" x14ac:dyDescent="0.2">
      <c r="L951" s="9"/>
    </row>
    <row r="952" spans="12:12" x14ac:dyDescent="0.2">
      <c r="L952" s="9"/>
    </row>
    <row r="953" spans="12:12" x14ac:dyDescent="0.2">
      <c r="L953" s="9"/>
    </row>
    <row r="954" spans="12:12" x14ac:dyDescent="0.2">
      <c r="L954" s="9"/>
    </row>
    <row r="955" spans="12:12" x14ac:dyDescent="0.2">
      <c r="L955" s="9"/>
    </row>
    <row r="956" spans="12:12" x14ac:dyDescent="0.2">
      <c r="L956" s="9"/>
    </row>
    <row r="957" spans="12:12" x14ac:dyDescent="0.2">
      <c r="L957" s="9"/>
    </row>
    <row r="958" spans="12:12" x14ac:dyDescent="0.2">
      <c r="L958" s="9"/>
    </row>
    <row r="959" spans="12:12" x14ac:dyDescent="0.2">
      <c r="L959" s="9"/>
    </row>
    <row r="960" spans="12:12" x14ac:dyDescent="0.2">
      <c r="L960" s="9"/>
    </row>
    <row r="961" spans="12:12" x14ac:dyDescent="0.2">
      <c r="L961" s="9"/>
    </row>
    <row r="962" spans="12:12" x14ac:dyDescent="0.2">
      <c r="L962" s="9"/>
    </row>
    <row r="963" spans="12:12" x14ac:dyDescent="0.2">
      <c r="L963" s="9"/>
    </row>
    <row r="964" spans="12:12" x14ac:dyDescent="0.2">
      <c r="L964" s="9"/>
    </row>
    <row r="965" spans="12:12" x14ac:dyDescent="0.2">
      <c r="L965" s="9"/>
    </row>
    <row r="966" spans="12:12" x14ac:dyDescent="0.2">
      <c r="L966" s="9"/>
    </row>
    <row r="967" spans="12:12" x14ac:dyDescent="0.2">
      <c r="L967" s="9"/>
    </row>
    <row r="968" spans="12:12" x14ac:dyDescent="0.2">
      <c r="L968" s="9"/>
    </row>
    <row r="969" spans="12:12" x14ac:dyDescent="0.2">
      <c r="L969" s="9"/>
    </row>
    <row r="970" spans="12:12" x14ac:dyDescent="0.2">
      <c r="L970" s="9"/>
    </row>
    <row r="971" spans="12:12" x14ac:dyDescent="0.2">
      <c r="L971" s="9"/>
    </row>
    <row r="972" spans="12:12" x14ac:dyDescent="0.2">
      <c r="L972" s="9"/>
    </row>
    <row r="973" spans="12:12" x14ac:dyDescent="0.2">
      <c r="L973" s="9"/>
    </row>
    <row r="974" spans="12:12" x14ac:dyDescent="0.2">
      <c r="L974" s="9"/>
    </row>
    <row r="975" spans="12:12" x14ac:dyDescent="0.2">
      <c r="L975" s="9"/>
    </row>
    <row r="976" spans="12:12" x14ac:dyDescent="0.2">
      <c r="L976" s="9"/>
    </row>
    <row r="977" spans="12:12" x14ac:dyDescent="0.2">
      <c r="L977" s="9"/>
    </row>
    <row r="978" spans="12:12" x14ac:dyDescent="0.2">
      <c r="L978" s="9"/>
    </row>
    <row r="979" spans="12:12" x14ac:dyDescent="0.2">
      <c r="L979" s="9"/>
    </row>
    <row r="980" spans="12:12" x14ac:dyDescent="0.2">
      <c r="L980" s="9"/>
    </row>
    <row r="981" spans="12:12" x14ac:dyDescent="0.2">
      <c r="L981" s="9"/>
    </row>
    <row r="982" spans="12:12" x14ac:dyDescent="0.2">
      <c r="L982" s="9"/>
    </row>
    <row r="983" spans="12:12" x14ac:dyDescent="0.2">
      <c r="L983" s="9"/>
    </row>
    <row r="984" spans="12:12" x14ac:dyDescent="0.2">
      <c r="L984" s="9"/>
    </row>
    <row r="985" spans="12:12" x14ac:dyDescent="0.2">
      <c r="L985" s="9"/>
    </row>
    <row r="986" spans="12:12" x14ac:dyDescent="0.2">
      <c r="L986" s="9"/>
    </row>
    <row r="987" spans="12:12" x14ac:dyDescent="0.2">
      <c r="L987" s="9"/>
    </row>
    <row r="988" spans="12:12" x14ac:dyDescent="0.2">
      <c r="L988" s="9"/>
    </row>
    <row r="989" spans="12:12" x14ac:dyDescent="0.2">
      <c r="L989" s="9"/>
    </row>
    <row r="990" spans="12:12" x14ac:dyDescent="0.2">
      <c r="L990" s="9"/>
    </row>
    <row r="991" spans="12:12" x14ac:dyDescent="0.2">
      <c r="L991" s="9"/>
    </row>
    <row r="992" spans="12:12" x14ac:dyDescent="0.2">
      <c r="L992" s="9"/>
    </row>
    <row r="993" spans="12:12" x14ac:dyDescent="0.2">
      <c r="L993" s="9"/>
    </row>
    <row r="994" spans="12:12" x14ac:dyDescent="0.2">
      <c r="L994" s="9"/>
    </row>
    <row r="995" spans="12:12" x14ac:dyDescent="0.2">
      <c r="L995" s="9"/>
    </row>
    <row r="996" spans="12:12" x14ac:dyDescent="0.2">
      <c r="L996" s="9"/>
    </row>
    <row r="997" spans="12:12" x14ac:dyDescent="0.2">
      <c r="L997" s="9"/>
    </row>
    <row r="998" spans="12:12" x14ac:dyDescent="0.2">
      <c r="L998" s="9"/>
    </row>
    <row r="999" spans="12:12" x14ac:dyDescent="0.2">
      <c r="L999" s="9"/>
    </row>
    <row r="1000" spans="12:12" x14ac:dyDescent="0.2">
      <c r="L1000" s="9"/>
    </row>
    <row r="1001" spans="12:12" x14ac:dyDescent="0.2">
      <c r="L1001" s="9"/>
    </row>
    <row r="1002" spans="12:12" x14ac:dyDescent="0.2">
      <c r="L1002" s="9"/>
    </row>
    <row r="1003" spans="12:12" x14ac:dyDescent="0.2">
      <c r="L1003" s="9"/>
    </row>
    <row r="1004" spans="12:12" x14ac:dyDescent="0.2">
      <c r="L1004" s="9"/>
    </row>
    <row r="1005" spans="12:12" x14ac:dyDescent="0.2">
      <c r="L1005" s="9"/>
    </row>
    <row r="1006" spans="12:12" x14ac:dyDescent="0.2">
      <c r="L1006" s="9"/>
    </row>
    <row r="1007" spans="12:12" x14ac:dyDescent="0.2">
      <c r="L1007" s="9"/>
    </row>
    <row r="1008" spans="12:12" x14ac:dyDescent="0.2">
      <c r="L1008" s="9"/>
    </row>
    <row r="1009" spans="12:12" x14ac:dyDescent="0.2">
      <c r="L1009" s="9"/>
    </row>
    <row r="1010" spans="12:12" x14ac:dyDescent="0.2">
      <c r="L1010" s="9"/>
    </row>
    <row r="1011" spans="12:12" x14ac:dyDescent="0.2">
      <c r="L1011" s="9"/>
    </row>
    <row r="1012" spans="12:12" x14ac:dyDescent="0.2">
      <c r="L1012" s="9"/>
    </row>
    <row r="1013" spans="12:12" x14ac:dyDescent="0.2">
      <c r="L1013" s="9"/>
    </row>
    <row r="1014" spans="12:12" x14ac:dyDescent="0.2">
      <c r="L1014" s="9"/>
    </row>
    <row r="1015" spans="12:12" x14ac:dyDescent="0.2">
      <c r="L1015" s="9"/>
    </row>
    <row r="1016" spans="12:12" x14ac:dyDescent="0.2">
      <c r="L1016" s="9"/>
    </row>
    <row r="1017" spans="12:12" x14ac:dyDescent="0.2">
      <c r="L1017" s="9"/>
    </row>
    <row r="1018" spans="12:12" x14ac:dyDescent="0.2">
      <c r="L1018" s="9"/>
    </row>
    <row r="1019" spans="12:12" x14ac:dyDescent="0.2">
      <c r="L1019" s="9"/>
    </row>
    <row r="1020" spans="12:12" x14ac:dyDescent="0.2">
      <c r="L1020" s="9"/>
    </row>
    <row r="1021" spans="12:12" x14ac:dyDescent="0.2">
      <c r="L1021" s="9"/>
    </row>
    <row r="1022" spans="12:12" x14ac:dyDescent="0.2">
      <c r="L1022" s="9"/>
    </row>
    <row r="1023" spans="12:12" x14ac:dyDescent="0.2">
      <c r="L1023" s="9"/>
    </row>
    <row r="1024" spans="12:12" x14ac:dyDescent="0.2">
      <c r="L1024" s="9"/>
    </row>
    <row r="1025" spans="12:12" x14ac:dyDescent="0.2">
      <c r="L1025" s="9"/>
    </row>
    <row r="1026" spans="12:12" x14ac:dyDescent="0.2">
      <c r="L1026" s="9"/>
    </row>
    <row r="1027" spans="12:12" x14ac:dyDescent="0.2">
      <c r="L1027" s="9"/>
    </row>
    <row r="1028" spans="12:12" x14ac:dyDescent="0.2">
      <c r="L1028" s="9"/>
    </row>
    <row r="1029" spans="12:12" x14ac:dyDescent="0.2">
      <c r="L1029" s="9"/>
    </row>
    <row r="1030" spans="12:12" x14ac:dyDescent="0.2">
      <c r="L1030" s="9"/>
    </row>
    <row r="1031" spans="12:12" x14ac:dyDescent="0.2">
      <c r="L1031" s="9"/>
    </row>
    <row r="1032" spans="12:12" x14ac:dyDescent="0.2">
      <c r="L1032" s="9"/>
    </row>
    <row r="1033" spans="12:12" x14ac:dyDescent="0.2">
      <c r="L1033" s="9"/>
    </row>
    <row r="1034" spans="12:12" x14ac:dyDescent="0.2">
      <c r="L1034" s="9"/>
    </row>
    <row r="1035" spans="12:12" x14ac:dyDescent="0.2">
      <c r="L1035" s="9"/>
    </row>
    <row r="1036" spans="12:12" x14ac:dyDescent="0.2">
      <c r="L1036" s="9"/>
    </row>
    <row r="1037" spans="12:12" x14ac:dyDescent="0.2">
      <c r="L1037" s="9"/>
    </row>
    <row r="1038" spans="12:12" x14ac:dyDescent="0.2">
      <c r="L1038" s="9"/>
    </row>
    <row r="1039" spans="12:12" x14ac:dyDescent="0.2">
      <c r="L1039" s="9"/>
    </row>
    <row r="1040" spans="12:12" x14ac:dyDescent="0.2">
      <c r="L1040" s="9"/>
    </row>
    <row r="1041" spans="12:12" x14ac:dyDescent="0.2">
      <c r="L1041" s="9"/>
    </row>
    <row r="1042" spans="12:12" x14ac:dyDescent="0.2">
      <c r="L1042" s="9"/>
    </row>
    <row r="1043" spans="12:12" x14ac:dyDescent="0.2">
      <c r="L1043" s="9"/>
    </row>
    <row r="1044" spans="12:12" x14ac:dyDescent="0.2">
      <c r="L1044" s="9"/>
    </row>
    <row r="1045" spans="12:12" x14ac:dyDescent="0.2">
      <c r="L1045" s="9"/>
    </row>
    <row r="1046" spans="12:12" x14ac:dyDescent="0.2">
      <c r="L1046" s="9"/>
    </row>
    <row r="1047" spans="12:12" x14ac:dyDescent="0.2">
      <c r="L1047" s="9"/>
    </row>
    <row r="1048" spans="12:12" x14ac:dyDescent="0.2">
      <c r="L1048" s="9"/>
    </row>
    <row r="1049" spans="12:12" x14ac:dyDescent="0.2">
      <c r="L1049" s="9"/>
    </row>
    <row r="1050" spans="12:12" x14ac:dyDescent="0.2">
      <c r="L1050" s="9"/>
    </row>
    <row r="1051" spans="12:12" x14ac:dyDescent="0.2">
      <c r="L1051" s="9"/>
    </row>
    <row r="1052" spans="12:12" x14ac:dyDescent="0.2">
      <c r="L1052" s="9"/>
    </row>
    <row r="1053" spans="12:12" x14ac:dyDescent="0.2">
      <c r="L1053" s="9"/>
    </row>
    <row r="1054" spans="12:12" x14ac:dyDescent="0.2">
      <c r="L1054" s="9"/>
    </row>
    <row r="1055" spans="12:12" x14ac:dyDescent="0.2">
      <c r="L1055" s="9"/>
    </row>
    <row r="1056" spans="12:12" x14ac:dyDescent="0.2">
      <c r="L1056" s="9"/>
    </row>
    <row r="1057" spans="12:12" x14ac:dyDescent="0.2">
      <c r="L1057" s="9"/>
    </row>
    <row r="1058" spans="12:12" x14ac:dyDescent="0.2">
      <c r="L1058" s="9"/>
    </row>
    <row r="1059" spans="12:12" x14ac:dyDescent="0.2">
      <c r="L1059" s="9"/>
    </row>
    <row r="1060" spans="12:12" x14ac:dyDescent="0.2">
      <c r="L1060" s="9"/>
    </row>
    <row r="1061" spans="12:12" x14ac:dyDescent="0.2">
      <c r="L1061" s="9"/>
    </row>
    <row r="1062" spans="12:12" x14ac:dyDescent="0.2">
      <c r="L1062" s="9"/>
    </row>
    <row r="1063" spans="12:12" x14ac:dyDescent="0.2">
      <c r="L1063" s="9"/>
    </row>
    <row r="1064" spans="12:12" x14ac:dyDescent="0.2">
      <c r="L1064" s="9"/>
    </row>
    <row r="1065" spans="12:12" x14ac:dyDescent="0.2">
      <c r="L1065" s="9"/>
    </row>
    <row r="1066" spans="12:12" x14ac:dyDescent="0.2">
      <c r="L1066" s="9"/>
    </row>
    <row r="1067" spans="12:12" x14ac:dyDescent="0.2">
      <c r="L1067" s="9"/>
    </row>
    <row r="1068" spans="12:12" x14ac:dyDescent="0.2">
      <c r="L1068" s="9"/>
    </row>
    <row r="1069" spans="12:12" x14ac:dyDescent="0.2">
      <c r="L1069" s="9"/>
    </row>
    <row r="1070" spans="12:12" x14ac:dyDescent="0.2">
      <c r="L1070" s="9"/>
    </row>
    <row r="1071" spans="12:12" x14ac:dyDescent="0.2">
      <c r="L1071" s="9"/>
    </row>
    <row r="1072" spans="12:12" x14ac:dyDescent="0.2">
      <c r="L1072" s="9"/>
    </row>
    <row r="1073" spans="12:12" x14ac:dyDescent="0.2">
      <c r="L1073" s="9"/>
    </row>
    <row r="1074" spans="12:12" x14ac:dyDescent="0.2">
      <c r="L1074" s="9"/>
    </row>
    <row r="1075" spans="12:12" x14ac:dyDescent="0.2">
      <c r="L1075" s="9"/>
    </row>
    <row r="1076" spans="12:12" x14ac:dyDescent="0.2">
      <c r="L1076" s="9"/>
    </row>
    <row r="1077" spans="12:12" x14ac:dyDescent="0.2">
      <c r="L1077" s="9"/>
    </row>
    <row r="1078" spans="12:12" x14ac:dyDescent="0.2">
      <c r="L1078" s="9"/>
    </row>
    <row r="1079" spans="12:12" x14ac:dyDescent="0.2">
      <c r="L1079" s="9"/>
    </row>
    <row r="1080" spans="12:12" x14ac:dyDescent="0.2">
      <c r="L1080" s="9"/>
    </row>
    <row r="1081" spans="12:12" x14ac:dyDescent="0.2">
      <c r="L1081" s="9"/>
    </row>
    <row r="1082" spans="12:12" x14ac:dyDescent="0.2">
      <c r="L1082" s="9"/>
    </row>
    <row r="1083" spans="12:12" x14ac:dyDescent="0.2">
      <c r="L1083" s="9"/>
    </row>
    <row r="1084" spans="12:12" x14ac:dyDescent="0.2">
      <c r="L1084" s="9"/>
    </row>
    <row r="1085" spans="12:12" x14ac:dyDescent="0.2">
      <c r="L1085" s="9"/>
    </row>
    <row r="1086" spans="12:12" x14ac:dyDescent="0.2">
      <c r="L1086" s="9"/>
    </row>
    <row r="1087" spans="12:12" x14ac:dyDescent="0.2">
      <c r="L1087" s="9"/>
    </row>
    <row r="1088" spans="12:12" x14ac:dyDescent="0.2">
      <c r="L1088" s="9"/>
    </row>
    <row r="1089" spans="12:12" x14ac:dyDescent="0.2">
      <c r="L1089" s="9"/>
    </row>
    <row r="1090" spans="12:12" x14ac:dyDescent="0.2">
      <c r="L1090" s="9"/>
    </row>
    <row r="1091" spans="12:12" x14ac:dyDescent="0.2">
      <c r="L1091" s="9"/>
    </row>
    <row r="1092" spans="12:12" x14ac:dyDescent="0.2">
      <c r="L1092" s="9"/>
    </row>
    <row r="1093" spans="12:12" x14ac:dyDescent="0.2">
      <c r="L1093" s="9"/>
    </row>
    <row r="1094" spans="12:12" x14ac:dyDescent="0.2">
      <c r="L1094" s="9"/>
    </row>
    <row r="1095" spans="12:12" x14ac:dyDescent="0.2">
      <c r="L1095" s="9"/>
    </row>
    <row r="1096" spans="12:12" x14ac:dyDescent="0.2">
      <c r="L1096" s="9"/>
    </row>
    <row r="1097" spans="12:12" x14ac:dyDescent="0.2">
      <c r="L1097" s="9"/>
    </row>
    <row r="1098" spans="12:12" x14ac:dyDescent="0.2">
      <c r="L1098" s="9"/>
    </row>
    <row r="1099" spans="12:12" x14ac:dyDescent="0.2">
      <c r="L1099" s="9"/>
    </row>
    <row r="1100" spans="12:12" x14ac:dyDescent="0.2">
      <c r="L1100" s="9"/>
    </row>
    <row r="1101" spans="12:12" x14ac:dyDescent="0.2">
      <c r="L1101" s="9"/>
    </row>
    <row r="1102" spans="12:12" x14ac:dyDescent="0.2">
      <c r="L1102" s="9"/>
    </row>
    <row r="1103" spans="12:12" x14ac:dyDescent="0.2">
      <c r="L1103" s="9"/>
    </row>
    <row r="1104" spans="12:12" x14ac:dyDescent="0.2">
      <c r="L1104" s="9"/>
    </row>
    <row r="1105" spans="12:12" x14ac:dyDescent="0.2">
      <c r="L1105" s="9"/>
    </row>
    <row r="1106" spans="12:12" x14ac:dyDescent="0.2">
      <c r="L1106" s="9"/>
    </row>
    <row r="1107" spans="12:12" x14ac:dyDescent="0.2">
      <c r="L1107" s="9"/>
    </row>
    <row r="1108" spans="12:12" x14ac:dyDescent="0.2">
      <c r="L1108" s="9"/>
    </row>
    <row r="1109" spans="12:12" x14ac:dyDescent="0.2">
      <c r="L1109" s="9"/>
    </row>
    <row r="1110" spans="12:12" x14ac:dyDescent="0.2">
      <c r="L1110" s="9"/>
    </row>
    <row r="1111" spans="12:12" x14ac:dyDescent="0.2">
      <c r="L1111" s="9"/>
    </row>
    <row r="1112" spans="12:12" x14ac:dyDescent="0.2">
      <c r="L1112" s="9"/>
    </row>
    <row r="1113" spans="12:12" x14ac:dyDescent="0.2">
      <c r="L1113" s="9"/>
    </row>
    <row r="1114" spans="12:12" x14ac:dyDescent="0.2">
      <c r="L1114" s="9"/>
    </row>
    <row r="1115" spans="12:12" x14ac:dyDescent="0.2">
      <c r="L1115" s="9"/>
    </row>
    <row r="1116" spans="12:12" x14ac:dyDescent="0.2">
      <c r="L1116" s="9"/>
    </row>
    <row r="1117" spans="12:12" x14ac:dyDescent="0.2">
      <c r="L1117" s="9"/>
    </row>
    <row r="1118" spans="12:12" x14ac:dyDescent="0.2">
      <c r="L1118" s="9"/>
    </row>
    <row r="1119" spans="12:12" x14ac:dyDescent="0.2">
      <c r="L1119" s="9"/>
    </row>
    <row r="1120" spans="12:12" x14ac:dyDescent="0.2">
      <c r="L1120" s="9"/>
    </row>
    <row r="1121" spans="12:12" x14ac:dyDescent="0.2">
      <c r="L1121" s="9"/>
    </row>
    <row r="1122" spans="12:12" x14ac:dyDescent="0.2">
      <c r="L1122" s="9"/>
    </row>
    <row r="1123" spans="12:12" x14ac:dyDescent="0.2">
      <c r="L1123" s="9"/>
    </row>
    <row r="1124" spans="12:12" x14ac:dyDescent="0.2">
      <c r="L1124" s="9"/>
    </row>
    <row r="1125" spans="12:12" x14ac:dyDescent="0.2">
      <c r="L1125" s="9"/>
    </row>
    <row r="1126" spans="12:12" x14ac:dyDescent="0.2">
      <c r="L1126" s="9"/>
    </row>
    <row r="1127" spans="12:12" x14ac:dyDescent="0.2">
      <c r="L1127" s="9"/>
    </row>
    <row r="1128" spans="12:12" x14ac:dyDescent="0.2">
      <c r="L1128" s="9"/>
    </row>
    <row r="1129" spans="12:12" x14ac:dyDescent="0.2">
      <c r="L1129" s="9"/>
    </row>
    <row r="1130" spans="12:12" x14ac:dyDescent="0.2">
      <c r="L1130" s="9"/>
    </row>
    <row r="1131" spans="12:12" x14ac:dyDescent="0.2">
      <c r="L1131" s="9"/>
    </row>
    <row r="1132" spans="12:12" x14ac:dyDescent="0.2">
      <c r="L1132" s="9"/>
    </row>
    <row r="1133" spans="12:12" x14ac:dyDescent="0.2">
      <c r="L1133" s="9"/>
    </row>
    <row r="1134" spans="12:12" x14ac:dyDescent="0.2">
      <c r="L1134" s="9"/>
    </row>
    <row r="1135" spans="12:12" x14ac:dyDescent="0.2">
      <c r="L1135" s="9"/>
    </row>
    <row r="1136" spans="12:12" x14ac:dyDescent="0.2">
      <c r="L1136" s="9"/>
    </row>
    <row r="1137" spans="12:12" x14ac:dyDescent="0.2">
      <c r="L1137" s="9"/>
    </row>
    <row r="1138" spans="12:12" x14ac:dyDescent="0.2">
      <c r="L1138" s="9"/>
    </row>
    <row r="1139" spans="12:12" x14ac:dyDescent="0.2">
      <c r="L1139" s="9"/>
    </row>
    <row r="1140" spans="12:12" x14ac:dyDescent="0.2">
      <c r="L1140" s="9"/>
    </row>
    <row r="1141" spans="12:12" x14ac:dyDescent="0.2">
      <c r="L1141" s="9"/>
    </row>
    <row r="1142" spans="12:12" x14ac:dyDescent="0.2">
      <c r="L1142" s="9"/>
    </row>
    <row r="1143" spans="12:12" x14ac:dyDescent="0.2">
      <c r="L1143" s="9"/>
    </row>
    <row r="1144" spans="12:12" x14ac:dyDescent="0.2">
      <c r="L1144" s="9"/>
    </row>
    <row r="1145" spans="12:12" x14ac:dyDescent="0.2">
      <c r="L1145" s="9"/>
    </row>
    <row r="1146" spans="12:12" x14ac:dyDescent="0.2">
      <c r="L1146" s="9"/>
    </row>
    <row r="1147" spans="12:12" x14ac:dyDescent="0.2">
      <c r="L1147" s="9"/>
    </row>
    <row r="1148" spans="12:12" x14ac:dyDescent="0.2">
      <c r="L1148" s="9"/>
    </row>
    <row r="1149" spans="12:12" x14ac:dyDescent="0.2">
      <c r="L1149" s="9"/>
    </row>
    <row r="1150" spans="12:12" x14ac:dyDescent="0.2">
      <c r="L1150" s="9"/>
    </row>
    <row r="1151" spans="12:12" x14ac:dyDescent="0.2">
      <c r="L1151" s="9"/>
    </row>
    <row r="1152" spans="12:12" x14ac:dyDescent="0.2">
      <c r="L1152" s="9"/>
    </row>
  </sheetData>
  <mergeCells count="25">
    <mergeCell ref="A279:C279"/>
    <mergeCell ref="A290:C290"/>
    <mergeCell ref="A343:C343"/>
    <mergeCell ref="A344:C344"/>
    <mergeCell ref="A104:C104"/>
    <mergeCell ref="A135:C135"/>
    <mergeCell ref="A190:C190"/>
    <mergeCell ref="A223:C223"/>
    <mergeCell ref="A236:C236"/>
    <mergeCell ref="A268:C268"/>
    <mergeCell ref="A14:C14"/>
    <mergeCell ref="A31:C31"/>
    <mergeCell ref="A32:A69"/>
    <mergeCell ref="A70:C70"/>
    <mergeCell ref="B71:B87"/>
    <mergeCell ref="A1:R1"/>
    <mergeCell ref="A2:R2"/>
    <mergeCell ref="A4:A6"/>
    <mergeCell ref="C4:C6"/>
    <mergeCell ref="D4:D6"/>
    <mergeCell ref="E5:K5"/>
    <mergeCell ref="P4:P6"/>
    <mergeCell ref="Q4:Q6"/>
    <mergeCell ref="R4:R6"/>
    <mergeCell ref="B4:B6"/>
  </mergeCells>
  <phoneticPr fontId="0" type="noConversion"/>
  <printOptions horizontalCentered="1"/>
  <pageMargins left="0.75" right="0.75" top="0.39370078740157483" bottom="0.19685039370078741" header="0.59055118110236227" footer="0.19685039370078741"/>
  <pageSetup scale="60" orientation="landscape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52"/>
  <sheetViews>
    <sheetView showGridLines="0" topLeftCell="A304" zoomScale="75" workbookViewId="0">
      <selection activeCell="B346" sqref="B346"/>
    </sheetView>
  </sheetViews>
  <sheetFormatPr baseColWidth="10" defaultRowHeight="12.75" x14ac:dyDescent="0.2"/>
  <cols>
    <col min="1" max="1" width="8.140625" style="3" customWidth="1"/>
    <col min="2" max="2" width="20.85546875" style="3" bestFit="1" customWidth="1"/>
    <col min="3" max="3" width="28" customWidth="1"/>
    <col min="4" max="4" width="11.5703125" style="2" customWidth="1"/>
    <col min="5" max="6" width="9.28515625" style="2" customWidth="1"/>
    <col min="7" max="7" width="10.85546875" style="2" customWidth="1"/>
    <col min="8" max="8" width="13.42578125" style="10" customWidth="1"/>
    <col min="9" max="9" width="11.42578125" style="10"/>
    <col min="10" max="10" width="8.7109375" style="10" customWidth="1"/>
    <col min="11" max="11" width="9.28515625" style="10" bestFit="1" customWidth="1"/>
    <col min="12" max="12" width="11.5703125" style="10" customWidth="1"/>
    <col min="13" max="13" width="12.85546875" style="10" customWidth="1"/>
    <col min="14" max="15" width="11.42578125" style="10"/>
    <col min="16" max="16" width="12.85546875" style="10" customWidth="1"/>
    <col min="17" max="17" width="13.7109375" style="10" customWidth="1"/>
    <col min="18" max="18" width="13.5703125" style="10" customWidth="1"/>
  </cols>
  <sheetData>
    <row r="1" spans="1:19" ht="15.75" x14ac:dyDescent="0.25">
      <c r="A1" s="277" t="s">
        <v>311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</row>
    <row r="2" spans="1:19" ht="15.75" x14ac:dyDescent="0.25">
      <c r="A2" s="277" t="s">
        <v>351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</row>
    <row r="3" spans="1:19" ht="15.75" x14ac:dyDescent="0.25">
      <c r="A3" s="41" t="s">
        <v>493</v>
      </c>
      <c r="B3" s="11"/>
      <c r="C3" s="11"/>
      <c r="D3" s="12"/>
      <c r="E3" s="12"/>
      <c r="F3" s="12"/>
      <c r="G3" s="12"/>
      <c r="H3" s="13"/>
      <c r="I3" s="13"/>
      <c r="J3" s="13"/>
      <c r="K3" s="13"/>
      <c r="L3" s="13"/>
      <c r="M3" s="13"/>
    </row>
    <row r="4" spans="1:19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393</v>
      </c>
      <c r="E4" s="117" t="s">
        <v>315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250" t="s">
        <v>394</v>
      </c>
      <c r="Q4" s="284" t="s">
        <v>395</v>
      </c>
      <c r="R4" s="263" t="s">
        <v>396</v>
      </c>
    </row>
    <row r="5" spans="1:19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118" t="s">
        <v>316</v>
      </c>
      <c r="M5" s="118"/>
      <c r="N5" s="118"/>
      <c r="O5" s="118"/>
      <c r="P5" s="251"/>
      <c r="Q5" s="285"/>
      <c r="R5" s="264"/>
    </row>
    <row r="6" spans="1:19" ht="27.75" customHeight="1" x14ac:dyDescent="0.25">
      <c r="A6" s="279"/>
      <c r="B6" s="278"/>
      <c r="C6" s="278"/>
      <c r="D6" s="280"/>
      <c r="E6" s="43" t="s">
        <v>398</v>
      </c>
      <c r="F6" s="43" t="s">
        <v>399</v>
      </c>
      <c r="G6" s="43" t="s">
        <v>400</v>
      </c>
      <c r="H6" s="43" t="s">
        <v>401</v>
      </c>
      <c r="I6" s="44" t="s">
        <v>12</v>
      </c>
      <c r="J6" s="45" t="s">
        <v>480</v>
      </c>
      <c r="K6" s="44" t="s">
        <v>0</v>
      </c>
      <c r="L6" s="44" t="s">
        <v>13</v>
      </c>
      <c r="M6" s="44" t="s">
        <v>14</v>
      </c>
      <c r="N6" s="44" t="s">
        <v>15</v>
      </c>
      <c r="O6" s="44" t="s">
        <v>0</v>
      </c>
      <c r="P6" s="280"/>
      <c r="Q6" s="286"/>
      <c r="R6" s="287"/>
    </row>
    <row r="7" spans="1:19" x14ac:dyDescent="0.2">
      <c r="A7" s="56" t="s">
        <v>1</v>
      </c>
      <c r="B7" s="126" t="s">
        <v>308</v>
      </c>
      <c r="C7" s="46" t="s">
        <v>308</v>
      </c>
      <c r="D7" s="47">
        <v>9</v>
      </c>
      <c r="E7" s="48"/>
      <c r="F7" s="48"/>
      <c r="G7" s="48"/>
      <c r="H7" s="48">
        <f t="shared" ref="H7:H13" si="0">SUM(E7:G7)</f>
        <v>0</v>
      </c>
      <c r="I7" s="48"/>
      <c r="J7" s="48"/>
      <c r="K7" s="48">
        <f t="shared" ref="K7:K13" si="1">+SUM(H7:J7)</f>
        <v>0</v>
      </c>
      <c r="L7" s="48"/>
      <c r="M7" s="48">
        <v>4.18</v>
      </c>
      <c r="N7" s="48">
        <v>0.24</v>
      </c>
      <c r="O7" s="48">
        <f t="shared" ref="O7:O13" si="2">+SUM(M7:N7)</f>
        <v>4.42</v>
      </c>
      <c r="P7" s="48">
        <f t="shared" ref="P7:P13" si="3">+SUM(K7+O7)</f>
        <v>4.42</v>
      </c>
      <c r="Q7" s="48"/>
      <c r="R7" s="48">
        <f t="shared" ref="R7:R13" si="4">+SUM(P7:Q7)</f>
        <v>4.42</v>
      </c>
    </row>
    <row r="8" spans="1:19" x14ac:dyDescent="0.2">
      <c r="A8" s="57"/>
      <c r="B8" s="127"/>
      <c r="C8" s="49" t="s">
        <v>414</v>
      </c>
      <c r="D8" s="50">
        <v>0</v>
      </c>
      <c r="E8" s="30"/>
      <c r="F8" s="30"/>
      <c r="G8" s="30"/>
      <c r="H8" s="30">
        <f t="shared" si="0"/>
        <v>0</v>
      </c>
      <c r="I8" s="30"/>
      <c r="J8" s="30"/>
      <c r="K8" s="30">
        <f t="shared" si="1"/>
        <v>0</v>
      </c>
      <c r="L8" s="30"/>
      <c r="M8" s="30"/>
      <c r="N8" s="30"/>
      <c r="O8" s="30">
        <f t="shared" si="2"/>
        <v>0</v>
      </c>
      <c r="P8" s="30">
        <f t="shared" si="3"/>
        <v>0</v>
      </c>
      <c r="Q8" s="30"/>
      <c r="R8" s="30">
        <f t="shared" si="4"/>
        <v>0</v>
      </c>
    </row>
    <row r="9" spans="1:19" ht="14.25" x14ac:dyDescent="0.2">
      <c r="A9" s="58"/>
      <c r="B9" s="128"/>
      <c r="C9" s="49" t="s">
        <v>263</v>
      </c>
      <c r="D9" s="50">
        <v>0</v>
      </c>
      <c r="E9" s="30"/>
      <c r="F9" s="30"/>
      <c r="G9" s="30"/>
      <c r="H9" s="30">
        <f t="shared" si="0"/>
        <v>0</v>
      </c>
      <c r="I9" s="30"/>
      <c r="J9" s="30"/>
      <c r="K9" s="30">
        <f t="shared" si="1"/>
        <v>0</v>
      </c>
      <c r="L9" s="30"/>
      <c r="M9" s="30"/>
      <c r="N9" s="30"/>
      <c r="O9" s="30">
        <f t="shared" si="2"/>
        <v>0</v>
      </c>
      <c r="P9" s="30">
        <f t="shared" si="3"/>
        <v>0</v>
      </c>
      <c r="Q9" s="30"/>
      <c r="R9" s="30">
        <f t="shared" si="4"/>
        <v>0</v>
      </c>
    </row>
    <row r="10" spans="1:19" ht="14.25" x14ac:dyDescent="0.2">
      <c r="A10" s="58"/>
      <c r="B10" s="129" t="s">
        <v>415</v>
      </c>
      <c r="C10" s="49" t="s">
        <v>297</v>
      </c>
      <c r="D10" s="50">
        <v>0</v>
      </c>
      <c r="E10" s="30"/>
      <c r="F10" s="30"/>
      <c r="G10" s="30"/>
      <c r="H10" s="30">
        <f t="shared" si="0"/>
        <v>0</v>
      </c>
      <c r="I10" s="30"/>
      <c r="J10" s="30"/>
      <c r="K10" s="30">
        <f t="shared" si="1"/>
        <v>0</v>
      </c>
      <c r="L10" s="30"/>
      <c r="M10" s="30"/>
      <c r="N10" s="30"/>
      <c r="O10" s="30">
        <f t="shared" si="2"/>
        <v>0</v>
      </c>
      <c r="P10" s="30">
        <f t="shared" si="3"/>
        <v>0</v>
      </c>
      <c r="Q10" s="30"/>
      <c r="R10" s="30">
        <f t="shared" si="4"/>
        <v>0</v>
      </c>
    </row>
    <row r="11" spans="1:19" ht="14.25" x14ac:dyDescent="0.2">
      <c r="A11" s="58"/>
      <c r="B11" s="130"/>
      <c r="C11" s="49" t="s">
        <v>298</v>
      </c>
      <c r="D11" s="50">
        <v>0</v>
      </c>
      <c r="E11" s="30"/>
      <c r="F11" s="30"/>
      <c r="G11" s="30"/>
      <c r="H11" s="30">
        <f t="shared" si="0"/>
        <v>0</v>
      </c>
      <c r="I11" s="30"/>
      <c r="J11" s="30"/>
      <c r="K11" s="30">
        <f t="shared" si="1"/>
        <v>0</v>
      </c>
      <c r="L11" s="30"/>
      <c r="M11" s="30"/>
      <c r="N11" s="30"/>
      <c r="O11" s="30">
        <f t="shared" si="2"/>
        <v>0</v>
      </c>
      <c r="P11" s="30">
        <f t="shared" si="3"/>
        <v>0</v>
      </c>
      <c r="Q11" s="30"/>
      <c r="R11" s="30">
        <f t="shared" si="4"/>
        <v>0</v>
      </c>
    </row>
    <row r="12" spans="1:19" ht="14.25" x14ac:dyDescent="0.2">
      <c r="A12" s="58"/>
      <c r="B12" s="130"/>
      <c r="C12" s="49" t="s">
        <v>415</v>
      </c>
      <c r="D12" s="50">
        <v>0</v>
      </c>
      <c r="E12" s="30"/>
      <c r="F12" s="30"/>
      <c r="G12" s="30"/>
      <c r="H12" s="30">
        <f t="shared" si="0"/>
        <v>0</v>
      </c>
      <c r="I12" s="30"/>
      <c r="J12" s="30"/>
      <c r="K12" s="30">
        <f t="shared" si="1"/>
        <v>0</v>
      </c>
      <c r="L12" s="30"/>
      <c r="M12" s="30"/>
      <c r="N12" s="30"/>
      <c r="O12" s="30">
        <f t="shared" si="2"/>
        <v>0</v>
      </c>
      <c r="P12" s="30">
        <f t="shared" si="3"/>
        <v>0</v>
      </c>
      <c r="Q12" s="30"/>
      <c r="R12" s="30">
        <f t="shared" si="4"/>
        <v>0</v>
      </c>
    </row>
    <row r="13" spans="1:19" ht="14.25" x14ac:dyDescent="0.2">
      <c r="A13" s="59"/>
      <c r="B13" s="131"/>
      <c r="C13" s="51" t="s">
        <v>264</v>
      </c>
      <c r="D13" s="52">
        <v>7</v>
      </c>
      <c r="E13" s="32"/>
      <c r="F13" s="32"/>
      <c r="G13" s="32"/>
      <c r="H13" s="32">
        <f t="shared" si="0"/>
        <v>0</v>
      </c>
      <c r="I13" s="32"/>
      <c r="J13" s="32"/>
      <c r="K13" s="32">
        <f t="shared" si="1"/>
        <v>0</v>
      </c>
      <c r="L13" s="32"/>
      <c r="M13" s="32">
        <v>4.46</v>
      </c>
      <c r="N13" s="32">
        <v>0.25</v>
      </c>
      <c r="O13" s="32">
        <f t="shared" si="2"/>
        <v>4.71</v>
      </c>
      <c r="P13" s="32">
        <f t="shared" si="3"/>
        <v>4.71</v>
      </c>
      <c r="Q13" s="32"/>
      <c r="R13" s="32">
        <f t="shared" si="4"/>
        <v>4.71</v>
      </c>
    </row>
    <row r="14" spans="1:19" ht="15" x14ac:dyDescent="0.25">
      <c r="A14" s="230" t="s">
        <v>0</v>
      </c>
      <c r="B14" s="231"/>
      <c r="C14" s="232" t="s">
        <v>0</v>
      </c>
      <c r="D14" s="53">
        <f>+SUM(D7:D13)</f>
        <v>16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>+SUM(I7:I13)</f>
        <v>0</v>
      </c>
      <c r="J14" s="54">
        <f>+SUM(J7:J13)</f>
        <v>0</v>
      </c>
      <c r="K14" s="54">
        <f>+SUM(K7:K13)</f>
        <v>0</v>
      </c>
      <c r="L14" s="54"/>
      <c r="M14" s="54">
        <f>+SUM(M7:M13)</f>
        <v>8.64</v>
      </c>
      <c r="N14" s="54">
        <f>+SUM(N7:N13)</f>
        <v>0.49</v>
      </c>
      <c r="O14" s="54">
        <f>+SUM(P7:P13)</f>
        <v>9.129999999999999</v>
      </c>
      <c r="P14" s="54">
        <f>+SUM(P7:P13)</f>
        <v>9.129999999999999</v>
      </c>
      <c r="Q14" s="54">
        <f>+SUM(Q7:Q13)</f>
        <v>0</v>
      </c>
      <c r="R14" s="55">
        <f>+SUM(R7:R13)</f>
        <v>9.129999999999999</v>
      </c>
    </row>
    <row r="15" spans="1:19" x14ac:dyDescent="0.2">
      <c r="A15" s="93" t="s">
        <v>2</v>
      </c>
      <c r="B15" s="120" t="s">
        <v>418</v>
      </c>
      <c r="C15" s="60" t="s">
        <v>299</v>
      </c>
      <c r="D15" s="61">
        <v>0</v>
      </c>
      <c r="E15" s="39"/>
      <c r="F15" s="39"/>
      <c r="G15" s="39"/>
      <c r="H15" s="48">
        <f>SUM(E15:G15)</f>
        <v>0</v>
      </c>
      <c r="I15" s="39"/>
      <c r="J15" s="39"/>
      <c r="K15" s="48">
        <f>+SUM(H15:J15)</f>
        <v>0</v>
      </c>
      <c r="L15" s="39"/>
      <c r="M15" s="39"/>
      <c r="N15" s="39"/>
      <c r="O15" s="39">
        <f>+SUM(L15:N15)</f>
        <v>0</v>
      </c>
      <c r="P15" s="39">
        <f>+SUM(K15+O15)</f>
        <v>0</v>
      </c>
      <c r="Q15" s="39"/>
      <c r="R15" s="39">
        <f>+SUM(P15:Q15)</f>
        <v>0</v>
      </c>
      <c r="S15" s="10"/>
    </row>
    <row r="16" spans="1:19" x14ac:dyDescent="0.2">
      <c r="A16" s="93"/>
      <c r="B16" s="121"/>
      <c r="C16" s="62" t="s">
        <v>265</v>
      </c>
      <c r="D16" s="34">
        <v>4</v>
      </c>
      <c r="E16" s="14"/>
      <c r="F16" s="14"/>
      <c r="G16" s="14"/>
      <c r="H16" s="30">
        <f>SUM(E16:G16)</f>
        <v>0</v>
      </c>
      <c r="I16" s="14"/>
      <c r="J16" s="14"/>
      <c r="K16" s="30">
        <f t="shared" ref="K16:K28" si="5">+SUM(H16:J16)</f>
        <v>0</v>
      </c>
      <c r="L16" s="14"/>
      <c r="M16" s="14"/>
      <c r="N16" s="14">
        <v>1.07</v>
      </c>
      <c r="O16" s="14">
        <f>+SUM(L16:N16)</f>
        <v>1.07</v>
      </c>
      <c r="P16" s="14">
        <f>+SUM(K16+O16)</f>
        <v>1.07</v>
      </c>
      <c r="Q16" s="14"/>
      <c r="R16" s="14">
        <f t="shared" ref="R16:R28" si="6">+SUM(P16:Q16)</f>
        <v>1.07</v>
      </c>
      <c r="S16" s="10"/>
    </row>
    <row r="17" spans="1:19" x14ac:dyDescent="0.2">
      <c r="A17" s="93"/>
      <c r="B17" s="121"/>
      <c r="C17" s="62" t="s">
        <v>417</v>
      </c>
      <c r="D17" s="34">
        <v>0</v>
      </c>
      <c r="E17" s="14"/>
      <c r="F17" s="14"/>
      <c r="G17" s="14"/>
      <c r="H17" s="30">
        <f t="shared" ref="H17:H28" si="7">SUM(E17:G17)</f>
        <v>0</v>
      </c>
      <c r="I17" s="14"/>
      <c r="J17" s="14"/>
      <c r="K17" s="30">
        <f t="shared" si="5"/>
        <v>0</v>
      </c>
      <c r="L17" s="14"/>
      <c r="M17" s="14"/>
      <c r="N17" s="14"/>
      <c r="O17" s="14">
        <f t="shared" ref="O17:O28" si="8">+SUM(L17:N17)</f>
        <v>0</v>
      </c>
      <c r="P17" s="14">
        <f t="shared" ref="P17:P28" si="9">+SUM(K17+O17)</f>
        <v>0</v>
      </c>
      <c r="Q17" s="14"/>
      <c r="R17" s="14">
        <f t="shared" si="6"/>
        <v>0</v>
      </c>
      <c r="S17" s="10"/>
    </row>
    <row r="18" spans="1:19" x14ac:dyDescent="0.2">
      <c r="A18" s="93"/>
      <c r="B18" s="121"/>
      <c r="C18" s="62" t="s">
        <v>19</v>
      </c>
      <c r="D18" s="34">
        <v>4</v>
      </c>
      <c r="E18" s="14"/>
      <c r="F18" s="14"/>
      <c r="G18" s="14"/>
      <c r="H18" s="30">
        <f t="shared" si="7"/>
        <v>0</v>
      </c>
      <c r="I18" s="14"/>
      <c r="J18" s="14">
        <v>2.5</v>
      </c>
      <c r="K18" s="30">
        <f t="shared" si="5"/>
        <v>2.5</v>
      </c>
      <c r="L18" s="14"/>
      <c r="M18" s="14"/>
      <c r="N18" s="14">
        <v>0.06</v>
      </c>
      <c r="O18" s="14">
        <f t="shared" si="8"/>
        <v>0.06</v>
      </c>
      <c r="P18" s="14">
        <f t="shared" si="9"/>
        <v>2.56</v>
      </c>
      <c r="Q18" s="14"/>
      <c r="R18" s="14">
        <f t="shared" si="6"/>
        <v>2.56</v>
      </c>
      <c r="S18" s="10"/>
    </row>
    <row r="19" spans="1:19" x14ac:dyDescent="0.2">
      <c r="A19" s="93"/>
      <c r="B19" s="121"/>
      <c r="C19" s="62" t="s">
        <v>340</v>
      </c>
      <c r="D19" s="34">
        <v>1</v>
      </c>
      <c r="E19" s="14"/>
      <c r="F19" s="14"/>
      <c r="G19" s="14"/>
      <c r="H19" s="30">
        <f t="shared" si="7"/>
        <v>0</v>
      </c>
      <c r="I19" s="14"/>
      <c r="J19" s="14"/>
      <c r="K19" s="30">
        <f t="shared" si="5"/>
        <v>0</v>
      </c>
      <c r="L19" s="14">
        <v>0.04</v>
      </c>
      <c r="M19" s="14">
        <v>0.05</v>
      </c>
      <c r="N19" s="14"/>
      <c r="O19" s="14">
        <f t="shared" si="8"/>
        <v>0.09</v>
      </c>
      <c r="P19" s="14">
        <f t="shared" si="9"/>
        <v>0.09</v>
      </c>
      <c r="Q19" s="14"/>
      <c r="R19" s="14">
        <f t="shared" si="6"/>
        <v>0.09</v>
      </c>
      <c r="S19" s="10"/>
    </row>
    <row r="20" spans="1:19" x14ac:dyDescent="0.2">
      <c r="A20" s="93"/>
      <c r="B20" s="124"/>
      <c r="C20" s="62" t="s">
        <v>339</v>
      </c>
      <c r="D20" s="34">
        <v>4</v>
      </c>
      <c r="E20" s="14"/>
      <c r="F20" s="14"/>
      <c r="G20" s="14"/>
      <c r="H20" s="30">
        <f t="shared" si="7"/>
        <v>0</v>
      </c>
      <c r="I20" s="14"/>
      <c r="J20" s="14"/>
      <c r="K20" s="30">
        <f t="shared" si="5"/>
        <v>0</v>
      </c>
      <c r="L20" s="14"/>
      <c r="M20" s="14">
        <v>0.2</v>
      </c>
      <c r="N20" s="14">
        <v>1.35</v>
      </c>
      <c r="O20" s="14">
        <f t="shared" si="8"/>
        <v>1.55</v>
      </c>
      <c r="P20" s="14">
        <f t="shared" si="9"/>
        <v>1.55</v>
      </c>
      <c r="Q20" s="14">
        <v>0.1</v>
      </c>
      <c r="R20" s="14">
        <f t="shared" si="6"/>
        <v>1.6500000000000001</v>
      </c>
      <c r="S20" s="10"/>
    </row>
    <row r="21" spans="1:19" x14ac:dyDescent="0.2">
      <c r="A21" s="93"/>
      <c r="B21" s="132" t="s">
        <v>419</v>
      </c>
      <c r="C21" s="62" t="s">
        <v>349</v>
      </c>
      <c r="D21" s="34">
        <v>1</v>
      </c>
      <c r="E21" s="14"/>
      <c r="F21" s="14"/>
      <c r="G21" s="14"/>
      <c r="H21" s="30">
        <f t="shared" si="7"/>
        <v>0</v>
      </c>
      <c r="I21" s="14"/>
      <c r="J21" s="14"/>
      <c r="K21" s="30">
        <f t="shared" si="5"/>
        <v>0</v>
      </c>
      <c r="L21" s="14"/>
      <c r="M21" s="14"/>
      <c r="N21" s="14">
        <v>1</v>
      </c>
      <c r="O21" s="14">
        <f t="shared" si="8"/>
        <v>1</v>
      </c>
      <c r="P21" s="14">
        <f t="shared" si="9"/>
        <v>1</v>
      </c>
      <c r="Q21" s="14"/>
      <c r="R21" s="14">
        <f t="shared" si="6"/>
        <v>1</v>
      </c>
      <c r="S21" s="10"/>
    </row>
    <row r="22" spans="1:19" x14ac:dyDescent="0.2">
      <c r="A22" s="93"/>
      <c r="B22" s="121"/>
      <c r="C22" s="62" t="s">
        <v>341</v>
      </c>
      <c r="D22" s="34">
        <v>4</v>
      </c>
      <c r="E22" s="14"/>
      <c r="F22" s="14"/>
      <c r="G22" s="14"/>
      <c r="H22" s="30">
        <f t="shared" si="7"/>
        <v>0</v>
      </c>
      <c r="I22" s="14"/>
      <c r="J22" s="14"/>
      <c r="K22" s="30">
        <f t="shared" si="5"/>
        <v>0</v>
      </c>
      <c r="L22" s="14"/>
      <c r="M22" s="14">
        <v>0.1</v>
      </c>
      <c r="N22" s="14">
        <v>5.08</v>
      </c>
      <c r="O22" s="14">
        <f t="shared" si="8"/>
        <v>5.18</v>
      </c>
      <c r="P22" s="14">
        <f t="shared" si="9"/>
        <v>5.18</v>
      </c>
      <c r="Q22" s="14">
        <v>0.4</v>
      </c>
      <c r="R22" s="14">
        <f t="shared" si="6"/>
        <v>5.58</v>
      </c>
      <c r="S22" s="10"/>
    </row>
    <row r="23" spans="1:19" x14ac:dyDescent="0.2">
      <c r="A23" s="93"/>
      <c r="B23" s="121"/>
      <c r="C23" s="62" t="s">
        <v>21</v>
      </c>
      <c r="D23" s="34">
        <v>8</v>
      </c>
      <c r="E23" s="14"/>
      <c r="F23" s="14"/>
      <c r="G23" s="14"/>
      <c r="H23" s="30">
        <f t="shared" si="7"/>
        <v>0</v>
      </c>
      <c r="I23" s="14"/>
      <c r="J23" s="14"/>
      <c r="K23" s="30">
        <f t="shared" si="5"/>
        <v>0</v>
      </c>
      <c r="L23" s="14">
        <v>0.15</v>
      </c>
      <c r="M23" s="14">
        <v>0.41</v>
      </c>
      <c r="N23" s="14">
        <v>2.19</v>
      </c>
      <c r="O23" s="14">
        <f t="shared" si="8"/>
        <v>2.75</v>
      </c>
      <c r="P23" s="14">
        <f t="shared" si="9"/>
        <v>2.75</v>
      </c>
      <c r="Q23" s="14"/>
      <c r="R23" s="14">
        <f t="shared" si="6"/>
        <v>2.75</v>
      </c>
      <c r="S23" s="10"/>
    </row>
    <row r="24" spans="1:19" x14ac:dyDescent="0.2">
      <c r="A24" s="93"/>
      <c r="B24" s="121"/>
      <c r="C24" s="62" t="s">
        <v>309</v>
      </c>
      <c r="D24" s="34">
        <v>5</v>
      </c>
      <c r="E24" s="14"/>
      <c r="F24" s="14"/>
      <c r="G24" s="14"/>
      <c r="H24" s="30">
        <f t="shared" si="7"/>
        <v>0</v>
      </c>
      <c r="I24" s="14"/>
      <c r="J24" s="14"/>
      <c r="K24" s="30">
        <f t="shared" si="5"/>
        <v>0</v>
      </c>
      <c r="L24" s="14">
        <v>0.75</v>
      </c>
      <c r="M24" s="14">
        <v>0.57999999999999996</v>
      </c>
      <c r="N24" s="14">
        <v>4.71</v>
      </c>
      <c r="O24" s="14">
        <f t="shared" si="8"/>
        <v>6.04</v>
      </c>
      <c r="P24" s="14">
        <f t="shared" si="9"/>
        <v>6.04</v>
      </c>
      <c r="Q24" s="14">
        <v>0.51</v>
      </c>
      <c r="R24" s="14">
        <f t="shared" si="6"/>
        <v>6.55</v>
      </c>
      <c r="S24" s="10"/>
    </row>
    <row r="25" spans="1:19" x14ac:dyDescent="0.2">
      <c r="A25" s="93"/>
      <c r="B25" s="124"/>
      <c r="C25" s="62" t="s">
        <v>266</v>
      </c>
      <c r="D25" s="34">
        <v>0</v>
      </c>
      <c r="E25" s="14"/>
      <c r="F25" s="14"/>
      <c r="G25" s="14"/>
      <c r="H25" s="30">
        <f t="shared" si="7"/>
        <v>0</v>
      </c>
      <c r="I25" s="14"/>
      <c r="J25" s="14"/>
      <c r="K25" s="30">
        <f t="shared" si="5"/>
        <v>0</v>
      </c>
      <c r="L25" s="14"/>
      <c r="M25" s="14"/>
      <c r="N25" s="14"/>
      <c r="O25" s="14">
        <f t="shared" si="8"/>
        <v>0</v>
      </c>
      <c r="P25" s="14">
        <f t="shared" si="9"/>
        <v>0</v>
      </c>
      <c r="Q25" s="14"/>
      <c r="R25" s="14">
        <f t="shared" si="6"/>
        <v>0</v>
      </c>
      <c r="S25" s="10"/>
    </row>
    <row r="26" spans="1:19" x14ac:dyDescent="0.2">
      <c r="A26" s="93"/>
      <c r="B26" s="121" t="s">
        <v>420</v>
      </c>
      <c r="C26" s="63" t="s">
        <v>300</v>
      </c>
      <c r="D26" s="64"/>
      <c r="E26" s="36"/>
      <c r="F26" s="36"/>
      <c r="G26" s="36"/>
      <c r="H26" s="65">
        <f t="shared" si="7"/>
        <v>0</v>
      </c>
      <c r="I26" s="36"/>
      <c r="J26" s="36"/>
      <c r="K26" s="65">
        <f t="shared" si="5"/>
        <v>0</v>
      </c>
      <c r="L26" s="36"/>
      <c r="M26" s="36"/>
      <c r="N26" s="36"/>
      <c r="O26" s="36">
        <f t="shared" si="8"/>
        <v>0</v>
      </c>
      <c r="P26" s="36">
        <f t="shared" si="9"/>
        <v>0</v>
      </c>
      <c r="Q26" s="36"/>
      <c r="R26" s="36">
        <f t="shared" si="6"/>
        <v>0</v>
      </c>
      <c r="S26" s="10"/>
    </row>
    <row r="27" spans="1:19" x14ac:dyDescent="0.2">
      <c r="A27" s="93"/>
      <c r="B27" s="121"/>
      <c r="C27" s="62" t="s">
        <v>18</v>
      </c>
      <c r="D27" s="34">
        <v>4</v>
      </c>
      <c r="E27" s="14"/>
      <c r="F27" s="14"/>
      <c r="G27" s="14"/>
      <c r="H27" s="30">
        <f t="shared" si="7"/>
        <v>0</v>
      </c>
      <c r="I27" s="14"/>
      <c r="J27" s="14"/>
      <c r="K27" s="30">
        <f t="shared" si="5"/>
        <v>0</v>
      </c>
      <c r="L27" s="14">
        <v>3</v>
      </c>
      <c r="M27" s="14">
        <v>0.01</v>
      </c>
      <c r="N27" s="14">
        <v>12.54</v>
      </c>
      <c r="O27" s="14">
        <f t="shared" si="8"/>
        <v>15.549999999999999</v>
      </c>
      <c r="P27" s="14">
        <f t="shared" si="9"/>
        <v>15.549999999999999</v>
      </c>
      <c r="Q27" s="14">
        <v>0.01</v>
      </c>
      <c r="R27" s="14">
        <f t="shared" si="6"/>
        <v>15.559999999999999</v>
      </c>
      <c r="S27" s="10"/>
    </row>
    <row r="28" spans="1:19" x14ac:dyDescent="0.2">
      <c r="A28" s="93"/>
      <c r="B28" s="121"/>
      <c r="C28" s="62" t="s">
        <v>20</v>
      </c>
      <c r="D28" s="34">
        <v>14</v>
      </c>
      <c r="E28" s="14"/>
      <c r="F28" s="14"/>
      <c r="G28" s="14"/>
      <c r="H28" s="30">
        <f t="shared" si="7"/>
        <v>0</v>
      </c>
      <c r="I28" s="14">
        <v>0.03</v>
      </c>
      <c r="J28" s="14"/>
      <c r="K28" s="30">
        <f t="shared" si="5"/>
        <v>0.03</v>
      </c>
      <c r="L28" s="14">
        <v>0.1</v>
      </c>
      <c r="M28" s="14">
        <v>44.24</v>
      </c>
      <c r="N28" s="14">
        <v>324.35000000000002</v>
      </c>
      <c r="O28" s="14">
        <f t="shared" si="8"/>
        <v>368.69000000000005</v>
      </c>
      <c r="P28" s="14">
        <f t="shared" si="9"/>
        <v>368.72</v>
      </c>
      <c r="Q28" s="14"/>
      <c r="R28" s="14">
        <f t="shared" si="6"/>
        <v>368.72</v>
      </c>
      <c r="S28" s="10"/>
    </row>
    <row r="29" spans="1:19" x14ac:dyDescent="0.2">
      <c r="A29" s="93"/>
      <c r="B29" s="121"/>
      <c r="C29" s="62" t="s">
        <v>342</v>
      </c>
      <c r="D29" s="34"/>
      <c r="E29" s="14"/>
      <c r="F29" s="14"/>
      <c r="G29" s="14"/>
      <c r="H29" s="30"/>
      <c r="I29" s="14"/>
      <c r="J29" s="14"/>
      <c r="K29" s="30"/>
      <c r="L29" s="14"/>
      <c r="M29" s="14"/>
      <c r="N29" s="14"/>
      <c r="O29" s="14"/>
      <c r="P29" s="14"/>
      <c r="Q29" s="14"/>
      <c r="R29" s="14"/>
      <c r="S29" s="10"/>
    </row>
    <row r="30" spans="1:19" x14ac:dyDescent="0.2">
      <c r="A30" s="93"/>
      <c r="B30" s="122"/>
      <c r="C30" s="66" t="s">
        <v>267</v>
      </c>
      <c r="D30" s="67">
        <v>3</v>
      </c>
      <c r="E30" s="68"/>
      <c r="F30" s="68"/>
      <c r="G30" s="68"/>
      <c r="H30" s="69">
        <f>SUM(E30:G30)</f>
        <v>0</v>
      </c>
      <c r="I30" s="68">
        <v>0.03</v>
      </c>
      <c r="J30" s="68"/>
      <c r="K30" s="69">
        <f>+SUM(H30:J30)</f>
        <v>0.03</v>
      </c>
      <c r="L30" s="68">
        <v>0.11</v>
      </c>
      <c r="M30" s="68">
        <v>0.21</v>
      </c>
      <c r="N30" s="68">
        <v>0.43</v>
      </c>
      <c r="O30" s="68">
        <f>+SUM(L30:N30)</f>
        <v>0.75</v>
      </c>
      <c r="P30" s="68">
        <f>+SUM(K30+O30)</f>
        <v>0.78</v>
      </c>
      <c r="Q30" s="68"/>
      <c r="R30" s="68">
        <f>+SUM(P30:Q30)</f>
        <v>0.78</v>
      </c>
      <c r="S30" s="10"/>
    </row>
    <row r="31" spans="1:19" ht="15" x14ac:dyDescent="0.25">
      <c r="A31" s="230" t="s">
        <v>0</v>
      </c>
      <c r="B31" s="231"/>
      <c r="C31" s="232" t="s">
        <v>0</v>
      </c>
      <c r="D31" s="53">
        <f>+SUM(D15:D30)</f>
        <v>52</v>
      </c>
      <c r="E31" s="54">
        <f>SUM(E15:E30)</f>
        <v>0</v>
      </c>
      <c r="F31" s="54">
        <f>SUM(F15:F30)</f>
        <v>0</v>
      </c>
      <c r="G31" s="54">
        <f>SUM(G15:G30)</f>
        <v>0</v>
      </c>
      <c r="H31" s="54">
        <f>SUM(H15:H30)</f>
        <v>0</v>
      </c>
      <c r="I31" s="54">
        <f t="shared" ref="I31:R31" si="10">+SUM(I15:I30)</f>
        <v>0.06</v>
      </c>
      <c r="J31" s="54">
        <f t="shared" si="10"/>
        <v>2.5</v>
      </c>
      <c r="K31" s="54">
        <f t="shared" si="10"/>
        <v>2.5599999999999996</v>
      </c>
      <c r="L31" s="54">
        <f t="shared" si="10"/>
        <v>4.1500000000000004</v>
      </c>
      <c r="M31" s="54">
        <f t="shared" si="10"/>
        <v>45.800000000000004</v>
      </c>
      <c r="N31" s="54">
        <f t="shared" si="10"/>
        <v>352.78000000000003</v>
      </c>
      <c r="O31" s="54">
        <f t="shared" si="10"/>
        <v>402.73000000000008</v>
      </c>
      <c r="P31" s="54">
        <f t="shared" si="10"/>
        <v>405.29</v>
      </c>
      <c r="Q31" s="54">
        <f t="shared" si="10"/>
        <v>1.02</v>
      </c>
      <c r="R31" s="55">
        <f t="shared" si="10"/>
        <v>406.31</v>
      </c>
      <c r="S31" s="10"/>
    </row>
    <row r="32" spans="1:19" x14ac:dyDescent="0.2">
      <c r="A32" s="288" t="s">
        <v>3</v>
      </c>
      <c r="B32" s="133" t="s">
        <v>38</v>
      </c>
      <c r="C32" s="73" t="s">
        <v>24</v>
      </c>
      <c r="D32" s="74">
        <v>0</v>
      </c>
      <c r="E32" s="39"/>
      <c r="F32" s="39"/>
      <c r="G32" s="39"/>
      <c r="H32" s="48">
        <f>SUM(E32:G32)</f>
        <v>0</v>
      </c>
      <c r="I32" s="39"/>
      <c r="J32" s="39"/>
      <c r="K32" s="48">
        <f>+SUM(H32:J32)</f>
        <v>0</v>
      </c>
      <c r="L32" s="39"/>
      <c r="M32" s="39"/>
      <c r="N32" s="39"/>
      <c r="O32" s="39">
        <f>+SUM(L32:N32)</f>
        <v>0</v>
      </c>
      <c r="P32" s="39">
        <f>+SUM(K32+O32)</f>
        <v>0</v>
      </c>
      <c r="Q32" s="39"/>
      <c r="R32" s="75">
        <f>+SUM(P32:Q32)</f>
        <v>0</v>
      </c>
      <c r="S32" s="10"/>
    </row>
    <row r="33" spans="1:19" x14ac:dyDescent="0.2">
      <c r="A33" s="289"/>
      <c r="B33" s="133"/>
      <c r="C33" s="76" t="s">
        <v>33</v>
      </c>
      <c r="D33" s="77">
        <v>22</v>
      </c>
      <c r="E33" s="14">
        <v>3</v>
      </c>
      <c r="F33" s="14"/>
      <c r="G33" s="14"/>
      <c r="H33" s="30">
        <f>SUM(E33:G33)</f>
        <v>3</v>
      </c>
      <c r="I33" s="14">
        <v>27</v>
      </c>
      <c r="J33" s="14"/>
      <c r="K33" s="30">
        <f>+SUM(H33:J33)</f>
        <v>30</v>
      </c>
      <c r="L33" s="14">
        <v>4</v>
      </c>
      <c r="M33" s="14">
        <v>17.559999999999999</v>
      </c>
      <c r="N33" s="14">
        <v>81.61</v>
      </c>
      <c r="O33" s="14">
        <f>+SUM(L33:N33)</f>
        <v>103.17</v>
      </c>
      <c r="P33" s="14">
        <f>+SUM(K33+O33)</f>
        <v>133.17000000000002</v>
      </c>
      <c r="Q33" s="14"/>
      <c r="R33" s="23">
        <f>+SUM(P33:Q33)</f>
        <v>133.17000000000002</v>
      </c>
      <c r="S33" s="10"/>
    </row>
    <row r="34" spans="1:19" x14ac:dyDescent="0.2">
      <c r="A34" s="289"/>
      <c r="B34" s="133"/>
      <c r="C34" s="76" t="s">
        <v>37</v>
      </c>
      <c r="D34" s="77">
        <v>2</v>
      </c>
      <c r="E34" s="14"/>
      <c r="F34" s="14"/>
      <c r="G34" s="14"/>
      <c r="H34" s="30">
        <f>SUM(E34:G34)</f>
        <v>0</v>
      </c>
      <c r="I34" s="14"/>
      <c r="J34" s="14"/>
      <c r="K34" s="30">
        <f>+SUM(H34:J34)</f>
        <v>0</v>
      </c>
      <c r="L34" s="14">
        <v>20</v>
      </c>
      <c r="M34" s="14">
        <v>30</v>
      </c>
      <c r="N34" s="14">
        <v>115</v>
      </c>
      <c r="O34" s="14">
        <f>+SUM(L34:N34)</f>
        <v>165</v>
      </c>
      <c r="P34" s="14">
        <f>+SUM(K34+O34)</f>
        <v>165</v>
      </c>
      <c r="Q34" s="14"/>
      <c r="R34" s="23">
        <f>+SUM(P34:Q34)</f>
        <v>165</v>
      </c>
      <c r="S34" s="10"/>
    </row>
    <row r="35" spans="1:19" x14ac:dyDescent="0.2">
      <c r="A35" s="289"/>
      <c r="B35" s="133"/>
      <c r="C35" s="76" t="s">
        <v>38</v>
      </c>
      <c r="D35" s="77">
        <v>0</v>
      </c>
      <c r="E35" s="14"/>
      <c r="F35" s="14"/>
      <c r="G35" s="14"/>
      <c r="H35" s="30">
        <f t="shared" ref="H35:H63" si="11">SUM(E35:G35)</f>
        <v>0</v>
      </c>
      <c r="I35" s="14"/>
      <c r="J35" s="14"/>
      <c r="K35" s="30">
        <f t="shared" ref="K35:K64" si="12">+SUM(H35:J35)</f>
        <v>0</v>
      </c>
      <c r="L35" s="14"/>
      <c r="M35" s="14"/>
      <c r="N35" s="14"/>
      <c r="O35" s="14">
        <f t="shared" ref="O35:O64" si="13">+SUM(L35:N35)</f>
        <v>0</v>
      </c>
      <c r="P35" s="14">
        <f t="shared" ref="P35:P64" si="14">+SUM(K35+O35)</f>
        <v>0</v>
      </c>
      <c r="Q35" s="14"/>
      <c r="R35" s="23">
        <f t="shared" ref="R35:R65" si="15">+SUM(P35:Q35)</f>
        <v>0</v>
      </c>
      <c r="S35" s="10"/>
    </row>
    <row r="36" spans="1:19" x14ac:dyDescent="0.2">
      <c r="A36" s="289"/>
      <c r="B36" s="134"/>
      <c r="C36" s="76" t="s">
        <v>49</v>
      </c>
      <c r="D36" s="77">
        <v>2</v>
      </c>
      <c r="E36" s="14"/>
      <c r="F36" s="14"/>
      <c r="G36" s="14"/>
      <c r="H36" s="30">
        <f t="shared" si="11"/>
        <v>0</v>
      </c>
      <c r="I36" s="14"/>
      <c r="J36" s="14"/>
      <c r="K36" s="30">
        <f t="shared" si="12"/>
        <v>0</v>
      </c>
      <c r="L36" s="14">
        <v>0.5</v>
      </c>
      <c r="M36" s="14">
        <v>1</v>
      </c>
      <c r="N36" s="14">
        <v>13.5</v>
      </c>
      <c r="O36" s="14">
        <f t="shared" si="13"/>
        <v>15</v>
      </c>
      <c r="P36" s="14">
        <f t="shared" si="14"/>
        <v>15</v>
      </c>
      <c r="Q36" s="14"/>
      <c r="R36" s="23">
        <f t="shared" si="15"/>
        <v>15</v>
      </c>
      <c r="S36" s="10"/>
    </row>
    <row r="37" spans="1:19" x14ac:dyDescent="0.2">
      <c r="A37" s="289"/>
      <c r="B37" s="133" t="s">
        <v>310</v>
      </c>
      <c r="C37" s="76" t="s">
        <v>409</v>
      </c>
      <c r="D37" s="77">
        <v>0</v>
      </c>
      <c r="E37" s="14"/>
      <c r="F37" s="14"/>
      <c r="G37" s="14"/>
      <c r="H37" s="30">
        <f t="shared" si="11"/>
        <v>0</v>
      </c>
      <c r="I37" s="14"/>
      <c r="J37" s="14"/>
      <c r="K37" s="30">
        <f t="shared" si="12"/>
        <v>0</v>
      </c>
      <c r="L37" s="14"/>
      <c r="M37" s="14"/>
      <c r="N37" s="14"/>
      <c r="O37" s="14">
        <f t="shared" si="13"/>
        <v>0</v>
      </c>
      <c r="P37" s="14">
        <f t="shared" si="14"/>
        <v>0</v>
      </c>
      <c r="Q37" s="14"/>
      <c r="R37" s="23">
        <f t="shared" si="15"/>
        <v>0</v>
      </c>
      <c r="S37" s="10"/>
    </row>
    <row r="38" spans="1:19" x14ac:dyDescent="0.2">
      <c r="A38" s="289"/>
      <c r="B38" s="133"/>
      <c r="C38" s="76" t="s">
        <v>310</v>
      </c>
      <c r="D38" s="77">
        <v>0</v>
      </c>
      <c r="E38" s="14"/>
      <c r="F38" s="14"/>
      <c r="G38" s="14"/>
      <c r="H38" s="30">
        <f t="shared" si="11"/>
        <v>0</v>
      </c>
      <c r="I38" s="14"/>
      <c r="J38" s="14"/>
      <c r="K38" s="30">
        <f t="shared" si="12"/>
        <v>0</v>
      </c>
      <c r="L38" s="14"/>
      <c r="M38" s="14"/>
      <c r="N38" s="14"/>
      <c r="O38" s="14">
        <f t="shared" si="13"/>
        <v>0</v>
      </c>
      <c r="P38" s="14">
        <f t="shared" si="14"/>
        <v>0</v>
      </c>
      <c r="Q38" s="14"/>
      <c r="R38" s="23">
        <f t="shared" si="15"/>
        <v>0</v>
      </c>
      <c r="S38" s="10"/>
    </row>
    <row r="39" spans="1:19" x14ac:dyDescent="0.2">
      <c r="A39" s="289"/>
      <c r="B39" s="133"/>
      <c r="C39" s="76" t="s">
        <v>43</v>
      </c>
      <c r="D39" s="77">
        <v>0</v>
      </c>
      <c r="E39" s="14"/>
      <c r="F39" s="14"/>
      <c r="G39" s="14"/>
      <c r="H39" s="30">
        <f t="shared" si="11"/>
        <v>0</v>
      </c>
      <c r="I39" s="14"/>
      <c r="J39" s="14"/>
      <c r="K39" s="30">
        <f t="shared" si="12"/>
        <v>0</v>
      </c>
      <c r="L39" s="14"/>
      <c r="M39" s="14"/>
      <c r="N39" s="14"/>
      <c r="O39" s="14">
        <f t="shared" si="13"/>
        <v>0</v>
      </c>
      <c r="P39" s="14">
        <f t="shared" si="14"/>
        <v>0</v>
      </c>
      <c r="Q39" s="14"/>
      <c r="R39" s="23">
        <f t="shared" si="15"/>
        <v>0</v>
      </c>
      <c r="S39" s="10"/>
    </row>
    <row r="40" spans="1:19" x14ac:dyDescent="0.2">
      <c r="A40" s="289"/>
      <c r="B40" s="134"/>
      <c r="C40" s="76" t="s">
        <v>350</v>
      </c>
      <c r="D40" s="77">
        <v>0</v>
      </c>
      <c r="E40" s="14"/>
      <c r="F40" s="14"/>
      <c r="G40" s="14"/>
      <c r="H40" s="30">
        <f t="shared" si="11"/>
        <v>0</v>
      </c>
      <c r="I40" s="14"/>
      <c r="J40" s="14"/>
      <c r="K40" s="30">
        <f t="shared" si="12"/>
        <v>0</v>
      </c>
      <c r="L40" s="14"/>
      <c r="M40" s="14"/>
      <c r="N40" s="14"/>
      <c r="O40" s="14">
        <f t="shared" si="13"/>
        <v>0</v>
      </c>
      <c r="P40" s="14">
        <f t="shared" si="14"/>
        <v>0</v>
      </c>
      <c r="Q40" s="14"/>
      <c r="R40" s="23">
        <f t="shared" si="15"/>
        <v>0</v>
      </c>
      <c r="S40" s="10"/>
    </row>
    <row r="41" spans="1:19" x14ac:dyDescent="0.2">
      <c r="A41" s="289"/>
      <c r="B41" s="133" t="s">
        <v>292</v>
      </c>
      <c r="C41" s="76" t="s">
        <v>317</v>
      </c>
      <c r="D41" s="77">
        <v>0</v>
      </c>
      <c r="E41" s="14"/>
      <c r="F41" s="14"/>
      <c r="G41" s="14"/>
      <c r="H41" s="30">
        <f t="shared" si="11"/>
        <v>0</v>
      </c>
      <c r="I41" s="14"/>
      <c r="J41" s="14"/>
      <c r="K41" s="30">
        <f t="shared" si="12"/>
        <v>0</v>
      </c>
      <c r="L41" s="14"/>
      <c r="M41" s="14"/>
      <c r="N41" s="14"/>
      <c r="O41" s="14">
        <f t="shared" si="13"/>
        <v>0</v>
      </c>
      <c r="P41" s="14">
        <f t="shared" si="14"/>
        <v>0</v>
      </c>
      <c r="Q41" s="14"/>
      <c r="R41" s="23">
        <f t="shared" si="15"/>
        <v>0</v>
      </c>
      <c r="S41" s="10"/>
    </row>
    <row r="42" spans="1:19" x14ac:dyDescent="0.2">
      <c r="A42" s="289"/>
      <c r="B42" s="133"/>
      <c r="C42" s="76" t="s">
        <v>269</v>
      </c>
      <c r="D42" s="77">
        <v>1</v>
      </c>
      <c r="E42" s="14"/>
      <c r="F42" s="14"/>
      <c r="G42" s="14"/>
      <c r="H42" s="30">
        <f t="shared" si="11"/>
        <v>0</v>
      </c>
      <c r="I42" s="14"/>
      <c r="J42" s="14"/>
      <c r="K42" s="30">
        <f t="shared" si="12"/>
        <v>0</v>
      </c>
      <c r="L42" s="14">
        <v>0.3</v>
      </c>
      <c r="M42" s="14">
        <v>1.4</v>
      </c>
      <c r="N42" s="14">
        <v>1.3</v>
      </c>
      <c r="O42" s="14">
        <f t="shared" si="13"/>
        <v>3</v>
      </c>
      <c r="P42" s="14">
        <f t="shared" si="14"/>
        <v>3</v>
      </c>
      <c r="Q42" s="14"/>
      <c r="R42" s="23">
        <f t="shared" si="15"/>
        <v>3</v>
      </c>
      <c r="S42" s="10"/>
    </row>
    <row r="43" spans="1:19" x14ac:dyDescent="0.2">
      <c r="A43" s="289"/>
      <c r="B43" s="133"/>
      <c r="C43" s="76" t="s">
        <v>270</v>
      </c>
      <c r="D43" s="77">
        <v>0</v>
      </c>
      <c r="E43" s="14"/>
      <c r="F43" s="14"/>
      <c r="G43" s="14"/>
      <c r="H43" s="30">
        <f t="shared" si="11"/>
        <v>0</v>
      </c>
      <c r="I43" s="14"/>
      <c r="J43" s="14"/>
      <c r="K43" s="30">
        <f t="shared" si="12"/>
        <v>0</v>
      </c>
      <c r="L43" s="14"/>
      <c r="M43" s="14"/>
      <c r="N43" s="14"/>
      <c r="O43" s="14">
        <f t="shared" si="13"/>
        <v>0</v>
      </c>
      <c r="P43" s="14">
        <f t="shared" si="14"/>
        <v>0</v>
      </c>
      <c r="Q43" s="14"/>
      <c r="R43" s="23">
        <f t="shared" si="15"/>
        <v>0</v>
      </c>
      <c r="S43" s="10"/>
    </row>
    <row r="44" spans="1:19" x14ac:dyDescent="0.2">
      <c r="A44" s="289"/>
      <c r="B44" s="133"/>
      <c r="C44" s="76" t="s">
        <v>271</v>
      </c>
      <c r="D44" s="77">
        <v>0</v>
      </c>
      <c r="E44" s="14"/>
      <c r="F44" s="14"/>
      <c r="G44" s="14"/>
      <c r="H44" s="30">
        <f t="shared" si="11"/>
        <v>0</v>
      </c>
      <c r="I44" s="14"/>
      <c r="J44" s="14"/>
      <c r="K44" s="30">
        <f t="shared" si="12"/>
        <v>0</v>
      </c>
      <c r="L44" s="14"/>
      <c r="M44" s="14"/>
      <c r="N44" s="14"/>
      <c r="O44" s="14">
        <f t="shared" si="13"/>
        <v>0</v>
      </c>
      <c r="P44" s="14">
        <f t="shared" si="14"/>
        <v>0</v>
      </c>
      <c r="Q44" s="14"/>
      <c r="R44" s="23">
        <f t="shared" si="15"/>
        <v>0</v>
      </c>
      <c r="S44" s="10"/>
    </row>
    <row r="45" spans="1:19" x14ac:dyDescent="0.2">
      <c r="A45" s="289"/>
      <c r="B45" s="133"/>
      <c r="C45" s="76" t="s">
        <v>292</v>
      </c>
      <c r="D45" s="77">
        <v>0</v>
      </c>
      <c r="E45" s="14"/>
      <c r="F45" s="14"/>
      <c r="G45" s="14"/>
      <c r="H45" s="30">
        <f t="shared" si="11"/>
        <v>0</v>
      </c>
      <c r="I45" s="14"/>
      <c r="J45" s="14"/>
      <c r="K45" s="30">
        <f t="shared" si="12"/>
        <v>0</v>
      </c>
      <c r="L45" s="14"/>
      <c r="M45" s="14"/>
      <c r="N45" s="14"/>
      <c r="O45" s="14">
        <f t="shared" si="13"/>
        <v>0</v>
      </c>
      <c r="P45" s="14">
        <f t="shared" si="14"/>
        <v>0</v>
      </c>
      <c r="Q45" s="14"/>
      <c r="R45" s="23">
        <f t="shared" si="15"/>
        <v>0</v>
      </c>
      <c r="S45" s="10"/>
    </row>
    <row r="46" spans="1:19" x14ac:dyDescent="0.2">
      <c r="A46" s="289"/>
      <c r="B46" s="134"/>
      <c r="C46" s="76" t="s">
        <v>422</v>
      </c>
      <c r="D46" s="77">
        <v>0</v>
      </c>
      <c r="E46" s="14"/>
      <c r="F46" s="14"/>
      <c r="G46" s="14"/>
      <c r="H46" s="30">
        <f t="shared" si="11"/>
        <v>0</v>
      </c>
      <c r="I46" s="14"/>
      <c r="J46" s="14"/>
      <c r="K46" s="30">
        <f t="shared" si="12"/>
        <v>0</v>
      </c>
      <c r="L46" s="14"/>
      <c r="M46" s="14"/>
      <c r="N46" s="14"/>
      <c r="O46" s="14">
        <f t="shared" si="13"/>
        <v>0</v>
      </c>
      <c r="P46" s="14">
        <f t="shared" si="14"/>
        <v>0</v>
      </c>
      <c r="Q46" s="14"/>
      <c r="R46" s="23">
        <f t="shared" si="15"/>
        <v>0</v>
      </c>
      <c r="S46" s="10"/>
    </row>
    <row r="47" spans="1:19" x14ac:dyDescent="0.2">
      <c r="A47" s="289"/>
      <c r="B47" s="133" t="s">
        <v>41</v>
      </c>
      <c r="C47" s="76" t="s">
        <v>31</v>
      </c>
      <c r="D47" s="77">
        <v>1</v>
      </c>
      <c r="E47" s="14"/>
      <c r="F47" s="14"/>
      <c r="G47" s="14"/>
      <c r="H47" s="30">
        <f t="shared" si="11"/>
        <v>0</v>
      </c>
      <c r="I47" s="14">
        <v>1</v>
      </c>
      <c r="J47" s="14"/>
      <c r="K47" s="30">
        <f t="shared" si="12"/>
        <v>1</v>
      </c>
      <c r="L47" s="14">
        <v>2</v>
      </c>
      <c r="M47" s="14">
        <v>3</v>
      </c>
      <c r="N47" s="14">
        <v>6</v>
      </c>
      <c r="O47" s="14">
        <f t="shared" si="13"/>
        <v>11</v>
      </c>
      <c r="P47" s="14">
        <f t="shared" si="14"/>
        <v>12</v>
      </c>
      <c r="Q47" s="14"/>
      <c r="R47" s="23">
        <f t="shared" si="15"/>
        <v>12</v>
      </c>
      <c r="S47" s="10"/>
    </row>
    <row r="48" spans="1:19" x14ac:dyDescent="0.2">
      <c r="A48" s="289"/>
      <c r="B48" s="133"/>
      <c r="C48" s="76" t="s">
        <v>25</v>
      </c>
      <c r="D48" s="77">
        <v>2</v>
      </c>
      <c r="E48" s="14"/>
      <c r="F48" s="14"/>
      <c r="G48" s="14"/>
      <c r="H48" s="30">
        <f t="shared" si="11"/>
        <v>0</v>
      </c>
      <c r="I48" s="14"/>
      <c r="J48" s="14"/>
      <c r="K48" s="30">
        <f t="shared" si="12"/>
        <v>0</v>
      </c>
      <c r="L48" s="14">
        <v>150</v>
      </c>
      <c r="M48" s="14">
        <v>60</v>
      </c>
      <c r="N48" s="14">
        <v>315</v>
      </c>
      <c r="O48" s="14">
        <f t="shared" si="13"/>
        <v>525</v>
      </c>
      <c r="P48" s="14">
        <f t="shared" si="14"/>
        <v>525</v>
      </c>
      <c r="Q48" s="14"/>
      <c r="R48" s="23">
        <f t="shared" si="15"/>
        <v>525</v>
      </c>
      <c r="S48" s="10"/>
    </row>
    <row r="49" spans="1:19" x14ac:dyDescent="0.2">
      <c r="A49" s="289"/>
      <c r="B49" s="133"/>
      <c r="C49" s="76" t="s">
        <v>32</v>
      </c>
      <c r="D49" s="77">
        <v>0</v>
      </c>
      <c r="E49" s="14"/>
      <c r="F49" s="14"/>
      <c r="G49" s="14"/>
      <c r="H49" s="30">
        <f t="shared" si="11"/>
        <v>0</v>
      </c>
      <c r="I49" s="14"/>
      <c r="J49" s="14"/>
      <c r="K49" s="30">
        <f t="shared" si="12"/>
        <v>0</v>
      </c>
      <c r="L49" s="14"/>
      <c r="M49" s="14"/>
      <c r="N49" s="14"/>
      <c r="O49" s="14">
        <f t="shared" si="13"/>
        <v>0</v>
      </c>
      <c r="P49" s="14">
        <f t="shared" si="14"/>
        <v>0</v>
      </c>
      <c r="Q49" s="14"/>
      <c r="R49" s="23">
        <f t="shared" si="15"/>
        <v>0</v>
      </c>
      <c r="S49" s="10"/>
    </row>
    <row r="50" spans="1:19" x14ac:dyDescent="0.2">
      <c r="A50" s="289"/>
      <c r="B50" s="133"/>
      <c r="C50" s="76" t="s">
        <v>34</v>
      </c>
      <c r="D50" s="77">
        <v>18</v>
      </c>
      <c r="E50" s="14"/>
      <c r="F50" s="14"/>
      <c r="G50" s="14"/>
      <c r="H50" s="30">
        <f t="shared" si="11"/>
        <v>0</v>
      </c>
      <c r="I50" s="14">
        <v>3.12</v>
      </c>
      <c r="J50" s="14"/>
      <c r="K50" s="30">
        <f t="shared" si="12"/>
        <v>3.12</v>
      </c>
      <c r="L50" s="14">
        <v>1</v>
      </c>
      <c r="M50" s="14">
        <v>122.3</v>
      </c>
      <c r="N50" s="14">
        <v>227.8</v>
      </c>
      <c r="O50" s="14">
        <f t="shared" si="13"/>
        <v>351.1</v>
      </c>
      <c r="P50" s="14">
        <f t="shared" si="14"/>
        <v>354.22</v>
      </c>
      <c r="Q50" s="14"/>
      <c r="R50" s="23">
        <f t="shared" si="15"/>
        <v>354.22</v>
      </c>
      <c r="S50" s="10"/>
    </row>
    <row r="51" spans="1:19" x14ac:dyDescent="0.2">
      <c r="A51" s="289"/>
      <c r="B51" s="133"/>
      <c r="C51" s="76" t="s">
        <v>35</v>
      </c>
      <c r="D51" s="77">
        <v>3</v>
      </c>
      <c r="E51" s="14"/>
      <c r="F51" s="14"/>
      <c r="G51" s="14"/>
      <c r="H51" s="30">
        <f t="shared" si="11"/>
        <v>0</v>
      </c>
      <c r="I51" s="14"/>
      <c r="J51" s="14"/>
      <c r="K51" s="30">
        <f t="shared" si="12"/>
        <v>0</v>
      </c>
      <c r="L51" s="14">
        <v>21.2</v>
      </c>
      <c r="M51" s="14">
        <v>8.1</v>
      </c>
      <c r="N51" s="14">
        <v>4</v>
      </c>
      <c r="O51" s="14">
        <f t="shared" si="13"/>
        <v>33.299999999999997</v>
      </c>
      <c r="P51" s="14">
        <f t="shared" si="14"/>
        <v>33.299999999999997</v>
      </c>
      <c r="Q51" s="14"/>
      <c r="R51" s="23">
        <f t="shared" si="15"/>
        <v>33.299999999999997</v>
      </c>
      <c r="S51" s="10"/>
    </row>
    <row r="52" spans="1:19" x14ac:dyDescent="0.2">
      <c r="A52" s="289"/>
      <c r="B52" s="133"/>
      <c r="C52" s="76" t="s">
        <v>36</v>
      </c>
      <c r="D52" s="77">
        <v>2</v>
      </c>
      <c r="E52" s="14"/>
      <c r="F52" s="14"/>
      <c r="G52" s="14"/>
      <c r="H52" s="30">
        <f t="shared" si="11"/>
        <v>0</v>
      </c>
      <c r="I52" s="14"/>
      <c r="J52" s="14"/>
      <c r="K52" s="30">
        <f t="shared" si="12"/>
        <v>0</v>
      </c>
      <c r="L52" s="14">
        <v>0.2</v>
      </c>
      <c r="M52" s="14">
        <v>0.5</v>
      </c>
      <c r="N52" s="14">
        <v>1.1000000000000001</v>
      </c>
      <c r="O52" s="14">
        <f t="shared" si="13"/>
        <v>1.8</v>
      </c>
      <c r="P52" s="14">
        <f t="shared" si="14"/>
        <v>1.8</v>
      </c>
      <c r="Q52" s="14"/>
      <c r="R52" s="23">
        <f t="shared" si="15"/>
        <v>1.8</v>
      </c>
      <c r="S52" s="10"/>
    </row>
    <row r="53" spans="1:19" x14ac:dyDescent="0.2">
      <c r="A53" s="289"/>
      <c r="B53" s="134"/>
      <c r="C53" s="76" t="s">
        <v>41</v>
      </c>
      <c r="D53" s="77">
        <v>7</v>
      </c>
      <c r="E53" s="14"/>
      <c r="F53" s="14"/>
      <c r="G53" s="14"/>
      <c r="H53" s="30">
        <f t="shared" si="11"/>
        <v>0</v>
      </c>
      <c r="I53" s="14"/>
      <c r="J53" s="14"/>
      <c r="K53" s="30">
        <f t="shared" si="12"/>
        <v>0</v>
      </c>
      <c r="L53" s="14"/>
      <c r="M53" s="14">
        <v>2.0499999999999998</v>
      </c>
      <c r="N53" s="14">
        <v>5.5</v>
      </c>
      <c r="O53" s="14">
        <f t="shared" si="13"/>
        <v>7.55</v>
      </c>
      <c r="P53" s="14">
        <f t="shared" si="14"/>
        <v>7.55</v>
      </c>
      <c r="Q53" s="14"/>
      <c r="R53" s="23">
        <f t="shared" si="15"/>
        <v>7.55</v>
      </c>
      <c r="S53" s="10"/>
    </row>
    <row r="54" spans="1:19" x14ac:dyDescent="0.2">
      <c r="A54" s="289"/>
      <c r="B54" s="133" t="s">
        <v>46</v>
      </c>
      <c r="C54" s="76" t="s">
        <v>27</v>
      </c>
      <c r="D54" s="77">
        <v>12</v>
      </c>
      <c r="E54" s="14">
        <v>30</v>
      </c>
      <c r="F54" s="14">
        <v>0.01</v>
      </c>
      <c r="G54" s="14"/>
      <c r="H54" s="30">
        <f t="shared" si="11"/>
        <v>30.01</v>
      </c>
      <c r="I54" s="14">
        <v>1.01</v>
      </c>
      <c r="J54" s="14"/>
      <c r="K54" s="30">
        <f t="shared" si="12"/>
        <v>31.020000000000003</v>
      </c>
      <c r="L54" s="14">
        <v>5</v>
      </c>
      <c r="M54" s="14">
        <v>91.89</v>
      </c>
      <c r="N54" s="14">
        <v>106</v>
      </c>
      <c r="O54" s="14">
        <f t="shared" si="13"/>
        <v>202.89</v>
      </c>
      <c r="P54" s="14">
        <f t="shared" si="14"/>
        <v>233.91</v>
      </c>
      <c r="Q54" s="14">
        <v>0.02</v>
      </c>
      <c r="R54" s="23">
        <f t="shared" si="15"/>
        <v>233.93</v>
      </c>
      <c r="S54" s="10"/>
    </row>
    <row r="55" spans="1:19" x14ac:dyDescent="0.2">
      <c r="A55" s="289"/>
      <c r="B55" s="133"/>
      <c r="C55" s="78" t="s">
        <v>318</v>
      </c>
      <c r="D55" s="79">
        <v>10</v>
      </c>
      <c r="E55" s="36"/>
      <c r="F55" s="36"/>
      <c r="G55" s="36"/>
      <c r="H55" s="65">
        <f t="shared" si="11"/>
        <v>0</v>
      </c>
      <c r="I55" s="36">
        <v>75</v>
      </c>
      <c r="J55" s="36"/>
      <c r="K55" s="65">
        <f t="shared" si="12"/>
        <v>75</v>
      </c>
      <c r="L55" s="36">
        <v>80</v>
      </c>
      <c r="M55" s="36">
        <v>211.59</v>
      </c>
      <c r="N55" s="36">
        <v>316.79000000000002</v>
      </c>
      <c r="O55" s="36">
        <f t="shared" si="13"/>
        <v>608.38000000000011</v>
      </c>
      <c r="P55" s="36">
        <f t="shared" si="14"/>
        <v>683.38000000000011</v>
      </c>
      <c r="Q55" s="36">
        <v>3</v>
      </c>
      <c r="R55" s="80">
        <f t="shared" si="15"/>
        <v>686.38000000000011</v>
      </c>
      <c r="S55" s="10"/>
    </row>
    <row r="56" spans="1:19" x14ac:dyDescent="0.2">
      <c r="A56" s="289"/>
      <c r="B56" s="133"/>
      <c r="C56" s="76" t="s">
        <v>39</v>
      </c>
      <c r="D56" s="77">
        <v>0</v>
      </c>
      <c r="E56" s="14"/>
      <c r="F56" s="14"/>
      <c r="G56" s="14"/>
      <c r="H56" s="30">
        <f t="shared" si="11"/>
        <v>0</v>
      </c>
      <c r="I56" s="14"/>
      <c r="J56" s="14"/>
      <c r="K56" s="30">
        <f t="shared" si="12"/>
        <v>0</v>
      </c>
      <c r="L56" s="14"/>
      <c r="M56" s="14"/>
      <c r="N56" s="14"/>
      <c r="O56" s="14">
        <f t="shared" si="13"/>
        <v>0</v>
      </c>
      <c r="P56" s="14">
        <f t="shared" si="14"/>
        <v>0</v>
      </c>
      <c r="Q56" s="14"/>
      <c r="R56" s="23">
        <f t="shared" si="15"/>
        <v>0</v>
      </c>
      <c r="S56" s="10"/>
    </row>
    <row r="57" spans="1:19" x14ac:dyDescent="0.2">
      <c r="A57" s="289"/>
      <c r="B57" s="133"/>
      <c r="C57" s="76" t="s">
        <v>40</v>
      </c>
      <c r="D57" s="77">
        <v>145</v>
      </c>
      <c r="E57" s="14">
        <v>0.3</v>
      </c>
      <c r="F57" s="14"/>
      <c r="G57" s="14"/>
      <c r="H57" s="30">
        <f t="shared" si="11"/>
        <v>0.3</v>
      </c>
      <c r="I57" s="14">
        <v>12.93</v>
      </c>
      <c r="J57" s="14"/>
      <c r="K57" s="30">
        <f t="shared" si="12"/>
        <v>13.23</v>
      </c>
      <c r="L57" s="14">
        <v>21.14</v>
      </c>
      <c r="M57" s="14">
        <v>56.18</v>
      </c>
      <c r="N57" s="14">
        <v>110.1</v>
      </c>
      <c r="O57" s="14">
        <f t="shared" si="13"/>
        <v>187.42</v>
      </c>
      <c r="P57" s="14">
        <f t="shared" si="14"/>
        <v>200.64999999999998</v>
      </c>
      <c r="Q57" s="14"/>
      <c r="R57" s="23">
        <f t="shared" si="15"/>
        <v>200.64999999999998</v>
      </c>
      <c r="S57" s="10"/>
    </row>
    <row r="58" spans="1:19" x14ac:dyDescent="0.2">
      <c r="A58" s="289"/>
      <c r="B58" s="133"/>
      <c r="C58" s="76" t="s">
        <v>42</v>
      </c>
      <c r="D58" s="77">
        <v>5</v>
      </c>
      <c r="E58" s="14"/>
      <c r="F58" s="14"/>
      <c r="G58" s="14"/>
      <c r="H58" s="30">
        <f t="shared" si="11"/>
        <v>0</v>
      </c>
      <c r="I58" s="14">
        <v>1</v>
      </c>
      <c r="J58" s="14"/>
      <c r="K58" s="30">
        <f t="shared" si="12"/>
        <v>1</v>
      </c>
      <c r="L58" s="14"/>
      <c r="M58" s="14">
        <v>4.04</v>
      </c>
      <c r="N58" s="14">
        <v>4.22</v>
      </c>
      <c r="O58" s="14">
        <f t="shared" si="13"/>
        <v>8.26</v>
      </c>
      <c r="P58" s="14">
        <f t="shared" si="14"/>
        <v>9.26</v>
      </c>
      <c r="Q58" s="14"/>
      <c r="R58" s="23">
        <f t="shared" si="15"/>
        <v>9.26</v>
      </c>
      <c r="S58" s="10"/>
    </row>
    <row r="59" spans="1:19" x14ac:dyDescent="0.2">
      <c r="A59" s="289"/>
      <c r="B59" s="133"/>
      <c r="C59" s="76" t="s">
        <v>46</v>
      </c>
      <c r="D59" s="77">
        <v>114</v>
      </c>
      <c r="E59" s="14">
        <v>3.6</v>
      </c>
      <c r="F59" s="14"/>
      <c r="G59" s="14"/>
      <c r="H59" s="30">
        <f t="shared" si="11"/>
        <v>3.6</v>
      </c>
      <c r="I59" s="14">
        <v>13.02</v>
      </c>
      <c r="J59" s="14"/>
      <c r="K59" s="30">
        <f t="shared" si="12"/>
        <v>16.62</v>
      </c>
      <c r="L59" s="14">
        <v>1.52</v>
      </c>
      <c r="M59" s="14">
        <v>10.3</v>
      </c>
      <c r="N59" s="14">
        <v>24.15</v>
      </c>
      <c r="O59" s="14">
        <f t="shared" si="13"/>
        <v>35.97</v>
      </c>
      <c r="P59" s="14">
        <f t="shared" si="14"/>
        <v>52.59</v>
      </c>
      <c r="Q59" s="14">
        <v>0.05</v>
      </c>
      <c r="R59" s="23">
        <f t="shared" si="15"/>
        <v>52.64</v>
      </c>
      <c r="S59" s="10"/>
    </row>
    <row r="60" spans="1:19" x14ac:dyDescent="0.2">
      <c r="A60" s="289"/>
      <c r="B60" s="133"/>
      <c r="C60" s="76" t="s">
        <v>47</v>
      </c>
      <c r="D60" s="77">
        <v>94</v>
      </c>
      <c r="E60" s="14"/>
      <c r="F60" s="14"/>
      <c r="G60" s="14"/>
      <c r="H60" s="30">
        <f t="shared" si="11"/>
        <v>0</v>
      </c>
      <c r="I60" s="14">
        <v>39.47</v>
      </c>
      <c r="J60" s="14"/>
      <c r="K60" s="30">
        <f t="shared" si="12"/>
        <v>39.47</v>
      </c>
      <c r="L60" s="14">
        <v>146.33000000000001</v>
      </c>
      <c r="M60" s="14">
        <v>280.32</v>
      </c>
      <c r="N60" s="14">
        <v>423.02</v>
      </c>
      <c r="O60" s="14">
        <f t="shared" si="13"/>
        <v>849.67</v>
      </c>
      <c r="P60" s="14">
        <f t="shared" si="14"/>
        <v>889.14</v>
      </c>
      <c r="Q60" s="14"/>
      <c r="R60" s="23">
        <f t="shared" si="15"/>
        <v>889.14</v>
      </c>
      <c r="S60" s="10"/>
    </row>
    <row r="61" spans="1:19" x14ac:dyDescent="0.2">
      <c r="A61" s="289"/>
      <c r="B61" s="133"/>
      <c r="C61" s="76" t="s">
        <v>303</v>
      </c>
      <c r="D61" s="77">
        <v>216</v>
      </c>
      <c r="E61" s="14">
        <v>1.84</v>
      </c>
      <c r="F61" s="14">
        <v>0.63</v>
      </c>
      <c r="G61" s="14"/>
      <c r="H61" s="30">
        <f t="shared" si="11"/>
        <v>2.4700000000000002</v>
      </c>
      <c r="I61" s="14">
        <v>3.77</v>
      </c>
      <c r="J61" s="14"/>
      <c r="K61" s="30">
        <f t="shared" si="12"/>
        <v>6.24</v>
      </c>
      <c r="L61" s="14">
        <v>0.1</v>
      </c>
      <c r="M61" s="14">
        <v>27.85</v>
      </c>
      <c r="N61" s="14">
        <v>57.64</v>
      </c>
      <c r="O61" s="14">
        <f t="shared" si="13"/>
        <v>85.59</v>
      </c>
      <c r="P61" s="14">
        <f t="shared" si="14"/>
        <v>91.83</v>
      </c>
      <c r="Q61" s="14"/>
      <c r="R61" s="23">
        <f t="shared" si="15"/>
        <v>91.83</v>
      </c>
      <c r="S61" s="10"/>
    </row>
    <row r="62" spans="1:19" x14ac:dyDescent="0.2">
      <c r="A62" s="289"/>
      <c r="B62" s="134"/>
      <c r="C62" s="76" t="s">
        <v>463</v>
      </c>
      <c r="D62" s="77">
        <v>0</v>
      </c>
      <c r="E62" s="14"/>
      <c r="F62" s="14"/>
      <c r="G62" s="14"/>
      <c r="H62" s="30">
        <f t="shared" si="11"/>
        <v>0</v>
      </c>
      <c r="I62" s="14"/>
      <c r="J62" s="14"/>
      <c r="K62" s="30">
        <f t="shared" si="12"/>
        <v>0</v>
      </c>
      <c r="L62" s="14"/>
      <c r="M62" s="14"/>
      <c r="N62" s="14"/>
      <c r="O62" s="14">
        <f t="shared" si="13"/>
        <v>0</v>
      </c>
      <c r="P62" s="14">
        <f t="shared" si="14"/>
        <v>0</v>
      </c>
      <c r="Q62" s="14"/>
      <c r="R62" s="23">
        <f t="shared" si="15"/>
        <v>0</v>
      </c>
      <c r="S62" s="10"/>
    </row>
    <row r="63" spans="1:19" x14ac:dyDescent="0.2">
      <c r="A63" s="289"/>
      <c r="B63" s="133" t="s">
        <v>44</v>
      </c>
      <c r="C63" s="76" t="s">
        <v>23</v>
      </c>
      <c r="D63" s="77">
        <v>34</v>
      </c>
      <c r="E63" s="14">
        <v>0.89</v>
      </c>
      <c r="F63" s="14">
        <v>0.03</v>
      </c>
      <c r="G63" s="14">
        <v>0.2</v>
      </c>
      <c r="H63" s="30">
        <f t="shared" si="11"/>
        <v>1.1200000000000001</v>
      </c>
      <c r="I63" s="14">
        <v>2.52</v>
      </c>
      <c r="J63" s="14"/>
      <c r="K63" s="30">
        <f t="shared" si="12"/>
        <v>3.64</v>
      </c>
      <c r="L63" s="14">
        <v>2.5</v>
      </c>
      <c r="M63" s="14">
        <v>67.739999999999995</v>
      </c>
      <c r="N63" s="14">
        <v>87.89</v>
      </c>
      <c r="O63" s="14">
        <f t="shared" si="13"/>
        <v>158.13</v>
      </c>
      <c r="P63" s="14">
        <f t="shared" si="14"/>
        <v>161.76999999999998</v>
      </c>
      <c r="Q63" s="14"/>
      <c r="R63" s="23">
        <f t="shared" si="15"/>
        <v>161.76999999999998</v>
      </c>
      <c r="S63" s="10"/>
    </row>
    <row r="64" spans="1:19" x14ac:dyDescent="0.2">
      <c r="A64" s="289"/>
      <c r="B64" s="133"/>
      <c r="C64" s="76" t="s">
        <v>26</v>
      </c>
      <c r="D64" s="77">
        <v>28</v>
      </c>
      <c r="E64" s="14"/>
      <c r="F64" s="14">
        <v>0.02</v>
      </c>
      <c r="G64" s="14">
        <v>0.05</v>
      </c>
      <c r="H64" s="30">
        <f t="shared" ref="H64:H69" si="16">SUM(E64:G64)</f>
        <v>7.0000000000000007E-2</v>
      </c>
      <c r="I64" s="14">
        <v>3.69</v>
      </c>
      <c r="J64" s="14"/>
      <c r="K64" s="30">
        <f t="shared" si="12"/>
        <v>3.76</v>
      </c>
      <c r="L64" s="14"/>
      <c r="M64" s="14">
        <v>0.28000000000000003</v>
      </c>
      <c r="N64" s="14">
        <v>16.2</v>
      </c>
      <c r="O64" s="14">
        <f t="shared" si="13"/>
        <v>16.48</v>
      </c>
      <c r="P64" s="14">
        <f t="shared" si="14"/>
        <v>20.240000000000002</v>
      </c>
      <c r="Q64" s="14"/>
      <c r="R64" s="23">
        <f t="shared" si="15"/>
        <v>20.240000000000002</v>
      </c>
      <c r="S64" s="10"/>
    </row>
    <row r="65" spans="1:19" x14ac:dyDescent="0.2">
      <c r="A65" s="289"/>
      <c r="B65" s="133"/>
      <c r="C65" s="76" t="s">
        <v>29</v>
      </c>
      <c r="D65" s="77">
        <v>13</v>
      </c>
      <c r="E65" s="14">
        <v>162.1</v>
      </c>
      <c r="F65" s="14"/>
      <c r="G65" s="14"/>
      <c r="H65" s="30">
        <f t="shared" si="16"/>
        <v>162.1</v>
      </c>
      <c r="I65" s="14">
        <v>11.84</v>
      </c>
      <c r="J65" s="14"/>
      <c r="K65" s="30">
        <f>+SUM(H65:J65)</f>
        <v>173.94</v>
      </c>
      <c r="L65" s="14"/>
      <c r="M65" s="14">
        <v>23.7</v>
      </c>
      <c r="N65" s="14">
        <v>74.849999999999994</v>
      </c>
      <c r="O65" s="14">
        <f>+SUM(L65:N65)</f>
        <v>98.55</v>
      </c>
      <c r="P65" s="14">
        <f>+SUM(K65+O65)</f>
        <v>272.49</v>
      </c>
      <c r="Q65" s="14">
        <v>39.6</v>
      </c>
      <c r="R65" s="23">
        <f t="shared" si="15"/>
        <v>312.09000000000003</v>
      </c>
      <c r="S65" s="10"/>
    </row>
    <row r="66" spans="1:19" x14ac:dyDescent="0.2">
      <c r="A66" s="289"/>
      <c r="B66" s="133"/>
      <c r="C66" s="76" t="s">
        <v>30</v>
      </c>
      <c r="D66" s="77">
        <v>7</v>
      </c>
      <c r="E66" s="14">
        <v>4.59</v>
      </c>
      <c r="F66" s="14"/>
      <c r="G66" s="14"/>
      <c r="H66" s="30">
        <f t="shared" si="16"/>
        <v>4.59</v>
      </c>
      <c r="I66" s="14">
        <v>0.9</v>
      </c>
      <c r="J66" s="14"/>
      <c r="K66" s="30">
        <f>+SUM(H66:J66)</f>
        <v>5.49</v>
      </c>
      <c r="L66" s="14"/>
      <c r="M66" s="14">
        <v>0.04</v>
      </c>
      <c r="N66" s="14">
        <v>5.35</v>
      </c>
      <c r="O66" s="14">
        <f>+SUM(L66:N66)</f>
        <v>5.39</v>
      </c>
      <c r="P66" s="14">
        <f>+SUM(K66+O66)</f>
        <v>10.879999999999999</v>
      </c>
      <c r="Q66" s="14"/>
      <c r="R66" s="23">
        <f>+SUM(P66:Q66)</f>
        <v>10.879999999999999</v>
      </c>
      <c r="S66" s="10"/>
    </row>
    <row r="67" spans="1:19" x14ac:dyDescent="0.2">
      <c r="A67" s="289"/>
      <c r="B67" s="133"/>
      <c r="C67" s="76" t="s">
        <v>44</v>
      </c>
      <c r="D67" s="77">
        <v>87</v>
      </c>
      <c r="E67" s="14">
        <v>1.52</v>
      </c>
      <c r="F67" s="14">
        <v>1.07</v>
      </c>
      <c r="G67" s="14">
        <v>2.86</v>
      </c>
      <c r="H67" s="30">
        <f t="shared" si="16"/>
        <v>5.4499999999999993</v>
      </c>
      <c r="I67" s="14">
        <v>60.55</v>
      </c>
      <c r="J67" s="14"/>
      <c r="K67" s="30">
        <f>+SUM(H67:J67)</f>
        <v>66</v>
      </c>
      <c r="L67" s="14">
        <v>3</v>
      </c>
      <c r="M67" s="14">
        <v>54.02</v>
      </c>
      <c r="N67" s="14">
        <v>119.94</v>
      </c>
      <c r="O67" s="14">
        <f>+SUM(L67:N67)</f>
        <v>176.96</v>
      </c>
      <c r="P67" s="14">
        <f>+SUM(K67+O67)</f>
        <v>242.96</v>
      </c>
      <c r="Q67" s="14">
        <v>0.9</v>
      </c>
      <c r="R67" s="23">
        <f>+SUM(P67:Q67)</f>
        <v>243.86</v>
      </c>
      <c r="S67" s="10"/>
    </row>
    <row r="68" spans="1:19" x14ac:dyDescent="0.2">
      <c r="A68" s="289"/>
      <c r="B68" s="134"/>
      <c r="C68" s="76" t="s">
        <v>45</v>
      </c>
      <c r="D68" s="77">
        <v>7</v>
      </c>
      <c r="E68" s="14">
        <v>4</v>
      </c>
      <c r="F68" s="14"/>
      <c r="G68" s="14"/>
      <c r="H68" s="30">
        <f t="shared" si="16"/>
        <v>4</v>
      </c>
      <c r="I68" s="14">
        <v>72.41</v>
      </c>
      <c r="J68" s="14"/>
      <c r="K68" s="30">
        <f>+SUM(H68:J68)</f>
        <v>76.41</v>
      </c>
      <c r="L68" s="14">
        <v>535</v>
      </c>
      <c r="M68" s="14">
        <v>193.1</v>
      </c>
      <c r="N68" s="14">
        <v>515.70000000000005</v>
      </c>
      <c r="O68" s="14">
        <f>+SUM(L68:N68)</f>
        <v>1243.8000000000002</v>
      </c>
      <c r="P68" s="14">
        <f>+SUM(K68+O68)</f>
        <v>1320.2100000000003</v>
      </c>
      <c r="Q68" s="14">
        <v>0.09</v>
      </c>
      <c r="R68" s="23">
        <f>+SUM(P68:Q68)</f>
        <v>1320.3000000000002</v>
      </c>
      <c r="S68" s="10"/>
    </row>
    <row r="69" spans="1:19" x14ac:dyDescent="0.2">
      <c r="A69" s="291"/>
      <c r="B69" s="133" t="s">
        <v>363</v>
      </c>
      <c r="C69" s="82" t="s">
        <v>363</v>
      </c>
      <c r="D69" s="83">
        <v>0</v>
      </c>
      <c r="E69" s="17"/>
      <c r="F69" s="17"/>
      <c r="G69" s="17"/>
      <c r="H69" s="32">
        <f t="shared" si="16"/>
        <v>0</v>
      </c>
      <c r="I69" s="17"/>
      <c r="J69" s="17"/>
      <c r="K69" s="32">
        <f>+SUM(H69:J69)</f>
        <v>0</v>
      </c>
      <c r="L69" s="17"/>
      <c r="M69" s="17"/>
      <c r="N69" s="17"/>
      <c r="O69" s="17">
        <f>+SUM(L69:N69)</f>
        <v>0</v>
      </c>
      <c r="P69" s="17">
        <f>+SUM(K69+O69)</f>
        <v>0</v>
      </c>
      <c r="Q69" s="17"/>
      <c r="R69" s="84">
        <f>+SUM(P69:Q69)</f>
        <v>0</v>
      </c>
      <c r="S69" s="10"/>
    </row>
    <row r="70" spans="1:19" ht="15" x14ac:dyDescent="0.25">
      <c r="A70" s="230" t="s">
        <v>0</v>
      </c>
      <c r="B70" s="231"/>
      <c r="C70" s="232" t="s">
        <v>0</v>
      </c>
      <c r="D70" s="53">
        <f>+SUM(D32:D69)</f>
        <v>832</v>
      </c>
      <c r="E70" s="54">
        <f>SUM(E32:E69)</f>
        <v>211.84</v>
      </c>
      <c r="F70" s="54">
        <f>SUM(F32:F69)</f>
        <v>1.7600000000000002</v>
      </c>
      <c r="G70" s="54">
        <f>SUM(G32:G69)</f>
        <v>3.11</v>
      </c>
      <c r="H70" s="54">
        <f>SUM(H32:H69)</f>
        <v>216.70999999999998</v>
      </c>
      <c r="I70" s="54">
        <f t="shared" ref="I70:R70" si="17">+SUM(I32:I69)</f>
        <v>329.23</v>
      </c>
      <c r="J70" s="54">
        <f t="shared" si="17"/>
        <v>0</v>
      </c>
      <c r="K70" s="54">
        <f t="shared" si="17"/>
        <v>545.93999999999994</v>
      </c>
      <c r="L70" s="54">
        <f t="shared" si="17"/>
        <v>993.79</v>
      </c>
      <c r="M70" s="54">
        <f t="shared" si="17"/>
        <v>1266.9599999999998</v>
      </c>
      <c r="N70" s="54">
        <f t="shared" si="17"/>
        <v>2632.66</v>
      </c>
      <c r="O70" s="54">
        <f t="shared" si="17"/>
        <v>4893.4100000000008</v>
      </c>
      <c r="P70" s="54">
        <f t="shared" si="17"/>
        <v>5439.35</v>
      </c>
      <c r="Q70" s="54">
        <f t="shared" si="17"/>
        <v>43.660000000000004</v>
      </c>
      <c r="R70" s="55">
        <f t="shared" si="17"/>
        <v>5483.01</v>
      </c>
      <c r="S70" s="10"/>
    </row>
    <row r="71" spans="1:19" x14ac:dyDescent="0.2">
      <c r="A71" s="70" t="s">
        <v>5</v>
      </c>
      <c r="B71" s="288" t="s">
        <v>423</v>
      </c>
      <c r="C71" s="73" t="s">
        <v>77</v>
      </c>
      <c r="D71" s="61">
        <v>1</v>
      </c>
      <c r="E71" s="39"/>
      <c r="F71" s="39"/>
      <c r="G71" s="39"/>
      <c r="H71" s="48">
        <f t="shared" ref="H71:H103" si="18">SUM(E71:G71)</f>
        <v>0</v>
      </c>
      <c r="I71" s="39">
        <v>0.01</v>
      </c>
      <c r="J71" s="39"/>
      <c r="K71" s="48">
        <f t="shared" ref="K71:K102" si="19">+SUM(H71:J71)</f>
        <v>0.01</v>
      </c>
      <c r="L71" s="39"/>
      <c r="M71" s="39"/>
      <c r="N71" s="39">
        <v>0.01</v>
      </c>
      <c r="O71" s="39">
        <f t="shared" ref="O71:O78" si="20">+SUM(L71:N71)</f>
        <v>0.01</v>
      </c>
      <c r="P71" s="39">
        <f t="shared" ref="P71:P78" si="21">+SUM(K71+O71)</f>
        <v>0.02</v>
      </c>
      <c r="Q71" s="39"/>
      <c r="R71" s="39">
        <f t="shared" ref="R71:R103" si="22">+SUM(P71:Q71)</f>
        <v>0.02</v>
      </c>
      <c r="S71" s="10"/>
    </row>
    <row r="72" spans="1:19" x14ac:dyDescent="0.2">
      <c r="A72" s="71"/>
      <c r="B72" s="289"/>
      <c r="C72" s="76" t="s">
        <v>61</v>
      </c>
      <c r="D72" s="34">
        <v>23</v>
      </c>
      <c r="E72" s="14"/>
      <c r="F72" s="14"/>
      <c r="G72" s="14"/>
      <c r="H72" s="30">
        <f t="shared" si="18"/>
        <v>0</v>
      </c>
      <c r="I72" s="14">
        <v>0.2</v>
      </c>
      <c r="J72" s="14"/>
      <c r="K72" s="30">
        <f t="shared" si="19"/>
        <v>0.2</v>
      </c>
      <c r="L72" s="14">
        <v>50.2</v>
      </c>
      <c r="M72" s="14">
        <v>106.5</v>
      </c>
      <c r="N72" s="14">
        <v>32.340000000000003</v>
      </c>
      <c r="O72" s="14">
        <f t="shared" si="20"/>
        <v>189.04</v>
      </c>
      <c r="P72" s="14">
        <f t="shared" si="21"/>
        <v>189.23999999999998</v>
      </c>
      <c r="Q72" s="14"/>
      <c r="R72" s="14">
        <f t="shared" si="22"/>
        <v>189.23999999999998</v>
      </c>
      <c r="S72" s="10"/>
    </row>
    <row r="73" spans="1:19" x14ac:dyDescent="0.2">
      <c r="A73" s="71"/>
      <c r="B73" s="289"/>
      <c r="C73" s="76" t="s">
        <v>56</v>
      </c>
      <c r="D73" s="34">
        <v>1</v>
      </c>
      <c r="E73" s="14"/>
      <c r="F73" s="14"/>
      <c r="G73" s="14"/>
      <c r="H73" s="30">
        <f t="shared" si="18"/>
        <v>0</v>
      </c>
      <c r="I73" s="14"/>
      <c r="J73" s="14"/>
      <c r="K73" s="30">
        <f t="shared" si="19"/>
        <v>0</v>
      </c>
      <c r="L73" s="14"/>
      <c r="M73" s="14">
        <v>0.2</v>
      </c>
      <c r="N73" s="14">
        <v>0.8</v>
      </c>
      <c r="O73" s="14">
        <f t="shared" si="20"/>
        <v>1</v>
      </c>
      <c r="P73" s="14">
        <f t="shared" si="21"/>
        <v>1</v>
      </c>
      <c r="Q73" s="14"/>
      <c r="R73" s="14">
        <f t="shared" si="22"/>
        <v>1</v>
      </c>
      <c r="S73" s="10"/>
    </row>
    <row r="74" spans="1:19" x14ac:dyDescent="0.2">
      <c r="A74" s="71"/>
      <c r="B74" s="289"/>
      <c r="C74" s="76" t="s">
        <v>50</v>
      </c>
      <c r="D74" s="34">
        <v>3</v>
      </c>
      <c r="E74" s="14"/>
      <c r="F74" s="14"/>
      <c r="G74" s="14"/>
      <c r="H74" s="30">
        <f t="shared" si="18"/>
        <v>0</v>
      </c>
      <c r="I74" s="14"/>
      <c r="J74" s="14"/>
      <c r="K74" s="30">
        <f t="shared" si="19"/>
        <v>0</v>
      </c>
      <c r="L74" s="14"/>
      <c r="M74" s="14">
        <v>0.56999999999999995</v>
      </c>
      <c r="N74" s="14">
        <v>0.83</v>
      </c>
      <c r="O74" s="14">
        <f t="shared" si="20"/>
        <v>1.4</v>
      </c>
      <c r="P74" s="14">
        <f t="shared" si="21"/>
        <v>1.4</v>
      </c>
      <c r="Q74" s="14"/>
      <c r="R74" s="14">
        <f t="shared" si="22"/>
        <v>1.4</v>
      </c>
      <c r="S74" s="10"/>
    </row>
    <row r="75" spans="1:19" x14ac:dyDescent="0.2">
      <c r="A75" s="71"/>
      <c r="B75" s="289"/>
      <c r="C75" s="76" t="s">
        <v>64</v>
      </c>
      <c r="D75" s="34">
        <v>4</v>
      </c>
      <c r="E75" s="14"/>
      <c r="F75" s="14"/>
      <c r="G75" s="14"/>
      <c r="H75" s="30">
        <f t="shared" si="18"/>
        <v>0</v>
      </c>
      <c r="I75" s="14">
        <v>1.3</v>
      </c>
      <c r="J75" s="14"/>
      <c r="K75" s="30">
        <f t="shared" si="19"/>
        <v>1.3</v>
      </c>
      <c r="L75" s="14"/>
      <c r="M75" s="14">
        <v>0.25</v>
      </c>
      <c r="N75" s="14">
        <v>1.05</v>
      </c>
      <c r="O75" s="14">
        <f t="shared" si="20"/>
        <v>1.3</v>
      </c>
      <c r="P75" s="14">
        <f t="shared" si="21"/>
        <v>2.6</v>
      </c>
      <c r="Q75" s="14"/>
      <c r="R75" s="14">
        <f t="shared" si="22"/>
        <v>2.6</v>
      </c>
      <c r="S75" s="10"/>
    </row>
    <row r="76" spans="1:19" x14ac:dyDescent="0.2">
      <c r="A76" s="71"/>
      <c r="B76" s="289"/>
      <c r="C76" s="76" t="s">
        <v>79</v>
      </c>
      <c r="D76" s="34">
        <v>5</v>
      </c>
      <c r="E76" s="14"/>
      <c r="F76" s="14"/>
      <c r="G76" s="14"/>
      <c r="H76" s="30">
        <f t="shared" si="18"/>
        <v>0</v>
      </c>
      <c r="I76" s="14">
        <v>0.1</v>
      </c>
      <c r="J76" s="14"/>
      <c r="K76" s="30">
        <f t="shared" si="19"/>
        <v>0.1</v>
      </c>
      <c r="L76" s="14"/>
      <c r="M76" s="14">
        <v>0.35</v>
      </c>
      <c r="N76" s="14">
        <v>1.1499999999999999</v>
      </c>
      <c r="O76" s="14">
        <f t="shared" si="20"/>
        <v>1.5</v>
      </c>
      <c r="P76" s="14">
        <f t="shared" si="21"/>
        <v>1.6</v>
      </c>
      <c r="Q76" s="14">
        <v>1.5</v>
      </c>
      <c r="R76" s="14">
        <f t="shared" si="22"/>
        <v>3.1</v>
      </c>
      <c r="S76" s="10"/>
    </row>
    <row r="77" spans="1:19" x14ac:dyDescent="0.2">
      <c r="A77" s="71"/>
      <c r="B77" s="289"/>
      <c r="C77" s="76" t="s">
        <v>67</v>
      </c>
      <c r="D77" s="34">
        <v>1</v>
      </c>
      <c r="E77" s="14"/>
      <c r="F77" s="14"/>
      <c r="G77" s="14"/>
      <c r="H77" s="30">
        <f t="shared" si="18"/>
        <v>0</v>
      </c>
      <c r="I77" s="14">
        <v>0.1</v>
      </c>
      <c r="J77" s="14"/>
      <c r="K77" s="30">
        <f t="shared" si="19"/>
        <v>0.1</v>
      </c>
      <c r="L77" s="14"/>
      <c r="M77" s="14"/>
      <c r="N77" s="14">
        <v>0.7</v>
      </c>
      <c r="O77" s="14">
        <f t="shared" si="20"/>
        <v>0.7</v>
      </c>
      <c r="P77" s="14">
        <f t="shared" si="21"/>
        <v>0.79999999999999993</v>
      </c>
      <c r="Q77" s="14"/>
      <c r="R77" s="14">
        <f t="shared" si="22"/>
        <v>0.79999999999999993</v>
      </c>
      <c r="S77" s="10"/>
    </row>
    <row r="78" spans="1:19" x14ac:dyDescent="0.2">
      <c r="A78" s="71"/>
      <c r="B78" s="289"/>
      <c r="C78" s="76" t="s">
        <v>78</v>
      </c>
      <c r="D78" s="34">
        <v>19</v>
      </c>
      <c r="E78" s="14"/>
      <c r="F78" s="14"/>
      <c r="G78" s="14"/>
      <c r="H78" s="30">
        <f t="shared" si="18"/>
        <v>0</v>
      </c>
      <c r="I78" s="14"/>
      <c r="J78" s="14">
        <v>0.1</v>
      </c>
      <c r="K78" s="30">
        <f t="shared" si="19"/>
        <v>0.1</v>
      </c>
      <c r="L78" s="14"/>
      <c r="M78" s="14">
        <v>4.28</v>
      </c>
      <c r="N78" s="14">
        <v>3.22</v>
      </c>
      <c r="O78" s="14">
        <f t="shared" si="20"/>
        <v>7.5</v>
      </c>
      <c r="P78" s="14">
        <f t="shared" si="21"/>
        <v>7.6</v>
      </c>
      <c r="Q78" s="14"/>
      <c r="R78" s="14">
        <f t="shared" si="22"/>
        <v>7.6</v>
      </c>
      <c r="S78" s="10"/>
    </row>
    <row r="79" spans="1:19" x14ac:dyDescent="0.2">
      <c r="A79" s="71"/>
      <c r="B79" s="289"/>
      <c r="C79" s="76" t="s">
        <v>76</v>
      </c>
      <c r="D79" s="34">
        <v>0</v>
      </c>
      <c r="E79" s="14"/>
      <c r="F79" s="14"/>
      <c r="G79" s="14"/>
      <c r="H79" s="30">
        <f t="shared" si="18"/>
        <v>0</v>
      </c>
      <c r="I79" s="14"/>
      <c r="J79" s="14"/>
      <c r="K79" s="30">
        <f t="shared" si="19"/>
        <v>0</v>
      </c>
      <c r="L79" s="14"/>
      <c r="M79" s="14"/>
      <c r="N79" s="14"/>
      <c r="O79" s="14">
        <f t="shared" ref="O79:O102" si="23">+SUM(L79:N79)</f>
        <v>0</v>
      </c>
      <c r="P79" s="14">
        <f t="shared" ref="P79:P102" si="24">+SUM(K79+O79)</f>
        <v>0</v>
      </c>
      <c r="Q79" s="14"/>
      <c r="R79" s="14">
        <f t="shared" si="22"/>
        <v>0</v>
      </c>
      <c r="S79" s="10"/>
    </row>
    <row r="80" spans="1:19" x14ac:dyDescent="0.2">
      <c r="A80" s="71"/>
      <c r="B80" s="289"/>
      <c r="C80" s="76" t="s">
        <v>62</v>
      </c>
      <c r="D80" s="34">
        <v>5</v>
      </c>
      <c r="E80" s="14"/>
      <c r="F80" s="14"/>
      <c r="G80" s="14"/>
      <c r="H80" s="30">
        <f t="shared" si="18"/>
        <v>0</v>
      </c>
      <c r="I80" s="14"/>
      <c r="J80" s="14"/>
      <c r="K80" s="30">
        <f t="shared" si="19"/>
        <v>0</v>
      </c>
      <c r="L80" s="14"/>
      <c r="M80" s="14">
        <v>2.33</v>
      </c>
      <c r="N80" s="14">
        <v>4.32</v>
      </c>
      <c r="O80" s="14">
        <f t="shared" si="23"/>
        <v>6.65</v>
      </c>
      <c r="P80" s="14">
        <f t="shared" si="24"/>
        <v>6.65</v>
      </c>
      <c r="Q80" s="14">
        <v>0.1</v>
      </c>
      <c r="R80" s="14">
        <f t="shared" si="22"/>
        <v>6.75</v>
      </c>
      <c r="S80" s="10"/>
    </row>
    <row r="81" spans="1:19" x14ac:dyDescent="0.2">
      <c r="A81" s="71"/>
      <c r="B81" s="289"/>
      <c r="C81" s="76" t="s">
        <v>319</v>
      </c>
      <c r="D81" s="34">
        <v>7</v>
      </c>
      <c r="E81" s="14"/>
      <c r="F81" s="14"/>
      <c r="G81" s="14"/>
      <c r="H81" s="30">
        <f t="shared" si="18"/>
        <v>0</v>
      </c>
      <c r="I81" s="14">
        <v>0.3</v>
      </c>
      <c r="J81" s="14"/>
      <c r="K81" s="30">
        <f t="shared" si="19"/>
        <v>0.3</v>
      </c>
      <c r="L81" s="14">
        <v>0.2</v>
      </c>
      <c r="M81" s="14">
        <v>8.9499999999999993</v>
      </c>
      <c r="N81" s="14">
        <v>10.25</v>
      </c>
      <c r="O81" s="14">
        <f t="shared" si="23"/>
        <v>19.399999999999999</v>
      </c>
      <c r="P81" s="14">
        <f t="shared" si="24"/>
        <v>19.7</v>
      </c>
      <c r="Q81" s="14"/>
      <c r="R81" s="14">
        <f t="shared" si="22"/>
        <v>19.7</v>
      </c>
      <c r="S81" s="10"/>
    </row>
    <row r="82" spans="1:19" x14ac:dyDescent="0.2">
      <c r="A82" s="71"/>
      <c r="B82" s="289"/>
      <c r="C82" s="76" t="s">
        <v>320</v>
      </c>
      <c r="D82" s="34">
        <v>5</v>
      </c>
      <c r="E82" s="14"/>
      <c r="F82" s="14"/>
      <c r="G82" s="14"/>
      <c r="H82" s="30">
        <f t="shared" si="18"/>
        <v>0</v>
      </c>
      <c r="I82" s="14">
        <v>0.1</v>
      </c>
      <c r="J82" s="14"/>
      <c r="K82" s="30">
        <f t="shared" si="19"/>
        <v>0.1</v>
      </c>
      <c r="L82" s="14"/>
      <c r="M82" s="14">
        <v>1.07</v>
      </c>
      <c r="N82" s="14">
        <v>0.73</v>
      </c>
      <c r="O82" s="14">
        <f t="shared" si="23"/>
        <v>1.8</v>
      </c>
      <c r="P82" s="14">
        <f t="shared" si="24"/>
        <v>1.9000000000000001</v>
      </c>
      <c r="Q82" s="14"/>
      <c r="R82" s="14">
        <f t="shared" si="22"/>
        <v>1.9000000000000001</v>
      </c>
      <c r="S82" s="10"/>
    </row>
    <row r="83" spans="1:19" x14ac:dyDescent="0.2">
      <c r="A83" s="71"/>
      <c r="B83" s="289"/>
      <c r="C83" s="76" t="s">
        <v>51</v>
      </c>
      <c r="D83" s="34">
        <v>2</v>
      </c>
      <c r="E83" s="14"/>
      <c r="F83" s="14"/>
      <c r="G83" s="14"/>
      <c r="H83" s="30">
        <f t="shared" si="18"/>
        <v>0</v>
      </c>
      <c r="I83" s="14"/>
      <c r="J83" s="14">
        <v>0.2</v>
      </c>
      <c r="K83" s="30">
        <f t="shared" si="19"/>
        <v>0.2</v>
      </c>
      <c r="L83" s="14"/>
      <c r="M83" s="14">
        <v>6.3</v>
      </c>
      <c r="N83" s="14">
        <v>14</v>
      </c>
      <c r="O83" s="14">
        <f t="shared" si="23"/>
        <v>20.3</v>
      </c>
      <c r="P83" s="14">
        <f t="shared" si="24"/>
        <v>20.5</v>
      </c>
      <c r="Q83" s="14"/>
      <c r="R83" s="14">
        <f t="shared" si="22"/>
        <v>20.5</v>
      </c>
      <c r="S83" s="10"/>
    </row>
    <row r="84" spans="1:19" x14ac:dyDescent="0.2">
      <c r="A84" s="71"/>
      <c r="B84" s="289"/>
      <c r="C84" s="76" t="s">
        <v>52</v>
      </c>
      <c r="D84" s="34">
        <v>5</v>
      </c>
      <c r="E84" s="14"/>
      <c r="F84" s="14"/>
      <c r="G84" s="14"/>
      <c r="H84" s="30">
        <f t="shared" si="18"/>
        <v>0</v>
      </c>
      <c r="I84" s="14">
        <v>0.2</v>
      </c>
      <c r="J84" s="14"/>
      <c r="K84" s="30">
        <f t="shared" si="19"/>
        <v>0.2</v>
      </c>
      <c r="L84" s="14">
        <v>25</v>
      </c>
      <c r="M84" s="14">
        <v>35.58</v>
      </c>
      <c r="N84" s="14">
        <v>10.82</v>
      </c>
      <c r="O84" s="14">
        <f t="shared" si="23"/>
        <v>71.400000000000006</v>
      </c>
      <c r="P84" s="14">
        <f t="shared" si="24"/>
        <v>71.600000000000009</v>
      </c>
      <c r="Q84" s="14"/>
      <c r="R84" s="14">
        <f t="shared" si="22"/>
        <v>71.600000000000009</v>
      </c>
      <c r="S84" s="10"/>
    </row>
    <row r="85" spans="1:19" x14ac:dyDescent="0.2">
      <c r="A85" s="71"/>
      <c r="B85" s="289"/>
      <c r="C85" s="76" t="s">
        <v>72</v>
      </c>
      <c r="D85" s="34">
        <v>6</v>
      </c>
      <c r="E85" s="14"/>
      <c r="F85" s="14"/>
      <c r="G85" s="14"/>
      <c r="H85" s="30">
        <f t="shared" si="18"/>
        <v>0</v>
      </c>
      <c r="I85" s="14">
        <v>0.1</v>
      </c>
      <c r="J85" s="14"/>
      <c r="K85" s="30">
        <f t="shared" si="19"/>
        <v>0.1</v>
      </c>
      <c r="L85" s="14"/>
      <c r="M85" s="14">
        <v>2.5</v>
      </c>
      <c r="N85" s="14">
        <v>11</v>
      </c>
      <c r="O85" s="14">
        <f t="shared" si="23"/>
        <v>13.5</v>
      </c>
      <c r="P85" s="14">
        <f t="shared" si="24"/>
        <v>13.6</v>
      </c>
      <c r="Q85" s="14">
        <v>3.8</v>
      </c>
      <c r="R85" s="14">
        <f t="shared" si="22"/>
        <v>17.399999999999999</v>
      </c>
      <c r="S85" s="10"/>
    </row>
    <row r="86" spans="1:19" x14ac:dyDescent="0.2">
      <c r="A86" s="71"/>
      <c r="B86" s="289"/>
      <c r="C86" s="76" t="s">
        <v>71</v>
      </c>
      <c r="D86" s="34">
        <v>0</v>
      </c>
      <c r="E86" s="14"/>
      <c r="F86" s="14"/>
      <c r="G86" s="14"/>
      <c r="H86" s="30">
        <f t="shared" si="18"/>
        <v>0</v>
      </c>
      <c r="I86" s="14"/>
      <c r="J86" s="14"/>
      <c r="K86" s="30">
        <f t="shared" si="19"/>
        <v>0</v>
      </c>
      <c r="L86" s="14"/>
      <c r="M86" s="14"/>
      <c r="N86" s="14"/>
      <c r="O86" s="14">
        <f t="shared" si="23"/>
        <v>0</v>
      </c>
      <c r="P86" s="14">
        <f t="shared" si="24"/>
        <v>0</v>
      </c>
      <c r="Q86" s="14"/>
      <c r="R86" s="14">
        <f t="shared" si="22"/>
        <v>0</v>
      </c>
      <c r="S86" s="10"/>
    </row>
    <row r="87" spans="1:19" x14ac:dyDescent="0.2">
      <c r="A87" s="71"/>
      <c r="B87" s="290"/>
      <c r="C87" s="76" t="s">
        <v>58</v>
      </c>
      <c r="D87" s="34">
        <v>16</v>
      </c>
      <c r="E87" s="14"/>
      <c r="F87" s="14"/>
      <c r="G87" s="14"/>
      <c r="H87" s="30">
        <f t="shared" si="18"/>
        <v>0</v>
      </c>
      <c r="I87" s="14">
        <v>0.2</v>
      </c>
      <c r="J87" s="14"/>
      <c r="K87" s="30">
        <f t="shared" si="19"/>
        <v>0.2</v>
      </c>
      <c r="L87" s="14">
        <v>2</v>
      </c>
      <c r="M87" s="14">
        <v>78.150000000000006</v>
      </c>
      <c r="N87" s="14">
        <v>96.27</v>
      </c>
      <c r="O87" s="14">
        <f t="shared" si="23"/>
        <v>176.42000000000002</v>
      </c>
      <c r="P87" s="14">
        <f t="shared" si="24"/>
        <v>176.62</v>
      </c>
      <c r="Q87" s="14">
        <v>1</v>
      </c>
      <c r="R87" s="14">
        <f t="shared" si="22"/>
        <v>177.62</v>
      </c>
      <c r="S87" s="10"/>
    </row>
    <row r="88" spans="1:19" x14ac:dyDescent="0.2">
      <c r="A88" s="71"/>
      <c r="B88" s="135" t="s">
        <v>424</v>
      </c>
      <c r="C88" s="76" t="s">
        <v>80</v>
      </c>
      <c r="D88" s="34">
        <v>31</v>
      </c>
      <c r="E88" s="14"/>
      <c r="F88" s="14"/>
      <c r="G88" s="14"/>
      <c r="H88" s="30">
        <f t="shared" si="18"/>
        <v>0</v>
      </c>
      <c r="I88" s="14">
        <v>0.1</v>
      </c>
      <c r="J88" s="14"/>
      <c r="K88" s="30">
        <f t="shared" si="19"/>
        <v>0.1</v>
      </c>
      <c r="L88" s="14">
        <v>1</v>
      </c>
      <c r="M88" s="14">
        <v>9.6199999999999992</v>
      </c>
      <c r="N88" s="14">
        <v>10.78</v>
      </c>
      <c r="O88" s="14">
        <f t="shared" si="23"/>
        <v>21.4</v>
      </c>
      <c r="P88" s="14">
        <f t="shared" si="24"/>
        <v>21.5</v>
      </c>
      <c r="Q88" s="14">
        <v>4</v>
      </c>
      <c r="R88" s="14">
        <f t="shared" si="22"/>
        <v>25.5</v>
      </c>
      <c r="S88" s="10"/>
    </row>
    <row r="89" spans="1:19" x14ac:dyDescent="0.2">
      <c r="A89" s="71"/>
      <c r="B89" s="135"/>
      <c r="C89" s="76" t="s">
        <v>54</v>
      </c>
      <c r="D89" s="34">
        <v>10</v>
      </c>
      <c r="E89" s="14"/>
      <c r="F89" s="14"/>
      <c r="G89" s="14"/>
      <c r="H89" s="30">
        <f t="shared" si="18"/>
        <v>0</v>
      </c>
      <c r="I89" s="14"/>
      <c r="J89" s="14"/>
      <c r="K89" s="30">
        <f t="shared" si="19"/>
        <v>0</v>
      </c>
      <c r="L89" s="14">
        <v>2.5</v>
      </c>
      <c r="M89" s="14">
        <v>12.37</v>
      </c>
      <c r="N89" s="14">
        <v>10.130000000000001</v>
      </c>
      <c r="O89" s="14">
        <f t="shared" si="23"/>
        <v>25</v>
      </c>
      <c r="P89" s="14">
        <f t="shared" si="24"/>
        <v>25</v>
      </c>
      <c r="Q89" s="14"/>
      <c r="R89" s="14">
        <f t="shared" si="22"/>
        <v>25</v>
      </c>
      <c r="S89" s="10"/>
    </row>
    <row r="90" spans="1:19" x14ac:dyDescent="0.2">
      <c r="A90" s="71"/>
      <c r="B90" s="135"/>
      <c r="C90" s="76" t="s">
        <v>65</v>
      </c>
      <c r="D90" s="34">
        <v>0</v>
      </c>
      <c r="E90" s="14"/>
      <c r="F90" s="14"/>
      <c r="G90" s="14"/>
      <c r="H90" s="30">
        <f t="shared" si="18"/>
        <v>0</v>
      </c>
      <c r="I90" s="14"/>
      <c r="J90" s="14"/>
      <c r="K90" s="30">
        <f t="shared" si="19"/>
        <v>0</v>
      </c>
      <c r="L90" s="14"/>
      <c r="M90" s="14"/>
      <c r="N90" s="14"/>
      <c r="O90" s="14">
        <f t="shared" si="23"/>
        <v>0</v>
      </c>
      <c r="P90" s="14">
        <f t="shared" si="24"/>
        <v>0</v>
      </c>
      <c r="Q90" s="14"/>
      <c r="R90" s="14">
        <f t="shared" si="22"/>
        <v>0</v>
      </c>
      <c r="S90" s="10"/>
    </row>
    <row r="91" spans="1:19" x14ac:dyDescent="0.2">
      <c r="A91" s="71"/>
      <c r="B91" s="135"/>
      <c r="C91" s="76" t="s">
        <v>74</v>
      </c>
      <c r="D91" s="34">
        <v>2</v>
      </c>
      <c r="E91" s="14"/>
      <c r="F91" s="14"/>
      <c r="G91" s="14"/>
      <c r="H91" s="30">
        <f t="shared" si="18"/>
        <v>0</v>
      </c>
      <c r="I91" s="14"/>
      <c r="J91" s="14"/>
      <c r="K91" s="30">
        <f t="shared" si="19"/>
        <v>0</v>
      </c>
      <c r="L91" s="14"/>
      <c r="M91" s="14">
        <v>0.02</v>
      </c>
      <c r="N91" s="14">
        <v>0.13</v>
      </c>
      <c r="O91" s="14">
        <f t="shared" si="23"/>
        <v>0.15</v>
      </c>
      <c r="P91" s="14">
        <f t="shared" si="24"/>
        <v>0.15</v>
      </c>
      <c r="Q91" s="14"/>
      <c r="R91" s="14">
        <f t="shared" si="22"/>
        <v>0.15</v>
      </c>
      <c r="S91" s="10"/>
    </row>
    <row r="92" spans="1:19" x14ac:dyDescent="0.2">
      <c r="A92" s="71"/>
      <c r="B92" s="135"/>
      <c r="C92" s="76" t="s">
        <v>53</v>
      </c>
      <c r="D92" s="34">
        <v>2</v>
      </c>
      <c r="E92" s="14"/>
      <c r="F92" s="14"/>
      <c r="G92" s="14"/>
      <c r="H92" s="30">
        <f t="shared" si="18"/>
        <v>0</v>
      </c>
      <c r="I92" s="14"/>
      <c r="J92" s="14"/>
      <c r="K92" s="30">
        <f t="shared" si="19"/>
        <v>0</v>
      </c>
      <c r="L92" s="14"/>
      <c r="M92" s="14">
        <v>0.9</v>
      </c>
      <c r="N92" s="14">
        <v>2.1</v>
      </c>
      <c r="O92" s="14">
        <f t="shared" si="23"/>
        <v>3</v>
      </c>
      <c r="P92" s="14">
        <f t="shared" si="24"/>
        <v>3</v>
      </c>
      <c r="Q92" s="14"/>
      <c r="R92" s="14">
        <f t="shared" si="22"/>
        <v>3</v>
      </c>
      <c r="S92" s="10"/>
    </row>
    <row r="93" spans="1:19" x14ac:dyDescent="0.2">
      <c r="A93" s="71"/>
      <c r="B93" s="135"/>
      <c r="C93" s="76" t="s">
        <v>81</v>
      </c>
      <c r="D93" s="34">
        <v>5</v>
      </c>
      <c r="E93" s="14"/>
      <c r="F93" s="14"/>
      <c r="G93" s="14"/>
      <c r="H93" s="30">
        <f t="shared" si="18"/>
        <v>0</v>
      </c>
      <c r="I93" s="14">
        <v>2.5</v>
      </c>
      <c r="J93" s="14"/>
      <c r="K93" s="30">
        <f t="shared" si="19"/>
        <v>2.5</v>
      </c>
      <c r="L93" s="14"/>
      <c r="M93" s="14">
        <v>28.5</v>
      </c>
      <c r="N93" s="14">
        <v>27.3</v>
      </c>
      <c r="O93" s="14">
        <f t="shared" si="23"/>
        <v>55.8</v>
      </c>
      <c r="P93" s="14">
        <f t="shared" si="24"/>
        <v>58.3</v>
      </c>
      <c r="Q93" s="14"/>
      <c r="R93" s="14">
        <f t="shared" si="22"/>
        <v>58.3</v>
      </c>
      <c r="S93" s="10"/>
    </row>
    <row r="94" spans="1:19" x14ac:dyDescent="0.2">
      <c r="A94" s="71"/>
      <c r="B94" s="135"/>
      <c r="C94" s="76" t="s">
        <v>68</v>
      </c>
      <c r="D94" s="34">
        <v>0</v>
      </c>
      <c r="E94" s="14"/>
      <c r="F94" s="14"/>
      <c r="G94" s="14"/>
      <c r="H94" s="30">
        <f t="shared" si="18"/>
        <v>0</v>
      </c>
      <c r="I94" s="14"/>
      <c r="J94" s="14"/>
      <c r="K94" s="30">
        <f t="shared" si="19"/>
        <v>0</v>
      </c>
      <c r="L94" s="14"/>
      <c r="M94" s="14"/>
      <c r="N94" s="14"/>
      <c r="O94" s="14">
        <f t="shared" si="23"/>
        <v>0</v>
      </c>
      <c r="P94" s="14">
        <f t="shared" si="24"/>
        <v>0</v>
      </c>
      <c r="Q94" s="14"/>
      <c r="R94" s="14">
        <f t="shared" si="22"/>
        <v>0</v>
      </c>
      <c r="S94" s="10"/>
    </row>
    <row r="95" spans="1:19" x14ac:dyDescent="0.2">
      <c r="A95" s="71"/>
      <c r="B95" s="135"/>
      <c r="C95" s="76" t="s">
        <v>60</v>
      </c>
      <c r="D95" s="34">
        <v>2</v>
      </c>
      <c r="E95" s="14"/>
      <c r="F95" s="14"/>
      <c r="G95" s="14"/>
      <c r="H95" s="30">
        <f t="shared" si="18"/>
        <v>0</v>
      </c>
      <c r="I95" s="14">
        <v>6</v>
      </c>
      <c r="J95" s="14"/>
      <c r="K95" s="30">
        <f t="shared" si="19"/>
        <v>6</v>
      </c>
      <c r="L95" s="14"/>
      <c r="M95" s="14">
        <v>4.5</v>
      </c>
      <c r="N95" s="14">
        <v>5.5</v>
      </c>
      <c r="O95" s="14">
        <f t="shared" si="23"/>
        <v>10</v>
      </c>
      <c r="P95" s="14">
        <f t="shared" si="24"/>
        <v>16</v>
      </c>
      <c r="Q95" s="14"/>
      <c r="R95" s="14">
        <f t="shared" si="22"/>
        <v>16</v>
      </c>
      <c r="S95" s="10"/>
    </row>
    <row r="96" spans="1:19" x14ac:dyDescent="0.2">
      <c r="A96" s="71"/>
      <c r="B96" s="135"/>
      <c r="C96" s="76" t="s">
        <v>75</v>
      </c>
      <c r="D96" s="34">
        <v>0</v>
      </c>
      <c r="E96" s="14"/>
      <c r="F96" s="14"/>
      <c r="G96" s="14"/>
      <c r="H96" s="30">
        <f t="shared" si="18"/>
        <v>0</v>
      </c>
      <c r="I96" s="14"/>
      <c r="J96" s="14"/>
      <c r="K96" s="30">
        <f t="shared" si="19"/>
        <v>0</v>
      </c>
      <c r="L96" s="14"/>
      <c r="M96" s="14"/>
      <c r="N96" s="14"/>
      <c r="O96" s="14">
        <f t="shared" si="23"/>
        <v>0</v>
      </c>
      <c r="P96" s="14">
        <f t="shared" si="24"/>
        <v>0</v>
      </c>
      <c r="Q96" s="14"/>
      <c r="R96" s="14">
        <f t="shared" si="22"/>
        <v>0</v>
      </c>
      <c r="S96" s="10"/>
    </row>
    <row r="97" spans="1:19" x14ac:dyDescent="0.2">
      <c r="A97" s="71"/>
      <c r="B97" s="136"/>
      <c r="C97" s="76" t="s">
        <v>70</v>
      </c>
      <c r="D97" s="34">
        <v>7</v>
      </c>
      <c r="E97" s="14">
        <v>1.5</v>
      </c>
      <c r="F97" s="14">
        <v>1</v>
      </c>
      <c r="G97" s="14"/>
      <c r="H97" s="30">
        <f t="shared" si="18"/>
        <v>2.5</v>
      </c>
      <c r="I97" s="14">
        <v>1</v>
      </c>
      <c r="J97" s="14"/>
      <c r="K97" s="30">
        <f t="shared" si="19"/>
        <v>3.5</v>
      </c>
      <c r="L97" s="14"/>
      <c r="M97" s="14">
        <v>146.69999999999999</v>
      </c>
      <c r="N97" s="14">
        <v>123.2</v>
      </c>
      <c r="O97" s="14">
        <f t="shared" si="23"/>
        <v>269.89999999999998</v>
      </c>
      <c r="P97" s="14">
        <f t="shared" si="24"/>
        <v>273.39999999999998</v>
      </c>
      <c r="Q97" s="14">
        <v>10</v>
      </c>
      <c r="R97" s="14">
        <f t="shared" si="22"/>
        <v>283.39999999999998</v>
      </c>
      <c r="S97" s="10"/>
    </row>
    <row r="98" spans="1:19" x14ac:dyDescent="0.2">
      <c r="A98" s="71"/>
      <c r="B98" s="135" t="s">
        <v>425</v>
      </c>
      <c r="C98" s="76" t="s">
        <v>73</v>
      </c>
      <c r="D98" s="34">
        <v>7</v>
      </c>
      <c r="E98" s="14"/>
      <c r="F98" s="14">
        <v>0.22</v>
      </c>
      <c r="G98" s="14">
        <v>0.3</v>
      </c>
      <c r="H98" s="30">
        <f t="shared" si="18"/>
        <v>0.52</v>
      </c>
      <c r="I98" s="14">
        <v>0.08</v>
      </c>
      <c r="J98" s="14"/>
      <c r="K98" s="30">
        <f t="shared" si="19"/>
        <v>0.6</v>
      </c>
      <c r="L98" s="14"/>
      <c r="M98" s="14">
        <v>0.7</v>
      </c>
      <c r="N98" s="14">
        <v>1.9</v>
      </c>
      <c r="O98" s="14">
        <f t="shared" si="23"/>
        <v>2.5999999999999996</v>
      </c>
      <c r="P98" s="14">
        <f t="shared" si="24"/>
        <v>3.1999999999999997</v>
      </c>
      <c r="Q98" s="14"/>
      <c r="R98" s="14">
        <f t="shared" si="22"/>
        <v>3.1999999999999997</v>
      </c>
      <c r="S98" s="10"/>
    </row>
    <row r="99" spans="1:19" x14ac:dyDescent="0.2">
      <c r="A99" s="71"/>
      <c r="B99" s="135"/>
      <c r="C99" s="76" t="s">
        <v>69</v>
      </c>
      <c r="D99" s="34">
        <v>3</v>
      </c>
      <c r="E99" s="14">
        <v>1.3</v>
      </c>
      <c r="F99" s="14"/>
      <c r="G99" s="14"/>
      <c r="H99" s="30">
        <f t="shared" si="18"/>
        <v>1.3</v>
      </c>
      <c r="I99" s="14"/>
      <c r="J99" s="14">
        <v>0.3</v>
      </c>
      <c r="K99" s="30">
        <f t="shared" si="19"/>
        <v>1.6</v>
      </c>
      <c r="L99" s="14"/>
      <c r="M99" s="14">
        <v>0.01</v>
      </c>
      <c r="N99" s="14">
        <v>0.64</v>
      </c>
      <c r="O99" s="14">
        <f t="shared" si="23"/>
        <v>0.65</v>
      </c>
      <c r="P99" s="14">
        <f t="shared" si="24"/>
        <v>2.25</v>
      </c>
      <c r="Q99" s="14">
        <v>0.1</v>
      </c>
      <c r="R99" s="14">
        <f t="shared" si="22"/>
        <v>2.35</v>
      </c>
      <c r="S99" s="10"/>
    </row>
    <row r="100" spans="1:19" x14ac:dyDescent="0.2">
      <c r="A100" s="71"/>
      <c r="B100" s="135"/>
      <c r="C100" s="76" t="s">
        <v>321</v>
      </c>
      <c r="D100" s="34">
        <v>9</v>
      </c>
      <c r="E100" s="14">
        <v>1.5</v>
      </c>
      <c r="F100" s="14">
        <v>1</v>
      </c>
      <c r="G100" s="14"/>
      <c r="H100" s="30">
        <f t="shared" si="18"/>
        <v>2.5</v>
      </c>
      <c r="I100" s="14">
        <v>25.5</v>
      </c>
      <c r="J100" s="14"/>
      <c r="K100" s="30">
        <f t="shared" si="19"/>
        <v>28</v>
      </c>
      <c r="L100" s="14"/>
      <c r="M100" s="14">
        <v>15.22</v>
      </c>
      <c r="N100" s="14">
        <v>28.63</v>
      </c>
      <c r="O100" s="14">
        <f t="shared" si="23"/>
        <v>43.85</v>
      </c>
      <c r="P100" s="14">
        <f t="shared" si="24"/>
        <v>71.849999999999994</v>
      </c>
      <c r="Q100" s="14">
        <v>18</v>
      </c>
      <c r="R100" s="14">
        <f t="shared" si="22"/>
        <v>89.85</v>
      </c>
      <c r="S100" s="10"/>
    </row>
    <row r="101" spans="1:19" x14ac:dyDescent="0.2">
      <c r="A101" s="71"/>
      <c r="B101" s="135"/>
      <c r="C101" s="76" t="s">
        <v>59</v>
      </c>
      <c r="D101" s="34">
        <v>3</v>
      </c>
      <c r="E101" s="14"/>
      <c r="F101" s="14"/>
      <c r="G101" s="14"/>
      <c r="H101" s="30">
        <f t="shared" si="18"/>
        <v>0</v>
      </c>
      <c r="I101" s="14"/>
      <c r="J101" s="14"/>
      <c r="K101" s="30">
        <f t="shared" si="19"/>
        <v>0</v>
      </c>
      <c r="L101" s="14"/>
      <c r="M101" s="14">
        <v>2.4500000000000002</v>
      </c>
      <c r="N101" s="14">
        <v>18.45</v>
      </c>
      <c r="O101" s="14">
        <f t="shared" si="23"/>
        <v>20.9</v>
      </c>
      <c r="P101" s="14">
        <f t="shared" si="24"/>
        <v>20.9</v>
      </c>
      <c r="Q101" s="14"/>
      <c r="R101" s="14">
        <f t="shared" si="22"/>
        <v>20.9</v>
      </c>
      <c r="S101" s="10"/>
    </row>
    <row r="102" spans="1:19" x14ac:dyDescent="0.2">
      <c r="A102" s="71"/>
      <c r="B102" s="135"/>
      <c r="C102" s="76" t="s">
        <v>57</v>
      </c>
      <c r="D102" s="34">
        <v>0</v>
      </c>
      <c r="E102" s="14"/>
      <c r="F102" s="14"/>
      <c r="G102" s="14"/>
      <c r="H102" s="30">
        <f t="shared" si="18"/>
        <v>0</v>
      </c>
      <c r="I102" s="14"/>
      <c r="J102" s="14"/>
      <c r="K102" s="30">
        <f t="shared" si="19"/>
        <v>0</v>
      </c>
      <c r="L102" s="14"/>
      <c r="M102" s="14"/>
      <c r="N102" s="14"/>
      <c r="O102" s="14">
        <f t="shared" si="23"/>
        <v>0</v>
      </c>
      <c r="P102" s="14">
        <f t="shared" si="24"/>
        <v>0</v>
      </c>
      <c r="Q102" s="14"/>
      <c r="R102" s="14">
        <f t="shared" si="22"/>
        <v>0</v>
      </c>
      <c r="S102" s="10"/>
    </row>
    <row r="103" spans="1:19" x14ac:dyDescent="0.2">
      <c r="A103" s="72"/>
      <c r="B103" s="137"/>
      <c r="C103" s="81" t="s">
        <v>66</v>
      </c>
      <c r="D103" s="67">
        <v>2</v>
      </c>
      <c r="E103" s="68"/>
      <c r="F103" s="68"/>
      <c r="G103" s="68"/>
      <c r="H103" s="69">
        <f t="shared" si="18"/>
        <v>0</v>
      </c>
      <c r="I103" s="68">
        <v>0.8</v>
      </c>
      <c r="J103" s="68"/>
      <c r="K103" s="69">
        <f>+SUM(H103:J103)</f>
        <v>0.8</v>
      </c>
      <c r="L103" s="68"/>
      <c r="M103" s="68">
        <v>0.6</v>
      </c>
      <c r="N103" s="68">
        <v>1.3</v>
      </c>
      <c r="O103" s="68">
        <f>+SUM(L103:N103)</f>
        <v>1.9</v>
      </c>
      <c r="P103" s="68">
        <f>+SUM(K103+O103)</f>
        <v>2.7</v>
      </c>
      <c r="Q103" s="68"/>
      <c r="R103" s="68">
        <f t="shared" si="22"/>
        <v>2.7</v>
      </c>
      <c r="S103" s="10"/>
    </row>
    <row r="104" spans="1:19" ht="15" x14ac:dyDescent="0.25">
      <c r="A104" s="230" t="s">
        <v>0</v>
      </c>
      <c r="B104" s="231"/>
      <c r="C104" s="232" t="s">
        <v>0</v>
      </c>
      <c r="D104" s="53">
        <f t="shared" ref="D104:R104" si="25">+SUM(D71:D103)</f>
        <v>186</v>
      </c>
      <c r="E104" s="54">
        <f>SUM(E71:E103)</f>
        <v>4.3</v>
      </c>
      <c r="F104" s="54">
        <f>SUM(F71:F103)</f>
        <v>2.2199999999999998</v>
      </c>
      <c r="G104" s="54">
        <f>SUM(G71:G103)</f>
        <v>0.3</v>
      </c>
      <c r="H104" s="54">
        <f>SUM(H71:H103)</f>
        <v>6.82</v>
      </c>
      <c r="I104" s="54">
        <f t="shared" si="25"/>
        <v>38.589999999999996</v>
      </c>
      <c r="J104" s="54">
        <f t="shared" si="25"/>
        <v>0.60000000000000009</v>
      </c>
      <c r="K104" s="54">
        <f t="shared" si="25"/>
        <v>46.01</v>
      </c>
      <c r="L104" s="54">
        <f t="shared" si="25"/>
        <v>80.900000000000006</v>
      </c>
      <c r="M104" s="54">
        <f t="shared" si="25"/>
        <v>468.61999999999995</v>
      </c>
      <c r="N104" s="54">
        <f t="shared" si="25"/>
        <v>417.54999999999995</v>
      </c>
      <c r="O104" s="54">
        <f t="shared" si="25"/>
        <v>967.06999999999994</v>
      </c>
      <c r="P104" s="54">
        <f t="shared" si="25"/>
        <v>1013.08</v>
      </c>
      <c r="Q104" s="54">
        <f t="shared" si="25"/>
        <v>38.5</v>
      </c>
      <c r="R104" s="55">
        <f t="shared" si="25"/>
        <v>1051.5800000000002</v>
      </c>
      <c r="S104" s="10"/>
    </row>
    <row r="105" spans="1:19" x14ac:dyDescent="0.2">
      <c r="A105" s="93" t="s">
        <v>6</v>
      </c>
      <c r="B105" s="120" t="s">
        <v>86</v>
      </c>
      <c r="C105" s="73" t="s">
        <v>86</v>
      </c>
      <c r="D105" s="61">
        <v>21</v>
      </c>
      <c r="E105" s="39"/>
      <c r="F105" s="39"/>
      <c r="G105" s="39"/>
      <c r="H105" s="48">
        <f>SUM(E105:G105)</f>
        <v>0</v>
      </c>
      <c r="I105" s="39">
        <v>10.55</v>
      </c>
      <c r="J105" s="39"/>
      <c r="K105" s="48">
        <f t="shared" ref="K105:K124" si="26">+SUM(H105:J105)</f>
        <v>10.55</v>
      </c>
      <c r="L105" s="39">
        <v>0.35</v>
      </c>
      <c r="M105" s="39">
        <v>9.5500000000000007</v>
      </c>
      <c r="N105" s="39">
        <v>10.87</v>
      </c>
      <c r="O105" s="39">
        <f t="shared" ref="O105:O124" si="27">+SUM(L105:N105)</f>
        <v>20.77</v>
      </c>
      <c r="P105" s="39">
        <f t="shared" ref="P105:P124" si="28">+SUM(K105+O105)</f>
        <v>31.32</v>
      </c>
      <c r="Q105" s="39"/>
      <c r="R105" s="39">
        <f t="shared" ref="R105:R124" si="29">+SUM(P105:Q105)</f>
        <v>31.32</v>
      </c>
      <c r="S105" s="10"/>
    </row>
    <row r="106" spans="1:19" x14ac:dyDescent="0.2">
      <c r="A106" s="93"/>
      <c r="B106" s="121"/>
      <c r="C106" s="76" t="s">
        <v>272</v>
      </c>
      <c r="D106" s="34">
        <v>3</v>
      </c>
      <c r="E106" s="14"/>
      <c r="F106" s="14"/>
      <c r="G106" s="14"/>
      <c r="H106" s="30">
        <f>SUM(E106:G106)</f>
        <v>0</v>
      </c>
      <c r="I106" s="14"/>
      <c r="J106" s="14"/>
      <c r="K106" s="30">
        <f t="shared" si="26"/>
        <v>0</v>
      </c>
      <c r="L106" s="14">
        <v>0.7</v>
      </c>
      <c r="M106" s="14">
        <v>0.05</v>
      </c>
      <c r="N106" s="14">
        <v>0.85</v>
      </c>
      <c r="O106" s="14">
        <f t="shared" si="27"/>
        <v>1.6</v>
      </c>
      <c r="P106" s="14">
        <f t="shared" si="28"/>
        <v>1.6</v>
      </c>
      <c r="Q106" s="14"/>
      <c r="R106" s="14">
        <f t="shared" si="29"/>
        <v>1.6</v>
      </c>
      <c r="S106" s="10"/>
    </row>
    <row r="107" spans="1:19" x14ac:dyDescent="0.2">
      <c r="A107" s="93"/>
      <c r="B107" s="121"/>
      <c r="C107" s="76" t="s">
        <v>101</v>
      </c>
      <c r="D107" s="34">
        <v>16</v>
      </c>
      <c r="E107" s="14">
        <v>0.9</v>
      </c>
      <c r="F107" s="14"/>
      <c r="G107" s="14"/>
      <c r="H107" s="30">
        <f t="shared" ref="H107:H175" si="30">SUM(E107:G107)</f>
        <v>0.9</v>
      </c>
      <c r="I107" s="14">
        <v>0.95</v>
      </c>
      <c r="J107" s="14"/>
      <c r="K107" s="30">
        <f t="shared" si="26"/>
        <v>1.85</v>
      </c>
      <c r="L107" s="14">
        <v>154</v>
      </c>
      <c r="M107" s="14">
        <v>49.71</v>
      </c>
      <c r="N107" s="14">
        <v>156.66</v>
      </c>
      <c r="O107" s="14">
        <f t="shared" si="27"/>
        <v>360.37</v>
      </c>
      <c r="P107" s="14">
        <f t="shared" si="28"/>
        <v>362.22</v>
      </c>
      <c r="Q107" s="14">
        <v>1</v>
      </c>
      <c r="R107" s="14">
        <f t="shared" si="29"/>
        <v>363.22</v>
      </c>
      <c r="S107" s="10"/>
    </row>
    <row r="108" spans="1:19" x14ac:dyDescent="0.2">
      <c r="A108" s="93"/>
      <c r="B108" s="121"/>
      <c r="C108" s="76" t="s">
        <v>106</v>
      </c>
      <c r="D108" s="34">
        <v>8</v>
      </c>
      <c r="E108" s="14"/>
      <c r="F108" s="14"/>
      <c r="G108" s="14"/>
      <c r="H108" s="30">
        <f t="shared" si="30"/>
        <v>0</v>
      </c>
      <c r="I108" s="14"/>
      <c r="J108" s="14"/>
      <c r="K108" s="30">
        <f t="shared" si="26"/>
        <v>0</v>
      </c>
      <c r="L108" s="14"/>
      <c r="M108" s="14">
        <v>0.7</v>
      </c>
      <c r="N108" s="14">
        <v>19.3</v>
      </c>
      <c r="O108" s="14">
        <f t="shared" si="27"/>
        <v>20</v>
      </c>
      <c r="P108" s="14">
        <f t="shared" si="28"/>
        <v>20</v>
      </c>
      <c r="Q108" s="14">
        <v>3</v>
      </c>
      <c r="R108" s="14">
        <f t="shared" si="29"/>
        <v>23</v>
      </c>
      <c r="S108" s="10"/>
    </row>
    <row r="109" spans="1:19" x14ac:dyDescent="0.2">
      <c r="A109" s="93"/>
      <c r="B109" s="121"/>
      <c r="C109" s="76" t="s">
        <v>107</v>
      </c>
      <c r="D109" s="34">
        <v>6</v>
      </c>
      <c r="E109" s="14">
        <v>1.1000000000000001</v>
      </c>
      <c r="F109" s="14">
        <v>0.2</v>
      </c>
      <c r="G109" s="14"/>
      <c r="H109" s="30">
        <f t="shared" si="30"/>
        <v>1.3</v>
      </c>
      <c r="I109" s="14"/>
      <c r="J109" s="14"/>
      <c r="K109" s="30">
        <f t="shared" si="26"/>
        <v>1.3</v>
      </c>
      <c r="L109" s="14"/>
      <c r="M109" s="14">
        <v>0.5</v>
      </c>
      <c r="N109" s="14">
        <v>0.51</v>
      </c>
      <c r="O109" s="14">
        <f t="shared" si="27"/>
        <v>1.01</v>
      </c>
      <c r="P109" s="14">
        <f t="shared" si="28"/>
        <v>2.31</v>
      </c>
      <c r="Q109" s="14">
        <v>0.01</v>
      </c>
      <c r="R109" s="14">
        <f t="shared" si="29"/>
        <v>2.3199999999999998</v>
      </c>
      <c r="S109" s="10"/>
    </row>
    <row r="110" spans="1:19" x14ac:dyDescent="0.2">
      <c r="A110" s="93"/>
      <c r="B110" s="121"/>
      <c r="C110" s="76" t="s">
        <v>90</v>
      </c>
      <c r="D110" s="34">
        <v>1</v>
      </c>
      <c r="E110" s="14"/>
      <c r="F110" s="14"/>
      <c r="G110" s="14"/>
      <c r="H110" s="30">
        <f t="shared" si="30"/>
        <v>0</v>
      </c>
      <c r="I110" s="14"/>
      <c r="J110" s="14"/>
      <c r="K110" s="30">
        <f t="shared" si="26"/>
        <v>0</v>
      </c>
      <c r="L110" s="14"/>
      <c r="M110" s="14"/>
      <c r="N110" s="14"/>
      <c r="O110" s="14">
        <f t="shared" si="27"/>
        <v>0</v>
      </c>
      <c r="P110" s="14">
        <f t="shared" si="28"/>
        <v>0</v>
      </c>
      <c r="Q110" s="14">
        <v>0.02</v>
      </c>
      <c r="R110" s="14">
        <f t="shared" si="29"/>
        <v>0.02</v>
      </c>
      <c r="S110" s="10"/>
    </row>
    <row r="111" spans="1:19" x14ac:dyDescent="0.2">
      <c r="A111" s="93"/>
      <c r="B111" s="121"/>
      <c r="C111" s="76" t="s">
        <v>89</v>
      </c>
      <c r="D111" s="34">
        <v>11</v>
      </c>
      <c r="E111" s="14">
        <v>2.5</v>
      </c>
      <c r="F111" s="14">
        <v>0.3</v>
      </c>
      <c r="G111" s="14"/>
      <c r="H111" s="30">
        <f t="shared" si="30"/>
        <v>2.8</v>
      </c>
      <c r="I111" s="14"/>
      <c r="J111" s="14"/>
      <c r="K111" s="30">
        <f t="shared" si="26"/>
        <v>2.8</v>
      </c>
      <c r="L111" s="14">
        <v>1</v>
      </c>
      <c r="M111" s="14">
        <v>9.1999999999999993</v>
      </c>
      <c r="N111" s="14">
        <v>11.65</v>
      </c>
      <c r="O111" s="14">
        <f t="shared" si="27"/>
        <v>21.85</v>
      </c>
      <c r="P111" s="14">
        <f t="shared" si="28"/>
        <v>24.650000000000002</v>
      </c>
      <c r="Q111" s="14">
        <v>15</v>
      </c>
      <c r="R111" s="14">
        <f t="shared" si="29"/>
        <v>39.650000000000006</v>
      </c>
      <c r="S111" s="10"/>
    </row>
    <row r="112" spans="1:19" x14ac:dyDescent="0.2">
      <c r="A112" s="93"/>
      <c r="B112" s="121"/>
      <c r="C112" s="76" t="s">
        <v>94</v>
      </c>
      <c r="D112" s="34">
        <v>20</v>
      </c>
      <c r="E112" s="14">
        <v>0.1</v>
      </c>
      <c r="F112" s="14"/>
      <c r="G112" s="14"/>
      <c r="H112" s="30">
        <f t="shared" si="30"/>
        <v>0.1</v>
      </c>
      <c r="I112" s="14">
        <v>4.5999999999999996</v>
      </c>
      <c r="J112" s="14"/>
      <c r="K112" s="30">
        <f t="shared" si="26"/>
        <v>4.6999999999999993</v>
      </c>
      <c r="L112" s="14">
        <v>1.25</v>
      </c>
      <c r="M112" s="14">
        <v>9.65</v>
      </c>
      <c r="N112" s="14">
        <v>17.25</v>
      </c>
      <c r="O112" s="14">
        <f t="shared" si="27"/>
        <v>28.15</v>
      </c>
      <c r="P112" s="14">
        <f t="shared" si="28"/>
        <v>32.849999999999994</v>
      </c>
      <c r="Q112" s="14">
        <v>0.4</v>
      </c>
      <c r="R112" s="14">
        <f t="shared" si="29"/>
        <v>33.249999999999993</v>
      </c>
      <c r="S112" s="10"/>
    </row>
    <row r="113" spans="1:19" x14ac:dyDescent="0.2">
      <c r="A113" s="93"/>
      <c r="B113" s="124"/>
      <c r="C113" s="76" t="s">
        <v>102</v>
      </c>
      <c r="D113" s="34">
        <v>2</v>
      </c>
      <c r="E113" s="14"/>
      <c r="F113" s="14"/>
      <c r="G113" s="14">
        <v>1.7</v>
      </c>
      <c r="H113" s="30">
        <f t="shared" si="30"/>
        <v>1.7</v>
      </c>
      <c r="I113" s="14"/>
      <c r="J113" s="14"/>
      <c r="K113" s="30">
        <f t="shared" si="26"/>
        <v>1.7</v>
      </c>
      <c r="L113" s="14"/>
      <c r="M113" s="14">
        <v>93</v>
      </c>
      <c r="N113" s="14">
        <v>63.3</v>
      </c>
      <c r="O113" s="14">
        <f t="shared" si="27"/>
        <v>156.30000000000001</v>
      </c>
      <c r="P113" s="14">
        <f t="shared" si="28"/>
        <v>158</v>
      </c>
      <c r="Q113" s="14"/>
      <c r="R113" s="14">
        <f t="shared" si="29"/>
        <v>158</v>
      </c>
      <c r="S113" s="10"/>
    </row>
    <row r="114" spans="1:19" x14ac:dyDescent="0.2">
      <c r="A114" s="93"/>
      <c r="B114" s="132" t="s">
        <v>105</v>
      </c>
      <c r="C114" s="76" t="s">
        <v>105</v>
      </c>
      <c r="D114" s="34">
        <v>49</v>
      </c>
      <c r="E114" s="14"/>
      <c r="F114" s="14"/>
      <c r="G114" s="14">
        <v>0.25</v>
      </c>
      <c r="H114" s="30">
        <f t="shared" si="30"/>
        <v>0.25</v>
      </c>
      <c r="I114" s="14">
        <v>0.96</v>
      </c>
      <c r="J114" s="14"/>
      <c r="K114" s="30">
        <f t="shared" si="26"/>
        <v>1.21</v>
      </c>
      <c r="L114" s="14">
        <v>0.5</v>
      </c>
      <c r="M114" s="14">
        <v>10.29</v>
      </c>
      <c r="N114" s="14">
        <v>29.81</v>
      </c>
      <c r="O114" s="14">
        <f t="shared" si="27"/>
        <v>40.599999999999994</v>
      </c>
      <c r="P114" s="14">
        <f t="shared" si="28"/>
        <v>41.809999999999995</v>
      </c>
      <c r="Q114" s="14">
        <v>7.26</v>
      </c>
      <c r="R114" s="14">
        <f t="shared" si="29"/>
        <v>49.069999999999993</v>
      </c>
      <c r="S114" s="10"/>
    </row>
    <row r="115" spans="1:19" x14ac:dyDescent="0.2">
      <c r="A115" s="93"/>
      <c r="B115" s="121"/>
      <c r="C115" s="76" t="s">
        <v>103</v>
      </c>
      <c r="D115" s="34">
        <v>6</v>
      </c>
      <c r="E115" s="14"/>
      <c r="F115" s="14">
        <v>9</v>
      </c>
      <c r="G115" s="14"/>
      <c r="H115" s="30">
        <f t="shared" si="30"/>
        <v>9</v>
      </c>
      <c r="I115" s="14"/>
      <c r="J115" s="14"/>
      <c r="K115" s="30">
        <f t="shared" si="26"/>
        <v>9</v>
      </c>
      <c r="L115" s="14"/>
      <c r="M115" s="14">
        <v>3.55</v>
      </c>
      <c r="N115" s="14">
        <v>1.9</v>
      </c>
      <c r="O115" s="14">
        <f t="shared" si="27"/>
        <v>5.4499999999999993</v>
      </c>
      <c r="P115" s="14">
        <f t="shared" si="28"/>
        <v>14.45</v>
      </c>
      <c r="Q115" s="14"/>
      <c r="R115" s="14">
        <f t="shared" si="29"/>
        <v>14.45</v>
      </c>
      <c r="S115" s="10"/>
    </row>
    <row r="116" spans="1:19" x14ac:dyDescent="0.2">
      <c r="A116" s="93"/>
      <c r="B116" s="121"/>
      <c r="C116" s="76" t="s">
        <v>96</v>
      </c>
      <c r="D116" s="34">
        <v>6</v>
      </c>
      <c r="E116" s="14"/>
      <c r="F116" s="14"/>
      <c r="G116" s="14"/>
      <c r="H116" s="30">
        <f t="shared" si="30"/>
        <v>0</v>
      </c>
      <c r="I116" s="14">
        <v>0.01</v>
      </c>
      <c r="J116" s="14"/>
      <c r="K116" s="30">
        <f t="shared" si="26"/>
        <v>0.01</v>
      </c>
      <c r="L116" s="14"/>
      <c r="M116" s="14">
        <v>0.1</v>
      </c>
      <c r="N116" s="14">
        <v>1.53</v>
      </c>
      <c r="O116" s="14">
        <f t="shared" si="27"/>
        <v>1.6300000000000001</v>
      </c>
      <c r="P116" s="14">
        <f t="shared" si="28"/>
        <v>1.6400000000000001</v>
      </c>
      <c r="Q116" s="14"/>
      <c r="R116" s="14">
        <f t="shared" si="29"/>
        <v>1.6400000000000001</v>
      </c>
      <c r="S116" s="10"/>
    </row>
    <row r="117" spans="1:19" x14ac:dyDescent="0.2">
      <c r="A117" s="93"/>
      <c r="B117" s="121"/>
      <c r="C117" s="76" t="s">
        <v>100</v>
      </c>
      <c r="D117" s="34">
        <v>9</v>
      </c>
      <c r="E117" s="14"/>
      <c r="F117" s="14"/>
      <c r="G117" s="14"/>
      <c r="H117" s="30">
        <f t="shared" si="30"/>
        <v>0</v>
      </c>
      <c r="I117" s="14">
        <v>0.3</v>
      </c>
      <c r="J117" s="14"/>
      <c r="K117" s="30">
        <f t="shared" si="26"/>
        <v>0.3</v>
      </c>
      <c r="L117" s="14"/>
      <c r="M117" s="14">
        <v>1.7</v>
      </c>
      <c r="N117" s="14">
        <v>4.55</v>
      </c>
      <c r="O117" s="14">
        <f t="shared" si="27"/>
        <v>6.25</v>
      </c>
      <c r="P117" s="14">
        <f t="shared" si="28"/>
        <v>6.55</v>
      </c>
      <c r="Q117" s="14">
        <v>3.5</v>
      </c>
      <c r="R117" s="14">
        <f t="shared" si="29"/>
        <v>10.050000000000001</v>
      </c>
      <c r="S117" s="10"/>
    </row>
    <row r="118" spans="1:19" x14ac:dyDescent="0.2">
      <c r="A118" s="93"/>
      <c r="B118" s="121"/>
      <c r="C118" s="76" t="s">
        <v>98</v>
      </c>
      <c r="D118" s="34">
        <v>8</v>
      </c>
      <c r="E118" s="14">
        <v>0.05</v>
      </c>
      <c r="F118" s="14"/>
      <c r="G118" s="14"/>
      <c r="H118" s="30">
        <f t="shared" si="30"/>
        <v>0.05</v>
      </c>
      <c r="I118" s="14"/>
      <c r="J118" s="14"/>
      <c r="K118" s="30">
        <f t="shared" si="26"/>
        <v>0.05</v>
      </c>
      <c r="L118" s="14">
        <v>0.2</v>
      </c>
      <c r="M118" s="14">
        <v>0.7</v>
      </c>
      <c r="N118" s="14">
        <v>3.83</v>
      </c>
      <c r="O118" s="14">
        <f t="shared" si="27"/>
        <v>4.7300000000000004</v>
      </c>
      <c r="P118" s="14">
        <f t="shared" si="28"/>
        <v>4.78</v>
      </c>
      <c r="Q118" s="14">
        <v>0.05</v>
      </c>
      <c r="R118" s="14">
        <f t="shared" si="29"/>
        <v>4.83</v>
      </c>
      <c r="S118" s="10"/>
    </row>
    <row r="119" spans="1:19" x14ac:dyDescent="0.2">
      <c r="A119" s="93"/>
      <c r="B119" s="121"/>
      <c r="C119" s="76" t="s">
        <v>93</v>
      </c>
      <c r="D119" s="34">
        <v>25</v>
      </c>
      <c r="E119" s="14">
        <v>7.2</v>
      </c>
      <c r="F119" s="14"/>
      <c r="G119" s="14"/>
      <c r="H119" s="30">
        <f t="shared" si="30"/>
        <v>7.2</v>
      </c>
      <c r="I119" s="14">
        <v>0.5</v>
      </c>
      <c r="J119" s="14"/>
      <c r="K119" s="30">
        <f t="shared" si="26"/>
        <v>7.7</v>
      </c>
      <c r="L119" s="14"/>
      <c r="M119" s="14">
        <v>88.1</v>
      </c>
      <c r="N119" s="14">
        <v>35.229999999999997</v>
      </c>
      <c r="O119" s="14">
        <f t="shared" si="27"/>
        <v>123.32999999999998</v>
      </c>
      <c r="P119" s="14">
        <f t="shared" si="28"/>
        <v>131.02999999999997</v>
      </c>
      <c r="Q119" s="14">
        <v>7</v>
      </c>
      <c r="R119" s="14">
        <f t="shared" si="29"/>
        <v>138.02999999999997</v>
      </c>
      <c r="S119" s="10"/>
    </row>
    <row r="120" spans="1:19" x14ac:dyDescent="0.2">
      <c r="A120" s="93"/>
      <c r="B120" s="121"/>
      <c r="C120" s="76" t="s">
        <v>85</v>
      </c>
      <c r="D120" s="34">
        <v>13</v>
      </c>
      <c r="E120" s="14">
        <v>3</v>
      </c>
      <c r="F120" s="14">
        <v>0.2</v>
      </c>
      <c r="G120" s="14">
        <v>6.7</v>
      </c>
      <c r="H120" s="30">
        <f t="shared" si="30"/>
        <v>9.9</v>
      </c>
      <c r="I120" s="14">
        <v>2.7</v>
      </c>
      <c r="J120" s="14"/>
      <c r="K120" s="30">
        <f t="shared" si="26"/>
        <v>12.600000000000001</v>
      </c>
      <c r="L120" s="14"/>
      <c r="M120" s="14">
        <v>16.649999999999999</v>
      </c>
      <c r="N120" s="14">
        <v>21.81</v>
      </c>
      <c r="O120" s="14">
        <f t="shared" si="27"/>
        <v>38.459999999999994</v>
      </c>
      <c r="P120" s="14">
        <f t="shared" si="28"/>
        <v>51.059999999999995</v>
      </c>
      <c r="Q120" s="14">
        <v>24.7</v>
      </c>
      <c r="R120" s="14">
        <f t="shared" si="29"/>
        <v>75.759999999999991</v>
      </c>
      <c r="S120" s="10"/>
    </row>
    <row r="121" spans="1:19" x14ac:dyDescent="0.2">
      <c r="A121" s="93"/>
      <c r="B121" s="121"/>
      <c r="C121" s="76" t="s">
        <v>84</v>
      </c>
      <c r="D121" s="34">
        <v>30</v>
      </c>
      <c r="E121" s="14">
        <v>0.4</v>
      </c>
      <c r="F121" s="14">
        <v>2.1</v>
      </c>
      <c r="G121" s="14">
        <v>0.6</v>
      </c>
      <c r="H121" s="30">
        <f t="shared" si="30"/>
        <v>3.1</v>
      </c>
      <c r="I121" s="14">
        <v>0.21</v>
      </c>
      <c r="J121" s="14"/>
      <c r="K121" s="30">
        <f t="shared" si="26"/>
        <v>3.31</v>
      </c>
      <c r="L121" s="14"/>
      <c r="M121" s="14">
        <v>4.96</v>
      </c>
      <c r="N121" s="14">
        <v>2.4</v>
      </c>
      <c r="O121" s="14">
        <f t="shared" si="27"/>
        <v>7.3599999999999994</v>
      </c>
      <c r="P121" s="14">
        <f t="shared" si="28"/>
        <v>10.67</v>
      </c>
      <c r="Q121" s="14">
        <v>1.91</v>
      </c>
      <c r="R121" s="14">
        <f t="shared" si="29"/>
        <v>12.58</v>
      </c>
      <c r="S121" s="10"/>
    </row>
    <row r="122" spans="1:19" x14ac:dyDescent="0.2">
      <c r="A122" s="93"/>
      <c r="B122" s="121"/>
      <c r="C122" s="76" t="s">
        <v>88</v>
      </c>
      <c r="D122" s="34">
        <v>5</v>
      </c>
      <c r="E122" s="14">
        <v>0.2</v>
      </c>
      <c r="F122" s="14">
        <v>8.3000000000000007</v>
      </c>
      <c r="G122" s="14">
        <v>0.1</v>
      </c>
      <c r="H122" s="30">
        <f t="shared" si="30"/>
        <v>8.6</v>
      </c>
      <c r="I122" s="14">
        <v>0.1</v>
      </c>
      <c r="J122" s="14"/>
      <c r="K122" s="30">
        <f t="shared" si="26"/>
        <v>8.6999999999999993</v>
      </c>
      <c r="L122" s="14"/>
      <c r="M122" s="14">
        <v>2.1</v>
      </c>
      <c r="N122" s="14">
        <v>3</v>
      </c>
      <c r="O122" s="14">
        <f t="shared" si="27"/>
        <v>5.0999999999999996</v>
      </c>
      <c r="P122" s="14">
        <f t="shared" si="28"/>
        <v>13.799999999999999</v>
      </c>
      <c r="Q122" s="14">
        <v>2.1</v>
      </c>
      <c r="R122" s="14">
        <f t="shared" si="29"/>
        <v>15.899999999999999</v>
      </c>
      <c r="S122" s="10"/>
    </row>
    <row r="123" spans="1:19" x14ac:dyDescent="0.2">
      <c r="A123" s="119"/>
      <c r="B123" s="138"/>
      <c r="C123" s="78" t="s">
        <v>293</v>
      </c>
      <c r="D123" s="64">
        <v>15</v>
      </c>
      <c r="E123" s="36"/>
      <c r="F123" s="36"/>
      <c r="G123" s="36"/>
      <c r="H123" s="65">
        <f t="shared" si="30"/>
        <v>0</v>
      </c>
      <c r="I123" s="36"/>
      <c r="J123" s="36"/>
      <c r="K123" s="65">
        <f t="shared" si="26"/>
        <v>0</v>
      </c>
      <c r="L123" s="36">
        <v>0.7</v>
      </c>
      <c r="M123" s="36">
        <v>8.61</v>
      </c>
      <c r="N123" s="36">
        <v>16.29</v>
      </c>
      <c r="O123" s="36">
        <f t="shared" si="27"/>
        <v>25.599999999999998</v>
      </c>
      <c r="P123" s="36">
        <f t="shared" si="28"/>
        <v>25.599999999999998</v>
      </c>
      <c r="Q123" s="36">
        <v>2.0099999999999998</v>
      </c>
      <c r="R123" s="36">
        <f t="shared" si="29"/>
        <v>27.61</v>
      </c>
      <c r="S123" s="10"/>
    </row>
    <row r="124" spans="1:19" ht="12.75" customHeight="1" x14ac:dyDescent="0.2">
      <c r="A124" s="93"/>
      <c r="B124" s="132" t="s">
        <v>91</v>
      </c>
      <c r="C124" s="76" t="s">
        <v>91</v>
      </c>
      <c r="D124" s="34">
        <v>28</v>
      </c>
      <c r="E124" s="14">
        <v>3</v>
      </c>
      <c r="F124" s="14">
        <v>1</v>
      </c>
      <c r="G124" s="14"/>
      <c r="H124" s="30">
        <f t="shared" si="30"/>
        <v>4</v>
      </c>
      <c r="I124" s="14">
        <v>0.05</v>
      </c>
      <c r="J124" s="14">
        <v>0.5</v>
      </c>
      <c r="K124" s="30">
        <f t="shared" si="26"/>
        <v>4.55</v>
      </c>
      <c r="L124" s="14">
        <v>0.4</v>
      </c>
      <c r="M124" s="14">
        <v>15.62</v>
      </c>
      <c r="N124" s="14">
        <v>19.440000000000001</v>
      </c>
      <c r="O124" s="14">
        <f t="shared" si="27"/>
        <v>35.46</v>
      </c>
      <c r="P124" s="14">
        <f t="shared" si="28"/>
        <v>40.01</v>
      </c>
      <c r="Q124" s="14">
        <v>24.5</v>
      </c>
      <c r="R124" s="14">
        <f t="shared" si="29"/>
        <v>64.509999999999991</v>
      </c>
      <c r="S124" s="10"/>
    </row>
    <row r="125" spans="1:19" x14ac:dyDescent="0.2">
      <c r="A125" s="93"/>
      <c r="B125" s="121"/>
      <c r="C125" s="76" t="s">
        <v>109</v>
      </c>
      <c r="D125" s="34">
        <v>2</v>
      </c>
      <c r="E125" s="14">
        <v>1</v>
      </c>
      <c r="F125" s="14">
        <v>1</v>
      </c>
      <c r="G125" s="14"/>
      <c r="H125" s="30">
        <f t="shared" si="30"/>
        <v>2</v>
      </c>
      <c r="I125" s="14"/>
      <c r="J125" s="14"/>
      <c r="K125" s="30">
        <f t="shared" ref="K125:K134" si="31">+SUM(H125:J125)</f>
        <v>2</v>
      </c>
      <c r="L125" s="14"/>
      <c r="M125" s="14">
        <v>1</v>
      </c>
      <c r="N125" s="14">
        <v>2.1</v>
      </c>
      <c r="O125" s="14">
        <f t="shared" ref="O125:O134" si="32">+SUM(L125:N125)</f>
        <v>3.1</v>
      </c>
      <c r="P125" s="14">
        <f t="shared" ref="P125:P134" si="33">+SUM(K125+O125)</f>
        <v>5.0999999999999996</v>
      </c>
      <c r="Q125" s="14"/>
      <c r="R125" s="14">
        <f t="shared" ref="R125:R134" si="34">+SUM(P125:Q125)</f>
        <v>5.0999999999999996</v>
      </c>
      <c r="S125" s="10"/>
    </row>
    <row r="126" spans="1:19" x14ac:dyDescent="0.2">
      <c r="A126" s="93"/>
      <c r="B126" s="121"/>
      <c r="C126" s="76" t="s">
        <v>83</v>
      </c>
      <c r="D126" s="34">
        <v>4</v>
      </c>
      <c r="E126" s="14"/>
      <c r="F126" s="14"/>
      <c r="G126" s="14"/>
      <c r="H126" s="30">
        <f t="shared" si="30"/>
        <v>0</v>
      </c>
      <c r="I126" s="14"/>
      <c r="J126" s="14"/>
      <c r="K126" s="30">
        <f t="shared" si="31"/>
        <v>0</v>
      </c>
      <c r="L126" s="14"/>
      <c r="M126" s="14">
        <v>4.7</v>
      </c>
      <c r="N126" s="14">
        <v>1.9</v>
      </c>
      <c r="O126" s="14">
        <f t="shared" si="32"/>
        <v>6.6</v>
      </c>
      <c r="P126" s="14">
        <f t="shared" si="33"/>
        <v>6.6</v>
      </c>
      <c r="Q126" s="14"/>
      <c r="R126" s="14">
        <f t="shared" si="34"/>
        <v>6.6</v>
      </c>
      <c r="S126" s="10"/>
    </row>
    <row r="127" spans="1:19" x14ac:dyDescent="0.2">
      <c r="A127" s="93"/>
      <c r="B127" s="121"/>
      <c r="C127" s="76" t="s">
        <v>92</v>
      </c>
      <c r="D127" s="34">
        <v>16</v>
      </c>
      <c r="E127" s="14">
        <v>1.5</v>
      </c>
      <c r="F127" s="14"/>
      <c r="G127" s="14"/>
      <c r="H127" s="30">
        <f t="shared" si="30"/>
        <v>1.5</v>
      </c>
      <c r="I127" s="14">
        <v>0.1</v>
      </c>
      <c r="J127" s="14"/>
      <c r="K127" s="30">
        <f t="shared" si="31"/>
        <v>1.6</v>
      </c>
      <c r="L127" s="14"/>
      <c r="M127" s="14">
        <v>1.92</v>
      </c>
      <c r="N127" s="14">
        <v>5.96</v>
      </c>
      <c r="O127" s="14">
        <f t="shared" si="32"/>
        <v>7.88</v>
      </c>
      <c r="P127" s="14">
        <f t="shared" si="33"/>
        <v>9.48</v>
      </c>
      <c r="Q127" s="14">
        <v>4</v>
      </c>
      <c r="R127" s="14">
        <f t="shared" si="34"/>
        <v>13.48</v>
      </c>
      <c r="S127" s="10"/>
    </row>
    <row r="128" spans="1:19" x14ac:dyDescent="0.2">
      <c r="A128" s="93"/>
      <c r="B128" s="121"/>
      <c r="C128" s="76" t="s">
        <v>95</v>
      </c>
      <c r="D128" s="34">
        <v>19</v>
      </c>
      <c r="E128" s="14"/>
      <c r="F128" s="14"/>
      <c r="G128" s="14"/>
      <c r="H128" s="30">
        <f t="shared" si="30"/>
        <v>0</v>
      </c>
      <c r="I128" s="14">
        <v>0.8</v>
      </c>
      <c r="J128" s="14"/>
      <c r="K128" s="30">
        <f t="shared" si="31"/>
        <v>0.8</v>
      </c>
      <c r="L128" s="14"/>
      <c r="M128" s="14">
        <v>3.64</v>
      </c>
      <c r="N128" s="14">
        <v>11.23</v>
      </c>
      <c r="O128" s="14">
        <f t="shared" si="32"/>
        <v>14.870000000000001</v>
      </c>
      <c r="P128" s="14">
        <f t="shared" si="33"/>
        <v>15.670000000000002</v>
      </c>
      <c r="Q128" s="14">
        <v>10.85</v>
      </c>
      <c r="R128" s="14">
        <f t="shared" si="34"/>
        <v>26.520000000000003</v>
      </c>
      <c r="S128" s="10"/>
    </row>
    <row r="129" spans="1:19" x14ac:dyDescent="0.2">
      <c r="A129" s="93"/>
      <c r="B129" s="121"/>
      <c r="C129" s="76" t="s">
        <v>99</v>
      </c>
      <c r="D129" s="34">
        <v>4</v>
      </c>
      <c r="E129" s="14"/>
      <c r="F129" s="14"/>
      <c r="G129" s="14"/>
      <c r="H129" s="30">
        <f t="shared" si="30"/>
        <v>0</v>
      </c>
      <c r="I129" s="14"/>
      <c r="J129" s="14"/>
      <c r="K129" s="30">
        <f t="shared" si="31"/>
        <v>0</v>
      </c>
      <c r="L129" s="14"/>
      <c r="M129" s="14">
        <v>0.35</v>
      </c>
      <c r="N129" s="14">
        <v>1</v>
      </c>
      <c r="O129" s="14">
        <f t="shared" si="32"/>
        <v>1.35</v>
      </c>
      <c r="P129" s="14">
        <f t="shared" si="33"/>
        <v>1.35</v>
      </c>
      <c r="Q129" s="14">
        <v>4</v>
      </c>
      <c r="R129" s="14">
        <f t="shared" si="34"/>
        <v>5.35</v>
      </c>
      <c r="S129" s="10"/>
    </row>
    <row r="130" spans="1:19" x14ac:dyDescent="0.2">
      <c r="A130" s="93"/>
      <c r="B130" s="121"/>
      <c r="C130" s="76" t="s">
        <v>104</v>
      </c>
      <c r="D130" s="34">
        <v>27</v>
      </c>
      <c r="E130" s="14">
        <v>5.21</v>
      </c>
      <c r="F130" s="14"/>
      <c r="G130" s="14"/>
      <c r="H130" s="30">
        <f t="shared" si="30"/>
        <v>5.21</v>
      </c>
      <c r="I130" s="14">
        <v>0.25</v>
      </c>
      <c r="J130" s="14"/>
      <c r="K130" s="30">
        <f t="shared" si="31"/>
        <v>5.46</v>
      </c>
      <c r="L130" s="14">
        <v>1.75</v>
      </c>
      <c r="M130" s="14">
        <v>18.21</v>
      </c>
      <c r="N130" s="14">
        <v>18.690000000000001</v>
      </c>
      <c r="O130" s="14">
        <f t="shared" si="32"/>
        <v>38.650000000000006</v>
      </c>
      <c r="P130" s="14">
        <f t="shared" si="33"/>
        <v>44.110000000000007</v>
      </c>
      <c r="Q130" s="14">
        <v>7.5</v>
      </c>
      <c r="R130" s="14">
        <f t="shared" si="34"/>
        <v>51.610000000000007</v>
      </c>
      <c r="S130" s="10"/>
    </row>
    <row r="131" spans="1:19" x14ac:dyDescent="0.2">
      <c r="A131" s="93"/>
      <c r="B131" s="124"/>
      <c r="C131" s="76" t="s">
        <v>108</v>
      </c>
      <c r="D131" s="34">
        <v>2</v>
      </c>
      <c r="E131" s="14"/>
      <c r="F131" s="14"/>
      <c r="G131" s="14"/>
      <c r="H131" s="30">
        <f t="shared" si="30"/>
        <v>0</v>
      </c>
      <c r="I131" s="14"/>
      <c r="J131" s="14">
        <v>0.25</v>
      </c>
      <c r="K131" s="30">
        <f t="shared" si="31"/>
        <v>0.25</v>
      </c>
      <c r="L131" s="14"/>
      <c r="M131" s="14">
        <v>0.05</v>
      </c>
      <c r="N131" s="14">
        <v>1.8</v>
      </c>
      <c r="O131" s="14">
        <f t="shared" si="32"/>
        <v>1.85</v>
      </c>
      <c r="P131" s="14">
        <f t="shared" si="33"/>
        <v>2.1</v>
      </c>
      <c r="Q131" s="14"/>
      <c r="R131" s="14">
        <f t="shared" si="34"/>
        <v>2.1</v>
      </c>
      <c r="S131" s="10"/>
    </row>
    <row r="132" spans="1:19" x14ac:dyDescent="0.2">
      <c r="A132" s="93"/>
      <c r="B132" s="132" t="s">
        <v>82</v>
      </c>
      <c r="C132" s="76" t="s">
        <v>82</v>
      </c>
      <c r="D132" s="34">
        <v>12</v>
      </c>
      <c r="E132" s="14">
        <v>56.01</v>
      </c>
      <c r="F132" s="14"/>
      <c r="G132" s="14">
        <v>40</v>
      </c>
      <c r="H132" s="30">
        <f t="shared" si="30"/>
        <v>96.009999999999991</v>
      </c>
      <c r="I132" s="14"/>
      <c r="J132" s="14"/>
      <c r="K132" s="30">
        <f t="shared" si="31"/>
        <v>96.009999999999991</v>
      </c>
      <c r="L132" s="14"/>
      <c r="M132" s="14">
        <v>215</v>
      </c>
      <c r="N132" s="14">
        <v>363.3</v>
      </c>
      <c r="O132" s="14">
        <f t="shared" si="32"/>
        <v>578.29999999999995</v>
      </c>
      <c r="P132" s="14">
        <f t="shared" si="33"/>
        <v>674.31</v>
      </c>
      <c r="Q132" s="14">
        <v>26.5</v>
      </c>
      <c r="R132" s="14">
        <f t="shared" si="34"/>
        <v>700.81</v>
      </c>
      <c r="S132" s="10"/>
    </row>
    <row r="133" spans="1:19" x14ac:dyDescent="0.2">
      <c r="A133" s="93"/>
      <c r="B133" s="121"/>
      <c r="C133" s="76" t="s">
        <v>87</v>
      </c>
      <c r="D133" s="34">
        <v>2</v>
      </c>
      <c r="E133" s="14">
        <v>0.1</v>
      </c>
      <c r="F133" s="14"/>
      <c r="G133" s="14"/>
      <c r="H133" s="30">
        <f t="shared" si="30"/>
        <v>0.1</v>
      </c>
      <c r="I133" s="14"/>
      <c r="J133" s="14"/>
      <c r="K133" s="30">
        <f t="shared" si="31"/>
        <v>0.1</v>
      </c>
      <c r="L133" s="14"/>
      <c r="M133" s="14">
        <v>0.4</v>
      </c>
      <c r="N133" s="14">
        <v>0.8</v>
      </c>
      <c r="O133" s="14">
        <f t="shared" si="32"/>
        <v>1.2000000000000002</v>
      </c>
      <c r="P133" s="14">
        <f t="shared" si="33"/>
        <v>1.3000000000000003</v>
      </c>
      <c r="Q133" s="14"/>
      <c r="R133" s="14">
        <f t="shared" si="34"/>
        <v>1.3000000000000003</v>
      </c>
      <c r="S133" s="10"/>
    </row>
    <row r="134" spans="1:19" x14ac:dyDescent="0.2">
      <c r="A134" s="93"/>
      <c r="B134" s="122"/>
      <c r="C134" s="82" t="s">
        <v>97</v>
      </c>
      <c r="D134" s="86">
        <v>4</v>
      </c>
      <c r="E134" s="17">
        <v>0.5</v>
      </c>
      <c r="F134" s="17">
        <v>0.4</v>
      </c>
      <c r="G134" s="17"/>
      <c r="H134" s="32">
        <f t="shared" si="30"/>
        <v>0.9</v>
      </c>
      <c r="I134" s="17">
        <v>2.1</v>
      </c>
      <c r="J134" s="17"/>
      <c r="K134" s="32">
        <f t="shared" si="31"/>
        <v>3</v>
      </c>
      <c r="L134" s="17"/>
      <c r="M134" s="17">
        <v>0.6</v>
      </c>
      <c r="N134" s="17">
        <v>0.2</v>
      </c>
      <c r="O134" s="17">
        <f t="shared" si="32"/>
        <v>0.8</v>
      </c>
      <c r="P134" s="17">
        <f t="shared" si="33"/>
        <v>3.8</v>
      </c>
      <c r="Q134" s="17">
        <v>2.6</v>
      </c>
      <c r="R134" s="17">
        <f t="shared" si="34"/>
        <v>6.4</v>
      </c>
      <c r="S134" s="10"/>
    </row>
    <row r="135" spans="1:19" ht="15" x14ac:dyDescent="0.25">
      <c r="A135" s="230" t="s">
        <v>0</v>
      </c>
      <c r="B135" s="231"/>
      <c r="C135" s="232" t="s">
        <v>0</v>
      </c>
      <c r="D135" s="53">
        <f t="shared" ref="D135:R135" si="35">+SUM(D105:D134)</f>
        <v>374</v>
      </c>
      <c r="E135" s="54">
        <f>SUM(E105:E134)</f>
        <v>82.77</v>
      </c>
      <c r="F135" s="54">
        <f>SUM(F105:F134)</f>
        <v>22.5</v>
      </c>
      <c r="G135" s="54">
        <f>SUM(G105:G134)</f>
        <v>49.35</v>
      </c>
      <c r="H135" s="54">
        <f>SUM(H105:H134)</f>
        <v>154.62</v>
      </c>
      <c r="I135" s="54">
        <f t="shared" si="35"/>
        <v>24.18000000000001</v>
      </c>
      <c r="J135" s="54">
        <f t="shared" si="35"/>
        <v>0.75</v>
      </c>
      <c r="K135" s="54">
        <f t="shared" si="35"/>
        <v>179.54999999999998</v>
      </c>
      <c r="L135" s="54">
        <f t="shared" si="35"/>
        <v>160.85</v>
      </c>
      <c r="M135" s="54">
        <f t="shared" si="35"/>
        <v>570.6099999999999</v>
      </c>
      <c r="N135" s="54">
        <f t="shared" si="35"/>
        <v>827.16</v>
      </c>
      <c r="O135" s="54">
        <f t="shared" si="35"/>
        <v>1558.6200000000001</v>
      </c>
      <c r="P135" s="54">
        <f t="shared" si="35"/>
        <v>1738.1699999999996</v>
      </c>
      <c r="Q135" s="54">
        <f t="shared" si="35"/>
        <v>147.91</v>
      </c>
      <c r="R135" s="55">
        <f t="shared" si="35"/>
        <v>1886.0799999999995</v>
      </c>
    </row>
    <row r="136" spans="1:19" x14ac:dyDescent="0.2">
      <c r="A136" s="93" t="s">
        <v>7</v>
      </c>
      <c r="B136" s="120" t="s">
        <v>426</v>
      </c>
      <c r="C136" s="73" t="s">
        <v>123</v>
      </c>
      <c r="D136" s="61">
        <v>104</v>
      </c>
      <c r="E136" s="39">
        <v>1.55</v>
      </c>
      <c r="F136" s="39"/>
      <c r="G136" s="39">
        <v>1</v>
      </c>
      <c r="H136" s="48">
        <f t="shared" si="30"/>
        <v>2.5499999999999998</v>
      </c>
      <c r="I136" s="39">
        <v>1.9</v>
      </c>
      <c r="J136" s="39">
        <v>4</v>
      </c>
      <c r="K136" s="48">
        <f t="shared" ref="K136:K177" si="36">+SUM(H136:J136)</f>
        <v>8.4499999999999993</v>
      </c>
      <c r="L136" s="39">
        <v>3.9</v>
      </c>
      <c r="M136" s="39">
        <v>299.75</v>
      </c>
      <c r="N136" s="39">
        <v>134.75</v>
      </c>
      <c r="O136" s="39">
        <f t="shared" ref="O136:O177" si="37">+SUM(L136:N136)</f>
        <v>438.4</v>
      </c>
      <c r="P136" s="39">
        <f t="shared" ref="P136:P177" si="38">+SUM(K136+O136)</f>
        <v>446.84999999999997</v>
      </c>
      <c r="Q136" s="39">
        <v>91.01</v>
      </c>
      <c r="R136" s="39">
        <f t="shared" ref="R136:R177" si="39">+SUM(P136:Q136)</f>
        <v>537.86</v>
      </c>
      <c r="S136" s="10"/>
    </row>
    <row r="137" spans="1:19" x14ac:dyDescent="0.2">
      <c r="A137" s="93"/>
      <c r="B137" s="121"/>
      <c r="C137" s="76" t="s">
        <v>140</v>
      </c>
      <c r="D137" s="34">
        <v>4</v>
      </c>
      <c r="E137" s="14">
        <v>1.6</v>
      </c>
      <c r="F137" s="14"/>
      <c r="G137" s="14"/>
      <c r="H137" s="30">
        <f t="shared" si="30"/>
        <v>1.6</v>
      </c>
      <c r="I137" s="14"/>
      <c r="J137" s="14"/>
      <c r="K137" s="30">
        <f t="shared" si="36"/>
        <v>1.6</v>
      </c>
      <c r="L137" s="14">
        <v>20</v>
      </c>
      <c r="M137" s="14">
        <v>0.01</v>
      </c>
      <c r="N137" s="14"/>
      <c r="O137" s="14">
        <f t="shared" si="37"/>
        <v>20.010000000000002</v>
      </c>
      <c r="P137" s="14">
        <f t="shared" si="38"/>
        <v>21.610000000000003</v>
      </c>
      <c r="Q137" s="14"/>
      <c r="R137" s="14">
        <f t="shared" si="39"/>
        <v>21.610000000000003</v>
      </c>
      <c r="S137" s="10"/>
    </row>
    <row r="138" spans="1:19" x14ac:dyDescent="0.2">
      <c r="A138" s="93"/>
      <c r="B138" s="121"/>
      <c r="C138" s="76" t="s">
        <v>141</v>
      </c>
      <c r="D138" s="34">
        <v>3</v>
      </c>
      <c r="E138" s="14"/>
      <c r="F138" s="14"/>
      <c r="G138" s="14"/>
      <c r="H138" s="30">
        <f t="shared" si="30"/>
        <v>0</v>
      </c>
      <c r="I138" s="14"/>
      <c r="J138" s="14"/>
      <c r="K138" s="30">
        <f t="shared" si="36"/>
        <v>0</v>
      </c>
      <c r="L138" s="14"/>
      <c r="M138" s="14">
        <v>1</v>
      </c>
      <c r="N138" s="14">
        <v>0.45</v>
      </c>
      <c r="O138" s="14">
        <f t="shared" si="37"/>
        <v>1.45</v>
      </c>
      <c r="P138" s="14">
        <f t="shared" si="38"/>
        <v>1.45</v>
      </c>
      <c r="Q138" s="14"/>
      <c r="R138" s="14">
        <f t="shared" si="39"/>
        <v>1.45</v>
      </c>
      <c r="S138" s="10"/>
    </row>
    <row r="139" spans="1:19" x14ac:dyDescent="0.2">
      <c r="A139" s="93"/>
      <c r="B139" s="121"/>
      <c r="C139" s="76" t="s">
        <v>147</v>
      </c>
      <c r="D139" s="34">
        <v>5</v>
      </c>
      <c r="E139" s="14">
        <v>297</v>
      </c>
      <c r="F139" s="14"/>
      <c r="G139" s="14"/>
      <c r="H139" s="30">
        <f t="shared" si="30"/>
        <v>297</v>
      </c>
      <c r="I139" s="14"/>
      <c r="J139" s="14"/>
      <c r="K139" s="30">
        <f t="shared" si="36"/>
        <v>297</v>
      </c>
      <c r="L139" s="14"/>
      <c r="M139" s="14">
        <v>38</v>
      </c>
      <c r="N139" s="14">
        <v>94.5</v>
      </c>
      <c r="O139" s="14">
        <f t="shared" si="37"/>
        <v>132.5</v>
      </c>
      <c r="P139" s="14">
        <f t="shared" si="38"/>
        <v>429.5</v>
      </c>
      <c r="Q139" s="14">
        <v>45</v>
      </c>
      <c r="R139" s="14">
        <f t="shared" si="39"/>
        <v>474.5</v>
      </c>
      <c r="S139" s="10"/>
    </row>
    <row r="140" spans="1:19" x14ac:dyDescent="0.2">
      <c r="A140" s="93"/>
      <c r="B140" s="121"/>
      <c r="C140" s="76" t="s">
        <v>322</v>
      </c>
      <c r="D140" s="34">
        <v>2</v>
      </c>
      <c r="E140" s="14">
        <v>15.01</v>
      </c>
      <c r="F140" s="14"/>
      <c r="G140" s="14"/>
      <c r="H140" s="30">
        <f t="shared" si="30"/>
        <v>15.01</v>
      </c>
      <c r="I140" s="14"/>
      <c r="J140" s="14"/>
      <c r="K140" s="30">
        <f t="shared" si="36"/>
        <v>15.01</v>
      </c>
      <c r="L140" s="14"/>
      <c r="M140" s="14">
        <v>2</v>
      </c>
      <c r="N140" s="14">
        <v>7.5</v>
      </c>
      <c r="O140" s="14">
        <f t="shared" si="37"/>
        <v>9.5</v>
      </c>
      <c r="P140" s="14">
        <f t="shared" si="38"/>
        <v>24.509999999999998</v>
      </c>
      <c r="Q140" s="14">
        <v>2</v>
      </c>
      <c r="R140" s="14">
        <f t="shared" si="39"/>
        <v>26.509999999999998</v>
      </c>
      <c r="S140" s="10"/>
    </row>
    <row r="141" spans="1:19" x14ac:dyDescent="0.2">
      <c r="A141" s="93"/>
      <c r="B141" s="121"/>
      <c r="C141" s="76" t="s">
        <v>148</v>
      </c>
      <c r="D141" s="34">
        <v>3</v>
      </c>
      <c r="E141" s="14"/>
      <c r="F141" s="14"/>
      <c r="G141" s="14"/>
      <c r="H141" s="30">
        <f t="shared" si="30"/>
        <v>0</v>
      </c>
      <c r="I141" s="14">
        <v>0.2</v>
      </c>
      <c r="J141" s="14"/>
      <c r="K141" s="30">
        <f t="shared" si="36"/>
        <v>0.2</v>
      </c>
      <c r="L141" s="14"/>
      <c r="M141" s="14"/>
      <c r="N141" s="14">
        <v>0.02</v>
      </c>
      <c r="O141" s="14">
        <f t="shared" si="37"/>
        <v>0.02</v>
      </c>
      <c r="P141" s="14">
        <f t="shared" si="38"/>
        <v>0.22</v>
      </c>
      <c r="Q141" s="14"/>
      <c r="R141" s="14">
        <f t="shared" si="39"/>
        <v>0.22</v>
      </c>
      <c r="S141" s="10"/>
    </row>
    <row r="142" spans="1:19" x14ac:dyDescent="0.2">
      <c r="A142" s="93"/>
      <c r="B142" s="121"/>
      <c r="C142" s="76" t="s">
        <v>117</v>
      </c>
      <c r="D142" s="34">
        <v>3</v>
      </c>
      <c r="E142" s="14"/>
      <c r="F142" s="14"/>
      <c r="G142" s="14"/>
      <c r="H142" s="30">
        <f t="shared" si="30"/>
        <v>0</v>
      </c>
      <c r="I142" s="14"/>
      <c r="J142" s="14"/>
      <c r="K142" s="30">
        <f t="shared" si="36"/>
        <v>0</v>
      </c>
      <c r="L142" s="14"/>
      <c r="M142" s="14">
        <v>4.9000000000000004</v>
      </c>
      <c r="N142" s="14">
        <v>12.3</v>
      </c>
      <c r="O142" s="14">
        <f t="shared" si="37"/>
        <v>17.200000000000003</v>
      </c>
      <c r="P142" s="14">
        <f t="shared" si="38"/>
        <v>17.200000000000003</v>
      </c>
      <c r="Q142" s="14">
        <v>7</v>
      </c>
      <c r="R142" s="14">
        <f t="shared" si="39"/>
        <v>24.200000000000003</v>
      </c>
      <c r="S142" s="10"/>
    </row>
    <row r="143" spans="1:19" x14ac:dyDescent="0.2">
      <c r="A143" s="93"/>
      <c r="B143" s="121"/>
      <c r="C143" s="76" t="s">
        <v>149</v>
      </c>
      <c r="D143" s="34">
        <v>3</v>
      </c>
      <c r="E143" s="14"/>
      <c r="F143" s="14"/>
      <c r="G143" s="14"/>
      <c r="H143" s="30">
        <f t="shared" si="30"/>
        <v>0</v>
      </c>
      <c r="I143" s="14"/>
      <c r="J143" s="14"/>
      <c r="K143" s="30">
        <f t="shared" si="36"/>
        <v>0</v>
      </c>
      <c r="L143" s="14"/>
      <c r="M143" s="14">
        <v>2.3199999999999998</v>
      </c>
      <c r="N143" s="14">
        <v>6.7</v>
      </c>
      <c r="O143" s="14">
        <f t="shared" si="37"/>
        <v>9.02</v>
      </c>
      <c r="P143" s="14">
        <f t="shared" si="38"/>
        <v>9.02</v>
      </c>
      <c r="Q143" s="14">
        <v>11.5</v>
      </c>
      <c r="R143" s="14">
        <f t="shared" si="39"/>
        <v>20.52</v>
      </c>
      <c r="S143" s="10"/>
    </row>
    <row r="144" spans="1:19" x14ac:dyDescent="0.2">
      <c r="A144" s="93"/>
      <c r="B144" s="121"/>
      <c r="C144" s="76" t="s">
        <v>125</v>
      </c>
      <c r="D144" s="34">
        <v>5</v>
      </c>
      <c r="E144" s="14">
        <v>0.01</v>
      </c>
      <c r="F144" s="14"/>
      <c r="G144" s="14"/>
      <c r="H144" s="30">
        <f t="shared" si="30"/>
        <v>0.01</v>
      </c>
      <c r="I144" s="14"/>
      <c r="J144" s="14"/>
      <c r="K144" s="30">
        <f t="shared" si="36"/>
        <v>0.01</v>
      </c>
      <c r="L144" s="14">
        <v>0.01</v>
      </c>
      <c r="M144" s="14">
        <v>0.5</v>
      </c>
      <c r="N144" s="14">
        <v>0.8</v>
      </c>
      <c r="O144" s="14">
        <f t="shared" si="37"/>
        <v>1.31</v>
      </c>
      <c r="P144" s="14">
        <f t="shared" si="38"/>
        <v>1.32</v>
      </c>
      <c r="Q144" s="14">
        <v>49.55</v>
      </c>
      <c r="R144" s="14">
        <f t="shared" si="39"/>
        <v>50.87</v>
      </c>
      <c r="S144" s="10"/>
    </row>
    <row r="145" spans="1:19" x14ac:dyDescent="0.2">
      <c r="A145" s="93"/>
      <c r="B145" s="121"/>
      <c r="C145" s="76" t="s">
        <v>161</v>
      </c>
      <c r="D145" s="34">
        <v>7</v>
      </c>
      <c r="E145" s="14"/>
      <c r="F145" s="14">
        <v>3.1</v>
      </c>
      <c r="G145" s="14"/>
      <c r="H145" s="30">
        <f t="shared" si="30"/>
        <v>3.1</v>
      </c>
      <c r="I145" s="14"/>
      <c r="J145" s="14"/>
      <c r="K145" s="30">
        <f t="shared" si="36"/>
        <v>3.1</v>
      </c>
      <c r="L145" s="14"/>
      <c r="M145" s="14">
        <v>0.77</v>
      </c>
      <c r="N145" s="14">
        <v>0.96</v>
      </c>
      <c r="O145" s="14">
        <f t="shared" si="37"/>
        <v>1.73</v>
      </c>
      <c r="P145" s="14">
        <f t="shared" si="38"/>
        <v>4.83</v>
      </c>
      <c r="Q145" s="14"/>
      <c r="R145" s="14">
        <f t="shared" si="39"/>
        <v>4.83</v>
      </c>
      <c r="S145" s="10"/>
    </row>
    <row r="146" spans="1:19" x14ac:dyDescent="0.2">
      <c r="A146" s="93"/>
      <c r="B146" s="121"/>
      <c r="C146" s="76" t="s">
        <v>138</v>
      </c>
      <c r="D146" s="34">
        <v>13</v>
      </c>
      <c r="E146" s="14">
        <v>22.85</v>
      </c>
      <c r="F146" s="14">
        <v>0.1</v>
      </c>
      <c r="G146" s="14"/>
      <c r="H146" s="30">
        <f t="shared" si="30"/>
        <v>22.950000000000003</v>
      </c>
      <c r="I146" s="14"/>
      <c r="J146" s="14"/>
      <c r="K146" s="30">
        <f t="shared" si="36"/>
        <v>22.950000000000003</v>
      </c>
      <c r="L146" s="14"/>
      <c r="M146" s="14">
        <v>1.3</v>
      </c>
      <c r="N146" s="14">
        <v>8.3699999999999992</v>
      </c>
      <c r="O146" s="14">
        <f t="shared" si="37"/>
        <v>9.67</v>
      </c>
      <c r="P146" s="14">
        <f t="shared" si="38"/>
        <v>32.620000000000005</v>
      </c>
      <c r="Q146" s="14">
        <v>13.5</v>
      </c>
      <c r="R146" s="14">
        <f t="shared" si="39"/>
        <v>46.120000000000005</v>
      </c>
      <c r="S146" s="10"/>
    </row>
    <row r="147" spans="1:19" x14ac:dyDescent="0.2">
      <c r="A147" s="93"/>
      <c r="B147" s="121"/>
      <c r="C147" s="76" t="s">
        <v>112</v>
      </c>
      <c r="D147" s="34">
        <v>42</v>
      </c>
      <c r="E147" s="14">
        <v>0.96</v>
      </c>
      <c r="F147" s="14"/>
      <c r="G147" s="14"/>
      <c r="H147" s="30">
        <f t="shared" si="30"/>
        <v>0.96</v>
      </c>
      <c r="I147" s="14">
        <v>2.75</v>
      </c>
      <c r="J147" s="14"/>
      <c r="K147" s="30">
        <f t="shared" si="36"/>
        <v>3.71</v>
      </c>
      <c r="L147" s="14"/>
      <c r="M147" s="14">
        <v>801.64</v>
      </c>
      <c r="N147" s="14">
        <v>511.61</v>
      </c>
      <c r="O147" s="14">
        <f t="shared" si="37"/>
        <v>1313.25</v>
      </c>
      <c r="P147" s="14">
        <f t="shared" si="38"/>
        <v>1316.96</v>
      </c>
      <c r="Q147" s="14">
        <v>4.1900000000000004</v>
      </c>
      <c r="R147" s="14">
        <f t="shared" si="39"/>
        <v>1321.15</v>
      </c>
      <c r="S147" s="10"/>
    </row>
    <row r="148" spans="1:19" x14ac:dyDescent="0.2">
      <c r="A148" s="93"/>
      <c r="B148" s="121"/>
      <c r="C148" s="76" t="s">
        <v>144</v>
      </c>
      <c r="D148" s="34">
        <v>16</v>
      </c>
      <c r="E148" s="14">
        <v>30.6</v>
      </c>
      <c r="F148" s="14"/>
      <c r="G148" s="14">
        <v>8</v>
      </c>
      <c r="H148" s="30">
        <f t="shared" si="30"/>
        <v>38.6</v>
      </c>
      <c r="I148" s="14">
        <v>1</v>
      </c>
      <c r="J148" s="14"/>
      <c r="K148" s="30">
        <f t="shared" si="36"/>
        <v>39.6</v>
      </c>
      <c r="L148" s="14"/>
      <c r="M148" s="14">
        <v>34.159999999999997</v>
      </c>
      <c r="N148" s="14">
        <v>48.74</v>
      </c>
      <c r="O148" s="14">
        <f t="shared" si="37"/>
        <v>82.9</v>
      </c>
      <c r="P148" s="14">
        <f t="shared" si="38"/>
        <v>122.5</v>
      </c>
      <c r="Q148" s="14">
        <v>13.8</v>
      </c>
      <c r="R148" s="14">
        <f t="shared" si="39"/>
        <v>136.30000000000001</v>
      </c>
      <c r="S148" s="10"/>
    </row>
    <row r="149" spans="1:19" x14ac:dyDescent="0.2">
      <c r="A149" s="93"/>
      <c r="B149" s="121"/>
      <c r="C149" s="76" t="s">
        <v>116</v>
      </c>
      <c r="D149" s="34">
        <v>17</v>
      </c>
      <c r="E149" s="14">
        <v>2.6</v>
      </c>
      <c r="F149" s="14"/>
      <c r="G149" s="14">
        <v>4.5199999999999996</v>
      </c>
      <c r="H149" s="30">
        <f t="shared" si="30"/>
        <v>7.1199999999999992</v>
      </c>
      <c r="I149" s="14"/>
      <c r="J149" s="14"/>
      <c r="K149" s="30">
        <f t="shared" si="36"/>
        <v>7.1199999999999992</v>
      </c>
      <c r="L149" s="14"/>
      <c r="M149" s="14">
        <v>1.66</v>
      </c>
      <c r="N149" s="14">
        <v>1.1499999999999999</v>
      </c>
      <c r="O149" s="14">
        <f t="shared" si="37"/>
        <v>2.8099999999999996</v>
      </c>
      <c r="P149" s="14">
        <f t="shared" si="38"/>
        <v>9.93</v>
      </c>
      <c r="Q149" s="14">
        <v>0.11</v>
      </c>
      <c r="R149" s="14">
        <f t="shared" si="39"/>
        <v>10.039999999999999</v>
      </c>
      <c r="S149" s="10"/>
    </row>
    <row r="150" spans="1:19" x14ac:dyDescent="0.2">
      <c r="A150" s="93"/>
      <c r="B150" s="121"/>
      <c r="C150" s="76" t="s">
        <v>158</v>
      </c>
      <c r="D150" s="34">
        <v>0</v>
      </c>
      <c r="E150" s="14"/>
      <c r="F150" s="14"/>
      <c r="G150" s="14"/>
      <c r="H150" s="30">
        <f t="shared" si="30"/>
        <v>0</v>
      </c>
      <c r="I150" s="14"/>
      <c r="J150" s="14"/>
      <c r="K150" s="30">
        <f t="shared" si="36"/>
        <v>0</v>
      </c>
      <c r="L150" s="14"/>
      <c r="M150" s="14"/>
      <c r="N150" s="14"/>
      <c r="O150" s="14">
        <f t="shared" ref="O150:O156" si="40">+SUM(L150:N150)</f>
        <v>0</v>
      </c>
      <c r="P150" s="14">
        <f t="shared" ref="P150:P156" si="41">+SUM(K150+O150)</f>
        <v>0</v>
      </c>
      <c r="Q150" s="14"/>
      <c r="R150" s="14">
        <f t="shared" si="39"/>
        <v>0</v>
      </c>
      <c r="S150" s="10"/>
    </row>
    <row r="151" spans="1:19" x14ac:dyDescent="0.2">
      <c r="A151" s="93"/>
      <c r="B151" s="121"/>
      <c r="C151" s="76" t="s">
        <v>146</v>
      </c>
      <c r="D151" s="34">
        <v>13</v>
      </c>
      <c r="E151" s="14">
        <v>1.1499999999999999</v>
      </c>
      <c r="F151" s="14"/>
      <c r="G151" s="14"/>
      <c r="H151" s="30">
        <f t="shared" si="30"/>
        <v>1.1499999999999999</v>
      </c>
      <c r="I151" s="14">
        <v>1.2</v>
      </c>
      <c r="J151" s="14"/>
      <c r="K151" s="30">
        <f t="shared" si="36"/>
        <v>2.3499999999999996</v>
      </c>
      <c r="L151" s="14">
        <v>0.8</v>
      </c>
      <c r="M151" s="14">
        <v>11.37</v>
      </c>
      <c r="N151" s="14">
        <v>19.829999999999998</v>
      </c>
      <c r="O151" s="14">
        <f t="shared" si="40"/>
        <v>32</v>
      </c>
      <c r="P151" s="14">
        <f t="shared" si="41"/>
        <v>34.35</v>
      </c>
      <c r="Q151" s="14">
        <v>2.42</v>
      </c>
      <c r="R151" s="14">
        <f t="shared" si="39"/>
        <v>36.770000000000003</v>
      </c>
      <c r="S151" s="10"/>
    </row>
    <row r="152" spans="1:19" x14ac:dyDescent="0.2">
      <c r="A152" s="93"/>
      <c r="B152" s="121"/>
      <c r="C152" s="76" t="s">
        <v>115</v>
      </c>
      <c r="D152" s="34">
        <v>0</v>
      </c>
      <c r="E152" s="14"/>
      <c r="F152" s="14"/>
      <c r="G152" s="14"/>
      <c r="H152" s="30">
        <f t="shared" si="30"/>
        <v>0</v>
      </c>
      <c r="I152" s="14"/>
      <c r="J152" s="14"/>
      <c r="K152" s="30">
        <f t="shared" si="36"/>
        <v>0</v>
      </c>
      <c r="L152" s="14"/>
      <c r="M152" s="14"/>
      <c r="N152" s="14"/>
      <c r="O152" s="14">
        <f t="shared" si="40"/>
        <v>0</v>
      </c>
      <c r="P152" s="14">
        <f t="shared" si="41"/>
        <v>0</v>
      </c>
      <c r="Q152" s="14"/>
      <c r="R152" s="14">
        <f t="shared" si="39"/>
        <v>0</v>
      </c>
      <c r="S152" s="10"/>
    </row>
    <row r="153" spans="1:19" x14ac:dyDescent="0.2">
      <c r="A153" s="93"/>
      <c r="B153" s="121"/>
      <c r="C153" s="76" t="s">
        <v>145</v>
      </c>
      <c r="D153" s="34">
        <v>0</v>
      </c>
      <c r="E153" s="14"/>
      <c r="F153" s="14"/>
      <c r="G153" s="14"/>
      <c r="H153" s="30">
        <f t="shared" si="30"/>
        <v>0</v>
      </c>
      <c r="I153" s="14"/>
      <c r="J153" s="14"/>
      <c r="K153" s="30">
        <f t="shared" si="36"/>
        <v>0</v>
      </c>
      <c r="L153" s="14"/>
      <c r="M153" s="14"/>
      <c r="N153" s="14"/>
      <c r="O153" s="14">
        <f t="shared" si="40"/>
        <v>0</v>
      </c>
      <c r="P153" s="14">
        <f t="shared" si="41"/>
        <v>0</v>
      </c>
      <c r="Q153" s="14"/>
      <c r="R153" s="14">
        <f t="shared" si="39"/>
        <v>0</v>
      </c>
      <c r="S153" s="10"/>
    </row>
    <row r="154" spans="1:19" x14ac:dyDescent="0.2">
      <c r="A154" s="93"/>
      <c r="B154" s="121"/>
      <c r="C154" s="76" t="s">
        <v>136</v>
      </c>
      <c r="D154" s="34">
        <v>1</v>
      </c>
      <c r="E154" s="14"/>
      <c r="F154" s="14"/>
      <c r="G154" s="14"/>
      <c r="H154" s="30">
        <f t="shared" si="30"/>
        <v>0</v>
      </c>
      <c r="I154" s="14"/>
      <c r="J154" s="14"/>
      <c r="K154" s="30">
        <f t="shared" si="36"/>
        <v>0</v>
      </c>
      <c r="L154" s="14">
        <v>0.4</v>
      </c>
      <c r="M154" s="14"/>
      <c r="N154" s="14"/>
      <c r="O154" s="14">
        <f t="shared" si="40"/>
        <v>0.4</v>
      </c>
      <c r="P154" s="14">
        <f t="shared" si="41"/>
        <v>0.4</v>
      </c>
      <c r="Q154" s="14"/>
      <c r="R154" s="14">
        <f t="shared" si="39"/>
        <v>0.4</v>
      </c>
      <c r="S154" s="10"/>
    </row>
    <row r="155" spans="1:19" x14ac:dyDescent="0.2">
      <c r="A155" s="93"/>
      <c r="B155" s="121"/>
      <c r="C155" s="76" t="s">
        <v>150</v>
      </c>
      <c r="D155" s="34">
        <v>5</v>
      </c>
      <c r="E155" s="14">
        <v>1</v>
      </c>
      <c r="F155" s="14"/>
      <c r="G155" s="14"/>
      <c r="H155" s="30">
        <f t="shared" si="30"/>
        <v>1</v>
      </c>
      <c r="I155" s="14"/>
      <c r="J155" s="14"/>
      <c r="K155" s="30">
        <f t="shared" si="36"/>
        <v>1</v>
      </c>
      <c r="L155" s="14"/>
      <c r="M155" s="14">
        <v>455.7</v>
      </c>
      <c r="N155" s="14">
        <v>95.16</v>
      </c>
      <c r="O155" s="14">
        <f t="shared" si="40"/>
        <v>550.86</v>
      </c>
      <c r="P155" s="14">
        <f t="shared" si="41"/>
        <v>551.86</v>
      </c>
      <c r="Q155" s="14"/>
      <c r="R155" s="14">
        <f t="shared" si="39"/>
        <v>551.86</v>
      </c>
      <c r="S155" s="10"/>
    </row>
    <row r="156" spans="1:19" x14ac:dyDescent="0.2">
      <c r="A156" s="93"/>
      <c r="B156" s="124"/>
      <c r="C156" s="78" t="s">
        <v>124</v>
      </c>
      <c r="D156" s="64">
        <v>5</v>
      </c>
      <c r="E156" s="36"/>
      <c r="F156" s="36"/>
      <c r="G156" s="36"/>
      <c r="H156" s="65">
        <f t="shared" si="30"/>
        <v>0</v>
      </c>
      <c r="I156" s="36"/>
      <c r="J156" s="36"/>
      <c r="K156" s="65">
        <f t="shared" si="36"/>
        <v>0</v>
      </c>
      <c r="L156" s="36"/>
      <c r="M156" s="36">
        <v>1.05</v>
      </c>
      <c r="N156" s="36">
        <v>7</v>
      </c>
      <c r="O156" s="36">
        <f t="shared" si="40"/>
        <v>8.0500000000000007</v>
      </c>
      <c r="P156" s="36">
        <f t="shared" si="41"/>
        <v>8.0500000000000007</v>
      </c>
      <c r="Q156" s="36"/>
      <c r="R156" s="36">
        <f t="shared" si="39"/>
        <v>8.0500000000000007</v>
      </c>
      <c r="S156" s="10"/>
    </row>
    <row r="157" spans="1:19" x14ac:dyDescent="0.2">
      <c r="A157" s="93"/>
      <c r="B157" s="121" t="s">
        <v>427</v>
      </c>
      <c r="C157" s="76" t="s">
        <v>131</v>
      </c>
      <c r="D157" s="34">
        <v>93</v>
      </c>
      <c r="E157" s="14">
        <v>125.9</v>
      </c>
      <c r="F157" s="14">
        <v>300.39</v>
      </c>
      <c r="G157" s="14">
        <v>8.9</v>
      </c>
      <c r="H157" s="30">
        <f t="shared" si="30"/>
        <v>435.18999999999994</v>
      </c>
      <c r="I157" s="14">
        <v>4.7</v>
      </c>
      <c r="J157" s="14">
        <v>6.7</v>
      </c>
      <c r="K157" s="30">
        <f t="shared" si="36"/>
        <v>446.58999999999992</v>
      </c>
      <c r="L157" s="14">
        <v>0.5</v>
      </c>
      <c r="M157" s="14">
        <v>224.41</v>
      </c>
      <c r="N157" s="14">
        <v>168.38</v>
      </c>
      <c r="O157" s="14">
        <f t="shared" si="37"/>
        <v>393.28999999999996</v>
      </c>
      <c r="P157" s="14">
        <f t="shared" si="38"/>
        <v>839.87999999999988</v>
      </c>
      <c r="Q157" s="14">
        <v>28.01</v>
      </c>
      <c r="R157" s="14">
        <f t="shared" si="39"/>
        <v>867.88999999999987</v>
      </c>
      <c r="S157" s="10"/>
    </row>
    <row r="158" spans="1:19" x14ac:dyDescent="0.2">
      <c r="A158" s="93"/>
      <c r="B158" s="121"/>
      <c r="C158" s="76" t="s">
        <v>128</v>
      </c>
      <c r="D158" s="34">
        <v>15</v>
      </c>
      <c r="E158" s="14"/>
      <c r="F158" s="14">
        <v>0.3</v>
      </c>
      <c r="G158" s="14"/>
      <c r="H158" s="30">
        <f t="shared" si="30"/>
        <v>0.3</v>
      </c>
      <c r="I158" s="14">
        <v>111</v>
      </c>
      <c r="J158" s="14">
        <v>0.7</v>
      </c>
      <c r="K158" s="30">
        <f t="shared" si="36"/>
        <v>112</v>
      </c>
      <c r="L158" s="14"/>
      <c r="M158" s="14">
        <v>2.04</v>
      </c>
      <c r="N158" s="14">
        <v>35.479999999999997</v>
      </c>
      <c r="O158" s="14">
        <f t="shared" si="37"/>
        <v>37.519999999999996</v>
      </c>
      <c r="P158" s="14">
        <f t="shared" si="38"/>
        <v>149.51999999999998</v>
      </c>
      <c r="Q158" s="14"/>
      <c r="R158" s="14">
        <f t="shared" si="39"/>
        <v>149.51999999999998</v>
      </c>
      <c r="S158" s="10"/>
    </row>
    <row r="159" spans="1:19" x14ac:dyDescent="0.2">
      <c r="A159" s="93"/>
      <c r="B159" s="121"/>
      <c r="C159" s="76" t="s">
        <v>152</v>
      </c>
      <c r="D159" s="34">
        <v>26</v>
      </c>
      <c r="E159" s="14">
        <v>0.13</v>
      </c>
      <c r="F159" s="14">
        <v>4.05</v>
      </c>
      <c r="G159" s="14">
        <v>2.2000000000000002</v>
      </c>
      <c r="H159" s="30">
        <f t="shared" si="30"/>
        <v>6.38</v>
      </c>
      <c r="I159" s="14"/>
      <c r="J159" s="14"/>
      <c r="K159" s="30">
        <f t="shared" si="36"/>
        <v>6.38</v>
      </c>
      <c r="L159" s="14"/>
      <c r="M159" s="14">
        <v>6.13</v>
      </c>
      <c r="N159" s="14">
        <v>1.1000000000000001</v>
      </c>
      <c r="O159" s="14">
        <f t="shared" si="37"/>
        <v>7.23</v>
      </c>
      <c r="P159" s="14">
        <f t="shared" si="38"/>
        <v>13.61</v>
      </c>
      <c r="Q159" s="14">
        <v>6.02</v>
      </c>
      <c r="R159" s="14">
        <f t="shared" si="39"/>
        <v>19.63</v>
      </c>
      <c r="S159" s="10"/>
    </row>
    <row r="160" spans="1:19" x14ac:dyDescent="0.2">
      <c r="A160" s="93"/>
      <c r="B160" s="121"/>
      <c r="C160" s="76" t="s">
        <v>160</v>
      </c>
      <c r="D160" s="34">
        <v>51</v>
      </c>
      <c r="E160" s="14">
        <v>6.16</v>
      </c>
      <c r="F160" s="14">
        <v>1.41</v>
      </c>
      <c r="G160" s="14"/>
      <c r="H160" s="30">
        <f t="shared" si="30"/>
        <v>7.57</v>
      </c>
      <c r="I160" s="14">
        <v>0.16</v>
      </c>
      <c r="J160" s="14"/>
      <c r="K160" s="30">
        <f t="shared" si="36"/>
        <v>7.73</v>
      </c>
      <c r="L160" s="14"/>
      <c r="M160" s="14">
        <v>2.75</v>
      </c>
      <c r="N160" s="14">
        <v>21.51</v>
      </c>
      <c r="O160" s="14">
        <f t="shared" si="37"/>
        <v>24.26</v>
      </c>
      <c r="P160" s="14">
        <f t="shared" si="38"/>
        <v>31.990000000000002</v>
      </c>
      <c r="Q160" s="14">
        <v>0.02</v>
      </c>
      <c r="R160" s="14">
        <f t="shared" si="39"/>
        <v>32.010000000000005</v>
      </c>
      <c r="S160" s="10"/>
    </row>
    <row r="161" spans="1:21" x14ac:dyDescent="0.2">
      <c r="A161" s="93"/>
      <c r="B161" s="121"/>
      <c r="C161" s="76" t="s">
        <v>113</v>
      </c>
      <c r="D161" s="34">
        <v>67</v>
      </c>
      <c r="E161" s="14">
        <v>1.79</v>
      </c>
      <c r="F161" s="14">
        <v>5.77</v>
      </c>
      <c r="G161" s="14">
        <v>0.23</v>
      </c>
      <c r="H161" s="30">
        <f t="shared" si="30"/>
        <v>7.79</v>
      </c>
      <c r="I161" s="14"/>
      <c r="J161" s="14">
        <v>0.7</v>
      </c>
      <c r="K161" s="30">
        <f t="shared" si="36"/>
        <v>8.49</v>
      </c>
      <c r="L161" s="14"/>
      <c r="M161" s="14">
        <v>2.4700000000000002</v>
      </c>
      <c r="N161" s="14">
        <v>6.65</v>
      </c>
      <c r="O161" s="14">
        <f t="shared" si="37"/>
        <v>9.120000000000001</v>
      </c>
      <c r="P161" s="14">
        <f t="shared" si="38"/>
        <v>17.61</v>
      </c>
      <c r="Q161" s="14">
        <v>8.5399999999999991</v>
      </c>
      <c r="R161" s="14">
        <f t="shared" si="39"/>
        <v>26.15</v>
      </c>
      <c r="S161" s="10"/>
    </row>
    <row r="162" spans="1:21" x14ac:dyDescent="0.2">
      <c r="A162" s="93"/>
      <c r="B162" s="121"/>
      <c r="C162" s="76" t="s">
        <v>159</v>
      </c>
      <c r="D162" s="34">
        <v>10</v>
      </c>
      <c r="E162" s="14">
        <v>8.3000000000000007</v>
      </c>
      <c r="F162" s="14"/>
      <c r="G162" s="14"/>
      <c r="H162" s="30">
        <f t="shared" si="30"/>
        <v>8.3000000000000007</v>
      </c>
      <c r="I162" s="14">
        <v>2.2000000000000002</v>
      </c>
      <c r="J162" s="14"/>
      <c r="K162" s="30">
        <f t="shared" si="36"/>
        <v>10.5</v>
      </c>
      <c r="L162" s="14">
        <v>22</v>
      </c>
      <c r="M162" s="14">
        <v>63.4</v>
      </c>
      <c r="N162" s="14">
        <v>42.4</v>
      </c>
      <c r="O162" s="14">
        <f t="shared" si="37"/>
        <v>127.80000000000001</v>
      </c>
      <c r="P162" s="14">
        <f t="shared" si="38"/>
        <v>138.30000000000001</v>
      </c>
      <c r="Q162" s="14">
        <v>59</v>
      </c>
      <c r="R162" s="14">
        <f t="shared" si="39"/>
        <v>197.3</v>
      </c>
      <c r="S162" s="10"/>
    </row>
    <row r="163" spans="1:21" x14ac:dyDescent="0.2">
      <c r="A163" s="93"/>
      <c r="B163" s="121"/>
      <c r="C163" s="76" t="s">
        <v>143</v>
      </c>
      <c r="D163" s="34">
        <v>7</v>
      </c>
      <c r="E163" s="14"/>
      <c r="F163" s="14">
        <v>0.72</v>
      </c>
      <c r="G163" s="14">
        <v>0.2</v>
      </c>
      <c r="H163" s="30">
        <f t="shared" si="30"/>
        <v>0.91999999999999993</v>
      </c>
      <c r="I163" s="14"/>
      <c r="J163" s="14"/>
      <c r="K163" s="30">
        <f t="shared" si="36"/>
        <v>0.91999999999999993</v>
      </c>
      <c r="L163" s="14">
        <v>0.1</v>
      </c>
      <c r="M163" s="14">
        <v>6.22</v>
      </c>
      <c r="N163" s="14">
        <v>2.31</v>
      </c>
      <c r="O163" s="14">
        <f t="shared" si="37"/>
        <v>8.629999999999999</v>
      </c>
      <c r="P163" s="14">
        <f t="shared" si="38"/>
        <v>9.5499999999999989</v>
      </c>
      <c r="Q163" s="14">
        <v>4.8</v>
      </c>
      <c r="R163" s="14">
        <f t="shared" si="39"/>
        <v>14.349999999999998</v>
      </c>
      <c r="S163" s="10"/>
    </row>
    <row r="164" spans="1:21" x14ac:dyDescent="0.2">
      <c r="A164" s="93"/>
      <c r="B164" s="121"/>
      <c r="C164" s="76" t="s">
        <v>153</v>
      </c>
      <c r="D164" s="34">
        <v>9</v>
      </c>
      <c r="E164" s="14"/>
      <c r="F164" s="14"/>
      <c r="G164" s="14"/>
      <c r="H164" s="30">
        <f t="shared" si="30"/>
        <v>0</v>
      </c>
      <c r="I164" s="14"/>
      <c r="J164" s="14"/>
      <c r="K164" s="30">
        <f t="shared" si="36"/>
        <v>0</v>
      </c>
      <c r="L164" s="14">
        <v>1.02</v>
      </c>
      <c r="M164" s="14">
        <v>73.78</v>
      </c>
      <c r="N164" s="14">
        <v>0.44</v>
      </c>
      <c r="O164" s="14">
        <f t="shared" si="37"/>
        <v>75.239999999999995</v>
      </c>
      <c r="P164" s="14">
        <f t="shared" si="38"/>
        <v>75.239999999999995</v>
      </c>
      <c r="Q164" s="14"/>
      <c r="R164" s="14">
        <f t="shared" si="39"/>
        <v>75.239999999999995</v>
      </c>
      <c r="S164" s="10"/>
    </row>
    <row r="165" spans="1:21" x14ac:dyDescent="0.2">
      <c r="A165" s="93"/>
      <c r="B165" s="121"/>
      <c r="C165" s="78" t="s">
        <v>478</v>
      </c>
      <c r="D165" s="64"/>
      <c r="E165" s="36"/>
      <c r="F165" s="36"/>
      <c r="G165" s="36"/>
      <c r="H165" s="65"/>
      <c r="I165" s="36"/>
      <c r="J165" s="36"/>
      <c r="K165" s="65"/>
      <c r="L165" s="36"/>
      <c r="M165" s="36"/>
      <c r="N165" s="36"/>
      <c r="O165" s="36"/>
      <c r="P165" s="36"/>
      <c r="Q165" s="36"/>
      <c r="R165" s="36"/>
      <c r="S165" s="10"/>
      <c r="T165" s="10"/>
      <c r="U165" s="10"/>
    </row>
    <row r="166" spans="1:21" x14ac:dyDescent="0.2">
      <c r="A166" s="93"/>
      <c r="B166" s="121"/>
      <c r="C166" s="76" t="s">
        <v>142</v>
      </c>
      <c r="D166" s="34">
        <v>5</v>
      </c>
      <c r="E166" s="14"/>
      <c r="F166" s="14"/>
      <c r="G166" s="14"/>
      <c r="H166" s="30">
        <f t="shared" si="30"/>
        <v>0</v>
      </c>
      <c r="I166" s="14">
        <v>12.8</v>
      </c>
      <c r="J166" s="14"/>
      <c r="K166" s="30">
        <f t="shared" si="36"/>
        <v>12.8</v>
      </c>
      <c r="L166" s="14">
        <v>1</v>
      </c>
      <c r="M166" s="14">
        <v>5.9</v>
      </c>
      <c r="N166" s="14">
        <v>3.13</v>
      </c>
      <c r="O166" s="14">
        <f t="shared" si="37"/>
        <v>10.030000000000001</v>
      </c>
      <c r="P166" s="14">
        <f t="shared" si="38"/>
        <v>22.830000000000002</v>
      </c>
      <c r="Q166" s="14"/>
      <c r="R166" s="14">
        <f t="shared" si="39"/>
        <v>22.830000000000002</v>
      </c>
      <c r="S166" s="10"/>
    </row>
    <row r="167" spans="1:21" x14ac:dyDescent="0.2">
      <c r="A167" s="93"/>
      <c r="B167" s="121"/>
      <c r="C167" s="76" t="s">
        <v>133</v>
      </c>
      <c r="D167" s="34">
        <v>91</v>
      </c>
      <c r="E167" s="14">
        <v>28.36</v>
      </c>
      <c r="F167" s="14">
        <v>15.51</v>
      </c>
      <c r="G167" s="14">
        <v>6.2</v>
      </c>
      <c r="H167" s="30">
        <f t="shared" si="30"/>
        <v>50.07</v>
      </c>
      <c r="I167" s="14">
        <v>33.11</v>
      </c>
      <c r="J167" s="14"/>
      <c r="K167" s="30">
        <f t="shared" si="36"/>
        <v>83.18</v>
      </c>
      <c r="L167" s="14">
        <v>6.9</v>
      </c>
      <c r="M167" s="14">
        <v>73.709999999999994</v>
      </c>
      <c r="N167" s="14">
        <v>508.05</v>
      </c>
      <c r="O167" s="14">
        <f t="shared" si="37"/>
        <v>588.66</v>
      </c>
      <c r="P167" s="14">
        <f t="shared" si="38"/>
        <v>671.83999999999992</v>
      </c>
      <c r="Q167" s="14">
        <v>140.76</v>
      </c>
      <c r="R167" s="14">
        <f t="shared" si="39"/>
        <v>812.59999999999991</v>
      </c>
      <c r="S167" s="10"/>
    </row>
    <row r="168" spans="1:21" x14ac:dyDescent="0.2">
      <c r="A168" s="93"/>
      <c r="B168" s="121"/>
      <c r="C168" s="76" t="s">
        <v>134</v>
      </c>
      <c r="D168" s="34">
        <v>28</v>
      </c>
      <c r="E168" s="14">
        <v>0.05</v>
      </c>
      <c r="F168" s="14">
        <v>0.65</v>
      </c>
      <c r="G168" s="14"/>
      <c r="H168" s="30">
        <f t="shared" si="30"/>
        <v>0.70000000000000007</v>
      </c>
      <c r="I168" s="14"/>
      <c r="J168" s="14"/>
      <c r="K168" s="30">
        <f t="shared" si="36"/>
        <v>0.70000000000000007</v>
      </c>
      <c r="L168" s="14"/>
      <c r="M168" s="14">
        <v>2.09</v>
      </c>
      <c r="N168" s="14">
        <v>5.63</v>
      </c>
      <c r="O168" s="14">
        <f t="shared" si="37"/>
        <v>7.72</v>
      </c>
      <c r="P168" s="14">
        <f t="shared" si="38"/>
        <v>8.42</v>
      </c>
      <c r="Q168" s="14">
        <v>4.09</v>
      </c>
      <c r="R168" s="14">
        <f t="shared" si="39"/>
        <v>12.51</v>
      </c>
      <c r="S168" s="10"/>
    </row>
    <row r="169" spans="1:21" x14ac:dyDescent="0.2">
      <c r="A169" s="93"/>
      <c r="B169" s="121"/>
      <c r="C169" s="76" t="s">
        <v>135</v>
      </c>
      <c r="D169" s="34">
        <v>9</v>
      </c>
      <c r="E169" s="14"/>
      <c r="F169" s="14"/>
      <c r="G169" s="14"/>
      <c r="H169" s="30">
        <f t="shared" si="30"/>
        <v>0</v>
      </c>
      <c r="I169" s="14">
        <v>0.4</v>
      </c>
      <c r="J169" s="14"/>
      <c r="K169" s="30">
        <f t="shared" si="36"/>
        <v>0.4</v>
      </c>
      <c r="L169" s="14">
        <v>1</v>
      </c>
      <c r="M169" s="14">
        <v>5.27</v>
      </c>
      <c r="N169" s="14">
        <v>9.1999999999999993</v>
      </c>
      <c r="O169" s="14">
        <f t="shared" si="37"/>
        <v>15.469999999999999</v>
      </c>
      <c r="P169" s="14">
        <f t="shared" si="38"/>
        <v>15.87</v>
      </c>
      <c r="Q169" s="14">
        <v>4</v>
      </c>
      <c r="R169" s="14">
        <f t="shared" si="39"/>
        <v>19.869999999999997</v>
      </c>
      <c r="S169" s="10"/>
    </row>
    <row r="170" spans="1:21" x14ac:dyDescent="0.2">
      <c r="A170" s="93"/>
      <c r="B170" s="124"/>
      <c r="C170" s="76" t="s">
        <v>110</v>
      </c>
      <c r="D170" s="34">
        <v>1</v>
      </c>
      <c r="E170" s="14"/>
      <c r="F170" s="14"/>
      <c r="G170" s="14"/>
      <c r="H170" s="30">
        <f t="shared" si="30"/>
        <v>0</v>
      </c>
      <c r="I170" s="14"/>
      <c r="J170" s="14"/>
      <c r="K170" s="30">
        <f t="shared" si="36"/>
        <v>0</v>
      </c>
      <c r="L170" s="14"/>
      <c r="M170" s="14">
        <v>0.1</v>
      </c>
      <c r="N170" s="14"/>
      <c r="O170" s="14">
        <f t="shared" si="37"/>
        <v>0.1</v>
      </c>
      <c r="P170" s="14">
        <f t="shared" si="38"/>
        <v>0.1</v>
      </c>
      <c r="Q170" s="14"/>
      <c r="R170" s="14">
        <f t="shared" si="39"/>
        <v>0.1</v>
      </c>
      <c r="S170" s="10"/>
    </row>
    <row r="171" spans="1:21" x14ac:dyDescent="0.2">
      <c r="A171" s="93"/>
      <c r="B171" s="121" t="s">
        <v>118</v>
      </c>
      <c r="C171" s="76" t="s">
        <v>323</v>
      </c>
      <c r="D171" s="34">
        <v>79</v>
      </c>
      <c r="E171" s="14">
        <v>0.45</v>
      </c>
      <c r="F171" s="14">
        <v>0.01</v>
      </c>
      <c r="G171" s="14">
        <v>4.32</v>
      </c>
      <c r="H171" s="30">
        <f t="shared" si="30"/>
        <v>4.78</v>
      </c>
      <c r="I171" s="14">
        <v>12.72</v>
      </c>
      <c r="J171" s="14"/>
      <c r="K171" s="30">
        <f t="shared" si="36"/>
        <v>17.5</v>
      </c>
      <c r="L171" s="14">
        <v>2.15</v>
      </c>
      <c r="M171" s="14">
        <v>21.38</v>
      </c>
      <c r="N171" s="14">
        <v>14.29</v>
      </c>
      <c r="O171" s="14">
        <f t="shared" si="37"/>
        <v>37.819999999999993</v>
      </c>
      <c r="P171" s="14">
        <f t="shared" si="38"/>
        <v>55.319999999999993</v>
      </c>
      <c r="Q171" s="14">
        <v>5.18</v>
      </c>
      <c r="R171" s="14">
        <f t="shared" si="39"/>
        <v>60.499999999999993</v>
      </c>
      <c r="S171" s="10"/>
    </row>
    <row r="172" spans="1:21" x14ac:dyDescent="0.2">
      <c r="A172" s="93"/>
      <c r="B172" s="121"/>
      <c r="C172" s="76" t="s">
        <v>155</v>
      </c>
      <c r="D172" s="34">
        <v>41</v>
      </c>
      <c r="E172" s="14">
        <v>2</v>
      </c>
      <c r="F172" s="14">
        <v>0.03</v>
      </c>
      <c r="G172" s="14">
        <v>3</v>
      </c>
      <c r="H172" s="30">
        <f t="shared" si="30"/>
        <v>5.0299999999999994</v>
      </c>
      <c r="I172" s="14">
        <v>0.2</v>
      </c>
      <c r="J172" s="14"/>
      <c r="K172" s="30">
        <f t="shared" si="36"/>
        <v>5.2299999999999995</v>
      </c>
      <c r="L172" s="14">
        <v>0.1</v>
      </c>
      <c r="M172" s="14">
        <v>8.75</v>
      </c>
      <c r="N172" s="14">
        <v>25.63</v>
      </c>
      <c r="O172" s="14">
        <f t="shared" si="37"/>
        <v>34.479999999999997</v>
      </c>
      <c r="P172" s="14">
        <f t="shared" si="38"/>
        <v>39.709999999999994</v>
      </c>
      <c r="Q172" s="14">
        <v>0.05</v>
      </c>
      <c r="R172" s="14">
        <f t="shared" si="39"/>
        <v>39.759999999999991</v>
      </c>
      <c r="S172" s="10"/>
    </row>
    <row r="173" spans="1:21" x14ac:dyDescent="0.2">
      <c r="A173" s="93"/>
      <c r="B173" s="121"/>
      <c r="C173" s="78" t="s">
        <v>411</v>
      </c>
      <c r="D173" s="64"/>
      <c r="E173" s="36"/>
      <c r="F173" s="36"/>
      <c r="G173" s="36"/>
      <c r="H173" s="65"/>
      <c r="I173" s="36"/>
      <c r="J173" s="36"/>
      <c r="K173" s="65"/>
      <c r="L173" s="36"/>
      <c r="M173" s="36"/>
      <c r="N173" s="36"/>
      <c r="O173" s="36"/>
      <c r="P173" s="36"/>
      <c r="Q173" s="36"/>
      <c r="R173" s="36"/>
      <c r="S173" s="10"/>
      <c r="T173" s="10"/>
      <c r="U173" s="10"/>
    </row>
    <row r="174" spans="1:21" x14ac:dyDescent="0.2">
      <c r="A174" s="93"/>
      <c r="B174" s="121"/>
      <c r="C174" s="76" t="s">
        <v>139</v>
      </c>
      <c r="D174" s="34">
        <v>40</v>
      </c>
      <c r="E174" s="14">
        <v>0.61</v>
      </c>
      <c r="F174" s="14">
        <v>0.5</v>
      </c>
      <c r="G174" s="14"/>
      <c r="H174" s="30">
        <f t="shared" si="30"/>
        <v>1.1099999999999999</v>
      </c>
      <c r="I174" s="14">
        <v>2.85</v>
      </c>
      <c r="J174" s="14"/>
      <c r="K174" s="30">
        <f t="shared" si="36"/>
        <v>3.96</v>
      </c>
      <c r="L174" s="14"/>
      <c r="M174" s="14">
        <v>1.89</v>
      </c>
      <c r="N174" s="14">
        <v>2.37</v>
      </c>
      <c r="O174" s="14">
        <f t="shared" si="37"/>
        <v>4.26</v>
      </c>
      <c r="P174" s="14">
        <f t="shared" si="38"/>
        <v>8.2199999999999989</v>
      </c>
      <c r="Q174" s="14">
        <v>0.02</v>
      </c>
      <c r="R174" s="14">
        <f t="shared" si="39"/>
        <v>8.2399999999999984</v>
      </c>
      <c r="S174" s="10"/>
    </row>
    <row r="175" spans="1:21" x14ac:dyDescent="0.2">
      <c r="A175" s="93"/>
      <c r="B175" s="121"/>
      <c r="C175" s="76" t="s">
        <v>157</v>
      </c>
      <c r="D175" s="34">
        <v>59</v>
      </c>
      <c r="E175" s="14">
        <v>1.29</v>
      </c>
      <c r="F175" s="14">
        <v>0.6</v>
      </c>
      <c r="G175" s="14">
        <v>1.22</v>
      </c>
      <c r="H175" s="30">
        <f t="shared" si="30"/>
        <v>3.1100000000000003</v>
      </c>
      <c r="I175" s="14">
        <v>10.31</v>
      </c>
      <c r="J175" s="14"/>
      <c r="K175" s="30">
        <f t="shared" si="36"/>
        <v>13.420000000000002</v>
      </c>
      <c r="L175" s="14"/>
      <c r="M175" s="14">
        <v>13.6</v>
      </c>
      <c r="N175" s="14">
        <v>2.78</v>
      </c>
      <c r="O175" s="14">
        <f t="shared" si="37"/>
        <v>16.38</v>
      </c>
      <c r="P175" s="14">
        <f t="shared" si="38"/>
        <v>29.8</v>
      </c>
      <c r="Q175" s="14">
        <v>0.99</v>
      </c>
      <c r="R175" s="14">
        <f t="shared" si="39"/>
        <v>30.79</v>
      </c>
      <c r="S175" s="10"/>
    </row>
    <row r="176" spans="1:21" x14ac:dyDescent="0.2">
      <c r="A176" s="93"/>
      <c r="B176" s="121"/>
      <c r="C176" s="76" t="s">
        <v>126</v>
      </c>
      <c r="D176" s="34">
        <v>23</v>
      </c>
      <c r="E176" s="14">
        <v>1.74</v>
      </c>
      <c r="F176" s="14">
        <v>0.56999999999999995</v>
      </c>
      <c r="G176" s="14"/>
      <c r="H176" s="30">
        <f t="shared" ref="H176:H237" si="42">SUM(E176:G176)</f>
        <v>2.31</v>
      </c>
      <c r="I176" s="14">
        <v>0.05</v>
      </c>
      <c r="J176" s="14"/>
      <c r="K176" s="30">
        <f t="shared" si="36"/>
        <v>2.36</v>
      </c>
      <c r="L176" s="14">
        <v>0.1</v>
      </c>
      <c r="M176" s="14">
        <v>2.33</v>
      </c>
      <c r="N176" s="14">
        <v>1.81</v>
      </c>
      <c r="O176" s="14">
        <f t="shared" si="37"/>
        <v>4.24</v>
      </c>
      <c r="P176" s="14">
        <f t="shared" si="38"/>
        <v>6.6</v>
      </c>
      <c r="Q176" s="14">
        <v>1.57</v>
      </c>
      <c r="R176" s="14">
        <f t="shared" si="39"/>
        <v>8.17</v>
      </c>
      <c r="S176" s="10"/>
    </row>
    <row r="177" spans="1:19" x14ac:dyDescent="0.2">
      <c r="A177" s="93"/>
      <c r="B177" s="121"/>
      <c r="C177" s="76" t="s">
        <v>127</v>
      </c>
      <c r="D177" s="34">
        <v>64</v>
      </c>
      <c r="E177" s="14">
        <v>19.579999999999998</v>
      </c>
      <c r="F177" s="14">
        <v>1.76</v>
      </c>
      <c r="G177" s="14">
        <v>1.07</v>
      </c>
      <c r="H177" s="30">
        <f t="shared" si="42"/>
        <v>22.41</v>
      </c>
      <c r="I177" s="14">
        <v>3.96</v>
      </c>
      <c r="J177" s="14"/>
      <c r="K177" s="30">
        <f t="shared" si="36"/>
        <v>26.37</v>
      </c>
      <c r="L177" s="14">
        <v>7.0000000000000007E-2</v>
      </c>
      <c r="M177" s="14">
        <v>117.96</v>
      </c>
      <c r="N177" s="14">
        <v>5.36</v>
      </c>
      <c r="O177" s="14">
        <f t="shared" si="37"/>
        <v>123.38999999999999</v>
      </c>
      <c r="P177" s="14">
        <f t="shared" si="38"/>
        <v>149.76</v>
      </c>
      <c r="Q177" s="14">
        <v>29.86</v>
      </c>
      <c r="R177" s="14">
        <f t="shared" si="39"/>
        <v>179.62</v>
      </c>
      <c r="S177" s="10"/>
    </row>
    <row r="178" spans="1:19" ht="14.25" customHeight="1" x14ac:dyDescent="0.2">
      <c r="A178" s="93"/>
      <c r="B178" s="121"/>
      <c r="C178" s="76" t="s">
        <v>154</v>
      </c>
      <c r="D178" s="34">
        <v>16</v>
      </c>
      <c r="E178" s="14">
        <v>4.4800000000000004</v>
      </c>
      <c r="F178" s="14">
        <v>0.4</v>
      </c>
      <c r="G178" s="14"/>
      <c r="H178" s="30">
        <f t="shared" si="42"/>
        <v>4.8800000000000008</v>
      </c>
      <c r="I178" s="14">
        <v>1.1000000000000001</v>
      </c>
      <c r="J178" s="14"/>
      <c r="K178" s="30">
        <f t="shared" ref="K178:K189" si="43">+SUM(H178:J178)</f>
        <v>5.98</v>
      </c>
      <c r="L178" s="14">
        <v>2.95</v>
      </c>
      <c r="M178" s="14">
        <v>5.18</v>
      </c>
      <c r="N178" s="14">
        <v>2.4</v>
      </c>
      <c r="O178" s="14">
        <f t="shared" ref="O178:O189" si="44">+SUM(L178:N178)</f>
        <v>10.53</v>
      </c>
      <c r="P178" s="14">
        <f t="shared" ref="P178:P189" si="45">+SUM(K178+O178)</f>
        <v>16.509999999999998</v>
      </c>
      <c r="Q178" s="14">
        <v>0.5</v>
      </c>
      <c r="R178" s="14">
        <f t="shared" ref="R178:R189" si="46">+SUM(P178:Q178)</f>
        <v>17.009999999999998</v>
      </c>
      <c r="S178" s="10"/>
    </row>
    <row r="179" spans="1:19" x14ac:dyDescent="0.2">
      <c r="A179" s="93"/>
      <c r="B179" s="121"/>
      <c r="C179" s="76" t="s">
        <v>132</v>
      </c>
      <c r="D179" s="34">
        <v>78</v>
      </c>
      <c r="E179" s="14">
        <v>1.26</v>
      </c>
      <c r="F179" s="14"/>
      <c r="G179" s="14"/>
      <c r="H179" s="30">
        <f t="shared" si="42"/>
        <v>1.26</v>
      </c>
      <c r="I179" s="14">
        <v>1.69</v>
      </c>
      <c r="J179" s="14"/>
      <c r="K179" s="30">
        <f t="shared" si="43"/>
        <v>2.95</v>
      </c>
      <c r="L179" s="14">
        <v>0.1</v>
      </c>
      <c r="M179" s="14">
        <v>6.45</v>
      </c>
      <c r="N179" s="14">
        <v>3.34</v>
      </c>
      <c r="O179" s="14">
        <f t="shared" si="44"/>
        <v>9.89</v>
      </c>
      <c r="P179" s="14">
        <f t="shared" si="45"/>
        <v>12.84</v>
      </c>
      <c r="Q179" s="14">
        <v>3.95</v>
      </c>
      <c r="R179" s="14">
        <f t="shared" si="46"/>
        <v>16.79</v>
      </c>
      <c r="S179" s="10"/>
    </row>
    <row r="180" spans="1:19" x14ac:dyDescent="0.2">
      <c r="A180" s="93"/>
      <c r="B180" s="121"/>
      <c r="C180" s="76" t="s">
        <v>120</v>
      </c>
      <c r="D180" s="34">
        <v>76</v>
      </c>
      <c r="E180" s="14">
        <v>2.81</v>
      </c>
      <c r="F180" s="14">
        <v>5.2</v>
      </c>
      <c r="G180" s="14">
        <v>0.65</v>
      </c>
      <c r="H180" s="30">
        <f t="shared" si="42"/>
        <v>8.66</v>
      </c>
      <c r="I180" s="14">
        <v>2.13</v>
      </c>
      <c r="J180" s="14"/>
      <c r="K180" s="30">
        <f t="shared" si="43"/>
        <v>10.79</v>
      </c>
      <c r="L180" s="14"/>
      <c r="M180" s="14">
        <v>10.53</v>
      </c>
      <c r="N180" s="14">
        <v>19.309999999999999</v>
      </c>
      <c r="O180" s="14">
        <f t="shared" si="44"/>
        <v>29.839999999999996</v>
      </c>
      <c r="P180" s="14">
        <f t="shared" si="45"/>
        <v>40.629999999999995</v>
      </c>
      <c r="Q180" s="14">
        <v>3.57</v>
      </c>
      <c r="R180" s="14">
        <f t="shared" si="46"/>
        <v>44.199999999999996</v>
      </c>
      <c r="S180" s="10"/>
    </row>
    <row r="181" spans="1:19" x14ac:dyDescent="0.2">
      <c r="A181" s="93"/>
      <c r="B181" s="121"/>
      <c r="C181" s="78" t="s">
        <v>151</v>
      </c>
      <c r="D181" s="64">
        <v>25</v>
      </c>
      <c r="E181" s="36">
        <v>1.45</v>
      </c>
      <c r="F181" s="36">
        <v>1.55</v>
      </c>
      <c r="G181" s="36">
        <v>1</v>
      </c>
      <c r="H181" s="65">
        <f t="shared" si="42"/>
        <v>4</v>
      </c>
      <c r="I181" s="36">
        <v>0.71</v>
      </c>
      <c r="J181" s="36"/>
      <c r="K181" s="65">
        <f t="shared" si="43"/>
        <v>4.71</v>
      </c>
      <c r="L181" s="36"/>
      <c r="M181" s="36">
        <v>4.16</v>
      </c>
      <c r="N181" s="36">
        <v>7.64</v>
      </c>
      <c r="O181" s="36">
        <f t="shared" si="44"/>
        <v>11.8</v>
      </c>
      <c r="P181" s="36">
        <f t="shared" si="45"/>
        <v>16.510000000000002</v>
      </c>
      <c r="Q181" s="36">
        <v>0.41</v>
      </c>
      <c r="R181" s="36">
        <f t="shared" si="46"/>
        <v>16.920000000000002</v>
      </c>
      <c r="S181" s="10"/>
    </row>
    <row r="182" spans="1:19" x14ac:dyDescent="0.2">
      <c r="A182" s="93"/>
      <c r="B182" s="124"/>
      <c r="C182" s="78" t="s">
        <v>122</v>
      </c>
      <c r="D182" s="64">
        <v>10</v>
      </c>
      <c r="E182" s="36"/>
      <c r="F182" s="36">
        <v>0.23</v>
      </c>
      <c r="G182" s="36">
        <v>2</v>
      </c>
      <c r="H182" s="65">
        <f t="shared" si="42"/>
        <v>2.23</v>
      </c>
      <c r="I182" s="36">
        <v>0.5</v>
      </c>
      <c r="J182" s="36"/>
      <c r="K182" s="65">
        <f t="shared" si="43"/>
        <v>2.73</v>
      </c>
      <c r="L182" s="36"/>
      <c r="M182" s="36">
        <v>4.51</v>
      </c>
      <c r="N182" s="36">
        <v>1.36</v>
      </c>
      <c r="O182" s="36">
        <f t="shared" si="44"/>
        <v>5.87</v>
      </c>
      <c r="P182" s="36">
        <f t="shared" si="45"/>
        <v>8.6</v>
      </c>
      <c r="Q182" s="36"/>
      <c r="R182" s="36">
        <f t="shared" si="46"/>
        <v>8.6</v>
      </c>
      <c r="S182" s="10"/>
    </row>
    <row r="183" spans="1:19" x14ac:dyDescent="0.2">
      <c r="A183" s="93"/>
      <c r="B183" s="121" t="s">
        <v>111</v>
      </c>
      <c r="C183" s="76" t="s">
        <v>129</v>
      </c>
      <c r="D183" s="34">
        <v>98</v>
      </c>
      <c r="E183" s="14">
        <v>4.6500000000000004</v>
      </c>
      <c r="F183" s="14">
        <v>0.1</v>
      </c>
      <c r="G183" s="14">
        <v>0.02</v>
      </c>
      <c r="H183" s="30">
        <f t="shared" si="42"/>
        <v>4.7699999999999996</v>
      </c>
      <c r="I183" s="14">
        <v>1.1200000000000001</v>
      </c>
      <c r="J183" s="14"/>
      <c r="K183" s="30">
        <f t="shared" si="43"/>
        <v>5.89</v>
      </c>
      <c r="L183" s="14">
        <v>0.41</v>
      </c>
      <c r="M183" s="14">
        <v>33.32</v>
      </c>
      <c r="N183" s="14">
        <v>3.78</v>
      </c>
      <c r="O183" s="14">
        <f t="shared" si="44"/>
        <v>37.51</v>
      </c>
      <c r="P183" s="14">
        <f t="shared" si="45"/>
        <v>43.4</v>
      </c>
      <c r="Q183" s="14">
        <v>12.6</v>
      </c>
      <c r="R183" s="14">
        <f t="shared" si="46"/>
        <v>56</v>
      </c>
      <c r="S183" s="10"/>
    </row>
    <row r="184" spans="1:19" x14ac:dyDescent="0.2">
      <c r="A184" s="93"/>
      <c r="B184" s="121"/>
      <c r="C184" s="76" t="s">
        <v>121</v>
      </c>
      <c r="D184" s="34">
        <v>139</v>
      </c>
      <c r="E184" s="14">
        <v>0.87</v>
      </c>
      <c r="F184" s="14">
        <v>2.2000000000000002</v>
      </c>
      <c r="G184" s="14"/>
      <c r="H184" s="30">
        <f t="shared" si="42"/>
        <v>3.0700000000000003</v>
      </c>
      <c r="I184" s="14">
        <v>5.73</v>
      </c>
      <c r="J184" s="14">
        <v>0.03</v>
      </c>
      <c r="K184" s="30">
        <f t="shared" si="43"/>
        <v>8.83</v>
      </c>
      <c r="L184" s="14"/>
      <c r="M184" s="14">
        <v>16.37</v>
      </c>
      <c r="N184" s="14">
        <v>0.21</v>
      </c>
      <c r="O184" s="14">
        <f t="shared" si="44"/>
        <v>16.580000000000002</v>
      </c>
      <c r="P184" s="14">
        <f t="shared" si="45"/>
        <v>25.410000000000004</v>
      </c>
      <c r="Q184" s="14">
        <v>0.28999999999999998</v>
      </c>
      <c r="R184" s="14">
        <f t="shared" si="46"/>
        <v>25.700000000000003</v>
      </c>
      <c r="S184" s="10"/>
    </row>
    <row r="185" spans="1:19" x14ac:dyDescent="0.2">
      <c r="A185" s="93"/>
      <c r="B185" s="121"/>
      <c r="C185" s="76" t="s">
        <v>111</v>
      </c>
      <c r="D185" s="34">
        <v>67</v>
      </c>
      <c r="E185" s="14"/>
      <c r="F185" s="14">
        <v>1</v>
      </c>
      <c r="G185" s="14"/>
      <c r="H185" s="30">
        <f t="shared" si="42"/>
        <v>1</v>
      </c>
      <c r="I185" s="14">
        <v>10.119999999999999</v>
      </c>
      <c r="J185" s="14"/>
      <c r="K185" s="30">
        <f t="shared" si="43"/>
        <v>11.12</v>
      </c>
      <c r="L185" s="14">
        <v>2</v>
      </c>
      <c r="M185" s="14">
        <v>49.58</v>
      </c>
      <c r="N185" s="14">
        <v>5.8</v>
      </c>
      <c r="O185" s="14">
        <f t="shared" si="44"/>
        <v>57.379999999999995</v>
      </c>
      <c r="P185" s="14">
        <f t="shared" si="45"/>
        <v>68.5</v>
      </c>
      <c r="Q185" s="14">
        <v>11.62</v>
      </c>
      <c r="R185" s="14">
        <f t="shared" si="46"/>
        <v>80.12</v>
      </c>
      <c r="S185" s="10"/>
    </row>
    <row r="186" spans="1:19" x14ac:dyDescent="0.2">
      <c r="A186" s="93"/>
      <c r="B186" s="121"/>
      <c r="C186" s="76" t="s">
        <v>130</v>
      </c>
      <c r="D186" s="34">
        <v>215</v>
      </c>
      <c r="E186" s="14">
        <v>4.96</v>
      </c>
      <c r="F186" s="14">
        <v>2.19</v>
      </c>
      <c r="G186" s="14">
        <v>0.01</v>
      </c>
      <c r="H186" s="30">
        <f t="shared" si="42"/>
        <v>7.16</v>
      </c>
      <c r="I186" s="14">
        <v>1.37</v>
      </c>
      <c r="J186" s="14"/>
      <c r="K186" s="30">
        <f t="shared" si="43"/>
        <v>8.5300000000000011</v>
      </c>
      <c r="L186" s="14">
        <v>1</v>
      </c>
      <c r="M186" s="14">
        <v>29.48</v>
      </c>
      <c r="N186" s="14">
        <v>3.25</v>
      </c>
      <c r="O186" s="14">
        <f t="shared" si="44"/>
        <v>33.730000000000004</v>
      </c>
      <c r="P186" s="14">
        <f t="shared" si="45"/>
        <v>42.260000000000005</v>
      </c>
      <c r="Q186" s="14">
        <v>2.0299999999999998</v>
      </c>
      <c r="R186" s="14">
        <f t="shared" si="46"/>
        <v>44.290000000000006</v>
      </c>
      <c r="S186" s="10"/>
    </row>
    <row r="187" spans="1:19" x14ac:dyDescent="0.2">
      <c r="A187" s="93"/>
      <c r="B187" s="121"/>
      <c r="C187" s="76" t="s">
        <v>324</v>
      </c>
      <c r="D187" s="34">
        <v>86</v>
      </c>
      <c r="E187" s="14">
        <v>1.07</v>
      </c>
      <c r="F187" s="14">
        <v>1.47</v>
      </c>
      <c r="G187" s="14">
        <v>0.17</v>
      </c>
      <c r="H187" s="30">
        <f t="shared" si="42"/>
        <v>2.71</v>
      </c>
      <c r="I187" s="14">
        <v>1.33</v>
      </c>
      <c r="J187" s="14">
        <v>0.03</v>
      </c>
      <c r="K187" s="30">
        <f t="shared" si="43"/>
        <v>4.07</v>
      </c>
      <c r="L187" s="14">
        <v>2.2999999999999998</v>
      </c>
      <c r="M187" s="14">
        <v>8.09</v>
      </c>
      <c r="N187" s="14">
        <v>8.26</v>
      </c>
      <c r="O187" s="14">
        <f t="shared" si="44"/>
        <v>18.649999999999999</v>
      </c>
      <c r="P187" s="14">
        <f t="shared" si="45"/>
        <v>22.72</v>
      </c>
      <c r="Q187" s="14">
        <v>27.55</v>
      </c>
      <c r="R187" s="14">
        <f t="shared" si="46"/>
        <v>50.269999999999996</v>
      </c>
      <c r="S187" s="10"/>
    </row>
    <row r="188" spans="1:19" x14ac:dyDescent="0.2">
      <c r="A188" s="93"/>
      <c r="B188" s="121"/>
      <c r="C188" s="76" t="s">
        <v>119</v>
      </c>
      <c r="D188" s="34">
        <v>19</v>
      </c>
      <c r="E188" s="14">
        <v>0.02</v>
      </c>
      <c r="F188" s="14">
        <v>2.95</v>
      </c>
      <c r="G188" s="14">
        <v>2.4900000000000002</v>
      </c>
      <c r="H188" s="30">
        <f t="shared" si="42"/>
        <v>5.4600000000000009</v>
      </c>
      <c r="I188" s="14"/>
      <c r="J188" s="14"/>
      <c r="K188" s="30">
        <f t="shared" si="43"/>
        <v>5.4600000000000009</v>
      </c>
      <c r="L188" s="14">
        <v>1</v>
      </c>
      <c r="M188" s="14">
        <v>3.85</v>
      </c>
      <c r="N188" s="14">
        <v>0.22</v>
      </c>
      <c r="O188" s="14">
        <f t="shared" si="44"/>
        <v>5.0699999999999994</v>
      </c>
      <c r="P188" s="14">
        <f t="shared" si="45"/>
        <v>10.530000000000001</v>
      </c>
      <c r="Q188" s="14">
        <v>13.7</v>
      </c>
      <c r="R188" s="14">
        <f t="shared" si="46"/>
        <v>24.23</v>
      </c>
      <c r="S188" s="10"/>
    </row>
    <row r="189" spans="1:19" x14ac:dyDescent="0.2">
      <c r="A189" s="93"/>
      <c r="B189" s="122"/>
      <c r="C189" s="82" t="s">
        <v>156</v>
      </c>
      <c r="D189" s="86">
        <v>69</v>
      </c>
      <c r="E189" s="17">
        <v>9.08</v>
      </c>
      <c r="F189" s="17">
        <v>0.06</v>
      </c>
      <c r="G189" s="17">
        <v>0.5</v>
      </c>
      <c r="H189" s="32">
        <f t="shared" si="42"/>
        <v>9.64</v>
      </c>
      <c r="I189" s="17">
        <v>14.44</v>
      </c>
      <c r="J189" s="17">
        <v>1</v>
      </c>
      <c r="K189" s="32">
        <f t="shared" si="43"/>
        <v>25.08</v>
      </c>
      <c r="L189" s="17">
        <v>66.7</v>
      </c>
      <c r="M189" s="17">
        <v>152.24</v>
      </c>
      <c r="N189" s="17">
        <v>33.26</v>
      </c>
      <c r="O189" s="17">
        <f t="shared" si="44"/>
        <v>252.2</v>
      </c>
      <c r="P189" s="17">
        <f t="shared" si="45"/>
        <v>277.27999999999997</v>
      </c>
      <c r="Q189" s="17">
        <v>82.81</v>
      </c>
      <c r="R189" s="17">
        <f t="shared" si="46"/>
        <v>360.09</v>
      </c>
      <c r="S189" s="10"/>
    </row>
    <row r="190" spans="1:19" ht="15" x14ac:dyDescent="0.25">
      <c r="A190" s="230" t="s">
        <v>0</v>
      </c>
      <c r="B190" s="231"/>
      <c r="C190" s="232" t="s">
        <v>0</v>
      </c>
      <c r="D190" s="53">
        <f>+SUM(D136:D189)</f>
        <v>1867</v>
      </c>
      <c r="E190" s="54">
        <f>SUM(E136:E189)</f>
        <v>601.34000000000015</v>
      </c>
      <c r="F190" s="54">
        <f>SUM(F136:F189)</f>
        <v>352.82</v>
      </c>
      <c r="G190" s="54">
        <f>SUM(G136:G189)</f>
        <v>47.7</v>
      </c>
      <c r="H190" s="54">
        <f>SUM(H136:H189)</f>
        <v>1001.8599999999998</v>
      </c>
      <c r="I190" s="54">
        <f>+SUM(I136:I189)</f>
        <v>241.75</v>
      </c>
      <c r="J190" s="54">
        <f>+SUM(J136:J189)</f>
        <v>13.159999999999997</v>
      </c>
      <c r="K190" s="54">
        <f>+SUM(K136:K189)</f>
        <v>1256.7699999999998</v>
      </c>
      <c r="L190" s="54">
        <f>SUM(L136:L189)</f>
        <v>136.51</v>
      </c>
      <c r="M190" s="54">
        <f t="shared" ref="M190:R190" si="47">+SUM(M136:M189)</f>
        <v>2614.0700000000006</v>
      </c>
      <c r="N190" s="54">
        <f t="shared" si="47"/>
        <v>1895.19</v>
      </c>
      <c r="O190" s="54">
        <f t="shared" si="47"/>
        <v>4645.7699999999995</v>
      </c>
      <c r="P190" s="54">
        <f t="shared" si="47"/>
        <v>5902.5400000000018</v>
      </c>
      <c r="Q190" s="54">
        <f t="shared" si="47"/>
        <v>692.02</v>
      </c>
      <c r="R190" s="55">
        <f t="shared" si="47"/>
        <v>6594.5600000000013</v>
      </c>
      <c r="S190" s="10"/>
    </row>
    <row r="191" spans="1:19" x14ac:dyDescent="0.2">
      <c r="A191" s="92" t="s">
        <v>8</v>
      </c>
      <c r="B191" s="120" t="s">
        <v>428</v>
      </c>
      <c r="C191" s="73" t="s">
        <v>162</v>
      </c>
      <c r="D191" s="61">
        <v>76</v>
      </c>
      <c r="E191" s="39">
        <v>0.15</v>
      </c>
      <c r="F191" s="39">
        <v>1.5</v>
      </c>
      <c r="G191" s="39">
        <v>0.1</v>
      </c>
      <c r="H191" s="48">
        <f t="shared" si="42"/>
        <v>1.75</v>
      </c>
      <c r="I191" s="39">
        <v>4.99</v>
      </c>
      <c r="J191" s="39">
        <v>0.15</v>
      </c>
      <c r="K191" s="48">
        <f t="shared" ref="K191:K222" si="48">+SUM(H191:J191)</f>
        <v>6.8900000000000006</v>
      </c>
      <c r="L191" s="39">
        <v>0.31</v>
      </c>
      <c r="M191" s="39">
        <v>11.94</v>
      </c>
      <c r="N191" s="39">
        <v>18.690000000000001</v>
      </c>
      <c r="O191" s="39">
        <f t="shared" ref="O191:O222" si="49">+SUM(L191:N191)</f>
        <v>30.94</v>
      </c>
      <c r="P191" s="39">
        <f t="shared" ref="P191:P222" si="50">+SUM(K191+O191)</f>
        <v>37.83</v>
      </c>
      <c r="Q191" s="39">
        <v>4.57</v>
      </c>
      <c r="R191" s="39">
        <f t="shared" ref="R191:R222" si="51">+SUM(P191:Q191)</f>
        <v>42.4</v>
      </c>
      <c r="S191" s="10"/>
    </row>
    <row r="192" spans="1:19" x14ac:dyDescent="0.2">
      <c r="A192" s="93"/>
      <c r="B192" s="121"/>
      <c r="C192" s="76" t="s">
        <v>183</v>
      </c>
      <c r="D192" s="34">
        <v>31</v>
      </c>
      <c r="E192" s="14">
        <v>0.53</v>
      </c>
      <c r="F192" s="14">
        <v>2.0099999999999998</v>
      </c>
      <c r="G192" s="14">
        <v>2.44</v>
      </c>
      <c r="H192" s="30">
        <f t="shared" si="42"/>
        <v>4.9800000000000004</v>
      </c>
      <c r="I192" s="14">
        <v>11.22</v>
      </c>
      <c r="J192" s="14"/>
      <c r="K192" s="30">
        <f t="shared" si="48"/>
        <v>16.200000000000003</v>
      </c>
      <c r="L192" s="14">
        <v>0.4</v>
      </c>
      <c r="M192" s="14">
        <v>12.3</v>
      </c>
      <c r="N192" s="14">
        <v>0.05</v>
      </c>
      <c r="O192" s="14">
        <f t="shared" si="49"/>
        <v>12.750000000000002</v>
      </c>
      <c r="P192" s="14">
        <f t="shared" si="50"/>
        <v>28.950000000000003</v>
      </c>
      <c r="Q192" s="14">
        <v>1.4</v>
      </c>
      <c r="R192" s="14">
        <f t="shared" si="51"/>
        <v>30.35</v>
      </c>
      <c r="S192" s="10"/>
    </row>
    <row r="193" spans="1:19" x14ac:dyDescent="0.2">
      <c r="A193" s="93"/>
      <c r="B193" s="121"/>
      <c r="C193" s="76" t="s">
        <v>175</v>
      </c>
      <c r="D193" s="34">
        <v>15</v>
      </c>
      <c r="E193" s="14"/>
      <c r="F193" s="14">
        <v>1.7</v>
      </c>
      <c r="G193" s="14">
        <v>10</v>
      </c>
      <c r="H193" s="30">
        <f t="shared" si="42"/>
        <v>11.7</v>
      </c>
      <c r="I193" s="14">
        <v>2.5099999999999998</v>
      </c>
      <c r="J193" s="14"/>
      <c r="K193" s="30">
        <f t="shared" si="48"/>
        <v>14.209999999999999</v>
      </c>
      <c r="L193" s="14">
        <v>0.2</v>
      </c>
      <c r="M193" s="14">
        <v>7</v>
      </c>
      <c r="N193" s="14">
        <v>27.11</v>
      </c>
      <c r="O193" s="14">
        <f t="shared" si="49"/>
        <v>34.31</v>
      </c>
      <c r="P193" s="14">
        <f t="shared" si="50"/>
        <v>48.52</v>
      </c>
      <c r="Q193" s="14">
        <v>2.5</v>
      </c>
      <c r="R193" s="14">
        <f t="shared" si="51"/>
        <v>51.02</v>
      </c>
      <c r="S193" s="10"/>
    </row>
    <row r="194" spans="1:19" x14ac:dyDescent="0.2">
      <c r="A194" s="93"/>
      <c r="B194" s="121"/>
      <c r="C194" s="76" t="s">
        <v>184</v>
      </c>
      <c r="D194" s="34">
        <v>5</v>
      </c>
      <c r="E194" s="14"/>
      <c r="F194" s="14"/>
      <c r="G194" s="14"/>
      <c r="H194" s="30">
        <f t="shared" si="42"/>
        <v>0</v>
      </c>
      <c r="I194" s="14"/>
      <c r="J194" s="14"/>
      <c r="K194" s="30">
        <f t="shared" si="48"/>
        <v>0</v>
      </c>
      <c r="L194" s="14"/>
      <c r="M194" s="14">
        <v>0.01</v>
      </c>
      <c r="N194" s="14">
        <v>0.72</v>
      </c>
      <c r="O194" s="14">
        <f t="shared" si="49"/>
        <v>0.73</v>
      </c>
      <c r="P194" s="14">
        <f t="shared" si="50"/>
        <v>0.73</v>
      </c>
      <c r="Q194" s="14"/>
      <c r="R194" s="14">
        <f t="shared" si="51"/>
        <v>0.73</v>
      </c>
      <c r="S194" s="10"/>
    </row>
    <row r="195" spans="1:19" x14ac:dyDescent="0.2">
      <c r="A195" s="93"/>
      <c r="B195" s="121"/>
      <c r="C195" s="76" t="s">
        <v>164</v>
      </c>
      <c r="D195" s="34">
        <v>102</v>
      </c>
      <c r="E195" s="14">
        <v>3.61</v>
      </c>
      <c r="F195" s="14">
        <v>4.97</v>
      </c>
      <c r="G195" s="14">
        <v>1.7</v>
      </c>
      <c r="H195" s="30">
        <f t="shared" si="42"/>
        <v>10.28</v>
      </c>
      <c r="I195" s="14">
        <v>0.13</v>
      </c>
      <c r="J195" s="14"/>
      <c r="K195" s="30">
        <f t="shared" si="48"/>
        <v>10.41</v>
      </c>
      <c r="L195" s="14">
        <v>2.8</v>
      </c>
      <c r="M195" s="14">
        <v>6.22</v>
      </c>
      <c r="N195" s="14">
        <v>35.880000000000003</v>
      </c>
      <c r="O195" s="14">
        <f t="shared" si="49"/>
        <v>44.900000000000006</v>
      </c>
      <c r="P195" s="14">
        <f t="shared" si="50"/>
        <v>55.31</v>
      </c>
      <c r="Q195" s="14">
        <v>10.32</v>
      </c>
      <c r="R195" s="14">
        <f t="shared" si="51"/>
        <v>65.63</v>
      </c>
      <c r="S195" s="10"/>
    </row>
    <row r="196" spans="1:19" x14ac:dyDescent="0.2">
      <c r="A196" s="93"/>
      <c r="B196" s="121"/>
      <c r="C196" s="76" t="s">
        <v>168</v>
      </c>
      <c r="D196" s="34">
        <v>97</v>
      </c>
      <c r="E196" s="14">
        <v>3.74</v>
      </c>
      <c r="F196" s="14">
        <v>4.29</v>
      </c>
      <c r="G196" s="14"/>
      <c r="H196" s="30">
        <f t="shared" si="42"/>
        <v>8.0300000000000011</v>
      </c>
      <c r="I196" s="14">
        <v>0.54</v>
      </c>
      <c r="J196" s="14">
        <v>3.5</v>
      </c>
      <c r="K196" s="30">
        <f t="shared" si="48"/>
        <v>12.07</v>
      </c>
      <c r="L196" s="14">
        <v>6.7</v>
      </c>
      <c r="M196" s="14">
        <v>17.25</v>
      </c>
      <c r="N196" s="14">
        <v>112.53</v>
      </c>
      <c r="O196" s="14">
        <f t="shared" si="49"/>
        <v>136.47999999999999</v>
      </c>
      <c r="P196" s="14">
        <f t="shared" si="50"/>
        <v>148.54999999999998</v>
      </c>
      <c r="Q196" s="14">
        <v>68.64</v>
      </c>
      <c r="R196" s="14">
        <f t="shared" si="51"/>
        <v>217.19</v>
      </c>
      <c r="S196" s="10"/>
    </row>
    <row r="197" spans="1:19" x14ac:dyDescent="0.2">
      <c r="A197" s="93"/>
      <c r="B197" s="121"/>
      <c r="C197" s="76" t="s">
        <v>188</v>
      </c>
      <c r="D197" s="34">
        <v>31</v>
      </c>
      <c r="E197" s="14">
        <v>49.6</v>
      </c>
      <c r="F197" s="14">
        <v>4.91</v>
      </c>
      <c r="G197" s="14">
        <v>12.48</v>
      </c>
      <c r="H197" s="30">
        <f t="shared" si="42"/>
        <v>66.990000000000009</v>
      </c>
      <c r="I197" s="14">
        <v>32.200000000000003</v>
      </c>
      <c r="J197" s="14"/>
      <c r="K197" s="30">
        <f t="shared" si="48"/>
        <v>99.190000000000012</v>
      </c>
      <c r="L197" s="14">
        <v>1</v>
      </c>
      <c r="M197" s="14">
        <v>10.94</v>
      </c>
      <c r="N197" s="14">
        <v>18.12</v>
      </c>
      <c r="O197" s="14">
        <f t="shared" si="49"/>
        <v>30.060000000000002</v>
      </c>
      <c r="P197" s="14">
        <f t="shared" si="50"/>
        <v>129.25</v>
      </c>
      <c r="Q197" s="14">
        <v>152.53</v>
      </c>
      <c r="R197" s="14">
        <f t="shared" si="51"/>
        <v>281.77999999999997</v>
      </c>
      <c r="S197" s="10"/>
    </row>
    <row r="198" spans="1:19" x14ac:dyDescent="0.2">
      <c r="A198" s="93"/>
      <c r="B198" s="121"/>
      <c r="C198" s="76" t="s">
        <v>176</v>
      </c>
      <c r="D198" s="34">
        <v>54</v>
      </c>
      <c r="E198" s="14">
        <v>1.78</v>
      </c>
      <c r="F198" s="14">
        <v>13.28</v>
      </c>
      <c r="G198" s="14">
        <v>5.72</v>
      </c>
      <c r="H198" s="30">
        <f t="shared" si="42"/>
        <v>20.779999999999998</v>
      </c>
      <c r="I198" s="14">
        <v>3.8</v>
      </c>
      <c r="J198" s="14"/>
      <c r="K198" s="30">
        <f t="shared" si="48"/>
        <v>24.58</v>
      </c>
      <c r="L198" s="14">
        <v>1.69</v>
      </c>
      <c r="M198" s="14">
        <v>20.149999999999999</v>
      </c>
      <c r="N198" s="14">
        <v>7.28</v>
      </c>
      <c r="O198" s="14">
        <f t="shared" si="49"/>
        <v>29.12</v>
      </c>
      <c r="P198" s="14">
        <f t="shared" si="50"/>
        <v>53.7</v>
      </c>
      <c r="Q198" s="14">
        <v>35.590000000000003</v>
      </c>
      <c r="R198" s="14">
        <f t="shared" si="51"/>
        <v>89.29</v>
      </c>
      <c r="S198" s="10"/>
    </row>
    <row r="199" spans="1:19" x14ac:dyDescent="0.2">
      <c r="A199" s="93"/>
      <c r="B199" s="121"/>
      <c r="C199" s="76" t="s">
        <v>189</v>
      </c>
      <c r="D199" s="34">
        <v>126</v>
      </c>
      <c r="E199" s="14">
        <v>3.42</v>
      </c>
      <c r="F199" s="14">
        <v>8</v>
      </c>
      <c r="G199" s="14"/>
      <c r="H199" s="30">
        <f t="shared" si="42"/>
        <v>11.42</v>
      </c>
      <c r="I199" s="14">
        <v>8.89</v>
      </c>
      <c r="J199" s="14"/>
      <c r="K199" s="30">
        <f t="shared" si="48"/>
        <v>20.310000000000002</v>
      </c>
      <c r="L199" s="14">
        <v>16.09</v>
      </c>
      <c r="M199" s="14">
        <v>47.33</v>
      </c>
      <c r="N199" s="14">
        <v>182.21</v>
      </c>
      <c r="O199" s="14">
        <f t="shared" si="49"/>
        <v>245.63</v>
      </c>
      <c r="P199" s="14">
        <f t="shared" si="50"/>
        <v>265.94</v>
      </c>
      <c r="Q199" s="14">
        <v>592.12</v>
      </c>
      <c r="R199" s="14">
        <f t="shared" si="51"/>
        <v>858.06</v>
      </c>
      <c r="S199" s="10"/>
    </row>
    <row r="200" spans="1:19" x14ac:dyDescent="0.2">
      <c r="A200" s="93"/>
      <c r="B200" s="121"/>
      <c r="C200" s="76" t="s">
        <v>294</v>
      </c>
      <c r="D200" s="34">
        <v>5</v>
      </c>
      <c r="E200" s="14">
        <v>0.01</v>
      </c>
      <c r="F200" s="14"/>
      <c r="G200" s="14"/>
      <c r="H200" s="30">
        <f t="shared" si="42"/>
        <v>0.01</v>
      </c>
      <c r="I200" s="14"/>
      <c r="J200" s="14"/>
      <c r="K200" s="30">
        <f t="shared" si="48"/>
        <v>0.01</v>
      </c>
      <c r="L200" s="14">
        <v>0.41</v>
      </c>
      <c r="M200" s="14">
        <v>1</v>
      </c>
      <c r="N200" s="14"/>
      <c r="O200" s="14">
        <f t="shared" si="49"/>
        <v>1.41</v>
      </c>
      <c r="P200" s="14">
        <f t="shared" si="50"/>
        <v>1.42</v>
      </c>
      <c r="Q200" s="14">
        <v>1.6</v>
      </c>
      <c r="R200" s="14">
        <f t="shared" si="51"/>
        <v>3.02</v>
      </c>
      <c r="S200" s="10"/>
    </row>
    <row r="201" spans="1:19" x14ac:dyDescent="0.2">
      <c r="A201" s="93"/>
      <c r="B201" s="124"/>
      <c r="C201" s="76" t="s">
        <v>174</v>
      </c>
      <c r="D201" s="34">
        <v>4</v>
      </c>
      <c r="E201" s="14"/>
      <c r="F201" s="14"/>
      <c r="G201" s="14"/>
      <c r="H201" s="30">
        <f t="shared" si="42"/>
        <v>0</v>
      </c>
      <c r="I201" s="14"/>
      <c r="J201" s="14"/>
      <c r="K201" s="30">
        <f t="shared" si="48"/>
        <v>0</v>
      </c>
      <c r="L201" s="14">
        <v>3.01</v>
      </c>
      <c r="M201" s="14">
        <v>0.5</v>
      </c>
      <c r="N201" s="14"/>
      <c r="O201" s="14">
        <f t="shared" si="49"/>
        <v>3.51</v>
      </c>
      <c r="P201" s="14">
        <f t="shared" si="50"/>
        <v>3.51</v>
      </c>
      <c r="Q201" s="14">
        <v>0.01</v>
      </c>
      <c r="R201" s="14">
        <f t="shared" si="51"/>
        <v>3.5199999999999996</v>
      </c>
      <c r="S201" s="10"/>
    </row>
    <row r="202" spans="1:19" x14ac:dyDescent="0.2">
      <c r="A202" s="93"/>
      <c r="B202" s="121" t="s">
        <v>429</v>
      </c>
      <c r="C202" s="76" t="s">
        <v>186</v>
      </c>
      <c r="D202" s="34">
        <v>56</v>
      </c>
      <c r="E202" s="14">
        <v>0.5</v>
      </c>
      <c r="F202" s="14"/>
      <c r="G202" s="14"/>
      <c r="H202" s="30">
        <f t="shared" si="42"/>
        <v>0.5</v>
      </c>
      <c r="I202" s="14">
        <v>0.94</v>
      </c>
      <c r="J202" s="14"/>
      <c r="K202" s="30">
        <f t="shared" si="48"/>
        <v>1.44</v>
      </c>
      <c r="L202" s="14">
        <v>0.25</v>
      </c>
      <c r="M202" s="14">
        <v>16.03</v>
      </c>
      <c r="N202" s="14">
        <v>26.09</v>
      </c>
      <c r="O202" s="14">
        <f t="shared" si="49"/>
        <v>42.370000000000005</v>
      </c>
      <c r="P202" s="14">
        <f t="shared" si="50"/>
        <v>43.81</v>
      </c>
      <c r="Q202" s="14">
        <v>8.02</v>
      </c>
      <c r="R202" s="14">
        <f t="shared" si="51"/>
        <v>51.83</v>
      </c>
      <c r="S202" s="10"/>
    </row>
    <row r="203" spans="1:19" x14ac:dyDescent="0.2">
      <c r="A203" s="93"/>
      <c r="B203" s="121"/>
      <c r="C203" s="76" t="s">
        <v>172</v>
      </c>
      <c r="D203" s="34">
        <v>13</v>
      </c>
      <c r="E203" s="14">
        <v>0.3</v>
      </c>
      <c r="F203" s="14"/>
      <c r="G203" s="14"/>
      <c r="H203" s="30">
        <f t="shared" si="42"/>
        <v>0.3</v>
      </c>
      <c r="I203" s="14">
        <v>0.7</v>
      </c>
      <c r="J203" s="14"/>
      <c r="K203" s="30">
        <f t="shared" si="48"/>
        <v>1</v>
      </c>
      <c r="L203" s="14">
        <v>1.47</v>
      </c>
      <c r="M203" s="14">
        <v>5.41</v>
      </c>
      <c r="N203" s="14">
        <v>6.85</v>
      </c>
      <c r="O203" s="14">
        <f t="shared" si="49"/>
        <v>13.73</v>
      </c>
      <c r="P203" s="14">
        <f t="shared" si="50"/>
        <v>14.73</v>
      </c>
      <c r="Q203" s="14">
        <v>12.65</v>
      </c>
      <c r="R203" s="14">
        <f t="shared" si="51"/>
        <v>27.380000000000003</v>
      </c>
      <c r="S203" s="10"/>
    </row>
    <row r="204" spans="1:19" x14ac:dyDescent="0.2">
      <c r="A204" s="93"/>
      <c r="B204" s="121"/>
      <c r="C204" s="76" t="s">
        <v>180</v>
      </c>
      <c r="D204" s="34">
        <v>7</v>
      </c>
      <c r="E204" s="14">
        <v>1.5</v>
      </c>
      <c r="F204" s="14"/>
      <c r="G204" s="14"/>
      <c r="H204" s="30">
        <f t="shared" si="42"/>
        <v>1.5</v>
      </c>
      <c r="I204" s="14">
        <v>0.01</v>
      </c>
      <c r="J204" s="14"/>
      <c r="K204" s="30">
        <f t="shared" si="48"/>
        <v>1.51</v>
      </c>
      <c r="L204" s="14">
        <v>0.2</v>
      </c>
      <c r="M204" s="14">
        <v>2.23</v>
      </c>
      <c r="N204" s="14">
        <v>5.7</v>
      </c>
      <c r="O204" s="14">
        <f t="shared" si="49"/>
        <v>8.1300000000000008</v>
      </c>
      <c r="P204" s="14">
        <f t="shared" si="50"/>
        <v>9.64</v>
      </c>
      <c r="Q204" s="14">
        <v>28</v>
      </c>
      <c r="R204" s="14">
        <f t="shared" si="51"/>
        <v>37.64</v>
      </c>
      <c r="S204" s="10"/>
    </row>
    <row r="205" spans="1:19" x14ac:dyDescent="0.2">
      <c r="A205" s="93"/>
      <c r="B205" s="121"/>
      <c r="C205" s="76" t="s">
        <v>170</v>
      </c>
      <c r="D205" s="34">
        <v>17</v>
      </c>
      <c r="E205" s="14">
        <v>31.7</v>
      </c>
      <c r="F205" s="14"/>
      <c r="G205" s="14">
        <v>3</v>
      </c>
      <c r="H205" s="30">
        <f t="shared" si="42"/>
        <v>34.700000000000003</v>
      </c>
      <c r="I205" s="14">
        <v>6.4</v>
      </c>
      <c r="J205" s="14">
        <v>0.3</v>
      </c>
      <c r="K205" s="30">
        <f t="shared" si="48"/>
        <v>41.4</v>
      </c>
      <c r="L205" s="14">
        <v>2.81</v>
      </c>
      <c r="M205" s="14">
        <v>9.73</v>
      </c>
      <c r="N205" s="14">
        <v>1.2</v>
      </c>
      <c r="O205" s="14">
        <f t="shared" si="49"/>
        <v>13.74</v>
      </c>
      <c r="P205" s="14">
        <f t="shared" si="50"/>
        <v>55.14</v>
      </c>
      <c r="Q205" s="14">
        <v>40.51</v>
      </c>
      <c r="R205" s="14">
        <f t="shared" si="51"/>
        <v>95.65</v>
      </c>
      <c r="S205" s="10"/>
    </row>
    <row r="206" spans="1:19" x14ac:dyDescent="0.2">
      <c r="A206" s="93"/>
      <c r="B206" s="121"/>
      <c r="C206" s="76" t="s">
        <v>178</v>
      </c>
      <c r="D206" s="34">
        <v>19</v>
      </c>
      <c r="E206" s="14">
        <v>15.9</v>
      </c>
      <c r="F206" s="14">
        <v>1.35</v>
      </c>
      <c r="G206" s="14"/>
      <c r="H206" s="30">
        <f t="shared" si="42"/>
        <v>17.25</v>
      </c>
      <c r="I206" s="14">
        <v>8.65</v>
      </c>
      <c r="J206" s="14"/>
      <c r="K206" s="30">
        <f t="shared" si="48"/>
        <v>25.9</v>
      </c>
      <c r="L206" s="14">
        <v>1.9</v>
      </c>
      <c r="M206" s="14">
        <v>8.7200000000000006</v>
      </c>
      <c r="N206" s="14">
        <v>16.61</v>
      </c>
      <c r="O206" s="14">
        <f t="shared" si="49"/>
        <v>27.23</v>
      </c>
      <c r="P206" s="14">
        <f t="shared" si="50"/>
        <v>53.129999999999995</v>
      </c>
      <c r="Q206" s="14">
        <v>16.850000000000001</v>
      </c>
      <c r="R206" s="14">
        <f t="shared" si="51"/>
        <v>69.97999999999999</v>
      </c>
      <c r="S206" s="10"/>
    </row>
    <row r="207" spans="1:19" x14ac:dyDescent="0.2">
      <c r="A207" s="93"/>
      <c r="B207" s="121"/>
      <c r="C207" s="76" t="s">
        <v>163</v>
      </c>
      <c r="D207" s="34">
        <v>27</v>
      </c>
      <c r="E207" s="14">
        <v>4.7</v>
      </c>
      <c r="F207" s="14">
        <v>0.7</v>
      </c>
      <c r="G207" s="14">
        <v>0.4</v>
      </c>
      <c r="H207" s="30">
        <f t="shared" si="42"/>
        <v>5.8000000000000007</v>
      </c>
      <c r="I207" s="14">
        <v>2.5</v>
      </c>
      <c r="J207" s="14"/>
      <c r="K207" s="30">
        <f t="shared" si="48"/>
        <v>8.3000000000000007</v>
      </c>
      <c r="L207" s="14">
        <v>26.95</v>
      </c>
      <c r="M207" s="14">
        <v>24.42</v>
      </c>
      <c r="N207" s="14">
        <v>1.91</v>
      </c>
      <c r="O207" s="14">
        <f t="shared" si="49"/>
        <v>53.28</v>
      </c>
      <c r="P207" s="14">
        <f t="shared" si="50"/>
        <v>61.58</v>
      </c>
      <c r="Q207" s="14">
        <v>48.55</v>
      </c>
      <c r="R207" s="14">
        <f t="shared" si="51"/>
        <v>110.13</v>
      </c>
      <c r="S207" s="10"/>
    </row>
    <row r="208" spans="1:19" x14ac:dyDescent="0.2">
      <c r="A208" s="93"/>
      <c r="B208" s="121"/>
      <c r="C208" s="76" t="s">
        <v>185</v>
      </c>
      <c r="D208" s="34">
        <v>0</v>
      </c>
      <c r="E208" s="14"/>
      <c r="F208" s="14"/>
      <c r="G208" s="14"/>
      <c r="H208" s="30">
        <f t="shared" si="42"/>
        <v>0</v>
      </c>
      <c r="I208" s="14"/>
      <c r="J208" s="14"/>
      <c r="K208" s="30">
        <f t="shared" si="48"/>
        <v>0</v>
      </c>
      <c r="L208" s="14"/>
      <c r="M208" s="14"/>
      <c r="N208" s="14"/>
      <c r="O208" s="14">
        <f t="shared" ref="O208:O219" si="52">+SUM(L208:N208)</f>
        <v>0</v>
      </c>
      <c r="P208" s="14">
        <f t="shared" ref="P208:P219" si="53">+SUM(K208+O208)</f>
        <v>0</v>
      </c>
      <c r="Q208" s="14"/>
      <c r="R208" s="14">
        <f t="shared" si="51"/>
        <v>0</v>
      </c>
      <c r="S208" s="10"/>
    </row>
    <row r="209" spans="1:19" x14ac:dyDescent="0.2">
      <c r="A209" s="93"/>
      <c r="B209" s="121"/>
      <c r="C209" s="76" t="s">
        <v>190</v>
      </c>
      <c r="D209" s="34">
        <v>4</v>
      </c>
      <c r="E209" s="14">
        <v>0.15</v>
      </c>
      <c r="F209" s="14"/>
      <c r="G209" s="14"/>
      <c r="H209" s="30">
        <f t="shared" si="42"/>
        <v>0.15</v>
      </c>
      <c r="I209" s="14">
        <v>0.08</v>
      </c>
      <c r="J209" s="14"/>
      <c r="K209" s="30">
        <f t="shared" si="48"/>
        <v>0.22999999999999998</v>
      </c>
      <c r="L209" s="14">
        <v>8.0500000000000007</v>
      </c>
      <c r="M209" s="14">
        <v>0.17</v>
      </c>
      <c r="N209" s="14">
        <v>0.3</v>
      </c>
      <c r="O209" s="14">
        <f t="shared" si="52"/>
        <v>8.5200000000000014</v>
      </c>
      <c r="P209" s="14">
        <f t="shared" si="53"/>
        <v>8.7500000000000018</v>
      </c>
      <c r="Q209" s="14">
        <v>0.6</v>
      </c>
      <c r="R209" s="14">
        <f t="shared" si="51"/>
        <v>9.3500000000000014</v>
      </c>
      <c r="S209" s="10"/>
    </row>
    <row r="210" spans="1:19" x14ac:dyDescent="0.2">
      <c r="A210" s="93"/>
      <c r="B210" s="121"/>
      <c r="C210" s="78" t="s">
        <v>443</v>
      </c>
      <c r="D210" s="64"/>
      <c r="E210" s="36"/>
      <c r="F210" s="36"/>
      <c r="G210" s="36"/>
      <c r="H210" s="65"/>
      <c r="I210" s="36"/>
      <c r="J210" s="36"/>
      <c r="K210" s="65"/>
      <c r="L210" s="36"/>
      <c r="M210" s="36"/>
      <c r="N210" s="36"/>
      <c r="O210" s="36"/>
      <c r="P210" s="36"/>
      <c r="Q210" s="36"/>
      <c r="R210" s="36"/>
      <c r="S210" s="10"/>
    </row>
    <row r="211" spans="1:19" x14ac:dyDescent="0.2">
      <c r="A211" s="93"/>
      <c r="B211" s="121"/>
      <c r="C211" s="76" t="s">
        <v>169</v>
      </c>
      <c r="D211" s="34">
        <v>8</v>
      </c>
      <c r="E211" s="14">
        <v>2</v>
      </c>
      <c r="F211" s="14">
        <v>3</v>
      </c>
      <c r="G211" s="14"/>
      <c r="H211" s="30">
        <f t="shared" si="42"/>
        <v>5</v>
      </c>
      <c r="I211" s="14">
        <v>5.01</v>
      </c>
      <c r="J211" s="14"/>
      <c r="K211" s="30">
        <f t="shared" si="48"/>
        <v>10.01</v>
      </c>
      <c r="L211" s="14">
        <v>9.1</v>
      </c>
      <c r="M211" s="14">
        <v>14.8</v>
      </c>
      <c r="N211" s="14">
        <v>32.01</v>
      </c>
      <c r="O211" s="14">
        <f t="shared" si="52"/>
        <v>55.91</v>
      </c>
      <c r="P211" s="14">
        <f t="shared" si="53"/>
        <v>65.92</v>
      </c>
      <c r="Q211" s="14">
        <v>13.51</v>
      </c>
      <c r="R211" s="14">
        <f t="shared" si="51"/>
        <v>79.430000000000007</v>
      </c>
      <c r="S211" s="10"/>
    </row>
    <row r="212" spans="1:19" x14ac:dyDescent="0.2">
      <c r="A212" s="93"/>
      <c r="B212" s="121"/>
      <c r="C212" s="76" t="s">
        <v>165</v>
      </c>
      <c r="D212" s="34">
        <v>4</v>
      </c>
      <c r="E212" s="14"/>
      <c r="F212" s="14"/>
      <c r="G212" s="14">
        <v>3.1</v>
      </c>
      <c r="H212" s="30">
        <f t="shared" si="42"/>
        <v>3.1</v>
      </c>
      <c r="I212" s="14"/>
      <c r="J212" s="14"/>
      <c r="K212" s="30">
        <f t="shared" si="48"/>
        <v>3.1</v>
      </c>
      <c r="L212" s="14">
        <v>2.2999999999999998</v>
      </c>
      <c r="M212" s="14">
        <v>5.6</v>
      </c>
      <c r="N212" s="14">
        <v>8</v>
      </c>
      <c r="O212" s="14">
        <f t="shared" si="52"/>
        <v>15.899999999999999</v>
      </c>
      <c r="P212" s="14">
        <f t="shared" si="53"/>
        <v>19</v>
      </c>
      <c r="Q212" s="14">
        <v>7</v>
      </c>
      <c r="R212" s="14">
        <f t="shared" si="51"/>
        <v>26</v>
      </c>
      <c r="S212" s="10"/>
    </row>
    <row r="213" spans="1:19" x14ac:dyDescent="0.2">
      <c r="A213" s="93"/>
      <c r="B213" s="121"/>
      <c r="C213" s="76" t="s">
        <v>181</v>
      </c>
      <c r="D213" s="34">
        <v>18</v>
      </c>
      <c r="E213" s="14"/>
      <c r="F213" s="14"/>
      <c r="G213" s="14"/>
      <c r="H213" s="30">
        <f t="shared" si="42"/>
        <v>0</v>
      </c>
      <c r="I213" s="14">
        <v>3.6</v>
      </c>
      <c r="J213" s="14"/>
      <c r="K213" s="30">
        <f t="shared" si="48"/>
        <v>3.6</v>
      </c>
      <c r="L213" s="14">
        <v>10.1</v>
      </c>
      <c r="M213" s="14">
        <v>12.55</v>
      </c>
      <c r="N213" s="14">
        <v>21.76</v>
      </c>
      <c r="O213" s="14">
        <f t="shared" si="52"/>
        <v>44.41</v>
      </c>
      <c r="P213" s="14">
        <f t="shared" si="53"/>
        <v>48.01</v>
      </c>
      <c r="Q213" s="14">
        <v>36.01</v>
      </c>
      <c r="R213" s="14">
        <f t="shared" si="51"/>
        <v>84.02</v>
      </c>
      <c r="S213" s="10"/>
    </row>
    <row r="214" spans="1:19" x14ac:dyDescent="0.2">
      <c r="A214" s="93"/>
      <c r="B214" s="121"/>
      <c r="C214" s="76" t="s">
        <v>171</v>
      </c>
      <c r="D214" s="34">
        <v>14</v>
      </c>
      <c r="E214" s="14">
        <v>4</v>
      </c>
      <c r="F214" s="14">
        <v>2</v>
      </c>
      <c r="G214" s="14">
        <v>1</v>
      </c>
      <c r="H214" s="30">
        <f t="shared" si="42"/>
        <v>7</v>
      </c>
      <c r="I214" s="14">
        <v>11.05</v>
      </c>
      <c r="J214" s="14"/>
      <c r="K214" s="30">
        <f t="shared" si="48"/>
        <v>18.05</v>
      </c>
      <c r="L214" s="14">
        <v>4.2</v>
      </c>
      <c r="M214" s="14">
        <v>2.7</v>
      </c>
      <c r="N214" s="14">
        <v>3.5</v>
      </c>
      <c r="O214" s="14">
        <f t="shared" si="52"/>
        <v>10.4</v>
      </c>
      <c r="P214" s="14">
        <f t="shared" si="53"/>
        <v>28.450000000000003</v>
      </c>
      <c r="Q214" s="14">
        <v>33.090000000000003</v>
      </c>
      <c r="R214" s="14">
        <f t="shared" si="51"/>
        <v>61.540000000000006</v>
      </c>
      <c r="S214" s="10"/>
    </row>
    <row r="215" spans="1:19" x14ac:dyDescent="0.2">
      <c r="A215" s="93"/>
      <c r="B215" s="121"/>
      <c r="C215" s="76" t="s">
        <v>187</v>
      </c>
      <c r="D215" s="34">
        <v>14</v>
      </c>
      <c r="E215" s="14">
        <v>168.96</v>
      </c>
      <c r="F215" s="14"/>
      <c r="G215" s="14"/>
      <c r="H215" s="30">
        <f t="shared" si="42"/>
        <v>168.96</v>
      </c>
      <c r="I215" s="14">
        <v>31</v>
      </c>
      <c r="J215" s="14"/>
      <c r="K215" s="30">
        <f t="shared" si="48"/>
        <v>199.96</v>
      </c>
      <c r="L215" s="14">
        <v>101.6</v>
      </c>
      <c r="M215" s="14">
        <v>44.16</v>
      </c>
      <c r="N215" s="14">
        <v>16.7</v>
      </c>
      <c r="O215" s="14">
        <f t="shared" si="52"/>
        <v>162.45999999999998</v>
      </c>
      <c r="P215" s="14">
        <f t="shared" si="53"/>
        <v>362.41999999999996</v>
      </c>
      <c r="Q215" s="14">
        <v>77</v>
      </c>
      <c r="R215" s="14">
        <f t="shared" si="51"/>
        <v>439.41999999999996</v>
      </c>
      <c r="S215" s="10"/>
    </row>
    <row r="216" spans="1:19" x14ac:dyDescent="0.2">
      <c r="A216" s="93"/>
      <c r="B216" s="121"/>
      <c r="C216" s="76" t="s">
        <v>173</v>
      </c>
      <c r="D216" s="34">
        <v>15</v>
      </c>
      <c r="E216" s="14">
        <v>0.65</v>
      </c>
      <c r="F216" s="14">
        <v>1</v>
      </c>
      <c r="G216" s="14">
        <v>1.01</v>
      </c>
      <c r="H216" s="30">
        <f t="shared" si="42"/>
        <v>2.66</v>
      </c>
      <c r="I216" s="14">
        <v>5.45</v>
      </c>
      <c r="J216" s="14"/>
      <c r="K216" s="30">
        <f t="shared" si="48"/>
        <v>8.11</v>
      </c>
      <c r="L216" s="14">
        <v>1.2</v>
      </c>
      <c r="M216" s="14">
        <v>4.5</v>
      </c>
      <c r="N216" s="14">
        <v>10.31</v>
      </c>
      <c r="O216" s="14">
        <f t="shared" si="52"/>
        <v>16.010000000000002</v>
      </c>
      <c r="P216" s="14">
        <f t="shared" si="53"/>
        <v>24.12</v>
      </c>
      <c r="Q216" s="14">
        <v>5.33</v>
      </c>
      <c r="R216" s="14">
        <f t="shared" si="51"/>
        <v>29.450000000000003</v>
      </c>
      <c r="S216" s="10"/>
    </row>
    <row r="217" spans="1:19" x14ac:dyDescent="0.2">
      <c r="A217" s="93"/>
      <c r="B217" s="121"/>
      <c r="C217" s="76" t="s">
        <v>191</v>
      </c>
      <c r="D217" s="34">
        <v>7</v>
      </c>
      <c r="E217" s="14"/>
      <c r="F217" s="14"/>
      <c r="G217" s="14"/>
      <c r="H217" s="30">
        <f t="shared" si="42"/>
        <v>0</v>
      </c>
      <c r="I217" s="14"/>
      <c r="J217" s="14"/>
      <c r="K217" s="30">
        <f t="shared" si="48"/>
        <v>0</v>
      </c>
      <c r="L217" s="14">
        <v>1.1000000000000001</v>
      </c>
      <c r="M217" s="14">
        <v>5.35</v>
      </c>
      <c r="N217" s="14">
        <v>1.65</v>
      </c>
      <c r="O217" s="14">
        <f t="shared" si="52"/>
        <v>8.1</v>
      </c>
      <c r="P217" s="14">
        <f t="shared" si="53"/>
        <v>8.1</v>
      </c>
      <c r="Q217" s="14">
        <v>0.1</v>
      </c>
      <c r="R217" s="14">
        <f t="shared" si="51"/>
        <v>8.1999999999999993</v>
      </c>
      <c r="S217" s="10"/>
    </row>
    <row r="218" spans="1:19" x14ac:dyDescent="0.2">
      <c r="A218" s="93"/>
      <c r="B218" s="121"/>
      <c r="C218" s="76" t="s">
        <v>182</v>
      </c>
      <c r="D218" s="34">
        <v>0</v>
      </c>
      <c r="E218" s="14"/>
      <c r="F218" s="14"/>
      <c r="G218" s="14"/>
      <c r="H218" s="30">
        <f t="shared" si="42"/>
        <v>0</v>
      </c>
      <c r="I218" s="14"/>
      <c r="J218" s="14"/>
      <c r="K218" s="30">
        <f t="shared" si="48"/>
        <v>0</v>
      </c>
      <c r="L218" s="14"/>
      <c r="M218" s="14"/>
      <c r="N218" s="14"/>
      <c r="O218" s="14">
        <f t="shared" si="52"/>
        <v>0</v>
      </c>
      <c r="P218" s="14">
        <f t="shared" si="53"/>
        <v>0</v>
      </c>
      <c r="Q218" s="14"/>
      <c r="R218" s="14">
        <f t="shared" si="51"/>
        <v>0</v>
      </c>
      <c r="S218" s="10"/>
    </row>
    <row r="219" spans="1:19" x14ac:dyDescent="0.2">
      <c r="A219" s="93"/>
      <c r="B219" s="121"/>
      <c r="C219" s="76" t="s">
        <v>166</v>
      </c>
      <c r="D219" s="34">
        <v>1</v>
      </c>
      <c r="E219" s="14"/>
      <c r="F219" s="14"/>
      <c r="G219" s="14"/>
      <c r="H219" s="30">
        <f t="shared" si="42"/>
        <v>0</v>
      </c>
      <c r="I219" s="14"/>
      <c r="J219" s="14"/>
      <c r="K219" s="30">
        <f t="shared" si="48"/>
        <v>0</v>
      </c>
      <c r="L219" s="14">
        <v>5</v>
      </c>
      <c r="M219" s="14">
        <v>3</v>
      </c>
      <c r="N219" s="14"/>
      <c r="O219" s="14">
        <f t="shared" si="52"/>
        <v>8</v>
      </c>
      <c r="P219" s="14">
        <f t="shared" si="53"/>
        <v>8</v>
      </c>
      <c r="Q219" s="14"/>
      <c r="R219" s="14">
        <f t="shared" si="51"/>
        <v>8</v>
      </c>
      <c r="S219" s="10"/>
    </row>
    <row r="220" spans="1:19" x14ac:dyDescent="0.2">
      <c r="A220" s="93"/>
      <c r="B220" s="121"/>
      <c r="C220" s="76" t="s">
        <v>177</v>
      </c>
      <c r="D220" s="34">
        <v>3</v>
      </c>
      <c r="E220" s="14">
        <v>10</v>
      </c>
      <c r="F220" s="14"/>
      <c r="G220" s="14"/>
      <c r="H220" s="30">
        <f t="shared" si="42"/>
        <v>10</v>
      </c>
      <c r="I220" s="14"/>
      <c r="J220" s="14"/>
      <c r="K220" s="30">
        <f t="shared" si="48"/>
        <v>10</v>
      </c>
      <c r="L220" s="14">
        <v>1</v>
      </c>
      <c r="M220" s="14">
        <v>0.1</v>
      </c>
      <c r="N220" s="14">
        <v>4.5</v>
      </c>
      <c r="O220" s="14">
        <f t="shared" si="49"/>
        <v>5.6</v>
      </c>
      <c r="P220" s="14">
        <f t="shared" si="50"/>
        <v>15.6</v>
      </c>
      <c r="Q220" s="14">
        <v>7</v>
      </c>
      <c r="R220" s="14">
        <f t="shared" si="51"/>
        <v>22.6</v>
      </c>
      <c r="S220" s="10"/>
    </row>
    <row r="221" spans="1:19" x14ac:dyDescent="0.2">
      <c r="A221" s="93"/>
      <c r="B221" s="121"/>
      <c r="C221" s="76" t="s">
        <v>304</v>
      </c>
      <c r="D221" s="34">
        <v>2</v>
      </c>
      <c r="E221" s="14"/>
      <c r="F221" s="14"/>
      <c r="G221" s="14"/>
      <c r="H221" s="30">
        <f t="shared" si="42"/>
        <v>0</v>
      </c>
      <c r="I221" s="14"/>
      <c r="J221" s="14"/>
      <c r="K221" s="30">
        <f t="shared" si="48"/>
        <v>0</v>
      </c>
      <c r="L221" s="14">
        <v>0.4</v>
      </c>
      <c r="M221" s="14">
        <v>0.6</v>
      </c>
      <c r="N221" s="14"/>
      <c r="O221" s="14">
        <f t="shared" si="49"/>
        <v>1</v>
      </c>
      <c r="P221" s="14">
        <f t="shared" si="50"/>
        <v>1</v>
      </c>
      <c r="Q221" s="14">
        <v>0.6</v>
      </c>
      <c r="R221" s="14">
        <f t="shared" si="51"/>
        <v>1.6</v>
      </c>
      <c r="S221" s="10"/>
    </row>
    <row r="222" spans="1:19" x14ac:dyDescent="0.2">
      <c r="A222" s="94"/>
      <c r="B222" s="122"/>
      <c r="C222" s="88" t="s">
        <v>179</v>
      </c>
      <c r="D222" s="89">
        <v>37</v>
      </c>
      <c r="E222" s="90">
        <v>1.03</v>
      </c>
      <c r="F222" s="90">
        <v>0.5</v>
      </c>
      <c r="G222" s="90"/>
      <c r="H222" s="91">
        <f t="shared" si="42"/>
        <v>1.53</v>
      </c>
      <c r="I222" s="90">
        <v>2.2799999999999998</v>
      </c>
      <c r="J222" s="90"/>
      <c r="K222" s="91">
        <f t="shared" si="48"/>
        <v>3.8099999999999996</v>
      </c>
      <c r="L222" s="90">
        <v>0.03</v>
      </c>
      <c r="M222" s="90">
        <v>12.35</v>
      </c>
      <c r="N222" s="90">
        <v>22.42</v>
      </c>
      <c r="O222" s="90">
        <f t="shared" si="49"/>
        <v>34.799999999999997</v>
      </c>
      <c r="P222" s="90">
        <f t="shared" si="50"/>
        <v>38.61</v>
      </c>
      <c r="Q222" s="90">
        <v>7.3</v>
      </c>
      <c r="R222" s="90">
        <f t="shared" si="51"/>
        <v>45.91</v>
      </c>
      <c r="S222" s="10"/>
    </row>
    <row r="223" spans="1:19" ht="12.75" customHeight="1" x14ac:dyDescent="0.25">
      <c r="A223" s="230" t="s">
        <v>0</v>
      </c>
      <c r="B223" s="231"/>
      <c r="C223" s="232" t="s">
        <v>0</v>
      </c>
      <c r="D223" s="53">
        <f t="shared" ref="D223:R223" si="54">+SUM(D191:D222)</f>
        <v>812</v>
      </c>
      <c r="E223" s="54">
        <f>SUM(E191:E222)</f>
        <v>304.22999999999996</v>
      </c>
      <c r="F223" s="54">
        <f>SUM(F191:F222)</f>
        <v>49.21</v>
      </c>
      <c r="G223" s="54">
        <f>SUM(G191:G222)</f>
        <v>40.949999999999996</v>
      </c>
      <c r="H223" s="54">
        <f>SUM(H191:H222)</f>
        <v>394.39000000000004</v>
      </c>
      <c r="I223" s="54">
        <f t="shared" si="54"/>
        <v>141.95000000000002</v>
      </c>
      <c r="J223" s="54">
        <f t="shared" si="54"/>
        <v>3.9499999999999997</v>
      </c>
      <c r="K223" s="54">
        <f t="shared" si="54"/>
        <v>540.29000000000008</v>
      </c>
      <c r="L223" s="54">
        <f t="shared" si="54"/>
        <v>210.26999999999995</v>
      </c>
      <c r="M223" s="54">
        <f t="shared" si="54"/>
        <v>307.06000000000006</v>
      </c>
      <c r="N223" s="54">
        <f t="shared" si="54"/>
        <v>582.1</v>
      </c>
      <c r="O223" s="54">
        <f t="shared" si="54"/>
        <v>1099.4299999999996</v>
      </c>
      <c r="P223" s="54">
        <f t="shared" si="54"/>
        <v>1639.7199999999996</v>
      </c>
      <c r="Q223" s="54">
        <f t="shared" si="54"/>
        <v>1211.3999999999996</v>
      </c>
      <c r="R223" s="55">
        <f t="shared" si="54"/>
        <v>2851.119999999999</v>
      </c>
      <c r="S223" s="10"/>
    </row>
    <row r="224" spans="1:19" s="8" customFormat="1" ht="14.25" customHeight="1" x14ac:dyDescent="0.2">
      <c r="A224" s="93" t="s">
        <v>406</v>
      </c>
      <c r="B224" s="120" t="s">
        <v>219</v>
      </c>
      <c r="C224" s="73" t="s">
        <v>219</v>
      </c>
      <c r="D224" s="74">
        <v>21</v>
      </c>
      <c r="E224" s="39"/>
      <c r="F224" s="39"/>
      <c r="G224" s="39"/>
      <c r="H224" s="48">
        <f t="shared" si="42"/>
        <v>0</v>
      </c>
      <c r="I224" s="39">
        <v>5.3</v>
      </c>
      <c r="J224" s="39"/>
      <c r="K224" s="48">
        <f t="shared" ref="K224:K235" si="55">+SUM(H224:J224)</f>
        <v>5.3</v>
      </c>
      <c r="L224" s="39"/>
      <c r="M224" s="39">
        <v>36.21</v>
      </c>
      <c r="N224" s="39">
        <v>0.35</v>
      </c>
      <c r="O224" s="39">
        <f t="shared" ref="O224:O235" si="56">+SUM(L224:N224)</f>
        <v>36.56</v>
      </c>
      <c r="P224" s="39">
        <f t="shared" ref="P224:P235" si="57">+SUM(K224+O224)</f>
        <v>41.86</v>
      </c>
      <c r="Q224" s="39">
        <v>2.7</v>
      </c>
      <c r="R224" s="39">
        <f t="shared" ref="R224:R235" si="58">+SUM(P224:Q224)</f>
        <v>44.56</v>
      </c>
      <c r="S224" s="9"/>
    </row>
    <row r="225" spans="1:19" s="8" customFormat="1" ht="14.25" customHeight="1" x14ac:dyDescent="0.2">
      <c r="A225" s="93"/>
      <c r="B225" s="121"/>
      <c r="C225" s="76" t="s">
        <v>205</v>
      </c>
      <c r="D225" s="77">
        <v>19</v>
      </c>
      <c r="E225" s="14"/>
      <c r="F225" s="14"/>
      <c r="G225" s="14"/>
      <c r="H225" s="30">
        <f t="shared" si="42"/>
        <v>0</v>
      </c>
      <c r="I225" s="14"/>
      <c r="J225" s="14"/>
      <c r="K225" s="30">
        <f t="shared" si="55"/>
        <v>0</v>
      </c>
      <c r="L225" s="14">
        <v>7.85</v>
      </c>
      <c r="M225" s="14">
        <v>12.2</v>
      </c>
      <c r="N225" s="14">
        <v>2.66</v>
      </c>
      <c r="O225" s="14">
        <f t="shared" si="56"/>
        <v>22.709999999999997</v>
      </c>
      <c r="P225" s="14">
        <f t="shared" si="57"/>
        <v>22.709999999999997</v>
      </c>
      <c r="Q225" s="14">
        <v>2</v>
      </c>
      <c r="R225" s="14">
        <f t="shared" si="58"/>
        <v>24.709999999999997</v>
      </c>
      <c r="S225" s="9"/>
    </row>
    <row r="226" spans="1:19" s="8" customFormat="1" ht="14.25" customHeight="1" x14ac:dyDescent="0.2">
      <c r="A226" s="93"/>
      <c r="B226" s="121"/>
      <c r="C226" s="76" t="s">
        <v>275</v>
      </c>
      <c r="D226" s="77">
        <v>11</v>
      </c>
      <c r="E226" s="14"/>
      <c r="F226" s="14"/>
      <c r="G226" s="14"/>
      <c r="H226" s="30">
        <f t="shared" si="42"/>
        <v>0</v>
      </c>
      <c r="I226" s="14"/>
      <c r="J226" s="14"/>
      <c r="K226" s="30">
        <f t="shared" si="55"/>
        <v>0</v>
      </c>
      <c r="L226" s="14">
        <v>10.199999999999999</v>
      </c>
      <c r="M226" s="14">
        <v>2.75</v>
      </c>
      <c r="N226" s="14">
        <v>8.6999999999999993</v>
      </c>
      <c r="O226" s="14">
        <f t="shared" si="56"/>
        <v>21.65</v>
      </c>
      <c r="P226" s="14">
        <f t="shared" si="57"/>
        <v>21.65</v>
      </c>
      <c r="Q226" s="14">
        <v>0.3</v>
      </c>
      <c r="R226" s="14">
        <f t="shared" si="58"/>
        <v>21.95</v>
      </c>
      <c r="S226" s="9"/>
    </row>
    <row r="227" spans="1:19" x14ac:dyDescent="0.2">
      <c r="A227" s="93"/>
      <c r="B227" s="121"/>
      <c r="C227" s="76" t="s">
        <v>202</v>
      </c>
      <c r="D227" s="77">
        <v>17</v>
      </c>
      <c r="E227" s="14">
        <v>0.04</v>
      </c>
      <c r="F227" s="14"/>
      <c r="G227" s="14"/>
      <c r="H227" s="30">
        <f t="shared" si="42"/>
        <v>0.04</v>
      </c>
      <c r="I227" s="14">
        <v>10.1</v>
      </c>
      <c r="J227" s="14"/>
      <c r="K227" s="30">
        <f t="shared" si="55"/>
        <v>10.139999999999999</v>
      </c>
      <c r="L227" s="14">
        <v>35.700000000000003</v>
      </c>
      <c r="M227" s="14">
        <v>27.72</v>
      </c>
      <c r="N227" s="14">
        <v>1.26</v>
      </c>
      <c r="O227" s="14">
        <f t="shared" si="56"/>
        <v>64.680000000000007</v>
      </c>
      <c r="P227" s="14">
        <f t="shared" si="57"/>
        <v>74.820000000000007</v>
      </c>
      <c r="Q227" s="14"/>
      <c r="R227" s="14">
        <f t="shared" si="58"/>
        <v>74.820000000000007</v>
      </c>
      <c r="S227" s="10"/>
    </row>
    <row r="228" spans="1:19" x14ac:dyDescent="0.2">
      <c r="A228" s="93"/>
      <c r="B228" s="121"/>
      <c r="C228" s="76" t="s">
        <v>195</v>
      </c>
      <c r="D228" s="77">
        <v>18</v>
      </c>
      <c r="E228" s="14"/>
      <c r="F228" s="14"/>
      <c r="G228" s="14"/>
      <c r="H228" s="30">
        <f t="shared" ref="H228:H234" si="59">SUM(E228:G228)</f>
        <v>0</v>
      </c>
      <c r="I228" s="14">
        <v>5</v>
      </c>
      <c r="J228" s="14">
        <v>1</v>
      </c>
      <c r="K228" s="30">
        <f t="shared" si="55"/>
        <v>6</v>
      </c>
      <c r="L228" s="14">
        <v>14.3</v>
      </c>
      <c r="M228" s="14">
        <v>40.14</v>
      </c>
      <c r="N228" s="14">
        <v>2</v>
      </c>
      <c r="O228" s="14">
        <f t="shared" si="56"/>
        <v>56.44</v>
      </c>
      <c r="P228" s="14">
        <f t="shared" si="57"/>
        <v>62.44</v>
      </c>
      <c r="Q228" s="14"/>
      <c r="R228" s="14">
        <f t="shared" si="58"/>
        <v>62.44</v>
      </c>
      <c r="S228" s="10"/>
    </row>
    <row r="229" spans="1:19" x14ac:dyDescent="0.2">
      <c r="A229" s="93"/>
      <c r="B229" s="121"/>
      <c r="C229" s="76" t="s">
        <v>204</v>
      </c>
      <c r="D229" s="77">
        <v>11</v>
      </c>
      <c r="E229" s="14">
        <v>12</v>
      </c>
      <c r="F229" s="14"/>
      <c r="G229" s="14"/>
      <c r="H229" s="30">
        <f t="shared" si="59"/>
        <v>12</v>
      </c>
      <c r="I229" s="14"/>
      <c r="J229" s="14"/>
      <c r="K229" s="30">
        <f t="shared" si="55"/>
        <v>12</v>
      </c>
      <c r="L229" s="14">
        <v>1.2</v>
      </c>
      <c r="M229" s="14">
        <v>1.2</v>
      </c>
      <c r="N229" s="14">
        <v>3.05</v>
      </c>
      <c r="O229" s="14">
        <f t="shared" si="56"/>
        <v>5.4499999999999993</v>
      </c>
      <c r="P229" s="14">
        <f t="shared" si="57"/>
        <v>17.45</v>
      </c>
      <c r="Q229" s="14">
        <v>13</v>
      </c>
      <c r="R229" s="14">
        <f t="shared" si="58"/>
        <v>30.45</v>
      </c>
      <c r="S229" s="10"/>
    </row>
    <row r="230" spans="1:19" x14ac:dyDescent="0.2">
      <c r="A230" s="93"/>
      <c r="B230" s="121"/>
      <c r="C230" s="76" t="s">
        <v>277</v>
      </c>
      <c r="D230" s="77">
        <v>17</v>
      </c>
      <c r="E230" s="14">
        <v>1</v>
      </c>
      <c r="F230" s="14"/>
      <c r="G230" s="14"/>
      <c r="H230" s="30">
        <f t="shared" si="59"/>
        <v>1</v>
      </c>
      <c r="I230" s="14">
        <v>1</v>
      </c>
      <c r="J230" s="14">
        <v>2</v>
      </c>
      <c r="K230" s="30">
        <f t="shared" si="55"/>
        <v>4</v>
      </c>
      <c r="L230" s="14">
        <v>156.5</v>
      </c>
      <c r="M230" s="14">
        <v>20.3</v>
      </c>
      <c r="N230" s="14">
        <v>31.54</v>
      </c>
      <c r="O230" s="14">
        <f t="shared" si="56"/>
        <v>208.34</v>
      </c>
      <c r="P230" s="14">
        <f t="shared" si="57"/>
        <v>212.34</v>
      </c>
      <c r="Q230" s="14">
        <v>5</v>
      </c>
      <c r="R230" s="14">
        <f t="shared" si="58"/>
        <v>217.34</v>
      </c>
      <c r="S230" s="10"/>
    </row>
    <row r="231" spans="1:19" x14ac:dyDescent="0.2">
      <c r="A231" s="93"/>
      <c r="B231" s="124"/>
      <c r="C231" s="76" t="s">
        <v>208</v>
      </c>
      <c r="D231" s="77">
        <v>22</v>
      </c>
      <c r="E231" s="14"/>
      <c r="F231" s="14"/>
      <c r="G231" s="14"/>
      <c r="H231" s="30">
        <f t="shared" si="59"/>
        <v>0</v>
      </c>
      <c r="I231" s="14">
        <v>4.3</v>
      </c>
      <c r="J231" s="14">
        <v>1</v>
      </c>
      <c r="K231" s="30">
        <f t="shared" si="55"/>
        <v>5.3</v>
      </c>
      <c r="L231" s="14">
        <v>28.55</v>
      </c>
      <c r="M231" s="14">
        <v>9.2200000000000006</v>
      </c>
      <c r="N231" s="14">
        <v>0.3</v>
      </c>
      <c r="O231" s="14">
        <f t="shared" si="56"/>
        <v>38.07</v>
      </c>
      <c r="P231" s="14">
        <f t="shared" si="57"/>
        <v>43.37</v>
      </c>
      <c r="Q231" s="14">
        <v>1.3</v>
      </c>
      <c r="R231" s="14">
        <f t="shared" si="58"/>
        <v>44.669999999999995</v>
      </c>
      <c r="S231" s="10"/>
    </row>
    <row r="232" spans="1:19" x14ac:dyDescent="0.2">
      <c r="A232" s="93"/>
      <c r="B232" s="121" t="s">
        <v>431</v>
      </c>
      <c r="C232" s="76" t="s">
        <v>200</v>
      </c>
      <c r="D232" s="77">
        <v>14</v>
      </c>
      <c r="E232" s="14">
        <v>2.5099999999999998</v>
      </c>
      <c r="F232" s="14">
        <v>0.8</v>
      </c>
      <c r="G232" s="14"/>
      <c r="H232" s="30">
        <f t="shared" si="59"/>
        <v>3.3099999999999996</v>
      </c>
      <c r="I232" s="14">
        <v>9</v>
      </c>
      <c r="J232" s="14">
        <v>1</v>
      </c>
      <c r="K232" s="30">
        <f t="shared" si="55"/>
        <v>13.309999999999999</v>
      </c>
      <c r="L232" s="14">
        <v>1.9</v>
      </c>
      <c r="M232" s="14">
        <v>503.6</v>
      </c>
      <c r="N232" s="14">
        <v>201.6</v>
      </c>
      <c r="O232" s="14">
        <f t="shared" si="56"/>
        <v>707.1</v>
      </c>
      <c r="P232" s="14">
        <f t="shared" si="57"/>
        <v>720.41</v>
      </c>
      <c r="Q232" s="14">
        <v>221.5</v>
      </c>
      <c r="R232" s="14">
        <f t="shared" si="58"/>
        <v>941.91</v>
      </c>
      <c r="S232" s="10"/>
    </row>
    <row r="233" spans="1:19" x14ac:dyDescent="0.2">
      <c r="A233" s="93"/>
      <c r="B233" s="121"/>
      <c r="C233" s="76" t="s">
        <v>305</v>
      </c>
      <c r="D233" s="77">
        <v>3</v>
      </c>
      <c r="E233" s="14"/>
      <c r="F233" s="14"/>
      <c r="G233" s="14"/>
      <c r="H233" s="30">
        <f t="shared" si="59"/>
        <v>0</v>
      </c>
      <c r="I233" s="14"/>
      <c r="J233" s="14"/>
      <c r="K233" s="30">
        <f t="shared" si="55"/>
        <v>0</v>
      </c>
      <c r="L233" s="14">
        <v>288</v>
      </c>
      <c r="M233" s="14">
        <v>90</v>
      </c>
      <c r="N233" s="14"/>
      <c r="O233" s="14">
        <f t="shared" si="56"/>
        <v>378</v>
      </c>
      <c r="P233" s="14">
        <f t="shared" si="57"/>
        <v>378</v>
      </c>
      <c r="Q233" s="14"/>
      <c r="R233" s="14">
        <f t="shared" si="58"/>
        <v>378</v>
      </c>
      <c r="S233" s="10"/>
    </row>
    <row r="234" spans="1:19" x14ac:dyDescent="0.2">
      <c r="A234" s="93"/>
      <c r="B234" s="121"/>
      <c r="C234" s="76" t="s">
        <v>215</v>
      </c>
      <c r="D234" s="77">
        <v>1</v>
      </c>
      <c r="E234" s="14"/>
      <c r="F234" s="14"/>
      <c r="G234" s="14"/>
      <c r="H234" s="30">
        <f t="shared" si="59"/>
        <v>0</v>
      </c>
      <c r="I234" s="14">
        <v>3</v>
      </c>
      <c r="J234" s="14"/>
      <c r="K234" s="30">
        <f t="shared" si="55"/>
        <v>3</v>
      </c>
      <c r="L234" s="14"/>
      <c r="M234" s="14"/>
      <c r="N234" s="14"/>
      <c r="O234" s="14">
        <f t="shared" si="56"/>
        <v>0</v>
      </c>
      <c r="P234" s="14">
        <f t="shared" si="57"/>
        <v>3</v>
      </c>
      <c r="Q234" s="14"/>
      <c r="R234" s="14">
        <f t="shared" si="58"/>
        <v>3</v>
      </c>
    </row>
    <row r="235" spans="1:19" x14ac:dyDescent="0.2">
      <c r="A235" s="93"/>
      <c r="B235" s="121"/>
      <c r="C235" s="82" t="s">
        <v>201</v>
      </c>
      <c r="D235" s="83">
        <v>0</v>
      </c>
      <c r="E235" s="17"/>
      <c r="F235" s="17"/>
      <c r="G235" s="17"/>
      <c r="H235" s="32">
        <f t="shared" si="42"/>
        <v>0</v>
      </c>
      <c r="I235" s="17"/>
      <c r="J235" s="17"/>
      <c r="K235" s="32">
        <f t="shared" si="55"/>
        <v>0</v>
      </c>
      <c r="L235" s="17"/>
      <c r="M235" s="17"/>
      <c r="N235" s="17"/>
      <c r="O235" s="17">
        <f t="shared" si="56"/>
        <v>0</v>
      </c>
      <c r="P235" s="17">
        <f t="shared" si="57"/>
        <v>0</v>
      </c>
      <c r="Q235" s="17"/>
      <c r="R235" s="17">
        <f t="shared" si="58"/>
        <v>0</v>
      </c>
      <c r="S235" s="10"/>
    </row>
    <row r="236" spans="1:19" ht="15" x14ac:dyDescent="0.25">
      <c r="A236" s="230" t="s">
        <v>0</v>
      </c>
      <c r="B236" s="231"/>
      <c r="C236" s="232" t="s">
        <v>0</v>
      </c>
      <c r="D236" s="53">
        <f t="shared" ref="D236:R236" si="60">SUM(D224:D235)</f>
        <v>154</v>
      </c>
      <c r="E236" s="54">
        <f>SUM(E224:E235)</f>
        <v>15.549999999999999</v>
      </c>
      <c r="F236" s="54">
        <f>SUM(F224:F235)</f>
        <v>0.8</v>
      </c>
      <c r="G236" s="54">
        <f>SUM(G224:G235)</f>
        <v>0</v>
      </c>
      <c r="H236" s="54">
        <f>SUM(H224:H235)</f>
        <v>16.349999999999998</v>
      </c>
      <c r="I236" s="54">
        <f t="shared" si="60"/>
        <v>37.700000000000003</v>
      </c>
      <c r="J236" s="54">
        <f t="shared" si="60"/>
        <v>5</v>
      </c>
      <c r="K236" s="54">
        <f t="shared" si="60"/>
        <v>59.05</v>
      </c>
      <c r="L236" s="54">
        <f t="shared" si="60"/>
        <v>544.20000000000005</v>
      </c>
      <c r="M236" s="54">
        <f t="shared" si="60"/>
        <v>743.34</v>
      </c>
      <c r="N236" s="54">
        <f t="shared" si="60"/>
        <v>251.45999999999998</v>
      </c>
      <c r="O236" s="54">
        <f t="shared" si="60"/>
        <v>1539</v>
      </c>
      <c r="P236" s="54">
        <f t="shared" si="60"/>
        <v>1598.05</v>
      </c>
      <c r="Q236" s="54">
        <f t="shared" si="60"/>
        <v>245.8</v>
      </c>
      <c r="R236" s="55">
        <f t="shared" si="60"/>
        <v>1843.85</v>
      </c>
      <c r="S236" s="10"/>
    </row>
    <row r="237" spans="1:19" x14ac:dyDescent="0.2">
      <c r="A237" s="93" t="s">
        <v>9</v>
      </c>
      <c r="B237" s="120" t="s">
        <v>207</v>
      </c>
      <c r="C237" s="73" t="s">
        <v>207</v>
      </c>
      <c r="D237" s="74">
        <v>0</v>
      </c>
      <c r="E237" s="39"/>
      <c r="F237" s="39"/>
      <c r="G237" s="39"/>
      <c r="H237" s="48">
        <f t="shared" si="42"/>
        <v>0</v>
      </c>
      <c r="I237" s="39"/>
      <c r="J237" s="39"/>
      <c r="K237" s="48">
        <f>+SUM(H237:J237)</f>
        <v>0</v>
      </c>
      <c r="L237" s="39"/>
      <c r="M237" s="39"/>
      <c r="N237" s="39"/>
      <c r="O237" s="39">
        <f>+SUM(L237:N237)</f>
        <v>0</v>
      </c>
      <c r="P237" s="39">
        <f>+SUM(K237+O237)</f>
        <v>0</v>
      </c>
      <c r="Q237" s="39"/>
      <c r="R237" s="39">
        <f>+SUM(P237:Q237)</f>
        <v>0</v>
      </c>
      <c r="S237" s="10"/>
    </row>
    <row r="238" spans="1:19" x14ac:dyDescent="0.2">
      <c r="A238" s="93"/>
      <c r="B238" s="121"/>
      <c r="C238" s="76" t="s">
        <v>218</v>
      </c>
      <c r="D238" s="77">
        <v>4</v>
      </c>
      <c r="E238" s="14"/>
      <c r="F238" s="14"/>
      <c r="G238" s="14"/>
      <c r="H238" s="30">
        <f t="shared" ref="H238:H266" si="61">SUM(E238:G238)</f>
        <v>0</v>
      </c>
      <c r="I238" s="14">
        <v>0.5</v>
      </c>
      <c r="J238" s="14"/>
      <c r="K238" s="30">
        <f t="shared" ref="K238:K267" si="62">+SUM(H238:J238)</f>
        <v>0.5</v>
      </c>
      <c r="L238" s="14">
        <v>5.2</v>
      </c>
      <c r="M238" s="14"/>
      <c r="N238" s="14"/>
      <c r="O238" s="14">
        <f>+SUM(L238:N238)</f>
        <v>5.2</v>
      </c>
      <c r="P238" s="14">
        <f>+SUM(K238+O238)</f>
        <v>5.7</v>
      </c>
      <c r="Q238" s="14">
        <v>13</v>
      </c>
      <c r="R238" s="14">
        <f t="shared" ref="R238:R266" si="63">+SUM(P238:Q238)</f>
        <v>18.7</v>
      </c>
      <c r="S238" s="10"/>
    </row>
    <row r="239" spans="1:19" x14ac:dyDescent="0.2">
      <c r="A239" s="93"/>
      <c r="B239" s="121"/>
      <c r="C239" s="76" t="s">
        <v>214</v>
      </c>
      <c r="D239" s="77">
        <v>0</v>
      </c>
      <c r="E239" s="14"/>
      <c r="F239" s="14"/>
      <c r="G239" s="14"/>
      <c r="H239" s="30">
        <f t="shared" si="61"/>
        <v>0</v>
      </c>
      <c r="I239" s="14"/>
      <c r="J239" s="14"/>
      <c r="K239" s="30">
        <f t="shared" si="62"/>
        <v>0</v>
      </c>
      <c r="L239" s="14"/>
      <c r="M239" s="14"/>
      <c r="N239" s="14"/>
      <c r="O239" s="14">
        <f t="shared" ref="O239:O266" si="64">+SUM(L239:N239)</f>
        <v>0</v>
      </c>
      <c r="P239" s="14">
        <f t="shared" ref="P239:P266" si="65">+SUM(K239+O239)</f>
        <v>0</v>
      </c>
      <c r="Q239" s="14"/>
      <c r="R239" s="14">
        <f t="shared" si="63"/>
        <v>0</v>
      </c>
      <c r="S239" s="10"/>
    </row>
    <row r="240" spans="1:19" x14ac:dyDescent="0.2">
      <c r="A240" s="93"/>
      <c r="B240" s="121"/>
      <c r="C240" s="76" t="s">
        <v>211</v>
      </c>
      <c r="D240" s="77">
        <v>1</v>
      </c>
      <c r="E240" s="14"/>
      <c r="F240" s="14"/>
      <c r="G240" s="14"/>
      <c r="H240" s="30">
        <f t="shared" si="61"/>
        <v>0</v>
      </c>
      <c r="I240" s="14"/>
      <c r="J240" s="14"/>
      <c r="K240" s="30">
        <f t="shared" si="62"/>
        <v>0</v>
      </c>
      <c r="L240" s="14"/>
      <c r="M240" s="14">
        <v>0.7</v>
      </c>
      <c r="N240" s="14"/>
      <c r="O240" s="14">
        <f t="shared" si="64"/>
        <v>0.7</v>
      </c>
      <c r="P240" s="14">
        <f t="shared" si="65"/>
        <v>0.7</v>
      </c>
      <c r="Q240" s="14"/>
      <c r="R240" s="14">
        <f t="shared" si="63"/>
        <v>0.7</v>
      </c>
      <c r="S240" s="10"/>
    </row>
    <row r="241" spans="1:20" x14ac:dyDescent="0.2">
      <c r="A241" s="93"/>
      <c r="B241" s="121"/>
      <c r="C241" s="76" t="s">
        <v>325</v>
      </c>
      <c r="D241" s="77">
        <v>5</v>
      </c>
      <c r="E241" s="14"/>
      <c r="F241" s="14"/>
      <c r="G241" s="14"/>
      <c r="H241" s="30">
        <f t="shared" si="61"/>
        <v>0</v>
      </c>
      <c r="I241" s="14"/>
      <c r="J241" s="14"/>
      <c r="K241" s="30">
        <f t="shared" si="62"/>
        <v>0</v>
      </c>
      <c r="L241" s="14">
        <v>37.5</v>
      </c>
      <c r="M241" s="14">
        <v>0.01</v>
      </c>
      <c r="N241" s="14"/>
      <c r="O241" s="14">
        <f t="shared" si="64"/>
        <v>37.51</v>
      </c>
      <c r="P241" s="14">
        <f t="shared" si="65"/>
        <v>37.51</v>
      </c>
      <c r="Q241" s="14">
        <v>30</v>
      </c>
      <c r="R241" s="14">
        <f t="shared" si="63"/>
        <v>67.509999999999991</v>
      </c>
      <c r="S241" s="10"/>
    </row>
    <row r="242" spans="1:20" x14ac:dyDescent="0.2">
      <c r="A242" s="93"/>
      <c r="B242" s="121"/>
      <c r="C242" s="76" t="s">
        <v>215</v>
      </c>
      <c r="D242" s="77">
        <v>8</v>
      </c>
      <c r="E242" s="14">
        <v>0.5</v>
      </c>
      <c r="F242" s="14"/>
      <c r="G242" s="14"/>
      <c r="H242" s="30">
        <f t="shared" si="61"/>
        <v>0.5</v>
      </c>
      <c r="I242" s="14">
        <v>1.2</v>
      </c>
      <c r="J242" s="14"/>
      <c r="K242" s="30">
        <f t="shared" si="62"/>
        <v>1.7</v>
      </c>
      <c r="L242" s="14">
        <v>10.7</v>
      </c>
      <c r="M242" s="14">
        <v>7.34</v>
      </c>
      <c r="N242" s="14">
        <v>8</v>
      </c>
      <c r="O242" s="14">
        <f t="shared" si="64"/>
        <v>26.04</v>
      </c>
      <c r="P242" s="14">
        <f t="shared" si="65"/>
        <v>27.74</v>
      </c>
      <c r="Q242" s="14">
        <v>0.2</v>
      </c>
      <c r="R242" s="14">
        <f t="shared" si="63"/>
        <v>27.939999999999998</v>
      </c>
      <c r="S242" s="10"/>
    </row>
    <row r="243" spans="1:20" x14ac:dyDescent="0.2">
      <c r="A243" s="93"/>
      <c r="B243" s="121"/>
      <c r="C243" s="76" t="s">
        <v>213</v>
      </c>
      <c r="D243" s="77">
        <v>0</v>
      </c>
      <c r="E243" s="14"/>
      <c r="F243" s="14"/>
      <c r="G243" s="14"/>
      <c r="H243" s="30">
        <f t="shared" si="61"/>
        <v>0</v>
      </c>
      <c r="I243" s="14"/>
      <c r="J243" s="14"/>
      <c r="K243" s="30">
        <f t="shared" si="62"/>
        <v>0</v>
      </c>
      <c r="L243" s="14"/>
      <c r="M243" s="14"/>
      <c r="N243" s="14"/>
      <c r="O243" s="14">
        <f t="shared" si="64"/>
        <v>0</v>
      </c>
      <c r="P243" s="14">
        <f t="shared" si="65"/>
        <v>0</v>
      </c>
      <c r="Q243" s="14"/>
      <c r="R243" s="14">
        <f t="shared" si="63"/>
        <v>0</v>
      </c>
      <c r="S243" s="10"/>
    </row>
    <row r="244" spans="1:20" x14ac:dyDescent="0.2">
      <c r="A244" s="93"/>
      <c r="B244" s="124"/>
      <c r="C244" s="76" t="s">
        <v>217</v>
      </c>
      <c r="D244" s="77">
        <v>25</v>
      </c>
      <c r="E244" s="14">
        <v>47.5</v>
      </c>
      <c r="F244" s="14">
        <v>15.9</v>
      </c>
      <c r="G244" s="14"/>
      <c r="H244" s="30">
        <f t="shared" si="61"/>
        <v>63.4</v>
      </c>
      <c r="I244" s="14">
        <v>9.8000000000000007</v>
      </c>
      <c r="J244" s="14"/>
      <c r="K244" s="30">
        <f t="shared" si="62"/>
        <v>73.2</v>
      </c>
      <c r="L244" s="14">
        <v>1049.3499999999999</v>
      </c>
      <c r="M244" s="14">
        <v>8.76</v>
      </c>
      <c r="N244" s="14">
        <v>14.8</v>
      </c>
      <c r="O244" s="14">
        <f t="shared" si="64"/>
        <v>1072.9099999999999</v>
      </c>
      <c r="P244" s="14">
        <f t="shared" si="65"/>
        <v>1146.1099999999999</v>
      </c>
      <c r="Q244" s="14">
        <v>38.35</v>
      </c>
      <c r="R244" s="14">
        <f t="shared" si="63"/>
        <v>1184.4599999999998</v>
      </c>
      <c r="S244" s="10"/>
    </row>
    <row r="245" spans="1:20" x14ac:dyDescent="0.2">
      <c r="A245" s="93"/>
      <c r="B245" s="121" t="s">
        <v>203</v>
      </c>
      <c r="C245" s="76" t="s">
        <v>210</v>
      </c>
      <c r="D245" s="77">
        <v>111</v>
      </c>
      <c r="E245" s="14"/>
      <c r="F245" s="14"/>
      <c r="G245" s="14"/>
      <c r="H245" s="30">
        <f t="shared" si="61"/>
        <v>0</v>
      </c>
      <c r="I245" s="14">
        <v>10</v>
      </c>
      <c r="J245" s="14"/>
      <c r="K245" s="30">
        <f t="shared" si="62"/>
        <v>10</v>
      </c>
      <c r="L245" s="14">
        <v>1210.9000000000001</v>
      </c>
      <c r="M245" s="14">
        <v>921.15</v>
      </c>
      <c r="N245" s="14">
        <v>401.05</v>
      </c>
      <c r="O245" s="14">
        <f t="shared" si="64"/>
        <v>2533.1000000000004</v>
      </c>
      <c r="P245" s="14">
        <f t="shared" si="65"/>
        <v>2543.1000000000004</v>
      </c>
      <c r="Q245" s="14">
        <v>4.5</v>
      </c>
      <c r="R245" s="14">
        <f t="shared" si="63"/>
        <v>2547.6000000000004</v>
      </c>
      <c r="S245" s="10"/>
    </row>
    <row r="246" spans="1:20" x14ac:dyDescent="0.2">
      <c r="A246" s="93"/>
      <c r="B246" s="121"/>
      <c r="C246" s="76" t="s">
        <v>273</v>
      </c>
      <c r="D246" s="77">
        <v>7</v>
      </c>
      <c r="E246" s="14"/>
      <c r="F246" s="14"/>
      <c r="G246" s="14"/>
      <c r="H246" s="30">
        <f t="shared" si="61"/>
        <v>0</v>
      </c>
      <c r="I246" s="14"/>
      <c r="J246" s="14"/>
      <c r="K246" s="30">
        <f t="shared" si="62"/>
        <v>0</v>
      </c>
      <c r="L246" s="14">
        <v>5145.5</v>
      </c>
      <c r="M246" s="14">
        <v>5</v>
      </c>
      <c r="N246" s="14"/>
      <c r="O246" s="14">
        <f t="shared" si="64"/>
        <v>5150.5</v>
      </c>
      <c r="P246" s="14">
        <f t="shared" si="65"/>
        <v>5150.5</v>
      </c>
      <c r="Q246" s="14"/>
      <c r="R246" s="14">
        <f t="shared" si="63"/>
        <v>5150.5</v>
      </c>
      <c r="S246" s="10"/>
    </row>
    <row r="247" spans="1:20" x14ac:dyDescent="0.2">
      <c r="A247" s="93"/>
      <c r="B247" s="121"/>
      <c r="C247" s="76" t="s">
        <v>193</v>
      </c>
      <c r="D247" s="77">
        <v>5</v>
      </c>
      <c r="E247" s="14"/>
      <c r="F247" s="14"/>
      <c r="G247" s="14"/>
      <c r="H247" s="30">
        <f t="shared" si="61"/>
        <v>0</v>
      </c>
      <c r="I247" s="14"/>
      <c r="J247" s="14"/>
      <c r="K247" s="30">
        <f t="shared" si="62"/>
        <v>0</v>
      </c>
      <c r="L247" s="14">
        <v>186</v>
      </c>
      <c r="M247" s="14">
        <v>171</v>
      </c>
      <c r="N247" s="14"/>
      <c r="O247" s="14">
        <f t="shared" si="64"/>
        <v>357</v>
      </c>
      <c r="P247" s="14">
        <f t="shared" si="65"/>
        <v>357</v>
      </c>
      <c r="Q247" s="14"/>
      <c r="R247" s="14">
        <f t="shared" si="63"/>
        <v>357</v>
      </c>
      <c r="S247" s="10"/>
    </row>
    <row r="248" spans="1:20" x14ac:dyDescent="0.2">
      <c r="A248" s="93"/>
      <c r="B248" s="121"/>
      <c r="C248" s="76" t="s">
        <v>206</v>
      </c>
      <c r="D248" s="77">
        <v>5</v>
      </c>
      <c r="E248" s="14">
        <v>22</v>
      </c>
      <c r="F248" s="14"/>
      <c r="G248" s="14"/>
      <c r="H248" s="30">
        <f t="shared" si="61"/>
        <v>22</v>
      </c>
      <c r="I248" s="14">
        <v>157</v>
      </c>
      <c r="J248" s="14"/>
      <c r="K248" s="30">
        <f t="shared" si="62"/>
        <v>179</v>
      </c>
      <c r="L248" s="14">
        <v>53.6</v>
      </c>
      <c r="M248" s="14">
        <v>4.7</v>
      </c>
      <c r="N248" s="14"/>
      <c r="O248" s="14">
        <f t="shared" si="64"/>
        <v>58.300000000000004</v>
      </c>
      <c r="P248" s="14">
        <f t="shared" si="65"/>
        <v>237.3</v>
      </c>
      <c r="Q248" s="14">
        <v>304</v>
      </c>
      <c r="R248" s="14">
        <f t="shared" si="63"/>
        <v>541.29999999999995</v>
      </c>
      <c r="S248" s="10"/>
    </row>
    <row r="249" spans="1:20" x14ac:dyDescent="0.2">
      <c r="A249" s="93"/>
      <c r="B249" s="121"/>
      <c r="C249" s="76" t="s">
        <v>276</v>
      </c>
      <c r="D249" s="77">
        <v>14</v>
      </c>
      <c r="E249" s="14"/>
      <c r="F249" s="14"/>
      <c r="G249" s="14"/>
      <c r="H249" s="30">
        <f t="shared" si="61"/>
        <v>0</v>
      </c>
      <c r="I249" s="14"/>
      <c r="J249" s="14"/>
      <c r="K249" s="30">
        <f t="shared" si="62"/>
        <v>0</v>
      </c>
      <c r="L249" s="14">
        <v>2966.5</v>
      </c>
      <c r="M249" s="14">
        <v>0.5</v>
      </c>
      <c r="N249" s="14"/>
      <c r="O249" s="14">
        <f t="shared" si="64"/>
        <v>2967</v>
      </c>
      <c r="P249" s="14">
        <f t="shared" si="65"/>
        <v>2967</v>
      </c>
      <c r="Q249" s="14">
        <v>2</v>
      </c>
      <c r="R249" s="14">
        <f t="shared" si="63"/>
        <v>2969</v>
      </c>
      <c r="S249" s="9"/>
      <c r="T249" s="8"/>
    </row>
    <row r="250" spans="1:20" x14ac:dyDescent="0.2">
      <c r="A250" s="93"/>
      <c r="B250" s="121"/>
      <c r="C250" s="76" t="s">
        <v>199</v>
      </c>
      <c r="D250" s="77">
        <v>15</v>
      </c>
      <c r="E250" s="14"/>
      <c r="F250" s="14"/>
      <c r="G250" s="14"/>
      <c r="H250" s="30">
        <f t="shared" si="61"/>
        <v>0</v>
      </c>
      <c r="I250" s="14"/>
      <c r="J250" s="14"/>
      <c r="K250" s="30">
        <f t="shared" si="62"/>
        <v>0</v>
      </c>
      <c r="L250" s="14">
        <v>13992.5</v>
      </c>
      <c r="M250" s="14"/>
      <c r="N250" s="14"/>
      <c r="O250" s="14">
        <f t="shared" si="64"/>
        <v>13992.5</v>
      </c>
      <c r="P250" s="14">
        <f t="shared" si="65"/>
        <v>13992.5</v>
      </c>
      <c r="Q250" s="14"/>
      <c r="R250" s="14">
        <f t="shared" si="63"/>
        <v>13992.5</v>
      </c>
      <c r="S250" s="9"/>
      <c r="T250" s="8"/>
    </row>
    <row r="251" spans="1:20" x14ac:dyDescent="0.2">
      <c r="A251" s="93"/>
      <c r="B251" s="121"/>
      <c r="C251" s="76" t="s">
        <v>274</v>
      </c>
      <c r="D251" s="77">
        <v>5</v>
      </c>
      <c r="E251" s="14"/>
      <c r="F251" s="14"/>
      <c r="G251" s="14"/>
      <c r="H251" s="30">
        <f t="shared" si="61"/>
        <v>0</v>
      </c>
      <c r="I251" s="14"/>
      <c r="J251" s="14"/>
      <c r="K251" s="30">
        <f t="shared" si="62"/>
        <v>0</v>
      </c>
      <c r="L251" s="14">
        <v>3</v>
      </c>
      <c r="M251" s="14">
        <v>1.6</v>
      </c>
      <c r="N251" s="14"/>
      <c r="O251" s="14">
        <f t="shared" si="64"/>
        <v>4.5999999999999996</v>
      </c>
      <c r="P251" s="14">
        <f t="shared" si="65"/>
        <v>4.5999999999999996</v>
      </c>
      <c r="Q251" s="14"/>
      <c r="R251" s="14">
        <f t="shared" si="63"/>
        <v>4.5999999999999996</v>
      </c>
      <c r="S251" s="10"/>
    </row>
    <row r="252" spans="1:20" x14ac:dyDescent="0.2">
      <c r="A252" s="93"/>
      <c r="B252" s="121"/>
      <c r="C252" s="76" t="s">
        <v>203</v>
      </c>
      <c r="D252" s="77">
        <v>1</v>
      </c>
      <c r="E252" s="14"/>
      <c r="F252" s="14"/>
      <c r="G252" s="14"/>
      <c r="H252" s="30">
        <f t="shared" si="61"/>
        <v>0</v>
      </c>
      <c r="I252" s="14"/>
      <c r="J252" s="14"/>
      <c r="K252" s="30">
        <f t="shared" si="62"/>
        <v>0</v>
      </c>
      <c r="L252" s="14"/>
      <c r="M252" s="14"/>
      <c r="N252" s="14"/>
      <c r="O252" s="14">
        <f t="shared" si="64"/>
        <v>0</v>
      </c>
      <c r="P252" s="14">
        <f t="shared" si="65"/>
        <v>0</v>
      </c>
      <c r="Q252" s="14"/>
      <c r="R252" s="14">
        <f t="shared" si="63"/>
        <v>0</v>
      </c>
      <c r="S252" s="10"/>
    </row>
    <row r="253" spans="1:20" x14ac:dyDescent="0.2">
      <c r="A253" s="93"/>
      <c r="B253" s="124"/>
      <c r="C253" s="76" t="s">
        <v>212</v>
      </c>
      <c r="D253" s="77">
        <v>30</v>
      </c>
      <c r="E253" s="14"/>
      <c r="F253" s="14"/>
      <c r="G253" s="14"/>
      <c r="H253" s="30">
        <f t="shared" si="61"/>
        <v>0</v>
      </c>
      <c r="I253" s="14">
        <v>40</v>
      </c>
      <c r="J253" s="14"/>
      <c r="K253" s="30">
        <f t="shared" si="62"/>
        <v>40</v>
      </c>
      <c r="L253" s="14">
        <v>1400.9</v>
      </c>
      <c r="M253" s="14">
        <v>1007.17</v>
      </c>
      <c r="N253" s="14">
        <v>189.05</v>
      </c>
      <c r="O253" s="14">
        <f t="shared" si="64"/>
        <v>2597.1200000000003</v>
      </c>
      <c r="P253" s="14">
        <f t="shared" si="65"/>
        <v>2637.1200000000003</v>
      </c>
      <c r="Q253" s="14"/>
      <c r="R253" s="14">
        <f t="shared" si="63"/>
        <v>2637.1200000000003</v>
      </c>
      <c r="S253" s="10"/>
    </row>
    <row r="254" spans="1:20" x14ac:dyDescent="0.2">
      <c r="A254" s="93"/>
      <c r="B254" s="121" t="s">
        <v>432</v>
      </c>
      <c r="C254" s="76" t="s">
        <v>194</v>
      </c>
      <c r="D254" s="77">
        <v>54</v>
      </c>
      <c r="E254" s="14"/>
      <c r="F254" s="14"/>
      <c r="G254" s="14"/>
      <c r="H254" s="30">
        <f t="shared" si="61"/>
        <v>0</v>
      </c>
      <c r="I254" s="14"/>
      <c r="J254" s="14"/>
      <c r="K254" s="30">
        <f t="shared" si="62"/>
        <v>0</v>
      </c>
      <c r="L254" s="14">
        <v>2951.7</v>
      </c>
      <c r="M254" s="14">
        <v>70.62</v>
      </c>
      <c r="N254" s="14">
        <v>4.3099999999999996</v>
      </c>
      <c r="O254" s="14">
        <f t="shared" si="64"/>
        <v>3026.6299999999997</v>
      </c>
      <c r="P254" s="14">
        <f t="shared" si="65"/>
        <v>3026.6299999999997</v>
      </c>
      <c r="Q254" s="14">
        <v>5.3</v>
      </c>
      <c r="R254" s="14">
        <f t="shared" si="63"/>
        <v>3031.93</v>
      </c>
      <c r="S254" s="10"/>
    </row>
    <row r="255" spans="1:20" x14ac:dyDescent="0.2">
      <c r="A255" s="93"/>
      <c r="B255" s="121"/>
      <c r="C255" s="76" t="s">
        <v>192</v>
      </c>
      <c r="D255" s="77">
        <v>44</v>
      </c>
      <c r="E255" s="14"/>
      <c r="F255" s="14"/>
      <c r="G255" s="14"/>
      <c r="H255" s="30">
        <f t="shared" si="61"/>
        <v>0</v>
      </c>
      <c r="I255" s="14"/>
      <c r="J255" s="14"/>
      <c r="K255" s="30">
        <f t="shared" si="62"/>
        <v>0</v>
      </c>
      <c r="L255" s="14">
        <v>1398.5</v>
      </c>
      <c r="M255" s="14">
        <v>714.9</v>
      </c>
      <c r="N255" s="14">
        <v>0.45</v>
      </c>
      <c r="O255" s="14">
        <f t="shared" si="64"/>
        <v>2113.85</v>
      </c>
      <c r="P255" s="14">
        <f t="shared" si="65"/>
        <v>2113.85</v>
      </c>
      <c r="Q255" s="14">
        <v>203.5</v>
      </c>
      <c r="R255" s="14">
        <f t="shared" si="63"/>
        <v>2317.35</v>
      </c>
      <c r="S255" s="10"/>
    </row>
    <row r="256" spans="1:20" x14ac:dyDescent="0.2">
      <c r="A256" s="93"/>
      <c r="B256" s="121"/>
      <c r="C256" s="76" t="s">
        <v>280</v>
      </c>
      <c r="D256" s="77">
        <v>11</v>
      </c>
      <c r="E256" s="14"/>
      <c r="F256" s="14"/>
      <c r="G256" s="14"/>
      <c r="H256" s="30">
        <f t="shared" si="61"/>
        <v>0</v>
      </c>
      <c r="I256" s="14"/>
      <c r="J256" s="14"/>
      <c r="K256" s="30">
        <f t="shared" si="62"/>
        <v>0</v>
      </c>
      <c r="L256" s="14">
        <v>19.350000000000001</v>
      </c>
      <c r="M256" s="14">
        <v>23.3</v>
      </c>
      <c r="N256" s="14">
        <v>2.5</v>
      </c>
      <c r="O256" s="14">
        <f t="shared" si="64"/>
        <v>45.150000000000006</v>
      </c>
      <c r="P256" s="14">
        <f t="shared" si="65"/>
        <v>45.150000000000006</v>
      </c>
      <c r="Q256" s="14">
        <v>13.2</v>
      </c>
      <c r="R256" s="14">
        <f t="shared" si="63"/>
        <v>58.350000000000009</v>
      </c>
      <c r="S256" s="10"/>
    </row>
    <row r="257" spans="1:19" x14ac:dyDescent="0.2">
      <c r="A257" s="93"/>
      <c r="B257" s="121"/>
      <c r="C257" s="76" t="s">
        <v>354</v>
      </c>
      <c r="D257" s="77">
        <v>0</v>
      </c>
      <c r="E257" s="14"/>
      <c r="F257" s="14"/>
      <c r="G257" s="14"/>
      <c r="H257" s="30">
        <f t="shared" si="61"/>
        <v>0</v>
      </c>
      <c r="I257" s="14"/>
      <c r="J257" s="14"/>
      <c r="K257" s="30">
        <f t="shared" si="62"/>
        <v>0</v>
      </c>
      <c r="L257" s="14"/>
      <c r="M257" s="14"/>
      <c r="N257" s="14"/>
      <c r="O257" s="14">
        <f t="shared" si="64"/>
        <v>0</v>
      </c>
      <c r="P257" s="14">
        <f t="shared" si="65"/>
        <v>0</v>
      </c>
      <c r="Q257" s="14"/>
      <c r="R257" s="14">
        <f t="shared" si="63"/>
        <v>0</v>
      </c>
      <c r="S257" s="10"/>
    </row>
    <row r="258" spans="1:19" x14ac:dyDescent="0.2">
      <c r="A258" s="93"/>
      <c r="B258" s="121"/>
      <c r="C258" s="76" t="s">
        <v>198</v>
      </c>
      <c r="D258" s="77">
        <v>28</v>
      </c>
      <c r="E258" s="14"/>
      <c r="F258" s="14"/>
      <c r="G258" s="14"/>
      <c r="H258" s="30">
        <f t="shared" si="61"/>
        <v>0</v>
      </c>
      <c r="I258" s="14"/>
      <c r="J258" s="14"/>
      <c r="K258" s="30">
        <f t="shared" si="62"/>
        <v>0</v>
      </c>
      <c r="L258" s="14">
        <v>317.25</v>
      </c>
      <c r="M258" s="14">
        <v>186.41</v>
      </c>
      <c r="N258" s="14">
        <v>2.2000000000000002</v>
      </c>
      <c r="O258" s="14">
        <f t="shared" si="64"/>
        <v>505.85999999999996</v>
      </c>
      <c r="P258" s="14">
        <f t="shared" si="65"/>
        <v>505.85999999999996</v>
      </c>
      <c r="Q258" s="14">
        <v>146.05000000000001</v>
      </c>
      <c r="R258" s="14">
        <f t="shared" si="63"/>
        <v>651.91</v>
      </c>
      <c r="S258" s="10"/>
    </row>
    <row r="259" spans="1:19" x14ac:dyDescent="0.2">
      <c r="A259" s="93"/>
      <c r="B259" s="121"/>
      <c r="C259" s="76" t="s">
        <v>386</v>
      </c>
      <c r="D259" s="77">
        <v>0</v>
      </c>
      <c r="E259" s="14"/>
      <c r="F259" s="14"/>
      <c r="G259" s="14"/>
      <c r="H259" s="30">
        <f t="shared" si="61"/>
        <v>0</v>
      </c>
      <c r="I259" s="14"/>
      <c r="J259" s="14"/>
      <c r="K259" s="30">
        <f t="shared" si="62"/>
        <v>0</v>
      </c>
      <c r="L259" s="14"/>
      <c r="M259" s="14"/>
      <c r="N259" s="14"/>
      <c r="O259" s="14">
        <f t="shared" si="64"/>
        <v>0</v>
      </c>
      <c r="P259" s="14">
        <f t="shared" si="65"/>
        <v>0</v>
      </c>
      <c r="Q259" s="14"/>
      <c r="R259" s="14">
        <f t="shared" si="63"/>
        <v>0</v>
      </c>
      <c r="S259" s="10"/>
    </row>
    <row r="260" spans="1:19" x14ac:dyDescent="0.2">
      <c r="A260" s="93"/>
      <c r="B260" s="121"/>
      <c r="C260" s="76" t="s">
        <v>326</v>
      </c>
      <c r="D260" s="77">
        <v>0</v>
      </c>
      <c r="E260" s="14"/>
      <c r="F260" s="14"/>
      <c r="G260" s="14"/>
      <c r="H260" s="30">
        <f t="shared" si="61"/>
        <v>0</v>
      </c>
      <c r="I260" s="14"/>
      <c r="J260" s="14"/>
      <c r="K260" s="30">
        <f t="shared" si="62"/>
        <v>0</v>
      </c>
      <c r="L260" s="14"/>
      <c r="M260" s="14"/>
      <c r="N260" s="14"/>
      <c r="O260" s="14">
        <f t="shared" si="64"/>
        <v>0</v>
      </c>
      <c r="P260" s="14">
        <f t="shared" si="65"/>
        <v>0</v>
      </c>
      <c r="Q260" s="14"/>
      <c r="R260" s="14">
        <f t="shared" si="63"/>
        <v>0</v>
      </c>
      <c r="S260" s="10"/>
    </row>
    <row r="261" spans="1:19" x14ac:dyDescent="0.2">
      <c r="A261" s="93"/>
      <c r="B261" s="121"/>
      <c r="C261" s="76" t="s">
        <v>197</v>
      </c>
      <c r="D261" s="77">
        <v>23</v>
      </c>
      <c r="E261" s="14"/>
      <c r="F261" s="14"/>
      <c r="G261" s="14"/>
      <c r="H261" s="30">
        <f t="shared" si="61"/>
        <v>0</v>
      </c>
      <c r="I261" s="14"/>
      <c r="J261" s="14"/>
      <c r="K261" s="30">
        <f t="shared" si="62"/>
        <v>0</v>
      </c>
      <c r="L261" s="14">
        <v>45</v>
      </c>
      <c r="M261" s="14">
        <v>30.95</v>
      </c>
      <c r="N261" s="14"/>
      <c r="O261" s="14">
        <f t="shared" si="64"/>
        <v>75.95</v>
      </c>
      <c r="P261" s="14">
        <f t="shared" si="65"/>
        <v>75.95</v>
      </c>
      <c r="Q261" s="14">
        <v>18.5</v>
      </c>
      <c r="R261" s="14">
        <f t="shared" si="63"/>
        <v>94.45</v>
      </c>
      <c r="S261" s="10"/>
    </row>
    <row r="262" spans="1:19" x14ac:dyDescent="0.2">
      <c r="A262" s="93"/>
      <c r="B262" s="121"/>
      <c r="C262" s="76" t="s">
        <v>278</v>
      </c>
      <c r="D262" s="77">
        <v>0</v>
      </c>
      <c r="E262" s="14"/>
      <c r="F262" s="14"/>
      <c r="G262" s="14"/>
      <c r="H262" s="30">
        <f t="shared" si="61"/>
        <v>0</v>
      </c>
      <c r="I262" s="14"/>
      <c r="J262" s="14"/>
      <c r="K262" s="30">
        <f t="shared" si="62"/>
        <v>0</v>
      </c>
      <c r="L262" s="14"/>
      <c r="M262" s="14"/>
      <c r="N262" s="14"/>
      <c r="O262" s="14">
        <f t="shared" si="64"/>
        <v>0</v>
      </c>
      <c r="P262" s="14">
        <f t="shared" si="65"/>
        <v>0</v>
      </c>
      <c r="Q262" s="14"/>
      <c r="R262" s="14">
        <f t="shared" si="63"/>
        <v>0</v>
      </c>
      <c r="S262" s="10"/>
    </row>
    <row r="263" spans="1:19" x14ac:dyDescent="0.2">
      <c r="A263" s="93"/>
      <c r="B263" s="124"/>
      <c r="C263" s="76" t="s">
        <v>279</v>
      </c>
      <c r="D263" s="77">
        <v>2</v>
      </c>
      <c r="E263" s="14"/>
      <c r="F263" s="14"/>
      <c r="G263" s="14"/>
      <c r="H263" s="30">
        <f t="shared" si="61"/>
        <v>0</v>
      </c>
      <c r="I263" s="14"/>
      <c r="J263" s="14"/>
      <c r="K263" s="30">
        <f t="shared" si="62"/>
        <v>0</v>
      </c>
      <c r="L263" s="14">
        <v>2516.6</v>
      </c>
      <c r="M263" s="14">
        <v>184</v>
      </c>
      <c r="N263" s="14"/>
      <c r="O263" s="14">
        <f t="shared" si="64"/>
        <v>2700.6</v>
      </c>
      <c r="P263" s="14">
        <f t="shared" si="65"/>
        <v>2700.6</v>
      </c>
      <c r="Q263" s="14">
        <v>9.4</v>
      </c>
      <c r="R263" s="14">
        <f t="shared" si="63"/>
        <v>2710</v>
      </c>
      <c r="S263" s="10"/>
    </row>
    <row r="264" spans="1:19" x14ac:dyDescent="0.2">
      <c r="A264" s="93"/>
      <c r="B264" s="121" t="s">
        <v>209</v>
      </c>
      <c r="C264" s="76" t="s">
        <v>196</v>
      </c>
      <c r="D264" s="77">
        <v>28</v>
      </c>
      <c r="E264" s="14"/>
      <c r="F264" s="14"/>
      <c r="G264" s="14"/>
      <c r="H264" s="30">
        <f t="shared" si="61"/>
        <v>0</v>
      </c>
      <c r="I264" s="14"/>
      <c r="J264" s="14"/>
      <c r="K264" s="30">
        <f t="shared" si="62"/>
        <v>0</v>
      </c>
      <c r="L264" s="14">
        <v>86.1</v>
      </c>
      <c r="M264" s="14">
        <v>35.25</v>
      </c>
      <c r="N264" s="14"/>
      <c r="O264" s="14">
        <f t="shared" si="64"/>
        <v>121.35</v>
      </c>
      <c r="P264" s="14">
        <f t="shared" si="65"/>
        <v>121.35</v>
      </c>
      <c r="Q264" s="14">
        <v>16.399999999999999</v>
      </c>
      <c r="R264" s="14">
        <f t="shared" si="63"/>
        <v>137.75</v>
      </c>
      <c r="S264" s="10"/>
    </row>
    <row r="265" spans="1:19" x14ac:dyDescent="0.2">
      <c r="A265" s="93"/>
      <c r="B265" s="121"/>
      <c r="C265" s="76" t="s">
        <v>209</v>
      </c>
      <c r="D265" s="77">
        <v>5</v>
      </c>
      <c r="E265" s="14"/>
      <c r="F265" s="14"/>
      <c r="G265" s="14"/>
      <c r="H265" s="30">
        <f t="shared" si="61"/>
        <v>0</v>
      </c>
      <c r="I265" s="14"/>
      <c r="J265" s="14"/>
      <c r="K265" s="30">
        <f t="shared" si="62"/>
        <v>0</v>
      </c>
      <c r="L265" s="14">
        <v>44.5</v>
      </c>
      <c r="M265" s="14">
        <v>50.5</v>
      </c>
      <c r="N265" s="14"/>
      <c r="O265" s="14">
        <f t="shared" si="64"/>
        <v>95</v>
      </c>
      <c r="P265" s="14">
        <f t="shared" si="65"/>
        <v>95</v>
      </c>
      <c r="Q265" s="14"/>
      <c r="R265" s="14">
        <f t="shared" si="63"/>
        <v>95</v>
      </c>
      <c r="S265" s="10"/>
    </row>
    <row r="266" spans="1:19" x14ac:dyDescent="0.2">
      <c r="A266" s="93"/>
      <c r="B266" s="121"/>
      <c r="C266" s="76" t="s">
        <v>295</v>
      </c>
      <c r="D266" s="77">
        <v>0</v>
      </c>
      <c r="E266" s="14"/>
      <c r="F266" s="14"/>
      <c r="G266" s="14"/>
      <c r="H266" s="30">
        <f t="shared" si="61"/>
        <v>0</v>
      </c>
      <c r="I266" s="14"/>
      <c r="J266" s="14"/>
      <c r="K266" s="30">
        <f t="shared" si="62"/>
        <v>0</v>
      </c>
      <c r="L266" s="14"/>
      <c r="M266" s="14"/>
      <c r="N266" s="14"/>
      <c r="O266" s="14">
        <f t="shared" si="64"/>
        <v>0</v>
      </c>
      <c r="P266" s="14">
        <f t="shared" si="65"/>
        <v>0</v>
      </c>
      <c r="Q266" s="14"/>
      <c r="R266" s="14">
        <f t="shared" si="63"/>
        <v>0</v>
      </c>
      <c r="S266" s="10"/>
    </row>
    <row r="267" spans="1:19" x14ac:dyDescent="0.2">
      <c r="A267" s="93"/>
      <c r="B267" s="121"/>
      <c r="C267" s="82" t="s">
        <v>306</v>
      </c>
      <c r="D267" s="83">
        <v>21</v>
      </c>
      <c r="E267" s="17"/>
      <c r="F267" s="17"/>
      <c r="G267" s="17"/>
      <c r="H267" s="32">
        <f t="shared" ref="H267:H310" si="66">SUM(E267:G267)</f>
        <v>0</v>
      </c>
      <c r="I267" s="17"/>
      <c r="J267" s="17"/>
      <c r="K267" s="32">
        <f t="shared" si="62"/>
        <v>0</v>
      </c>
      <c r="L267" s="17">
        <v>242.65</v>
      </c>
      <c r="M267" s="17">
        <v>30</v>
      </c>
      <c r="N267" s="17">
        <v>10</v>
      </c>
      <c r="O267" s="17">
        <f>+SUM(L267:N267)</f>
        <v>282.64999999999998</v>
      </c>
      <c r="P267" s="17">
        <f>+SUM(K267+O267)</f>
        <v>282.64999999999998</v>
      </c>
      <c r="Q267" s="17"/>
      <c r="R267" s="17">
        <f>+SUM(P267:Q267)</f>
        <v>282.64999999999998</v>
      </c>
      <c r="S267" s="10"/>
    </row>
    <row r="268" spans="1:19" ht="15" x14ac:dyDescent="0.25">
      <c r="A268" s="230" t="s">
        <v>0</v>
      </c>
      <c r="B268" s="231"/>
      <c r="C268" s="232" t="s">
        <v>0</v>
      </c>
      <c r="D268" s="53">
        <f t="shared" ref="D268:R268" si="67">SUM(D237:D267)</f>
        <v>452</v>
      </c>
      <c r="E268" s="54">
        <f t="shared" si="67"/>
        <v>70</v>
      </c>
      <c r="F268" s="54">
        <f t="shared" si="67"/>
        <v>15.9</v>
      </c>
      <c r="G268" s="54">
        <f t="shared" si="67"/>
        <v>0</v>
      </c>
      <c r="H268" s="54">
        <f t="shared" si="67"/>
        <v>85.9</v>
      </c>
      <c r="I268" s="54">
        <f t="shared" si="67"/>
        <v>218.5</v>
      </c>
      <c r="J268" s="54">
        <f t="shared" si="67"/>
        <v>0</v>
      </c>
      <c r="K268" s="54">
        <f t="shared" si="67"/>
        <v>304.39999999999998</v>
      </c>
      <c r="L268" s="54">
        <f t="shared" si="67"/>
        <v>33683.300000000003</v>
      </c>
      <c r="M268" s="54">
        <f t="shared" si="67"/>
        <v>3453.8599999999997</v>
      </c>
      <c r="N268" s="54">
        <f t="shared" si="67"/>
        <v>632.36000000000013</v>
      </c>
      <c r="O268" s="54">
        <f t="shared" si="67"/>
        <v>37769.519999999997</v>
      </c>
      <c r="P268" s="54">
        <f t="shared" si="67"/>
        <v>38073.919999999998</v>
      </c>
      <c r="Q268" s="54">
        <f t="shared" si="67"/>
        <v>804.40000000000009</v>
      </c>
      <c r="R268" s="55">
        <f t="shared" si="67"/>
        <v>38878.32</v>
      </c>
      <c r="S268" s="10"/>
    </row>
    <row r="269" spans="1:19" x14ac:dyDescent="0.2">
      <c r="A269" s="101" t="s">
        <v>10</v>
      </c>
      <c r="B269" s="126" t="s">
        <v>222</v>
      </c>
      <c r="C269" s="95" t="s">
        <v>222</v>
      </c>
      <c r="D269" s="47">
        <v>6</v>
      </c>
      <c r="E269" s="48"/>
      <c r="F269" s="48"/>
      <c r="G269" s="48"/>
      <c r="H269" s="48">
        <f>SUM(E269:G269)</f>
        <v>0</v>
      </c>
      <c r="I269" s="48"/>
      <c r="J269" s="48"/>
      <c r="K269" s="48">
        <f>+SUM(H269:J269)</f>
        <v>0</v>
      </c>
      <c r="L269" s="96">
        <v>1.31</v>
      </c>
      <c r="M269" s="96">
        <v>0.2</v>
      </c>
      <c r="N269" s="96">
        <v>0.82</v>
      </c>
      <c r="O269" s="96">
        <f>+SUM(L269:N269)</f>
        <v>2.33</v>
      </c>
      <c r="P269" s="96">
        <f>+SUM(K269+O269)</f>
        <v>2.33</v>
      </c>
      <c r="Q269" s="96"/>
      <c r="R269" s="96">
        <f>+SUM(P269:Q269)</f>
        <v>2.33</v>
      </c>
      <c r="S269" s="10"/>
    </row>
    <row r="270" spans="1:19" ht="14.25" x14ac:dyDescent="0.2">
      <c r="A270" s="102"/>
      <c r="B270" s="139"/>
      <c r="C270" s="97" t="s">
        <v>282</v>
      </c>
      <c r="D270" s="50">
        <v>1</v>
      </c>
      <c r="E270" s="30"/>
      <c r="F270" s="30"/>
      <c r="G270" s="30"/>
      <c r="H270" s="30">
        <f>SUM(E270:G270)</f>
        <v>0</v>
      </c>
      <c r="I270" s="30"/>
      <c r="J270" s="30"/>
      <c r="K270" s="30">
        <f>+SUM(H270:J270)</f>
        <v>0</v>
      </c>
      <c r="L270" s="31"/>
      <c r="M270" s="31"/>
      <c r="N270" s="31">
        <v>1</v>
      </c>
      <c r="O270" s="31">
        <f>+SUM(L270:N270)</f>
        <v>1</v>
      </c>
      <c r="P270" s="31">
        <f>+SUM(K270+O270)</f>
        <v>1</v>
      </c>
      <c r="Q270" s="31"/>
      <c r="R270" s="31">
        <f>+SUM(P270:Q270)</f>
        <v>1</v>
      </c>
      <c r="S270" s="10"/>
    </row>
    <row r="271" spans="1:19" x14ac:dyDescent="0.2">
      <c r="A271" s="103"/>
      <c r="B271" s="127" t="s">
        <v>220</v>
      </c>
      <c r="C271" s="97" t="s">
        <v>327</v>
      </c>
      <c r="D271" s="50">
        <v>20</v>
      </c>
      <c r="E271" s="30"/>
      <c r="F271" s="30"/>
      <c r="G271" s="30"/>
      <c r="H271" s="30">
        <f>SUM(E271:G271)</f>
        <v>0</v>
      </c>
      <c r="I271" s="30"/>
      <c r="J271" s="30"/>
      <c r="K271" s="30">
        <f>+SUM(H271:J271)</f>
        <v>0</v>
      </c>
      <c r="L271" s="31">
        <v>15365.25</v>
      </c>
      <c r="M271" s="31">
        <v>185.9</v>
      </c>
      <c r="N271" s="31">
        <v>2239.9499999999998</v>
      </c>
      <c r="O271" s="31">
        <f>+SUM(L271:N271)</f>
        <v>17791.099999999999</v>
      </c>
      <c r="P271" s="31">
        <f>+SUM(K271+O271)</f>
        <v>17791.099999999999</v>
      </c>
      <c r="Q271" s="31"/>
      <c r="R271" s="31">
        <f>+SUM(P271:Q271)</f>
        <v>17791.099999999999</v>
      </c>
      <c r="S271" s="10"/>
    </row>
    <row r="272" spans="1:19" ht="14.25" x14ac:dyDescent="0.2">
      <c r="A272" s="102"/>
      <c r="B272" s="127"/>
      <c r="C272" s="97" t="s">
        <v>281</v>
      </c>
      <c r="D272" s="50">
        <v>4</v>
      </c>
      <c r="E272" s="30"/>
      <c r="F272" s="30"/>
      <c r="G272" s="30"/>
      <c r="H272" s="30">
        <f t="shared" si="66"/>
        <v>0</v>
      </c>
      <c r="I272" s="30"/>
      <c r="J272" s="30"/>
      <c r="K272" s="30">
        <f t="shared" ref="K272:K278" si="68">+SUM(H272:J272)</f>
        <v>0</v>
      </c>
      <c r="L272" s="31">
        <v>572.5</v>
      </c>
      <c r="M272" s="31">
        <v>355.25</v>
      </c>
      <c r="N272" s="31">
        <v>12.25</v>
      </c>
      <c r="O272" s="31">
        <f t="shared" ref="O272:O278" si="69">+SUM(L272:N272)</f>
        <v>940</v>
      </c>
      <c r="P272" s="31">
        <f t="shared" ref="P272:P278" si="70">+SUM(K272+O272)</f>
        <v>940</v>
      </c>
      <c r="Q272" s="31"/>
      <c r="R272" s="31">
        <f t="shared" ref="R272:R278" si="71">+SUM(P272:Q272)</f>
        <v>940</v>
      </c>
      <c r="S272" s="10"/>
    </row>
    <row r="273" spans="1:19" ht="14.25" x14ac:dyDescent="0.2">
      <c r="A273" s="102"/>
      <c r="B273" s="139"/>
      <c r="C273" s="97" t="s">
        <v>328</v>
      </c>
      <c r="D273" s="50">
        <v>4</v>
      </c>
      <c r="E273" s="30"/>
      <c r="F273" s="30"/>
      <c r="G273" s="30"/>
      <c r="H273" s="30">
        <f t="shared" si="66"/>
        <v>0</v>
      </c>
      <c r="I273" s="30"/>
      <c r="J273" s="30"/>
      <c r="K273" s="30">
        <f t="shared" si="68"/>
        <v>0</v>
      </c>
      <c r="L273" s="31">
        <v>9193.5</v>
      </c>
      <c r="M273" s="31"/>
      <c r="N273" s="31">
        <v>1687.5</v>
      </c>
      <c r="O273" s="31">
        <f t="shared" si="69"/>
        <v>10881</v>
      </c>
      <c r="P273" s="31">
        <f t="shared" si="70"/>
        <v>10881</v>
      </c>
      <c r="Q273" s="31"/>
      <c r="R273" s="31">
        <f t="shared" si="71"/>
        <v>10881</v>
      </c>
      <c r="S273" s="10"/>
    </row>
    <row r="274" spans="1:19" ht="14.25" x14ac:dyDescent="0.2">
      <c r="A274" s="102"/>
      <c r="B274" s="127" t="s">
        <v>433</v>
      </c>
      <c r="C274" s="97" t="s">
        <v>223</v>
      </c>
      <c r="D274" s="50">
        <v>2</v>
      </c>
      <c r="E274" s="30"/>
      <c r="F274" s="30"/>
      <c r="G274" s="30"/>
      <c r="H274" s="30">
        <f t="shared" si="66"/>
        <v>0</v>
      </c>
      <c r="I274" s="30"/>
      <c r="J274" s="30"/>
      <c r="K274" s="30">
        <f t="shared" si="68"/>
        <v>0</v>
      </c>
      <c r="L274" s="31"/>
      <c r="M274" s="31">
        <v>1.25</v>
      </c>
      <c r="N274" s="31">
        <v>1.25</v>
      </c>
      <c r="O274" s="31">
        <f t="shared" si="69"/>
        <v>2.5</v>
      </c>
      <c r="P274" s="31">
        <f t="shared" si="70"/>
        <v>2.5</v>
      </c>
      <c r="Q274" s="31"/>
      <c r="R274" s="31">
        <f t="shared" si="71"/>
        <v>2.5</v>
      </c>
      <c r="S274" s="10"/>
    </row>
    <row r="275" spans="1:19" ht="14.25" x14ac:dyDescent="0.2">
      <c r="A275" s="102"/>
      <c r="B275" s="139"/>
      <c r="C275" s="97" t="s">
        <v>329</v>
      </c>
      <c r="D275" s="50">
        <v>1</v>
      </c>
      <c r="E275" s="30"/>
      <c r="F275" s="30"/>
      <c r="G275" s="30"/>
      <c r="H275" s="30">
        <f t="shared" si="66"/>
        <v>0</v>
      </c>
      <c r="I275" s="30"/>
      <c r="J275" s="30"/>
      <c r="K275" s="30">
        <f t="shared" si="68"/>
        <v>0</v>
      </c>
      <c r="L275" s="31"/>
      <c r="M275" s="31">
        <v>0.05</v>
      </c>
      <c r="N275" s="31"/>
      <c r="O275" s="31">
        <f t="shared" si="69"/>
        <v>0.05</v>
      </c>
      <c r="P275" s="31">
        <f t="shared" si="70"/>
        <v>0.05</v>
      </c>
      <c r="Q275" s="31"/>
      <c r="R275" s="31">
        <f t="shared" si="71"/>
        <v>0.05</v>
      </c>
      <c r="S275" s="10"/>
    </row>
    <row r="276" spans="1:19" ht="14.25" x14ac:dyDescent="0.2">
      <c r="A276" s="102"/>
      <c r="B276" s="127" t="s">
        <v>434</v>
      </c>
      <c r="C276" s="97" t="s">
        <v>221</v>
      </c>
      <c r="D276" s="50">
        <v>9</v>
      </c>
      <c r="E276" s="30"/>
      <c r="F276" s="30"/>
      <c r="G276" s="30"/>
      <c r="H276" s="30">
        <f t="shared" si="66"/>
        <v>0</v>
      </c>
      <c r="I276" s="30"/>
      <c r="J276" s="30"/>
      <c r="K276" s="30">
        <f t="shared" si="68"/>
        <v>0</v>
      </c>
      <c r="L276" s="31">
        <v>124.75</v>
      </c>
      <c r="M276" s="31">
        <v>201</v>
      </c>
      <c r="N276" s="31">
        <v>53.25</v>
      </c>
      <c r="O276" s="31">
        <f t="shared" si="69"/>
        <v>379</v>
      </c>
      <c r="P276" s="31">
        <f t="shared" si="70"/>
        <v>379</v>
      </c>
      <c r="Q276" s="31"/>
      <c r="R276" s="31">
        <f t="shared" si="71"/>
        <v>379</v>
      </c>
      <c r="S276" s="10"/>
    </row>
    <row r="277" spans="1:19" ht="14.25" x14ac:dyDescent="0.2">
      <c r="A277" s="102"/>
      <c r="B277" s="127"/>
      <c r="C277" s="97" t="s">
        <v>330</v>
      </c>
      <c r="D277" s="50">
        <v>3</v>
      </c>
      <c r="E277" s="30"/>
      <c r="F277" s="30"/>
      <c r="G277" s="30"/>
      <c r="H277" s="30">
        <f>SUM(E277:G277)</f>
        <v>0</v>
      </c>
      <c r="I277" s="30"/>
      <c r="J277" s="30"/>
      <c r="K277" s="30">
        <f>+SUM(H277:J277)</f>
        <v>0</v>
      </c>
      <c r="L277" s="31">
        <v>8.25</v>
      </c>
      <c r="M277" s="31">
        <v>146.75</v>
      </c>
      <c r="N277" s="31">
        <v>45</v>
      </c>
      <c r="O277" s="31">
        <f>+SUM(L277:N277)</f>
        <v>200</v>
      </c>
      <c r="P277" s="31">
        <f>+SUM(K277+O277)</f>
        <v>200</v>
      </c>
      <c r="Q277" s="31"/>
      <c r="R277" s="31">
        <f>+SUM(P277:Q277)</f>
        <v>200</v>
      </c>
      <c r="S277" s="10"/>
    </row>
    <row r="278" spans="1:19" ht="14.25" x14ac:dyDescent="0.2">
      <c r="A278" s="104"/>
      <c r="B278" s="140"/>
      <c r="C278" s="98" t="s">
        <v>284</v>
      </c>
      <c r="D278" s="99">
        <v>0</v>
      </c>
      <c r="E278" s="69"/>
      <c r="F278" s="69"/>
      <c r="G278" s="69"/>
      <c r="H278" s="69">
        <f t="shared" si="66"/>
        <v>0</v>
      </c>
      <c r="I278" s="69"/>
      <c r="J278" s="69"/>
      <c r="K278" s="69">
        <f t="shared" si="68"/>
        <v>0</v>
      </c>
      <c r="L278" s="100"/>
      <c r="M278" s="100"/>
      <c r="N278" s="100"/>
      <c r="O278" s="100">
        <f t="shared" si="69"/>
        <v>0</v>
      </c>
      <c r="P278" s="100">
        <f t="shared" si="70"/>
        <v>0</v>
      </c>
      <c r="Q278" s="100"/>
      <c r="R278" s="100">
        <f t="shared" si="71"/>
        <v>0</v>
      </c>
      <c r="S278" s="10"/>
    </row>
    <row r="279" spans="1:19" ht="15" x14ac:dyDescent="0.25">
      <c r="A279" s="230" t="s">
        <v>0</v>
      </c>
      <c r="B279" s="231"/>
      <c r="C279" s="232" t="s">
        <v>0</v>
      </c>
      <c r="D279" s="105">
        <f t="shared" ref="D279:R279" si="72">SUM(D269:D278)</f>
        <v>50</v>
      </c>
      <c r="E279" s="106">
        <f>SUM(E269:E278)</f>
        <v>0</v>
      </c>
      <c r="F279" s="106">
        <f>SUM(F269:F278)</f>
        <v>0</v>
      </c>
      <c r="G279" s="106">
        <f>SUM(G269:G278)</f>
        <v>0</v>
      </c>
      <c r="H279" s="106">
        <f>SUM(H269:H278)</f>
        <v>0</v>
      </c>
      <c r="I279" s="106">
        <f t="shared" si="72"/>
        <v>0</v>
      </c>
      <c r="J279" s="106">
        <f t="shared" si="72"/>
        <v>0</v>
      </c>
      <c r="K279" s="106">
        <f t="shared" si="72"/>
        <v>0</v>
      </c>
      <c r="L279" s="106">
        <f t="shared" si="72"/>
        <v>25265.559999999998</v>
      </c>
      <c r="M279" s="106">
        <f t="shared" si="72"/>
        <v>890.4</v>
      </c>
      <c r="N279" s="106">
        <f t="shared" si="72"/>
        <v>4041.02</v>
      </c>
      <c r="O279" s="106">
        <f t="shared" si="72"/>
        <v>30196.98</v>
      </c>
      <c r="P279" s="106">
        <f t="shared" si="72"/>
        <v>30196.98</v>
      </c>
      <c r="Q279" s="106">
        <f t="shared" si="72"/>
        <v>0</v>
      </c>
      <c r="R279" s="107">
        <f t="shared" si="72"/>
        <v>30196.98</v>
      </c>
      <c r="S279" s="10"/>
    </row>
    <row r="280" spans="1:19" s="8" customFormat="1" x14ac:dyDescent="0.2">
      <c r="A280" s="70" t="s">
        <v>11</v>
      </c>
      <c r="B280" s="133" t="s">
        <v>436</v>
      </c>
      <c r="C280" s="95" t="s">
        <v>226</v>
      </c>
      <c r="D280" s="108">
        <v>9</v>
      </c>
      <c r="E280" s="96"/>
      <c r="F280" s="96"/>
      <c r="G280" s="96"/>
      <c r="H280" s="48">
        <f t="shared" si="66"/>
        <v>0</v>
      </c>
      <c r="I280" s="96"/>
      <c r="J280" s="96"/>
      <c r="K280" s="48">
        <f>+SUM(H280:J280)</f>
        <v>0</v>
      </c>
      <c r="L280" s="96">
        <v>0.05</v>
      </c>
      <c r="M280" s="96">
        <v>1.2</v>
      </c>
      <c r="N280" s="96">
        <v>7.11</v>
      </c>
      <c r="O280" s="96">
        <f>+SUM(L280:N280)</f>
        <v>8.36</v>
      </c>
      <c r="P280" s="96">
        <f>+SUM(K280+O280)</f>
        <v>8.36</v>
      </c>
      <c r="Q280" s="96"/>
      <c r="R280" s="96">
        <f>+SUM(P280:Q280)</f>
        <v>8.36</v>
      </c>
      <c r="S280" s="9"/>
    </row>
    <row r="281" spans="1:19" s="8" customFormat="1" x14ac:dyDescent="0.2">
      <c r="A281" s="71"/>
      <c r="B281" s="133"/>
      <c r="C281" s="97" t="s">
        <v>285</v>
      </c>
      <c r="D281" s="109">
        <v>0</v>
      </c>
      <c r="E281" s="31"/>
      <c r="F281" s="31"/>
      <c r="G281" s="31"/>
      <c r="H281" s="30">
        <f t="shared" si="66"/>
        <v>0</v>
      </c>
      <c r="I281" s="31"/>
      <c r="J281" s="31"/>
      <c r="K281" s="30">
        <f t="shared" ref="K281:K289" si="73">+SUM(H281:J281)</f>
        <v>0</v>
      </c>
      <c r="L281" s="31"/>
      <c r="M281" s="31"/>
      <c r="N281" s="31"/>
      <c r="O281" s="31">
        <f t="shared" ref="O281:O289" si="74">+SUM(L281:N281)</f>
        <v>0</v>
      </c>
      <c r="P281" s="31">
        <f t="shared" ref="P281:P289" si="75">+SUM(K281+O281)</f>
        <v>0</v>
      </c>
      <c r="Q281" s="31"/>
      <c r="R281" s="31">
        <f t="shared" ref="R281:R289" si="76">+SUM(P281:Q281)</f>
        <v>0</v>
      </c>
      <c r="S281" s="9"/>
    </row>
    <row r="282" spans="1:19" s="8" customFormat="1" x14ac:dyDescent="0.2">
      <c r="A282" s="71"/>
      <c r="B282" s="133"/>
      <c r="C282" s="97" t="s">
        <v>331</v>
      </c>
      <c r="D282" s="109">
        <v>4</v>
      </c>
      <c r="E282" s="31"/>
      <c r="F282" s="31"/>
      <c r="G282" s="31"/>
      <c r="H282" s="30">
        <f t="shared" si="66"/>
        <v>0</v>
      </c>
      <c r="I282" s="31"/>
      <c r="J282" s="31"/>
      <c r="K282" s="30">
        <f t="shared" si="73"/>
        <v>0</v>
      </c>
      <c r="L282" s="31"/>
      <c r="M282" s="31">
        <v>0.18</v>
      </c>
      <c r="N282" s="31">
        <v>0.39</v>
      </c>
      <c r="O282" s="31">
        <f t="shared" si="74"/>
        <v>0.57000000000000006</v>
      </c>
      <c r="P282" s="31">
        <f t="shared" si="75"/>
        <v>0.57000000000000006</v>
      </c>
      <c r="Q282" s="31"/>
      <c r="R282" s="31">
        <f t="shared" si="76"/>
        <v>0.57000000000000006</v>
      </c>
      <c r="S282" s="9"/>
    </row>
    <row r="283" spans="1:19" s="8" customFormat="1" x14ac:dyDescent="0.2">
      <c r="A283" s="71"/>
      <c r="B283" s="134"/>
      <c r="C283" s="97" t="s">
        <v>332</v>
      </c>
      <c r="D283" s="109">
        <v>0</v>
      </c>
      <c r="E283" s="31"/>
      <c r="F283" s="31"/>
      <c r="G283" s="31"/>
      <c r="H283" s="30">
        <f t="shared" si="66"/>
        <v>0</v>
      </c>
      <c r="I283" s="31"/>
      <c r="J283" s="31"/>
      <c r="K283" s="30">
        <f t="shared" si="73"/>
        <v>0</v>
      </c>
      <c r="L283" s="31"/>
      <c r="M283" s="31"/>
      <c r="N283" s="31"/>
      <c r="O283" s="31">
        <f t="shared" si="74"/>
        <v>0</v>
      </c>
      <c r="P283" s="31">
        <f t="shared" si="75"/>
        <v>0</v>
      </c>
      <c r="Q283" s="31"/>
      <c r="R283" s="31">
        <f t="shared" si="76"/>
        <v>0</v>
      </c>
      <c r="S283" s="9"/>
    </row>
    <row r="284" spans="1:19" s="8" customFormat="1" x14ac:dyDescent="0.2">
      <c r="A284" s="71"/>
      <c r="B284" s="133" t="s">
        <v>437</v>
      </c>
      <c r="C284" s="97" t="s">
        <v>407</v>
      </c>
      <c r="D284" s="109">
        <v>5</v>
      </c>
      <c r="E284" s="31"/>
      <c r="F284" s="31"/>
      <c r="G284" s="31"/>
      <c r="H284" s="30">
        <f t="shared" si="66"/>
        <v>0</v>
      </c>
      <c r="I284" s="31"/>
      <c r="J284" s="31"/>
      <c r="K284" s="30">
        <f t="shared" si="73"/>
        <v>0</v>
      </c>
      <c r="L284" s="31">
        <v>2</v>
      </c>
      <c r="M284" s="31">
        <v>5.0999999999999996</v>
      </c>
      <c r="N284" s="31">
        <v>2.0499999999999998</v>
      </c>
      <c r="O284" s="31">
        <f t="shared" si="74"/>
        <v>9.1499999999999986</v>
      </c>
      <c r="P284" s="31">
        <f t="shared" si="75"/>
        <v>9.1499999999999986</v>
      </c>
      <c r="Q284" s="31"/>
      <c r="R284" s="31">
        <f t="shared" si="76"/>
        <v>9.1499999999999986</v>
      </c>
      <c r="S284" s="9"/>
    </row>
    <row r="285" spans="1:19" s="8" customFormat="1" x14ac:dyDescent="0.2">
      <c r="A285" s="71"/>
      <c r="B285" s="134"/>
      <c r="C285" s="97" t="s">
        <v>288</v>
      </c>
      <c r="D285" s="109">
        <v>1</v>
      </c>
      <c r="E285" s="31"/>
      <c r="F285" s="31"/>
      <c r="G285" s="31"/>
      <c r="H285" s="30">
        <f t="shared" si="66"/>
        <v>0</v>
      </c>
      <c r="I285" s="31"/>
      <c r="J285" s="31"/>
      <c r="K285" s="30">
        <f t="shared" si="73"/>
        <v>0</v>
      </c>
      <c r="L285" s="31">
        <v>1.2</v>
      </c>
      <c r="M285" s="31">
        <v>1.6</v>
      </c>
      <c r="N285" s="31"/>
      <c r="O285" s="31">
        <f t="shared" si="74"/>
        <v>2.8</v>
      </c>
      <c r="P285" s="31">
        <f t="shared" si="75"/>
        <v>2.8</v>
      </c>
      <c r="Q285" s="31"/>
      <c r="R285" s="31">
        <f t="shared" si="76"/>
        <v>2.8</v>
      </c>
      <c r="S285" s="9"/>
    </row>
    <row r="286" spans="1:19" s="8" customFormat="1" x14ac:dyDescent="0.2">
      <c r="A286" s="71"/>
      <c r="B286" s="133" t="s">
        <v>438</v>
      </c>
      <c r="C286" s="97" t="s">
        <v>225</v>
      </c>
      <c r="D286" s="109">
        <v>0</v>
      </c>
      <c r="E286" s="31"/>
      <c r="F286" s="31"/>
      <c r="G286" s="31"/>
      <c r="H286" s="30">
        <f t="shared" si="66"/>
        <v>0</v>
      </c>
      <c r="I286" s="31"/>
      <c r="J286" s="31"/>
      <c r="K286" s="30">
        <f t="shared" si="73"/>
        <v>0</v>
      </c>
      <c r="L286" s="31"/>
      <c r="M286" s="31"/>
      <c r="N286" s="31"/>
      <c r="O286" s="31">
        <f t="shared" si="74"/>
        <v>0</v>
      </c>
      <c r="P286" s="31">
        <f t="shared" si="75"/>
        <v>0</v>
      </c>
      <c r="Q286" s="31"/>
      <c r="R286" s="31">
        <f t="shared" si="76"/>
        <v>0</v>
      </c>
      <c r="S286" s="9"/>
    </row>
    <row r="287" spans="1:19" s="8" customFormat="1" x14ac:dyDescent="0.2">
      <c r="A287" s="71"/>
      <c r="B287" s="133"/>
      <c r="C287" s="97" t="s">
        <v>333</v>
      </c>
      <c r="D287" s="109">
        <v>0</v>
      </c>
      <c r="E287" s="31"/>
      <c r="F287" s="31"/>
      <c r="G287" s="31"/>
      <c r="H287" s="30">
        <f t="shared" si="66"/>
        <v>0</v>
      </c>
      <c r="I287" s="31"/>
      <c r="J287" s="31"/>
      <c r="K287" s="30">
        <f t="shared" si="73"/>
        <v>0</v>
      </c>
      <c r="L287" s="31"/>
      <c r="M287" s="31"/>
      <c r="N287" s="31"/>
      <c r="O287" s="31">
        <f t="shared" si="74"/>
        <v>0</v>
      </c>
      <c r="P287" s="31">
        <f t="shared" si="75"/>
        <v>0</v>
      </c>
      <c r="Q287" s="31"/>
      <c r="R287" s="31">
        <f t="shared" si="76"/>
        <v>0</v>
      </c>
      <c r="S287" s="9"/>
    </row>
    <row r="288" spans="1:19" s="8" customFormat="1" x14ac:dyDescent="0.2">
      <c r="A288" s="71"/>
      <c r="B288" s="134"/>
      <c r="C288" s="97" t="s">
        <v>287</v>
      </c>
      <c r="D288" s="109">
        <v>0</v>
      </c>
      <c r="E288" s="31"/>
      <c r="F288" s="31"/>
      <c r="G288" s="31"/>
      <c r="H288" s="30">
        <f t="shared" si="66"/>
        <v>0</v>
      </c>
      <c r="I288" s="31"/>
      <c r="J288" s="31"/>
      <c r="K288" s="30">
        <f t="shared" si="73"/>
        <v>0</v>
      </c>
      <c r="L288" s="31"/>
      <c r="M288" s="31"/>
      <c r="N288" s="31"/>
      <c r="O288" s="31">
        <f t="shared" si="74"/>
        <v>0</v>
      </c>
      <c r="P288" s="31">
        <f t="shared" si="75"/>
        <v>0</v>
      </c>
      <c r="Q288" s="31"/>
      <c r="R288" s="31">
        <f t="shared" si="76"/>
        <v>0</v>
      </c>
      <c r="S288" s="9"/>
    </row>
    <row r="289" spans="1:19" s="8" customFormat="1" x14ac:dyDescent="0.2">
      <c r="A289" s="71"/>
      <c r="B289" s="133" t="s">
        <v>439</v>
      </c>
      <c r="C289" s="110" t="s">
        <v>286</v>
      </c>
      <c r="D289" s="111">
        <v>0</v>
      </c>
      <c r="E289" s="112"/>
      <c r="F289" s="112"/>
      <c r="G289" s="112"/>
      <c r="H289" s="32">
        <f t="shared" si="66"/>
        <v>0</v>
      </c>
      <c r="I289" s="112"/>
      <c r="J289" s="112"/>
      <c r="K289" s="32">
        <f t="shared" si="73"/>
        <v>0</v>
      </c>
      <c r="L289" s="112"/>
      <c r="M289" s="112"/>
      <c r="N289" s="112"/>
      <c r="O289" s="112">
        <f t="shared" si="74"/>
        <v>0</v>
      </c>
      <c r="P289" s="112">
        <f t="shared" si="75"/>
        <v>0</v>
      </c>
      <c r="Q289" s="112"/>
      <c r="R289" s="112">
        <f t="shared" si="76"/>
        <v>0</v>
      </c>
      <c r="S289" s="9"/>
    </row>
    <row r="290" spans="1:19" s="8" customFormat="1" ht="15" x14ac:dyDescent="0.25">
      <c r="A290" s="230" t="s">
        <v>0</v>
      </c>
      <c r="B290" s="231"/>
      <c r="C290" s="232" t="s">
        <v>0</v>
      </c>
      <c r="D290" s="105">
        <f>+SUM(D280:D289)</f>
        <v>19</v>
      </c>
      <c r="E290" s="106">
        <f>SUM(E280:E289)</f>
        <v>0</v>
      </c>
      <c r="F290" s="106">
        <f>SUM(F280:F289)</f>
        <v>0</v>
      </c>
      <c r="G290" s="106">
        <f>SUM(G280:G289)</f>
        <v>0</v>
      </c>
      <c r="H290" s="106">
        <f>SUM(H280:H289)</f>
        <v>0</v>
      </c>
      <c r="I290" s="106">
        <f t="shared" ref="I290:R290" si="77">+SUM(I280:I289)</f>
        <v>0</v>
      </c>
      <c r="J290" s="106">
        <f t="shared" si="77"/>
        <v>0</v>
      </c>
      <c r="K290" s="106">
        <f t="shared" si="77"/>
        <v>0</v>
      </c>
      <c r="L290" s="106">
        <f t="shared" si="77"/>
        <v>3.25</v>
      </c>
      <c r="M290" s="106">
        <f t="shared" si="77"/>
        <v>8.08</v>
      </c>
      <c r="N290" s="106">
        <f t="shared" si="77"/>
        <v>9.5500000000000007</v>
      </c>
      <c r="O290" s="106">
        <f t="shared" si="77"/>
        <v>20.88</v>
      </c>
      <c r="P290" s="106">
        <f t="shared" si="77"/>
        <v>20.88</v>
      </c>
      <c r="Q290" s="106">
        <f t="shared" si="77"/>
        <v>0</v>
      </c>
      <c r="R290" s="107">
        <f t="shared" si="77"/>
        <v>20.88</v>
      </c>
      <c r="S290" s="9"/>
    </row>
    <row r="291" spans="1:19" s="8" customFormat="1" x14ac:dyDescent="0.2">
      <c r="A291" s="93" t="s">
        <v>4</v>
      </c>
      <c r="B291" s="120" t="s">
        <v>440</v>
      </c>
      <c r="C291" s="73" t="s">
        <v>233</v>
      </c>
      <c r="D291" s="74">
        <v>11</v>
      </c>
      <c r="E291" s="39"/>
      <c r="F291" s="39"/>
      <c r="G291" s="39"/>
      <c r="H291" s="48">
        <f t="shared" si="66"/>
        <v>0</v>
      </c>
      <c r="I291" s="39"/>
      <c r="J291" s="39"/>
      <c r="K291" s="48">
        <f t="shared" ref="K291:K338" si="78">+SUM(H291:J291)</f>
        <v>0</v>
      </c>
      <c r="L291" s="39"/>
      <c r="M291" s="39">
        <v>21.36</v>
      </c>
      <c r="N291" s="39">
        <v>47.37</v>
      </c>
      <c r="O291" s="39">
        <f t="shared" ref="O291:O304" si="79">+SUM(L291:N291)</f>
        <v>68.72999999999999</v>
      </c>
      <c r="P291" s="39">
        <f t="shared" ref="P291:P304" si="80">+SUM(K291+O291)</f>
        <v>68.72999999999999</v>
      </c>
      <c r="Q291" s="96"/>
      <c r="R291" s="39">
        <f t="shared" ref="R291:R338" si="81">+SUM(P291:Q291)</f>
        <v>68.72999999999999</v>
      </c>
      <c r="S291" s="9"/>
    </row>
    <row r="292" spans="1:19" x14ac:dyDescent="0.2">
      <c r="A292" s="93"/>
      <c r="B292" s="121"/>
      <c r="C292" s="76" t="s">
        <v>239</v>
      </c>
      <c r="D292" s="77">
        <v>11</v>
      </c>
      <c r="E292" s="14"/>
      <c r="F292" s="14"/>
      <c r="G292" s="14"/>
      <c r="H292" s="30">
        <f t="shared" si="66"/>
        <v>0</v>
      </c>
      <c r="I292" s="14"/>
      <c r="J292" s="14"/>
      <c r="K292" s="30">
        <f t="shared" si="78"/>
        <v>0</v>
      </c>
      <c r="L292" s="14"/>
      <c r="M292" s="14">
        <v>8.3000000000000007</v>
      </c>
      <c r="N292" s="14">
        <v>40.35</v>
      </c>
      <c r="O292" s="14">
        <f t="shared" si="79"/>
        <v>48.650000000000006</v>
      </c>
      <c r="P292" s="14">
        <f t="shared" si="80"/>
        <v>48.650000000000006</v>
      </c>
      <c r="Q292" s="31">
        <v>1.49</v>
      </c>
      <c r="R292" s="14">
        <f t="shared" si="81"/>
        <v>50.140000000000008</v>
      </c>
      <c r="S292" s="10"/>
    </row>
    <row r="293" spans="1:19" x14ac:dyDescent="0.2">
      <c r="A293" s="93"/>
      <c r="B293" s="124"/>
      <c r="C293" s="76" t="s">
        <v>334</v>
      </c>
      <c r="D293" s="77">
        <v>12</v>
      </c>
      <c r="E293" s="14"/>
      <c r="F293" s="14"/>
      <c r="G293" s="14"/>
      <c r="H293" s="30">
        <f t="shared" si="66"/>
        <v>0</v>
      </c>
      <c r="I293" s="14"/>
      <c r="J293" s="14"/>
      <c r="K293" s="30">
        <f t="shared" si="78"/>
        <v>0</v>
      </c>
      <c r="L293" s="14">
        <v>1</v>
      </c>
      <c r="M293" s="14">
        <v>11.92</v>
      </c>
      <c r="N293" s="14">
        <v>34.93</v>
      </c>
      <c r="O293" s="14">
        <f t="shared" si="79"/>
        <v>47.85</v>
      </c>
      <c r="P293" s="14">
        <f t="shared" si="80"/>
        <v>47.85</v>
      </c>
      <c r="Q293" s="31"/>
      <c r="R293" s="14">
        <f t="shared" si="81"/>
        <v>47.85</v>
      </c>
      <c r="S293" s="10"/>
    </row>
    <row r="294" spans="1:19" x14ac:dyDescent="0.2">
      <c r="A294" s="93"/>
      <c r="B294" s="121" t="s">
        <v>441</v>
      </c>
      <c r="C294" s="76" t="s">
        <v>252</v>
      </c>
      <c r="D294" s="77">
        <v>20</v>
      </c>
      <c r="E294" s="14"/>
      <c r="F294" s="14"/>
      <c r="G294" s="14"/>
      <c r="H294" s="30">
        <f t="shared" si="66"/>
        <v>0</v>
      </c>
      <c r="I294" s="14">
        <v>0.1</v>
      </c>
      <c r="J294" s="14"/>
      <c r="K294" s="30">
        <f t="shared" si="78"/>
        <v>0.1</v>
      </c>
      <c r="L294" s="14"/>
      <c r="M294" s="14">
        <v>2.54</v>
      </c>
      <c r="N294" s="14">
        <v>10.050000000000001</v>
      </c>
      <c r="O294" s="14">
        <f t="shared" si="79"/>
        <v>12.59</v>
      </c>
      <c r="P294" s="14">
        <f t="shared" si="80"/>
        <v>12.69</v>
      </c>
      <c r="Q294" s="31">
        <v>0.2</v>
      </c>
      <c r="R294" s="14">
        <f t="shared" si="81"/>
        <v>12.889999999999999</v>
      </c>
      <c r="S294" s="10"/>
    </row>
    <row r="295" spans="1:19" x14ac:dyDescent="0.2">
      <c r="A295" s="93"/>
      <c r="B295" s="121"/>
      <c r="C295" s="76" t="s">
        <v>249</v>
      </c>
      <c r="D295" s="77">
        <v>17</v>
      </c>
      <c r="E295" s="14"/>
      <c r="F295" s="14"/>
      <c r="G295" s="14"/>
      <c r="H295" s="30">
        <f t="shared" si="66"/>
        <v>0</v>
      </c>
      <c r="I295" s="14">
        <v>0.67</v>
      </c>
      <c r="J295" s="14"/>
      <c r="K295" s="30">
        <f t="shared" si="78"/>
        <v>0.67</v>
      </c>
      <c r="L295" s="14"/>
      <c r="M295" s="14">
        <v>3.33</v>
      </c>
      <c r="N295" s="14">
        <v>7.59</v>
      </c>
      <c r="O295" s="14">
        <f t="shared" si="79"/>
        <v>10.92</v>
      </c>
      <c r="P295" s="14">
        <f t="shared" si="80"/>
        <v>11.59</v>
      </c>
      <c r="Q295" s="31"/>
      <c r="R295" s="14">
        <f t="shared" si="81"/>
        <v>11.59</v>
      </c>
      <c r="S295" s="10"/>
    </row>
    <row r="296" spans="1:19" x14ac:dyDescent="0.2">
      <c r="A296" s="93"/>
      <c r="B296" s="124"/>
      <c r="C296" s="76" t="s">
        <v>257</v>
      </c>
      <c r="D296" s="77">
        <v>4</v>
      </c>
      <c r="E296" s="14"/>
      <c r="F296" s="14"/>
      <c r="G296" s="14"/>
      <c r="H296" s="30">
        <f t="shared" si="66"/>
        <v>0</v>
      </c>
      <c r="I296" s="14"/>
      <c r="J296" s="14"/>
      <c r="K296" s="30">
        <f t="shared" si="78"/>
        <v>0</v>
      </c>
      <c r="L296" s="14">
        <v>0.2</v>
      </c>
      <c r="M296" s="14">
        <v>1.8</v>
      </c>
      <c r="N296" s="14">
        <v>2.81</v>
      </c>
      <c r="O296" s="14">
        <f t="shared" si="79"/>
        <v>4.8100000000000005</v>
      </c>
      <c r="P296" s="14">
        <f t="shared" si="80"/>
        <v>4.8100000000000005</v>
      </c>
      <c r="Q296" s="31"/>
      <c r="R296" s="14">
        <f t="shared" si="81"/>
        <v>4.8100000000000005</v>
      </c>
      <c r="S296" s="10"/>
    </row>
    <row r="297" spans="1:19" x14ac:dyDescent="0.2">
      <c r="A297" s="93"/>
      <c r="B297" s="121" t="s">
        <v>442</v>
      </c>
      <c r="C297" s="76" t="s">
        <v>256</v>
      </c>
      <c r="D297" s="77">
        <v>47</v>
      </c>
      <c r="E297" s="14"/>
      <c r="F297" s="14"/>
      <c r="G297" s="14"/>
      <c r="H297" s="30">
        <f t="shared" si="66"/>
        <v>0</v>
      </c>
      <c r="I297" s="14">
        <v>3.5</v>
      </c>
      <c r="J297" s="14"/>
      <c r="K297" s="30">
        <f t="shared" si="78"/>
        <v>3.5</v>
      </c>
      <c r="L297" s="14"/>
      <c r="M297" s="14">
        <v>28.46</v>
      </c>
      <c r="N297" s="14">
        <v>118.66</v>
      </c>
      <c r="O297" s="14">
        <f t="shared" si="79"/>
        <v>147.12</v>
      </c>
      <c r="P297" s="14">
        <f t="shared" si="80"/>
        <v>150.62</v>
      </c>
      <c r="Q297" s="31">
        <v>0.1</v>
      </c>
      <c r="R297" s="14">
        <f t="shared" si="81"/>
        <v>150.72</v>
      </c>
      <c r="S297" s="10"/>
    </row>
    <row r="298" spans="1:19" x14ac:dyDescent="0.2">
      <c r="A298" s="93"/>
      <c r="B298" s="121"/>
      <c r="C298" s="76" t="s">
        <v>229</v>
      </c>
      <c r="D298" s="77">
        <v>5</v>
      </c>
      <c r="E298" s="14"/>
      <c r="F298" s="14"/>
      <c r="G298" s="14"/>
      <c r="H298" s="30">
        <f t="shared" si="66"/>
        <v>0</v>
      </c>
      <c r="I298" s="14"/>
      <c r="J298" s="14"/>
      <c r="K298" s="30">
        <f t="shared" si="78"/>
        <v>0</v>
      </c>
      <c r="L298" s="14"/>
      <c r="M298" s="14">
        <v>5.8</v>
      </c>
      <c r="N298" s="14">
        <v>19.600000000000001</v>
      </c>
      <c r="O298" s="14">
        <f t="shared" si="79"/>
        <v>25.400000000000002</v>
      </c>
      <c r="P298" s="14">
        <f t="shared" si="80"/>
        <v>25.400000000000002</v>
      </c>
      <c r="Q298" s="31"/>
      <c r="R298" s="14">
        <f t="shared" si="81"/>
        <v>25.400000000000002</v>
      </c>
      <c r="S298" s="10"/>
    </row>
    <row r="299" spans="1:19" x14ac:dyDescent="0.2">
      <c r="A299" s="93"/>
      <c r="B299" s="121"/>
      <c r="C299" s="76" t="s">
        <v>246</v>
      </c>
      <c r="D299" s="77">
        <v>9</v>
      </c>
      <c r="E299" s="14"/>
      <c r="F299" s="14"/>
      <c r="G299" s="14"/>
      <c r="H299" s="30">
        <f t="shared" si="66"/>
        <v>0</v>
      </c>
      <c r="I299" s="14"/>
      <c r="J299" s="14"/>
      <c r="K299" s="30">
        <f t="shared" si="78"/>
        <v>0</v>
      </c>
      <c r="L299" s="14">
        <v>1.4</v>
      </c>
      <c r="M299" s="14">
        <v>6.3</v>
      </c>
      <c r="N299" s="14">
        <v>20</v>
      </c>
      <c r="O299" s="14">
        <f t="shared" si="79"/>
        <v>27.7</v>
      </c>
      <c r="P299" s="14">
        <f t="shared" si="80"/>
        <v>27.7</v>
      </c>
      <c r="Q299" s="31"/>
      <c r="R299" s="14">
        <f t="shared" si="81"/>
        <v>27.7</v>
      </c>
      <c r="S299" s="10"/>
    </row>
    <row r="300" spans="1:19" x14ac:dyDescent="0.2">
      <c r="A300" s="93"/>
      <c r="B300" s="124"/>
      <c r="C300" s="76" t="s">
        <v>230</v>
      </c>
      <c r="D300" s="77">
        <v>3</v>
      </c>
      <c r="E300" s="14"/>
      <c r="F300" s="14"/>
      <c r="G300" s="14"/>
      <c r="H300" s="30">
        <f t="shared" si="66"/>
        <v>0</v>
      </c>
      <c r="I300" s="14"/>
      <c r="J300" s="14"/>
      <c r="K300" s="30">
        <f t="shared" si="78"/>
        <v>0</v>
      </c>
      <c r="L300" s="14"/>
      <c r="M300" s="14">
        <v>0.8</v>
      </c>
      <c r="N300" s="14">
        <v>1.72</v>
      </c>
      <c r="O300" s="14">
        <f t="shared" si="79"/>
        <v>2.52</v>
      </c>
      <c r="P300" s="14">
        <f t="shared" si="80"/>
        <v>2.52</v>
      </c>
      <c r="Q300" s="31"/>
      <c r="R300" s="14">
        <f t="shared" si="81"/>
        <v>2.52</v>
      </c>
      <c r="S300" s="10"/>
    </row>
    <row r="301" spans="1:19" x14ac:dyDescent="0.2">
      <c r="A301" s="93"/>
      <c r="B301" s="121" t="s">
        <v>259</v>
      </c>
      <c r="C301" s="76" t="s">
        <v>259</v>
      </c>
      <c r="D301" s="77">
        <v>5</v>
      </c>
      <c r="E301" s="14"/>
      <c r="F301" s="14"/>
      <c r="G301" s="14"/>
      <c r="H301" s="30">
        <f t="shared" si="66"/>
        <v>0</v>
      </c>
      <c r="I301" s="14"/>
      <c r="J301" s="14"/>
      <c r="K301" s="30">
        <f t="shared" si="78"/>
        <v>0</v>
      </c>
      <c r="L301" s="14"/>
      <c r="M301" s="14">
        <v>4.4000000000000004</v>
      </c>
      <c r="N301" s="14">
        <v>11</v>
      </c>
      <c r="O301" s="14">
        <f t="shared" si="79"/>
        <v>15.4</v>
      </c>
      <c r="P301" s="14">
        <f t="shared" si="80"/>
        <v>15.4</v>
      </c>
      <c r="Q301" s="31"/>
      <c r="R301" s="14">
        <f t="shared" si="81"/>
        <v>15.4</v>
      </c>
      <c r="S301" s="10"/>
    </row>
    <row r="302" spans="1:19" x14ac:dyDescent="0.2">
      <c r="A302" s="93"/>
      <c r="B302" s="121"/>
      <c r="C302" s="76" t="s">
        <v>335</v>
      </c>
      <c r="D302" s="77">
        <v>10</v>
      </c>
      <c r="E302" s="14"/>
      <c r="F302" s="14"/>
      <c r="G302" s="14"/>
      <c r="H302" s="30">
        <f t="shared" si="66"/>
        <v>0</v>
      </c>
      <c r="I302" s="14">
        <v>0.9</v>
      </c>
      <c r="J302" s="14"/>
      <c r="K302" s="30">
        <f t="shared" si="78"/>
        <v>0.9</v>
      </c>
      <c r="L302" s="14">
        <v>1.5</v>
      </c>
      <c r="M302" s="14">
        <v>6.35</v>
      </c>
      <c r="N302" s="14">
        <v>24.4</v>
      </c>
      <c r="O302" s="14">
        <f t="shared" si="79"/>
        <v>32.25</v>
      </c>
      <c r="P302" s="14">
        <f t="shared" si="80"/>
        <v>33.15</v>
      </c>
      <c r="Q302" s="31">
        <v>3.3</v>
      </c>
      <c r="R302" s="14">
        <f t="shared" si="81"/>
        <v>36.449999999999996</v>
      </c>
      <c r="S302" s="10"/>
    </row>
    <row r="303" spans="1:19" x14ac:dyDescent="0.2">
      <c r="A303" s="93"/>
      <c r="B303" s="121"/>
      <c r="C303" s="76" t="s">
        <v>235</v>
      </c>
      <c r="D303" s="77">
        <v>1</v>
      </c>
      <c r="E303" s="14"/>
      <c r="F303" s="14"/>
      <c r="G303" s="14"/>
      <c r="H303" s="30">
        <f t="shared" si="66"/>
        <v>0</v>
      </c>
      <c r="I303" s="14"/>
      <c r="J303" s="14"/>
      <c r="K303" s="30">
        <f t="shared" si="78"/>
        <v>0</v>
      </c>
      <c r="L303" s="14"/>
      <c r="M303" s="14">
        <v>1.2</v>
      </c>
      <c r="N303" s="14">
        <v>2</v>
      </c>
      <c r="O303" s="14">
        <f t="shared" si="79"/>
        <v>3.2</v>
      </c>
      <c r="P303" s="14">
        <f t="shared" si="80"/>
        <v>3.2</v>
      </c>
      <c r="Q303" s="31"/>
      <c r="R303" s="14">
        <f t="shared" si="81"/>
        <v>3.2</v>
      </c>
      <c r="S303" s="10"/>
    </row>
    <row r="304" spans="1:19" x14ac:dyDescent="0.2">
      <c r="A304" s="93"/>
      <c r="B304" s="121"/>
      <c r="C304" s="76" t="s">
        <v>237</v>
      </c>
      <c r="D304" s="77">
        <v>5</v>
      </c>
      <c r="E304" s="14"/>
      <c r="F304" s="14"/>
      <c r="G304" s="14"/>
      <c r="H304" s="30">
        <f t="shared" si="66"/>
        <v>0</v>
      </c>
      <c r="I304" s="14">
        <v>4.0199999999999996</v>
      </c>
      <c r="J304" s="14"/>
      <c r="K304" s="30">
        <f t="shared" si="78"/>
        <v>4.0199999999999996</v>
      </c>
      <c r="L304" s="14"/>
      <c r="M304" s="14">
        <v>1.1499999999999999</v>
      </c>
      <c r="N304" s="14">
        <v>3.63</v>
      </c>
      <c r="O304" s="14">
        <f t="shared" si="79"/>
        <v>4.7799999999999994</v>
      </c>
      <c r="P304" s="14">
        <f t="shared" si="80"/>
        <v>8.7999999999999989</v>
      </c>
      <c r="Q304" s="31"/>
      <c r="R304" s="14">
        <f t="shared" si="81"/>
        <v>8.7999999999999989</v>
      </c>
      <c r="S304" s="10"/>
    </row>
    <row r="305" spans="1:19" x14ac:dyDescent="0.2">
      <c r="A305" s="93"/>
      <c r="B305" s="124"/>
      <c r="C305" s="78" t="s">
        <v>245</v>
      </c>
      <c r="D305" s="79">
        <v>0</v>
      </c>
      <c r="E305" s="36"/>
      <c r="F305" s="36"/>
      <c r="G305" s="36"/>
      <c r="H305" s="65">
        <f t="shared" si="66"/>
        <v>0</v>
      </c>
      <c r="I305" s="36"/>
      <c r="J305" s="36"/>
      <c r="K305" s="65">
        <f t="shared" si="78"/>
        <v>0</v>
      </c>
      <c r="L305" s="36"/>
      <c r="M305" s="36"/>
      <c r="N305" s="36"/>
      <c r="O305" s="36">
        <f t="shared" ref="O305:O337" si="82">+SUM(L305:N305)</f>
        <v>0</v>
      </c>
      <c r="P305" s="36">
        <f t="shared" ref="P305:P337" si="83">+SUM(K305+O305)</f>
        <v>0</v>
      </c>
      <c r="Q305" s="113"/>
      <c r="R305" s="36">
        <f t="shared" si="81"/>
        <v>0</v>
      </c>
      <c r="S305" s="10"/>
    </row>
    <row r="306" spans="1:19" x14ac:dyDescent="0.2">
      <c r="A306" s="93"/>
      <c r="B306" s="121" t="s">
        <v>244</v>
      </c>
      <c r="C306" s="76" t="s">
        <v>244</v>
      </c>
      <c r="D306" s="77">
        <v>31</v>
      </c>
      <c r="E306" s="14"/>
      <c r="F306" s="14"/>
      <c r="G306" s="14"/>
      <c r="H306" s="30">
        <f t="shared" si="66"/>
        <v>0</v>
      </c>
      <c r="I306" s="14">
        <v>3.4</v>
      </c>
      <c r="J306" s="14"/>
      <c r="K306" s="30">
        <f t="shared" si="78"/>
        <v>3.4</v>
      </c>
      <c r="L306" s="14">
        <v>84.6</v>
      </c>
      <c r="M306" s="14">
        <v>185.92</v>
      </c>
      <c r="N306" s="14">
        <v>363.5</v>
      </c>
      <c r="O306" s="14">
        <f t="shared" si="82"/>
        <v>634.02</v>
      </c>
      <c r="P306" s="14">
        <f t="shared" si="83"/>
        <v>637.41999999999996</v>
      </c>
      <c r="Q306" s="31"/>
      <c r="R306" s="14">
        <f t="shared" si="81"/>
        <v>637.41999999999996</v>
      </c>
      <c r="S306" s="10"/>
    </row>
    <row r="307" spans="1:19" x14ac:dyDescent="0.2">
      <c r="A307" s="93"/>
      <c r="B307" s="121"/>
      <c r="C307" s="76" t="s">
        <v>243</v>
      </c>
      <c r="D307" s="77">
        <v>5</v>
      </c>
      <c r="E307" s="14"/>
      <c r="F307" s="14"/>
      <c r="G307" s="14"/>
      <c r="H307" s="30">
        <f t="shared" si="66"/>
        <v>0</v>
      </c>
      <c r="I307" s="14"/>
      <c r="J307" s="14"/>
      <c r="K307" s="30">
        <f t="shared" si="78"/>
        <v>0</v>
      </c>
      <c r="L307" s="14"/>
      <c r="M307" s="14">
        <v>1.9</v>
      </c>
      <c r="N307" s="14">
        <v>10.1</v>
      </c>
      <c r="O307" s="14">
        <f t="shared" si="82"/>
        <v>12</v>
      </c>
      <c r="P307" s="14">
        <f t="shared" si="83"/>
        <v>12</v>
      </c>
      <c r="Q307" s="31"/>
      <c r="R307" s="14">
        <f t="shared" si="81"/>
        <v>12</v>
      </c>
      <c r="S307" s="10"/>
    </row>
    <row r="308" spans="1:19" x14ac:dyDescent="0.2">
      <c r="A308" s="93"/>
      <c r="B308" s="121"/>
      <c r="C308" s="76" t="s">
        <v>258</v>
      </c>
      <c r="D308" s="77">
        <v>5</v>
      </c>
      <c r="E308" s="14"/>
      <c r="F308" s="14"/>
      <c r="G308" s="14"/>
      <c r="H308" s="30">
        <f t="shared" si="66"/>
        <v>0</v>
      </c>
      <c r="I308" s="14">
        <v>6</v>
      </c>
      <c r="J308" s="14"/>
      <c r="K308" s="30">
        <f t="shared" si="78"/>
        <v>6</v>
      </c>
      <c r="L308" s="14">
        <v>1</v>
      </c>
      <c r="M308" s="14">
        <v>15.3</v>
      </c>
      <c r="N308" s="14">
        <v>35.4</v>
      </c>
      <c r="O308" s="14">
        <f t="shared" si="82"/>
        <v>51.7</v>
      </c>
      <c r="P308" s="14">
        <f t="shared" si="83"/>
        <v>57.7</v>
      </c>
      <c r="Q308" s="31"/>
      <c r="R308" s="14">
        <f t="shared" si="81"/>
        <v>57.7</v>
      </c>
      <c r="S308" s="10"/>
    </row>
    <row r="309" spans="1:19" x14ac:dyDescent="0.2">
      <c r="A309" s="93"/>
      <c r="B309" s="121"/>
      <c r="C309" s="76" t="s">
        <v>234</v>
      </c>
      <c r="D309" s="77">
        <v>11</v>
      </c>
      <c r="E309" s="14"/>
      <c r="F309" s="14"/>
      <c r="G309" s="14"/>
      <c r="H309" s="30">
        <f t="shared" si="66"/>
        <v>0</v>
      </c>
      <c r="I309" s="14"/>
      <c r="J309" s="14"/>
      <c r="K309" s="30">
        <f t="shared" si="78"/>
        <v>0</v>
      </c>
      <c r="L309" s="14">
        <v>8</v>
      </c>
      <c r="M309" s="14">
        <v>30.42</v>
      </c>
      <c r="N309" s="14">
        <v>65.98</v>
      </c>
      <c r="O309" s="14">
        <f t="shared" si="82"/>
        <v>104.4</v>
      </c>
      <c r="P309" s="14">
        <f t="shared" si="83"/>
        <v>104.4</v>
      </c>
      <c r="Q309" s="31">
        <v>1</v>
      </c>
      <c r="R309" s="14">
        <f t="shared" si="81"/>
        <v>105.4</v>
      </c>
      <c r="S309" s="10"/>
    </row>
    <row r="310" spans="1:19" x14ac:dyDescent="0.2">
      <c r="A310" s="93"/>
      <c r="B310" s="124"/>
      <c r="C310" s="76" t="s">
        <v>228</v>
      </c>
      <c r="D310" s="77">
        <v>2</v>
      </c>
      <c r="E310" s="14"/>
      <c r="F310" s="14"/>
      <c r="G310" s="14"/>
      <c r="H310" s="30">
        <f t="shared" si="66"/>
        <v>0</v>
      </c>
      <c r="I310" s="14"/>
      <c r="J310" s="14"/>
      <c r="K310" s="30">
        <f t="shared" si="78"/>
        <v>0</v>
      </c>
      <c r="L310" s="14"/>
      <c r="M310" s="14">
        <v>0.15</v>
      </c>
      <c r="N310" s="14">
        <v>1.95</v>
      </c>
      <c r="O310" s="14">
        <f t="shared" si="82"/>
        <v>2.1</v>
      </c>
      <c r="P310" s="14">
        <f t="shared" si="83"/>
        <v>2.1</v>
      </c>
      <c r="Q310" s="31"/>
      <c r="R310" s="14">
        <f t="shared" si="81"/>
        <v>2.1</v>
      </c>
      <c r="S310" s="10"/>
    </row>
    <row r="311" spans="1:19" x14ac:dyDescent="0.2">
      <c r="A311" s="93"/>
      <c r="B311" s="121" t="s">
        <v>367</v>
      </c>
      <c r="C311" s="76" t="s">
        <v>367</v>
      </c>
      <c r="D311" s="77">
        <v>0</v>
      </c>
      <c r="E311" s="14"/>
      <c r="F311" s="14"/>
      <c r="G311" s="14"/>
      <c r="H311" s="30">
        <f t="shared" ref="H311:H336" si="84">SUM(E311:G311)</f>
        <v>0</v>
      </c>
      <c r="I311" s="14"/>
      <c r="J311" s="14"/>
      <c r="K311" s="30">
        <f t="shared" si="78"/>
        <v>0</v>
      </c>
      <c r="L311" s="14"/>
      <c r="M311" s="14"/>
      <c r="N311" s="14"/>
      <c r="O311" s="14">
        <f t="shared" si="82"/>
        <v>0</v>
      </c>
      <c r="P311" s="14">
        <f t="shared" si="83"/>
        <v>0</v>
      </c>
      <c r="Q311" s="31"/>
      <c r="R311" s="14">
        <f t="shared" si="81"/>
        <v>0</v>
      </c>
      <c r="S311" s="10"/>
    </row>
    <row r="312" spans="1:19" x14ac:dyDescent="0.2">
      <c r="A312" s="93"/>
      <c r="B312" s="121"/>
      <c r="C312" s="76" t="s">
        <v>368</v>
      </c>
      <c r="D312" s="77">
        <v>0</v>
      </c>
      <c r="E312" s="14"/>
      <c r="F312" s="14"/>
      <c r="G312" s="14"/>
      <c r="H312" s="30">
        <f t="shared" si="84"/>
        <v>0</v>
      </c>
      <c r="I312" s="14"/>
      <c r="J312" s="14"/>
      <c r="K312" s="30">
        <f t="shared" si="78"/>
        <v>0</v>
      </c>
      <c r="L312" s="14"/>
      <c r="M312" s="14"/>
      <c r="N312" s="14"/>
      <c r="O312" s="14">
        <f t="shared" si="82"/>
        <v>0</v>
      </c>
      <c r="P312" s="14">
        <f t="shared" si="83"/>
        <v>0</v>
      </c>
      <c r="Q312" s="31"/>
      <c r="R312" s="14">
        <f t="shared" si="81"/>
        <v>0</v>
      </c>
      <c r="S312" s="10"/>
    </row>
    <row r="313" spans="1:19" x14ac:dyDescent="0.2">
      <c r="A313" s="93"/>
      <c r="B313" s="121"/>
      <c r="C313" s="76" t="s">
        <v>254</v>
      </c>
      <c r="D313" s="77">
        <v>50</v>
      </c>
      <c r="E313" s="14"/>
      <c r="F313" s="14"/>
      <c r="G313" s="14"/>
      <c r="H313" s="30">
        <f t="shared" si="84"/>
        <v>0</v>
      </c>
      <c r="I313" s="14">
        <v>1.41</v>
      </c>
      <c r="J313" s="14">
        <v>1.1599999999999999</v>
      </c>
      <c r="K313" s="30">
        <f t="shared" si="78"/>
        <v>2.57</v>
      </c>
      <c r="L313" s="14"/>
      <c r="M313" s="14">
        <v>4.13</v>
      </c>
      <c r="N313" s="14">
        <v>13.98</v>
      </c>
      <c r="O313" s="14">
        <f t="shared" si="82"/>
        <v>18.11</v>
      </c>
      <c r="P313" s="14">
        <f t="shared" si="83"/>
        <v>20.68</v>
      </c>
      <c r="Q313" s="31">
        <v>0.28999999999999998</v>
      </c>
      <c r="R313" s="14">
        <f t="shared" si="81"/>
        <v>20.97</v>
      </c>
      <c r="S313" s="10"/>
    </row>
    <row r="314" spans="1:19" x14ac:dyDescent="0.2">
      <c r="A314" s="93"/>
      <c r="B314" s="121"/>
      <c r="C314" s="76" t="s">
        <v>452</v>
      </c>
      <c r="D314" s="77">
        <v>0</v>
      </c>
      <c r="E314" s="14"/>
      <c r="F314" s="14"/>
      <c r="G314" s="14"/>
      <c r="H314" s="30">
        <f t="shared" si="84"/>
        <v>0</v>
      </c>
      <c r="I314" s="14"/>
      <c r="J314" s="14"/>
      <c r="K314" s="30">
        <f t="shared" si="78"/>
        <v>0</v>
      </c>
      <c r="L314" s="14"/>
      <c r="M314" s="14"/>
      <c r="N314" s="14"/>
      <c r="O314" s="14">
        <f t="shared" si="82"/>
        <v>0</v>
      </c>
      <c r="P314" s="14">
        <f t="shared" si="83"/>
        <v>0</v>
      </c>
      <c r="Q314" s="31"/>
      <c r="R314" s="14">
        <f t="shared" si="81"/>
        <v>0</v>
      </c>
      <c r="S314" s="10"/>
    </row>
    <row r="315" spans="1:19" x14ac:dyDescent="0.2">
      <c r="A315" s="93"/>
      <c r="B315" s="121"/>
      <c r="C315" s="76" t="s">
        <v>361</v>
      </c>
      <c r="D315" s="77">
        <v>0</v>
      </c>
      <c r="E315" s="14"/>
      <c r="F315" s="14"/>
      <c r="G315" s="14"/>
      <c r="H315" s="30">
        <f t="shared" si="84"/>
        <v>0</v>
      </c>
      <c r="I315" s="14"/>
      <c r="J315" s="14"/>
      <c r="K315" s="30">
        <f t="shared" si="78"/>
        <v>0</v>
      </c>
      <c r="L315" s="14"/>
      <c r="M315" s="14"/>
      <c r="N315" s="14"/>
      <c r="O315" s="14">
        <f t="shared" si="82"/>
        <v>0</v>
      </c>
      <c r="P315" s="14">
        <f t="shared" si="83"/>
        <v>0</v>
      </c>
      <c r="Q315" s="31"/>
      <c r="R315" s="14">
        <f t="shared" si="81"/>
        <v>0</v>
      </c>
      <c r="S315" s="10"/>
    </row>
    <row r="316" spans="1:19" x14ac:dyDescent="0.2">
      <c r="A316" s="93"/>
      <c r="B316" s="121"/>
      <c r="C316" s="76" t="s">
        <v>236</v>
      </c>
      <c r="D316" s="77">
        <v>75</v>
      </c>
      <c r="E316" s="14"/>
      <c r="F316" s="14"/>
      <c r="G316" s="14"/>
      <c r="H316" s="30">
        <f t="shared" si="84"/>
        <v>0</v>
      </c>
      <c r="I316" s="14">
        <v>0.44</v>
      </c>
      <c r="J316" s="14">
        <v>0.3</v>
      </c>
      <c r="K316" s="30">
        <f t="shared" si="78"/>
        <v>0.74</v>
      </c>
      <c r="L316" s="14">
        <v>0.1</v>
      </c>
      <c r="M316" s="14">
        <v>9.92</v>
      </c>
      <c r="N316" s="14">
        <v>42.02</v>
      </c>
      <c r="O316" s="14">
        <f t="shared" si="82"/>
        <v>52.040000000000006</v>
      </c>
      <c r="P316" s="14">
        <f t="shared" si="83"/>
        <v>52.780000000000008</v>
      </c>
      <c r="Q316" s="31">
        <v>0.1</v>
      </c>
      <c r="R316" s="14">
        <f t="shared" si="81"/>
        <v>52.88000000000001</v>
      </c>
      <c r="S316" s="10"/>
    </row>
    <row r="317" spans="1:19" x14ac:dyDescent="0.2">
      <c r="A317" s="93"/>
      <c r="B317" s="121"/>
      <c r="C317" s="76" t="s">
        <v>253</v>
      </c>
      <c r="D317" s="77">
        <v>26</v>
      </c>
      <c r="E317" s="14"/>
      <c r="F317" s="14"/>
      <c r="G317" s="14"/>
      <c r="H317" s="30">
        <f t="shared" si="84"/>
        <v>0</v>
      </c>
      <c r="I317" s="14"/>
      <c r="J317" s="14"/>
      <c r="K317" s="30">
        <f t="shared" si="78"/>
        <v>0</v>
      </c>
      <c r="L317" s="14"/>
      <c r="M317" s="14">
        <v>6.62</v>
      </c>
      <c r="N317" s="14">
        <v>78.510000000000005</v>
      </c>
      <c r="O317" s="14">
        <f t="shared" si="82"/>
        <v>85.13000000000001</v>
      </c>
      <c r="P317" s="14">
        <f t="shared" si="83"/>
        <v>85.13000000000001</v>
      </c>
      <c r="Q317" s="31"/>
      <c r="R317" s="14">
        <f t="shared" si="81"/>
        <v>85.13000000000001</v>
      </c>
      <c r="S317" s="10"/>
    </row>
    <row r="318" spans="1:19" x14ac:dyDescent="0.2">
      <c r="A318" s="93"/>
      <c r="B318" s="121"/>
      <c r="C318" s="76" t="s">
        <v>255</v>
      </c>
      <c r="D318" s="77">
        <v>41</v>
      </c>
      <c r="E318" s="14"/>
      <c r="F318" s="14"/>
      <c r="G318" s="14"/>
      <c r="H318" s="30">
        <f t="shared" si="84"/>
        <v>0</v>
      </c>
      <c r="I318" s="14">
        <v>2.5499999999999998</v>
      </c>
      <c r="J318" s="14">
        <v>0.05</v>
      </c>
      <c r="K318" s="30">
        <f t="shared" si="78"/>
        <v>2.5999999999999996</v>
      </c>
      <c r="L318" s="14"/>
      <c r="M318" s="14">
        <v>3.2</v>
      </c>
      <c r="N318" s="14">
        <v>40.75</v>
      </c>
      <c r="O318" s="14">
        <f t="shared" si="82"/>
        <v>43.95</v>
      </c>
      <c r="P318" s="14">
        <f t="shared" si="83"/>
        <v>46.550000000000004</v>
      </c>
      <c r="Q318" s="31"/>
      <c r="R318" s="14">
        <f t="shared" si="81"/>
        <v>46.550000000000004</v>
      </c>
      <c r="S318" s="10"/>
    </row>
    <row r="319" spans="1:19" x14ac:dyDescent="0.2">
      <c r="A319" s="93"/>
      <c r="B319" s="121"/>
      <c r="C319" s="76" t="s">
        <v>376</v>
      </c>
      <c r="D319" s="77">
        <v>0</v>
      </c>
      <c r="E319" s="14"/>
      <c r="F319" s="14"/>
      <c r="G319" s="14"/>
      <c r="H319" s="30">
        <f t="shared" si="84"/>
        <v>0</v>
      </c>
      <c r="I319" s="14"/>
      <c r="J319" s="14"/>
      <c r="K319" s="30">
        <f t="shared" si="78"/>
        <v>0</v>
      </c>
      <c r="L319" s="14"/>
      <c r="M319" s="14"/>
      <c r="N319" s="14"/>
      <c r="O319" s="14">
        <f t="shared" si="82"/>
        <v>0</v>
      </c>
      <c r="P319" s="14">
        <f t="shared" si="83"/>
        <v>0</v>
      </c>
      <c r="Q319" s="31"/>
      <c r="R319" s="14">
        <f t="shared" si="81"/>
        <v>0</v>
      </c>
      <c r="S319" s="10"/>
    </row>
    <row r="320" spans="1:19" x14ac:dyDescent="0.2">
      <c r="A320" s="93"/>
      <c r="B320" s="121"/>
      <c r="C320" s="76" t="s">
        <v>251</v>
      </c>
      <c r="D320" s="77">
        <v>58</v>
      </c>
      <c r="E320" s="14"/>
      <c r="F320" s="14"/>
      <c r="G320" s="14"/>
      <c r="H320" s="30">
        <f t="shared" si="84"/>
        <v>0</v>
      </c>
      <c r="I320" s="14">
        <v>0.32</v>
      </c>
      <c r="J320" s="14">
        <v>0.2</v>
      </c>
      <c r="K320" s="30">
        <f t="shared" si="78"/>
        <v>0.52</v>
      </c>
      <c r="L320" s="14">
        <v>0.33</v>
      </c>
      <c r="M320" s="14">
        <v>16.579999999999998</v>
      </c>
      <c r="N320" s="14">
        <v>81.08</v>
      </c>
      <c r="O320" s="14">
        <f t="shared" si="82"/>
        <v>97.99</v>
      </c>
      <c r="P320" s="14">
        <f t="shared" si="83"/>
        <v>98.509999999999991</v>
      </c>
      <c r="Q320" s="31"/>
      <c r="R320" s="14">
        <f t="shared" si="81"/>
        <v>98.509999999999991</v>
      </c>
      <c r="S320" s="10"/>
    </row>
    <row r="321" spans="1:21" x14ac:dyDescent="0.2">
      <c r="A321" s="93"/>
      <c r="B321" s="121"/>
      <c r="C321" s="76" t="s">
        <v>232</v>
      </c>
      <c r="D321" s="77">
        <v>0</v>
      </c>
      <c r="E321" s="14"/>
      <c r="F321" s="14"/>
      <c r="G321" s="14"/>
      <c r="H321" s="30">
        <f t="shared" si="84"/>
        <v>0</v>
      </c>
      <c r="I321" s="14"/>
      <c r="J321" s="14"/>
      <c r="K321" s="30">
        <f t="shared" si="78"/>
        <v>0</v>
      </c>
      <c r="L321" s="14"/>
      <c r="M321" s="14"/>
      <c r="N321" s="14"/>
      <c r="O321" s="14">
        <f t="shared" si="82"/>
        <v>0</v>
      </c>
      <c r="P321" s="14">
        <f t="shared" si="83"/>
        <v>0</v>
      </c>
      <c r="Q321" s="31"/>
      <c r="R321" s="14">
        <f t="shared" si="81"/>
        <v>0</v>
      </c>
      <c r="S321" s="10"/>
    </row>
    <row r="322" spans="1:21" x14ac:dyDescent="0.2">
      <c r="A322" s="93"/>
      <c r="B322" s="121"/>
      <c r="C322" s="76" t="s">
        <v>344</v>
      </c>
      <c r="D322" s="77">
        <v>1</v>
      </c>
      <c r="E322" s="14"/>
      <c r="F322" s="14"/>
      <c r="G322" s="14"/>
      <c r="H322" s="30">
        <f t="shared" si="84"/>
        <v>0</v>
      </c>
      <c r="I322" s="14"/>
      <c r="J322" s="14"/>
      <c r="K322" s="30">
        <f t="shared" si="78"/>
        <v>0</v>
      </c>
      <c r="L322" s="14"/>
      <c r="M322" s="14"/>
      <c r="N322" s="14">
        <v>1.5</v>
      </c>
      <c r="O322" s="14">
        <f t="shared" si="82"/>
        <v>1.5</v>
      </c>
      <c r="P322" s="14">
        <f t="shared" si="83"/>
        <v>1.5</v>
      </c>
      <c r="Q322" s="31"/>
      <c r="R322" s="14">
        <f t="shared" si="81"/>
        <v>1.5</v>
      </c>
      <c r="S322" s="10"/>
    </row>
    <row r="323" spans="1:21" x14ac:dyDescent="0.2">
      <c r="A323" s="93"/>
      <c r="B323" s="121"/>
      <c r="C323" s="76" t="s">
        <v>242</v>
      </c>
      <c r="D323" s="77">
        <v>14</v>
      </c>
      <c r="E323" s="14"/>
      <c r="F323" s="14"/>
      <c r="G323" s="14"/>
      <c r="H323" s="30">
        <f t="shared" si="84"/>
        <v>0</v>
      </c>
      <c r="I323" s="14"/>
      <c r="J323" s="14"/>
      <c r="K323" s="30">
        <f t="shared" si="78"/>
        <v>0</v>
      </c>
      <c r="L323" s="14">
        <v>0.2</v>
      </c>
      <c r="M323" s="14">
        <v>3.92</v>
      </c>
      <c r="N323" s="14">
        <v>30.4</v>
      </c>
      <c r="O323" s="14">
        <f t="shared" si="82"/>
        <v>34.519999999999996</v>
      </c>
      <c r="P323" s="14">
        <f t="shared" si="83"/>
        <v>34.519999999999996</v>
      </c>
      <c r="Q323" s="31"/>
      <c r="R323" s="14">
        <f t="shared" si="81"/>
        <v>34.519999999999996</v>
      </c>
      <c r="S323" s="10"/>
    </row>
    <row r="324" spans="1:21" x14ac:dyDescent="0.2">
      <c r="A324" s="93"/>
      <c r="B324" s="121"/>
      <c r="C324" s="76" t="s">
        <v>370</v>
      </c>
      <c r="D324" s="77">
        <v>0</v>
      </c>
      <c r="E324" s="14"/>
      <c r="F324" s="14"/>
      <c r="G324" s="14"/>
      <c r="H324" s="30">
        <f t="shared" si="84"/>
        <v>0</v>
      </c>
      <c r="I324" s="14"/>
      <c r="J324" s="14"/>
      <c r="K324" s="30">
        <f t="shared" si="78"/>
        <v>0</v>
      </c>
      <c r="L324" s="14"/>
      <c r="M324" s="14"/>
      <c r="N324" s="14"/>
      <c r="O324" s="14">
        <f t="shared" si="82"/>
        <v>0</v>
      </c>
      <c r="P324" s="14">
        <f t="shared" si="83"/>
        <v>0</v>
      </c>
      <c r="Q324" s="31"/>
      <c r="R324" s="14">
        <f t="shared" si="81"/>
        <v>0</v>
      </c>
      <c r="S324" s="10"/>
    </row>
    <row r="325" spans="1:21" x14ac:dyDescent="0.2">
      <c r="A325" s="93"/>
      <c r="B325" s="121"/>
      <c r="C325" s="76" t="s">
        <v>231</v>
      </c>
      <c r="D325" s="77">
        <v>0</v>
      </c>
      <c r="E325" s="14"/>
      <c r="F325" s="14"/>
      <c r="G325" s="14"/>
      <c r="H325" s="30">
        <f t="shared" si="84"/>
        <v>0</v>
      </c>
      <c r="I325" s="14"/>
      <c r="J325" s="14"/>
      <c r="K325" s="30">
        <f t="shared" si="78"/>
        <v>0</v>
      </c>
      <c r="L325" s="14"/>
      <c r="M325" s="14"/>
      <c r="N325" s="14"/>
      <c r="O325" s="14">
        <f t="shared" si="82"/>
        <v>0</v>
      </c>
      <c r="P325" s="14">
        <f t="shared" si="83"/>
        <v>0</v>
      </c>
      <c r="Q325" s="31"/>
      <c r="R325" s="14">
        <f t="shared" si="81"/>
        <v>0</v>
      </c>
      <c r="S325" s="10"/>
    </row>
    <row r="326" spans="1:21" x14ac:dyDescent="0.2">
      <c r="A326" s="93"/>
      <c r="B326" s="121"/>
      <c r="C326" s="76" t="s">
        <v>346</v>
      </c>
      <c r="D326" s="77">
        <v>0</v>
      </c>
      <c r="E326" s="14"/>
      <c r="F326" s="14"/>
      <c r="G326" s="14"/>
      <c r="H326" s="30">
        <f t="shared" si="84"/>
        <v>0</v>
      </c>
      <c r="I326" s="14"/>
      <c r="J326" s="14"/>
      <c r="K326" s="30">
        <f t="shared" si="78"/>
        <v>0</v>
      </c>
      <c r="L326" s="14"/>
      <c r="M326" s="14"/>
      <c r="N326" s="14"/>
      <c r="O326" s="14">
        <f t="shared" si="82"/>
        <v>0</v>
      </c>
      <c r="P326" s="14">
        <f t="shared" si="83"/>
        <v>0</v>
      </c>
      <c r="Q326" s="31"/>
      <c r="R326" s="14">
        <f t="shared" si="81"/>
        <v>0</v>
      </c>
      <c r="S326" s="10"/>
    </row>
    <row r="327" spans="1:21" x14ac:dyDescent="0.2">
      <c r="A327" s="93"/>
      <c r="B327" s="121"/>
      <c r="C327" s="76" t="s">
        <v>347</v>
      </c>
      <c r="D327" s="77">
        <v>1</v>
      </c>
      <c r="E327" s="14"/>
      <c r="F327" s="14"/>
      <c r="G327" s="14"/>
      <c r="H327" s="30">
        <f t="shared" si="84"/>
        <v>0</v>
      </c>
      <c r="I327" s="14"/>
      <c r="J327" s="14"/>
      <c r="K327" s="30">
        <f t="shared" si="78"/>
        <v>0</v>
      </c>
      <c r="L327" s="14"/>
      <c r="M327" s="14"/>
      <c r="N327" s="14">
        <v>0.03</v>
      </c>
      <c r="O327" s="14">
        <f t="shared" si="82"/>
        <v>0.03</v>
      </c>
      <c r="P327" s="14">
        <f t="shared" si="83"/>
        <v>0.03</v>
      </c>
      <c r="Q327" s="31"/>
      <c r="R327" s="14">
        <f t="shared" si="81"/>
        <v>0.03</v>
      </c>
      <c r="S327" s="10"/>
    </row>
    <row r="328" spans="1:21" x14ac:dyDescent="0.2">
      <c r="A328" s="93"/>
      <c r="B328" s="121"/>
      <c r="C328" s="76" t="s">
        <v>289</v>
      </c>
      <c r="D328" s="77">
        <v>0</v>
      </c>
      <c r="E328" s="14"/>
      <c r="F328" s="14"/>
      <c r="G328" s="14"/>
      <c r="H328" s="30">
        <f t="shared" si="84"/>
        <v>0</v>
      </c>
      <c r="I328" s="14"/>
      <c r="J328" s="14"/>
      <c r="K328" s="30">
        <f t="shared" si="78"/>
        <v>0</v>
      </c>
      <c r="L328" s="14"/>
      <c r="M328" s="14"/>
      <c r="N328" s="14"/>
      <c r="O328" s="14">
        <f t="shared" si="82"/>
        <v>0</v>
      </c>
      <c r="P328" s="14">
        <f t="shared" si="83"/>
        <v>0</v>
      </c>
      <c r="Q328" s="31"/>
      <c r="R328" s="14">
        <f t="shared" si="81"/>
        <v>0</v>
      </c>
      <c r="S328" s="10"/>
      <c r="T328" s="10"/>
      <c r="U328" s="10"/>
    </row>
    <row r="329" spans="1:21" x14ac:dyDescent="0.2">
      <c r="A329" s="93"/>
      <c r="B329" s="121"/>
      <c r="C329" s="76" t="s">
        <v>238</v>
      </c>
      <c r="D329" s="77">
        <v>5</v>
      </c>
      <c r="E329" s="14"/>
      <c r="F329" s="14"/>
      <c r="G329" s="14"/>
      <c r="H329" s="30">
        <f t="shared" si="84"/>
        <v>0</v>
      </c>
      <c r="I329" s="14">
        <v>0.6</v>
      </c>
      <c r="J329" s="14"/>
      <c r="K329" s="30">
        <f t="shared" si="78"/>
        <v>0.6</v>
      </c>
      <c r="L329" s="14"/>
      <c r="M329" s="14">
        <v>1.83</v>
      </c>
      <c r="N329" s="14">
        <v>4.76</v>
      </c>
      <c r="O329" s="14">
        <f t="shared" si="82"/>
        <v>6.59</v>
      </c>
      <c r="P329" s="14">
        <f t="shared" si="83"/>
        <v>7.1899999999999995</v>
      </c>
      <c r="Q329" s="31"/>
      <c r="R329" s="14">
        <f t="shared" si="81"/>
        <v>7.1899999999999995</v>
      </c>
      <c r="S329" s="10"/>
    </row>
    <row r="330" spans="1:21" x14ac:dyDescent="0.2">
      <c r="A330" s="93"/>
      <c r="B330" s="121"/>
      <c r="C330" s="76" t="s">
        <v>390</v>
      </c>
      <c r="D330" s="77">
        <v>0</v>
      </c>
      <c r="E330" s="14"/>
      <c r="F330" s="14"/>
      <c r="G330" s="14"/>
      <c r="H330" s="30">
        <f t="shared" si="84"/>
        <v>0</v>
      </c>
      <c r="I330" s="14"/>
      <c r="J330" s="14"/>
      <c r="K330" s="30">
        <f t="shared" si="78"/>
        <v>0</v>
      </c>
      <c r="L330" s="14"/>
      <c r="M330" s="14"/>
      <c r="N330" s="14"/>
      <c r="O330" s="14">
        <f t="shared" si="82"/>
        <v>0</v>
      </c>
      <c r="P330" s="14">
        <f t="shared" si="83"/>
        <v>0</v>
      </c>
      <c r="Q330" s="31"/>
      <c r="R330" s="14">
        <f t="shared" si="81"/>
        <v>0</v>
      </c>
      <c r="S330" s="10"/>
    </row>
    <row r="331" spans="1:21" x14ac:dyDescent="0.2">
      <c r="A331" s="93"/>
      <c r="B331" s="121"/>
      <c r="C331" s="76" t="s">
        <v>352</v>
      </c>
      <c r="D331" s="77">
        <v>1</v>
      </c>
      <c r="E331" s="14"/>
      <c r="F331" s="14"/>
      <c r="G331" s="14"/>
      <c r="H331" s="30">
        <f t="shared" si="84"/>
        <v>0</v>
      </c>
      <c r="I331" s="14"/>
      <c r="J331" s="14"/>
      <c r="K331" s="30">
        <f t="shared" si="78"/>
        <v>0</v>
      </c>
      <c r="L331" s="14"/>
      <c r="M331" s="14">
        <v>0.01</v>
      </c>
      <c r="N331" s="14">
        <v>0.01</v>
      </c>
      <c r="O331" s="14">
        <f t="shared" si="82"/>
        <v>0.02</v>
      </c>
      <c r="P331" s="14">
        <f t="shared" si="83"/>
        <v>0.02</v>
      </c>
      <c r="Q331" s="31"/>
      <c r="R331" s="14">
        <f t="shared" si="81"/>
        <v>0.02</v>
      </c>
      <c r="S331" s="10"/>
    </row>
    <row r="332" spans="1:21" x14ac:dyDescent="0.2">
      <c r="A332" s="93"/>
      <c r="B332" s="121"/>
      <c r="C332" s="76" t="s">
        <v>336</v>
      </c>
      <c r="D332" s="77">
        <v>10</v>
      </c>
      <c r="E332" s="14"/>
      <c r="F332" s="14"/>
      <c r="G332" s="14"/>
      <c r="H332" s="30">
        <f t="shared" si="84"/>
        <v>0</v>
      </c>
      <c r="I332" s="14">
        <v>5.62</v>
      </c>
      <c r="J332" s="14"/>
      <c r="K332" s="30">
        <f t="shared" si="78"/>
        <v>5.62</v>
      </c>
      <c r="L332" s="14"/>
      <c r="M332" s="14">
        <v>6.38</v>
      </c>
      <c r="N332" s="14">
        <v>15.45</v>
      </c>
      <c r="O332" s="14">
        <f t="shared" si="82"/>
        <v>21.83</v>
      </c>
      <c r="P332" s="14">
        <f t="shared" si="83"/>
        <v>27.45</v>
      </c>
      <c r="Q332" s="31"/>
      <c r="R332" s="14">
        <f t="shared" si="81"/>
        <v>27.45</v>
      </c>
      <c r="S332" s="10"/>
    </row>
    <row r="333" spans="1:21" x14ac:dyDescent="0.2">
      <c r="A333" s="93"/>
      <c r="B333" s="121"/>
      <c r="C333" s="76" t="s">
        <v>290</v>
      </c>
      <c r="D333" s="77">
        <v>1</v>
      </c>
      <c r="E333" s="14"/>
      <c r="F333" s="14"/>
      <c r="G333" s="14"/>
      <c r="H333" s="30">
        <f t="shared" si="84"/>
        <v>0</v>
      </c>
      <c r="I333" s="14"/>
      <c r="J333" s="14"/>
      <c r="K333" s="30">
        <f t="shared" si="78"/>
        <v>0</v>
      </c>
      <c r="L333" s="14"/>
      <c r="M333" s="14">
        <v>0.01</v>
      </c>
      <c r="N333" s="14">
        <v>0.04</v>
      </c>
      <c r="O333" s="14">
        <f t="shared" si="82"/>
        <v>0.05</v>
      </c>
      <c r="P333" s="14">
        <f t="shared" si="83"/>
        <v>0.05</v>
      </c>
      <c r="Q333" s="31"/>
      <c r="R333" s="14">
        <f t="shared" si="81"/>
        <v>0.05</v>
      </c>
      <c r="S333" s="10"/>
    </row>
    <row r="334" spans="1:21" x14ac:dyDescent="0.2">
      <c r="A334" s="93"/>
      <c r="B334" s="121"/>
      <c r="C334" s="76" t="s">
        <v>250</v>
      </c>
      <c r="D334" s="77">
        <v>9</v>
      </c>
      <c r="E334" s="14"/>
      <c r="F334" s="14"/>
      <c r="G334" s="14"/>
      <c r="H334" s="30">
        <f t="shared" si="84"/>
        <v>0</v>
      </c>
      <c r="I334" s="14"/>
      <c r="J334" s="14"/>
      <c r="K334" s="30">
        <f t="shared" si="78"/>
        <v>0</v>
      </c>
      <c r="L334" s="14"/>
      <c r="M334" s="14">
        <v>1.26</v>
      </c>
      <c r="N334" s="14">
        <v>4.22</v>
      </c>
      <c r="O334" s="14">
        <f t="shared" si="82"/>
        <v>5.4799999999999995</v>
      </c>
      <c r="P334" s="14">
        <f t="shared" si="83"/>
        <v>5.4799999999999995</v>
      </c>
      <c r="Q334" s="31"/>
      <c r="R334" s="14">
        <f t="shared" si="81"/>
        <v>5.4799999999999995</v>
      </c>
      <c r="S334" s="10"/>
    </row>
    <row r="335" spans="1:21" x14ac:dyDescent="0.2">
      <c r="A335" s="93"/>
      <c r="B335" s="121"/>
      <c r="C335" s="76" t="s">
        <v>391</v>
      </c>
      <c r="D335" s="77">
        <v>0</v>
      </c>
      <c r="E335" s="14"/>
      <c r="F335" s="14"/>
      <c r="G335" s="14"/>
      <c r="H335" s="30">
        <f t="shared" si="84"/>
        <v>0</v>
      </c>
      <c r="I335" s="14"/>
      <c r="J335" s="14"/>
      <c r="K335" s="30">
        <f t="shared" si="78"/>
        <v>0</v>
      </c>
      <c r="L335" s="14"/>
      <c r="M335" s="14"/>
      <c r="N335" s="14"/>
      <c r="O335" s="14">
        <f t="shared" si="82"/>
        <v>0</v>
      </c>
      <c r="P335" s="14">
        <f t="shared" si="83"/>
        <v>0</v>
      </c>
      <c r="Q335" s="31"/>
      <c r="R335" s="14">
        <f t="shared" si="81"/>
        <v>0</v>
      </c>
      <c r="S335" s="10"/>
    </row>
    <row r="336" spans="1:21" x14ac:dyDescent="0.2">
      <c r="A336" s="93"/>
      <c r="B336" s="121"/>
      <c r="C336" s="76" t="s">
        <v>240</v>
      </c>
      <c r="D336" s="77">
        <v>5</v>
      </c>
      <c r="E336" s="14"/>
      <c r="F336" s="14"/>
      <c r="G336" s="14"/>
      <c r="H336" s="30">
        <f t="shared" si="84"/>
        <v>0</v>
      </c>
      <c r="I336" s="14"/>
      <c r="J336" s="14"/>
      <c r="K336" s="30">
        <f t="shared" si="78"/>
        <v>0</v>
      </c>
      <c r="L336" s="14"/>
      <c r="M336" s="14">
        <v>0.5</v>
      </c>
      <c r="N336" s="14">
        <v>1.5</v>
      </c>
      <c r="O336" s="14">
        <f t="shared" si="82"/>
        <v>2</v>
      </c>
      <c r="P336" s="14">
        <f t="shared" si="83"/>
        <v>2</v>
      </c>
      <c r="Q336" s="31"/>
      <c r="R336" s="14">
        <f t="shared" si="81"/>
        <v>2</v>
      </c>
      <c r="S336" s="10"/>
    </row>
    <row r="337" spans="1:20" x14ac:dyDescent="0.2">
      <c r="A337" s="93"/>
      <c r="B337" s="121"/>
      <c r="C337" s="76" t="s">
        <v>261</v>
      </c>
      <c r="D337" s="77">
        <v>5</v>
      </c>
      <c r="E337" s="14"/>
      <c r="F337" s="14"/>
      <c r="G337" s="14"/>
      <c r="H337" s="30">
        <f>SUM(E337:G337)</f>
        <v>0</v>
      </c>
      <c r="I337" s="14">
        <v>0.01</v>
      </c>
      <c r="J337" s="14"/>
      <c r="K337" s="30">
        <f t="shared" si="78"/>
        <v>0.01</v>
      </c>
      <c r="L337" s="14"/>
      <c r="M337" s="14">
        <v>0.1</v>
      </c>
      <c r="N337" s="14">
        <v>1.19</v>
      </c>
      <c r="O337" s="14">
        <f t="shared" si="82"/>
        <v>1.29</v>
      </c>
      <c r="P337" s="14">
        <f t="shared" si="83"/>
        <v>1.3</v>
      </c>
      <c r="Q337" s="31"/>
      <c r="R337" s="14">
        <f t="shared" si="81"/>
        <v>1.3</v>
      </c>
      <c r="S337" s="10"/>
    </row>
    <row r="338" spans="1:20" x14ac:dyDescent="0.2">
      <c r="A338" s="93"/>
      <c r="B338" s="121"/>
      <c r="C338" s="76" t="s">
        <v>241</v>
      </c>
      <c r="D338" s="77">
        <v>2</v>
      </c>
      <c r="E338" s="14"/>
      <c r="F338" s="14"/>
      <c r="G338" s="14"/>
      <c r="H338" s="30">
        <f>SUM(E338:G338)</f>
        <v>0</v>
      </c>
      <c r="I338" s="14"/>
      <c r="J338" s="14"/>
      <c r="K338" s="30">
        <f t="shared" si="78"/>
        <v>0</v>
      </c>
      <c r="L338" s="14"/>
      <c r="M338" s="14">
        <v>0.34</v>
      </c>
      <c r="N338" s="14">
        <v>0.96</v>
      </c>
      <c r="O338" s="14">
        <f>+SUM(L338:N338)</f>
        <v>1.3</v>
      </c>
      <c r="P338" s="14">
        <f>+SUM(K338+O338)</f>
        <v>1.3</v>
      </c>
      <c r="Q338" s="31"/>
      <c r="R338" s="14">
        <f t="shared" si="81"/>
        <v>1.3</v>
      </c>
      <c r="S338" s="10"/>
    </row>
    <row r="339" spans="1:20" x14ac:dyDescent="0.2">
      <c r="A339" s="93"/>
      <c r="B339" s="121"/>
      <c r="C339" s="76" t="s">
        <v>570</v>
      </c>
      <c r="D339" s="77"/>
      <c r="E339" s="14"/>
      <c r="F339" s="14"/>
      <c r="G339" s="14"/>
      <c r="H339" s="30"/>
      <c r="I339" s="14"/>
      <c r="J339" s="14"/>
      <c r="K339" s="30"/>
      <c r="L339" s="14"/>
      <c r="M339" s="14"/>
      <c r="N339" s="14"/>
      <c r="O339" s="14"/>
      <c r="P339" s="14"/>
      <c r="Q339" s="31"/>
      <c r="R339" s="14"/>
      <c r="S339" s="10"/>
    </row>
    <row r="340" spans="1:20" x14ac:dyDescent="0.2">
      <c r="A340" s="93"/>
      <c r="B340" s="121"/>
      <c r="C340" s="76" t="s">
        <v>573</v>
      </c>
      <c r="D340" s="77"/>
      <c r="E340" s="14"/>
      <c r="F340" s="14"/>
      <c r="G340" s="14"/>
      <c r="H340" s="30"/>
      <c r="I340" s="14"/>
      <c r="J340" s="14"/>
      <c r="K340" s="30"/>
      <c r="L340" s="14"/>
      <c r="M340" s="14"/>
      <c r="N340" s="14"/>
      <c r="O340" s="14"/>
      <c r="P340" s="14"/>
      <c r="Q340" s="31"/>
      <c r="R340" s="14"/>
      <c r="S340" s="10"/>
    </row>
    <row r="341" spans="1:20" x14ac:dyDescent="0.2">
      <c r="A341" s="93"/>
      <c r="B341" s="121"/>
      <c r="C341" s="76" t="s">
        <v>574</v>
      </c>
      <c r="D341" s="77"/>
      <c r="E341" s="14"/>
      <c r="F341" s="14"/>
      <c r="G341" s="14"/>
      <c r="H341" s="30"/>
      <c r="I341" s="14"/>
      <c r="J341" s="14"/>
      <c r="K341" s="30"/>
      <c r="L341" s="14"/>
      <c r="M341" s="14"/>
      <c r="N341" s="14"/>
      <c r="O341" s="14"/>
      <c r="P341" s="14"/>
      <c r="Q341" s="31"/>
      <c r="R341" s="14"/>
      <c r="S341" s="10"/>
    </row>
    <row r="342" spans="1:20" x14ac:dyDescent="0.2">
      <c r="A342" s="93"/>
      <c r="B342" s="122"/>
      <c r="C342" s="76" t="s">
        <v>575</v>
      </c>
      <c r="D342" s="77"/>
      <c r="E342" s="14"/>
      <c r="F342" s="14"/>
      <c r="G342" s="14"/>
      <c r="H342" s="30"/>
      <c r="I342" s="14"/>
      <c r="J342" s="14"/>
      <c r="K342" s="30"/>
      <c r="L342" s="14"/>
      <c r="M342" s="14"/>
      <c r="N342" s="14"/>
      <c r="O342" s="14"/>
      <c r="P342" s="14"/>
      <c r="Q342" s="31"/>
      <c r="R342" s="14"/>
      <c r="S342" s="10"/>
    </row>
    <row r="343" spans="1:20" ht="15" x14ac:dyDescent="0.25">
      <c r="A343" s="230" t="s">
        <v>0</v>
      </c>
      <c r="B343" s="231"/>
      <c r="C343" s="232" t="s">
        <v>0</v>
      </c>
      <c r="D343" s="114">
        <f>+SUM(D291:D338)</f>
        <v>518</v>
      </c>
      <c r="E343" s="115">
        <f>SUM(E291:E338)</f>
        <v>0</v>
      </c>
      <c r="F343" s="115">
        <f>SUM(F291:F338)</f>
        <v>0</v>
      </c>
      <c r="G343" s="115">
        <f>SUM(G291:G338)</f>
        <v>0</v>
      </c>
      <c r="H343" s="115">
        <f>SUM(H291:H338)</f>
        <v>0</v>
      </c>
      <c r="I343" s="115">
        <f t="shared" ref="I343:R343" si="85">+SUM(I291:I338)</f>
        <v>29.540000000000006</v>
      </c>
      <c r="J343" s="115">
        <f t="shared" si="85"/>
        <v>1.71</v>
      </c>
      <c r="K343" s="115">
        <f t="shared" si="85"/>
        <v>31.250000000000004</v>
      </c>
      <c r="L343" s="115">
        <f t="shared" si="85"/>
        <v>98.329999999999984</v>
      </c>
      <c r="M343" s="115">
        <f t="shared" si="85"/>
        <v>392.19999999999993</v>
      </c>
      <c r="N343" s="115">
        <f t="shared" si="85"/>
        <v>1137.4400000000003</v>
      </c>
      <c r="O343" s="115">
        <f t="shared" si="85"/>
        <v>1627.9699999999996</v>
      </c>
      <c r="P343" s="115">
        <f t="shared" si="85"/>
        <v>1659.2199999999998</v>
      </c>
      <c r="Q343" s="115">
        <f t="shared" si="85"/>
        <v>6.4799999999999995</v>
      </c>
      <c r="R343" s="116">
        <f t="shared" si="85"/>
        <v>1665.7</v>
      </c>
      <c r="S343" s="10"/>
    </row>
    <row r="344" spans="1:20" ht="15" x14ac:dyDescent="0.25">
      <c r="A344" s="230" t="s">
        <v>337</v>
      </c>
      <c r="B344" s="231"/>
      <c r="C344" s="232"/>
      <c r="D344" s="53">
        <f t="shared" ref="D344:R344" si="86">+SUM(D343+D290+D279+D268+D223+D190+D135+D104+D70+D31+D14+D236)</f>
        <v>5332</v>
      </c>
      <c r="E344" s="54">
        <f t="shared" si="86"/>
        <v>1290.03</v>
      </c>
      <c r="F344" s="54">
        <f t="shared" si="86"/>
        <v>445.21000000000004</v>
      </c>
      <c r="G344" s="54">
        <f t="shared" si="86"/>
        <v>141.41000000000003</v>
      </c>
      <c r="H344" s="54">
        <f t="shared" si="86"/>
        <v>1876.6499999999999</v>
      </c>
      <c r="I344" s="54">
        <f t="shared" si="86"/>
        <v>1061.5</v>
      </c>
      <c r="J344" s="54">
        <f t="shared" si="86"/>
        <v>27.669999999999998</v>
      </c>
      <c r="K344" s="54">
        <f t="shared" si="86"/>
        <v>2965.8200000000006</v>
      </c>
      <c r="L344" s="54">
        <f t="shared" si="86"/>
        <v>61181.11</v>
      </c>
      <c r="M344" s="54">
        <f t="shared" si="86"/>
        <v>10769.64</v>
      </c>
      <c r="N344" s="54">
        <f t="shared" si="86"/>
        <v>12779.76</v>
      </c>
      <c r="O344" s="54">
        <f t="shared" si="86"/>
        <v>84730.51</v>
      </c>
      <c r="P344" s="54">
        <f t="shared" si="86"/>
        <v>87696.330000000016</v>
      </c>
      <c r="Q344" s="54">
        <f t="shared" si="86"/>
        <v>3191.1899999999996</v>
      </c>
      <c r="R344" s="55">
        <f t="shared" si="86"/>
        <v>90887.52</v>
      </c>
      <c r="S344" s="10"/>
    </row>
    <row r="345" spans="1:20" s="18" customFormat="1" x14ac:dyDescent="0.2">
      <c r="A345" s="42" t="s">
        <v>513</v>
      </c>
      <c r="B345" s="29"/>
      <c r="C345"/>
      <c r="D345" s="6"/>
      <c r="E345" s="5"/>
      <c r="F345"/>
      <c r="G345"/>
      <c r="H345"/>
      <c r="I345"/>
      <c r="J345"/>
      <c r="K345"/>
      <c r="L345"/>
      <c r="M345"/>
      <c r="N345"/>
      <c r="O345"/>
      <c r="P345"/>
      <c r="Q345" s="21"/>
      <c r="R345" s="21"/>
      <c r="S345" s="21"/>
      <c r="T345" s="21"/>
    </row>
    <row r="346" spans="1:20" s="18" customFormat="1" x14ac:dyDescent="0.2">
      <c r="A346" s="42"/>
      <c r="B346" s="29"/>
      <c r="C346"/>
      <c r="D346" s="6"/>
      <c r="E346" s="5"/>
      <c r="F346"/>
      <c r="G346"/>
      <c r="H346"/>
      <c r="I346"/>
      <c r="J346"/>
      <c r="K346"/>
      <c r="L346"/>
      <c r="M346"/>
      <c r="N346"/>
      <c r="O346"/>
      <c r="P346"/>
      <c r="Q346" s="21"/>
      <c r="R346" s="21"/>
      <c r="S346" s="21"/>
      <c r="T346" s="21"/>
    </row>
    <row r="347" spans="1:20" s="18" customFormat="1" x14ac:dyDescent="0.2">
      <c r="A347" s="42"/>
      <c r="B347" s="29"/>
      <c r="C347"/>
      <c r="D347" s="6"/>
      <c r="E347" s="5"/>
      <c r="F347"/>
      <c r="G347"/>
      <c r="H347"/>
      <c r="I347"/>
      <c r="J347"/>
      <c r="K347"/>
      <c r="L347"/>
      <c r="M347"/>
      <c r="N347"/>
      <c r="O347"/>
      <c r="P347"/>
      <c r="Q347" s="21"/>
      <c r="R347" s="21"/>
      <c r="S347" s="21"/>
      <c r="T347" s="21"/>
    </row>
    <row r="348" spans="1:20" s="18" customFormat="1" x14ac:dyDescent="0.2">
      <c r="A348" s="29"/>
      <c r="B348" s="29"/>
      <c r="C348"/>
      <c r="D348" s="6"/>
      <c r="E348" s="5"/>
      <c r="F348"/>
      <c r="G348"/>
      <c r="H348"/>
      <c r="I348"/>
      <c r="J348"/>
      <c r="K348"/>
      <c r="L348"/>
      <c r="M348"/>
      <c r="N348"/>
      <c r="O348"/>
      <c r="P348"/>
      <c r="Q348" s="21"/>
      <c r="R348" s="21"/>
      <c r="S348" s="21"/>
      <c r="T348" s="21"/>
    </row>
    <row r="349" spans="1:20" s="18" customForma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  <c r="P349"/>
      <c r="Q349" s="21"/>
      <c r="R349" s="21"/>
      <c r="S349" s="21"/>
      <c r="T349" s="21"/>
    </row>
    <row r="350" spans="1:20" s="18" customFormat="1" x14ac:dyDescent="0.2">
      <c r="A350" s="3"/>
      <c r="B350" s="37" t="s">
        <v>474</v>
      </c>
      <c r="C350"/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  <c r="P350"/>
      <c r="Q350" s="21"/>
      <c r="R350" s="21"/>
      <c r="S350" s="21"/>
      <c r="T350" s="21"/>
    </row>
    <row r="351" spans="1:20" s="18" customFormat="1" x14ac:dyDescent="0.2">
      <c r="A351" s="3"/>
      <c r="B351" s="37" t="s">
        <v>455</v>
      </c>
      <c r="C351"/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  <c r="P351"/>
      <c r="Q351" s="21"/>
      <c r="R351" s="21"/>
      <c r="S351" s="21"/>
      <c r="T351" s="21"/>
    </row>
    <row r="352" spans="1:20" s="18" customFormat="1" x14ac:dyDescent="0.2">
      <c r="A352" s="3"/>
      <c r="B352" s="37" t="s">
        <v>457</v>
      </c>
      <c r="C352"/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  <c r="P352"/>
      <c r="Q352" s="21"/>
      <c r="R352" s="21"/>
      <c r="S352" s="21"/>
      <c r="T352" s="21"/>
    </row>
    <row r="353" spans="1:20" s="18" customFormat="1" x14ac:dyDescent="0.2">
      <c r="A353" s="3"/>
      <c r="B353" s="37" t="s">
        <v>456</v>
      </c>
      <c r="C353"/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  <c r="P353"/>
      <c r="Q353" s="21"/>
      <c r="R353" s="21"/>
      <c r="S353" s="21"/>
      <c r="T353" s="21"/>
    </row>
    <row r="354" spans="1:20" s="18" customFormat="1" x14ac:dyDescent="0.2">
      <c r="A354" s="3"/>
      <c r="B354" s="37" t="s">
        <v>458</v>
      </c>
      <c r="C354"/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/>
      <c r="Q354" s="21"/>
      <c r="R354" s="21"/>
      <c r="S354" s="21"/>
      <c r="T354" s="21"/>
    </row>
    <row r="355" spans="1:20" s="18" customFormat="1" x14ac:dyDescent="0.2">
      <c r="A355" s="3"/>
      <c r="B355" s="37" t="s">
        <v>459</v>
      </c>
      <c r="C355"/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/>
      <c r="Q355" s="21"/>
      <c r="R355" s="21"/>
      <c r="S355" s="21"/>
      <c r="T355" s="21"/>
    </row>
    <row r="356" spans="1:20" x14ac:dyDescent="0.2">
      <c r="L356" s="9"/>
    </row>
    <row r="357" spans="1:20" x14ac:dyDescent="0.2">
      <c r="L357" s="9"/>
    </row>
    <row r="358" spans="1:20" x14ac:dyDescent="0.2">
      <c r="L358" s="9"/>
    </row>
    <row r="359" spans="1:20" x14ac:dyDescent="0.2">
      <c r="L359" s="9"/>
    </row>
    <row r="360" spans="1:20" x14ac:dyDescent="0.2">
      <c r="L360" s="9"/>
    </row>
    <row r="361" spans="1:20" x14ac:dyDescent="0.2">
      <c r="L361" s="9"/>
    </row>
    <row r="362" spans="1:20" x14ac:dyDescent="0.2">
      <c r="L362" s="9"/>
    </row>
    <row r="363" spans="1:20" x14ac:dyDescent="0.2">
      <c r="L363" s="9"/>
    </row>
    <row r="364" spans="1:20" x14ac:dyDescent="0.2">
      <c r="L364" s="9"/>
    </row>
    <row r="365" spans="1:20" x14ac:dyDescent="0.2">
      <c r="L365" s="9"/>
    </row>
    <row r="366" spans="1:20" x14ac:dyDescent="0.2">
      <c r="L366" s="9"/>
    </row>
    <row r="367" spans="1:20" x14ac:dyDescent="0.2">
      <c r="L367" s="9"/>
    </row>
    <row r="368" spans="1:20" x14ac:dyDescent="0.2">
      <c r="L368" s="9"/>
    </row>
    <row r="369" spans="12:12" x14ac:dyDescent="0.2">
      <c r="L369" s="9"/>
    </row>
    <row r="370" spans="12:12" x14ac:dyDescent="0.2">
      <c r="L370" s="9"/>
    </row>
    <row r="371" spans="12:12" x14ac:dyDescent="0.2">
      <c r="L371" s="9"/>
    </row>
    <row r="372" spans="12:12" x14ac:dyDescent="0.2">
      <c r="L372" s="9"/>
    </row>
    <row r="373" spans="12:12" x14ac:dyDescent="0.2">
      <c r="L373" s="9"/>
    </row>
    <row r="374" spans="12:12" x14ac:dyDescent="0.2">
      <c r="L374" s="9"/>
    </row>
    <row r="375" spans="12:12" x14ac:dyDescent="0.2">
      <c r="L375" s="9"/>
    </row>
    <row r="376" spans="12:12" x14ac:dyDescent="0.2">
      <c r="L376" s="9"/>
    </row>
    <row r="377" spans="12:12" x14ac:dyDescent="0.2">
      <c r="L377" s="9"/>
    </row>
    <row r="378" spans="12:12" x14ac:dyDescent="0.2">
      <c r="L378" s="9"/>
    </row>
    <row r="379" spans="12:12" x14ac:dyDescent="0.2">
      <c r="L379" s="9"/>
    </row>
    <row r="380" spans="12:12" x14ac:dyDescent="0.2">
      <c r="L380" s="9"/>
    </row>
    <row r="381" spans="12:12" x14ac:dyDescent="0.2">
      <c r="L381" s="9"/>
    </row>
    <row r="382" spans="12:12" x14ac:dyDescent="0.2">
      <c r="L382" s="9"/>
    </row>
    <row r="383" spans="12:12" x14ac:dyDescent="0.2">
      <c r="L383" s="9"/>
    </row>
    <row r="384" spans="12:12" x14ac:dyDescent="0.2">
      <c r="L384" s="9"/>
    </row>
    <row r="385" spans="12:12" x14ac:dyDescent="0.2">
      <c r="L385" s="9"/>
    </row>
    <row r="386" spans="12:12" x14ac:dyDescent="0.2">
      <c r="L386" s="9"/>
    </row>
    <row r="387" spans="12:12" x14ac:dyDescent="0.2">
      <c r="L387" s="9"/>
    </row>
    <row r="388" spans="12:12" x14ac:dyDescent="0.2">
      <c r="L388" s="9"/>
    </row>
    <row r="389" spans="12:12" x14ac:dyDescent="0.2">
      <c r="L389" s="9"/>
    </row>
    <row r="390" spans="12:12" x14ac:dyDescent="0.2">
      <c r="L390" s="9"/>
    </row>
    <row r="391" spans="12:12" x14ac:dyDescent="0.2">
      <c r="L391" s="9"/>
    </row>
    <row r="392" spans="12:12" x14ac:dyDescent="0.2">
      <c r="L392" s="9"/>
    </row>
    <row r="393" spans="12:12" x14ac:dyDescent="0.2">
      <c r="L393" s="9"/>
    </row>
    <row r="394" spans="12:12" x14ac:dyDescent="0.2">
      <c r="L394" s="9"/>
    </row>
    <row r="395" spans="12:12" x14ac:dyDescent="0.2">
      <c r="L395" s="9"/>
    </row>
    <row r="396" spans="12:12" x14ac:dyDescent="0.2">
      <c r="L396" s="9"/>
    </row>
    <row r="397" spans="12:12" x14ac:dyDescent="0.2">
      <c r="L397" s="9"/>
    </row>
    <row r="398" spans="12:12" x14ac:dyDescent="0.2">
      <c r="L398" s="9"/>
    </row>
    <row r="399" spans="12:12" x14ac:dyDescent="0.2">
      <c r="L399" s="9"/>
    </row>
    <row r="400" spans="12:12" x14ac:dyDescent="0.2">
      <c r="L400" s="9"/>
    </row>
    <row r="401" spans="12:12" x14ac:dyDescent="0.2">
      <c r="L401" s="9"/>
    </row>
    <row r="402" spans="12:12" x14ac:dyDescent="0.2">
      <c r="L402" s="9"/>
    </row>
    <row r="403" spans="12:12" x14ac:dyDescent="0.2">
      <c r="L403" s="9"/>
    </row>
    <row r="404" spans="12:12" x14ac:dyDescent="0.2">
      <c r="L404" s="9"/>
    </row>
    <row r="405" spans="12:12" x14ac:dyDescent="0.2">
      <c r="L405" s="9"/>
    </row>
    <row r="406" spans="12:12" x14ac:dyDescent="0.2">
      <c r="L406" s="9"/>
    </row>
    <row r="407" spans="12:12" x14ac:dyDescent="0.2">
      <c r="L407" s="9"/>
    </row>
    <row r="408" spans="12:12" x14ac:dyDescent="0.2">
      <c r="L408" s="9"/>
    </row>
    <row r="409" spans="12:12" x14ac:dyDescent="0.2">
      <c r="L409" s="9"/>
    </row>
    <row r="410" spans="12:12" x14ac:dyDescent="0.2">
      <c r="L410" s="9"/>
    </row>
    <row r="411" spans="12:12" x14ac:dyDescent="0.2">
      <c r="L411" s="9"/>
    </row>
    <row r="412" spans="12:12" x14ac:dyDescent="0.2">
      <c r="L412" s="9"/>
    </row>
    <row r="413" spans="12:12" x14ac:dyDescent="0.2">
      <c r="L413" s="9"/>
    </row>
    <row r="414" spans="12:12" x14ac:dyDescent="0.2">
      <c r="L414" s="9"/>
    </row>
    <row r="415" spans="12:12" x14ac:dyDescent="0.2">
      <c r="L415" s="9"/>
    </row>
    <row r="416" spans="12:12" x14ac:dyDescent="0.2">
      <c r="L416" s="9"/>
    </row>
    <row r="417" spans="12:12" x14ac:dyDescent="0.2">
      <c r="L417" s="9"/>
    </row>
    <row r="418" spans="12:12" x14ac:dyDescent="0.2">
      <c r="L418" s="9"/>
    </row>
    <row r="419" spans="12:12" x14ac:dyDescent="0.2">
      <c r="L419" s="9"/>
    </row>
    <row r="420" spans="12:12" x14ac:dyDescent="0.2">
      <c r="L420" s="9"/>
    </row>
    <row r="421" spans="12:12" x14ac:dyDescent="0.2">
      <c r="L421" s="9"/>
    </row>
    <row r="422" spans="12:12" x14ac:dyDescent="0.2">
      <c r="L422" s="9"/>
    </row>
    <row r="423" spans="12:12" x14ac:dyDescent="0.2">
      <c r="L423" s="9"/>
    </row>
    <row r="424" spans="12:12" x14ac:dyDescent="0.2">
      <c r="L424" s="9"/>
    </row>
    <row r="425" spans="12:12" x14ac:dyDescent="0.2">
      <c r="L425" s="9"/>
    </row>
    <row r="426" spans="12:12" x14ac:dyDescent="0.2">
      <c r="L426" s="9"/>
    </row>
    <row r="427" spans="12:12" x14ac:dyDescent="0.2">
      <c r="L427" s="9"/>
    </row>
    <row r="428" spans="12:12" x14ac:dyDescent="0.2">
      <c r="L428" s="9"/>
    </row>
    <row r="429" spans="12:12" x14ac:dyDescent="0.2">
      <c r="L429" s="9"/>
    </row>
    <row r="430" spans="12:12" x14ac:dyDescent="0.2">
      <c r="L430" s="9"/>
    </row>
    <row r="431" spans="12:12" x14ac:dyDescent="0.2">
      <c r="L431" s="9"/>
    </row>
    <row r="432" spans="12:12" x14ac:dyDescent="0.2">
      <c r="L432" s="9"/>
    </row>
    <row r="433" spans="12:12" x14ac:dyDescent="0.2">
      <c r="L433" s="9"/>
    </row>
    <row r="434" spans="12:12" x14ac:dyDescent="0.2">
      <c r="L434" s="9"/>
    </row>
    <row r="435" spans="12:12" x14ac:dyDescent="0.2">
      <c r="L435" s="9"/>
    </row>
    <row r="436" spans="12:12" x14ac:dyDescent="0.2">
      <c r="L436" s="9"/>
    </row>
    <row r="437" spans="12:12" x14ac:dyDescent="0.2">
      <c r="L437" s="9"/>
    </row>
    <row r="438" spans="12:12" x14ac:dyDescent="0.2">
      <c r="L438" s="9"/>
    </row>
    <row r="439" spans="12:12" x14ac:dyDescent="0.2">
      <c r="L439" s="9"/>
    </row>
    <row r="440" spans="12:12" x14ac:dyDescent="0.2">
      <c r="L440" s="9"/>
    </row>
    <row r="441" spans="12:12" x14ac:dyDescent="0.2">
      <c r="L441" s="9"/>
    </row>
    <row r="442" spans="12:12" x14ac:dyDescent="0.2">
      <c r="L442" s="9"/>
    </row>
    <row r="443" spans="12:12" x14ac:dyDescent="0.2">
      <c r="L443" s="9"/>
    </row>
    <row r="444" spans="12:12" x14ac:dyDescent="0.2">
      <c r="L444" s="9"/>
    </row>
    <row r="445" spans="12:12" x14ac:dyDescent="0.2">
      <c r="L445" s="9"/>
    </row>
    <row r="446" spans="12:12" x14ac:dyDescent="0.2">
      <c r="L446" s="9"/>
    </row>
    <row r="447" spans="12:12" x14ac:dyDescent="0.2">
      <c r="L447" s="9"/>
    </row>
    <row r="448" spans="12:12" x14ac:dyDescent="0.2">
      <c r="L448" s="9"/>
    </row>
    <row r="449" spans="12:12" x14ac:dyDescent="0.2">
      <c r="L449" s="9"/>
    </row>
    <row r="450" spans="12:12" x14ac:dyDescent="0.2">
      <c r="L450" s="9"/>
    </row>
    <row r="451" spans="12:12" x14ac:dyDescent="0.2">
      <c r="L451" s="9"/>
    </row>
    <row r="452" spans="12:12" x14ac:dyDescent="0.2">
      <c r="L452" s="9"/>
    </row>
    <row r="453" spans="12:12" x14ac:dyDescent="0.2">
      <c r="L453" s="9"/>
    </row>
    <row r="454" spans="12:12" x14ac:dyDescent="0.2">
      <c r="L454" s="9"/>
    </row>
    <row r="455" spans="12:12" x14ac:dyDescent="0.2">
      <c r="L455" s="9"/>
    </row>
    <row r="456" spans="12:12" x14ac:dyDescent="0.2">
      <c r="L456" s="9"/>
    </row>
    <row r="457" spans="12:12" x14ac:dyDescent="0.2">
      <c r="L457" s="9"/>
    </row>
    <row r="458" spans="12:12" x14ac:dyDescent="0.2">
      <c r="L458" s="9"/>
    </row>
    <row r="459" spans="12:12" x14ac:dyDescent="0.2">
      <c r="L459" s="9"/>
    </row>
    <row r="460" spans="12:12" x14ac:dyDescent="0.2">
      <c r="L460" s="9"/>
    </row>
    <row r="461" spans="12:12" x14ac:dyDescent="0.2">
      <c r="L461" s="9"/>
    </row>
    <row r="462" spans="12:12" x14ac:dyDescent="0.2">
      <c r="L462" s="9"/>
    </row>
    <row r="463" spans="12:12" x14ac:dyDescent="0.2">
      <c r="L463" s="9"/>
    </row>
    <row r="464" spans="12:12" x14ac:dyDescent="0.2">
      <c r="L464" s="9"/>
    </row>
    <row r="465" spans="12:12" x14ac:dyDescent="0.2">
      <c r="L465" s="9"/>
    </row>
    <row r="466" spans="12:12" x14ac:dyDescent="0.2">
      <c r="L466" s="9"/>
    </row>
    <row r="467" spans="12:12" x14ac:dyDescent="0.2">
      <c r="L467" s="9"/>
    </row>
    <row r="468" spans="12:12" x14ac:dyDescent="0.2">
      <c r="L468" s="9"/>
    </row>
    <row r="469" spans="12:12" x14ac:dyDescent="0.2">
      <c r="L469" s="9"/>
    </row>
    <row r="470" spans="12:12" x14ac:dyDescent="0.2">
      <c r="L470" s="9"/>
    </row>
    <row r="471" spans="12:12" x14ac:dyDescent="0.2">
      <c r="L471" s="9"/>
    </row>
    <row r="472" spans="12:12" x14ac:dyDescent="0.2">
      <c r="L472" s="9"/>
    </row>
    <row r="473" spans="12:12" x14ac:dyDescent="0.2">
      <c r="L473" s="9"/>
    </row>
    <row r="474" spans="12:12" x14ac:dyDescent="0.2">
      <c r="L474" s="9"/>
    </row>
    <row r="475" spans="12:12" x14ac:dyDescent="0.2">
      <c r="L475" s="9"/>
    </row>
    <row r="476" spans="12:12" x14ac:dyDescent="0.2">
      <c r="L476" s="9"/>
    </row>
    <row r="477" spans="12:12" x14ac:dyDescent="0.2">
      <c r="L477" s="9"/>
    </row>
    <row r="478" spans="12:12" x14ac:dyDescent="0.2">
      <c r="L478" s="9"/>
    </row>
    <row r="479" spans="12:12" x14ac:dyDescent="0.2">
      <c r="L479" s="9"/>
    </row>
    <row r="480" spans="12:12" x14ac:dyDescent="0.2">
      <c r="L480" s="9"/>
    </row>
    <row r="481" spans="12:12" x14ac:dyDescent="0.2">
      <c r="L481" s="9"/>
    </row>
    <row r="482" spans="12:12" x14ac:dyDescent="0.2">
      <c r="L482" s="9"/>
    </row>
    <row r="483" spans="12:12" x14ac:dyDescent="0.2">
      <c r="L483" s="9"/>
    </row>
    <row r="484" spans="12:12" x14ac:dyDescent="0.2">
      <c r="L484" s="9"/>
    </row>
    <row r="485" spans="12:12" x14ac:dyDescent="0.2">
      <c r="L485" s="9"/>
    </row>
    <row r="486" spans="12:12" x14ac:dyDescent="0.2">
      <c r="L486" s="9"/>
    </row>
    <row r="487" spans="12:12" x14ac:dyDescent="0.2">
      <c r="L487" s="9"/>
    </row>
    <row r="488" spans="12:12" x14ac:dyDescent="0.2">
      <c r="L488" s="9"/>
    </row>
    <row r="489" spans="12:12" x14ac:dyDescent="0.2">
      <c r="L489" s="9"/>
    </row>
    <row r="490" spans="12:12" x14ac:dyDescent="0.2">
      <c r="L490" s="9"/>
    </row>
    <row r="491" spans="12:12" x14ac:dyDescent="0.2">
      <c r="L491" s="9"/>
    </row>
    <row r="492" spans="12:12" x14ac:dyDescent="0.2">
      <c r="L492" s="9"/>
    </row>
    <row r="493" spans="12:12" x14ac:dyDescent="0.2">
      <c r="L493" s="9"/>
    </row>
    <row r="494" spans="12:12" x14ac:dyDescent="0.2">
      <c r="L494" s="9"/>
    </row>
    <row r="495" spans="12:12" x14ac:dyDescent="0.2">
      <c r="L495" s="9"/>
    </row>
    <row r="496" spans="12:12" x14ac:dyDescent="0.2">
      <c r="L496" s="9"/>
    </row>
    <row r="497" spans="12:12" x14ac:dyDescent="0.2">
      <c r="L497" s="9"/>
    </row>
    <row r="498" spans="12:12" x14ac:dyDescent="0.2">
      <c r="L498" s="9"/>
    </row>
    <row r="499" spans="12:12" x14ac:dyDescent="0.2">
      <c r="L499" s="9"/>
    </row>
    <row r="500" spans="12:12" x14ac:dyDescent="0.2">
      <c r="L500" s="9"/>
    </row>
    <row r="501" spans="12:12" x14ac:dyDescent="0.2">
      <c r="L501" s="9"/>
    </row>
    <row r="502" spans="12:12" x14ac:dyDescent="0.2">
      <c r="L502" s="9"/>
    </row>
    <row r="503" spans="12:12" x14ac:dyDescent="0.2">
      <c r="L503" s="9"/>
    </row>
    <row r="504" spans="12:12" x14ac:dyDescent="0.2">
      <c r="L504" s="9"/>
    </row>
    <row r="505" spans="12:12" x14ac:dyDescent="0.2">
      <c r="L505" s="9"/>
    </row>
    <row r="506" spans="12:12" x14ac:dyDescent="0.2">
      <c r="L506" s="9"/>
    </row>
    <row r="507" spans="12:12" x14ac:dyDescent="0.2">
      <c r="L507" s="9"/>
    </row>
    <row r="508" spans="12:12" x14ac:dyDescent="0.2">
      <c r="L508" s="9"/>
    </row>
    <row r="509" spans="12:12" x14ac:dyDescent="0.2">
      <c r="L509" s="9"/>
    </row>
    <row r="510" spans="12:12" x14ac:dyDescent="0.2">
      <c r="L510" s="9"/>
    </row>
    <row r="511" spans="12:12" x14ac:dyDescent="0.2">
      <c r="L511" s="9"/>
    </row>
    <row r="512" spans="12:12" x14ac:dyDescent="0.2">
      <c r="L512" s="9"/>
    </row>
    <row r="513" spans="12:12" x14ac:dyDescent="0.2">
      <c r="L513" s="9"/>
    </row>
    <row r="514" spans="12:12" x14ac:dyDescent="0.2">
      <c r="L514" s="9"/>
    </row>
    <row r="515" spans="12:12" x14ac:dyDescent="0.2">
      <c r="L515" s="9"/>
    </row>
    <row r="516" spans="12:12" x14ac:dyDescent="0.2">
      <c r="L516" s="9"/>
    </row>
    <row r="517" spans="12:12" x14ac:dyDescent="0.2">
      <c r="L517" s="9"/>
    </row>
    <row r="518" spans="12:12" x14ac:dyDescent="0.2">
      <c r="L518" s="9"/>
    </row>
    <row r="519" spans="12:12" x14ac:dyDescent="0.2">
      <c r="L519" s="9"/>
    </row>
    <row r="520" spans="12:12" x14ac:dyDescent="0.2">
      <c r="L520" s="9"/>
    </row>
    <row r="521" spans="12:12" x14ac:dyDescent="0.2">
      <c r="L521" s="9"/>
    </row>
    <row r="522" spans="12:12" x14ac:dyDescent="0.2">
      <c r="L522" s="9"/>
    </row>
    <row r="523" spans="12:12" x14ac:dyDescent="0.2">
      <c r="L523" s="9"/>
    </row>
    <row r="524" spans="12:12" x14ac:dyDescent="0.2">
      <c r="L524" s="9"/>
    </row>
    <row r="525" spans="12:12" x14ac:dyDescent="0.2">
      <c r="L525" s="9"/>
    </row>
    <row r="526" spans="12:12" x14ac:dyDescent="0.2">
      <c r="L526" s="9"/>
    </row>
    <row r="527" spans="12:12" x14ac:dyDescent="0.2">
      <c r="L527" s="9"/>
    </row>
    <row r="528" spans="12:12" x14ac:dyDescent="0.2">
      <c r="L528" s="9"/>
    </row>
    <row r="529" spans="12:12" x14ac:dyDescent="0.2">
      <c r="L529" s="9"/>
    </row>
    <row r="530" spans="12:12" x14ac:dyDescent="0.2">
      <c r="L530" s="9"/>
    </row>
    <row r="531" spans="12:12" x14ac:dyDescent="0.2">
      <c r="L531" s="9"/>
    </row>
    <row r="532" spans="12:12" x14ac:dyDescent="0.2">
      <c r="L532" s="9"/>
    </row>
    <row r="533" spans="12:12" x14ac:dyDescent="0.2">
      <c r="L533" s="9"/>
    </row>
    <row r="534" spans="12:12" x14ac:dyDescent="0.2">
      <c r="L534" s="9"/>
    </row>
    <row r="535" spans="12:12" x14ac:dyDescent="0.2">
      <c r="L535" s="9"/>
    </row>
    <row r="536" spans="12:12" x14ac:dyDescent="0.2">
      <c r="L536" s="9"/>
    </row>
    <row r="537" spans="12:12" x14ac:dyDescent="0.2">
      <c r="L537" s="9"/>
    </row>
    <row r="538" spans="12:12" x14ac:dyDescent="0.2">
      <c r="L538" s="9"/>
    </row>
    <row r="539" spans="12:12" x14ac:dyDescent="0.2">
      <c r="L539" s="9"/>
    </row>
    <row r="540" spans="12:12" x14ac:dyDescent="0.2">
      <c r="L540" s="9"/>
    </row>
    <row r="541" spans="12:12" x14ac:dyDescent="0.2">
      <c r="L541" s="9"/>
    </row>
    <row r="542" spans="12:12" x14ac:dyDescent="0.2">
      <c r="L542" s="9"/>
    </row>
    <row r="543" spans="12:12" x14ac:dyDescent="0.2">
      <c r="L543" s="9"/>
    </row>
    <row r="544" spans="12:12" x14ac:dyDescent="0.2">
      <c r="L544" s="9"/>
    </row>
    <row r="545" spans="12:12" x14ac:dyDescent="0.2">
      <c r="L545" s="9"/>
    </row>
    <row r="546" spans="12:12" x14ac:dyDescent="0.2">
      <c r="L546" s="9"/>
    </row>
    <row r="547" spans="12:12" x14ac:dyDescent="0.2">
      <c r="L547" s="9"/>
    </row>
    <row r="548" spans="12:12" x14ac:dyDescent="0.2">
      <c r="L548" s="9"/>
    </row>
    <row r="549" spans="12:12" x14ac:dyDescent="0.2">
      <c r="L549" s="9"/>
    </row>
    <row r="550" spans="12:12" x14ac:dyDescent="0.2">
      <c r="L550" s="9"/>
    </row>
    <row r="551" spans="12:12" x14ac:dyDescent="0.2">
      <c r="L551" s="9"/>
    </row>
    <row r="552" spans="12:12" x14ac:dyDescent="0.2">
      <c r="L552" s="9"/>
    </row>
    <row r="553" spans="12:12" x14ac:dyDescent="0.2">
      <c r="L553" s="9"/>
    </row>
    <row r="554" spans="12:12" x14ac:dyDescent="0.2">
      <c r="L554" s="9"/>
    </row>
    <row r="555" spans="12:12" x14ac:dyDescent="0.2">
      <c r="L555" s="9"/>
    </row>
    <row r="556" spans="12:12" x14ac:dyDescent="0.2">
      <c r="L556" s="9"/>
    </row>
    <row r="557" spans="12:12" x14ac:dyDescent="0.2">
      <c r="L557" s="9"/>
    </row>
    <row r="558" spans="12:12" x14ac:dyDescent="0.2">
      <c r="L558" s="9"/>
    </row>
    <row r="559" spans="12:12" x14ac:dyDescent="0.2">
      <c r="L559" s="9"/>
    </row>
    <row r="560" spans="12:12" x14ac:dyDescent="0.2">
      <c r="L560" s="9"/>
    </row>
    <row r="561" spans="12:12" x14ac:dyDescent="0.2">
      <c r="L561" s="9"/>
    </row>
    <row r="562" spans="12:12" x14ac:dyDescent="0.2">
      <c r="L562" s="9"/>
    </row>
    <row r="563" spans="12:12" x14ac:dyDescent="0.2">
      <c r="L563" s="9"/>
    </row>
    <row r="564" spans="12:12" x14ac:dyDescent="0.2">
      <c r="L564" s="9"/>
    </row>
    <row r="565" spans="12:12" x14ac:dyDescent="0.2">
      <c r="L565" s="9"/>
    </row>
    <row r="566" spans="12:12" x14ac:dyDescent="0.2">
      <c r="L566" s="9"/>
    </row>
    <row r="567" spans="12:12" x14ac:dyDescent="0.2">
      <c r="L567" s="9"/>
    </row>
    <row r="568" spans="12:12" x14ac:dyDescent="0.2">
      <c r="L568" s="9"/>
    </row>
    <row r="569" spans="12:12" x14ac:dyDescent="0.2">
      <c r="L569" s="9"/>
    </row>
    <row r="570" spans="12:12" x14ac:dyDescent="0.2">
      <c r="L570" s="9"/>
    </row>
    <row r="571" spans="12:12" x14ac:dyDescent="0.2">
      <c r="L571" s="9"/>
    </row>
    <row r="572" spans="12:12" x14ac:dyDescent="0.2">
      <c r="L572" s="9"/>
    </row>
    <row r="573" spans="12:12" x14ac:dyDescent="0.2">
      <c r="L573" s="9"/>
    </row>
    <row r="574" spans="12:12" x14ac:dyDescent="0.2">
      <c r="L574" s="9"/>
    </row>
    <row r="575" spans="12:12" x14ac:dyDescent="0.2">
      <c r="L575" s="9"/>
    </row>
    <row r="576" spans="12:12" x14ac:dyDescent="0.2">
      <c r="L576" s="9"/>
    </row>
    <row r="577" spans="12:12" x14ac:dyDescent="0.2">
      <c r="L577" s="9"/>
    </row>
    <row r="578" spans="12:12" x14ac:dyDescent="0.2">
      <c r="L578" s="9"/>
    </row>
    <row r="579" spans="12:12" x14ac:dyDescent="0.2">
      <c r="L579" s="9"/>
    </row>
    <row r="580" spans="12:12" x14ac:dyDescent="0.2">
      <c r="L580" s="9"/>
    </row>
    <row r="581" spans="12:12" x14ac:dyDescent="0.2">
      <c r="L581" s="9"/>
    </row>
    <row r="582" spans="12:12" x14ac:dyDescent="0.2">
      <c r="L582" s="9"/>
    </row>
    <row r="583" spans="12:12" x14ac:dyDescent="0.2">
      <c r="L583" s="9"/>
    </row>
    <row r="584" spans="12:12" x14ac:dyDescent="0.2">
      <c r="L584" s="9"/>
    </row>
    <row r="585" spans="12:12" x14ac:dyDescent="0.2">
      <c r="L585" s="9"/>
    </row>
    <row r="586" spans="12:12" x14ac:dyDescent="0.2">
      <c r="L586" s="9"/>
    </row>
    <row r="587" spans="12:12" x14ac:dyDescent="0.2">
      <c r="L587" s="9"/>
    </row>
    <row r="588" spans="12:12" x14ac:dyDescent="0.2">
      <c r="L588" s="9"/>
    </row>
    <row r="589" spans="12:12" x14ac:dyDescent="0.2">
      <c r="L589" s="9"/>
    </row>
    <row r="590" spans="12:12" x14ac:dyDescent="0.2">
      <c r="L590" s="9"/>
    </row>
    <row r="591" spans="12:12" x14ac:dyDescent="0.2">
      <c r="L591" s="9"/>
    </row>
    <row r="592" spans="12:12" x14ac:dyDescent="0.2">
      <c r="L592" s="9"/>
    </row>
    <row r="593" spans="12:12" x14ac:dyDescent="0.2">
      <c r="L593" s="9"/>
    </row>
    <row r="594" spans="12:12" x14ac:dyDescent="0.2">
      <c r="L594" s="9"/>
    </row>
    <row r="595" spans="12:12" x14ac:dyDescent="0.2">
      <c r="L595" s="9"/>
    </row>
    <row r="596" spans="12:12" x14ac:dyDescent="0.2">
      <c r="L596" s="9"/>
    </row>
    <row r="597" spans="12:12" x14ac:dyDescent="0.2">
      <c r="L597" s="9"/>
    </row>
    <row r="598" spans="12:12" x14ac:dyDescent="0.2">
      <c r="L598" s="9"/>
    </row>
    <row r="599" spans="12:12" x14ac:dyDescent="0.2">
      <c r="L599" s="9"/>
    </row>
    <row r="600" spans="12:12" x14ac:dyDescent="0.2">
      <c r="L600" s="9"/>
    </row>
    <row r="601" spans="12:12" x14ac:dyDescent="0.2">
      <c r="L601" s="9"/>
    </row>
    <row r="602" spans="12:12" x14ac:dyDescent="0.2">
      <c r="L602" s="9"/>
    </row>
    <row r="603" spans="12:12" x14ac:dyDescent="0.2">
      <c r="L603" s="9"/>
    </row>
    <row r="604" spans="12:12" x14ac:dyDescent="0.2">
      <c r="L604" s="9"/>
    </row>
    <row r="605" spans="12:12" x14ac:dyDescent="0.2">
      <c r="L605" s="9"/>
    </row>
    <row r="606" spans="12:12" x14ac:dyDescent="0.2">
      <c r="L606" s="9"/>
    </row>
    <row r="607" spans="12:12" x14ac:dyDescent="0.2">
      <c r="L607" s="9"/>
    </row>
    <row r="608" spans="12:12" x14ac:dyDescent="0.2">
      <c r="L608" s="9"/>
    </row>
    <row r="609" spans="12:12" x14ac:dyDescent="0.2">
      <c r="L609" s="9"/>
    </row>
    <row r="610" spans="12:12" x14ac:dyDescent="0.2">
      <c r="L610" s="9"/>
    </row>
    <row r="611" spans="12:12" x14ac:dyDescent="0.2">
      <c r="L611" s="9"/>
    </row>
    <row r="612" spans="12:12" x14ac:dyDescent="0.2">
      <c r="L612" s="9"/>
    </row>
    <row r="613" spans="12:12" x14ac:dyDescent="0.2">
      <c r="L613" s="9"/>
    </row>
    <row r="614" spans="12:12" x14ac:dyDescent="0.2">
      <c r="L614" s="9"/>
    </row>
    <row r="615" spans="12:12" x14ac:dyDescent="0.2">
      <c r="L615" s="9"/>
    </row>
    <row r="616" spans="12:12" x14ac:dyDescent="0.2">
      <c r="L616" s="9"/>
    </row>
    <row r="617" spans="12:12" x14ac:dyDescent="0.2">
      <c r="L617" s="9"/>
    </row>
    <row r="618" spans="12:12" x14ac:dyDescent="0.2">
      <c r="L618" s="9"/>
    </row>
    <row r="619" spans="12:12" x14ac:dyDescent="0.2">
      <c r="L619" s="9"/>
    </row>
    <row r="620" spans="12:12" x14ac:dyDescent="0.2">
      <c r="L620" s="9"/>
    </row>
    <row r="621" spans="12:12" x14ac:dyDescent="0.2">
      <c r="L621" s="9"/>
    </row>
    <row r="622" spans="12:12" x14ac:dyDescent="0.2">
      <c r="L622" s="9"/>
    </row>
    <row r="623" spans="12:12" x14ac:dyDescent="0.2">
      <c r="L623" s="9"/>
    </row>
    <row r="624" spans="12:12" x14ac:dyDescent="0.2">
      <c r="L624" s="9"/>
    </row>
    <row r="625" spans="12:12" x14ac:dyDescent="0.2">
      <c r="L625" s="9"/>
    </row>
    <row r="626" spans="12:12" x14ac:dyDescent="0.2">
      <c r="L626" s="9"/>
    </row>
    <row r="627" spans="12:12" x14ac:dyDescent="0.2">
      <c r="L627" s="9"/>
    </row>
    <row r="628" spans="12:12" x14ac:dyDescent="0.2">
      <c r="L628" s="9"/>
    </row>
    <row r="629" spans="12:12" x14ac:dyDescent="0.2">
      <c r="L629" s="9"/>
    </row>
    <row r="630" spans="12:12" x14ac:dyDescent="0.2">
      <c r="L630" s="9"/>
    </row>
    <row r="631" spans="12:12" x14ac:dyDescent="0.2">
      <c r="L631" s="9"/>
    </row>
    <row r="632" spans="12:12" x14ac:dyDescent="0.2">
      <c r="L632" s="9"/>
    </row>
    <row r="633" spans="12:12" x14ac:dyDescent="0.2">
      <c r="L633" s="9"/>
    </row>
    <row r="634" spans="12:12" x14ac:dyDescent="0.2">
      <c r="L634" s="9"/>
    </row>
    <row r="635" spans="12:12" x14ac:dyDescent="0.2">
      <c r="L635" s="9"/>
    </row>
    <row r="636" spans="12:12" x14ac:dyDescent="0.2">
      <c r="L636" s="9"/>
    </row>
    <row r="637" spans="12:12" x14ac:dyDescent="0.2">
      <c r="L637" s="9"/>
    </row>
    <row r="638" spans="12:12" x14ac:dyDescent="0.2">
      <c r="L638" s="9"/>
    </row>
    <row r="639" spans="12:12" x14ac:dyDescent="0.2">
      <c r="L639" s="9"/>
    </row>
    <row r="640" spans="12:12" x14ac:dyDescent="0.2">
      <c r="L640" s="9"/>
    </row>
    <row r="641" spans="12:12" x14ac:dyDescent="0.2">
      <c r="L641" s="9"/>
    </row>
    <row r="642" spans="12:12" x14ac:dyDescent="0.2">
      <c r="L642" s="9"/>
    </row>
    <row r="643" spans="12:12" x14ac:dyDescent="0.2">
      <c r="L643" s="9"/>
    </row>
    <row r="644" spans="12:12" x14ac:dyDescent="0.2">
      <c r="L644" s="9"/>
    </row>
    <row r="645" spans="12:12" x14ac:dyDescent="0.2">
      <c r="L645" s="9"/>
    </row>
    <row r="646" spans="12:12" x14ac:dyDescent="0.2">
      <c r="L646" s="9"/>
    </row>
    <row r="647" spans="12:12" x14ac:dyDescent="0.2">
      <c r="L647" s="9"/>
    </row>
    <row r="648" spans="12:12" x14ac:dyDescent="0.2">
      <c r="L648" s="9"/>
    </row>
    <row r="649" spans="12:12" x14ac:dyDescent="0.2">
      <c r="L649" s="9"/>
    </row>
    <row r="650" spans="12:12" x14ac:dyDescent="0.2">
      <c r="L650" s="9"/>
    </row>
    <row r="651" spans="12:12" x14ac:dyDescent="0.2">
      <c r="L651" s="9"/>
    </row>
    <row r="652" spans="12:12" x14ac:dyDescent="0.2">
      <c r="L652" s="9"/>
    </row>
    <row r="653" spans="12:12" x14ac:dyDescent="0.2">
      <c r="L653" s="9"/>
    </row>
    <row r="654" spans="12:12" x14ac:dyDescent="0.2">
      <c r="L654" s="9"/>
    </row>
    <row r="655" spans="12:12" x14ac:dyDescent="0.2">
      <c r="L655" s="9"/>
    </row>
    <row r="656" spans="12:12" x14ac:dyDescent="0.2">
      <c r="L656" s="9"/>
    </row>
    <row r="657" spans="12:12" x14ac:dyDescent="0.2">
      <c r="L657" s="9"/>
    </row>
    <row r="658" spans="12:12" x14ac:dyDescent="0.2">
      <c r="L658" s="9"/>
    </row>
    <row r="659" spans="12:12" x14ac:dyDescent="0.2">
      <c r="L659" s="9"/>
    </row>
    <row r="660" spans="12:12" x14ac:dyDescent="0.2">
      <c r="L660" s="9"/>
    </row>
    <row r="661" spans="12:12" x14ac:dyDescent="0.2">
      <c r="L661" s="9"/>
    </row>
    <row r="662" spans="12:12" x14ac:dyDescent="0.2">
      <c r="L662" s="9"/>
    </row>
    <row r="663" spans="12:12" x14ac:dyDescent="0.2">
      <c r="L663" s="9"/>
    </row>
    <row r="664" spans="12:12" x14ac:dyDescent="0.2">
      <c r="L664" s="9"/>
    </row>
    <row r="665" spans="12:12" x14ac:dyDescent="0.2">
      <c r="L665" s="9"/>
    </row>
    <row r="666" spans="12:12" x14ac:dyDescent="0.2">
      <c r="L666" s="9"/>
    </row>
    <row r="667" spans="12:12" x14ac:dyDescent="0.2">
      <c r="L667" s="9"/>
    </row>
    <row r="668" spans="12:12" x14ac:dyDescent="0.2">
      <c r="L668" s="9"/>
    </row>
    <row r="669" spans="12:12" x14ac:dyDescent="0.2">
      <c r="L669" s="9"/>
    </row>
    <row r="670" spans="12:12" x14ac:dyDescent="0.2">
      <c r="L670" s="9"/>
    </row>
    <row r="671" spans="12:12" x14ac:dyDescent="0.2">
      <c r="L671" s="9"/>
    </row>
    <row r="672" spans="12:12" x14ac:dyDescent="0.2">
      <c r="L672" s="9"/>
    </row>
    <row r="673" spans="12:12" x14ac:dyDescent="0.2">
      <c r="L673" s="9"/>
    </row>
    <row r="674" spans="12:12" x14ac:dyDescent="0.2">
      <c r="L674" s="9"/>
    </row>
    <row r="675" spans="12:12" x14ac:dyDescent="0.2">
      <c r="L675" s="9"/>
    </row>
    <row r="676" spans="12:12" x14ac:dyDescent="0.2">
      <c r="L676" s="9"/>
    </row>
    <row r="677" spans="12:12" x14ac:dyDescent="0.2">
      <c r="L677" s="9"/>
    </row>
    <row r="678" spans="12:12" x14ac:dyDescent="0.2">
      <c r="L678" s="9"/>
    </row>
    <row r="679" spans="12:12" x14ac:dyDescent="0.2">
      <c r="L679" s="9"/>
    </row>
    <row r="680" spans="12:12" x14ac:dyDescent="0.2">
      <c r="L680" s="9"/>
    </row>
    <row r="681" spans="12:12" x14ac:dyDescent="0.2">
      <c r="L681" s="9"/>
    </row>
    <row r="682" spans="12:12" x14ac:dyDescent="0.2">
      <c r="L682" s="9"/>
    </row>
    <row r="683" spans="12:12" x14ac:dyDescent="0.2">
      <c r="L683" s="9"/>
    </row>
    <row r="684" spans="12:12" x14ac:dyDescent="0.2">
      <c r="L684" s="9"/>
    </row>
    <row r="685" spans="12:12" x14ac:dyDescent="0.2">
      <c r="L685" s="9"/>
    </row>
    <row r="686" spans="12:12" x14ac:dyDescent="0.2">
      <c r="L686" s="9"/>
    </row>
    <row r="687" spans="12:12" x14ac:dyDescent="0.2">
      <c r="L687" s="9"/>
    </row>
    <row r="688" spans="12:12" x14ac:dyDescent="0.2">
      <c r="L688" s="9"/>
    </row>
    <row r="689" spans="12:12" x14ac:dyDescent="0.2">
      <c r="L689" s="9"/>
    </row>
    <row r="690" spans="12:12" x14ac:dyDescent="0.2">
      <c r="L690" s="9"/>
    </row>
    <row r="691" spans="12:12" x14ac:dyDescent="0.2">
      <c r="L691" s="9"/>
    </row>
    <row r="692" spans="12:12" x14ac:dyDescent="0.2">
      <c r="L692" s="9"/>
    </row>
    <row r="693" spans="12:12" x14ac:dyDescent="0.2">
      <c r="L693" s="9"/>
    </row>
    <row r="694" spans="12:12" x14ac:dyDescent="0.2">
      <c r="L694" s="9"/>
    </row>
    <row r="695" spans="12:12" x14ac:dyDescent="0.2">
      <c r="L695" s="9"/>
    </row>
    <row r="696" spans="12:12" x14ac:dyDescent="0.2">
      <c r="L696" s="9"/>
    </row>
    <row r="697" spans="12:12" x14ac:dyDescent="0.2">
      <c r="L697" s="9"/>
    </row>
    <row r="698" spans="12:12" x14ac:dyDescent="0.2">
      <c r="L698" s="9"/>
    </row>
    <row r="699" spans="12:12" x14ac:dyDescent="0.2">
      <c r="L699" s="9"/>
    </row>
    <row r="700" spans="12:12" x14ac:dyDescent="0.2">
      <c r="L700" s="9"/>
    </row>
    <row r="701" spans="12:12" x14ac:dyDescent="0.2">
      <c r="L701" s="9"/>
    </row>
    <row r="702" spans="12:12" x14ac:dyDescent="0.2">
      <c r="L702" s="9"/>
    </row>
    <row r="703" spans="12:12" x14ac:dyDescent="0.2">
      <c r="L703" s="9"/>
    </row>
    <row r="704" spans="12:12" x14ac:dyDescent="0.2">
      <c r="L704" s="9"/>
    </row>
    <row r="705" spans="12:12" x14ac:dyDescent="0.2">
      <c r="L705" s="9"/>
    </row>
    <row r="706" spans="12:12" x14ac:dyDescent="0.2">
      <c r="L706" s="9"/>
    </row>
    <row r="707" spans="12:12" x14ac:dyDescent="0.2">
      <c r="L707" s="9"/>
    </row>
    <row r="708" spans="12:12" x14ac:dyDescent="0.2">
      <c r="L708" s="9"/>
    </row>
    <row r="709" spans="12:12" x14ac:dyDescent="0.2">
      <c r="L709" s="9"/>
    </row>
    <row r="710" spans="12:12" x14ac:dyDescent="0.2">
      <c r="L710" s="9"/>
    </row>
    <row r="711" spans="12:12" x14ac:dyDescent="0.2">
      <c r="L711" s="9"/>
    </row>
    <row r="712" spans="12:12" x14ac:dyDescent="0.2">
      <c r="L712" s="9"/>
    </row>
    <row r="713" spans="12:12" x14ac:dyDescent="0.2">
      <c r="L713" s="9"/>
    </row>
    <row r="714" spans="12:12" x14ac:dyDescent="0.2">
      <c r="L714" s="9"/>
    </row>
    <row r="715" spans="12:12" x14ac:dyDescent="0.2">
      <c r="L715" s="9"/>
    </row>
    <row r="716" spans="12:12" x14ac:dyDescent="0.2">
      <c r="L716" s="9"/>
    </row>
    <row r="717" spans="12:12" x14ac:dyDescent="0.2">
      <c r="L717" s="9"/>
    </row>
    <row r="718" spans="12:12" x14ac:dyDescent="0.2">
      <c r="L718" s="9"/>
    </row>
    <row r="719" spans="12:12" x14ac:dyDescent="0.2">
      <c r="L719" s="9"/>
    </row>
    <row r="720" spans="12:12" x14ac:dyDescent="0.2">
      <c r="L720" s="9"/>
    </row>
    <row r="721" spans="12:12" x14ac:dyDescent="0.2">
      <c r="L721" s="9"/>
    </row>
    <row r="722" spans="12:12" x14ac:dyDescent="0.2">
      <c r="L722" s="9"/>
    </row>
    <row r="723" spans="12:12" x14ac:dyDescent="0.2">
      <c r="L723" s="9"/>
    </row>
    <row r="724" spans="12:12" x14ac:dyDescent="0.2">
      <c r="L724" s="9"/>
    </row>
    <row r="725" spans="12:12" x14ac:dyDescent="0.2">
      <c r="L725" s="9"/>
    </row>
    <row r="726" spans="12:12" x14ac:dyDescent="0.2">
      <c r="L726" s="9"/>
    </row>
    <row r="727" spans="12:12" x14ac:dyDescent="0.2">
      <c r="L727" s="9"/>
    </row>
    <row r="728" spans="12:12" x14ac:dyDescent="0.2">
      <c r="L728" s="9"/>
    </row>
    <row r="729" spans="12:12" x14ac:dyDescent="0.2">
      <c r="L729" s="9"/>
    </row>
    <row r="730" spans="12:12" x14ac:dyDescent="0.2">
      <c r="L730" s="9"/>
    </row>
    <row r="731" spans="12:12" x14ac:dyDescent="0.2">
      <c r="L731" s="9"/>
    </row>
    <row r="732" spans="12:12" x14ac:dyDescent="0.2">
      <c r="L732" s="9"/>
    </row>
    <row r="733" spans="12:12" x14ac:dyDescent="0.2">
      <c r="L733" s="9"/>
    </row>
    <row r="734" spans="12:12" x14ac:dyDescent="0.2">
      <c r="L734" s="9"/>
    </row>
    <row r="735" spans="12:12" x14ac:dyDescent="0.2">
      <c r="L735" s="9"/>
    </row>
    <row r="736" spans="12:12" x14ac:dyDescent="0.2">
      <c r="L736" s="9"/>
    </row>
    <row r="737" spans="12:12" x14ac:dyDescent="0.2">
      <c r="L737" s="9"/>
    </row>
    <row r="738" spans="12:12" x14ac:dyDescent="0.2">
      <c r="L738" s="9"/>
    </row>
    <row r="739" spans="12:12" x14ac:dyDescent="0.2">
      <c r="L739" s="9"/>
    </row>
    <row r="740" spans="12:12" x14ac:dyDescent="0.2">
      <c r="L740" s="9"/>
    </row>
    <row r="741" spans="12:12" x14ac:dyDescent="0.2">
      <c r="L741" s="9"/>
    </row>
    <row r="742" spans="12:12" x14ac:dyDescent="0.2">
      <c r="L742" s="9"/>
    </row>
    <row r="743" spans="12:12" x14ac:dyDescent="0.2">
      <c r="L743" s="9"/>
    </row>
    <row r="744" spans="12:12" x14ac:dyDescent="0.2">
      <c r="L744" s="9"/>
    </row>
    <row r="745" spans="12:12" x14ac:dyDescent="0.2">
      <c r="L745" s="9"/>
    </row>
    <row r="746" spans="12:12" x14ac:dyDescent="0.2">
      <c r="L746" s="9"/>
    </row>
    <row r="747" spans="12:12" x14ac:dyDescent="0.2">
      <c r="L747" s="9"/>
    </row>
    <row r="748" spans="12:12" x14ac:dyDescent="0.2">
      <c r="L748" s="9"/>
    </row>
    <row r="749" spans="12:12" x14ac:dyDescent="0.2">
      <c r="L749" s="9"/>
    </row>
    <row r="750" spans="12:12" x14ac:dyDescent="0.2">
      <c r="L750" s="9"/>
    </row>
    <row r="751" spans="12:12" x14ac:dyDescent="0.2">
      <c r="L751" s="9"/>
    </row>
    <row r="752" spans="12:12" x14ac:dyDescent="0.2">
      <c r="L752" s="9"/>
    </row>
    <row r="753" spans="12:12" x14ac:dyDescent="0.2">
      <c r="L753" s="9"/>
    </row>
    <row r="754" spans="12:12" x14ac:dyDescent="0.2">
      <c r="L754" s="9"/>
    </row>
    <row r="755" spans="12:12" x14ac:dyDescent="0.2">
      <c r="L755" s="9"/>
    </row>
    <row r="756" spans="12:12" x14ac:dyDescent="0.2">
      <c r="L756" s="9"/>
    </row>
    <row r="757" spans="12:12" x14ac:dyDescent="0.2">
      <c r="L757" s="9"/>
    </row>
    <row r="758" spans="12:12" x14ac:dyDescent="0.2">
      <c r="L758" s="9"/>
    </row>
    <row r="759" spans="12:12" x14ac:dyDescent="0.2">
      <c r="L759" s="9"/>
    </row>
    <row r="760" spans="12:12" x14ac:dyDescent="0.2">
      <c r="L760" s="9"/>
    </row>
    <row r="761" spans="12:12" x14ac:dyDescent="0.2">
      <c r="L761" s="9"/>
    </row>
    <row r="762" spans="12:12" x14ac:dyDescent="0.2">
      <c r="L762" s="9"/>
    </row>
    <row r="763" spans="12:12" x14ac:dyDescent="0.2">
      <c r="L763" s="9"/>
    </row>
    <row r="764" spans="12:12" x14ac:dyDescent="0.2">
      <c r="L764" s="9"/>
    </row>
    <row r="765" spans="12:12" x14ac:dyDescent="0.2">
      <c r="L765" s="9"/>
    </row>
    <row r="766" spans="12:12" x14ac:dyDescent="0.2">
      <c r="L766" s="9"/>
    </row>
    <row r="767" spans="12:12" x14ac:dyDescent="0.2">
      <c r="L767" s="9"/>
    </row>
    <row r="768" spans="12:12" x14ac:dyDescent="0.2">
      <c r="L768" s="9"/>
    </row>
    <row r="769" spans="12:12" x14ac:dyDescent="0.2">
      <c r="L769" s="9"/>
    </row>
    <row r="770" spans="12:12" x14ac:dyDescent="0.2">
      <c r="L770" s="9"/>
    </row>
    <row r="771" spans="12:12" x14ac:dyDescent="0.2">
      <c r="L771" s="9"/>
    </row>
    <row r="772" spans="12:12" x14ac:dyDescent="0.2">
      <c r="L772" s="9"/>
    </row>
    <row r="773" spans="12:12" x14ac:dyDescent="0.2">
      <c r="L773" s="9"/>
    </row>
    <row r="774" spans="12:12" x14ac:dyDescent="0.2">
      <c r="L774" s="9"/>
    </row>
    <row r="775" spans="12:12" x14ac:dyDescent="0.2">
      <c r="L775" s="9"/>
    </row>
    <row r="776" spans="12:12" x14ac:dyDescent="0.2">
      <c r="L776" s="9"/>
    </row>
    <row r="777" spans="12:12" x14ac:dyDescent="0.2">
      <c r="L777" s="9"/>
    </row>
    <row r="778" spans="12:12" x14ac:dyDescent="0.2">
      <c r="L778" s="9"/>
    </row>
    <row r="779" spans="12:12" x14ac:dyDescent="0.2">
      <c r="L779" s="9"/>
    </row>
    <row r="780" spans="12:12" x14ac:dyDescent="0.2">
      <c r="L780" s="9"/>
    </row>
    <row r="781" spans="12:12" x14ac:dyDescent="0.2">
      <c r="L781" s="9"/>
    </row>
    <row r="782" spans="12:12" x14ac:dyDescent="0.2">
      <c r="L782" s="9"/>
    </row>
    <row r="783" spans="12:12" x14ac:dyDescent="0.2">
      <c r="L783" s="9"/>
    </row>
    <row r="784" spans="12:12" x14ac:dyDescent="0.2">
      <c r="L784" s="9"/>
    </row>
    <row r="785" spans="12:12" x14ac:dyDescent="0.2">
      <c r="L785" s="9"/>
    </row>
    <row r="786" spans="12:12" x14ac:dyDescent="0.2">
      <c r="L786" s="9"/>
    </row>
    <row r="787" spans="12:12" x14ac:dyDescent="0.2">
      <c r="L787" s="9"/>
    </row>
    <row r="788" spans="12:12" x14ac:dyDescent="0.2">
      <c r="L788" s="9"/>
    </row>
    <row r="789" spans="12:12" x14ac:dyDescent="0.2">
      <c r="L789" s="9"/>
    </row>
    <row r="790" spans="12:12" x14ac:dyDescent="0.2">
      <c r="L790" s="9"/>
    </row>
    <row r="791" spans="12:12" x14ac:dyDescent="0.2">
      <c r="L791" s="9"/>
    </row>
    <row r="792" spans="12:12" x14ac:dyDescent="0.2">
      <c r="L792" s="9"/>
    </row>
    <row r="793" spans="12:12" x14ac:dyDescent="0.2">
      <c r="L793" s="9"/>
    </row>
    <row r="794" spans="12:12" x14ac:dyDescent="0.2">
      <c r="L794" s="9"/>
    </row>
    <row r="795" spans="12:12" x14ac:dyDescent="0.2">
      <c r="L795" s="9"/>
    </row>
    <row r="796" spans="12:12" x14ac:dyDescent="0.2">
      <c r="L796" s="9"/>
    </row>
    <row r="797" spans="12:12" x14ac:dyDescent="0.2">
      <c r="L797" s="9"/>
    </row>
    <row r="798" spans="12:12" x14ac:dyDescent="0.2">
      <c r="L798" s="9"/>
    </row>
    <row r="799" spans="12:12" x14ac:dyDescent="0.2">
      <c r="L799" s="9"/>
    </row>
    <row r="800" spans="12:12" x14ac:dyDescent="0.2">
      <c r="L800" s="9"/>
    </row>
    <row r="801" spans="12:12" x14ac:dyDescent="0.2">
      <c r="L801" s="9"/>
    </row>
    <row r="802" spans="12:12" x14ac:dyDescent="0.2">
      <c r="L802" s="9"/>
    </row>
    <row r="803" spans="12:12" x14ac:dyDescent="0.2">
      <c r="L803" s="9"/>
    </row>
    <row r="804" spans="12:12" x14ac:dyDescent="0.2">
      <c r="L804" s="9"/>
    </row>
    <row r="805" spans="12:12" x14ac:dyDescent="0.2">
      <c r="L805" s="9"/>
    </row>
    <row r="806" spans="12:12" x14ac:dyDescent="0.2">
      <c r="L806" s="9"/>
    </row>
    <row r="807" spans="12:12" x14ac:dyDescent="0.2">
      <c r="L807" s="9"/>
    </row>
    <row r="808" spans="12:12" x14ac:dyDescent="0.2">
      <c r="L808" s="9"/>
    </row>
    <row r="809" spans="12:12" x14ac:dyDescent="0.2">
      <c r="L809" s="9"/>
    </row>
    <row r="810" spans="12:12" x14ac:dyDescent="0.2">
      <c r="L810" s="9"/>
    </row>
    <row r="811" spans="12:12" x14ac:dyDescent="0.2">
      <c r="L811" s="9"/>
    </row>
    <row r="812" spans="12:12" x14ac:dyDescent="0.2">
      <c r="L812" s="9"/>
    </row>
    <row r="813" spans="12:12" x14ac:dyDescent="0.2">
      <c r="L813" s="9"/>
    </row>
    <row r="814" spans="12:12" x14ac:dyDescent="0.2">
      <c r="L814" s="9"/>
    </row>
    <row r="815" spans="12:12" x14ac:dyDescent="0.2">
      <c r="L815" s="9"/>
    </row>
    <row r="816" spans="12:12" x14ac:dyDescent="0.2">
      <c r="L816" s="9"/>
    </row>
    <row r="817" spans="12:12" x14ac:dyDescent="0.2">
      <c r="L817" s="9"/>
    </row>
    <row r="818" spans="12:12" x14ac:dyDescent="0.2">
      <c r="L818" s="9"/>
    </row>
    <row r="819" spans="12:12" x14ac:dyDescent="0.2">
      <c r="L819" s="9"/>
    </row>
    <row r="820" spans="12:12" x14ac:dyDescent="0.2">
      <c r="L820" s="9"/>
    </row>
    <row r="821" spans="12:12" x14ac:dyDescent="0.2">
      <c r="L821" s="9"/>
    </row>
    <row r="822" spans="12:12" x14ac:dyDescent="0.2">
      <c r="L822" s="9"/>
    </row>
    <row r="823" spans="12:12" x14ac:dyDescent="0.2">
      <c r="L823" s="9"/>
    </row>
    <row r="824" spans="12:12" x14ac:dyDescent="0.2">
      <c r="L824" s="9"/>
    </row>
    <row r="825" spans="12:12" x14ac:dyDescent="0.2">
      <c r="L825" s="9"/>
    </row>
    <row r="826" spans="12:12" x14ac:dyDescent="0.2">
      <c r="L826" s="9"/>
    </row>
    <row r="827" spans="12:12" x14ac:dyDescent="0.2">
      <c r="L827" s="9"/>
    </row>
    <row r="828" spans="12:12" x14ac:dyDescent="0.2">
      <c r="L828" s="9"/>
    </row>
    <row r="829" spans="12:12" x14ac:dyDescent="0.2">
      <c r="L829" s="9"/>
    </row>
    <row r="830" spans="12:12" x14ac:dyDescent="0.2">
      <c r="L830" s="9"/>
    </row>
    <row r="831" spans="12:12" x14ac:dyDescent="0.2">
      <c r="L831" s="9"/>
    </row>
    <row r="832" spans="12:12" x14ac:dyDescent="0.2">
      <c r="L832" s="9"/>
    </row>
    <row r="833" spans="12:12" x14ac:dyDescent="0.2">
      <c r="L833" s="9"/>
    </row>
    <row r="834" spans="12:12" x14ac:dyDescent="0.2">
      <c r="L834" s="9"/>
    </row>
    <row r="835" spans="12:12" x14ac:dyDescent="0.2">
      <c r="L835" s="9"/>
    </row>
    <row r="836" spans="12:12" x14ac:dyDescent="0.2">
      <c r="L836" s="9"/>
    </row>
    <row r="837" spans="12:12" x14ac:dyDescent="0.2">
      <c r="L837" s="9"/>
    </row>
    <row r="838" spans="12:12" x14ac:dyDescent="0.2">
      <c r="L838" s="9"/>
    </row>
    <row r="839" spans="12:12" x14ac:dyDescent="0.2">
      <c r="L839" s="9"/>
    </row>
    <row r="840" spans="12:12" x14ac:dyDescent="0.2">
      <c r="L840" s="9"/>
    </row>
    <row r="841" spans="12:12" x14ac:dyDescent="0.2">
      <c r="L841" s="9"/>
    </row>
    <row r="842" spans="12:12" x14ac:dyDescent="0.2">
      <c r="L842" s="9"/>
    </row>
    <row r="843" spans="12:12" x14ac:dyDescent="0.2">
      <c r="L843" s="9"/>
    </row>
    <row r="844" spans="12:12" x14ac:dyDescent="0.2">
      <c r="L844" s="9"/>
    </row>
    <row r="845" spans="12:12" x14ac:dyDescent="0.2">
      <c r="L845" s="9"/>
    </row>
    <row r="846" spans="12:12" x14ac:dyDescent="0.2">
      <c r="L846" s="9"/>
    </row>
    <row r="847" spans="12:12" x14ac:dyDescent="0.2">
      <c r="L847" s="9"/>
    </row>
    <row r="848" spans="12:12" x14ac:dyDescent="0.2">
      <c r="L848" s="9"/>
    </row>
    <row r="849" spans="12:12" x14ac:dyDescent="0.2">
      <c r="L849" s="9"/>
    </row>
    <row r="850" spans="12:12" x14ac:dyDescent="0.2">
      <c r="L850" s="9"/>
    </row>
    <row r="851" spans="12:12" x14ac:dyDescent="0.2">
      <c r="L851" s="9"/>
    </row>
    <row r="852" spans="12:12" x14ac:dyDescent="0.2">
      <c r="L852" s="9"/>
    </row>
    <row r="853" spans="12:12" x14ac:dyDescent="0.2">
      <c r="L853" s="9"/>
    </row>
    <row r="854" spans="12:12" x14ac:dyDescent="0.2">
      <c r="L854" s="9"/>
    </row>
    <row r="855" spans="12:12" x14ac:dyDescent="0.2">
      <c r="L855" s="9"/>
    </row>
    <row r="856" spans="12:12" x14ac:dyDescent="0.2">
      <c r="L856" s="9"/>
    </row>
    <row r="857" spans="12:12" x14ac:dyDescent="0.2">
      <c r="L857" s="9"/>
    </row>
    <row r="858" spans="12:12" x14ac:dyDescent="0.2">
      <c r="L858" s="9"/>
    </row>
    <row r="859" spans="12:12" x14ac:dyDescent="0.2">
      <c r="L859" s="9"/>
    </row>
    <row r="860" spans="12:12" x14ac:dyDescent="0.2">
      <c r="L860" s="9"/>
    </row>
    <row r="861" spans="12:12" x14ac:dyDescent="0.2">
      <c r="L861" s="9"/>
    </row>
    <row r="862" spans="12:12" x14ac:dyDescent="0.2">
      <c r="L862" s="9"/>
    </row>
    <row r="863" spans="12:12" x14ac:dyDescent="0.2">
      <c r="L863" s="9"/>
    </row>
    <row r="864" spans="12:12" x14ac:dyDescent="0.2">
      <c r="L864" s="9"/>
    </row>
    <row r="865" spans="12:12" x14ac:dyDescent="0.2">
      <c r="L865" s="9"/>
    </row>
    <row r="866" spans="12:12" x14ac:dyDescent="0.2">
      <c r="L866" s="9"/>
    </row>
    <row r="867" spans="12:12" x14ac:dyDescent="0.2">
      <c r="L867" s="9"/>
    </row>
    <row r="868" spans="12:12" x14ac:dyDescent="0.2">
      <c r="L868" s="9"/>
    </row>
    <row r="869" spans="12:12" x14ac:dyDescent="0.2">
      <c r="L869" s="9"/>
    </row>
    <row r="870" spans="12:12" x14ac:dyDescent="0.2">
      <c r="L870" s="9"/>
    </row>
    <row r="871" spans="12:12" x14ac:dyDescent="0.2">
      <c r="L871" s="9"/>
    </row>
    <row r="872" spans="12:12" x14ac:dyDescent="0.2">
      <c r="L872" s="9"/>
    </row>
    <row r="873" spans="12:12" x14ac:dyDescent="0.2">
      <c r="L873" s="9"/>
    </row>
    <row r="874" spans="12:12" x14ac:dyDescent="0.2">
      <c r="L874" s="9"/>
    </row>
    <row r="875" spans="12:12" x14ac:dyDescent="0.2">
      <c r="L875" s="9"/>
    </row>
    <row r="876" spans="12:12" x14ac:dyDescent="0.2">
      <c r="L876" s="9"/>
    </row>
    <row r="877" spans="12:12" x14ac:dyDescent="0.2">
      <c r="L877" s="9"/>
    </row>
    <row r="878" spans="12:12" x14ac:dyDescent="0.2">
      <c r="L878" s="9"/>
    </row>
    <row r="879" spans="12:12" x14ac:dyDescent="0.2">
      <c r="L879" s="9"/>
    </row>
    <row r="880" spans="12:12" x14ac:dyDescent="0.2">
      <c r="L880" s="9"/>
    </row>
    <row r="881" spans="12:12" x14ac:dyDescent="0.2">
      <c r="L881" s="9"/>
    </row>
    <row r="882" spans="12:12" x14ac:dyDescent="0.2">
      <c r="L882" s="9"/>
    </row>
    <row r="883" spans="12:12" x14ac:dyDescent="0.2">
      <c r="L883" s="9"/>
    </row>
    <row r="884" spans="12:12" x14ac:dyDescent="0.2">
      <c r="L884" s="9"/>
    </row>
    <row r="885" spans="12:12" x14ac:dyDescent="0.2">
      <c r="L885" s="9"/>
    </row>
    <row r="886" spans="12:12" x14ac:dyDescent="0.2">
      <c r="L886" s="9"/>
    </row>
    <row r="887" spans="12:12" x14ac:dyDescent="0.2">
      <c r="L887" s="9"/>
    </row>
    <row r="888" spans="12:12" x14ac:dyDescent="0.2">
      <c r="L888" s="9"/>
    </row>
    <row r="889" spans="12:12" x14ac:dyDescent="0.2">
      <c r="L889" s="9"/>
    </row>
    <row r="890" spans="12:12" x14ac:dyDescent="0.2">
      <c r="L890" s="9"/>
    </row>
    <row r="891" spans="12:12" x14ac:dyDescent="0.2">
      <c r="L891" s="9"/>
    </row>
    <row r="892" spans="12:12" x14ac:dyDescent="0.2">
      <c r="L892" s="9"/>
    </row>
    <row r="893" spans="12:12" x14ac:dyDescent="0.2">
      <c r="L893" s="9"/>
    </row>
    <row r="894" spans="12:12" x14ac:dyDescent="0.2">
      <c r="L894" s="9"/>
    </row>
    <row r="895" spans="12:12" x14ac:dyDescent="0.2">
      <c r="L895" s="9"/>
    </row>
    <row r="896" spans="12:12" x14ac:dyDescent="0.2">
      <c r="L896" s="9"/>
    </row>
    <row r="897" spans="12:12" x14ac:dyDescent="0.2">
      <c r="L897" s="9"/>
    </row>
    <row r="898" spans="12:12" x14ac:dyDescent="0.2">
      <c r="L898" s="9"/>
    </row>
    <row r="899" spans="12:12" x14ac:dyDescent="0.2">
      <c r="L899" s="9"/>
    </row>
    <row r="900" spans="12:12" x14ac:dyDescent="0.2">
      <c r="L900" s="9"/>
    </row>
    <row r="901" spans="12:12" x14ac:dyDescent="0.2">
      <c r="L901" s="9"/>
    </row>
    <row r="902" spans="12:12" x14ac:dyDescent="0.2">
      <c r="L902" s="9"/>
    </row>
    <row r="903" spans="12:12" x14ac:dyDescent="0.2">
      <c r="L903" s="9"/>
    </row>
    <row r="904" spans="12:12" x14ac:dyDescent="0.2">
      <c r="L904" s="9"/>
    </row>
    <row r="905" spans="12:12" x14ac:dyDescent="0.2">
      <c r="L905" s="9"/>
    </row>
    <row r="906" spans="12:12" x14ac:dyDescent="0.2">
      <c r="L906" s="9"/>
    </row>
    <row r="907" spans="12:12" x14ac:dyDescent="0.2">
      <c r="L907" s="9"/>
    </row>
    <row r="908" spans="12:12" x14ac:dyDescent="0.2">
      <c r="L908" s="9"/>
    </row>
    <row r="909" spans="12:12" x14ac:dyDescent="0.2">
      <c r="L909" s="9"/>
    </row>
    <row r="910" spans="12:12" x14ac:dyDescent="0.2">
      <c r="L910" s="9"/>
    </row>
    <row r="911" spans="12:12" x14ac:dyDescent="0.2">
      <c r="L911" s="9"/>
    </row>
    <row r="912" spans="12:12" x14ac:dyDescent="0.2">
      <c r="L912" s="9"/>
    </row>
    <row r="913" spans="12:12" x14ac:dyDescent="0.2">
      <c r="L913" s="9"/>
    </row>
    <row r="914" spans="12:12" x14ac:dyDescent="0.2">
      <c r="L914" s="9"/>
    </row>
    <row r="915" spans="12:12" x14ac:dyDescent="0.2">
      <c r="L915" s="9"/>
    </row>
    <row r="916" spans="12:12" x14ac:dyDescent="0.2">
      <c r="L916" s="9"/>
    </row>
    <row r="917" spans="12:12" x14ac:dyDescent="0.2">
      <c r="L917" s="9"/>
    </row>
    <row r="918" spans="12:12" x14ac:dyDescent="0.2">
      <c r="L918" s="9"/>
    </row>
    <row r="919" spans="12:12" x14ac:dyDescent="0.2">
      <c r="L919" s="9"/>
    </row>
    <row r="920" spans="12:12" x14ac:dyDescent="0.2">
      <c r="L920" s="9"/>
    </row>
    <row r="921" spans="12:12" x14ac:dyDescent="0.2">
      <c r="L921" s="9"/>
    </row>
    <row r="922" spans="12:12" x14ac:dyDescent="0.2">
      <c r="L922" s="9"/>
    </row>
    <row r="923" spans="12:12" x14ac:dyDescent="0.2">
      <c r="L923" s="9"/>
    </row>
    <row r="924" spans="12:12" x14ac:dyDescent="0.2">
      <c r="L924" s="9"/>
    </row>
    <row r="925" spans="12:12" x14ac:dyDescent="0.2">
      <c r="L925" s="9"/>
    </row>
    <row r="926" spans="12:12" x14ac:dyDescent="0.2">
      <c r="L926" s="9"/>
    </row>
    <row r="927" spans="12:12" x14ac:dyDescent="0.2">
      <c r="L927" s="9"/>
    </row>
    <row r="928" spans="12:12" x14ac:dyDescent="0.2">
      <c r="L928" s="9"/>
    </row>
    <row r="929" spans="12:12" x14ac:dyDescent="0.2">
      <c r="L929" s="9"/>
    </row>
    <row r="930" spans="12:12" x14ac:dyDescent="0.2">
      <c r="L930" s="9"/>
    </row>
    <row r="931" spans="12:12" x14ac:dyDescent="0.2">
      <c r="L931" s="9"/>
    </row>
    <row r="932" spans="12:12" x14ac:dyDescent="0.2">
      <c r="L932" s="9"/>
    </row>
    <row r="933" spans="12:12" x14ac:dyDescent="0.2">
      <c r="L933" s="9"/>
    </row>
    <row r="934" spans="12:12" x14ac:dyDescent="0.2">
      <c r="L934" s="9"/>
    </row>
    <row r="935" spans="12:12" x14ac:dyDescent="0.2">
      <c r="L935" s="9"/>
    </row>
    <row r="936" spans="12:12" x14ac:dyDescent="0.2">
      <c r="L936" s="9"/>
    </row>
    <row r="937" spans="12:12" x14ac:dyDescent="0.2">
      <c r="L937" s="9"/>
    </row>
    <row r="938" spans="12:12" x14ac:dyDescent="0.2">
      <c r="L938" s="9"/>
    </row>
    <row r="939" spans="12:12" x14ac:dyDescent="0.2">
      <c r="L939" s="9"/>
    </row>
    <row r="940" spans="12:12" x14ac:dyDescent="0.2">
      <c r="L940" s="9"/>
    </row>
    <row r="941" spans="12:12" x14ac:dyDescent="0.2">
      <c r="L941" s="9"/>
    </row>
    <row r="942" spans="12:12" x14ac:dyDescent="0.2">
      <c r="L942" s="9"/>
    </row>
    <row r="943" spans="12:12" x14ac:dyDescent="0.2">
      <c r="L943" s="9"/>
    </row>
    <row r="944" spans="12:12" x14ac:dyDescent="0.2">
      <c r="L944" s="9"/>
    </row>
    <row r="945" spans="12:12" x14ac:dyDescent="0.2">
      <c r="L945" s="9"/>
    </row>
    <row r="946" spans="12:12" x14ac:dyDescent="0.2">
      <c r="L946" s="9"/>
    </row>
    <row r="947" spans="12:12" x14ac:dyDescent="0.2">
      <c r="L947" s="9"/>
    </row>
    <row r="948" spans="12:12" x14ac:dyDescent="0.2">
      <c r="L948" s="9"/>
    </row>
    <row r="949" spans="12:12" x14ac:dyDescent="0.2">
      <c r="L949" s="9"/>
    </row>
    <row r="950" spans="12:12" x14ac:dyDescent="0.2">
      <c r="L950" s="9"/>
    </row>
    <row r="951" spans="12:12" x14ac:dyDescent="0.2">
      <c r="L951" s="9"/>
    </row>
    <row r="952" spans="12:12" x14ac:dyDescent="0.2">
      <c r="L952" s="9"/>
    </row>
    <row r="953" spans="12:12" x14ac:dyDescent="0.2">
      <c r="L953" s="9"/>
    </row>
    <row r="954" spans="12:12" x14ac:dyDescent="0.2">
      <c r="L954" s="9"/>
    </row>
    <row r="955" spans="12:12" x14ac:dyDescent="0.2">
      <c r="L955" s="9"/>
    </row>
    <row r="956" spans="12:12" x14ac:dyDescent="0.2">
      <c r="L956" s="9"/>
    </row>
    <row r="957" spans="12:12" x14ac:dyDescent="0.2">
      <c r="L957" s="9"/>
    </row>
    <row r="958" spans="12:12" x14ac:dyDescent="0.2">
      <c r="L958" s="9"/>
    </row>
    <row r="959" spans="12:12" x14ac:dyDescent="0.2">
      <c r="L959" s="9"/>
    </row>
    <row r="960" spans="12:12" x14ac:dyDescent="0.2">
      <c r="L960" s="9"/>
    </row>
    <row r="961" spans="12:12" x14ac:dyDescent="0.2">
      <c r="L961" s="9"/>
    </row>
    <row r="962" spans="12:12" x14ac:dyDescent="0.2">
      <c r="L962" s="9"/>
    </row>
    <row r="963" spans="12:12" x14ac:dyDescent="0.2">
      <c r="L963" s="9"/>
    </row>
    <row r="964" spans="12:12" x14ac:dyDescent="0.2">
      <c r="L964" s="9"/>
    </row>
    <row r="965" spans="12:12" x14ac:dyDescent="0.2">
      <c r="L965" s="9"/>
    </row>
    <row r="966" spans="12:12" x14ac:dyDescent="0.2">
      <c r="L966" s="9"/>
    </row>
    <row r="967" spans="12:12" x14ac:dyDescent="0.2">
      <c r="L967" s="9"/>
    </row>
    <row r="968" spans="12:12" x14ac:dyDescent="0.2">
      <c r="L968" s="9"/>
    </row>
    <row r="969" spans="12:12" x14ac:dyDescent="0.2">
      <c r="L969" s="9"/>
    </row>
    <row r="970" spans="12:12" x14ac:dyDescent="0.2">
      <c r="L970" s="9"/>
    </row>
    <row r="971" spans="12:12" x14ac:dyDescent="0.2">
      <c r="L971" s="9"/>
    </row>
    <row r="972" spans="12:12" x14ac:dyDescent="0.2">
      <c r="L972" s="9"/>
    </row>
    <row r="973" spans="12:12" x14ac:dyDescent="0.2">
      <c r="L973" s="9"/>
    </row>
    <row r="974" spans="12:12" x14ac:dyDescent="0.2">
      <c r="L974" s="9"/>
    </row>
    <row r="975" spans="12:12" x14ac:dyDescent="0.2">
      <c r="L975" s="9"/>
    </row>
    <row r="976" spans="12:12" x14ac:dyDescent="0.2">
      <c r="L976" s="9"/>
    </row>
    <row r="977" spans="12:12" x14ac:dyDescent="0.2">
      <c r="L977" s="9"/>
    </row>
    <row r="978" spans="12:12" x14ac:dyDescent="0.2">
      <c r="L978" s="9"/>
    </row>
    <row r="979" spans="12:12" x14ac:dyDescent="0.2">
      <c r="L979" s="9"/>
    </row>
    <row r="980" spans="12:12" x14ac:dyDescent="0.2">
      <c r="L980" s="9"/>
    </row>
    <row r="981" spans="12:12" x14ac:dyDescent="0.2">
      <c r="L981" s="9"/>
    </row>
    <row r="982" spans="12:12" x14ac:dyDescent="0.2">
      <c r="L982" s="9"/>
    </row>
    <row r="983" spans="12:12" x14ac:dyDescent="0.2">
      <c r="L983" s="9"/>
    </row>
    <row r="984" spans="12:12" x14ac:dyDescent="0.2">
      <c r="L984" s="9"/>
    </row>
    <row r="985" spans="12:12" x14ac:dyDescent="0.2">
      <c r="L985" s="9"/>
    </row>
    <row r="986" spans="12:12" x14ac:dyDescent="0.2">
      <c r="L986" s="9"/>
    </row>
    <row r="987" spans="12:12" x14ac:dyDescent="0.2">
      <c r="L987" s="9"/>
    </row>
    <row r="988" spans="12:12" x14ac:dyDescent="0.2">
      <c r="L988" s="9"/>
    </row>
    <row r="989" spans="12:12" x14ac:dyDescent="0.2">
      <c r="L989" s="9"/>
    </row>
    <row r="990" spans="12:12" x14ac:dyDescent="0.2">
      <c r="L990" s="9"/>
    </row>
    <row r="991" spans="12:12" x14ac:dyDescent="0.2">
      <c r="L991" s="9"/>
    </row>
    <row r="992" spans="12:12" x14ac:dyDescent="0.2">
      <c r="L992" s="9"/>
    </row>
    <row r="993" spans="12:12" x14ac:dyDescent="0.2">
      <c r="L993" s="9"/>
    </row>
    <row r="994" spans="12:12" x14ac:dyDescent="0.2">
      <c r="L994" s="9"/>
    </row>
    <row r="995" spans="12:12" x14ac:dyDescent="0.2">
      <c r="L995" s="9"/>
    </row>
    <row r="996" spans="12:12" x14ac:dyDescent="0.2">
      <c r="L996" s="9"/>
    </row>
    <row r="997" spans="12:12" x14ac:dyDescent="0.2">
      <c r="L997" s="9"/>
    </row>
    <row r="998" spans="12:12" x14ac:dyDescent="0.2">
      <c r="L998" s="9"/>
    </row>
    <row r="999" spans="12:12" x14ac:dyDescent="0.2">
      <c r="L999" s="9"/>
    </row>
    <row r="1000" spans="12:12" x14ac:dyDescent="0.2">
      <c r="L1000" s="9"/>
    </row>
    <row r="1001" spans="12:12" x14ac:dyDescent="0.2">
      <c r="L1001" s="9"/>
    </row>
    <row r="1002" spans="12:12" x14ac:dyDescent="0.2">
      <c r="L1002" s="9"/>
    </row>
    <row r="1003" spans="12:12" x14ac:dyDescent="0.2">
      <c r="L1003" s="9"/>
    </row>
    <row r="1004" spans="12:12" x14ac:dyDescent="0.2">
      <c r="L1004" s="9"/>
    </row>
    <row r="1005" spans="12:12" x14ac:dyDescent="0.2">
      <c r="L1005" s="9"/>
    </row>
    <row r="1006" spans="12:12" x14ac:dyDescent="0.2">
      <c r="L1006" s="9"/>
    </row>
    <row r="1007" spans="12:12" x14ac:dyDescent="0.2">
      <c r="L1007" s="9"/>
    </row>
    <row r="1008" spans="12:12" x14ac:dyDescent="0.2">
      <c r="L1008" s="9"/>
    </row>
    <row r="1009" spans="12:12" x14ac:dyDescent="0.2">
      <c r="L1009" s="9"/>
    </row>
    <row r="1010" spans="12:12" x14ac:dyDescent="0.2">
      <c r="L1010" s="9"/>
    </row>
    <row r="1011" spans="12:12" x14ac:dyDescent="0.2">
      <c r="L1011" s="9"/>
    </row>
    <row r="1012" spans="12:12" x14ac:dyDescent="0.2">
      <c r="L1012" s="9"/>
    </row>
    <row r="1013" spans="12:12" x14ac:dyDescent="0.2">
      <c r="L1013" s="9"/>
    </row>
    <row r="1014" spans="12:12" x14ac:dyDescent="0.2">
      <c r="L1014" s="9"/>
    </row>
    <row r="1015" spans="12:12" x14ac:dyDescent="0.2">
      <c r="L1015" s="9"/>
    </row>
    <row r="1016" spans="12:12" x14ac:dyDescent="0.2">
      <c r="L1016" s="9"/>
    </row>
    <row r="1017" spans="12:12" x14ac:dyDescent="0.2">
      <c r="L1017" s="9"/>
    </row>
    <row r="1018" spans="12:12" x14ac:dyDescent="0.2">
      <c r="L1018" s="9"/>
    </row>
    <row r="1019" spans="12:12" x14ac:dyDescent="0.2">
      <c r="L1019" s="9"/>
    </row>
    <row r="1020" spans="12:12" x14ac:dyDescent="0.2">
      <c r="L1020" s="9"/>
    </row>
    <row r="1021" spans="12:12" x14ac:dyDescent="0.2">
      <c r="L1021" s="9"/>
    </row>
    <row r="1022" spans="12:12" x14ac:dyDescent="0.2">
      <c r="L1022" s="9"/>
    </row>
    <row r="1023" spans="12:12" x14ac:dyDescent="0.2">
      <c r="L1023" s="9"/>
    </row>
    <row r="1024" spans="12:12" x14ac:dyDescent="0.2">
      <c r="L1024" s="9"/>
    </row>
    <row r="1025" spans="12:12" x14ac:dyDescent="0.2">
      <c r="L1025" s="9"/>
    </row>
    <row r="1026" spans="12:12" x14ac:dyDescent="0.2">
      <c r="L1026" s="9"/>
    </row>
    <row r="1027" spans="12:12" x14ac:dyDescent="0.2">
      <c r="L1027" s="9"/>
    </row>
    <row r="1028" spans="12:12" x14ac:dyDescent="0.2">
      <c r="L1028" s="9"/>
    </row>
    <row r="1029" spans="12:12" x14ac:dyDescent="0.2">
      <c r="L1029" s="9"/>
    </row>
    <row r="1030" spans="12:12" x14ac:dyDescent="0.2">
      <c r="L1030" s="9"/>
    </row>
    <row r="1031" spans="12:12" x14ac:dyDescent="0.2">
      <c r="L1031" s="9"/>
    </row>
    <row r="1032" spans="12:12" x14ac:dyDescent="0.2">
      <c r="L1032" s="9"/>
    </row>
    <row r="1033" spans="12:12" x14ac:dyDescent="0.2">
      <c r="L1033" s="9"/>
    </row>
    <row r="1034" spans="12:12" x14ac:dyDescent="0.2">
      <c r="L1034" s="9"/>
    </row>
    <row r="1035" spans="12:12" x14ac:dyDescent="0.2">
      <c r="L1035" s="9"/>
    </row>
    <row r="1036" spans="12:12" x14ac:dyDescent="0.2">
      <c r="L1036" s="9"/>
    </row>
    <row r="1037" spans="12:12" x14ac:dyDescent="0.2">
      <c r="L1037" s="9"/>
    </row>
    <row r="1038" spans="12:12" x14ac:dyDescent="0.2">
      <c r="L1038" s="9"/>
    </row>
    <row r="1039" spans="12:12" x14ac:dyDescent="0.2">
      <c r="L1039" s="9"/>
    </row>
    <row r="1040" spans="12:12" x14ac:dyDescent="0.2">
      <c r="L1040" s="9"/>
    </row>
    <row r="1041" spans="12:12" x14ac:dyDescent="0.2">
      <c r="L1041" s="9"/>
    </row>
    <row r="1042" spans="12:12" x14ac:dyDescent="0.2">
      <c r="L1042" s="9"/>
    </row>
    <row r="1043" spans="12:12" x14ac:dyDescent="0.2">
      <c r="L1043" s="9"/>
    </row>
    <row r="1044" spans="12:12" x14ac:dyDescent="0.2">
      <c r="L1044" s="9"/>
    </row>
    <row r="1045" spans="12:12" x14ac:dyDescent="0.2">
      <c r="L1045" s="9"/>
    </row>
    <row r="1046" spans="12:12" x14ac:dyDescent="0.2">
      <c r="L1046" s="9"/>
    </row>
    <row r="1047" spans="12:12" x14ac:dyDescent="0.2">
      <c r="L1047" s="9"/>
    </row>
    <row r="1048" spans="12:12" x14ac:dyDescent="0.2">
      <c r="L1048" s="9"/>
    </row>
    <row r="1049" spans="12:12" x14ac:dyDescent="0.2">
      <c r="L1049" s="9"/>
    </row>
    <row r="1050" spans="12:12" x14ac:dyDescent="0.2">
      <c r="L1050" s="9"/>
    </row>
    <row r="1051" spans="12:12" x14ac:dyDescent="0.2">
      <c r="L1051" s="9"/>
    </row>
    <row r="1052" spans="12:12" x14ac:dyDescent="0.2">
      <c r="L1052" s="9"/>
    </row>
    <row r="1053" spans="12:12" x14ac:dyDescent="0.2">
      <c r="L1053" s="9"/>
    </row>
    <row r="1054" spans="12:12" x14ac:dyDescent="0.2">
      <c r="L1054" s="9"/>
    </row>
    <row r="1055" spans="12:12" x14ac:dyDescent="0.2">
      <c r="L1055" s="9"/>
    </row>
    <row r="1056" spans="12:12" x14ac:dyDescent="0.2">
      <c r="L1056" s="9"/>
    </row>
    <row r="1057" spans="12:12" x14ac:dyDescent="0.2">
      <c r="L1057" s="9"/>
    </row>
    <row r="1058" spans="12:12" x14ac:dyDescent="0.2">
      <c r="L1058" s="9"/>
    </row>
    <row r="1059" spans="12:12" x14ac:dyDescent="0.2">
      <c r="L1059" s="9"/>
    </row>
    <row r="1060" spans="12:12" x14ac:dyDescent="0.2">
      <c r="L1060" s="9"/>
    </row>
    <row r="1061" spans="12:12" x14ac:dyDescent="0.2">
      <c r="L1061" s="9"/>
    </row>
    <row r="1062" spans="12:12" x14ac:dyDescent="0.2">
      <c r="L1062" s="9"/>
    </row>
    <row r="1063" spans="12:12" x14ac:dyDescent="0.2">
      <c r="L1063" s="9"/>
    </row>
    <row r="1064" spans="12:12" x14ac:dyDescent="0.2">
      <c r="L1064" s="9"/>
    </row>
    <row r="1065" spans="12:12" x14ac:dyDescent="0.2">
      <c r="L1065" s="9"/>
    </row>
    <row r="1066" spans="12:12" x14ac:dyDescent="0.2">
      <c r="L1066" s="9"/>
    </row>
    <row r="1067" spans="12:12" x14ac:dyDescent="0.2">
      <c r="L1067" s="9"/>
    </row>
    <row r="1068" spans="12:12" x14ac:dyDescent="0.2">
      <c r="L1068" s="9"/>
    </row>
    <row r="1069" spans="12:12" x14ac:dyDescent="0.2">
      <c r="L1069" s="9"/>
    </row>
    <row r="1070" spans="12:12" x14ac:dyDescent="0.2">
      <c r="L1070" s="9"/>
    </row>
    <row r="1071" spans="12:12" x14ac:dyDescent="0.2">
      <c r="L1071" s="9"/>
    </row>
    <row r="1072" spans="12:12" x14ac:dyDescent="0.2">
      <c r="L1072" s="9"/>
    </row>
    <row r="1073" spans="12:12" x14ac:dyDescent="0.2">
      <c r="L1073" s="9"/>
    </row>
    <row r="1074" spans="12:12" x14ac:dyDescent="0.2">
      <c r="L1074" s="9"/>
    </row>
    <row r="1075" spans="12:12" x14ac:dyDescent="0.2">
      <c r="L1075" s="9"/>
    </row>
    <row r="1076" spans="12:12" x14ac:dyDescent="0.2">
      <c r="L1076" s="9"/>
    </row>
    <row r="1077" spans="12:12" x14ac:dyDescent="0.2">
      <c r="L1077" s="9"/>
    </row>
    <row r="1078" spans="12:12" x14ac:dyDescent="0.2">
      <c r="L1078" s="9"/>
    </row>
    <row r="1079" spans="12:12" x14ac:dyDescent="0.2">
      <c r="L1079" s="9"/>
    </row>
    <row r="1080" spans="12:12" x14ac:dyDescent="0.2">
      <c r="L1080" s="9"/>
    </row>
    <row r="1081" spans="12:12" x14ac:dyDescent="0.2">
      <c r="L1081" s="9"/>
    </row>
    <row r="1082" spans="12:12" x14ac:dyDescent="0.2">
      <c r="L1082" s="9"/>
    </row>
    <row r="1083" spans="12:12" x14ac:dyDescent="0.2">
      <c r="L1083" s="9"/>
    </row>
    <row r="1084" spans="12:12" x14ac:dyDescent="0.2">
      <c r="L1084" s="9"/>
    </row>
    <row r="1085" spans="12:12" x14ac:dyDescent="0.2">
      <c r="L1085" s="9"/>
    </row>
    <row r="1086" spans="12:12" x14ac:dyDescent="0.2">
      <c r="L1086" s="9"/>
    </row>
    <row r="1087" spans="12:12" x14ac:dyDescent="0.2">
      <c r="L1087" s="9"/>
    </row>
    <row r="1088" spans="12:12" x14ac:dyDescent="0.2">
      <c r="L1088" s="9"/>
    </row>
    <row r="1089" spans="12:12" x14ac:dyDescent="0.2">
      <c r="L1089" s="9"/>
    </row>
    <row r="1090" spans="12:12" x14ac:dyDescent="0.2">
      <c r="L1090" s="9"/>
    </row>
    <row r="1091" spans="12:12" x14ac:dyDescent="0.2">
      <c r="L1091" s="9"/>
    </row>
    <row r="1092" spans="12:12" x14ac:dyDescent="0.2">
      <c r="L1092" s="9"/>
    </row>
    <row r="1093" spans="12:12" x14ac:dyDescent="0.2">
      <c r="L1093" s="9"/>
    </row>
    <row r="1094" spans="12:12" x14ac:dyDescent="0.2">
      <c r="L1094" s="9"/>
    </row>
    <row r="1095" spans="12:12" x14ac:dyDescent="0.2">
      <c r="L1095" s="9"/>
    </row>
    <row r="1096" spans="12:12" x14ac:dyDescent="0.2">
      <c r="L1096" s="9"/>
    </row>
    <row r="1097" spans="12:12" x14ac:dyDescent="0.2">
      <c r="L1097" s="9"/>
    </row>
    <row r="1098" spans="12:12" x14ac:dyDescent="0.2">
      <c r="L1098" s="9"/>
    </row>
    <row r="1099" spans="12:12" x14ac:dyDescent="0.2">
      <c r="L1099" s="9"/>
    </row>
    <row r="1100" spans="12:12" x14ac:dyDescent="0.2">
      <c r="L1100" s="9"/>
    </row>
    <row r="1101" spans="12:12" x14ac:dyDescent="0.2">
      <c r="L1101" s="9"/>
    </row>
    <row r="1102" spans="12:12" x14ac:dyDescent="0.2">
      <c r="L1102" s="9"/>
    </row>
    <row r="1103" spans="12:12" x14ac:dyDescent="0.2">
      <c r="L1103" s="9"/>
    </row>
    <row r="1104" spans="12:12" x14ac:dyDescent="0.2">
      <c r="L1104" s="9"/>
    </row>
    <row r="1105" spans="12:12" x14ac:dyDescent="0.2">
      <c r="L1105" s="9"/>
    </row>
    <row r="1106" spans="12:12" x14ac:dyDescent="0.2">
      <c r="L1106" s="9"/>
    </row>
    <row r="1107" spans="12:12" x14ac:dyDescent="0.2">
      <c r="L1107" s="9"/>
    </row>
    <row r="1108" spans="12:12" x14ac:dyDescent="0.2">
      <c r="L1108" s="9"/>
    </row>
    <row r="1109" spans="12:12" x14ac:dyDescent="0.2">
      <c r="L1109" s="9"/>
    </row>
    <row r="1110" spans="12:12" x14ac:dyDescent="0.2">
      <c r="L1110" s="9"/>
    </row>
    <row r="1111" spans="12:12" x14ac:dyDescent="0.2">
      <c r="L1111" s="9"/>
    </row>
    <row r="1112" spans="12:12" x14ac:dyDescent="0.2">
      <c r="L1112" s="9"/>
    </row>
    <row r="1113" spans="12:12" x14ac:dyDescent="0.2">
      <c r="L1113" s="9"/>
    </row>
    <row r="1114" spans="12:12" x14ac:dyDescent="0.2">
      <c r="L1114" s="9"/>
    </row>
    <row r="1115" spans="12:12" x14ac:dyDescent="0.2">
      <c r="L1115" s="9"/>
    </row>
    <row r="1116" spans="12:12" x14ac:dyDescent="0.2">
      <c r="L1116" s="9"/>
    </row>
    <row r="1117" spans="12:12" x14ac:dyDescent="0.2">
      <c r="L1117" s="9"/>
    </row>
    <row r="1118" spans="12:12" x14ac:dyDescent="0.2">
      <c r="L1118" s="9"/>
    </row>
    <row r="1119" spans="12:12" x14ac:dyDescent="0.2">
      <c r="L1119" s="9"/>
    </row>
    <row r="1120" spans="12:12" x14ac:dyDescent="0.2">
      <c r="L1120" s="9"/>
    </row>
    <row r="1121" spans="12:12" x14ac:dyDescent="0.2">
      <c r="L1121" s="9"/>
    </row>
    <row r="1122" spans="12:12" x14ac:dyDescent="0.2">
      <c r="L1122" s="9"/>
    </row>
    <row r="1123" spans="12:12" x14ac:dyDescent="0.2">
      <c r="L1123" s="9"/>
    </row>
    <row r="1124" spans="12:12" x14ac:dyDescent="0.2">
      <c r="L1124" s="9"/>
    </row>
    <row r="1125" spans="12:12" x14ac:dyDescent="0.2">
      <c r="L1125" s="9"/>
    </row>
    <row r="1126" spans="12:12" x14ac:dyDescent="0.2">
      <c r="L1126" s="9"/>
    </row>
    <row r="1127" spans="12:12" x14ac:dyDescent="0.2">
      <c r="L1127" s="9"/>
    </row>
    <row r="1128" spans="12:12" x14ac:dyDescent="0.2">
      <c r="L1128" s="9"/>
    </row>
    <row r="1129" spans="12:12" x14ac:dyDescent="0.2">
      <c r="L1129" s="9"/>
    </row>
    <row r="1130" spans="12:12" x14ac:dyDescent="0.2">
      <c r="L1130" s="9"/>
    </row>
    <row r="1131" spans="12:12" x14ac:dyDescent="0.2">
      <c r="L1131" s="9"/>
    </row>
    <row r="1132" spans="12:12" x14ac:dyDescent="0.2">
      <c r="L1132" s="9"/>
    </row>
    <row r="1133" spans="12:12" x14ac:dyDescent="0.2">
      <c r="L1133" s="9"/>
    </row>
    <row r="1134" spans="12:12" x14ac:dyDescent="0.2">
      <c r="L1134" s="9"/>
    </row>
    <row r="1135" spans="12:12" x14ac:dyDescent="0.2">
      <c r="L1135" s="9"/>
    </row>
    <row r="1136" spans="12:12" x14ac:dyDescent="0.2">
      <c r="L1136" s="9"/>
    </row>
    <row r="1137" spans="12:12" x14ac:dyDescent="0.2">
      <c r="L1137" s="9"/>
    </row>
    <row r="1138" spans="12:12" x14ac:dyDescent="0.2">
      <c r="L1138" s="9"/>
    </row>
    <row r="1139" spans="12:12" x14ac:dyDescent="0.2">
      <c r="L1139" s="9"/>
    </row>
    <row r="1140" spans="12:12" x14ac:dyDescent="0.2">
      <c r="L1140" s="9"/>
    </row>
    <row r="1141" spans="12:12" x14ac:dyDescent="0.2">
      <c r="L1141" s="9"/>
    </row>
    <row r="1142" spans="12:12" x14ac:dyDescent="0.2">
      <c r="L1142" s="9"/>
    </row>
    <row r="1143" spans="12:12" x14ac:dyDescent="0.2">
      <c r="L1143" s="9"/>
    </row>
    <row r="1144" spans="12:12" x14ac:dyDescent="0.2">
      <c r="L1144" s="9"/>
    </row>
    <row r="1145" spans="12:12" x14ac:dyDescent="0.2">
      <c r="L1145" s="9"/>
    </row>
    <row r="1146" spans="12:12" x14ac:dyDescent="0.2">
      <c r="L1146" s="9"/>
    </row>
    <row r="1147" spans="12:12" x14ac:dyDescent="0.2">
      <c r="L1147" s="9"/>
    </row>
    <row r="1148" spans="12:12" x14ac:dyDescent="0.2">
      <c r="L1148" s="9"/>
    </row>
    <row r="1149" spans="12:12" x14ac:dyDescent="0.2">
      <c r="L1149" s="9"/>
    </row>
    <row r="1150" spans="12:12" x14ac:dyDescent="0.2">
      <c r="L1150" s="9"/>
    </row>
    <row r="1151" spans="12:12" x14ac:dyDescent="0.2">
      <c r="L1151" s="9"/>
    </row>
    <row r="1152" spans="12:12" x14ac:dyDescent="0.2">
      <c r="L1152" s="9"/>
    </row>
  </sheetData>
  <mergeCells count="25">
    <mergeCell ref="A290:C290"/>
    <mergeCell ref="A343:C343"/>
    <mergeCell ref="A344:C344"/>
    <mergeCell ref="A104:C104"/>
    <mergeCell ref="A135:C135"/>
    <mergeCell ref="A190:C190"/>
    <mergeCell ref="A223:C223"/>
    <mergeCell ref="A236:C236"/>
    <mergeCell ref="A268:C268"/>
    <mergeCell ref="A279:C279"/>
    <mergeCell ref="A14:C14"/>
    <mergeCell ref="A31:C31"/>
    <mergeCell ref="A32:A69"/>
    <mergeCell ref="A70:C70"/>
    <mergeCell ref="B71:B87"/>
    <mergeCell ref="A1:R1"/>
    <mergeCell ref="A2:R2"/>
    <mergeCell ref="E5:K5"/>
    <mergeCell ref="A4:A6"/>
    <mergeCell ref="C4:C6"/>
    <mergeCell ref="D4:D6"/>
    <mergeCell ref="P4:P6"/>
    <mergeCell ref="Q4:Q6"/>
    <mergeCell ref="R4:R6"/>
    <mergeCell ref="B4:B6"/>
  </mergeCells>
  <phoneticPr fontId="0" type="noConversion"/>
  <printOptions horizontalCentered="1"/>
  <pageMargins left="0.75" right="0.75" top="0.39370078740157483" bottom="0.39370078740157483" header="0.59055118110236227" footer="0.19685039370078741"/>
  <pageSetup scale="60" orientation="landscape" horizontalDpi="300" verticalDpi="300" r:id="rId1"/>
  <headerFooter alignWithMargins="0">
    <oddFooter>&amp;L&amp;8FUENTE: DEPTO. PLANIFICACION Y DESARROLLO EN MANEJO DEL FUEGO - CONAF.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52"/>
  <sheetViews>
    <sheetView showGridLines="0" topLeftCell="A292" zoomScale="75" workbookViewId="0">
      <selection activeCell="A346" sqref="A346"/>
    </sheetView>
  </sheetViews>
  <sheetFormatPr baseColWidth="10" defaultRowHeight="12.75" x14ac:dyDescent="0.2"/>
  <cols>
    <col min="1" max="1" width="8.140625" style="3" customWidth="1"/>
    <col min="2" max="2" width="20.85546875" style="3" customWidth="1"/>
    <col min="3" max="3" width="28" customWidth="1"/>
    <col min="4" max="4" width="11.5703125" style="2" customWidth="1"/>
    <col min="5" max="7" width="9.7109375" style="2" customWidth="1"/>
    <col min="8" max="8" width="13.5703125" style="10" customWidth="1"/>
    <col min="9" max="9" width="11.42578125" style="10"/>
    <col min="10" max="10" width="8.7109375" style="10" customWidth="1"/>
    <col min="11" max="11" width="10.42578125" style="10" bestFit="1" customWidth="1"/>
    <col min="12" max="12" width="11.5703125" style="10" customWidth="1"/>
    <col min="13" max="13" width="12.85546875" style="10" customWidth="1"/>
    <col min="14" max="15" width="11.42578125" style="10"/>
    <col min="16" max="16" width="12.85546875" style="10" customWidth="1"/>
    <col min="17" max="17" width="13.7109375" style="10" customWidth="1"/>
    <col min="18" max="18" width="13.5703125" style="10" customWidth="1"/>
  </cols>
  <sheetData>
    <row r="1" spans="1:18" ht="15.75" x14ac:dyDescent="0.25">
      <c r="A1" s="277" t="s">
        <v>311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</row>
    <row r="2" spans="1:18" ht="15.75" x14ac:dyDescent="0.25">
      <c r="A2" s="277" t="s">
        <v>353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</row>
    <row r="3" spans="1:18" ht="15.75" x14ac:dyDescent="0.25">
      <c r="A3" s="41" t="s">
        <v>494</v>
      </c>
      <c r="B3" s="11"/>
      <c r="C3" s="11"/>
      <c r="D3" s="12"/>
      <c r="E3" s="12"/>
      <c r="F3" s="12"/>
      <c r="G3" s="12"/>
      <c r="H3" s="13"/>
      <c r="I3" s="13"/>
      <c r="J3" s="13"/>
      <c r="K3" s="13"/>
      <c r="L3" s="13"/>
      <c r="M3" s="13"/>
    </row>
    <row r="4" spans="1:18" ht="12.75" customHeight="1" x14ac:dyDescent="0.25">
      <c r="A4" s="244" t="s">
        <v>313</v>
      </c>
      <c r="B4" s="247" t="s">
        <v>416</v>
      </c>
      <c r="C4" s="247" t="s">
        <v>314</v>
      </c>
      <c r="D4" s="250" t="s">
        <v>397</v>
      </c>
      <c r="E4" s="117" t="s">
        <v>315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250" t="s">
        <v>394</v>
      </c>
      <c r="Q4" s="284" t="s">
        <v>395</v>
      </c>
      <c r="R4" s="263" t="s">
        <v>396</v>
      </c>
    </row>
    <row r="5" spans="1:18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118" t="s">
        <v>316</v>
      </c>
      <c r="M5" s="118"/>
      <c r="N5" s="118"/>
      <c r="O5" s="118"/>
      <c r="P5" s="251"/>
      <c r="Q5" s="285"/>
      <c r="R5" s="264"/>
    </row>
    <row r="6" spans="1:18" ht="30" customHeight="1" x14ac:dyDescent="0.25">
      <c r="A6" s="279"/>
      <c r="B6" s="278"/>
      <c r="C6" s="278"/>
      <c r="D6" s="280"/>
      <c r="E6" s="43" t="s">
        <v>398</v>
      </c>
      <c r="F6" s="43" t="s">
        <v>399</v>
      </c>
      <c r="G6" s="43" t="s">
        <v>400</v>
      </c>
      <c r="H6" s="43" t="s">
        <v>401</v>
      </c>
      <c r="I6" s="44" t="s">
        <v>12</v>
      </c>
      <c r="J6" s="45" t="s">
        <v>480</v>
      </c>
      <c r="K6" s="44" t="s">
        <v>0</v>
      </c>
      <c r="L6" s="44" t="s">
        <v>13</v>
      </c>
      <c r="M6" s="44" t="s">
        <v>14</v>
      </c>
      <c r="N6" s="44" t="s">
        <v>15</v>
      </c>
      <c r="O6" s="44" t="s">
        <v>0</v>
      </c>
      <c r="P6" s="280"/>
      <c r="Q6" s="286"/>
      <c r="R6" s="287"/>
    </row>
    <row r="7" spans="1:18" x14ac:dyDescent="0.2">
      <c r="A7" s="56" t="s">
        <v>1</v>
      </c>
      <c r="B7" s="126" t="s">
        <v>308</v>
      </c>
      <c r="C7" s="46" t="s">
        <v>308</v>
      </c>
      <c r="D7" s="47">
        <v>17</v>
      </c>
      <c r="E7" s="48"/>
      <c r="F7" s="48"/>
      <c r="G7" s="48"/>
      <c r="H7" s="48">
        <f t="shared" ref="H7:H12" si="0">SUM(E7:G7)</f>
        <v>0</v>
      </c>
      <c r="I7" s="48"/>
      <c r="J7" s="48"/>
      <c r="K7" s="48">
        <f t="shared" ref="K7:K13" si="1">+SUM(H7:J7)</f>
        <v>0</v>
      </c>
      <c r="L7" s="48"/>
      <c r="M7" s="48">
        <v>1.1319999999999999</v>
      </c>
      <c r="N7" s="48">
        <v>1.24</v>
      </c>
      <c r="O7" s="48">
        <f t="shared" ref="O7:O13" si="2">+SUM(M7:N7)</f>
        <v>2.3719999999999999</v>
      </c>
      <c r="P7" s="48">
        <f t="shared" ref="P7:P13" si="3">+SUM(K7+O7)</f>
        <v>2.3719999999999999</v>
      </c>
      <c r="Q7" s="48"/>
      <c r="R7" s="48">
        <f t="shared" ref="R7:R13" si="4">+SUM(P7:Q7)</f>
        <v>2.3719999999999999</v>
      </c>
    </row>
    <row r="8" spans="1:18" x14ac:dyDescent="0.2">
      <c r="A8" s="57"/>
      <c r="B8" s="127"/>
      <c r="C8" s="49" t="s">
        <v>414</v>
      </c>
      <c r="D8" s="50">
        <v>0</v>
      </c>
      <c r="E8" s="30"/>
      <c r="F8" s="30"/>
      <c r="G8" s="30"/>
      <c r="H8" s="30">
        <f t="shared" si="0"/>
        <v>0</v>
      </c>
      <c r="I8" s="30"/>
      <c r="J8" s="30"/>
      <c r="K8" s="30">
        <f t="shared" si="1"/>
        <v>0</v>
      </c>
      <c r="L8" s="30"/>
      <c r="M8" s="30"/>
      <c r="N8" s="30"/>
      <c r="O8" s="30">
        <f t="shared" si="2"/>
        <v>0</v>
      </c>
      <c r="P8" s="30">
        <f t="shared" si="3"/>
        <v>0</v>
      </c>
      <c r="Q8" s="30"/>
      <c r="R8" s="30">
        <f t="shared" si="4"/>
        <v>0</v>
      </c>
    </row>
    <row r="9" spans="1:18" ht="14.25" x14ac:dyDescent="0.2">
      <c r="A9" s="58"/>
      <c r="B9" s="128"/>
      <c r="C9" s="49" t="s">
        <v>263</v>
      </c>
      <c r="D9" s="50">
        <v>2</v>
      </c>
      <c r="E9" s="30"/>
      <c r="F9" s="30"/>
      <c r="G9" s="30"/>
      <c r="H9" s="30">
        <f t="shared" si="0"/>
        <v>0</v>
      </c>
      <c r="I9" s="30"/>
      <c r="J9" s="30"/>
      <c r="K9" s="30">
        <f t="shared" si="1"/>
        <v>0</v>
      </c>
      <c r="L9" s="30"/>
      <c r="M9" s="30">
        <v>0.7</v>
      </c>
      <c r="N9" s="30">
        <v>7.6</v>
      </c>
      <c r="O9" s="30">
        <f t="shared" si="2"/>
        <v>8.2999999999999989</v>
      </c>
      <c r="P9" s="30">
        <f t="shared" si="3"/>
        <v>8.2999999999999989</v>
      </c>
      <c r="Q9" s="30"/>
      <c r="R9" s="30">
        <f t="shared" si="4"/>
        <v>8.2999999999999989</v>
      </c>
    </row>
    <row r="10" spans="1:18" ht="14.25" x14ac:dyDescent="0.2">
      <c r="A10" s="58"/>
      <c r="B10" s="129" t="s">
        <v>415</v>
      </c>
      <c r="C10" s="49" t="s">
        <v>297</v>
      </c>
      <c r="D10" s="50">
        <v>1</v>
      </c>
      <c r="E10" s="30"/>
      <c r="F10" s="30"/>
      <c r="G10" s="30"/>
      <c r="H10" s="30">
        <f t="shared" si="0"/>
        <v>0</v>
      </c>
      <c r="I10" s="30"/>
      <c r="J10" s="30"/>
      <c r="K10" s="30">
        <f t="shared" si="1"/>
        <v>0</v>
      </c>
      <c r="L10" s="30"/>
      <c r="M10" s="30">
        <v>0.15</v>
      </c>
      <c r="N10" s="30">
        <v>0.25</v>
      </c>
      <c r="O10" s="30">
        <f t="shared" si="2"/>
        <v>0.4</v>
      </c>
      <c r="P10" s="30">
        <f t="shared" si="3"/>
        <v>0.4</v>
      </c>
      <c r="Q10" s="30"/>
      <c r="R10" s="30">
        <f t="shared" si="4"/>
        <v>0.4</v>
      </c>
    </row>
    <row r="11" spans="1:18" ht="14.25" x14ac:dyDescent="0.2">
      <c r="A11" s="58"/>
      <c r="B11" s="130"/>
      <c r="C11" s="49" t="s">
        <v>298</v>
      </c>
      <c r="D11" s="50">
        <v>0</v>
      </c>
      <c r="E11" s="30"/>
      <c r="F11" s="30"/>
      <c r="G11" s="30"/>
      <c r="H11" s="30">
        <f t="shared" si="0"/>
        <v>0</v>
      </c>
      <c r="I11" s="30"/>
      <c r="J11" s="30"/>
      <c r="K11" s="30">
        <f t="shared" si="1"/>
        <v>0</v>
      </c>
      <c r="L11" s="30"/>
      <c r="M11" s="30"/>
      <c r="N11" s="30"/>
      <c r="O11" s="30">
        <f t="shared" si="2"/>
        <v>0</v>
      </c>
      <c r="P11" s="30">
        <f t="shared" si="3"/>
        <v>0</v>
      </c>
      <c r="Q11" s="30"/>
      <c r="R11" s="30">
        <f t="shared" si="4"/>
        <v>0</v>
      </c>
    </row>
    <row r="12" spans="1:18" ht="14.25" x14ac:dyDescent="0.2">
      <c r="A12" s="58"/>
      <c r="B12" s="130"/>
      <c r="C12" s="49" t="s">
        <v>415</v>
      </c>
      <c r="D12" s="50">
        <v>0</v>
      </c>
      <c r="E12" s="30"/>
      <c r="F12" s="30"/>
      <c r="G12" s="30"/>
      <c r="H12" s="30">
        <f t="shared" si="0"/>
        <v>0</v>
      </c>
      <c r="I12" s="30"/>
      <c r="J12" s="30"/>
      <c r="K12" s="30">
        <f t="shared" si="1"/>
        <v>0</v>
      </c>
      <c r="L12" s="30"/>
      <c r="M12" s="30"/>
      <c r="N12" s="30"/>
      <c r="O12" s="30">
        <f t="shared" si="2"/>
        <v>0</v>
      </c>
      <c r="P12" s="30">
        <f t="shared" si="3"/>
        <v>0</v>
      </c>
      <c r="Q12" s="30"/>
      <c r="R12" s="30">
        <f t="shared" si="4"/>
        <v>0</v>
      </c>
    </row>
    <row r="13" spans="1:18" ht="14.25" x14ac:dyDescent="0.2">
      <c r="A13" s="59"/>
      <c r="B13" s="131"/>
      <c r="C13" s="51" t="s">
        <v>264</v>
      </c>
      <c r="D13" s="52">
        <v>8</v>
      </c>
      <c r="E13" s="32"/>
      <c r="F13" s="32"/>
      <c r="G13" s="32"/>
      <c r="H13" s="32">
        <f t="shared" ref="H13:H98" si="5">SUM(E13:G13)</f>
        <v>0</v>
      </c>
      <c r="I13" s="32"/>
      <c r="J13" s="32"/>
      <c r="K13" s="32">
        <f t="shared" si="1"/>
        <v>0</v>
      </c>
      <c r="L13" s="32"/>
      <c r="M13" s="32">
        <v>1.0900000000000001</v>
      </c>
      <c r="N13" s="32">
        <v>0.64</v>
      </c>
      <c r="O13" s="32">
        <f t="shared" si="2"/>
        <v>1.73</v>
      </c>
      <c r="P13" s="32">
        <f t="shared" si="3"/>
        <v>1.73</v>
      </c>
      <c r="Q13" s="32"/>
      <c r="R13" s="32">
        <f t="shared" si="4"/>
        <v>1.73</v>
      </c>
    </row>
    <row r="14" spans="1:18" ht="15" x14ac:dyDescent="0.25">
      <c r="A14" s="230" t="s">
        <v>0</v>
      </c>
      <c r="B14" s="231"/>
      <c r="C14" s="232" t="s">
        <v>0</v>
      </c>
      <c r="D14" s="53">
        <f>+SUM(D7:D13)</f>
        <v>28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>+SUM(I7:I13)</f>
        <v>0</v>
      </c>
      <c r="J14" s="54">
        <f>+SUM(J7:J13)</f>
        <v>0</v>
      </c>
      <c r="K14" s="54">
        <f>+SUM(K7:K13)</f>
        <v>0</v>
      </c>
      <c r="L14" s="54"/>
      <c r="M14" s="54">
        <f>+SUM(M7:M13)</f>
        <v>3.0720000000000001</v>
      </c>
      <c r="N14" s="54">
        <f>+SUM(N7:N13)</f>
        <v>9.73</v>
      </c>
      <c r="O14" s="54">
        <f>+SUM(P7:P13)</f>
        <v>12.802</v>
      </c>
      <c r="P14" s="54">
        <f>+SUM(P7:P13)</f>
        <v>12.802</v>
      </c>
      <c r="Q14" s="54">
        <f>+SUM(Q7:Q13)</f>
        <v>0</v>
      </c>
      <c r="R14" s="55">
        <f>+SUM(R7:R13)</f>
        <v>12.802</v>
      </c>
    </row>
    <row r="15" spans="1:18" x14ac:dyDescent="0.2">
      <c r="A15" s="93" t="s">
        <v>2</v>
      </c>
      <c r="B15" s="120" t="s">
        <v>418</v>
      </c>
      <c r="C15" s="60" t="s">
        <v>299</v>
      </c>
      <c r="D15" s="61">
        <v>0</v>
      </c>
      <c r="E15" s="39"/>
      <c r="F15" s="39"/>
      <c r="G15" s="39"/>
      <c r="H15" s="48">
        <f t="shared" si="5"/>
        <v>0</v>
      </c>
      <c r="I15" s="39"/>
      <c r="J15" s="39"/>
      <c r="K15" s="48">
        <f>+SUM(H15:J15)</f>
        <v>0</v>
      </c>
      <c r="L15" s="39"/>
      <c r="M15" s="39"/>
      <c r="N15" s="39"/>
      <c r="O15" s="39">
        <f>+SUM(L15:N15)</f>
        <v>0</v>
      </c>
      <c r="P15" s="39">
        <f>+SUM(K15+O15)</f>
        <v>0</v>
      </c>
      <c r="Q15" s="39"/>
      <c r="R15" s="39">
        <f>+SUM(P15:Q15)</f>
        <v>0</v>
      </c>
    </row>
    <row r="16" spans="1:18" x14ac:dyDescent="0.2">
      <c r="A16" s="93"/>
      <c r="B16" s="121"/>
      <c r="C16" s="62" t="s">
        <v>265</v>
      </c>
      <c r="D16" s="34">
        <v>19</v>
      </c>
      <c r="E16" s="14"/>
      <c r="F16" s="14"/>
      <c r="G16" s="14"/>
      <c r="H16" s="30">
        <f t="shared" ref="H16:H28" si="6">SUM(E16:G16)</f>
        <v>0</v>
      </c>
      <c r="I16" s="14">
        <v>0.05</v>
      </c>
      <c r="J16" s="14"/>
      <c r="K16" s="30">
        <f t="shared" ref="K16:K28" si="7">+SUM(H16:J16)</f>
        <v>0.05</v>
      </c>
      <c r="L16" s="14"/>
      <c r="M16" s="14">
        <v>8.16</v>
      </c>
      <c r="N16" s="14">
        <v>25.59</v>
      </c>
      <c r="O16" s="14">
        <f>+SUM(L16:N16)</f>
        <v>33.75</v>
      </c>
      <c r="P16" s="14">
        <f>+SUM(K16+O16)</f>
        <v>33.799999999999997</v>
      </c>
      <c r="Q16" s="14"/>
      <c r="R16" s="14">
        <f t="shared" ref="R16:R28" si="8">+SUM(P16:Q16)</f>
        <v>33.799999999999997</v>
      </c>
    </row>
    <row r="17" spans="1:18" x14ac:dyDescent="0.2">
      <c r="A17" s="93"/>
      <c r="B17" s="121"/>
      <c r="C17" s="62" t="s">
        <v>417</v>
      </c>
      <c r="D17" s="34">
        <v>0</v>
      </c>
      <c r="E17" s="14"/>
      <c r="F17" s="14"/>
      <c r="G17" s="14"/>
      <c r="H17" s="30">
        <f t="shared" si="6"/>
        <v>0</v>
      </c>
      <c r="I17" s="14"/>
      <c r="J17" s="14"/>
      <c r="K17" s="30">
        <f t="shared" si="7"/>
        <v>0</v>
      </c>
      <c r="L17" s="14"/>
      <c r="M17" s="14"/>
      <c r="N17" s="14"/>
      <c r="O17" s="14">
        <f t="shared" ref="O17:O28" si="9">+SUM(L17:N17)</f>
        <v>0</v>
      </c>
      <c r="P17" s="14">
        <f t="shared" ref="P17:P28" si="10">+SUM(K17+O17)</f>
        <v>0</v>
      </c>
      <c r="Q17" s="14"/>
      <c r="R17" s="14">
        <f t="shared" si="8"/>
        <v>0</v>
      </c>
    </row>
    <row r="18" spans="1:18" x14ac:dyDescent="0.2">
      <c r="A18" s="93"/>
      <c r="B18" s="121"/>
      <c r="C18" s="62" t="s">
        <v>19</v>
      </c>
      <c r="D18" s="34">
        <v>45</v>
      </c>
      <c r="E18" s="14"/>
      <c r="F18" s="14"/>
      <c r="G18" s="14"/>
      <c r="H18" s="30">
        <f t="shared" si="6"/>
        <v>0</v>
      </c>
      <c r="I18" s="14">
        <v>1.1100000000000001</v>
      </c>
      <c r="J18" s="14"/>
      <c r="K18" s="30">
        <f t="shared" si="7"/>
        <v>1.1100000000000001</v>
      </c>
      <c r="L18" s="14">
        <v>1.88</v>
      </c>
      <c r="M18" s="14">
        <v>4.5599999999999996</v>
      </c>
      <c r="N18" s="14">
        <v>27</v>
      </c>
      <c r="O18" s="14">
        <f t="shared" si="9"/>
        <v>33.44</v>
      </c>
      <c r="P18" s="14">
        <f t="shared" si="10"/>
        <v>34.549999999999997</v>
      </c>
      <c r="Q18" s="14">
        <v>0.1</v>
      </c>
      <c r="R18" s="14">
        <f t="shared" si="8"/>
        <v>34.65</v>
      </c>
    </row>
    <row r="19" spans="1:18" x14ac:dyDescent="0.2">
      <c r="A19" s="93"/>
      <c r="B19" s="121"/>
      <c r="C19" s="62" t="s">
        <v>340</v>
      </c>
      <c r="D19" s="34">
        <v>0</v>
      </c>
      <c r="E19" s="14"/>
      <c r="F19" s="14"/>
      <c r="G19" s="14"/>
      <c r="H19" s="30">
        <f t="shared" si="6"/>
        <v>0</v>
      </c>
      <c r="I19" s="14"/>
      <c r="J19" s="14"/>
      <c r="K19" s="30">
        <f t="shared" si="7"/>
        <v>0</v>
      </c>
      <c r="L19" s="14"/>
      <c r="M19" s="14"/>
      <c r="N19" s="14"/>
      <c r="O19" s="14">
        <f t="shared" si="9"/>
        <v>0</v>
      </c>
      <c r="P19" s="14">
        <f t="shared" si="10"/>
        <v>0</v>
      </c>
      <c r="Q19" s="14"/>
      <c r="R19" s="14">
        <f t="shared" si="8"/>
        <v>0</v>
      </c>
    </row>
    <row r="20" spans="1:18" x14ac:dyDescent="0.2">
      <c r="A20" s="93"/>
      <c r="B20" s="124"/>
      <c r="C20" s="62" t="s">
        <v>339</v>
      </c>
      <c r="D20" s="34">
        <v>3</v>
      </c>
      <c r="E20" s="14"/>
      <c r="F20" s="14"/>
      <c r="G20" s="14"/>
      <c r="H20" s="30">
        <f t="shared" si="6"/>
        <v>0</v>
      </c>
      <c r="I20" s="14"/>
      <c r="J20" s="14"/>
      <c r="K20" s="30">
        <f t="shared" si="7"/>
        <v>0</v>
      </c>
      <c r="L20" s="14">
        <v>0.5</v>
      </c>
      <c r="M20" s="14">
        <v>2.58</v>
      </c>
      <c r="N20" s="14">
        <v>3.8</v>
      </c>
      <c r="O20" s="14">
        <f t="shared" si="9"/>
        <v>6.88</v>
      </c>
      <c r="P20" s="14">
        <f t="shared" si="10"/>
        <v>6.88</v>
      </c>
      <c r="Q20" s="14"/>
      <c r="R20" s="14">
        <f t="shared" si="8"/>
        <v>6.88</v>
      </c>
    </row>
    <row r="21" spans="1:18" x14ac:dyDescent="0.2">
      <c r="A21" s="93"/>
      <c r="B21" s="132" t="s">
        <v>419</v>
      </c>
      <c r="C21" s="62" t="s">
        <v>349</v>
      </c>
      <c r="D21" s="34">
        <v>10</v>
      </c>
      <c r="E21" s="14"/>
      <c r="F21" s="14"/>
      <c r="G21" s="14"/>
      <c r="H21" s="30">
        <f t="shared" si="6"/>
        <v>0</v>
      </c>
      <c r="I21" s="14"/>
      <c r="J21" s="14"/>
      <c r="K21" s="30">
        <f t="shared" si="7"/>
        <v>0</v>
      </c>
      <c r="L21" s="14"/>
      <c r="M21" s="14">
        <v>1.5</v>
      </c>
      <c r="N21" s="14">
        <v>10.3</v>
      </c>
      <c r="O21" s="14">
        <f t="shared" si="9"/>
        <v>11.8</v>
      </c>
      <c r="P21" s="14">
        <f t="shared" si="10"/>
        <v>11.8</v>
      </c>
      <c r="Q21" s="14"/>
      <c r="R21" s="14">
        <f t="shared" si="8"/>
        <v>11.8</v>
      </c>
    </row>
    <row r="22" spans="1:18" x14ac:dyDescent="0.2">
      <c r="A22" s="93"/>
      <c r="B22" s="121"/>
      <c r="C22" s="62" t="s">
        <v>341</v>
      </c>
      <c r="D22" s="34">
        <v>0</v>
      </c>
      <c r="E22" s="14"/>
      <c r="F22" s="14"/>
      <c r="G22" s="14"/>
      <c r="H22" s="30">
        <f t="shared" si="6"/>
        <v>0</v>
      </c>
      <c r="I22" s="14"/>
      <c r="J22" s="14"/>
      <c r="K22" s="30">
        <f t="shared" si="7"/>
        <v>0</v>
      </c>
      <c r="L22" s="14"/>
      <c r="M22" s="14"/>
      <c r="N22" s="14"/>
      <c r="O22" s="14">
        <f t="shared" si="9"/>
        <v>0</v>
      </c>
      <c r="P22" s="14">
        <f t="shared" si="10"/>
        <v>0</v>
      </c>
      <c r="Q22" s="14"/>
      <c r="R22" s="14">
        <f t="shared" si="8"/>
        <v>0</v>
      </c>
    </row>
    <row r="23" spans="1:18" x14ac:dyDescent="0.2">
      <c r="A23" s="93"/>
      <c r="B23" s="121"/>
      <c r="C23" s="62" t="s">
        <v>21</v>
      </c>
      <c r="D23" s="34">
        <v>11</v>
      </c>
      <c r="E23" s="14"/>
      <c r="F23" s="14"/>
      <c r="G23" s="14"/>
      <c r="H23" s="30">
        <f t="shared" si="6"/>
        <v>0</v>
      </c>
      <c r="I23" s="14"/>
      <c r="J23" s="14"/>
      <c r="K23" s="30">
        <f t="shared" si="7"/>
        <v>0</v>
      </c>
      <c r="L23" s="14">
        <v>1</v>
      </c>
      <c r="M23" s="14">
        <v>3.08</v>
      </c>
      <c r="N23" s="14">
        <v>5.87</v>
      </c>
      <c r="O23" s="14">
        <f t="shared" si="9"/>
        <v>9.9499999999999993</v>
      </c>
      <c r="P23" s="14">
        <f t="shared" si="10"/>
        <v>9.9499999999999993</v>
      </c>
      <c r="Q23" s="14"/>
      <c r="R23" s="14">
        <f t="shared" si="8"/>
        <v>9.9499999999999993</v>
      </c>
    </row>
    <row r="24" spans="1:18" x14ac:dyDescent="0.2">
      <c r="A24" s="93"/>
      <c r="B24" s="121"/>
      <c r="C24" s="62" t="s">
        <v>309</v>
      </c>
      <c r="D24" s="34">
        <v>5</v>
      </c>
      <c r="E24" s="14"/>
      <c r="F24" s="14"/>
      <c r="G24" s="14"/>
      <c r="H24" s="30">
        <f t="shared" si="6"/>
        <v>0</v>
      </c>
      <c r="I24" s="14"/>
      <c r="J24" s="14"/>
      <c r="K24" s="30">
        <f t="shared" si="7"/>
        <v>0</v>
      </c>
      <c r="L24" s="14"/>
      <c r="M24" s="14">
        <v>1.6</v>
      </c>
      <c r="N24" s="14">
        <v>4.8</v>
      </c>
      <c r="O24" s="14">
        <f t="shared" si="9"/>
        <v>6.4</v>
      </c>
      <c r="P24" s="14">
        <f t="shared" si="10"/>
        <v>6.4</v>
      </c>
      <c r="Q24" s="14"/>
      <c r="R24" s="14">
        <f t="shared" si="8"/>
        <v>6.4</v>
      </c>
    </row>
    <row r="25" spans="1:18" x14ac:dyDescent="0.2">
      <c r="A25" s="93"/>
      <c r="B25" s="124"/>
      <c r="C25" s="62" t="s">
        <v>266</v>
      </c>
      <c r="D25" s="34">
        <v>0</v>
      </c>
      <c r="E25" s="14"/>
      <c r="F25" s="14"/>
      <c r="G25" s="14"/>
      <c r="H25" s="30">
        <f t="shared" si="6"/>
        <v>0</v>
      </c>
      <c r="I25" s="14"/>
      <c r="J25" s="14"/>
      <c r="K25" s="30">
        <f t="shared" si="7"/>
        <v>0</v>
      </c>
      <c r="L25" s="14"/>
      <c r="M25" s="14"/>
      <c r="N25" s="14"/>
      <c r="O25" s="14">
        <f t="shared" si="9"/>
        <v>0</v>
      </c>
      <c r="P25" s="14">
        <f t="shared" si="10"/>
        <v>0</v>
      </c>
      <c r="Q25" s="14"/>
      <c r="R25" s="14">
        <f t="shared" si="8"/>
        <v>0</v>
      </c>
    </row>
    <row r="26" spans="1:18" x14ac:dyDescent="0.2">
      <c r="A26" s="93"/>
      <c r="B26" s="121" t="s">
        <v>420</v>
      </c>
      <c r="C26" s="63" t="s">
        <v>300</v>
      </c>
      <c r="D26" s="64">
        <v>0</v>
      </c>
      <c r="E26" s="36"/>
      <c r="F26" s="36"/>
      <c r="G26" s="36"/>
      <c r="H26" s="65">
        <f t="shared" si="6"/>
        <v>0</v>
      </c>
      <c r="I26" s="36"/>
      <c r="J26" s="36"/>
      <c r="K26" s="65">
        <f t="shared" si="7"/>
        <v>0</v>
      </c>
      <c r="L26" s="36"/>
      <c r="M26" s="36"/>
      <c r="N26" s="36"/>
      <c r="O26" s="36">
        <f t="shared" si="9"/>
        <v>0</v>
      </c>
      <c r="P26" s="36">
        <f t="shared" si="10"/>
        <v>0</v>
      </c>
      <c r="Q26" s="36"/>
      <c r="R26" s="36">
        <f t="shared" si="8"/>
        <v>0</v>
      </c>
    </row>
    <row r="27" spans="1:18" x14ac:dyDescent="0.2">
      <c r="A27" s="93"/>
      <c r="B27" s="121"/>
      <c r="C27" s="62" t="s">
        <v>18</v>
      </c>
      <c r="D27" s="34">
        <v>16</v>
      </c>
      <c r="E27" s="14"/>
      <c r="F27" s="14"/>
      <c r="G27" s="14"/>
      <c r="H27" s="30">
        <f t="shared" si="6"/>
        <v>0</v>
      </c>
      <c r="I27" s="14"/>
      <c r="J27" s="14"/>
      <c r="K27" s="30">
        <f t="shared" si="7"/>
        <v>0</v>
      </c>
      <c r="L27" s="14">
        <v>4.05</v>
      </c>
      <c r="M27" s="14">
        <v>7.75</v>
      </c>
      <c r="N27" s="14">
        <v>20.61</v>
      </c>
      <c r="O27" s="14">
        <f t="shared" si="9"/>
        <v>32.409999999999997</v>
      </c>
      <c r="P27" s="14">
        <f t="shared" si="10"/>
        <v>32.409999999999997</v>
      </c>
      <c r="Q27" s="14"/>
      <c r="R27" s="14">
        <f t="shared" si="8"/>
        <v>32.409999999999997</v>
      </c>
    </row>
    <row r="28" spans="1:18" x14ac:dyDescent="0.2">
      <c r="A28" s="93"/>
      <c r="B28" s="121"/>
      <c r="C28" s="62" t="s">
        <v>20</v>
      </c>
      <c r="D28" s="34">
        <v>6</v>
      </c>
      <c r="E28" s="14"/>
      <c r="F28" s="14"/>
      <c r="G28" s="14"/>
      <c r="H28" s="30">
        <f t="shared" si="6"/>
        <v>0</v>
      </c>
      <c r="I28" s="14"/>
      <c r="J28" s="14"/>
      <c r="K28" s="30">
        <f t="shared" si="7"/>
        <v>0</v>
      </c>
      <c r="L28" s="14">
        <v>0.9</v>
      </c>
      <c r="M28" s="14">
        <v>7.1</v>
      </c>
      <c r="N28" s="14">
        <v>13.6</v>
      </c>
      <c r="O28" s="14">
        <f t="shared" si="9"/>
        <v>21.6</v>
      </c>
      <c r="P28" s="14">
        <f t="shared" si="10"/>
        <v>21.6</v>
      </c>
      <c r="Q28" s="14"/>
      <c r="R28" s="14">
        <f t="shared" si="8"/>
        <v>21.6</v>
      </c>
    </row>
    <row r="29" spans="1:18" x14ac:dyDescent="0.2">
      <c r="A29" s="93"/>
      <c r="B29" s="121"/>
      <c r="C29" s="62" t="s">
        <v>342</v>
      </c>
      <c r="D29" s="34"/>
      <c r="E29" s="14"/>
      <c r="F29" s="14"/>
      <c r="G29" s="14"/>
      <c r="H29" s="30"/>
      <c r="I29" s="14"/>
      <c r="J29" s="14"/>
      <c r="K29" s="30"/>
      <c r="L29" s="14"/>
      <c r="M29" s="14"/>
      <c r="N29" s="14"/>
      <c r="O29" s="14"/>
      <c r="P29" s="14"/>
      <c r="Q29" s="14"/>
      <c r="R29" s="14"/>
    </row>
    <row r="30" spans="1:18" x14ac:dyDescent="0.2">
      <c r="A30" s="93"/>
      <c r="B30" s="122"/>
      <c r="C30" s="66" t="s">
        <v>267</v>
      </c>
      <c r="D30" s="67">
        <v>9</v>
      </c>
      <c r="E30" s="68"/>
      <c r="F30" s="68"/>
      <c r="G30" s="68"/>
      <c r="H30" s="69">
        <f t="shared" si="5"/>
        <v>0</v>
      </c>
      <c r="I30" s="68"/>
      <c r="J30" s="68"/>
      <c r="K30" s="69">
        <f>+SUM(H30:J30)</f>
        <v>0</v>
      </c>
      <c r="L30" s="68">
        <v>2.1</v>
      </c>
      <c r="M30" s="68">
        <v>7.35</v>
      </c>
      <c r="N30" s="68">
        <v>15.1</v>
      </c>
      <c r="O30" s="68">
        <f>+SUM(L30:N30)</f>
        <v>24.549999999999997</v>
      </c>
      <c r="P30" s="68">
        <f>+SUM(K30+O30)</f>
        <v>24.549999999999997</v>
      </c>
      <c r="Q30" s="68"/>
      <c r="R30" s="68">
        <f>+SUM(P30:Q30)</f>
        <v>24.549999999999997</v>
      </c>
    </row>
    <row r="31" spans="1:18" ht="15" x14ac:dyDescent="0.25">
      <c r="A31" s="230" t="s">
        <v>0</v>
      </c>
      <c r="B31" s="231"/>
      <c r="C31" s="232" t="s">
        <v>0</v>
      </c>
      <c r="D31" s="53">
        <f>+SUM(D15:D30)</f>
        <v>124</v>
      </c>
      <c r="E31" s="54">
        <f>SUM(E15:E30)</f>
        <v>0</v>
      </c>
      <c r="F31" s="54">
        <f>SUM(F15:F30)</f>
        <v>0</v>
      </c>
      <c r="G31" s="54">
        <f>SUM(G15:G30)</f>
        <v>0</v>
      </c>
      <c r="H31" s="54">
        <f>SUM(H15:H30)</f>
        <v>0</v>
      </c>
      <c r="I31" s="54">
        <f t="shared" ref="I31:R31" si="11">+SUM(I15:I30)</f>
        <v>1.1600000000000001</v>
      </c>
      <c r="J31" s="54">
        <f t="shared" si="11"/>
        <v>0</v>
      </c>
      <c r="K31" s="54">
        <f t="shared" si="11"/>
        <v>1.1600000000000001</v>
      </c>
      <c r="L31" s="54">
        <f t="shared" si="11"/>
        <v>10.43</v>
      </c>
      <c r="M31" s="54">
        <f t="shared" si="11"/>
        <v>43.68</v>
      </c>
      <c r="N31" s="54">
        <f t="shared" si="11"/>
        <v>126.66999999999999</v>
      </c>
      <c r="O31" s="54">
        <f t="shared" si="11"/>
        <v>180.77999999999997</v>
      </c>
      <c r="P31" s="54">
        <f t="shared" si="11"/>
        <v>181.94</v>
      </c>
      <c r="Q31" s="54">
        <f t="shared" si="11"/>
        <v>0.1</v>
      </c>
      <c r="R31" s="55">
        <f t="shared" si="11"/>
        <v>182.03999999999996</v>
      </c>
    </row>
    <row r="32" spans="1:18" x14ac:dyDescent="0.2">
      <c r="A32" s="288" t="s">
        <v>3</v>
      </c>
      <c r="B32" s="133" t="s">
        <v>38</v>
      </c>
      <c r="C32" s="73" t="s">
        <v>24</v>
      </c>
      <c r="D32" s="74">
        <v>5</v>
      </c>
      <c r="E32" s="39"/>
      <c r="F32" s="39"/>
      <c r="G32" s="39"/>
      <c r="H32" s="48">
        <f>SUM(E32:G32)</f>
        <v>0</v>
      </c>
      <c r="I32" s="39">
        <v>0.1</v>
      </c>
      <c r="J32" s="39"/>
      <c r="K32" s="48">
        <f>+SUM(H32:J32)</f>
        <v>0.1</v>
      </c>
      <c r="L32" s="39">
        <v>100</v>
      </c>
      <c r="M32" s="39">
        <v>200.9</v>
      </c>
      <c r="N32" s="39">
        <v>210.03</v>
      </c>
      <c r="O32" s="39">
        <f>+SUM(L32:N32)</f>
        <v>510.92999999999995</v>
      </c>
      <c r="P32" s="39">
        <f>+SUM(K32+O32)</f>
        <v>511.03</v>
      </c>
      <c r="Q32" s="39"/>
      <c r="R32" s="75">
        <f>+SUM(P32:Q32)</f>
        <v>511.03</v>
      </c>
    </row>
    <row r="33" spans="1:18" x14ac:dyDescent="0.2">
      <c r="A33" s="289"/>
      <c r="B33" s="133"/>
      <c r="C33" s="76" t="s">
        <v>33</v>
      </c>
      <c r="D33" s="77">
        <v>7</v>
      </c>
      <c r="E33" s="14"/>
      <c r="F33" s="14"/>
      <c r="G33" s="14"/>
      <c r="H33" s="30">
        <f>SUM(E33:G33)</f>
        <v>0</v>
      </c>
      <c r="I33" s="14"/>
      <c r="J33" s="14"/>
      <c r="K33" s="30">
        <f>+SUM(H33:J33)</f>
        <v>0</v>
      </c>
      <c r="L33" s="14">
        <v>1.01</v>
      </c>
      <c r="M33" s="14">
        <v>6.34</v>
      </c>
      <c r="N33" s="14">
        <v>6.27</v>
      </c>
      <c r="O33" s="14">
        <f>+SUM(L33:N33)</f>
        <v>13.62</v>
      </c>
      <c r="P33" s="14">
        <f>+SUM(K33+O33)</f>
        <v>13.62</v>
      </c>
      <c r="Q33" s="14"/>
      <c r="R33" s="23">
        <f>+SUM(P33:Q33)</f>
        <v>13.62</v>
      </c>
    </row>
    <row r="34" spans="1:18" x14ac:dyDescent="0.2">
      <c r="A34" s="289"/>
      <c r="B34" s="133"/>
      <c r="C34" s="76" t="s">
        <v>37</v>
      </c>
      <c r="D34" s="77">
        <v>1</v>
      </c>
      <c r="E34" s="14"/>
      <c r="F34" s="14"/>
      <c r="G34" s="14"/>
      <c r="H34" s="30">
        <f t="shared" si="5"/>
        <v>0</v>
      </c>
      <c r="I34" s="14"/>
      <c r="J34" s="14"/>
      <c r="K34" s="30">
        <f t="shared" ref="K34:K69" si="12">+SUM(H34:J34)</f>
        <v>0</v>
      </c>
      <c r="L34" s="14"/>
      <c r="M34" s="14">
        <v>3</v>
      </c>
      <c r="N34" s="14">
        <v>5</v>
      </c>
      <c r="O34" s="14">
        <f>+SUM(L34:N34)</f>
        <v>8</v>
      </c>
      <c r="P34" s="14">
        <f>+SUM(K34+O34)</f>
        <v>8</v>
      </c>
      <c r="Q34" s="14"/>
      <c r="R34" s="23">
        <f t="shared" ref="R34:R69" si="13">+SUM(P34:Q34)</f>
        <v>8</v>
      </c>
    </row>
    <row r="35" spans="1:18" x14ac:dyDescent="0.2">
      <c r="A35" s="289"/>
      <c r="B35" s="133"/>
      <c r="C35" s="76" t="s">
        <v>38</v>
      </c>
      <c r="D35" s="77">
        <v>0</v>
      </c>
      <c r="E35" s="14"/>
      <c r="F35" s="14"/>
      <c r="G35" s="14"/>
      <c r="H35" s="30">
        <f t="shared" si="5"/>
        <v>0</v>
      </c>
      <c r="I35" s="14"/>
      <c r="J35" s="14"/>
      <c r="K35" s="30">
        <f t="shared" si="12"/>
        <v>0</v>
      </c>
      <c r="L35" s="14"/>
      <c r="M35" s="14"/>
      <c r="N35" s="14"/>
      <c r="O35" s="14">
        <f t="shared" ref="O35:O63" si="14">+SUM(L35:N35)</f>
        <v>0</v>
      </c>
      <c r="P35" s="14">
        <f t="shared" ref="P35:P63" si="15">+SUM(K35+O35)</f>
        <v>0</v>
      </c>
      <c r="Q35" s="14"/>
      <c r="R35" s="23">
        <f t="shared" si="13"/>
        <v>0</v>
      </c>
    </row>
    <row r="36" spans="1:18" x14ac:dyDescent="0.2">
      <c r="A36" s="289"/>
      <c r="B36" s="134"/>
      <c r="C36" s="76" t="s">
        <v>49</v>
      </c>
      <c r="D36" s="77">
        <v>0</v>
      </c>
      <c r="E36" s="14"/>
      <c r="F36" s="14"/>
      <c r="G36" s="14"/>
      <c r="H36" s="30">
        <f t="shared" si="5"/>
        <v>0</v>
      </c>
      <c r="I36" s="14"/>
      <c r="J36" s="14"/>
      <c r="K36" s="30">
        <f t="shared" si="12"/>
        <v>0</v>
      </c>
      <c r="L36" s="14"/>
      <c r="M36" s="14"/>
      <c r="N36" s="14"/>
      <c r="O36" s="14">
        <f t="shared" si="14"/>
        <v>0</v>
      </c>
      <c r="P36" s="14">
        <f t="shared" si="15"/>
        <v>0</v>
      </c>
      <c r="Q36" s="14"/>
      <c r="R36" s="23">
        <f t="shared" si="13"/>
        <v>0</v>
      </c>
    </row>
    <row r="37" spans="1:18" x14ac:dyDescent="0.2">
      <c r="A37" s="289"/>
      <c r="B37" s="133" t="s">
        <v>310</v>
      </c>
      <c r="C37" s="76" t="s">
        <v>409</v>
      </c>
      <c r="D37" s="77">
        <v>0</v>
      </c>
      <c r="E37" s="14"/>
      <c r="F37" s="14"/>
      <c r="G37" s="14"/>
      <c r="H37" s="30">
        <f t="shared" si="5"/>
        <v>0</v>
      </c>
      <c r="I37" s="14"/>
      <c r="J37" s="14"/>
      <c r="K37" s="30">
        <f t="shared" si="12"/>
        <v>0</v>
      </c>
      <c r="L37" s="14"/>
      <c r="M37" s="14"/>
      <c r="N37" s="14"/>
      <c r="O37" s="14">
        <f t="shared" si="14"/>
        <v>0</v>
      </c>
      <c r="P37" s="14">
        <f t="shared" si="15"/>
        <v>0</v>
      </c>
      <c r="Q37" s="14"/>
      <c r="R37" s="23">
        <f t="shared" si="13"/>
        <v>0</v>
      </c>
    </row>
    <row r="38" spans="1:18" x14ac:dyDescent="0.2">
      <c r="A38" s="289"/>
      <c r="B38" s="133"/>
      <c r="C38" s="76" t="s">
        <v>310</v>
      </c>
      <c r="D38" s="77">
        <v>0</v>
      </c>
      <c r="E38" s="14"/>
      <c r="F38" s="14"/>
      <c r="G38" s="14"/>
      <c r="H38" s="30">
        <f t="shared" si="5"/>
        <v>0</v>
      </c>
      <c r="I38" s="14"/>
      <c r="J38" s="14"/>
      <c r="K38" s="30">
        <f t="shared" si="12"/>
        <v>0</v>
      </c>
      <c r="L38" s="14"/>
      <c r="M38" s="14"/>
      <c r="N38" s="14"/>
      <c r="O38" s="14">
        <f t="shared" si="14"/>
        <v>0</v>
      </c>
      <c r="P38" s="14">
        <f t="shared" si="15"/>
        <v>0</v>
      </c>
      <c r="Q38" s="14"/>
      <c r="R38" s="23">
        <f t="shared" si="13"/>
        <v>0</v>
      </c>
    </row>
    <row r="39" spans="1:18" x14ac:dyDescent="0.2">
      <c r="A39" s="289"/>
      <c r="B39" s="133"/>
      <c r="C39" s="76" t="s">
        <v>43</v>
      </c>
      <c r="D39" s="77">
        <v>0</v>
      </c>
      <c r="E39" s="14"/>
      <c r="F39" s="14"/>
      <c r="G39" s="14"/>
      <c r="H39" s="30">
        <f t="shared" si="5"/>
        <v>0</v>
      </c>
      <c r="I39" s="14"/>
      <c r="J39" s="14"/>
      <c r="K39" s="30">
        <f t="shared" si="12"/>
        <v>0</v>
      </c>
      <c r="L39" s="14"/>
      <c r="M39" s="14"/>
      <c r="N39" s="14"/>
      <c r="O39" s="14">
        <f t="shared" si="14"/>
        <v>0</v>
      </c>
      <c r="P39" s="14">
        <f t="shared" si="15"/>
        <v>0</v>
      </c>
      <c r="Q39" s="14"/>
      <c r="R39" s="23">
        <f t="shared" si="13"/>
        <v>0</v>
      </c>
    </row>
    <row r="40" spans="1:18" x14ac:dyDescent="0.2">
      <c r="A40" s="289"/>
      <c r="B40" s="134"/>
      <c r="C40" s="76" t="s">
        <v>350</v>
      </c>
      <c r="D40" s="77">
        <v>0</v>
      </c>
      <c r="E40" s="14"/>
      <c r="F40" s="14"/>
      <c r="G40" s="14"/>
      <c r="H40" s="30">
        <f t="shared" si="5"/>
        <v>0</v>
      </c>
      <c r="I40" s="14"/>
      <c r="J40" s="14"/>
      <c r="K40" s="30">
        <f t="shared" si="12"/>
        <v>0</v>
      </c>
      <c r="L40" s="14"/>
      <c r="M40" s="14"/>
      <c r="N40" s="14"/>
      <c r="O40" s="14">
        <f t="shared" si="14"/>
        <v>0</v>
      </c>
      <c r="P40" s="14">
        <f t="shared" si="15"/>
        <v>0</v>
      </c>
      <c r="Q40" s="14"/>
      <c r="R40" s="23">
        <f t="shared" si="13"/>
        <v>0</v>
      </c>
    </row>
    <row r="41" spans="1:18" x14ac:dyDescent="0.2">
      <c r="A41" s="289"/>
      <c r="B41" s="133" t="s">
        <v>292</v>
      </c>
      <c r="C41" s="76" t="s">
        <v>317</v>
      </c>
      <c r="D41" s="77">
        <v>0</v>
      </c>
      <c r="E41" s="14"/>
      <c r="F41" s="14"/>
      <c r="G41" s="14"/>
      <c r="H41" s="30">
        <f t="shared" si="5"/>
        <v>0</v>
      </c>
      <c r="I41" s="14"/>
      <c r="J41" s="14"/>
      <c r="K41" s="30">
        <f t="shared" si="12"/>
        <v>0</v>
      </c>
      <c r="L41" s="14"/>
      <c r="M41" s="14"/>
      <c r="N41" s="14"/>
      <c r="O41" s="14">
        <f t="shared" si="14"/>
        <v>0</v>
      </c>
      <c r="P41" s="14">
        <f t="shared" si="15"/>
        <v>0</v>
      </c>
      <c r="Q41" s="14"/>
      <c r="R41" s="23">
        <f t="shared" si="13"/>
        <v>0</v>
      </c>
    </row>
    <row r="42" spans="1:18" x14ac:dyDescent="0.2">
      <c r="A42" s="289"/>
      <c r="B42" s="133"/>
      <c r="C42" s="76" t="s">
        <v>462</v>
      </c>
      <c r="D42" s="77">
        <v>0</v>
      </c>
      <c r="E42" s="14"/>
      <c r="F42" s="14"/>
      <c r="G42" s="14"/>
      <c r="H42" s="30">
        <f t="shared" si="5"/>
        <v>0</v>
      </c>
      <c r="I42" s="14"/>
      <c r="J42" s="14"/>
      <c r="K42" s="30">
        <f t="shared" si="12"/>
        <v>0</v>
      </c>
      <c r="L42" s="14"/>
      <c r="M42" s="14"/>
      <c r="N42" s="14"/>
      <c r="O42" s="14">
        <f t="shared" si="14"/>
        <v>0</v>
      </c>
      <c r="P42" s="14">
        <f t="shared" si="15"/>
        <v>0</v>
      </c>
      <c r="Q42" s="14"/>
      <c r="R42" s="23">
        <f t="shared" si="13"/>
        <v>0</v>
      </c>
    </row>
    <row r="43" spans="1:18" x14ac:dyDescent="0.2">
      <c r="A43" s="289"/>
      <c r="B43" s="133"/>
      <c r="C43" s="76" t="s">
        <v>270</v>
      </c>
      <c r="D43" s="77">
        <v>0</v>
      </c>
      <c r="E43" s="14"/>
      <c r="F43" s="14"/>
      <c r="G43" s="14"/>
      <c r="H43" s="30">
        <f t="shared" si="5"/>
        <v>0</v>
      </c>
      <c r="I43" s="14"/>
      <c r="J43" s="14"/>
      <c r="K43" s="30">
        <f t="shared" si="12"/>
        <v>0</v>
      </c>
      <c r="L43" s="14"/>
      <c r="M43" s="14"/>
      <c r="N43" s="14"/>
      <c r="O43" s="14">
        <f t="shared" si="14"/>
        <v>0</v>
      </c>
      <c r="P43" s="14">
        <f t="shared" si="15"/>
        <v>0</v>
      </c>
      <c r="Q43" s="14"/>
      <c r="R43" s="23">
        <f t="shared" si="13"/>
        <v>0</v>
      </c>
    </row>
    <row r="44" spans="1:18" x14ac:dyDescent="0.2">
      <c r="A44" s="289"/>
      <c r="B44" s="133"/>
      <c r="C44" s="76" t="s">
        <v>271</v>
      </c>
      <c r="D44" s="77">
        <v>0</v>
      </c>
      <c r="E44" s="14"/>
      <c r="F44" s="14"/>
      <c r="G44" s="14"/>
      <c r="H44" s="30">
        <f t="shared" si="5"/>
        <v>0</v>
      </c>
      <c r="I44" s="14"/>
      <c r="J44" s="14"/>
      <c r="K44" s="30">
        <f t="shared" si="12"/>
        <v>0</v>
      </c>
      <c r="L44" s="14"/>
      <c r="M44" s="14"/>
      <c r="N44" s="14"/>
      <c r="O44" s="14">
        <f t="shared" si="14"/>
        <v>0</v>
      </c>
      <c r="P44" s="14">
        <f t="shared" si="15"/>
        <v>0</v>
      </c>
      <c r="Q44" s="14"/>
      <c r="R44" s="23">
        <f t="shared" si="13"/>
        <v>0</v>
      </c>
    </row>
    <row r="45" spans="1:18" x14ac:dyDescent="0.2">
      <c r="A45" s="289"/>
      <c r="B45" s="133"/>
      <c r="C45" s="76" t="s">
        <v>292</v>
      </c>
      <c r="D45" s="77">
        <v>0</v>
      </c>
      <c r="E45" s="14"/>
      <c r="F45" s="14"/>
      <c r="G45" s="14"/>
      <c r="H45" s="30">
        <f t="shared" si="5"/>
        <v>0</v>
      </c>
      <c r="I45" s="14"/>
      <c r="J45" s="14"/>
      <c r="K45" s="30">
        <f t="shared" si="12"/>
        <v>0</v>
      </c>
      <c r="L45" s="14"/>
      <c r="M45" s="14"/>
      <c r="N45" s="14"/>
      <c r="O45" s="14">
        <f t="shared" si="14"/>
        <v>0</v>
      </c>
      <c r="P45" s="14">
        <f t="shared" si="15"/>
        <v>0</v>
      </c>
      <c r="Q45" s="14"/>
      <c r="R45" s="23">
        <f t="shared" si="13"/>
        <v>0</v>
      </c>
    </row>
    <row r="46" spans="1:18" x14ac:dyDescent="0.2">
      <c r="A46" s="289"/>
      <c r="B46" s="134"/>
      <c r="C46" s="76" t="s">
        <v>422</v>
      </c>
      <c r="D46" s="77">
        <v>0</v>
      </c>
      <c r="E46" s="14"/>
      <c r="F46" s="14"/>
      <c r="G46" s="14"/>
      <c r="H46" s="30">
        <f t="shared" si="5"/>
        <v>0</v>
      </c>
      <c r="I46" s="14"/>
      <c r="J46" s="14"/>
      <c r="K46" s="30">
        <f t="shared" si="12"/>
        <v>0</v>
      </c>
      <c r="L46" s="14"/>
      <c r="M46" s="14"/>
      <c r="N46" s="14"/>
      <c r="O46" s="14">
        <f t="shared" si="14"/>
        <v>0</v>
      </c>
      <c r="P46" s="14">
        <f t="shared" si="15"/>
        <v>0</v>
      </c>
      <c r="Q46" s="14"/>
      <c r="R46" s="23">
        <f t="shared" si="13"/>
        <v>0</v>
      </c>
    </row>
    <row r="47" spans="1:18" x14ac:dyDescent="0.2">
      <c r="A47" s="289"/>
      <c r="B47" s="133" t="s">
        <v>41</v>
      </c>
      <c r="C47" s="76" t="s">
        <v>31</v>
      </c>
      <c r="D47" s="77">
        <v>3</v>
      </c>
      <c r="E47" s="14"/>
      <c r="F47" s="14"/>
      <c r="G47" s="14"/>
      <c r="H47" s="30">
        <f t="shared" si="5"/>
        <v>0</v>
      </c>
      <c r="I47" s="14">
        <v>4</v>
      </c>
      <c r="J47" s="14"/>
      <c r="K47" s="30">
        <f t="shared" si="12"/>
        <v>4</v>
      </c>
      <c r="L47" s="14">
        <v>0.5</v>
      </c>
      <c r="M47" s="14">
        <v>3.73</v>
      </c>
      <c r="N47" s="14">
        <v>4.4000000000000004</v>
      </c>
      <c r="O47" s="14">
        <f t="shared" si="14"/>
        <v>8.6300000000000008</v>
      </c>
      <c r="P47" s="14">
        <f t="shared" si="15"/>
        <v>12.63</v>
      </c>
      <c r="Q47" s="14"/>
      <c r="R47" s="23">
        <f t="shared" si="13"/>
        <v>12.63</v>
      </c>
    </row>
    <row r="48" spans="1:18" x14ac:dyDescent="0.2">
      <c r="A48" s="289"/>
      <c r="B48" s="133"/>
      <c r="C48" s="76" t="s">
        <v>25</v>
      </c>
      <c r="D48" s="77">
        <v>2</v>
      </c>
      <c r="E48" s="14"/>
      <c r="F48" s="14"/>
      <c r="G48" s="14"/>
      <c r="H48" s="30">
        <f t="shared" si="5"/>
        <v>0</v>
      </c>
      <c r="I48" s="14"/>
      <c r="J48" s="14"/>
      <c r="K48" s="30">
        <f t="shared" si="12"/>
        <v>0</v>
      </c>
      <c r="L48" s="14">
        <v>3</v>
      </c>
      <c r="M48" s="14">
        <v>1.03</v>
      </c>
      <c r="N48" s="14">
        <v>3.07</v>
      </c>
      <c r="O48" s="14">
        <f t="shared" si="14"/>
        <v>7.1</v>
      </c>
      <c r="P48" s="14">
        <f t="shared" si="15"/>
        <v>7.1</v>
      </c>
      <c r="Q48" s="14"/>
      <c r="R48" s="23">
        <f t="shared" si="13"/>
        <v>7.1</v>
      </c>
    </row>
    <row r="49" spans="1:18" x14ac:dyDescent="0.2">
      <c r="A49" s="289"/>
      <c r="B49" s="133"/>
      <c r="C49" s="76" t="s">
        <v>32</v>
      </c>
      <c r="D49" s="77">
        <v>1</v>
      </c>
      <c r="E49" s="14"/>
      <c r="F49" s="14"/>
      <c r="G49" s="14"/>
      <c r="H49" s="30">
        <f t="shared" si="5"/>
        <v>0</v>
      </c>
      <c r="I49" s="14"/>
      <c r="J49" s="14"/>
      <c r="K49" s="30">
        <f t="shared" si="12"/>
        <v>0</v>
      </c>
      <c r="L49" s="14"/>
      <c r="M49" s="14"/>
      <c r="N49" s="14">
        <v>0.01</v>
      </c>
      <c r="O49" s="14">
        <f t="shared" si="14"/>
        <v>0.01</v>
      </c>
      <c r="P49" s="14">
        <f t="shared" si="15"/>
        <v>0.01</v>
      </c>
      <c r="Q49" s="14"/>
      <c r="R49" s="23">
        <f t="shared" si="13"/>
        <v>0.01</v>
      </c>
    </row>
    <row r="50" spans="1:18" x14ac:dyDescent="0.2">
      <c r="A50" s="289"/>
      <c r="B50" s="133"/>
      <c r="C50" s="76" t="s">
        <v>34</v>
      </c>
      <c r="D50" s="77">
        <v>10</v>
      </c>
      <c r="E50" s="14"/>
      <c r="F50" s="14"/>
      <c r="G50" s="14"/>
      <c r="H50" s="30">
        <f t="shared" si="5"/>
        <v>0</v>
      </c>
      <c r="I50" s="14">
        <v>15</v>
      </c>
      <c r="J50" s="14"/>
      <c r="K50" s="30">
        <f t="shared" si="12"/>
        <v>15</v>
      </c>
      <c r="L50" s="14"/>
      <c r="M50" s="14">
        <v>36.979999999999997</v>
      </c>
      <c r="N50" s="14">
        <v>76.52</v>
      </c>
      <c r="O50" s="14">
        <f t="shared" si="14"/>
        <v>113.5</v>
      </c>
      <c r="P50" s="14">
        <f t="shared" si="15"/>
        <v>128.5</v>
      </c>
      <c r="Q50" s="14"/>
      <c r="R50" s="23">
        <f t="shared" si="13"/>
        <v>128.5</v>
      </c>
    </row>
    <row r="51" spans="1:18" x14ac:dyDescent="0.2">
      <c r="A51" s="289"/>
      <c r="B51" s="133"/>
      <c r="C51" s="76" t="s">
        <v>35</v>
      </c>
      <c r="D51" s="77">
        <v>7</v>
      </c>
      <c r="E51" s="14"/>
      <c r="F51" s="14"/>
      <c r="G51" s="14"/>
      <c r="H51" s="30">
        <f t="shared" si="5"/>
        <v>0</v>
      </c>
      <c r="I51" s="14"/>
      <c r="J51" s="14"/>
      <c r="K51" s="30">
        <f t="shared" si="12"/>
        <v>0</v>
      </c>
      <c r="L51" s="14">
        <v>156.19999999999999</v>
      </c>
      <c r="M51" s="14">
        <v>158</v>
      </c>
      <c r="N51" s="14">
        <v>48.8</v>
      </c>
      <c r="O51" s="14">
        <f t="shared" si="14"/>
        <v>363</v>
      </c>
      <c r="P51" s="14">
        <f t="shared" si="15"/>
        <v>363</v>
      </c>
      <c r="Q51" s="14"/>
      <c r="R51" s="23">
        <f t="shared" si="13"/>
        <v>363</v>
      </c>
    </row>
    <row r="52" spans="1:18" x14ac:dyDescent="0.2">
      <c r="A52" s="289"/>
      <c r="B52" s="133"/>
      <c r="C52" s="76" t="s">
        <v>36</v>
      </c>
      <c r="D52" s="77">
        <v>4</v>
      </c>
      <c r="E52" s="14"/>
      <c r="F52" s="14"/>
      <c r="G52" s="14"/>
      <c r="H52" s="30">
        <f t="shared" si="5"/>
        <v>0</v>
      </c>
      <c r="I52" s="14"/>
      <c r="J52" s="14"/>
      <c r="K52" s="30">
        <f t="shared" si="12"/>
        <v>0</v>
      </c>
      <c r="L52" s="14">
        <v>51</v>
      </c>
      <c r="M52" s="14">
        <v>49.33</v>
      </c>
      <c r="N52" s="14">
        <v>40.57</v>
      </c>
      <c r="O52" s="14">
        <f t="shared" si="14"/>
        <v>140.9</v>
      </c>
      <c r="P52" s="14">
        <f t="shared" si="15"/>
        <v>140.9</v>
      </c>
      <c r="Q52" s="14"/>
      <c r="R52" s="23">
        <f t="shared" si="13"/>
        <v>140.9</v>
      </c>
    </row>
    <row r="53" spans="1:18" x14ac:dyDescent="0.2">
      <c r="A53" s="289"/>
      <c r="B53" s="134"/>
      <c r="C53" s="76" t="s">
        <v>41</v>
      </c>
      <c r="D53" s="77">
        <v>17</v>
      </c>
      <c r="E53" s="14"/>
      <c r="F53" s="14"/>
      <c r="G53" s="14"/>
      <c r="H53" s="30">
        <f t="shared" si="5"/>
        <v>0</v>
      </c>
      <c r="I53" s="14">
        <v>2.1</v>
      </c>
      <c r="J53" s="14"/>
      <c r="K53" s="30">
        <f t="shared" si="12"/>
        <v>2.1</v>
      </c>
      <c r="L53" s="14">
        <v>848.3</v>
      </c>
      <c r="M53" s="14">
        <v>291.35000000000002</v>
      </c>
      <c r="N53" s="14">
        <v>150.75</v>
      </c>
      <c r="O53" s="14">
        <f t="shared" si="14"/>
        <v>1290.4000000000001</v>
      </c>
      <c r="P53" s="14">
        <f t="shared" si="15"/>
        <v>1292.5</v>
      </c>
      <c r="Q53" s="14">
        <v>0.2</v>
      </c>
      <c r="R53" s="23">
        <f t="shared" si="13"/>
        <v>1292.7</v>
      </c>
    </row>
    <row r="54" spans="1:18" x14ac:dyDescent="0.2">
      <c r="A54" s="289"/>
      <c r="B54" s="133" t="s">
        <v>46</v>
      </c>
      <c r="C54" s="76" t="s">
        <v>27</v>
      </c>
      <c r="D54" s="77">
        <v>29</v>
      </c>
      <c r="E54" s="14">
        <v>0.02</v>
      </c>
      <c r="F54" s="14"/>
      <c r="G54" s="14">
        <v>0.3</v>
      </c>
      <c r="H54" s="30">
        <f t="shared" si="5"/>
        <v>0.32</v>
      </c>
      <c r="I54" s="14">
        <v>6.13</v>
      </c>
      <c r="J54" s="14"/>
      <c r="K54" s="30">
        <f t="shared" si="12"/>
        <v>6.45</v>
      </c>
      <c r="L54" s="14">
        <v>42.27</v>
      </c>
      <c r="M54" s="14">
        <v>76.489999999999995</v>
      </c>
      <c r="N54" s="14">
        <v>39.93</v>
      </c>
      <c r="O54" s="14">
        <f t="shared" si="14"/>
        <v>158.69</v>
      </c>
      <c r="P54" s="14">
        <f t="shared" si="15"/>
        <v>165.14</v>
      </c>
      <c r="Q54" s="14">
        <v>3</v>
      </c>
      <c r="R54" s="23">
        <f t="shared" si="13"/>
        <v>168.14</v>
      </c>
    </row>
    <row r="55" spans="1:18" x14ac:dyDescent="0.2">
      <c r="A55" s="289"/>
      <c r="B55" s="133"/>
      <c r="C55" s="78" t="s">
        <v>318</v>
      </c>
      <c r="D55" s="79">
        <v>11</v>
      </c>
      <c r="E55" s="36"/>
      <c r="F55" s="36"/>
      <c r="G55" s="36"/>
      <c r="H55" s="65">
        <f t="shared" si="5"/>
        <v>0</v>
      </c>
      <c r="I55" s="36">
        <v>0.15</v>
      </c>
      <c r="J55" s="36"/>
      <c r="K55" s="65">
        <f t="shared" si="12"/>
        <v>0.15</v>
      </c>
      <c r="L55" s="36">
        <v>0.73</v>
      </c>
      <c r="M55" s="36">
        <v>4.12</v>
      </c>
      <c r="N55" s="36">
        <v>6.15</v>
      </c>
      <c r="O55" s="36">
        <f t="shared" si="14"/>
        <v>11</v>
      </c>
      <c r="P55" s="36">
        <f t="shared" si="15"/>
        <v>11.15</v>
      </c>
      <c r="Q55" s="36"/>
      <c r="R55" s="80">
        <f t="shared" si="13"/>
        <v>11.15</v>
      </c>
    </row>
    <row r="56" spans="1:18" x14ac:dyDescent="0.2">
      <c r="A56" s="289"/>
      <c r="B56" s="133"/>
      <c r="C56" s="76" t="s">
        <v>39</v>
      </c>
      <c r="D56" s="77">
        <v>5</v>
      </c>
      <c r="E56" s="14">
        <v>3</v>
      </c>
      <c r="F56" s="14"/>
      <c r="G56" s="14"/>
      <c r="H56" s="30">
        <f t="shared" si="5"/>
        <v>3</v>
      </c>
      <c r="I56" s="14">
        <v>1.5</v>
      </c>
      <c r="J56" s="14"/>
      <c r="K56" s="30">
        <f t="shared" si="12"/>
        <v>4.5</v>
      </c>
      <c r="L56" s="14">
        <v>2</v>
      </c>
      <c r="M56" s="14">
        <v>5.15</v>
      </c>
      <c r="N56" s="14">
        <v>10.15</v>
      </c>
      <c r="O56" s="14">
        <f t="shared" si="14"/>
        <v>17.3</v>
      </c>
      <c r="P56" s="14">
        <f t="shared" si="15"/>
        <v>21.8</v>
      </c>
      <c r="Q56" s="14"/>
      <c r="R56" s="23">
        <f t="shared" si="13"/>
        <v>21.8</v>
      </c>
    </row>
    <row r="57" spans="1:18" x14ac:dyDescent="0.2">
      <c r="A57" s="289"/>
      <c r="B57" s="133"/>
      <c r="C57" s="76" t="s">
        <v>40</v>
      </c>
      <c r="D57" s="77">
        <v>41</v>
      </c>
      <c r="E57" s="14">
        <v>0.1</v>
      </c>
      <c r="F57" s="14"/>
      <c r="G57" s="14"/>
      <c r="H57" s="30">
        <f t="shared" si="5"/>
        <v>0.1</v>
      </c>
      <c r="I57" s="14">
        <v>2.33</v>
      </c>
      <c r="J57" s="14"/>
      <c r="K57" s="30">
        <f t="shared" si="12"/>
        <v>2.4300000000000002</v>
      </c>
      <c r="L57" s="14">
        <v>31.91</v>
      </c>
      <c r="M57" s="14">
        <v>7.33</v>
      </c>
      <c r="N57" s="14">
        <v>59.76</v>
      </c>
      <c r="O57" s="14">
        <f t="shared" si="14"/>
        <v>99</v>
      </c>
      <c r="P57" s="14">
        <f t="shared" si="15"/>
        <v>101.43</v>
      </c>
      <c r="Q57" s="14"/>
      <c r="R57" s="23">
        <f t="shared" si="13"/>
        <v>101.43</v>
      </c>
    </row>
    <row r="58" spans="1:18" x14ac:dyDescent="0.2">
      <c r="A58" s="289"/>
      <c r="B58" s="133"/>
      <c r="C58" s="76" t="s">
        <v>42</v>
      </c>
      <c r="D58" s="77">
        <v>18</v>
      </c>
      <c r="E58" s="14">
        <v>2.73</v>
      </c>
      <c r="F58" s="14"/>
      <c r="G58" s="14"/>
      <c r="H58" s="30">
        <f t="shared" si="5"/>
        <v>2.73</v>
      </c>
      <c r="I58" s="14">
        <v>0.73</v>
      </c>
      <c r="J58" s="14"/>
      <c r="K58" s="30">
        <f t="shared" si="12"/>
        <v>3.46</v>
      </c>
      <c r="L58" s="14">
        <v>1.5</v>
      </c>
      <c r="M58" s="14">
        <v>6.28</v>
      </c>
      <c r="N58" s="14">
        <v>12.81</v>
      </c>
      <c r="O58" s="14">
        <f t="shared" si="14"/>
        <v>20.59</v>
      </c>
      <c r="P58" s="14">
        <f t="shared" si="15"/>
        <v>24.05</v>
      </c>
      <c r="Q58" s="14"/>
      <c r="R58" s="23">
        <f t="shared" si="13"/>
        <v>24.05</v>
      </c>
    </row>
    <row r="59" spans="1:18" x14ac:dyDescent="0.2">
      <c r="A59" s="289"/>
      <c r="B59" s="133"/>
      <c r="C59" s="76" t="s">
        <v>46</v>
      </c>
      <c r="D59" s="77">
        <v>162</v>
      </c>
      <c r="E59" s="14">
        <v>172.25</v>
      </c>
      <c r="F59" s="14">
        <v>48.2</v>
      </c>
      <c r="G59" s="14">
        <v>134.6</v>
      </c>
      <c r="H59" s="30">
        <f t="shared" si="5"/>
        <v>355.04999999999995</v>
      </c>
      <c r="I59" s="14">
        <v>188.25</v>
      </c>
      <c r="J59" s="14"/>
      <c r="K59" s="30">
        <f t="shared" si="12"/>
        <v>543.29999999999995</v>
      </c>
      <c r="L59" s="14">
        <v>20</v>
      </c>
      <c r="M59" s="14">
        <v>418.82</v>
      </c>
      <c r="N59" s="14">
        <v>362.17</v>
      </c>
      <c r="O59" s="14">
        <f t="shared" si="14"/>
        <v>800.99</v>
      </c>
      <c r="P59" s="14">
        <f t="shared" si="15"/>
        <v>1344.29</v>
      </c>
      <c r="Q59" s="14">
        <v>24.75</v>
      </c>
      <c r="R59" s="23">
        <f t="shared" si="13"/>
        <v>1369.04</v>
      </c>
    </row>
    <row r="60" spans="1:18" x14ac:dyDescent="0.2">
      <c r="A60" s="289"/>
      <c r="B60" s="133"/>
      <c r="C60" s="76" t="s">
        <v>47</v>
      </c>
      <c r="D60" s="77">
        <v>46</v>
      </c>
      <c r="E60" s="14"/>
      <c r="F60" s="14"/>
      <c r="G60" s="14"/>
      <c r="H60" s="30">
        <f t="shared" si="5"/>
        <v>0</v>
      </c>
      <c r="I60" s="14">
        <v>0.28000000000000003</v>
      </c>
      <c r="J60" s="14"/>
      <c r="K60" s="30">
        <f t="shared" si="12"/>
        <v>0.28000000000000003</v>
      </c>
      <c r="L60" s="14"/>
      <c r="M60" s="14">
        <v>1.58</v>
      </c>
      <c r="N60" s="14">
        <v>6.51</v>
      </c>
      <c r="O60" s="14">
        <f t="shared" si="14"/>
        <v>8.09</v>
      </c>
      <c r="P60" s="14">
        <f t="shared" si="15"/>
        <v>8.3699999999999992</v>
      </c>
      <c r="Q60" s="14"/>
      <c r="R60" s="23">
        <f t="shared" si="13"/>
        <v>8.3699999999999992</v>
      </c>
    </row>
    <row r="61" spans="1:18" x14ac:dyDescent="0.2">
      <c r="A61" s="289"/>
      <c r="B61" s="133"/>
      <c r="C61" s="76" t="s">
        <v>303</v>
      </c>
      <c r="D61" s="77">
        <v>149</v>
      </c>
      <c r="E61" s="14">
        <v>0.25</v>
      </c>
      <c r="F61" s="14"/>
      <c r="G61" s="14"/>
      <c r="H61" s="30">
        <f t="shared" si="5"/>
        <v>0.25</v>
      </c>
      <c r="I61" s="14">
        <v>1.55</v>
      </c>
      <c r="J61" s="14"/>
      <c r="K61" s="30">
        <f t="shared" si="12"/>
        <v>1.8</v>
      </c>
      <c r="L61" s="14">
        <v>8.5299999999999994</v>
      </c>
      <c r="M61" s="14">
        <v>57.12</v>
      </c>
      <c r="N61" s="14">
        <v>46.89</v>
      </c>
      <c r="O61" s="14">
        <f t="shared" si="14"/>
        <v>112.53999999999999</v>
      </c>
      <c r="P61" s="14">
        <f t="shared" si="15"/>
        <v>114.33999999999999</v>
      </c>
      <c r="Q61" s="14"/>
      <c r="R61" s="23">
        <f t="shared" si="13"/>
        <v>114.33999999999999</v>
      </c>
    </row>
    <row r="62" spans="1:18" x14ac:dyDescent="0.2">
      <c r="A62" s="289"/>
      <c r="B62" s="134"/>
      <c r="C62" s="76" t="s">
        <v>463</v>
      </c>
      <c r="D62" s="77">
        <v>0</v>
      </c>
      <c r="E62" s="14"/>
      <c r="F62" s="14"/>
      <c r="G62" s="14"/>
      <c r="H62" s="30">
        <f t="shared" si="5"/>
        <v>0</v>
      </c>
      <c r="I62" s="14"/>
      <c r="J62" s="14"/>
      <c r="K62" s="30">
        <f t="shared" si="12"/>
        <v>0</v>
      </c>
      <c r="L62" s="14"/>
      <c r="M62" s="14"/>
      <c r="N62" s="14"/>
      <c r="O62" s="14">
        <f t="shared" si="14"/>
        <v>0</v>
      </c>
      <c r="P62" s="14">
        <f t="shared" si="15"/>
        <v>0</v>
      </c>
      <c r="Q62" s="14"/>
      <c r="R62" s="23">
        <f t="shared" si="13"/>
        <v>0</v>
      </c>
    </row>
    <row r="63" spans="1:18" x14ac:dyDescent="0.2">
      <c r="A63" s="289"/>
      <c r="B63" s="133" t="s">
        <v>44</v>
      </c>
      <c r="C63" s="76" t="s">
        <v>23</v>
      </c>
      <c r="D63" s="77">
        <v>8</v>
      </c>
      <c r="E63" s="14">
        <v>0.41</v>
      </c>
      <c r="F63" s="14"/>
      <c r="G63" s="14"/>
      <c r="H63" s="30">
        <f t="shared" si="5"/>
        <v>0.41</v>
      </c>
      <c r="I63" s="14">
        <v>1.94</v>
      </c>
      <c r="J63" s="14"/>
      <c r="K63" s="30">
        <f t="shared" si="12"/>
        <v>2.35</v>
      </c>
      <c r="L63" s="14">
        <v>5</v>
      </c>
      <c r="M63" s="14">
        <v>2.5099999999999998</v>
      </c>
      <c r="N63" s="14">
        <v>7.75</v>
      </c>
      <c r="O63" s="14">
        <f t="shared" si="14"/>
        <v>15.26</v>
      </c>
      <c r="P63" s="14">
        <f t="shared" si="15"/>
        <v>17.61</v>
      </c>
      <c r="Q63" s="14">
        <v>0.2</v>
      </c>
      <c r="R63" s="23">
        <f t="shared" si="13"/>
        <v>17.809999999999999</v>
      </c>
    </row>
    <row r="64" spans="1:18" x14ac:dyDescent="0.2">
      <c r="A64" s="289"/>
      <c r="B64" s="133"/>
      <c r="C64" s="76" t="s">
        <v>26</v>
      </c>
      <c r="D64" s="77">
        <v>20</v>
      </c>
      <c r="E64" s="14"/>
      <c r="F64" s="14"/>
      <c r="G64" s="14">
        <v>40</v>
      </c>
      <c r="H64" s="30">
        <f>SUM(E64:G64)</f>
        <v>40</v>
      </c>
      <c r="I64" s="14">
        <v>0.8</v>
      </c>
      <c r="J64" s="14"/>
      <c r="K64" s="30">
        <f>+SUM(H64:J64)</f>
        <v>40.799999999999997</v>
      </c>
      <c r="L64" s="14"/>
      <c r="M64" s="14">
        <v>20.38</v>
      </c>
      <c r="N64" s="14">
        <v>62.85</v>
      </c>
      <c r="O64" s="14">
        <f t="shared" ref="O64:O69" si="16">+SUM(L64:N64)</f>
        <v>83.23</v>
      </c>
      <c r="P64" s="14">
        <f t="shared" ref="P64:P69" si="17">+SUM(K64+O64)</f>
        <v>124.03</v>
      </c>
      <c r="Q64" s="14">
        <v>0.04</v>
      </c>
      <c r="R64" s="23">
        <f t="shared" si="13"/>
        <v>124.07000000000001</v>
      </c>
    </row>
    <row r="65" spans="1:18" x14ac:dyDescent="0.2">
      <c r="A65" s="289"/>
      <c r="B65" s="133"/>
      <c r="C65" s="76" t="s">
        <v>29</v>
      </c>
      <c r="D65" s="77">
        <v>17</v>
      </c>
      <c r="E65" s="14">
        <v>4.6500000000000004</v>
      </c>
      <c r="F65" s="14">
        <v>8.1</v>
      </c>
      <c r="G65" s="14">
        <v>0.06</v>
      </c>
      <c r="H65" s="30">
        <f>SUM(E65:G65)</f>
        <v>12.81</v>
      </c>
      <c r="I65" s="14">
        <v>2.34</v>
      </c>
      <c r="J65" s="14"/>
      <c r="K65" s="30">
        <f>+SUM(H65:J65)</f>
        <v>15.15</v>
      </c>
      <c r="L65" s="14"/>
      <c r="M65" s="14">
        <v>3.18</v>
      </c>
      <c r="N65" s="14">
        <v>5.81</v>
      </c>
      <c r="O65" s="14">
        <f t="shared" si="16"/>
        <v>8.99</v>
      </c>
      <c r="P65" s="14">
        <f t="shared" si="17"/>
        <v>24.14</v>
      </c>
      <c r="Q65" s="14">
        <v>10.87</v>
      </c>
      <c r="R65" s="23">
        <f>+SUM(P65:Q65)</f>
        <v>35.01</v>
      </c>
    </row>
    <row r="66" spans="1:18" x14ac:dyDescent="0.2">
      <c r="A66" s="289"/>
      <c r="B66" s="133"/>
      <c r="C66" s="76" t="s">
        <v>30</v>
      </c>
      <c r="D66" s="77">
        <v>5</v>
      </c>
      <c r="E66" s="14">
        <v>0.55000000000000004</v>
      </c>
      <c r="F66" s="14">
        <v>1</v>
      </c>
      <c r="G66" s="14"/>
      <c r="H66" s="30">
        <f>SUM(E66:G66)</f>
        <v>1.55</v>
      </c>
      <c r="I66" s="14">
        <v>0.75</v>
      </c>
      <c r="J66" s="14"/>
      <c r="K66" s="30">
        <f>+SUM(H66:J66)</f>
        <v>2.2999999999999998</v>
      </c>
      <c r="L66" s="14"/>
      <c r="M66" s="14">
        <v>1</v>
      </c>
      <c r="N66" s="14">
        <v>1.75</v>
      </c>
      <c r="O66" s="14">
        <f t="shared" si="16"/>
        <v>2.75</v>
      </c>
      <c r="P66" s="14">
        <f t="shared" si="17"/>
        <v>5.05</v>
      </c>
      <c r="Q66" s="14"/>
      <c r="R66" s="23">
        <f>+SUM(P66:Q66)</f>
        <v>5.05</v>
      </c>
    </row>
    <row r="67" spans="1:18" x14ac:dyDescent="0.2">
      <c r="A67" s="289"/>
      <c r="B67" s="133"/>
      <c r="C67" s="76" t="s">
        <v>44</v>
      </c>
      <c r="D67" s="77">
        <v>54</v>
      </c>
      <c r="E67" s="14">
        <v>0.05</v>
      </c>
      <c r="F67" s="14">
        <v>0.4</v>
      </c>
      <c r="G67" s="14">
        <v>0.41</v>
      </c>
      <c r="H67" s="30">
        <f t="shared" si="5"/>
        <v>0.86</v>
      </c>
      <c r="I67" s="14">
        <v>11.04</v>
      </c>
      <c r="J67" s="14"/>
      <c r="K67" s="30">
        <f t="shared" si="12"/>
        <v>11.899999999999999</v>
      </c>
      <c r="L67" s="14">
        <v>44.2</v>
      </c>
      <c r="M67" s="14">
        <v>10.199999999999999</v>
      </c>
      <c r="N67" s="14">
        <v>157.36000000000001</v>
      </c>
      <c r="O67" s="14">
        <f t="shared" si="16"/>
        <v>211.76000000000002</v>
      </c>
      <c r="P67" s="14">
        <f t="shared" si="17"/>
        <v>223.66000000000003</v>
      </c>
      <c r="Q67" s="14">
        <v>5.97</v>
      </c>
      <c r="R67" s="23">
        <f t="shared" si="13"/>
        <v>229.63000000000002</v>
      </c>
    </row>
    <row r="68" spans="1:18" x14ac:dyDescent="0.2">
      <c r="A68" s="289"/>
      <c r="B68" s="134"/>
      <c r="C68" s="76" t="s">
        <v>45</v>
      </c>
      <c r="D68" s="77">
        <v>7</v>
      </c>
      <c r="E68" s="14"/>
      <c r="F68" s="14"/>
      <c r="G68" s="14"/>
      <c r="H68" s="30">
        <f>SUM(E68:G68)</f>
        <v>0</v>
      </c>
      <c r="I68" s="14">
        <v>0.24</v>
      </c>
      <c r="J68" s="14"/>
      <c r="K68" s="30">
        <f>+SUM(H68:J68)</f>
        <v>0.24</v>
      </c>
      <c r="L68" s="14"/>
      <c r="M68" s="14">
        <v>4.1100000000000003</v>
      </c>
      <c r="N68" s="14">
        <v>1.61</v>
      </c>
      <c r="O68" s="14">
        <f t="shared" si="16"/>
        <v>5.7200000000000006</v>
      </c>
      <c r="P68" s="14">
        <f t="shared" si="17"/>
        <v>5.9600000000000009</v>
      </c>
      <c r="Q68" s="14">
        <v>0.22</v>
      </c>
      <c r="R68" s="23">
        <f>+SUM(P68:Q68)</f>
        <v>6.1800000000000006</v>
      </c>
    </row>
    <row r="69" spans="1:18" x14ac:dyDescent="0.2">
      <c r="A69" s="291"/>
      <c r="B69" s="133" t="s">
        <v>363</v>
      </c>
      <c r="C69" s="82" t="s">
        <v>363</v>
      </c>
      <c r="D69" s="83">
        <v>0</v>
      </c>
      <c r="E69" s="17"/>
      <c r="F69" s="17"/>
      <c r="G69" s="17"/>
      <c r="H69" s="32">
        <f t="shared" si="5"/>
        <v>0</v>
      </c>
      <c r="I69" s="17"/>
      <c r="J69" s="17"/>
      <c r="K69" s="32">
        <f t="shared" si="12"/>
        <v>0</v>
      </c>
      <c r="L69" s="17"/>
      <c r="M69" s="17"/>
      <c r="N69" s="17"/>
      <c r="O69" s="17">
        <f t="shared" si="16"/>
        <v>0</v>
      </c>
      <c r="P69" s="17">
        <f t="shared" si="17"/>
        <v>0</v>
      </c>
      <c r="Q69" s="17"/>
      <c r="R69" s="84">
        <f t="shared" si="13"/>
        <v>0</v>
      </c>
    </row>
    <row r="70" spans="1:18" ht="15" x14ac:dyDescent="0.25">
      <c r="A70" s="230" t="s">
        <v>0</v>
      </c>
      <c r="B70" s="231"/>
      <c r="C70" s="232" t="s">
        <v>0</v>
      </c>
      <c r="D70" s="53">
        <f>+SUM(D32:D69)</f>
        <v>629</v>
      </c>
      <c r="E70" s="54">
        <f>SUM(E32:E69)</f>
        <v>184.01000000000002</v>
      </c>
      <c r="F70" s="54">
        <f t="shared" ref="F70:R70" si="18">SUM(F32:F69)</f>
        <v>57.7</v>
      </c>
      <c r="G70" s="54">
        <f t="shared" si="18"/>
        <v>175.37</v>
      </c>
      <c r="H70" s="54">
        <f t="shared" si="18"/>
        <v>417.08</v>
      </c>
      <c r="I70" s="54">
        <f t="shared" si="18"/>
        <v>239.23000000000002</v>
      </c>
      <c r="J70" s="54">
        <f t="shared" si="18"/>
        <v>0</v>
      </c>
      <c r="K70" s="54">
        <f t="shared" si="18"/>
        <v>656.30999999999983</v>
      </c>
      <c r="L70" s="54">
        <f t="shared" si="18"/>
        <v>1316.15</v>
      </c>
      <c r="M70" s="54">
        <f t="shared" si="18"/>
        <v>1368.93</v>
      </c>
      <c r="N70" s="54">
        <f t="shared" si="18"/>
        <v>1326.9199999999998</v>
      </c>
      <c r="O70" s="54">
        <f t="shared" si="18"/>
        <v>4012.0000000000009</v>
      </c>
      <c r="P70" s="54">
        <f t="shared" si="18"/>
        <v>4668.3099999999995</v>
      </c>
      <c r="Q70" s="54">
        <f t="shared" si="18"/>
        <v>45.249999999999993</v>
      </c>
      <c r="R70" s="55">
        <f t="shared" si="18"/>
        <v>4713.5600000000013</v>
      </c>
    </row>
    <row r="71" spans="1:18" x14ac:dyDescent="0.2">
      <c r="A71" s="70" t="s">
        <v>5</v>
      </c>
      <c r="B71" s="288" t="s">
        <v>423</v>
      </c>
      <c r="C71" s="73" t="s">
        <v>77</v>
      </c>
      <c r="D71" s="61">
        <v>3</v>
      </c>
      <c r="E71" s="39"/>
      <c r="F71" s="39"/>
      <c r="G71" s="39"/>
      <c r="H71" s="48">
        <f t="shared" si="5"/>
        <v>0</v>
      </c>
      <c r="I71" s="39">
        <v>0.2</v>
      </c>
      <c r="J71" s="39"/>
      <c r="K71" s="48">
        <f t="shared" ref="K71:K103" si="19">+SUM(H71:J71)</f>
        <v>0.2</v>
      </c>
      <c r="L71" s="39">
        <v>60</v>
      </c>
      <c r="M71" s="39">
        <v>60.55</v>
      </c>
      <c r="N71" s="39">
        <v>40.25</v>
      </c>
      <c r="O71" s="39">
        <f t="shared" ref="O71:O76" si="20">+SUM(L71:N71)</f>
        <v>160.80000000000001</v>
      </c>
      <c r="P71" s="39">
        <f t="shared" ref="P71:P76" si="21">+SUM(K71+O71)</f>
        <v>161</v>
      </c>
      <c r="Q71" s="39"/>
      <c r="R71" s="39">
        <f t="shared" ref="R71:R103" si="22">+SUM(P71:Q71)</f>
        <v>161</v>
      </c>
    </row>
    <row r="72" spans="1:18" x14ac:dyDescent="0.2">
      <c r="A72" s="71"/>
      <c r="B72" s="289"/>
      <c r="C72" s="76" t="s">
        <v>61</v>
      </c>
      <c r="D72" s="34">
        <v>43</v>
      </c>
      <c r="E72" s="14"/>
      <c r="F72" s="14"/>
      <c r="G72" s="14"/>
      <c r="H72" s="30">
        <f t="shared" si="5"/>
        <v>0</v>
      </c>
      <c r="I72" s="14">
        <v>0.53</v>
      </c>
      <c r="J72" s="14"/>
      <c r="K72" s="30">
        <f t="shared" si="19"/>
        <v>0.53</v>
      </c>
      <c r="L72" s="14">
        <v>5.6</v>
      </c>
      <c r="M72" s="14">
        <v>39.44</v>
      </c>
      <c r="N72" s="14">
        <v>25.22</v>
      </c>
      <c r="O72" s="14">
        <f t="shared" si="20"/>
        <v>70.259999999999991</v>
      </c>
      <c r="P72" s="14">
        <f t="shared" si="21"/>
        <v>70.789999999999992</v>
      </c>
      <c r="Q72" s="14">
        <v>0.46</v>
      </c>
      <c r="R72" s="14">
        <f t="shared" si="22"/>
        <v>71.249999999999986</v>
      </c>
    </row>
    <row r="73" spans="1:18" x14ac:dyDescent="0.2">
      <c r="A73" s="71"/>
      <c r="B73" s="289"/>
      <c r="C73" s="76" t="s">
        <v>56</v>
      </c>
      <c r="D73" s="34">
        <v>3</v>
      </c>
      <c r="E73" s="14"/>
      <c r="F73" s="14"/>
      <c r="G73" s="14"/>
      <c r="H73" s="30">
        <f t="shared" si="5"/>
        <v>0</v>
      </c>
      <c r="I73" s="14"/>
      <c r="J73" s="14"/>
      <c r="K73" s="30">
        <f t="shared" si="19"/>
        <v>0</v>
      </c>
      <c r="L73" s="14"/>
      <c r="M73" s="14">
        <v>0.3</v>
      </c>
      <c r="N73" s="14">
        <v>1</v>
      </c>
      <c r="O73" s="14">
        <f t="shared" si="20"/>
        <v>1.3</v>
      </c>
      <c r="P73" s="14">
        <f t="shared" si="21"/>
        <v>1.3</v>
      </c>
      <c r="Q73" s="14"/>
      <c r="R73" s="14">
        <f t="shared" si="22"/>
        <v>1.3</v>
      </c>
    </row>
    <row r="74" spans="1:18" x14ac:dyDescent="0.2">
      <c r="A74" s="71"/>
      <c r="B74" s="289"/>
      <c r="C74" s="76" t="s">
        <v>50</v>
      </c>
      <c r="D74" s="34">
        <v>1</v>
      </c>
      <c r="E74" s="14"/>
      <c r="F74" s="14"/>
      <c r="G74" s="14"/>
      <c r="H74" s="30">
        <f t="shared" si="5"/>
        <v>0</v>
      </c>
      <c r="I74" s="14"/>
      <c r="J74" s="14"/>
      <c r="K74" s="30">
        <f t="shared" si="19"/>
        <v>0</v>
      </c>
      <c r="L74" s="14"/>
      <c r="M74" s="14">
        <v>0.1</v>
      </c>
      <c r="N74" s="14"/>
      <c r="O74" s="14">
        <f t="shared" si="20"/>
        <v>0.1</v>
      </c>
      <c r="P74" s="14">
        <f t="shared" si="21"/>
        <v>0.1</v>
      </c>
      <c r="Q74" s="14">
        <v>1.4</v>
      </c>
      <c r="R74" s="14">
        <f t="shared" si="22"/>
        <v>1.5</v>
      </c>
    </row>
    <row r="75" spans="1:18" x14ac:dyDescent="0.2">
      <c r="A75" s="71"/>
      <c r="B75" s="289"/>
      <c r="C75" s="76" t="s">
        <v>64</v>
      </c>
      <c r="D75" s="34">
        <v>4</v>
      </c>
      <c r="E75" s="14"/>
      <c r="F75" s="14"/>
      <c r="G75" s="14"/>
      <c r="H75" s="30">
        <f t="shared" si="5"/>
        <v>0</v>
      </c>
      <c r="I75" s="14">
        <v>0.2</v>
      </c>
      <c r="J75" s="14"/>
      <c r="K75" s="30">
        <f t="shared" si="19"/>
        <v>0.2</v>
      </c>
      <c r="L75" s="14"/>
      <c r="M75" s="14">
        <v>3.5</v>
      </c>
      <c r="N75" s="14">
        <v>4.5</v>
      </c>
      <c r="O75" s="14">
        <f t="shared" si="20"/>
        <v>8</v>
      </c>
      <c r="P75" s="14">
        <f t="shared" si="21"/>
        <v>8.1999999999999993</v>
      </c>
      <c r="Q75" s="14"/>
      <c r="R75" s="14">
        <f t="shared" si="22"/>
        <v>8.1999999999999993</v>
      </c>
    </row>
    <row r="76" spans="1:18" x14ac:dyDescent="0.2">
      <c r="A76" s="71"/>
      <c r="B76" s="289"/>
      <c r="C76" s="76" t="s">
        <v>79</v>
      </c>
      <c r="D76" s="34">
        <v>10</v>
      </c>
      <c r="E76" s="14"/>
      <c r="F76" s="14"/>
      <c r="G76" s="14"/>
      <c r="H76" s="30">
        <f t="shared" si="5"/>
        <v>0</v>
      </c>
      <c r="I76" s="14">
        <v>0.8</v>
      </c>
      <c r="J76" s="14"/>
      <c r="K76" s="30">
        <f t="shared" si="19"/>
        <v>0.8</v>
      </c>
      <c r="L76" s="14"/>
      <c r="M76" s="14">
        <v>0.6</v>
      </c>
      <c r="N76" s="14">
        <v>2.15</v>
      </c>
      <c r="O76" s="14">
        <f t="shared" si="20"/>
        <v>2.75</v>
      </c>
      <c r="P76" s="14">
        <f t="shared" si="21"/>
        <v>3.55</v>
      </c>
      <c r="Q76" s="14">
        <v>0.2</v>
      </c>
      <c r="R76" s="14">
        <f t="shared" si="22"/>
        <v>3.75</v>
      </c>
    </row>
    <row r="77" spans="1:18" x14ac:dyDescent="0.2">
      <c r="A77" s="71"/>
      <c r="B77" s="289"/>
      <c r="C77" s="76" t="s">
        <v>67</v>
      </c>
      <c r="D77" s="34">
        <v>0</v>
      </c>
      <c r="E77" s="14"/>
      <c r="F77" s="14"/>
      <c r="G77" s="14"/>
      <c r="H77" s="30">
        <f t="shared" si="5"/>
        <v>0</v>
      </c>
      <c r="I77" s="14"/>
      <c r="J77" s="14"/>
      <c r="K77" s="30">
        <f t="shared" si="19"/>
        <v>0</v>
      </c>
      <c r="L77" s="14"/>
      <c r="M77" s="14"/>
      <c r="N77" s="14"/>
      <c r="O77" s="14">
        <f t="shared" ref="O77:O99" si="23">+SUM(L77:N77)</f>
        <v>0</v>
      </c>
      <c r="P77" s="14">
        <f t="shared" ref="P77:P99" si="24">+SUM(K77+O77)</f>
        <v>0</v>
      </c>
      <c r="Q77" s="14"/>
      <c r="R77" s="14">
        <f t="shared" si="22"/>
        <v>0</v>
      </c>
    </row>
    <row r="78" spans="1:18" x14ac:dyDescent="0.2">
      <c r="A78" s="71"/>
      <c r="B78" s="289"/>
      <c r="C78" s="76" t="s">
        <v>78</v>
      </c>
      <c r="D78" s="34">
        <v>21</v>
      </c>
      <c r="E78" s="14"/>
      <c r="F78" s="14"/>
      <c r="G78" s="14"/>
      <c r="H78" s="30">
        <f t="shared" si="5"/>
        <v>0</v>
      </c>
      <c r="I78" s="14">
        <v>3.6</v>
      </c>
      <c r="J78" s="14"/>
      <c r="K78" s="30">
        <f t="shared" si="19"/>
        <v>3.6</v>
      </c>
      <c r="L78" s="14"/>
      <c r="M78" s="14">
        <v>4.9000000000000004</v>
      </c>
      <c r="N78" s="14">
        <v>6.75</v>
      </c>
      <c r="O78" s="14">
        <f t="shared" si="23"/>
        <v>11.65</v>
      </c>
      <c r="P78" s="14">
        <f t="shared" si="24"/>
        <v>15.25</v>
      </c>
      <c r="Q78" s="14">
        <v>19.7</v>
      </c>
      <c r="R78" s="14">
        <f t="shared" si="22"/>
        <v>34.950000000000003</v>
      </c>
    </row>
    <row r="79" spans="1:18" x14ac:dyDescent="0.2">
      <c r="A79" s="71"/>
      <c r="B79" s="289"/>
      <c r="C79" s="76" t="s">
        <v>76</v>
      </c>
      <c r="D79" s="34">
        <v>0</v>
      </c>
      <c r="E79" s="14"/>
      <c r="F79" s="14"/>
      <c r="G79" s="14"/>
      <c r="H79" s="30">
        <f t="shared" si="5"/>
        <v>0</v>
      </c>
      <c r="I79" s="14"/>
      <c r="J79" s="14"/>
      <c r="K79" s="30">
        <f t="shared" si="19"/>
        <v>0</v>
      </c>
      <c r="L79" s="14"/>
      <c r="M79" s="14"/>
      <c r="N79" s="14"/>
      <c r="O79" s="14">
        <f t="shared" si="23"/>
        <v>0</v>
      </c>
      <c r="P79" s="14">
        <f t="shared" si="24"/>
        <v>0</v>
      </c>
      <c r="Q79" s="14"/>
      <c r="R79" s="14">
        <f t="shared" si="22"/>
        <v>0</v>
      </c>
    </row>
    <row r="80" spans="1:18" x14ac:dyDescent="0.2">
      <c r="A80" s="71"/>
      <c r="B80" s="289"/>
      <c r="C80" s="76" t="s">
        <v>62</v>
      </c>
      <c r="D80" s="34">
        <v>16</v>
      </c>
      <c r="E80" s="14"/>
      <c r="F80" s="14"/>
      <c r="G80" s="14"/>
      <c r="H80" s="30">
        <f t="shared" si="5"/>
        <v>0</v>
      </c>
      <c r="I80" s="14">
        <v>0.8</v>
      </c>
      <c r="J80" s="14"/>
      <c r="K80" s="30">
        <f t="shared" si="19"/>
        <v>0.8</v>
      </c>
      <c r="L80" s="14"/>
      <c r="M80" s="14">
        <v>4.2699999999999996</v>
      </c>
      <c r="N80" s="14">
        <v>5.43</v>
      </c>
      <c r="O80" s="14">
        <f t="shared" si="23"/>
        <v>9.6999999999999993</v>
      </c>
      <c r="P80" s="14">
        <f t="shared" si="24"/>
        <v>10.5</v>
      </c>
      <c r="Q80" s="14">
        <v>3.4</v>
      </c>
      <c r="R80" s="14">
        <f t="shared" si="22"/>
        <v>13.9</v>
      </c>
    </row>
    <row r="81" spans="1:18" x14ac:dyDescent="0.2">
      <c r="A81" s="71"/>
      <c r="B81" s="289"/>
      <c r="C81" s="76" t="s">
        <v>319</v>
      </c>
      <c r="D81" s="34">
        <v>12</v>
      </c>
      <c r="E81" s="14"/>
      <c r="F81" s="14"/>
      <c r="G81" s="14"/>
      <c r="H81" s="30">
        <f t="shared" si="5"/>
        <v>0</v>
      </c>
      <c r="I81" s="14">
        <v>2</v>
      </c>
      <c r="J81" s="14"/>
      <c r="K81" s="30">
        <f t="shared" si="19"/>
        <v>2</v>
      </c>
      <c r="L81" s="14"/>
      <c r="M81" s="14">
        <v>11.12</v>
      </c>
      <c r="N81" s="14">
        <v>32.729999999999997</v>
      </c>
      <c r="O81" s="14">
        <f t="shared" si="23"/>
        <v>43.849999999999994</v>
      </c>
      <c r="P81" s="14">
        <f t="shared" si="24"/>
        <v>45.849999999999994</v>
      </c>
      <c r="Q81" s="14">
        <v>31</v>
      </c>
      <c r="R81" s="14">
        <f t="shared" si="22"/>
        <v>76.849999999999994</v>
      </c>
    </row>
    <row r="82" spans="1:18" x14ac:dyDescent="0.2">
      <c r="A82" s="71"/>
      <c r="B82" s="289"/>
      <c r="C82" s="76" t="s">
        <v>320</v>
      </c>
      <c r="D82" s="34">
        <v>9</v>
      </c>
      <c r="E82" s="14"/>
      <c r="F82" s="14"/>
      <c r="G82" s="14"/>
      <c r="H82" s="30">
        <f t="shared" si="5"/>
        <v>0</v>
      </c>
      <c r="I82" s="14">
        <v>1.4</v>
      </c>
      <c r="J82" s="14">
        <v>0.1</v>
      </c>
      <c r="K82" s="30">
        <f t="shared" si="19"/>
        <v>1.5</v>
      </c>
      <c r="L82" s="14"/>
      <c r="M82" s="14">
        <v>1.3</v>
      </c>
      <c r="N82" s="14">
        <v>1.4</v>
      </c>
      <c r="O82" s="14">
        <f t="shared" si="23"/>
        <v>2.7</v>
      </c>
      <c r="P82" s="14">
        <f t="shared" si="24"/>
        <v>4.2</v>
      </c>
      <c r="Q82" s="14">
        <v>0.5</v>
      </c>
      <c r="R82" s="14">
        <f t="shared" si="22"/>
        <v>4.7</v>
      </c>
    </row>
    <row r="83" spans="1:18" x14ac:dyDescent="0.2">
      <c r="A83" s="71"/>
      <c r="B83" s="289"/>
      <c r="C83" s="76" t="s">
        <v>51</v>
      </c>
      <c r="D83" s="34">
        <v>2</v>
      </c>
      <c r="E83" s="14"/>
      <c r="F83" s="14"/>
      <c r="G83" s="14"/>
      <c r="H83" s="30">
        <f t="shared" si="5"/>
        <v>0</v>
      </c>
      <c r="I83" s="14">
        <v>0.8</v>
      </c>
      <c r="J83" s="14"/>
      <c r="K83" s="30">
        <f t="shared" si="19"/>
        <v>0.8</v>
      </c>
      <c r="L83" s="14"/>
      <c r="M83" s="14">
        <v>0.1</v>
      </c>
      <c r="N83" s="14">
        <v>0.5</v>
      </c>
      <c r="O83" s="14">
        <f t="shared" si="23"/>
        <v>0.6</v>
      </c>
      <c r="P83" s="14">
        <f t="shared" si="24"/>
        <v>1.4</v>
      </c>
      <c r="Q83" s="14"/>
      <c r="R83" s="14">
        <f t="shared" si="22"/>
        <v>1.4</v>
      </c>
    </row>
    <row r="84" spans="1:18" x14ac:dyDescent="0.2">
      <c r="A84" s="71"/>
      <c r="B84" s="289"/>
      <c r="C84" s="76" t="s">
        <v>52</v>
      </c>
      <c r="D84" s="34">
        <v>16</v>
      </c>
      <c r="E84" s="14"/>
      <c r="F84" s="14"/>
      <c r="G84" s="14"/>
      <c r="H84" s="30">
        <f t="shared" si="5"/>
        <v>0</v>
      </c>
      <c r="I84" s="14">
        <v>3</v>
      </c>
      <c r="J84" s="14"/>
      <c r="K84" s="30">
        <f t="shared" si="19"/>
        <v>3</v>
      </c>
      <c r="L84" s="14">
        <v>27.56</v>
      </c>
      <c r="M84" s="14">
        <v>42.69</v>
      </c>
      <c r="N84" s="14">
        <v>19.88</v>
      </c>
      <c r="O84" s="14">
        <f t="shared" si="23"/>
        <v>90.13</v>
      </c>
      <c r="P84" s="14">
        <f t="shared" si="24"/>
        <v>93.13</v>
      </c>
      <c r="Q84" s="14"/>
      <c r="R84" s="14">
        <f t="shared" si="22"/>
        <v>93.13</v>
      </c>
    </row>
    <row r="85" spans="1:18" x14ac:dyDescent="0.2">
      <c r="A85" s="71"/>
      <c r="B85" s="289"/>
      <c r="C85" s="76" t="s">
        <v>72</v>
      </c>
      <c r="D85" s="34">
        <v>3</v>
      </c>
      <c r="E85" s="14"/>
      <c r="F85" s="14"/>
      <c r="G85" s="14"/>
      <c r="H85" s="30">
        <f t="shared" si="5"/>
        <v>0</v>
      </c>
      <c r="I85" s="14"/>
      <c r="J85" s="14"/>
      <c r="K85" s="30">
        <f t="shared" si="19"/>
        <v>0</v>
      </c>
      <c r="L85" s="14">
        <v>1</v>
      </c>
      <c r="M85" s="14">
        <v>5.0999999999999996</v>
      </c>
      <c r="N85" s="14">
        <v>2.2000000000000002</v>
      </c>
      <c r="O85" s="14">
        <f t="shared" si="23"/>
        <v>8.3000000000000007</v>
      </c>
      <c r="P85" s="14">
        <f t="shared" si="24"/>
        <v>8.3000000000000007</v>
      </c>
      <c r="Q85" s="14">
        <v>0.5</v>
      </c>
      <c r="R85" s="14">
        <f t="shared" si="22"/>
        <v>8.8000000000000007</v>
      </c>
    </row>
    <row r="86" spans="1:18" x14ac:dyDescent="0.2">
      <c r="A86" s="71"/>
      <c r="B86" s="289"/>
      <c r="C86" s="76" t="s">
        <v>71</v>
      </c>
      <c r="D86" s="34">
        <v>5</v>
      </c>
      <c r="E86" s="14"/>
      <c r="F86" s="14"/>
      <c r="G86" s="14"/>
      <c r="H86" s="30">
        <f t="shared" si="5"/>
        <v>0</v>
      </c>
      <c r="I86" s="14">
        <v>0.8</v>
      </c>
      <c r="J86" s="14"/>
      <c r="K86" s="30">
        <f t="shared" si="19"/>
        <v>0.8</v>
      </c>
      <c r="L86" s="14"/>
      <c r="M86" s="14">
        <v>5.27</v>
      </c>
      <c r="N86" s="14">
        <v>4.53</v>
      </c>
      <c r="O86" s="14">
        <f t="shared" si="23"/>
        <v>9.8000000000000007</v>
      </c>
      <c r="P86" s="14">
        <f t="shared" si="24"/>
        <v>10.600000000000001</v>
      </c>
      <c r="Q86" s="14"/>
      <c r="R86" s="14">
        <f t="shared" si="22"/>
        <v>10.600000000000001</v>
      </c>
    </row>
    <row r="87" spans="1:18" x14ac:dyDescent="0.2">
      <c r="A87" s="71"/>
      <c r="B87" s="290"/>
      <c r="C87" s="76" t="s">
        <v>58</v>
      </c>
      <c r="D87" s="34">
        <v>22</v>
      </c>
      <c r="E87" s="14"/>
      <c r="F87" s="14"/>
      <c r="G87" s="14"/>
      <c r="H87" s="30">
        <f t="shared" si="5"/>
        <v>0</v>
      </c>
      <c r="I87" s="14">
        <v>1.05</v>
      </c>
      <c r="J87" s="14">
        <v>1.1499999999999999</v>
      </c>
      <c r="K87" s="30">
        <f t="shared" si="19"/>
        <v>2.2000000000000002</v>
      </c>
      <c r="L87" s="14">
        <v>0.8</v>
      </c>
      <c r="M87" s="14">
        <v>32.46</v>
      </c>
      <c r="N87" s="14">
        <v>9.84</v>
      </c>
      <c r="O87" s="14">
        <f t="shared" si="23"/>
        <v>43.099999999999994</v>
      </c>
      <c r="P87" s="14">
        <f t="shared" si="24"/>
        <v>45.3</v>
      </c>
      <c r="Q87" s="14">
        <v>21</v>
      </c>
      <c r="R87" s="14">
        <f t="shared" si="22"/>
        <v>66.3</v>
      </c>
    </row>
    <row r="88" spans="1:18" x14ac:dyDescent="0.2">
      <c r="A88" s="71"/>
      <c r="B88" s="135" t="s">
        <v>424</v>
      </c>
      <c r="C88" s="76" t="s">
        <v>80</v>
      </c>
      <c r="D88" s="34">
        <v>45</v>
      </c>
      <c r="E88" s="14"/>
      <c r="F88" s="14"/>
      <c r="G88" s="14"/>
      <c r="H88" s="30">
        <f t="shared" si="5"/>
        <v>0</v>
      </c>
      <c r="I88" s="14">
        <v>3.5</v>
      </c>
      <c r="J88" s="14">
        <v>0.1</v>
      </c>
      <c r="K88" s="30">
        <f t="shared" si="19"/>
        <v>3.6</v>
      </c>
      <c r="L88" s="14">
        <v>752.2</v>
      </c>
      <c r="M88" s="14">
        <v>659.88</v>
      </c>
      <c r="N88" s="14">
        <v>331.52</v>
      </c>
      <c r="O88" s="14">
        <f t="shared" si="23"/>
        <v>1743.6</v>
      </c>
      <c r="P88" s="14">
        <f t="shared" si="24"/>
        <v>1747.1999999999998</v>
      </c>
      <c r="Q88" s="14">
        <v>8.8000000000000007</v>
      </c>
      <c r="R88" s="14">
        <f t="shared" si="22"/>
        <v>1755.9999999999998</v>
      </c>
    </row>
    <row r="89" spans="1:18" x14ac:dyDescent="0.2">
      <c r="A89" s="71"/>
      <c r="B89" s="135"/>
      <c r="C89" s="76" t="s">
        <v>54</v>
      </c>
      <c r="D89" s="34">
        <v>18</v>
      </c>
      <c r="E89" s="14"/>
      <c r="F89" s="14"/>
      <c r="G89" s="14"/>
      <c r="H89" s="30">
        <f t="shared" si="5"/>
        <v>0</v>
      </c>
      <c r="I89" s="14"/>
      <c r="J89" s="14"/>
      <c r="K89" s="30">
        <f t="shared" si="19"/>
        <v>0</v>
      </c>
      <c r="L89" s="14">
        <v>126.6</v>
      </c>
      <c r="M89" s="14">
        <v>347.45</v>
      </c>
      <c r="N89" s="14">
        <v>80.75</v>
      </c>
      <c r="O89" s="14">
        <f t="shared" si="23"/>
        <v>554.79999999999995</v>
      </c>
      <c r="P89" s="14">
        <f t="shared" si="24"/>
        <v>554.79999999999995</v>
      </c>
      <c r="Q89" s="14">
        <v>23.8</v>
      </c>
      <c r="R89" s="14">
        <f t="shared" si="22"/>
        <v>578.59999999999991</v>
      </c>
    </row>
    <row r="90" spans="1:18" x14ac:dyDescent="0.2">
      <c r="A90" s="71"/>
      <c r="B90" s="135"/>
      <c r="C90" s="76" t="s">
        <v>65</v>
      </c>
      <c r="D90" s="34">
        <v>4</v>
      </c>
      <c r="E90" s="14"/>
      <c r="F90" s="14"/>
      <c r="G90" s="14"/>
      <c r="H90" s="30">
        <f t="shared" si="5"/>
        <v>0</v>
      </c>
      <c r="I90" s="14"/>
      <c r="J90" s="14"/>
      <c r="K90" s="30">
        <f t="shared" si="19"/>
        <v>0</v>
      </c>
      <c r="L90" s="14"/>
      <c r="M90" s="14">
        <v>1</v>
      </c>
      <c r="N90" s="14">
        <v>0.7</v>
      </c>
      <c r="O90" s="14">
        <f t="shared" si="23"/>
        <v>1.7</v>
      </c>
      <c r="P90" s="14">
        <f t="shared" si="24"/>
        <v>1.7</v>
      </c>
      <c r="Q90" s="14"/>
      <c r="R90" s="14">
        <f t="shared" si="22"/>
        <v>1.7</v>
      </c>
    </row>
    <row r="91" spans="1:18" x14ac:dyDescent="0.2">
      <c r="A91" s="71"/>
      <c r="B91" s="135"/>
      <c r="C91" s="76" t="s">
        <v>74</v>
      </c>
      <c r="D91" s="34">
        <v>5</v>
      </c>
      <c r="E91" s="14"/>
      <c r="F91" s="14"/>
      <c r="G91" s="14"/>
      <c r="H91" s="30">
        <f t="shared" si="5"/>
        <v>0</v>
      </c>
      <c r="I91" s="14">
        <v>0.55000000000000004</v>
      </c>
      <c r="J91" s="14"/>
      <c r="K91" s="30">
        <f t="shared" si="19"/>
        <v>0.55000000000000004</v>
      </c>
      <c r="L91" s="14">
        <v>6.1</v>
      </c>
      <c r="M91" s="14">
        <v>8.75</v>
      </c>
      <c r="N91" s="14">
        <v>2.9</v>
      </c>
      <c r="O91" s="14">
        <f t="shared" si="23"/>
        <v>17.75</v>
      </c>
      <c r="P91" s="14">
        <f t="shared" si="24"/>
        <v>18.3</v>
      </c>
      <c r="Q91" s="14">
        <v>0.4</v>
      </c>
      <c r="R91" s="14">
        <f t="shared" si="22"/>
        <v>18.7</v>
      </c>
    </row>
    <row r="92" spans="1:18" x14ac:dyDescent="0.2">
      <c r="A92" s="71"/>
      <c r="B92" s="135"/>
      <c r="C92" s="76" t="s">
        <v>53</v>
      </c>
      <c r="D92" s="34">
        <v>3</v>
      </c>
      <c r="E92" s="14"/>
      <c r="F92" s="14"/>
      <c r="G92" s="14"/>
      <c r="H92" s="30">
        <f t="shared" si="5"/>
        <v>0</v>
      </c>
      <c r="I92" s="14"/>
      <c r="J92" s="14">
        <v>0.8</v>
      </c>
      <c r="K92" s="30">
        <f t="shared" si="19"/>
        <v>0.8</v>
      </c>
      <c r="L92" s="14"/>
      <c r="M92" s="14">
        <v>0.2</v>
      </c>
      <c r="N92" s="14">
        <v>0.4</v>
      </c>
      <c r="O92" s="14">
        <f t="shared" si="23"/>
        <v>0.60000000000000009</v>
      </c>
      <c r="P92" s="14">
        <f t="shared" si="24"/>
        <v>1.4000000000000001</v>
      </c>
      <c r="Q92" s="14">
        <v>5.5</v>
      </c>
      <c r="R92" s="14">
        <f t="shared" si="22"/>
        <v>6.9</v>
      </c>
    </row>
    <row r="93" spans="1:18" x14ac:dyDescent="0.2">
      <c r="A93" s="71"/>
      <c r="B93" s="135"/>
      <c r="C93" s="76" t="s">
        <v>81</v>
      </c>
      <c r="D93" s="34">
        <v>5</v>
      </c>
      <c r="E93" s="14"/>
      <c r="F93" s="14"/>
      <c r="G93" s="14"/>
      <c r="H93" s="30">
        <f t="shared" si="5"/>
        <v>0</v>
      </c>
      <c r="I93" s="14">
        <v>1.5</v>
      </c>
      <c r="J93" s="14"/>
      <c r="K93" s="30">
        <f t="shared" si="19"/>
        <v>1.5</v>
      </c>
      <c r="L93" s="14">
        <v>1</v>
      </c>
      <c r="M93" s="14">
        <v>8.15</v>
      </c>
      <c r="N93" s="14">
        <v>2</v>
      </c>
      <c r="O93" s="14">
        <f t="shared" si="23"/>
        <v>11.15</v>
      </c>
      <c r="P93" s="14">
        <f t="shared" si="24"/>
        <v>12.65</v>
      </c>
      <c r="Q93" s="14">
        <v>7.35</v>
      </c>
      <c r="R93" s="14">
        <f t="shared" si="22"/>
        <v>20</v>
      </c>
    </row>
    <row r="94" spans="1:18" x14ac:dyDescent="0.2">
      <c r="A94" s="71"/>
      <c r="B94" s="135"/>
      <c r="C94" s="76" t="s">
        <v>68</v>
      </c>
      <c r="D94" s="34">
        <v>1</v>
      </c>
      <c r="E94" s="14"/>
      <c r="F94" s="14"/>
      <c r="G94" s="14"/>
      <c r="H94" s="30">
        <f t="shared" si="5"/>
        <v>0</v>
      </c>
      <c r="I94" s="14"/>
      <c r="J94" s="14"/>
      <c r="K94" s="30">
        <f t="shared" si="19"/>
        <v>0</v>
      </c>
      <c r="L94" s="14"/>
      <c r="M94" s="14">
        <v>0.05</v>
      </c>
      <c r="N94" s="14">
        <v>0.05</v>
      </c>
      <c r="O94" s="14">
        <f t="shared" si="23"/>
        <v>0.1</v>
      </c>
      <c r="P94" s="14">
        <f t="shared" si="24"/>
        <v>0.1</v>
      </c>
      <c r="Q94" s="14"/>
      <c r="R94" s="14">
        <f t="shared" si="22"/>
        <v>0.1</v>
      </c>
    </row>
    <row r="95" spans="1:18" x14ac:dyDescent="0.2">
      <c r="A95" s="71"/>
      <c r="B95" s="135"/>
      <c r="C95" s="76" t="s">
        <v>60</v>
      </c>
      <c r="D95" s="34">
        <v>4</v>
      </c>
      <c r="E95" s="14">
        <v>120</v>
      </c>
      <c r="F95" s="14">
        <v>100</v>
      </c>
      <c r="G95" s="14"/>
      <c r="H95" s="30">
        <f t="shared" si="5"/>
        <v>220</v>
      </c>
      <c r="I95" s="14">
        <v>14</v>
      </c>
      <c r="J95" s="14"/>
      <c r="K95" s="30">
        <f t="shared" si="19"/>
        <v>234</v>
      </c>
      <c r="L95" s="14">
        <v>10</v>
      </c>
      <c r="M95" s="14">
        <v>136</v>
      </c>
      <c r="N95" s="14">
        <v>136</v>
      </c>
      <c r="O95" s="14">
        <f t="shared" si="23"/>
        <v>282</v>
      </c>
      <c r="P95" s="14">
        <f t="shared" si="24"/>
        <v>516</v>
      </c>
      <c r="Q95" s="14">
        <v>1</v>
      </c>
      <c r="R95" s="14">
        <f t="shared" si="22"/>
        <v>517</v>
      </c>
    </row>
    <row r="96" spans="1:18" x14ac:dyDescent="0.2">
      <c r="A96" s="71"/>
      <c r="B96" s="135"/>
      <c r="C96" s="76" t="s">
        <v>75</v>
      </c>
      <c r="D96" s="34">
        <v>4</v>
      </c>
      <c r="E96" s="14"/>
      <c r="F96" s="14"/>
      <c r="G96" s="14"/>
      <c r="H96" s="30">
        <f t="shared" si="5"/>
        <v>0</v>
      </c>
      <c r="I96" s="14"/>
      <c r="J96" s="14"/>
      <c r="K96" s="30">
        <f t="shared" si="19"/>
        <v>0</v>
      </c>
      <c r="L96" s="14">
        <v>30.1</v>
      </c>
      <c r="M96" s="14">
        <v>11.32</v>
      </c>
      <c r="N96" s="14">
        <v>43.03</v>
      </c>
      <c r="O96" s="14">
        <f t="shared" si="23"/>
        <v>84.45</v>
      </c>
      <c r="P96" s="14">
        <f t="shared" si="24"/>
        <v>84.45</v>
      </c>
      <c r="Q96" s="14">
        <v>0.6</v>
      </c>
      <c r="R96" s="14">
        <f t="shared" si="22"/>
        <v>85.05</v>
      </c>
    </row>
    <row r="97" spans="1:18" x14ac:dyDescent="0.2">
      <c r="A97" s="71"/>
      <c r="B97" s="136"/>
      <c r="C97" s="76" t="s">
        <v>70</v>
      </c>
      <c r="D97" s="34">
        <v>0</v>
      </c>
      <c r="E97" s="14"/>
      <c r="F97" s="14"/>
      <c r="G97" s="14"/>
      <c r="H97" s="30">
        <f t="shared" si="5"/>
        <v>0</v>
      </c>
      <c r="I97" s="14"/>
      <c r="J97" s="14"/>
      <c r="K97" s="30">
        <f t="shared" si="19"/>
        <v>0</v>
      </c>
      <c r="L97" s="14"/>
      <c r="M97" s="14"/>
      <c r="N97" s="14"/>
      <c r="O97" s="14">
        <f t="shared" si="23"/>
        <v>0</v>
      </c>
      <c r="P97" s="14">
        <f t="shared" si="24"/>
        <v>0</v>
      </c>
      <c r="Q97" s="14"/>
      <c r="R97" s="14">
        <f t="shared" si="22"/>
        <v>0</v>
      </c>
    </row>
    <row r="98" spans="1:18" x14ac:dyDescent="0.2">
      <c r="A98" s="71"/>
      <c r="B98" s="135" t="s">
        <v>425</v>
      </c>
      <c r="C98" s="76" t="s">
        <v>73</v>
      </c>
      <c r="D98" s="34">
        <v>17</v>
      </c>
      <c r="E98" s="14">
        <v>2.6</v>
      </c>
      <c r="F98" s="14">
        <v>3.18</v>
      </c>
      <c r="G98" s="14">
        <v>1.3</v>
      </c>
      <c r="H98" s="30">
        <f t="shared" si="5"/>
        <v>7.08</v>
      </c>
      <c r="I98" s="14">
        <v>2.35</v>
      </c>
      <c r="J98" s="14"/>
      <c r="K98" s="30">
        <f t="shared" si="19"/>
        <v>9.43</v>
      </c>
      <c r="L98" s="14"/>
      <c r="M98" s="14">
        <v>0.45</v>
      </c>
      <c r="N98" s="14">
        <v>4.2699999999999996</v>
      </c>
      <c r="O98" s="14">
        <f t="shared" si="23"/>
        <v>4.72</v>
      </c>
      <c r="P98" s="14">
        <f t="shared" si="24"/>
        <v>14.149999999999999</v>
      </c>
      <c r="Q98" s="14">
        <v>1.65</v>
      </c>
      <c r="R98" s="14">
        <f t="shared" si="22"/>
        <v>15.799999999999999</v>
      </c>
    </row>
    <row r="99" spans="1:18" x14ac:dyDescent="0.2">
      <c r="A99" s="71"/>
      <c r="B99" s="135"/>
      <c r="C99" s="76" t="s">
        <v>69</v>
      </c>
      <c r="D99" s="34">
        <v>3</v>
      </c>
      <c r="E99" s="14"/>
      <c r="F99" s="14">
        <v>4.3</v>
      </c>
      <c r="G99" s="14"/>
      <c r="H99" s="30">
        <f>SUM(E99:G99)</f>
        <v>4.3</v>
      </c>
      <c r="I99" s="14"/>
      <c r="J99" s="14"/>
      <c r="K99" s="30">
        <f t="shared" si="19"/>
        <v>4.3</v>
      </c>
      <c r="L99" s="14"/>
      <c r="M99" s="14">
        <v>7.2</v>
      </c>
      <c r="N99" s="14">
        <v>12.65</v>
      </c>
      <c r="O99" s="14">
        <f t="shared" si="23"/>
        <v>19.850000000000001</v>
      </c>
      <c r="P99" s="14">
        <f t="shared" si="24"/>
        <v>24.150000000000002</v>
      </c>
      <c r="Q99" s="14">
        <v>2.35</v>
      </c>
      <c r="R99" s="14">
        <f t="shared" si="22"/>
        <v>26.500000000000004</v>
      </c>
    </row>
    <row r="100" spans="1:18" x14ac:dyDescent="0.2">
      <c r="A100" s="71"/>
      <c r="B100" s="135"/>
      <c r="C100" s="76" t="s">
        <v>321</v>
      </c>
      <c r="D100" s="34">
        <v>5</v>
      </c>
      <c r="E100" s="14"/>
      <c r="F100" s="14">
        <v>0.5</v>
      </c>
      <c r="G100" s="14"/>
      <c r="H100" s="30">
        <f>SUM(E100:G100)</f>
        <v>0.5</v>
      </c>
      <c r="I100" s="14">
        <v>0.3</v>
      </c>
      <c r="J100" s="14"/>
      <c r="K100" s="30">
        <f t="shared" si="19"/>
        <v>0.8</v>
      </c>
      <c r="L100" s="14"/>
      <c r="M100" s="14">
        <v>0.9</v>
      </c>
      <c r="N100" s="14">
        <v>2.62</v>
      </c>
      <c r="O100" s="14">
        <f>+SUM(L100:N100)</f>
        <v>3.52</v>
      </c>
      <c r="P100" s="14">
        <f>+SUM(K100+O100)</f>
        <v>4.32</v>
      </c>
      <c r="Q100" s="14">
        <v>0.03</v>
      </c>
      <c r="R100" s="14">
        <f t="shared" si="22"/>
        <v>4.3500000000000005</v>
      </c>
    </row>
    <row r="101" spans="1:18" x14ac:dyDescent="0.2">
      <c r="A101" s="71"/>
      <c r="B101" s="135"/>
      <c r="C101" s="76" t="s">
        <v>59</v>
      </c>
      <c r="D101" s="34">
        <v>5</v>
      </c>
      <c r="E101" s="14">
        <v>15</v>
      </c>
      <c r="F101" s="14"/>
      <c r="G101" s="14"/>
      <c r="H101" s="30">
        <f>SUM(E101:G101)</f>
        <v>15</v>
      </c>
      <c r="I101" s="14">
        <v>35</v>
      </c>
      <c r="J101" s="14"/>
      <c r="K101" s="30">
        <f t="shared" si="19"/>
        <v>50</v>
      </c>
      <c r="L101" s="14">
        <v>100</v>
      </c>
      <c r="M101" s="14">
        <v>182.7</v>
      </c>
      <c r="N101" s="14">
        <v>78.8</v>
      </c>
      <c r="O101" s="14">
        <f>+SUM(L101:N101)</f>
        <v>361.5</v>
      </c>
      <c r="P101" s="14">
        <f>+SUM(K101+O101)</f>
        <v>411.5</v>
      </c>
      <c r="Q101" s="14">
        <v>46</v>
      </c>
      <c r="R101" s="14">
        <f t="shared" si="22"/>
        <v>457.5</v>
      </c>
    </row>
    <row r="102" spans="1:18" x14ac:dyDescent="0.2">
      <c r="A102" s="71"/>
      <c r="B102" s="135"/>
      <c r="C102" s="76" t="s">
        <v>57</v>
      </c>
      <c r="D102" s="34">
        <v>2</v>
      </c>
      <c r="E102" s="14"/>
      <c r="F102" s="14"/>
      <c r="G102" s="14"/>
      <c r="H102" s="30">
        <f>SUM(E102:G102)</f>
        <v>0</v>
      </c>
      <c r="I102" s="14"/>
      <c r="J102" s="14"/>
      <c r="K102" s="30">
        <f t="shared" si="19"/>
        <v>0</v>
      </c>
      <c r="L102" s="14"/>
      <c r="M102" s="14">
        <v>2.8</v>
      </c>
      <c r="N102" s="14">
        <v>22.2</v>
      </c>
      <c r="O102" s="14">
        <f>+SUM(L102:N102)</f>
        <v>25</v>
      </c>
      <c r="P102" s="14">
        <f>+SUM(K102+O102)</f>
        <v>25</v>
      </c>
      <c r="Q102" s="14"/>
      <c r="R102" s="14">
        <f t="shared" si="22"/>
        <v>25</v>
      </c>
    </row>
    <row r="103" spans="1:18" x14ac:dyDescent="0.2">
      <c r="A103" s="72"/>
      <c r="B103" s="137"/>
      <c r="C103" s="81" t="s">
        <v>66</v>
      </c>
      <c r="D103" s="67">
        <v>3</v>
      </c>
      <c r="E103" s="68"/>
      <c r="F103" s="68"/>
      <c r="G103" s="68"/>
      <c r="H103" s="69">
        <f>SUM(E103:G103)</f>
        <v>0</v>
      </c>
      <c r="I103" s="68">
        <v>0.3</v>
      </c>
      <c r="J103" s="68"/>
      <c r="K103" s="69">
        <f t="shared" si="19"/>
        <v>0.3</v>
      </c>
      <c r="L103" s="68"/>
      <c r="M103" s="68">
        <v>4.2</v>
      </c>
      <c r="N103" s="68">
        <v>1.9</v>
      </c>
      <c r="O103" s="68">
        <f>+SUM(L103:N103)</f>
        <v>6.1</v>
      </c>
      <c r="P103" s="68">
        <f>+SUM(K103+O103)</f>
        <v>6.3999999999999995</v>
      </c>
      <c r="Q103" s="68">
        <v>1.5</v>
      </c>
      <c r="R103" s="68">
        <f t="shared" si="22"/>
        <v>7.8999999999999995</v>
      </c>
    </row>
    <row r="104" spans="1:18" ht="15" x14ac:dyDescent="0.25">
      <c r="A104" s="230" t="s">
        <v>0</v>
      </c>
      <c r="B104" s="231"/>
      <c r="C104" s="232" t="s">
        <v>0</v>
      </c>
      <c r="D104" s="53">
        <f t="shared" ref="D104:R104" si="25">+SUM(D71:D103)</f>
        <v>294</v>
      </c>
      <c r="E104" s="54">
        <f>SUM(E71:E103)</f>
        <v>137.6</v>
      </c>
      <c r="F104" s="54">
        <f>SUM(F71:F103)</f>
        <v>107.98</v>
      </c>
      <c r="G104" s="54">
        <f>SUM(G71:G103)</f>
        <v>1.3</v>
      </c>
      <c r="H104" s="54">
        <f>SUM(H71:H103)</f>
        <v>246.88000000000002</v>
      </c>
      <c r="I104" s="54">
        <f t="shared" si="25"/>
        <v>72.679999999999993</v>
      </c>
      <c r="J104" s="54">
        <f t="shared" si="25"/>
        <v>2.1500000000000004</v>
      </c>
      <c r="K104" s="54">
        <f t="shared" si="25"/>
        <v>321.71000000000004</v>
      </c>
      <c r="L104" s="54">
        <f t="shared" si="25"/>
        <v>1120.96</v>
      </c>
      <c r="M104" s="54">
        <f t="shared" si="25"/>
        <v>1582.7500000000002</v>
      </c>
      <c r="N104" s="54">
        <f t="shared" si="25"/>
        <v>876.16999999999985</v>
      </c>
      <c r="O104" s="54">
        <f t="shared" si="25"/>
        <v>3579.8799999999987</v>
      </c>
      <c r="P104" s="54">
        <f t="shared" si="25"/>
        <v>3901.5899999999997</v>
      </c>
      <c r="Q104" s="54">
        <f t="shared" si="25"/>
        <v>177.14</v>
      </c>
      <c r="R104" s="55">
        <f t="shared" si="25"/>
        <v>4078.7299999999996</v>
      </c>
    </row>
    <row r="105" spans="1:18" x14ac:dyDescent="0.2">
      <c r="A105" s="93" t="s">
        <v>6</v>
      </c>
      <c r="B105" s="120" t="s">
        <v>86</v>
      </c>
      <c r="C105" s="73" t="s">
        <v>86</v>
      </c>
      <c r="D105" s="61">
        <v>17</v>
      </c>
      <c r="E105" s="39"/>
      <c r="F105" s="39"/>
      <c r="G105" s="39"/>
      <c r="H105" s="48">
        <f t="shared" ref="H105:H171" si="26">SUM(E105:G105)</f>
        <v>0</v>
      </c>
      <c r="I105" s="39">
        <v>1.6</v>
      </c>
      <c r="J105" s="39"/>
      <c r="K105" s="48">
        <f t="shared" ref="K105:K126" si="27">+SUM(H105:J105)</f>
        <v>1.6</v>
      </c>
      <c r="L105" s="39">
        <v>14.8</v>
      </c>
      <c r="M105" s="39">
        <v>8.3000000000000007</v>
      </c>
      <c r="N105" s="39">
        <v>11.63</v>
      </c>
      <c r="O105" s="39">
        <f t="shared" ref="O105:O127" si="28">+SUM(L105:N105)</f>
        <v>34.730000000000004</v>
      </c>
      <c r="P105" s="39">
        <f t="shared" ref="P105:P126" si="29">+SUM(K105+O105)</f>
        <v>36.330000000000005</v>
      </c>
      <c r="Q105" s="39">
        <v>6.8</v>
      </c>
      <c r="R105" s="39">
        <f t="shared" ref="R105:R126" si="30">+SUM(P105:Q105)</f>
        <v>43.13</v>
      </c>
    </row>
    <row r="106" spans="1:18" x14ac:dyDescent="0.2">
      <c r="A106" s="93"/>
      <c r="B106" s="121"/>
      <c r="C106" s="76" t="s">
        <v>272</v>
      </c>
      <c r="D106" s="34">
        <v>2</v>
      </c>
      <c r="E106" s="14"/>
      <c r="F106" s="14"/>
      <c r="G106" s="14"/>
      <c r="H106" s="30">
        <f t="shared" si="26"/>
        <v>0</v>
      </c>
      <c r="I106" s="14"/>
      <c r="J106" s="14"/>
      <c r="K106" s="30">
        <f t="shared" si="27"/>
        <v>0</v>
      </c>
      <c r="L106" s="14"/>
      <c r="M106" s="14">
        <v>0.2</v>
      </c>
      <c r="N106" s="14">
        <v>0.6</v>
      </c>
      <c r="O106" s="14">
        <f t="shared" si="28"/>
        <v>0.8</v>
      </c>
      <c r="P106" s="14">
        <f t="shared" si="29"/>
        <v>0.8</v>
      </c>
      <c r="Q106" s="14"/>
      <c r="R106" s="14">
        <f t="shared" si="30"/>
        <v>0.8</v>
      </c>
    </row>
    <row r="107" spans="1:18" x14ac:dyDescent="0.2">
      <c r="A107" s="93"/>
      <c r="B107" s="121"/>
      <c r="C107" s="76" t="s">
        <v>101</v>
      </c>
      <c r="D107" s="34">
        <v>10</v>
      </c>
      <c r="E107" s="14"/>
      <c r="F107" s="14"/>
      <c r="G107" s="14"/>
      <c r="H107" s="30">
        <f t="shared" si="26"/>
        <v>0</v>
      </c>
      <c r="I107" s="14">
        <v>0.1</v>
      </c>
      <c r="J107" s="14"/>
      <c r="K107" s="30">
        <f t="shared" si="27"/>
        <v>0.1</v>
      </c>
      <c r="L107" s="14">
        <v>120</v>
      </c>
      <c r="M107" s="14">
        <v>59.14</v>
      </c>
      <c r="N107" s="14">
        <v>27.6</v>
      </c>
      <c r="O107" s="14">
        <f t="shared" si="28"/>
        <v>206.73999999999998</v>
      </c>
      <c r="P107" s="14">
        <f t="shared" si="29"/>
        <v>206.83999999999997</v>
      </c>
      <c r="Q107" s="14"/>
      <c r="R107" s="14">
        <f t="shared" si="30"/>
        <v>206.83999999999997</v>
      </c>
    </row>
    <row r="108" spans="1:18" x14ac:dyDescent="0.2">
      <c r="A108" s="93"/>
      <c r="B108" s="121"/>
      <c r="C108" s="76" t="s">
        <v>106</v>
      </c>
      <c r="D108" s="34">
        <v>15</v>
      </c>
      <c r="E108" s="14"/>
      <c r="F108" s="14"/>
      <c r="G108" s="14"/>
      <c r="H108" s="30">
        <f t="shared" si="26"/>
        <v>0</v>
      </c>
      <c r="I108" s="14">
        <v>0.8</v>
      </c>
      <c r="J108" s="14"/>
      <c r="K108" s="30">
        <f t="shared" si="27"/>
        <v>0.8</v>
      </c>
      <c r="L108" s="14">
        <v>58.1</v>
      </c>
      <c r="M108" s="14">
        <v>67.430000000000007</v>
      </c>
      <c r="N108" s="14">
        <v>101.6</v>
      </c>
      <c r="O108" s="14">
        <f t="shared" si="28"/>
        <v>227.13</v>
      </c>
      <c r="P108" s="14">
        <f t="shared" si="29"/>
        <v>227.93</v>
      </c>
      <c r="Q108" s="14">
        <v>11</v>
      </c>
      <c r="R108" s="14">
        <f t="shared" si="30"/>
        <v>238.93</v>
      </c>
    </row>
    <row r="109" spans="1:18" x14ac:dyDescent="0.2">
      <c r="A109" s="93"/>
      <c r="B109" s="121"/>
      <c r="C109" s="76" t="s">
        <v>107</v>
      </c>
      <c r="D109" s="34">
        <v>17</v>
      </c>
      <c r="E109" s="14">
        <v>4.2</v>
      </c>
      <c r="F109" s="14">
        <v>174.25</v>
      </c>
      <c r="G109" s="14">
        <v>20</v>
      </c>
      <c r="H109" s="30">
        <f t="shared" si="26"/>
        <v>198.45</v>
      </c>
      <c r="I109" s="14">
        <v>6.2</v>
      </c>
      <c r="J109" s="14"/>
      <c r="K109" s="30">
        <f t="shared" si="27"/>
        <v>204.64999999999998</v>
      </c>
      <c r="L109" s="14">
        <v>6</v>
      </c>
      <c r="M109" s="14">
        <v>24.25</v>
      </c>
      <c r="N109" s="14">
        <v>15.85</v>
      </c>
      <c r="O109" s="14">
        <f t="shared" si="28"/>
        <v>46.1</v>
      </c>
      <c r="P109" s="14">
        <f t="shared" si="29"/>
        <v>250.74999999999997</v>
      </c>
      <c r="Q109" s="14">
        <v>1.21</v>
      </c>
      <c r="R109" s="14">
        <f t="shared" si="30"/>
        <v>251.95999999999998</v>
      </c>
    </row>
    <row r="110" spans="1:18" x14ac:dyDescent="0.2">
      <c r="A110" s="93"/>
      <c r="B110" s="121"/>
      <c r="C110" s="76" t="s">
        <v>90</v>
      </c>
      <c r="D110" s="34">
        <v>8</v>
      </c>
      <c r="E110" s="14"/>
      <c r="F110" s="14">
        <v>409.7</v>
      </c>
      <c r="G110" s="14">
        <v>0.03</v>
      </c>
      <c r="H110" s="30">
        <f t="shared" si="26"/>
        <v>409.72999999999996</v>
      </c>
      <c r="I110" s="14"/>
      <c r="J110" s="14"/>
      <c r="K110" s="30">
        <f t="shared" si="27"/>
        <v>409.72999999999996</v>
      </c>
      <c r="L110" s="14"/>
      <c r="M110" s="14">
        <v>3.5</v>
      </c>
      <c r="N110" s="14">
        <v>5</v>
      </c>
      <c r="O110" s="14">
        <f t="shared" si="28"/>
        <v>8.5</v>
      </c>
      <c r="P110" s="14">
        <f t="shared" si="29"/>
        <v>418.22999999999996</v>
      </c>
      <c r="Q110" s="14">
        <v>8.6</v>
      </c>
      <c r="R110" s="14">
        <f t="shared" si="30"/>
        <v>426.83</v>
      </c>
    </row>
    <row r="111" spans="1:18" x14ac:dyDescent="0.2">
      <c r="A111" s="93"/>
      <c r="B111" s="121"/>
      <c r="C111" s="76" t="s">
        <v>89</v>
      </c>
      <c r="D111" s="34">
        <v>6</v>
      </c>
      <c r="E111" s="14">
        <v>18.2</v>
      </c>
      <c r="F111" s="14"/>
      <c r="G111" s="14">
        <v>434.3</v>
      </c>
      <c r="H111" s="30">
        <f t="shared" si="26"/>
        <v>452.5</v>
      </c>
      <c r="I111" s="14"/>
      <c r="J111" s="14"/>
      <c r="K111" s="30">
        <f t="shared" si="27"/>
        <v>452.5</v>
      </c>
      <c r="L111" s="14"/>
      <c r="M111" s="14">
        <v>3.7</v>
      </c>
      <c r="N111" s="14">
        <v>5.0599999999999996</v>
      </c>
      <c r="O111" s="14">
        <f t="shared" si="28"/>
        <v>8.76</v>
      </c>
      <c r="P111" s="14">
        <f t="shared" si="29"/>
        <v>461.26</v>
      </c>
      <c r="Q111" s="14">
        <v>515.20000000000005</v>
      </c>
      <c r="R111" s="14">
        <f t="shared" si="30"/>
        <v>976.46</v>
      </c>
    </row>
    <row r="112" spans="1:18" x14ac:dyDescent="0.2">
      <c r="A112" s="93"/>
      <c r="B112" s="121"/>
      <c r="C112" s="76" t="s">
        <v>94</v>
      </c>
      <c r="D112" s="34">
        <v>32</v>
      </c>
      <c r="E112" s="14"/>
      <c r="F112" s="14"/>
      <c r="G112" s="14"/>
      <c r="H112" s="30">
        <f t="shared" si="26"/>
        <v>0</v>
      </c>
      <c r="I112" s="14">
        <v>11.8</v>
      </c>
      <c r="J112" s="14"/>
      <c r="K112" s="30">
        <f t="shared" si="27"/>
        <v>11.8</v>
      </c>
      <c r="L112" s="14">
        <v>70</v>
      </c>
      <c r="M112" s="14">
        <v>68.81</v>
      </c>
      <c r="N112" s="14">
        <v>94.15</v>
      </c>
      <c r="O112" s="14">
        <f t="shared" si="28"/>
        <v>232.96</v>
      </c>
      <c r="P112" s="14">
        <f t="shared" si="29"/>
        <v>244.76000000000002</v>
      </c>
      <c r="Q112" s="14">
        <v>17.399999999999999</v>
      </c>
      <c r="R112" s="14">
        <f t="shared" si="30"/>
        <v>262.16000000000003</v>
      </c>
    </row>
    <row r="113" spans="1:18" x14ac:dyDescent="0.2">
      <c r="A113" s="93"/>
      <c r="B113" s="124"/>
      <c r="C113" s="76" t="s">
        <v>102</v>
      </c>
      <c r="D113" s="34">
        <v>4</v>
      </c>
      <c r="E113" s="14"/>
      <c r="F113" s="14"/>
      <c r="G113" s="14"/>
      <c r="H113" s="30">
        <f t="shared" si="26"/>
        <v>0</v>
      </c>
      <c r="I113" s="14">
        <v>2</v>
      </c>
      <c r="J113" s="14"/>
      <c r="K113" s="30">
        <f t="shared" si="27"/>
        <v>2</v>
      </c>
      <c r="L113" s="14">
        <v>3</v>
      </c>
      <c r="M113" s="14">
        <v>5.7</v>
      </c>
      <c r="N113" s="14">
        <v>3.6</v>
      </c>
      <c r="O113" s="14">
        <f t="shared" si="28"/>
        <v>12.299999999999999</v>
      </c>
      <c r="P113" s="14">
        <f t="shared" si="29"/>
        <v>14.299999999999999</v>
      </c>
      <c r="Q113" s="14">
        <v>4.5</v>
      </c>
      <c r="R113" s="14">
        <f t="shared" si="30"/>
        <v>18.799999999999997</v>
      </c>
    </row>
    <row r="114" spans="1:18" x14ac:dyDescent="0.2">
      <c r="A114" s="93"/>
      <c r="B114" s="132" t="s">
        <v>105</v>
      </c>
      <c r="C114" s="76" t="s">
        <v>105</v>
      </c>
      <c r="D114" s="34">
        <v>58</v>
      </c>
      <c r="E114" s="14"/>
      <c r="F114" s="14"/>
      <c r="G114" s="14">
        <v>0.6</v>
      </c>
      <c r="H114" s="30">
        <f t="shared" si="26"/>
        <v>0.6</v>
      </c>
      <c r="I114" s="14">
        <v>1.27</v>
      </c>
      <c r="J114" s="14"/>
      <c r="K114" s="30">
        <f t="shared" si="27"/>
        <v>1.87</v>
      </c>
      <c r="L114" s="14">
        <v>1.55</v>
      </c>
      <c r="M114" s="14">
        <v>19.600000000000001</v>
      </c>
      <c r="N114" s="14">
        <v>23.93</v>
      </c>
      <c r="O114" s="14">
        <f t="shared" si="28"/>
        <v>45.08</v>
      </c>
      <c r="P114" s="14">
        <f t="shared" si="29"/>
        <v>46.949999999999996</v>
      </c>
      <c r="Q114" s="14">
        <v>2.82</v>
      </c>
      <c r="R114" s="14">
        <f t="shared" si="30"/>
        <v>49.769999999999996</v>
      </c>
    </row>
    <row r="115" spans="1:18" x14ac:dyDescent="0.2">
      <c r="A115" s="93"/>
      <c r="B115" s="121"/>
      <c r="C115" s="76" t="s">
        <v>103</v>
      </c>
      <c r="D115" s="34">
        <v>19</v>
      </c>
      <c r="E115" s="14"/>
      <c r="F115" s="14"/>
      <c r="G115" s="14"/>
      <c r="H115" s="30">
        <f t="shared" si="26"/>
        <v>0</v>
      </c>
      <c r="I115" s="14">
        <v>3</v>
      </c>
      <c r="J115" s="14"/>
      <c r="K115" s="30">
        <f t="shared" si="27"/>
        <v>3</v>
      </c>
      <c r="L115" s="14">
        <v>60.21</v>
      </c>
      <c r="M115" s="14">
        <v>46.75</v>
      </c>
      <c r="N115" s="14">
        <v>25.03</v>
      </c>
      <c r="O115" s="14">
        <f t="shared" si="28"/>
        <v>131.99</v>
      </c>
      <c r="P115" s="14">
        <f t="shared" si="29"/>
        <v>134.99</v>
      </c>
      <c r="Q115" s="14">
        <v>2.2000000000000002</v>
      </c>
      <c r="R115" s="14">
        <f t="shared" si="30"/>
        <v>137.19</v>
      </c>
    </row>
    <row r="116" spans="1:18" x14ac:dyDescent="0.2">
      <c r="A116" s="93"/>
      <c r="B116" s="121"/>
      <c r="C116" s="76" t="s">
        <v>96</v>
      </c>
      <c r="D116" s="34">
        <v>16</v>
      </c>
      <c r="E116" s="14">
        <v>12.7</v>
      </c>
      <c r="F116" s="14"/>
      <c r="G116" s="14"/>
      <c r="H116" s="30">
        <f t="shared" si="26"/>
        <v>12.7</v>
      </c>
      <c r="I116" s="14"/>
      <c r="J116" s="14"/>
      <c r="K116" s="30">
        <f t="shared" si="27"/>
        <v>12.7</v>
      </c>
      <c r="L116" s="14">
        <v>0.3</v>
      </c>
      <c r="M116" s="14">
        <v>4.68</v>
      </c>
      <c r="N116" s="14">
        <v>8.98</v>
      </c>
      <c r="O116" s="14">
        <f t="shared" si="28"/>
        <v>13.96</v>
      </c>
      <c r="P116" s="14">
        <f t="shared" si="29"/>
        <v>26.66</v>
      </c>
      <c r="Q116" s="14"/>
      <c r="R116" s="14">
        <f t="shared" si="30"/>
        <v>26.66</v>
      </c>
    </row>
    <row r="117" spans="1:18" x14ac:dyDescent="0.2">
      <c r="A117" s="93"/>
      <c r="B117" s="121"/>
      <c r="C117" s="76" t="s">
        <v>100</v>
      </c>
      <c r="D117" s="34">
        <v>12</v>
      </c>
      <c r="E117" s="14"/>
      <c r="F117" s="14"/>
      <c r="G117" s="14"/>
      <c r="H117" s="30">
        <f t="shared" si="26"/>
        <v>0</v>
      </c>
      <c r="I117" s="14">
        <v>0.5</v>
      </c>
      <c r="J117" s="14"/>
      <c r="K117" s="30">
        <f t="shared" si="27"/>
        <v>0.5</v>
      </c>
      <c r="L117" s="14">
        <v>10</v>
      </c>
      <c r="M117" s="14">
        <v>28.35</v>
      </c>
      <c r="N117" s="14">
        <v>44.31</v>
      </c>
      <c r="O117" s="14">
        <f t="shared" si="28"/>
        <v>82.66</v>
      </c>
      <c r="P117" s="14">
        <f t="shared" si="29"/>
        <v>83.16</v>
      </c>
      <c r="Q117" s="14">
        <v>1.6</v>
      </c>
      <c r="R117" s="14">
        <f t="shared" si="30"/>
        <v>84.759999999999991</v>
      </c>
    </row>
    <row r="118" spans="1:18" x14ac:dyDescent="0.2">
      <c r="A118" s="93"/>
      <c r="B118" s="121"/>
      <c r="C118" s="76" t="s">
        <v>98</v>
      </c>
      <c r="D118" s="34">
        <v>13</v>
      </c>
      <c r="E118" s="14"/>
      <c r="F118" s="14"/>
      <c r="G118" s="14"/>
      <c r="H118" s="30">
        <f t="shared" si="26"/>
        <v>0</v>
      </c>
      <c r="I118" s="14"/>
      <c r="J118" s="14"/>
      <c r="K118" s="30">
        <f t="shared" si="27"/>
        <v>0</v>
      </c>
      <c r="L118" s="14"/>
      <c r="M118" s="14">
        <v>5.66</v>
      </c>
      <c r="N118" s="14">
        <v>7.86</v>
      </c>
      <c r="O118" s="14">
        <f t="shared" si="28"/>
        <v>13.52</v>
      </c>
      <c r="P118" s="14">
        <f t="shared" si="29"/>
        <v>13.52</v>
      </c>
      <c r="Q118" s="14">
        <v>10.26</v>
      </c>
      <c r="R118" s="14">
        <f t="shared" si="30"/>
        <v>23.78</v>
      </c>
    </row>
    <row r="119" spans="1:18" x14ac:dyDescent="0.2">
      <c r="A119" s="93"/>
      <c r="B119" s="121"/>
      <c r="C119" s="76" t="s">
        <v>93</v>
      </c>
      <c r="D119" s="34">
        <v>24</v>
      </c>
      <c r="E119" s="14"/>
      <c r="F119" s="14"/>
      <c r="G119" s="14"/>
      <c r="H119" s="30">
        <f t="shared" si="26"/>
        <v>0</v>
      </c>
      <c r="I119" s="14"/>
      <c r="J119" s="14"/>
      <c r="K119" s="30">
        <f t="shared" si="27"/>
        <v>0</v>
      </c>
      <c r="L119" s="14"/>
      <c r="M119" s="14">
        <v>7.15</v>
      </c>
      <c r="N119" s="14">
        <v>12.52</v>
      </c>
      <c r="O119" s="14">
        <f t="shared" si="28"/>
        <v>19.670000000000002</v>
      </c>
      <c r="P119" s="14">
        <f t="shared" si="29"/>
        <v>19.670000000000002</v>
      </c>
      <c r="Q119" s="14">
        <v>2.95</v>
      </c>
      <c r="R119" s="14">
        <f t="shared" si="30"/>
        <v>22.62</v>
      </c>
    </row>
    <row r="120" spans="1:18" x14ac:dyDescent="0.2">
      <c r="A120" s="93"/>
      <c r="B120" s="121"/>
      <c r="C120" s="76" t="s">
        <v>85</v>
      </c>
      <c r="D120" s="34">
        <v>13</v>
      </c>
      <c r="E120" s="14">
        <v>41.7</v>
      </c>
      <c r="F120" s="14"/>
      <c r="G120" s="14">
        <v>2.11</v>
      </c>
      <c r="H120" s="30">
        <f t="shared" si="26"/>
        <v>43.81</v>
      </c>
      <c r="I120" s="14">
        <v>0.03</v>
      </c>
      <c r="J120" s="14">
        <v>3</v>
      </c>
      <c r="K120" s="30">
        <f t="shared" si="27"/>
        <v>46.84</v>
      </c>
      <c r="L120" s="14"/>
      <c r="M120" s="14">
        <v>100.53</v>
      </c>
      <c r="N120" s="14">
        <v>72.81</v>
      </c>
      <c r="O120" s="14">
        <f t="shared" si="28"/>
        <v>173.34</v>
      </c>
      <c r="P120" s="14">
        <f t="shared" si="29"/>
        <v>220.18</v>
      </c>
      <c r="Q120" s="14">
        <v>120</v>
      </c>
      <c r="R120" s="14">
        <f t="shared" si="30"/>
        <v>340.18</v>
      </c>
    </row>
    <row r="121" spans="1:18" x14ac:dyDescent="0.2">
      <c r="A121" s="93"/>
      <c r="B121" s="121"/>
      <c r="C121" s="76" t="s">
        <v>84</v>
      </c>
      <c r="D121" s="34">
        <v>50</v>
      </c>
      <c r="E121" s="14">
        <v>14.3</v>
      </c>
      <c r="F121" s="14">
        <v>55</v>
      </c>
      <c r="G121" s="14">
        <v>1.1100000000000001</v>
      </c>
      <c r="H121" s="30">
        <f t="shared" si="26"/>
        <v>70.41</v>
      </c>
      <c r="I121" s="14">
        <v>44.62</v>
      </c>
      <c r="J121" s="14"/>
      <c r="K121" s="30">
        <f t="shared" si="27"/>
        <v>115.03</v>
      </c>
      <c r="L121" s="14">
        <v>2.52</v>
      </c>
      <c r="M121" s="14">
        <v>37.68</v>
      </c>
      <c r="N121" s="14">
        <v>8.15</v>
      </c>
      <c r="O121" s="14">
        <f t="shared" si="28"/>
        <v>48.35</v>
      </c>
      <c r="P121" s="14">
        <f t="shared" si="29"/>
        <v>163.38</v>
      </c>
      <c r="Q121" s="14">
        <v>18.329999999999998</v>
      </c>
      <c r="R121" s="14">
        <f t="shared" si="30"/>
        <v>181.70999999999998</v>
      </c>
    </row>
    <row r="122" spans="1:18" x14ac:dyDescent="0.2">
      <c r="A122" s="93"/>
      <c r="B122" s="121"/>
      <c r="C122" s="76" t="s">
        <v>88</v>
      </c>
      <c r="D122" s="34">
        <v>5</v>
      </c>
      <c r="E122" s="14"/>
      <c r="F122" s="14">
        <v>2.9</v>
      </c>
      <c r="G122" s="14"/>
      <c r="H122" s="30">
        <f t="shared" si="26"/>
        <v>2.9</v>
      </c>
      <c r="I122" s="14"/>
      <c r="J122" s="14"/>
      <c r="K122" s="30">
        <f t="shared" si="27"/>
        <v>2.9</v>
      </c>
      <c r="L122" s="14"/>
      <c r="M122" s="14">
        <v>0.1</v>
      </c>
      <c r="N122" s="14">
        <v>0.2</v>
      </c>
      <c r="O122" s="14">
        <f t="shared" si="28"/>
        <v>0.30000000000000004</v>
      </c>
      <c r="P122" s="14">
        <f t="shared" si="29"/>
        <v>3.2</v>
      </c>
      <c r="Q122" s="14">
        <v>2.2999999999999998</v>
      </c>
      <c r="R122" s="14">
        <f t="shared" si="30"/>
        <v>5.5</v>
      </c>
    </row>
    <row r="123" spans="1:18" x14ac:dyDescent="0.2">
      <c r="A123" s="119"/>
      <c r="B123" s="138"/>
      <c r="C123" s="78" t="s">
        <v>293</v>
      </c>
      <c r="D123" s="64">
        <v>0</v>
      </c>
      <c r="E123" s="36"/>
      <c r="F123" s="36"/>
      <c r="G123" s="36"/>
      <c r="H123" s="65">
        <f t="shared" si="26"/>
        <v>0</v>
      </c>
      <c r="I123" s="36"/>
      <c r="J123" s="36"/>
      <c r="K123" s="65">
        <f t="shared" si="27"/>
        <v>0</v>
      </c>
      <c r="L123" s="36"/>
      <c r="M123" s="36"/>
      <c r="N123" s="36"/>
      <c r="O123" s="36">
        <f t="shared" si="28"/>
        <v>0</v>
      </c>
      <c r="P123" s="36">
        <f t="shared" si="29"/>
        <v>0</v>
      </c>
      <c r="Q123" s="36"/>
      <c r="R123" s="36">
        <f t="shared" si="30"/>
        <v>0</v>
      </c>
    </row>
    <row r="124" spans="1:18" ht="12.75" customHeight="1" x14ac:dyDescent="0.2">
      <c r="A124" s="93"/>
      <c r="B124" s="132" t="s">
        <v>91</v>
      </c>
      <c r="C124" s="76" t="s">
        <v>91</v>
      </c>
      <c r="D124" s="34">
        <v>28</v>
      </c>
      <c r="E124" s="14"/>
      <c r="F124" s="14"/>
      <c r="G124" s="14"/>
      <c r="H124" s="30">
        <f t="shared" si="26"/>
        <v>0</v>
      </c>
      <c r="I124" s="14">
        <v>1</v>
      </c>
      <c r="J124" s="14"/>
      <c r="K124" s="30">
        <f t="shared" si="27"/>
        <v>1</v>
      </c>
      <c r="L124" s="14">
        <v>8.81</v>
      </c>
      <c r="M124" s="14">
        <v>29.73</v>
      </c>
      <c r="N124" s="14">
        <v>27.01</v>
      </c>
      <c r="O124" s="14">
        <f t="shared" si="28"/>
        <v>65.55</v>
      </c>
      <c r="P124" s="14">
        <f t="shared" si="29"/>
        <v>66.55</v>
      </c>
      <c r="Q124" s="14">
        <v>16.399999999999999</v>
      </c>
      <c r="R124" s="14">
        <f t="shared" si="30"/>
        <v>82.949999999999989</v>
      </c>
    </row>
    <row r="125" spans="1:18" ht="12.75" customHeight="1" x14ac:dyDescent="0.2">
      <c r="A125" s="93"/>
      <c r="B125" s="121"/>
      <c r="C125" s="76" t="s">
        <v>109</v>
      </c>
      <c r="D125" s="34">
        <v>1</v>
      </c>
      <c r="E125" s="14"/>
      <c r="F125" s="14"/>
      <c r="G125" s="14"/>
      <c r="H125" s="30">
        <f t="shared" si="26"/>
        <v>0</v>
      </c>
      <c r="I125" s="14"/>
      <c r="J125" s="14"/>
      <c r="K125" s="30">
        <f t="shared" si="27"/>
        <v>0</v>
      </c>
      <c r="L125" s="14"/>
      <c r="M125" s="14">
        <v>0.1</v>
      </c>
      <c r="N125" s="14"/>
      <c r="O125" s="14">
        <f t="shared" si="28"/>
        <v>0.1</v>
      </c>
      <c r="P125" s="14">
        <f t="shared" si="29"/>
        <v>0.1</v>
      </c>
      <c r="Q125" s="14"/>
      <c r="R125" s="14">
        <f t="shared" si="30"/>
        <v>0.1</v>
      </c>
    </row>
    <row r="126" spans="1:18" ht="12.75" customHeight="1" x14ac:dyDescent="0.2">
      <c r="A126" s="93"/>
      <c r="B126" s="121"/>
      <c r="C126" s="76" t="s">
        <v>83</v>
      </c>
      <c r="D126" s="34">
        <v>7</v>
      </c>
      <c r="E126" s="14"/>
      <c r="F126" s="14"/>
      <c r="G126" s="14"/>
      <c r="H126" s="30">
        <f t="shared" si="26"/>
        <v>0</v>
      </c>
      <c r="I126" s="14">
        <v>1</v>
      </c>
      <c r="J126" s="14"/>
      <c r="K126" s="30">
        <f t="shared" si="27"/>
        <v>1</v>
      </c>
      <c r="L126" s="14">
        <v>1</v>
      </c>
      <c r="M126" s="14">
        <v>3.4</v>
      </c>
      <c r="N126" s="14">
        <v>21.5</v>
      </c>
      <c r="O126" s="14">
        <f t="shared" si="28"/>
        <v>25.9</v>
      </c>
      <c r="P126" s="14">
        <f t="shared" si="29"/>
        <v>26.9</v>
      </c>
      <c r="Q126" s="14">
        <v>3.5</v>
      </c>
      <c r="R126" s="14">
        <f t="shared" si="30"/>
        <v>30.4</v>
      </c>
    </row>
    <row r="127" spans="1:18" ht="12.75" customHeight="1" x14ac:dyDescent="0.2">
      <c r="A127" s="93"/>
      <c r="B127" s="121"/>
      <c r="C127" s="76" t="s">
        <v>92</v>
      </c>
      <c r="D127" s="34">
        <v>39</v>
      </c>
      <c r="E127" s="14"/>
      <c r="F127" s="14">
        <v>0.25</v>
      </c>
      <c r="G127" s="14"/>
      <c r="H127" s="30">
        <f t="shared" si="26"/>
        <v>0.25</v>
      </c>
      <c r="I127" s="14">
        <v>0.5</v>
      </c>
      <c r="J127" s="14"/>
      <c r="K127" s="30">
        <f t="shared" ref="K127:K134" si="31">+SUM(H127:J127)</f>
        <v>0.75</v>
      </c>
      <c r="L127" s="14">
        <v>1.51</v>
      </c>
      <c r="M127" s="14">
        <v>26.17</v>
      </c>
      <c r="N127" s="14">
        <v>45.38</v>
      </c>
      <c r="O127" s="14">
        <f t="shared" si="28"/>
        <v>73.06</v>
      </c>
      <c r="P127" s="14">
        <f t="shared" ref="P127:P134" si="32">+SUM(K127+O127)</f>
        <v>73.81</v>
      </c>
      <c r="Q127" s="14">
        <v>58.72</v>
      </c>
      <c r="R127" s="14">
        <f t="shared" ref="R127:R134" si="33">+SUM(P127:Q127)</f>
        <v>132.53</v>
      </c>
    </row>
    <row r="128" spans="1:18" x14ac:dyDescent="0.2">
      <c r="A128" s="93"/>
      <c r="B128" s="121"/>
      <c r="C128" s="76" t="s">
        <v>95</v>
      </c>
      <c r="D128" s="34">
        <v>28</v>
      </c>
      <c r="E128" s="14"/>
      <c r="F128" s="14"/>
      <c r="G128" s="14"/>
      <c r="H128" s="30">
        <f t="shared" si="26"/>
        <v>0</v>
      </c>
      <c r="I128" s="14">
        <v>0.4</v>
      </c>
      <c r="J128" s="14"/>
      <c r="K128" s="30">
        <f t="shared" si="31"/>
        <v>0.4</v>
      </c>
      <c r="L128" s="14">
        <v>0.57999999999999996</v>
      </c>
      <c r="M128" s="14">
        <v>23.28</v>
      </c>
      <c r="N128" s="14">
        <v>30.45</v>
      </c>
      <c r="O128" s="14">
        <f t="shared" ref="O128:O134" si="34">+SUM(L128:N128)</f>
        <v>54.31</v>
      </c>
      <c r="P128" s="14">
        <f t="shared" si="32"/>
        <v>54.71</v>
      </c>
      <c r="Q128" s="14">
        <v>127.85</v>
      </c>
      <c r="R128" s="14">
        <f t="shared" si="33"/>
        <v>182.56</v>
      </c>
    </row>
    <row r="129" spans="1:18" x14ac:dyDescent="0.2">
      <c r="A129" s="93"/>
      <c r="B129" s="121"/>
      <c r="C129" s="76" t="s">
        <v>99</v>
      </c>
      <c r="D129" s="34">
        <v>15</v>
      </c>
      <c r="E129" s="14">
        <v>4</v>
      </c>
      <c r="F129" s="14"/>
      <c r="G129" s="14"/>
      <c r="H129" s="30">
        <f t="shared" si="26"/>
        <v>4</v>
      </c>
      <c r="I129" s="14">
        <v>0.25</v>
      </c>
      <c r="J129" s="14"/>
      <c r="K129" s="30">
        <f t="shared" si="31"/>
        <v>4.25</v>
      </c>
      <c r="L129" s="14"/>
      <c r="M129" s="14">
        <v>36.9</v>
      </c>
      <c r="N129" s="14">
        <v>55.71</v>
      </c>
      <c r="O129" s="14">
        <f t="shared" si="34"/>
        <v>92.61</v>
      </c>
      <c r="P129" s="14">
        <f t="shared" si="32"/>
        <v>96.86</v>
      </c>
      <c r="Q129" s="14">
        <v>4.01</v>
      </c>
      <c r="R129" s="14">
        <f t="shared" si="33"/>
        <v>100.87</v>
      </c>
    </row>
    <row r="130" spans="1:18" x14ac:dyDescent="0.2">
      <c r="A130" s="93"/>
      <c r="B130" s="121"/>
      <c r="C130" s="76" t="s">
        <v>104</v>
      </c>
      <c r="D130" s="34">
        <v>31</v>
      </c>
      <c r="E130" s="14">
        <v>5.76</v>
      </c>
      <c r="F130" s="14">
        <v>0.3</v>
      </c>
      <c r="G130" s="14"/>
      <c r="H130" s="30">
        <f t="shared" si="26"/>
        <v>6.06</v>
      </c>
      <c r="I130" s="14">
        <v>1</v>
      </c>
      <c r="J130" s="14"/>
      <c r="K130" s="30">
        <f t="shared" si="31"/>
        <v>7.06</v>
      </c>
      <c r="L130" s="14">
        <v>3.75</v>
      </c>
      <c r="M130" s="14">
        <v>22.2</v>
      </c>
      <c r="N130" s="14">
        <v>20.85</v>
      </c>
      <c r="O130" s="14">
        <f t="shared" si="34"/>
        <v>46.8</v>
      </c>
      <c r="P130" s="14">
        <f t="shared" si="32"/>
        <v>53.86</v>
      </c>
      <c r="Q130" s="14">
        <v>17.55</v>
      </c>
      <c r="R130" s="14">
        <f t="shared" si="33"/>
        <v>71.41</v>
      </c>
    </row>
    <row r="131" spans="1:18" x14ac:dyDescent="0.2">
      <c r="A131" s="93"/>
      <c r="B131" s="124"/>
      <c r="C131" s="76" t="s">
        <v>108</v>
      </c>
      <c r="D131" s="34">
        <v>6</v>
      </c>
      <c r="E131" s="14"/>
      <c r="F131" s="14"/>
      <c r="G131" s="14"/>
      <c r="H131" s="30">
        <f t="shared" si="26"/>
        <v>0</v>
      </c>
      <c r="I131" s="14"/>
      <c r="J131" s="14"/>
      <c r="K131" s="30">
        <f t="shared" si="31"/>
        <v>0</v>
      </c>
      <c r="L131" s="14"/>
      <c r="M131" s="14">
        <v>0.96</v>
      </c>
      <c r="N131" s="14">
        <v>1.91</v>
      </c>
      <c r="O131" s="14">
        <f t="shared" si="34"/>
        <v>2.87</v>
      </c>
      <c r="P131" s="14">
        <f t="shared" si="32"/>
        <v>2.87</v>
      </c>
      <c r="Q131" s="14"/>
      <c r="R131" s="14">
        <f t="shared" si="33"/>
        <v>2.87</v>
      </c>
    </row>
    <row r="132" spans="1:18" x14ac:dyDescent="0.2">
      <c r="A132" s="93"/>
      <c r="B132" s="132" t="s">
        <v>82</v>
      </c>
      <c r="C132" s="76" t="s">
        <v>82</v>
      </c>
      <c r="D132" s="34">
        <v>23</v>
      </c>
      <c r="E132" s="14">
        <v>122.5</v>
      </c>
      <c r="F132" s="14">
        <v>17.600000000000001</v>
      </c>
      <c r="G132" s="14">
        <v>3.7</v>
      </c>
      <c r="H132" s="30">
        <f t="shared" si="26"/>
        <v>143.79999999999998</v>
      </c>
      <c r="I132" s="14">
        <v>2.46</v>
      </c>
      <c r="J132" s="14"/>
      <c r="K132" s="30">
        <f t="shared" si="31"/>
        <v>146.26</v>
      </c>
      <c r="L132" s="14">
        <v>1</v>
      </c>
      <c r="M132" s="14">
        <v>65.209999999999994</v>
      </c>
      <c r="N132" s="14">
        <v>161.84</v>
      </c>
      <c r="O132" s="14">
        <f t="shared" si="34"/>
        <v>228.05</v>
      </c>
      <c r="P132" s="14">
        <f t="shared" si="32"/>
        <v>374.31</v>
      </c>
      <c r="Q132" s="14">
        <v>48.51</v>
      </c>
      <c r="R132" s="14">
        <f t="shared" si="33"/>
        <v>422.82</v>
      </c>
    </row>
    <row r="133" spans="1:18" x14ac:dyDescent="0.2">
      <c r="A133" s="93"/>
      <c r="B133" s="121"/>
      <c r="C133" s="76" t="s">
        <v>87</v>
      </c>
      <c r="D133" s="34">
        <v>9</v>
      </c>
      <c r="E133" s="14"/>
      <c r="F133" s="14">
        <v>1.6</v>
      </c>
      <c r="G133" s="14"/>
      <c r="H133" s="30">
        <f t="shared" si="26"/>
        <v>1.6</v>
      </c>
      <c r="I133" s="14"/>
      <c r="J133" s="14"/>
      <c r="K133" s="30">
        <f t="shared" si="31"/>
        <v>1.6</v>
      </c>
      <c r="L133" s="14"/>
      <c r="M133" s="14">
        <v>0.2</v>
      </c>
      <c r="N133" s="14">
        <v>1.53</v>
      </c>
      <c r="O133" s="14">
        <f t="shared" si="34"/>
        <v>1.73</v>
      </c>
      <c r="P133" s="14">
        <f t="shared" si="32"/>
        <v>3.33</v>
      </c>
      <c r="Q133" s="14">
        <v>0.15</v>
      </c>
      <c r="R133" s="14">
        <f t="shared" si="33"/>
        <v>3.48</v>
      </c>
    </row>
    <row r="134" spans="1:18" x14ac:dyDescent="0.2">
      <c r="A134" s="93"/>
      <c r="B134" s="122"/>
      <c r="C134" s="82" t="s">
        <v>97</v>
      </c>
      <c r="D134" s="86">
        <v>6</v>
      </c>
      <c r="E134" s="17">
        <v>5</v>
      </c>
      <c r="F134" s="17">
        <v>0.5</v>
      </c>
      <c r="G134" s="17"/>
      <c r="H134" s="32">
        <f t="shared" si="26"/>
        <v>5.5</v>
      </c>
      <c r="I134" s="17"/>
      <c r="J134" s="17"/>
      <c r="K134" s="32">
        <f t="shared" si="31"/>
        <v>5.5</v>
      </c>
      <c r="L134" s="17">
        <v>4</v>
      </c>
      <c r="M134" s="17">
        <v>0.26</v>
      </c>
      <c r="N134" s="17"/>
      <c r="O134" s="17">
        <f t="shared" si="34"/>
        <v>4.26</v>
      </c>
      <c r="P134" s="17">
        <f t="shared" si="32"/>
        <v>9.76</v>
      </c>
      <c r="Q134" s="17">
        <v>0.01</v>
      </c>
      <c r="R134" s="17">
        <f t="shared" si="33"/>
        <v>9.77</v>
      </c>
    </row>
    <row r="135" spans="1:18" ht="15" x14ac:dyDescent="0.25">
      <c r="A135" s="230" t="s">
        <v>0</v>
      </c>
      <c r="B135" s="231"/>
      <c r="C135" s="232" t="s">
        <v>0</v>
      </c>
      <c r="D135" s="53">
        <f t="shared" ref="D135:R135" si="35">+SUM(D105:D134)</f>
        <v>514</v>
      </c>
      <c r="E135" s="54">
        <f>SUM(E105:E134)</f>
        <v>228.36</v>
      </c>
      <c r="F135" s="54">
        <f>SUM(F105:F134)</f>
        <v>662.1</v>
      </c>
      <c r="G135" s="54">
        <f>SUM(G105:G134)</f>
        <v>461.85000000000008</v>
      </c>
      <c r="H135" s="54">
        <f>SUM(H105:H134)</f>
        <v>1352.3099999999997</v>
      </c>
      <c r="I135" s="54">
        <f t="shared" si="35"/>
        <v>78.53</v>
      </c>
      <c r="J135" s="54">
        <f t="shared" si="35"/>
        <v>3</v>
      </c>
      <c r="K135" s="54">
        <f t="shared" si="35"/>
        <v>1433.8399999999997</v>
      </c>
      <c r="L135" s="54">
        <f t="shared" si="35"/>
        <v>367.12999999999994</v>
      </c>
      <c r="M135" s="54">
        <f t="shared" si="35"/>
        <v>699.94</v>
      </c>
      <c r="N135" s="54">
        <f t="shared" si="35"/>
        <v>835.06000000000017</v>
      </c>
      <c r="O135" s="54">
        <f t="shared" si="35"/>
        <v>1902.1299999999994</v>
      </c>
      <c r="P135" s="54">
        <f t="shared" si="35"/>
        <v>3335.97</v>
      </c>
      <c r="Q135" s="54">
        <f t="shared" si="35"/>
        <v>1001.8700000000001</v>
      </c>
      <c r="R135" s="55">
        <f t="shared" si="35"/>
        <v>4337.8399999999992</v>
      </c>
    </row>
    <row r="136" spans="1:18" x14ac:dyDescent="0.2">
      <c r="A136" s="93" t="s">
        <v>7</v>
      </c>
      <c r="B136" s="120" t="s">
        <v>426</v>
      </c>
      <c r="C136" s="73" t="s">
        <v>123</v>
      </c>
      <c r="D136" s="61">
        <v>96</v>
      </c>
      <c r="E136" s="39">
        <v>11.4</v>
      </c>
      <c r="F136" s="39"/>
      <c r="G136" s="39"/>
      <c r="H136" s="48">
        <f t="shared" si="26"/>
        <v>11.4</v>
      </c>
      <c r="I136" s="39">
        <v>17.38</v>
      </c>
      <c r="J136" s="39">
        <v>2.7</v>
      </c>
      <c r="K136" s="48">
        <f t="shared" ref="K136:K177" si="36">+SUM(H136:J136)</f>
        <v>31.48</v>
      </c>
      <c r="L136" s="39">
        <v>1.1000000000000001</v>
      </c>
      <c r="M136" s="39">
        <v>154.05000000000001</v>
      </c>
      <c r="N136" s="39">
        <v>116.4</v>
      </c>
      <c r="O136" s="39">
        <f t="shared" ref="O136:O177" si="37">+SUM(L136:N136)</f>
        <v>271.55</v>
      </c>
      <c r="P136" s="39">
        <f t="shared" ref="P136:P177" si="38">+SUM(K136+O136)</f>
        <v>303.03000000000003</v>
      </c>
      <c r="Q136" s="39">
        <v>84.68</v>
      </c>
      <c r="R136" s="39">
        <f t="shared" ref="R136:R177" si="39">+SUM(P136:Q136)</f>
        <v>387.71000000000004</v>
      </c>
    </row>
    <row r="137" spans="1:18" x14ac:dyDescent="0.2">
      <c r="A137" s="93"/>
      <c r="B137" s="121"/>
      <c r="C137" s="76" t="s">
        <v>140</v>
      </c>
      <c r="D137" s="34">
        <v>11</v>
      </c>
      <c r="E137" s="14">
        <v>2.2999999999999998</v>
      </c>
      <c r="F137" s="14"/>
      <c r="G137" s="14">
        <v>0.05</v>
      </c>
      <c r="H137" s="30">
        <f t="shared" si="26"/>
        <v>2.3499999999999996</v>
      </c>
      <c r="I137" s="14">
        <v>0.5</v>
      </c>
      <c r="J137" s="14">
        <v>1</v>
      </c>
      <c r="K137" s="30">
        <f t="shared" si="36"/>
        <v>3.8499999999999996</v>
      </c>
      <c r="L137" s="14">
        <v>4.25</v>
      </c>
      <c r="M137" s="14">
        <v>18.559999999999999</v>
      </c>
      <c r="N137" s="14">
        <v>18.3</v>
      </c>
      <c r="O137" s="14">
        <f t="shared" si="37"/>
        <v>41.11</v>
      </c>
      <c r="P137" s="14">
        <f t="shared" si="38"/>
        <v>44.96</v>
      </c>
      <c r="Q137" s="14">
        <v>103.5</v>
      </c>
      <c r="R137" s="14">
        <f t="shared" si="39"/>
        <v>148.46</v>
      </c>
    </row>
    <row r="138" spans="1:18" x14ac:dyDescent="0.2">
      <c r="A138" s="93"/>
      <c r="B138" s="121"/>
      <c r="C138" s="76" t="s">
        <v>141</v>
      </c>
      <c r="D138" s="34">
        <v>9</v>
      </c>
      <c r="E138" s="14">
        <v>3</v>
      </c>
      <c r="F138" s="14"/>
      <c r="G138" s="14"/>
      <c r="H138" s="30">
        <f t="shared" si="26"/>
        <v>3</v>
      </c>
      <c r="I138" s="14"/>
      <c r="J138" s="14"/>
      <c r="K138" s="30">
        <f t="shared" si="36"/>
        <v>3</v>
      </c>
      <c r="L138" s="14"/>
      <c r="M138" s="14">
        <v>7.62</v>
      </c>
      <c r="N138" s="14">
        <v>7.11</v>
      </c>
      <c r="O138" s="14">
        <f t="shared" si="37"/>
        <v>14.73</v>
      </c>
      <c r="P138" s="14">
        <f t="shared" si="38"/>
        <v>17.73</v>
      </c>
      <c r="Q138" s="14">
        <v>2.2999999999999998</v>
      </c>
      <c r="R138" s="14">
        <f t="shared" si="39"/>
        <v>20.03</v>
      </c>
    </row>
    <row r="139" spans="1:18" x14ac:dyDescent="0.2">
      <c r="A139" s="93"/>
      <c r="B139" s="121"/>
      <c r="C139" s="76" t="s">
        <v>147</v>
      </c>
      <c r="D139" s="34">
        <v>7</v>
      </c>
      <c r="E139" s="14"/>
      <c r="F139" s="14"/>
      <c r="G139" s="14"/>
      <c r="H139" s="30">
        <f t="shared" si="26"/>
        <v>0</v>
      </c>
      <c r="I139" s="14"/>
      <c r="J139" s="14"/>
      <c r="K139" s="30">
        <f t="shared" si="36"/>
        <v>0</v>
      </c>
      <c r="L139" s="14"/>
      <c r="M139" s="14">
        <v>2.0499999999999998</v>
      </c>
      <c r="N139" s="14">
        <v>4.6500000000000004</v>
      </c>
      <c r="O139" s="14">
        <f t="shared" si="37"/>
        <v>6.7</v>
      </c>
      <c r="P139" s="14">
        <f t="shared" si="38"/>
        <v>6.7</v>
      </c>
      <c r="Q139" s="14">
        <v>2</v>
      </c>
      <c r="R139" s="14">
        <f t="shared" si="39"/>
        <v>8.6999999999999993</v>
      </c>
    </row>
    <row r="140" spans="1:18" x14ac:dyDescent="0.2">
      <c r="A140" s="93"/>
      <c r="B140" s="121"/>
      <c r="C140" s="76" t="s">
        <v>322</v>
      </c>
      <c r="D140" s="34">
        <v>0</v>
      </c>
      <c r="E140" s="14"/>
      <c r="F140" s="14"/>
      <c r="G140" s="14"/>
      <c r="H140" s="30">
        <f t="shared" si="26"/>
        <v>0</v>
      </c>
      <c r="I140" s="14"/>
      <c r="J140" s="14"/>
      <c r="K140" s="30">
        <f t="shared" si="36"/>
        <v>0</v>
      </c>
      <c r="L140" s="14"/>
      <c r="M140" s="14"/>
      <c r="N140" s="14"/>
      <c r="O140" s="14">
        <f>+SUM(L140:N140)</f>
        <v>0</v>
      </c>
      <c r="P140" s="14">
        <f>+SUM(K140+O140)</f>
        <v>0</v>
      </c>
      <c r="Q140" s="14"/>
      <c r="R140" s="14">
        <f t="shared" si="39"/>
        <v>0</v>
      </c>
    </row>
    <row r="141" spans="1:18" x14ac:dyDescent="0.2">
      <c r="A141" s="93"/>
      <c r="B141" s="121"/>
      <c r="C141" s="76" t="s">
        <v>148</v>
      </c>
      <c r="D141" s="34">
        <v>6</v>
      </c>
      <c r="E141" s="14">
        <v>0.25</v>
      </c>
      <c r="F141" s="14"/>
      <c r="G141" s="14"/>
      <c r="H141" s="30">
        <f t="shared" si="26"/>
        <v>0.25</v>
      </c>
      <c r="I141" s="14"/>
      <c r="J141" s="14"/>
      <c r="K141" s="30">
        <f t="shared" si="36"/>
        <v>0.25</v>
      </c>
      <c r="L141" s="14"/>
      <c r="M141" s="14">
        <v>1.71</v>
      </c>
      <c r="N141" s="14">
        <v>1.1599999999999999</v>
      </c>
      <c r="O141" s="14">
        <f>+SUM(L141:N141)</f>
        <v>2.87</v>
      </c>
      <c r="P141" s="14">
        <f>+SUM(K141+O141)</f>
        <v>3.12</v>
      </c>
      <c r="Q141" s="14">
        <v>0.01</v>
      </c>
      <c r="R141" s="14">
        <f t="shared" si="39"/>
        <v>3.13</v>
      </c>
    </row>
    <row r="142" spans="1:18" x14ac:dyDescent="0.2">
      <c r="A142" s="93"/>
      <c r="B142" s="121"/>
      <c r="C142" s="76" t="s">
        <v>117</v>
      </c>
      <c r="D142" s="34">
        <v>7</v>
      </c>
      <c r="E142" s="14">
        <v>1.4</v>
      </c>
      <c r="F142" s="14"/>
      <c r="G142" s="14"/>
      <c r="H142" s="30">
        <f t="shared" si="26"/>
        <v>1.4</v>
      </c>
      <c r="I142" s="14"/>
      <c r="J142" s="14"/>
      <c r="K142" s="30">
        <f t="shared" si="36"/>
        <v>1.4</v>
      </c>
      <c r="L142" s="14">
        <v>0.3</v>
      </c>
      <c r="M142" s="14">
        <v>4.9000000000000004</v>
      </c>
      <c r="N142" s="14">
        <v>7.3</v>
      </c>
      <c r="O142" s="14">
        <f>+SUM(L142:N142)</f>
        <v>12.5</v>
      </c>
      <c r="P142" s="14">
        <f>+SUM(K142+O142)</f>
        <v>13.9</v>
      </c>
      <c r="Q142" s="14">
        <v>2</v>
      </c>
      <c r="R142" s="14">
        <f t="shared" si="39"/>
        <v>15.9</v>
      </c>
    </row>
    <row r="143" spans="1:18" x14ac:dyDescent="0.2">
      <c r="A143" s="93"/>
      <c r="B143" s="121"/>
      <c r="C143" s="76" t="s">
        <v>149</v>
      </c>
      <c r="D143" s="34">
        <v>6</v>
      </c>
      <c r="E143" s="14">
        <v>18</v>
      </c>
      <c r="F143" s="14"/>
      <c r="G143" s="14"/>
      <c r="H143" s="30">
        <f t="shared" si="26"/>
        <v>18</v>
      </c>
      <c r="I143" s="14">
        <v>0.1</v>
      </c>
      <c r="J143" s="14"/>
      <c r="K143" s="30">
        <f t="shared" si="36"/>
        <v>18.100000000000001</v>
      </c>
      <c r="L143" s="14"/>
      <c r="M143" s="14">
        <v>9.6999999999999993</v>
      </c>
      <c r="N143" s="14">
        <v>1.6</v>
      </c>
      <c r="O143" s="14">
        <f t="shared" si="37"/>
        <v>11.299999999999999</v>
      </c>
      <c r="P143" s="14">
        <f t="shared" si="38"/>
        <v>29.4</v>
      </c>
      <c r="Q143" s="14">
        <v>9.1</v>
      </c>
      <c r="R143" s="14">
        <f t="shared" si="39"/>
        <v>38.5</v>
      </c>
    </row>
    <row r="144" spans="1:18" x14ac:dyDescent="0.2">
      <c r="A144" s="93"/>
      <c r="B144" s="121"/>
      <c r="C144" s="76" t="s">
        <v>125</v>
      </c>
      <c r="D144" s="34">
        <v>6</v>
      </c>
      <c r="E144" s="14">
        <v>1.05</v>
      </c>
      <c r="F144" s="14"/>
      <c r="G144" s="14"/>
      <c r="H144" s="30">
        <f t="shared" si="26"/>
        <v>1.05</v>
      </c>
      <c r="I144" s="14"/>
      <c r="J144" s="14"/>
      <c r="K144" s="30">
        <f t="shared" si="36"/>
        <v>1.05</v>
      </c>
      <c r="L144" s="14">
        <v>11.6</v>
      </c>
      <c r="M144" s="14">
        <v>7</v>
      </c>
      <c r="N144" s="14">
        <v>5</v>
      </c>
      <c r="O144" s="14">
        <f t="shared" si="37"/>
        <v>23.6</v>
      </c>
      <c r="P144" s="14">
        <f t="shared" si="38"/>
        <v>24.650000000000002</v>
      </c>
      <c r="Q144" s="14">
        <v>131.30000000000001</v>
      </c>
      <c r="R144" s="14">
        <f t="shared" si="39"/>
        <v>155.95000000000002</v>
      </c>
    </row>
    <row r="145" spans="1:18" x14ac:dyDescent="0.2">
      <c r="A145" s="93"/>
      <c r="B145" s="121"/>
      <c r="C145" s="76" t="s">
        <v>161</v>
      </c>
      <c r="D145" s="34">
        <v>11</v>
      </c>
      <c r="E145" s="14">
        <v>1.55</v>
      </c>
      <c r="F145" s="14">
        <v>0.4</v>
      </c>
      <c r="G145" s="14"/>
      <c r="H145" s="30">
        <f t="shared" si="26"/>
        <v>1.9500000000000002</v>
      </c>
      <c r="I145" s="14">
        <v>0.24</v>
      </c>
      <c r="J145" s="14"/>
      <c r="K145" s="30">
        <f t="shared" si="36"/>
        <v>2.1900000000000004</v>
      </c>
      <c r="L145" s="14">
        <v>11.75</v>
      </c>
      <c r="M145" s="14">
        <v>0.95</v>
      </c>
      <c r="N145" s="14">
        <v>41.8</v>
      </c>
      <c r="O145" s="14">
        <f t="shared" si="37"/>
        <v>54.5</v>
      </c>
      <c r="P145" s="14">
        <f t="shared" si="38"/>
        <v>56.69</v>
      </c>
      <c r="Q145" s="14">
        <v>136.5</v>
      </c>
      <c r="R145" s="14">
        <f t="shared" si="39"/>
        <v>193.19</v>
      </c>
    </row>
    <row r="146" spans="1:18" x14ac:dyDescent="0.2">
      <c r="A146" s="93"/>
      <c r="B146" s="121"/>
      <c r="C146" s="76" t="s">
        <v>138</v>
      </c>
      <c r="D146" s="34">
        <v>24</v>
      </c>
      <c r="E146" s="14">
        <v>5.7</v>
      </c>
      <c r="F146" s="14">
        <v>9.66</v>
      </c>
      <c r="G146" s="14">
        <v>1.5</v>
      </c>
      <c r="H146" s="30">
        <f t="shared" si="26"/>
        <v>16.86</v>
      </c>
      <c r="I146" s="14">
        <v>89.71</v>
      </c>
      <c r="J146" s="14"/>
      <c r="K146" s="30">
        <f t="shared" si="36"/>
        <v>106.57</v>
      </c>
      <c r="L146" s="14">
        <v>3</v>
      </c>
      <c r="M146" s="14">
        <v>41.46</v>
      </c>
      <c r="N146" s="14">
        <v>85.64</v>
      </c>
      <c r="O146" s="14">
        <f t="shared" si="37"/>
        <v>130.1</v>
      </c>
      <c r="P146" s="14">
        <f t="shared" si="38"/>
        <v>236.67</v>
      </c>
      <c r="Q146" s="14">
        <v>190.8</v>
      </c>
      <c r="R146" s="14">
        <f t="shared" si="39"/>
        <v>427.47</v>
      </c>
    </row>
    <row r="147" spans="1:18" x14ac:dyDescent="0.2">
      <c r="A147" s="93"/>
      <c r="B147" s="121"/>
      <c r="C147" s="76" t="s">
        <v>112</v>
      </c>
      <c r="D147" s="34">
        <v>39</v>
      </c>
      <c r="E147" s="14"/>
      <c r="F147" s="14">
        <v>2.4500000000000002</v>
      </c>
      <c r="G147" s="14"/>
      <c r="H147" s="30">
        <f t="shared" si="26"/>
        <v>2.4500000000000002</v>
      </c>
      <c r="I147" s="14"/>
      <c r="J147" s="14"/>
      <c r="K147" s="30">
        <f t="shared" si="36"/>
        <v>2.4500000000000002</v>
      </c>
      <c r="L147" s="14">
        <v>0.55000000000000004</v>
      </c>
      <c r="M147" s="14">
        <v>116.94</v>
      </c>
      <c r="N147" s="14">
        <v>66.209999999999994</v>
      </c>
      <c r="O147" s="14">
        <f t="shared" si="37"/>
        <v>183.7</v>
      </c>
      <c r="P147" s="14">
        <f t="shared" si="38"/>
        <v>186.14999999999998</v>
      </c>
      <c r="Q147" s="14">
        <v>25.21</v>
      </c>
      <c r="R147" s="14">
        <f t="shared" si="39"/>
        <v>211.35999999999999</v>
      </c>
    </row>
    <row r="148" spans="1:18" x14ac:dyDescent="0.2">
      <c r="A148" s="93"/>
      <c r="B148" s="121"/>
      <c r="C148" s="76" t="s">
        <v>144</v>
      </c>
      <c r="D148" s="34">
        <v>49</v>
      </c>
      <c r="E148" s="14">
        <v>159.55000000000001</v>
      </c>
      <c r="F148" s="14">
        <v>646.20000000000005</v>
      </c>
      <c r="G148" s="14">
        <v>5.2</v>
      </c>
      <c r="H148" s="30">
        <f t="shared" si="26"/>
        <v>810.95</v>
      </c>
      <c r="I148" s="14">
        <v>3.02</v>
      </c>
      <c r="J148" s="14"/>
      <c r="K148" s="30">
        <f t="shared" si="36"/>
        <v>813.97</v>
      </c>
      <c r="L148" s="14">
        <v>142.30000000000001</v>
      </c>
      <c r="M148" s="14">
        <v>39.590000000000003</v>
      </c>
      <c r="N148" s="14">
        <v>113.76</v>
      </c>
      <c r="O148" s="14">
        <f t="shared" si="37"/>
        <v>295.65000000000003</v>
      </c>
      <c r="P148" s="14">
        <f t="shared" si="38"/>
        <v>1109.6200000000001</v>
      </c>
      <c r="Q148" s="14">
        <v>83.35</v>
      </c>
      <c r="R148" s="14">
        <f t="shared" si="39"/>
        <v>1192.97</v>
      </c>
    </row>
    <row r="149" spans="1:18" x14ac:dyDescent="0.2">
      <c r="A149" s="93"/>
      <c r="B149" s="121"/>
      <c r="C149" s="76" t="s">
        <v>116</v>
      </c>
      <c r="D149" s="34">
        <v>25</v>
      </c>
      <c r="E149" s="14">
        <v>22.42</v>
      </c>
      <c r="F149" s="14">
        <v>1614.2</v>
      </c>
      <c r="G149" s="14">
        <v>0.22</v>
      </c>
      <c r="H149" s="30">
        <f t="shared" si="26"/>
        <v>1636.8400000000001</v>
      </c>
      <c r="I149" s="14">
        <v>3.54</v>
      </c>
      <c r="J149" s="14"/>
      <c r="K149" s="30">
        <f t="shared" si="36"/>
        <v>1640.38</v>
      </c>
      <c r="L149" s="14">
        <v>20.5</v>
      </c>
      <c r="M149" s="14">
        <v>27.45</v>
      </c>
      <c r="N149" s="14">
        <v>8.18</v>
      </c>
      <c r="O149" s="14">
        <f t="shared" si="37"/>
        <v>56.13</v>
      </c>
      <c r="P149" s="14">
        <f t="shared" si="38"/>
        <v>1696.5100000000002</v>
      </c>
      <c r="Q149" s="14">
        <v>0.15</v>
      </c>
      <c r="R149" s="14">
        <f t="shared" si="39"/>
        <v>1696.6600000000003</v>
      </c>
    </row>
    <row r="150" spans="1:18" x14ac:dyDescent="0.2">
      <c r="A150" s="93"/>
      <c r="B150" s="121"/>
      <c r="C150" s="76" t="s">
        <v>158</v>
      </c>
      <c r="D150" s="34">
        <v>9</v>
      </c>
      <c r="E150" s="14">
        <v>3.9</v>
      </c>
      <c r="F150" s="14"/>
      <c r="G150" s="14"/>
      <c r="H150" s="30">
        <f t="shared" si="26"/>
        <v>3.9</v>
      </c>
      <c r="I150" s="14">
        <v>6</v>
      </c>
      <c r="J150" s="14"/>
      <c r="K150" s="30">
        <f t="shared" si="36"/>
        <v>9.9</v>
      </c>
      <c r="L150" s="14"/>
      <c r="M150" s="14">
        <v>5.8</v>
      </c>
      <c r="N150" s="14">
        <v>1</v>
      </c>
      <c r="O150" s="14">
        <f t="shared" si="37"/>
        <v>6.8</v>
      </c>
      <c r="P150" s="14">
        <f t="shared" si="38"/>
        <v>16.7</v>
      </c>
      <c r="Q150" s="14">
        <v>0.72</v>
      </c>
      <c r="R150" s="14">
        <f t="shared" si="39"/>
        <v>17.419999999999998</v>
      </c>
    </row>
    <row r="151" spans="1:18" x14ac:dyDescent="0.2">
      <c r="A151" s="93"/>
      <c r="B151" s="121"/>
      <c r="C151" s="76" t="s">
        <v>146</v>
      </c>
      <c r="D151" s="34">
        <v>17</v>
      </c>
      <c r="E151" s="14">
        <v>11.29</v>
      </c>
      <c r="F151" s="14"/>
      <c r="G151" s="14">
        <v>1.05</v>
      </c>
      <c r="H151" s="30">
        <f t="shared" si="26"/>
        <v>12.34</v>
      </c>
      <c r="I151" s="14">
        <v>0.03</v>
      </c>
      <c r="J151" s="14"/>
      <c r="K151" s="30">
        <f t="shared" si="36"/>
        <v>12.37</v>
      </c>
      <c r="L151" s="14">
        <v>0.5</v>
      </c>
      <c r="M151" s="14">
        <v>14.45</v>
      </c>
      <c r="N151" s="14">
        <v>9.85</v>
      </c>
      <c r="O151" s="14">
        <f t="shared" si="37"/>
        <v>24.799999999999997</v>
      </c>
      <c r="P151" s="14">
        <f t="shared" si="38"/>
        <v>37.169999999999995</v>
      </c>
      <c r="Q151" s="14">
        <v>0.5</v>
      </c>
      <c r="R151" s="14">
        <f t="shared" si="39"/>
        <v>37.669999999999995</v>
      </c>
    </row>
    <row r="152" spans="1:18" x14ac:dyDescent="0.2">
      <c r="A152" s="93"/>
      <c r="B152" s="121"/>
      <c r="C152" s="76" t="s">
        <v>115</v>
      </c>
      <c r="D152" s="34">
        <v>2</v>
      </c>
      <c r="E152" s="14"/>
      <c r="F152" s="14">
        <v>90</v>
      </c>
      <c r="G152" s="14"/>
      <c r="H152" s="30">
        <f t="shared" si="26"/>
        <v>90</v>
      </c>
      <c r="I152" s="14">
        <v>180</v>
      </c>
      <c r="J152" s="14"/>
      <c r="K152" s="30">
        <f t="shared" si="36"/>
        <v>270</v>
      </c>
      <c r="L152" s="14"/>
      <c r="M152" s="14"/>
      <c r="N152" s="14">
        <v>2</v>
      </c>
      <c r="O152" s="14">
        <f t="shared" si="37"/>
        <v>2</v>
      </c>
      <c r="P152" s="14">
        <f t="shared" si="38"/>
        <v>272</v>
      </c>
      <c r="Q152" s="14"/>
      <c r="R152" s="14">
        <f t="shared" si="39"/>
        <v>272</v>
      </c>
    </row>
    <row r="153" spans="1:18" x14ac:dyDescent="0.2">
      <c r="A153" s="93"/>
      <c r="B153" s="121"/>
      <c r="C153" s="76" t="s">
        <v>145</v>
      </c>
      <c r="D153" s="34">
        <v>13</v>
      </c>
      <c r="E153" s="14">
        <v>3.7</v>
      </c>
      <c r="F153" s="14">
        <v>10.5</v>
      </c>
      <c r="G153" s="14"/>
      <c r="H153" s="30">
        <f t="shared" si="26"/>
        <v>14.2</v>
      </c>
      <c r="I153" s="14"/>
      <c r="J153" s="14"/>
      <c r="K153" s="30">
        <f t="shared" si="36"/>
        <v>14.2</v>
      </c>
      <c r="L153" s="14"/>
      <c r="M153" s="14">
        <v>0.51</v>
      </c>
      <c r="N153" s="14">
        <v>4.72</v>
      </c>
      <c r="O153" s="14">
        <f t="shared" si="37"/>
        <v>5.2299999999999995</v>
      </c>
      <c r="P153" s="14">
        <f t="shared" si="38"/>
        <v>19.43</v>
      </c>
      <c r="Q153" s="14">
        <v>0.09</v>
      </c>
      <c r="R153" s="14">
        <f t="shared" si="39"/>
        <v>19.52</v>
      </c>
    </row>
    <row r="154" spans="1:18" x14ac:dyDescent="0.2">
      <c r="A154" s="93"/>
      <c r="B154" s="121"/>
      <c r="C154" s="76" t="s">
        <v>136</v>
      </c>
      <c r="D154" s="34">
        <v>5</v>
      </c>
      <c r="E154" s="14">
        <v>0.1</v>
      </c>
      <c r="F154" s="14"/>
      <c r="G154" s="14">
        <v>1</v>
      </c>
      <c r="H154" s="30">
        <f t="shared" si="26"/>
        <v>1.1000000000000001</v>
      </c>
      <c r="I154" s="14"/>
      <c r="J154" s="14"/>
      <c r="K154" s="30">
        <f t="shared" si="36"/>
        <v>1.1000000000000001</v>
      </c>
      <c r="L154" s="14"/>
      <c r="M154" s="14">
        <v>157.63999999999999</v>
      </c>
      <c r="N154" s="14">
        <v>132.26</v>
      </c>
      <c r="O154" s="14">
        <f t="shared" si="37"/>
        <v>289.89999999999998</v>
      </c>
      <c r="P154" s="14">
        <f t="shared" si="38"/>
        <v>291</v>
      </c>
      <c r="Q154" s="14">
        <v>6</v>
      </c>
      <c r="R154" s="14">
        <f t="shared" si="39"/>
        <v>297</v>
      </c>
    </row>
    <row r="155" spans="1:18" x14ac:dyDescent="0.2">
      <c r="A155" s="93"/>
      <c r="B155" s="121"/>
      <c r="C155" s="76" t="s">
        <v>150</v>
      </c>
      <c r="D155" s="34">
        <v>5</v>
      </c>
      <c r="E155" s="14">
        <v>0.5</v>
      </c>
      <c r="F155" s="14"/>
      <c r="G155" s="14"/>
      <c r="H155" s="30">
        <f t="shared" si="26"/>
        <v>0.5</v>
      </c>
      <c r="I155" s="14">
        <v>9.86</v>
      </c>
      <c r="J155" s="14"/>
      <c r="K155" s="30">
        <f t="shared" si="36"/>
        <v>10.36</v>
      </c>
      <c r="L155" s="14"/>
      <c r="M155" s="14">
        <v>115.25</v>
      </c>
      <c r="N155" s="14">
        <v>277.58999999999997</v>
      </c>
      <c r="O155" s="14">
        <f t="shared" si="37"/>
        <v>392.84</v>
      </c>
      <c r="P155" s="14">
        <f t="shared" si="38"/>
        <v>403.2</v>
      </c>
      <c r="Q155" s="14"/>
      <c r="R155" s="14">
        <f t="shared" si="39"/>
        <v>403.2</v>
      </c>
    </row>
    <row r="156" spans="1:18" x14ac:dyDescent="0.2">
      <c r="A156" s="93"/>
      <c r="B156" s="124"/>
      <c r="C156" s="78" t="s">
        <v>124</v>
      </c>
      <c r="D156" s="64">
        <v>7</v>
      </c>
      <c r="E156" s="36"/>
      <c r="F156" s="36"/>
      <c r="G156" s="36"/>
      <c r="H156" s="65">
        <f t="shared" si="26"/>
        <v>0</v>
      </c>
      <c r="I156" s="36"/>
      <c r="J156" s="36"/>
      <c r="K156" s="65">
        <f t="shared" si="36"/>
        <v>0</v>
      </c>
      <c r="L156" s="36"/>
      <c r="M156" s="36">
        <v>2.4500000000000002</v>
      </c>
      <c r="N156" s="36">
        <v>3.6</v>
      </c>
      <c r="O156" s="36">
        <f t="shared" si="37"/>
        <v>6.0500000000000007</v>
      </c>
      <c r="P156" s="36">
        <f t="shared" si="38"/>
        <v>6.0500000000000007</v>
      </c>
      <c r="Q156" s="36">
        <v>1.5</v>
      </c>
      <c r="R156" s="36">
        <f t="shared" si="39"/>
        <v>7.5500000000000007</v>
      </c>
    </row>
    <row r="157" spans="1:18" x14ac:dyDescent="0.2">
      <c r="A157" s="93"/>
      <c r="B157" s="121" t="s">
        <v>427</v>
      </c>
      <c r="C157" s="76" t="s">
        <v>131</v>
      </c>
      <c r="D157" s="34">
        <v>112</v>
      </c>
      <c r="E157" s="14">
        <v>15.09</v>
      </c>
      <c r="F157" s="14">
        <v>8.14</v>
      </c>
      <c r="G157" s="14">
        <v>4.46</v>
      </c>
      <c r="H157" s="30">
        <f t="shared" si="26"/>
        <v>27.69</v>
      </c>
      <c r="I157" s="14">
        <v>0.8</v>
      </c>
      <c r="J157" s="14"/>
      <c r="K157" s="30">
        <f t="shared" si="36"/>
        <v>28.490000000000002</v>
      </c>
      <c r="L157" s="14"/>
      <c r="M157" s="14">
        <v>34.99</v>
      </c>
      <c r="N157" s="14">
        <v>26.36</v>
      </c>
      <c r="O157" s="14">
        <f t="shared" si="37"/>
        <v>61.35</v>
      </c>
      <c r="P157" s="14">
        <f t="shared" si="38"/>
        <v>89.84</v>
      </c>
      <c r="Q157" s="14">
        <v>35.15</v>
      </c>
      <c r="R157" s="14">
        <f t="shared" si="39"/>
        <v>124.99000000000001</v>
      </c>
    </row>
    <row r="158" spans="1:18" x14ac:dyDescent="0.2">
      <c r="A158" s="93"/>
      <c r="B158" s="121"/>
      <c r="C158" s="76" t="s">
        <v>128</v>
      </c>
      <c r="D158" s="34">
        <v>17</v>
      </c>
      <c r="E158" s="14">
        <v>1.1499999999999999</v>
      </c>
      <c r="F158" s="14">
        <v>0.15</v>
      </c>
      <c r="G158" s="14">
        <v>0.49</v>
      </c>
      <c r="H158" s="30">
        <f t="shared" si="26"/>
        <v>1.7899999999999998</v>
      </c>
      <c r="I158" s="14">
        <v>4</v>
      </c>
      <c r="J158" s="14"/>
      <c r="K158" s="30">
        <f t="shared" si="36"/>
        <v>5.79</v>
      </c>
      <c r="L158" s="14"/>
      <c r="M158" s="14">
        <v>1.1200000000000001</v>
      </c>
      <c r="N158" s="14">
        <v>5.0999999999999996</v>
      </c>
      <c r="O158" s="14">
        <f t="shared" si="37"/>
        <v>6.22</v>
      </c>
      <c r="P158" s="14">
        <f t="shared" si="38"/>
        <v>12.01</v>
      </c>
      <c r="Q158" s="14">
        <v>0.4</v>
      </c>
      <c r="R158" s="14">
        <f t="shared" si="39"/>
        <v>12.41</v>
      </c>
    </row>
    <row r="159" spans="1:18" x14ac:dyDescent="0.2">
      <c r="A159" s="93"/>
      <c r="B159" s="121"/>
      <c r="C159" s="76" t="s">
        <v>152</v>
      </c>
      <c r="D159" s="34">
        <v>43</v>
      </c>
      <c r="E159" s="14">
        <v>4.03</v>
      </c>
      <c r="F159" s="14">
        <v>1.55</v>
      </c>
      <c r="G159" s="14">
        <v>439.36</v>
      </c>
      <c r="H159" s="30">
        <f t="shared" si="26"/>
        <v>444.94</v>
      </c>
      <c r="I159" s="14">
        <v>2</v>
      </c>
      <c r="J159" s="14"/>
      <c r="K159" s="30">
        <f t="shared" si="36"/>
        <v>446.94</v>
      </c>
      <c r="L159" s="14"/>
      <c r="M159" s="14">
        <v>5.85</v>
      </c>
      <c r="N159" s="14">
        <v>2.92</v>
      </c>
      <c r="O159" s="14">
        <f t="shared" si="37"/>
        <v>8.77</v>
      </c>
      <c r="P159" s="14">
        <f t="shared" si="38"/>
        <v>455.71</v>
      </c>
      <c r="Q159" s="14">
        <v>4.5</v>
      </c>
      <c r="R159" s="14">
        <f t="shared" si="39"/>
        <v>460.21</v>
      </c>
    </row>
    <row r="160" spans="1:18" x14ac:dyDescent="0.2">
      <c r="A160" s="93"/>
      <c r="B160" s="121"/>
      <c r="C160" s="76" t="s">
        <v>160</v>
      </c>
      <c r="D160" s="34">
        <v>47</v>
      </c>
      <c r="E160" s="14">
        <v>2.09</v>
      </c>
      <c r="F160" s="14"/>
      <c r="G160" s="14">
        <v>259.61</v>
      </c>
      <c r="H160" s="30">
        <f t="shared" si="26"/>
        <v>261.7</v>
      </c>
      <c r="I160" s="14">
        <v>27.1</v>
      </c>
      <c r="J160" s="14">
        <v>0.05</v>
      </c>
      <c r="K160" s="30">
        <f t="shared" si="36"/>
        <v>288.85000000000002</v>
      </c>
      <c r="L160" s="14">
        <v>0.2</v>
      </c>
      <c r="M160" s="14">
        <v>15.78</v>
      </c>
      <c r="N160" s="14">
        <v>5.22</v>
      </c>
      <c r="O160" s="14">
        <f t="shared" si="37"/>
        <v>21.2</v>
      </c>
      <c r="P160" s="14">
        <f t="shared" si="38"/>
        <v>310.05</v>
      </c>
      <c r="Q160" s="14">
        <v>1.1200000000000001</v>
      </c>
      <c r="R160" s="14">
        <f t="shared" si="39"/>
        <v>311.17</v>
      </c>
    </row>
    <row r="161" spans="1:21" x14ac:dyDescent="0.2">
      <c r="A161" s="93"/>
      <c r="B161" s="121"/>
      <c r="C161" s="76" t="s">
        <v>113</v>
      </c>
      <c r="D161" s="34">
        <v>74</v>
      </c>
      <c r="E161" s="14">
        <v>6.86</v>
      </c>
      <c r="F161" s="14">
        <v>0.7</v>
      </c>
      <c r="G161" s="14">
        <v>1.85</v>
      </c>
      <c r="H161" s="30">
        <f t="shared" si="26"/>
        <v>9.41</v>
      </c>
      <c r="I161" s="14">
        <v>1.25</v>
      </c>
      <c r="J161" s="14">
        <v>0.17</v>
      </c>
      <c r="K161" s="30">
        <f t="shared" si="36"/>
        <v>10.83</v>
      </c>
      <c r="L161" s="14"/>
      <c r="M161" s="14">
        <v>16.82</v>
      </c>
      <c r="N161" s="14">
        <v>11.58</v>
      </c>
      <c r="O161" s="14">
        <f t="shared" si="37"/>
        <v>28.4</v>
      </c>
      <c r="P161" s="14">
        <f t="shared" si="38"/>
        <v>39.229999999999997</v>
      </c>
      <c r="Q161" s="14">
        <v>4.54</v>
      </c>
      <c r="R161" s="14">
        <f t="shared" si="39"/>
        <v>43.769999999999996</v>
      </c>
    </row>
    <row r="162" spans="1:21" x14ac:dyDescent="0.2">
      <c r="A162" s="93"/>
      <c r="B162" s="121"/>
      <c r="C162" s="76" t="s">
        <v>159</v>
      </c>
      <c r="D162" s="34">
        <v>6</v>
      </c>
      <c r="E162" s="14">
        <v>0.5</v>
      </c>
      <c r="F162" s="14"/>
      <c r="G162" s="14"/>
      <c r="H162" s="30">
        <f t="shared" si="26"/>
        <v>0.5</v>
      </c>
      <c r="I162" s="14">
        <v>2.2999999999999998</v>
      </c>
      <c r="J162" s="14"/>
      <c r="K162" s="30">
        <f t="shared" si="36"/>
        <v>2.8</v>
      </c>
      <c r="L162" s="14"/>
      <c r="M162" s="14">
        <v>3.75</v>
      </c>
      <c r="N162" s="14">
        <v>6.05</v>
      </c>
      <c r="O162" s="14">
        <f t="shared" si="37"/>
        <v>9.8000000000000007</v>
      </c>
      <c r="P162" s="14">
        <f t="shared" si="38"/>
        <v>12.600000000000001</v>
      </c>
      <c r="Q162" s="14">
        <v>4.0999999999999996</v>
      </c>
      <c r="R162" s="14">
        <f t="shared" si="39"/>
        <v>16.700000000000003</v>
      </c>
    </row>
    <row r="163" spans="1:21" x14ac:dyDescent="0.2">
      <c r="A163" s="93"/>
      <c r="B163" s="121"/>
      <c r="C163" s="76" t="s">
        <v>143</v>
      </c>
      <c r="D163" s="34">
        <v>21</v>
      </c>
      <c r="E163" s="14">
        <v>30.02</v>
      </c>
      <c r="F163" s="14">
        <v>9.11</v>
      </c>
      <c r="G163" s="14"/>
      <c r="H163" s="30">
        <f t="shared" si="26"/>
        <v>39.129999999999995</v>
      </c>
      <c r="I163" s="14">
        <v>0.26</v>
      </c>
      <c r="J163" s="14"/>
      <c r="K163" s="30">
        <f t="shared" si="36"/>
        <v>39.389999999999993</v>
      </c>
      <c r="L163" s="14">
        <v>1.2</v>
      </c>
      <c r="M163" s="14">
        <v>22.45</v>
      </c>
      <c r="N163" s="14">
        <v>1.77</v>
      </c>
      <c r="O163" s="14">
        <f t="shared" si="37"/>
        <v>25.419999999999998</v>
      </c>
      <c r="P163" s="14">
        <f t="shared" si="38"/>
        <v>64.809999999999988</v>
      </c>
      <c r="Q163" s="14"/>
      <c r="R163" s="14">
        <f t="shared" si="39"/>
        <v>64.809999999999988</v>
      </c>
    </row>
    <row r="164" spans="1:21" x14ac:dyDescent="0.2">
      <c r="A164" s="93"/>
      <c r="B164" s="121"/>
      <c r="C164" s="76" t="s">
        <v>153</v>
      </c>
      <c r="D164" s="34">
        <v>15</v>
      </c>
      <c r="E164" s="14">
        <v>0.2</v>
      </c>
      <c r="F164" s="14"/>
      <c r="G164" s="14"/>
      <c r="H164" s="30">
        <f t="shared" si="26"/>
        <v>0.2</v>
      </c>
      <c r="I164" s="14"/>
      <c r="J164" s="14"/>
      <c r="K164" s="30">
        <f t="shared" si="36"/>
        <v>0.2</v>
      </c>
      <c r="L164" s="14">
        <v>30.8</v>
      </c>
      <c r="M164" s="14">
        <v>18.07</v>
      </c>
      <c r="N164" s="14">
        <v>32.270000000000003</v>
      </c>
      <c r="O164" s="14">
        <f t="shared" si="37"/>
        <v>81.140000000000015</v>
      </c>
      <c r="P164" s="14">
        <f t="shared" si="38"/>
        <v>81.340000000000018</v>
      </c>
      <c r="Q164" s="14">
        <v>6.8</v>
      </c>
      <c r="R164" s="14">
        <f t="shared" si="39"/>
        <v>88.140000000000015</v>
      </c>
    </row>
    <row r="165" spans="1:21" x14ac:dyDescent="0.2">
      <c r="A165" s="93"/>
      <c r="B165" s="121"/>
      <c r="C165" s="78" t="s">
        <v>478</v>
      </c>
      <c r="D165" s="64"/>
      <c r="E165" s="36"/>
      <c r="F165" s="36"/>
      <c r="G165" s="36"/>
      <c r="H165" s="65"/>
      <c r="I165" s="36"/>
      <c r="J165" s="36"/>
      <c r="K165" s="65"/>
      <c r="L165" s="36"/>
      <c r="M165" s="36"/>
      <c r="N165" s="36"/>
      <c r="O165" s="36"/>
      <c r="P165" s="36"/>
      <c r="Q165" s="36"/>
      <c r="R165" s="36"/>
      <c r="S165" s="10"/>
      <c r="T165" s="10"/>
      <c r="U165" s="10"/>
    </row>
    <row r="166" spans="1:21" x14ac:dyDescent="0.2">
      <c r="A166" s="93"/>
      <c r="B166" s="121"/>
      <c r="C166" s="76" t="s">
        <v>142</v>
      </c>
      <c r="D166" s="34">
        <v>1</v>
      </c>
      <c r="E166" s="14"/>
      <c r="F166" s="14"/>
      <c r="G166" s="14"/>
      <c r="H166" s="30">
        <f t="shared" si="26"/>
        <v>0</v>
      </c>
      <c r="I166" s="14"/>
      <c r="J166" s="14"/>
      <c r="K166" s="30">
        <f t="shared" si="36"/>
        <v>0</v>
      </c>
      <c r="L166" s="14"/>
      <c r="M166" s="14"/>
      <c r="N166" s="14">
        <v>7.0000000000000007E-2</v>
      </c>
      <c r="O166" s="14">
        <f t="shared" si="37"/>
        <v>7.0000000000000007E-2</v>
      </c>
      <c r="P166" s="14">
        <f t="shared" si="38"/>
        <v>7.0000000000000007E-2</v>
      </c>
      <c r="Q166" s="14"/>
      <c r="R166" s="14">
        <f t="shared" si="39"/>
        <v>7.0000000000000007E-2</v>
      </c>
    </row>
    <row r="167" spans="1:21" x14ac:dyDescent="0.2">
      <c r="A167" s="93"/>
      <c r="B167" s="121"/>
      <c r="C167" s="76" t="s">
        <v>133</v>
      </c>
      <c r="D167" s="34">
        <v>54</v>
      </c>
      <c r="E167" s="14">
        <v>7.9</v>
      </c>
      <c r="F167" s="14">
        <v>5.0599999999999996</v>
      </c>
      <c r="G167" s="14">
        <v>2.95</v>
      </c>
      <c r="H167" s="30">
        <f t="shared" si="26"/>
        <v>15.91</v>
      </c>
      <c r="I167" s="14">
        <v>12.3</v>
      </c>
      <c r="J167" s="14"/>
      <c r="K167" s="30">
        <f t="shared" si="36"/>
        <v>28.21</v>
      </c>
      <c r="L167" s="14">
        <v>18.91</v>
      </c>
      <c r="M167" s="14">
        <v>128.04</v>
      </c>
      <c r="N167" s="14">
        <v>41.11</v>
      </c>
      <c r="O167" s="14">
        <f t="shared" si="37"/>
        <v>188.06</v>
      </c>
      <c r="P167" s="14">
        <f t="shared" si="38"/>
        <v>216.27</v>
      </c>
      <c r="Q167" s="14">
        <v>129.93</v>
      </c>
      <c r="R167" s="14">
        <f t="shared" si="39"/>
        <v>346.20000000000005</v>
      </c>
    </row>
    <row r="168" spans="1:21" x14ac:dyDescent="0.2">
      <c r="A168" s="93"/>
      <c r="B168" s="121"/>
      <c r="C168" s="76" t="s">
        <v>134</v>
      </c>
      <c r="D168" s="34">
        <v>45</v>
      </c>
      <c r="E168" s="14">
        <v>5.88</v>
      </c>
      <c r="F168" s="14">
        <v>30.51</v>
      </c>
      <c r="G168" s="14">
        <v>0.1</v>
      </c>
      <c r="H168" s="30">
        <f t="shared" si="26"/>
        <v>36.49</v>
      </c>
      <c r="I168" s="14">
        <v>10.25</v>
      </c>
      <c r="J168" s="14"/>
      <c r="K168" s="30">
        <f t="shared" si="36"/>
        <v>46.74</v>
      </c>
      <c r="L168" s="14">
        <v>1.5</v>
      </c>
      <c r="M168" s="14">
        <v>81.319999999999993</v>
      </c>
      <c r="N168" s="14">
        <v>14.9</v>
      </c>
      <c r="O168" s="14">
        <f t="shared" si="37"/>
        <v>97.72</v>
      </c>
      <c r="P168" s="14">
        <f t="shared" si="38"/>
        <v>144.46</v>
      </c>
      <c r="Q168" s="14">
        <v>30.01</v>
      </c>
      <c r="R168" s="14">
        <f t="shared" si="39"/>
        <v>174.47</v>
      </c>
    </row>
    <row r="169" spans="1:21" x14ac:dyDescent="0.2">
      <c r="A169" s="93"/>
      <c r="B169" s="121"/>
      <c r="C169" s="76" t="s">
        <v>135</v>
      </c>
      <c r="D169" s="34">
        <v>6</v>
      </c>
      <c r="E169" s="14"/>
      <c r="F169" s="14"/>
      <c r="G169" s="14"/>
      <c r="H169" s="30">
        <f t="shared" si="26"/>
        <v>0</v>
      </c>
      <c r="I169" s="14"/>
      <c r="J169" s="14"/>
      <c r="K169" s="30">
        <f t="shared" si="36"/>
        <v>0</v>
      </c>
      <c r="L169" s="14"/>
      <c r="M169" s="14">
        <v>1.82</v>
      </c>
      <c r="N169" s="14">
        <v>0.61</v>
      </c>
      <c r="O169" s="14">
        <f t="shared" si="37"/>
        <v>2.4300000000000002</v>
      </c>
      <c r="P169" s="14">
        <f t="shared" si="38"/>
        <v>2.4300000000000002</v>
      </c>
      <c r="Q169" s="14">
        <v>0.05</v>
      </c>
      <c r="R169" s="14">
        <f t="shared" si="39"/>
        <v>2.48</v>
      </c>
    </row>
    <row r="170" spans="1:21" x14ac:dyDescent="0.2">
      <c r="A170" s="93"/>
      <c r="B170" s="124"/>
      <c r="C170" s="76" t="s">
        <v>110</v>
      </c>
      <c r="D170" s="34">
        <v>1</v>
      </c>
      <c r="E170" s="14"/>
      <c r="F170" s="14"/>
      <c r="G170" s="14"/>
      <c r="H170" s="30">
        <f t="shared" si="26"/>
        <v>0</v>
      </c>
      <c r="I170" s="14"/>
      <c r="J170" s="14"/>
      <c r="K170" s="30">
        <f t="shared" si="36"/>
        <v>0</v>
      </c>
      <c r="L170" s="14"/>
      <c r="M170" s="14">
        <v>9</v>
      </c>
      <c r="N170" s="14"/>
      <c r="O170" s="14">
        <f t="shared" si="37"/>
        <v>9</v>
      </c>
      <c r="P170" s="14">
        <f t="shared" si="38"/>
        <v>9</v>
      </c>
      <c r="Q170" s="14"/>
      <c r="R170" s="14">
        <f t="shared" si="39"/>
        <v>9</v>
      </c>
    </row>
    <row r="171" spans="1:21" x14ac:dyDescent="0.2">
      <c r="A171" s="93"/>
      <c r="B171" s="121" t="s">
        <v>118</v>
      </c>
      <c r="C171" s="76" t="s">
        <v>323</v>
      </c>
      <c r="D171" s="34">
        <v>115</v>
      </c>
      <c r="E171" s="14">
        <v>3.96</v>
      </c>
      <c r="F171" s="14">
        <v>1226.8399999999999</v>
      </c>
      <c r="G171" s="14">
        <v>1.79</v>
      </c>
      <c r="H171" s="30">
        <f t="shared" si="26"/>
        <v>1232.5899999999999</v>
      </c>
      <c r="I171" s="14">
        <v>8.89</v>
      </c>
      <c r="J171" s="14">
        <v>1</v>
      </c>
      <c r="K171" s="30">
        <f t="shared" si="36"/>
        <v>1242.48</v>
      </c>
      <c r="L171" s="14">
        <v>1.1599999999999999</v>
      </c>
      <c r="M171" s="14">
        <v>20.94</v>
      </c>
      <c r="N171" s="14">
        <v>12.42</v>
      </c>
      <c r="O171" s="14">
        <f t="shared" si="37"/>
        <v>34.520000000000003</v>
      </c>
      <c r="P171" s="14">
        <f t="shared" si="38"/>
        <v>1277</v>
      </c>
      <c r="Q171" s="14">
        <v>5.35</v>
      </c>
      <c r="R171" s="14">
        <f t="shared" si="39"/>
        <v>1282.3499999999999</v>
      </c>
    </row>
    <row r="172" spans="1:21" x14ac:dyDescent="0.2">
      <c r="A172" s="93"/>
      <c r="B172" s="121"/>
      <c r="C172" s="76" t="s">
        <v>155</v>
      </c>
      <c r="D172" s="34">
        <v>36</v>
      </c>
      <c r="E172" s="14">
        <v>4.0199999999999996</v>
      </c>
      <c r="F172" s="14">
        <v>1.5</v>
      </c>
      <c r="G172" s="14">
        <v>3.31</v>
      </c>
      <c r="H172" s="30">
        <f t="shared" ref="H172:H244" si="40">SUM(E172:G172)</f>
        <v>8.83</v>
      </c>
      <c r="I172" s="14">
        <v>15.18</v>
      </c>
      <c r="J172" s="14"/>
      <c r="K172" s="30">
        <f t="shared" si="36"/>
        <v>24.009999999999998</v>
      </c>
      <c r="L172" s="14">
        <v>5.9</v>
      </c>
      <c r="M172" s="14">
        <v>8.91</v>
      </c>
      <c r="N172" s="14">
        <v>16.86</v>
      </c>
      <c r="O172" s="14">
        <f t="shared" si="37"/>
        <v>31.67</v>
      </c>
      <c r="P172" s="14">
        <f t="shared" si="38"/>
        <v>55.68</v>
      </c>
      <c r="Q172" s="14"/>
      <c r="R172" s="14">
        <f t="shared" si="39"/>
        <v>55.68</v>
      </c>
    </row>
    <row r="173" spans="1:21" x14ac:dyDescent="0.2">
      <c r="A173" s="93"/>
      <c r="B173" s="121"/>
      <c r="C173" s="78" t="s">
        <v>411</v>
      </c>
      <c r="D173" s="64"/>
      <c r="E173" s="36"/>
      <c r="F173" s="36"/>
      <c r="G173" s="36"/>
      <c r="H173" s="65"/>
      <c r="I173" s="36"/>
      <c r="J173" s="36"/>
      <c r="K173" s="65"/>
      <c r="L173" s="36"/>
      <c r="M173" s="36"/>
      <c r="N173" s="36"/>
      <c r="O173" s="36"/>
      <c r="P173" s="36"/>
      <c r="Q173" s="36"/>
      <c r="R173" s="36"/>
      <c r="S173" s="10"/>
      <c r="T173" s="10"/>
      <c r="U173" s="10"/>
    </row>
    <row r="174" spans="1:21" x14ac:dyDescent="0.2">
      <c r="A174" s="93"/>
      <c r="B174" s="121"/>
      <c r="C174" s="76" t="s">
        <v>139</v>
      </c>
      <c r="D174" s="34">
        <v>86</v>
      </c>
      <c r="E174" s="14">
        <v>2.87</v>
      </c>
      <c r="F174" s="14">
        <v>10.54</v>
      </c>
      <c r="G174" s="14">
        <v>16.100000000000001</v>
      </c>
      <c r="H174" s="30">
        <f t="shared" si="40"/>
        <v>29.51</v>
      </c>
      <c r="I174" s="14">
        <v>33.75</v>
      </c>
      <c r="J174" s="14"/>
      <c r="K174" s="30">
        <f t="shared" si="36"/>
        <v>63.260000000000005</v>
      </c>
      <c r="L174" s="14">
        <v>0.6</v>
      </c>
      <c r="M174" s="14">
        <v>16.89</v>
      </c>
      <c r="N174" s="14">
        <v>1.44</v>
      </c>
      <c r="O174" s="14">
        <f t="shared" si="37"/>
        <v>18.930000000000003</v>
      </c>
      <c r="P174" s="14">
        <f t="shared" si="38"/>
        <v>82.190000000000012</v>
      </c>
      <c r="Q174" s="14">
        <v>1.98</v>
      </c>
      <c r="R174" s="14">
        <f t="shared" si="39"/>
        <v>84.170000000000016</v>
      </c>
    </row>
    <row r="175" spans="1:21" x14ac:dyDescent="0.2">
      <c r="A175" s="93"/>
      <c r="B175" s="121"/>
      <c r="C175" s="76" t="s">
        <v>157</v>
      </c>
      <c r="D175" s="34">
        <v>99</v>
      </c>
      <c r="E175" s="14">
        <v>8.27</v>
      </c>
      <c r="F175" s="14">
        <v>2328.25</v>
      </c>
      <c r="G175" s="14">
        <v>3.15</v>
      </c>
      <c r="H175" s="30">
        <f t="shared" si="40"/>
        <v>2339.67</v>
      </c>
      <c r="I175" s="14">
        <v>526.24</v>
      </c>
      <c r="J175" s="14"/>
      <c r="K175" s="30">
        <f t="shared" si="36"/>
        <v>2865.91</v>
      </c>
      <c r="L175" s="14">
        <v>691.5</v>
      </c>
      <c r="M175" s="14">
        <v>2996.92</v>
      </c>
      <c r="N175" s="14">
        <v>924.53</v>
      </c>
      <c r="O175" s="14">
        <f t="shared" si="37"/>
        <v>4612.95</v>
      </c>
      <c r="P175" s="14">
        <f t="shared" si="38"/>
        <v>7478.86</v>
      </c>
      <c r="Q175" s="14">
        <v>484</v>
      </c>
      <c r="R175" s="14">
        <f t="shared" si="39"/>
        <v>7962.86</v>
      </c>
    </row>
    <row r="176" spans="1:21" x14ac:dyDescent="0.2">
      <c r="A176" s="93"/>
      <c r="B176" s="121"/>
      <c r="C176" s="76" t="s">
        <v>126</v>
      </c>
      <c r="D176" s="34">
        <v>66</v>
      </c>
      <c r="E176" s="14">
        <v>13.15</v>
      </c>
      <c r="F176" s="14">
        <v>601.29999999999995</v>
      </c>
      <c r="G176" s="14">
        <v>30.12</v>
      </c>
      <c r="H176" s="30">
        <f t="shared" si="40"/>
        <v>644.56999999999994</v>
      </c>
      <c r="I176" s="14">
        <v>311.49</v>
      </c>
      <c r="J176" s="14"/>
      <c r="K176" s="30">
        <f t="shared" si="36"/>
        <v>956.06</v>
      </c>
      <c r="L176" s="14">
        <v>170.51</v>
      </c>
      <c r="M176" s="14">
        <v>1080.56</v>
      </c>
      <c r="N176" s="14">
        <v>530.07000000000005</v>
      </c>
      <c r="O176" s="14">
        <f t="shared" si="37"/>
        <v>1781.1399999999999</v>
      </c>
      <c r="P176" s="14">
        <f t="shared" si="38"/>
        <v>2737.2</v>
      </c>
      <c r="Q176" s="14">
        <v>198.21</v>
      </c>
      <c r="R176" s="14">
        <f t="shared" si="39"/>
        <v>2935.41</v>
      </c>
    </row>
    <row r="177" spans="1:18" x14ac:dyDescent="0.2">
      <c r="A177" s="93"/>
      <c r="B177" s="121"/>
      <c r="C177" s="76" t="s">
        <v>127</v>
      </c>
      <c r="D177" s="34">
        <v>76</v>
      </c>
      <c r="E177" s="14">
        <v>66.650000000000006</v>
      </c>
      <c r="F177" s="14">
        <v>63.6</v>
      </c>
      <c r="G177" s="14">
        <v>7.63</v>
      </c>
      <c r="H177" s="30">
        <f t="shared" si="40"/>
        <v>137.88</v>
      </c>
      <c r="I177" s="14">
        <v>1.78</v>
      </c>
      <c r="J177" s="14">
        <v>6</v>
      </c>
      <c r="K177" s="30">
        <f t="shared" si="36"/>
        <v>145.66</v>
      </c>
      <c r="L177" s="14">
        <v>3</v>
      </c>
      <c r="M177" s="14">
        <v>34.159999999999997</v>
      </c>
      <c r="N177" s="14">
        <v>18.64</v>
      </c>
      <c r="O177" s="14">
        <f t="shared" si="37"/>
        <v>55.8</v>
      </c>
      <c r="P177" s="14">
        <f t="shared" si="38"/>
        <v>201.45999999999998</v>
      </c>
      <c r="Q177" s="14">
        <v>40.61</v>
      </c>
      <c r="R177" s="14">
        <f t="shared" si="39"/>
        <v>242.07</v>
      </c>
    </row>
    <row r="178" spans="1:18" ht="14.25" customHeight="1" x14ac:dyDescent="0.2">
      <c r="A178" s="93"/>
      <c r="B178" s="121"/>
      <c r="C178" s="76" t="s">
        <v>154</v>
      </c>
      <c r="D178" s="34">
        <v>40</v>
      </c>
      <c r="E178" s="14">
        <v>18.13</v>
      </c>
      <c r="F178" s="14">
        <v>904.5</v>
      </c>
      <c r="G178" s="14">
        <v>4.41</v>
      </c>
      <c r="H178" s="30">
        <f t="shared" si="40"/>
        <v>927.04</v>
      </c>
      <c r="I178" s="14">
        <v>35</v>
      </c>
      <c r="J178" s="14"/>
      <c r="K178" s="30">
        <f t="shared" ref="K178:K189" si="41">+SUM(H178:J178)</f>
        <v>962.04</v>
      </c>
      <c r="L178" s="14">
        <v>15.62</v>
      </c>
      <c r="M178" s="14">
        <v>163.44</v>
      </c>
      <c r="N178" s="14">
        <v>42.89</v>
      </c>
      <c r="O178" s="14">
        <f t="shared" ref="O178:O189" si="42">+SUM(L178:N178)</f>
        <v>221.95</v>
      </c>
      <c r="P178" s="14">
        <f t="shared" ref="P178:P189" si="43">+SUM(K178+O178)</f>
        <v>1183.99</v>
      </c>
      <c r="Q178" s="14">
        <v>31.05</v>
      </c>
      <c r="R178" s="14">
        <f t="shared" ref="R178:R189" si="44">+SUM(P178:Q178)</f>
        <v>1215.04</v>
      </c>
    </row>
    <row r="179" spans="1:18" x14ac:dyDescent="0.2">
      <c r="A179" s="93"/>
      <c r="B179" s="121"/>
      <c r="C179" s="76" t="s">
        <v>132</v>
      </c>
      <c r="D179" s="34">
        <v>115</v>
      </c>
      <c r="E179" s="14">
        <v>51.55</v>
      </c>
      <c r="F179" s="14">
        <v>40.01</v>
      </c>
      <c r="G179" s="14"/>
      <c r="H179" s="30">
        <f t="shared" si="40"/>
        <v>91.56</v>
      </c>
      <c r="I179" s="14">
        <v>202.61</v>
      </c>
      <c r="J179" s="14"/>
      <c r="K179" s="30">
        <f t="shared" si="41"/>
        <v>294.17</v>
      </c>
      <c r="L179" s="14"/>
      <c r="M179" s="14">
        <v>114.18</v>
      </c>
      <c r="N179" s="14">
        <v>2.34</v>
      </c>
      <c r="O179" s="14">
        <f t="shared" si="42"/>
        <v>116.52000000000001</v>
      </c>
      <c r="P179" s="14">
        <f t="shared" si="43"/>
        <v>410.69000000000005</v>
      </c>
      <c r="Q179" s="14">
        <v>96.68</v>
      </c>
      <c r="R179" s="14">
        <f t="shared" si="44"/>
        <v>507.37000000000006</v>
      </c>
    </row>
    <row r="180" spans="1:18" x14ac:dyDescent="0.2">
      <c r="A180" s="93"/>
      <c r="B180" s="121"/>
      <c r="C180" s="76" t="s">
        <v>120</v>
      </c>
      <c r="D180" s="34">
        <v>62</v>
      </c>
      <c r="E180" s="14">
        <v>12.11</v>
      </c>
      <c r="F180" s="14">
        <v>11</v>
      </c>
      <c r="G180" s="14">
        <v>9.85</v>
      </c>
      <c r="H180" s="30">
        <f t="shared" si="40"/>
        <v>32.96</v>
      </c>
      <c r="I180" s="14">
        <v>0.43</v>
      </c>
      <c r="J180" s="14"/>
      <c r="K180" s="30">
        <f t="shared" si="41"/>
        <v>33.39</v>
      </c>
      <c r="L180" s="14"/>
      <c r="M180" s="14">
        <v>11.89</v>
      </c>
      <c r="N180" s="14">
        <v>7.25</v>
      </c>
      <c r="O180" s="14">
        <f t="shared" si="42"/>
        <v>19.14</v>
      </c>
      <c r="P180" s="14">
        <f t="shared" si="43"/>
        <v>52.53</v>
      </c>
      <c r="Q180" s="14">
        <v>23.65</v>
      </c>
      <c r="R180" s="14">
        <f t="shared" si="44"/>
        <v>76.180000000000007</v>
      </c>
    </row>
    <row r="181" spans="1:18" x14ac:dyDescent="0.2">
      <c r="A181" s="93"/>
      <c r="B181" s="121"/>
      <c r="C181" s="78" t="s">
        <v>151</v>
      </c>
      <c r="D181" s="64">
        <v>27</v>
      </c>
      <c r="E181" s="36">
        <v>140.80000000000001</v>
      </c>
      <c r="F181" s="36">
        <v>6</v>
      </c>
      <c r="G181" s="36">
        <v>0.01</v>
      </c>
      <c r="H181" s="65">
        <f t="shared" si="40"/>
        <v>146.81</v>
      </c>
      <c r="I181" s="36">
        <v>66.44</v>
      </c>
      <c r="J181" s="36"/>
      <c r="K181" s="65">
        <f t="shared" si="41"/>
        <v>213.25</v>
      </c>
      <c r="L181" s="36"/>
      <c r="M181" s="36">
        <v>35.78</v>
      </c>
      <c r="N181" s="36">
        <v>29.35</v>
      </c>
      <c r="O181" s="36">
        <f t="shared" si="42"/>
        <v>65.13</v>
      </c>
      <c r="P181" s="36">
        <f t="shared" si="43"/>
        <v>278.38</v>
      </c>
      <c r="Q181" s="36">
        <v>0.91</v>
      </c>
      <c r="R181" s="36">
        <f t="shared" si="44"/>
        <v>279.29000000000002</v>
      </c>
    </row>
    <row r="182" spans="1:18" x14ac:dyDescent="0.2">
      <c r="A182" s="93"/>
      <c r="B182" s="124"/>
      <c r="C182" s="78" t="s">
        <v>122</v>
      </c>
      <c r="D182" s="64">
        <v>25</v>
      </c>
      <c r="E182" s="36">
        <v>87.09</v>
      </c>
      <c r="F182" s="36">
        <v>0.2</v>
      </c>
      <c r="G182" s="36">
        <v>1.65</v>
      </c>
      <c r="H182" s="65">
        <f t="shared" si="40"/>
        <v>88.940000000000012</v>
      </c>
      <c r="I182" s="36">
        <v>109.15</v>
      </c>
      <c r="J182" s="36"/>
      <c r="K182" s="65">
        <f t="shared" si="41"/>
        <v>198.09000000000003</v>
      </c>
      <c r="L182" s="36">
        <v>181.19</v>
      </c>
      <c r="M182" s="36">
        <v>50.45</v>
      </c>
      <c r="N182" s="36">
        <v>20.239999999999998</v>
      </c>
      <c r="O182" s="36">
        <f t="shared" si="42"/>
        <v>251.88</v>
      </c>
      <c r="P182" s="36">
        <f t="shared" si="43"/>
        <v>449.97</v>
      </c>
      <c r="Q182" s="36">
        <v>1.7</v>
      </c>
      <c r="R182" s="36">
        <f t="shared" si="44"/>
        <v>451.67</v>
      </c>
    </row>
    <row r="183" spans="1:18" x14ac:dyDescent="0.2">
      <c r="A183" s="93"/>
      <c r="B183" s="121" t="s">
        <v>111</v>
      </c>
      <c r="C183" s="76" t="s">
        <v>129</v>
      </c>
      <c r="D183" s="34">
        <v>115</v>
      </c>
      <c r="E183" s="14">
        <v>25.82</v>
      </c>
      <c r="F183" s="14">
        <v>41.24</v>
      </c>
      <c r="G183" s="14">
        <v>0.05</v>
      </c>
      <c r="H183" s="30">
        <f t="shared" si="40"/>
        <v>67.11</v>
      </c>
      <c r="I183" s="14">
        <v>27.02</v>
      </c>
      <c r="J183" s="14"/>
      <c r="K183" s="30">
        <f t="shared" si="41"/>
        <v>94.13</v>
      </c>
      <c r="L183" s="14">
        <v>0.26</v>
      </c>
      <c r="M183" s="14">
        <v>66.510000000000005</v>
      </c>
      <c r="N183" s="14">
        <v>19</v>
      </c>
      <c r="O183" s="14">
        <f t="shared" si="42"/>
        <v>85.77000000000001</v>
      </c>
      <c r="P183" s="14">
        <f t="shared" si="43"/>
        <v>179.9</v>
      </c>
      <c r="Q183" s="14">
        <v>1.18</v>
      </c>
      <c r="R183" s="14">
        <f t="shared" si="44"/>
        <v>181.08</v>
      </c>
    </row>
    <row r="184" spans="1:18" x14ac:dyDescent="0.2">
      <c r="A184" s="93"/>
      <c r="B184" s="121"/>
      <c r="C184" s="76" t="s">
        <v>121</v>
      </c>
      <c r="D184" s="34">
        <v>255</v>
      </c>
      <c r="E184" s="14">
        <v>9.69</v>
      </c>
      <c r="F184" s="14">
        <v>25.15</v>
      </c>
      <c r="G184" s="14">
        <v>0.03</v>
      </c>
      <c r="H184" s="30">
        <f t="shared" si="40"/>
        <v>34.869999999999997</v>
      </c>
      <c r="I184" s="14">
        <v>5.39</v>
      </c>
      <c r="J184" s="14"/>
      <c r="K184" s="30">
        <f t="shared" si="41"/>
        <v>40.26</v>
      </c>
      <c r="L184" s="14"/>
      <c r="M184" s="14">
        <v>128.13999999999999</v>
      </c>
      <c r="N184" s="14">
        <v>0.11</v>
      </c>
      <c r="O184" s="14">
        <f t="shared" si="42"/>
        <v>128.25</v>
      </c>
      <c r="P184" s="14">
        <f t="shared" si="43"/>
        <v>168.51</v>
      </c>
      <c r="Q184" s="14">
        <v>0.22</v>
      </c>
      <c r="R184" s="14">
        <f t="shared" si="44"/>
        <v>168.73</v>
      </c>
    </row>
    <row r="185" spans="1:18" x14ac:dyDescent="0.2">
      <c r="A185" s="93"/>
      <c r="B185" s="121"/>
      <c r="C185" s="76" t="s">
        <v>111</v>
      </c>
      <c r="D185" s="34">
        <v>70</v>
      </c>
      <c r="E185" s="14">
        <v>5.33</v>
      </c>
      <c r="F185" s="14">
        <v>3.34</v>
      </c>
      <c r="G185" s="14"/>
      <c r="H185" s="30">
        <f t="shared" si="40"/>
        <v>8.67</v>
      </c>
      <c r="I185" s="14">
        <v>9.0500000000000007</v>
      </c>
      <c r="J185" s="14"/>
      <c r="K185" s="30">
        <f t="shared" si="41"/>
        <v>17.72</v>
      </c>
      <c r="L185" s="14">
        <v>1.46</v>
      </c>
      <c r="M185" s="14">
        <v>46.26</v>
      </c>
      <c r="N185" s="14">
        <v>6.77</v>
      </c>
      <c r="O185" s="14">
        <f t="shared" si="42"/>
        <v>54.489999999999995</v>
      </c>
      <c r="P185" s="14">
        <f t="shared" si="43"/>
        <v>72.209999999999994</v>
      </c>
      <c r="Q185" s="14">
        <v>13.54</v>
      </c>
      <c r="R185" s="14">
        <f t="shared" si="44"/>
        <v>85.75</v>
      </c>
    </row>
    <row r="186" spans="1:18" x14ac:dyDescent="0.2">
      <c r="A186" s="93"/>
      <c r="B186" s="121"/>
      <c r="C186" s="76" t="s">
        <v>130</v>
      </c>
      <c r="D186" s="34">
        <v>244</v>
      </c>
      <c r="E186" s="14">
        <v>14.44</v>
      </c>
      <c r="F186" s="14">
        <v>4.3600000000000003</v>
      </c>
      <c r="G186" s="14">
        <v>1.51</v>
      </c>
      <c r="H186" s="30">
        <f t="shared" si="40"/>
        <v>20.310000000000002</v>
      </c>
      <c r="I186" s="14">
        <v>16.52</v>
      </c>
      <c r="J186" s="14"/>
      <c r="K186" s="30">
        <f t="shared" si="41"/>
        <v>36.83</v>
      </c>
      <c r="L186" s="14">
        <v>4.8</v>
      </c>
      <c r="M186" s="14">
        <v>53.29</v>
      </c>
      <c r="N186" s="14">
        <v>7.34</v>
      </c>
      <c r="O186" s="14">
        <f t="shared" si="42"/>
        <v>65.429999999999993</v>
      </c>
      <c r="P186" s="14">
        <f t="shared" si="43"/>
        <v>102.25999999999999</v>
      </c>
      <c r="Q186" s="14">
        <v>5.46</v>
      </c>
      <c r="R186" s="14">
        <f t="shared" si="44"/>
        <v>107.71999999999998</v>
      </c>
    </row>
    <row r="187" spans="1:18" x14ac:dyDescent="0.2">
      <c r="A187" s="93"/>
      <c r="B187" s="121"/>
      <c r="C187" s="76" t="s">
        <v>324</v>
      </c>
      <c r="D187" s="34">
        <v>72</v>
      </c>
      <c r="E187" s="14">
        <v>1.96</v>
      </c>
      <c r="F187" s="14">
        <v>1.46</v>
      </c>
      <c r="G187" s="14">
        <v>3.52</v>
      </c>
      <c r="H187" s="30">
        <f t="shared" si="40"/>
        <v>6.9399999999999995</v>
      </c>
      <c r="I187" s="14">
        <v>3.59</v>
      </c>
      <c r="J187" s="14">
        <v>0.14000000000000001</v>
      </c>
      <c r="K187" s="30">
        <f t="shared" si="41"/>
        <v>10.67</v>
      </c>
      <c r="L187" s="14">
        <v>3.73</v>
      </c>
      <c r="M187" s="14">
        <v>17.059999999999999</v>
      </c>
      <c r="N187" s="14">
        <v>2.5099999999999998</v>
      </c>
      <c r="O187" s="14">
        <f t="shared" si="42"/>
        <v>23.299999999999997</v>
      </c>
      <c r="P187" s="14">
        <f t="shared" si="43"/>
        <v>33.97</v>
      </c>
      <c r="Q187" s="14">
        <v>8.76</v>
      </c>
      <c r="R187" s="14">
        <f t="shared" si="44"/>
        <v>42.73</v>
      </c>
    </row>
    <row r="188" spans="1:18" x14ac:dyDescent="0.2">
      <c r="A188" s="93"/>
      <c r="B188" s="121"/>
      <c r="C188" s="76" t="s">
        <v>119</v>
      </c>
      <c r="D188" s="34">
        <v>12</v>
      </c>
      <c r="E188" s="14">
        <v>0.21</v>
      </c>
      <c r="F188" s="14"/>
      <c r="G188" s="14"/>
      <c r="H188" s="30">
        <f t="shared" si="40"/>
        <v>0.21</v>
      </c>
      <c r="I188" s="14">
        <v>1.6</v>
      </c>
      <c r="J188" s="14"/>
      <c r="K188" s="30">
        <f t="shared" si="41"/>
        <v>1.81</v>
      </c>
      <c r="L188" s="14">
        <v>0.5</v>
      </c>
      <c r="M188" s="14">
        <v>5.5</v>
      </c>
      <c r="N188" s="14">
        <v>4</v>
      </c>
      <c r="O188" s="14">
        <f t="shared" si="42"/>
        <v>10</v>
      </c>
      <c r="P188" s="14">
        <f t="shared" si="43"/>
        <v>11.81</v>
      </c>
      <c r="Q188" s="14">
        <v>0.41</v>
      </c>
      <c r="R188" s="14">
        <f t="shared" si="44"/>
        <v>12.22</v>
      </c>
    </row>
    <row r="189" spans="1:18" x14ac:dyDescent="0.2">
      <c r="A189" s="93"/>
      <c r="B189" s="122"/>
      <c r="C189" s="82" t="s">
        <v>156</v>
      </c>
      <c r="D189" s="86">
        <v>47</v>
      </c>
      <c r="E189" s="17">
        <v>61.44</v>
      </c>
      <c r="F189" s="17">
        <v>7</v>
      </c>
      <c r="G189" s="17">
        <v>18</v>
      </c>
      <c r="H189" s="32">
        <f t="shared" si="40"/>
        <v>86.44</v>
      </c>
      <c r="I189" s="17">
        <v>11.43</v>
      </c>
      <c r="J189" s="17"/>
      <c r="K189" s="32">
        <f t="shared" si="41"/>
        <v>97.87</v>
      </c>
      <c r="L189" s="17">
        <v>76.8</v>
      </c>
      <c r="M189" s="17">
        <v>145.02000000000001</v>
      </c>
      <c r="N189" s="17">
        <v>57.81</v>
      </c>
      <c r="O189" s="17">
        <f t="shared" si="42"/>
        <v>279.63</v>
      </c>
      <c r="P189" s="17">
        <f t="shared" si="43"/>
        <v>377.5</v>
      </c>
      <c r="Q189" s="17">
        <v>116.02</v>
      </c>
      <c r="R189" s="17">
        <f t="shared" si="44"/>
        <v>493.52</v>
      </c>
    </row>
    <row r="190" spans="1:18" ht="15" x14ac:dyDescent="0.25">
      <c r="A190" s="230" t="s">
        <v>0</v>
      </c>
      <c r="B190" s="231"/>
      <c r="C190" s="232" t="s">
        <v>0</v>
      </c>
      <c r="D190" s="53">
        <f t="shared" ref="D190:R190" si="45">+SUM(D136:D189)</f>
        <v>2358</v>
      </c>
      <c r="E190" s="54">
        <f>SUM(E136:E189)</f>
        <v>847.32000000000016</v>
      </c>
      <c r="F190" s="54">
        <f>SUM(F136:F189)</f>
        <v>7704.92</v>
      </c>
      <c r="G190" s="54">
        <f>SUM(G136:G189)</f>
        <v>818.96999999999991</v>
      </c>
      <c r="H190" s="54">
        <f>SUM(H136:H189)</f>
        <v>9371.2099999999991</v>
      </c>
      <c r="I190" s="54">
        <f t="shared" si="45"/>
        <v>1756.2</v>
      </c>
      <c r="J190" s="54">
        <f t="shared" si="45"/>
        <v>11.06</v>
      </c>
      <c r="K190" s="54">
        <f t="shared" si="45"/>
        <v>11138.469999999998</v>
      </c>
      <c r="L190" s="54">
        <f t="shared" si="45"/>
        <v>1405.49</v>
      </c>
      <c r="M190" s="54">
        <f t="shared" si="45"/>
        <v>6062.9900000000007</v>
      </c>
      <c r="N190" s="54">
        <f t="shared" si="45"/>
        <v>2759.66</v>
      </c>
      <c r="O190" s="54">
        <f t="shared" si="45"/>
        <v>10228.139999999996</v>
      </c>
      <c r="P190" s="54">
        <f t="shared" si="45"/>
        <v>21366.61</v>
      </c>
      <c r="Q190" s="54">
        <f t="shared" si="45"/>
        <v>2026.0400000000002</v>
      </c>
      <c r="R190" s="55">
        <f t="shared" si="45"/>
        <v>23392.650000000005</v>
      </c>
    </row>
    <row r="191" spans="1:18" x14ac:dyDescent="0.2">
      <c r="A191" s="92" t="s">
        <v>8</v>
      </c>
      <c r="B191" s="120" t="s">
        <v>428</v>
      </c>
      <c r="C191" s="73" t="s">
        <v>162</v>
      </c>
      <c r="D191" s="61">
        <v>78</v>
      </c>
      <c r="E191" s="39">
        <v>137.85</v>
      </c>
      <c r="F191" s="39">
        <v>0.33</v>
      </c>
      <c r="G191" s="39">
        <v>5.67</v>
      </c>
      <c r="H191" s="48">
        <f t="shared" si="40"/>
        <v>143.85</v>
      </c>
      <c r="I191" s="39">
        <v>16</v>
      </c>
      <c r="J191" s="39">
        <v>1.9</v>
      </c>
      <c r="K191" s="48">
        <f t="shared" ref="K191:K222" si="46">+SUM(H191:J191)</f>
        <v>161.75</v>
      </c>
      <c r="L191" s="39">
        <v>0.11</v>
      </c>
      <c r="M191" s="39">
        <v>30.51</v>
      </c>
      <c r="N191" s="39">
        <v>59.28</v>
      </c>
      <c r="O191" s="39">
        <f t="shared" ref="O191:O222" si="47">+SUM(L191:N191)</f>
        <v>89.9</v>
      </c>
      <c r="P191" s="39">
        <f t="shared" ref="P191:P222" si="48">+SUM(K191+O191)</f>
        <v>251.65</v>
      </c>
      <c r="Q191" s="39">
        <v>34.119999999999997</v>
      </c>
      <c r="R191" s="39">
        <f t="shared" ref="R191:R222" si="49">+SUM(P191:Q191)</f>
        <v>285.77</v>
      </c>
    </row>
    <row r="192" spans="1:18" x14ac:dyDescent="0.2">
      <c r="A192" s="93"/>
      <c r="B192" s="121"/>
      <c r="C192" s="76" t="s">
        <v>183</v>
      </c>
      <c r="D192" s="34">
        <v>48</v>
      </c>
      <c r="E192" s="14">
        <v>12.97</v>
      </c>
      <c r="F192" s="14">
        <v>2.61</v>
      </c>
      <c r="G192" s="14">
        <v>4.0199999999999996</v>
      </c>
      <c r="H192" s="30">
        <f t="shared" si="40"/>
        <v>19.600000000000001</v>
      </c>
      <c r="I192" s="14">
        <v>28.25</v>
      </c>
      <c r="J192" s="14">
        <v>0.1</v>
      </c>
      <c r="K192" s="30">
        <f t="shared" si="46"/>
        <v>47.95</v>
      </c>
      <c r="L192" s="14">
        <v>6.15</v>
      </c>
      <c r="M192" s="14">
        <v>12.58</v>
      </c>
      <c r="N192" s="14">
        <v>98.44</v>
      </c>
      <c r="O192" s="14">
        <f t="shared" si="47"/>
        <v>117.17</v>
      </c>
      <c r="P192" s="14">
        <f t="shared" si="48"/>
        <v>165.12</v>
      </c>
      <c r="Q192" s="14">
        <v>24.87</v>
      </c>
      <c r="R192" s="14">
        <f t="shared" si="49"/>
        <v>189.99</v>
      </c>
    </row>
    <row r="193" spans="1:18" x14ac:dyDescent="0.2">
      <c r="A193" s="93"/>
      <c r="B193" s="121"/>
      <c r="C193" s="76" t="s">
        <v>175</v>
      </c>
      <c r="D193" s="34">
        <v>15</v>
      </c>
      <c r="E193" s="14">
        <v>2.6</v>
      </c>
      <c r="F193" s="14"/>
      <c r="G193" s="14"/>
      <c r="H193" s="30">
        <f t="shared" si="40"/>
        <v>2.6</v>
      </c>
      <c r="I193" s="14">
        <v>2</v>
      </c>
      <c r="J193" s="14"/>
      <c r="K193" s="30">
        <f t="shared" si="46"/>
        <v>4.5999999999999996</v>
      </c>
      <c r="L193" s="14"/>
      <c r="M193" s="14">
        <v>5.12</v>
      </c>
      <c r="N193" s="14">
        <v>56.35</v>
      </c>
      <c r="O193" s="14">
        <f t="shared" si="47"/>
        <v>61.47</v>
      </c>
      <c r="P193" s="14">
        <f t="shared" si="48"/>
        <v>66.069999999999993</v>
      </c>
      <c r="Q193" s="14">
        <v>3.12</v>
      </c>
      <c r="R193" s="14">
        <f t="shared" si="49"/>
        <v>69.19</v>
      </c>
    </row>
    <row r="194" spans="1:18" x14ac:dyDescent="0.2">
      <c r="A194" s="93"/>
      <c r="B194" s="121"/>
      <c r="C194" s="76" t="s">
        <v>184</v>
      </c>
      <c r="D194" s="34">
        <v>4</v>
      </c>
      <c r="E194" s="14"/>
      <c r="F194" s="14"/>
      <c r="G194" s="14"/>
      <c r="H194" s="30">
        <f t="shared" si="40"/>
        <v>0</v>
      </c>
      <c r="I194" s="14"/>
      <c r="J194" s="14"/>
      <c r="K194" s="30">
        <f t="shared" si="46"/>
        <v>0</v>
      </c>
      <c r="L194" s="14"/>
      <c r="M194" s="14">
        <v>2.42</v>
      </c>
      <c r="N194" s="14">
        <v>5.41</v>
      </c>
      <c r="O194" s="14">
        <f t="shared" si="47"/>
        <v>7.83</v>
      </c>
      <c r="P194" s="14">
        <f t="shared" si="48"/>
        <v>7.83</v>
      </c>
      <c r="Q194" s="14"/>
      <c r="R194" s="14">
        <f t="shared" si="49"/>
        <v>7.83</v>
      </c>
    </row>
    <row r="195" spans="1:18" x14ac:dyDescent="0.2">
      <c r="A195" s="93"/>
      <c r="B195" s="121"/>
      <c r="C195" s="76" t="s">
        <v>164</v>
      </c>
      <c r="D195" s="34">
        <v>65</v>
      </c>
      <c r="E195" s="14">
        <v>7.29</v>
      </c>
      <c r="F195" s="14">
        <v>12.09</v>
      </c>
      <c r="G195" s="14">
        <v>1.1000000000000001</v>
      </c>
      <c r="H195" s="30">
        <f t="shared" si="40"/>
        <v>20.48</v>
      </c>
      <c r="I195" s="14">
        <v>0.5</v>
      </c>
      <c r="J195" s="14">
        <v>1.1000000000000001</v>
      </c>
      <c r="K195" s="30">
        <f t="shared" si="46"/>
        <v>22.080000000000002</v>
      </c>
      <c r="L195" s="14">
        <v>3.7</v>
      </c>
      <c r="M195" s="14">
        <v>12.96</v>
      </c>
      <c r="N195" s="14">
        <v>36.01</v>
      </c>
      <c r="O195" s="14">
        <f t="shared" si="47"/>
        <v>52.67</v>
      </c>
      <c r="P195" s="14">
        <f t="shared" si="48"/>
        <v>74.75</v>
      </c>
      <c r="Q195" s="14">
        <v>37.94</v>
      </c>
      <c r="R195" s="14">
        <f t="shared" si="49"/>
        <v>112.69</v>
      </c>
    </row>
    <row r="196" spans="1:18" x14ac:dyDescent="0.2">
      <c r="A196" s="93"/>
      <c r="B196" s="121"/>
      <c r="C196" s="76" t="s">
        <v>168</v>
      </c>
      <c r="D196" s="34">
        <v>122</v>
      </c>
      <c r="E196" s="14">
        <v>3.12</v>
      </c>
      <c r="F196" s="14">
        <v>7.6</v>
      </c>
      <c r="G196" s="14">
        <v>0.19</v>
      </c>
      <c r="H196" s="30">
        <f t="shared" si="40"/>
        <v>10.909999999999998</v>
      </c>
      <c r="I196" s="14">
        <v>1.71</v>
      </c>
      <c r="J196" s="14"/>
      <c r="K196" s="30">
        <f t="shared" si="46"/>
        <v>12.619999999999997</v>
      </c>
      <c r="L196" s="14">
        <v>16.05</v>
      </c>
      <c r="M196" s="14">
        <v>75.8</v>
      </c>
      <c r="N196" s="14">
        <v>46.45</v>
      </c>
      <c r="O196" s="14">
        <f t="shared" si="47"/>
        <v>138.30000000000001</v>
      </c>
      <c r="P196" s="14">
        <f t="shared" si="48"/>
        <v>150.92000000000002</v>
      </c>
      <c r="Q196" s="14">
        <v>43.68</v>
      </c>
      <c r="R196" s="14">
        <f t="shared" si="49"/>
        <v>194.60000000000002</v>
      </c>
    </row>
    <row r="197" spans="1:18" x14ac:dyDescent="0.2">
      <c r="A197" s="93"/>
      <c r="B197" s="121"/>
      <c r="C197" s="76" t="s">
        <v>188</v>
      </c>
      <c r="D197" s="34">
        <v>35</v>
      </c>
      <c r="E197" s="14">
        <v>11.4</v>
      </c>
      <c r="F197" s="14">
        <v>1.6</v>
      </c>
      <c r="G197" s="14">
        <v>126.85</v>
      </c>
      <c r="H197" s="30">
        <f t="shared" si="40"/>
        <v>139.85</v>
      </c>
      <c r="I197" s="14">
        <v>20.309999999999999</v>
      </c>
      <c r="J197" s="14"/>
      <c r="K197" s="30">
        <f t="shared" si="46"/>
        <v>160.16</v>
      </c>
      <c r="L197" s="14">
        <v>110.5</v>
      </c>
      <c r="M197" s="14">
        <v>42.34</v>
      </c>
      <c r="N197" s="14">
        <v>12.41</v>
      </c>
      <c r="O197" s="14">
        <f t="shared" si="47"/>
        <v>165.25</v>
      </c>
      <c r="P197" s="14">
        <f t="shared" si="48"/>
        <v>325.40999999999997</v>
      </c>
      <c r="Q197" s="14">
        <v>346.1</v>
      </c>
      <c r="R197" s="14">
        <f t="shared" si="49"/>
        <v>671.51</v>
      </c>
    </row>
    <row r="198" spans="1:18" x14ac:dyDescent="0.2">
      <c r="A198" s="93"/>
      <c r="B198" s="121"/>
      <c r="C198" s="76" t="s">
        <v>176</v>
      </c>
      <c r="D198" s="34">
        <v>45</v>
      </c>
      <c r="E198" s="14">
        <v>17.82</v>
      </c>
      <c r="F198" s="14">
        <v>30.87</v>
      </c>
      <c r="G198" s="14">
        <v>2.44</v>
      </c>
      <c r="H198" s="30">
        <f t="shared" si="40"/>
        <v>51.129999999999995</v>
      </c>
      <c r="I198" s="14">
        <v>22.15</v>
      </c>
      <c r="J198" s="14"/>
      <c r="K198" s="30">
        <f t="shared" si="46"/>
        <v>73.28</v>
      </c>
      <c r="L198" s="14">
        <v>3.63</v>
      </c>
      <c r="M198" s="14">
        <v>13.85</v>
      </c>
      <c r="N198" s="14">
        <v>41.69</v>
      </c>
      <c r="O198" s="14">
        <f t="shared" si="47"/>
        <v>59.17</v>
      </c>
      <c r="P198" s="14">
        <f t="shared" si="48"/>
        <v>132.44999999999999</v>
      </c>
      <c r="Q198" s="14">
        <v>9.2100000000000009</v>
      </c>
      <c r="R198" s="14">
        <f t="shared" si="49"/>
        <v>141.66</v>
      </c>
    </row>
    <row r="199" spans="1:18" x14ac:dyDescent="0.2">
      <c r="A199" s="93"/>
      <c r="B199" s="121"/>
      <c r="C199" s="76" t="s">
        <v>189</v>
      </c>
      <c r="D199" s="34">
        <v>106</v>
      </c>
      <c r="E199" s="14">
        <v>2.04</v>
      </c>
      <c r="F199" s="14">
        <v>4.5</v>
      </c>
      <c r="G199" s="14">
        <v>2.0099999999999998</v>
      </c>
      <c r="H199" s="30">
        <f t="shared" si="40"/>
        <v>8.5500000000000007</v>
      </c>
      <c r="I199" s="14">
        <v>1.65</v>
      </c>
      <c r="J199" s="14"/>
      <c r="K199" s="30">
        <f t="shared" si="46"/>
        <v>10.200000000000001</v>
      </c>
      <c r="L199" s="14">
        <v>4.5199999999999996</v>
      </c>
      <c r="M199" s="14">
        <v>31.98</v>
      </c>
      <c r="N199" s="14">
        <v>1.5</v>
      </c>
      <c r="O199" s="14">
        <f t="shared" si="47"/>
        <v>38</v>
      </c>
      <c r="P199" s="14">
        <f t="shared" si="48"/>
        <v>48.2</v>
      </c>
      <c r="Q199" s="14">
        <v>220.38</v>
      </c>
      <c r="R199" s="14">
        <f t="shared" si="49"/>
        <v>268.58</v>
      </c>
    </row>
    <row r="200" spans="1:18" x14ac:dyDescent="0.2">
      <c r="A200" s="93"/>
      <c r="B200" s="121"/>
      <c r="C200" s="76" t="s">
        <v>294</v>
      </c>
      <c r="D200" s="34">
        <v>12</v>
      </c>
      <c r="E200" s="14"/>
      <c r="F200" s="14"/>
      <c r="G200" s="14"/>
      <c r="H200" s="30">
        <f t="shared" si="40"/>
        <v>0</v>
      </c>
      <c r="I200" s="14"/>
      <c r="J200" s="14"/>
      <c r="K200" s="30">
        <f t="shared" si="46"/>
        <v>0</v>
      </c>
      <c r="L200" s="14">
        <v>153.80000000000001</v>
      </c>
      <c r="M200" s="14">
        <v>2.95</v>
      </c>
      <c r="N200" s="14"/>
      <c r="O200" s="14">
        <f t="shared" si="47"/>
        <v>156.75</v>
      </c>
      <c r="P200" s="14">
        <f t="shared" si="48"/>
        <v>156.75</v>
      </c>
      <c r="Q200" s="14">
        <v>13</v>
      </c>
      <c r="R200" s="14">
        <f t="shared" si="49"/>
        <v>169.75</v>
      </c>
    </row>
    <row r="201" spans="1:18" x14ac:dyDescent="0.2">
      <c r="A201" s="93"/>
      <c r="B201" s="124"/>
      <c r="C201" s="76" t="s">
        <v>174</v>
      </c>
      <c r="D201" s="34">
        <v>2</v>
      </c>
      <c r="E201" s="14"/>
      <c r="F201" s="14"/>
      <c r="G201" s="14"/>
      <c r="H201" s="30">
        <f t="shared" si="40"/>
        <v>0</v>
      </c>
      <c r="I201" s="14"/>
      <c r="J201" s="14"/>
      <c r="K201" s="30">
        <f t="shared" si="46"/>
        <v>0</v>
      </c>
      <c r="L201" s="14">
        <v>4</v>
      </c>
      <c r="M201" s="14"/>
      <c r="N201" s="14"/>
      <c r="O201" s="14">
        <f t="shared" si="47"/>
        <v>4</v>
      </c>
      <c r="P201" s="14">
        <f t="shared" si="48"/>
        <v>4</v>
      </c>
      <c r="Q201" s="14"/>
      <c r="R201" s="14">
        <f t="shared" si="49"/>
        <v>4</v>
      </c>
    </row>
    <row r="202" spans="1:18" x14ac:dyDescent="0.2">
      <c r="A202" s="93"/>
      <c r="B202" s="121" t="s">
        <v>429</v>
      </c>
      <c r="C202" s="76" t="s">
        <v>186</v>
      </c>
      <c r="D202" s="34">
        <v>80</v>
      </c>
      <c r="E202" s="14">
        <v>6.72</v>
      </c>
      <c r="F202" s="14">
        <v>3.06</v>
      </c>
      <c r="G202" s="14">
        <v>0.1</v>
      </c>
      <c r="H202" s="30">
        <f t="shared" si="40"/>
        <v>9.879999999999999</v>
      </c>
      <c r="I202" s="14">
        <v>5.98</v>
      </c>
      <c r="J202" s="14"/>
      <c r="K202" s="30">
        <f t="shared" si="46"/>
        <v>15.86</v>
      </c>
      <c r="L202" s="14">
        <v>10.199999999999999</v>
      </c>
      <c r="M202" s="14">
        <v>36.28</v>
      </c>
      <c r="N202" s="14">
        <v>40.340000000000003</v>
      </c>
      <c r="O202" s="14">
        <f t="shared" si="47"/>
        <v>86.820000000000007</v>
      </c>
      <c r="P202" s="14">
        <f t="shared" si="48"/>
        <v>102.68</v>
      </c>
      <c r="Q202" s="14">
        <v>130.94999999999999</v>
      </c>
      <c r="R202" s="14">
        <f t="shared" si="49"/>
        <v>233.63</v>
      </c>
    </row>
    <row r="203" spans="1:18" x14ac:dyDescent="0.2">
      <c r="A203" s="93"/>
      <c r="B203" s="121"/>
      <c r="C203" s="76" t="s">
        <v>172</v>
      </c>
      <c r="D203" s="34">
        <v>29</v>
      </c>
      <c r="E203" s="14">
        <v>0.15</v>
      </c>
      <c r="F203" s="14">
        <v>0.01</v>
      </c>
      <c r="G203" s="14"/>
      <c r="H203" s="30">
        <f t="shared" si="40"/>
        <v>0.16</v>
      </c>
      <c r="I203" s="14">
        <v>2.02</v>
      </c>
      <c r="J203" s="14"/>
      <c r="K203" s="30">
        <f t="shared" si="46"/>
        <v>2.1800000000000002</v>
      </c>
      <c r="L203" s="14">
        <v>34.090000000000003</v>
      </c>
      <c r="M203" s="14">
        <v>26.14</v>
      </c>
      <c r="N203" s="14">
        <v>62.21</v>
      </c>
      <c r="O203" s="14">
        <f t="shared" si="47"/>
        <v>122.44</v>
      </c>
      <c r="P203" s="14">
        <f t="shared" si="48"/>
        <v>124.62</v>
      </c>
      <c r="Q203" s="14">
        <v>441.62</v>
      </c>
      <c r="R203" s="14">
        <f t="shared" si="49"/>
        <v>566.24</v>
      </c>
    </row>
    <row r="204" spans="1:18" x14ac:dyDescent="0.2">
      <c r="A204" s="93"/>
      <c r="B204" s="121"/>
      <c r="C204" s="76" t="s">
        <v>180</v>
      </c>
      <c r="D204" s="34">
        <v>8</v>
      </c>
      <c r="E204" s="14">
        <v>0.51</v>
      </c>
      <c r="F204" s="14">
        <v>0.8</v>
      </c>
      <c r="G204" s="14"/>
      <c r="H204" s="30">
        <f t="shared" si="40"/>
        <v>1.31</v>
      </c>
      <c r="I204" s="14"/>
      <c r="J204" s="14">
        <v>0.6</v>
      </c>
      <c r="K204" s="30">
        <f t="shared" si="46"/>
        <v>1.9100000000000001</v>
      </c>
      <c r="L204" s="14">
        <v>0.5</v>
      </c>
      <c r="M204" s="14">
        <v>5.5</v>
      </c>
      <c r="N204" s="14">
        <v>0.2</v>
      </c>
      <c r="O204" s="14">
        <f t="shared" si="47"/>
        <v>6.2</v>
      </c>
      <c r="P204" s="14">
        <f t="shared" si="48"/>
        <v>8.11</v>
      </c>
      <c r="Q204" s="14">
        <v>52.4</v>
      </c>
      <c r="R204" s="14">
        <f t="shared" si="49"/>
        <v>60.51</v>
      </c>
    </row>
    <row r="205" spans="1:18" x14ac:dyDescent="0.2">
      <c r="A205" s="93"/>
      <c r="B205" s="121"/>
      <c r="C205" s="76" t="s">
        <v>170</v>
      </c>
      <c r="D205" s="34">
        <v>18</v>
      </c>
      <c r="E205" s="14">
        <v>212.91</v>
      </c>
      <c r="F205" s="14">
        <v>5.5</v>
      </c>
      <c r="G205" s="14"/>
      <c r="H205" s="30">
        <f t="shared" si="40"/>
        <v>218.41</v>
      </c>
      <c r="I205" s="14">
        <v>26.21</v>
      </c>
      <c r="J205" s="14">
        <v>0.4</v>
      </c>
      <c r="K205" s="30">
        <f t="shared" si="46"/>
        <v>245.02</v>
      </c>
      <c r="L205" s="14">
        <v>8.8000000000000007</v>
      </c>
      <c r="M205" s="14">
        <v>35.75</v>
      </c>
      <c r="N205" s="14">
        <v>37.5</v>
      </c>
      <c r="O205" s="14">
        <f t="shared" si="47"/>
        <v>82.05</v>
      </c>
      <c r="P205" s="14">
        <f t="shared" si="48"/>
        <v>327.07</v>
      </c>
      <c r="Q205" s="14">
        <v>5</v>
      </c>
      <c r="R205" s="14">
        <f t="shared" si="49"/>
        <v>332.07</v>
      </c>
    </row>
    <row r="206" spans="1:18" x14ac:dyDescent="0.2">
      <c r="A206" s="93"/>
      <c r="B206" s="121"/>
      <c r="C206" s="76" t="s">
        <v>178</v>
      </c>
      <c r="D206" s="34">
        <v>14</v>
      </c>
      <c r="E206" s="14">
        <v>11.8</v>
      </c>
      <c r="F206" s="14">
        <v>0.87</v>
      </c>
      <c r="G206" s="14"/>
      <c r="H206" s="30">
        <f t="shared" si="40"/>
        <v>12.67</v>
      </c>
      <c r="I206" s="14">
        <v>0.8</v>
      </c>
      <c r="J206" s="14"/>
      <c r="K206" s="30">
        <f t="shared" si="46"/>
        <v>13.47</v>
      </c>
      <c r="L206" s="14">
        <v>3.2</v>
      </c>
      <c r="M206" s="14">
        <v>3.08</v>
      </c>
      <c r="N206" s="14">
        <v>13.3</v>
      </c>
      <c r="O206" s="14">
        <f t="shared" si="47"/>
        <v>19.580000000000002</v>
      </c>
      <c r="P206" s="14">
        <f t="shared" si="48"/>
        <v>33.050000000000004</v>
      </c>
      <c r="Q206" s="14">
        <v>11.31</v>
      </c>
      <c r="R206" s="14">
        <f t="shared" si="49"/>
        <v>44.360000000000007</v>
      </c>
    </row>
    <row r="207" spans="1:18" x14ac:dyDescent="0.2">
      <c r="A207" s="93"/>
      <c r="B207" s="121"/>
      <c r="C207" s="76" t="s">
        <v>163</v>
      </c>
      <c r="D207" s="34">
        <v>41</v>
      </c>
      <c r="E207" s="14">
        <v>2.5299999999999998</v>
      </c>
      <c r="F207" s="14">
        <v>2.5</v>
      </c>
      <c r="G207" s="14"/>
      <c r="H207" s="30">
        <f t="shared" si="40"/>
        <v>5.0299999999999994</v>
      </c>
      <c r="I207" s="14">
        <v>6.9</v>
      </c>
      <c r="J207" s="14"/>
      <c r="K207" s="30">
        <f t="shared" si="46"/>
        <v>11.93</v>
      </c>
      <c r="L207" s="14">
        <v>215.9</v>
      </c>
      <c r="M207" s="14">
        <v>48.35</v>
      </c>
      <c r="N207" s="14">
        <v>12.51</v>
      </c>
      <c r="O207" s="14">
        <f t="shared" si="47"/>
        <v>276.76</v>
      </c>
      <c r="P207" s="14">
        <f t="shared" si="48"/>
        <v>288.69</v>
      </c>
      <c r="Q207" s="14">
        <v>102.18</v>
      </c>
      <c r="R207" s="14">
        <f t="shared" si="49"/>
        <v>390.87</v>
      </c>
    </row>
    <row r="208" spans="1:18" x14ac:dyDescent="0.2">
      <c r="A208" s="93"/>
      <c r="B208" s="121"/>
      <c r="C208" s="76" t="s">
        <v>185</v>
      </c>
      <c r="D208" s="34">
        <v>1</v>
      </c>
      <c r="E208" s="14">
        <v>3</v>
      </c>
      <c r="F208" s="14"/>
      <c r="G208" s="14"/>
      <c r="H208" s="30">
        <f t="shared" si="40"/>
        <v>3</v>
      </c>
      <c r="I208" s="14">
        <v>1</v>
      </c>
      <c r="J208" s="14"/>
      <c r="K208" s="30">
        <f t="shared" si="46"/>
        <v>4</v>
      </c>
      <c r="L208" s="14"/>
      <c r="M208" s="14"/>
      <c r="N208" s="14">
        <v>4</v>
      </c>
      <c r="O208" s="14">
        <f t="shared" si="47"/>
        <v>4</v>
      </c>
      <c r="P208" s="14">
        <f t="shared" si="48"/>
        <v>8</v>
      </c>
      <c r="Q208" s="14">
        <v>4</v>
      </c>
      <c r="R208" s="14">
        <f t="shared" si="49"/>
        <v>12</v>
      </c>
    </row>
    <row r="209" spans="1:18" x14ac:dyDescent="0.2">
      <c r="A209" s="93"/>
      <c r="B209" s="121"/>
      <c r="C209" s="76" t="s">
        <v>190</v>
      </c>
      <c r="D209" s="34">
        <v>7</v>
      </c>
      <c r="E209" s="14"/>
      <c r="F209" s="14"/>
      <c r="G209" s="14"/>
      <c r="H209" s="30">
        <f t="shared" si="40"/>
        <v>0</v>
      </c>
      <c r="I209" s="14"/>
      <c r="J209" s="14"/>
      <c r="K209" s="30">
        <f t="shared" si="46"/>
        <v>0</v>
      </c>
      <c r="L209" s="14">
        <v>3.95</v>
      </c>
      <c r="M209" s="14">
        <v>6</v>
      </c>
      <c r="N209" s="14"/>
      <c r="O209" s="14">
        <f t="shared" si="47"/>
        <v>9.9499999999999993</v>
      </c>
      <c r="P209" s="14">
        <f t="shared" si="48"/>
        <v>9.9499999999999993</v>
      </c>
      <c r="Q209" s="14">
        <v>57.05</v>
      </c>
      <c r="R209" s="14">
        <f t="shared" si="49"/>
        <v>67</v>
      </c>
    </row>
    <row r="210" spans="1:18" x14ac:dyDescent="0.2">
      <c r="A210" s="93"/>
      <c r="B210" s="121"/>
      <c r="C210" s="78" t="s">
        <v>443</v>
      </c>
      <c r="D210" s="64"/>
      <c r="E210" s="36"/>
      <c r="F210" s="36"/>
      <c r="G210" s="36"/>
      <c r="H210" s="65"/>
      <c r="I210" s="36"/>
      <c r="J210" s="36"/>
      <c r="K210" s="65"/>
      <c r="L210" s="36"/>
      <c r="M210" s="36"/>
      <c r="N210" s="36"/>
      <c r="O210" s="36"/>
      <c r="P210" s="36"/>
      <c r="Q210" s="36"/>
      <c r="R210" s="36"/>
    </row>
    <row r="211" spans="1:18" x14ac:dyDescent="0.2">
      <c r="A211" s="93"/>
      <c r="B211" s="121"/>
      <c r="C211" s="76" t="s">
        <v>169</v>
      </c>
      <c r="D211" s="34">
        <v>5</v>
      </c>
      <c r="E211" s="14"/>
      <c r="F211" s="14"/>
      <c r="G211" s="14"/>
      <c r="H211" s="30">
        <f t="shared" si="40"/>
        <v>0</v>
      </c>
      <c r="I211" s="14"/>
      <c r="J211" s="14"/>
      <c r="K211" s="30">
        <f t="shared" si="46"/>
        <v>0</v>
      </c>
      <c r="L211" s="14">
        <v>0.3</v>
      </c>
      <c r="M211" s="14">
        <v>3.65</v>
      </c>
      <c r="N211" s="14">
        <v>2.4</v>
      </c>
      <c r="O211" s="14">
        <f t="shared" ref="O211:O221" si="50">+SUM(L211:N211)</f>
        <v>6.35</v>
      </c>
      <c r="P211" s="14">
        <f t="shared" ref="P211:P221" si="51">+SUM(K211+O211)</f>
        <v>6.35</v>
      </c>
      <c r="Q211" s="14"/>
      <c r="R211" s="14">
        <f t="shared" si="49"/>
        <v>6.35</v>
      </c>
    </row>
    <row r="212" spans="1:18" x14ac:dyDescent="0.2">
      <c r="A212" s="93"/>
      <c r="B212" s="121"/>
      <c r="C212" s="76" t="s">
        <v>165</v>
      </c>
      <c r="D212" s="34">
        <v>4</v>
      </c>
      <c r="E212" s="14"/>
      <c r="F212" s="14">
        <v>2</v>
      </c>
      <c r="G212" s="14"/>
      <c r="H212" s="30">
        <f t="shared" si="40"/>
        <v>2</v>
      </c>
      <c r="I212" s="14"/>
      <c r="J212" s="14"/>
      <c r="K212" s="30">
        <f t="shared" si="46"/>
        <v>2</v>
      </c>
      <c r="L212" s="14">
        <v>3.5</v>
      </c>
      <c r="M212" s="14"/>
      <c r="N212" s="14"/>
      <c r="O212" s="14">
        <f t="shared" si="50"/>
        <v>3.5</v>
      </c>
      <c r="P212" s="14">
        <f t="shared" si="51"/>
        <v>5.5</v>
      </c>
      <c r="Q212" s="14">
        <v>15.2</v>
      </c>
      <c r="R212" s="14">
        <f t="shared" si="49"/>
        <v>20.7</v>
      </c>
    </row>
    <row r="213" spans="1:18" x14ac:dyDescent="0.2">
      <c r="A213" s="93"/>
      <c r="B213" s="121"/>
      <c r="C213" s="76" t="s">
        <v>181</v>
      </c>
      <c r="D213" s="34">
        <v>12</v>
      </c>
      <c r="E213" s="14">
        <v>0.1</v>
      </c>
      <c r="F213" s="14"/>
      <c r="G213" s="14"/>
      <c r="H213" s="30">
        <f t="shared" si="40"/>
        <v>0.1</v>
      </c>
      <c r="I213" s="14">
        <v>26.3</v>
      </c>
      <c r="J213" s="14"/>
      <c r="K213" s="30">
        <f t="shared" si="46"/>
        <v>26.400000000000002</v>
      </c>
      <c r="L213" s="14">
        <v>0.55000000000000004</v>
      </c>
      <c r="M213" s="14">
        <v>21.53</v>
      </c>
      <c r="N213" s="14">
        <v>5.2</v>
      </c>
      <c r="O213" s="14">
        <f t="shared" si="50"/>
        <v>27.28</v>
      </c>
      <c r="P213" s="14">
        <f t="shared" si="51"/>
        <v>53.680000000000007</v>
      </c>
      <c r="Q213" s="14">
        <v>0.61</v>
      </c>
      <c r="R213" s="14">
        <f t="shared" si="49"/>
        <v>54.290000000000006</v>
      </c>
    </row>
    <row r="214" spans="1:18" x14ac:dyDescent="0.2">
      <c r="A214" s="93"/>
      <c r="B214" s="121"/>
      <c r="C214" s="76" t="s">
        <v>171</v>
      </c>
      <c r="D214" s="34">
        <v>11</v>
      </c>
      <c r="E214" s="14"/>
      <c r="F214" s="14">
        <v>0.4</v>
      </c>
      <c r="G214" s="14"/>
      <c r="H214" s="30">
        <f t="shared" si="40"/>
        <v>0.4</v>
      </c>
      <c r="I214" s="14">
        <v>0.2</v>
      </c>
      <c r="J214" s="14"/>
      <c r="K214" s="30">
        <f t="shared" si="46"/>
        <v>0.60000000000000009</v>
      </c>
      <c r="L214" s="14">
        <v>0.1</v>
      </c>
      <c r="M214" s="14">
        <v>18</v>
      </c>
      <c r="N214" s="14">
        <v>0.4</v>
      </c>
      <c r="O214" s="14">
        <f t="shared" si="50"/>
        <v>18.5</v>
      </c>
      <c r="P214" s="14">
        <f t="shared" si="51"/>
        <v>19.100000000000001</v>
      </c>
      <c r="Q214" s="14">
        <v>2.06</v>
      </c>
      <c r="R214" s="14">
        <f t="shared" si="49"/>
        <v>21.16</v>
      </c>
    </row>
    <row r="215" spans="1:18" x14ac:dyDescent="0.2">
      <c r="A215" s="93"/>
      <c r="B215" s="121"/>
      <c r="C215" s="76" t="s">
        <v>187</v>
      </c>
      <c r="D215" s="34">
        <v>6</v>
      </c>
      <c r="E215" s="14"/>
      <c r="F215" s="14">
        <v>6</v>
      </c>
      <c r="G215" s="14"/>
      <c r="H215" s="30">
        <f t="shared" si="40"/>
        <v>6</v>
      </c>
      <c r="I215" s="14"/>
      <c r="J215" s="14"/>
      <c r="K215" s="30">
        <f t="shared" si="46"/>
        <v>6</v>
      </c>
      <c r="L215" s="14">
        <v>0.2</v>
      </c>
      <c r="M215" s="14">
        <v>12.8</v>
      </c>
      <c r="N215" s="14"/>
      <c r="O215" s="14">
        <f t="shared" si="50"/>
        <v>13</v>
      </c>
      <c r="P215" s="14">
        <f t="shared" si="51"/>
        <v>19</v>
      </c>
      <c r="Q215" s="14">
        <v>27</v>
      </c>
      <c r="R215" s="14">
        <f t="shared" si="49"/>
        <v>46</v>
      </c>
    </row>
    <row r="216" spans="1:18" x14ac:dyDescent="0.2">
      <c r="A216" s="93"/>
      <c r="B216" s="121"/>
      <c r="C216" s="76" t="s">
        <v>173</v>
      </c>
      <c r="D216" s="34">
        <v>17</v>
      </c>
      <c r="E216" s="14">
        <v>32.31</v>
      </c>
      <c r="F216" s="14">
        <v>1</v>
      </c>
      <c r="G216" s="14"/>
      <c r="H216" s="30">
        <f t="shared" si="40"/>
        <v>33.31</v>
      </c>
      <c r="I216" s="14">
        <v>1</v>
      </c>
      <c r="J216" s="14"/>
      <c r="K216" s="30">
        <f t="shared" si="46"/>
        <v>34.31</v>
      </c>
      <c r="L216" s="14">
        <v>1.1000000000000001</v>
      </c>
      <c r="M216" s="14">
        <v>6.26</v>
      </c>
      <c r="N216" s="14">
        <v>2.82</v>
      </c>
      <c r="O216" s="14">
        <f t="shared" si="50"/>
        <v>10.18</v>
      </c>
      <c r="P216" s="14">
        <f t="shared" si="51"/>
        <v>44.49</v>
      </c>
      <c r="Q216" s="14">
        <v>7.9</v>
      </c>
      <c r="R216" s="14">
        <f t="shared" si="49"/>
        <v>52.39</v>
      </c>
    </row>
    <row r="217" spans="1:18" x14ac:dyDescent="0.2">
      <c r="A217" s="93"/>
      <c r="B217" s="121"/>
      <c r="C217" s="76" t="s">
        <v>191</v>
      </c>
      <c r="D217" s="34">
        <v>4</v>
      </c>
      <c r="E217" s="14"/>
      <c r="F217" s="14">
        <v>0.5</v>
      </c>
      <c r="G217" s="14"/>
      <c r="H217" s="30">
        <f t="shared" si="40"/>
        <v>0.5</v>
      </c>
      <c r="I217" s="14"/>
      <c r="J217" s="14">
        <v>0.45</v>
      </c>
      <c r="K217" s="30">
        <f t="shared" si="46"/>
        <v>0.95</v>
      </c>
      <c r="L217" s="14">
        <v>0.7</v>
      </c>
      <c r="M217" s="14">
        <v>0.8</v>
      </c>
      <c r="N217" s="14">
        <v>0.2</v>
      </c>
      <c r="O217" s="14">
        <f t="shared" si="50"/>
        <v>1.7</v>
      </c>
      <c r="P217" s="14">
        <f t="shared" si="51"/>
        <v>2.65</v>
      </c>
      <c r="Q217" s="14">
        <v>8.1</v>
      </c>
      <c r="R217" s="14">
        <f t="shared" si="49"/>
        <v>10.75</v>
      </c>
    </row>
    <row r="218" spans="1:18" x14ac:dyDescent="0.2">
      <c r="A218" s="93"/>
      <c r="B218" s="121"/>
      <c r="C218" s="76" t="s">
        <v>182</v>
      </c>
      <c r="D218" s="34">
        <v>0</v>
      </c>
      <c r="E218" s="14"/>
      <c r="F218" s="14"/>
      <c r="G218" s="14"/>
      <c r="H218" s="30">
        <f t="shared" si="40"/>
        <v>0</v>
      </c>
      <c r="I218" s="14"/>
      <c r="J218" s="14"/>
      <c r="K218" s="30">
        <f t="shared" si="46"/>
        <v>0</v>
      </c>
      <c r="L218" s="14"/>
      <c r="M218" s="14"/>
      <c r="N218" s="14"/>
      <c r="O218" s="14">
        <f t="shared" si="50"/>
        <v>0</v>
      </c>
      <c r="P218" s="14">
        <f t="shared" si="51"/>
        <v>0</v>
      </c>
      <c r="Q218" s="14"/>
      <c r="R218" s="14">
        <f t="shared" si="49"/>
        <v>0</v>
      </c>
    </row>
    <row r="219" spans="1:18" x14ac:dyDescent="0.2">
      <c r="A219" s="93"/>
      <c r="B219" s="121"/>
      <c r="C219" s="76" t="s">
        <v>166</v>
      </c>
      <c r="D219" s="34">
        <v>1</v>
      </c>
      <c r="E219" s="14"/>
      <c r="F219" s="14"/>
      <c r="G219" s="14"/>
      <c r="H219" s="30">
        <f t="shared" si="40"/>
        <v>0</v>
      </c>
      <c r="I219" s="14"/>
      <c r="J219" s="14"/>
      <c r="K219" s="30">
        <f t="shared" si="46"/>
        <v>0</v>
      </c>
      <c r="L219" s="14">
        <v>3</v>
      </c>
      <c r="M219" s="14">
        <v>0.5</v>
      </c>
      <c r="N219" s="14"/>
      <c r="O219" s="14">
        <f t="shared" si="50"/>
        <v>3.5</v>
      </c>
      <c r="P219" s="14">
        <f t="shared" si="51"/>
        <v>3.5</v>
      </c>
      <c r="Q219" s="14"/>
      <c r="R219" s="14">
        <f t="shared" si="49"/>
        <v>3.5</v>
      </c>
    </row>
    <row r="220" spans="1:18" x14ac:dyDescent="0.2">
      <c r="A220" s="93"/>
      <c r="B220" s="121"/>
      <c r="C220" s="76" t="s">
        <v>177</v>
      </c>
      <c r="D220" s="34">
        <v>0</v>
      </c>
      <c r="E220" s="14"/>
      <c r="F220" s="14"/>
      <c r="G220" s="14"/>
      <c r="H220" s="30">
        <f t="shared" si="40"/>
        <v>0</v>
      </c>
      <c r="I220" s="14"/>
      <c r="J220" s="14"/>
      <c r="K220" s="30">
        <f t="shared" si="46"/>
        <v>0</v>
      </c>
      <c r="L220" s="14"/>
      <c r="M220" s="14"/>
      <c r="N220" s="14"/>
      <c r="O220" s="14">
        <f t="shared" si="50"/>
        <v>0</v>
      </c>
      <c r="P220" s="14">
        <f t="shared" si="51"/>
        <v>0</v>
      </c>
      <c r="Q220" s="14"/>
      <c r="R220" s="14">
        <f t="shared" si="49"/>
        <v>0</v>
      </c>
    </row>
    <row r="221" spans="1:18" x14ac:dyDescent="0.2">
      <c r="A221" s="93"/>
      <c r="B221" s="121"/>
      <c r="C221" s="76" t="s">
        <v>304</v>
      </c>
      <c r="D221" s="34">
        <v>1</v>
      </c>
      <c r="E221" s="14"/>
      <c r="F221" s="14"/>
      <c r="G221" s="14"/>
      <c r="H221" s="30">
        <f t="shared" si="40"/>
        <v>0</v>
      </c>
      <c r="I221" s="14"/>
      <c r="J221" s="14"/>
      <c r="K221" s="30">
        <f t="shared" si="46"/>
        <v>0</v>
      </c>
      <c r="L221" s="14">
        <v>0.3</v>
      </c>
      <c r="M221" s="14">
        <v>1</v>
      </c>
      <c r="N221" s="14">
        <v>3.2</v>
      </c>
      <c r="O221" s="14">
        <f t="shared" si="50"/>
        <v>4.5</v>
      </c>
      <c r="P221" s="14">
        <f t="shared" si="51"/>
        <v>4.5</v>
      </c>
      <c r="Q221" s="14"/>
      <c r="R221" s="14">
        <f t="shared" si="49"/>
        <v>4.5</v>
      </c>
    </row>
    <row r="222" spans="1:18" x14ac:dyDescent="0.2">
      <c r="A222" s="94"/>
      <c r="B222" s="122"/>
      <c r="C222" s="88" t="s">
        <v>179</v>
      </c>
      <c r="D222" s="89">
        <v>48</v>
      </c>
      <c r="E222" s="90">
        <v>1.4</v>
      </c>
      <c r="F222" s="90">
        <v>1.35</v>
      </c>
      <c r="G222" s="90"/>
      <c r="H222" s="91">
        <f t="shared" si="40"/>
        <v>2.75</v>
      </c>
      <c r="I222" s="90">
        <v>2.74</v>
      </c>
      <c r="J222" s="90"/>
      <c r="K222" s="91">
        <f t="shared" si="46"/>
        <v>5.49</v>
      </c>
      <c r="L222" s="90">
        <v>0.25</v>
      </c>
      <c r="M222" s="90">
        <v>13.91</v>
      </c>
      <c r="N222" s="90">
        <v>10.77</v>
      </c>
      <c r="O222" s="90">
        <f t="shared" si="47"/>
        <v>24.93</v>
      </c>
      <c r="P222" s="90">
        <f t="shared" si="48"/>
        <v>30.42</v>
      </c>
      <c r="Q222" s="90">
        <v>30.05</v>
      </c>
      <c r="R222" s="90">
        <f t="shared" si="49"/>
        <v>60.47</v>
      </c>
    </row>
    <row r="223" spans="1:18" ht="12.75" customHeight="1" x14ac:dyDescent="0.25">
      <c r="A223" s="230" t="s">
        <v>0</v>
      </c>
      <c r="B223" s="231"/>
      <c r="C223" s="232" t="s">
        <v>0</v>
      </c>
      <c r="D223" s="53">
        <f t="shared" ref="D223:R223" si="52">+SUM(D191:D222)</f>
        <v>839</v>
      </c>
      <c r="E223" s="54">
        <f>SUM(E191:E222)</f>
        <v>466.52</v>
      </c>
      <c r="F223" s="54">
        <f>SUM(F191:F222)</f>
        <v>83.59</v>
      </c>
      <c r="G223" s="54">
        <f>SUM(G191:G222)</f>
        <v>142.37999999999997</v>
      </c>
      <c r="H223" s="54">
        <f>SUM(H191:H222)</f>
        <v>692.49</v>
      </c>
      <c r="I223" s="54">
        <f t="shared" si="52"/>
        <v>165.72</v>
      </c>
      <c r="J223" s="54">
        <f t="shared" si="52"/>
        <v>4.5500000000000007</v>
      </c>
      <c r="K223" s="54">
        <f t="shared" si="52"/>
        <v>862.76</v>
      </c>
      <c r="L223" s="54">
        <f t="shared" si="52"/>
        <v>589.1</v>
      </c>
      <c r="M223" s="54">
        <f t="shared" si="52"/>
        <v>470.06</v>
      </c>
      <c r="N223" s="54">
        <f t="shared" si="52"/>
        <v>552.59000000000015</v>
      </c>
      <c r="O223" s="54">
        <f t="shared" si="52"/>
        <v>1611.75</v>
      </c>
      <c r="P223" s="54">
        <f t="shared" si="52"/>
        <v>2474.5099999999993</v>
      </c>
      <c r="Q223" s="54">
        <f t="shared" si="52"/>
        <v>1627.8500000000001</v>
      </c>
      <c r="R223" s="55">
        <f t="shared" si="52"/>
        <v>4102.3599999999997</v>
      </c>
    </row>
    <row r="224" spans="1:18" x14ac:dyDescent="0.2">
      <c r="A224" s="93" t="s">
        <v>406</v>
      </c>
      <c r="B224" s="120" t="s">
        <v>219</v>
      </c>
      <c r="C224" s="73" t="s">
        <v>219</v>
      </c>
      <c r="D224" s="74">
        <v>20</v>
      </c>
      <c r="E224" s="39">
        <v>5.8</v>
      </c>
      <c r="F224" s="39"/>
      <c r="G224" s="39"/>
      <c r="H224" s="48">
        <f t="shared" si="40"/>
        <v>5.8</v>
      </c>
      <c r="I224" s="39">
        <v>8.65</v>
      </c>
      <c r="J224" s="39">
        <v>2.5</v>
      </c>
      <c r="K224" s="48">
        <f t="shared" ref="K224:K267" si="53">+SUM(H224:J224)</f>
        <v>16.95</v>
      </c>
      <c r="L224" s="39">
        <v>0.8</v>
      </c>
      <c r="M224" s="39">
        <v>9.9700000000000006</v>
      </c>
      <c r="N224" s="39"/>
      <c r="O224" s="39">
        <f t="shared" ref="O224:O235" si="54">+SUM(L224:N224)</f>
        <v>10.770000000000001</v>
      </c>
      <c r="P224" s="39">
        <f t="shared" ref="P224:P235" si="55">+SUM(K224+O224)</f>
        <v>27.72</v>
      </c>
      <c r="Q224" s="39">
        <v>4.1100000000000003</v>
      </c>
      <c r="R224" s="39">
        <f t="shared" ref="R224:R267" si="56">+SUM(P224:Q224)</f>
        <v>31.83</v>
      </c>
    </row>
    <row r="225" spans="1:18" x14ac:dyDescent="0.2">
      <c r="A225" s="93"/>
      <c r="B225" s="121"/>
      <c r="C225" s="76" t="s">
        <v>205</v>
      </c>
      <c r="D225" s="77">
        <v>9</v>
      </c>
      <c r="E225" s="14">
        <v>19.3</v>
      </c>
      <c r="F225" s="14">
        <v>7.0000000000000007E-2</v>
      </c>
      <c r="G225" s="14"/>
      <c r="H225" s="30">
        <f t="shared" si="40"/>
        <v>19.37</v>
      </c>
      <c r="I225" s="14">
        <v>57</v>
      </c>
      <c r="J225" s="14"/>
      <c r="K225" s="30">
        <f t="shared" si="53"/>
        <v>76.37</v>
      </c>
      <c r="L225" s="14">
        <v>26</v>
      </c>
      <c r="M225" s="14">
        <v>2.52</v>
      </c>
      <c r="N225" s="14">
        <v>0.2</v>
      </c>
      <c r="O225" s="14">
        <f t="shared" si="54"/>
        <v>28.72</v>
      </c>
      <c r="P225" s="14">
        <f t="shared" si="55"/>
        <v>105.09</v>
      </c>
      <c r="Q225" s="14">
        <v>8.1</v>
      </c>
      <c r="R225" s="14">
        <f t="shared" si="56"/>
        <v>113.19</v>
      </c>
    </row>
    <row r="226" spans="1:18" ht="14.25" customHeight="1" x14ac:dyDescent="0.2">
      <c r="A226" s="93"/>
      <c r="B226" s="121"/>
      <c r="C226" s="76" t="s">
        <v>275</v>
      </c>
      <c r="D226" s="77">
        <v>5</v>
      </c>
      <c r="E226" s="14"/>
      <c r="F226" s="14">
        <v>8.25</v>
      </c>
      <c r="G226" s="14"/>
      <c r="H226" s="30">
        <f t="shared" si="40"/>
        <v>8.25</v>
      </c>
      <c r="I226" s="14"/>
      <c r="J226" s="14"/>
      <c r="K226" s="30">
        <f t="shared" si="53"/>
        <v>8.25</v>
      </c>
      <c r="L226" s="14"/>
      <c r="M226" s="14">
        <v>0.01</v>
      </c>
      <c r="N226" s="14"/>
      <c r="O226" s="14">
        <f t="shared" si="54"/>
        <v>0.01</v>
      </c>
      <c r="P226" s="14">
        <f t="shared" si="55"/>
        <v>8.26</v>
      </c>
      <c r="Q226" s="14">
        <v>0.61</v>
      </c>
      <c r="R226" s="14">
        <f t="shared" si="56"/>
        <v>8.8699999999999992</v>
      </c>
    </row>
    <row r="227" spans="1:18" s="8" customFormat="1" ht="14.25" customHeight="1" x14ac:dyDescent="0.2">
      <c r="A227" s="93"/>
      <c r="B227" s="121"/>
      <c r="C227" s="76" t="s">
        <v>202</v>
      </c>
      <c r="D227" s="77">
        <v>4</v>
      </c>
      <c r="E227" s="14"/>
      <c r="F227" s="14"/>
      <c r="G227" s="14"/>
      <c r="H227" s="30">
        <f t="shared" si="40"/>
        <v>0</v>
      </c>
      <c r="I227" s="14"/>
      <c r="J227" s="14"/>
      <c r="K227" s="30">
        <f t="shared" si="53"/>
        <v>0</v>
      </c>
      <c r="L227" s="14">
        <v>3.3</v>
      </c>
      <c r="M227" s="14">
        <v>1.2</v>
      </c>
      <c r="N227" s="14"/>
      <c r="O227" s="14">
        <f t="shared" si="54"/>
        <v>4.5</v>
      </c>
      <c r="P227" s="14">
        <f t="shared" si="55"/>
        <v>4.5</v>
      </c>
      <c r="Q227" s="14">
        <v>0.06</v>
      </c>
      <c r="R227" s="14">
        <f t="shared" si="56"/>
        <v>4.5599999999999996</v>
      </c>
    </row>
    <row r="228" spans="1:18" s="8" customFormat="1" ht="14.25" customHeight="1" x14ac:dyDescent="0.2">
      <c r="A228" s="93"/>
      <c r="B228" s="121"/>
      <c r="C228" s="76" t="s">
        <v>195</v>
      </c>
      <c r="D228" s="77">
        <v>9</v>
      </c>
      <c r="E228" s="14"/>
      <c r="F228" s="14"/>
      <c r="G228" s="14"/>
      <c r="H228" s="30">
        <f t="shared" si="40"/>
        <v>0</v>
      </c>
      <c r="I228" s="14">
        <v>5.0999999999999996</v>
      </c>
      <c r="J228" s="14">
        <v>5</v>
      </c>
      <c r="K228" s="30">
        <f t="shared" si="53"/>
        <v>10.1</v>
      </c>
      <c r="L228" s="14">
        <v>2</v>
      </c>
      <c r="M228" s="14">
        <v>18.45</v>
      </c>
      <c r="N228" s="14">
        <v>0.1</v>
      </c>
      <c r="O228" s="14">
        <f t="shared" si="54"/>
        <v>20.55</v>
      </c>
      <c r="P228" s="14">
        <f t="shared" si="55"/>
        <v>30.65</v>
      </c>
      <c r="Q228" s="14">
        <v>0.41</v>
      </c>
      <c r="R228" s="14">
        <f t="shared" si="56"/>
        <v>31.06</v>
      </c>
    </row>
    <row r="229" spans="1:18" s="8" customFormat="1" ht="14.25" customHeight="1" x14ac:dyDescent="0.2">
      <c r="A229" s="93"/>
      <c r="B229" s="121"/>
      <c r="C229" s="76" t="s">
        <v>204</v>
      </c>
      <c r="D229" s="77">
        <v>2</v>
      </c>
      <c r="E229" s="14"/>
      <c r="F229" s="14"/>
      <c r="G229" s="14"/>
      <c r="H229" s="30">
        <f t="shared" si="40"/>
        <v>0</v>
      </c>
      <c r="I229" s="14"/>
      <c r="J229" s="14"/>
      <c r="K229" s="30">
        <f t="shared" si="53"/>
        <v>0</v>
      </c>
      <c r="L229" s="14">
        <v>0.3</v>
      </c>
      <c r="M229" s="14">
        <v>0.2</v>
      </c>
      <c r="N229" s="14">
        <v>0.1</v>
      </c>
      <c r="O229" s="14">
        <f t="shared" si="54"/>
        <v>0.6</v>
      </c>
      <c r="P229" s="14">
        <f t="shared" si="55"/>
        <v>0.6</v>
      </c>
      <c r="Q229" s="14"/>
      <c r="R229" s="14">
        <f t="shared" si="56"/>
        <v>0.6</v>
      </c>
    </row>
    <row r="230" spans="1:18" s="8" customFormat="1" ht="14.25" customHeight="1" x14ac:dyDescent="0.2">
      <c r="A230" s="93"/>
      <c r="B230" s="121"/>
      <c r="C230" s="76" t="s">
        <v>277</v>
      </c>
      <c r="D230" s="77">
        <v>2</v>
      </c>
      <c r="E230" s="14"/>
      <c r="F230" s="14"/>
      <c r="G230" s="14"/>
      <c r="H230" s="30">
        <f t="shared" si="40"/>
        <v>0</v>
      </c>
      <c r="I230" s="14"/>
      <c r="J230" s="14"/>
      <c r="K230" s="30">
        <f t="shared" si="53"/>
        <v>0</v>
      </c>
      <c r="L230" s="14">
        <v>0.1</v>
      </c>
      <c r="M230" s="14">
        <v>0.6</v>
      </c>
      <c r="N230" s="14">
        <v>0.2</v>
      </c>
      <c r="O230" s="14">
        <f t="shared" si="54"/>
        <v>0.89999999999999991</v>
      </c>
      <c r="P230" s="14">
        <f t="shared" si="55"/>
        <v>0.89999999999999991</v>
      </c>
      <c r="Q230" s="14">
        <v>0.5</v>
      </c>
      <c r="R230" s="14">
        <f t="shared" si="56"/>
        <v>1.4</v>
      </c>
    </row>
    <row r="231" spans="1:18" s="8" customFormat="1" ht="14.25" customHeight="1" x14ac:dyDescent="0.2">
      <c r="A231" s="93"/>
      <c r="B231" s="124"/>
      <c r="C231" s="76" t="s">
        <v>208</v>
      </c>
      <c r="D231" s="77">
        <v>1</v>
      </c>
      <c r="E231" s="14"/>
      <c r="F231" s="14"/>
      <c r="G231" s="14"/>
      <c r="H231" s="30">
        <f>SUM(E231:G231)</f>
        <v>0</v>
      </c>
      <c r="I231" s="14"/>
      <c r="J231" s="14"/>
      <c r="K231" s="30">
        <f>+SUM(H231:J231)</f>
        <v>0</v>
      </c>
      <c r="L231" s="14"/>
      <c r="M231" s="14">
        <v>0.1</v>
      </c>
      <c r="N231" s="14"/>
      <c r="O231" s="14">
        <f t="shared" si="54"/>
        <v>0.1</v>
      </c>
      <c r="P231" s="14">
        <f t="shared" si="55"/>
        <v>0.1</v>
      </c>
      <c r="Q231" s="14">
        <v>0.5</v>
      </c>
      <c r="R231" s="14">
        <f>+SUM(P231:Q231)</f>
        <v>0.6</v>
      </c>
    </row>
    <row r="232" spans="1:18" s="8" customFormat="1" ht="14.25" customHeight="1" x14ac:dyDescent="0.2">
      <c r="A232" s="93"/>
      <c r="B232" s="121" t="s">
        <v>431</v>
      </c>
      <c r="C232" s="76" t="s">
        <v>200</v>
      </c>
      <c r="D232" s="77">
        <v>9</v>
      </c>
      <c r="E232" s="14">
        <v>6.3</v>
      </c>
      <c r="F232" s="14"/>
      <c r="G232" s="14">
        <v>0.2</v>
      </c>
      <c r="H232" s="30">
        <f>SUM(E232:G232)</f>
        <v>6.5</v>
      </c>
      <c r="I232" s="14"/>
      <c r="J232" s="14"/>
      <c r="K232" s="30">
        <f>+SUM(H232:J232)</f>
        <v>6.5</v>
      </c>
      <c r="L232" s="14"/>
      <c r="M232" s="14">
        <v>1.2</v>
      </c>
      <c r="N232" s="14">
        <v>1.35</v>
      </c>
      <c r="O232" s="14">
        <f t="shared" si="54"/>
        <v>2.5499999999999998</v>
      </c>
      <c r="P232" s="14">
        <f t="shared" si="55"/>
        <v>9.0500000000000007</v>
      </c>
      <c r="Q232" s="14">
        <v>29.5</v>
      </c>
      <c r="R232" s="14">
        <f>+SUM(P232:Q232)</f>
        <v>38.549999999999997</v>
      </c>
    </row>
    <row r="233" spans="1:18" s="8" customFormat="1" ht="14.25" customHeight="1" x14ac:dyDescent="0.2">
      <c r="A233" s="93"/>
      <c r="B233" s="121"/>
      <c r="C233" s="76" t="s">
        <v>305</v>
      </c>
      <c r="D233" s="77">
        <v>0</v>
      </c>
      <c r="E233" s="14"/>
      <c r="F233" s="14"/>
      <c r="G233" s="14"/>
      <c r="H233" s="30">
        <f>SUM(E233:G233)</f>
        <v>0</v>
      </c>
      <c r="I233" s="14"/>
      <c r="J233" s="14"/>
      <c r="K233" s="30">
        <f>+SUM(H233:J233)</f>
        <v>0</v>
      </c>
      <c r="L233" s="14"/>
      <c r="M233" s="14"/>
      <c r="N233" s="14"/>
      <c r="O233" s="14">
        <f t="shared" si="54"/>
        <v>0</v>
      </c>
      <c r="P233" s="14">
        <f t="shared" si="55"/>
        <v>0</v>
      </c>
      <c r="Q233" s="14"/>
      <c r="R233" s="14">
        <f>+SUM(P233:Q233)</f>
        <v>0</v>
      </c>
    </row>
    <row r="234" spans="1:18" s="8" customFormat="1" ht="14.25" customHeight="1" x14ac:dyDescent="0.2">
      <c r="A234" s="93"/>
      <c r="B234" s="121"/>
      <c r="C234" s="76" t="s">
        <v>215</v>
      </c>
      <c r="D234" s="77">
        <v>0</v>
      </c>
      <c r="E234" s="14"/>
      <c r="F234" s="14"/>
      <c r="G234" s="14"/>
      <c r="H234" s="30">
        <f>SUM(E234:G234)</f>
        <v>0</v>
      </c>
      <c r="I234" s="14"/>
      <c r="J234" s="14"/>
      <c r="K234" s="30">
        <f>+SUM(H234:J234)</f>
        <v>0</v>
      </c>
      <c r="L234" s="14"/>
      <c r="M234" s="14"/>
      <c r="N234" s="14"/>
      <c r="O234" s="14">
        <f t="shared" si="54"/>
        <v>0</v>
      </c>
      <c r="P234" s="14">
        <f t="shared" si="55"/>
        <v>0</v>
      </c>
      <c r="Q234" s="14"/>
      <c r="R234" s="14">
        <f>+SUM(P234:Q234)</f>
        <v>0</v>
      </c>
    </row>
    <row r="235" spans="1:18" s="8" customFormat="1" ht="14.25" customHeight="1" x14ac:dyDescent="0.2">
      <c r="A235" s="93"/>
      <c r="B235" s="121"/>
      <c r="C235" s="82" t="s">
        <v>201</v>
      </c>
      <c r="D235" s="83">
        <v>0</v>
      </c>
      <c r="E235" s="17"/>
      <c r="F235" s="17"/>
      <c r="G235" s="17"/>
      <c r="H235" s="32">
        <f>SUM(E235:G235)</f>
        <v>0</v>
      </c>
      <c r="I235" s="17"/>
      <c r="J235" s="17"/>
      <c r="K235" s="32">
        <f>+SUM(H235:J235)</f>
        <v>0</v>
      </c>
      <c r="L235" s="17"/>
      <c r="M235" s="17"/>
      <c r="N235" s="17"/>
      <c r="O235" s="17">
        <f t="shared" si="54"/>
        <v>0</v>
      </c>
      <c r="P235" s="17">
        <f t="shared" si="55"/>
        <v>0</v>
      </c>
      <c r="Q235" s="17"/>
      <c r="R235" s="17">
        <f>+SUM(P235:Q235)</f>
        <v>0</v>
      </c>
    </row>
    <row r="236" spans="1:18" ht="15" x14ac:dyDescent="0.25">
      <c r="A236" s="230" t="s">
        <v>0</v>
      </c>
      <c r="B236" s="231"/>
      <c r="C236" s="232" t="s">
        <v>0</v>
      </c>
      <c r="D236" s="53">
        <f t="shared" ref="D236:R236" si="57">SUM(D224:D235)</f>
        <v>61</v>
      </c>
      <c r="E236" s="54">
        <f t="shared" si="57"/>
        <v>31.400000000000002</v>
      </c>
      <c r="F236" s="54">
        <f t="shared" si="57"/>
        <v>8.32</v>
      </c>
      <c r="G236" s="54">
        <f t="shared" si="57"/>
        <v>0.2</v>
      </c>
      <c r="H236" s="54">
        <f t="shared" si="57"/>
        <v>39.92</v>
      </c>
      <c r="I236" s="54">
        <f t="shared" si="57"/>
        <v>70.75</v>
      </c>
      <c r="J236" s="54">
        <f t="shared" si="57"/>
        <v>7.5</v>
      </c>
      <c r="K236" s="54">
        <f t="shared" si="57"/>
        <v>118.17</v>
      </c>
      <c r="L236" s="54">
        <f t="shared" si="57"/>
        <v>32.5</v>
      </c>
      <c r="M236" s="54">
        <f t="shared" si="57"/>
        <v>34.250000000000007</v>
      </c>
      <c r="N236" s="54">
        <f t="shared" si="57"/>
        <v>1.9500000000000002</v>
      </c>
      <c r="O236" s="54">
        <f t="shared" si="57"/>
        <v>68.699999999999989</v>
      </c>
      <c r="P236" s="54">
        <f t="shared" si="57"/>
        <v>186.87</v>
      </c>
      <c r="Q236" s="54">
        <f t="shared" si="57"/>
        <v>43.79</v>
      </c>
      <c r="R236" s="55">
        <f t="shared" si="57"/>
        <v>230.65999999999997</v>
      </c>
    </row>
    <row r="237" spans="1:18" s="8" customFormat="1" ht="14.25" customHeight="1" x14ac:dyDescent="0.2">
      <c r="A237" s="93" t="s">
        <v>9</v>
      </c>
      <c r="B237" s="120" t="s">
        <v>207</v>
      </c>
      <c r="C237" s="73" t="s">
        <v>207</v>
      </c>
      <c r="D237" s="74">
        <v>0</v>
      </c>
      <c r="E237" s="39"/>
      <c r="F237" s="39"/>
      <c r="G237" s="39"/>
      <c r="H237" s="48">
        <f>SUM(E237:G237)</f>
        <v>0</v>
      </c>
      <c r="I237" s="39"/>
      <c r="J237" s="39"/>
      <c r="K237" s="48">
        <f>+SUM(H237:J237)</f>
        <v>0</v>
      </c>
      <c r="L237" s="39"/>
      <c r="M237" s="39"/>
      <c r="N237" s="39"/>
      <c r="O237" s="39">
        <f>+SUM(L237:N237)</f>
        <v>0</v>
      </c>
      <c r="P237" s="39">
        <f>+SUM(K237+O237)</f>
        <v>0</v>
      </c>
      <c r="Q237" s="39"/>
      <c r="R237" s="39">
        <f>+SUM(P237:Q237)</f>
        <v>0</v>
      </c>
    </row>
    <row r="238" spans="1:18" s="8" customFormat="1" ht="14.25" customHeight="1" x14ac:dyDescent="0.2">
      <c r="A238" s="93"/>
      <c r="B238" s="121"/>
      <c r="C238" s="76" t="s">
        <v>218</v>
      </c>
      <c r="D238" s="77">
        <v>1</v>
      </c>
      <c r="E238" s="14">
        <v>1.5</v>
      </c>
      <c r="F238" s="14"/>
      <c r="G238" s="14"/>
      <c r="H238" s="30">
        <f t="shared" si="40"/>
        <v>1.5</v>
      </c>
      <c r="I238" s="14"/>
      <c r="J238" s="14"/>
      <c r="K238" s="30">
        <f t="shared" si="53"/>
        <v>1.5</v>
      </c>
      <c r="L238" s="14"/>
      <c r="M238" s="14"/>
      <c r="N238" s="14"/>
      <c r="O238" s="14">
        <f>+SUM(L238:N238)</f>
        <v>0</v>
      </c>
      <c r="P238" s="14">
        <f>+SUM(K238+O238)</f>
        <v>1.5</v>
      </c>
      <c r="Q238" s="14"/>
      <c r="R238" s="14">
        <f t="shared" si="56"/>
        <v>1.5</v>
      </c>
    </row>
    <row r="239" spans="1:18" s="8" customFormat="1" ht="14.25" customHeight="1" x14ac:dyDescent="0.2">
      <c r="A239" s="93"/>
      <c r="B239" s="121"/>
      <c r="C239" s="76" t="s">
        <v>214</v>
      </c>
      <c r="D239" s="77">
        <v>0</v>
      </c>
      <c r="E239" s="14"/>
      <c r="F239" s="14"/>
      <c r="G239" s="14"/>
      <c r="H239" s="30">
        <f t="shared" si="40"/>
        <v>0</v>
      </c>
      <c r="I239" s="14"/>
      <c r="J239" s="14"/>
      <c r="K239" s="30">
        <f t="shared" si="53"/>
        <v>0</v>
      </c>
      <c r="L239" s="14"/>
      <c r="M239" s="14"/>
      <c r="N239" s="14"/>
      <c r="O239" s="14">
        <f t="shared" ref="O239:O266" si="58">+SUM(L239:N239)</f>
        <v>0</v>
      </c>
      <c r="P239" s="14">
        <f t="shared" ref="P239:P266" si="59">+SUM(K239+O239)</f>
        <v>0</v>
      </c>
      <c r="Q239" s="14"/>
      <c r="R239" s="14">
        <f t="shared" si="56"/>
        <v>0</v>
      </c>
    </row>
    <row r="240" spans="1:18" s="8" customFormat="1" ht="14.25" customHeight="1" x14ac:dyDescent="0.2">
      <c r="A240" s="93"/>
      <c r="B240" s="121"/>
      <c r="C240" s="76" t="s">
        <v>211</v>
      </c>
      <c r="D240" s="77">
        <v>7</v>
      </c>
      <c r="E240" s="14"/>
      <c r="F240" s="14"/>
      <c r="G240" s="14"/>
      <c r="H240" s="30">
        <f t="shared" si="40"/>
        <v>0</v>
      </c>
      <c r="I240" s="14"/>
      <c r="J240" s="14"/>
      <c r="K240" s="30">
        <f t="shared" si="53"/>
        <v>0</v>
      </c>
      <c r="L240" s="14">
        <v>5</v>
      </c>
      <c r="M240" s="14">
        <v>4</v>
      </c>
      <c r="N240" s="14"/>
      <c r="O240" s="14">
        <f t="shared" si="58"/>
        <v>9</v>
      </c>
      <c r="P240" s="14">
        <f t="shared" si="59"/>
        <v>9</v>
      </c>
      <c r="Q240" s="14"/>
      <c r="R240" s="14">
        <f t="shared" si="56"/>
        <v>9</v>
      </c>
    </row>
    <row r="241" spans="1:18" s="8" customFormat="1" ht="14.25" customHeight="1" x14ac:dyDescent="0.2">
      <c r="A241" s="93"/>
      <c r="B241" s="121"/>
      <c r="C241" s="76" t="s">
        <v>325</v>
      </c>
      <c r="D241" s="77">
        <v>1</v>
      </c>
      <c r="E241" s="14"/>
      <c r="F241" s="14"/>
      <c r="G241" s="14"/>
      <c r="H241" s="30">
        <f t="shared" si="40"/>
        <v>0</v>
      </c>
      <c r="I241" s="14"/>
      <c r="J241" s="14"/>
      <c r="K241" s="30">
        <f t="shared" si="53"/>
        <v>0</v>
      </c>
      <c r="L241" s="14">
        <v>0.5</v>
      </c>
      <c r="M241" s="14">
        <v>3</v>
      </c>
      <c r="N241" s="14"/>
      <c r="O241" s="14">
        <f t="shared" si="58"/>
        <v>3.5</v>
      </c>
      <c r="P241" s="14">
        <f t="shared" si="59"/>
        <v>3.5</v>
      </c>
      <c r="Q241" s="14"/>
      <c r="R241" s="14">
        <f t="shared" si="56"/>
        <v>3.5</v>
      </c>
    </row>
    <row r="242" spans="1:18" s="8" customFormat="1" ht="14.25" customHeight="1" x14ac:dyDescent="0.2">
      <c r="A242" s="93"/>
      <c r="B242" s="121"/>
      <c r="C242" s="76" t="s">
        <v>216</v>
      </c>
      <c r="D242" s="77">
        <v>3</v>
      </c>
      <c r="E242" s="14"/>
      <c r="F242" s="14"/>
      <c r="G242" s="14"/>
      <c r="H242" s="30">
        <f t="shared" si="40"/>
        <v>0</v>
      </c>
      <c r="I242" s="14"/>
      <c r="J242" s="14"/>
      <c r="K242" s="30">
        <f t="shared" si="53"/>
        <v>0</v>
      </c>
      <c r="L242" s="14">
        <v>0.8</v>
      </c>
      <c r="M242" s="14">
        <v>2</v>
      </c>
      <c r="N242" s="14"/>
      <c r="O242" s="14">
        <f t="shared" si="58"/>
        <v>2.8</v>
      </c>
      <c r="P242" s="14">
        <f t="shared" si="59"/>
        <v>2.8</v>
      </c>
      <c r="Q242" s="14"/>
      <c r="R242" s="14">
        <f t="shared" si="56"/>
        <v>2.8</v>
      </c>
    </row>
    <row r="243" spans="1:18" s="8" customFormat="1" ht="14.25" customHeight="1" x14ac:dyDescent="0.2">
      <c r="A243" s="93"/>
      <c r="B243" s="121"/>
      <c r="C243" s="76" t="s">
        <v>213</v>
      </c>
      <c r="D243" s="77">
        <v>5</v>
      </c>
      <c r="E243" s="14"/>
      <c r="F243" s="14">
        <v>0.6</v>
      </c>
      <c r="G243" s="14"/>
      <c r="H243" s="30">
        <f t="shared" si="40"/>
        <v>0.6</v>
      </c>
      <c r="I243" s="14">
        <v>2.4</v>
      </c>
      <c r="J243" s="14">
        <v>0.4</v>
      </c>
      <c r="K243" s="30">
        <f t="shared" si="53"/>
        <v>3.4</v>
      </c>
      <c r="L243" s="14">
        <v>2.5</v>
      </c>
      <c r="M243" s="14">
        <v>0.1</v>
      </c>
      <c r="N243" s="14">
        <v>0.6</v>
      </c>
      <c r="O243" s="14">
        <f t="shared" si="58"/>
        <v>3.2</v>
      </c>
      <c r="P243" s="14">
        <f t="shared" si="59"/>
        <v>6.6</v>
      </c>
      <c r="Q243" s="14"/>
      <c r="R243" s="14">
        <f t="shared" si="56"/>
        <v>6.6</v>
      </c>
    </row>
    <row r="244" spans="1:18" s="8" customFormat="1" ht="14.25" customHeight="1" x14ac:dyDescent="0.2">
      <c r="A244" s="93"/>
      <c r="B244" s="124"/>
      <c r="C244" s="76" t="s">
        <v>217</v>
      </c>
      <c r="D244" s="77">
        <v>20</v>
      </c>
      <c r="E244" s="14"/>
      <c r="F244" s="14"/>
      <c r="G244" s="14"/>
      <c r="H244" s="30">
        <f t="shared" si="40"/>
        <v>0</v>
      </c>
      <c r="I244" s="14">
        <v>3</v>
      </c>
      <c r="J244" s="14"/>
      <c r="K244" s="30">
        <f t="shared" si="53"/>
        <v>3</v>
      </c>
      <c r="L244" s="14">
        <v>5.95</v>
      </c>
      <c r="M244" s="14">
        <v>4.6500000000000004</v>
      </c>
      <c r="N244" s="14"/>
      <c r="O244" s="14">
        <f t="shared" si="58"/>
        <v>10.600000000000001</v>
      </c>
      <c r="P244" s="14">
        <f t="shared" si="59"/>
        <v>13.600000000000001</v>
      </c>
      <c r="Q244" s="14">
        <v>15.31</v>
      </c>
      <c r="R244" s="14">
        <f t="shared" si="56"/>
        <v>28.910000000000004</v>
      </c>
    </row>
    <row r="245" spans="1:18" x14ac:dyDescent="0.2">
      <c r="A245" s="93"/>
      <c r="B245" s="121" t="s">
        <v>203</v>
      </c>
      <c r="C245" s="76" t="s">
        <v>210</v>
      </c>
      <c r="D245" s="77">
        <v>45</v>
      </c>
      <c r="E245" s="14">
        <v>0.05</v>
      </c>
      <c r="F245" s="14"/>
      <c r="G245" s="14"/>
      <c r="H245" s="30">
        <f t="shared" ref="H245:H266" si="60">SUM(E245:G245)</f>
        <v>0.05</v>
      </c>
      <c r="I245" s="14"/>
      <c r="J245" s="14"/>
      <c r="K245" s="30">
        <f t="shared" si="53"/>
        <v>0.05</v>
      </c>
      <c r="L245" s="14">
        <v>0.7</v>
      </c>
      <c r="M245" s="14">
        <v>14.3</v>
      </c>
      <c r="N245" s="14"/>
      <c r="O245" s="14">
        <f t="shared" si="58"/>
        <v>15</v>
      </c>
      <c r="P245" s="14">
        <f t="shared" si="59"/>
        <v>15.05</v>
      </c>
      <c r="Q245" s="14">
        <v>0.4</v>
      </c>
      <c r="R245" s="14">
        <f t="shared" si="56"/>
        <v>15.450000000000001</v>
      </c>
    </row>
    <row r="246" spans="1:18" x14ac:dyDescent="0.2">
      <c r="A246" s="93"/>
      <c r="B246" s="121"/>
      <c r="C246" s="76" t="s">
        <v>273</v>
      </c>
      <c r="D246" s="77">
        <v>15</v>
      </c>
      <c r="E246" s="14"/>
      <c r="F246" s="14"/>
      <c r="G246" s="14"/>
      <c r="H246" s="30">
        <f t="shared" si="60"/>
        <v>0</v>
      </c>
      <c r="I246" s="14"/>
      <c r="J246" s="14"/>
      <c r="K246" s="30">
        <f t="shared" si="53"/>
        <v>0</v>
      </c>
      <c r="L246" s="14">
        <v>131.35</v>
      </c>
      <c r="M246" s="14">
        <v>31.5</v>
      </c>
      <c r="N246" s="14"/>
      <c r="O246" s="14">
        <f t="shared" si="58"/>
        <v>162.85</v>
      </c>
      <c r="P246" s="14">
        <f t="shared" si="59"/>
        <v>162.85</v>
      </c>
      <c r="Q246" s="14"/>
      <c r="R246" s="14">
        <f t="shared" si="56"/>
        <v>162.85</v>
      </c>
    </row>
    <row r="247" spans="1:18" x14ac:dyDescent="0.2">
      <c r="A247" s="93"/>
      <c r="B247" s="121"/>
      <c r="C247" s="76" t="s">
        <v>193</v>
      </c>
      <c r="D247" s="77">
        <v>5</v>
      </c>
      <c r="E247" s="14">
        <v>3.5</v>
      </c>
      <c r="F247" s="14"/>
      <c r="G247" s="14"/>
      <c r="H247" s="30">
        <f t="shared" si="60"/>
        <v>3.5</v>
      </c>
      <c r="I247" s="14">
        <v>0.5</v>
      </c>
      <c r="J247" s="14"/>
      <c r="K247" s="30">
        <f t="shared" si="53"/>
        <v>4</v>
      </c>
      <c r="L247" s="14">
        <v>20</v>
      </c>
      <c r="M247" s="14">
        <v>7.7</v>
      </c>
      <c r="N247" s="14"/>
      <c r="O247" s="14">
        <f t="shared" si="58"/>
        <v>27.7</v>
      </c>
      <c r="P247" s="14">
        <f t="shared" si="59"/>
        <v>31.7</v>
      </c>
      <c r="Q247" s="14"/>
      <c r="R247" s="14">
        <f t="shared" si="56"/>
        <v>31.7</v>
      </c>
    </row>
    <row r="248" spans="1:18" x14ac:dyDescent="0.2">
      <c r="A248" s="93"/>
      <c r="B248" s="121"/>
      <c r="C248" s="76" t="s">
        <v>206</v>
      </c>
      <c r="D248" s="77">
        <v>3</v>
      </c>
      <c r="E248" s="14"/>
      <c r="F248" s="14"/>
      <c r="G248" s="14"/>
      <c r="H248" s="30">
        <f t="shared" si="60"/>
        <v>0</v>
      </c>
      <c r="I248" s="14"/>
      <c r="J248" s="14"/>
      <c r="K248" s="30">
        <f t="shared" si="53"/>
        <v>0</v>
      </c>
      <c r="L248" s="14"/>
      <c r="M248" s="14">
        <v>1.7</v>
      </c>
      <c r="N248" s="14"/>
      <c r="O248" s="14">
        <f t="shared" si="58"/>
        <v>1.7</v>
      </c>
      <c r="P248" s="14">
        <f t="shared" si="59"/>
        <v>1.7</v>
      </c>
      <c r="Q248" s="14"/>
      <c r="R248" s="14">
        <f t="shared" si="56"/>
        <v>1.7</v>
      </c>
    </row>
    <row r="249" spans="1:18" x14ac:dyDescent="0.2">
      <c r="A249" s="93"/>
      <c r="B249" s="121"/>
      <c r="C249" s="76" t="s">
        <v>276</v>
      </c>
      <c r="D249" s="77">
        <v>9</v>
      </c>
      <c r="E249" s="14"/>
      <c r="F249" s="14"/>
      <c r="G249" s="14"/>
      <c r="H249" s="30">
        <f t="shared" si="60"/>
        <v>0</v>
      </c>
      <c r="I249" s="14"/>
      <c r="J249" s="14"/>
      <c r="K249" s="30">
        <f t="shared" si="53"/>
        <v>0</v>
      </c>
      <c r="L249" s="14">
        <v>12.9</v>
      </c>
      <c r="M249" s="14"/>
      <c r="N249" s="14"/>
      <c r="O249" s="14">
        <f t="shared" si="58"/>
        <v>12.9</v>
      </c>
      <c r="P249" s="14">
        <f t="shared" si="59"/>
        <v>12.9</v>
      </c>
      <c r="Q249" s="14"/>
      <c r="R249" s="14">
        <f t="shared" si="56"/>
        <v>12.9</v>
      </c>
    </row>
    <row r="250" spans="1:18" x14ac:dyDescent="0.2">
      <c r="A250" s="93"/>
      <c r="B250" s="121"/>
      <c r="C250" s="76" t="s">
        <v>199</v>
      </c>
      <c r="D250" s="77">
        <v>9</v>
      </c>
      <c r="E250" s="14">
        <v>0.4</v>
      </c>
      <c r="F250" s="14"/>
      <c r="G250" s="14"/>
      <c r="H250" s="30">
        <f t="shared" si="60"/>
        <v>0.4</v>
      </c>
      <c r="I250" s="14"/>
      <c r="J250" s="14"/>
      <c r="K250" s="30">
        <f t="shared" si="53"/>
        <v>0.4</v>
      </c>
      <c r="L250" s="14">
        <v>15.4</v>
      </c>
      <c r="M250" s="14">
        <v>4</v>
      </c>
      <c r="N250" s="14"/>
      <c r="O250" s="14">
        <f t="shared" si="58"/>
        <v>19.399999999999999</v>
      </c>
      <c r="P250" s="14">
        <f t="shared" si="59"/>
        <v>19.799999999999997</v>
      </c>
      <c r="Q250" s="14">
        <v>2</v>
      </c>
      <c r="R250" s="14">
        <f t="shared" si="56"/>
        <v>21.799999999999997</v>
      </c>
    </row>
    <row r="251" spans="1:18" x14ac:dyDescent="0.2">
      <c r="A251" s="93"/>
      <c r="B251" s="121"/>
      <c r="C251" s="76" t="s">
        <v>274</v>
      </c>
      <c r="D251" s="77">
        <v>1</v>
      </c>
      <c r="E251" s="14"/>
      <c r="F251" s="14"/>
      <c r="G251" s="14"/>
      <c r="H251" s="30">
        <f t="shared" si="60"/>
        <v>0</v>
      </c>
      <c r="I251" s="14"/>
      <c r="J251" s="14"/>
      <c r="K251" s="30">
        <f t="shared" si="53"/>
        <v>0</v>
      </c>
      <c r="L251" s="14">
        <v>0.8</v>
      </c>
      <c r="M251" s="14"/>
      <c r="N251" s="14"/>
      <c r="O251" s="14">
        <f t="shared" si="58"/>
        <v>0.8</v>
      </c>
      <c r="P251" s="14">
        <f t="shared" si="59"/>
        <v>0.8</v>
      </c>
      <c r="Q251" s="14"/>
      <c r="R251" s="14">
        <f t="shared" si="56"/>
        <v>0.8</v>
      </c>
    </row>
    <row r="252" spans="1:18" x14ac:dyDescent="0.2">
      <c r="A252" s="93"/>
      <c r="B252" s="121"/>
      <c r="C252" s="76" t="s">
        <v>203</v>
      </c>
      <c r="D252" s="77">
        <v>1</v>
      </c>
      <c r="E252" s="14"/>
      <c r="F252" s="14"/>
      <c r="G252" s="14"/>
      <c r="H252" s="30">
        <f t="shared" si="60"/>
        <v>0</v>
      </c>
      <c r="I252" s="14"/>
      <c r="J252" s="14"/>
      <c r="K252" s="30">
        <f t="shared" si="53"/>
        <v>0</v>
      </c>
      <c r="L252" s="14"/>
      <c r="M252" s="14">
        <v>0.5</v>
      </c>
      <c r="N252" s="14"/>
      <c r="O252" s="14">
        <f t="shared" si="58"/>
        <v>0.5</v>
      </c>
      <c r="P252" s="14">
        <f t="shared" si="59"/>
        <v>0.5</v>
      </c>
      <c r="Q252" s="14"/>
      <c r="R252" s="14">
        <f t="shared" si="56"/>
        <v>0.5</v>
      </c>
    </row>
    <row r="253" spans="1:18" x14ac:dyDescent="0.2">
      <c r="A253" s="93"/>
      <c r="B253" s="124"/>
      <c r="C253" s="76" t="s">
        <v>212</v>
      </c>
      <c r="D253" s="77">
        <v>24</v>
      </c>
      <c r="E253" s="14"/>
      <c r="F253" s="14"/>
      <c r="G253" s="14"/>
      <c r="H253" s="30">
        <f t="shared" si="60"/>
        <v>0</v>
      </c>
      <c r="I253" s="14"/>
      <c r="J253" s="14"/>
      <c r="K253" s="30">
        <f t="shared" si="53"/>
        <v>0</v>
      </c>
      <c r="L253" s="14">
        <v>116.5</v>
      </c>
      <c r="M253" s="14">
        <v>51.48</v>
      </c>
      <c r="N253" s="14">
        <v>1</v>
      </c>
      <c r="O253" s="14">
        <f t="shared" si="58"/>
        <v>168.98</v>
      </c>
      <c r="P253" s="14">
        <f t="shared" si="59"/>
        <v>168.98</v>
      </c>
      <c r="Q253" s="14"/>
      <c r="R253" s="14">
        <f t="shared" si="56"/>
        <v>168.98</v>
      </c>
    </row>
    <row r="254" spans="1:18" x14ac:dyDescent="0.2">
      <c r="A254" s="93"/>
      <c r="B254" s="121" t="s">
        <v>432</v>
      </c>
      <c r="C254" s="76" t="s">
        <v>194</v>
      </c>
      <c r="D254" s="77">
        <v>23</v>
      </c>
      <c r="E254" s="14"/>
      <c r="F254" s="14"/>
      <c r="G254" s="14"/>
      <c r="H254" s="30">
        <f t="shared" si="60"/>
        <v>0</v>
      </c>
      <c r="I254" s="14"/>
      <c r="J254" s="14"/>
      <c r="K254" s="30">
        <f t="shared" si="53"/>
        <v>0</v>
      </c>
      <c r="L254" s="14">
        <v>9.8000000000000007</v>
      </c>
      <c r="M254" s="14">
        <v>26.5</v>
      </c>
      <c r="N254" s="14">
        <v>0.25</v>
      </c>
      <c r="O254" s="14">
        <f t="shared" si="58"/>
        <v>36.549999999999997</v>
      </c>
      <c r="P254" s="14">
        <f t="shared" si="59"/>
        <v>36.549999999999997</v>
      </c>
      <c r="Q254" s="14"/>
      <c r="R254" s="14">
        <f t="shared" si="56"/>
        <v>36.549999999999997</v>
      </c>
    </row>
    <row r="255" spans="1:18" x14ac:dyDescent="0.2">
      <c r="A255" s="93"/>
      <c r="B255" s="121"/>
      <c r="C255" s="76" t="s">
        <v>192</v>
      </c>
      <c r="D255" s="77">
        <v>15</v>
      </c>
      <c r="E255" s="14"/>
      <c r="F255" s="14"/>
      <c r="G255" s="14"/>
      <c r="H255" s="30">
        <f t="shared" si="60"/>
        <v>0</v>
      </c>
      <c r="I255" s="14"/>
      <c r="J255" s="14">
        <v>0.5</v>
      </c>
      <c r="K255" s="30">
        <f t="shared" si="53"/>
        <v>0.5</v>
      </c>
      <c r="L255" s="14">
        <v>11.4</v>
      </c>
      <c r="M255" s="14">
        <v>14.65</v>
      </c>
      <c r="N255" s="14">
        <v>1.1000000000000001</v>
      </c>
      <c r="O255" s="14">
        <f t="shared" si="58"/>
        <v>27.150000000000002</v>
      </c>
      <c r="P255" s="14">
        <f t="shared" si="59"/>
        <v>27.650000000000002</v>
      </c>
      <c r="Q255" s="14">
        <v>2.2999999999999998</v>
      </c>
      <c r="R255" s="14">
        <f t="shared" si="56"/>
        <v>29.950000000000003</v>
      </c>
    </row>
    <row r="256" spans="1:18" x14ac:dyDescent="0.2">
      <c r="A256" s="93"/>
      <c r="B256" s="121"/>
      <c r="C256" s="76" t="s">
        <v>280</v>
      </c>
      <c r="D256" s="77">
        <v>4</v>
      </c>
      <c r="E256" s="14"/>
      <c r="F256" s="14"/>
      <c r="G256" s="14"/>
      <c r="H256" s="30">
        <f t="shared" si="60"/>
        <v>0</v>
      </c>
      <c r="I256" s="14"/>
      <c r="J256" s="14"/>
      <c r="K256" s="30">
        <f t="shared" si="53"/>
        <v>0</v>
      </c>
      <c r="L256" s="14">
        <v>1.65</v>
      </c>
      <c r="M256" s="14">
        <v>0.1</v>
      </c>
      <c r="N256" s="14"/>
      <c r="O256" s="14">
        <f t="shared" si="58"/>
        <v>1.75</v>
      </c>
      <c r="P256" s="14">
        <f t="shared" si="59"/>
        <v>1.75</v>
      </c>
      <c r="Q256" s="14"/>
      <c r="R256" s="14">
        <f t="shared" si="56"/>
        <v>1.75</v>
      </c>
    </row>
    <row r="257" spans="1:18" x14ac:dyDescent="0.2">
      <c r="A257" s="93"/>
      <c r="B257" s="121"/>
      <c r="C257" s="76" t="s">
        <v>354</v>
      </c>
      <c r="D257" s="77">
        <v>1</v>
      </c>
      <c r="E257" s="14"/>
      <c r="F257" s="14"/>
      <c r="G257" s="14"/>
      <c r="H257" s="30">
        <f t="shared" si="60"/>
        <v>0</v>
      </c>
      <c r="I257" s="14"/>
      <c r="J257" s="14"/>
      <c r="K257" s="30">
        <f t="shared" si="53"/>
        <v>0</v>
      </c>
      <c r="L257" s="14">
        <v>0.1</v>
      </c>
      <c r="M257" s="14">
        <v>1</v>
      </c>
      <c r="N257" s="14"/>
      <c r="O257" s="14">
        <f t="shared" si="58"/>
        <v>1.1000000000000001</v>
      </c>
      <c r="P257" s="14">
        <f t="shared" si="59"/>
        <v>1.1000000000000001</v>
      </c>
      <c r="Q257" s="14"/>
      <c r="R257" s="14">
        <f t="shared" si="56"/>
        <v>1.1000000000000001</v>
      </c>
    </row>
    <row r="258" spans="1:18" x14ac:dyDescent="0.2">
      <c r="A258" s="93"/>
      <c r="B258" s="121"/>
      <c r="C258" s="76" t="s">
        <v>198</v>
      </c>
      <c r="D258" s="77">
        <v>9</v>
      </c>
      <c r="E258" s="14"/>
      <c r="F258" s="14"/>
      <c r="G258" s="14"/>
      <c r="H258" s="30">
        <f t="shared" si="60"/>
        <v>0</v>
      </c>
      <c r="I258" s="14"/>
      <c r="J258" s="14">
        <v>1</v>
      </c>
      <c r="K258" s="30">
        <f t="shared" si="53"/>
        <v>1</v>
      </c>
      <c r="L258" s="14">
        <v>0.1</v>
      </c>
      <c r="M258" s="14">
        <v>7.85</v>
      </c>
      <c r="N258" s="14">
        <v>0.5</v>
      </c>
      <c r="O258" s="14">
        <f t="shared" si="58"/>
        <v>8.4499999999999993</v>
      </c>
      <c r="P258" s="14">
        <f t="shared" si="59"/>
        <v>9.4499999999999993</v>
      </c>
      <c r="Q258" s="14"/>
      <c r="R258" s="14">
        <f t="shared" si="56"/>
        <v>9.4499999999999993</v>
      </c>
    </row>
    <row r="259" spans="1:18" x14ac:dyDescent="0.2">
      <c r="A259" s="93"/>
      <c r="B259" s="121"/>
      <c r="C259" s="76" t="s">
        <v>386</v>
      </c>
      <c r="D259" s="77">
        <v>0</v>
      </c>
      <c r="E259" s="14"/>
      <c r="F259" s="14"/>
      <c r="G259" s="14"/>
      <c r="H259" s="30">
        <f t="shared" si="60"/>
        <v>0</v>
      </c>
      <c r="I259" s="14"/>
      <c r="J259" s="14"/>
      <c r="K259" s="30">
        <f t="shared" si="53"/>
        <v>0</v>
      </c>
      <c r="L259" s="14"/>
      <c r="M259" s="14"/>
      <c r="N259" s="14"/>
      <c r="O259" s="14">
        <f t="shared" si="58"/>
        <v>0</v>
      </c>
      <c r="P259" s="14">
        <f t="shared" si="59"/>
        <v>0</v>
      </c>
      <c r="Q259" s="14"/>
      <c r="R259" s="14">
        <f t="shared" si="56"/>
        <v>0</v>
      </c>
    </row>
    <row r="260" spans="1:18" x14ac:dyDescent="0.2">
      <c r="A260" s="93"/>
      <c r="B260" s="121"/>
      <c r="C260" s="76" t="s">
        <v>326</v>
      </c>
      <c r="D260" s="77">
        <v>0</v>
      </c>
      <c r="E260" s="14"/>
      <c r="F260" s="14"/>
      <c r="G260" s="14"/>
      <c r="H260" s="30">
        <f t="shared" si="60"/>
        <v>0</v>
      </c>
      <c r="I260" s="14"/>
      <c r="J260" s="14"/>
      <c r="K260" s="30">
        <f t="shared" si="53"/>
        <v>0</v>
      </c>
      <c r="L260" s="14"/>
      <c r="M260" s="14"/>
      <c r="N260" s="14"/>
      <c r="O260" s="14">
        <f t="shared" si="58"/>
        <v>0</v>
      </c>
      <c r="P260" s="14">
        <f t="shared" si="59"/>
        <v>0</v>
      </c>
      <c r="Q260" s="14"/>
      <c r="R260" s="14">
        <f t="shared" si="56"/>
        <v>0</v>
      </c>
    </row>
    <row r="261" spans="1:18" x14ac:dyDescent="0.2">
      <c r="A261" s="93"/>
      <c r="B261" s="121"/>
      <c r="C261" s="76" t="s">
        <v>197</v>
      </c>
      <c r="D261" s="77">
        <v>7</v>
      </c>
      <c r="E261" s="14"/>
      <c r="F261" s="14"/>
      <c r="G261" s="14"/>
      <c r="H261" s="30">
        <f t="shared" si="60"/>
        <v>0</v>
      </c>
      <c r="I261" s="14"/>
      <c r="J261" s="14"/>
      <c r="K261" s="30">
        <f t="shared" si="53"/>
        <v>0</v>
      </c>
      <c r="L261" s="14">
        <v>2.75</v>
      </c>
      <c r="M261" s="14">
        <v>5.8</v>
      </c>
      <c r="N261" s="14"/>
      <c r="O261" s="14">
        <f t="shared" si="58"/>
        <v>8.5500000000000007</v>
      </c>
      <c r="P261" s="14">
        <f t="shared" si="59"/>
        <v>8.5500000000000007</v>
      </c>
      <c r="Q261" s="14"/>
      <c r="R261" s="14">
        <f t="shared" si="56"/>
        <v>8.5500000000000007</v>
      </c>
    </row>
    <row r="262" spans="1:18" x14ac:dyDescent="0.2">
      <c r="A262" s="93"/>
      <c r="B262" s="121"/>
      <c r="C262" s="76" t="s">
        <v>278</v>
      </c>
      <c r="D262" s="77">
        <v>0</v>
      </c>
      <c r="E262" s="14"/>
      <c r="F262" s="14"/>
      <c r="G262" s="14"/>
      <c r="H262" s="30">
        <f t="shared" si="60"/>
        <v>0</v>
      </c>
      <c r="I262" s="14"/>
      <c r="J262" s="14"/>
      <c r="K262" s="30">
        <f t="shared" si="53"/>
        <v>0</v>
      </c>
      <c r="L262" s="14"/>
      <c r="M262" s="14"/>
      <c r="N262" s="14"/>
      <c r="O262" s="14">
        <f t="shared" si="58"/>
        <v>0</v>
      </c>
      <c r="P262" s="14">
        <f t="shared" si="59"/>
        <v>0</v>
      </c>
      <c r="Q262" s="14"/>
      <c r="R262" s="14">
        <f t="shared" si="56"/>
        <v>0</v>
      </c>
    </row>
    <row r="263" spans="1:18" x14ac:dyDescent="0.2">
      <c r="A263" s="93"/>
      <c r="B263" s="124"/>
      <c r="C263" s="76" t="s">
        <v>279</v>
      </c>
      <c r="D263" s="77">
        <v>4</v>
      </c>
      <c r="E263" s="14"/>
      <c r="F263" s="14"/>
      <c r="G263" s="14"/>
      <c r="H263" s="30">
        <f t="shared" si="60"/>
        <v>0</v>
      </c>
      <c r="I263" s="14"/>
      <c r="J263" s="14"/>
      <c r="K263" s="30">
        <f t="shared" si="53"/>
        <v>0</v>
      </c>
      <c r="L263" s="14">
        <v>2.0499999999999998</v>
      </c>
      <c r="M263" s="14">
        <v>1.8</v>
      </c>
      <c r="N263" s="14"/>
      <c r="O263" s="14">
        <f t="shared" si="58"/>
        <v>3.8499999999999996</v>
      </c>
      <c r="P263" s="14">
        <f t="shared" si="59"/>
        <v>3.8499999999999996</v>
      </c>
      <c r="Q263" s="14"/>
      <c r="R263" s="14">
        <f t="shared" si="56"/>
        <v>3.8499999999999996</v>
      </c>
    </row>
    <row r="264" spans="1:18" x14ac:dyDescent="0.2">
      <c r="A264" s="93"/>
      <c r="B264" s="121" t="s">
        <v>209</v>
      </c>
      <c r="C264" s="76" t="s">
        <v>196</v>
      </c>
      <c r="D264" s="77">
        <v>3</v>
      </c>
      <c r="E264" s="14"/>
      <c r="F264" s="14"/>
      <c r="G264" s="14"/>
      <c r="H264" s="30">
        <f t="shared" si="60"/>
        <v>0</v>
      </c>
      <c r="I264" s="14"/>
      <c r="J264" s="14"/>
      <c r="K264" s="30">
        <f t="shared" si="53"/>
        <v>0</v>
      </c>
      <c r="L264" s="14">
        <v>43.3</v>
      </c>
      <c r="M264" s="14">
        <v>12.5</v>
      </c>
      <c r="N264" s="14"/>
      <c r="O264" s="14">
        <f t="shared" si="58"/>
        <v>55.8</v>
      </c>
      <c r="P264" s="14">
        <f t="shared" si="59"/>
        <v>55.8</v>
      </c>
      <c r="Q264" s="14"/>
      <c r="R264" s="14">
        <f t="shared" si="56"/>
        <v>55.8</v>
      </c>
    </row>
    <row r="265" spans="1:18" x14ac:dyDescent="0.2">
      <c r="A265" s="93"/>
      <c r="B265" s="121"/>
      <c r="C265" s="76" t="s">
        <v>209</v>
      </c>
      <c r="D265" s="77">
        <v>4</v>
      </c>
      <c r="E265" s="14"/>
      <c r="F265" s="14"/>
      <c r="G265" s="14"/>
      <c r="H265" s="30">
        <f t="shared" si="60"/>
        <v>0</v>
      </c>
      <c r="I265" s="14"/>
      <c r="J265" s="14"/>
      <c r="K265" s="30">
        <f t="shared" si="53"/>
        <v>0</v>
      </c>
      <c r="L265" s="14">
        <v>14.2</v>
      </c>
      <c r="M265" s="14">
        <v>0.6</v>
      </c>
      <c r="N265" s="14"/>
      <c r="O265" s="14">
        <f t="shared" si="58"/>
        <v>14.799999999999999</v>
      </c>
      <c r="P265" s="14">
        <f t="shared" si="59"/>
        <v>14.799999999999999</v>
      </c>
      <c r="Q265" s="14"/>
      <c r="R265" s="14">
        <f t="shared" si="56"/>
        <v>14.799999999999999</v>
      </c>
    </row>
    <row r="266" spans="1:18" x14ac:dyDescent="0.2">
      <c r="A266" s="93"/>
      <c r="B266" s="121"/>
      <c r="C266" s="76" t="s">
        <v>295</v>
      </c>
      <c r="D266" s="77">
        <v>0</v>
      </c>
      <c r="E266" s="14"/>
      <c r="F266" s="14"/>
      <c r="G266" s="14"/>
      <c r="H266" s="30">
        <f t="shared" si="60"/>
        <v>0</v>
      </c>
      <c r="I266" s="14"/>
      <c r="J266" s="14"/>
      <c r="K266" s="30">
        <f t="shared" si="53"/>
        <v>0</v>
      </c>
      <c r="L266" s="14"/>
      <c r="M266" s="14"/>
      <c r="N266" s="14"/>
      <c r="O266" s="14">
        <f t="shared" si="58"/>
        <v>0</v>
      </c>
      <c r="P266" s="14">
        <f t="shared" si="59"/>
        <v>0</v>
      </c>
      <c r="Q266" s="14"/>
      <c r="R266" s="14">
        <f t="shared" si="56"/>
        <v>0</v>
      </c>
    </row>
    <row r="267" spans="1:18" x14ac:dyDescent="0.2">
      <c r="A267" s="93"/>
      <c r="B267" s="121"/>
      <c r="C267" s="82" t="s">
        <v>306</v>
      </c>
      <c r="D267" s="83">
        <v>1</v>
      </c>
      <c r="E267" s="17"/>
      <c r="F267" s="17"/>
      <c r="G267" s="17"/>
      <c r="H267" s="32">
        <f t="shared" ref="H267:H338" si="61">SUM(E267:G267)</f>
        <v>0</v>
      </c>
      <c r="I267" s="17"/>
      <c r="J267" s="17"/>
      <c r="K267" s="32">
        <f t="shared" si="53"/>
        <v>0</v>
      </c>
      <c r="L267" s="17">
        <v>40</v>
      </c>
      <c r="M267" s="17"/>
      <c r="N267" s="17"/>
      <c r="O267" s="17">
        <f>+SUM(L267:N267)</f>
        <v>40</v>
      </c>
      <c r="P267" s="17">
        <f>+SUM(K267+O267)</f>
        <v>40</v>
      </c>
      <c r="Q267" s="17"/>
      <c r="R267" s="17">
        <f t="shared" si="56"/>
        <v>40</v>
      </c>
    </row>
    <row r="268" spans="1:18" ht="15" x14ac:dyDescent="0.25">
      <c r="A268" s="230" t="s">
        <v>0</v>
      </c>
      <c r="B268" s="231"/>
      <c r="C268" s="232" t="s">
        <v>0</v>
      </c>
      <c r="D268" s="53">
        <f>SUM(D237:D267)</f>
        <v>220</v>
      </c>
      <c r="E268" s="54">
        <f>SUM(E237:E267)</f>
        <v>5.45</v>
      </c>
      <c r="F268" s="54">
        <f t="shared" ref="F268:R268" si="62">SUM(F237:F267)</f>
        <v>0.6</v>
      </c>
      <c r="G268" s="54">
        <f t="shared" si="62"/>
        <v>0</v>
      </c>
      <c r="H268" s="54">
        <f t="shared" si="62"/>
        <v>6.0500000000000007</v>
      </c>
      <c r="I268" s="54">
        <f t="shared" si="62"/>
        <v>5.9</v>
      </c>
      <c r="J268" s="54">
        <f t="shared" si="62"/>
        <v>1.9</v>
      </c>
      <c r="K268" s="54">
        <f t="shared" si="62"/>
        <v>13.85</v>
      </c>
      <c r="L268" s="54">
        <f t="shared" si="62"/>
        <v>437.75</v>
      </c>
      <c r="M268" s="54">
        <f t="shared" si="62"/>
        <v>195.73000000000002</v>
      </c>
      <c r="N268" s="54">
        <f t="shared" si="62"/>
        <v>3.45</v>
      </c>
      <c r="O268" s="54">
        <f t="shared" si="62"/>
        <v>636.92999999999984</v>
      </c>
      <c r="P268" s="54">
        <f t="shared" si="62"/>
        <v>650.78</v>
      </c>
      <c r="Q268" s="54">
        <f t="shared" si="62"/>
        <v>20.010000000000002</v>
      </c>
      <c r="R268" s="55">
        <f t="shared" si="62"/>
        <v>670.79</v>
      </c>
    </row>
    <row r="269" spans="1:18" x14ac:dyDescent="0.2">
      <c r="A269" s="101" t="s">
        <v>10</v>
      </c>
      <c r="B269" s="126" t="s">
        <v>222</v>
      </c>
      <c r="C269" s="95" t="s">
        <v>222</v>
      </c>
      <c r="D269" s="47">
        <v>3</v>
      </c>
      <c r="E269" s="48"/>
      <c r="F269" s="48"/>
      <c r="G269" s="48"/>
      <c r="H269" s="48">
        <f t="shared" ref="H269:H278" si="63">SUM(E269:G269)</f>
        <v>0</v>
      </c>
      <c r="I269" s="48"/>
      <c r="J269" s="48"/>
      <c r="K269" s="48">
        <f>+SUM(H269:J269)</f>
        <v>0</v>
      </c>
      <c r="L269" s="96"/>
      <c r="M269" s="96">
        <v>3</v>
      </c>
      <c r="N269" s="96"/>
      <c r="O269" s="96">
        <f>+SUM(L269:N269)</f>
        <v>3</v>
      </c>
      <c r="P269" s="96">
        <f>+SUM(K269+O269)</f>
        <v>3</v>
      </c>
      <c r="Q269" s="96">
        <v>0.01</v>
      </c>
      <c r="R269" s="96">
        <f>+SUM(P269:Q269)</f>
        <v>3.01</v>
      </c>
    </row>
    <row r="270" spans="1:18" ht="14.25" x14ac:dyDescent="0.2">
      <c r="A270" s="102"/>
      <c r="B270" s="139"/>
      <c r="C270" s="97" t="s">
        <v>282</v>
      </c>
      <c r="D270" s="50">
        <v>0</v>
      </c>
      <c r="E270" s="30"/>
      <c r="F270" s="30"/>
      <c r="G270" s="30"/>
      <c r="H270" s="30">
        <f t="shared" si="63"/>
        <v>0</v>
      </c>
      <c r="I270" s="30"/>
      <c r="J270" s="30"/>
      <c r="K270" s="30">
        <f t="shared" ref="K270:K278" si="64">+SUM(H270:J270)</f>
        <v>0</v>
      </c>
      <c r="L270" s="31"/>
      <c r="M270" s="31"/>
      <c r="N270" s="31"/>
      <c r="O270" s="31">
        <f t="shared" ref="O270:O278" si="65">+SUM(L270:N270)</f>
        <v>0</v>
      </c>
      <c r="P270" s="31">
        <f t="shared" ref="P270:P278" si="66">+SUM(K270+O270)</f>
        <v>0</v>
      </c>
      <c r="Q270" s="31"/>
      <c r="R270" s="31">
        <f t="shared" ref="R270:R278" si="67">+SUM(P270:Q270)</f>
        <v>0</v>
      </c>
    </row>
    <row r="271" spans="1:18" x14ac:dyDescent="0.2">
      <c r="A271" s="103"/>
      <c r="B271" s="127" t="s">
        <v>220</v>
      </c>
      <c r="C271" s="97" t="s">
        <v>327</v>
      </c>
      <c r="D271" s="50">
        <v>6</v>
      </c>
      <c r="E271" s="30"/>
      <c r="F271" s="30"/>
      <c r="G271" s="30"/>
      <c r="H271" s="30">
        <f t="shared" si="63"/>
        <v>0</v>
      </c>
      <c r="I271" s="30"/>
      <c r="J271" s="30"/>
      <c r="K271" s="30">
        <f t="shared" si="64"/>
        <v>0</v>
      </c>
      <c r="L271" s="31">
        <v>5.0999999999999996</v>
      </c>
      <c r="M271" s="31">
        <v>6.7</v>
      </c>
      <c r="N271" s="31">
        <v>2.2000000000000002</v>
      </c>
      <c r="O271" s="31">
        <f t="shared" si="65"/>
        <v>14</v>
      </c>
      <c r="P271" s="31">
        <f t="shared" si="66"/>
        <v>14</v>
      </c>
      <c r="Q271" s="31"/>
      <c r="R271" s="31">
        <f t="shared" si="67"/>
        <v>14</v>
      </c>
    </row>
    <row r="272" spans="1:18" ht="14.25" x14ac:dyDescent="0.2">
      <c r="A272" s="102"/>
      <c r="B272" s="127"/>
      <c r="C272" s="97" t="s">
        <v>281</v>
      </c>
      <c r="D272" s="50">
        <v>7</v>
      </c>
      <c r="E272" s="30"/>
      <c r="F272" s="30"/>
      <c r="G272" s="30"/>
      <c r="H272" s="30">
        <f t="shared" si="63"/>
        <v>0</v>
      </c>
      <c r="I272" s="30"/>
      <c r="J272" s="30"/>
      <c r="K272" s="30">
        <f t="shared" si="64"/>
        <v>0</v>
      </c>
      <c r="L272" s="31">
        <v>3.1</v>
      </c>
      <c r="M272" s="31">
        <v>4.8</v>
      </c>
      <c r="N272" s="31">
        <v>0.01</v>
      </c>
      <c r="O272" s="31">
        <f t="shared" si="65"/>
        <v>7.91</v>
      </c>
      <c r="P272" s="31">
        <f t="shared" si="66"/>
        <v>7.91</v>
      </c>
      <c r="Q272" s="31"/>
      <c r="R272" s="31">
        <f t="shared" si="67"/>
        <v>7.91</v>
      </c>
    </row>
    <row r="273" spans="1:18" ht="14.25" x14ac:dyDescent="0.2">
      <c r="A273" s="102"/>
      <c r="B273" s="139"/>
      <c r="C273" s="97" t="s">
        <v>328</v>
      </c>
      <c r="D273" s="50">
        <v>0</v>
      </c>
      <c r="E273" s="30"/>
      <c r="F273" s="30"/>
      <c r="G273" s="30"/>
      <c r="H273" s="30">
        <f t="shared" si="63"/>
        <v>0</v>
      </c>
      <c r="I273" s="30"/>
      <c r="J273" s="30"/>
      <c r="K273" s="30">
        <f t="shared" si="64"/>
        <v>0</v>
      </c>
      <c r="L273" s="31"/>
      <c r="M273" s="31"/>
      <c r="N273" s="31"/>
      <c r="O273" s="31">
        <f t="shared" si="65"/>
        <v>0</v>
      </c>
      <c r="P273" s="31">
        <f t="shared" si="66"/>
        <v>0</v>
      </c>
      <c r="Q273" s="31"/>
      <c r="R273" s="31">
        <f t="shared" si="67"/>
        <v>0</v>
      </c>
    </row>
    <row r="274" spans="1:18" ht="14.25" x14ac:dyDescent="0.2">
      <c r="A274" s="102"/>
      <c r="B274" s="127" t="s">
        <v>433</v>
      </c>
      <c r="C274" s="97" t="s">
        <v>223</v>
      </c>
      <c r="D274" s="50">
        <v>3</v>
      </c>
      <c r="E274" s="30"/>
      <c r="F274" s="30"/>
      <c r="G274" s="30"/>
      <c r="H274" s="30">
        <f t="shared" si="63"/>
        <v>0</v>
      </c>
      <c r="I274" s="30"/>
      <c r="J274" s="30"/>
      <c r="K274" s="30">
        <f t="shared" si="64"/>
        <v>0</v>
      </c>
      <c r="L274" s="31"/>
      <c r="M274" s="31">
        <v>50.01</v>
      </c>
      <c r="N274" s="31">
        <v>50.5</v>
      </c>
      <c r="O274" s="31">
        <f t="shared" si="65"/>
        <v>100.50999999999999</v>
      </c>
      <c r="P274" s="31">
        <f t="shared" si="66"/>
        <v>100.50999999999999</v>
      </c>
      <c r="Q274" s="31"/>
      <c r="R274" s="31">
        <f t="shared" si="67"/>
        <v>100.50999999999999</v>
      </c>
    </row>
    <row r="275" spans="1:18" ht="14.25" x14ac:dyDescent="0.2">
      <c r="A275" s="102"/>
      <c r="B275" s="139"/>
      <c r="C275" s="97" t="s">
        <v>329</v>
      </c>
      <c r="D275" s="50">
        <v>0</v>
      </c>
      <c r="E275" s="30"/>
      <c r="F275" s="30"/>
      <c r="G275" s="30"/>
      <c r="H275" s="30">
        <f t="shared" si="63"/>
        <v>0</v>
      </c>
      <c r="I275" s="30"/>
      <c r="J275" s="30"/>
      <c r="K275" s="30">
        <f t="shared" si="64"/>
        <v>0</v>
      </c>
      <c r="L275" s="31"/>
      <c r="M275" s="31"/>
      <c r="N275" s="31"/>
      <c r="O275" s="31">
        <f t="shared" si="65"/>
        <v>0</v>
      </c>
      <c r="P275" s="31">
        <f t="shared" si="66"/>
        <v>0</v>
      </c>
      <c r="Q275" s="31"/>
      <c r="R275" s="31">
        <f t="shared" si="67"/>
        <v>0</v>
      </c>
    </row>
    <row r="276" spans="1:18" ht="14.25" x14ac:dyDescent="0.2">
      <c r="A276" s="102"/>
      <c r="B276" s="127" t="s">
        <v>434</v>
      </c>
      <c r="C276" s="97" t="s">
        <v>221</v>
      </c>
      <c r="D276" s="50">
        <v>1</v>
      </c>
      <c r="E276" s="30"/>
      <c r="F276" s="30"/>
      <c r="G276" s="30"/>
      <c r="H276" s="30">
        <f t="shared" si="63"/>
        <v>0</v>
      </c>
      <c r="I276" s="30"/>
      <c r="J276" s="30"/>
      <c r="K276" s="30">
        <f t="shared" si="64"/>
        <v>0</v>
      </c>
      <c r="L276" s="31">
        <v>0.5</v>
      </c>
      <c r="M276" s="31">
        <v>1</v>
      </c>
      <c r="N276" s="31">
        <v>1</v>
      </c>
      <c r="O276" s="31">
        <f t="shared" si="65"/>
        <v>2.5</v>
      </c>
      <c r="P276" s="31">
        <f t="shared" si="66"/>
        <v>2.5</v>
      </c>
      <c r="Q276" s="31"/>
      <c r="R276" s="31">
        <f t="shared" si="67"/>
        <v>2.5</v>
      </c>
    </row>
    <row r="277" spans="1:18" ht="14.25" x14ac:dyDescent="0.2">
      <c r="A277" s="102"/>
      <c r="B277" s="127"/>
      <c r="C277" s="97" t="s">
        <v>330</v>
      </c>
      <c r="D277" s="50">
        <v>0</v>
      </c>
      <c r="E277" s="30"/>
      <c r="F277" s="30"/>
      <c r="G277" s="30"/>
      <c r="H277" s="30">
        <f t="shared" si="63"/>
        <v>0</v>
      </c>
      <c r="I277" s="30"/>
      <c r="J277" s="30"/>
      <c r="K277" s="30">
        <f t="shared" si="64"/>
        <v>0</v>
      </c>
      <c r="L277" s="31"/>
      <c r="M277" s="31"/>
      <c r="N277" s="31"/>
      <c r="O277" s="31">
        <f t="shared" si="65"/>
        <v>0</v>
      </c>
      <c r="P277" s="31">
        <f t="shared" si="66"/>
        <v>0</v>
      </c>
      <c r="Q277" s="31"/>
      <c r="R277" s="31">
        <f t="shared" si="67"/>
        <v>0</v>
      </c>
    </row>
    <row r="278" spans="1:18" ht="14.25" x14ac:dyDescent="0.2">
      <c r="A278" s="104"/>
      <c r="B278" s="140"/>
      <c r="C278" s="98" t="s">
        <v>284</v>
      </c>
      <c r="D278" s="99">
        <v>0</v>
      </c>
      <c r="E278" s="69"/>
      <c r="F278" s="69"/>
      <c r="G278" s="69"/>
      <c r="H278" s="69">
        <f t="shared" si="63"/>
        <v>0</v>
      </c>
      <c r="I278" s="69"/>
      <c r="J278" s="69"/>
      <c r="K278" s="69">
        <f t="shared" si="64"/>
        <v>0</v>
      </c>
      <c r="L278" s="100"/>
      <c r="M278" s="100"/>
      <c r="N278" s="100"/>
      <c r="O278" s="100">
        <f t="shared" si="65"/>
        <v>0</v>
      </c>
      <c r="P278" s="100">
        <f t="shared" si="66"/>
        <v>0</v>
      </c>
      <c r="Q278" s="100"/>
      <c r="R278" s="100">
        <f t="shared" si="67"/>
        <v>0</v>
      </c>
    </row>
    <row r="279" spans="1:18" ht="15" x14ac:dyDescent="0.25">
      <c r="A279" s="230" t="s">
        <v>0</v>
      </c>
      <c r="B279" s="231"/>
      <c r="C279" s="232" t="s">
        <v>0</v>
      </c>
      <c r="D279" s="105">
        <f>SUM(D269:D278)</f>
        <v>20</v>
      </c>
      <c r="E279" s="106">
        <f>SUM(E269:E278)</f>
        <v>0</v>
      </c>
      <c r="F279" s="106">
        <f>SUM(F269:F278)</f>
        <v>0</v>
      </c>
      <c r="G279" s="106">
        <f>SUM(G269:G278)</f>
        <v>0</v>
      </c>
      <c r="H279" s="106">
        <f>SUM(H269:H278)</f>
        <v>0</v>
      </c>
      <c r="I279" s="106">
        <f>+SUM(I274:I278)</f>
        <v>0</v>
      </c>
      <c r="J279" s="106">
        <f>+SUM(J274:J278)</f>
        <v>0</v>
      </c>
      <c r="K279" s="106">
        <f>+SUM(K274:K278)</f>
        <v>0</v>
      </c>
      <c r="L279" s="106">
        <f t="shared" ref="L279:R279" si="68">SUM(L269:L278)</f>
        <v>8.6999999999999993</v>
      </c>
      <c r="M279" s="106">
        <f t="shared" si="68"/>
        <v>65.509999999999991</v>
      </c>
      <c r="N279" s="106">
        <f t="shared" si="68"/>
        <v>53.71</v>
      </c>
      <c r="O279" s="106">
        <f t="shared" si="68"/>
        <v>127.91999999999999</v>
      </c>
      <c r="P279" s="106">
        <f t="shared" si="68"/>
        <v>127.91999999999999</v>
      </c>
      <c r="Q279" s="106">
        <f t="shared" si="68"/>
        <v>0.01</v>
      </c>
      <c r="R279" s="107">
        <f t="shared" si="68"/>
        <v>127.92999999999999</v>
      </c>
    </row>
    <row r="280" spans="1:18" x14ac:dyDescent="0.2">
      <c r="A280" s="70" t="s">
        <v>11</v>
      </c>
      <c r="B280" s="133" t="s">
        <v>436</v>
      </c>
      <c r="C280" s="95" t="s">
        <v>226</v>
      </c>
      <c r="D280" s="108">
        <v>9</v>
      </c>
      <c r="E280" s="96"/>
      <c r="F280" s="96"/>
      <c r="G280" s="96"/>
      <c r="H280" s="48">
        <f t="shared" si="61"/>
        <v>0</v>
      </c>
      <c r="I280" s="96"/>
      <c r="J280" s="96"/>
      <c r="K280" s="48">
        <f t="shared" ref="K280:K289" si="69">+SUM(H280:J280)</f>
        <v>0</v>
      </c>
      <c r="L280" s="96">
        <v>0.01</v>
      </c>
      <c r="M280" s="96">
        <v>0.52</v>
      </c>
      <c r="N280" s="96">
        <v>1.46</v>
      </c>
      <c r="O280" s="96">
        <f t="shared" ref="O280:O289" si="70">+SUM(L280:N280)</f>
        <v>1.99</v>
      </c>
      <c r="P280" s="96">
        <f t="shared" ref="P280:P289" si="71">+SUM(K280+O280)</f>
        <v>1.99</v>
      </c>
      <c r="Q280" s="96"/>
      <c r="R280" s="96">
        <f t="shared" ref="R280:R289" si="72">+SUM(P280:Q280)</f>
        <v>1.99</v>
      </c>
    </row>
    <row r="281" spans="1:18" x14ac:dyDescent="0.2">
      <c r="A281" s="71"/>
      <c r="B281" s="133"/>
      <c r="C281" s="97" t="s">
        <v>285</v>
      </c>
      <c r="D281" s="109">
        <v>3</v>
      </c>
      <c r="E281" s="31"/>
      <c r="F281" s="31"/>
      <c r="G281" s="31"/>
      <c r="H281" s="30">
        <f t="shared" si="61"/>
        <v>0</v>
      </c>
      <c r="I281" s="31"/>
      <c r="J281" s="31"/>
      <c r="K281" s="30">
        <f t="shared" si="69"/>
        <v>0</v>
      </c>
      <c r="L281" s="31">
        <v>85.01</v>
      </c>
      <c r="M281" s="31"/>
      <c r="N281" s="31">
        <v>2</v>
      </c>
      <c r="O281" s="31">
        <f t="shared" si="70"/>
        <v>87.01</v>
      </c>
      <c r="P281" s="31">
        <f t="shared" si="71"/>
        <v>87.01</v>
      </c>
      <c r="Q281" s="31"/>
      <c r="R281" s="31">
        <f t="shared" si="72"/>
        <v>87.01</v>
      </c>
    </row>
    <row r="282" spans="1:18" s="8" customFormat="1" x14ac:dyDescent="0.2">
      <c r="A282" s="71"/>
      <c r="B282" s="133"/>
      <c r="C282" s="97" t="s">
        <v>331</v>
      </c>
      <c r="D282" s="109">
        <v>3</v>
      </c>
      <c r="E282" s="31"/>
      <c r="F282" s="31"/>
      <c r="G282" s="31"/>
      <c r="H282" s="30">
        <f t="shared" si="61"/>
        <v>0</v>
      </c>
      <c r="I282" s="31"/>
      <c r="J282" s="31"/>
      <c r="K282" s="30">
        <f t="shared" si="69"/>
        <v>0</v>
      </c>
      <c r="L282" s="31">
        <v>0.01</v>
      </c>
      <c r="M282" s="31">
        <v>0.3</v>
      </c>
      <c r="N282" s="31">
        <v>2.73</v>
      </c>
      <c r="O282" s="31">
        <f t="shared" si="70"/>
        <v>3.04</v>
      </c>
      <c r="P282" s="31">
        <f t="shared" si="71"/>
        <v>3.04</v>
      </c>
      <c r="Q282" s="31"/>
      <c r="R282" s="31">
        <f t="shared" si="72"/>
        <v>3.04</v>
      </c>
    </row>
    <row r="283" spans="1:18" s="8" customFormat="1" x14ac:dyDescent="0.2">
      <c r="A283" s="71"/>
      <c r="B283" s="134"/>
      <c r="C283" s="97" t="s">
        <v>332</v>
      </c>
      <c r="D283" s="109">
        <v>2</v>
      </c>
      <c r="E283" s="31"/>
      <c r="F283" s="31"/>
      <c r="G283" s="31"/>
      <c r="H283" s="30">
        <f t="shared" si="61"/>
        <v>0</v>
      </c>
      <c r="I283" s="31"/>
      <c r="J283" s="31"/>
      <c r="K283" s="30">
        <f t="shared" si="69"/>
        <v>0</v>
      </c>
      <c r="L283" s="31"/>
      <c r="M283" s="31"/>
      <c r="N283" s="31">
        <v>3.52</v>
      </c>
      <c r="O283" s="31">
        <f t="shared" si="70"/>
        <v>3.52</v>
      </c>
      <c r="P283" s="31">
        <f t="shared" si="71"/>
        <v>3.52</v>
      </c>
      <c r="Q283" s="31"/>
      <c r="R283" s="31">
        <f t="shared" si="72"/>
        <v>3.52</v>
      </c>
    </row>
    <row r="284" spans="1:18" s="8" customFormat="1" x14ac:dyDescent="0.2">
      <c r="A284" s="71"/>
      <c r="B284" s="133" t="s">
        <v>437</v>
      </c>
      <c r="C284" s="97" t="s">
        <v>407</v>
      </c>
      <c r="D284" s="109">
        <v>2</v>
      </c>
      <c r="E284" s="31"/>
      <c r="F284" s="31"/>
      <c r="G284" s="31"/>
      <c r="H284" s="30">
        <f t="shared" si="61"/>
        <v>0</v>
      </c>
      <c r="I284" s="31"/>
      <c r="J284" s="31"/>
      <c r="K284" s="30">
        <f t="shared" si="69"/>
        <v>0</v>
      </c>
      <c r="L284" s="31">
        <v>0.6</v>
      </c>
      <c r="M284" s="31">
        <v>0.5</v>
      </c>
      <c r="N284" s="31">
        <v>0.11</v>
      </c>
      <c r="O284" s="31">
        <f t="shared" si="70"/>
        <v>1.2100000000000002</v>
      </c>
      <c r="P284" s="31">
        <f t="shared" si="71"/>
        <v>1.2100000000000002</v>
      </c>
      <c r="Q284" s="31"/>
      <c r="R284" s="31">
        <f t="shared" si="72"/>
        <v>1.2100000000000002</v>
      </c>
    </row>
    <row r="285" spans="1:18" s="8" customFormat="1" x14ac:dyDescent="0.2">
      <c r="A285" s="71"/>
      <c r="B285" s="134"/>
      <c r="C285" s="97" t="s">
        <v>288</v>
      </c>
      <c r="D285" s="109">
        <v>4</v>
      </c>
      <c r="E285" s="31"/>
      <c r="F285" s="31"/>
      <c r="G285" s="31"/>
      <c r="H285" s="30">
        <f t="shared" si="61"/>
        <v>0</v>
      </c>
      <c r="I285" s="31"/>
      <c r="J285" s="31"/>
      <c r="K285" s="30">
        <f t="shared" si="69"/>
        <v>0</v>
      </c>
      <c r="L285" s="31">
        <v>0.06</v>
      </c>
      <c r="M285" s="31">
        <v>0.24</v>
      </c>
      <c r="N285" s="31">
        <v>0.17</v>
      </c>
      <c r="O285" s="31">
        <f t="shared" si="70"/>
        <v>0.47</v>
      </c>
      <c r="P285" s="31">
        <f t="shared" si="71"/>
        <v>0.47</v>
      </c>
      <c r="Q285" s="31"/>
      <c r="R285" s="31">
        <f t="shared" si="72"/>
        <v>0.47</v>
      </c>
    </row>
    <row r="286" spans="1:18" s="8" customFormat="1" x14ac:dyDescent="0.2">
      <c r="A286" s="71"/>
      <c r="B286" s="133" t="s">
        <v>438</v>
      </c>
      <c r="C286" s="97" t="s">
        <v>225</v>
      </c>
      <c r="D286" s="109">
        <v>0</v>
      </c>
      <c r="E286" s="31"/>
      <c r="F286" s="31"/>
      <c r="G286" s="31"/>
      <c r="H286" s="30">
        <f t="shared" si="61"/>
        <v>0</v>
      </c>
      <c r="I286" s="31"/>
      <c r="J286" s="31"/>
      <c r="K286" s="30">
        <f t="shared" si="69"/>
        <v>0</v>
      </c>
      <c r="L286" s="31"/>
      <c r="M286" s="31"/>
      <c r="N286" s="31"/>
      <c r="O286" s="31">
        <f>+SUM(L286:N286)</f>
        <v>0</v>
      </c>
      <c r="P286" s="31">
        <f>+SUM(K286+O286)</f>
        <v>0</v>
      </c>
      <c r="Q286" s="31"/>
      <c r="R286" s="31">
        <f t="shared" si="72"/>
        <v>0</v>
      </c>
    </row>
    <row r="287" spans="1:18" s="8" customFormat="1" x14ac:dyDescent="0.2">
      <c r="A287" s="71"/>
      <c r="B287" s="133"/>
      <c r="C287" s="97" t="s">
        <v>333</v>
      </c>
      <c r="D287" s="109">
        <v>0</v>
      </c>
      <c r="E287" s="31"/>
      <c r="F287" s="31"/>
      <c r="G287" s="31"/>
      <c r="H287" s="30">
        <f t="shared" si="61"/>
        <v>0</v>
      </c>
      <c r="I287" s="31"/>
      <c r="J287" s="31"/>
      <c r="K287" s="30">
        <f t="shared" si="69"/>
        <v>0</v>
      </c>
      <c r="L287" s="31"/>
      <c r="M287" s="31"/>
      <c r="N287" s="31"/>
      <c r="O287" s="31">
        <f>+SUM(L287:N287)</f>
        <v>0</v>
      </c>
      <c r="P287" s="31">
        <f>+SUM(K287+O287)</f>
        <v>0</v>
      </c>
      <c r="Q287" s="31"/>
      <c r="R287" s="31">
        <f t="shared" si="72"/>
        <v>0</v>
      </c>
    </row>
    <row r="288" spans="1:18" s="8" customFormat="1" x14ac:dyDescent="0.2">
      <c r="A288" s="71"/>
      <c r="B288" s="134"/>
      <c r="C288" s="97" t="s">
        <v>287</v>
      </c>
      <c r="D288" s="109">
        <v>0</v>
      </c>
      <c r="E288" s="31"/>
      <c r="F288" s="31"/>
      <c r="G288" s="31"/>
      <c r="H288" s="30">
        <f t="shared" si="61"/>
        <v>0</v>
      </c>
      <c r="I288" s="31"/>
      <c r="J288" s="31"/>
      <c r="K288" s="30">
        <f t="shared" si="69"/>
        <v>0</v>
      </c>
      <c r="L288" s="31"/>
      <c r="M288" s="31"/>
      <c r="N288" s="31"/>
      <c r="O288" s="31">
        <f>+SUM(L288:N288)</f>
        <v>0</v>
      </c>
      <c r="P288" s="31">
        <f>+SUM(K288+O288)</f>
        <v>0</v>
      </c>
      <c r="Q288" s="31"/>
      <c r="R288" s="31">
        <f t="shared" si="72"/>
        <v>0</v>
      </c>
    </row>
    <row r="289" spans="1:18" s="8" customFormat="1" x14ac:dyDescent="0.2">
      <c r="A289" s="71"/>
      <c r="B289" s="133" t="s">
        <v>439</v>
      </c>
      <c r="C289" s="110" t="s">
        <v>286</v>
      </c>
      <c r="D289" s="111">
        <v>2</v>
      </c>
      <c r="E289" s="112"/>
      <c r="F289" s="112"/>
      <c r="G289" s="112"/>
      <c r="H289" s="32">
        <f t="shared" si="61"/>
        <v>0</v>
      </c>
      <c r="I289" s="112"/>
      <c r="J289" s="112"/>
      <c r="K289" s="32">
        <f t="shared" si="69"/>
        <v>0</v>
      </c>
      <c r="L289" s="112">
        <v>3.01</v>
      </c>
      <c r="M289" s="112"/>
      <c r="N289" s="112"/>
      <c r="O289" s="112">
        <f t="shared" si="70"/>
        <v>3.01</v>
      </c>
      <c r="P289" s="112">
        <f t="shared" si="71"/>
        <v>3.01</v>
      </c>
      <c r="Q289" s="112"/>
      <c r="R289" s="112">
        <f t="shared" si="72"/>
        <v>3.01</v>
      </c>
    </row>
    <row r="290" spans="1:18" s="8" customFormat="1" ht="15" x14ac:dyDescent="0.25">
      <c r="A290" s="230" t="s">
        <v>0</v>
      </c>
      <c r="B290" s="231"/>
      <c r="C290" s="232" t="s">
        <v>0</v>
      </c>
      <c r="D290" s="105">
        <f>+SUM(D280:D289)</f>
        <v>25</v>
      </c>
      <c r="E290" s="106">
        <f>SUM(E280:E289)</f>
        <v>0</v>
      </c>
      <c r="F290" s="106">
        <f>SUM(F280:F289)</f>
        <v>0</v>
      </c>
      <c r="G290" s="106">
        <f>SUM(G280:G289)</f>
        <v>0</v>
      </c>
      <c r="H290" s="106">
        <f>SUM(H280:H289)</f>
        <v>0</v>
      </c>
      <c r="I290" s="106">
        <f t="shared" ref="I290:R290" si="73">+SUM(I280:I289)</f>
        <v>0</v>
      </c>
      <c r="J290" s="106">
        <f t="shared" si="73"/>
        <v>0</v>
      </c>
      <c r="K290" s="106">
        <f t="shared" si="73"/>
        <v>0</v>
      </c>
      <c r="L290" s="106">
        <f t="shared" si="73"/>
        <v>88.700000000000017</v>
      </c>
      <c r="M290" s="106">
        <f t="shared" si="73"/>
        <v>1.56</v>
      </c>
      <c r="N290" s="106">
        <f t="shared" si="73"/>
        <v>9.9899999999999984</v>
      </c>
      <c r="O290" s="106">
        <f t="shared" si="73"/>
        <v>100.25</v>
      </c>
      <c r="P290" s="106">
        <f t="shared" si="73"/>
        <v>100.25</v>
      </c>
      <c r="Q290" s="106">
        <f t="shared" si="73"/>
        <v>0</v>
      </c>
      <c r="R290" s="107">
        <f t="shared" si="73"/>
        <v>100.25</v>
      </c>
    </row>
    <row r="291" spans="1:18" s="8" customFormat="1" x14ac:dyDescent="0.2">
      <c r="A291" s="93" t="s">
        <v>4</v>
      </c>
      <c r="B291" s="120" t="s">
        <v>440</v>
      </c>
      <c r="C291" s="73" t="s">
        <v>233</v>
      </c>
      <c r="D291" s="74">
        <v>5</v>
      </c>
      <c r="E291" s="39"/>
      <c r="F291" s="39"/>
      <c r="G291" s="39"/>
      <c r="H291" s="48">
        <f t="shared" si="61"/>
        <v>0</v>
      </c>
      <c r="I291" s="39"/>
      <c r="J291" s="39"/>
      <c r="K291" s="48">
        <f t="shared" ref="K291:K338" si="74">+SUM(H291:J291)</f>
        <v>0</v>
      </c>
      <c r="L291" s="39"/>
      <c r="M291" s="39">
        <v>1.3</v>
      </c>
      <c r="N291" s="39">
        <v>5.0199999999999996</v>
      </c>
      <c r="O291" s="39">
        <f>+SUM(L291:N291)</f>
        <v>6.3199999999999994</v>
      </c>
      <c r="P291" s="39">
        <f>+SUM(K291+O291)</f>
        <v>6.3199999999999994</v>
      </c>
      <c r="Q291" s="96"/>
      <c r="R291" s="39">
        <f t="shared" ref="R291:R338" si="75">+SUM(P291:Q291)</f>
        <v>6.3199999999999994</v>
      </c>
    </row>
    <row r="292" spans="1:18" s="8" customFormat="1" x14ac:dyDescent="0.2">
      <c r="A292" s="93"/>
      <c r="B292" s="121"/>
      <c r="C292" s="76" t="s">
        <v>239</v>
      </c>
      <c r="D292" s="77">
        <v>3</v>
      </c>
      <c r="E292" s="14"/>
      <c r="F292" s="14"/>
      <c r="G292" s="14"/>
      <c r="H292" s="30">
        <f t="shared" si="61"/>
        <v>0</v>
      </c>
      <c r="I292" s="14"/>
      <c r="J292" s="14"/>
      <c r="K292" s="30">
        <f t="shared" si="74"/>
        <v>0</v>
      </c>
      <c r="L292" s="14"/>
      <c r="M292" s="14">
        <v>0.1</v>
      </c>
      <c r="N292" s="14">
        <v>2.11</v>
      </c>
      <c r="O292" s="14">
        <f>+SUM(L292:N292)</f>
        <v>2.21</v>
      </c>
      <c r="P292" s="14">
        <f>+SUM(K292+O292)</f>
        <v>2.21</v>
      </c>
      <c r="Q292" s="31"/>
      <c r="R292" s="14">
        <f t="shared" si="75"/>
        <v>2.21</v>
      </c>
    </row>
    <row r="293" spans="1:18" s="8" customFormat="1" x14ac:dyDescent="0.2">
      <c r="A293" s="93"/>
      <c r="B293" s="124"/>
      <c r="C293" s="76" t="s">
        <v>334</v>
      </c>
      <c r="D293" s="77">
        <v>1</v>
      </c>
      <c r="E293" s="14"/>
      <c r="F293" s="14"/>
      <c r="G293" s="14"/>
      <c r="H293" s="30">
        <f t="shared" si="61"/>
        <v>0</v>
      </c>
      <c r="I293" s="14"/>
      <c r="J293" s="14"/>
      <c r="K293" s="30">
        <f t="shared" si="74"/>
        <v>0</v>
      </c>
      <c r="L293" s="14"/>
      <c r="M293" s="14">
        <v>2</v>
      </c>
      <c r="N293" s="14">
        <v>3.5</v>
      </c>
      <c r="O293" s="14">
        <f>+SUM(L293:N293)</f>
        <v>5.5</v>
      </c>
      <c r="P293" s="14">
        <f>+SUM(K293+O293)</f>
        <v>5.5</v>
      </c>
      <c r="Q293" s="31"/>
      <c r="R293" s="14">
        <f t="shared" si="75"/>
        <v>5.5</v>
      </c>
    </row>
    <row r="294" spans="1:18" s="8" customFormat="1" x14ac:dyDescent="0.2">
      <c r="A294" s="93"/>
      <c r="B294" s="121" t="s">
        <v>441</v>
      </c>
      <c r="C294" s="76" t="s">
        <v>252</v>
      </c>
      <c r="D294" s="77">
        <v>10</v>
      </c>
      <c r="E294" s="14"/>
      <c r="F294" s="14"/>
      <c r="G294" s="14"/>
      <c r="H294" s="30">
        <f t="shared" si="61"/>
        <v>0</v>
      </c>
      <c r="I294" s="14">
        <v>0.2</v>
      </c>
      <c r="J294" s="14"/>
      <c r="K294" s="30">
        <f t="shared" si="74"/>
        <v>0.2</v>
      </c>
      <c r="L294" s="14"/>
      <c r="M294" s="14">
        <v>1.6</v>
      </c>
      <c r="N294" s="14">
        <v>5.9</v>
      </c>
      <c r="O294" s="14">
        <f>+SUM(L294:N294)</f>
        <v>7.5</v>
      </c>
      <c r="P294" s="14">
        <f>+SUM(K294+O294)</f>
        <v>7.7</v>
      </c>
      <c r="Q294" s="31"/>
      <c r="R294" s="14">
        <f t="shared" si="75"/>
        <v>7.7</v>
      </c>
    </row>
    <row r="295" spans="1:18" x14ac:dyDescent="0.2">
      <c r="A295" s="93"/>
      <c r="B295" s="121"/>
      <c r="C295" s="76" t="s">
        <v>249</v>
      </c>
      <c r="D295" s="77">
        <v>19</v>
      </c>
      <c r="E295" s="14"/>
      <c r="F295" s="14"/>
      <c r="G295" s="14"/>
      <c r="H295" s="30">
        <f t="shared" si="61"/>
        <v>0</v>
      </c>
      <c r="I295" s="14">
        <v>1.8</v>
      </c>
      <c r="J295" s="14"/>
      <c r="K295" s="30">
        <f t="shared" si="74"/>
        <v>1.8</v>
      </c>
      <c r="L295" s="14">
        <v>7.2</v>
      </c>
      <c r="M295" s="14">
        <v>21.52</v>
      </c>
      <c r="N295" s="14">
        <v>33.6</v>
      </c>
      <c r="O295" s="14">
        <f>+SUM(L295:N295)</f>
        <v>62.32</v>
      </c>
      <c r="P295" s="14">
        <f>+SUM(K295+O295)</f>
        <v>64.12</v>
      </c>
      <c r="Q295" s="31">
        <v>0.1</v>
      </c>
      <c r="R295" s="14">
        <f t="shared" si="75"/>
        <v>64.22</v>
      </c>
    </row>
    <row r="296" spans="1:18" x14ac:dyDescent="0.2">
      <c r="A296" s="93"/>
      <c r="B296" s="124"/>
      <c r="C296" s="76" t="s">
        <v>257</v>
      </c>
      <c r="D296" s="77">
        <v>0</v>
      </c>
      <c r="E296" s="14"/>
      <c r="F296" s="14"/>
      <c r="G296" s="14"/>
      <c r="H296" s="30">
        <f t="shared" si="61"/>
        <v>0</v>
      </c>
      <c r="I296" s="14"/>
      <c r="J296" s="14"/>
      <c r="K296" s="30">
        <f t="shared" si="74"/>
        <v>0</v>
      </c>
      <c r="L296" s="14"/>
      <c r="M296" s="14"/>
      <c r="N296" s="14"/>
      <c r="O296" s="14">
        <f t="shared" ref="O296:O330" si="76">+SUM(L296:N296)</f>
        <v>0</v>
      </c>
      <c r="P296" s="14">
        <f t="shared" ref="P296:P330" si="77">+SUM(K296+O296)</f>
        <v>0</v>
      </c>
      <c r="Q296" s="31"/>
      <c r="R296" s="14">
        <f t="shared" si="75"/>
        <v>0</v>
      </c>
    </row>
    <row r="297" spans="1:18" x14ac:dyDescent="0.2">
      <c r="A297" s="93"/>
      <c r="B297" s="121" t="s">
        <v>442</v>
      </c>
      <c r="C297" s="76" t="s">
        <v>256</v>
      </c>
      <c r="D297" s="77">
        <v>27</v>
      </c>
      <c r="E297" s="14"/>
      <c r="F297" s="14"/>
      <c r="G297" s="14"/>
      <c r="H297" s="30">
        <f t="shared" si="61"/>
        <v>0</v>
      </c>
      <c r="I297" s="14">
        <v>1.6</v>
      </c>
      <c r="J297" s="14"/>
      <c r="K297" s="30">
        <f t="shared" si="74"/>
        <v>1.6</v>
      </c>
      <c r="L297" s="14">
        <v>0.6</v>
      </c>
      <c r="M297" s="14">
        <v>11.46</v>
      </c>
      <c r="N297" s="14">
        <v>22.89</v>
      </c>
      <c r="O297" s="14">
        <f t="shared" si="76"/>
        <v>34.950000000000003</v>
      </c>
      <c r="P297" s="14">
        <f t="shared" si="77"/>
        <v>36.550000000000004</v>
      </c>
      <c r="Q297" s="31"/>
      <c r="R297" s="14">
        <f t="shared" si="75"/>
        <v>36.550000000000004</v>
      </c>
    </row>
    <row r="298" spans="1:18" x14ac:dyDescent="0.2">
      <c r="A298" s="93"/>
      <c r="B298" s="121"/>
      <c r="C298" s="76" t="s">
        <v>229</v>
      </c>
      <c r="D298" s="77">
        <v>4</v>
      </c>
      <c r="E298" s="14"/>
      <c r="F298" s="14"/>
      <c r="G298" s="14"/>
      <c r="H298" s="30">
        <f t="shared" si="61"/>
        <v>0</v>
      </c>
      <c r="I298" s="14"/>
      <c r="J298" s="14"/>
      <c r="K298" s="30">
        <f t="shared" si="74"/>
        <v>0</v>
      </c>
      <c r="L298" s="14">
        <v>1</v>
      </c>
      <c r="M298" s="14">
        <v>1.7</v>
      </c>
      <c r="N298" s="14">
        <v>5.01</v>
      </c>
      <c r="O298" s="14">
        <f t="shared" si="76"/>
        <v>7.71</v>
      </c>
      <c r="P298" s="14">
        <f t="shared" si="77"/>
        <v>7.71</v>
      </c>
      <c r="Q298" s="31">
        <v>0.2</v>
      </c>
      <c r="R298" s="14">
        <f t="shared" si="75"/>
        <v>7.91</v>
      </c>
    </row>
    <row r="299" spans="1:18" x14ac:dyDescent="0.2">
      <c r="A299" s="93"/>
      <c r="B299" s="121"/>
      <c r="C299" s="76" t="s">
        <v>246</v>
      </c>
      <c r="D299" s="77">
        <v>7</v>
      </c>
      <c r="E299" s="14"/>
      <c r="F299" s="14"/>
      <c r="G299" s="14"/>
      <c r="H299" s="30">
        <f t="shared" si="61"/>
        <v>0</v>
      </c>
      <c r="I299" s="14">
        <v>1.8</v>
      </c>
      <c r="J299" s="14"/>
      <c r="K299" s="30">
        <f t="shared" si="74"/>
        <v>1.8</v>
      </c>
      <c r="L299" s="14">
        <v>11</v>
      </c>
      <c r="M299" s="14">
        <v>6.6</v>
      </c>
      <c r="N299" s="14">
        <v>14.9</v>
      </c>
      <c r="O299" s="14">
        <f t="shared" si="76"/>
        <v>32.5</v>
      </c>
      <c r="P299" s="14">
        <f t="shared" si="77"/>
        <v>34.299999999999997</v>
      </c>
      <c r="Q299" s="31"/>
      <c r="R299" s="14">
        <f t="shared" si="75"/>
        <v>34.299999999999997</v>
      </c>
    </row>
    <row r="300" spans="1:18" x14ac:dyDescent="0.2">
      <c r="A300" s="93"/>
      <c r="B300" s="124"/>
      <c r="C300" s="76" t="s">
        <v>230</v>
      </c>
      <c r="D300" s="77">
        <v>2</v>
      </c>
      <c r="E300" s="14"/>
      <c r="F300" s="14"/>
      <c r="G300" s="14"/>
      <c r="H300" s="30">
        <f t="shared" si="61"/>
        <v>0</v>
      </c>
      <c r="I300" s="14">
        <v>0.5</v>
      </c>
      <c r="J300" s="14"/>
      <c r="K300" s="30">
        <f t="shared" si="74"/>
        <v>0.5</v>
      </c>
      <c r="L300" s="14"/>
      <c r="M300" s="14">
        <v>1.2</v>
      </c>
      <c r="N300" s="14">
        <v>2.9</v>
      </c>
      <c r="O300" s="14">
        <f t="shared" si="76"/>
        <v>4.0999999999999996</v>
      </c>
      <c r="P300" s="14">
        <f t="shared" si="77"/>
        <v>4.5999999999999996</v>
      </c>
      <c r="Q300" s="31"/>
      <c r="R300" s="14">
        <f t="shared" si="75"/>
        <v>4.5999999999999996</v>
      </c>
    </row>
    <row r="301" spans="1:18" x14ac:dyDescent="0.2">
      <c r="A301" s="93"/>
      <c r="B301" s="121" t="s">
        <v>259</v>
      </c>
      <c r="C301" s="76" t="s">
        <v>259</v>
      </c>
      <c r="D301" s="77">
        <v>7</v>
      </c>
      <c r="E301" s="14"/>
      <c r="F301" s="14"/>
      <c r="G301" s="14"/>
      <c r="H301" s="30">
        <f t="shared" si="61"/>
        <v>0</v>
      </c>
      <c r="I301" s="14">
        <v>9.1</v>
      </c>
      <c r="J301" s="14"/>
      <c r="K301" s="30">
        <f t="shared" si="74"/>
        <v>9.1</v>
      </c>
      <c r="L301" s="14"/>
      <c r="M301" s="14">
        <v>2.8</v>
      </c>
      <c r="N301" s="14">
        <v>6.31</v>
      </c>
      <c r="O301" s="14">
        <f t="shared" si="76"/>
        <v>9.11</v>
      </c>
      <c r="P301" s="14">
        <f t="shared" si="77"/>
        <v>18.21</v>
      </c>
      <c r="Q301" s="31">
        <v>5.4</v>
      </c>
      <c r="R301" s="14">
        <f t="shared" si="75"/>
        <v>23.61</v>
      </c>
    </row>
    <row r="302" spans="1:18" x14ac:dyDescent="0.2">
      <c r="A302" s="93"/>
      <c r="B302" s="121"/>
      <c r="C302" s="76" t="s">
        <v>335</v>
      </c>
      <c r="D302" s="77">
        <v>4</v>
      </c>
      <c r="E302" s="14"/>
      <c r="F302" s="14"/>
      <c r="G302" s="14"/>
      <c r="H302" s="30">
        <f t="shared" si="61"/>
        <v>0</v>
      </c>
      <c r="I302" s="14">
        <v>0.52</v>
      </c>
      <c r="J302" s="14"/>
      <c r="K302" s="30">
        <f t="shared" si="74"/>
        <v>0.52</v>
      </c>
      <c r="L302" s="14"/>
      <c r="M302" s="14">
        <v>5.0199999999999996</v>
      </c>
      <c r="N302" s="14">
        <v>9.3699999999999992</v>
      </c>
      <c r="O302" s="14">
        <f t="shared" si="76"/>
        <v>14.389999999999999</v>
      </c>
      <c r="P302" s="14">
        <f t="shared" si="77"/>
        <v>14.909999999999998</v>
      </c>
      <c r="Q302" s="31">
        <v>0.5</v>
      </c>
      <c r="R302" s="14">
        <f t="shared" si="75"/>
        <v>15.409999999999998</v>
      </c>
    </row>
    <row r="303" spans="1:18" x14ac:dyDescent="0.2">
      <c r="A303" s="93"/>
      <c r="B303" s="121"/>
      <c r="C303" s="76" t="s">
        <v>235</v>
      </c>
      <c r="D303" s="77">
        <v>2</v>
      </c>
      <c r="E303" s="14"/>
      <c r="F303" s="14"/>
      <c r="G303" s="14"/>
      <c r="H303" s="30">
        <f t="shared" si="61"/>
        <v>0</v>
      </c>
      <c r="I303" s="14"/>
      <c r="J303" s="14"/>
      <c r="K303" s="30">
        <f t="shared" si="74"/>
        <v>0</v>
      </c>
      <c r="L303" s="14"/>
      <c r="M303" s="14">
        <v>0.3</v>
      </c>
      <c r="N303" s="14">
        <v>0.21</v>
      </c>
      <c r="O303" s="14">
        <f t="shared" si="76"/>
        <v>0.51</v>
      </c>
      <c r="P303" s="14">
        <f t="shared" si="77"/>
        <v>0.51</v>
      </c>
      <c r="Q303" s="31"/>
      <c r="R303" s="14">
        <f t="shared" si="75"/>
        <v>0.51</v>
      </c>
    </row>
    <row r="304" spans="1:18" x14ac:dyDescent="0.2">
      <c r="A304" s="93"/>
      <c r="B304" s="121"/>
      <c r="C304" s="76" t="s">
        <v>237</v>
      </c>
      <c r="D304" s="77">
        <v>3</v>
      </c>
      <c r="E304" s="14"/>
      <c r="F304" s="14"/>
      <c r="G304" s="14"/>
      <c r="H304" s="30">
        <f t="shared" si="61"/>
        <v>0</v>
      </c>
      <c r="I304" s="14">
        <v>0.6</v>
      </c>
      <c r="J304" s="14"/>
      <c r="K304" s="30">
        <f t="shared" si="74"/>
        <v>0.6</v>
      </c>
      <c r="L304" s="14"/>
      <c r="M304" s="14">
        <v>0.8</v>
      </c>
      <c r="N304" s="14">
        <v>3.6</v>
      </c>
      <c r="O304" s="14">
        <f t="shared" si="76"/>
        <v>4.4000000000000004</v>
      </c>
      <c r="P304" s="14">
        <f t="shared" si="77"/>
        <v>5</v>
      </c>
      <c r="Q304" s="31"/>
      <c r="R304" s="14">
        <f t="shared" si="75"/>
        <v>5</v>
      </c>
    </row>
    <row r="305" spans="1:18" x14ac:dyDescent="0.2">
      <c r="A305" s="93"/>
      <c r="B305" s="124"/>
      <c r="C305" s="78" t="s">
        <v>245</v>
      </c>
      <c r="D305" s="79">
        <v>0</v>
      </c>
      <c r="E305" s="36"/>
      <c r="F305" s="36"/>
      <c r="G305" s="36"/>
      <c r="H305" s="65">
        <f t="shared" si="61"/>
        <v>0</v>
      </c>
      <c r="I305" s="36"/>
      <c r="J305" s="36"/>
      <c r="K305" s="65">
        <f t="shared" si="74"/>
        <v>0</v>
      </c>
      <c r="L305" s="36"/>
      <c r="M305" s="36"/>
      <c r="N305" s="36"/>
      <c r="O305" s="36">
        <f t="shared" si="76"/>
        <v>0</v>
      </c>
      <c r="P305" s="36">
        <f t="shared" si="77"/>
        <v>0</v>
      </c>
      <c r="Q305" s="113"/>
      <c r="R305" s="36">
        <f t="shared" si="75"/>
        <v>0</v>
      </c>
    </row>
    <row r="306" spans="1:18" x14ac:dyDescent="0.2">
      <c r="A306" s="93"/>
      <c r="B306" s="121" t="s">
        <v>244</v>
      </c>
      <c r="C306" s="76" t="s">
        <v>244</v>
      </c>
      <c r="D306" s="77">
        <v>28</v>
      </c>
      <c r="E306" s="14"/>
      <c r="F306" s="14"/>
      <c r="G306" s="14"/>
      <c r="H306" s="30">
        <f t="shared" si="61"/>
        <v>0</v>
      </c>
      <c r="I306" s="14">
        <v>18.8</v>
      </c>
      <c r="J306" s="14"/>
      <c r="K306" s="30">
        <f t="shared" si="74"/>
        <v>18.8</v>
      </c>
      <c r="L306" s="14">
        <v>27.12</v>
      </c>
      <c r="M306" s="14">
        <v>104.21</v>
      </c>
      <c r="N306" s="14">
        <v>160.07</v>
      </c>
      <c r="O306" s="14">
        <f t="shared" si="76"/>
        <v>291.39999999999998</v>
      </c>
      <c r="P306" s="14">
        <f t="shared" si="77"/>
        <v>310.2</v>
      </c>
      <c r="Q306" s="31">
        <v>4.8</v>
      </c>
      <c r="R306" s="14">
        <f t="shared" si="75"/>
        <v>315</v>
      </c>
    </row>
    <row r="307" spans="1:18" x14ac:dyDescent="0.2">
      <c r="A307" s="93"/>
      <c r="B307" s="121"/>
      <c r="C307" s="76" t="s">
        <v>243</v>
      </c>
      <c r="D307" s="77">
        <v>4</v>
      </c>
      <c r="E307" s="14"/>
      <c r="F307" s="14"/>
      <c r="G307" s="14"/>
      <c r="H307" s="30">
        <f t="shared" si="61"/>
        <v>0</v>
      </c>
      <c r="I307" s="14"/>
      <c r="J307" s="14"/>
      <c r="K307" s="30">
        <f t="shared" si="74"/>
        <v>0</v>
      </c>
      <c r="L307" s="14"/>
      <c r="M307" s="14">
        <v>1.51</v>
      </c>
      <c r="N307" s="14">
        <v>3.32</v>
      </c>
      <c r="O307" s="14">
        <f t="shared" si="76"/>
        <v>4.83</v>
      </c>
      <c r="P307" s="14">
        <f t="shared" si="77"/>
        <v>4.83</v>
      </c>
      <c r="Q307" s="31"/>
      <c r="R307" s="14">
        <f t="shared" si="75"/>
        <v>4.83</v>
      </c>
    </row>
    <row r="308" spans="1:18" x14ac:dyDescent="0.2">
      <c r="A308" s="93"/>
      <c r="B308" s="121"/>
      <c r="C308" s="76" t="s">
        <v>258</v>
      </c>
      <c r="D308" s="77">
        <v>10</v>
      </c>
      <c r="E308" s="14"/>
      <c r="F308" s="14"/>
      <c r="G308" s="14"/>
      <c r="H308" s="30">
        <f t="shared" si="61"/>
        <v>0</v>
      </c>
      <c r="I308" s="14">
        <v>5</v>
      </c>
      <c r="J308" s="14"/>
      <c r="K308" s="30">
        <f t="shared" si="74"/>
        <v>5</v>
      </c>
      <c r="L308" s="14">
        <v>25</v>
      </c>
      <c r="M308" s="14">
        <v>39.93</v>
      </c>
      <c r="N308" s="14">
        <v>66.38</v>
      </c>
      <c r="O308" s="14">
        <f t="shared" si="76"/>
        <v>131.31</v>
      </c>
      <c r="P308" s="14">
        <f t="shared" si="77"/>
        <v>136.31</v>
      </c>
      <c r="Q308" s="31"/>
      <c r="R308" s="14">
        <f t="shared" si="75"/>
        <v>136.31</v>
      </c>
    </row>
    <row r="309" spans="1:18" x14ac:dyDescent="0.2">
      <c r="A309" s="93"/>
      <c r="B309" s="121"/>
      <c r="C309" s="76" t="s">
        <v>234</v>
      </c>
      <c r="D309" s="77">
        <v>9</v>
      </c>
      <c r="E309" s="14"/>
      <c r="F309" s="14"/>
      <c r="G309" s="14"/>
      <c r="H309" s="30">
        <f t="shared" si="61"/>
        <v>0</v>
      </c>
      <c r="I309" s="14"/>
      <c r="J309" s="14"/>
      <c r="K309" s="30">
        <f t="shared" si="74"/>
        <v>0</v>
      </c>
      <c r="L309" s="14">
        <v>100.5</v>
      </c>
      <c r="M309" s="14">
        <v>204.7</v>
      </c>
      <c r="N309" s="14">
        <v>361.3</v>
      </c>
      <c r="O309" s="14">
        <f t="shared" si="76"/>
        <v>666.5</v>
      </c>
      <c r="P309" s="14">
        <f t="shared" si="77"/>
        <v>666.5</v>
      </c>
      <c r="Q309" s="31"/>
      <c r="R309" s="14">
        <f t="shared" si="75"/>
        <v>666.5</v>
      </c>
    </row>
    <row r="310" spans="1:18" x14ac:dyDescent="0.2">
      <c r="A310" s="93"/>
      <c r="B310" s="124"/>
      <c r="C310" s="76" t="s">
        <v>228</v>
      </c>
      <c r="D310" s="77">
        <v>5</v>
      </c>
      <c r="E310" s="14"/>
      <c r="F310" s="14"/>
      <c r="G310" s="14"/>
      <c r="H310" s="30">
        <f t="shared" si="61"/>
        <v>0</v>
      </c>
      <c r="I310" s="14"/>
      <c r="J310" s="14"/>
      <c r="K310" s="30">
        <f t="shared" si="74"/>
        <v>0</v>
      </c>
      <c r="L310" s="14">
        <v>2.2000000000000002</v>
      </c>
      <c r="M310" s="14">
        <v>15</v>
      </c>
      <c r="N310" s="14">
        <v>48.8</v>
      </c>
      <c r="O310" s="14">
        <f t="shared" si="76"/>
        <v>66</v>
      </c>
      <c r="P310" s="14">
        <f t="shared" si="77"/>
        <v>66</v>
      </c>
      <c r="Q310" s="31"/>
      <c r="R310" s="14">
        <f t="shared" si="75"/>
        <v>66</v>
      </c>
    </row>
    <row r="311" spans="1:18" x14ac:dyDescent="0.2">
      <c r="A311" s="93"/>
      <c r="B311" s="121" t="s">
        <v>367</v>
      </c>
      <c r="C311" s="76" t="s">
        <v>367</v>
      </c>
      <c r="D311" s="77">
        <v>0</v>
      </c>
      <c r="E311" s="14"/>
      <c r="F311" s="14"/>
      <c r="G311" s="14"/>
      <c r="H311" s="30">
        <f t="shared" si="61"/>
        <v>0</v>
      </c>
      <c r="I311" s="14"/>
      <c r="J311" s="14"/>
      <c r="K311" s="30">
        <f t="shared" si="74"/>
        <v>0</v>
      </c>
      <c r="L311" s="14"/>
      <c r="M311" s="14"/>
      <c r="N311" s="14"/>
      <c r="O311" s="14">
        <f t="shared" si="76"/>
        <v>0</v>
      </c>
      <c r="P311" s="14">
        <f t="shared" si="77"/>
        <v>0</v>
      </c>
      <c r="Q311" s="31"/>
      <c r="R311" s="14">
        <f t="shared" si="75"/>
        <v>0</v>
      </c>
    </row>
    <row r="312" spans="1:18" x14ac:dyDescent="0.2">
      <c r="A312" s="93"/>
      <c r="B312" s="121"/>
      <c r="C312" s="76" t="s">
        <v>368</v>
      </c>
      <c r="D312" s="77">
        <v>0</v>
      </c>
      <c r="E312" s="14"/>
      <c r="F312" s="14"/>
      <c r="G312" s="14"/>
      <c r="H312" s="30">
        <f t="shared" si="61"/>
        <v>0</v>
      </c>
      <c r="I312" s="14"/>
      <c r="J312" s="14"/>
      <c r="K312" s="30">
        <f t="shared" si="74"/>
        <v>0</v>
      </c>
      <c r="L312" s="14"/>
      <c r="M312" s="14"/>
      <c r="N312" s="14"/>
      <c r="O312" s="14">
        <f t="shared" si="76"/>
        <v>0</v>
      </c>
      <c r="P312" s="14">
        <f t="shared" si="77"/>
        <v>0</v>
      </c>
      <c r="Q312" s="31"/>
      <c r="R312" s="14">
        <f t="shared" si="75"/>
        <v>0</v>
      </c>
    </row>
    <row r="313" spans="1:18" x14ac:dyDescent="0.2">
      <c r="A313" s="93"/>
      <c r="B313" s="121"/>
      <c r="C313" s="76" t="s">
        <v>254</v>
      </c>
      <c r="D313" s="77">
        <v>34</v>
      </c>
      <c r="E313" s="14"/>
      <c r="F313" s="14"/>
      <c r="G313" s="14"/>
      <c r="H313" s="30">
        <f t="shared" si="61"/>
        <v>0</v>
      </c>
      <c r="I313" s="14"/>
      <c r="J313" s="14"/>
      <c r="K313" s="30">
        <f t="shared" si="74"/>
        <v>0</v>
      </c>
      <c r="L313" s="14">
        <v>0.01</v>
      </c>
      <c r="M313" s="14">
        <v>1.36</v>
      </c>
      <c r="N313" s="14">
        <v>9.01</v>
      </c>
      <c r="O313" s="14">
        <f t="shared" si="76"/>
        <v>10.379999999999999</v>
      </c>
      <c r="P313" s="14">
        <f t="shared" si="77"/>
        <v>10.379999999999999</v>
      </c>
      <c r="Q313" s="31">
        <v>0.4</v>
      </c>
      <c r="R313" s="14">
        <f t="shared" si="75"/>
        <v>10.78</v>
      </c>
    </row>
    <row r="314" spans="1:18" x14ac:dyDescent="0.2">
      <c r="A314" s="93"/>
      <c r="B314" s="121"/>
      <c r="C314" s="76" t="s">
        <v>452</v>
      </c>
      <c r="D314" s="77">
        <v>0</v>
      </c>
      <c r="E314" s="14"/>
      <c r="F314" s="14"/>
      <c r="G314" s="14"/>
      <c r="H314" s="30">
        <f t="shared" si="61"/>
        <v>0</v>
      </c>
      <c r="I314" s="14"/>
      <c r="J314" s="14"/>
      <c r="K314" s="30">
        <f t="shared" si="74"/>
        <v>0</v>
      </c>
      <c r="L314" s="14"/>
      <c r="M314" s="14"/>
      <c r="N314" s="14"/>
      <c r="O314" s="14">
        <f t="shared" si="76"/>
        <v>0</v>
      </c>
      <c r="P314" s="14">
        <f t="shared" si="77"/>
        <v>0</v>
      </c>
      <c r="Q314" s="31"/>
      <c r="R314" s="14">
        <f t="shared" si="75"/>
        <v>0</v>
      </c>
    </row>
    <row r="315" spans="1:18" x14ac:dyDescent="0.2">
      <c r="A315" s="93"/>
      <c r="B315" s="121"/>
      <c r="C315" s="76" t="s">
        <v>361</v>
      </c>
      <c r="D315" s="77">
        <v>0</v>
      </c>
      <c r="E315" s="14"/>
      <c r="F315" s="14"/>
      <c r="G315" s="14"/>
      <c r="H315" s="30">
        <f t="shared" si="61"/>
        <v>0</v>
      </c>
      <c r="I315" s="14"/>
      <c r="J315" s="14"/>
      <c r="K315" s="30">
        <f t="shared" si="74"/>
        <v>0</v>
      </c>
      <c r="L315" s="14"/>
      <c r="M315" s="14"/>
      <c r="N315" s="14"/>
      <c r="O315" s="14">
        <f t="shared" si="76"/>
        <v>0</v>
      </c>
      <c r="P315" s="14">
        <f t="shared" si="77"/>
        <v>0</v>
      </c>
      <c r="Q315" s="31"/>
      <c r="R315" s="14">
        <f t="shared" si="75"/>
        <v>0</v>
      </c>
    </row>
    <row r="316" spans="1:18" x14ac:dyDescent="0.2">
      <c r="A316" s="93"/>
      <c r="B316" s="121"/>
      <c r="C316" s="76" t="s">
        <v>236</v>
      </c>
      <c r="D316" s="77">
        <v>78</v>
      </c>
      <c r="E316" s="14"/>
      <c r="F316" s="14"/>
      <c r="G316" s="14"/>
      <c r="H316" s="30">
        <f t="shared" si="61"/>
        <v>0</v>
      </c>
      <c r="I316" s="14">
        <v>2.65</v>
      </c>
      <c r="J316" s="14">
        <v>0.1</v>
      </c>
      <c r="K316" s="30">
        <f t="shared" si="74"/>
        <v>2.75</v>
      </c>
      <c r="L316" s="14">
        <v>0.3</v>
      </c>
      <c r="M316" s="14">
        <v>10.93</v>
      </c>
      <c r="N316" s="14">
        <v>50.07</v>
      </c>
      <c r="O316" s="14">
        <f t="shared" si="76"/>
        <v>61.3</v>
      </c>
      <c r="P316" s="14">
        <f t="shared" si="77"/>
        <v>64.05</v>
      </c>
      <c r="Q316" s="31">
        <v>0.49</v>
      </c>
      <c r="R316" s="14">
        <f t="shared" si="75"/>
        <v>64.539999999999992</v>
      </c>
    </row>
    <row r="317" spans="1:18" x14ac:dyDescent="0.2">
      <c r="A317" s="93"/>
      <c r="B317" s="121"/>
      <c r="C317" s="76" t="s">
        <v>253</v>
      </c>
      <c r="D317" s="77">
        <v>16</v>
      </c>
      <c r="E317" s="14"/>
      <c r="F317" s="14"/>
      <c r="G317" s="14"/>
      <c r="H317" s="30">
        <f t="shared" si="61"/>
        <v>0</v>
      </c>
      <c r="I317" s="14">
        <v>0.5</v>
      </c>
      <c r="J317" s="14"/>
      <c r="K317" s="30">
        <f t="shared" si="74"/>
        <v>0.5</v>
      </c>
      <c r="L317" s="14"/>
      <c r="M317" s="14">
        <v>1.3</v>
      </c>
      <c r="N317" s="14">
        <v>15.1</v>
      </c>
      <c r="O317" s="14">
        <f t="shared" si="76"/>
        <v>16.399999999999999</v>
      </c>
      <c r="P317" s="14">
        <f t="shared" si="77"/>
        <v>16.899999999999999</v>
      </c>
      <c r="Q317" s="31"/>
      <c r="R317" s="14">
        <f t="shared" si="75"/>
        <v>16.899999999999999</v>
      </c>
    </row>
    <row r="318" spans="1:18" x14ac:dyDescent="0.2">
      <c r="A318" s="93"/>
      <c r="B318" s="121"/>
      <c r="C318" s="76" t="s">
        <v>255</v>
      </c>
      <c r="D318" s="77">
        <v>8</v>
      </c>
      <c r="E318" s="14"/>
      <c r="F318" s="14"/>
      <c r="G318" s="14"/>
      <c r="H318" s="30">
        <f t="shared" si="61"/>
        <v>0</v>
      </c>
      <c r="I318" s="14">
        <v>2.1</v>
      </c>
      <c r="J318" s="14">
        <v>0.1</v>
      </c>
      <c r="K318" s="30">
        <f t="shared" si="74"/>
        <v>2.2000000000000002</v>
      </c>
      <c r="L318" s="14"/>
      <c r="M318" s="14">
        <v>2.2999999999999998</v>
      </c>
      <c r="N318" s="14">
        <v>11.91</v>
      </c>
      <c r="O318" s="14">
        <f t="shared" si="76"/>
        <v>14.21</v>
      </c>
      <c r="P318" s="14">
        <f t="shared" si="77"/>
        <v>16.41</v>
      </c>
      <c r="Q318" s="31"/>
      <c r="R318" s="14">
        <f t="shared" si="75"/>
        <v>16.41</v>
      </c>
    </row>
    <row r="319" spans="1:18" x14ac:dyDescent="0.2">
      <c r="A319" s="93"/>
      <c r="B319" s="121"/>
      <c r="C319" s="76" t="s">
        <v>376</v>
      </c>
      <c r="D319" s="77">
        <v>0</v>
      </c>
      <c r="E319" s="14"/>
      <c r="F319" s="14"/>
      <c r="G319" s="14"/>
      <c r="H319" s="30">
        <f t="shared" si="61"/>
        <v>0</v>
      </c>
      <c r="I319" s="14"/>
      <c r="J319" s="14"/>
      <c r="K319" s="30">
        <f t="shared" si="74"/>
        <v>0</v>
      </c>
      <c r="L319" s="14"/>
      <c r="M319" s="14"/>
      <c r="N319" s="14"/>
      <c r="O319" s="14">
        <f t="shared" si="76"/>
        <v>0</v>
      </c>
      <c r="P319" s="14">
        <f t="shared" si="77"/>
        <v>0</v>
      </c>
      <c r="Q319" s="31"/>
      <c r="R319" s="14">
        <f t="shared" si="75"/>
        <v>0</v>
      </c>
    </row>
    <row r="320" spans="1:18" x14ac:dyDescent="0.2">
      <c r="A320" s="93"/>
      <c r="B320" s="121"/>
      <c r="C320" s="76" t="s">
        <v>251</v>
      </c>
      <c r="D320" s="77">
        <v>38</v>
      </c>
      <c r="E320" s="14"/>
      <c r="F320" s="14"/>
      <c r="G320" s="14"/>
      <c r="H320" s="30">
        <f t="shared" si="61"/>
        <v>0</v>
      </c>
      <c r="I320" s="14">
        <v>0.1</v>
      </c>
      <c r="J320" s="14"/>
      <c r="K320" s="30">
        <f t="shared" si="74"/>
        <v>0.1</v>
      </c>
      <c r="L320" s="14"/>
      <c r="M320" s="14">
        <v>5.15</v>
      </c>
      <c r="N320" s="14">
        <v>23.15</v>
      </c>
      <c r="O320" s="14">
        <f t="shared" si="76"/>
        <v>28.299999999999997</v>
      </c>
      <c r="P320" s="14">
        <f t="shared" si="77"/>
        <v>28.4</v>
      </c>
      <c r="Q320" s="31"/>
      <c r="R320" s="14">
        <f t="shared" si="75"/>
        <v>28.4</v>
      </c>
    </row>
    <row r="321" spans="1:21" x14ac:dyDescent="0.2">
      <c r="A321" s="93"/>
      <c r="B321" s="121"/>
      <c r="C321" s="76" t="s">
        <v>232</v>
      </c>
      <c r="D321" s="77">
        <v>0</v>
      </c>
      <c r="E321" s="14"/>
      <c r="F321" s="14"/>
      <c r="G321" s="14"/>
      <c r="H321" s="30">
        <f t="shared" si="61"/>
        <v>0</v>
      </c>
      <c r="I321" s="14"/>
      <c r="J321" s="14"/>
      <c r="K321" s="30">
        <f t="shared" si="74"/>
        <v>0</v>
      </c>
      <c r="L321" s="14"/>
      <c r="M321" s="14"/>
      <c r="N321" s="14"/>
      <c r="O321" s="14">
        <f t="shared" si="76"/>
        <v>0</v>
      </c>
      <c r="P321" s="14">
        <f t="shared" si="77"/>
        <v>0</v>
      </c>
      <c r="Q321" s="31"/>
      <c r="R321" s="14">
        <f t="shared" si="75"/>
        <v>0</v>
      </c>
    </row>
    <row r="322" spans="1:21" x14ac:dyDescent="0.2">
      <c r="A322" s="93"/>
      <c r="B322" s="121"/>
      <c r="C322" s="76" t="s">
        <v>344</v>
      </c>
      <c r="D322" s="77">
        <v>0</v>
      </c>
      <c r="E322" s="14"/>
      <c r="F322" s="14"/>
      <c r="G322" s="14"/>
      <c r="H322" s="30">
        <f t="shared" si="61"/>
        <v>0</v>
      </c>
      <c r="I322" s="14"/>
      <c r="J322" s="14"/>
      <c r="K322" s="30">
        <f t="shared" si="74"/>
        <v>0</v>
      </c>
      <c r="L322" s="14"/>
      <c r="M322" s="14"/>
      <c r="N322" s="14"/>
      <c r="O322" s="14">
        <f t="shared" si="76"/>
        <v>0</v>
      </c>
      <c r="P322" s="14">
        <f t="shared" si="77"/>
        <v>0</v>
      </c>
      <c r="Q322" s="31"/>
      <c r="R322" s="14">
        <f t="shared" si="75"/>
        <v>0</v>
      </c>
    </row>
    <row r="323" spans="1:21" x14ac:dyDescent="0.2">
      <c r="A323" s="93"/>
      <c r="B323" s="121"/>
      <c r="C323" s="76" t="s">
        <v>242</v>
      </c>
      <c r="D323" s="77">
        <v>4</v>
      </c>
      <c r="E323" s="14"/>
      <c r="F323" s="14"/>
      <c r="G323" s="14"/>
      <c r="H323" s="30">
        <f t="shared" si="61"/>
        <v>0</v>
      </c>
      <c r="I323" s="14"/>
      <c r="J323" s="14"/>
      <c r="K323" s="30">
        <f t="shared" si="74"/>
        <v>0</v>
      </c>
      <c r="L323" s="14"/>
      <c r="M323" s="14">
        <v>5.0999999999999996</v>
      </c>
      <c r="N323" s="14">
        <v>9.6999999999999993</v>
      </c>
      <c r="O323" s="14">
        <f t="shared" si="76"/>
        <v>14.799999999999999</v>
      </c>
      <c r="P323" s="14">
        <f t="shared" si="77"/>
        <v>14.799999999999999</v>
      </c>
      <c r="Q323" s="31"/>
      <c r="R323" s="14">
        <f t="shared" si="75"/>
        <v>14.799999999999999</v>
      </c>
    </row>
    <row r="324" spans="1:21" x14ac:dyDescent="0.2">
      <c r="A324" s="93"/>
      <c r="B324" s="121"/>
      <c r="C324" s="76" t="s">
        <v>370</v>
      </c>
      <c r="D324" s="77">
        <v>0</v>
      </c>
      <c r="E324" s="14"/>
      <c r="F324" s="14"/>
      <c r="G324" s="14"/>
      <c r="H324" s="30">
        <f t="shared" si="61"/>
        <v>0</v>
      </c>
      <c r="I324" s="14"/>
      <c r="J324" s="14"/>
      <c r="K324" s="30">
        <f t="shared" si="74"/>
        <v>0</v>
      </c>
      <c r="L324" s="14"/>
      <c r="M324" s="14"/>
      <c r="N324" s="14"/>
      <c r="O324" s="14">
        <f t="shared" si="76"/>
        <v>0</v>
      </c>
      <c r="P324" s="14">
        <f t="shared" si="77"/>
        <v>0</v>
      </c>
      <c r="Q324" s="31"/>
      <c r="R324" s="14">
        <f t="shared" si="75"/>
        <v>0</v>
      </c>
    </row>
    <row r="325" spans="1:21" x14ac:dyDescent="0.2">
      <c r="A325" s="93"/>
      <c r="B325" s="121"/>
      <c r="C325" s="76" t="s">
        <v>231</v>
      </c>
      <c r="D325" s="77">
        <v>0</v>
      </c>
      <c r="E325" s="14"/>
      <c r="F325" s="14"/>
      <c r="G325" s="14"/>
      <c r="H325" s="30">
        <f t="shared" si="61"/>
        <v>0</v>
      </c>
      <c r="I325" s="14"/>
      <c r="J325" s="14"/>
      <c r="K325" s="30">
        <f t="shared" si="74"/>
        <v>0</v>
      </c>
      <c r="L325" s="14"/>
      <c r="M325" s="14"/>
      <c r="N325" s="14"/>
      <c r="O325" s="14">
        <f t="shared" si="76"/>
        <v>0</v>
      </c>
      <c r="P325" s="14">
        <f t="shared" si="77"/>
        <v>0</v>
      </c>
      <c r="Q325" s="31"/>
      <c r="R325" s="14">
        <f t="shared" si="75"/>
        <v>0</v>
      </c>
    </row>
    <row r="326" spans="1:21" x14ac:dyDescent="0.2">
      <c r="A326" s="93"/>
      <c r="B326" s="121"/>
      <c r="C326" s="76" t="s">
        <v>346</v>
      </c>
      <c r="D326" s="77">
        <v>0</v>
      </c>
      <c r="E326" s="14"/>
      <c r="F326" s="14"/>
      <c r="G326" s="14"/>
      <c r="H326" s="30">
        <f t="shared" si="61"/>
        <v>0</v>
      </c>
      <c r="I326" s="14"/>
      <c r="J326" s="14"/>
      <c r="K326" s="30">
        <f t="shared" si="74"/>
        <v>0</v>
      </c>
      <c r="L326" s="14"/>
      <c r="M326" s="14"/>
      <c r="N326" s="14"/>
      <c r="O326" s="14">
        <f t="shared" si="76"/>
        <v>0</v>
      </c>
      <c r="P326" s="14">
        <f t="shared" si="77"/>
        <v>0</v>
      </c>
      <c r="Q326" s="31"/>
      <c r="R326" s="14">
        <f t="shared" si="75"/>
        <v>0</v>
      </c>
    </row>
    <row r="327" spans="1:21" x14ac:dyDescent="0.2">
      <c r="A327" s="93"/>
      <c r="B327" s="121"/>
      <c r="C327" s="76" t="s">
        <v>347</v>
      </c>
      <c r="D327" s="77">
        <v>0</v>
      </c>
      <c r="E327" s="14"/>
      <c r="F327" s="14"/>
      <c r="G327" s="14"/>
      <c r="H327" s="30">
        <f t="shared" si="61"/>
        <v>0</v>
      </c>
      <c r="I327" s="14"/>
      <c r="J327" s="14"/>
      <c r="K327" s="30">
        <f t="shared" si="74"/>
        <v>0</v>
      </c>
      <c r="L327" s="14"/>
      <c r="M327" s="14"/>
      <c r="N327" s="14"/>
      <c r="O327" s="14">
        <f t="shared" si="76"/>
        <v>0</v>
      </c>
      <c r="P327" s="14">
        <f t="shared" si="77"/>
        <v>0</v>
      </c>
      <c r="Q327" s="31"/>
      <c r="R327" s="14">
        <f t="shared" si="75"/>
        <v>0</v>
      </c>
    </row>
    <row r="328" spans="1:21" x14ac:dyDescent="0.2">
      <c r="A328" s="93"/>
      <c r="B328" s="121"/>
      <c r="C328" s="76" t="s">
        <v>289</v>
      </c>
      <c r="D328" s="77">
        <v>0</v>
      </c>
      <c r="E328" s="14"/>
      <c r="F328" s="14"/>
      <c r="G328" s="14"/>
      <c r="H328" s="30">
        <f t="shared" si="61"/>
        <v>0</v>
      </c>
      <c r="I328" s="14"/>
      <c r="J328" s="14"/>
      <c r="K328" s="30">
        <f t="shared" si="74"/>
        <v>0</v>
      </c>
      <c r="L328" s="14"/>
      <c r="M328" s="14"/>
      <c r="N328" s="14"/>
      <c r="O328" s="14">
        <f t="shared" si="76"/>
        <v>0</v>
      </c>
      <c r="P328" s="14">
        <f t="shared" si="77"/>
        <v>0</v>
      </c>
      <c r="Q328" s="31"/>
      <c r="R328" s="14">
        <f t="shared" si="75"/>
        <v>0</v>
      </c>
      <c r="S328" s="10"/>
      <c r="T328" s="10"/>
      <c r="U328" s="10"/>
    </row>
    <row r="329" spans="1:21" x14ac:dyDescent="0.2">
      <c r="A329" s="93"/>
      <c r="B329" s="121"/>
      <c r="C329" s="76" t="s">
        <v>238</v>
      </c>
      <c r="D329" s="77">
        <v>14</v>
      </c>
      <c r="E329" s="14"/>
      <c r="F329" s="14"/>
      <c r="G329" s="14"/>
      <c r="H329" s="30">
        <f t="shared" si="61"/>
        <v>0</v>
      </c>
      <c r="I329" s="14">
        <v>0.71</v>
      </c>
      <c r="J329" s="14"/>
      <c r="K329" s="30">
        <f t="shared" si="74"/>
        <v>0.71</v>
      </c>
      <c r="L329" s="14"/>
      <c r="M329" s="14">
        <v>4.7</v>
      </c>
      <c r="N329" s="14">
        <v>9.26</v>
      </c>
      <c r="O329" s="14">
        <f t="shared" si="76"/>
        <v>13.96</v>
      </c>
      <c r="P329" s="14">
        <f t="shared" si="77"/>
        <v>14.670000000000002</v>
      </c>
      <c r="Q329" s="31"/>
      <c r="R329" s="14">
        <f t="shared" si="75"/>
        <v>14.670000000000002</v>
      </c>
    </row>
    <row r="330" spans="1:21" x14ac:dyDescent="0.2">
      <c r="A330" s="93"/>
      <c r="B330" s="121"/>
      <c r="C330" s="76" t="s">
        <v>390</v>
      </c>
      <c r="D330" s="77">
        <v>0</v>
      </c>
      <c r="E330" s="14"/>
      <c r="F330" s="14"/>
      <c r="G330" s="14"/>
      <c r="H330" s="30">
        <f t="shared" si="61"/>
        <v>0</v>
      </c>
      <c r="I330" s="14"/>
      <c r="J330" s="14"/>
      <c r="K330" s="30">
        <f t="shared" si="74"/>
        <v>0</v>
      </c>
      <c r="L330" s="14"/>
      <c r="M330" s="14"/>
      <c r="N330" s="14"/>
      <c r="O330" s="14">
        <f t="shared" si="76"/>
        <v>0</v>
      </c>
      <c r="P330" s="14">
        <f t="shared" si="77"/>
        <v>0</v>
      </c>
      <c r="Q330" s="31"/>
      <c r="R330" s="14">
        <f t="shared" si="75"/>
        <v>0</v>
      </c>
    </row>
    <row r="331" spans="1:21" x14ac:dyDescent="0.2">
      <c r="A331" s="93"/>
      <c r="B331" s="121"/>
      <c r="C331" s="76" t="s">
        <v>352</v>
      </c>
      <c r="D331" s="77">
        <v>0</v>
      </c>
      <c r="E331" s="14"/>
      <c r="F331" s="14"/>
      <c r="G331" s="14"/>
      <c r="H331" s="30">
        <f t="shared" si="61"/>
        <v>0</v>
      </c>
      <c r="I331" s="14"/>
      <c r="J331" s="14"/>
      <c r="K331" s="30">
        <f t="shared" si="74"/>
        <v>0</v>
      </c>
      <c r="L331" s="14"/>
      <c r="M331" s="14"/>
      <c r="N331" s="14"/>
      <c r="O331" s="14">
        <f t="shared" ref="O331:O337" si="78">+SUM(L331:N331)</f>
        <v>0</v>
      </c>
      <c r="P331" s="14">
        <f t="shared" ref="P331:P337" si="79">+SUM(K331+O331)</f>
        <v>0</v>
      </c>
      <c r="Q331" s="31"/>
      <c r="R331" s="14">
        <f t="shared" si="75"/>
        <v>0</v>
      </c>
    </row>
    <row r="332" spans="1:21" x14ac:dyDescent="0.2">
      <c r="A332" s="93"/>
      <c r="B332" s="121"/>
      <c r="C332" s="76" t="s">
        <v>336</v>
      </c>
      <c r="D332" s="77">
        <v>6</v>
      </c>
      <c r="E332" s="14"/>
      <c r="F332" s="14"/>
      <c r="G332" s="14"/>
      <c r="H332" s="30">
        <f t="shared" si="61"/>
        <v>0</v>
      </c>
      <c r="I332" s="14">
        <v>1</v>
      </c>
      <c r="J332" s="14"/>
      <c r="K332" s="30">
        <f t="shared" si="74"/>
        <v>1</v>
      </c>
      <c r="L332" s="14">
        <v>3</v>
      </c>
      <c r="M332" s="14">
        <v>13.6</v>
      </c>
      <c r="N332" s="14">
        <v>25.63</v>
      </c>
      <c r="O332" s="14">
        <f t="shared" si="78"/>
        <v>42.230000000000004</v>
      </c>
      <c r="P332" s="14">
        <f t="shared" si="79"/>
        <v>43.230000000000004</v>
      </c>
      <c r="Q332" s="31"/>
      <c r="R332" s="14">
        <f t="shared" si="75"/>
        <v>43.230000000000004</v>
      </c>
    </row>
    <row r="333" spans="1:21" x14ac:dyDescent="0.2">
      <c r="A333" s="93"/>
      <c r="B333" s="121"/>
      <c r="C333" s="76" t="s">
        <v>290</v>
      </c>
      <c r="D333" s="77">
        <v>6</v>
      </c>
      <c r="E333" s="14"/>
      <c r="F333" s="14"/>
      <c r="G333" s="14"/>
      <c r="H333" s="30">
        <f t="shared" si="61"/>
        <v>0</v>
      </c>
      <c r="I333" s="14">
        <v>0.05</v>
      </c>
      <c r="J333" s="14"/>
      <c r="K333" s="30">
        <f t="shared" si="74"/>
        <v>0.05</v>
      </c>
      <c r="L333" s="14"/>
      <c r="M333" s="14">
        <v>0.4</v>
      </c>
      <c r="N333" s="14">
        <v>1.45</v>
      </c>
      <c r="O333" s="14">
        <f t="shared" si="78"/>
        <v>1.85</v>
      </c>
      <c r="P333" s="14">
        <f t="shared" si="79"/>
        <v>1.9000000000000001</v>
      </c>
      <c r="Q333" s="31"/>
      <c r="R333" s="14">
        <f t="shared" si="75"/>
        <v>1.9000000000000001</v>
      </c>
    </row>
    <row r="334" spans="1:21" x14ac:dyDescent="0.2">
      <c r="A334" s="93"/>
      <c r="B334" s="121"/>
      <c r="C334" s="76" t="s">
        <v>250</v>
      </c>
      <c r="D334" s="77">
        <v>13</v>
      </c>
      <c r="E334" s="14"/>
      <c r="F334" s="14"/>
      <c r="G334" s="14"/>
      <c r="H334" s="30">
        <f t="shared" si="61"/>
        <v>0</v>
      </c>
      <c r="I334" s="14">
        <v>1.5</v>
      </c>
      <c r="J334" s="14">
        <v>0.2</v>
      </c>
      <c r="K334" s="30">
        <f t="shared" si="74"/>
        <v>1.7</v>
      </c>
      <c r="L334" s="14">
        <v>0.1</v>
      </c>
      <c r="M334" s="14">
        <v>0.51</v>
      </c>
      <c r="N334" s="14">
        <v>6.15</v>
      </c>
      <c r="O334" s="14">
        <f t="shared" si="78"/>
        <v>6.7600000000000007</v>
      </c>
      <c r="P334" s="14">
        <f t="shared" si="79"/>
        <v>8.4600000000000009</v>
      </c>
      <c r="Q334" s="31"/>
      <c r="R334" s="14">
        <f t="shared" si="75"/>
        <v>8.4600000000000009</v>
      </c>
    </row>
    <row r="335" spans="1:21" x14ac:dyDescent="0.2">
      <c r="A335" s="93"/>
      <c r="B335" s="121"/>
      <c r="C335" s="76" t="s">
        <v>391</v>
      </c>
      <c r="D335" s="77">
        <v>0</v>
      </c>
      <c r="E335" s="14"/>
      <c r="F335" s="14"/>
      <c r="G335" s="14"/>
      <c r="H335" s="30">
        <f t="shared" si="61"/>
        <v>0</v>
      </c>
      <c r="I335" s="14"/>
      <c r="J335" s="14"/>
      <c r="K335" s="30">
        <f t="shared" si="74"/>
        <v>0</v>
      </c>
      <c r="L335" s="14"/>
      <c r="M335" s="14"/>
      <c r="N335" s="14"/>
      <c r="O335" s="14">
        <f t="shared" si="78"/>
        <v>0</v>
      </c>
      <c r="P335" s="14">
        <f t="shared" si="79"/>
        <v>0</v>
      </c>
      <c r="Q335" s="31"/>
      <c r="R335" s="14">
        <f t="shared" si="75"/>
        <v>0</v>
      </c>
    </row>
    <row r="336" spans="1:21" x14ac:dyDescent="0.2">
      <c r="A336" s="93"/>
      <c r="B336" s="121"/>
      <c r="C336" s="76" t="s">
        <v>240</v>
      </c>
      <c r="D336" s="77">
        <v>7</v>
      </c>
      <c r="E336" s="14"/>
      <c r="F336" s="14"/>
      <c r="G336" s="14"/>
      <c r="H336" s="30">
        <f t="shared" si="61"/>
        <v>0</v>
      </c>
      <c r="I336" s="14"/>
      <c r="J336" s="14"/>
      <c r="K336" s="30">
        <f t="shared" si="74"/>
        <v>0</v>
      </c>
      <c r="L336" s="14"/>
      <c r="M336" s="14">
        <v>1.6</v>
      </c>
      <c r="N336" s="14">
        <v>6.2</v>
      </c>
      <c r="O336" s="14">
        <f t="shared" si="78"/>
        <v>7.8000000000000007</v>
      </c>
      <c r="P336" s="14">
        <f t="shared" si="79"/>
        <v>7.8000000000000007</v>
      </c>
      <c r="Q336" s="31"/>
      <c r="R336" s="14">
        <f t="shared" si="75"/>
        <v>7.8000000000000007</v>
      </c>
    </row>
    <row r="337" spans="1:20" x14ac:dyDescent="0.2">
      <c r="A337" s="93"/>
      <c r="B337" s="121"/>
      <c r="C337" s="76" t="s">
        <v>261</v>
      </c>
      <c r="D337" s="77">
        <v>0</v>
      </c>
      <c r="E337" s="14"/>
      <c r="F337" s="14"/>
      <c r="G337" s="14"/>
      <c r="H337" s="30">
        <f t="shared" si="61"/>
        <v>0</v>
      </c>
      <c r="I337" s="14"/>
      <c r="J337" s="14"/>
      <c r="K337" s="30">
        <f t="shared" si="74"/>
        <v>0</v>
      </c>
      <c r="L337" s="14"/>
      <c r="M337" s="14"/>
      <c r="N337" s="14"/>
      <c r="O337" s="14">
        <f t="shared" si="78"/>
        <v>0</v>
      </c>
      <c r="P337" s="14">
        <f t="shared" si="79"/>
        <v>0</v>
      </c>
      <c r="Q337" s="31"/>
      <c r="R337" s="14">
        <f t="shared" si="75"/>
        <v>0</v>
      </c>
    </row>
    <row r="338" spans="1:20" x14ac:dyDescent="0.2">
      <c r="A338" s="93"/>
      <c r="B338" s="121"/>
      <c r="C338" s="76" t="s">
        <v>241</v>
      </c>
      <c r="D338" s="77">
        <v>7</v>
      </c>
      <c r="E338" s="14"/>
      <c r="F338" s="14"/>
      <c r="G338" s="14"/>
      <c r="H338" s="30">
        <f t="shared" si="61"/>
        <v>0</v>
      </c>
      <c r="I338" s="14"/>
      <c r="J338" s="14"/>
      <c r="K338" s="30">
        <f t="shared" si="74"/>
        <v>0</v>
      </c>
      <c r="L338" s="14"/>
      <c r="M338" s="14">
        <v>3.41</v>
      </c>
      <c r="N338" s="14">
        <v>8.2200000000000006</v>
      </c>
      <c r="O338" s="14">
        <f>+SUM(L338:N338)</f>
        <v>11.63</v>
      </c>
      <c r="P338" s="14">
        <f>+SUM(K338+O338)</f>
        <v>11.63</v>
      </c>
      <c r="Q338" s="31">
        <v>0.49</v>
      </c>
      <c r="R338" s="14">
        <f t="shared" si="75"/>
        <v>12.120000000000001</v>
      </c>
    </row>
    <row r="339" spans="1:20" x14ac:dyDescent="0.2">
      <c r="A339" s="93"/>
      <c r="B339" s="121"/>
      <c r="C339" s="76" t="s">
        <v>570</v>
      </c>
      <c r="D339" s="77"/>
      <c r="E339" s="14"/>
      <c r="F339" s="14"/>
      <c r="G339" s="14"/>
      <c r="H339" s="30"/>
      <c r="I339" s="14"/>
      <c r="J339" s="14"/>
      <c r="K339" s="30"/>
      <c r="L339" s="14"/>
      <c r="M339" s="14"/>
      <c r="N339" s="14"/>
      <c r="O339" s="14"/>
      <c r="P339" s="14"/>
      <c r="Q339" s="31"/>
      <c r="R339" s="14"/>
    </row>
    <row r="340" spans="1:20" x14ac:dyDescent="0.2">
      <c r="A340" s="93"/>
      <c r="B340" s="121"/>
      <c r="C340" s="76" t="s">
        <v>573</v>
      </c>
      <c r="D340" s="77"/>
      <c r="E340" s="14"/>
      <c r="F340" s="14"/>
      <c r="G340" s="14"/>
      <c r="H340" s="30"/>
      <c r="I340" s="14"/>
      <c r="J340" s="14"/>
      <c r="K340" s="30"/>
      <c r="L340" s="14"/>
      <c r="M340" s="14"/>
      <c r="N340" s="14"/>
      <c r="O340" s="14"/>
      <c r="P340" s="14"/>
      <c r="Q340" s="31"/>
      <c r="R340" s="14"/>
    </row>
    <row r="341" spans="1:20" x14ac:dyDescent="0.2">
      <c r="A341" s="93"/>
      <c r="B341" s="121"/>
      <c r="C341" s="76" t="s">
        <v>574</v>
      </c>
      <c r="D341" s="77"/>
      <c r="E341" s="14"/>
      <c r="F341" s="14"/>
      <c r="G341" s="14"/>
      <c r="H341" s="30"/>
      <c r="I341" s="14"/>
      <c r="J341" s="14"/>
      <c r="K341" s="30"/>
      <c r="L341" s="14"/>
      <c r="M341" s="14"/>
      <c r="N341" s="14"/>
      <c r="O341" s="14"/>
      <c r="P341" s="14"/>
      <c r="Q341" s="31"/>
      <c r="R341" s="14"/>
    </row>
    <row r="342" spans="1:20" x14ac:dyDescent="0.2">
      <c r="A342" s="93"/>
      <c r="B342" s="122"/>
      <c r="C342" s="76" t="s">
        <v>575</v>
      </c>
      <c r="D342" s="77"/>
      <c r="E342" s="14"/>
      <c r="F342" s="14"/>
      <c r="G342" s="14"/>
      <c r="H342" s="30"/>
      <c r="I342" s="14"/>
      <c r="J342" s="14"/>
      <c r="K342" s="30"/>
      <c r="L342" s="14"/>
      <c r="M342" s="14"/>
      <c r="N342" s="14"/>
      <c r="O342" s="14"/>
      <c r="P342" s="14"/>
      <c r="Q342" s="31"/>
      <c r="R342" s="14"/>
    </row>
    <row r="343" spans="1:20" ht="15" x14ac:dyDescent="0.25">
      <c r="A343" s="230" t="s">
        <v>0</v>
      </c>
      <c r="B343" s="231"/>
      <c r="C343" s="232" t="s">
        <v>0</v>
      </c>
      <c r="D343" s="114">
        <f t="shared" ref="D343:R343" si="80">+SUM(D291:D338)</f>
        <v>381</v>
      </c>
      <c r="E343" s="115">
        <f>SUM(E291:E338)</f>
        <v>0</v>
      </c>
      <c r="F343" s="115">
        <f>SUM(F291:F338)</f>
        <v>0</v>
      </c>
      <c r="G343" s="115">
        <f>SUM(G291:G338)</f>
        <v>0</v>
      </c>
      <c r="H343" s="115">
        <f>SUM(H291:H338)</f>
        <v>0</v>
      </c>
      <c r="I343" s="115">
        <f t="shared" si="80"/>
        <v>48.53</v>
      </c>
      <c r="J343" s="115">
        <f t="shared" si="80"/>
        <v>0.4</v>
      </c>
      <c r="K343" s="115">
        <f t="shared" si="80"/>
        <v>48.930000000000007</v>
      </c>
      <c r="L343" s="115">
        <f t="shared" si="80"/>
        <v>178.03</v>
      </c>
      <c r="M343" s="115">
        <f t="shared" si="80"/>
        <v>472.11000000000007</v>
      </c>
      <c r="N343" s="115">
        <f t="shared" si="80"/>
        <v>931.04000000000008</v>
      </c>
      <c r="O343" s="115">
        <f t="shared" si="80"/>
        <v>1581.18</v>
      </c>
      <c r="P343" s="115">
        <f t="shared" si="80"/>
        <v>1630.1100000000006</v>
      </c>
      <c r="Q343" s="115">
        <f t="shared" si="80"/>
        <v>12.38</v>
      </c>
      <c r="R343" s="116">
        <f t="shared" si="80"/>
        <v>1642.4900000000002</v>
      </c>
    </row>
    <row r="344" spans="1:20" ht="15" x14ac:dyDescent="0.25">
      <c r="A344" s="230" t="s">
        <v>337</v>
      </c>
      <c r="B344" s="231"/>
      <c r="C344" s="232"/>
      <c r="D344" s="53">
        <f t="shared" ref="D344:R344" si="81">+SUM(D343+D290+D279+D268+D223+D190+D135+D104+D70+D31+D14+D236)</f>
        <v>5493</v>
      </c>
      <c r="E344" s="54">
        <f t="shared" si="81"/>
        <v>1900.66</v>
      </c>
      <c r="F344" s="54">
        <f t="shared" si="81"/>
        <v>8625.2099999999991</v>
      </c>
      <c r="G344" s="54">
        <f t="shared" si="81"/>
        <v>1600.07</v>
      </c>
      <c r="H344" s="54">
        <f t="shared" si="81"/>
        <v>12125.939999999999</v>
      </c>
      <c r="I344" s="54">
        <f t="shared" si="81"/>
        <v>2438.6999999999998</v>
      </c>
      <c r="J344" s="54">
        <f t="shared" si="81"/>
        <v>30.560000000000002</v>
      </c>
      <c r="K344" s="54">
        <f t="shared" si="81"/>
        <v>14595.199999999997</v>
      </c>
      <c r="L344" s="54">
        <f t="shared" si="81"/>
        <v>5554.9400000000005</v>
      </c>
      <c r="M344" s="54">
        <f t="shared" si="81"/>
        <v>11000.582000000002</v>
      </c>
      <c r="N344" s="54">
        <f t="shared" si="81"/>
        <v>7486.9400000000005</v>
      </c>
      <c r="O344" s="54">
        <f t="shared" si="81"/>
        <v>24042.461999999992</v>
      </c>
      <c r="P344" s="54">
        <f t="shared" si="81"/>
        <v>38637.662000000004</v>
      </c>
      <c r="Q344" s="54">
        <f t="shared" si="81"/>
        <v>4954.4400000000014</v>
      </c>
      <c r="R344" s="55">
        <f t="shared" si="81"/>
        <v>43592.102000000014</v>
      </c>
    </row>
    <row r="345" spans="1:20" s="18" customFormat="1" x14ac:dyDescent="0.2">
      <c r="A345" s="42" t="s">
        <v>513</v>
      </c>
      <c r="B345" s="29"/>
      <c r="C345"/>
      <c r="D345" s="6"/>
      <c r="E345" s="5"/>
      <c r="F345"/>
      <c r="G345"/>
      <c r="H345"/>
      <c r="I345"/>
      <c r="J345"/>
      <c r="K345"/>
      <c r="L345"/>
      <c r="M345"/>
      <c r="N345"/>
      <c r="O345"/>
      <c r="P345"/>
      <c r="Q345" s="21"/>
      <c r="R345" s="21"/>
      <c r="S345" s="21"/>
      <c r="T345" s="21"/>
    </row>
    <row r="346" spans="1:20" s="18" customFormat="1" x14ac:dyDescent="0.2">
      <c r="A346" s="42"/>
      <c r="B346" s="29"/>
      <c r="C346"/>
      <c r="D346" s="6"/>
      <c r="E346" s="5"/>
      <c r="F346"/>
      <c r="G346"/>
      <c r="H346"/>
      <c r="I346"/>
      <c r="J346"/>
      <c r="K346"/>
      <c r="L346"/>
      <c r="M346"/>
      <c r="N346"/>
      <c r="O346"/>
      <c r="P346"/>
      <c r="Q346" s="21"/>
      <c r="R346" s="21"/>
      <c r="S346" s="21"/>
      <c r="T346" s="21"/>
    </row>
    <row r="347" spans="1:20" s="18" customFormat="1" x14ac:dyDescent="0.2">
      <c r="A347" s="42"/>
      <c r="B347" s="29"/>
      <c r="C347"/>
      <c r="D347" s="6"/>
      <c r="E347" s="5"/>
      <c r="F347"/>
      <c r="G347"/>
      <c r="H347"/>
      <c r="I347"/>
      <c r="J347"/>
      <c r="K347"/>
      <c r="L347"/>
      <c r="M347"/>
      <c r="N347"/>
      <c r="O347"/>
      <c r="P347"/>
      <c r="Q347" s="21"/>
      <c r="R347" s="21"/>
      <c r="S347" s="21"/>
      <c r="T347" s="21"/>
    </row>
    <row r="348" spans="1:20" s="18" customFormat="1" x14ac:dyDescent="0.2">
      <c r="A348" s="29"/>
      <c r="B348" s="29"/>
      <c r="C348"/>
      <c r="D348" s="6"/>
      <c r="E348" s="5"/>
      <c r="F348"/>
      <c r="G348"/>
      <c r="H348"/>
      <c r="I348"/>
      <c r="J348"/>
      <c r="K348"/>
      <c r="L348"/>
      <c r="M348"/>
      <c r="N348"/>
      <c r="O348"/>
      <c r="P348"/>
      <c r="Q348" s="21"/>
      <c r="R348" s="21"/>
      <c r="S348" s="21"/>
      <c r="T348" s="21"/>
    </row>
    <row r="349" spans="1:20" s="18" customForma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  <c r="P349"/>
      <c r="Q349" s="21"/>
      <c r="R349" s="21"/>
      <c r="S349" s="21"/>
      <c r="T349" s="21"/>
    </row>
    <row r="350" spans="1:20" s="18" customFormat="1" x14ac:dyDescent="0.2">
      <c r="A350" s="3"/>
      <c r="B350" s="37" t="s">
        <v>474</v>
      </c>
      <c r="C350"/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  <c r="P350"/>
      <c r="Q350" s="21"/>
      <c r="R350" s="21"/>
      <c r="S350" s="21"/>
      <c r="T350" s="21"/>
    </row>
    <row r="351" spans="1:20" s="18" customFormat="1" x14ac:dyDescent="0.2">
      <c r="A351" s="3"/>
      <c r="B351" s="37" t="s">
        <v>455</v>
      </c>
      <c r="C351"/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  <c r="P351"/>
      <c r="Q351" s="21"/>
      <c r="R351" s="21"/>
      <c r="S351" s="21"/>
      <c r="T351" s="21"/>
    </row>
    <row r="352" spans="1:20" s="18" customFormat="1" x14ac:dyDescent="0.2">
      <c r="A352" s="3"/>
      <c r="B352" s="37" t="s">
        <v>457</v>
      </c>
      <c r="C352"/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  <c r="P352"/>
      <c r="Q352" s="21"/>
      <c r="R352" s="21"/>
      <c r="S352" s="21"/>
      <c r="T352" s="21"/>
    </row>
    <row r="353" spans="1:20" s="18" customFormat="1" x14ac:dyDescent="0.2">
      <c r="A353" s="3"/>
      <c r="B353" s="37" t="s">
        <v>456</v>
      </c>
      <c r="C353"/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  <c r="P353"/>
      <c r="Q353" s="21"/>
      <c r="R353" s="21"/>
      <c r="S353" s="21"/>
      <c r="T353" s="21"/>
    </row>
    <row r="354" spans="1:20" s="18" customFormat="1" x14ac:dyDescent="0.2">
      <c r="A354" s="3"/>
      <c r="B354" s="37" t="s">
        <v>458</v>
      </c>
      <c r="C354"/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/>
      <c r="Q354" s="21"/>
      <c r="R354" s="21"/>
      <c r="S354" s="21"/>
      <c r="T354" s="21"/>
    </row>
    <row r="355" spans="1:20" s="18" customFormat="1" x14ac:dyDescent="0.2">
      <c r="A355" s="3"/>
      <c r="B355" s="37" t="s">
        <v>459</v>
      </c>
      <c r="C355"/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/>
      <c r="Q355" s="21"/>
      <c r="R355" s="21"/>
      <c r="S355" s="21"/>
      <c r="T355" s="21"/>
    </row>
    <row r="356" spans="1:20" x14ac:dyDescent="0.2">
      <c r="L356" s="9"/>
    </row>
    <row r="357" spans="1:20" x14ac:dyDescent="0.2">
      <c r="L357" s="9"/>
    </row>
    <row r="358" spans="1:20" x14ac:dyDescent="0.2">
      <c r="L358" s="9"/>
    </row>
    <row r="359" spans="1:20" x14ac:dyDescent="0.2">
      <c r="L359" s="9"/>
    </row>
    <row r="360" spans="1:20" x14ac:dyDescent="0.2">
      <c r="L360" s="9"/>
    </row>
    <row r="361" spans="1:20" x14ac:dyDescent="0.2">
      <c r="L361" s="9"/>
    </row>
    <row r="362" spans="1:20" x14ac:dyDescent="0.2">
      <c r="L362" s="9"/>
    </row>
    <row r="363" spans="1:20" x14ac:dyDescent="0.2">
      <c r="L363" s="9"/>
    </row>
    <row r="364" spans="1:20" x14ac:dyDescent="0.2">
      <c r="L364" s="9"/>
    </row>
    <row r="365" spans="1:20" x14ac:dyDescent="0.2">
      <c r="L365" s="9"/>
    </row>
    <row r="366" spans="1:20" x14ac:dyDescent="0.2">
      <c r="L366" s="9"/>
    </row>
    <row r="367" spans="1:20" x14ac:dyDescent="0.2">
      <c r="L367" s="9"/>
    </row>
    <row r="368" spans="1:20" x14ac:dyDescent="0.2">
      <c r="L368" s="9"/>
    </row>
    <row r="369" spans="12:12" x14ac:dyDescent="0.2">
      <c r="L369" s="9"/>
    </row>
    <row r="370" spans="12:12" x14ac:dyDescent="0.2">
      <c r="L370" s="9"/>
    </row>
    <row r="371" spans="12:12" x14ac:dyDescent="0.2">
      <c r="L371" s="9"/>
    </row>
    <row r="372" spans="12:12" x14ac:dyDescent="0.2">
      <c r="L372" s="9"/>
    </row>
    <row r="373" spans="12:12" x14ac:dyDescent="0.2">
      <c r="L373" s="9"/>
    </row>
    <row r="374" spans="12:12" x14ac:dyDescent="0.2">
      <c r="L374" s="9"/>
    </row>
    <row r="375" spans="12:12" x14ac:dyDescent="0.2">
      <c r="L375" s="9"/>
    </row>
    <row r="376" spans="12:12" x14ac:dyDescent="0.2">
      <c r="L376" s="9"/>
    </row>
    <row r="377" spans="12:12" x14ac:dyDescent="0.2">
      <c r="L377" s="9"/>
    </row>
    <row r="378" spans="12:12" x14ac:dyDescent="0.2">
      <c r="L378" s="9"/>
    </row>
    <row r="379" spans="12:12" x14ac:dyDescent="0.2">
      <c r="L379" s="9"/>
    </row>
    <row r="380" spans="12:12" x14ac:dyDescent="0.2">
      <c r="L380" s="9"/>
    </row>
    <row r="381" spans="12:12" x14ac:dyDescent="0.2">
      <c r="L381" s="9"/>
    </row>
    <row r="382" spans="12:12" x14ac:dyDescent="0.2">
      <c r="L382" s="9"/>
    </row>
    <row r="383" spans="12:12" x14ac:dyDescent="0.2">
      <c r="L383" s="9"/>
    </row>
    <row r="384" spans="12:12" x14ac:dyDescent="0.2">
      <c r="L384" s="9"/>
    </row>
    <row r="385" spans="12:12" x14ac:dyDescent="0.2">
      <c r="L385" s="9"/>
    </row>
    <row r="386" spans="12:12" x14ac:dyDescent="0.2">
      <c r="L386" s="9"/>
    </row>
    <row r="387" spans="12:12" x14ac:dyDescent="0.2">
      <c r="L387" s="9"/>
    </row>
    <row r="388" spans="12:12" x14ac:dyDescent="0.2">
      <c r="L388" s="9"/>
    </row>
    <row r="389" spans="12:12" x14ac:dyDescent="0.2">
      <c r="L389" s="9"/>
    </row>
    <row r="390" spans="12:12" x14ac:dyDescent="0.2">
      <c r="L390" s="9"/>
    </row>
    <row r="391" spans="12:12" x14ac:dyDescent="0.2">
      <c r="L391" s="9"/>
    </row>
    <row r="392" spans="12:12" x14ac:dyDescent="0.2">
      <c r="L392" s="9"/>
    </row>
    <row r="393" spans="12:12" x14ac:dyDescent="0.2">
      <c r="L393" s="9"/>
    </row>
    <row r="394" spans="12:12" x14ac:dyDescent="0.2">
      <c r="L394" s="9"/>
    </row>
    <row r="395" spans="12:12" x14ac:dyDescent="0.2">
      <c r="L395" s="9"/>
    </row>
    <row r="396" spans="12:12" x14ac:dyDescent="0.2">
      <c r="L396" s="9"/>
    </row>
    <row r="397" spans="12:12" x14ac:dyDescent="0.2">
      <c r="L397" s="9"/>
    </row>
    <row r="398" spans="12:12" x14ac:dyDescent="0.2">
      <c r="L398" s="9"/>
    </row>
    <row r="399" spans="12:12" x14ac:dyDescent="0.2">
      <c r="L399" s="9"/>
    </row>
    <row r="400" spans="12:12" x14ac:dyDescent="0.2">
      <c r="L400" s="9"/>
    </row>
    <row r="401" spans="12:12" x14ac:dyDescent="0.2">
      <c r="L401" s="9"/>
    </row>
    <row r="402" spans="12:12" x14ac:dyDescent="0.2">
      <c r="L402" s="9"/>
    </row>
    <row r="403" spans="12:12" x14ac:dyDescent="0.2">
      <c r="L403" s="9"/>
    </row>
    <row r="404" spans="12:12" x14ac:dyDescent="0.2">
      <c r="L404" s="9"/>
    </row>
    <row r="405" spans="12:12" x14ac:dyDescent="0.2">
      <c r="L405" s="9"/>
    </row>
    <row r="406" spans="12:12" x14ac:dyDescent="0.2">
      <c r="L406" s="9"/>
    </row>
    <row r="407" spans="12:12" x14ac:dyDescent="0.2">
      <c r="L407" s="9"/>
    </row>
    <row r="408" spans="12:12" x14ac:dyDescent="0.2">
      <c r="L408" s="9"/>
    </row>
    <row r="409" spans="12:12" x14ac:dyDescent="0.2">
      <c r="L409" s="9"/>
    </row>
    <row r="410" spans="12:12" x14ac:dyDescent="0.2">
      <c r="L410" s="9"/>
    </row>
    <row r="411" spans="12:12" x14ac:dyDescent="0.2">
      <c r="L411" s="9"/>
    </row>
    <row r="412" spans="12:12" x14ac:dyDescent="0.2">
      <c r="L412" s="9"/>
    </row>
    <row r="413" spans="12:12" x14ac:dyDescent="0.2">
      <c r="L413" s="9"/>
    </row>
    <row r="414" spans="12:12" x14ac:dyDescent="0.2">
      <c r="L414" s="9"/>
    </row>
    <row r="415" spans="12:12" x14ac:dyDescent="0.2">
      <c r="L415" s="9"/>
    </row>
    <row r="416" spans="12:12" x14ac:dyDescent="0.2">
      <c r="L416" s="9"/>
    </row>
    <row r="417" spans="12:12" x14ac:dyDescent="0.2">
      <c r="L417" s="9"/>
    </row>
    <row r="418" spans="12:12" x14ac:dyDescent="0.2">
      <c r="L418" s="9"/>
    </row>
    <row r="419" spans="12:12" x14ac:dyDescent="0.2">
      <c r="L419" s="9"/>
    </row>
    <row r="420" spans="12:12" x14ac:dyDescent="0.2">
      <c r="L420" s="9"/>
    </row>
    <row r="421" spans="12:12" x14ac:dyDescent="0.2">
      <c r="L421" s="9"/>
    </row>
    <row r="422" spans="12:12" x14ac:dyDescent="0.2">
      <c r="L422" s="9"/>
    </row>
    <row r="423" spans="12:12" x14ac:dyDescent="0.2">
      <c r="L423" s="9"/>
    </row>
    <row r="424" spans="12:12" x14ac:dyDescent="0.2">
      <c r="L424" s="9"/>
    </row>
    <row r="425" spans="12:12" x14ac:dyDescent="0.2">
      <c r="L425" s="9"/>
    </row>
    <row r="426" spans="12:12" x14ac:dyDescent="0.2">
      <c r="L426" s="9"/>
    </row>
    <row r="427" spans="12:12" x14ac:dyDescent="0.2">
      <c r="L427" s="9"/>
    </row>
    <row r="428" spans="12:12" x14ac:dyDescent="0.2">
      <c r="L428" s="9"/>
    </row>
    <row r="429" spans="12:12" x14ac:dyDescent="0.2">
      <c r="L429" s="9"/>
    </row>
    <row r="430" spans="12:12" x14ac:dyDescent="0.2">
      <c r="L430" s="9"/>
    </row>
    <row r="431" spans="12:12" x14ac:dyDescent="0.2">
      <c r="L431" s="9"/>
    </row>
    <row r="432" spans="12:12" x14ac:dyDescent="0.2">
      <c r="L432" s="9"/>
    </row>
    <row r="433" spans="12:12" x14ac:dyDescent="0.2">
      <c r="L433" s="9"/>
    </row>
    <row r="434" spans="12:12" x14ac:dyDescent="0.2">
      <c r="L434" s="9"/>
    </row>
    <row r="435" spans="12:12" x14ac:dyDescent="0.2">
      <c r="L435" s="9"/>
    </row>
    <row r="436" spans="12:12" x14ac:dyDescent="0.2">
      <c r="L436" s="9"/>
    </row>
    <row r="437" spans="12:12" x14ac:dyDescent="0.2">
      <c r="L437" s="9"/>
    </row>
    <row r="438" spans="12:12" x14ac:dyDescent="0.2">
      <c r="L438" s="9"/>
    </row>
    <row r="439" spans="12:12" x14ac:dyDescent="0.2">
      <c r="L439" s="9"/>
    </row>
    <row r="440" spans="12:12" x14ac:dyDescent="0.2">
      <c r="L440" s="9"/>
    </row>
    <row r="441" spans="12:12" x14ac:dyDescent="0.2">
      <c r="L441" s="9"/>
    </row>
    <row r="442" spans="12:12" x14ac:dyDescent="0.2">
      <c r="L442" s="9"/>
    </row>
    <row r="443" spans="12:12" x14ac:dyDescent="0.2">
      <c r="L443" s="9"/>
    </row>
    <row r="444" spans="12:12" x14ac:dyDescent="0.2">
      <c r="L444" s="9"/>
    </row>
    <row r="445" spans="12:12" x14ac:dyDescent="0.2">
      <c r="L445" s="9"/>
    </row>
    <row r="446" spans="12:12" x14ac:dyDescent="0.2">
      <c r="L446" s="9"/>
    </row>
    <row r="447" spans="12:12" x14ac:dyDescent="0.2">
      <c r="L447" s="9"/>
    </row>
    <row r="448" spans="12:12" x14ac:dyDescent="0.2">
      <c r="L448" s="9"/>
    </row>
    <row r="449" spans="12:12" x14ac:dyDescent="0.2">
      <c r="L449" s="9"/>
    </row>
    <row r="450" spans="12:12" x14ac:dyDescent="0.2">
      <c r="L450" s="9"/>
    </row>
    <row r="451" spans="12:12" x14ac:dyDescent="0.2">
      <c r="L451" s="9"/>
    </row>
    <row r="452" spans="12:12" x14ac:dyDescent="0.2">
      <c r="L452" s="9"/>
    </row>
    <row r="453" spans="12:12" x14ac:dyDescent="0.2">
      <c r="L453" s="9"/>
    </row>
    <row r="454" spans="12:12" x14ac:dyDescent="0.2">
      <c r="L454" s="9"/>
    </row>
    <row r="455" spans="12:12" x14ac:dyDescent="0.2">
      <c r="L455" s="9"/>
    </row>
    <row r="456" spans="12:12" x14ac:dyDescent="0.2">
      <c r="L456" s="9"/>
    </row>
    <row r="457" spans="12:12" x14ac:dyDescent="0.2">
      <c r="L457" s="9"/>
    </row>
    <row r="458" spans="12:12" x14ac:dyDescent="0.2">
      <c r="L458" s="9"/>
    </row>
    <row r="459" spans="12:12" x14ac:dyDescent="0.2">
      <c r="L459" s="9"/>
    </row>
    <row r="460" spans="12:12" x14ac:dyDescent="0.2">
      <c r="L460" s="9"/>
    </row>
    <row r="461" spans="12:12" x14ac:dyDescent="0.2">
      <c r="L461" s="9"/>
    </row>
    <row r="462" spans="12:12" x14ac:dyDescent="0.2">
      <c r="L462" s="9"/>
    </row>
    <row r="463" spans="12:12" x14ac:dyDescent="0.2">
      <c r="L463" s="9"/>
    </row>
    <row r="464" spans="12:12" x14ac:dyDescent="0.2">
      <c r="L464" s="9"/>
    </row>
    <row r="465" spans="12:12" x14ac:dyDescent="0.2">
      <c r="L465" s="9"/>
    </row>
    <row r="466" spans="12:12" x14ac:dyDescent="0.2">
      <c r="L466" s="9"/>
    </row>
    <row r="467" spans="12:12" x14ac:dyDescent="0.2">
      <c r="L467" s="9"/>
    </row>
    <row r="468" spans="12:12" x14ac:dyDescent="0.2">
      <c r="L468" s="9"/>
    </row>
    <row r="469" spans="12:12" x14ac:dyDescent="0.2">
      <c r="L469" s="9"/>
    </row>
    <row r="470" spans="12:12" x14ac:dyDescent="0.2">
      <c r="L470" s="9"/>
    </row>
    <row r="471" spans="12:12" x14ac:dyDescent="0.2">
      <c r="L471" s="9"/>
    </row>
    <row r="472" spans="12:12" x14ac:dyDescent="0.2">
      <c r="L472" s="9"/>
    </row>
    <row r="473" spans="12:12" x14ac:dyDescent="0.2">
      <c r="L473" s="9"/>
    </row>
    <row r="474" spans="12:12" x14ac:dyDescent="0.2">
      <c r="L474" s="9"/>
    </row>
    <row r="475" spans="12:12" x14ac:dyDescent="0.2">
      <c r="L475" s="9"/>
    </row>
    <row r="476" spans="12:12" x14ac:dyDescent="0.2">
      <c r="L476" s="9"/>
    </row>
    <row r="477" spans="12:12" x14ac:dyDescent="0.2">
      <c r="L477" s="9"/>
    </row>
    <row r="478" spans="12:12" x14ac:dyDescent="0.2">
      <c r="L478" s="9"/>
    </row>
    <row r="479" spans="12:12" x14ac:dyDescent="0.2">
      <c r="L479" s="9"/>
    </row>
    <row r="480" spans="12:12" x14ac:dyDescent="0.2">
      <c r="L480" s="9"/>
    </row>
    <row r="481" spans="12:12" x14ac:dyDescent="0.2">
      <c r="L481" s="9"/>
    </row>
    <row r="482" spans="12:12" x14ac:dyDescent="0.2">
      <c r="L482" s="9"/>
    </row>
    <row r="483" spans="12:12" x14ac:dyDescent="0.2">
      <c r="L483" s="9"/>
    </row>
    <row r="484" spans="12:12" x14ac:dyDescent="0.2">
      <c r="L484" s="9"/>
    </row>
    <row r="485" spans="12:12" x14ac:dyDescent="0.2">
      <c r="L485" s="9"/>
    </row>
    <row r="486" spans="12:12" x14ac:dyDescent="0.2">
      <c r="L486" s="9"/>
    </row>
    <row r="487" spans="12:12" x14ac:dyDescent="0.2">
      <c r="L487" s="9"/>
    </row>
    <row r="488" spans="12:12" x14ac:dyDescent="0.2">
      <c r="L488" s="9"/>
    </row>
    <row r="489" spans="12:12" x14ac:dyDescent="0.2">
      <c r="L489" s="9"/>
    </row>
    <row r="490" spans="12:12" x14ac:dyDescent="0.2">
      <c r="L490" s="9"/>
    </row>
    <row r="491" spans="12:12" x14ac:dyDescent="0.2">
      <c r="L491" s="9"/>
    </row>
    <row r="492" spans="12:12" x14ac:dyDescent="0.2">
      <c r="L492" s="9"/>
    </row>
    <row r="493" spans="12:12" x14ac:dyDescent="0.2">
      <c r="L493" s="9"/>
    </row>
    <row r="494" spans="12:12" x14ac:dyDescent="0.2">
      <c r="L494" s="9"/>
    </row>
    <row r="495" spans="12:12" x14ac:dyDescent="0.2">
      <c r="L495" s="9"/>
    </row>
    <row r="496" spans="12:12" x14ac:dyDescent="0.2">
      <c r="L496" s="9"/>
    </row>
    <row r="497" spans="12:12" x14ac:dyDescent="0.2">
      <c r="L497" s="9"/>
    </row>
    <row r="498" spans="12:12" x14ac:dyDescent="0.2">
      <c r="L498" s="9"/>
    </row>
    <row r="499" spans="12:12" x14ac:dyDescent="0.2">
      <c r="L499" s="9"/>
    </row>
    <row r="500" spans="12:12" x14ac:dyDescent="0.2">
      <c r="L500" s="9"/>
    </row>
    <row r="501" spans="12:12" x14ac:dyDescent="0.2">
      <c r="L501" s="9"/>
    </row>
    <row r="502" spans="12:12" x14ac:dyDescent="0.2">
      <c r="L502" s="9"/>
    </row>
    <row r="503" spans="12:12" x14ac:dyDescent="0.2">
      <c r="L503" s="9"/>
    </row>
    <row r="504" spans="12:12" x14ac:dyDescent="0.2">
      <c r="L504" s="9"/>
    </row>
    <row r="505" spans="12:12" x14ac:dyDescent="0.2">
      <c r="L505" s="9"/>
    </row>
    <row r="506" spans="12:12" x14ac:dyDescent="0.2">
      <c r="L506" s="9"/>
    </row>
    <row r="507" spans="12:12" x14ac:dyDescent="0.2">
      <c r="L507" s="9"/>
    </row>
    <row r="508" spans="12:12" x14ac:dyDescent="0.2">
      <c r="L508" s="9"/>
    </row>
    <row r="509" spans="12:12" x14ac:dyDescent="0.2">
      <c r="L509" s="9"/>
    </row>
    <row r="510" spans="12:12" x14ac:dyDescent="0.2">
      <c r="L510" s="9"/>
    </row>
    <row r="511" spans="12:12" x14ac:dyDescent="0.2">
      <c r="L511" s="9"/>
    </row>
    <row r="512" spans="12:12" x14ac:dyDescent="0.2">
      <c r="L512" s="9"/>
    </row>
    <row r="513" spans="12:12" x14ac:dyDescent="0.2">
      <c r="L513" s="9"/>
    </row>
    <row r="514" spans="12:12" x14ac:dyDescent="0.2">
      <c r="L514" s="9"/>
    </row>
    <row r="515" spans="12:12" x14ac:dyDescent="0.2">
      <c r="L515" s="9"/>
    </row>
    <row r="516" spans="12:12" x14ac:dyDescent="0.2">
      <c r="L516" s="9"/>
    </row>
    <row r="517" spans="12:12" x14ac:dyDescent="0.2">
      <c r="L517" s="9"/>
    </row>
    <row r="518" spans="12:12" x14ac:dyDescent="0.2">
      <c r="L518" s="9"/>
    </row>
    <row r="519" spans="12:12" x14ac:dyDescent="0.2">
      <c r="L519" s="9"/>
    </row>
    <row r="520" spans="12:12" x14ac:dyDescent="0.2">
      <c r="L520" s="9"/>
    </row>
    <row r="521" spans="12:12" x14ac:dyDescent="0.2">
      <c r="L521" s="9"/>
    </row>
    <row r="522" spans="12:12" x14ac:dyDescent="0.2">
      <c r="L522" s="9"/>
    </row>
    <row r="523" spans="12:12" x14ac:dyDescent="0.2">
      <c r="L523" s="9"/>
    </row>
    <row r="524" spans="12:12" x14ac:dyDescent="0.2">
      <c r="L524" s="9"/>
    </row>
    <row r="525" spans="12:12" x14ac:dyDescent="0.2">
      <c r="L525" s="9"/>
    </row>
    <row r="526" spans="12:12" x14ac:dyDescent="0.2">
      <c r="L526" s="9"/>
    </row>
    <row r="527" spans="12:12" x14ac:dyDescent="0.2">
      <c r="L527" s="9"/>
    </row>
    <row r="528" spans="12:12" x14ac:dyDescent="0.2">
      <c r="L528" s="9"/>
    </row>
    <row r="529" spans="12:12" x14ac:dyDescent="0.2">
      <c r="L529" s="9"/>
    </row>
    <row r="530" spans="12:12" x14ac:dyDescent="0.2">
      <c r="L530" s="9"/>
    </row>
    <row r="531" spans="12:12" x14ac:dyDescent="0.2">
      <c r="L531" s="9"/>
    </row>
    <row r="532" spans="12:12" x14ac:dyDescent="0.2">
      <c r="L532" s="9"/>
    </row>
    <row r="533" spans="12:12" x14ac:dyDescent="0.2">
      <c r="L533" s="9"/>
    </row>
    <row r="534" spans="12:12" x14ac:dyDescent="0.2">
      <c r="L534" s="9"/>
    </row>
    <row r="535" spans="12:12" x14ac:dyDescent="0.2">
      <c r="L535" s="9"/>
    </row>
    <row r="536" spans="12:12" x14ac:dyDescent="0.2">
      <c r="L536" s="9"/>
    </row>
    <row r="537" spans="12:12" x14ac:dyDescent="0.2">
      <c r="L537" s="9"/>
    </row>
    <row r="538" spans="12:12" x14ac:dyDescent="0.2">
      <c r="L538" s="9"/>
    </row>
    <row r="539" spans="12:12" x14ac:dyDescent="0.2">
      <c r="L539" s="9"/>
    </row>
    <row r="540" spans="12:12" x14ac:dyDescent="0.2">
      <c r="L540" s="9"/>
    </row>
    <row r="541" spans="12:12" x14ac:dyDescent="0.2">
      <c r="L541" s="9"/>
    </row>
    <row r="542" spans="12:12" x14ac:dyDescent="0.2">
      <c r="L542" s="9"/>
    </row>
    <row r="543" spans="12:12" x14ac:dyDescent="0.2">
      <c r="L543" s="9"/>
    </row>
    <row r="544" spans="12:12" x14ac:dyDescent="0.2">
      <c r="L544" s="9"/>
    </row>
    <row r="545" spans="12:12" x14ac:dyDescent="0.2">
      <c r="L545" s="9"/>
    </row>
    <row r="546" spans="12:12" x14ac:dyDescent="0.2">
      <c r="L546" s="9"/>
    </row>
    <row r="547" spans="12:12" x14ac:dyDescent="0.2">
      <c r="L547" s="9"/>
    </row>
    <row r="548" spans="12:12" x14ac:dyDescent="0.2">
      <c r="L548" s="9"/>
    </row>
    <row r="549" spans="12:12" x14ac:dyDescent="0.2">
      <c r="L549" s="9"/>
    </row>
    <row r="550" spans="12:12" x14ac:dyDescent="0.2">
      <c r="L550" s="9"/>
    </row>
    <row r="551" spans="12:12" x14ac:dyDescent="0.2">
      <c r="L551" s="9"/>
    </row>
    <row r="552" spans="12:12" x14ac:dyDescent="0.2">
      <c r="L552" s="9"/>
    </row>
    <row r="553" spans="12:12" x14ac:dyDescent="0.2">
      <c r="L553" s="9"/>
    </row>
    <row r="554" spans="12:12" x14ac:dyDescent="0.2">
      <c r="L554" s="9"/>
    </row>
    <row r="555" spans="12:12" x14ac:dyDescent="0.2">
      <c r="L555" s="9"/>
    </row>
    <row r="556" spans="12:12" x14ac:dyDescent="0.2">
      <c r="L556" s="9"/>
    </row>
    <row r="557" spans="12:12" x14ac:dyDescent="0.2">
      <c r="L557" s="9"/>
    </row>
    <row r="558" spans="12:12" x14ac:dyDescent="0.2">
      <c r="L558" s="9"/>
    </row>
    <row r="559" spans="12:12" x14ac:dyDescent="0.2">
      <c r="L559" s="9"/>
    </row>
    <row r="560" spans="12:12" x14ac:dyDescent="0.2">
      <c r="L560" s="9"/>
    </row>
    <row r="561" spans="12:12" x14ac:dyDescent="0.2">
      <c r="L561" s="9"/>
    </row>
    <row r="562" spans="12:12" x14ac:dyDescent="0.2">
      <c r="L562" s="9"/>
    </row>
    <row r="563" spans="12:12" x14ac:dyDescent="0.2">
      <c r="L563" s="9"/>
    </row>
    <row r="564" spans="12:12" x14ac:dyDescent="0.2">
      <c r="L564" s="9"/>
    </row>
    <row r="565" spans="12:12" x14ac:dyDescent="0.2">
      <c r="L565" s="9"/>
    </row>
    <row r="566" spans="12:12" x14ac:dyDescent="0.2">
      <c r="L566" s="9"/>
    </row>
    <row r="567" spans="12:12" x14ac:dyDescent="0.2">
      <c r="L567" s="9"/>
    </row>
    <row r="568" spans="12:12" x14ac:dyDescent="0.2">
      <c r="L568" s="9"/>
    </row>
    <row r="569" spans="12:12" x14ac:dyDescent="0.2">
      <c r="L569" s="9"/>
    </row>
    <row r="570" spans="12:12" x14ac:dyDescent="0.2">
      <c r="L570" s="9"/>
    </row>
    <row r="571" spans="12:12" x14ac:dyDescent="0.2">
      <c r="L571" s="9"/>
    </row>
    <row r="572" spans="12:12" x14ac:dyDescent="0.2">
      <c r="L572" s="9"/>
    </row>
    <row r="573" spans="12:12" x14ac:dyDescent="0.2">
      <c r="L573" s="9"/>
    </row>
    <row r="574" spans="12:12" x14ac:dyDescent="0.2">
      <c r="L574" s="9"/>
    </row>
    <row r="575" spans="12:12" x14ac:dyDescent="0.2">
      <c r="L575" s="9"/>
    </row>
    <row r="576" spans="12:12" x14ac:dyDescent="0.2">
      <c r="L576" s="9"/>
    </row>
    <row r="577" spans="12:12" x14ac:dyDescent="0.2">
      <c r="L577" s="9"/>
    </row>
    <row r="578" spans="12:12" x14ac:dyDescent="0.2">
      <c r="L578" s="9"/>
    </row>
    <row r="579" spans="12:12" x14ac:dyDescent="0.2">
      <c r="L579" s="9"/>
    </row>
    <row r="580" spans="12:12" x14ac:dyDescent="0.2">
      <c r="L580" s="9"/>
    </row>
    <row r="581" spans="12:12" x14ac:dyDescent="0.2">
      <c r="L581" s="9"/>
    </row>
    <row r="582" spans="12:12" x14ac:dyDescent="0.2">
      <c r="L582" s="9"/>
    </row>
    <row r="583" spans="12:12" x14ac:dyDescent="0.2">
      <c r="L583" s="9"/>
    </row>
    <row r="584" spans="12:12" x14ac:dyDescent="0.2">
      <c r="L584" s="9"/>
    </row>
    <row r="585" spans="12:12" x14ac:dyDescent="0.2">
      <c r="L585" s="9"/>
    </row>
    <row r="586" spans="12:12" x14ac:dyDescent="0.2">
      <c r="L586" s="9"/>
    </row>
    <row r="587" spans="12:12" x14ac:dyDescent="0.2">
      <c r="L587" s="9"/>
    </row>
    <row r="588" spans="12:12" x14ac:dyDescent="0.2">
      <c r="L588" s="9"/>
    </row>
    <row r="589" spans="12:12" x14ac:dyDescent="0.2">
      <c r="L589" s="9"/>
    </row>
    <row r="590" spans="12:12" x14ac:dyDescent="0.2">
      <c r="L590" s="9"/>
    </row>
    <row r="591" spans="12:12" x14ac:dyDescent="0.2">
      <c r="L591" s="9"/>
    </row>
    <row r="592" spans="12:12" x14ac:dyDescent="0.2">
      <c r="L592" s="9"/>
    </row>
    <row r="593" spans="12:12" x14ac:dyDescent="0.2">
      <c r="L593" s="9"/>
    </row>
    <row r="594" spans="12:12" x14ac:dyDescent="0.2">
      <c r="L594" s="9"/>
    </row>
    <row r="595" spans="12:12" x14ac:dyDescent="0.2">
      <c r="L595" s="9"/>
    </row>
    <row r="596" spans="12:12" x14ac:dyDescent="0.2">
      <c r="L596" s="9"/>
    </row>
    <row r="597" spans="12:12" x14ac:dyDescent="0.2">
      <c r="L597" s="9"/>
    </row>
    <row r="598" spans="12:12" x14ac:dyDescent="0.2">
      <c r="L598" s="9"/>
    </row>
    <row r="599" spans="12:12" x14ac:dyDescent="0.2">
      <c r="L599" s="9"/>
    </row>
    <row r="600" spans="12:12" x14ac:dyDescent="0.2">
      <c r="L600" s="9"/>
    </row>
    <row r="601" spans="12:12" x14ac:dyDescent="0.2">
      <c r="L601" s="9"/>
    </row>
    <row r="602" spans="12:12" x14ac:dyDescent="0.2">
      <c r="L602" s="9"/>
    </row>
    <row r="603" spans="12:12" x14ac:dyDescent="0.2">
      <c r="L603" s="9"/>
    </row>
    <row r="604" spans="12:12" x14ac:dyDescent="0.2">
      <c r="L604" s="9"/>
    </row>
    <row r="605" spans="12:12" x14ac:dyDescent="0.2">
      <c r="L605" s="9"/>
    </row>
    <row r="606" spans="12:12" x14ac:dyDescent="0.2">
      <c r="L606" s="9"/>
    </row>
    <row r="607" spans="12:12" x14ac:dyDescent="0.2">
      <c r="L607" s="9"/>
    </row>
    <row r="608" spans="12:12" x14ac:dyDescent="0.2">
      <c r="L608" s="9"/>
    </row>
    <row r="609" spans="12:12" x14ac:dyDescent="0.2">
      <c r="L609" s="9"/>
    </row>
    <row r="610" spans="12:12" x14ac:dyDescent="0.2">
      <c r="L610" s="9"/>
    </row>
    <row r="611" spans="12:12" x14ac:dyDescent="0.2">
      <c r="L611" s="9"/>
    </row>
    <row r="612" spans="12:12" x14ac:dyDescent="0.2">
      <c r="L612" s="9"/>
    </row>
    <row r="613" spans="12:12" x14ac:dyDescent="0.2">
      <c r="L613" s="9"/>
    </row>
    <row r="614" spans="12:12" x14ac:dyDescent="0.2">
      <c r="L614" s="9"/>
    </row>
    <row r="615" spans="12:12" x14ac:dyDescent="0.2">
      <c r="L615" s="9"/>
    </row>
    <row r="616" spans="12:12" x14ac:dyDescent="0.2">
      <c r="L616" s="9"/>
    </row>
    <row r="617" spans="12:12" x14ac:dyDescent="0.2">
      <c r="L617" s="9"/>
    </row>
    <row r="618" spans="12:12" x14ac:dyDescent="0.2">
      <c r="L618" s="9"/>
    </row>
    <row r="619" spans="12:12" x14ac:dyDescent="0.2">
      <c r="L619" s="9"/>
    </row>
    <row r="620" spans="12:12" x14ac:dyDescent="0.2">
      <c r="L620" s="9"/>
    </row>
    <row r="621" spans="12:12" x14ac:dyDescent="0.2">
      <c r="L621" s="9"/>
    </row>
    <row r="622" spans="12:12" x14ac:dyDescent="0.2">
      <c r="L622" s="9"/>
    </row>
    <row r="623" spans="12:12" x14ac:dyDescent="0.2">
      <c r="L623" s="9"/>
    </row>
    <row r="624" spans="12:12" x14ac:dyDescent="0.2">
      <c r="L624" s="9"/>
    </row>
    <row r="625" spans="12:12" x14ac:dyDescent="0.2">
      <c r="L625" s="9"/>
    </row>
    <row r="626" spans="12:12" x14ac:dyDescent="0.2">
      <c r="L626" s="9"/>
    </row>
    <row r="627" spans="12:12" x14ac:dyDescent="0.2">
      <c r="L627" s="9"/>
    </row>
    <row r="628" spans="12:12" x14ac:dyDescent="0.2">
      <c r="L628" s="9"/>
    </row>
    <row r="629" spans="12:12" x14ac:dyDescent="0.2">
      <c r="L629" s="9"/>
    </row>
    <row r="630" spans="12:12" x14ac:dyDescent="0.2">
      <c r="L630" s="9"/>
    </row>
    <row r="631" spans="12:12" x14ac:dyDescent="0.2">
      <c r="L631" s="9"/>
    </row>
    <row r="632" spans="12:12" x14ac:dyDescent="0.2">
      <c r="L632" s="9"/>
    </row>
    <row r="633" spans="12:12" x14ac:dyDescent="0.2">
      <c r="L633" s="9"/>
    </row>
    <row r="634" spans="12:12" x14ac:dyDescent="0.2">
      <c r="L634" s="9"/>
    </row>
    <row r="635" spans="12:12" x14ac:dyDescent="0.2">
      <c r="L635" s="9"/>
    </row>
    <row r="636" spans="12:12" x14ac:dyDescent="0.2">
      <c r="L636" s="9"/>
    </row>
    <row r="637" spans="12:12" x14ac:dyDescent="0.2">
      <c r="L637" s="9"/>
    </row>
    <row r="638" spans="12:12" x14ac:dyDescent="0.2">
      <c r="L638" s="9"/>
    </row>
    <row r="639" spans="12:12" x14ac:dyDescent="0.2">
      <c r="L639" s="9"/>
    </row>
    <row r="640" spans="12:12" x14ac:dyDescent="0.2">
      <c r="L640" s="9"/>
    </row>
    <row r="641" spans="12:12" x14ac:dyDescent="0.2">
      <c r="L641" s="9"/>
    </row>
    <row r="642" spans="12:12" x14ac:dyDescent="0.2">
      <c r="L642" s="9"/>
    </row>
    <row r="643" spans="12:12" x14ac:dyDescent="0.2">
      <c r="L643" s="9"/>
    </row>
    <row r="644" spans="12:12" x14ac:dyDescent="0.2">
      <c r="L644" s="9"/>
    </row>
    <row r="645" spans="12:12" x14ac:dyDescent="0.2">
      <c r="L645" s="9"/>
    </row>
    <row r="646" spans="12:12" x14ac:dyDescent="0.2">
      <c r="L646" s="9"/>
    </row>
    <row r="647" spans="12:12" x14ac:dyDescent="0.2">
      <c r="L647" s="9"/>
    </row>
    <row r="648" spans="12:12" x14ac:dyDescent="0.2">
      <c r="L648" s="9"/>
    </row>
    <row r="649" spans="12:12" x14ac:dyDescent="0.2">
      <c r="L649" s="9"/>
    </row>
    <row r="650" spans="12:12" x14ac:dyDescent="0.2">
      <c r="L650" s="9"/>
    </row>
    <row r="651" spans="12:12" x14ac:dyDescent="0.2">
      <c r="L651" s="9"/>
    </row>
    <row r="652" spans="12:12" x14ac:dyDescent="0.2">
      <c r="L652" s="9"/>
    </row>
    <row r="653" spans="12:12" x14ac:dyDescent="0.2">
      <c r="L653" s="9"/>
    </row>
    <row r="654" spans="12:12" x14ac:dyDescent="0.2">
      <c r="L654" s="9"/>
    </row>
    <row r="655" spans="12:12" x14ac:dyDescent="0.2">
      <c r="L655" s="9"/>
    </row>
    <row r="656" spans="12:12" x14ac:dyDescent="0.2">
      <c r="L656" s="9"/>
    </row>
    <row r="657" spans="12:12" x14ac:dyDescent="0.2">
      <c r="L657" s="9"/>
    </row>
    <row r="658" spans="12:12" x14ac:dyDescent="0.2">
      <c r="L658" s="9"/>
    </row>
    <row r="659" spans="12:12" x14ac:dyDescent="0.2">
      <c r="L659" s="9"/>
    </row>
    <row r="660" spans="12:12" x14ac:dyDescent="0.2">
      <c r="L660" s="9"/>
    </row>
    <row r="661" spans="12:12" x14ac:dyDescent="0.2">
      <c r="L661" s="9"/>
    </row>
    <row r="662" spans="12:12" x14ac:dyDescent="0.2">
      <c r="L662" s="9"/>
    </row>
    <row r="663" spans="12:12" x14ac:dyDescent="0.2">
      <c r="L663" s="9"/>
    </row>
    <row r="664" spans="12:12" x14ac:dyDescent="0.2">
      <c r="L664" s="9"/>
    </row>
    <row r="665" spans="12:12" x14ac:dyDescent="0.2">
      <c r="L665" s="9"/>
    </row>
    <row r="666" spans="12:12" x14ac:dyDescent="0.2">
      <c r="L666" s="9"/>
    </row>
    <row r="667" spans="12:12" x14ac:dyDescent="0.2">
      <c r="L667" s="9"/>
    </row>
    <row r="668" spans="12:12" x14ac:dyDescent="0.2">
      <c r="L668" s="9"/>
    </row>
    <row r="669" spans="12:12" x14ac:dyDescent="0.2">
      <c r="L669" s="9"/>
    </row>
    <row r="670" spans="12:12" x14ac:dyDescent="0.2">
      <c r="L670" s="9"/>
    </row>
    <row r="671" spans="12:12" x14ac:dyDescent="0.2">
      <c r="L671" s="9"/>
    </row>
    <row r="672" spans="12:12" x14ac:dyDescent="0.2">
      <c r="L672" s="9"/>
    </row>
    <row r="673" spans="12:12" x14ac:dyDescent="0.2">
      <c r="L673" s="9"/>
    </row>
    <row r="674" spans="12:12" x14ac:dyDescent="0.2">
      <c r="L674" s="9"/>
    </row>
    <row r="675" spans="12:12" x14ac:dyDescent="0.2">
      <c r="L675" s="9"/>
    </row>
    <row r="676" spans="12:12" x14ac:dyDescent="0.2">
      <c r="L676" s="9"/>
    </row>
    <row r="677" spans="12:12" x14ac:dyDescent="0.2">
      <c r="L677" s="9"/>
    </row>
    <row r="678" spans="12:12" x14ac:dyDescent="0.2">
      <c r="L678" s="9"/>
    </row>
    <row r="679" spans="12:12" x14ac:dyDescent="0.2">
      <c r="L679" s="9"/>
    </row>
    <row r="680" spans="12:12" x14ac:dyDescent="0.2">
      <c r="L680" s="9"/>
    </row>
    <row r="681" spans="12:12" x14ac:dyDescent="0.2">
      <c r="L681" s="9"/>
    </row>
    <row r="682" spans="12:12" x14ac:dyDescent="0.2">
      <c r="L682" s="9"/>
    </row>
    <row r="683" spans="12:12" x14ac:dyDescent="0.2">
      <c r="L683" s="9"/>
    </row>
    <row r="684" spans="12:12" x14ac:dyDescent="0.2">
      <c r="L684" s="9"/>
    </row>
    <row r="685" spans="12:12" x14ac:dyDescent="0.2">
      <c r="L685" s="9"/>
    </row>
    <row r="686" spans="12:12" x14ac:dyDescent="0.2">
      <c r="L686" s="9"/>
    </row>
    <row r="687" spans="12:12" x14ac:dyDescent="0.2">
      <c r="L687" s="9"/>
    </row>
    <row r="688" spans="12:12" x14ac:dyDescent="0.2">
      <c r="L688" s="9"/>
    </row>
    <row r="689" spans="12:12" x14ac:dyDescent="0.2">
      <c r="L689" s="9"/>
    </row>
    <row r="690" spans="12:12" x14ac:dyDescent="0.2">
      <c r="L690" s="9"/>
    </row>
    <row r="691" spans="12:12" x14ac:dyDescent="0.2">
      <c r="L691" s="9"/>
    </row>
    <row r="692" spans="12:12" x14ac:dyDescent="0.2">
      <c r="L692" s="9"/>
    </row>
    <row r="693" spans="12:12" x14ac:dyDescent="0.2">
      <c r="L693" s="9"/>
    </row>
    <row r="694" spans="12:12" x14ac:dyDescent="0.2">
      <c r="L694" s="9"/>
    </row>
    <row r="695" spans="12:12" x14ac:dyDescent="0.2">
      <c r="L695" s="9"/>
    </row>
    <row r="696" spans="12:12" x14ac:dyDescent="0.2">
      <c r="L696" s="9"/>
    </row>
    <row r="697" spans="12:12" x14ac:dyDescent="0.2">
      <c r="L697" s="9"/>
    </row>
    <row r="698" spans="12:12" x14ac:dyDescent="0.2">
      <c r="L698" s="9"/>
    </row>
    <row r="699" spans="12:12" x14ac:dyDescent="0.2">
      <c r="L699" s="9"/>
    </row>
    <row r="700" spans="12:12" x14ac:dyDescent="0.2">
      <c r="L700" s="9"/>
    </row>
    <row r="701" spans="12:12" x14ac:dyDescent="0.2">
      <c r="L701" s="9"/>
    </row>
    <row r="702" spans="12:12" x14ac:dyDescent="0.2">
      <c r="L702" s="9"/>
    </row>
    <row r="703" spans="12:12" x14ac:dyDescent="0.2">
      <c r="L703" s="9"/>
    </row>
    <row r="704" spans="12:12" x14ac:dyDescent="0.2">
      <c r="L704" s="9"/>
    </row>
    <row r="705" spans="12:12" x14ac:dyDescent="0.2">
      <c r="L705" s="9"/>
    </row>
    <row r="706" spans="12:12" x14ac:dyDescent="0.2">
      <c r="L706" s="9"/>
    </row>
    <row r="707" spans="12:12" x14ac:dyDescent="0.2">
      <c r="L707" s="9"/>
    </row>
    <row r="708" spans="12:12" x14ac:dyDescent="0.2">
      <c r="L708" s="9"/>
    </row>
    <row r="709" spans="12:12" x14ac:dyDescent="0.2">
      <c r="L709" s="9"/>
    </row>
    <row r="710" spans="12:12" x14ac:dyDescent="0.2">
      <c r="L710" s="9"/>
    </row>
    <row r="711" spans="12:12" x14ac:dyDescent="0.2">
      <c r="L711" s="9"/>
    </row>
    <row r="712" spans="12:12" x14ac:dyDescent="0.2">
      <c r="L712" s="9"/>
    </row>
    <row r="713" spans="12:12" x14ac:dyDescent="0.2">
      <c r="L713" s="9"/>
    </row>
    <row r="714" spans="12:12" x14ac:dyDescent="0.2">
      <c r="L714" s="9"/>
    </row>
    <row r="715" spans="12:12" x14ac:dyDescent="0.2">
      <c r="L715" s="9"/>
    </row>
    <row r="716" spans="12:12" x14ac:dyDescent="0.2">
      <c r="L716" s="9"/>
    </row>
    <row r="717" spans="12:12" x14ac:dyDescent="0.2">
      <c r="L717" s="9"/>
    </row>
    <row r="718" spans="12:12" x14ac:dyDescent="0.2">
      <c r="L718" s="9"/>
    </row>
    <row r="719" spans="12:12" x14ac:dyDescent="0.2">
      <c r="L719" s="9"/>
    </row>
    <row r="720" spans="12:12" x14ac:dyDescent="0.2">
      <c r="L720" s="9"/>
    </row>
    <row r="721" spans="12:12" x14ac:dyDescent="0.2">
      <c r="L721" s="9"/>
    </row>
    <row r="722" spans="12:12" x14ac:dyDescent="0.2">
      <c r="L722" s="9"/>
    </row>
    <row r="723" spans="12:12" x14ac:dyDescent="0.2">
      <c r="L723" s="9"/>
    </row>
    <row r="724" spans="12:12" x14ac:dyDescent="0.2">
      <c r="L724" s="9"/>
    </row>
    <row r="725" spans="12:12" x14ac:dyDescent="0.2">
      <c r="L725" s="9"/>
    </row>
    <row r="726" spans="12:12" x14ac:dyDescent="0.2">
      <c r="L726" s="9"/>
    </row>
    <row r="727" spans="12:12" x14ac:dyDescent="0.2">
      <c r="L727" s="9"/>
    </row>
    <row r="728" spans="12:12" x14ac:dyDescent="0.2">
      <c r="L728" s="9"/>
    </row>
    <row r="729" spans="12:12" x14ac:dyDescent="0.2">
      <c r="L729" s="9"/>
    </row>
    <row r="730" spans="12:12" x14ac:dyDescent="0.2">
      <c r="L730" s="9"/>
    </row>
    <row r="731" spans="12:12" x14ac:dyDescent="0.2">
      <c r="L731" s="9"/>
    </row>
    <row r="732" spans="12:12" x14ac:dyDescent="0.2">
      <c r="L732" s="9"/>
    </row>
    <row r="733" spans="12:12" x14ac:dyDescent="0.2">
      <c r="L733" s="9"/>
    </row>
    <row r="734" spans="12:12" x14ac:dyDescent="0.2">
      <c r="L734" s="9"/>
    </row>
    <row r="735" spans="12:12" x14ac:dyDescent="0.2">
      <c r="L735" s="9"/>
    </row>
    <row r="736" spans="12:12" x14ac:dyDescent="0.2">
      <c r="L736" s="9"/>
    </row>
    <row r="737" spans="12:12" x14ac:dyDescent="0.2">
      <c r="L737" s="9"/>
    </row>
    <row r="738" spans="12:12" x14ac:dyDescent="0.2">
      <c r="L738" s="9"/>
    </row>
    <row r="739" spans="12:12" x14ac:dyDescent="0.2">
      <c r="L739" s="9"/>
    </row>
    <row r="740" spans="12:12" x14ac:dyDescent="0.2">
      <c r="L740" s="9"/>
    </row>
    <row r="741" spans="12:12" x14ac:dyDescent="0.2">
      <c r="L741" s="9"/>
    </row>
    <row r="742" spans="12:12" x14ac:dyDescent="0.2">
      <c r="L742" s="9"/>
    </row>
    <row r="743" spans="12:12" x14ac:dyDescent="0.2">
      <c r="L743" s="9"/>
    </row>
    <row r="744" spans="12:12" x14ac:dyDescent="0.2">
      <c r="L744" s="9"/>
    </row>
    <row r="745" spans="12:12" x14ac:dyDescent="0.2">
      <c r="L745" s="9"/>
    </row>
    <row r="746" spans="12:12" x14ac:dyDescent="0.2">
      <c r="L746" s="9"/>
    </row>
    <row r="747" spans="12:12" x14ac:dyDescent="0.2">
      <c r="L747" s="9"/>
    </row>
    <row r="748" spans="12:12" x14ac:dyDescent="0.2">
      <c r="L748" s="9"/>
    </row>
    <row r="749" spans="12:12" x14ac:dyDescent="0.2">
      <c r="L749" s="9"/>
    </row>
    <row r="750" spans="12:12" x14ac:dyDescent="0.2">
      <c r="L750" s="9"/>
    </row>
    <row r="751" spans="12:12" x14ac:dyDescent="0.2">
      <c r="L751" s="9"/>
    </row>
    <row r="752" spans="12:12" x14ac:dyDescent="0.2">
      <c r="L752" s="9"/>
    </row>
    <row r="753" spans="12:12" x14ac:dyDescent="0.2">
      <c r="L753" s="9"/>
    </row>
    <row r="754" spans="12:12" x14ac:dyDescent="0.2">
      <c r="L754" s="9"/>
    </row>
    <row r="755" spans="12:12" x14ac:dyDescent="0.2">
      <c r="L755" s="9"/>
    </row>
    <row r="756" spans="12:12" x14ac:dyDescent="0.2">
      <c r="L756" s="9"/>
    </row>
    <row r="757" spans="12:12" x14ac:dyDescent="0.2">
      <c r="L757" s="9"/>
    </row>
    <row r="758" spans="12:12" x14ac:dyDescent="0.2">
      <c r="L758" s="9"/>
    </row>
    <row r="759" spans="12:12" x14ac:dyDescent="0.2">
      <c r="L759" s="9"/>
    </row>
    <row r="760" spans="12:12" x14ac:dyDescent="0.2">
      <c r="L760" s="9"/>
    </row>
    <row r="761" spans="12:12" x14ac:dyDescent="0.2">
      <c r="L761" s="9"/>
    </row>
    <row r="762" spans="12:12" x14ac:dyDescent="0.2">
      <c r="L762" s="9"/>
    </row>
    <row r="763" spans="12:12" x14ac:dyDescent="0.2">
      <c r="L763" s="9"/>
    </row>
    <row r="764" spans="12:12" x14ac:dyDescent="0.2">
      <c r="L764" s="9"/>
    </row>
    <row r="765" spans="12:12" x14ac:dyDescent="0.2">
      <c r="L765" s="9"/>
    </row>
    <row r="766" spans="12:12" x14ac:dyDescent="0.2">
      <c r="L766" s="9"/>
    </row>
    <row r="767" spans="12:12" x14ac:dyDescent="0.2">
      <c r="L767" s="9"/>
    </row>
    <row r="768" spans="12:12" x14ac:dyDescent="0.2">
      <c r="L768" s="9"/>
    </row>
    <row r="769" spans="12:12" x14ac:dyDescent="0.2">
      <c r="L769" s="9"/>
    </row>
    <row r="770" spans="12:12" x14ac:dyDescent="0.2">
      <c r="L770" s="9"/>
    </row>
    <row r="771" spans="12:12" x14ac:dyDescent="0.2">
      <c r="L771" s="9"/>
    </row>
    <row r="772" spans="12:12" x14ac:dyDescent="0.2">
      <c r="L772" s="9"/>
    </row>
    <row r="773" spans="12:12" x14ac:dyDescent="0.2">
      <c r="L773" s="9"/>
    </row>
    <row r="774" spans="12:12" x14ac:dyDescent="0.2">
      <c r="L774" s="9"/>
    </row>
    <row r="775" spans="12:12" x14ac:dyDescent="0.2">
      <c r="L775" s="9"/>
    </row>
    <row r="776" spans="12:12" x14ac:dyDescent="0.2">
      <c r="L776" s="9"/>
    </row>
    <row r="777" spans="12:12" x14ac:dyDescent="0.2">
      <c r="L777" s="9"/>
    </row>
    <row r="778" spans="12:12" x14ac:dyDescent="0.2">
      <c r="L778" s="9"/>
    </row>
    <row r="779" spans="12:12" x14ac:dyDescent="0.2">
      <c r="L779" s="9"/>
    </row>
    <row r="780" spans="12:12" x14ac:dyDescent="0.2">
      <c r="L780" s="9"/>
    </row>
    <row r="781" spans="12:12" x14ac:dyDescent="0.2">
      <c r="L781" s="9"/>
    </row>
    <row r="782" spans="12:12" x14ac:dyDescent="0.2">
      <c r="L782" s="9"/>
    </row>
    <row r="783" spans="12:12" x14ac:dyDescent="0.2">
      <c r="L783" s="9"/>
    </row>
    <row r="784" spans="12:12" x14ac:dyDescent="0.2">
      <c r="L784" s="9"/>
    </row>
    <row r="785" spans="12:12" x14ac:dyDescent="0.2">
      <c r="L785" s="9"/>
    </row>
    <row r="786" spans="12:12" x14ac:dyDescent="0.2">
      <c r="L786" s="9"/>
    </row>
    <row r="787" spans="12:12" x14ac:dyDescent="0.2">
      <c r="L787" s="9"/>
    </row>
    <row r="788" spans="12:12" x14ac:dyDescent="0.2">
      <c r="L788" s="9"/>
    </row>
    <row r="789" spans="12:12" x14ac:dyDescent="0.2">
      <c r="L789" s="9"/>
    </row>
    <row r="790" spans="12:12" x14ac:dyDescent="0.2">
      <c r="L790" s="9"/>
    </row>
    <row r="791" spans="12:12" x14ac:dyDescent="0.2">
      <c r="L791" s="9"/>
    </row>
    <row r="792" spans="12:12" x14ac:dyDescent="0.2">
      <c r="L792" s="9"/>
    </row>
    <row r="793" spans="12:12" x14ac:dyDescent="0.2">
      <c r="L793" s="9"/>
    </row>
    <row r="794" spans="12:12" x14ac:dyDescent="0.2">
      <c r="L794" s="9"/>
    </row>
    <row r="795" spans="12:12" x14ac:dyDescent="0.2">
      <c r="L795" s="9"/>
    </row>
    <row r="796" spans="12:12" x14ac:dyDescent="0.2">
      <c r="L796" s="9"/>
    </row>
    <row r="797" spans="12:12" x14ac:dyDescent="0.2">
      <c r="L797" s="9"/>
    </row>
    <row r="798" spans="12:12" x14ac:dyDescent="0.2">
      <c r="L798" s="9"/>
    </row>
    <row r="799" spans="12:12" x14ac:dyDescent="0.2">
      <c r="L799" s="9"/>
    </row>
    <row r="800" spans="12:12" x14ac:dyDescent="0.2">
      <c r="L800" s="9"/>
    </row>
    <row r="801" spans="12:12" x14ac:dyDescent="0.2">
      <c r="L801" s="9"/>
    </row>
    <row r="802" spans="12:12" x14ac:dyDescent="0.2">
      <c r="L802" s="9"/>
    </row>
    <row r="803" spans="12:12" x14ac:dyDescent="0.2">
      <c r="L803" s="9"/>
    </row>
    <row r="804" spans="12:12" x14ac:dyDescent="0.2">
      <c r="L804" s="9"/>
    </row>
    <row r="805" spans="12:12" x14ac:dyDescent="0.2">
      <c r="L805" s="9"/>
    </row>
    <row r="806" spans="12:12" x14ac:dyDescent="0.2">
      <c r="L806" s="9"/>
    </row>
    <row r="807" spans="12:12" x14ac:dyDescent="0.2">
      <c r="L807" s="9"/>
    </row>
    <row r="808" spans="12:12" x14ac:dyDescent="0.2">
      <c r="L808" s="9"/>
    </row>
    <row r="809" spans="12:12" x14ac:dyDescent="0.2">
      <c r="L809" s="9"/>
    </row>
    <row r="810" spans="12:12" x14ac:dyDescent="0.2">
      <c r="L810" s="9"/>
    </row>
    <row r="811" spans="12:12" x14ac:dyDescent="0.2">
      <c r="L811" s="9"/>
    </row>
    <row r="812" spans="12:12" x14ac:dyDescent="0.2">
      <c r="L812" s="9"/>
    </row>
    <row r="813" spans="12:12" x14ac:dyDescent="0.2">
      <c r="L813" s="9"/>
    </row>
    <row r="814" spans="12:12" x14ac:dyDescent="0.2">
      <c r="L814" s="9"/>
    </row>
    <row r="815" spans="12:12" x14ac:dyDescent="0.2">
      <c r="L815" s="9"/>
    </row>
    <row r="816" spans="12:12" x14ac:dyDescent="0.2">
      <c r="L816" s="9"/>
    </row>
    <row r="817" spans="12:12" x14ac:dyDescent="0.2">
      <c r="L817" s="9"/>
    </row>
    <row r="818" spans="12:12" x14ac:dyDescent="0.2">
      <c r="L818" s="9"/>
    </row>
    <row r="819" spans="12:12" x14ac:dyDescent="0.2">
      <c r="L819" s="9"/>
    </row>
    <row r="820" spans="12:12" x14ac:dyDescent="0.2">
      <c r="L820" s="9"/>
    </row>
    <row r="821" spans="12:12" x14ac:dyDescent="0.2">
      <c r="L821" s="9"/>
    </row>
    <row r="822" spans="12:12" x14ac:dyDescent="0.2">
      <c r="L822" s="9"/>
    </row>
    <row r="823" spans="12:12" x14ac:dyDescent="0.2">
      <c r="L823" s="9"/>
    </row>
    <row r="824" spans="12:12" x14ac:dyDescent="0.2">
      <c r="L824" s="9"/>
    </row>
    <row r="825" spans="12:12" x14ac:dyDescent="0.2">
      <c r="L825" s="9"/>
    </row>
    <row r="826" spans="12:12" x14ac:dyDescent="0.2">
      <c r="L826" s="9"/>
    </row>
    <row r="827" spans="12:12" x14ac:dyDescent="0.2">
      <c r="L827" s="9"/>
    </row>
    <row r="828" spans="12:12" x14ac:dyDescent="0.2">
      <c r="L828" s="9"/>
    </row>
    <row r="829" spans="12:12" x14ac:dyDescent="0.2">
      <c r="L829" s="9"/>
    </row>
    <row r="830" spans="12:12" x14ac:dyDescent="0.2">
      <c r="L830" s="9"/>
    </row>
    <row r="831" spans="12:12" x14ac:dyDescent="0.2">
      <c r="L831" s="9"/>
    </row>
    <row r="832" spans="12:12" x14ac:dyDescent="0.2">
      <c r="L832" s="9"/>
    </row>
    <row r="833" spans="12:12" x14ac:dyDescent="0.2">
      <c r="L833" s="9"/>
    </row>
    <row r="834" spans="12:12" x14ac:dyDescent="0.2">
      <c r="L834" s="9"/>
    </row>
    <row r="835" spans="12:12" x14ac:dyDescent="0.2">
      <c r="L835" s="9"/>
    </row>
    <row r="836" spans="12:12" x14ac:dyDescent="0.2">
      <c r="L836" s="9"/>
    </row>
    <row r="837" spans="12:12" x14ac:dyDescent="0.2">
      <c r="L837" s="9"/>
    </row>
    <row r="838" spans="12:12" x14ac:dyDescent="0.2">
      <c r="L838" s="9"/>
    </row>
    <row r="839" spans="12:12" x14ac:dyDescent="0.2">
      <c r="L839" s="9"/>
    </row>
    <row r="840" spans="12:12" x14ac:dyDescent="0.2">
      <c r="L840" s="9"/>
    </row>
    <row r="841" spans="12:12" x14ac:dyDescent="0.2">
      <c r="L841" s="9"/>
    </row>
    <row r="842" spans="12:12" x14ac:dyDescent="0.2">
      <c r="L842" s="9"/>
    </row>
    <row r="843" spans="12:12" x14ac:dyDescent="0.2">
      <c r="L843" s="9"/>
    </row>
    <row r="844" spans="12:12" x14ac:dyDescent="0.2">
      <c r="L844" s="9"/>
    </row>
    <row r="845" spans="12:12" x14ac:dyDescent="0.2">
      <c r="L845" s="9"/>
    </row>
    <row r="846" spans="12:12" x14ac:dyDescent="0.2">
      <c r="L846" s="9"/>
    </row>
    <row r="847" spans="12:12" x14ac:dyDescent="0.2">
      <c r="L847" s="9"/>
    </row>
    <row r="848" spans="12:12" x14ac:dyDescent="0.2">
      <c r="L848" s="9"/>
    </row>
    <row r="849" spans="12:12" x14ac:dyDescent="0.2">
      <c r="L849" s="9"/>
    </row>
    <row r="850" spans="12:12" x14ac:dyDescent="0.2">
      <c r="L850" s="9"/>
    </row>
    <row r="851" spans="12:12" x14ac:dyDescent="0.2">
      <c r="L851" s="9"/>
    </row>
    <row r="852" spans="12:12" x14ac:dyDescent="0.2">
      <c r="L852" s="9"/>
    </row>
    <row r="853" spans="12:12" x14ac:dyDescent="0.2">
      <c r="L853" s="9"/>
    </row>
    <row r="854" spans="12:12" x14ac:dyDescent="0.2">
      <c r="L854" s="9"/>
    </row>
    <row r="855" spans="12:12" x14ac:dyDescent="0.2">
      <c r="L855" s="9"/>
    </row>
    <row r="856" spans="12:12" x14ac:dyDescent="0.2">
      <c r="L856" s="9"/>
    </row>
    <row r="857" spans="12:12" x14ac:dyDescent="0.2">
      <c r="L857" s="9"/>
    </row>
    <row r="858" spans="12:12" x14ac:dyDescent="0.2">
      <c r="L858" s="9"/>
    </row>
    <row r="859" spans="12:12" x14ac:dyDescent="0.2">
      <c r="L859" s="9"/>
    </row>
    <row r="860" spans="12:12" x14ac:dyDescent="0.2">
      <c r="L860" s="9"/>
    </row>
    <row r="861" spans="12:12" x14ac:dyDescent="0.2">
      <c r="L861" s="9"/>
    </row>
    <row r="862" spans="12:12" x14ac:dyDescent="0.2">
      <c r="L862" s="9"/>
    </row>
    <row r="863" spans="12:12" x14ac:dyDescent="0.2">
      <c r="L863" s="9"/>
    </row>
    <row r="864" spans="12:12" x14ac:dyDescent="0.2">
      <c r="L864" s="9"/>
    </row>
    <row r="865" spans="12:12" x14ac:dyDescent="0.2">
      <c r="L865" s="9"/>
    </row>
    <row r="866" spans="12:12" x14ac:dyDescent="0.2">
      <c r="L866" s="9"/>
    </row>
    <row r="867" spans="12:12" x14ac:dyDescent="0.2">
      <c r="L867" s="9"/>
    </row>
    <row r="868" spans="12:12" x14ac:dyDescent="0.2">
      <c r="L868" s="9"/>
    </row>
    <row r="869" spans="12:12" x14ac:dyDescent="0.2">
      <c r="L869" s="9"/>
    </row>
    <row r="870" spans="12:12" x14ac:dyDescent="0.2">
      <c r="L870" s="9"/>
    </row>
    <row r="871" spans="12:12" x14ac:dyDescent="0.2">
      <c r="L871" s="9"/>
    </row>
    <row r="872" spans="12:12" x14ac:dyDescent="0.2">
      <c r="L872" s="9"/>
    </row>
    <row r="873" spans="12:12" x14ac:dyDescent="0.2">
      <c r="L873" s="9"/>
    </row>
    <row r="874" spans="12:12" x14ac:dyDescent="0.2">
      <c r="L874" s="9"/>
    </row>
    <row r="875" spans="12:12" x14ac:dyDescent="0.2">
      <c r="L875" s="9"/>
    </row>
    <row r="876" spans="12:12" x14ac:dyDescent="0.2">
      <c r="L876" s="9"/>
    </row>
    <row r="877" spans="12:12" x14ac:dyDescent="0.2">
      <c r="L877" s="9"/>
    </row>
    <row r="878" spans="12:12" x14ac:dyDescent="0.2">
      <c r="L878" s="9"/>
    </row>
    <row r="879" spans="12:12" x14ac:dyDescent="0.2">
      <c r="L879" s="9"/>
    </row>
    <row r="880" spans="12:12" x14ac:dyDescent="0.2">
      <c r="L880" s="9"/>
    </row>
    <row r="881" spans="12:12" x14ac:dyDescent="0.2">
      <c r="L881" s="9"/>
    </row>
    <row r="882" spans="12:12" x14ac:dyDescent="0.2">
      <c r="L882" s="9"/>
    </row>
    <row r="883" spans="12:12" x14ac:dyDescent="0.2">
      <c r="L883" s="9"/>
    </row>
    <row r="884" spans="12:12" x14ac:dyDescent="0.2">
      <c r="L884" s="9"/>
    </row>
    <row r="885" spans="12:12" x14ac:dyDescent="0.2">
      <c r="L885" s="9"/>
    </row>
    <row r="886" spans="12:12" x14ac:dyDescent="0.2">
      <c r="L886" s="9"/>
    </row>
    <row r="887" spans="12:12" x14ac:dyDescent="0.2">
      <c r="L887" s="9"/>
    </row>
    <row r="888" spans="12:12" x14ac:dyDescent="0.2">
      <c r="L888" s="9"/>
    </row>
    <row r="889" spans="12:12" x14ac:dyDescent="0.2">
      <c r="L889" s="9"/>
    </row>
    <row r="890" spans="12:12" x14ac:dyDescent="0.2">
      <c r="L890" s="9"/>
    </row>
    <row r="891" spans="12:12" x14ac:dyDescent="0.2">
      <c r="L891" s="9"/>
    </row>
    <row r="892" spans="12:12" x14ac:dyDescent="0.2">
      <c r="L892" s="9"/>
    </row>
    <row r="893" spans="12:12" x14ac:dyDescent="0.2">
      <c r="L893" s="9"/>
    </row>
    <row r="894" spans="12:12" x14ac:dyDescent="0.2">
      <c r="L894" s="9"/>
    </row>
    <row r="895" spans="12:12" x14ac:dyDescent="0.2">
      <c r="L895" s="9"/>
    </row>
    <row r="896" spans="12:12" x14ac:dyDescent="0.2">
      <c r="L896" s="9"/>
    </row>
    <row r="897" spans="12:12" x14ac:dyDescent="0.2">
      <c r="L897" s="9"/>
    </row>
    <row r="898" spans="12:12" x14ac:dyDescent="0.2">
      <c r="L898" s="9"/>
    </row>
    <row r="899" spans="12:12" x14ac:dyDescent="0.2">
      <c r="L899" s="9"/>
    </row>
    <row r="900" spans="12:12" x14ac:dyDescent="0.2">
      <c r="L900" s="9"/>
    </row>
    <row r="901" spans="12:12" x14ac:dyDescent="0.2">
      <c r="L901" s="9"/>
    </row>
    <row r="902" spans="12:12" x14ac:dyDescent="0.2">
      <c r="L902" s="9"/>
    </row>
    <row r="903" spans="12:12" x14ac:dyDescent="0.2">
      <c r="L903" s="9"/>
    </row>
    <row r="904" spans="12:12" x14ac:dyDescent="0.2">
      <c r="L904" s="9"/>
    </row>
    <row r="905" spans="12:12" x14ac:dyDescent="0.2">
      <c r="L905" s="9"/>
    </row>
    <row r="906" spans="12:12" x14ac:dyDescent="0.2">
      <c r="L906" s="9"/>
    </row>
    <row r="907" spans="12:12" x14ac:dyDescent="0.2">
      <c r="L907" s="9"/>
    </row>
    <row r="908" spans="12:12" x14ac:dyDescent="0.2">
      <c r="L908" s="9"/>
    </row>
    <row r="909" spans="12:12" x14ac:dyDescent="0.2">
      <c r="L909" s="9"/>
    </row>
    <row r="910" spans="12:12" x14ac:dyDescent="0.2">
      <c r="L910" s="9"/>
    </row>
    <row r="911" spans="12:12" x14ac:dyDescent="0.2">
      <c r="L911" s="9"/>
    </row>
    <row r="912" spans="12:12" x14ac:dyDescent="0.2">
      <c r="L912" s="9"/>
    </row>
    <row r="913" spans="12:12" x14ac:dyDescent="0.2">
      <c r="L913" s="9"/>
    </row>
    <row r="914" spans="12:12" x14ac:dyDescent="0.2">
      <c r="L914" s="9"/>
    </row>
    <row r="915" spans="12:12" x14ac:dyDescent="0.2">
      <c r="L915" s="9"/>
    </row>
    <row r="916" spans="12:12" x14ac:dyDescent="0.2">
      <c r="L916" s="9"/>
    </row>
    <row r="917" spans="12:12" x14ac:dyDescent="0.2">
      <c r="L917" s="9"/>
    </row>
    <row r="918" spans="12:12" x14ac:dyDescent="0.2">
      <c r="L918" s="9"/>
    </row>
    <row r="919" spans="12:12" x14ac:dyDescent="0.2">
      <c r="L919" s="9"/>
    </row>
    <row r="920" spans="12:12" x14ac:dyDescent="0.2">
      <c r="L920" s="9"/>
    </row>
    <row r="921" spans="12:12" x14ac:dyDescent="0.2">
      <c r="L921" s="9"/>
    </row>
    <row r="922" spans="12:12" x14ac:dyDescent="0.2">
      <c r="L922" s="9"/>
    </row>
    <row r="923" spans="12:12" x14ac:dyDescent="0.2">
      <c r="L923" s="9"/>
    </row>
    <row r="924" spans="12:12" x14ac:dyDescent="0.2">
      <c r="L924" s="9"/>
    </row>
    <row r="925" spans="12:12" x14ac:dyDescent="0.2">
      <c r="L925" s="9"/>
    </row>
    <row r="926" spans="12:12" x14ac:dyDescent="0.2">
      <c r="L926" s="9"/>
    </row>
    <row r="927" spans="12:12" x14ac:dyDescent="0.2">
      <c r="L927" s="9"/>
    </row>
    <row r="928" spans="12:12" x14ac:dyDescent="0.2">
      <c r="L928" s="9"/>
    </row>
    <row r="929" spans="12:12" x14ac:dyDescent="0.2">
      <c r="L929" s="9"/>
    </row>
    <row r="930" spans="12:12" x14ac:dyDescent="0.2">
      <c r="L930" s="9"/>
    </row>
    <row r="931" spans="12:12" x14ac:dyDescent="0.2">
      <c r="L931" s="9"/>
    </row>
    <row r="932" spans="12:12" x14ac:dyDescent="0.2">
      <c r="L932" s="9"/>
    </row>
    <row r="933" spans="12:12" x14ac:dyDescent="0.2">
      <c r="L933" s="9"/>
    </row>
    <row r="934" spans="12:12" x14ac:dyDescent="0.2">
      <c r="L934" s="9"/>
    </row>
    <row r="935" spans="12:12" x14ac:dyDescent="0.2">
      <c r="L935" s="9"/>
    </row>
    <row r="936" spans="12:12" x14ac:dyDescent="0.2">
      <c r="L936" s="9"/>
    </row>
    <row r="937" spans="12:12" x14ac:dyDescent="0.2">
      <c r="L937" s="9"/>
    </row>
    <row r="938" spans="12:12" x14ac:dyDescent="0.2">
      <c r="L938" s="9"/>
    </row>
    <row r="939" spans="12:12" x14ac:dyDescent="0.2">
      <c r="L939" s="9"/>
    </row>
    <row r="940" spans="12:12" x14ac:dyDescent="0.2">
      <c r="L940" s="9"/>
    </row>
    <row r="941" spans="12:12" x14ac:dyDescent="0.2">
      <c r="L941" s="9"/>
    </row>
    <row r="942" spans="12:12" x14ac:dyDescent="0.2">
      <c r="L942" s="9"/>
    </row>
    <row r="943" spans="12:12" x14ac:dyDescent="0.2">
      <c r="L943" s="9"/>
    </row>
    <row r="944" spans="12:12" x14ac:dyDescent="0.2">
      <c r="L944" s="9"/>
    </row>
    <row r="945" spans="12:12" x14ac:dyDescent="0.2">
      <c r="L945" s="9"/>
    </row>
    <row r="946" spans="12:12" x14ac:dyDescent="0.2">
      <c r="L946" s="9"/>
    </row>
    <row r="947" spans="12:12" x14ac:dyDescent="0.2">
      <c r="L947" s="9"/>
    </row>
    <row r="948" spans="12:12" x14ac:dyDescent="0.2">
      <c r="L948" s="9"/>
    </row>
    <row r="949" spans="12:12" x14ac:dyDescent="0.2">
      <c r="L949" s="9"/>
    </row>
    <row r="950" spans="12:12" x14ac:dyDescent="0.2">
      <c r="L950" s="9"/>
    </row>
    <row r="951" spans="12:12" x14ac:dyDescent="0.2">
      <c r="L951" s="9"/>
    </row>
    <row r="952" spans="12:12" x14ac:dyDescent="0.2">
      <c r="L952" s="9"/>
    </row>
    <row r="953" spans="12:12" x14ac:dyDescent="0.2">
      <c r="L953" s="9"/>
    </row>
    <row r="954" spans="12:12" x14ac:dyDescent="0.2">
      <c r="L954" s="9"/>
    </row>
    <row r="955" spans="12:12" x14ac:dyDescent="0.2">
      <c r="L955" s="9"/>
    </row>
    <row r="956" spans="12:12" x14ac:dyDescent="0.2">
      <c r="L956" s="9"/>
    </row>
    <row r="957" spans="12:12" x14ac:dyDescent="0.2">
      <c r="L957" s="9"/>
    </row>
    <row r="958" spans="12:12" x14ac:dyDescent="0.2">
      <c r="L958" s="9"/>
    </row>
    <row r="959" spans="12:12" x14ac:dyDescent="0.2">
      <c r="L959" s="9"/>
    </row>
    <row r="960" spans="12:12" x14ac:dyDescent="0.2">
      <c r="L960" s="9"/>
    </row>
    <row r="961" spans="12:12" x14ac:dyDescent="0.2">
      <c r="L961" s="9"/>
    </row>
    <row r="962" spans="12:12" x14ac:dyDescent="0.2">
      <c r="L962" s="9"/>
    </row>
    <row r="963" spans="12:12" x14ac:dyDescent="0.2">
      <c r="L963" s="9"/>
    </row>
    <row r="964" spans="12:12" x14ac:dyDescent="0.2">
      <c r="L964" s="9"/>
    </row>
    <row r="965" spans="12:12" x14ac:dyDescent="0.2">
      <c r="L965" s="9"/>
    </row>
    <row r="966" spans="12:12" x14ac:dyDescent="0.2">
      <c r="L966" s="9"/>
    </row>
    <row r="967" spans="12:12" x14ac:dyDescent="0.2">
      <c r="L967" s="9"/>
    </row>
    <row r="968" spans="12:12" x14ac:dyDescent="0.2">
      <c r="L968" s="9"/>
    </row>
    <row r="969" spans="12:12" x14ac:dyDescent="0.2">
      <c r="L969" s="9"/>
    </row>
    <row r="970" spans="12:12" x14ac:dyDescent="0.2">
      <c r="L970" s="9"/>
    </row>
    <row r="971" spans="12:12" x14ac:dyDescent="0.2">
      <c r="L971" s="9"/>
    </row>
    <row r="972" spans="12:12" x14ac:dyDescent="0.2">
      <c r="L972" s="9"/>
    </row>
    <row r="973" spans="12:12" x14ac:dyDescent="0.2">
      <c r="L973" s="9"/>
    </row>
    <row r="974" spans="12:12" x14ac:dyDescent="0.2">
      <c r="L974" s="9"/>
    </row>
    <row r="975" spans="12:12" x14ac:dyDescent="0.2">
      <c r="L975" s="9"/>
    </row>
    <row r="976" spans="12:12" x14ac:dyDescent="0.2">
      <c r="L976" s="9"/>
    </row>
    <row r="977" spans="12:12" x14ac:dyDescent="0.2">
      <c r="L977" s="9"/>
    </row>
    <row r="978" spans="12:12" x14ac:dyDescent="0.2">
      <c r="L978" s="9"/>
    </row>
    <row r="979" spans="12:12" x14ac:dyDescent="0.2">
      <c r="L979" s="9"/>
    </row>
    <row r="980" spans="12:12" x14ac:dyDescent="0.2">
      <c r="L980" s="9"/>
    </row>
    <row r="981" spans="12:12" x14ac:dyDescent="0.2">
      <c r="L981" s="9"/>
    </row>
    <row r="982" spans="12:12" x14ac:dyDescent="0.2">
      <c r="L982" s="9"/>
    </row>
    <row r="983" spans="12:12" x14ac:dyDescent="0.2">
      <c r="L983" s="9"/>
    </row>
    <row r="984" spans="12:12" x14ac:dyDescent="0.2">
      <c r="L984" s="9"/>
    </row>
    <row r="985" spans="12:12" x14ac:dyDescent="0.2">
      <c r="L985" s="9"/>
    </row>
    <row r="986" spans="12:12" x14ac:dyDescent="0.2">
      <c r="L986" s="9"/>
    </row>
    <row r="987" spans="12:12" x14ac:dyDescent="0.2">
      <c r="L987" s="9"/>
    </row>
    <row r="988" spans="12:12" x14ac:dyDescent="0.2">
      <c r="L988" s="9"/>
    </row>
    <row r="989" spans="12:12" x14ac:dyDescent="0.2">
      <c r="L989" s="9"/>
    </row>
    <row r="990" spans="12:12" x14ac:dyDescent="0.2">
      <c r="L990" s="9"/>
    </row>
    <row r="991" spans="12:12" x14ac:dyDescent="0.2">
      <c r="L991" s="9"/>
    </row>
    <row r="992" spans="12:12" x14ac:dyDescent="0.2">
      <c r="L992" s="9"/>
    </row>
    <row r="993" spans="12:12" x14ac:dyDescent="0.2">
      <c r="L993" s="9"/>
    </row>
    <row r="994" spans="12:12" x14ac:dyDescent="0.2">
      <c r="L994" s="9"/>
    </row>
    <row r="995" spans="12:12" x14ac:dyDescent="0.2">
      <c r="L995" s="9"/>
    </row>
    <row r="996" spans="12:12" x14ac:dyDescent="0.2">
      <c r="L996" s="9"/>
    </row>
    <row r="997" spans="12:12" x14ac:dyDescent="0.2">
      <c r="L997" s="9"/>
    </row>
    <row r="998" spans="12:12" x14ac:dyDescent="0.2">
      <c r="L998" s="9"/>
    </row>
    <row r="999" spans="12:12" x14ac:dyDescent="0.2">
      <c r="L999" s="9"/>
    </row>
    <row r="1000" spans="12:12" x14ac:dyDescent="0.2">
      <c r="L1000" s="9"/>
    </row>
    <row r="1001" spans="12:12" x14ac:dyDescent="0.2">
      <c r="L1001" s="9"/>
    </row>
    <row r="1002" spans="12:12" x14ac:dyDescent="0.2">
      <c r="L1002" s="9"/>
    </row>
    <row r="1003" spans="12:12" x14ac:dyDescent="0.2">
      <c r="L1003" s="9"/>
    </row>
    <row r="1004" spans="12:12" x14ac:dyDescent="0.2">
      <c r="L1004" s="9"/>
    </row>
    <row r="1005" spans="12:12" x14ac:dyDescent="0.2">
      <c r="L1005" s="9"/>
    </row>
    <row r="1006" spans="12:12" x14ac:dyDescent="0.2">
      <c r="L1006" s="9"/>
    </row>
    <row r="1007" spans="12:12" x14ac:dyDescent="0.2">
      <c r="L1007" s="9"/>
    </row>
    <row r="1008" spans="12:12" x14ac:dyDescent="0.2">
      <c r="L1008" s="9"/>
    </row>
    <row r="1009" spans="12:12" x14ac:dyDescent="0.2">
      <c r="L1009" s="9"/>
    </row>
    <row r="1010" spans="12:12" x14ac:dyDescent="0.2">
      <c r="L1010" s="9"/>
    </row>
    <row r="1011" spans="12:12" x14ac:dyDescent="0.2">
      <c r="L1011" s="9"/>
    </row>
    <row r="1012" spans="12:12" x14ac:dyDescent="0.2">
      <c r="L1012" s="9"/>
    </row>
    <row r="1013" spans="12:12" x14ac:dyDescent="0.2">
      <c r="L1013" s="9"/>
    </row>
    <row r="1014" spans="12:12" x14ac:dyDescent="0.2">
      <c r="L1014" s="9"/>
    </row>
    <row r="1015" spans="12:12" x14ac:dyDescent="0.2">
      <c r="L1015" s="9"/>
    </row>
    <row r="1016" spans="12:12" x14ac:dyDescent="0.2">
      <c r="L1016" s="9"/>
    </row>
    <row r="1017" spans="12:12" x14ac:dyDescent="0.2">
      <c r="L1017" s="9"/>
    </row>
    <row r="1018" spans="12:12" x14ac:dyDescent="0.2">
      <c r="L1018" s="9"/>
    </row>
    <row r="1019" spans="12:12" x14ac:dyDescent="0.2">
      <c r="L1019" s="9"/>
    </row>
    <row r="1020" spans="12:12" x14ac:dyDescent="0.2">
      <c r="L1020" s="9"/>
    </row>
    <row r="1021" spans="12:12" x14ac:dyDescent="0.2">
      <c r="L1021" s="9"/>
    </row>
    <row r="1022" spans="12:12" x14ac:dyDescent="0.2">
      <c r="L1022" s="9"/>
    </row>
    <row r="1023" spans="12:12" x14ac:dyDescent="0.2">
      <c r="L1023" s="9"/>
    </row>
    <row r="1024" spans="12:12" x14ac:dyDescent="0.2">
      <c r="L1024" s="9"/>
    </row>
    <row r="1025" spans="12:12" x14ac:dyDescent="0.2">
      <c r="L1025" s="9"/>
    </row>
    <row r="1026" spans="12:12" x14ac:dyDescent="0.2">
      <c r="L1026" s="9"/>
    </row>
    <row r="1027" spans="12:12" x14ac:dyDescent="0.2">
      <c r="L1027" s="9"/>
    </row>
    <row r="1028" spans="12:12" x14ac:dyDescent="0.2">
      <c r="L1028" s="9"/>
    </row>
    <row r="1029" spans="12:12" x14ac:dyDescent="0.2">
      <c r="L1029" s="9"/>
    </row>
    <row r="1030" spans="12:12" x14ac:dyDescent="0.2">
      <c r="L1030" s="9"/>
    </row>
    <row r="1031" spans="12:12" x14ac:dyDescent="0.2">
      <c r="L1031" s="9"/>
    </row>
    <row r="1032" spans="12:12" x14ac:dyDescent="0.2">
      <c r="L1032" s="9"/>
    </row>
    <row r="1033" spans="12:12" x14ac:dyDescent="0.2">
      <c r="L1033" s="9"/>
    </row>
    <row r="1034" spans="12:12" x14ac:dyDescent="0.2">
      <c r="L1034" s="9"/>
    </row>
    <row r="1035" spans="12:12" x14ac:dyDescent="0.2">
      <c r="L1035" s="9"/>
    </row>
    <row r="1036" spans="12:12" x14ac:dyDescent="0.2">
      <c r="L1036" s="9"/>
    </row>
    <row r="1037" spans="12:12" x14ac:dyDescent="0.2">
      <c r="L1037" s="9"/>
    </row>
    <row r="1038" spans="12:12" x14ac:dyDescent="0.2">
      <c r="L1038" s="9"/>
    </row>
    <row r="1039" spans="12:12" x14ac:dyDescent="0.2">
      <c r="L1039" s="9"/>
    </row>
    <row r="1040" spans="12:12" x14ac:dyDescent="0.2">
      <c r="L1040" s="9"/>
    </row>
    <row r="1041" spans="12:12" x14ac:dyDescent="0.2">
      <c r="L1041" s="9"/>
    </row>
    <row r="1042" spans="12:12" x14ac:dyDescent="0.2">
      <c r="L1042" s="9"/>
    </row>
    <row r="1043" spans="12:12" x14ac:dyDescent="0.2">
      <c r="L1043" s="9"/>
    </row>
    <row r="1044" spans="12:12" x14ac:dyDescent="0.2">
      <c r="L1044" s="9"/>
    </row>
    <row r="1045" spans="12:12" x14ac:dyDescent="0.2">
      <c r="L1045" s="9"/>
    </row>
    <row r="1046" spans="12:12" x14ac:dyDescent="0.2">
      <c r="L1046" s="9"/>
    </row>
    <row r="1047" spans="12:12" x14ac:dyDescent="0.2">
      <c r="L1047" s="9"/>
    </row>
    <row r="1048" spans="12:12" x14ac:dyDescent="0.2">
      <c r="L1048" s="9"/>
    </row>
    <row r="1049" spans="12:12" x14ac:dyDescent="0.2">
      <c r="L1049" s="9"/>
    </row>
    <row r="1050" spans="12:12" x14ac:dyDescent="0.2">
      <c r="L1050" s="9"/>
    </row>
    <row r="1051" spans="12:12" x14ac:dyDescent="0.2">
      <c r="L1051" s="9"/>
    </row>
    <row r="1052" spans="12:12" x14ac:dyDescent="0.2">
      <c r="L1052" s="9"/>
    </row>
    <row r="1053" spans="12:12" x14ac:dyDescent="0.2">
      <c r="L1053" s="9"/>
    </row>
    <row r="1054" spans="12:12" x14ac:dyDescent="0.2">
      <c r="L1054" s="9"/>
    </row>
    <row r="1055" spans="12:12" x14ac:dyDescent="0.2">
      <c r="L1055" s="9"/>
    </row>
    <row r="1056" spans="12:12" x14ac:dyDescent="0.2">
      <c r="L1056" s="9"/>
    </row>
    <row r="1057" spans="12:12" x14ac:dyDescent="0.2">
      <c r="L1057" s="9"/>
    </row>
    <row r="1058" spans="12:12" x14ac:dyDescent="0.2">
      <c r="L1058" s="9"/>
    </row>
    <row r="1059" spans="12:12" x14ac:dyDescent="0.2">
      <c r="L1059" s="9"/>
    </row>
    <row r="1060" spans="12:12" x14ac:dyDescent="0.2">
      <c r="L1060" s="9"/>
    </row>
    <row r="1061" spans="12:12" x14ac:dyDescent="0.2">
      <c r="L1061" s="9"/>
    </row>
    <row r="1062" spans="12:12" x14ac:dyDescent="0.2">
      <c r="L1062" s="9"/>
    </row>
    <row r="1063" spans="12:12" x14ac:dyDescent="0.2">
      <c r="L1063" s="9"/>
    </row>
    <row r="1064" spans="12:12" x14ac:dyDescent="0.2">
      <c r="L1064" s="9"/>
    </row>
    <row r="1065" spans="12:12" x14ac:dyDescent="0.2">
      <c r="L1065" s="9"/>
    </row>
    <row r="1066" spans="12:12" x14ac:dyDescent="0.2">
      <c r="L1066" s="9"/>
    </row>
    <row r="1067" spans="12:12" x14ac:dyDescent="0.2">
      <c r="L1067" s="9"/>
    </row>
    <row r="1068" spans="12:12" x14ac:dyDescent="0.2">
      <c r="L1068" s="9"/>
    </row>
    <row r="1069" spans="12:12" x14ac:dyDescent="0.2">
      <c r="L1069" s="9"/>
    </row>
    <row r="1070" spans="12:12" x14ac:dyDescent="0.2">
      <c r="L1070" s="9"/>
    </row>
    <row r="1071" spans="12:12" x14ac:dyDescent="0.2">
      <c r="L1071" s="9"/>
    </row>
    <row r="1072" spans="12:12" x14ac:dyDescent="0.2">
      <c r="L1072" s="9"/>
    </row>
    <row r="1073" spans="12:12" x14ac:dyDescent="0.2">
      <c r="L1073" s="9"/>
    </row>
    <row r="1074" spans="12:12" x14ac:dyDescent="0.2">
      <c r="L1074" s="9"/>
    </row>
    <row r="1075" spans="12:12" x14ac:dyDescent="0.2">
      <c r="L1075" s="9"/>
    </row>
    <row r="1076" spans="12:12" x14ac:dyDescent="0.2">
      <c r="L1076" s="9"/>
    </row>
    <row r="1077" spans="12:12" x14ac:dyDescent="0.2">
      <c r="L1077" s="9"/>
    </row>
    <row r="1078" spans="12:12" x14ac:dyDescent="0.2">
      <c r="L1078" s="9"/>
    </row>
    <row r="1079" spans="12:12" x14ac:dyDescent="0.2">
      <c r="L1079" s="9"/>
    </row>
    <row r="1080" spans="12:12" x14ac:dyDescent="0.2">
      <c r="L1080" s="9"/>
    </row>
    <row r="1081" spans="12:12" x14ac:dyDescent="0.2">
      <c r="L1081" s="9"/>
    </row>
    <row r="1082" spans="12:12" x14ac:dyDescent="0.2">
      <c r="L1082" s="9"/>
    </row>
    <row r="1083" spans="12:12" x14ac:dyDescent="0.2">
      <c r="L1083" s="9"/>
    </row>
    <row r="1084" spans="12:12" x14ac:dyDescent="0.2">
      <c r="L1084" s="9"/>
    </row>
    <row r="1085" spans="12:12" x14ac:dyDescent="0.2">
      <c r="L1085" s="9"/>
    </row>
    <row r="1086" spans="12:12" x14ac:dyDescent="0.2">
      <c r="L1086" s="9"/>
    </row>
    <row r="1087" spans="12:12" x14ac:dyDescent="0.2">
      <c r="L1087" s="9"/>
    </row>
    <row r="1088" spans="12:12" x14ac:dyDescent="0.2">
      <c r="L1088" s="9"/>
    </row>
    <row r="1089" spans="12:12" x14ac:dyDescent="0.2">
      <c r="L1089" s="9"/>
    </row>
    <row r="1090" spans="12:12" x14ac:dyDescent="0.2">
      <c r="L1090" s="9"/>
    </row>
    <row r="1091" spans="12:12" x14ac:dyDescent="0.2">
      <c r="L1091" s="9"/>
    </row>
    <row r="1092" spans="12:12" x14ac:dyDescent="0.2">
      <c r="L1092" s="9"/>
    </row>
    <row r="1093" spans="12:12" x14ac:dyDescent="0.2">
      <c r="L1093" s="9"/>
    </row>
    <row r="1094" spans="12:12" x14ac:dyDescent="0.2">
      <c r="L1094" s="9"/>
    </row>
    <row r="1095" spans="12:12" x14ac:dyDescent="0.2">
      <c r="L1095" s="9"/>
    </row>
    <row r="1096" spans="12:12" x14ac:dyDescent="0.2">
      <c r="L1096" s="9"/>
    </row>
    <row r="1097" spans="12:12" x14ac:dyDescent="0.2">
      <c r="L1097" s="9"/>
    </row>
    <row r="1098" spans="12:12" x14ac:dyDescent="0.2">
      <c r="L1098" s="9"/>
    </row>
    <row r="1099" spans="12:12" x14ac:dyDescent="0.2">
      <c r="L1099" s="9"/>
    </row>
    <row r="1100" spans="12:12" x14ac:dyDescent="0.2">
      <c r="L1100" s="9"/>
    </row>
    <row r="1101" spans="12:12" x14ac:dyDescent="0.2">
      <c r="L1101" s="9"/>
    </row>
    <row r="1102" spans="12:12" x14ac:dyDescent="0.2">
      <c r="L1102" s="9"/>
    </row>
    <row r="1103" spans="12:12" x14ac:dyDescent="0.2">
      <c r="L1103" s="9"/>
    </row>
    <row r="1104" spans="12:12" x14ac:dyDescent="0.2">
      <c r="L1104" s="9"/>
    </row>
    <row r="1105" spans="12:12" x14ac:dyDescent="0.2">
      <c r="L1105" s="9"/>
    </row>
    <row r="1106" spans="12:12" x14ac:dyDescent="0.2">
      <c r="L1106" s="9"/>
    </row>
    <row r="1107" spans="12:12" x14ac:dyDescent="0.2">
      <c r="L1107" s="9"/>
    </row>
    <row r="1108" spans="12:12" x14ac:dyDescent="0.2">
      <c r="L1108" s="9"/>
    </row>
    <row r="1109" spans="12:12" x14ac:dyDescent="0.2">
      <c r="L1109" s="9"/>
    </row>
    <row r="1110" spans="12:12" x14ac:dyDescent="0.2">
      <c r="L1110" s="9"/>
    </row>
    <row r="1111" spans="12:12" x14ac:dyDescent="0.2">
      <c r="L1111" s="9"/>
    </row>
    <row r="1112" spans="12:12" x14ac:dyDescent="0.2">
      <c r="L1112" s="9"/>
    </row>
    <row r="1113" spans="12:12" x14ac:dyDescent="0.2">
      <c r="L1113" s="9"/>
    </row>
    <row r="1114" spans="12:12" x14ac:dyDescent="0.2">
      <c r="L1114" s="9"/>
    </row>
    <row r="1115" spans="12:12" x14ac:dyDescent="0.2">
      <c r="L1115" s="9"/>
    </row>
    <row r="1116" spans="12:12" x14ac:dyDescent="0.2">
      <c r="L1116" s="9"/>
    </row>
    <row r="1117" spans="12:12" x14ac:dyDescent="0.2">
      <c r="L1117" s="9"/>
    </row>
    <row r="1118" spans="12:12" x14ac:dyDescent="0.2">
      <c r="L1118" s="9"/>
    </row>
    <row r="1119" spans="12:12" x14ac:dyDescent="0.2">
      <c r="L1119" s="9"/>
    </row>
    <row r="1120" spans="12:12" x14ac:dyDescent="0.2">
      <c r="L1120" s="9"/>
    </row>
    <row r="1121" spans="12:12" x14ac:dyDescent="0.2">
      <c r="L1121" s="9"/>
    </row>
    <row r="1122" spans="12:12" x14ac:dyDescent="0.2">
      <c r="L1122" s="9"/>
    </row>
    <row r="1123" spans="12:12" x14ac:dyDescent="0.2">
      <c r="L1123" s="9"/>
    </row>
    <row r="1124" spans="12:12" x14ac:dyDescent="0.2">
      <c r="L1124" s="9"/>
    </row>
    <row r="1125" spans="12:12" x14ac:dyDescent="0.2">
      <c r="L1125" s="9"/>
    </row>
    <row r="1126" spans="12:12" x14ac:dyDescent="0.2">
      <c r="L1126" s="9"/>
    </row>
    <row r="1127" spans="12:12" x14ac:dyDescent="0.2">
      <c r="L1127" s="9"/>
    </row>
    <row r="1128" spans="12:12" x14ac:dyDescent="0.2">
      <c r="L1128" s="9"/>
    </row>
    <row r="1129" spans="12:12" x14ac:dyDescent="0.2">
      <c r="L1129" s="9"/>
    </row>
    <row r="1130" spans="12:12" x14ac:dyDescent="0.2">
      <c r="L1130" s="9"/>
    </row>
    <row r="1131" spans="12:12" x14ac:dyDescent="0.2">
      <c r="L1131" s="9"/>
    </row>
    <row r="1132" spans="12:12" x14ac:dyDescent="0.2">
      <c r="L1132" s="9"/>
    </row>
    <row r="1133" spans="12:12" x14ac:dyDescent="0.2">
      <c r="L1133" s="9"/>
    </row>
    <row r="1134" spans="12:12" x14ac:dyDescent="0.2">
      <c r="L1134" s="9"/>
    </row>
    <row r="1135" spans="12:12" x14ac:dyDescent="0.2">
      <c r="L1135" s="9"/>
    </row>
    <row r="1136" spans="12:12" x14ac:dyDescent="0.2">
      <c r="L1136" s="9"/>
    </row>
    <row r="1137" spans="12:12" x14ac:dyDescent="0.2">
      <c r="L1137" s="9"/>
    </row>
    <row r="1138" spans="12:12" x14ac:dyDescent="0.2">
      <c r="L1138" s="9"/>
    </row>
    <row r="1139" spans="12:12" x14ac:dyDescent="0.2">
      <c r="L1139" s="9"/>
    </row>
    <row r="1140" spans="12:12" x14ac:dyDescent="0.2">
      <c r="L1140" s="9"/>
    </row>
    <row r="1141" spans="12:12" x14ac:dyDescent="0.2">
      <c r="L1141" s="9"/>
    </row>
    <row r="1142" spans="12:12" x14ac:dyDescent="0.2">
      <c r="L1142" s="9"/>
    </row>
    <row r="1143" spans="12:12" x14ac:dyDescent="0.2">
      <c r="L1143" s="9"/>
    </row>
    <row r="1144" spans="12:12" x14ac:dyDescent="0.2">
      <c r="L1144" s="9"/>
    </row>
    <row r="1145" spans="12:12" x14ac:dyDescent="0.2">
      <c r="L1145" s="9"/>
    </row>
    <row r="1146" spans="12:12" x14ac:dyDescent="0.2">
      <c r="L1146" s="9"/>
    </row>
    <row r="1147" spans="12:12" x14ac:dyDescent="0.2">
      <c r="L1147" s="9"/>
    </row>
    <row r="1148" spans="12:12" x14ac:dyDescent="0.2">
      <c r="L1148" s="9"/>
    </row>
    <row r="1149" spans="12:12" x14ac:dyDescent="0.2">
      <c r="L1149" s="9"/>
    </row>
    <row r="1150" spans="12:12" x14ac:dyDescent="0.2">
      <c r="L1150" s="9"/>
    </row>
    <row r="1151" spans="12:12" x14ac:dyDescent="0.2">
      <c r="L1151" s="9"/>
    </row>
    <row r="1152" spans="12:12" x14ac:dyDescent="0.2">
      <c r="L1152" s="9"/>
    </row>
  </sheetData>
  <mergeCells count="25">
    <mergeCell ref="A279:C279"/>
    <mergeCell ref="A290:C290"/>
    <mergeCell ref="A343:C343"/>
    <mergeCell ref="A344:C344"/>
    <mergeCell ref="A104:C104"/>
    <mergeCell ref="A135:C135"/>
    <mergeCell ref="A190:C190"/>
    <mergeCell ref="A223:C223"/>
    <mergeCell ref="A236:C236"/>
    <mergeCell ref="A268:C268"/>
    <mergeCell ref="A14:C14"/>
    <mergeCell ref="A31:C31"/>
    <mergeCell ref="A32:A69"/>
    <mergeCell ref="A70:C70"/>
    <mergeCell ref="B71:B87"/>
    <mergeCell ref="A1:R1"/>
    <mergeCell ref="A2:R2"/>
    <mergeCell ref="A4:A6"/>
    <mergeCell ref="C4:C6"/>
    <mergeCell ref="D4:D6"/>
    <mergeCell ref="E5:K5"/>
    <mergeCell ref="P4:P6"/>
    <mergeCell ref="Q4:Q6"/>
    <mergeCell ref="R4:R6"/>
    <mergeCell ref="B4:B6"/>
  </mergeCells>
  <phoneticPr fontId="0" type="noConversion"/>
  <printOptions horizontalCentered="1"/>
  <pageMargins left="0.75" right="0.75" top="0.39370078740157483" bottom="0.39370078740157483" header="0.59055118110236227" footer="0.19685039370078741"/>
  <pageSetup scale="60" orientation="landscape" horizontalDpi="300" verticalDpi="300" r:id="rId1"/>
  <headerFooter alignWithMargins="0">
    <oddFooter>&amp;L&amp;8FUENTE: DEPTO. PLANIFICACION Y DESARROLLO EN MANEJO DEL FUEGO - CONAF.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52"/>
  <sheetViews>
    <sheetView showGridLines="0" topLeftCell="A295" zoomScale="75" workbookViewId="0">
      <selection activeCell="A347" sqref="A347"/>
    </sheetView>
  </sheetViews>
  <sheetFormatPr baseColWidth="10" defaultRowHeight="12.75" x14ac:dyDescent="0.2"/>
  <cols>
    <col min="1" max="1" width="8.140625" style="3" customWidth="1"/>
    <col min="2" max="2" width="20.85546875" style="3" bestFit="1" customWidth="1"/>
    <col min="3" max="3" width="28" customWidth="1"/>
    <col min="4" max="4" width="11.5703125" style="2" customWidth="1"/>
    <col min="5" max="7" width="9.7109375" style="2" customWidth="1"/>
    <col min="8" max="8" width="12.28515625" style="10" customWidth="1"/>
    <col min="9" max="9" width="11.42578125" style="10"/>
    <col min="10" max="10" width="8.7109375" style="10" customWidth="1"/>
    <col min="11" max="11" width="9.28515625" style="10" bestFit="1" customWidth="1"/>
    <col min="12" max="12" width="11.5703125" style="10" customWidth="1"/>
    <col min="13" max="13" width="12.85546875" style="10" customWidth="1"/>
    <col min="14" max="15" width="11.42578125" style="10"/>
    <col min="16" max="16" width="11.5703125" style="10" customWidth="1"/>
    <col min="17" max="17" width="13.7109375" style="10" customWidth="1"/>
    <col min="18" max="18" width="13.5703125" style="10" customWidth="1"/>
  </cols>
  <sheetData>
    <row r="1" spans="1:21" ht="15.75" x14ac:dyDescent="0.25">
      <c r="A1" s="277" t="s">
        <v>311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</row>
    <row r="2" spans="1:21" ht="15.75" x14ac:dyDescent="0.25">
      <c r="A2" s="277" t="s">
        <v>355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</row>
    <row r="3" spans="1:21" ht="15.75" x14ac:dyDescent="0.25">
      <c r="A3" s="41" t="s">
        <v>495</v>
      </c>
      <c r="B3" s="11"/>
      <c r="C3" s="11"/>
      <c r="D3" s="12"/>
      <c r="E3" s="12"/>
      <c r="F3" s="12"/>
      <c r="G3" s="12"/>
      <c r="H3" s="13"/>
      <c r="I3" s="13"/>
      <c r="J3" s="13"/>
      <c r="K3" s="13"/>
      <c r="L3" s="13"/>
      <c r="M3" s="13"/>
    </row>
    <row r="4" spans="1:21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397</v>
      </c>
      <c r="E4" s="117" t="s">
        <v>315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250" t="s">
        <v>394</v>
      </c>
      <c r="Q4" s="284" t="s">
        <v>395</v>
      </c>
      <c r="R4" s="263" t="s">
        <v>396</v>
      </c>
    </row>
    <row r="5" spans="1:21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118" t="s">
        <v>316</v>
      </c>
      <c r="M5" s="118"/>
      <c r="N5" s="118"/>
      <c r="O5" s="118"/>
      <c r="P5" s="251"/>
      <c r="Q5" s="285"/>
      <c r="R5" s="264"/>
    </row>
    <row r="6" spans="1:21" ht="28.5" customHeight="1" x14ac:dyDescent="0.25">
      <c r="A6" s="279"/>
      <c r="B6" s="278"/>
      <c r="C6" s="278"/>
      <c r="D6" s="280"/>
      <c r="E6" s="43" t="s">
        <v>398</v>
      </c>
      <c r="F6" s="43" t="s">
        <v>399</v>
      </c>
      <c r="G6" s="43" t="s">
        <v>400</v>
      </c>
      <c r="H6" s="43" t="s">
        <v>401</v>
      </c>
      <c r="I6" s="44" t="s">
        <v>12</v>
      </c>
      <c r="J6" s="45" t="s">
        <v>480</v>
      </c>
      <c r="K6" s="44" t="s">
        <v>0</v>
      </c>
      <c r="L6" s="44" t="s">
        <v>13</v>
      </c>
      <c r="M6" s="44" t="s">
        <v>14</v>
      </c>
      <c r="N6" s="44" t="s">
        <v>15</v>
      </c>
      <c r="O6" s="44" t="s">
        <v>0</v>
      </c>
      <c r="P6" s="280"/>
      <c r="Q6" s="286"/>
      <c r="R6" s="287"/>
    </row>
    <row r="7" spans="1:21" x14ac:dyDescent="0.2">
      <c r="A7" s="56" t="s">
        <v>1</v>
      </c>
      <c r="B7" s="126" t="s">
        <v>308</v>
      </c>
      <c r="C7" s="46" t="s">
        <v>308</v>
      </c>
      <c r="D7" s="47">
        <v>28</v>
      </c>
      <c r="E7" s="48"/>
      <c r="F7" s="48"/>
      <c r="G7" s="48"/>
      <c r="H7" s="48">
        <f t="shared" ref="H7:H13" si="0">SUM(E7:G7)</f>
        <v>0</v>
      </c>
      <c r="I7" s="48"/>
      <c r="J7" s="48"/>
      <c r="K7" s="48">
        <f t="shared" ref="K7:K13" si="1">+SUM(H7:J7)</f>
        <v>0</v>
      </c>
      <c r="L7" s="48"/>
      <c r="M7" s="48">
        <v>28.49</v>
      </c>
      <c r="N7" s="48">
        <v>27.81</v>
      </c>
      <c r="O7" s="48">
        <f t="shared" ref="O7:O13" si="2">+SUM(M7:N7)</f>
        <v>56.3</v>
      </c>
      <c r="P7" s="48">
        <f t="shared" ref="P7:P13" si="3">+SUM(K7+O7)</f>
        <v>56.3</v>
      </c>
      <c r="Q7" s="48"/>
      <c r="R7" s="48">
        <f t="shared" ref="R7:R13" si="4">+SUM(P7:Q7)</f>
        <v>56.3</v>
      </c>
    </row>
    <row r="8" spans="1:21" x14ac:dyDescent="0.2">
      <c r="A8" s="57"/>
      <c r="B8" s="127"/>
      <c r="C8" s="49" t="s">
        <v>414</v>
      </c>
      <c r="D8" s="50">
        <v>0</v>
      </c>
      <c r="E8" s="30"/>
      <c r="F8" s="30"/>
      <c r="G8" s="30"/>
      <c r="H8" s="30">
        <f t="shared" si="0"/>
        <v>0</v>
      </c>
      <c r="I8" s="30"/>
      <c r="J8" s="30"/>
      <c r="K8" s="30">
        <f t="shared" si="1"/>
        <v>0</v>
      </c>
      <c r="L8" s="30"/>
      <c r="M8" s="30"/>
      <c r="N8" s="30"/>
      <c r="O8" s="30">
        <f t="shared" si="2"/>
        <v>0</v>
      </c>
      <c r="P8" s="30">
        <f t="shared" si="3"/>
        <v>0</v>
      </c>
      <c r="Q8" s="30"/>
      <c r="R8" s="30">
        <f t="shared" si="4"/>
        <v>0</v>
      </c>
    </row>
    <row r="9" spans="1:21" ht="14.25" x14ac:dyDescent="0.2">
      <c r="A9" s="58"/>
      <c r="B9" s="128"/>
      <c r="C9" s="49" t="s">
        <v>263</v>
      </c>
      <c r="D9" s="50">
        <v>0</v>
      </c>
      <c r="E9" s="30"/>
      <c r="F9" s="30"/>
      <c r="G9" s="30"/>
      <c r="H9" s="30">
        <f t="shared" si="0"/>
        <v>0</v>
      </c>
      <c r="I9" s="30"/>
      <c r="J9" s="30"/>
      <c r="K9" s="30">
        <f t="shared" si="1"/>
        <v>0</v>
      </c>
      <c r="L9" s="30"/>
      <c r="M9" s="30"/>
      <c r="N9" s="30"/>
      <c r="O9" s="30">
        <f t="shared" si="2"/>
        <v>0</v>
      </c>
      <c r="P9" s="30">
        <f t="shared" si="3"/>
        <v>0</v>
      </c>
      <c r="Q9" s="30"/>
      <c r="R9" s="30">
        <f t="shared" si="4"/>
        <v>0</v>
      </c>
    </row>
    <row r="10" spans="1:21" ht="14.25" x14ac:dyDescent="0.2">
      <c r="A10" s="58"/>
      <c r="B10" s="129" t="s">
        <v>415</v>
      </c>
      <c r="C10" s="49" t="s">
        <v>297</v>
      </c>
      <c r="D10" s="50">
        <v>0</v>
      </c>
      <c r="E10" s="30"/>
      <c r="F10" s="30"/>
      <c r="G10" s="30"/>
      <c r="H10" s="30">
        <f t="shared" si="0"/>
        <v>0</v>
      </c>
      <c r="I10" s="30"/>
      <c r="J10" s="30"/>
      <c r="K10" s="30">
        <f t="shared" si="1"/>
        <v>0</v>
      </c>
      <c r="L10" s="30"/>
      <c r="M10" s="30"/>
      <c r="N10" s="30"/>
      <c r="O10" s="30">
        <f t="shared" si="2"/>
        <v>0</v>
      </c>
      <c r="P10" s="30">
        <f t="shared" si="3"/>
        <v>0</v>
      </c>
      <c r="Q10" s="30"/>
      <c r="R10" s="30">
        <f t="shared" si="4"/>
        <v>0</v>
      </c>
    </row>
    <row r="11" spans="1:21" ht="14.25" x14ac:dyDescent="0.2">
      <c r="A11" s="58"/>
      <c r="B11" s="130"/>
      <c r="C11" s="49" t="s">
        <v>298</v>
      </c>
      <c r="D11" s="50">
        <v>0</v>
      </c>
      <c r="E11" s="30"/>
      <c r="F11" s="30"/>
      <c r="G11" s="30"/>
      <c r="H11" s="30">
        <f t="shared" si="0"/>
        <v>0</v>
      </c>
      <c r="I11" s="30"/>
      <c r="J11" s="30"/>
      <c r="K11" s="30">
        <f t="shared" si="1"/>
        <v>0</v>
      </c>
      <c r="L11" s="30"/>
      <c r="M11" s="30"/>
      <c r="N11" s="30"/>
      <c r="O11" s="30">
        <f t="shared" si="2"/>
        <v>0</v>
      </c>
      <c r="P11" s="30">
        <f t="shared" si="3"/>
        <v>0</v>
      </c>
      <c r="Q11" s="30"/>
      <c r="R11" s="30">
        <f t="shared" si="4"/>
        <v>0</v>
      </c>
    </row>
    <row r="12" spans="1:21" ht="14.25" x14ac:dyDescent="0.2">
      <c r="A12" s="58"/>
      <c r="B12" s="130"/>
      <c r="C12" s="49" t="s">
        <v>415</v>
      </c>
      <c r="D12" s="50">
        <v>0</v>
      </c>
      <c r="E12" s="30"/>
      <c r="F12" s="30"/>
      <c r="G12" s="30"/>
      <c r="H12" s="30">
        <f t="shared" si="0"/>
        <v>0</v>
      </c>
      <c r="I12" s="30"/>
      <c r="J12" s="30"/>
      <c r="K12" s="30">
        <f t="shared" si="1"/>
        <v>0</v>
      </c>
      <c r="L12" s="30"/>
      <c r="M12" s="30"/>
      <c r="N12" s="30"/>
      <c r="O12" s="30">
        <f t="shared" si="2"/>
        <v>0</v>
      </c>
      <c r="P12" s="30">
        <f t="shared" si="3"/>
        <v>0</v>
      </c>
      <c r="Q12" s="30"/>
      <c r="R12" s="30">
        <f t="shared" si="4"/>
        <v>0</v>
      </c>
    </row>
    <row r="13" spans="1:21" ht="14.25" x14ac:dyDescent="0.2">
      <c r="A13" s="59"/>
      <c r="B13" s="131"/>
      <c r="C13" s="51" t="s">
        <v>264</v>
      </c>
      <c r="D13" s="52">
        <v>3</v>
      </c>
      <c r="E13" s="32"/>
      <c r="F13" s="32"/>
      <c r="G13" s="32"/>
      <c r="H13" s="32">
        <f t="shared" si="0"/>
        <v>0</v>
      </c>
      <c r="I13" s="32"/>
      <c r="J13" s="32"/>
      <c r="K13" s="32">
        <f t="shared" si="1"/>
        <v>0</v>
      </c>
      <c r="L13" s="32"/>
      <c r="M13" s="32">
        <v>6.12</v>
      </c>
      <c r="N13" s="32"/>
      <c r="O13" s="32">
        <f t="shared" si="2"/>
        <v>6.12</v>
      </c>
      <c r="P13" s="32">
        <f t="shared" si="3"/>
        <v>6.12</v>
      </c>
      <c r="Q13" s="32"/>
      <c r="R13" s="32">
        <f t="shared" si="4"/>
        <v>6.12</v>
      </c>
    </row>
    <row r="14" spans="1:21" ht="15" x14ac:dyDescent="0.25">
      <c r="A14" s="230" t="s">
        <v>0</v>
      </c>
      <c r="B14" s="231"/>
      <c r="C14" s="232" t="s">
        <v>0</v>
      </c>
      <c r="D14" s="53">
        <f>+SUM(D7:D13)</f>
        <v>31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>+SUM(I7:I13)</f>
        <v>0</v>
      </c>
      <c r="J14" s="54">
        <f>+SUM(J7:J13)</f>
        <v>0</v>
      </c>
      <c r="K14" s="54">
        <f>+SUM(K7:K13)</f>
        <v>0</v>
      </c>
      <c r="L14" s="54"/>
      <c r="M14" s="54">
        <f>+SUM(M7:M13)</f>
        <v>34.61</v>
      </c>
      <c r="N14" s="54">
        <f>+SUM(N7:N13)</f>
        <v>27.81</v>
      </c>
      <c r="O14" s="54">
        <f>+SUM(P7:P13)</f>
        <v>62.419999999999995</v>
      </c>
      <c r="P14" s="54">
        <f>+SUM(P7:P13)</f>
        <v>62.419999999999995</v>
      </c>
      <c r="Q14" s="54">
        <f>+SUM(Q7:Q13)</f>
        <v>0</v>
      </c>
      <c r="R14" s="55">
        <f>+SUM(R7:R13)</f>
        <v>62.419999999999995</v>
      </c>
    </row>
    <row r="15" spans="1:21" x14ac:dyDescent="0.2">
      <c r="A15" s="93" t="s">
        <v>2</v>
      </c>
      <c r="B15" s="120" t="s">
        <v>418</v>
      </c>
      <c r="C15" s="60" t="s">
        <v>299</v>
      </c>
      <c r="D15" s="61">
        <v>0</v>
      </c>
      <c r="E15" s="39"/>
      <c r="F15" s="39"/>
      <c r="G15" s="39"/>
      <c r="H15" s="48">
        <f>SUM(E15:G15)</f>
        <v>0</v>
      </c>
      <c r="I15" s="39"/>
      <c r="J15" s="39"/>
      <c r="K15" s="48">
        <f>+SUM(H15:J15)</f>
        <v>0</v>
      </c>
      <c r="L15" s="39"/>
      <c r="M15" s="39"/>
      <c r="N15" s="39"/>
      <c r="O15" s="39">
        <f>+SUM(L15:N15)</f>
        <v>0</v>
      </c>
      <c r="P15" s="39">
        <f>+SUM(K15+O15)</f>
        <v>0</v>
      </c>
      <c r="Q15" s="39"/>
      <c r="R15" s="39">
        <f>+SUM(P15:Q15)</f>
        <v>0</v>
      </c>
      <c r="S15" s="10"/>
      <c r="T15" s="10"/>
      <c r="U15" s="10"/>
    </row>
    <row r="16" spans="1:21" x14ac:dyDescent="0.2">
      <c r="A16" s="93"/>
      <c r="B16" s="121"/>
      <c r="C16" s="62" t="s">
        <v>265</v>
      </c>
      <c r="D16" s="34">
        <v>3</v>
      </c>
      <c r="E16" s="14"/>
      <c r="F16" s="14"/>
      <c r="G16" s="14"/>
      <c r="H16" s="30">
        <f>SUM(E16:G16)</f>
        <v>0</v>
      </c>
      <c r="I16" s="14"/>
      <c r="J16" s="14"/>
      <c r="K16" s="30">
        <f>+SUM(H16:J16)</f>
        <v>0</v>
      </c>
      <c r="L16" s="14"/>
      <c r="M16" s="14">
        <v>2.3199999999999998</v>
      </c>
      <c r="N16" s="14">
        <v>1.75</v>
      </c>
      <c r="O16" s="14">
        <f>+SUM(L16:N16)</f>
        <v>4.07</v>
      </c>
      <c r="P16" s="14">
        <f>+SUM(K16+O16)</f>
        <v>4.07</v>
      </c>
      <c r="Q16" s="14"/>
      <c r="R16" s="14">
        <f>+SUM(P16:Q16)</f>
        <v>4.07</v>
      </c>
      <c r="S16" s="10"/>
      <c r="T16" s="10"/>
      <c r="U16" s="10"/>
    </row>
    <row r="17" spans="1:21" x14ac:dyDescent="0.2">
      <c r="A17" s="93"/>
      <c r="B17" s="121"/>
      <c r="C17" s="62" t="s">
        <v>417</v>
      </c>
      <c r="D17" s="34">
        <v>0</v>
      </c>
      <c r="E17" s="14"/>
      <c r="F17" s="14"/>
      <c r="G17" s="14"/>
      <c r="H17" s="30">
        <f t="shared" ref="H17:H27" si="5">SUM(E17:G17)</f>
        <v>0</v>
      </c>
      <c r="I17" s="14"/>
      <c r="J17" s="14"/>
      <c r="K17" s="30">
        <f t="shared" ref="K17:K27" si="6">+SUM(H17:J17)</f>
        <v>0</v>
      </c>
      <c r="L17" s="14"/>
      <c r="M17" s="14"/>
      <c r="N17" s="14"/>
      <c r="O17" s="14">
        <f t="shared" ref="O17:O28" si="7">+SUM(L17:N17)</f>
        <v>0</v>
      </c>
      <c r="P17" s="14">
        <f t="shared" ref="P17:P28" si="8">+SUM(K17+O17)</f>
        <v>0</v>
      </c>
      <c r="Q17" s="14"/>
      <c r="R17" s="14">
        <f t="shared" ref="R17:R28" si="9">+SUM(P17:Q17)</f>
        <v>0</v>
      </c>
      <c r="S17" s="10"/>
      <c r="T17" s="10"/>
      <c r="U17" s="10"/>
    </row>
    <row r="18" spans="1:21" x14ac:dyDescent="0.2">
      <c r="A18" s="93"/>
      <c r="B18" s="121"/>
      <c r="C18" s="62" t="s">
        <v>19</v>
      </c>
      <c r="D18" s="34">
        <v>7</v>
      </c>
      <c r="E18" s="14"/>
      <c r="F18" s="14"/>
      <c r="G18" s="14"/>
      <c r="H18" s="30">
        <f t="shared" si="5"/>
        <v>0</v>
      </c>
      <c r="I18" s="14"/>
      <c r="J18" s="14"/>
      <c r="K18" s="30">
        <f t="shared" si="6"/>
        <v>0</v>
      </c>
      <c r="L18" s="14"/>
      <c r="M18" s="14">
        <v>1.2</v>
      </c>
      <c r="N18" s="14">
        <v>4.95</v>
      </c>
      <c r="O18" s="14">
        <f t="shared" si="7"/>
        <v>6.15</v>
      </c>
      <c r="P18" s="14">
        <f t="shared" si="8"/>
        <v>6.15</v>
      </c>
      <c r="Q18" s="14"/>
      <c r="R18" s="14">
        <f t="shared" si="9"/>
        <v>6.15</v>
      </c>
      <c r="S18" s="10"/>
      <c r="T18" s="10"/>
      <c r="U18" s="10"/>
    </row>
    <row r="19" spans="1:21" x14ac:dyDescent="0.2">
      <c r="A19" s="93"/>
      <c r="B19" s="121"/>
      <c r="C19" s="62" t="s">
        <v>340</v>
      </c>
      <c r="D19" s="34">
        <v>2</v>
      </c>
      <c r="E19" s="14"/>
      <c r="F19" s="14"/>
      <c r="G19" s="14"/>
      <c r="H19" s="30">
        <f t="shared" si="5"/>
        <v>0</v>
      </c>
      <c r="I19" s="14"/>
      <c r="J19" s="14"/>
      <c r="K19" s="30">
        <f t="shared" si="6"/>
        <v>0</v>
      </c>
      <c r="L19" s="14"/>
      <c r="M19" s="14">
        <v>15.9</v>
      </c>
      <c r="N19" s="14"/>
      <c r="O19" s="14">
        <f t="shared" si="7"/>
        <v>15.9</v>
      </c>
      <c r="P19" s="14">
        <f t="shared" si="8"/>
        <v>15.9</v>
      </c>
      <c r="Q19" s="14"/>
      <c r="R19" s="14">
        <f t="shared" si="9"/>
        <v>15.9</v>
      </c>
      <c r="S19" s="10"/>
      <c r="T19" s="10"/>
      <c r="U19" s="10"/>
    </row>
    <row r="20" spans="1:21" x14ac:dyDescent="0.2">
      <c r="A20" s="93"/>
      <c r="B20" s="124"/>
      <c r="C20" s="62" t="s">
        <v>339</v>
      </c>
      <c r="D20" s="34">
        <v>0</v>
      </c>
      <c r="E20" s="14"/>
      <c r="F20" s="14"/>
      <c r="G20" s="14"/>
      <c r="H20" s="30">
        <f t="shared" si="5"/>
        <v>0</v>
      </c>
      <c r="I20" s="14"/>
      <c r="J20" s="14"/>
      <c r="K20" s="30">
        <f t="shared" si="6"/>
        <v>0</v>
      </c>
      <c r="L20" s="14"/>
      <c r="M20" s="14"/>
      <c r="N20" s="14"/>
      <c r="O20" s="14">
        <f t="shared" si="7"/>
        <v>0</v>
      </c>
      <c r="P20" s="14">
        <f t="shared" si="8"/>
        <v>0</v>
      </c>
      <c r="Q20" s="14"/>
      <c r="R20" s="14">
        <f t="shared" si="9"/>
        <v>0</v>
      </c>
      <c r="S20" s="10"/>
      <c r="T20" s="10"/>
      <c r="U20" s="10"/>
    </row>
    <row r="21" spans="1:21" x14ac:dyDescent="0.2">
      <c r="A21" s="93"/>
      <c r="B21" s="132" t="s">
        <v>419</v>
      </c>
      <c r="C21" s="62" t="s">
        <v>349</v>
      </c>
      <c r="D21" s="34">
        <v>0</v>
      </c>
      <c r="E21" s="14"/>
      <c r="F21" s="14"/>
      <c r="G21" s="14"/>
      <c r="H21" s="30">
        <f t="shared" si="5"/>
        <v>0</v>
      </c>
      <c r="I21" s="14"/>
      <c r="J21" s="14"/>
      <c r="K21" s="30">
        <f t="shared" si="6"/>
        <v>0</v>
      </c>
      <c r="L21" s="14"/>
      <c r="M21" s="14"/>
      <c r="N21" s="14"/>
      <c r="O21" s="14">
        <f t="shared" si="7"/>
        <v>0</v>
      </c>
      <c r="P21" s="14">
        <f t="shared" si="8"/>
        <v>0</v>
      </c>
      <c r="Q21" s="14"/>
      <c r="R21" s="14">
        <f t="shared" si="9"/>
        <v>0</v>
      </c>
      <c r="S21" s="10"/>
      <c r="T21" s="10"/>
      <c r="U21" s="10"/>
    </row>
    <row r="22" spans="1:21" x14ac:dyDescent="0.2">
      <c r="A22" s="93"/>
      <c r="B22" s="121"/>
      <c r="C22" s="62" t="s">
        <v>341</v>
      </c>
      <c r="D22" s="34">
        <v>1</v>
      </c>
      <c r="E22" s="14"/>
      <c r="F22" s="14"/>
      <c r="G22" s="14"/>
      <c r="H22" s="30">
        <f t="shared" si="5"/>
        <v>0</v>
      </c>
      <c r="I22" s="14"/>
      <c r="J22" s="14"/>
      <c r="K22" s="30">
        <f t="shared" si="6"/>
        <v>0</v>
      </c>
      <c r="L22" s="14"/>
      <c r="M22" s="14"/>
      <c r="N22" s="14">
        <v>20</v>
      </c>
      <c r="O22" s="14">
        <f t="shared" si="7"/>
        <v>20</v>
      </c>
      <c r="P22" s="14">
        <f t="shared" si="8"/>
        <v>20</v>
      </c>
      <c r="Q22" s="14"/>
      <c r="R22" s="14">
        <f t="shared" si="9"/>
        <v>20</v>
      </c>
      <c r="S22" s="10"/>
      <c r="T22" s="10"/>
      <c r="U22" s="10"/>
    </row>
    <row r="23" spans="1:21" x14ac:dyDescent="0.2">
      <c r="A23" s="93"/>
      <c r="B23" s="121"/>
      <c r="C23" s="62" t="s">
        <v>21</v>
      </c>
      <c r="D23" s="34">
        <v>2</v>
      </c>
      <c r="E23" s="14"/>
      <c r="F23" s="14"/>
      <c r="G23" s="14"/>
      <c r="H23" s="30">
        <f t="shared" si="5"/>
        <v>0</v>
      </c>
      <c r="I23" s="14"/>
      <c r="J23" s="14"/>
      <c r="K23" s="30">
        <f t="shared" si="6"/>
        <v>0</v>
      </c>
      <c r="L23" s="14"/>
      <c r="M23" s="14">
        <v>0.02</v>
      </c>
      <c r="N23" s="14">
        <v>7.0000000000000007E-2</v>
      </c>
      <c r="O23" s="14">
        <f t="shared" si="7"/>
        <v>9.0000000000000011E-2</v>
      </c>
      <c r="P23" s="14">
        <f t="shared" si="8"/>
        <v>9.0000000000000011E-2</v>
      </c>
      <c r="Q23" s="14"/>
      <c r="R23" s="14">
        <f t="shared" si="9"/>
        <v>9.0000000000000011E-2</v>
      </c>
      <c r="S23" s="10"/>
      <c r="T23" s="10"/>
      <c r="U23" s="10"/>
    </row>
    <row r="24" spans="1:21" x14ac:dyDescent="0.2">
      <c r="A24" s="93"/>
      <c r="B24" s="121"/>
      <c r="C24" s="62" t="s">
        <v>309</v>
      </c>
      <c r="D24" s="34">
        <v>0</v>
      </c>
      <c r="E24" s="14"/>
      <c r="F24" s="14"/>
      <c r="G24" s="14"/>
      <c r="H24" s="30">
        <f t="shared" si="5"/>
        <v>0</v>
      </c>
      <c r="I24" s="14"/>
      <c r="J24" s="14"/>
      <c r="K24" s="30">
        <f t="shared" si="6"/>
        <v>0</v>
      </c>
      <c r="L24" s="14"/>
      <c r="M24" s="14"/>
      <c r="N24" s="14"/>
      <c r="O24" s="14">
        <f t="shared" si="7"/>
        <v>0</v>
      </c>
      <c r="P24" s="14">
        <f t="shared" si="8"/>
        <v>0</v>
      </c>
      <c r="Q24" s="14"/>
      <c r="R24" s="14">
        <f t="shared" si="9"/>
        <v>0</v>
      </c>
      <c r="S24" s="10"/>
      <c r="T24" s="10"/>
      <c r="U24" s="10"/>
    </row>
    <row r="25" spans="1:21" x14ac:dyDescent="0.2">
      <c r="A25" s="93"/>
      <c r="B25" s="124"/>
      <c r="C25" s="62" t="s">
        <v>266</v>
      </c>
      <c r="D25" s="34">
        <v>0</v>
      </c>
      <c r="E25" s="14"/>
      <c r="F25" s="14"/>
      <c r="G25" s="14"/>
      <c r="H25" s="30">
        <f t="shared" si="5"/>
        <v>0</v>
      </c>
      <c r="I25" s="14"/>
      <c r="J25" s="14"/>
      <c r="K25" s="30">
        <f t="shared" si="6"/>
        <v>0</v>
      </c>
      <c r="L25" s="14"/>
      <c r="M25" s="14"/>
      <c r="N25" s="14"/>
      <c r="O25" s="14">
        <f t="shared" si="7"/>
        <v>0</v>
      </c>
      <c r="P25" s="14">
        <f t="shared" si="8"/>
        <v>0</v>
      </c>
      <c r="Q25" s="14"/>
      <c r="R25" s="14">
        <f t="shared" si="9"/>
        <v>0</v>
      </c>
      <c r="S25" s="10"/>
      <c r="T25" s="10"/>
      <c r="U25" s="10"/>
    </row>
    <row r="26" spans="1:21" x14ac:dyDescent="0.2">
      <c r="A26" s="93"/>
      <c r="B26" s="121" t="s">
        <v>420</v>
      </c>
      <c r="C26" s="63" t="s">
        <v>300</v>
      </c>
      <c r="D26" s="64">
        <v>0</v>
      </c>
      <c r="E26" s="36"/>
      <c r="F26" s="36"/>
      <c r="G26" s="36"/>
      <c r="H26" s="65">
        <f t="shared" si="5"/>
        <v>0</v>
      </c>
      <c r="I26" s="36"/>
      <c r="J26" s="36"/>
      <c r="K26" s="65">
        <f t="shared" si="6"/>
        <v>0</v>
      </c>
      <c r="L26" s="36"/>
      <c r="M26" s="36"/>
      <c r="N26" s="36"/>
      <c r="O26" s="36">
        <f t="shared" si="7"/>
        <v>0</v>
      </c>
      <c r="P26" s="36">
        <f t="shared" si="8"/>
        <v>0</v>
      </c>
      <c r="Q26" s="36"/>
      <c r="R26" s="36">
        <f t="shared" si="9"/>
        <v>0</v>
      </c>
      <c r="S26" s="10"/>
      <c r="T26" s="10"/>
      <c r="U26" s="10"/>
    </row>
    <row r="27" spans="1:21" x14ac:dyDescent="0.2">
      <c r="A27" s="93"/>
      <c r="B27" s="121"/>
      <c r="C27" s="62" t="s">
        <v>18</v>
      </c>
      <c r="D27" s="34">
        <v>2</v>
      </c>
      <c r="E27" s="14"/>
      <c r="F27" s="14"/>
      <c r="G27" s="14"/>
      <c r="H27" s="30">
        <f t="shared" si="5"/>
        <v>0</v>
      </c>
      <c r="I27" s="14"/>
      <c r="J27" s="14"/>
      <c r="K27" s="30">
        <f t="shared" si="6"/>
        <v>0</v>
      </c>
      <c r="L27" s="14"/>
      <c r="M27" s="14">
        <v>1.8</v>
      </c>
      <c r="N27" s="14">
        <v>3.2</v>
      </c>
      <c r="O27" s="14">
        <f t="shared" si="7"/>
        <v>5</v>
      </c>
      <c r="P27" s="14">
        <f t="shared" si="8"/>
        <v>5</v>
      </c>
      <c r="Q27" s="14"/>
      <c r="R27" s="14">
        <f t="shared" si="9"/>
        <v>5</v>
      </c>
      <c r="S27" s="10"/>
      <c r="T27" s="10"/>
      <c r="U27" s="10"/>
    </row>
    <row r="28" spans="1:21" x14ac:dyDescent="0.2">
      <c r="A28" s="93"/>
      <c r="B28" s="121"/>
      <c r="C28" s="62" t="s">
        <v>20</v>
      </c>
      <c r="D28" s="34">
        <v>6</v>
      </c>
      <c r="E28" s="14">
        <v>0.5</v>
      </c>
      <c r="F28" s="14"/>
      <c r="G28" s="14"/>
      <c r="H28" s="30">
        <f>SUM(E28:G28)</f>
        <v>0.5</v>
      </c>
      <c r="I28" s="14"/>
      <c r="J28" s="14"/>
      <c r="K28" s="30">
        <f>+SUM(H28:J28)</f>
        <v>0.5</v>
      </c>
      <c r="L28" s="14"/>
      <c r="M28" s="14">
        <v>2.4</v>
      </c>
      <c r="N28" s="14">
        <v>3.31</v>
      </c>
      <c r="O28" s="14">
        <f t="shared" si="7"/>
        <v>5.71</v>
      </c>
      <c r="P28" s="14">
        <f t="shared" si="8"/>
        <v>6.21</v>
      </c>
      <c r="Q28" s="14"/>
      <c r="R28" s="14">
        <f t="shared" si="9"/>
        <v>6.21</v>
      </c>
      <c r="S28" s="10"/>
      <c r="T28" s="10"/>
      <c r="U28" s="10"/>
    </row>
    <row r="29" spans="1:21" x14ac:dyDescent="0.2">
      <c r="A29" s="93"/>
      <c r="B29" s="121"/>
      <c r="C29" s="62" t="s">
        <v>342</v>
      </c>
      <c r="D29" s="34"/>
      <c r="E29" s="14"/>
      <c r="F29" s="14"/>
      <c r="G29" s="14"/>
      <c r="H29" s="30"/>
      <c r="I29" s="14"/>
      <c r="J29" s="14"/>
      <c r="K29" s="30"/>
      <c r="L29" s="14"/>
      <c r="M29" s="14"/>
      <c r="N29" s="14"/>
      <c r="O29" s="14"/>
      <c r="P29" s="14"/>
      <c r="Q29" s="14"/>
      <c r="R29" s="14"/>
      <c r="S29" s="10"/>
      <c r="T29" s="10"/>
      <c r="U29" s="10"/>
    </row>
    <row r="30" spans="1:21" x14ac:dyDescent="0.2">
      <c r="A30" s="93"/>
      <c r="B30" s="122"/>
      <c r="C30" s="66" t="s">
        <v>267</v>
      </c>
      <c r="D30" s="67">
        <v>0</v>
      </c>
      <c r="E30" s="68"/>
      <c r="F30" s="68"/>
      <c r="G30" s="68"/>
      <c r="H30" s="69">
        <f>SUM(E30:G30)</f>
        <v>0</v>
      </c>
      <c r="I30" s="68"/>
      <c r="J30" s="68"/>
      <c r="K30" s="69">
        <f>+SUM(H30:J30)</f>
        <v>0</v>
      </c>
      <c r="L30" s="68"/>
      <c r="M30" s="68"/>
      <c r="N30" s="68"/>
      <c r="O30" s="68">
        <f>+SUM(L30:N30)</f>
        <v>0</v>
      </c>
      <c r="P30" s="68">
        <f>+SUM(K30+O30)</f>
        <v>0</v>
      </c>
      <c r="Q30" s="68"/>
      <c r="R30" s="68">
        <f>+SUM(P30:Q30)</f>
        <v>0</v>
      </c>
      <c r="S30" s="10"/>
      <c r="T30" s="10"/>
      <c r="U30" s="10"/>
    </row>
    <row r="31" spans="1:21" ht="15" x14ac:dyDescent="0.25">
      <c r="A31" s="230" t="s">
        <v>0</v>
      </c>
      <c r="B31" s="231"/>
      <c r="C31" s="232" t="s">
        <v>0</v>
      </c>
      <c r="D31" s="53">
        <f t="shared" ref="D31:R31" si="10">+SUM(D15:D30)</f>
        <v>23</v>
      </c>
      <c r="E31" s="54">
        <f>SUM(E15:E30)</f>
        <v>0.5</v>
      </c>
      <c r="F31" s="54">
        <f>SUM(F15:F30)</f>
        <v>0</v>
      </c>
      <c r="G31" s="54">
        <f>SUM(G15:G30)</f>
        <v>0</v>
      </c>
      <c r="H31" s="54">
        <f>SUM(H15:H30)</f>
        <v>0.5</v>
      </c>
      <c r="I31" s="54">
        <f t="shared" si="10"/>
        <v>0</v>
      </c>
      <c r="J31" s="54">
        <f t="shared" si="10"/>
        <v>0</v>
      </c>
      <c r="K31" s="54">
        <f t="shared" si="10"/>
        <v>0.5</v>
      </c>
      <c r="L31" s="54">
        <f t="shared" si="10"/>
        <v>0</v>
      </c>
      <c r="M31" s="54">
        <f t="shared" si="10"/>
        <v>23.64</v>
      </c>
      <c r="N31" s="54">
        <f t="shared" si="10"/>
        <v>33.28</v>
      </c>
      <c r="O31" s="54">
        <f t="shared" si="10"/>
        <v>56.920000000000009</v>
      </c>
      <c r="P31" s="54">
        <f t="shared" si="10"/>
        <v>57.420000000000009</v>
      </c>
      <c r="Q31" s="54">
        <f t="shared" si="10"/>
        <v>0</v>
      </c>
      <c r="R31" s="55">
        <f t="shared" si="10"/>
        <v>57.420000000000009</v>
      </c>
      <c r="S31" s="10"/>
      <c r="T31" s="10"/>
      <c r="U31" s="10"/>
    </row>
    <row r="32" spans="1:21" x14ac:dyDescent="0.2">
      <c r="A32" s="288" t="s">
        <v>3</v>
      </c>
      <c r="B32" s="133" t="s">
        <v>38</v>
      </c>
      <c r="C32" s="73" t="s">
        <v>24</v>
      </c>
      <c r="D32" s="74">
        <v>1</v>
      </c>
      <c r="E32" s="39"/>
      <c r="F32" s="39"/>
      <c r="G32" s="39"/>
      <c r="H32" s="48">
        <f>SUM(E32:G32)</f>
        <v>0</v>
      </c>
      <c r="I32" s="39"/>
      <c r="J32" s="39"/>
      <c r="K32" s="48">
        <f>+SUM(H32:J32)</f>
        <v>0</v>
      </c>
      <c r="L32" s="39"/>
      <c r="M32" s="39">
        <v>0.1</v>
      </c>
      <c r="N32" s="39">
        <v>0.1</v>
      </c>
      <c r="O32" s="39">
        <f>+SUM(L32:N32)</f>
        <v>0.2</v>
      </c>
      <c r="P32" s="39">
        <f>+SUM(K32+O32)</f>
        <v>0.2</v>
      </c>
      <c r="Q32" s="39"/>
      <c r="R32" s="75">
        <f>+SUM(P32:Q32)</f>
        <v>0.2</v>
      </c>
      <c r="S32" s="10"/>
      <c r="T32" s="10"/>
      <c r="U32" s="10"/>
    </row>
    <row r="33" spans="1:21" x14ac:dyDescent="0.2">
      <c r="A33" s="289"/>
      <c r="B33" s="133"/>
      <c r="C33" s="76" t="s">
        <v>33</v>
      </c>
      <c r="D33" s="77">
        <v>16</v>
      </c>
      <c r="E33" s="14"/>
      <c r="F33" s="14"/>
      <c r="G33" s="14"/>
      <c r="H33" s="30">
        <f>SUM(E33:G33)</f>
        <v>0</v>
      </c>
      <c r="I33" s="14">
        <v>0.9</v>
      </c>
      <c r="J33" s="14"/>
      <c r="K33" s="30">
        <f>+SUM(H33:J33)</f>
        <v>0.9</v>
      </c>
      <c r="L33" s="14">
        <v>8</v>
      </c>
      <c r="M33" s="14">
        <v>53.53</v>
      </c>
      <c r="N33" s="14">
        <v>18.18</v>
      </c>
      <c r="O33" s="14">
        <f>+SUM(L33:N33)</f>
        <v>79.710000000000008</v>
      </c>
      <c r="P33" s="14">
        <f>+SUM(K33+O33)</f>
        <v>80.610000000000014</v>
      </c>
      <c r="Q33" s="14"/>
      <c r="R33" s="23">
        <f>+SUM(P33:Q33)</f>
        <v>80.610000000000014</v>
      </c>
      <c r="S33" s="10"/>
      <c r="T33" s="10"/>
      <c r="U33" s="10"/>
    </row>
    <row r="34" spans="1:21" x14ac:dyDescent="0.2">
      <c r="A34" s="289"/>
      <c r="B34" s="133"/>
      <c r="C34" s="76" t="s">
        <v>37</v>
      </c>
      <c r="D34" s="77">
        <v>2</v>
      </c>
      <c r="E34" s="14"/>
      <c r="F34" s="14"/>
      <c r="G34" s="14"/>
      <c r="H34" s="30">
        <f>SUM(E34:G34)</f>
        <v>0</v>
      </c>
      <c r="I34" s="14"/>
      <c r="J34" s="14"/>
      <c r="K34" s="30">
        <f>+SUM(H34:J34)</f>
        <v>0</v>
      </c>
      <c r="L34" s="14">
        <v>0.2</v>
      </c>
      <c r="M34" s="14">
        <v>0.81</v>
      </c>
      <c r="N34" s="14">
        <v>0.01</v>
      </c>
      <c r="O34" s="14">
        <f>+SUM(L34:N34)</f>
        <v>1.02</v>
      </c>
      <c r="P34" s="14">
        <f>+SUM(K34+O34)</f>
        <v>1.02</v>
      </c>
      <c r="Q34" s="14"/>
      <c r="R34" s="23">
        <f>+SUM(P34:Q34)</f>
        <v>1.02</v>
      </c>
      <c r="S34" s="10"/>
      <c r="T34" s="10"/>
      <c r="U34" s="10"/>
    </row>
    <row r="35" spans="1:21" x14ac:dyDescent="0.2">
      <c r="A35" s="289"/>
      <c r="B35" s="133"/>
      <c r="C35" s="76" t="s">
        <v>38</v>
      </c>
      <c r="D35" s="77">
        <v>1</v>
      </c>
      <c r="E35" s="14"/>
      <c r="F35" s="14"/>
      <c r="G35" s="14"/>
      <c r="H35" s="30">
        <f>SUM(E35:G35)</f>
        <v>0</v>
      </c>
      <c r="I35" s="14"/>
      <c r="J35" s="14"/>
      <c r="K35" s="30">
        <f>+SUM(H35:J35)</f>
        <v>0</v>
      </c>
      <c r="L35" s="14"/>
      <c r="M35" s="14">
        <v>0.3</v>
      </c>
      <c r="N35" s="14">
        <v>0.5</v>
      </c>
      <c r="O35" s="14">
        <f>+SUM(L35:N35)</f>
        <v>0.8</v>
      </c>
      <c r="P35" s="14">
        <f>+SUM(K35+O35)</f>
        <v>0.8</v>
      </c>
      <c r="Q35" s="14"/>
      <c r="R35" s="23">
        <f>+SUM(P35:Q35)</f>
        <v>0.8</v>
      </c>
      <c r="S35" s="10"/>
      <c r="T35" s="10"/>
      <c r="U35" s="10"/>
    </row>
    <row r="36" spans="1:21" x14ac:dyDescent="0.2">
      <c r="A36" s="289"/>
      <c r="B36" s="134"/>
      <c r="C36" s="76" t="s">
        <v>49</v>
      </c>
      <c r="D36" s="77">
        <v>0</v>
      </c>
      <c r="E36" s="14"/>
      <c r="F36" s="14"/>
      <c r="G36" s="14"/>
      <c r="H36" s="30">
        <f t="shared" ref="H36:H59" si="11">SUM(E36:G36)</f>
        <v>0</v>
      </c>
      <c r="I36" s="14"/>
      <c r="J36" s="14"/>
      <c r="K36" s="30">
        <f t="shared" ref="K36:K59" si="12">+SUM(H36:J36)</f>
        <v>0</v>
      </c>
      <c r="L36" s="14"/>
      <c r="M36" s="14"/>
      <c r="N36" s="14"/>
      <c r="O36" s="14">
        <f t="shared" ref="O36:O61" si="13">+SUM(L36:N36)</f>
        <v>0</v>
      </c>
      <c r="P36" s="14">
        <f t="shared" ref="P36:P61" si="14">+SUM(K36+O36)</f>
        <v>0</v>
      </c>
      <c r="Q36" s="14"/>
      <c r="R36" s="23">
        <f t="shared" ref="R36:R61" si="15">+SUM(P36:Q36)</f>
        <v>0</v>
      </c>
      <c r="S36" s="10"/>
      <c r="T36" s="10"/>
      <c r="U36" s="10"/>
    </row>
    <row r="37" spans="1:21" x14ac:dyDescent="0.2">
      <c r="A37" s="289"/>
      <c r="B37" s="133" t="s">
        <v>310</v>
      </c>
      <c r="C37" s="76" t="s">
        <v>409</v>
      </c>
      <c r="D37" s="77">
        <v>0</v>
      </c>
      <c r="E37" s="14"/>
      <c r="F37" s="14"/>
      <c r="G37" s="14"/>
      <c r="H37" s="30">
        <f t="shared" si="11"/>
        <v>0</v>
      </c>
      <c r="I37" s="14"/>
      <c r="J37" s="14"/>
      <c r="K37" s="30">
        <f t="shared" si="12"/>
        <v>0</v>
      </c>
      <c r="L37" s="14"/>
      <c r="M37" s="14"/>
      <c r="N37" s="14"/>
      <c r="O37" s="14">
        <f t="shared" si="13"/>
        <v>0</v>
      </c>
      <c r="P37" s="14">
        <f t="shared" si="14"/>
        <v>0</v>
      </c>
      <c r="Q37" s="14"/>
      <c r="R37" s="23">
        <f t="shared" si="15"/>
        <v>0</v>
      </c>
      <c r="S37" s="10"/>
      <c r="T37" s="10"/>
      <c r="U37" s="10"/>
    </row>
    <row r="38" spans="1:21" x14ac:dyDescent="0.2">
      <c r="A38" s="289"/>
      <c r="B38" s="133"/>
      <c r="C38" s="76" t="s">
        <v>310</v>
      </c>
      <c r="D38" s="77">
        <v>0</v>
      </c>
      <c r="E38" s="14"/>
      <c r="F38" s="14"/>
      <c r="G38" s="14"/>
      <c r="H38" s="30">
        <f t="shared" si="11"/>
        <v>0</v>
      </c>
      <c r="I38" s="14"/>
      <c r="J38" s="14"/>
      <c r="K38" s="30">
        <f t="shared" si="12"/>
        <v>0</v>
      </c>
      <c r="L38" s="14"/>
      <c r="M38" s="14"/>
      <c r="N38" s="14"/>
      <c r="O38" s="14">
        <f t="shared" si="13"/>
        <v>0</v>
      </c>
      <c r="P38" s="14">
        <f t="shared" si="14"/>
        <v>0</v>
      </c>
      <c r="Q38" s="14"/>
      <c r="R38" s="23">
        <f t="shared" si="15"/>
        <v>0</v>
      </c>
      <c r="S38" s="10"/>
      <c r="T38" s="10"/>
      <c r="U38" s="10"/>
    </row>
    <row r="39" spans="1:21" x14ac:dyDescent="0.2">
      <c r="A39" s="289"/>
      <c r="B39" s="133"/>
      <c r="C39" s="76" t="s">
        <v>43</v>
      </c>
      <c r="D39" s="77">
        <v>0</v>
      </c>
      <c r="E39" s="14"/>
      <c r="F39" s="14"/>
      <c r="G39" s="14"/>
      <c r="H39" s="30">
        <f t="shared" si="11"/>
        <v>0</v>
      </c>
      <c r="I39" s="14"/>
      <c r="J39" s="14"/>
      <c r="K39" s="30">
        <f t="shared" si="12"/>
        <v>0</v>
      </c>
      <c r="L39" s="14"/>
      <c r="M39" s="14"/>
      <c r="N39" s="14"/>
      <c r="O39" s="14">
        <f t="shared" si="13"/>
        <v>0</v>
      </c>
      <c r="P39" s="14">
        <f t="shared" si="14"/>
        <v>0</v>
      </c>
      <c r="Q39" s="14"/>
      <c r="R39" s="23">
        <f t="shared" si="15"/>
        <v>0</v>
      </c>
      <c r="S39" s="10"/>
      <c r="T39" s="10"/>
      <c r="U39" s="10"/>
    </row>
    <row r="40" spans="1:21" x14ac:dyDescent="0.2">
      <c r="A40" s="289"/>
      <c r="B40" s="134"/>
      <c r="C40" s="76" t="s">
        <v>350</v>
      </c>
      <c r="D40" s="77">
        <v>0</v>
      </c>
      <c r="E40" s="14"/>
      <c r="F40" s="14"/>
      <c r="G40" s="14"/>
      <c r="H40" s="30">
        <f t="shared" si="11"/>
        <v>0</v>
      </c>
      <c r="I40" s="14"/>
      <c r="J40" s="14"/>
      <c r="K40" s="30">
        <f t="shared" si="12"/>
        <v>0</v>
      </c>
      <c r="L40" s="14"/>
      <c r="M40" s="14"/>
      <c r="N40" s="14"/>
      <c r="O40" s="14">
        <f t="shared" si="13"/>
        <v>0</v>
      </c>
      <c r="P40" s="14">
        <f t="shared" si="14"/>
        <v>0</v>
      </c>
      <c r="Q40" s="14"/>
      <c r="R40" s="23">
        <f t="shared" si="15"/>
        <v>0</v>
      </c>
      <c r="S40" s="10"/>
      <c r="T40" s="10"/>
      <c r="U40" s="10"/>
    </row>
    <row r="41" spans="1:21" x14ac:dyDescent="0.2">
      <c r="A41" s="289"/>
      <c r="B41" s="133" t="s">
        <v>292</v>
      </c>
      <c r="C41" s="76" t="s">
        <v>317</v>
      </c>
      <c r="D41" s="77">
        <v>0</v>
      </c>
      <c r="E41" s="14"/>
      <c r="F41" s="14"/>
      <c r="G41" s="14"/>
      <c r="H41" s="30">
        <f t="shared" si="11"/>
        <v>0</v>
      </c>
      <c r="I41" s="14"/>
      <c r="J41" s="14"/>
      <c r="K41" s="30">
        <f t="shared" si="12"/>
        <v>0</v>
      </c>
      <c r="L41" s="14"/>
      <c r="M41" s="14"/>
      <c r="N41" s="14"/>
      <c r="O41" s="14">
        <f t="shared" si="13"/>
        <v>0</v>
      </c>
      <c r="P41" s="14">
        <f t="shared" si="14"/>
        <v>0</v>
      </c>
      <c r="Q41" s="14"/>
      <c r="R41" s="23">
        <f t="shared" si="15"/>
        <v>0</v>
      </c>
      <c r="S41" s="10"/>
      <c r="T41" s="10"/>
      <c r="U41" s="10"/>
    </row>
    <row r="42" spans="1:21" x14ac:dyDescent="0.2">
      <c r="A42" s="289"/>
      <c r="B42" s="133"/>
      <c r="C42" s="76" t="s">
        <v>462</v>
      </c>
      <c r="D42" s="77">
        <v>0</v>
      </c>
      <c r="E42" s="14"/>
      <c r="F42" s="14"/>
      <c r="G42" s="14"/>
      <c r="H42" s="30">
        <f t="shared" si="11"/>
        <v>0</v>
      </c>
      <c r="I42" s="14"/>
      <c r="J42" s="14"/>
      <c r="K42" s="30">
        <f t="shared" si="12"/>
        <v>0</v>
      </c>
      <c r="L42" s="14"/>
      <c r="M42" s="14"/>
      <c r="N42" s="14"/>
      <c r="O42" s="14">
        <f t="shared" si="13"/>
        <v>0</v>
      </c>
      <c r="P42" s="14">
        <f t="shared" si="14"/>
        <v>0</v>
      </c>
      <c r="Q42" s="14"/>
      <c r="R42" s="23">
        <f t="shared" si="15"/>
        <v>0</v>
      </c>
      <c r="S42" s="10"/>
      <c r="T42" s="10"/>
      <c r="U42" s="10"/>
    </row>
    <row r="43" spans="1:21" x14ac:dyDescent="0.2">
      <c r="A43" s="289"/>
      <c r="B43" s="133"/>
      <c r="C43" s="76" t="s">
        <v>270</v>
      </c>
      <c r="D43" s="77">
        <v>0</v>
      </c>
      <c r="E43" s="14"/>
      <c r="F43" s="14"/>
      <c r="G43" s="14"/>
      <c r="H43" s="30">
        <f t="shared" si="11"/>
        <v>0</v>
      </c>
      <c r="I43" s="14"/>
      <c r="J43" s="14"/>
      <c r="K43" s="30">
        <f t="shared" si="12"/>
        <v>0</v>
      </c>
      <c r="L43" s="14"/>
      <c r="M43" s="14"/>
      <c r="N43" s="14"/>
      <c r="O43" s="14">
        <f t="shared" si="13"/>
        <v>0</v>
      </c>
      <c r="P43" s="14">
        <f t="shared" si="14"/>
        <v>0</v>
      </c>
      <c r="Q43" s="14"/>
      <c r="R43" s="23">
        <f t="shared" si="15"/>
        <v>0</v>
      </c>
      <c r="S43" s="10"/>
      <c r="T43" s="10"/>
      <c r="U43" s="10"/>
    </row>
    <row r="44" spans="1:21" x14ac:dyDescent="0.2">
      <c r="A44" s="289"/>
      <c r="B44" s="133"/>
      <c r="C44" s="76" t="s">
        <v>271</v>
      </c>
      <c r="D44" s="77">
        <v>0</v>
      </c>
      <c r="E44" s="14"/>
      <c r="F44" s="14"/>
      <c r="G44" s="14"/>
      <c r="H44" s="30">
        <f t="shared" si="11"/>
        <v>0</v>
      </c>
      <c r="I44" s="14"/>
      <c r="J44" s="14"/>
      <c r="K44" s="30">
        <f t="shared" si="12"/>
        <v>0</v>
      </c>
      <c r="L44" s="14"/>
      <c r="M44" s="14"/>
      <c r="N44" s="14"/>
      <c r="O44" s="14">
        <f t="shared" si="13"/>
        <v>0</v>
      </c>
      <c r="P44" s="14">
        <f t="shared" si="14"/>
        <v>0</v>
      </c>
      <c r="Q44" s="14"/>
      <c r="R44" s="23">
        <f t="shared" si="15"/>
        <v>0</v>
      </c>
      <c r="S44" s="10"/>
      <c r="T44" s="10"/>
      <c r="U44" s="10"/>
    </row>
    <row r="45" spans="1:21" x14ac:dyDescent="0.2">
      <c r="A45" s="289"/>
      <c r="B45" s="133"/>
      <c r="C45" s="76" t="s">
        <v>292</v>
      </c>
      <c r="D45" s="77">
        <v>0</v>
      </c>
      <c r="E45" s="14"/>
      <c r="F45" s="14"/>
      <c r="G45" s="14"/>
      <c r="H45" s="30">
        <f t="shared" si="11"/>
        <v>0</v>
      </c>
      <c r="I45" s="14"/>
      <c r="J45" s="14"/>
      <c r="K45" s="30">
        <f t="shared" si="12"/>
        <v>0</v>
      </c>
      <c r="L45" s="14"/>
      <c r="M45" s="14"/>
      <c r="N45" s="14"/>
      <c r="O45" s="14">
        <f t="shared" si="13"/>
        <v>0</v>
      </c>
      <c r="P45" s="14">
        <f t="shared" si="14"/>
        <v>0</v>
      </c>
      <c r="Q45" s="14"/>
      <c r="R45" s="23">
        <f t="shared" si="15"/>
        <v>0</v>
      </c>
      <c r="S45" s="10"/>
      <c r="T45" s="10"/>
      <c r="U45" s="10"/>
    </row>
    <row r="46" spans="1:21" x14ac:dyDescent="0.2">
      <c r="A46" s="289"/>
      <c r="B46" s="134"/>
      <c r="C46" s="76" t="s">
        <v>422</v>
      </c>
      <c r="D46" s="77">
        <v>0</v>
      </c>
      <c r="E46" s="14"/>
      <c r="F46" s="14"/>
      <c r="G46" s="14"/>
      <c r="H46" s="30">
        <f t="shared" si="11"/>
        <v>0</v>
      </c>
      <c r="I46" s="14"/>
      <c r="J46" s="14"/>
      <c r="K46" s="30">
        <f t="shared" si="12"/>
        <v>0</v>
      </c>
      <c r="L46" s="14"/>
      <c r="M46" s="14"/>
      <c r="N46" s="14"/>
      <c r="O46" s="14">
        <f t="shared" si="13"/>
        <v>0</v>
      </c>
      <c r="P46" s="14">
        <f t="shared" si="14"/>
        <v>0</v>
      </c>
      <c r="Q46" s="14"/>
      <c r="R46" s="23">
        <f t="shared" si="15"/>
        <v>0</v>
      </c>
      <c r="S46" s="10"/>
      <c r="T46" s="10"/>
      <c r="U46" s="10"/>
    </row>
    <row r="47" spans="1:21" x14ac:dyDescent="0.2">
      <c r="A47" s="289"/>
      <c r="B47" s="133" t="s">
        <v>41</v>
      </c>
      <c r="C47" s="76" t="s">
        <v>31</v>
      </c>
      <c r="D47" s="77">
        <v>3</v>
      </c>
      <c r="E47" s="14"/>
      <c r="F47" s="14"/>
      <c r="G47" s="14"/>
      <c r="H47" s="30">
        <f t="shared" si="11"/>
        <v>0</v>
      </c>
      <c r="I47" s="14">
        <v>6</v>
      </c>
      <c r="J47" s="14"/>
      <c r="K47" s="30">
        <f t="shared" si="12"/>
        <v>6</v>
      </c>
      <c r="L47" s="14">
        <v>2.5</v>
      </c>
      <c r="M47" s="14">
        <v>4.43</v>
      </c>
      <c r="N47" s="14">
        <v>5.07</v>
      </c>
      <c r="O47" s="14">
        <f t="shared" si="13"/>
        <v>12</v>
      </c>
      <c r="P47" s="14">
        <f t="shared" si="14"/>
        <v>18</v>
      </c>
      <c r="Q47" s="14"/>
      <c r="R47" s="23">
        <f t="shared" si="15"/>
        <v>18</v>
      </c>
      <c r="S47" s="10"/>
      <c r="T47" s="10"/>
      <c r="U47" s="10"/>
    </row>
    <row r="48" spans="1:21" x14ac:dyDescent="0.2">
      <c r="A48" s="289"/>
      <c r="B48" s="133"/>
      <c r="C48" s="76" t="s">
        <v>25</v>
      </c>
      <c r="D48" s="77">
        <v>3</v>
      </c>
      <c r="E48" s="14"/>
      <c r="F48" s="14"/>
      <c r="G48" s="14"/>
      <c r="H48" s="30">
        <f t="shared" si="11"/>
        <v>0</v>
      </c>
      <c r="I48" s="14"/>
      <c r="J48" s="14"/>
      <c r="K48" s="30">
        <f t="shared" si="12"/>
        <v>0</v>
      </c>
      <c r="L48" s="14">
        <v>5</v>
      </c>
      <c r="M48" s="14">
        <v>8.1999999999999993</v>
      </c>
      <c r="N48" s="14">
        <v>4.3</v>
      </c>
      <c r="O48" s="14">
        <f t="shared" si="13"/>
        <v>17.5</v>
      </c>
      <c r="P48" s="14">
        <f t="shared" si="14"/>
        <v>17.5</v>
      </c>
      <c r="Q48" s="14">
        <v>1</v>
      </c>
      <c r="R48" s="23">
        <f t="shared" si="15"/>
        <v>18.5</v>
      </c>
      <c r="S48" s="10"/>
      <c r="T48" s="10"/>
      <c r="U48" s="10"/>
    </row>
    <row r="49" spans="1:21" x14ac:dyDescent="0.2">
      <c r="A49" s="289"/>
      <c r="B49" s="133"/>
      <c r="C49" s="76" t="s">
        <v>32</v>
      </c>
      <c r="D49" s="77">
        <v>0</v>
      </c>
      <c r="E49" s="14"/>
      <c r="F49" s="14"/>
      <c r="G49" s="14"/>
      <c r="H49" s="30">
        <f t="shared" si="11"/>
        <v>0</v>
      </c>
      <c r="I49" s="14"/>
      <c r="J49" s="14"/>
      <c r="K49" s="30">
        <f t="shared" si="12"/>
        <v>0</v>
      </c>
      <c r="L49" s="14"/>
      <c r="M49" s="14"/>
      <c r="N49" s="14"/>
      <c r="O49" s="14">
        <f t="shared" si="13"/>
        <v>0</v>
      </c>
      <c r="P49" s="14">
        <f t="shared" si="14"/>
        <v>0</v>
      </c>
      <c r="Q49" s="14"/>
      <c r="R49" s="23">
        <f t="shared" si="15"/>
        <v>0</v>
      </c>
      <c r="S49" s="10"/>
      <c r="T49" s="10"/>
      <c r="U49" s="10"/>
    </row>
    <row r="50" spans="1:21" x14ac:dyDescent="0.2">
      <c r="A50" s="289"/>
      <c r="B50" s="133"/>
      <c r="C50" s="76" t="s">
        <v>34</v>
      </c>
      <c r="D50" s="77">
        <v>11</v>
      </c>
      <c r="E50" s="14"/>
      <c r="F50" s="14"/>
      <c r="G50" s="14"/>
      <c r="H50" s="30">
        <f t="shared" si="11"/>
        <v>0</v>
      </c>
      <c r="I50" s="14">
        <v>0.56999999999999995</v>
      </c>
      <c r="J50" s="14"/>
      <c r="K50" s="30">
        <f t="shared" si="12"/>
        <v>0.56999999999999995</v>
      </c>
      <c r="L50" s="14">
        <v>81</v>
      </c>
      <c r="M50" s="14">
        <v>84.7</v>
      </c>
      <c r="N50" s="14">
        <v>45.99</v>
      </c>
      <c r="O50" s="14">
        <f t="shared" si="13"/>
        <v>211.69</v>
      </c>
      <c r="P50" s="14">
        <f t="shared" si="14"/>
        <v>212.26</v>
      </c>
      <c r="Q50" s="14"/>
      <c r="R50" s="23">
        <f t="shared" si="15"/>
        <v>212.26</v>
      </c>
      <c r="S50" s="10"/>
      <c r="T50" s="10"/>
      <c r="U50" s="10"/>
    </row>
    <row r="51" spans="1:21" x14ac:dyDescent="0.2">
      <c r="A51" s="289"/>
      <c r="B51" s="133"/>
      <c r="C51" s="76" t="s">
        <v>35</v>
      </c>
      <c r="D51" s="77">
        <v>3</v>
      </c>
      <c r="E51" s="14"/>
      <c r="F51" s="14"/>
      <c r="G51" s="14"/>
      <c r="H51" s="30">
        <f t="shared" si="11"/>
        <v>0</v>
      </c>
      <c r="I51" s="14"/>
      <c r="J51" s="14"/>
      <c r="K51" s="30">
        <f t="shared" si="12"/>
        <v>0</v>
      </c>
      <c r="L51" s="14">
        <v>6</v>
      </c>
      <c r="M51" s="14">
        <v>5.5</v>
      </c>
      <c r="N51" s="14">
        <v>11.5</v>
      </c>
      <c r="O51" s="14">
        <f t="shared" si="13"/>
        <v>23</v>
      </c>
      <c r="P51" s="14">
        <f t="shared" si="14"/>
        <v>23</v>
      </c>
      <c r="Q51" s="14"/>
      <c r="R51" s="23">
        <f t="shared" si="15"/>
        <v>23</v>
      </c>
      <c r="S51" s="10"/>
      <c r="T51" s="10"/>
      <c r="U51" s="10"/>
    </row>
    <row r="52" spans="1:21" x14ac:dyDescent="0.2">
      <c r="A52" s="289"/>
      <c r="B52" s="133"/>
      <c r="C52" s="76" t="s">
        <v>36</v>
      </c>
      <c r="D52" s="77">
        <v>8</v>
      </c>
      <c r="E52" s="14"/>
      <c r="F52" s="14"/>
      <c r="G52" s="14"/>
      <c r="H52" s="30">
        <f t="shared" si="11"/>
        <v>0</v>
      </c>
      <c r="I52" s="14">
        <v>0.1</v>
      </c>
      <c r="J52" s="14"/>
      <c r="K52" s="30">
        <f t="shared" si="12"/>
        <v>0.1</v>
      </c>
      <c r="L52" s="14">
        <v>35.43</v>
      </c>
      <c r="M52" s="14">
        <v>1.28</v>
      </c>
      <c r="N52" s="14">
        <v>6.22</v>
      </c>
      <c r="O52" s="14">
        <f t="shared" si="13"/>
        <v>42.93</v>
      </c>
      <c r="P52" s="14">
        <f t="shared" si="14"/>
        <v>43.03</v>
      </c>
      <c r="Q52" s="14"/>
      <c r="R52" s="23">
        <f t="shared" si="15"/>
        <v>43.03</v>
      </c>
      <c r="S52" s="10"/>
      <c r="T52" s="10"/>
      <c r="U52" s="10"/>
    </row>
    <row r="53" spans="1:21" x14ac:dyDescent="0.2">
      <c r="A53" s="289"/>
      <c r="B53" s="134"/>
      <c r="C53" s="76" t="s">
        <v>41</v>
      </c>
      <c r="D53" s="77">
        <v>6</v>
      </c>
      <c r="E53" s="14"/>
      <c r="F53" s="14"/>
      <c r="G53" s="14"/>
      <c r="H53" s="30">
        <f t="shared" si="11"/>
        <v>0</v>
      </c>
      <c r="I53" s="14">
        <v>1.1000000000000001</v>
      </c>
      <c r="J53" s="14"/>
      <c r="K53" s="30">
        <f t="shared" si="12"/>
        <v>1.1000000000000001</v>
      </c>
      <c r="L53" s="14">
        <v>1.5</v>
      </c>
      <c r="M53" s="14">
        <v>2.76</v>
      </c>
      <c r="N53" s="14">
        <v>7.39</v>
      </c>
      <c r="O53" s="14">
        <f t="shared" si="13"/>
        <v>11.649999999999999</v>
      </c>
      <c r="P53" s="14">
        <f t="shared" si="14"/>
        <v>12.749999999999998</v>
      </c>
      <c r="Q53" s="14"/>
      <c r="R53" s="23">
        <f t="shared" si="15"/>
        <v>12.749999999999998</v>
      </c>
      <c r="S53" s="10"/>
      <c r="T53" s="10"/>
      <c r="U53" s="10"/>
    </row>
    <row r="54" spans="1:21" x14ac:dyDescent="0.2">
      <c r="A54" s="289"/>
      <c r="B54" s="133" t="s">
        <v>46</v>
      </c>
      <c r="C54" s="76" t="s">
        <v>27</v>
      </c>
      <c r="D54" s="77">
        <v>23</v>
      </c>
      <c r="E54" s="14">
        <v>0.05</v>
      </c>
      <c r="F54" s="14">
        <v>0.2</v>
      </c>
      <c r="G54" s="14">
        <v>8.01</v>
      </c>
      <c r="H54" s="30">
        <f t="shared" si="11"/>
        <v>8.26</v>
      </c>
      <c r="I54" s="14">
        <v>9.01</v>
      </c>
      <c r="J54" s="14"/>
      <c r="K54" s="30">
        <f t="shared" si="12"/>
        <v>17.27</v>
      </c>
      <c r="L54" s="14">
        <v>5.3</v>
      </c>
      <c r="M54" s="14">
        <v>23.17</v>
      </c>
      <c r="N54" s="14">
        <v>33.909999999999997</v>
      </c>
      <c r="O54" s="14">
        <f t="shared" si="13"/>
        <v>62.379999999999995</v>
      </c>
      <c r="P54" s="14">
        <f t="shared" si="14"/>
        <v>79.649999999999991</v>
      </c>
      <c r="Q54" s="14">
        <v>0.02</v>
      </c>
      <c r="R54" s="23">
        <f t="shared" si="15"/>
        <v>79.669999999999987</v>
      </c>
      <c r="S54" s="10"/>
      <c r="T54" s="10"/>
      <c r="U54" s="10"/>
    </row>
    <row r="55" spans="1:21" x14ac:dyDescent="0.2">
      <c r="A55" s="289"/>
      <c r="B55" s="133"/>
      <c r="C55" s="78" t="s">
        <v>318</v>
      </c>
      <c r="D55" s="79"/>
      <c r="E55" s="36"/>
      <c r="F55" s="36"/>
      <c r="G55" s="36"/>
      <c r="H55" s="65"/>
      <c r="I55" s="36"/>
      <c r="J55" s="36"/>
      <c r="K55" s="65"/>
      <c r="L55" s="36"/>
      <c r="M55" s="36"/>
      <c r="N55" s="36"/>
      <c r="O55" s="36"/>
      <c r="P55" s="36"/>
      <c r="Q55" s="36"/>
      <c r="R55" s="80"/>
      <c r="S55" s="10"/>
      <c r="T55" s="10"/>
      <c r="U55" s="10"/>
    </row>
    <row r="56" spans="1:21" x14ac:dyDescent="0.2">
      <c r="A56" s="289"/>
      <c r="B56" s="133"/>
      <c r="C56" s="76" t="s">
        <v>39</v>
      </c>
      <c r="D56" s="77">
        <v>0</v>
      </c>
      <c r="E56" s="14"/>
      <c r="F56" s="14"/>
      <c r="G56" s="14"/>
      <c r="H56" s="30">
        <f t="shared" si="11"/>
        <v>0</v>
      </c>
      <c r="I56" s="14"/>
      <c r="J56" s="14"/>
      <c r="K56" s="30">
        <f t="shared" si="12"/>
        <v>0</v>
      </c>
      <c r="L56" s="14"/>
      <c r="M56" s="14"/>
      <c r="N56" s="14"/>
      <c r="O56" s="14">
        <f t="shared" si="13"/>
        <v>0</v>
      </c>
      <c r="P56" s="14">
        <f t="shared" si="14"/>
        <v>0</v>
      </c>
      <c r="Q56" s="14"/>
      <c r="R56" s="23">
        <f t="shared" si="15"/>
        <v>0</v>
      </c>
      <c r="S56" s="10"/>
      <c r="T56" s="10"/>
      <c r="U56" s="10"/>
    </row>
    <row r="57" spans="1:21" x14ac:dyDescent="0.2">
      <c r="A57" s="289"/>
      <c r="B57" s="133"/>
      <c r="C57" s="76" t="s">
        <v>40</v>
      </c>
      <c r="D57" s="77">
        <v>38</v>
      </c>
      <c r="E57" s="14"/>
      <c r="F57" s="14"/>
      <c r="G57" s="14"/>
      <c r="H57" s="30">
        <f t="shared" si="11"/>
        <v>0</v>
      </c>
      <c r="I57" s="14">
        <v>7.01</v>
      </c>
      <c r="J57" s="14"/>
      <c r="K57" s="30">
        <f t="shared" si="12"/>
        <v>7.01</v>
      </c>
      <c r="L57" s="14">
        <v>6.14</v>
      </c>
      <c r="M57" s="14">
        <v>13.41</v>
      </c>
      <c r="N57" s="14">
        <v>12.34</v>
      </c>
      <c r="O57" s="14">
        <f t="shared" si="13"/>
        <v>31.89</v>
      </c>
      <c r="P57" s="14">
        <f t="shared" si="14"/>
        <v>38.9</v>
      </c>
      <c r="Q57" s="14"/>
      <c r="R57" s="23">
        <f t="shared" si="15"/>
        <v>38.9</v>
      </c>
      <c r="S57" s="10"/>
      <c r="T57" s="10"/>
      <c r="U57" s="10"/>
    </row>
    <row r="58" spans="1:21" x14ac:dyDescent="0.2">
      <c r="A58" s="289"/>
      <c r="B58" s="133"/>
      <c r="C58" s="76" t="s">
        <v>42</v>
      </c>
      <c r="D58" s="77">
        <v>15</v>
      </c>
      <c r="E58" s="14"/>
      <c r="F58" s="14"/>
      <c r="G58" s="14">
        <v>5</v>
      </c>
      <c r="H58" s="30">
        <f t="shared" si="11"/>
        <v>5</v>
      </c>
      <c r="I58" s="14">
        <v>11.73</v>
      </c>
      <c r="J58" s="14"/>
      <c r="K58" s="30">
        <f t="shared" si="12"/>
        <v>16.73</v>
      </c>
      <c r="L58" s="14">
        <v>15.8</v>
      </c>
      <c r="M58" s="14">
        <v>24.46</v>
      </c>
      <c r="N58" s="14">
        <v>82.1</v>
      </c>
      <c r="O58" s="14">
        <f t="shared" si="13"/>
        <v>122.36</v>
      </c>
      <c r="P58" s="14">
        <f t="shared" si="14"/>
        <v>139.09</v>
      </c>
      <c r="Q58" s="14">
        <v>0.3</v>
      </c>
      <c r="R58" s="23">
        <f t="shared" si="15"/>
        <v>139.39000000000001</v>
      </c>
      <c r="S58" s="10"/>
      <c r="T58" s="10"/>
      <c r="U58" s="10"/>
    </row>
    <row r="59" spans="1:21" x14ac:dyDescent="0.2">
      <c r="A59" s="289"/>
      <c r="B59" s="133"/>
      <c r="C59" s="76" t="s">
        <v>46</v>
      </c>
      <c r="D59" s="77">
        <v>250</v>
      </c>
      <c r="E59" s="14">
        <v>37.83</v>
      </c>
      <c r="F59" s="14">
        <v>68.13</v>
      </c>
      <c r="G59" s="14">
        <v>208.11</v>
      </c>
      <c r="H59" s="30">
        <f t="shared" si="11"/>
        <v>314.07</v>
      </c>
      <c r="I59" s="14">
        <v>115.25</v>
      </c>
      <c r="J59" s="14"/>
      <c r="K59" s="30">
        <f t="shared" si="12"/>
        <v>429.32</v>
      </c>
      <c r="L59" s="14">
        <v>592.85</v>
      </c>
      <c r="M59" s="14">
        <v>1257.53</v>
      </c>
      <c r="N59" s="14">
        <v>183.38</v>
      </c>
      <c r="O59" s="14">
        <f t="shared" si="13"/>
        <v>2033.7600000000002</v>
      </c>
      <c r="P59" s="14">
        <f t="shared" si="14"/>
        <v>2463.0800000000004</v>
      </c>
      <c r="Q59" s="14">
        <v>1.57</v>
      </c>
      <c r="R59" s="23">
        <f t="shared" si="15"/>
        <v>2464.6500000000005</v>
      </c>
      <c r="S59" s="10"/>
      <c r="T59" s="10"/>
      <c r="U59" s="10"/>
    </row>
    <row r="60" spans="1:21" x14ac:dyDescent="0.2">
      <c r="A60" s="289"/>
      <c r="B60" s="133"/>
      <c r="C60" s="76" t="s">
        <v>47</v>
      </c>
      <c r="D60" s="77">
        <v>29</v>
      </c>
      <c r="E60" s="14"/>
      <c r="F60" s="14"/>
      <c r="G60" s="14"/>
      <c r="H60" s="30">
        <f t="shared" ref="H60:H69" si="16">SUM(E60:G60)</f>
        <v>0</v>
      </c>
      <c r="I60" s="14">
        <v>0.65</v>
      </c>
      <c r="J60" s="14"/>
      <c r="K60" s="30">
        <f t="shared" ref="K60:K69" si="17">+SUM(H60:J60)</f>
        <v>0.65</v>
      </c>
      <c r="L60" s="14">
        <v>0.04</v>
      </c>
      <c r="M60" s="14">
        <v>3.34</v>
      </c>
      <c r="N60" s="14">
        <v>9.5399999999999991</v>
      </c>
      <c r="O60" s="14">
        <f t="shared" si="13"/>
        <v>12.919999999999998</v>
      </c>
      <c r="P60" s="14">
        <f t="shared" si="14"/>
        <v>13.569999999999999</v>
      </c>
      <c r="Q60" s="14"/>
      <c r="R60" s="23">
        <f t="shared" si="15"/>
        <v>13.569999999999999</v>
      </c>
      <c r="S60" s="10"/>
      <c r="T60" s="10"/>
      <c r="U60" s="10"/>
    </row>
    <row r="61" spans="1:21" x14ac:dyDescent="0.2">
      <c r="A61" s="289"/>
      <c r="B61" s="133"/>
      <c r="C61" s="76" t="s">
        <v>303</v>
      </c>
      <c r="D61" s="77">
        <v>170</v>
      </c>
      <c r="E61" s="14">
        <v>2.33</v>
      </c>
      <c r="F61" s="14">
        <v>0.9</v>
      </c>
      <c r="G61" s="14">
        <v>0.7</v>
      </c>
      <c r="H61" s="30">
        <f t="shared" si="16"/>
        <v>3.9299999999999997</v>
      </c>
      <c r="I61" s="14">
        <v>8.86</v>
      </c>
      <c r="J61" s="14"/>
      <c r="K61" s="30">
        <f t="shared" si="17"/>
        <v>12.79</v>
      </c>
      <c r="L61" s="14">
        <v>1.57</v>
      </c>
      <c r="M61" s="14">
        <v>33.28</v>
      </c>
      <c r="N61" s="14">
        <v>55.64</v>
      </c>
      <c r="O61" s="14">
        <f t="shared" si="13"/>
        <v>90.490000000000009</v>
      </c>
      <c r="P61" s="14">
        <f t="shared" si="14"/>
        <v>103.28</v>
      </c>
      <c r="Q61" s="14"/>
      <c r="R61" s="23">
        <f t="shared" si="15"/>
        <v>103.28</v>
      </c>
      <c r="S61" s="10"/>
      <c r="T61" s="10"/>
      <c r="U61" s="10"/>
    </row>
    <row r="62" spans="1:21" x14ac:dyDescent="0.2">
      <c r="A62" s="289"/>
      <c r="B62" s="134"/>
      <c r="C62" s="76" t="s">
        <v>343</v>
      </c>
      <c r="D62" s="77">
        <v>1</v>
      </c>
      <c r="E62" s="14"/>
      <c r="F62" s="14"/>
      <c r="G62" s="14"/>
      <c r="H62" s="30">
        <f t="shared" si="16"/>
        <v>0</v>
      </c>
      <c r="I62" s="14"/>
      <c r="J62" s="14"/>
      <c r="K62" s="30">
        <f t="shared" si="17"/>
        <v>0</v>
      </c>
      <c r="L62" s="14">
        <v>20</v>
      </c>
      <c r="M62" s="14">
        <v>40</v>
      </c>
      <c r="N62" s="14">
        <v>140</v>
      </c>
      <c r="O62" s="14">
        <f t="shared" ref="O62:O69" si="18">+SUM(L62:N62)</f>
        <v>200</v>
      </c>
      <c r="P62" s="14">
        <f t="shared" ref="P62:P69" si="19">+SUM(K62+O62)</f>
        <v>200</v>
      </c>
      <c r="Q62" s="14"/>
      <c r="R62" s="23">
        <f t="shared" ref="R62:R69" si="20">+SUM(P62:Q62)</f>
        <v>200</v>
      </c>
      <c r="S62" s="10"/>
      <c r="T62" s="10"/>
      <c r="U62" s="10"/>
    </row>
    <row r="63" spans="1:21" x14ac:dyDescent="0.2">
      <c r="A63" s="289"/>
      <c r="B63" s="133" t="s">
        <v>44</v>
      </c>
      <c r="C63" s="76" t="s">
        <v>23</v>
      </c>
      <c r="D63" s="77">
        <v>15</v>
      </c>
      <c r="E63" s="14"/>
      <c r="F63" s="14">
        <v>10.01</v>
      </c>
      <c r="G63" s="14"/>
      <c r="H63" s="30">
        <f t="shared" si="16"/>
        <v>10.01</v>
      </c>
      <c r="I63" s="14">
        <v>1.28</v>
      </c>
      <c r="J63" s="14"/>
      <c r="K63" s="30">
        <f t="shared" si="17"/>
        <v>11.29</v>
      </c>
      <c r="L63" s="14"/>
      <c r="M63" s="14">
        <v>6.25</v>
      </c>
      <c r="N63" s="14">
        <v>6.8</v>
      </c>
      <c r="O63" s="14">
        <f t="shared" si="18"/>
        <v>13.05</v>
      </c>
      <c r="P63" s="14">
        <f t="shared" si="19"/>
        <v>24.34</v>
      </c>
      <c r="Q63" s="14"/>
      <c r="R63" s="23">
        <f t="shared" si="20"/>
        <v>24.34</v>
      </c>
      <c r="S63" s="10"/>
      <c r="T63" s="10"/>
      <c r="U63" s="10"/>
    </row>
    <row r="64" spans="1:21" x14ac:dyDescent="0.2">
      <c r="A64" s="289"/>
      <c r="B64" s="133"/>
      <c r="C64" s="76" t="s">
        <v>26</v>
      </c>
      <c r="D64" s="77">
        <v>17</v>
      </c>
      <c r="E64" s="14">
        <v>0.05</v>
      </c>
      <c r="F64" s="14">
        <v>1</v>
      </c>
      <c r="G64" s="14"/>
      <c r="H64" s="30">
        <f t="shared" si="16"/>
        <v>1.05</v>
      </c>
      <c r="I64" s="14">
        <v>2.2999999999999998</v>
      </c>
      <c r="J64" s="14"/>
      <c r="K64" s="30">
        <f t="shared" si="17"/>
        <v>3.3499999999999996</v>
      </c>
      <c r="L64" s="14">
        <v>6.9</v>
      </c>
      <c r="M64" s="14">
        <v>19</v>
      </c>
      <c r="N64" s="14">
        <v>27.79</v>
      </c>
      <c r="O64" s="14">
        <f t="shared" si="18"/>
        <v>53.69</v>
      </c>
      <c r="P64" s="14">
        <f t="shared" si="19"/>
        <v>57.04</v>
      </c>
      <c r="Q64" s="14">
        <v>1.52</v>
      </c>
      <c r="R64" s="23">
        <f t="shared" si="20"/>
        <v>58.56</v>
      </c>
      <c r="S64" s="10"/>
      <c r="T64" s="10"/>
      <c r="U64" s="10"/>
    </row>
    <row r="65" spans="1:21" x14ac:dyDescent="0.2">
      <c r="A65" s="289"/>
      <c r="B65" s="133"/>
      <c r="C65" s="76" t="s">
        <v>29</v>
      </c>
      <c r="D65" s="77">
        <v>25</v>
      </c>
      <c r="E65" s="14">
        <v>0.87</v>
      </c>
      <c r="F65" s="14">
        <v>4.6500000000000004</v>
      </c>
      <c r="G65" s="14">
        <v>4.3499999999999996</v>
      </c>
      <c r="H65" s="30">
        <f t="shared" si="16"/>
        <v>9.870000000000001</v>
      </c>
      <c r="I65" s="14">
        <v>8.65</v>
      </c>
      <c r="J65" s="14"/>
      <c r="K65" s="30">
        <f t="shared" si="17"/>
        <v>18.520000000000003</v>
      </c>
      <c r="L65" s="14"/>
      <c r="M65" s="14">
        <v>7.14</v>
      </c>
      <c r="N65" s="14">
        <v>11.03</v>
      </c>
      <c r="O65" s="14">
        <f t="shared" si="18"/>
        <v>18.169999999999998</v>
      </c>
      <c r="P65" s="14">
        <f t="shared" si="19"/>
        <v>36.69</v>
      </c>
      <c r="Q65" s="14">
        <v>1.6</v>
      </c>
      <c r="R65" s="23">
        <f t="shared" si="20"/>
        <v>38.29</v>
      </c>
      <c r="S65" s="10"/>
      <c r="T65" s="10"/>
      <c r="U65" s="10"/>
    </row>
    <row r="66" spans="1:21" x14ac:dyDescent="0.2">
      <c r="A66" s="289"/>
      <c r="B66" s="133"/>
      <c r="C66" s="76" t="s">
        <v>30</v>
      </c>
      <c r="D66" s="77">
        <v>4</v>
      </c>
      <c r="E66" s="14">
        <v>2.52</v>
      </c>
      <c r="F66" s="14">
        <v>0.02</v>
      </c>
      <c r="G66" s="14"/>
      <c r="H66" s="30">
        <f t="shared" si="16"/>
        <v>2.54</v>
      </c>
      <c r="I66" s="14">
        <v>1.8</v>
      </c>
      <c r="J66" s="14"/>
      <c r="K66" s="30">
        <f t="shared" si="17"/>
        <v>4.34</v>
      </c>
      <c r="L66" s="14"/>
      <c r="M66" s="14">
        <v>1.3</v>
      </c>
      <c r="N66" s="14"/>
      <c r="O66" s="14">
        <f t="shared" si="18"/>
        <v>1.3</v>
      </c>
      <c r="P66" s="14">
        <f t="shared" si="19"/>
        <v>5.64</v>
      </c>
      <c r="Q66" s="14"/>
      <c r="R66" s="23">
        <f t="shared" si="20"/>
        <v>5.64</v>
      </c>
      <c r="S66" s="10"/>
      <c r="T66" s="10"/>
      <c r="U66" s="10"/>
    </row>
    <row r="67" spans="1:21" x14ac:dyDescent="0.2">
      <c r="A67" s="289"/>
      <c r="B67" s="133"/>
      <c r="C67" s="76" t="s">
        <v>44</v>
      </c>
      <c r="D67" s="77">
        <v>79</v>
      </c>
      <c r="E67" s="14">
        <v>6.48</v>
      </c>
      <c r="F67" s="14">
        <v>0.02</v>
      </c>
      <c r="G67" s="14">
        <v>0.08</v>
      </c>
      <c r="H67" s="30">
        <f t="shared" si="16"/>
        <v>6.58</v>
      </c>
      <c r="I67" s="14">
        <v>53.29</v>
      </c>
      <c r="J67" s="14"/>
      <c r="K67" s="30">
        <f t="shared" si="17"/>
        <v>59.87</v>
      </c>
      <c r="L67" s="14">
        <v>39.5</v>
      </c>
      <c r="M67" s="14">
        <v>63.55</v>
      </c>
      <c r="N67" s="14">
        <v>204.39</v>
      </c>
      <c r="O67" s="14">
        <f t="shared" si="18"/>
        <v>307.44</v>
      </c>
      <c r="P67" s="14">
        <f t="shared" si="19"/>
        <v>367.31</v>
      </c>
      <c r="Q67" s="14">
        <v>13.2</v>
      </c>
      <c r="R67" s="23">
        <f t="shared" si="20"/>
        <v>380.51</v>
      </c>
      <c r="S67" s="10"/>
      <c r="T67" s="10"/>
      <c r="U67" s="10"/>
    </row>
    <row r="68" spans="1:21" x14ac:dyDescent="0.2">
      <c r="A68" s="289"/>
      <c r="B68" s="134"/>
      <c r="C68" s="76" t="s">
        <v>45</v>
      </c>
      <c r="D68" s="77">
        <v>7</v>
      </c>
      <c r="E68" s="14"/>
      <c r="F68" s="14"/>
      <c r="G68" s="14">
        <v>0.3</v>
      </c>
      <c r="H68" s="30">
        <f t="shared" si="16"/>
        <v>0.3</v>
      </c>
      <c r="I68" s="14">
        <v>1.1000000000000001</v>
      </c>
      <c r="J68" s="14"/>
      <c r="K68" s="30">
        <f t="shared" si="17"/>
        <v>1.4000000000000001</v>
      </c>
      <c r="L68" s="14">
        <v>1.5</v>
      </c>
      <c r="M68" s="14">
        <v>7.45</v>
      </c>
      <c r="N68" s="14">
        <v>14.85</v>
      </c>
      <c r="O68" s="14">
        <f t="shared" si="18"/>
        <v>23.799999999999997</v>
      </c>
      <c r="P68" s="14">
        <f t="shared" si="19"/>
        <v>25.199999999999996</v>
      </c>
      <c r="Q68" s="14">
        <v>1.35</v>
      </c>
      <c r="R68" s="23">
        <f t="shared" si="20"/>
        <v>26.549999999999997</v>
      </c>
      <c r="S68" s="10"/>
      <c r="T68" s="10"/>
      <c r="U68" s="10"/>
    </row>
    <row r="69" spans="1:21" x14ac:dyDescent="0.2">
      <c r="A69" s="291"/>
      <c r="B69" s="133" t="s">
        <v>363</v>
      </c>
      <c r="C69" s="82" t="s">
        <v>363</v>
      </c>
      <c r="D69" s="83">
        <v>0</v>
      </c>
      <c r="E69" s="17"/>
      <c r="F69" s="17"/>
      <c r="G69" s="17"/>
      <c r="H69" s="32">
        <f t="shared" si="16"/>
        <v>0</v>
      </c>
      <c r="I69" s="17"/>
      <c r="J69" s="17"/>
      <c r="K69" s="32">
        <f t="shared" si="17"/>
        <v>0</v>
      </c>
      <c r="L69" s="17"/>
      <c r="M69" s="17"/>
      <c r="N69" s="17"/>
      <c r="O69" s="17">
        <f t="shared" si="18"/>
        <v>0</v>
      </c>
      <c r="P69" s="17">
        <f t="shared" si="19"/>
        <v>0</v>
      </c>
      <c r="Q69" s="17"/>
      <c r="R69" s="84">
        <f t="shared" si="20"/>
        <v>0</v>
      </c>
      <c r="S69" s="10"/>
      <c r="T69" s="10"/>
      <c r="U69" s="10"/>
    </row>
    <row r="70" spans="1:21" ht="15" x14ac:dyDescent="0.25">
      <c r="A70" s="230" t="s">
        <v>0</v>
      </c>
      <c r="B70" s="231"/>
      <c r="C70" s="232" t="s">
        <v>0</v>
      </c>
      <c r="D70" s="53">
        <f>+SUM(D32:D69)</f>
        <v>727</v>
      </c>
      <c r="E70" s="54">
        <f>SUM(E32:E69)</f>
        <v>50.129999999999995</v>
      </c>
      <c r="F70" s="54">
        <f>SUM(F32:F69)</f>
        <v>84.93</v>
      </c>
      <c r="G70" s="54">
        <f>SUM(G32:G69)</f>
        <v>226.55</v>
      </c>
      <c r="H70" s="54">
        <f>SUM(H32:H69)</f>
        <v>361.61</v>
      </c>
      <c r="I70" s="54">
        <f t="shared" ref="I70:R70" si="21">+SUM(I32:I69)</f>
        <v>229.60000000000002</v>
      </c>
      <c r="J70" s="54">
        <f t="shared" si="21"/>
        <v>0</v>
      </c>
      <c r="K70" s="54">
        <f t="shared" si="21"/>
        <v>591.21</v>
      </c>
      <c r="L70" s="54">
        <f t="shared" si="21"/>
        <v>829.23</v>
      </c>
      <c r="M70" s="54">
        <f t="shared" si="21"/>
        <v>1661.4899999999998</v>
      </c>
      <c r="N70" s="54">
        <f t="shared" si="21"/>
        <v>881.03</v>
      </c>
      <c r="O70" s="54">
        <f t="shared" si="21"/>
        <v>3371.7500000000009</v>
      </c>
      <c r="P70" s="54">
        <f t="shared" si="21"/>
        <v>3962.9600000000005</v>
      </c>
      <c r="Q70" s="54">
        <f t="shared" si="21"/>
        <v>20.560000000000002</v>
      </c>
      <c r="R70" s="55">
        <f t="shared" si="21"/>
        <v>3983.5200000000013</v>
      </c>
      <c r="S70" s="10"/>
      <c r="T70" s="10"/>
      <c r="U70" s="10"/>
    </row>
    <row r="71" spans="1:21" x14ac:dyDescent="0.2">
      <c r="A71" s="70" t="s">
        <v>5</v>
      </c>
      <c r="B71" s="288" t="s">
        <v>423</v>
      </c>
      <c r="C71" s="73" t="s">
        <v>77</v>
      </c>
      <c r="D71" s="61">
        <v>9</v>
      </c>
      <c r="E71" s="39"/>
      <c r="F71" s="39"/>
      <c r="G71" s="39"/>
      <c r="H71" s="48">
        <f>SUM(E71:G71)</f>
        <v>0</v>
      </c>
      <c r="I71" s="39"/>
      <c r="J71" s="39"/>
      <c r="K71" s="48">
        <f t="shared" ref="K71:K103" si="22">+SUM(H71:J71)</f>
        <v>0</v>
      </c>
      <c r="L71" s="39"/>
      <c r="M71" s="39">
        <v>2.39</v>
      </c>
      <c r="N71" s="39">
        <v>3.06</v>
      </c>
      <c r="O71" s="39">
        <f>+SUM(L71:N71)</f>
        <v>5.45</v>
      </c>
      <c r="P71" s="39">
        <f>+SUM(K71+O71)</f>
        <v>5.45</v>
      </c>
      <c r="Q71" s="39"/>
      <c r="R71" s="39">
        <f t="shared" ref="R71:R103" si="23">+SUM(P71:Q71)</f>
        <v>5.45</v>
      </c>
      <c r="S71" s="10"/>
      <c r="T71" s="10"/>
      <c r="U71" s="10"/>
    </row>
    <row r="72" spans="1:21" x14ac:dyDescent="0.2">
      <c r="A72" s="71"/>
      <c r="B72" s="289"/>
      <c r="C72" s="76" t="s">
        <v>61</v>
      </c>
      <c r="D72" s="34">
        <v>19</v>
      </c>
      <c r="E72" s="14"/>
      <c r="F72" s="14"/>
      <c r="G72" s="14"/>
      <c r="H72" s="30">
        <f>SUM(E72:G72)</f>
        <v>0</v>
      </c>
      <c r="I72" s="14"/>
      <c r="J72" s="14"/>
      <c r="K72" s="30">
        <f t="shared" si="22"/>
        <v>0</v>
      </c>
      <c r="L72" s="14">
        <v>1.3</v>
      </c>
      <c r="M72" s="14">
        <v>3.25</v>
      </c>
      <c r="N72" s="14">
        <v>1.52</v>
      </c>
      <c r="O72" s="14">
        <f>+SUM(L72:N72)</f>
        <v>6.07</v>
      </c>
      <c r="P72" s="14">
        <f>+SUM(K72+O72)</f>
        <v>6.07</v>
      </c>
      <c r="Q72" s="14">
        <v>0.04</v>
      </c>
      <c r="R72" s="14">
        <f t="shared" si="23"/>
        <v>6.11</v>
      </c>
      <c r="S72" s="10"/>
      <c r="T72" s="10"/>
      <c r="U72" s="10"/>
    </row>
    <row r="73" spans="1:21" x14ac:dyDescent="0.2">
      <c r="A73" s="71"/>
      <c r="B73" s="289"/>
      <c r="C73" s="76" t="s">
        <v>56</v>
      </c>
      <c r="D73" s="34">
        <v>3</v>
      </c>
      <c r="E73" s="14"/>
      <c r="F73" s="14"/>
      <c r="G73" s="14"/>
      <c r="H73" s="30">
        <f>SUM(E73:G73)</f>
        <v>0</v>
      </c>
      <c r="I73" s="14"/>
      <c r="J73" s="14"/>
      <c r="K73" s="30">
        <f t="shared" si="22"/>
        <v>0</v>
      </c>
      <c r="L73" s="14"/>
      <c r="M73" s="14"/>
      <c r="N73" s="14">
        <v>1.1000000000000001</v>
      </c>
      <c r="O73" s="14">
        <f>+SUM(L73:N73)</f>
        <v>1.1000000000000001</v>
      </c>
      <c r="P73" s="14">
        <f>+SUM(K73+O73)</f>
        <v>1.1000000000000001</v>
      </c>
      <c r="Q73" s="14">
        <v>1</v>
      </c>
      <c r="R73" s="14">
        <f t="shared" si="23"/>
        <v>2.1</v>
      </c>
      <c r="S73" s="10"/>
      <c r="T73" s="10"/>
      <c r="U73" s="10"/>
    </row>
    <row r="74" spans="1:21" x14ac:dyDescent="0.2">
      <c r="A74" s="71"/>
      <c r="B74" s="289"/>
      <c r="C74" s="76" t="s">
        <v>50</v>
      </c>
      <c r="D74" s="34">
        <v>0</v>
      </c>
      <c r="E74" s="14"/>
      <c r="F74" s="14"/>
      <c r="G74" s="14"/>
      <c r="H74" s="30">
        <f t="shared" ref="H74:H98" si="24">SUM(E74:G74)</f>
        <v>0</v>
      </c>
      <c r="I74" s="14"/>
      <c r="J74" s="14"/>
      <c r="K74" s="30">
        <f t="shared" si="22"/>
        <v>0</v>
      </c>
      <c r="L74" s="14"/>
      <c r="M74" s="14"/>
      <c r="N74" s="14"/>
      <c r="O74" s="14">
        <f t="shared" ref="O74:O96" si="25">+SUM(L74:N74)</f>
        <v>0</v>
      </c>
      <c r="P74" s="14">
        <f t="shared" ref="P74:P96" si="26">+SUM(K74+O74)</f>
        <v>0</v>
      </c>
      <c r="Q74" s="14"/>
      <c r="R74" s="14">
        <f t="shared" si="23"/>
        <v>0</v>
      </c>
      <c r="S74" s="10"/>
      <c r="T74" s="10"/>
      <c r="U74" s="10"/>
    </row>
    <row r="75" spans="1:21" x14ac:dyDescent="0.2">
      <c r="A75" s="71"/>
      <c r="B75" s="289"/>
      <c r="C75" s="76" t="s">
        <v>64</v>
      </c>
      <c r="D75" s="34">
        <v>9</v>
      </c>
      <c r="E75" s="14"/>
      <c r="F75" s="14">
        <v>0.3</v>
      </c>
      <c r="G75" s="14"/>
      <c r="H75" s="30">
        <f t="shared" si="24"/>
        <v>0.3</v>
      </c>
      <c r="I75" s="14">
        <v>1</v>
      </c>
      <c r="J75" s="14"/>
      <c r="K75" s="30">
        <f t="shared" si="22"/>
        <v>1.3</v>
      </c>
      <c r="L75" s="14">
        <v>0.8</v>
      </c>
      <c r="M75" s="14">
        <v>3</v>
      </c>
      <c r="N75" s="14">
        <v>4.5999999999999996</v>
      </c>
      <c r="O75" s="14">
        <f t="shared" si="25"/>
        <v>8.3999999999999986</v>
      </c>
      <c r="P75" s="14">
        <f t="shared" si="26"/>
        <v>9.6999999999999993</v>
      </c>
      <c r="Q75" s="14"/>
      <c r="R75" s="14">
        <f t="shared" si="23"/>
        <v>9.6999999999999993</v>
      </c>
      <c r="S75" s="10"/>
      <c r="T75" s="10"/>
      <c r="U75" s="10"/>
    </row>
    <row r="76" spans="1:21" x14ac:dyDescent="0.2">
      <c r="A76" s="71"/>
      <c r="B76" s="289"/>
      <c r="C76" s="76" t="s">
        <v>79</v>
      </c>
      <c r="D76" s="34">
        <v>14</v>
      </c>
      <c r="E76" s="14"/>
      <c r="F76" s="14"/>
      <c r="G76" s="14"/>
      <c r="H76" s="30">
        <f t="shared" si="24"/>
        <v>0</v>
      </c>
      <c r="I76" s="14"/>
      <c r="J76" s="14"/>
      <c r="K76" s="30">
        <f t="shared" si="22"/>
        <v>0</v>
      </c>
      <c r="L76" s="14">
        <v>160.69999999999999</v>
      </c>
      <c r="M76" s="14">
        <v>434.14</v>
      </c>
      <c r="N76" s="14">
        <v>162.91</v>
      </c>
      <c r="O76" s="14">
        <f t="shared" si="25"/>
        <v>757.74999999999989</v>
      </c>
      <c r="P76" s="14">
        <f t="shared" si="26"/>
        <v>757.74999999999989</v>
      </c>
      <c r="Q76" s="14"/>
      <c r="R76" s="14">
        <f t="shared" si="23"/>
        <v>757.74999999999989</v>
      </c>
      <c r="S76" s="10"/>
      <c r="T76" s="10"/>
      <c r="U76" s="10"/>
    </row>
    <row r="77" spans="1:21" x14ac:dyDescent="0.2">
      <c r="A77" s="71"/>
      <c r="B77" s="289"/>
      <c r="C77" s="76" t="s">
        <v>67</v>
      </c>
      <c r="D77" s="34">
        <v>2</v>
      </c>
      <c r="E77" s="14"/>
      <c r="F77" s="14"/>
      <c r="G77" s="14"/>
      <c r="H77" s="30">
        <f t="shared" si="24"/>
        <v>0</v>
      </c>
      <c r="I77" s="14"/>
      <c r="J77" s="14"/>
      <c r="K77" s="30">
        <f t="shared" si="22"/>
        <v>0</v>
      </c>
      <c r="L77" s="14">
        <v>0.2</v>
      </c>
      <c r="M77" s="14">
        <v>0.1</v>
      </c>
      <c r="N77" s="14">
        <v>0.7</v>
      </c>
      <c r="O77" s="14">
        <f t="shared" si="25"/>
        <v>1</v>
      </c>
      <c r="P77" s="14">
        <f t="shared" si="26"/>
        <v>1</v>
      </c>
      <c r="Q77" s="14"/>
      <c r="R77" s="14">
        <f t="shared" si="23"/>
        <v>1</v>
      </c>
      <c r="S77" s="10"/>
      <c r="T77" s="10"/>
      <c r="U77" s="10"/>
    </row>
    <row r="78" spans="1:21" x14ac:dyDescent="0.2">
      <c r="A78" s="71"/>
      <c r="B78" s="289"/>
      <c r="C78" s="76" t="s">
        <v>78</v>
      </c>
      <c r="D78" s="34">
        <v>22</v>
      </c>
      <c r="E78" s="14"/>
      <c r="F78" s="14"/>
      <c r="G78" s="14"/>
      <c r="H78" s="30">
        <f t="shared" si="24"/>
        <v>0</v>
      </c>
      <c r="I78" s="14">
        <v>19.600000000000001</v>
      </c>
      <c r="J78" s="14">
        <v>0.65</v>
      </c>
      <c r="K78" s="30">
        <f t="shared" si="22"/>
        <v>20.25</v>
      </c>
      <c r="L78" s="14"/>
      <c r="M78" s="14">
        <v>5.29</v>
      </c>
      <c r="N78" s="14">
        <v>5.65</v>
      </c>
      <c r="O78" s="14">
        <f t="shared" si="25"/>
        <v>10.940000000000001</v>
      </c>
      <c r="P78" s="14">
        <f t="shared" si="26"/>
        <v>31.19</v>
      </c>
      <c r="Q78" s="14"/>
      <c r="R78" s="14">
        <f t="shared" si="23"/>
        <v>31.19</v>
      </c>
      <c r="S78" s="10"/>
      <c r="T78" s="10"/>
      <c r="U78" s="10"/>
    </row>
    <row r="79" spans="1:21" x14ac:dyDescent="0.2">
      <c r="A79" s="71"/>
      <c r="B79" s="289"/>
      <c r="C79" s="76" t="s">
        <v>76</v>
      </c>
      <c r="D79" s="34">
        <v>1</v>
      </c>
      <c r="E79" s="14"/>
      <c r="F79" s="14"/>
      <c r="G79" s="14"/>
      <c r="H79" s="30">
        <f t="shared" si="24"/>
        <v>0</v>
      </c>
      <c r="I79" s="14"/>
      <c r="J79" s="14"/>
      <c r="K79" s="30">
        <f t="shared" si="22"/>
        <v>0</v>
      </c>
      <c r="L79" s="14"/>
      <c r="M79" s="14">
        <v>0.1</v>
      </c>
      <c r="N79" s="14"/>
      <c r="O79" s="14">
        <f t="shared" si="25"/>
        <v>0.1</v>
      </c>
      <c r="P79" s="14">
        <f t="shared" si="26"/>
        <v>0.1</v>
      </c>
      <c r="Q79" s="14"/>
      <c r="R79" s="14">
        <f t="shared" si="23"/>
        <v>0.1</v>
      </c>
      <c r="S79" s="10"/>
      <c r="T79" s="10"/>
      <c r="U79" s="10"/>
    </row>
    <row r="80" spans="1:21" x14ac:dyDescent="0.2">
      <c r="A80" s="71"/>
      <c r="B80" s="289"/>
      <c r="C80" s="76" t="s">
        <v>62</v>
      </c>
      <c r="D80" s="34">
        <v>3</v>
      </c>
      <c r="E80" s="14"/>
      <c r="F80" s="14"/>
      <c r="G80" s="14"/>
      <c r="H80" s="30">
        <f t="shared" si="24"/>
        <v>0</v>
      </c>
      <c r="I80" s="14">
        <v>0.65</v>
      </c>
      <c r="J80" s="14"/>
      <c r="K80" s="30">
        <f t="shared" si="22"/>
        <v>0.65</v>
      </c>
      <c r="L80" s="14"/>
      <c r="M80" s="14">
        <v>1.5</v>
      </c>
      <c r="N80" s="14">
        <v>1.05</v>
      </c>
      <c r="O80" s="14">
        <f t="shared" si="25"/>
        <v>2.5499999999999998</v>
      </c>
      <c r="P80" s="14">
        <f t="shared" si="26"/>
        <v>3.1999999999999997</v>
      </c>
      <c r="Q80" s="14">
        <v>0.6</v>
      </c>
      <c r="R80" s="14">
        <f t="shared" si="23"/>
        <v>3.8</v>
      </c>
      <c r="S80" s="10"/>
      <c r="T80" s="10"/>
      <c r="U80" s="10"/>
    </row>
    <row r="81" spans="1:21" x14ac:dyDescent="0.2">
      <c r="A81" s="71"/>
      <c r="B81" s="289"/>
      <c r="C81" s="76" t="s">
        <v>319</v>
      </c>
      <c r="D81" s="34">
        <v>7</v>
      </c>
      <c r="E81" s="14"/>
      <c r="F81" s="14"/>
      <c r="G81" s="14"/>
      <c r="H81" s="30">
        <f t="shared" si="24"/>
        <v>0</v>
      </c>
      <c r="I81" s="14">
        <v>0.02</v>
      </c>
      <c r="J81" s="14"/>
      <c r="K81" s="30">
        <f t="shared" si="22"/>
        <v>0.02</v>
      </c>
      <c r="L81" s="14"/>
      <c r="M81" s="14">
        <v>5.7</v>
      </c>
      <c r="N81" s="14">
        <v>2.54</v>
      </c>
      <c r="O81" s="14">
        <f t="shared" si="25"/>
        <v>8.24</v>
      </c>
      <c r="P81" s="14">
        <f t="shared" si="26"/>
        <v>8.26</v>
      </c>
      <c r="Q81" s="14">
        <v>0.1</v>
      </c>
      <c r="R81" s="14">
        <f t="shared" si="23"/>
        <v>8.36</v>
      </c>
      <c r="S81" s="10"/>
      <c r="T81" s="10"/>
      <c r="U81" s="10"/>
    </row>
    <row r="82" spans="1:21" x14ac:dyDescent="0.2">
      <c r="A82" s="71"/>
      <c r="B82" s="289"/>
      <c r="C82" s="76" t="s">
        <v>320</v>
      </c>
      <c r="D82" s="34">
        <v>5</v>
      </c>
      <c r="E82" s="14"/>
      <c r="F82" s="14"/>
      <c r="G82" s="14"/>
      <c r="H82" s="30">
        <f t="shared" si="24"/>
        <v>0</v>
      </c>
      <c r="I82" s="14"/>
      <c r="J82" s="14"/>
      <c r="K82" s="30">
        <f t="shared" si="22"/>
        <v>0</v>
      </c>
      <c r="L82" s="14">
        <v>0.2</v>
      </c>
      <c r="M82" s="14">
        <v>0.55000000000000004</v>
      </c>
      <c r="N82" s="14">
        <v>1.5</v>
      </c>
      <c r="O82" s="14">
        <f t="shared" si="25"/>
        <v>2.25</v>
      </c>
      <c r="P82" s="14">
        <f t="shared" si="26"/>
        <v>2.25</v>
      </c>
      <c r="Q82" s="14"/>
      <c r="R82" s="14">
        <f t="shared" si="23"/>
        <v>2.25</v>
      </c>
      <c r="S82" s="10"/>
      <c r="T82" s="10"/>
      <c r="U82" s="10"/>
    </row>
    <row r="83" spans="1:21" x14ac:dyDescent="0.2">
      <c r="A83" s="71"/>
      <c r="B83" s="289"/>
      <c r="C83" s="76" t="s">
        <v>51</v>
      </c>
      <c r="D83" s="34">
        <v>5</v>
      </c>
      <c r="E83" s="14"/>
      <c r="F83" s="14"/>
      <c r="G83" s="14"/>
      <c r="H83" s="30">
        <f t="shared" si="24"/>
        <v>0</v>
      </c>
      <c r="I83" s="14">
        <v>5.9</v>
      </c>
      <c r="J83" s="14"/>
      <c r="K83" s="30">
        <f t="shared" si="22"/>
        <v>5.9</v>
      </c>
      <c r="L83" s="14"/>
      <c r="M83" s="14">
        <v>2.0699999999999998</v>
      </c>
      <c r="N83" s="14">
        <v>2.13</v>
      </c>
      <c r="O83" s="14">
        <f t="shared" si="25"/>
        <v>4.1999999999999993</v>
      </c>
      <c r="P83" s="14">
        <f t="shared" si="26"/>
        <v>10.1</v>
      </c>
      <c r="Q83" s="14"/>
      <c r="R83" s="14">
        <f t="shared" si="23"/>
        <v>10.1</v>
      </c>
      <c r="S83" s="10"/>
      <c r="T83" s="10"/>
      <c r="U83" s="10"/>
    </row>
    <row r="84" spans="1:21" x14ac:dyDescent="0.2">
      <c r="A84" s="71"/>
      <c r="B84" s="289"/>
      <c r="C84" s="76" t="s">
        <v>52</v>
      </c>
      <c r="D84" s="34">
        <v>32</v>
      </c>
      <c r="E84" s="14"/>
      <c r="F84" s="14"/>
      <c r="G84" s="14"/>
      <c r="H84" s="30">
        <f t="shared" si="24"/>
        <v>0</v>
      </c>
      <c r="I84" s="14">
        <v>0.2</v>
      </c>
      <c r="J84" s="14">
        <v>0.2</v>
      </c>
      <c r="K84" s="30">
        <f t="shared" si="22"/>
        <v>0.4</v>
      </c>
      <c r="L84" s="14">
        <v>29.65</v>
      </c>
      <c r="M84" s="14">
        <v>53.65</v>
      </c>
      <c r="N84" s="14">
        <v>23.77</v>
      </c>
      <c r="O84" s="14">
        <f t="shared" si="25"/>
        <v>107.07</v>
      </c>
      <c r="P84" s="14">
        <f t="shared" si="26"/>
        <v>107.47</v>
      </c>
      <c r="Q84" s="14"/>
      <c r="R84" s="14">
        <f t="shared" si="23"/>
        <v>107.47</v>
      </c>
      <c r="S84" s="10"/>
      <c r="T84" s="10"/>
      <c r="U84" s="10"/>
    </row>
    <row r="85" spans="1:21" x14ac:dyDescent="0.2">
      <c r="A85" s="71"/>
      <c r="B85" s="289"/>
      <c r="C85" s="76" t="s">
        <v>72</v>
      </c>
      <c r="D85" s="34">
        <v>2</v>
      </c>
      <c r="E85" s="14"/>
      <c r="F85" s="14"/>
      <c r="G85" s="14"/>
      <c r="H85" s="30">
        <f t="shared" si="24"/>
        <v>0</v>
      </c>
      <c r="I85" s="14"/>
      <c r="J85" s="14"/>
      <c r="K85" s="30">
        <f t="shared" si="22"/>
        <v>0</v>
      </c>
      <c r="L85" s="14"/>
      <c r="M85" s="14">
        <v>1.52</v>
      </c>
      <c r="N85" s="14">
        <v>0.53</v>
      </c>
      <c r="O85" s="14">
        <f t="shared" si="25"/>
        <v>2.0499999999999998</v>
      </c>
      <c r="P85" s="14">
        <f t="shared" si="26"/>
        <v>2.0499999999999998</v>
      </c>
      <c r="Q85" s="14">
        <v>4</v>
      </c>
      <c r="R85" s="14">
        <f t="shared" si="23"/>
        <v>6.05</v>
      </c>
      <c r="S85" s="10"/>
      <c r="T85" s="10"/>
      <c r="U85" s="10"/>
    </row>
    <row r="86" spans="1:21" x14ac:dyDescent="0.2">
      <c r="A86" s="71"/>
      <c r="B86" s="289"/>
      <c r="C86" s="76" t="s">
        <v>71</v>
      </c>
      <c r="D86" s="34">
        <v>1</v>
      </c>
      <c r="E86" s="14"/>
      <c r="F86" s="14"/>
      <c r="G86" s="14"/>
      <c r="H86" s="30">
        <f t="shared" si="24"/>
        <v>0</v>
      </c>
      <c r="I86" s="14"/>
      <c r="J86" s="14"/>
      <c r="K86" s="30">
        <f t="shared" si="22"/>
        <v>0</v>
      </c>
      <c r="L86" s="14"/>
      <c r="M86" s="14">
        <v>0.05</v>
      </c>
      <c r="N86" s="14">
        <v>0.15</v>
      </c>
      <c r="O86" s="14">
        <f t="shared" si="25"/>
        <v>0.2</v>
      </c>
      <c r="P86" s="14">
        <f t="shared" si="26"/>
        <v>0.2</v>
      </c>
      <c r="Q86" s="14"/>
      <c r="R86" s="14">
        <f t="shared" si="23"/>
        <v>0.2</v>
      </c>
      <c r="S86" s="10"/>
      <c r="T86" s="10"/>
      <c r="U86" s="10"/>
    </row>
    <row r="87" spans="1:21" x14ac:dyDescent="0.2">
      <c r="A87" s="71"/>
      <c r="B87" s="290"/>
      <c r="C87" s="76" t="s">
        <v>58</v>
      </c>
      <c r="D87" s="34">
        <v>15</v>
      </c>
      <c r="E87" s="14"/>
      <c r="F87" s="14"/>
      <c r="G87" s="14"/>
      <c r="H87" s="30">
        <f t="shared" si="24"/>
        <v>0</v>
      </c>
      <c r="I87" s="14">
        <v>1.2</v>
      </c>
      <c r="J87" s="14"/>
      <c r="K87" s="30">
        <f t="shared" si="22"/>
        <v>1.2</v>
      </c>
      <c r="L87" s="14">
        <v>5.55</v>
      </c>
      <c r="M87" s="14">
        <v>14.7</v>
      </c>
      <c r="N87" s="14">
        <v>21.85</v>
      </c>
      <c r="O87" s="14">
        <f t="shared" si="25"/>
        <v>42.1</v>
      </c>
      <c r="P87" s="14">
        <f t="shared" si="26"/>
        <v>43.300000000000004</v>
      </c>
      <c r="Q87" s="14">
        <v>1</v>
      </c>
      <c r="R87" s="14">
        <f t="shared" si="23"/>
        <v>44.300000000000004</v>
      </c>
      <c r="S87" s="10"/>
      <c r="T87" s="10"/>
      <c r="U87" s="10"/>
    </row>
    <row r="88" spans="1:21" x14ac:dyDescent="0.2">
      <c r="A88" s="71"/>
      <c r="B88" s="135" t="s">
        <v>424</v>
      </c>
      <c r="C88" s="76" t="s">
        <v>80</v>
      </c>
      <c r="D88" s="34">
        <v>48</v>
      </c>
      <c r="E88" s="14"/>
      <c r="F88" s="14"/>
      <c r="G88" s="14">
        <v>0.1</v>
      </c>
      <c r="H88" s="30">
        <f t="shared" si="24"/>
        <v>0.1</v>
      </c>
      <c r="I88" s="14">
        <v>1.1499999999999999</v>
      </c>
      <c r="J88" s="14">
        <v>0.3</v>
      </c>
      <c r="K88" s="30">
        <f t="shared" si="22"/>
        <v>1.55</v>
      </c>
      <c r="L88" s="14">
        <v>128.5</v>
      </c>
      <c r="M88" s="14">
        <v>155.04</v>
      </c>
      <c r="N88" s="14">
        <v>73.260000000000005</v>
      </c>
      <c r="O88" s="14">
        <f t="shared" si="25"/>
        <v>356.79999999999995</v>
      </c>
      <c r="P88" s="14">
        <f t="shared" si="26"/>
        <v>358.34999999999997</v>
      </c>
      <c r="Q88" s="14">
        <v>1.85</v>
      </c>
      <c r="R88" s="14">
        <f t="shared" si="23"/>
        <v>360.2</v>
      </c>
      <c r="S88" s="10"/>
      <c r="T88" s="10"/>
      <c r="U88" s="10"/>
    </row>
    <row r="89" spans="1:21" x14ac:dyDescent="0.2">
      <c r="A89" s="71"/>
      <c r="B89" s="135"/>
      <c r="C89" s="76" t="s">
        <v>54</v>
      </c>
      <c r="D89" s="34">
        <v>12</v>
      </c>
      <c r="E89" s="14"/>
      <c r="F89" s="14"/>
      <c r="G89" s="14"/>
      <c r="H89" s="30">
        <f t="shared" si="24"/>
        <v>0</v>
      </c>
      <c r="I89" s="14"/>
      <c r="J89" s="14"/>
      <c r="K89" s="30">
        <f t="shared" si="22"/>
        <v>0</v>
      </c>
      <c r="L89" s="14">
        <v>2.5</v>
      </c>
      <c r="M89" s="14">
        <v>31.1</v>
      </c>
      <c r="N89" s="14">
        <v>9.9</v>
      </c>
      <c r="O89" s="14">
        <f t="shared" si="25"/>
        <v>43.5</v>
      </c>
      <c r="P89" s="14">
        <f t="shared" si="26"/>
        <v>43.5</v>
      </c>
      <c r="Q89" s="14">
        <v>1.2</v>
      </c>
      <c r="R89" s="14">
        <f t="shared" si="23"/>
        <v>44.7</v>
      </c>
      <c r="S89" s="10"/>
      <c r="T89" s="10"/>
      <c r="U89" s="10"/>
    </row>
    <row r="90" spans="1:21" x14ac:dyDescent="0.2">
      <c r="A90" s="71"/>
      <c r="B90" s="135"/>
      <c r="C90" s="76" t="s">
        <v>65</v>
      </c>
      <c r="D90" s="34">
        <v>2</v>
      </c>
      <c r="E90" s="14"/>
      <c r="F90" s="14"/>
      <c r="G90" s="14"/>
      <c r="H90" s="30">
        <f t="shared" si="24"/>
        <v>0</v>
      </c>
      <c r="I90" s="14"/>
      <c r="J90" s="14"/>
      <c r="K90" s="30">
        <f t="shared" si="22"/>
        <v>0</v>
      </c>
      <c r="L90" s="14"/>
      <c r="M90" s="14">
        <v>0.4</v>
      </c>
      <c r="N90" s="14">
        <v>0.2</v>
      </c>
      <c r="O90" s="14">
        <f t="shared" si="25"/>
        <v>0.60000000000000009</v>
      </c>
      <c r="P90" s="14">
        <f t="shared" si="26"/>
        <v>0.60000000000000009</v>
      </c>
      <c r="Q90" s="14"/>
      <c r="R90" s="14">
        <f t="shared" si="23"/>
        <v>0.60000000000000009</v>
      </c>
      <c r="S90" s="10"/>
      <c r="T90" s="10"/>
      <c r="U90" s="10"/>
    </row>
    <row r="91" spans="1:21" x14ac:dyDescent="0.2">
      <c r="A91" s="71"/>
      <c r="B91" s="135"/>
      <c r="C91" s="76" t="s">
        <v>74</v>
      </c>
      <c r="D91" s="34">
        <v>3</v>
      </c>
      <c r="E91" s="14"/>
      <c r="F91" s="14"/>
      <c r="G91" s="14"/>
      <c r="H91" s="30">
        <f t="shared" si="24"/>
        <v>0</v>
      </c>
      <c r="I91" s="14"/>
      <c r="J91" s="14"/>
      <c r="K91" s="30">
        <f t="shared" si="22"/>
        <v>0</v>
      </c>
      <c r="L91" s="14"/>
      <c r="M91" s="14">
        <v>3.9</v>
      </c>
      <c r="N91" s="14">
        <v>1.35</v>
      </c>
      <c r="O91" s="14">
        <f t="shared" si="25"/>
        <v>5.25</v>
      </c>
      <c r="P91" s="14">
        <f t="shared" si="26"/>
        <v>5.25</v>
      </c>
      <c r="Q91" s="14"/>
      <c r="R91" s="14">
        <f t="shared" si="23"/>
        <v>5.25</v>
      </c>
      <c r="S91" s="10"/>
      <c r="T91" s="10"/>
      <c r="U91" s="10"/>
    </row>
    <row r="92" spans="1:21" x14ac:dyDescent="0.2">
      <c r="A92" s="71"/>
      <c r="B92" s="135"/>
      <c r="C92" s="76" t="s">
        <v>53</v>
      </c>
      <c r="D92" s="34">
        <v>6</v>
      </c>
      <c r="E92" s="14"/>
      <c r="F92" s="14"/>
      <c r="G92" s="14"/>
      <c r="H92" s="30">
        <f t="shared" si="24"/>
        <v>0</v>
      </c>
      <c r="I92" s="14"/>
      <c r="J92" s="14"/>
      <c r="K92" s="30">
        <f t="shared" si="22"/>
        <v>0</v>
      </c>
      <c r="L92" s="14">
        <v>1</v>
      </c>
      <c r="M92" s="14">
        <v>23.2</v>
      </c>
      <c r="N92" s="14">
        <v>16.25</v>
      </c>
      <c r="O92" s="14">
        <f t="shared" si="25"/>
        <v>40.450000000000003</v>
      </c>
      <c r="P92" s="14">
        <f t="shared" si="26"/>
        <v>40.450000000000003</v>
      </c>
      <c r="Q92" s="14">
        <v>0.4</v>
      </c>
      <c r="R92" s="14">
        <f t="shared" si="23"/>
        <v>40.85</v>
      </c>
      <c r="S92" s="10"/>
      <c r="T92" s="10"/>
      <c r="U92" s="10"/>
    </row>
    <row r="93" spans="1:21" x14ac:dyDescent="0.2">
      <c r="A93" s="71"/>
      <c r="B93" s="135"/>
      <c r="C93" s="76" t="s">
        <v>81</v>
      </c>
      <c r="D93" s="34">
        <v>3</v>
      </c>
      <c r="E93" s="14"/>
      <c r="F93" s="14"/>
      <c r="G93" s="14"/>
      <c r="H93" s="30">
        <f t="shared" si="24"/>
        <v>0</v>
      </c>
      <c r="I93" s="14">
        <v>0.2</v>
      </c>
      <c r="J93" s="14"/>
      <c r="K93" s="30">
        <f t="shared" si="22"/>
        <v>0.2</v>
      </c>
      <c r="L93" s="14"/>
      <c r="M93" s="14">
        <v>8.3000000000000007</v>
      </c>
      <c r="N93" s="14">
        <v>3.2</v>
      </c>
      <c r="O93" s="14">
        <f t="shared" si="25"/>
        <v>11.5</v>
      </c>
      <c r="P93" s="14">
        <f t="shared" si="26"/>
        <v>11.7</v>
      </c>
      <c r="Q93" s="14"/>
      <c r="R93" s="14">
        <f t="shared" si="23"/>
        <v>11.7</v>
      </c>
      <c r="S93" s="10"/>
      <c r="T93" s="10"/>
      <c r="U93" s="10"/>
    </row>
    <row r="94" spans="1:21" x14ac:dyDescent="0.2">
      <c r="A94" s="71"/>
      <c r="B94" s="135"/>
      <c r="C94" s="76" t="s">
        <v>68</v>
      </c>
      <c r="D94" s="34">
        <v>0</v>
      </c>
      <c r="E94" s="14"/>
      <c r="F94" s="14"/>
      <c r="G94" s="14"/>
      <c r="H94" s="30">
        <f t="shared" si="24"/>
        <v>0</v>
      </c>
      <c r="I94" s="14"/>
      <c r="J94" s="14"/>
      <c r="K94" s="30">
        <f t="shared" si="22"/>
        <v>0</v>
      </c>
      <c r="L94" s="14"/>
      <c r="M94" s="14"/>
      <c r="N94" s="14"/>
      <c r="O94" s="14">
        <f t="shared" si="25"/>
        <v>0</v>
      </c>
      <c r="P94" s="14">
        <f t="shared" si="26"/>
        <v>0</v>
      </c>
      <c r="Q94" s="14"/>
      <c r="R94" s="14">
        <f t="shared" si="23"/>
        <v>0</v>
      </c>
      <c r="S94" s="10"/>
      <c r="T94" s="10"/>
      <c r="U94" s="10"/>
    </row>
    <row r="95" spans="1:21" x14ac:dyDescent="0.2">
      <c r="A95" s="71"/>
      <c r="B95" s="135"/>
      <c r="C95" s="76" t="s">
        <v>60</v>
      </c>
      <c r="D95" s="34">
        <v>2</v>
      </c>
      <c r="E95" s="14"/>
      <c r="F95" s="14"/>
      <c r="G95" s="14"/>
      <c r="H95" s="30">
        <f t="shared" si="24"/>
        <v>0</v>
      </c>
      <c r="I95" s="14"/>
      <c r="J95" s="14"/>
      <c r="K95" s="30">
        <f t="shared" si="22"/>
        <v>0</v>
      </c>
      <c r="L95" s="14"/>
      <c r="M95" s="14">
        <v>0.9</v>
      </c>
      <c r="N95" s="14">
        <v>0.6</v>
      </c>
      <c r="O95" s="14">
        <f t="shared" si="25"/>
        <v>1.5</v>
      </c>
      <c r="P95" s="14">
        <f t="shared" si="26"/>
        <v>1.5</v>
      </c>
      <c r="Q95" s="14">
        <v>0.5</v>
      </c>
      <c r="R95" s="14">
        <f t="shared" si="23"/>
        <v>2</v>
      </c>
      <c r="S95" s="10"/>
      <c r="T95" s="10"/>
      <c r="U95" s="10"/>
    </row>
    <row r="96" spans="1:21" x14ac:dyDescent="0.2">
      <c r="A96" s="71"/>
      <c r="B96" s="135"/>
      <c r="C96" s="76" t="s">
        <v>75</v>
      </c>
      <c r="D96" s="34">
        <v>3</v>
      </c>
      <c r="E96" s="14"/>
      <c r="F96" s="14">
        <v>25</v>
      </c>
      <c r="G96" s="14"/>
      <c r="H96" s="30">
        <f t="shared" si="24"/>
        <v>25</v>
      </c>
      <c r="I96" s="14"/>
      <c r="J96" s="14"/>
      <c r="K96" s="30">
        <f t="shared" si="22"/>
        <v>25</v>
      </c>
      <c r="L96" s="14"/>
      <c r="M96" s="14">
        <v>21.8</v>
      </c>
      <c r="N96" s="14">
        <v>5</v>
      </c>
      <c r="O96" s="14">
        <f t="shared" si="25"/>
        <v>26.8</v>
      </c>
      <c r="P96" s="14">
        <f t="shared" si="26"/>
        <v>51.8</v>
      </c>
      <c r="Q96" s="14"/>
      <c r="R96" s="14">
        <f t="shared" si="23"/>
        <v>51.8</v>
      </c>
      <c r="S96" s="10"/>
      <c r="T96" s="10"/>
      <c r="U96" s="10"/>
    </row>
    <row r="97" spans="1:21" x14ac:dyDescent="0.2">
      <c r="A97" s="71"/>
      <c r="B97" s="136"/>
      <c r="C97" s="76" t="s">
        <v>70</v>
      </c>
      <c r="D97" s="34">
        <v>2</v>
      </c>
      <c r="E97" s="14"/>
      <c r="F97" s="14"/>
      <c r="G97" s="14"/>
      <c r="H97" s="30">
        <f t="shared" si="24"/>
        <v>0</v>
      </c>
      <c r="I97" s="14"/>
      <c r="J97" s="14"/>
      <c r="K97" s="30">
        <f t="shared" si="22"/>
        <v>0</v>
      </c>
      <c r="L97" s="14"/>
      <c r="M97" s="14">
        <v>7</v>
      </c>
      <c r="N97" s="14">
        <v>11</v>
      </c>
      <c r="O97" s="14">
        <f t="shared" ref="O97:O103" si="27">+SUM(L97:N97)</f>
        <v>18</v>
      </c>
      <c r="P97" s="14">
        <f t="shared" ref="P97:P103" si="28">+SUM(K97+O97)</f>
        <v>18</v>
      </c>
      <c r="Q97" s="14">
        <v>35</v>
      </c>
      <c r="R97" s="14">
        <f t="shared" si="23"/>
        <v>53</v>
      </c>
      <c r="S97" s="10"/>
      <c r="T97" s="10"/>
      <c r="U97" s="10"/>
    </row>
    <row r="98" spans="1:21" x14ac:dyDescent="0.2">
      <c r="A98" s="71"/>
      <c r="B98" s="135" t="s">
        <v>425</v>
      </c>
      <c r="C98" s="76" t="s">
        <v>73</v>
      </c>
      <c r="D98" s="34">
        <v>52</v>
      </c>
      <c r="E98" s="14">
        <v>511.62</v>
      </c>
      <c r="F98" s="14">
        <v>8.5500000000000007</v>
      </c>
      <c r="G98" s="14">
        <v>442</v>
      </c>
      <c r="H98" s="30">
        <f t="shared" si="24"/>
        <v>962.17</v>
      </c>
      <c r="I98" s="14">
        <v>19.57</v>
      </c>
      <c r="J98" s="14">
        <v>0.1</v>
      </c>
      <c r="K98" s="30">
        <f t="shared" si="22"/>
        <v>981.84</v>
      </c>
      <c r="L98" s="14">
        <v>1</v>
      </c>
      <c r="M98" s="14">
        <v>173.35</v>
      </c>
      <c r="N98" s="14">
        <v>82.25</v>
      </c>
      <c r="O98" s="14">
        <f t="shared" si="27"/>
        <v>256.60000000000002</v>
      </c>
      <c r="P98" s="14">
        <f t="shared" si="28"/>
        <v>1238.44</v>
      </c>
      <c r="Q98" s="14">
        <v>39.01</v>
      </c>
      <c r="R98" s="14">
        <f t="shared" si="23"/>
        <v>1277.45</v>
      </c>
      <c r="S98" s="10"/>
      <c r="T98" s="10"/>
      <c r="U98" s="10"/>
    </row>
    <row r="99" spans="1:21" x14ac:dyDescent="0.2">
      <c r="A99" s="71"/>
      <c r="B99" s="135"/>
      <c r="C99" s="76" t="s">
        <v>69</v>
      </c>
      <c r="D99" s="34">
        <v>8</v>
      </c>
      <c r="E99" s="14">
        <v>60.26</v>
      </c>
      <c r="F99" s="14">
        <v>3.8</v>
      </c>
      <c r="G99" s="14"/>
      <c r="H99" s="30">
        <f>SUM(E99:G99)</f>
        <v>64.06</v>
      </c>
      <c r="I99" s="14">
        <v>105</v>
      </c>
      <c r="J99" s="14"/>
      <c r="K99" s="30">
        <f t="shared" si="22"/>
        <v>169.06</v>
      </c>
      <c r="L99" s="14"/>
      <c r="M99" s="14">
        <v>23.72</v>
      </c>
      <c r="N99" s="14">
        <v>21.7</v>
      </c>
      <c r="O99" s="14">
        <f t="shared" si="27"/>
        <v>45.42</v>
      </c>
      <c r="P99" s="14">
        <f t="shared" si="28"/>
        <v>214.48000000000002</v>
      </c>
      <c r="Q99" s="14">
        <v>1.05</v>
      </c>
      <c r="R99" s="14">
        <f t="shared" si="23"/>
        <v>215.53000000000003</v>
      </c>
      <c r="S99" s="10"/>
      <c r="T99" s="10"/>
      <c r="U99" s="10"/>
    </row>
    <row r="100" spans="1:21" x14ac:dyDescent="0.2">
      <c r="A100" s="71"/>
      <c r="B100" s="135"/>
      <c r="C100" s="76" t="s">
        <v>321</v>
      </c>
      <c r="D100" s="34">
        <v>3</v>
      </c>
      <c r="E100" s="14"/>
      <c r="F100" s="14"/>
      <c r="G100" s="14"/>
      <c r="H100" s="30">
        <f>SUM(E100:G100)</f>
        <v>0</v>
      </c>
      <c r="I100" s="14"/>
      <c r="J100" s="14"/>
      <c r="K100" s="30">
        <f t="shared" si="22"/>
        <v>0</v>
      </c>
      <c r="L100" s="14"/>
      <c r="M100" s="14">
        <v>2</v>
      </c>
      <c r="N100" s="14">
        <v>2.1</v>
      </c>
      <c r="O100" s="14">
        <f t="shared" si="27"/>
        <v>4.0999999999999996</v>
      </c>
      <c r="P100" s="14">
        <f t="shared" si="28"/>
        <v>4.0999999999999996</v>
      </c>
      <c r="Q100" s="14">
        <v>0.2</v>
      </c>
      <c r="R100" s="14">
        <f t="shared" si="23"/>
        <v>4.3</v>
      </c>
      <c r="S100" s="10"/>
      <c r="T100" s="10"/>
      <c r="U100" s="10"/>
    </row>
    <row r="101" spans="1:21" x14ac:dyDescent="0.2">
      <c r="A101" s="71"/>
      <c r="B101" s="135"/>
      <c r="C101" s="76" t="s">
        <v>59</v>
      </c>
      <c r="D101" s="34">
        <v>7</v>
      </c>
      <c r="E101" s="14">
        <v>81</v>
      </c>
      <c r="F101" s="14">
        <v>450.1</v>
      </c>
      <c r="G101" s="14"/>
      <c r="H101" s="30">
        <f>SUM(E101:G101)</f>
        <v>531.1</v>
      </c>
      <c r="I101" s="14">
        <v>100</v>
      </c>
      <c r="J101" s="14"/>
      <c r="K101" s="30">
        <f t="shared" si="22"/>
        <v>631.1</v>
      </c>
      <c r="L101" s="14">
        <v>100</v>
      </c>
      <c r="M101" s="14">
        <v>131.6</v>
      </c>
      <c r="N101" s="14">
        <v>57.31</v>
      </c>
      <c r="O101" s="14">
        <f t="shared" si="27"/>
        <v>288.90999999999997</v>
      </c>
      <c r="P101" s="14">
        <f t="shared" si="28"/>
        <v>920.01</v>
      </c>
      <c r="Q101" s="14">
        <v>50</v>
      </c>
      <c r="R101" s="14">
        <f t="shared" si="23"/>
        <v>970.01</v>
      </c>
      <c r="S101" s="10"/>
      <c r="T101" s="10"/>
      <c r="U101" s="10"/>
    </row>
    <row r="102" spans="1:21" x14ac:dyDescent="0.2">
      <c r="A102" s="71"/>
      <c r="B102" s="135"/>
      <c r="C102" s="76" t="s">
        <v>57</v>
      </c>
      <c r="D102" s="34">
        <v>1</v>
      </c>
      <c r="E102" s="14"/>
      <c r="F102" s="14"/>
      <c r="G102" s="14"/>
      <c r="H102" s="30">
        <f>SUM(E102:G102)</f>
        <v>0</v>
      </c>
      <c r="I102" s="14"/>
      <c r="J102" s="14"/>
      <c r="K102" s="30">
        <f>+SUM(H102:J102)</f>
        <v>0</v>
      </c>
      <c r="L102" s="14"/>
      <c r="M102" s="14">
        <v>1.5</v>
      </c>
      <c r="N102" s="14">
        <v>3.5</v>
      </c>
      <c r="O102" s="14">
        <f t="shared" si="27"/>
        <v>5</v>
      </c>
      <c r="P102" s="14">
        <f t="shared" si="28"/>
        <v>5</v>
      </c>
      <c r="Q102" s="14"/>
      <c r="R102" s="14">
        <f>+SUM(P102:Q102)</f>
        <v>5</v>
      </c>
      <c r="S102" s="10"/>
      <c r="T102" s="10"/>
      <c r="U102" s="10"/>
    </row>
    <row r="103" spans="1:21" x14ac:dyDescent="0.2">
      <c r="A103" s="72"/>
      <c r="B103" s="137"/>
      <c r="C103" s="81" t="s">
        <v>66</v>
      </c>
      <c r="D103" s="67">
        <v>0</v>
      </c>
      <c r="E103" s="68"/>
      <c r="F103" s="68"/>
      <c r="G103" s="68"/>
      <c r="H103" s="69">
        <f>SUM(E103:G103)</f>
        <v>0</v>
      </c>
      <c r="I103" s="68"/>
      <c r="J103" s="68"/>
      <c r="K103" s="69">
        <f t="shared" si="22"/>
        <v>0</v>
      </c>
      <c r="L103" s="68"/>
      <c r="M103" s="68"/>
      <c r="N103" s="68"/>
      <c r="O103" s="68">
        <f t="shared" si="27"/>
        <v>0</v>
      </c>
      <c r="P103" s="68">
        <f t="shared" si="28"/>
        <v>0</v>
      </c>
      <c r="Q103" s="68"/>
      <c r="R103" s="68">
        <f t="shared" si="23"/>
        <v>0</v>
      </c>
      <c r="S103" s="10"/>
      <c r="T103" s="10"/>
      <c r="U103" s="10"/>
    </row>
    <row r="104" spans="1:21" ht="15" x14ac:dyDescent="0.25">
      <c r="A104" s="230" t="s">
        <v>0</v>
      </c>
      <c r="B104" s="231"/>
      <c r="C104" s="232" t="s">
        <v>0</v>
      </c>
      <c r="D104" s="53">
        <f t="shared" ref="D104:R104" si="29">+SUM(D71:D103)</f>
        <v>301</v>
      </c>
      <c r="E104" s="54">
        <f>SUM(E71:E103)</f>
        <v>652.88</v>
      </c>
      <c r="F104" s="54">
        <f>SUM(F71:F103)</f>
        <v>487.75</v>
      </c>
      <c r="G104" s="54">
        <f>SUM(G71:G103)</f>
        <v>442.1</v>
      </c>
      <c r="H104" s="54">
        <f>SUM(H71:H103)</f>
        <v>1582.73</v>
      </c>
      <c r="I104" s="54">
        <f t="shared" si="29"/>
        <v>254.49</v>
      </c>
      <c r="J104" s="54">
        <f t="shared" si="29"/>
        <v>1.2500000000000002</v>
      </c>
      <c r="K104" s="54">
        <f t="shared" si="29"/>
        <v>1838.4699999999998</v>
      </c>
      <c r="L104" s="54">
        <f t="shared" si="29"/>
        <v>431.4</v>
      </c>
      <c r="M104" s="54">
        <f t="shared" si="29"/>
        <v>1111.82</v>
      </c>
      <c r="N104" s="54">
        <f t="shared" si="29"/>
        <v>520.68000000000006</v>
      </c>
      <c r="O104" s="54">
        <f t="shared" si="29"/>
        <v>2063.8999999999996</v>
      </c>
      <c r="P104" s="54">
        <f t="shared" si="29"/>
        <v>3902.37</v>
      </c>
      <c r="Q104" s="54">
        <f t="shared" si="29"/>
        <v>135.94999999999999</v>
      </c>
      <c r="R104" s="55">
        <f t="shared" si="29"/>
        <v>4038.3199999999997</v>
      </c>
      <c r="S104" s="10"/>
      <c r="T104" s="10"/>
      <c r="U104" s="10"/>
    </row>
    <row r="105" spans="1:21" x14ac:dyDescent="0.2">
      <c r="A105" s="93" t="s">
        <v>6</v>
      </c>
      <c r="B105" s="120" t="s">
        <v>86</v>
      </c>
      <c r="C105" s="73" t="s">
        <v>86</v>
      </c>
      <c r="D105" s="61">
        <v>12</v>
      </c>
      <c r="E105" s="39"/>
      <c r="F105" s="39"/>
      <c r="G105" s="39"/>
      <c r="H105" s="48">
        <f>SUM(E105:G105)</f>
        <v>0</v>
      </c>
      <c r="I105" s="39">
        <v>12</v>
      </c>
      <c r="J105" s="39"/>
      <c r="K105" s="48">
        <f t="shared" ref="K105:K126" si="30">+SUM(H105:J105)</f>
        <v>12</v>
      </c>
      <c r="L105" s="39">
        <v>36.5</v>
      </c>
      <c r="M105" s="39">
        <v>29.6</v>
      </c>
      <c r="N105" s="39">
        <v>13.9</v>
      </c>
      <c r="O105" s="39">
        <f t="shared" ref="O105:O122" si="31">+SUM(L105:N105)</f>
        <v>80</v>
      </c>
      <c r="P105" s="39">
        <f t="shared" ref="P105:P122" si="32">+SUM(K105+O105)</f>
        <v>92</v>
      </c>
      <c r="Q105" s="39">
        <v>13</v>
      </c>
      <c r="R105" s="39">
        <f t="shared" ref="R105:R127" si="33">+SUM(P105:Q105)</f>
        <v>105</v>
      </c>
      <c r="S105" s="10"/>
      <c r="T105" s="10"/>
      <c r="U105" s="10"/>
    </row>
    <row r="106" spans="1:21" x14ac:dyDescent="0.2">
      <c r="A106" s="93"/>
      <c r="B106" s="121"/>
      <c r="C106" s="76" t="s">
        <v>272</v>
      </c>
      <c r="D106" s="34">
        <v>6</v>
      </c>
      <c r="E106" s="14"/>
      <c r="F106" s="14"/>
      <c r="G106" s="14">
        <v>1.5</v>
      </c>
      <c r="H106" s="30">
        <f>SUM(E106:G106)</f>
        <v>1.5</v>
      </c>
      <c r="I106" s="14">
        <v>0.15</v>
      </c>
      <c r="J106" s="14"/>
      <c r="K106" s="30">
        <f t="shared" si="30"/>
        <v>1.65</v>
      </c>
      <c r="L106" s="14"/>
      <c r="M106" s="14">
        <v>18.399999999999999</v>
      </c>
      <c r="N106" s="14">
        <v>11.1</v>
      </c>
      <c r="O106" s="14">
        <f t="shared" si="31"/>
        <v>29.5</v>
      </c>
      <c r="P106" s="14">
        <f t="shared" si="32"/>
        <v>31.15</v>
      </c>
      <c r="Q106" s="14">
        <v>2.85</v>
      </c>
      <c r="R106" s="14">
        <f t="shared" si="33"/>
        <v>34</v>
      </c>
      <c r="S106" s="10"/>
      <c r="T106" s="10"/>
      <c r="U106" s="10"/>
    </row>
    <row r="107" spans="1:21" x14ac:dyDescent="0.2">
      <c r="A107" s="93"/>
      <c r="B107" s="121"/>
      <c r="C107" s="76" t="s">
        <v>101</v>
      </c>
      <c r="D107" s="34">
        <v>3</v>
      </c>
      <c r="E107" s="14"/>
      <c r="F107" s="14"/>
      <c r="G107" s="14"/>
      <c r="H107" s="30">
        <f t="shared" ref="H107:H177" si="34">SUM(E107:G107)</f>
        <v>0</v>
      </c>
      <c r="I107" s="14"/>
      <c r="J107" s="14"/>
      <c r="K107" s="30">
        <f t="shared" si="30"/>
        <v>0</v>
      </c>
      <c r="L107" s="14">
        <v>25.1</v>
      </c>
      <c r="M107" s="14">
        <v>27.8</v>
      </c>
      <c r="N107" s="14">
        <v>1.6</v>
      </c>
      <c r="O107" s="14">
        <f t="shared" si="31"/>
        <v>54.500000000000007</v>
      </c>
      <c r="P107" s="14">
        <f t="shared" si="32"/>
        <v>54.500000000000007</v>
      </c>
      <c r="Q107" s="14"/>
      <c r="R107" s="14">
        <f t="shared" si="33"/>
        <v>54.500000000000007</v>
      </c>
      <c r="S107" s="10"/>
      <c r="T107" s="10"/>
      <c r="U107" s="10"/>
    </row>
    <row r="108" spans="1:21" x14ac:dyDescent="0.2">
      <c r="A108" s="93"/>
      <c r="B108" s="121"/>
      <c r="C108" s="76" t="s">
        <v>106</v>
      </c>
      <c r="D108" s="34">
        <v>1</v>
      </c>
      <c r="E108" s="14"/>
      <c r="F108" s="14"/>
      <c r="G108" s="14"/>
      <c r="H108" s="30">
        <f t="shared" si="34"/>
        <v>0</v>
      </c>
      <c r="I108" s="14"/>
      <c r="J108" s="14"/>
      <c r="K108" s="30">
        <f t="shared" si="30"/>
        <v>0</v>
      </c>
      <c r="L108" s="14"/>
      <c r="M108" s="14">
        <v>0.5</v>
      </c>
      <c r="N108" s="14">
        <v>2</v>
      </c>
      <c r="O108" s="14">
        <f t="shared" si="31"/>
        <v>2.5</v>
      </c>
      <c r="P108" s="14">
        <f t="shared" si="32"/>
        <v>2.5</v>
      </c>
      <c r="Q108" s="14">
        <v>0.5</v>
      </c>
      <c r="R108" s="14">
        <f t="shared" si="33"/>
        <v>3</v>
      </c>
      <c r="S108" s="10"/>
      <c r="T108" s="10"/>
      <c r="U108" s="10"/>
    </row>
    <row r="109" spans="1:21" x14ac:dyDescent="0.2">
      <c r="A109" s="93"/>
      <c r="B109" s="121"/>
      <c r="C109" s="76" t="s">
        <v>107</v>
      </c>
      <c r="D109" s="34">
        <v>4</v>
      </c>
      <c r="E109" s="14">
        <v>4</v>
      </c>
      <c r="F109" s="14">
        <v>5.5</v>
      </c>
      <c r="G109" s="14"/>
      <c r="H109" s="30">
        <f t="shared" si="34"/>
        <v>9.5</v>
      </c>
      <c r="I109" s="14"/>
      <c r="J109" s="14"/>
      <c r="K109" s="30">
        <f t="shared" si="30"/>
        <v>9.5</v>
      </c>
      <c r="L109" s="14"/>
      <c r="M109" s="14">
        <v>0.5</v>
      </c>
      <c r="N109" s="14"/>
      <c r="O109" s="14">
        <f t="shared" si="31"/>
        <v>0.5</v>
      </c>
      <c r="P109" s="14">
        <f t="shared" si="32"/>
        <v>10</v>
      </c>
      <c r="Q109" s="14">
        <v>0.1</v>
      </c>
      <c r="R109" s="14">
        <f t="shared" si="33"/>
        <v>10.1</v>
      </c>
      <c r="S109" s="10"/>
      <c r="T109" s="10"/>
      <c r="U109" s="10"/>
    </row>
    <row r="110" spans="1:21" x14ac:dyDescent="0.2">
      <c r="A110" s="93"/>
      <c r="B110" s="121"/>
      <c r="C110" s="76" t="s">
        <v>90</v>
      </c>
      <c r="D110" s="34">
        <v>3</v>
      </c>
      <c r="E110" s="14"/>
      <c r="F110" s="14"/>
      <c r="G110" s="14"/>
      <c r="H110" s="30">
        <f t="shared" si="34"/>
        <v>0</v>
      </c>
      <c r="I110" s="14"/>
      <c r="J110" s="14"/>
      <c r="K110" s="30">
        <f t="shared" si="30"/>
        <v>0</v>
      </c>
      <c r="L110" s="14"/>
      <c r="M110" s="14">
        <v>1.25</v>
      </c>
      <c r="N110" s="14">
        <v>0.48</v>
      </c>
      <c r="O110" s="14">
        <f t="shared" si="31"/>
        <v>1.73</v>
      </c>
      <c r="P110" s="14">
        <f t="shared" si="32"/>
        <v>1.73</v>
      </c>
      <c r="Q110" s="14"/>
      <c r="R110" s="14">
        <f t="shared" si="33"/>
        <v>1.73</v>
      </c>
      <c r="S110" s="10"/>
      <c r="T110" s="10"/>
      <c r="U110" s="10"/>
    </row>
    <row r="111" spans="1:21" x14ac:dyDescent="0.2">
      <c r="A111" s="93"/>
      <c r="B111" s="121"/>
      <c r="C111" s="76" t="s">
        <v>89</v>
      </c>
      <c r="D111" s="34">
        <v>5</v>
      </c>
      <c r="E111" s="14">
        <v>0.5</v>
      </c>
      <c r="F111" s="14"/>
      <c r="G111" s="14"/>
      <c r="H111" s="30">
        <f t="shared" si="34"/>
        <v>0.5</v>
      </c>
      <c r="I111" s="14">
        <v>2.2000000000000002</v>
      </c>
      <c r="J111" s="14"/>
      <c r="K111" s="30">
        <f t="shared" si="30"/>
        <v>2.7</v>
      </c>
      <c r="L111" s="14"/>
      <c r="M111" s="14">
        <v>0.45</v>
      </c>
      <c r="N111" s="14">
        <v>1.01</v>
      </c>
      <c r="O111" s="14">
        <f t="shared" si="31"/>
        <v>1.46</v>
      </c>
      <c r="P111" s="14">
        <f t="shared" si="32"/>
        <v>4.16</v>
      </c>
      <c r="Q111" s="14">
        <v>0.3</v>
      </c>
      <c r="R111" s="14">
        <f t="shared" si="33"/>
        <v>4.46</v>
      </c>
      <c r="S111" s="10"/>
      <c r="T111" s="10"/>
      <c r="U111" s="10"/>
    </row>
    <row r="112" spans="1:21" x14ac:dyDescent="0.2">
      <c r="A112" s="93"/>
      <c r="B112" s="121"/>
      <c r="C112" s="76" t="s">
        <v>94</v>
      </c>
      <c r="D112" s="34">
        <v>14</v>
      </c>
      <c r="E112" s="14"/>
      <c r="F112" s="14">
        <v>0.15</v>
      </c>
      <c r="G112" s="14"/>
      <c r="H112" s="30">
        <f t="shared" si="34"/>
        <v>0.15</v>
      </c>
      <c r="I112" s="14">
        <v>15</v>
      </c>
      <c r="J112" s="14"/>
      <c r="K112" s="30">
        <f t="shared" si="30"/>
        <v>15.15</v>
      </c>
      <c r="L112" s="14"/>
      <c r="M112" s="14">
        <v>5.95</v>
      </c>
      <c r="N112" s="14">
        <v>6.42</v>
      </c>
      <c r="O112" s="14">
        <f t="shared" si="31"/>
        <v>12.370000000000001</v>
      </c>
      <c r="P112" s="14">
        <f t="shared" si="32"/>
        <v>27.520000000000003</v>
      </c>
      <c r="Q112" s="14"/>
      <c r="R112" s="14">
        <f t="shared" si="33"/>
        <v>27.520000000000003</v>
      </c>
      <c r="S112" s="10"/>
      <c r="T112" s="10"/>
      <c r="U112" s="10"/>
    </row>
    <row r="113" spans="1:21" x14ac:dyDescent="0.2">
      <c r="A113" s="93"/>
      <c r="B113" s="124"/>
      <c r="C113" s="76" t="s">
        <v>102</v>
      </c>
      <c r="D113" s="34">
        <v>8</v>
      </c>
      <c r="E113" s="14"/>
      <c r="F113" s="14"/>
      <c r="G113" s="14"/>
      <c r="H113" s="30">
        <f t="shared" si="34"/>
        <v>0</v>
      </c>
      <c r="I113" s="14">
        <v>1</v>
      </c>
      <c r="J113" s="14"/>
      <c r="K113" s="30">
        <f t="shared" si="30"/>
        <v>1</v>
      </c>
      <c r="L113" s="14">
        <v>1.5</v>
      </c>
      <c r="M113" s="14">
        <v>13.8</v>
      </c>
      <c r="N113" s="14">
        <v>5.4</v>
      </c>
      <c r="O113" s="14">
        <f t="shared" si="31"/>
        <v>20.700000000000003</v>
      </c>
      <c r="P113" s="14">
        <f t="shared" si="32"/>
        <v>21.700000000000003</v>
      </c>
      <c r="Q113" s="14">
        <v>1.8</v>
      </c>
      <c r="R113" s="14">
        <f t="shared" si="33"/>
        <v>23.500000000000004</v>
      </c>
      <c r="S113" s="10"/>
      <c r="T113" s="10"/>
      <c r="U113" s="10"/>
    </row>
    <row r="114" spans="1:21" x14ac:dyDescent="0.2">
      <c r="A114" s="93"/>
      <c r="B114" s="132" t="s">
        <v>105</v>
      </c>
      <c r="C114" s="76" t="s">
        <v>105</v>
      </c>
      <c r="D114" s="34">
        <v>48</v>
      </c>
      <c r="E114" s="14"/>
      <c r="F114" s="14">
        <v>0.05</v>
      </c>
      <c r="G114" s="14"/>
      <c r="H114" s="30">
        <f t="shared" si="34"/>
        <v>0.05</v>
      </c>
      <c r="I114" s="14">
        <v>2.65</v>
      </c>
      <c r="J114" s="14"/>
      <c r="K114" s="30">
        <f t="shared" si="30"/>
        <v>2.6999999999999997</v>
      </c>
      <c r="L114" s="14">
        <v>1.26</v>
      </c>
      <c r="M114" s="14">
        <v>15.63</v>
      </c>
      <c r="N114" s="14">
        <v>16.93</v>
      </c>
      <c r="O114" s="14">
        <f t="shared" si="31"/>
        <v>33.82</v>
      </c>
      <c r="P114" s="14">
        <f t="shared" si="32"/>
        <v>36.520000000000003</v>
      </c>
      <c r="Q114" s="14">
        <v>1.7</v>
      </c>
      <c r="R114" s="14">
        <f t="shared" si="33"/>
        <v>38.220000000000006</v>
      </c>
      <c r="S114" s="10"/>
      <c r="T114" s="10"/>
      <c r="U114" s="10"/>
    </row>
    <row r="115" spans="1:21" x14ac:dyDescent="0.2">
      <c r="A115" s="93"/>
      <c r="B115" s="121"/>
      <c r="C115" s="76" t="s">
        <v>103</v>
      </c>
      <c r="D115" s="34">
        <v>11</v>
      </c>
      <c r="E115" s="14">
        <v>0.01</v>
      </c>
      <c r="F115" s="14"/>
      <c r="G115" s="14"/>
      <c r="H115" s="30">
        <f t="shared" si="34"/>
        <v>0.01</v>
      </c>
      <c r="I115" s="14">
        <v>4</v>
      </c>
      <c r="J115" s="14"/>
      <c r="K115" s="30">
        <f t="shared" si="30"/>
        <v>4.01</v>
      </c>
      <c r="L115" s="14">
        <v>57.1</v>
      </c>
      <c r="M115" s="14">
        <v>96.72</v>
      </c>
      <c r="N115" s="14">
        <v>15.1</v>
      </c>
      <c r="O115" s="14">
        <f t="shared" si="31"/>
        <v>168.92</v>
      </c>
      <c r="P115" s="14">
        <f t="shared" si="32"/>
        <v>172.92999999999998</v>
      </c>
      <c r="Q115" s="14">
        <v>2</v>
      </c>
      <c r="R115" s="14">
        <f t="shared" si="33"/>
        <v>174.92999999999998</v>
      </c>
      <c r="S115" s="10"/>
      <c r="T115" s="10"/>
      <c r="U115" s="10"/>
    </row>
    <row r="116" spans="1:21" x14ac:dyDescent="0.2">
      <c r="A116" s="93"/>
      <c r="B116" s="121"/>
      <c r="C116" s="76" t="s">
        <v>96</v>
      </c>
      <c r="D116" s="34">
        <v>16</v>
      </c>
      <c r="E116" s="14"/>
      <c r="F116" s="14">
        <v>2</v>
      </c>
      <c r="G116" s="14"/>
      <c r="H116" s="30">
        <f t="shared" si="34"/>
        <v>2</v>
      </c>
      <c r="I116" s="14"/>
      <c r="J116" s="14"/>
      <c r="K116" s="30">
        <f t="shared" si="30"/>
        <v>2</v>
      </c>
      <c r="L116" s="14">
        <v>0.5</v>
      </c>
      <c r="M116" s="14">
        <v>8.5</v>
      </c>
      <c r="N116" s="14">
        <v>19.850000000000001</v>
      </c>
      <c r="O116" s="14">
        <f t="shared" si="31"/>
        <v>28.85</v>
      </c>
      <c r="P116" s="14">
        <f t="shared" si="32"/>
        <v>30.85</v>
      </c>
      <c r="Q116" s="14">
        <v>2</v>
      </c>
      <c r="R116" s="14">
        <f t="shared" si="33"/>
        <v>32.85</v>
      </c>
      <c r="S116" s="10"/>
      <c r="T116" s="10"/>
      <c r="U116" s="10"/>
    </row>
    <row r="117" spans="1:21" x14ac:dyDescent="0.2">
      <c r="A117" s="93"/>
      <c r="B117" s="121"/>
      <c r="C117" s="76" t="s">
        <v>100</v>
      </c>
      <c r="D117" s="34">
        <v>15</v>
      </c>
      <c r="E117" s="14"/>
      <c r="F117" s="14"/>
      <c r="G117" s="14"/>
      <c r="H117" s="30">
        <f t="shared" si="34"/>
        <v>0</v>
      </c>
      <c r="I117" s="14">
        <v>3.25</v>
      </c>
      <c r="J117" s="14"/>
      <c r="K117" s="30">
        <f t="shared" si="30"/>
        <v>3.25</v>
      </c>
      <c r="L117" s="14">
        <v>3</v>
      </c>
      <c r="M117" s="14">
        <v>17.45</v>
      </c>
      <c r="N117" s="14">
        <v>48.5</v>
      </c>
      <c r="O117" s="14">
        <f t="shared" si="31"/>
        <v>68.95</v>
      </c>
      <c r="P117" s="14">
        <f t="shared" si="32"/>
        <v>72.2</v>
      </c>
      <c r="Q117" s="14"/>
      <c r="R117" s="14">
        <f t="shared" si="33"/>
        <v>72.2</v>
      </c>
      <c r="S117" s="10"/>
      <c r="T117" s="10"/>
      <c r="U117" s="10"/>
    </row>
    <row r="118" spans="1:21" x14ac:dyDescent="0.2">
      <c r="A118" s="93"/>
      <c r="B118" s="121"/>
      <c r="C118" s="76" t="s">
        <v>98</v>
      </c>
      <c r="D118" s="34">
        <v>15</v>
      </c>
      <c r="E118" s="14">
        <v>0.5</v>
      </c>
      <c r="F118" s="14">
        <v>8</v>
      </c>
      <c r="G118" s="14"/>
      <c r="H118" s="30">
        <f t="shared" si="34"/>
        <v>8.5</v>
      </c>
      <c r="I118" s="14"/>
      <c r="J118" s="14"/>
      <c r="K118" s="30">
        <f t="shared" si="30"/>
        <v>8.5</v>
      </c>
      <c r="L118" s="14"/>
      <c r="M118" s="14">
        <v>7.01</v>
      </c>
      <c r="N118" s="14">
        <v>23.27</v>
      </c>
      <c r="O118" s="14">
        <f t="shared" si="31"/>
        <v>30.28</v>
      </c>
      <c r="P118" s="14">
        <f t="shared" si="32"/>
        <v>38.78</v>
      </c>
      <c r="Q118" s="14">
        <v>30.2</v>
      </c>
      <c r="R118" s="14">
        <f t="shared" si="33"/>
        <v>68.98</v>
      </c>
      <c r="S118" s="10"/>
      <c r="T118" s="10"/>
      <c r="U118" s="10"/>
    </row>
    <row r="119" spans="1:21" x14ac:dyDescent="0.2">
      <c r="A119" s="93"/>
      <c r="B119" s="121"/>
      <c r="C119" s="76" t="s">
        <v>93</v>
      </c>
      <c r="D119" s="34">
        <v>19</v>
      </c>
      <c r="E119" s="14"/>
      <c r="F119" s="14"/>
      <c r="G119" s="14"/>
      <c r="H119" s="30">
        <f t="shared" si="34"/>
        <v>0</v>
      </c>
      <c r="I119" s="14"/>
      <c r="J119" s="14"/>
      <c r="K119" s="30">
        <f t="shared" si="30"/>
        <v>0</v>
      </c>
      <c r="L119" s="14"/>
      <c r="M119" s="14">
        <v>10.63</v>
      </c>
      <c r="N119" s="14">
        <v>22.88</v>
      </c>
      <c r="O119" s="14">
        <f t="shared" si="31"/>
        <v>33.51</v>
      </c>
      <c r="P119" s="14">
        <f t="shared" si="32"/>
        <v>33.51</v>
      </c>
      <c r="Q119" s="14">
        <v>3.71</v>
      </c>
      <c r="R119" s="14">
        <f t="shared" si="33"/>
        <v>37.22</v>
      </c>
      <c r="S119" s="10"/>
      <c r="T119" s="10"/>
      <c r="U119" s="10"/>
    </row>
    <row r="120" spans="1:21" x14ac:dyDescent="0.2">
      <c r="A120" s="93"/>
      <c r="B120" s="121"/>
      <c r="C120" s="76" t="s">
        <v>85</v>
      </c>
      <c r="D120" s="34">
        <v>11</v>
      </c>
      <c r="E120" s="14">
        <v>4.6100000000000003</v>
      </c>
      <c r="F120" s="14"/>
      <c r="G120" s="14">
        <v>5</v>
      </c>
      <c r="H120" s="30">
        <f t="shared" si="34"/>
        <v>9.61</v>
      </c>
      <c r="I120" s="14"/>
      <c r="J120" s="14"/>
      <c r="K120" s="30">
        <f t="shared" si="30"/>
        <v>9.61</v>
      </c>
      <c r="L120" s="14"/>
      <c r="M120" s="14">
        <v>4.5999999999999996</v>
      </c>
      <c r="N120" s="14">
        <v>1.4</v>
      </c>
      <c r="O120" s="14">
        <f t="shared" si="31"/>
        <v>6</v>
      </c>
      <c r="P120" s="14">
        <f t="shared" si="32"/>
        <v>15.61</v>
      </c>
      <c r="Q120" s="14">
        <v>42.62</v>
      </c>
      <c r="R120" s="14">
        <f t="shared" si="33"/>
        <v>58.23</v>
      </c>
      <c r="S120" s="10"/>
      <c r="T120" s="10"/>
      <c r="U120" s="10"/>
    </row>
    <row r="121" spans="1:21" x14ac:dyDescent="0.2">
      <c r="A121" s="93"/>
      <c r="B121" s="121"/>
      <c r="C121" s="76" t="s">
        <v>84</v>
      </c>
      <c r="D121" s="34">
        <v>74</v>
      </c>
      <c r="E121" s="14">
        <v>1.21</v>
      </c>
      <c r="F121" s="14">
        <v>0.5</v>
      </c>
      <c r="G121" s="14">
        <v>8.1199999999999992</v>
      </c>
      <c r="H121" s="30">
        <f t="shared" si="34"/>
        <v>9.8299999999999983</v>
      </c>
      <c r="I121" s="14">
        <v>3.62</v>
      </c>
      <c r="J121" s="14"/>
      <c r="K121" s="30">
        <f t="shared" si="30"/>
        <v>13.45</v>
      </c>
      <c r="L121" s="14"/>
      <c r="M121" s="14">
        <v>23.26</v>
      </c>
      <c r="N121" s="14">
        <v>2.38</v>
      </c>
      <c r="O121" s="14">
        <f t="shared" si="31"/>
        <v>25.64</v>
      </c>
      <c r="P121" s="14">
        <f t="shared" si="32"/>
        <v>39.090000000000003</v>
      </c>
      <c r="Q121" s="14">
        <v>3.87</v>
      </c>
      <c r="R121" s="14">
        <f t="shared" si="33"/>
        <v>42.96</v>
      </c>
      <c r="S121" s="10"/>
      <c r="T121" s="10"/>
      <c r="U121" s="10"/>
    </row>
    <row r="122" spans="1:21" x14ac:dyDescent="0.2">
      <c r="A122" s="93"/>
      <c r="B122" s="121"/>
      <c r="C122" s="76" t="s">
        <v>88</v>
      </c>
      <c r="D122" s="34">
        <v>9</v>
      </c>
      <c r="E122" s="14">
        <v>1.2</v>
      </c>
      <c r="F122" s="14"/>
      <c r="G122" s="14">
        <v>2.4</v>
      </c>
      <c r="H122" s="30">
        <f t="shared" si="34"/>
        <v>3.5999999999999996</v>
      </c>
      <c r="I122" s="14"/>
      <c r="J122" s="14"/>
      <c r="K122" s="30">
        <f t="shared" si="30"/>
        <v>3.5999999999999996</v>
      </c>
      <c r="L122" s="14"/>
      <c r="M122" s="14">
        <v>3.4</v>
      </c>
      <c r="N122" s="14">
        <v>0.9</v>
      </c>
      <c r="O122" s="14">
        <f t="shared" si="31"/>
        <v>4.3</v>
      </c>
      <c r="P122" s="14">
        <f t="shared" si="32"/>
        <v>7.8999999999999995</v>
      </c>
      <c r="Q122" s="14">
        <v>0.21</v>
      </c>
      <c r="R122" s="14">
        <f t="shared" si="33"/>
        <v>8.11</v>
      </c>
      <c r="S122" s="10"/>
      <c r="T122" s="10"/>
      <c r="U122" s="10"/>
    </row>
    <row r="123" spans="1:21" x14ac:dyDescent="0.2">
      <c r="A123" s="119"/>
      <c r="B123" s="138"/>
      <c r="C123" s="78" t="s">
        <v>293</v>
      </c>
      <c r="D123" s="64"/>
      <c r="E123" s="36"/>
      <c r="F123" s="36"/>
      <c r="G123" s="36"/>
      <c r="H123" s="65"/>
      <c r="I123" s="36"/>
      <c r="J123" s="36"/>
      <c r="K123" s="65"/>
      <c r="L123" s="36"/>
      <c r="M123" s="36"/>
      <c r="N123" s="36"/>
      <c r="O123" s="36"/>
      <c r="P123" s="36"/>
      <c r="Q123" s="36"/>
      <c r="R123" s="36"/>
      <c r="S123" s="10"/>
      <c r="T123" s="10"/>
      <c r="U123" s="10"/>
    </row>
    <row r="124" spans="1:21" x14ac:dyDescent="0.2">
      <c r="A124" s="93"/>
      <c r="B124" s="132" t="s">
        <v>91</v>
      </c>
      <c r="C124" s="76" t="s">
        <v>91</v>
      </c>
      <c r="D124" s="34">
        <v>19</v>
      </c>
      <c r="E124" s="14"/>
      <c r="F124" s="14"/>
      <c r="G124" s="14"/>
      <c r="H124" s="30">
        <f t="shared" si="34"/>
        <v>0</v>
      </c>
      <c r="I124" s="14">
        <v>6.5</v>
      </c>
      <c r="J124" s="14"/>
      <c r="K124" s="30">
        <f t="shared" si="30"/>
        <v>6.5</v>
      </c>
      <c r="L124" s="14">
        <v>28.1</v>
      </c>
      <c r="M124" s="14">
        <v>27.79</v>
      </c>
      <c r="N124" s="14">
        <v>4.93</v>
      </c>
      <c r="O124" s="14">
        <f>+SUM(L124:N124)</f>
        <v>60.82</v>
      </c>
      <c r="P124" s="14">
        <f>+SUM(K124+O124)</f>
        <v>67.319999999999993</v>
      </c>
      <c r="Q124" s="14">
        <v>2</v>
      </c>
      <c r="R124" s="14">
        <f t="shared" si="33"/>
        <v>69.319999999999993</v>
      </c>
      <c r="S124" s="10"/>
      <c r="T124" s="10"/>
      <c r="U124" s="10"/>
    </row>
    <row r="125" spans="1:21" ht="12.75" customHeight="1" x14ac:dyDescent="0.2">
      <c r="A125" s="93"/>
      <c r="B125" s="121"/>
      <c r="C125" s="76" t="s">
        <v>109</v>
      </c>
      <c r="D125" s="34">
        <v>2</v>
      </c>
      <c r="E125" s="14"/>
      <c r="F125" s="14"/>
      <c r="G125" s="14"/>
      <c r="H125" s="30">
        <f t="shared" si="34"/>
        <v>0</v>
      </c>
      <c r="I125" s="14"/>
      <c r="J125" s="14"/>
      <c r="K125" s="30">
        <f t="shared" si="30"/>
        <v>0</v>
      </c>
      <c r="L125" s="14"/>
      <c r="M125" s="14">
        <v>1.35</v>
      </c>
      <c r="N125" s="14">
        <v>1.05</v>
      </c>
      <c r="O125" s="14">
        <f>+SUM(L125:N125)</f>
        <v>2.4000000000000004</v>
      </c>
      <c r="P125" s="14">
        <f>+SUM(K125+O125)</f>
        <v>2.4000000000000004</v>
      </c>
      <c r="Q125" s="14"/>
      <c r="R125" s="14">
        <f t="shared" si="33"/>
        <v>2.4000000000000004</v>
      </c>
      <c r="S125" s="9"/>
      <c r="T125" s="10"/>
      <c r="U125" s="10"/>
    </row>
    <row r="126" spans="1:21" ht="12.75" customHeight="1" x14ac:dyDescent="0.2">
      <c r="A126" s="93"/>
      <c r="B126" s="121"/>
      <c r="C126" s="76" t="s">
        <v>83</v>
      </c>
      <c r="D126" s="34">
        <v>3</v>
      </c>
      <c r="E126" s="14"/>
      <c r="F126" s="14"/>
      <c r="G126" s="14"/>
      <c r="H126" s="30">
        <f t="shared" si="34"/>
        <v>0</v>
      </c>
      <c r="I126" s="14"/>
      <c r="J126" s="14"/>
      <c r="K126" s="30">
        <f t="shared" si="30"/>
        <v>0</v>
      </c>
      <c r="L126" s="14">
        <v>7.5</v>
      </c>
      <c r="M126" s="14">
        <v>23.5</v>
      </c>
      <c r="N126" s="14">
        <v>6.5</v>
      </c>
      <c r="O126" s="14">
        <f t="shared" ref="O126:O134" si="35">+SUM(L126:N126)</f>
        <v>37.5</v>
      </c>
      <c r="P126" s="14">
        <f t="shared" ref="P126:P134" si="36">+SUM(K126+O126)</f>
        <v>37.5</v>
      </c>
      <c r="Q126" s="14">
        <v>2.4</v>
      </c>
      <c r="R126" s="14">
        <f t="shared" si="33"/>
        <v>39.9</v>
      </c>
      <c r="S126" s="9"/>
      <c r="T126" s="10"/>
      <c r="U126" s="10"/>
    </row>
    <row r="127" spans="1:21" ht="12.75" customHeight="1" x14ac:dyDescent="0.2">
      <c r="A127" s="93"/>
      <c r="B127" s="121"/>
      <c r="C127" s="76" t="s">
        <v>92</v>
      </c>
      <c r="D127" s="34">
        <v>16</v>
      </c>
      <c r="E127" s="14"/>
      <c r="F127" s="14"/>
      <c r="G127" s="14"/>
      <c r="H127" s="30">
        <f t="shared" si="34"/>
        <v>0</v>
      </c>
      <c r="I127" s="14">
        <v>0.5</v>
      </c>
      <c r="J127" s="14"/>
      <c r="K127" s="30">
        <f t="shared" ref="K127:K134" si="37">+SUM(H127:J127)</f>
        <v>0.5</v>
      </c>
      <c r="L127" s="14">
        <v>5.5</v>
      </c>
      <c r="M127" s="14">
        <v>4.0999999999999996</v>
      </c>
      <c r="N127" s="14">
        <v>9.14</v>
      </c>
      <c r="O127" s="14">
        <f t="shared" si="35"/>
        <v>18.740000000000002</v>
      </c>
      <c r="P127" s="14">
        <f t="shared" si="36"/>
        <v>19.240000000000002</v>
      </c>
      <c r="Q127" s="14">
        <v>15.32</v>
      </c>
      <c r="R127" s="14">
        <f t="shared" si="33"/>
        <v>34.56</v>
      </c>
      <c r="S127" s="9"/>
      <c r="T127" s="10"/>
      <c r="U127" s="10"/>
    </row>
    <row r="128" spans="1:21" x14ac:dyDescent="0.2">
      <c r="A128" s="93"/>
      <c r="B128" s="121"/>
      <c r="C128" s="76" t="s">
        <v>95</v>
      </c>
      <c r="D128" s="34">
        <v>15</v>
      </c>
      <c r="E128" s="14">
        <v>0.8</v>
      </c>
      <c r="F128" s="14"/>
      <c r="G128" s="14"/>
      <c r="H128" s="30">
        <f t="shared" si="34"/>
        <v>0.8</v>
      </c>
      <c r="I128" s="14"/>
      <c r="J128" s="14"/>
      <c r="K128" s="30">
        <f t="shared" si="37"/>
        <v>0.8</v>
      </c>
      <c r="L128" s="14">
        <v>3.5</v>
      </c>
      <c r="M128" s="14">
        <v>6.22</v>
      </c>
      <c r="N128" s="14">
        <v>3.5</v>
      </c>
      <c r="O128" s="14">
        <f t="shared" si="35"/>
        <v>13.219999999999999</v>
      </c>
      <c r="P128" s="14">
        <f t="shared" si="36"/>
        <v>14.02</v>
      </c>
      <c r="Q128" s="14"/>
      <c r="R128" s="14">
        <f t="shared" ref="R128:R134" si="38">+SUM(P128:Q128)</f>
        <v>14.02</v>
      </c>
      <c r="S128" s="10"/>
      <c r="T128" s="10"/>
      <c r="U128" s="10"/>
    </row>
    <row r="129" spans="1:21" x14ac:dyDescent="0.2">
      <c r="A129" s="93"/>
      <c r="B129" s="121"/>
      <c r="C129" s="76" t="s">
        <v>99</v>
      </c>
      <c r="D129" s="34">
        <v>6</v>
      </c>
      <c r="E129" s="14"/>
      <c r="F129" s="14"/>
      <c r="G129" s="14"/>
      <c r="H129" s="30">
        <f t="shared" si="34"/>
        <v>0</v>
      </c>
      <c r="I129" s="14">
        <v>13.5</v>
      </c>
      <c r="J129" s="14"/>
      <c r="K129" s="30">
        <f t="shared" si="37"/>
        <v>13.5</v>
      </c>
      <c r="L129" s="14">
        <v>3.2</v>
      </c>
      <c r="M129" s="14">
        <v>2.9</v>
      </c>
      <c r="N129" s="14">
        <v>3.31</v>
      </c>
      <c r="O129" s="14">
        <f t="shared" si="35"/>
        <v>9.41</v>
      </c>
      <c r="P129" s="14">
        <f t="shared" si="36"/>
        <v>22.91</v>
      </c>
      <c r="Q129" s="14">
        <v>0.8</v>
      </c>
      <c r="R129" s="14">
        <f t="shared" si="38"/>
        <v>23.71</v>
      </c>
      <c r="S129" s="10"/>
      <c r="T129" s="10"/>
      <c r="U129" s="10"/>
    </row>
    <row r="130" spans="1:21" x14ac:dyDescent="0.2">
      <c r="A130" s="93"/>
      <c r="B130" s="121"/>
      <c r="C130" s="76" t="s">
        <v>104</v>
      </c>
      <c r="D130" s="34">
        <v>22</v>
      </c>
      <c r="E130" s="14">
        <v>5.5</v>
      </c>
      <c r="F130" s="14"/>
      <c r="G130" s="14"/>
      <c r="H130" s="30">
        <f t="shared" si="34"/>
        <v>5.5</v>
      </c>
      <c r="I130" s="14">
        <v>8</v>
      </c>
      <c r="J130" s="14"/>
      <c r="K130" s="30">
        <f t="shared" si="37"/>
        <v>13.5</v>
      </c>
      <c r="L130" s="14">
        <v>3</v>
      </c>
      <c r="M130" s="14">
        <v>27.71</v>
      </c>
      <c r="N130" s="14">
        <v>28.45</v>
      </c>
      <c r="O130" s="14">
        <f t="shared" si="35"/>
        <v>59.16</v>
      </c>
      <c r="P130" s="14">
        <f t="shared" si="36"/>
        <v>72.66</v>
      </c>
      <c r="Q130" s="14"/>
      <c r="R130" s="14">
        <f t="shared" si="38"/>
        <v>72.66</v>
      </c>
      <c r="S130" s="10"/>
      <c r="T130" s="10"/>
      <c r="U130" s="10"/>
    </row>
    <row r="131" spans="1:21" x14ac:dyDescent="0.2">
      <c r="A131" s="93"/>
      <c r="B131" s="124"/>
      <c r="C131" s="76" t="s">
        <v>108</v>
      </c>
      <c r="D131" s="34">
        <v>5</v>
      </c>
      <c r="E131" s="14"/>
      <c r="F131" s="14"/>
      <c r="G131" s="14"/>
      <c r="H131" s="30">
        <f t="shared" si="34"/>
        <v>0</v>
      </c>
      <c r="I131" s="14"/>
      <c r="J131" s="14"/>
      <c r="K131" s="30">
        <f t="shared" si="37"/>
        <v>0</v>
      </c>
      <c r="L131" s="14"/>
      <c r="M131" s="14">
        <v>2.58</v>
      </c>
      <c r="N131" s="14">
        <v>2.3199999999999998</v>
      </c>
      <c r="O131" s="14">
        <f t="shared" si="35"/>
        <v>4.9000000000000004</v>
      </c>
      <c r="P131" s="14">
        <f t="shared" si="36"/>
        <v>4.9000000000000004</v>
      </c>
      <c r="Q131" s="14"/>
      <c r="R131" s="14">
        <f t="shared" si="38"/>
        <v>4.9000000000000004</v>
      </c>
      <c r="S131" s="10"/>
      <c r="T131" s="10"/>
      <c r="U131" s="10"/>
    </row>
    <row r="132" spans="1:21" x14ac:dyDescent="0.2">
      <c r="A132" s="93"/>
      <c r="B132" s="132" t="s">
        <v>82</v>
      </c>
      <c r="C132" s="76" t="s">
        <v>82</v>
      </c>
      <c r="D132" s="34">
        <v>8</v>
      </c>
      <c r="E132" s="14"/>
      <c r="F132" s="14"/>
      <c r="G132" s="14"/>
      <c r="H132" s="30">
        <f t="shared" si="34"/>
        <v>0</v>
      </c>
      <c r="I132" s="14"/>
      <c r="J132" s="14"/>
      <c r="K132" s="30">
        <f t="shared" si="37"/>
        <v>0</v>
      </c>
      <c r="L132" s="14"/>
      <c r="M132" s="14">
        <v>5.2</v>
      </c>
      <c r="N132" s="14">
        <v>21.06</v>
      </c>
      <c r="O132" s="14">
        <f t="shared" si="35"/>
        <v>26.259999999999998</v>
      </c>
      <c r="P132" s="14">
        <f t="shared" si="36"/>
        <v>26.259999999999998</v>
      </c>
      <c r="Q132" s="14">
        <v>1</v>
      </c>
      <c r="R132" s="14">
        <f t="shared" si="38"/>
        <v>27.259999999999998</v>
      </c>
      <c r="S132" s="10"/>
      <c r="T132" s="10"/>
      <c r="U132" s="10"/>
    </row>
    <row r="133" spans="1:21" x14ac:dyDescent="0.2">
      <c r="A133" s="93"/>
      <c r="B133" s="121"/>
      <c r="C133" s="76" t="s">
        <v>87</v>
      </c>
      <c r="D133" s="34">
        <v>10</v>
      </c>
      <c r="E133" s="14">
        <v>2.2000000000000002</v>
      </c>
      <c r="F133" s="14"/>
      <c r="G133" s="14">
        <v>0.3</v>
      </c>
      <c r="H133" s="30">
        <f t="shared" si="34"/>
        <v>2.5</v>
      </c>
      <c r="I133" s="14"/>
      <c r="J133" s="14"/>
      <c r="K133" s="30">
        <f t="shared" si="37"/>
        <v>2.5</v>
      </c>
      <c r="L133" s="14">
        <v>0.02</v>
      </c>
      <c r="M133" s="14">
        <v>0.32</v>
      </c>
      <c r="N133" s="14">
        <v>0.4</v>
      </c>
      <c r="O133" s="14">
        <f t="shared" si="35"/>
        <v>0.74</v>
      </c>
      <c r="P133" s="14">
        <f t="shared" si="36"/>
        <v>3.24</v>
      </c>
      <c r="Q133" s="14">
        <v>9.9</v>
      </c>
      <c r="R133" s="14">
        <f t="shared" si="38"/>
        <v>13.14</v>
      </c>
      <c r="S133" s="10"/>
      <c r="T133" s="10"/>
      <c r="U133" s="10"/>
    </row>
    <row r="134" spans="1:21" x14ac:dyDescent="0.2">
      <c r="A134" s="93"/>
      <c r="B134" s="122"/>
      <c r="C134" s="82" t="s">
        <v>97</v>
      </c>
      <c r="D134" s="86">
        <v>4</v>
      </c>
      <c r="E134" s="17">
        <v>0.5</v>
      </c>
      <c r="F134" s="17">
        <v>3.3</v>
      </c>
      <c r="G134" s="17">
        <v>2</v>
      </c>
      <c r="H134" s="32">
        <f t="shared" si="34"/>
        <v>5.8</v>
      </c>
      <c r="I134" s="17"/>
      <c r="J134" s="17"/>
      <c r="K134" s="32">
        <f t="shared" si="37"/>
        <v>5.8</v>
      </c>
      <c r="L134" s="17">
        <v>0.5</v>
      </c>
      <c r="M134" s="17">
        <v>0.7</v>
      </c>
      <c r="N134" s="17">
        <v>0.5</v>
      </c>
      <c r="O134" s="17">
        <f t="shared" si="35"/>
        <v>1.7</v>
      </c>
      <c r="P134" s="17">
        <f t="shared" si="36"/>
        <v>7.5</v>
      </c>
      <c r="Q134" s="17">
        <v>7.5</v>
      </c>
      <c r="R134" s="17">
        <f t="shared" si="38"/>
        <v>15</v>
      </c>
      <c r="S134" s="10"/>
      <c r="T134" s="10"/>
      <c r="U134" s="10"/>
    </row>
    <row r="135" spans="1:21" ht="15" x14ac:dyDescent="0.25">
      <c r="A135" s="230" t="s">
        <v>0</v>
      </c>
      <c r="B135" s="231"/>
      <c r="C135" s="232" t="s">
        <v>0</v>
      </c>
      <c r="D135" s="53">
        <f t="shared" ref="D135:R135" si="39">+SUM(D105:D134)</f>
        <v>384</v>
      </c>
      <c r="E135" s="54">
        <f>SUM(E105:E134)</f>
        <v>21.03</v>
      </c>
      <c r="F135" s="54">
        <f>SUM(F105:F134)</f>
        <v>19.5</v>
      </c>
      <c r="G135" s="54">
        <f>SUM(G105:G134)</f>
        <v>19.32</v>
      </c>
      <c r="H135" s="54">
        <f>SUM(H105:H134)</f>
        <v>59.849999999999994</v>
      </c>
      <c r="I135" s="54">
        <f t="shared" si="39"/>
        <v>72.37</v>
      </c>
      <c r="J135" s="54">
        <f t="shared" si="39"/>
        <v>0</v>
      </c>
      <c r="K135" s="54">
        <f t="shared" si="39"/>
        <v>132.22</v>
      </c>
      <c r="L135" s="54">
        <f t="shared" si="39"/>
        <v>176.28</v>
      </c>
      <c r="M135" s="54">
        <f t="shared" si="39"/>
        <v>387.81999999999994</v>
      </c>
      <c r="N135" s="54">
        <f t="shared" si="39"/>
        <v>274.27999999999997</v>
      </c>
      <c r="O135" s="54">
        <f t="shared" si="39"/>
        <v>838.38</v>
      </c>
      <c r="P135" s="54">
        <f t="shared" si="39"/>
        <v>970.59999999999991</v>
      </c>
      <c r="Q135" s="54">
        <f t="shared" si="39"/>
        <v>143.78</v>
      </c>
      <c r="R135" s="55">
        <f t="shared" si="39"/>
        <v>1114.3800000000003</v>
      </c>
      <c r="S135" s="10"/>
      <c r="T135" s="10"/>
      <c r="U135" s="10"/>
    </row>
    <row r="136" spans="1:21" x14ac:dyDescent="0.2">
      <c r="A136" s="93" t="s">
        <v>7</v>
      </c>
      <c r="B136" s="120" t="s">
        <v>426</v>
      </c>
      <c r="C136" s="73" t="s">
        <v>123</v>
      </c>
      <c r="D136" s="61">
        <v>88</v>
      </c>
      <c r="E136" s="39">
        <v>107.71</v>
      </c>
      <c r="F136" s="39">
        <v>91.1</v>
      </c>
      <c r="G136" s="39"/>
      <c r="H136" s="48">
        <f t="shared" si="34"/>
        <v>198.81</v>
      </c>
      <c r="I136" s="39">
        <v>20.85</v>
      </c>
      <c r="J136" s="39"/>
      <c r="K136" s="48">
        <f t="shared" ref="K136:K177" si="40">+SUM(H136:J136)</f>
        <v>219.66</v>
      </c>
      <c r="L136" s="39">
        <v>0.9</v>
      </c>
      <c r="M136" s="39">
        <v>37.520000000000003</v>
      </c>
      <c r="N136" s="39">
        <v>89.53</v>
      </c>
      <c r="O136" s="39">
        <f>+SUM(L136:N136)</f>
        <v>127.95</v>
      </c>
      <c r="P136" s="39">
        <f>+SUM(K136+O136)</f>
        <v>347.61</v>
      </c>
      <c r="Q136" s="39">
        <v>26.56</v>
      </c>
      <c r="R136" s="39">
        <f t="shared" ref="R136:R177" si="41">+SUM(P136:Q136)</f>
        <v>374.17</v>
      </c>
      <c r="S136" s="10"/>
      <c r="T136" s="10"/>
      <c r="U136" s="10"/>
    </row>
    <row r="137" spans="1:21" x14ac:dyDescent="0.2">
      <c r="A137" s="93"/>
      <c r="B137" s="121"/>
      <c r="C137" s="76" t="s">
        <v>140</v>
      </c>
      <c r="D137" s="34">
        <v>6</v>
      </c>
      <c r="E137" s="14">
        <v>0.4</v>
      </c>
      <c r="F137" s="14"/>
      <c r="G137" s="14">
        <v>0.1</v>
      </c>
      <c r="H137" s="30">
        <f t="shared" si="34"/>
        <v>0.5</v>
      </c>
      <c r="I137" s="14">
        <v>0.1</v>
      </c>
      <c r="J137" s="14"/>
      <c r="K137" s="30">
        <f t="shared" si="40"/>
        <v>0.6</v>
      </c>
      <c r="L137" s="14">
        <v>0.6</v>
      </c>
      <c r="M137" s="14">
        <v>1.25</v>
      </c>
      <c r="N137" s="14">
        <v>0.73</v>
      </c>
      <c r="O137" s="14">
        <f>+SUM(L137:N137)</f>
        <v>2.58</v>
      </c>
      <c r="P137" s="14">
        <f>+SUM(K137+O137)</f>
        <v>3.18</v>
      </c>
      <c r="Q137" s="14"/>
      <c r="R137" s="14">
        <f t="shared" si="41"/>
        <v>3.18</v>
      </c>
      <c r="S137" s="10"/>
      <c r="T137" s="10"/>
      <c r="U137" s="10"/>
    </row>
    <row r="138" spans="1:21" x14ac:dyDescent="0.2">
      <c r="A138" s="93"/>
      <c r="B138" s="121"/>
      <c r="C138" s="76" t="s">
        <v>141</v>
      </c>
      <c r="D138" s="34">
        <v>6</v>
      </c>
      <c r="E138" s="14">
        <v>0.9</v>
      </c>
      <c r="F138" s="14">
        <v>8</v>
      </c>
      <c r="G138" s="14"/>
      <c r="H138" s="30">
        <f t="shared" si="34"/>
        <v>8.9</v>
      </c>
      <c r="I138" s="14">
        <v>2.7</v>
      </c>
      <c r="J138" s="14"/>
      <c r="K138" s="30">
        <f t="shared" si="40"/>
        <v>11.600000000000001</v>
      </c>
      <c r="L138" s="14"/>
      <c r="M138" s="14">
        <v>1.6</v>
      </c>
      <c r="N138" s="14">
        <v>0.91</v>
      </c>
      <c r="O138" s="14">
        <f>+SUM(L138:N138)</f>
        <v>2.5100000000000002</v>
      </c>
      <c r="P138" s="14">
        <f>+SUM(K138+O138)</f>
        <v>14.110000000000001</v>
      </c>
      <c r="Q138" s="14"/>
      <c r="R138" s="14">
        <f t="shared" si="41"/>
        <v>14.110000000000001</v>
      </c>
      <c r="S138" s="15"/>
    </row>
    <row r="139" spans="1:21" x14ac:dyDescent="0.2">
      <c r="A139" s="93"/>
      <c r="B139" s="121"/>
      <c r="C139" s="76" t="s">
        <v>147</v>
      </c>
      <c r="D139" s="34">
        <v>4</v>
      </c>
      <c r="E139" s="14"/>
      <c r="F139" s="14"/>
      <c r="G139" s="14"/>
      <c r="H139" s="30">
        <f t="shared" si="34"/>
        <v>0</v>
      </c>
      <c r="I139" s="14"/>
      <c r="J139" s="14"/>
      <c r="K139" s="30">
        <f t="shared" si="40"/>
        <v>0</v>
      </c>
      <c r="L139" s="14"/>
      <c r="M139" s="14"/>
      <c r="N139" s="14">
        <v>0.25</v>
      </c>
      <c r="O139" s="14">
        <f>+SUM(L139:N139)</f>
        <v>0.25</v>
      </c>
      <c r="P139" s="14">
        <f>+SUM(K139+O139)</f>
        <v>0.25</v>
      </c>
      <c r="Q139" s="14">
        <v>14.5</v>
      </c>
      <c r="R139" s="14">
        <f t="shared" si="41"/>
        <v>14.75</v>
      </c>
      <c r="S139" s="10"/>
      <c r="T139" s="10"/>
      <c r="U139" s="10"/>
    </row>
    <row r="140" spans="1:21" x14ac:dyDescent="0.2">
      <c r="A140" s="93"/>
      <c r="B140" s="121"/>
      <c r="C140" s="76" t="s">
        <v>322</v>
      </c>
      <c r="D140" s="34">
        <v>0</v>
      </c>
      <c r="E140" s="14"/>
      <c r="F140" s="14"/>
      <c r="G140" s="14"/>
      <c r="H140" s="30">
        <f t="shared" si="34"/>
        <v>0</v>
      </c>
      <c r="I140" s="14"/>
      <c r="J140" s="14"/>
      <c r="K140" s="30">
        <f t="shared" si="40"/>
        <v>0</v>
      </c>
      <c r="L140" s="14"/>
      <c r="M140" s="14"/>
      <c r="N140" s="14"/>
      <c r="O140" s="14">
        <f t="shared" ref="O140:O159" si="42">+SUM(L140:N140)</f>
        <v>0</v>
      </c>
      <c r="P140" s="14">
        <f t="shared" ref="P140:P159" si="43">+SUM(K140+O140)</f>
        <v>0</v>
      </c>
      <c r="Q140" s="14"/>
      <c r="R140" s="14">
        <f t="shared" si="41"/>
        <v>0</v>
      </c>
      <c r="S140" s="10"/>
      <c r="T140" s="10"/>
      <c r="U140" s="10"/>
    </row>
    <row r="141" spans="1:21" x14ac:dyDescent="0.2">
      <c r="A141" s="93"/>
      <c r="B141" s="121"/>
      <c r="C141" s="76" t="s">
        <v>148</v>
      </c>
      <c r="D141" s="34">
        <v>0</v>
      </c>
      <c r="E141" s="14"/>
      <c r="F141" s="14"/>
      <c r="G141" s="14"/>
      <c r="H141" s="30">
        <f t="shared" si="34"/>
        <v>0</v>
      </c>
      <c r="I141" s="14"/>
      <c r="J141" s="14"/>
      <c r="K141" s="30">
        <f t="shared" si="40"/>
        <v>0</v>
      </c>
      <c r="L141" s="14"/>
      <c r="M141" s="14"/>
      <c r="N141" s="14"/>
      <c r="O141" s="14">
        <f t="shared" si="42"/>
        <v>0</v>
      </c>
      <c r="P141" s="14">
        <f t="shared" si="43"/>
        <v>0</v>
      </c>
      <c r="Q141" s="14"/>
      <c r="R141" s="14">
        <f t="shared" si="41"/>
        <v>0</v>
      </c>
      <c r="S141" s="10"/>
      <c r="T141" s="10"/>
      <c r="U141" s="10"/>
    </row>
    <row r="142" spans="1:21" x14ac:dyDescent="0.2">
      <c r="A142" s="93"/>
      <c r="B142" s="121"/>
      <c r="C142" s="76" t="s">
        <v>117</v>
      </c>
      <c r="D142" s="34">
        <v>10</v>
      </c>
      <c r="E142" s="14">
        <v>4.5999999999999996</v>
      </c>
      <c r="F142" s="14"/>
      <c r="G142" s="14"/>
      <c r="H142" s="30">
        <f t="shared" si="34"/>
        <v>4.5999999999999996</v>
      </c>
      <c r="I142" s="14">
        <v>0.8</v>
      </c>
      <c r="J142" s="14"/>
      <c r="K142" s="30">
        <f t="shared" si="40"/>
        <v>5.3999999999999995</v>
      </c>
      <c r="L142" s="14">
        <v>0.6</v>
      </c>
      <c r="M142" s="14">
        <v>5.0199999999999996</v>
      </c>
      <c r="N142" s="14">
        <v>4.7</v>
      </c>
      <c r="O142" s="14">
        <f t="shared" si="42"/>
        <v>10.32</v>
      </c>
      <c r="P142" s="14">
        <f t="shared" si="43"/>
        <v>15.719999999999999</v>
      </c>
      <c r="Q142" s="14">
        <v>8.4499999999999993</v>
      </c>
      <c r="R142" s="14">
        <f t="shared" si="41"/>
        <v>24.169999999999998</v>
      </c>
      <c r="S142" s="10"/>
      <c r="T142" s="10"/>
      <c r="U142" s="10"/>
    </row>
    <row r="143" spans="1:21" x14ac:dyDescent="0.2">
      <c r="A143" s="93"/>
      <c r="B143" s="121"/>
      <c r="C143" s="76" t="s">
        <v>149</v>
      </c>
      <c r="D143" s="34">
        <v>2</v>
      </c>
      <c r="E143" s="14"/>
      <c r="F143" s="14"/>
      <c r="G143" s="14"/>
      <c r="H143" s="30">
        <f t="shared" si="34"/>
        <v>0</v>
      </c>
      <c r="I143" s="14"/>
      <c r="J143" s="14"/>
      <c r="K143" s="30">
        <f t="shared" si="40"/>
        <v>0</v>
      </c>
      <c r="L143" s="14"/>
      <c r="M143" s="14">
        <v>4</v>
      </c>
      <c r="N143" s="14">
        <v>4.5</v>
      </c>
      <c r="O143" s="14">
        <f t="shared" si="42"/>
        <v>8.5</v>
      </c>
      <c r="P143" s="14">
        <f t="shared" si="43"/>
        <v>8.5</v>
      </c>
      <c r="Q143" s="14">
        <v>21</v>
      </c>
      <c r="R143" s="14">
        <f t="shared" si="41"/>
        <v>29.5</v>
      </c>
      <c r="S143" s="10"/>
      <c r="T143" s="10"/>
      <c r="U143" s="10"/>
    </row>
    <row r="144" spans="1:21" x14ac:dyDescent="0.2">
      <c r="A144" s="93"/>
      <c r="B144" s="121"/>
      <c r="C144" s="76" t="s">
        <v>125</v>
      </c>
      <c r="D144" s="34">
        <v>3</v>
      </c>
      <c r="E144" s="14"/>
      <c r="F144" s="14"/>
      <c r="G144" s="14"/>
      <c r="H144" s="30">
        <f t="shared" si="34"/>
        <v>0</v>
      </c>
      <c r="I144" s="14">
        <v>0.4</v>
      </c>
      <c r="J144" s="14"/>
      <c r="K144" s="30">
        <f t="shared" si="40"/>
        <v>0.4</v>
      </c>
      <c r="L144" s="14">
        <v>19.100000000000001</v>
      </c>
      <c r="M144" s="14">
        <v>1</v>
      </c>
      <c r="N144" s="14"/>
      <c r="O144" s="14">
        <f t="shared" si="42"/>
        <v>20.100000000000001</v>
      </c>
      <c r="P144" s="14">
        <f t="shared" si="43"/>
        <v>20.5</v>
      </c>
      <c r="Q144" s="14">
        <v>3.9</v>
      </c>
      <c r="R144" s="14">
        <f t="shared" si="41"/>
        <v>24.4</v>
      </c>
      <c r="S144" s="10"/>
      <c r="T144" s="10"/>
      <c r="U144" s="10"/>
    </row>
    <row r="145" spans="1:21" x14ac:dyDescent="0.2">
      <c r="A145" s="93"/>
      <c r="B145" s="121"/>
      <c r="C145" s="76" t="s">
        <v>161</v>
      </c>
      <c r="D145" s="34">
        <v>21</v>
      </c>
      <c r="E145" s="14">
        <v>10.72</v>
      </c>
      <c r="F145" s="14">
        <v>65.400000000000006</v>
      </c>
      <c r="G145" s="14">
        <v>0.32</v>
      </c>
      <c r="H145" s="30">
        <f t="shared" si="34"/>
        <v>76.44</v>
      </c>
      <c r="I145" s="14"/>
      <c r="J145" s="14"/>
      <c r="K145" s="30">
        <f t="shared" si="40"/>
        <v>76.44</v>
      </c>
      <c r="L145" s="14">
        <v>1.03</v>
      </c>
      <c r="M145" s="14">
        <v>7.64</v>
      </c>
      <c r="N145" s="14">
        <v>2.85</v>
      </c>
      <c r="O145" s="14">
        <f t="shared" si="42"/>
        <v>11.52</v>
      </c>
      <c r="P145" s="14">
        <f t="shared" si="43"/>
        <v>87.96</v>
      </c>
      <c r="Q145" s="14">
        <v>9.3000000000000007</v>
      </c>
      <c r="R145" s="14">
        <f t="shared" si="41"/>
        <v>97.259999999999991</v>
      </c>
      <c r="S145" s="10"/>
      <c r="T145" s="10"/>
      <c r="U145" s="10"/>
    </row>
    <row r="146" spans="1:21" x14ac:dyDescent="0.2">
      <c r="A146" s="93"/>
      <c r="B146" s="121"/>
      <c r="C146" s="76" t="s">
        <v>138</v>
      </c>
      <c r="D146" s="34">
        <v>27</v>
      </c>
      <c r="E146" s="14">
        <v>0.45</v>
      </c>
      <c r="F146" s="14">
        <v>3.03</v>
      </c>
      <c r="G146" s="14">
        <v>2.27</v>
      </c>
      <c r="H146" s="30">
        <f t="shared" si="34"/>
        <v>5.75</v>
      </c>
      <c r="I146" s="14">
        <v>1</v>
      </c>
      <c r="J146" s="14"/>
      <c r="K146" s="30">
        <f t="shared" si="40"/>
        <v>6.75</v>
      </c>
      <c r="L146" s="14">
        <v>14.86</v>
      </c>
      <c r="M146" s="14">
        <v>24.45</v>
      </c>
      <c r="N146" s="14">
        <v>33.07</v>
      </c>
      <c r="O146" s="14">
        <f t="shared" si="42"/>
        <v>72.38</v>
      </c>
      <c r="P146" s="14">
        <f t="shared" si="43"/>
        <v>79.13</v>
      </c>
      <c r="Q146" s="14">
        <v>10.1</v>
      </c>
      <c r="R146" s="14">
        <f t="shared" si="41"/>
        <v>89.22999999999999</v>
      </c>
      <c r="S146" s="10"/>
      <c r="T146" s="10"/>
      <c r="U146" s="10"/>
    </row>
    <row r="147" spans="1:21" x14ac:dyDescent="0.2">
      <c r="A147" s="93"/>
      <c r="B147" s="121"/>
      <c r="C147" s="76" t="s">
        <v>112</v>
      </c>
      <c r="D147" s="34">
        <v>28</v>
      </c>
      <c r="E147" s="14">
        <v>0.5</v>
      </c>
      <c r="F147" s="14"/>
      <c r="G147" s="14">
        <v>0.05</v>
      </c>
      <c r="H147" s="30">
        <f t="shared" si="34"/>
        <v>0.55000000000000004</v>
      </c>
      <c r="I147" s="14">
        <v>33.200000000000003</v>
      </c>
      <c r="J147" s="14"/>
      <c r="K147" s="30">
        <f t="shared" si="40"/>
        <v>33.75</v>
      </c>
      <c r="L147" s="14">
        <v>0.15</v>
      </c>
      <c r="M147" s="14">
        <v>356.18</v>
      </c>
      <c r="N147" s="14">
        <v>317.91000000000003</v>
      </c>
      <c r="O147" s="14">
        <f t="shared" si="42"/>
        <v>674.24</v>
      </c>
      <c r="P147" s="14">
        <f t="shared" si="43"/>
        <v>707.99</v>
      </c>
      <c r="Q147" s="14">
        <v>65.7</v>
      </c>
      <c r="R147" s="14">
        <f t="shared" si="41"/>
        <v>773.69</v>
      </c>
      <c r="S147" s="10"/>
      <c r="T147" s="10"/>
      <c r="U147" s="10"/>
    </row>
    <row r="148" spans="1:21" x14ac:dyDescent="0.2">
      <c r="A148" s="93"/>
      <c r="B148" s="121"/>
      <c r="C148" s="76" t="s">
        <v>144</v>
      </c>
      <c r="D148" s="34">
        <v>31</v>
      </c>
      <c r="E148" s="14">
        <v>9.84</v>
      </c>
      <c r="F148" s="14">
        <v>0.91</v>
      </c>
      <c r="G148" s="14">
        <v>40.520000000000003</v>
      </c>
      <c r="H148" s="30">
        <f t="shared" si="34"/>
        <v>51.27</v>
      </c>
      <c r="I148" s="14"/>
      <c r="J148" s="14">
        <v>2</v>
      </c>
      <c r="K148" s="30">
        <f t="shared" si="40"/>
        <v>53.27</v>
      </c>
      <c r="L148" s="14"/>
      <c r="M148" s="14">
        <v>87.38</v>
      </c>
      <c r="N148" s="14">
        <v>219.96</v>
      </c>
      <c r="O148" s="14">
        <f t="shared" si="42"/>
        <v>307.34000000000003</v>
      </c>
      <c r="P148" s="14">
        <f t="shared" si="43"/>
        <v>360.61</v>
      </c>
      <c r="Q148" s="14">
        <v>7.13</v>
      </c>
      <c r="R148" s="14">
        <f t="shared" si="41"/>
        <v>367.74</v>
      </c>
      <c r="S148" s="10"/>
      <c r="T148" s="10"/>
      <c r="U148" s="10"/>
    </row>
    <row r="149" spans="1:21" x14ac:dyDescent="0.2">
      <c r="A149" s="93"/>
      <c r="B149" s="121"/>
      <c r="C149" s="76" t="s">
        <v>116</v>
      </c>
      <c r="D149" s="34">
        <v>8</v>
      </c>
      <c r="E149" s="14">
        <v>2.5</v>
      </c>
      <c r="F149" s="14">
        <v>0.2</v>
      </c>
      <c r="G149" s="14">
        <v>0.4</v>
      </c>
      <c r="H149" s="30">
        <f t="shared" si="34"/>
        <v>3.1</v>
      </c>
      <c r="I149" s="14"/>
      <c r="J149" s="14">
        <v>0.01</v>
      </c>
      <c r="K149" s="30">
        <f t="shared" si="40"/>
        <v>3.11</v>
      </c>
      <c r="L149" s="14"/>
      <c r="M149" s="14">
        <v>0.54</v>
      </c>
      <c r="N149" s="14">
        <v>0.51</v>
      </c>
      <c r="O149" s="14">
        <f t="shared" si="42"/>
        <v>1.05</v>
      </c>
      <c r="P149" s="14">
        <f t="shared" si="43"/>
        <v>4.16</v>
      </c>
      <c r="Q149" s="14">
        <v>0.2</v>
      </c>
      <c r="R149" s="14">
        <f t="shared" si="41"/>
        <v>4.3600000000000003</v>
      </c>
      <c r="S149" s="10"/>
      <c r="T149" s="10"/>
      <c r="U149" s="10"/>
    </row>
    <row r="150" spans="1:21" x14ac:dyDescent="0.2">
      <c r="A150" s="93"/>
      <c r="B150" s="121"/>
      <c r="C150" s="76" t="s">
        <v>158</v>
      </c>
      <c r="D150" s="34">
        <v>2</v>
      </c>
      <c r="E150" s="14">
        <v>1.5</v>
      </c>
      <c r="F150" s="14"/>
      <c r="G150" s="14"/>
      <c r="H150" s="30">
        <f t="shared" si="34"/>
        <v>1.5</v>
      </c>
      <c r="I150" s="14"/>
      <c r="J150" s="14"/>
      <c r="K150" s="30">
        <f t="shared" si="40"/>
        <v>1.5</v>
      </c>
      <c r="L150" s="14"/>
      <c r="M150" s="14">
        <v>0.5</v>
      </c>
      <c r="N150" s="14"/>
      <c r="O150" s="14">
        <f t="shared" si="42"/>
        <v>0.5</v>
      </c>
      <c r="P150" s="14">
        <f t="shared" si="43"/>
        <v>2</v>
      </c>
      <c r="Q150" s="14"/>
      <c r="R150" s="14">
        <f t="shared" si="41"/>
        <v>2</v>
      </c>
      <c r="S150" s="10"/>
      <c r="T150" s="10"/>
      <c r="U150" s="10"/>
    </row>
    <row r="151" spans="1:21" x14ac:dyDescent="0.2">
      <c r="A151" s="93"/>
      <c r="B151" s="121"/>
      <c r="C151" s="76" t="s">
        <v>146</v>
      </c>
      <c r="D151" s="34">
        <v>9</v>
      </c>
      <c r="E151" s="14">
        <v>0.05</v>
      </c>
      <c r="F151" s="14">
        <v>1</v>
      </c>
      <c r="G151" s="14">
        <v>0.2</v>
      </c>
      <c r="H151" s="30">
        <f t="shared" si="34"/>
        <v>1.25</v>
      </c>
      <c r="I151" s="14">
        <v>0.3</v>
      </c>
      <c r="J151" s="14"/>
      <c r="K151" s="30">
        <f t="shared" si="40"/>
        <v>1.55</v>
      </c>
      <c r="L151" s="14">
        <v>3</v>
      </c>
      <c r="M151" s="14">
        <v>6.89</v>
      </c>
      <c r="N151" s="14">
        <v>1.95</v>
      </c>
      <c r="O151" s="14">
        <f t="shared" si="42"/>
        <v>11.84</v>
      </c>
      <c r="P151" s="14">
        <f t="shared" si="43"/>
        <v>13.39</v>
      </c>
      <c r="Q151" s="14">
        <v>12.2</v>
      </c>
      <c r="R151" s="14">
        <f t="shared" si="41"/>
        <v>25.59</v>
      </c>
      <c r="S151" s="10"/>
      <c r="T151" s="10"/>
      <c r="U151" s="10"/>
    </row>
    <row r="152" spans="1:21" x14ac:dyDescent="0.2">
      <c r="A152" s="93"/>
      <c r="B152" s="121"/>
      <c r="C152" s="76" t="s">
        <v>115</v>
      </c>
      <c r="D152" s="34">
        <v>4</v>
      </c>
      <c r="E152" s="14">
        <v>0.3</v>
      </c>
      <c r="F152" s="14">
        <v>0.26</v>
      </c>
      <c r="G152" s="14">
        <v>0.14000000000000001</v>
      </c>
      <c r="H152" s="30">
        <f t="shared" si="34"/>
        <v>0.70000000000000007</v>
      </c>
      <c r="I152" s="14"/>
      <c r="J152" s="14"/>
      <c r="K152" s="30">
        <f t="shared" si="40"/>
        <v>0.70000000000000007</v>
      </c>
      <c r="L152" s="14"/>
      <c r="M152" s="14">
        <v>0.01</v>
      </c>
      <c r="N152" s="14">
        <v>0.8</v>
      </c>
      <c r="O152" s="14">
        <f t="shared" si="42"/>
        <v>0.81</v>
      </c>
      <c r="P152" s="14">
        <f t="shared" si="43"/>
        <v>1.5100000000000002</v>
      </c>
      <c r="Q152" s="14">
        <v>1</v>
      </c>
      <c r="R152" s="14">
        <f t="shared" si="41"/>
        <v>2.5100000000000002</v>
      </c>
      <c r="S152" s="10"/>
      <c r="T152" s="10"/>
      <c r="U152" s="10"/>
    </row>
    <row r="153" spans="1:21" x14ac:dyDescent="0.2">
      <c r="A153" s="93"/>
      <c r="B153" s="121"/>
      <c r="C153" s="76" t="s">
        <v>145</v>
      </c>
      <c r="D153" s="34">
        <v>3</v>
      </c>
      <c r="E153" s="14">
        <v>0.1</v>
      </c>
      <c r="F153" s="14"/>
      <c r="G153" s="14">
        <v>1.75</v>
      </c>
      <c r="H153" s="30">
        <f t="shared" si="34"/>
        <v>1.85</v>
      </c>
      <c r="I153" s="14">
        <v>0.1</v>
      </c>
      <c r="J153" s="14"/>
      <c r="K153" s="30">
        <f t="shared" si="40"/>
        <v>1.9500000000000002</v>
      </c>
      <c r="L153" s="14"/>
      <c r="M153" s="14">
        <v>1.1000000000000001</v>
      </c>
      <c r="N153" s="14">
        <v>0.25</v>
      </c>
      <c r="O153" s="14">
        <f t="shared" si="42"/>
        <v>1.35</v>
      </c>
      <c r="P153" s="14">
        <f t="shared" si="43"/>
        <v>3.3000000000000003</v>
      </c>
      <c r="Q153" s="14"/>
      <c r="R153" s="14">
        <f t="shared" si="41"/>
        <v>3.3000000000000003</v>
      </c>
      <c r="S153" s="10"/>
      <c r="T153" s="10"/>
      <c r="U153" s="10"/>
    </row>
    <row r="154" spans="1:21" x14ac:dyDescent="0.2">
      <c r="A154" s="93"/>
      <c r="B154" s="121"/>
      <c r="C154" s="76" t="s">
        <v>136</v>
      </c>
      <c r="D154" s="34">
        <v>0</v>
      </c>
      <c r="E154" s="14"/>
      <c r="F154" s="14"/>
      <c r="G154" s="14"/>
      <c r="H154" s="30">
        <f t="shared" si="34"/>
        <v>0</v>
      </c>
      <c r="I154" s="14"/>
      <c r="J154" s="14"/>
      <c r="K154" s="30">
        <f t="shared" si="40"/>
        <v>0</v>
      </c>
      <c r="L154" s="14"/>
      <c r="M154" s="14"/>
      <c r="N154" s="14"/>
      <c r="O154" s="14">
        <f t="shared" si="42"/>
        <v>0</v>
      </c>
      <c r="P154" s="14">
        <f t="shared" si="43"/>
        <v>0</v>
      </c>
      <c r="Q154" s="14"/>
      <c r="R154" s="14">
        <f t="shared" si="41"/>
        <v>0</v>
      </c>
      <c r="S154" s="10"/>
      <c r="T154" s="10"/>
      <c r="U154" s="10"/>
    </row>
    <row r="155" spans="1:21" x14ac:dyDescent="0.2">
      <c r="A155" s="93"/>
      <c r="B155" s="121"/>
      <c r="C155" s="76" t="s">
        <v>150</v>
      </c>
      <c r="D155" s="34">
        <v>3</v>
      </c>
      <c r="E155" s="14"/>
      <c r="F155" s="14"/>
      <c r="G155" s="14"/>
      <c r="H155" s="30">
        <f t="shared" si="34"/>
        <v>0</v>
      </c>
      <c r="I155" s="14"/>
      <c r="J155" s="14"/>
      <c r="K155" s="30">
        <f t="shared" si="40"/>
        <v>0</v>
      </c>
      <c r="L155" s="14"/>
      <c r="M155" s="14">
        <v>2.25</v>
      </c>
      <c r="N155" s="14">
        <v>5.2</v>
      </c>
      <c r="O155" s="14">
        <f t="shared" si="42"/>
        <v>7.45</v>
      </c>
      <c r="P155" s="14">
        <f t="shared" si="43"/>
        <v>7.45</v>
      </c>
      <c r="Q155" s="14"/>
      <c r="R155" s="14">
        <f t="shared" si="41"/>
        <v>7.45</v>
      </c>
      <c r="S155" s="10"/>
      <c r="T155" s="10"/>
      <c r="U155" s="10"/>
    </row>
    <row r="156" spans="1:21" x14ac:dyDescent="0.2">
      <c r="A156" s="93"/>
      <c r="B156" s="124"/>
      <c r="C156" s="78" t="s">
        <v>124</v>
      </c>
      <c r="D156" s="64"/>
      <c r="E156" s="36"/>
      <c r="F156" s="36"/>
      <c r="G156" s="36"/>
      <c r="H156" s="65"/>
      <c r="I156" s="36"/>
      <c r="J156" s="36"/>
      <c r="K156" s="65"/>
      <c r="L156" s="36"/>
      <c r="M156" s="36"/>
      <c r="N156" s="36"/>
      <c r="O156" s="36"/>
      <c r="P156" s="36"/>
      <c r="Q156" s="36"/>
      <c r="R156" s="36"/>
      <c r="S156" s="10"/>
      <c r="T156" s="10"/>
      <c r="U156" s="10"/>
    </row>
    <row r="157" spans="1:21" x14ac:dyDescent="0.2">
      <c r="A157" s="93"/>
      <c r="B157" s="121" t="s">
        <v>427</v>
      </c>
      <c r="C157" s="76" t="s">
        <v>131</v>
      </c>
      <c r="D157" s="34">
        <v>113</v>
      </c>
      <c r="E157" s="14">
        <v>244.28</v>
      </c>
      <c r="F157" s="14">
        <v>16.23</v>
      </c>
      <c r="G157" s="14">
        <v>54.83</v>
      </c>
      <c r="H157" s="30">
        <f t="shared" si="34"/>
        <v>315.33999999999997</v>
      </c>
      <c r="I157" s="14">
        <v>14.6</v>
      </c>
      <c r="J157" s="14"/>
      <c r="K157" s="30">
        <f t="shared" si="40"/>
        <v>329.94</v>
      </c>
      <c r="L157" s="14">
        <v>0.4</v>
      </c>
      <c r="M157" s="14">
        <v>127.87</v>
      </c>
      <c r="N157" s="14">
        <v>51.2</v>
      </c>
      <c r="O157" s="14">
        <f t="shared" si="42"/>
        <v>179.47000000000003</v>
      </c>
      <c r="P157" s="14">
        <f t="shared" si="43"/>
        <v>509.41</v>
      </c>
      <c r="Q157" s="14">
        <v>369.34</v>
      </c>
      <c r="R157" s="14">
        <f t="shared" si="41"/>
        <v>878.75</v>
      </c>
      <c r="S157" s="10"/>
      <c r="T157" s="10"/>
      <c r="U157" s="10"/>
    </row>
    <row r="158" spans="1:21" x14ac:dyDescent="0.2">
      <c r="A158" s="93"/>
      <c r="B158" s="121"/>
      <c r="C158" s="76" t="s">
        <v>128</v>
      </c>
      <c r="D158" s="34">
        <v>25</v>
      </c>
      <c r="E158" s="14">
        <v>68.5</v>
      </c>
      <c r="F158" s="14">
        <v>0.17</v>
      </c>
      <c r="G158" s="14"/>
      <c r="H158" s="30">
        <f t="shared" si="34"/>
        <v>68.67</v>
      </c>
      <c r="I158" s="14">
        <v>0.6</v>
      </c>
      <c r="J158" s="14"/>
      <c r="K158" s="30">
        <f t="shared" si="40"/>
        <v>69.27</v>
      </c>
      <c r="L158" s="14"/>
      <c r="M158" s="14">
        <v>15.8</v>
      </c>
      <c r="N158" s="14">
        <v>9.6300000000000008</v>
      </c>
      <c r="O158" s="14">
        <f t="shared" si="42"/>
        <v>25.43</v>
      </c>
      <c r="P158" s="14">
        <f t="shared" si="43"/>
        <v>94.699999999999989</v>
      </c>
      <c r="Q158" s="14">
        <v>12.06</v>
      </c>
      <c r="R158" s="14">
        <f t="shared" si="41"/>
        <v>106.75999999999999</v>
      </c>
      <c r="S158" s="10"/>
      <c r="T158" s="10"/>
      <c r="U158" s="10"/>
    </row>
    <row r="159" spans="1:21" x14ac:dyDescent="0.2">
      <c r="A159" s="93"/>
      <c r="B159" s="121"/>
      <c r="C159" s="76" t="s">
        <v>152</v>
      </c>
      <c r="D159" s="34">
        <v>31</v>
      </c>
      <c r="E159" s="14">
        <v>97.86</v>
      </c>
      <c r="F159" s="14">
        <v>7.05</v>
      </c>
      <c r="G159" s="14"/>
      <c r="H159" s="30">
        <f t="shared" si="34"/>
        <v>104.91</v>
      </c>
      <c r="I159" s="14"/>
      <c r="J159" s="14"/>
      <c r="K159" s="30">
        <f t="shared" si="40"/>
        <v>104.91</v>
      </c>
      <c r="L159" s="14"/>
      <c r="M159" s="14">
        <v>1.67</v>
      </c>
      <c r="N159" s="14">
        <v>1.27</v>
      </c>
      <c r="O159" s="14">
        <f t="shared" si="42"/>
        <v>2.94</v>
      </c>
      <c r="P159" s="14">
        <f t="shared" si="43"/>
        <v>107.85</v>
      </c>
      <c r="Q159" s="14">
        <v>0.22</v>
      </c>
      <c r="R159" s="14">
        <f t="shared" si="41"/>
        <v>108.07</v>
      </c>
      <c r="S159" s="10"/>
      <c r="T159" s="10"/>
      <c r="U159" s="10"/>
    </row>
    <row r="160" spans="1:21" x14ac:dyDescent="0.2">
      <c r="A160" s="93"/>
      <c r="B160" s="121"/>
      <c r="C160" s="76" t="s">
        <v>160</v>
      </c>
      <c r="D160" s="34">
        <v>56</v>
      </c>
      <c r="E160" s="14">
        <v>85.16</v>
      </c>
      <c r="F160" s="14">
        <v>13.22</v>
      </c>
      <c r="G160" s="14">
        <v>2</v>
      </c>
      <c r="H160" s="30">
        <f t="shared" si="34"/>
        <v>100.38</v>
      </c>
      <c r="I160" s="14">
        <v>27.75</v>
      </c>
      <c r="J160" s="14"/>
      <c r="K160" s="30">
        <f t="shared" si="40"/>
        <v>128.13</v>
      </c>
      <c r="L160" s="14"/>
      <c r="M160" s="14">
        <v>20.86</v>
      </c>
      <c r="N160" s="14">
        <v>10.49</v>
      </c>
      <c r="O160" s="14">
        <f>+SUM(L160:N160)</f>
        <v>31.35</v>
      </c>
      <c r="P160" s="14">
        <f>+SUM(K160+O160)</f>
        <v>159.47999999999999</v>
      </c>
      <c r="Q160" s="14">
        <v>19.61</v>
      </c>
      <c r="R160" s="14">
        <f t="shared" si="41"/>
        <v>179.08999999999997</v>
      </c>
      <c r="S160" s="10"/>
      <c r="T160" s="10"/>
      <c r="U160" s="10"/>
    </row>
    <row r="161" spans="1:21" x14ac:dyDescent="0.2">
      <c r="A161" s="93"/>
      <c r="B161" s="121"/>
      <c r="C161" s="76" t="s">
        <v>113</v>
      </c>
      <c r="D161" s="34">
        <v>45</v>
      </c>
      <c r="E161" s="14">
        <v>10.99</v>
      </c>
      <c r="F161" s="14">
        <v>27.15</v>
      </c>
      <c r="G161" s="14">
        <v>0.67</v>
      </c>
      <c r="H161" s="30">
        <f t="shared" si="34"/>
        <v>38.81</v>
      </c>
      <c r="I161" s="14"/>
      <c r="J161" s="14"/>
      <c r="K161" s="30">
        <f t="shared" si="40"/>
        <v>38.81</v>
      </c>
      <c r="L161" s="14"/>
      <c r="M161" s="14">
        <v>3.92</v>
      </c>
      <c r="N161" s="14">
        <v>0.67</v>
      </c>
      <c r="O161" s="14">
        <f>+SUM(L161:N161)</f>
        <v>4.59</v>
      </c>
      <c r="P161" s="14">
        <f>+SUM(K161+O161)</f>
        <v>43.400000000000006</v>
      </c>
      <c r="Q161" s="14">
        <v>0.21</v>
      </c>
      <c r="R161" s="14">
        <f t="shared" si="41"/>
        <v>43.610000000000007</v>
      </c>
      <c r="S161" s="10"/>
      <c r="T161" s="10"/>
      <c r="U161" s="10"/>
    </row>
    <row r="162" spans="1:21" x14ac:dyDescent="0.2">
      <c r="A162" s="93"/>
      <c r="B162" s="121"/>
      <c r="C162" s="76" t="s">
        <v>159</v>
      </c>
      <c r="D162" s="34">
        <v>5</v>
      </c>
      <c r="E162" s="14"/>
      <c r="F162" s="14"/>
      <c r="G162" s="14"/>
      <c r="H162" s="30">
        <f t="shared" si="34"/>
        <v>0</v>
      </c>
      <c r="I162" s="14"/>
      <c r="J162" s="14"/>
      <c r="K162" s="30">
        <f t="shared" si="40"/>
        <v>0</v>
      </c>
      <c r="L162" s="14">
        <v>25</v>
      </c>
      <c r="M162" s="14">
        <v>9.01</v>
      </c>
      <c r="N162" s="14">
        <v>24</v>
      </c>
      <c r="O162" s="14">
        <f>+SUM(L162:N162)</f>
        <v>58.01</v>
      </c>
      <c r="P162" s="14">
        <f>+SUM(K162+O162)</f>
        <v>58.01</v>
      </c>
      <c r="Q162" s="14">
        <v>0.2</v>
      </c>
      <c r="R162" s="14">
        <f t="shared" si="41"/>
        <v>58.21</v>
      </c>
      <c r="S162" s="10"/>
      <c r="T162" s="10"/>
      <c r="U162" s="10"/>
    </row>
    <row r="163" spans="1:21" x14ac:dyDescent="0.2">
      <c r="A163" s="93"/>
      <c r="B163" s="121"/>
      <c r="C163" s="76" t="s">
        <v>143</v>
      </c>
      <c r="D163" s="34">
        <v>21</v>
      </c>
      <c r="E163" s="14">
        <v>0.02</v>
      </c>
      <c r="F163" s="14">
        <v>0.75</v>
      </c>
      <c r="G163" s="14">
        <v>0.12</v>
      </c>
      <c r="H163" s="30">
        <f t="shared" si="34"/>
        <v>0.89</v>
      </c>
      <c r="I163" s="14">
        <v>0.01</v>
      </c>
      <c r="J163" s="14"/>
      <c r="K163" s="30">
        <f t="shared" si="40"/>
        <v>0.9</v>
      </c>
      <c r="L163" s="14">
        <v>0.01</v>
      </c>
      <c r="M163" s="14">
        <v>3.52</v>
      </c>
      <c r="N163" s="14">
        <v>1.75</v>
      </c>
      <c r="O163" s="14">
        <f>+SUM(L163:N163)</f>
        <v>5.2799999999999994</v>
      </c>
      <c r="P163" s="14">
        <f>+SUM(K163+O163)</f>
        <v>6.18</v>
      </c>
      <c r="Q163" s="14">
        <v>0.01</v>
      </c>
      <c r="R163" s="14">
        <f t="shared" si="41"/>
        <v>6.1899999999999995</v>
      </c>
      <c r="S163" s="10"/>
      <c r="T163" s="10"/>
      <c r="U163" s="10"/>
    </row>
    <row r="164" spans="1:21" x14ac:dyDescent="0.2">
      <c r="A164" s="93"/>
      <c r="B164" s="121"/>
      <c r="C164" s="76" t="s">
        <v>153</v>
      </c>
      <c r="D164" s="34">
        <v>23</v>
      </c>
      <c r="E164" s="14">
        <v>12.25</v>
      </c>
      <c r="F164" s="14">
        <v>0.17</v>
      </c>
      <c r="G164" s="14">
        <v>2</v>
      </c>
      <c r="H164" s="30">
        <f t="shared" si="34"/>
        <v>14.42</v>
      </c>
      <c r="I164" s="14"/>
      <c r="J164" s="14"/>
      <c r="K164" s="30">
        <f t="shared" si="40"/>
        <v>14.42</v>
      </c>
      <c r="L164" s="14">
        <v>23.8</v>
      </c>
      <c r="M164" s="14">
        <v>51.86</v>
      </c>
      <c r="N164" s="14">
        <v>25.73</v>
      </c>
      <c r="O164" s="14">
        <f>+SUM(L164:N164)</f>
        <v>101.39</v>
      </c>
      <c r="P164" s="14">
        <f>+SUM(K164+O164)</f>
        <v>115.81</v>
      </c>
      <c r="Q164" s="14">
        <v>1.01</v>
      </c>
      <c r="R164" s="14">
        <f t="shared" si="41"/>
        <v>116.82000000000001</v>
      </c>
      <c r="S164" s="10"/>
      <c r="T164" s="10"/>
      <c r="U164" s="10"/>
    </row>
    <row r="165" spans="1:21" x14ac:dyDescent="0.2">
      <c r="A165" s="93"/>
      <c r="B165" s="121"/>
      <c r="C165" s="78" t="s">
        <v>478</v>
      </c>
      <c r="D165" s="64"/>
      <c r="E165" s="36"/>
      <c r="F165" s="36"/>
      <c r="G165" s="36"/>
      <c r="H165" s="65"/>
      <c r="I165" s="36"/>
      <c r="J165" s="36"/>
      <c r="K165" s="65"/>
      <c r="L165" s="36"/>
      <c r="M165" s="36"/>
      <c r="N165" s="36"/>
      <c r="O165" s="36"/>
      <c r="P165" s="36"/>
      <c r="Q165" s="36"/>
      <c r="R165" s="36"/>
      <c r="S165" s="10"/>
      <c r="T165" s="10"/>
      <c r="U165" s="10"/>
    </row>
    <row r="166" spans="1:21" x14ac:dyDescent="0.2">
      <c r="A166" s="93"/>
      <c r="B166" s="121"/>
      <c r="C166" s="76" t="s">
        <v>142</v>
      </c>
      <c r="D166" s="34">
        <v>5</v>
      </c>
      <c r="E166" s="14">
        <v>4.13</v>
      </c>
      <c r="F166" s="14"/>
      <c r="G166" s="14">
        <v>4</v>
      </c>
      <c r="H166" s="30">
        <f t="shared" si="34"/>
        <v>8.129999999999999</v>
      </c>
      <c r="I166" s="14"/>
      <c r="J166" s="14"/>
      <c r="K166" s="30">
        <f t="shared" si="40"/>
        <v>8.129999999999999</v>
      </c>
      <c r="L166" s="14">
        <v>1.5</v>
      </c>
      <c r="M166" s="14"/>
      <c r="N166" s="14"/>
      <c r="O166" s="14">
        <f t="shared" ref="O166:O172" si="44">+SUM(L166:N166)</f>
        <v>1.5</v>
      </c>
      <c r="P166" s="14">
        <f t="shared" ref="P166:P172" si="45">+SUM(K166+O166)</f>
        <v>9.629999999999999</v>
      </c>
      <c r="Q166" s="14">
        <v>0.6</v>
      </c>
      <c r="R166" s="14">
        <f t="shared" si="41"/>
        <v>10.229999999999999</v>
      </c>
      <c r="S166" s="10"/>
      <c r="T166" s="10"/>
      <c r="U166" s="10"/>
    </row>
    <row r="167" spans="1:21" x14ac:dyDescent="0.2">
      <c r="A167" s="93"/>
      <c r="B167" s="121"/>
      <c r="C167" s="76" t="s">
        <v>133</v>
      </c>
      <c r="D167" s="34">
        <v>69</v>
      </c>
      <c r="E167" s="14">
        <v>26.87</v>
      </c>
      <c r="F167" s="14">
        <v>1.5</v>
      </c>
      <c r="G167" s="14">
        <v>2.0499999999999998</v>
      </c>
      <c r="H167" s="30">
        <f t="shared" si="34"/>
        <v>30.42</v>
      </c>
      <c r="I167" s="14">
        <v>32.049999999999997</v>
      </c>
      <c r="J167" s="14">
        <v>3.5</v>
      </c>
      <c r="K167" s="30">
        <f t="shared" si="40"/>
        <v>65.97</v>
      </c>
      <c r="L167" s="14">
        <v>28.07</v>
      </c>
      <c r="M167" s="14">
        <v>47.43</v>
      </c>
      <c r="N167" s="14">
        <v>196.89</v>
      </c>
      <c r="O167" s="14">
        <f t="shared" si="44"/>
        <v>272.39</v>
      </c>
      <c r="P167" s="14">
        <f t="shared" si="45"/>
        <v>338.36</v>
      </c>
      <c r="Q167" s="14">
        <v>261.41000000000003</v>
      </c>
      <c r="R167" s="14">
        <f t="shared" si="41"/>
        <v>599.77</v>
      </c>
      <c r="S167" s="10"/>
      <c r="T167" s="10"/>
      <c r="U167" s="10"/>
    </row>
    <row r="168" spans="1:21" x14ac:dyDescent="0.2">
      <c r="A168" s="93"/>
      <c r="B168" s="121"/>
      <c r="C168" s="76" t="s">
        <v>134</v>
      </c>
      <c r="D168" s="34">
        <v>14</v>
      </c>
      <c r="E168" s="14">
        <v>57.91</v>
      </c>
      <c r="F168" s="14"/>
      <c r="G168" s="14">
        <v>4.2</v>
      </c>
      <c r="H168" s="30">
        <f t="shared" si="34"/>
        <v>62.11</v>
      </c>
      <c r="I168" s="14"/>
      <c r="J168" s="14"/>
      <c r="K168" s="30">
        <f t="shared" si="40"/>
        <v>62.11</v>
      </c>
      <c r="L168" s="14"/>
      <c r="M168" s="14">
        <v>0.41</v>
      </c>
      <c r="N168" s="14">
        <v>0.14000000000000001</v>
      </c>
      <c r="O168" s="14">
        <f t="shared" si="44"/>
        <v>0.55000000000000004</v>
      </c>
      <c r="P168" s="14">
        <f t="shared" si="45"/>
        <v>62.66</v>
      </c>
      <c r="Q168" s="14">
        <v>0.56000000000000005</v>
      </c>
      <c r="R168" s="14">
        <f t="shared" si="41"/>
        <v>63.22</v>
      </c>
      <c r="S168" s="10"/>
      <c r="T168" s="10"/>
      <c r="U168" s="10"/>
    </row>
    <row r="169" spans="1:21" x14ac:dyDescent="0.2">
      <c r="A169" s="93"/>
      <c r="B169" s="121"/>
      <c r="C169" s="76" t="s">
        <v>135</v>
      </c>
      <c r="D169" s="34">
        <v>5</v>
      </c>
      <c r="E169" s="14">
        <v>0.6</v>
      </c>
      <c r="F169" s="14"/>
      <c r="G169" s="14"/>
      <c r="H169" s="30">
        <f t="shared" si="34"/>
        <v>0.6</v>
      </c>
      <c r="I169" s="14"/>
      <c r="J169" s="14"/>
      <c r="K169" s="30">
        <f t="shared" si="40"/>
        <v>0.6</v>
      </c>
      <c r="L169" s="14"/>
      <c r="M169" s="14">
        <v>1.89</v>
      </c>
      <c r="N169" s="14">
        <v>0.2</v>
      </c>
      <c r="O169" s="14">
        <f t="shared" si="44"/>
        <v>2.09</v>
      </c>
      <c r="P169" s="14">
        <f t="shared" si="45"/>
        <v>2.69</v>
      </c>
      <c r="Q169" s="14"/>
      <c r="R169" s="14">
        <f t="shared" si="41"/>
        <v>2.69</v>
      </c>
      <c r="S169" s="10"/>
      <c r="T169" s="10"/>
      <c r="U169" s="10"/>
    </row>
    <row r="170" spans="1:21" x14ac:dyDescent="0.2">
      <c r="A170" s="93"/>
      <c r="B170" s="124"/>
      <c r="C170" s="76" t="s">
        <v>110</v>
      </c>
      <c r="D170" s="34">
        <v>1</v>
      </c>
      <c r="E170" s="14"/>
      <c r="F170" s="14"/>
      <c r="G170" s="14"/>
      <c r="H170" s="30">
        <f t="shared" si="34"/>
        <v>0</v>
      </c>
      <c r="I170" s="14"/>
      <c r="J170" s="14"/>
      <c r="K170" s="30">
        <f t="shared" si="40"/>
        <v>0</v>
      </c>
      <c r="L170" s="14"/>
      <c r="M170" s="14">
        <v>0.01</v>
      </c>
      <c r="N170" s="14"/>
      <c r="O170" s="14">
        <f t="shared" si="44"/>
        <v>0.01</v>
      </c>
      <c r="P170" s="14">
        <f t="shared" si="45"/>
        <v>0.01</v>
      </c>
      <c r="Q170" s="14"/>
      <c r="R170" s="14">
        <f t="shared" si="41"/>
        <v>0.01</v>
      </c>
      <c r="S170" s="10"/>
      <c r="T170" s="10"/>
      <c r="U170" s="10"/>
    </row>
    <row r="171" spans="1:21" x14ac:dyDescent="0.2">
      <c r="A171" s="93"/>
      <c r="B171" s="121" t="s">
        <v>118</v>
      </c>
      <c r="C171" s="76" t="s">
        <v>323</v>
      </c>
      <c r="D171" s="34">
        <v>213</v>
      </c>
      <c r="E171" s="14">
        <v>92.12</v>
      </c>
      <c r="F171" s="14">
        <v>3.22</v>
      </c>
      <c r="G171" s="14">
        <v>57.42</v>
      </c>
      <c r="H171" s="30">
        <f t="shared" si="34"/>
        <v>152.76</v>
      </c>
      <c r="I171" s="14">
        <v>133.82</v>
      </c>
      <c r="J171" s="14"/>
      <c r="K171" s="30">
        <f t="shared" si="40"/>
        <v>286.58</v>
      </c>
      <c r="L171" s="14">
        <v>46.55</v>
      </c>
      <c r="M171" s="14">
        <v>140.15</v>
      </c>
      <c r="N171" s="14">
        <v>55.68</v>
      </c>
      <c r="O171" s="14">
        <f t="shared" si="44"/>
        <v>242.38</v>
      </c>
      <c r="P171" s="14">
        <f t="shared" si="45"/>
        <v>528.96</v>
      </c>
      <c r="Q171" s="14">
        <v>13.52</v>
      </c>
      <c r="R171" s="14">
        <f t="shared" si="41"/>
        <v>542.48</v>
      </c>
      <c r="S171" s="10"/>
      <c r="T171" s="10"/>
      <c r="U171" s="10"/>
    </row>
    <row r="172" spans="1:21" x14ac:dyDescent="0.2">
      <c r="A172" s="93"/>
      <c r="B172" s="121"/>
      <c r="C172" s="76" t="s">
        <v>155</v>
      </c>
      <c r="D172" s="34">
        <v>42</v>
      </c>
      <c r="E172" s="14">
        <v>4.8</v>
      </c>
      <c r="F172" s="14"/>
      <c r="G172" s="14">
        <v>16.2</v>
      </c>
      <c r="H172" s="30">
        <f t="shared" si="34"/>
        <v>21</v>
      </c>
      <c r="I172" s="14">
        <v>2.75</v>
      </c>
      <c r="J172" s="14"/>
      <c r="K172" s="30">
        <f t="shared" si="40"/>
        <v>23.75</v>
      </c>
      <c r="L172" s="14">
        <v>10</v>
      </c>
      <c r="M172" s="14">
        <v>31.72</v>
      </c>
      <c r="N172" s="14">
        <v>57.1</v>
      </c>
      <c r="O172" s="14">
        <f t="shared" si="44"/>
        <v>98.82</v>
      </c>
      <c r="P172" s="14">
        <f t="shared" si="45"/>
        <v>122.57</v>
      </c>
      <c r="Q172" s="14"/>
      <c r="R172" s="14">
        <f t="shared" si="41"/>
        <v>122.57</v>
      </c>
      <c r="S172" s="10"/>
      <c r="T172" s="10"/>
      <c r="U172" s="10"/>
    </row>
    <row r="173" spans="1:21" x14ac:dyDescent="0.2">
      <c r="A173" s="93"/>
      <c r="B173" s="121"/>
      <c r="C173" s="78" t="s">
        <v>411</v>
      </c>
      <c r="D173" s="64"/>
      <c r="E173" s="36"/>
      <c r="F173" s="36"/>
      <c r="G173" s="36"/>
      <c r="H173" s="65"/>
      <c r="I173" s="36"/>
      <c r="J173" s="36"/>
      <c r="K173" s="65"/>
      <c r="L173" s="36"/>
      <c r="M173" s="36"/>
      <c r="N173" s="36"/>
      <c r="O173" s="36"/>
      <c r="P173" s="36"/>
      <c r="Q173" s="36"/>
      <c r="R173" s="36"/>
      <c r="S173" s="10"/>
      <c r="T173" s="10"/>
      <c r="U173" s="10"/>
    </row>
    <row r="174" spans="1:21" x14ac:dyDescent="0.2">
      <c r="A174" s="93"/>
      <c r="B174" s="121"/>
      <c r="C174" s="76" t="s">
        <v>139</v>
      </c>
      <c r="D174" s="34">
        <v>38</v>
      </c>
      <c r="E174" s="14">
        <v>71.55</v>
      </c>
      <c r="F174" s="14">
        <v>6.4</v>
      </c>
      <c r="G174" s="14">
        <v>2.9</v>
      </c>
      <c r="H174" s="30">
        <f t="shared" si="34"/>
        <v>80.850000000000009</v>
      </c>
      <c r="I174" s="14">
        <v>23.75</v>
      </c>
      <c r="J174" s="14"/>
      <c r="K174" s="30">
        <f t="shared" si="40"/>
        <v>104.60000000000001</v>
      </c>
      <c r="L174" s="14"/>
      <c r="M174" s="14">
        <v>10.07</v>
      </c>
      <c r="N174" s="14">
        <v>2.34</v>
      </c>
      <c r="O174" s="14">
        <f>+SUM(L174:N174)</f>
        <v>12.41</v>
      </c>
      <c r="P174" s="14">
        <f>+SUM(K174+O174)</f>
        <v>117.01</v>
      </c>
      <c r="Q174" s="14"/>
      <c r="R174" s="14">
        <f t="shared" si="41"/>
        <v>117.01</v>
      </c>
      <c r="S174" s="10"/>
      <c r="T174" s="10"/>
      <c r="U174" s="10"/>
    </row>
    <row r="175" spans="1:21" x14ac:dyDescent="0.2">
      <c r="A175" s="93"/>
      <c r="B175" s="121"/>
      <c r="C175" s="76" t="s">
        <v>157</v>
      </c>
      <c r="D175" s="34">
        <v>120</v>
      </c>
      <c r="E175" s="14">
        <v>106.73</v>
      </c>
      <c r="F175" s="14">
        <v>7.55</v>
      </c>
      <c r="G175" s="14">
        <v>140.62</v>
      </c>
      <c r="H175" s="30">
        <f t="shared" si="34"/>
        <v>254.9</v>
      </c>
      <c r="I175" s="14">
        <v>130.77000000000001</v>
      </c>
      <c r="J175" s="14"/>
      <c r="K175" s="30">
        <f t="shared" si="40"/>
        <v>385.67</v>
      </c>
      <c r="L175" s="14">
        <v>2.65</v>
      </c>
      <c r="M175" s="14">
        <v>56.89</v>
      </c>
      <c r="N175" s="14">
        <v>10.4</v>
      </c>
      <c r="O175" s="14">
        <f>+SUM(L175:N175)</f>
        <v>69.94</v>
      </c>
      <c r="P175" s="14">
        <f>+SUM(K175+O175)</f>
        <v>455.61</v>
      </c>
      <c r="Q175" s="14">
        <v>2.9</v>
      </c>
      <c r="R175" s="14">
        <f t="shared" si="41"/>
        <v>458.51</v>
      </c>
      <c r="S175" s="10"/>
      <c r="T175" s="10"/>
      <c r="U175" s="10"/>
    </row>
    <row r="176" spans="1:21" x14ac:dyDescent="0.2">
      <c r="A176" s="93"/>
      <c r="B176" s="121"/>
      <c r="C176" s="76" t="s">
        <v>126</v>
      </c>
      <c r="D176" s="34">
        <v>38</v>
      </c>
      <c r="E176" s="14">
        <v>5.72</v>
      </c>
      <c r="F176" s="14">
        <v>0.66</v>
      </c>
      <c r="G176" s="14">
        <v>2.6</v>
      </c>
      <c r="H176" s="30">
        <f t="shared" si="34"/>
        <v>8.98</v>
      </c>
      <c r="I176" s="14">
        <v>1</v>
      </c>
      <c r="J176" s="14"/>
      <c r="K176" s="30">
        <f t="shared" si="40"/>
        <v>9.98</v>
      </c>
      <c r="L176" s="14"/>
      <c r="M176" s="14">
        <v>9.86</v>
      </c>
      <c r="N176" s="14">
        <v>2.85</v>
      </c>
      <c r="O176" s="14">
        <f>+SUM(L176:N176)</f>
        <v>12.709999999999999</v>
      </c>
      <c r="P176" s="14">
        <f>+SUM(K176+O176)</f>
        <v>22.689999999999998</v>
      </c>
      <c r="Q176" s="14">
        <v>0.93</v>
      </c>
      <c r="R176" s="14">
        <f t="shared" si="41"/>
        <v>23.619999999999997</v>
      </c>
      <c r="S176" s="10"/>
      <c r="T176" s="10"/>
      <c r="U176" s="10"/>
    </row>
    <row r="177" spans="1:21" x14ac:dyDescent="0.2">
      <c r="A177" s="93"/>
      <c r="B177" s="121"/>
      <c r="C177" s="76" t="s">
        <v>127</v>
      </c>
      <c r="D177" s="34">
        <v>63</v>
      </c>
      <c r="E177" s="14">
        <v>2.3199999999999998</v>
      </c>
      <c r="F177" s="14">
        <v>3</v>
      </c>
      <c r="G177" s="14">
        <v>1.75</v>
      </c>
      <c r="H177" s="30">
        <f t="shared" si="34"/>
        <v>7.07</v>
      </c>
      <c r="I177" s="14">
        <v>18.649999999999999</v>
      </c>
      <c r="J177" s="14"/>
      <c r="K177" s="30">
        <f t="shared" si="40"/>
        <v>25.72</v>
      </c>
      <c r="L177" s="14">
        <v>1.4</v>
      </c>
      <c r="M177" s="14">
        <v>27.57</v>
      </c>
      <c r="N177" s="14">
        <v>3.25</v>
      </c>
      <c r="O177" s="14">
        <f>+SUM(L177:N177)</f>
        <v>32.22</v>
      </c>
      <c r="P177" s="14">
        <f>+SUM(K177+O177)</f>
        <v>57.94</v>
      </c>
      <c r="Q177" s="14">
        <v>9.0500000000000007</v>
      </c>
      <c r="R177" s="14">
        <f t="shared" si="41"/>
        <v>66.989999999999995</v>
      </c>
      <c r="S177" s="10"/>
      <c r="T177" s="10"/>
      <c r="U177" s="10"/>
    </row>
    <row r="178" spans="1:21" ht="14.25" customHeight="1" x14ac:dyDescent="0.2">
      <c r="A178" s="93"/>
      <c r="B178" s="121"/>
      <c r="C178" s="76" t="s">
        <v>154</v>
      </c>
      <c r="D178" s="34">
        <v>20</v>
      </c>
      <c r="E178" s="14">
        <v>0.35</v>
      </c>
      <c r="F178" s="14">
        <v>1.1000000000000001</v>
      </c>
      <c r="G178" s="14">
        <v>2.91</v>
      </c>
      <c r="H178" s="30">
        <f t="shared" ref="H178:H247" si="46">SUM(E178:G178)</f>
        <v>4.3600000000000003</v>
      </c>
      <c r="I178" s="14">
        <v>5</v>
      </c>
      <c r="J178" s="14"/>
      <c r="K178" s="30">
        <f t="shared" ref="K178:K189" si="47">+SUM(H178:J178)</f>
        <v>9.36</v>
      </c>
      <c r="L178" s="14">
        <v>2.6</v>
      </c>
      <c r="M178" s="14">
        <v>12.2</v>
      </c>
      <c r="N178" s="14">
        <v>2.61</v>
      </c>
      <c r="O178" s="14">
        <f t="shared" ref="O178:O189" si="48">+SUM(L178:N178)</f>
        <v>17.41</v>
      </c>
      <c r="P178" s="14">
        <f t="shared" ref="P178:P189" si="49">+SUM(K178+O178)</f>
        <v>26.77</v>
      </c>
      <c r="Q178" s="14">
        <v>4.4000000000000004</v>
      </c>
      <c r="R178" s="14">
        <f t="shared" ref="R178:R189" si="50">+SUM(P178:Q178)</f>
        <v>31.17</v>
      </c>
      <c r="S178" s="10"/>
      <c r="T178" s="10"/>
      <c r="U178" s="10"/>
    </row>
    <row r="179" spans="1:21" x14ac:dyDescent="0.2">
      <c r="A179" s="93"/>
      <c r="B179" s="121"/>
      <c r="C179" s="76" t="s">
        <v>132</v>
      </c>
      <c r="D179" s="34">
        <v>107</v>
      </c>
      <c r="E179" s="14">
        <v>0.5</v>
      </c>
      <c r="F179" s="14">
        <v>0.01</v>
      </c>
      <c r="G179" s="14">
        <v>0.01</v>
      </c>
      <c r="H179" s="30">
        <f t="shared" si="46"/>
        <v>0.52</v>
      </c>
      <c r="I179" s="14">
        <v>10.76</v>
      </c>
      <c r="J179" s="14">
        <v>0.19</v>
      </c>
      <c r="K179" s="30">
        <f t="shared" si="47"/>
        <v>11.469999999999999</v>
      </c>
      <c r="L179" s="14">
        <v>0.2</v>
      </c>
      <c r="M179" s="14">
        <v>9.4</v>
      </c>
      <c r="N179" s="14">
        <v>0.34</v>
      </c>
      <c r="O179" s="14">
        <f t="shared" si="48"/>
        <v>9.94</v>
      </c>
      <c r="P179" s="14">
        <f t="shared" si="49"/>
        <v>21.409999999999997</v>
      </c>
      <c r="Q179" s="14">
        <v>6.24</v>
      </c>
      <c r="R179" s="14">
        <f t="shared" si="50"/>
        <v>27.65</v>
      </c>
      <c r="S179" s="10"/>
      <c r="T179" s="10"/>
      <c r="U179" s="10"/>
    </row>
    <row r="180" spans="1:21" x14ac:dyDescent="0.2">
      <c r="A180" s="93"/>
      <c r="B180" s="121"/>
      <c r="C180" s="76" t="s">
        <v>120</v>
      </c>
      <c r="D180" s="34">
        <v>108</v>
      </c>
      <c r="E180" s="14">
        <v>19.440000000000001</v>
      </c>
      <c r="F180" s="14">
        <v>3.7</v>
      </c>
      <c r="G180" s="14">
        <v>1.91</v>
      </c>
      <c r="H180" s="30">
        <f t="shared" si="46"/>
        <v>25.05</v>
      </c>
      <c r="I180" s="14">
        <v>345.81</v>
      </c>
      <c r="J180" s="14"/>
      <c r="K180" s="30">
        <f t="shared" si="47"/>
        <v>370.86</v>
      </c>
      <c r="L180" s="14">
        <v>69.2</v>
      </c>
      <c r="M180" s="14">
        <v>46.7</v>
      </c>
      <c r="N180" s="14">
        <v>20.04</v>
      </c>
      <c r="O180" s="14">
        <f t="shared" si="48"/>
        <v>135.94</v>
      </c>
      <c r="P180" s="14">
        <f t="shared" si="49"/>
        <v>506.8</v>
      </c>
      <c r="Q180" s="14">
        <v>164.35</v>
      </c>
      <c r="R180" s="14">
        <f t="shared" si="50"/>
        <v>671.15</v>
      </c>
      <c r="S180" s="10"/>
      <c r="T180" s="10"/>
      <c r="U180" s="10"/>
    </row>
    <row r="181" spans="1:21" x14ac:dyDescent="0.2">
      <c r="A181" s="93"/>
      <c r="B181" s="121"/>
      <c r="C181" s="78" t="s">
        <v>151</v>
      </c>
      <c r="D181" s="64"/>
      <c r="E181" s="36"/>
      <c r="F181" s="36"/>
      <c r="G181" s="36"/>
      <c r="H181" s="65"/>
      <c r="I181" s="36"/>
      <c r="J181" s="36"/>
      <c r="K181" s="65"/>
      <c r="L181" s="36"/>
      <c r="M181" s="36"/>
      <c r="N181" s="36"/>
      <c r="O181" s="36"/>
      <c r="P181" s="36"/>
      <c r="Q181" s="36"/>
      <c r="R181" s="36"/>
      <c r="S181" s="10"/>
      <c r="T181" s="10"/>
      <c r="U181" s="10"/>
    </row>
    <row r="182" spans="1:21" x14ac:dyDescent="0.2">
      <c r="A182" s="93"/>
      <c r="B182" s="124"/>
      <c r="C182" s="78" t="s">
        <v>122</v>
      </c>
      <c r="D182" s="64"/>
      <c r="E182" s="36"/>
      <c r="F182" s="36"/>
      <c r="G182" s="36"/>
      <c r="H182" s="65"/>
      <c r="I182" s="36"/>
      <c r="J182" s="36"/>
      <c r="K182" s="65"/>
      <c r="L182" s="36"/>
      <c r="M182" s="36"/>
      <c r="N182" s="36"/>
      <c r="O182" s="36"/>
      <c r="P182" s="36"/>
      <c r="Q182" s="36"/>
      <c r="R182" s="36"/>
      <c r="S182" s="10"/>
      <c r="T182" s="10"/>
      <c r="U182" s="10"/>
    </row>
    <row r="183" spans="1:21" x14ac:dyDescent="0.2">
      <c r="A183" s="93"/>
      <c r="B183" s="121" t="s">
        <v>111</v>
      </c>
      <c r="C183" s="76" t="s">
        <v>129</v>
      </c>
      <c r="D183" s="34">
        <v>176</v>
      </c>
      <c r="E183" s="14">
        <v>12.14</v>
      </c>
      <c r="F183" s="14">
        <v>2.89</v>
      </c>
      <c r="G183" s="14">
        <v>1.69</v>
      </c>
      <c r="H183" s="30">
        <f t="shared" si="46"/>
        <v>16.720000000000002</v>
      </c>
      <c r="I183" s="14">
        <v>14.47</v>
      </c>
      <c r="J183" s="14"/>
      <c r="K183" s="30">
        <f t="shared" si="47"/>
        <v>31.190000000000005</v>
      </c>
      <c r="L183" s="14">
        <v>0.96</v>
      </c>
      <c r="M183" s="14">
        <v>32.85</v>
      </c>
      <c r="N183" s="14">
        <v>5.83</v>
      </c>
      <c r="O183" s="14">
        <f>+SUM(L183:N183)</f>
        <v>39.64</v>
      </c>
      <c r="P183" s="14">
        <f>+SUM(K183+O183)</f>
        <v>70.830000000000013</v>
      </c>
      <c r="Q183" s="14">
        <v>10.039999999999999</v>
      </c>
      <c r="R183" s="14">
        <f t="shared" si="50"/>
        <v>80.87</v>
      </c>
      <c r="S183" s="10"/>
      <c r="T183" s="10"/>
      <c r="U183" s="10"/>
    </row>
    <row r="184" spans="1:21" x14ac:dyDescent="0.2">
      <c r="A184" s="93"/>
      <c r="B184" s="121"/>
      <c r="C184" s="76" t="s">
        <v>121</v>
      </c>
      <c r="D184" s="34">
        <v>245</v>
      </c>
      <c r="E184" s="14">
        <v>27.57</v>
      </c>
      <c r="F184" s="14">
        <v>5.28</v>
      </c>
      <c r="G184" s="14">
        <v>13.3</v>
      </c>
      <c r="H184" s="30">
        <f t="shared" si="46"/>
        <v>46.150000000000006</v>
      </c>
      <c r="I184" s="14">
        <v>192.1</v>
      </c>
      <c r="J184" s="14"/>
      <c r="K184" s="30">
        <f t="shared" si="47"/>
        <v>238.25</v>
      </c>
      <c r="L184" s="14">
        <v>2.5</v>
      </c>
      <c r="M184" s="14">
        <v>89.05</v>
      </c>
      <c r="N184" s="14">
        <v>2.76</v>
      </c>
      <c r="O184" s="14">
        <f>+SUM(L184:N184)</f>
        <v>94.31</v>
      </c>
      <c r="P184" s="14">
        <f>+SUM(K184+O184)</f>
        <v>332.56</v>
      </c>
      <c r="Q184" s="14">
        <v>139.62</v>
      </c>
      <c r="R184" s="14">
        <f t="shared" si="50"/>
        <v>472.18</v>
      </c>
      <c r="S184" s="10"/>
      <c r="T184" s="10"/>
      <c r="U184" s="10"/>
    </row>
    <row r="185" spans="1:21" x14ac:dyDescent="0.2">
      <c r="A185" s="93"/>
      <c r="B185" s="121"/>
      <c r="C185" s="76" t="s">
        <v>111</v>
      </c>
      <c r="D185" s="34">
        <v>54</v>
      </c>
      <c r="E185" s="14">
        <v>17.27</v>
      </c>
      <c r="F185" s="14">
        <v>0.93</v>
      </c>
      <c r="G185" s="14">
        <v>1.7</v>
      </c>
      <c r="H185" s="30">
        <f t="shared" si="46"/>
        <v>19.899999999999999</v>
      </c>
      <c r="I185" s="14">
        <v>11.74</v>
      </c>
      <c r="J185" s="14"/>
      <c r="K185" s="30">
        <f t="shared" si="47"/>
        <v>31.64</v>
      </c>
      <c r="L185" s="14">
        <v>2.5499999999999998</v>
      </c>
      <c r="M185" s="14">
        <v>27.19</v>
      </c>
      <c r="N185" s="14">
        <v>30.6</v>
      </c>
      <c r="O185" s="14">
        <f t="shared" si="48"/>
        <v>60.34</v>
      </c>
      <c r="P185" s="14">
        <f t="shared" si="49"/>
        <v>91.98</v>
      </c>
      <c r="Q185" s="14">
        <v>23.4</v>
      </c>
      <c r="R185" s="14">
        <f t="shared" si="50"/>
        <v>115.38</v>
      </c>
      <c r="S185" s="10"/>
      <c r="T185" s="10"/>
      <c r="U185" s="10"/>
    </row>
    <row r="186" spans="1:21" x14ac:dyDescent="0.2">
      <c r="A186" s="93"/>
      <c r="B186" s="121"/>
      <c r="C186" s="76" t="s">
        <v>130</v>
      </c>
      <c r="D186" s="34">
        <v>239</v>
      </c>
      <c r="E186" s="14">
        <v>6.01</v>
      </c>
      <c r="F186" s="14">
        <v>4.12</v>
      </c>
      <c r="G186" s="14">
        <v>1.02</v>
      </c>
      <c r="H186" s="30">
        <f t="shared" si="46"/>
        <v>11.149999999999999</v>
      </c>
      <c r="I186" s="14">
        <v>8.56</v>
      </c>
      <c r="J186" s="14">
        <v>0.64</v>
      </c>
      <c r="K186" s="30">
        <f t="shared" si="47"/>
        <v>20.350000000000001</v>
      </c>
      <c r="L186" s="14">
        <v>4.79</v>
      </c>
      <c r="M186" s="14">
        <v>76.53</v>
      </c>
      <c r="N186" s="14">
        <v>14.35</v>
      </c>
      <c r="O186" s="14">
        <f t="shared" si="48"/>
        <v>95.67</v>
      </c>
      <c r="P186" s="14">
        <f t="shared" si="49"/>
        <v>116.02000000000001</v>
      </c>
      <c r="Q186" s="14">
        <v>27.83</v>
      </c>
      <c r="R186" s="14">
        <f t="shared" si="50"/>
        <v>143.85000000000002</v>
      </c>
      <c r="S186" s="10"/>
      <c r="T186" s="10"/>
      <c r="U186" s="10"/>
    </row>
    <row r="187" spans="1:21" x14ac:dyDescent="0.2">
      <c r="A187" s="93"/>
      <c r="B187" s="121"/>
      <c r="C187" s="76" t="s">
        <v>324</v>
      </c>
      <c r="D187" s="34">
        <v>86</v>
      </c>
      <c r="E187" s="14">
        <v>7.96</v>
      </c>
      <c r="F187" s="14">
        <v>3.43</v>
      </c>
      <c r="G187" s="14">
        <v>3.92</v>
      </c>
      <c r="H187" s="30">
        <f t="shared" si="46"/>
        <v>15.31</v>
      </c>
      <c r="I187" s="14">
        <v>4.37</v>
      </c>
      <c r="J187" s="14"/>
      <c r="K187" s="30">
        <f t="shared" si="47"/>
        <v>19.68</v>
      </c>
      <c r="L187" s="14">
        <v>3.35</v>
      </c>
      <c r="M187" s="14">
        <v>7.97</v>
      </c>
      <c r="N187" s="14">
        <v>3.76</v>
      </c>
      <c r="O187" s="14">
        <f t="shared" si="48"/>
        <v>15.08</v>
      </c>
      <c r="P187" s="14">
        <f t="shared" si="49"/>
        <v>34.76</v>
      </c>
      <c r="Q187" s="14">
        <v>19.920000000000002</v>
      </c>
      <c r="R187" s="14">
        <f t="shared" si="50"/>
        <v>54.68</v>
      </c>
      <c r="S187" s="10"/>
      <c r="T187" s="10"/>
      <c r="U187" s="10"/>
    </row>
    <row r="188" spans="1:21" x14ac:dyDescent="0.2">
      <c r="A188" s="93"/>
      <c r="B188" s="121"/>
      <c r="C188" s="76" t="s">
        <v>119</v>
      </c>
      <c r="D188" s="34">
        <v>16</v>
      </c>
      <c r="E188" s="14">
        <v>0.91</v>
      </c>
      <c r="F188" s="14">
        <v>0.52</v>
      </c>
      <c r="G188" s="14">
        <v>0.2</v>
      </c>
      <c r="H188" s="30">
        <f t="shared" si="46"/>
        <v>1.6300000000000001</v>
      </c>
      <c r="I188" s="14">
        <v>3.95</v>
      </c>
      <c r="J188" s="14"/>
      <c r="K188" s="30">
        <f t="shared" si="47"/>
        <v>5.58</v>
      </c>
      <c r="L188" s="14">
        <v>1.25</v>
      </c>
      <c r="M188" s="14">
        <v>4.58</v>
      </c>
      <c r="N188" s="14">
        <v>0.85</v>
      </c>
      <c r="O188" s="14">
        <f t="shared" si="48"/>
        <v>6.68</v>
      </c>
      <c r="P188" s="14">
        <f t="shared" si="49"/>
        <v>12.26</v>
      </c>
      <c r="Q188" s="14">
        <v>14.37</v>
      </c>
      <c r="R188" s="14">
        <f t="shared" si="50"/>
        <v>26.63</v>
      </c>
      <c r="S188" s="10"/>
      <c r="T188" s="10"/>
      <c r="U188" s="10"/>
    </row>
    <row r="189" spans="1:21" x14ac:dyDescent="0.2">
      <c r="A189" s="93"/>
      <c r="B189" s="122"/>
      <c r="C189" s="82" t="s">
        <v>156</v>
      </c>
      <c r="D189" s="86">
        <v>38</v>
      </c>
      <c r="E189" s="17">
        <v>3.5</v>
      </c>
      <c r="F189" s="17"/>
      <c r="G189" s="17"/>
      <c r="H189" s="32">
        <f t="shared" si="46"/>
        <v>3.5</v>
      </c>
      <c r="I189" s="17">
        <v>2</v>
      </c>
      <c r="J189" s="17"/>
      <c r="K189" s="32">
        <f t="shared" si="47"/>
        <v>5.5</v>
      </c>
      <c r="L189" s="17">
        <v>6.3</v>
      </c>
      <c r="M189" s="17">
        <v>20.68</v>
      </c>
      <c r="N189" s="17">
        <v>2.54</v>
      </c>
      <c r="O189" s="17">
        <f t="shared" si="48"/>
        <v>29.52</v>
      </c>
      <c r="P189" s="17">
        <f t="shared" si="49"/>
        <v>35.019999999999996</v>
      </c>
      <c r="Q189" s="17">
        <v>4.1900000000000004</v>
      </c>
      <c r="R189" s="17">
        <f t="shared" si="50"/>
        <v>39.209999999999994</v>
      </c>
      <c r="S189" s="10"/>
      <c r="T189" s="10"/>
      <c r="U189" s="10"/>
    </row>
    <row r="190" spans="1:21" ht="15" x14ac:dyDescent="0.25">
      <c r="A190" s="230" t="s">
        <v>0</v>
      </c>
      <c r="B190" s="231"/>
      <c r="C190" s="232" t="s">
        <v>0</v>
      </c>
      <c r="D190" s="53">
        <f t="shared" ref="D190:R190" si="51">+SUM(D136:D189)</f>
        <v>2271</v>
      </c>
      <c r="E190" s="54">
        <f>SUM(E136:E189)</f>
        <v>1127.03</v>
      </c>
      <c r="F190" s="54">
        <f>SUM(F136:F189)</f>
        <v>278.94999999999993</v>
      </c>
      <c r="G190" s="54">
        <f>SUM(G136:G189)</f>
        <v>363.77000000000004</v>
      </c>
      <c r="H190" s="54">
        <f>SUM(H136:H189)</f>
        <v>1769.7499999999998</v>
      </c>
      <c r="I190" s="54">
        <f t="shared" si="51"/>
        <v>1043.9599999999998</v>
      </c>
      <c r="J190" s="54">
        <f t="shared" si="51"/>
        <v>6.34</v>
      </c>
      <c r="K190" s="54">
        <f t="shared" si="51"/>
        <v>2820.0499999999993</v>
      </c>
      <c r="L190" s="54">
        <f t="shared" si="51"/>
        <v>273.32000000000005</v>
      </c>
      <c r="M190" s="54">
        <f t="shared" si="51"/>
        <v>1424.9899999999998</v>
      </c>
      <c r="N190" s="54">
        <f t="shared" si="51"/>
        <v>1220.3899999999994</v>
      </c>
      <c r="O190" s="54">
        <f t="shared" si="51"/>
        <v>2918.6999999999994</v>
      </c>
      <c r="P190" s="54">
        <f t="shared" si="51"/>
        <v>5738.7500000000018</v>
      </c>
      <c r="Q190" s="54">
        <f t="shared" si="51"/>
        <v>1286.0299999999997</v>
      </c>
      <c r="R190" s="55">
        <f t="shared" si="51"/>
        <v>7024.7800000000016</v>
      </c>
      <c r="S190" s="10"/>
      <c r="T190" s="10"/>
      <c r="U190" s="10"/>
    </row>
    <row r="191" spans="1:21" x14ac:dyDescent="0.2">
      <c r="A191" s="92" t="s">
        <v>8</v>
      </c>
      <c r="B191" s="120" t="s">
        <v>428</v>
      </c>
      <c r="C191" s="73" t="s">
        <v>162</v>
      </c>
      <c r="D191" s="61">
        <v>96</v>
      </c>
      <c r="E191" s="39">
        <v>111.32</v>
      </c>
      <c r="F191" s="39">
        <v>3.51</v>
      </c>
      <c r="G191" s="39">
        <v>4.51</v>
      </c>
      <c r="H191" s="48">
        <f t="shared" si="46"/>
        <v>119.34</v>
      </c>
      <c r="I191" s="39">
        <v>12.41</v>
      </c>
      <c r="J191" s="39">
        <v>0.8</v>
      </c>
      <c r="K191" s="48">
        <f t="shared" ref="K191:K222" si="52">+SUM(H191:J191)</f>
        <v>132.55000000000001</v>
      </c>
      <c r="L191" s="39">
        <v>22.33</v>
      </c>
      <c r="M191" s="39">
        <v>32.659999999999997</v>
      </c>
      <c r="N191" s="39">
        <v>36.130000000000003</v>
      </c>
      <c r="O191" s="39">
        <f t="shared" ref="O191:O222" si="53">+SUM(L191:N191)</f>
        <v>91.12</v>
      </c>
      <c r="P191" s="39">
        <f t="shared" ref="P191:P222" si="54">+SUM(K191+O191)</f>
        <v>223.67000000000002</v>
      </c>
      <c r="Q191" s="39">
        <v>142.72</v>
      </c>
      <c r="R191" s="39">
        <f t="shared" ref="R191:R222" si="55">+SUM(P191:Q191)</f>
        <v>366.39</v>
      </c>
      <c r="S191" s="10"/>
      <c r="T191" s="10"/>
      <c r="U191" s="10"/>
    </row>
    <row r="192" spans="1:21" x14ac:dyDescent="0.2">
      <c r="A192" s="93"/>
      <c r="B192" s="121"/>
      <c r="C192" s="76" t="s">
        <v>183</v>
      </c>
      <c r="D192" s="34">
        <v>59</v>
      </c>
      <c r="E192" s="14">
        <v>4.3</v>
      </c>
      <c r="F192" s="14">
        <v>3.38</v>
      </c>
      <c r="G192" s="14">
        <v>4.2</v>
      </c>
      <c r="H192" s="30">
        <f t="shared" si="46"/>
        <v>11.879999999999999</v>
      </c>
      <c r="I192" s="14">
        <v>12.88</v>
      </c>
      <c r="J192" s="14">
        <v>0.1</v>
      </c>
      <c r="K192" s="30">
        <f t="shared" si="52"/>
        <v>24.86</v>
      </c>
      <c r="L192" s="14">
        <v>7.87</v>
      </c>
      <c r="M192" s="14">
        <v>39.869999999999997</v>
      </c>
      <c r="N192" s="14">
        <v>20.57</v>
      </c>
      <c r="O192" s="14">
        <f t="shared" si="53"/>
        <v>68.31</v>
      </c>
      <c r="P192" s="14">
        <f t="shared" si="54"/>
        <v>93.17</v>
      </c>
      <c r="Q192" s="14">
        <v>7.34</v>
      </c>
      <c r="R192" s="14">
        <f t="shared" si="55"/>
        <v>100.51</v>
      </c>
      <c r="S192" s="10"/>
      <c r="T192" s="10"/>
      <c r="U192" s="10"/>
    </row>
    <row r="193" spans="1:21" x14ac:dyDescent="0.2">
      <c r="A193" s="93"/>
      <c r="B193" s="121"/>
      <c r="C193" s="76" t="s">
        <v>175</v>
      </c>
      <c r="D193" s="34">
        <v>15</v>
      </c>
      <c r="E193" s="14">
        <v>0.02</v>
      </c>
      <c r="F193" s="14"/>
      <c r="G193" s="14"/>
      <c r="H193" s="30">
        <f t="shared" si="46"/>
        <v>0.02</v>
      </c>
      <c r="I193" s="14">
        <v>0.6</v>
      </c>
      <c r="J193" s="14"/>
      <c r="K193" s="30">
        <f t="shared" si="52"/>
        <v>0.62</v>
      </c>
      <c r="L193" s="14"/>
      <c r="M193" s="14">
        <v>3.43</v>
      </c>
      <c r="N193" s="14">
        <v>17.850000000000001</v>
      </c>
      <c r="O193" s="14">
        <f t="shared" si="53"/>
        <v>21.28</v>
      </c>
      <c r="P193" s="14">
        <f t="shared" si="54"/>
        <v>21.900000000000002</v>
      </c>
      <c r="Q193" s="14">
        <v>1.01</v>
      </c>
      <c r="R193" s="14">
        <f t="shared" si="55"/>
        <v>22.910000000000004</v>
      </c>
      <c r="S193" s="10"/>
      <c r="T193" s="10"/>
      <c r="U193" s="10"/>
    </row>
    <row r="194" spans="1:21" x14ac:dyDescent="0.2">
      <c r="A194" s="93"/>
      <c r="B194" s="121"/>
      <c r="C194" s="76" t="s">
        <v>184</v>
      </c>
      <c r="D194" s="34">
        <v>6</v>
      </c>
      <c r="E194" s="14">
        <v>15</v>
      </c>
      <c r="F194" s="14"/>
      <c r="G194" s="14"/>
      <c r="H194" s="30">
        <f t="shared" si="46"/>
        <v>15</v>
      </c>
      <c r="I194" s="14">
        <v>50</v>
      </c>
      <c r="J194" s="14"/>
      <c r="K194" s="30">
        <f t="shared" si="52"/>
        <v>65</v>
      </c>
      <c r="L194" s="14"/>
      <c r="M194" s="14">
        <v>5.31</v>
      </c>
      <c r="N194" s="14">
        <v>5.43</v>
      </c>
      <c r="O194" s="14">
        <f t="shared" si="53"/>
        <v>10.739999999999998</v>
      </c>
      <c r="P194" s="14">
        <f t="shared" si="54"/>
        <v>75.739999999999995</v>
      </c>
      <c r="Q194" s="14">
        <v>5.01</v>
      </c>
      <c r="R194" s="14">
        <f t="shared" si="55"/>
        <v>80.75</v>
      </c>
      <c r="S194" s="10"/>
      <c r="T194" s="10"/>
      <c r="U194" s="10"/>
    </row>
    <row r="195" spans="1:21" x14ac:dyDescent="0.2">
      <c r="A195" s="93"/>
      <c r="B195" s="121"/>
      <c r="C195" s="76" t="s">
        <v>164</v>
      </c>
      <c r="D195" s="34">
        <v>109</v>
      </c>
      <c r="E195" s="14">
        <v>12.07</v>
      </c>
      <c r="F195" s="14">
        <v>19.809999999999999</v>
      </c>
      <c r="G195" s="14">
        <v>0.35</v>
      </c>
      <c r="H195" s="30">
        <f t="shared" si="46"/>
        <v>32.229999999999997</v>
      </c>
      <c r="I195" s="14">
        <v>5.33</v>
      </c>
      <c r="J195" s="14">
        <v>5.8</v>
      </c>
      <c r="K195" s="30">
        <f t="shared" si="52"/>
        <v>43.359999999999992</v>
      </c>
      <c r="L195" s="14">
        <v>4.8099999999999996</v>
      </c>
      <c r="M195" s="14">
        <v>39.21</v>
      </c>
      <c r="N195" s="14">
        <v>159.62</v>
      </c>
      <c r="O195" s="14">
        <f t="shared" si="53"/>
        <v>203.64000000000001</v>
      </c>
      <c r="P195" s="14">
        <f t="shared" si="54"/>
        <v>247</v>
      </c>
      <c r="Q195" s="14">
        <v>202.16</v>
      </c>
      <c r="R195" s="14">
        <f t="shared" si="55"/>
        <v>449.15999999999997</v>
      </c>
      <c r="S195" s="10"/>
      <c r="T195" s="10"/>
      <c r="U195" s="10"/>
    </row>
    <row r="196" spans="1:21" x14ac:dyDescent="0.2">
      <c r="A196" s="93"/>
      <c r="B196" s="121"/>
      <c r="C196" s="76" t="s">
        <v>168</v>
      </c>
      <c r="D196" s="34">
        <v>108</v>
      </c>
      <c r="E196" s="14">
        <v>41.31</v>
      </c>
      <c r="F196" s="14">
        <v>7.01</v>
      </c>
      <c r="G196" s="14">
        <v>5.41</v>
      </c>
      <c r="H196" s="30">
        <f t="shared" si="46"/>
        <v>53.730000000000004</v>
      </c>
      <c r="I196" s="14">
        <v>22.05</v>
      </c>
      <c r="J196" s="14">
        <v>0.2</v>
      </c>
      <c r="K196" s="30">
        <f t="shared" si="52"/>
        <v>75.98</v>
      </c>
      <c r="L196" s="14">
        <v>17.55</v>
      </c>
      <c r="M196" s="14">
        <v>87.5</v>
      </c>
      <c r="N196" s="14">
        <v>173.91</v>
      </c>
      <c r="O196" s="14">
        <f t="shared" si="53"/>
        <v>278.95999999999998</v>
      </c>
      <c r="P196" s="14">
        <f t="shared" si="54"/>
        <v>354.94</v>
      </c>
      <c r="Q196" s="14">
        <v>148.31</v>
      </c>
      <c r="R196" s="14">
        <f t="shared" si="55"/>
        <v>503.25</v>
      </c>
      <c r="S196" s="10"/>
      <c r="T196" s="10"/>
      <c r="U196" s="10"/>
    </row>
    <row r="197" spans="1:21" x14ac:dyDescent="0.2">
      <c r="A197" s="93"/>
      <c r="B197" s="121"/>
      <c r="C197" s="76" t="s">
        <v>188</v>
      </c>
      <c r="D197" s="34">
        <v>22</v>
      </c>
      <c r="E197" s="14">
        <v>17.75</v>
      </c>
      <c r="F197" s="14">
        <v>0.25</v>
      </c>
      <c r="G197" s="14">
        <v>0.1</v>
      </c>
      <c r="H197" s="30">
        <f t="shared" si="46"/>
        <v>18.100000000000001</v>
      </c>
      <c r="I197" s="14">
        <v>3.75</v>
      </c>
      <c r="J197" s="14"/>
      <c r="K197" s="30">
        <f t="shared" si="52"/>
        <v>21.85</v>
      </c>
      <c r="L197" s="14">
        <v>7</v>
      </c>
      <c r="M197" s="14">
        <v>6.75</v>
      </c>
      <c r="N197" s="14">
        <v>22.97</v>
      </c>
      <c r="O197" s="14">
        <f t="shared" si="53"/>
        <v>36.72</v>
      </c>
      <c r="P197" s="14">
        <f t="shared" si="54"/>
        <v>58.57</v>
      </c>
      <c r="Q197" s="14">
        <v>288.5</v>
      </c>
      <c r="R197" s="14">
        <f t="shared" si="55"/>
        <v>347.07</v>
      </c>
      <c r="S197" s="10"/>
      <c r="T197" s="10"/>
      <c r="U197" s="10"/>
    </row>
    <row r="198" spans="1:21" x14ac:dyDescent="0.2">
      <c r="A198" s="93"/>
      <c r="B198" s="121"/>
      <c r="C198" s="76" t="s">
        <v>176</v>
      </c>
      <c r="D198" s="34">
        <v>56</v>
      </c>
      <c r="E198" s="14">
        <v>55.2</v>
      </c>
      <c r="F198" s="14">
        <v>30.1</v>
      </c>
      <c r="G198" s="14">
        <v>1.71</v>
      </c>
      <c r="H198" s="30">
        <f t="shared" si="46"/>
        <v>87.01</v>
      </c>
      <c r="I198" s="14">
        <v>2.4500000000000002</v>
      </c>
      <c r="J198" s="14">
        <v>0.2</v>
      </c>
      <c r="K198" s="30">
        <f t="shared" si="52"/>
        <v>89.660000000000011</v>
      </c>
      <c r="L198" s="14">
        <v>44.26</v>
      </c>
      <c r="M198" s="14">
        <v>39.549999999999997</v>
      </c>
      <c r="N198" s="14">
        <v>37.619999999999997</v>
      </c>
      <c r="O198" s="14">
        <f t="shared" si="53"/>
        <v>121.43</v>
      </c>
      <c r="P198" s="14">
        <f t="shared" si="54"/>
        <v>211.09000000000003</v>
      </c>
      <c r="Q198" s="14">
        <v>271.68</v>
      </c>
      <c r="R198" s="14">
        <f t="shared" si="55"/>
        <v>482.77000000000004</v>
      </c>
      <c r="S198" s="10"/>
      <c r="T198" s="10"/>
      <c r="U198" s="10"/>
    </row>
    <row r="199" spans="1:21" x14ac:dyDescent="0.2">
      <c r="A199" s="93"/>
      <c r="B199" s="121"/>
      <c r="C199" s="76" t="s">
        <v>189</v>
      </c>
      <c r="D199" s="34">
        <v>91</v>
      </c>
      <c r="E199" s="14">
        <v>126.8</v>
      </c>
      <c r="F199" s="14">
        <v>0.01</v>
      </c>
      <c r="G199" s="14">
        <v>0.1</v>
      </c>
      <c r="H199" s="30">
        <f t="shared" si="46"/>
        <v>126.91</v>
      </c>
      <c r="I199" s="14">
        <v>10.53</v>
      </c>
      <c r="J199" s="14"/>
      <c r="K199" s="30">
        <f t="shared" si="52"/>
        <v>137.44</v>
      </c>
      <c r="L199" s="14">
        <v>46.25</v>
      </c>
      <c r="M199" s="14">
        <v>87.53</v>
      </c>
      <c r="N199" s="14">
        <v>384.34</v>
      </c>
      <c r="O199" s="14">
        <f t="shared" si="53"/>
        <v>518.12</v>
      </c>
      <c r="P199" s="14">
        <f t="shared" si="54"/>
        <v>655.56</v>
      </c>
      <c r="Q199" s="14">
        <v>297.57</v>
      </c>
      <c r="R199" s="14">
        <f t="shared" si="55"/>
        <v>953.12999999999988</v>
      </c>
      <c r="S199" s="10"/>
      <c r="T199" s="10"/>
      <c r="U199" s="10"/>
    </row>
    <row r="200" spans="1:21" x14ac:dyDescent="0.2">
      <c r="A200" s="93"/>
      <c r="B200" s="121"/>
      <c r="C200" s="76" t="s">
        <v>294</v>
      </c>
      <c r="D200" s="34">
        <v>3</v>
      </c>
      <c r="E200" s="14"/>
      <c r="F200" s="14">
        <v>0.1</v>
      </c>
      <c r="G200" s="14"/>
      <c r="H200" s="30">
        <f t="shared" si="46"/>
        <v>0.1</v>
      </c>
      <c r="I200" s="14"/>
      <c r="J200" s="14"/>
      <c r="K200" s="30">
        <f t="shared" si="52"/>
        <v>0.1</v>
      </c>
      <c r="L200" s="14">
        <v>0.2</v>
      </c>
      <c r="M200" s="14">
        <v>2.5</v>
      </c>
      <c r="N200" s="14">
        <v>1</v>
      </c>
      <c r="O200" s="14">
        <f t="shared" si="53"/>
        <v>3.7</v>
      </c>
      <c r="P200" s="14">
        <f t="shared" si="54"/>
        <v>3.8000000000000003</v>
      </c>
      <c r="Q200" s="14">
        <v>5</v>
      </c>
      <c r="R200" s="14">
        <f t="shared" si="55"/>
        <v>8.8000000000000007</v>
      </c>
      <c r="S200" s="10"/>
      <c r="T200" s="10"/>
      <c r="U200" s="10"/>
    </row>
    <row r="201" spans="1:21" x14ac:dyDescent="0.2">
      <c r="A201" s="93"/>
      <c r="B201" s="124"/>
      <c r="C201" s="76" t="s">
        <v>174</v>
      </c>
      <c r="D201" s="34">
        <v>1</v>
      </c>
      <c r="E201" s="14"/>
      <c r="F201" s="14"/>
      <c r="G201" s="14"/>
      <c r="H201" s="30">
        <f t="shared" si="46"/>
        <v>0</v>
      </c>
      <c r="I201" s="14"/>
      <c r="J201" s="14"/>
      <c r="K201" s="30">
        <f t="shared" si="52"/>
        <v>0</v>
      </c>
      <c r="L201" s="14">
        <v>1.5</v>
      </c>
      <c r="M201" s="14"/>
      <c r="N201" s="14"/>
      <c r="O201" s="14">
        <f t="shared" si="53"/>
        <v>1.5</v>
      </c>
      <c r="P201" s="14">
        <f t="shared" si="54"/>
        <v>1.5</v>
      </c>
      <c r="Q201" s="14"/>
      <c r="R201" s="14">
        <f t="shared" si="55"/>
        <v>1.5</v>
      </c>
      <c r="S201" s="10"/>
      <c r="T201" s="10"/>
      <c r="U201" s="10"/>
    </row>
    <row r="202" spans="1:21" x14ac:dyDescent="0.2">
      <c r="A202" s="93"/>
      <c r="B202" s="121" t="s">
        <v>429</v>
      </c>
      <c r="C202" s="76" t="s">
        <v>186</v>
      </c>
      <c r="D202" s="34">
        <v>115</v>
      </c>
      <c r="E202" s="14">
        <v>71.31</v>
      </c>
      <c r="F202" s="14">
        <v>7.55</v>
      </c>
      <c r="G202" s="14">
        <v>0.85</v>
      </c>
      <c r="H202" s="30">
        <f t="shared" si="46"/>
        <v>79.709999999999994</v>
      </c>
      <c r="I202" s="14">
        <v>3.55</v>
      </c>
      <c r="J202" s="14"/>
      <c r="K202" s="30">
        <f t="shared" si="52"/>
        <v>83.259999999999991</v>
      </c>
      <c r="L202" s="14">
        <v>17.899999999999999</v>
      </c>
      <c r="M202" s="14">
        <v>63.08</v>
      </c>
      <c r="N202" s="14">
        <v>98.61</v>
      </c>
      <c r="O202" s="14">
        <f t="shared" si="53"/>
        <v>179.58999999999997</v>
      </c>
      <c r="P202" s="14">
        <f t="shared" si="54"/>
        <v>262.84999999999997</v>
      </c>
      <c r="Q202" s="14">
        <v>27.25</v>
      </c>
      <c r="R202" s="14">
        <f t="shared" si="55"/>
        <v>290.09999999999997</v>
      </c>
      <c r="S202" s="10"/>
      <c r="T202" s="10"/>
      <c r="U202" s="10"/>
    </row>
    <row r="203" spans="1:21" x14ac:dyDescent="0.2">
      <c r="A203" s="93"/>
      <c r="B203" s="121"/>
      <c r="C203" s="76" t="s">
        <v>172</v>
      </c>
      <c r="D203" s="34">
        <v>30</v>
      </c>
      <c r="E203" s="14">
        <v>2.25</v>
      </c>
      <c r="F203" s="14">
        <v>3.9</v>
      </c>
      <c r="G203" s="14"/>
      <c r="H203" s="30">
        <f t="shared" si="46"/>
        <v>6.15</v>
      </c>
      <c r="I203" s="14">
        <v>1.6</v>
      </c>
      <c r="J203" s="14"/>
      <c r="K203" s="30">
        <f t="shared" si="52"/>
        <v>7.75</v>
      </c>
      <c r="L203" s="14">
        <v>3.5</v>
      </c>
      <c r="M203" s="14">
        <v>17.45</v>
      </c>
      <c r="N203" s="14">
        <v>19.05</v>
      </c>
      <c r="O203" s="14">
        <f t="shared" si="53"/>
        <v>40</v>
      </c>
      <c r="P203" s="14">
        <f t="shared" si="54"/>
        <v>47.75</v>
      </c>
      <c r="Q203" s="14">
        <v>27.9</v>
      </c>
      <c r="R203" s="14">
        <f t="shared" si="55"/>
        <v>75.650000000000006</v>
      </c>
      <c r="S203" s="10"/>
      <c r="T203" s="10"/>
      <c r="U203" s="10"/>
    </row>
    <row r="204" spans="1:21" x14ac:dyDescent="0.2">
      <c r="A204" s="93"/>
      <c r="B204" s="121"/>
      <c r="C204" s="76" t="s">
        <v>180</v>
      </c>
      <c r="D204" s="34">
        <v>11</v>
      </c>
      <c r="E204" s="14">
        <v>3</v>
      </c>
      <c r="F204" s="14"/>
      <c r="G204" s="14"/>
      <c r="H204" s="30">
        <f t="shared" si="46"/>
        <v>3</v>
      </c>
      <c r="I204" s="14">
        <v>1.85</v>
      </c>
      <c r="J204" s="14"/>
      <c r="K204" s="30">
        <f t="shared" si="52"/>
        <v>4.8499999999999996</v>
      </c>
      <c r="L204" s="14">
        <v>2.5</v>
      </c>
      <c r="M204" s="14">
        <v>4.5599999999999996</v>
      </c>
      <c r="N204" s="14">
        <v>3.93</v>
      </c>
      <c r="O204" s="14">
        <f t="shared" si="53"/>
        <v>10.99</v>
      </c>
      <c r="P204" s="14">
        <f t="shared" si="54"/>
        <v>15.84</v>
      </c>
      <c r="Q204" s="14">
        <v>274.01</v>
      </c>
      <c r="R204" s="14">
        <f t="shared" si="55"/>
        <v>289.84999999999997</v>
      </c>
      <c r="S204" s="10"/>
      <c r="T204" s="10"/>
      <c r="U204" s="10"/>
    </row>
    <row r="205" spans="1:21" x14ac:dyDescent="0.2">
      <c r="A205" s="93"/>
      <c r="B205" s="121"/>
      <c r="C205" s="76" t="s">
        <v>170</v>
      </c>
      <c r="D205" s="34">
        <v>9</v>
      </c>
      <c r="E205" s="14">
        <v>27.8</v>
      </c>
      <c r="F205" s="14"/>
      <c r="G205" s="14"/>
      <c r="H205" s="30">
        <f t="shared" si="46"/>
        <v>27.8</v>
      </c>
      <c r="I205" s="14">
        <v>1</v>
      </c>
      <c r="J205" s="14"/>
      <c r="K205" s="30">
        <f t="shared" si="52"/>
        <v>28.8</v>
      </c>
      <c r="L205" s="14">
        <v>5.5</v>
      </c>
      <c r="M205" s="14">
        <v>8.3000000000000007</v>
      </c>
      <c r="N205" s="14">
        <v>17</v>
      </c>
      <c r="O205" s="14">
        <f t="shared" si="53"/>
        <v>30.8</v>
      </c>
      <c r="P205" s="14">
        <f t="shared" si="54"/>
        <v>59.6</v>
      </c>
      <c r="Q205" s="14">
        <v>14.3</v>
      </c>
      <c r="R205" s="14">
        <f t="shared" si="55"/>
        <v>73.900000000000006</v>
      </c>
      <c r="S205" s="10"/>
      <c r="T205" s="10"/>
      <c r="U205" s="10"/>
    </row>
    <row r="206" spans="1:21" x14ac:dyDescent="0.2">
      <c r="A206" s="93"/>
      <c r="B206" s="121"/>
      <c r="C206" s="76" t="s">
        <v>178</v>
      </c>
      <c r="D206" s="34">
        <v>19</v>
      </c>
      <c r="E206" s="14">
        <v>17.399999999999999</v>
      </c>
      <c r="F206" s="14">
        <v>4.7</v>
      </c>
      <c r="G206" s="14">
        <v>0.2</v>
      </c>
      <c r="H206" s="30">
        <f t="shared" si="46"/>
        <v>22.299999999999997</v>
      </c>
      <c r="I206" s="14">
        <v>0.81</v>
      </c>
      <c r="J206" s="14"/>
      <c r="K206" s="30">
        <f t="shared" si="52"/>
        <v>23.109999999999996</v>
      </c>
      <c r="L206" s="14">
        <v>4.9000000000000004</v>
      </c>
      <c r="M206" s="14">
        <v>10.82</v>
      </c>
      <c r="N206" s="14">
        <v>36.15</v>
      </c>
      <c r="O206" s="14">
        <f t="shared" si="53"/>
        <v>51.87</v>
      </c>
      <c r="P206" s="14">
        <f t="shared" si="54"/>
        <v>74.97999999999999</v>
      </c>
      <c r="Q206" s="14">
        <v>30</v>
      </c>
      <c r="R206" s="14">
        <f t="shared" si="55"/>
        <v>104.97999999999999</v>
      </c>
      <c r="S206" s="10"/>
      <c r="T206" s="10"/>
      <c r="U206" s="10"/>
    </row>
    <row r="207" spans="1:21" x14ac:dyDescent="0.2">
      <c r="A207" s="93"/>
      <c r="B207" s="121"/>
      <c r="C207" s="76" t="s">
        <v>163</v>
      </c>
      <c r="D207" s="34">
        <v>56</v>
      </c>
      <c r="E207" s="14">
        <v>20.75</v>
      </c>
      <c r="F207" s="14">
        <v>4.5999999999999996</v>
      </c>
      <c r="G207" s="14"/>
      <c r="H207" s="30">
        <f t="shared" si="46"/>
        <v>25.35</v>
      </c>
      <c r="I207" s="14">
        <v>14.51</v>
      </c>
      <c r="J207" s="14">
        <v>0.01</v>
      </c>
      <c r="K207" s="30">
        <f t="shared" si="52"/>
        <v>39.869999999999997</v>
      </c>
      <c r="L207" s="14">
        <v>144.34</v>
      </c>
      <c r="M207" s="14">
        <v>115.18</v>
      </c>
      <c r="N207" s="14">
        <v>18.88</v>
      </c>
      <c r="O207" s="14">
        <f t="shared" si="53"/>
        <v>278.39999999999998</v>
      </c>
      <c r="P207" s="14">
        <f t="shared" si="54"/>
        <v>318.27</v>
      </c>
      <c r="Q207" s="14">
        <v>19.55</v>
      </c>
      <c r="R207" s="14">
        <f t="shared" si="55"/>
        <v>337.82</v>
      </c>
      <c r="S207" s="10"/>
      <c r="T207" s="10"/>
      <c r="U207" s="10"/>
    </row>
    <row r="208" spans="1:21" x14ac:dyDescent="0.2">
      <c r="A208" s="93"/>
      <c r="B208" s="121"/>
      <c r="C208" s="76" t="s">
        <v>185</v>
      </c>
      <c r="D208" s="34">
        <v>4</v>
      </c>
      <c r="E208" s="14"/>
      <c r="F208" s="14"/>
      <c r="G208" s="14"/>
      <c r="H208" s="30">
        <f t="shared" si="46"/>
        <v>0</v>
      </c>
      <c r="I208" s="14"/>
      <c r="J208" s="14"/>
      <c r="K208" s="30">
        <f t="shared" si="52"/>
        <v>0</v>
      </c>
      <c r="L208" s="14">
        <v>0.1</v>
      </c>
      <c r="M208" s="14">
        <v>1.65</v>
      </c>
      <c r="N208" s="14">
        <v>1.7</v>
      </c>
      <c r="O208" s="14">
        <f t="shared" si="53"/>
        <v>3.45</v>
      </c>
      <c r="P208" s="14">
        <f t="shared" si="54"/>
        <v>3.45</v>
      </c>
      <c r="Q208" s="14">
        <v>1</v>
      </c>
      <c r="R208" s="14">
        <f t="shared" si="55"/>
        <v>4.45</v>
      </c>
      <c r="S208" s="10"/>
      <c r="T208" s="10"/>
      <c r="U208" s="10"/>
    </row>
    <row r="209" spans="1:21" x14ac:dyDescent="0.2">
      <c r="A209" s="93"/>
      <c r="B209" s="121"/>
      <c r="C209" s="76" t="s">
        <v>190</v>
      </c>
      <c r="D209" s="34">
        <v>7</v>
      </c>
      <c r="E209" s="14">
        <v>37.1</v>
      </c>
      <c r="F209" s="14"/>
      <c r="G209" s="14"/>
      <c r="H209" s="30">
        <f t="shared" si="46"/>
        <v>37.1</v>
      </c>
      <c r="I209" s="14"/>
      <c r="J209" s="14"/>
      <c r="K209" s="30">
        <f t="shared" si="52"/>
        <v>37.1</v>
      </c>
      <c r="L209" s="14">
        <v>0.5</v>
      </c>
      <c r="M209" s="14">
        <v>4.95</v>
      </c>
      <c r="N209" s="14">
        <v>7</v>
      </c>
      <c r="O209" s="14">
        <f t="shared" si="53"/>
        <v>12.45</v>
      </c>
      <c r="P209" s="14">
        <f t="shared" si="54"/>
        <v>49.55</v>
      </c>
      <c r="Q209" s="14"/>
      <c r="R209" s="14">
        <f t="shared" si="55"/>
        <v>49.55</v>
      </c>
      <c r="S209" s="10"/>
      <c r="T209" s="10"/>
      <c r="U209" s="10"/>
    </row>
    <row r="210" spans="1:21" x14ac:dyDescent="0.2">
      <c r="A210" s="93"/>
      <c r="B210" s="121"/>
      <c r="C210" s="78" t="s">
        <v>443</v>
      </c>
      <c r="D210" s="64"/>
      <c r="E210" s="36"/>
      <c r="F210" s="36"/>
      <c r="G210" s="36"/>
      <c r="H210" s="65"/>
      <c r="I210" s="36"/>
      <c r="J210" s="36"/>
      <c r="K210" s="65"/>
      <c r="L210" s="36"/>
      <c r="M210" s="36"/>
      <c r="N210" s="36"/>
      <c r="O210" s="36"/>
      <c r="P210" s="36"/>
      <c r="Q210" s="36"/>
      <c r="R210" s="36"/>
      <c r="S210" s="10"/>
      <c r="T210" s="10"/>
      <c r="U210" s="10"/>
    </row>
    <row r="211" spans="1:21" x14ac:dyDescent="0.2">
      <c r="A211" s="93"/>
      <c r="B211" s="121"/>
      <c r="C211" s="76" t="s">
        <v>169</v>
      </c>
      <c r="D211" s="34">
        <v>6</v>
      </c>
      <c r="E211" s="14">
        <v>3</v>
      </c>
      <c r="F211" s="14"/>
      <c r="G211" s="14"/>
      <c r="H211" s="30">
        <f t="shared" si="46"/>
        <v>3</v>
      </c>
      <c r="I211" s="14"/>
      <c r="J211" s="14"/>
      <c r="K211" s="30">
        <f t="shared" si="52"/>
        <v>3</v>
      </c>
      <c r="L211" s="14">
        <v>3</v>
      </c>
      <c r="M211" s="14">
        <v>46.1</v>
      </c>
      <c r="N211" s="14">
        <v>36.200000000000003</v>
      </c>
      <c r="O211" s="14">
        <f t="shared" ref="O211:O220" si="56">+SUM(L211:N211)</f>
        <v>85.300000000000011</v>
      </c>
      <c r="P211" s="14">
        <f t="shared" ref="P211:P220" si="57">+SUM(K211+O211)</f>
        <v>88.300000000000011</v>
      </c>
      <c r="Q211" s="14">
        <v>2</v>
      </c>
      <c r="R211" s="14">
        <f t="shared" si="55"/>
        <v>90.300000000000011</v>
      </c>
      <c r="S211" s="10"/>
      <c r="T211" s="10"/>
      <c r="U211" s="10"/>
    </row>
    <row r="212" spans="1:21" x14ac:dyDescent="0.2">
      <c r="A212" s="93"/>
      <c r="B212" s="121"/>
      <c r="C212" s="76" t="s">
        <v>165</v>
      </c>
      <c r="D212" s="34">
        <v>3</v>
      </c>
      <c r="E212" s="14">
        <v>2</v>
      </c>
      <c r="F212" s="14"/>
      <c r="G212" s="14"/>
      <c r="H212" s="30">
        <f t="shared" si="46"/>
        <v>2</v>
      </c>
      <c r="I212" s="14">
        <v>0.2</v>
      </c>
      <c r="J212" s="14"/>
      <c r="K212" s="30">
        <f t="shared" si="52"/>
        <v>2.2000000000000002</v>
      </c>
      <c r="L212" s="14">
        <v>1.1000000000000001</v>
      </c>
      <c r="M212" s="14">
        <v>6.4</v>
      </c>
      <c r="N212" s="14">
        <v>8</v>
      </c>
      <c r="O212" s="14">
        <f t="shared" si="56"/>
        <v>15.5</v>
      </c>
      <c r="P212" s="14">
        <f t="shared" si="57"/>
        <v>17.7</v>
      </c>
      <c r="Q212" s="14"/>
      <c r="R212" s="14">
        <f t="shared" si="55"/>
        <v>17.7</v>
      </c>
      <c r="S212" s="10"/>
      <c r="T212" s="10"/>
      <c r="U212" s="10"/>
    </row>
    <row r="213" spans="1:21" x14ac:dyDescent="0.2">
      <c r="A213" s="93"/>
      <c r="B213" s="121"/>
      <c r="C213" s="76" t="s">
        <v>181</v>
      </c>
      <c r="D213" s="34">
        <v>19</v>
      </c>
      <c r="E213" s="14">
        <v>0.2</v>
      </c>
      <c r="F213" s="14"/>
      <c r="G213" s="14"/>
      <c r="H213" s="30">
        <f t="shared" si="46"/>
        <v>0.2</v>
      </c>
      <c r="I213" s="14">
        <v>2.1</v>
      </c>
      <c r="J213" s="14"/>
      <c r="K213" s="30">
        <f t="shared" si="52"/>
        <v>2.3000000000000003</v>
      </c>
      <c r="L213" s="14">
        <v>1</v>
      </c>
      <c r="M213" s="14">
        <v>7.25</v>
      </c>
      <c r="N213" s="14">
        <v>2.66</v>
      </c>
      <c r="O213" s="14">
        <f t="shared" si="56"/>
        <v>10.91</v>
      </c>
      <c r="P213" s="14">
        <f t="shared" si="57"/>
        <v>13.21</v>
      </c>
      <c r="Q213" s="14">
        <v>3.51</v>
      </c>
      <c r="R213" s="14">
        <f t="shared" si="55"/>
        <v>16.72</v>
      </c>
      <c r="S213" s="10"/>
      <c r="T213" s="10"/>
      <c r="U213" s="10"/>
    </row>
    <row r="214" spans="1:21" x14ac:dyDescent="0.2">
      <c r="A214" s="93"/>
      <c r="B214" s="121"/>
      <c r="C214" s="76" t="s">
        <v>171</v>
      </c>
      <c r="D214" s="34">
        <v>27</v>
      </c>
      <c r="E214" s="14">
        <v>15.8</v>
      </c>
      <c r="F214" s="14">
        <v>0.4</v>
      </c>
      <c r="G214" s="14">
        <v>9.5</v>
      </c>
      <c r="H214" s="30">
        <f t="shared" si="46"/>
        <v>25.7</v>
      </c>
      <c r="I214" s="14">
        <v>31.25</v>
      </c>
      <c r="J214" s="14"/>
      <c r="K214" s="30">
        <f t="shared" si="52"/>
        <v>56.95</v>
      </c>
      <c r="L214" s="14">
        <v>12</v>
      </c>
      <c r="M214" s="14">
        <v>11.6</v>
      </c>
      <c r="N214" s="14">
        <v>13.1</v>
      </c>
      <c r="O214" s="14">
        <f t="shared" si="56"/>
        <v>36.700000000000003</v>
      </c>
      <c r="P214" s="14">
        <f t="shared" si="57"/>
        <v>93.65</v>
      </c>
      <c r="Q214" s="14">
        <v>4.2</v>
      </c>
      <c r="R214" s="14">
        <f t="shared" si="55"/>
        <v>97.850000000000009</v>
      </c>
      <c r="S214" s="10"/>
      <c r="T214" s="10"/>
      <c r="U214" s="10"/>
    </row>
    <row r="215" spans="1:21" x14ac:dyDescent="0.2">
      <c r="A215" s="93"/>
      <c r="B215" s="121"/>
      <c r="C215" s="76" t="s">
        <v>187</v>
      </c>
      <c r="D215" s="34">
        <v>14</v>
      </c>
      <c r="E215" s="14">
        <v>1.7</v>
      </c>
      <c r="F215" s="14"/>
      <c r="G215" s="14"/>
      <c r="H215" s="30">
        <f t="shared" si="46"/>
        <v>1.7</v>
      </c>
      <c r="I215" s="14"/>
      <c r="J215" s="14"/>
      <c r="K215" s="30">
        <f t="shared" si="52"/>
        <v>1.7</v>
      </c>
      <c r="L215" s="14">
        <v>9.3000000000000007</v>
      </c>
      <c r="M215" s="14">
        <v>14.02</v>
      </c>
      <c r="N215" s="14">
        <v>8.8000000000000007</v>
      </c>
      <c r="O215" s="14">
        <f t="shared" si="56"/>
        <v>32.120000000000005</v>
      </c>
      <c r="P215" s="14">
        <f t="shared" si="57"/>
        <v>33.820000000000007</v>
      </c>
      <c r="Q215" s="14">
        <v>8</v>
      </c>
      <c r="R215" s="14">
        <f t="shared" si="55"/>
        <v>41.820000000000007</v>
      </c>
      <c r="S215" s="10"/>
      <c r="T215" s="10"/>
      <c r="U215" s="10"/>
    </row>
    <row r="216" spans="1:21" x14ac:dyDescent="0.2">
      <c r="A216" s="93"/>
      <c r="B216" s="121"/>
      <c r="C216" s="76" t="s">
        <v>173</v>
      </c>
      <c r="D216" s="34">
        <v>43</v>
      </c>
      <c r="E216" s="14">
        <v>8.6199999999999992</v>
      </c>
      <c r="F216" s="14">
        <v>0.25</v>
      </c>
      <c r="G216" s="14">
        <v>0.91</v>
      </c>
      <c r="H216" s="30">
        <f t="shared" si="46"/>
        <v>9.7799999999999994</v>
      </c>
      <c r="I216" s="14">
        <v>1.31</v>
      </c>
      <c r="J216" s="14"/>
      <c r="K216" s="30">
        <f t="shared" si="52"/>
        <v>11.09</v>
      </c>
      <c r="L216" s="14">
        <v>14.46</v>
      </c>
      <c r="M216" s="14">
        <v>15.27</v>
      </c>
      <c r="N216" s="14">
        <v>5.04</v>
      </c>
      <c r="O216" s="14">
        <f t="shared" si="56"/>
        <v>34.770000000000003</v>
      </c>
      <c r="P216" s="14">
        <f t="shared" si="57"/>
        <v>45.86</v>
      </c>
      <c r="Q216" s="14">
        <v>127.71</v>
      </c>
      <c r="R216" s="14">
        <f t="shared" si="55"/>
        <v>173.57</v>
      </c>
      <c r="S216" s="10"/>
      <c r="T216" s="10"/>
      <c r="U216" s="10"/>
    </row>
    <row r="217" spans="1:21" x14ac:dyDescent="0.2">
      <c r="A217" s="93"/>
      <c r="B217" s="121"/>
      <c r="C217" s="76" t="s">
        <v>191</v>
      </c>
      <c r="D217" s="34">
        <v>15</v>
      </c>
      <c r="E217" s="14">
        <v>2.0499999999999998</v>
      </c>
      <c r="F217" s="14"/>
      <c r="G217" s="14"/>
      <c r="H217" s="30">
        <f t="shared" si="46"/>
        <v>2.0499999999999998</v>
      </c>
      <c r="I217" s="14">
        <v>0.02</v>
      </c>
      <c r="J217" s="14"/>
      <c r="K217" s="30">
        <f t="shared" si="52"/>
        <v>2.0699999999999998</v>
      </c>
      <c r="L217" s="14">
        <v>2.9</v>
      </c>
      <c r="M217" s="14">
        <v>5.95</v>
      </c>
      <c r="N217" s="14">
        <v>16</v>
      </c>
      <c r="O217" s="14">
        <f t="shared" si="56"/>
        <v>24.85</v>
      </c>
      <c r="P217" s="14">
        <f t="shared" si="57"/>
        <v>26.92</v>
      </c>
      <c r="Q217" s="14">
        <v>10.75</v>
      </c>
      <c r="R217" s="14">
        <f t="shared" si="55"/>
        <v>37.67</v>
      </c>
      <c r="S217" s="10"/>
      <c r="T217" s="10"/>
      <c r="U217" s="10"/>
    </row>
    <row r="218" spans="1:21" x14ac:dyDescent="0.2">
      <c r="A218" s="93"/>
      <c r="B218" s="121"/>
      <c r="C218" s="76" t="s">
        <v>182</v>
      </c>
      <c r="D218" s="34">
        <v>5</v>
      </c>
      <c r="E218" s="14"/>
      <c r="F218" s="14"/>
      <c r="G218" s="14"/>
      <c r="H218" s="30">
        <f t="shared" si="46"/>
        <v>0</v>
      </c>
      <c r="I218" s="14"/>
      <c r="J218" s="14"/>
      <c r="K218" s="30">
        <f t="shared" si="52"/>
        <v>0</v>
      </c>
      <c r="L218" s="14">
        <v>3.3</v>
      </c>
      <c r="M218" s="14">
        <v>11.3</v>
      </c>
      <c r="N218" s="14">
        <v>4</v>
      </c>
      <c r="O218" s="14">
        <f t="shared" si="56"/>
        <v>18.600000000000001</v>
      </c>
      <c r="P218" s="14">
        <f t="shared" si="57"/>
        <v>18.600000000000001</v>
      </c>
      <c r="Q218" s="14">
        <v>0.7</v>
      </c>
      <c r="R218" s="14">
        <f t="shared" si="55"/>
        <v>19.3</v>
      </c>
      <c r="S218" s="10"/>
      <c r="T218" s="10"/>
      <c r="U218" s="10"/>
    </row>
    <row r="219" spans="1:21" x14ac:dyDescent="0.2">
      <c r="A219" s="93"/>
      <c r="B219" s="121"/>
      <c r="C219" s="76" t="s">
        <v>166</v>
      </c>
      <c r="D219" s="34">
        <v>0</v>
      </c>
      <c r="E219" s="14"/>
      <c r="F219" s="14"/>
      <c r="G219" s="14"/>
      <c r="H219" s="30">
        <f t="shared" si="46"/>
        <v>0</v>
      </c>
      <c r="I219" s="14"/>
      <c r="J219" s="14"/>
      <c r="K219" s="30">
        <f t="shared" si="52"/>
        <v>0</v>
      </c>
      <c r="L219" s="14"/>
      <c r="M219" s="14"/>
      <c r="N219" s="14"/>
      <c r="O219" s="14">
        <f t="shared" si="56"/>
        <v>0</v>
      </c>
      <c r="P219" s="14">
        <f t="shared" si="57"/>
        <v>0</v>
      </c>
      <c r="Q219" s="14"/>
      <c r="R219" s="14">
        <f t="shared" si="55"/>
        <v>0</v>
      </c>
      <c r="S219" s="10"/>
      <c r="T219" s="10"/>
      <c r="U219" s="10"/>
    </row>
    <row r="220" spans="1:21" x14ac:dyDescent="0.2">
      <c r="A220" s="93"/>
      <c r="B220" s="121"/>
      <c r="C220" s="76" t="s">
        <v>177</v>
      </c>
      <c r="D220" s="34">
        <v>3</v>
      </c>
      <c r="E220" s="14">
        <v>0.5</v>
      </c>
      <c r="F220" s="14"/>
      <c r="G220" s="14"/>
      <c r="H220" s="30">
        <f t="shared" si="46"/>
        <v>0.5</v>
      </c>
      <c r="I220" s="14"/>
      <c r="J220" s="14"/>
      <c r="K220" s="30">
        <f t="shared" si="52"/>
        <v>0.5</v>
      </c>
      <c r="L220" s="14">
        <v>5.5</v>
      </c>
      <c r="M220" s="14">
        <v>7.5</v>
      </c>
      <c r="N220" s="14">
        <v>0.5</v>
      </c>
      <c r="O220" s="14">
        <f t="shared" si="56"/>
        <v>13.5</v>
      </c>
      <c r="P220" s="14">
        <f t="shared" si="57"/>
        <v>14</v>
      </c>
      <c r="Q220" s="14"/>
      <c r="R220" s="14">
        <f t="shared" si="55"/>
        <v>14</v>
      </c>
      <c r="S220" s="10"/>
      <c r="T220" s="10"/>
      <c r="U220" s="10"/>
    </row>
    <row r="221" spans="1:21" x14ac:dyDescent="0.2">
      <c r="A221" s="93"/>
      <c r="B221" s="121"/>
      <c r="C221" s="76" t="s">
        <v>304</v>
      </c>
      <c r="D221" s="34">
        <v>3</v>
      </c>
      <c r="E221" s="14"/>
      <c r="F221" s="14"/>
      <c r="G221" s="14"/>
      <c r="H221" s="30">
        <f t="shared" si="46"/>
        <v>0</v>
      </c>
      <c r="I221" s="14"/>
      <c r="J221" s="14"/>
      <c r="K221" s="30">
        <f t="shared" si="52"/>
        <v>0</v>
      </c>
      <c r="L221" s="14">
        <v>1.3</v>
      </c>
      <c r="M221" s="14">
        <v>0.4</v>
      </c>
      <c r="N221" s="14"/>
      <c r="O221" s="14">
        <f t="shared" si="53"/>
        <v>1.7000000000000002</v>
      </c>
      <c r="P221" s="14">
        <f t="shared" si="54"/>
        <v>1.7000000000000002</v>
      </c>
      <c r="Q221" s="14"/>
      <c r="R221" s="14">
        <f t="shared" si="55"/>
        <v>1.7000000000000002</v>
      </c>
      <c r="S221" s="10"/>
      <c r="T221" s="10"/>
      <c r="U221" s="10"/>
    </row>
    <row r="222" spans="1:21" x14ac:dyDescent="0.2">
      <c r="A222" s="94"/>
      <c r="B222" s="122"/>
      <c r="C222" s="88" t="s">
        <v>179</v>
      </c>
      <c r="D222" s="89">
        <v>1</v>
      </c>
      <c r="E222" s="90"/>
      <c r="F222" s="90"/>
      <c r="G222" s="90"/>
      <c r="H222" s="91">
        <f t="shared" si="46"/>
        <v>0</v>
      </c>
      <c r="I222" s="90"/>
      <c r="J222" s="90"/>
      <c r="K222" s="91">
        <f t="shared" si="52"/>
        <v>0</v>
      </c>
      <c r="L222" s="90"/>
      <c r="M222" s="90">
        <v>0.5</v>
      </c>
      <c r="N222" s="90"/>
      <c r="O222" s="90">
        <f t="shared" si="53"/>
        <v>0.5</v>
      </c>
      <c r="P222" s="90">
        <f t="shared" si="54"/>
        <v>0.5</v>
      </c>
      <c r="Q222" s="90"/>
      <c r="R222" s="90">
        <f t="shared" si="55"/>
        <v>0.5</v>
      </c>
      <c r="S222" s="10"/>
      <c r="T222" s="10"/>
      <c r="U222" s="10"/>
    </row>
    <row r="223" spans="1:21" ht="12.75" customHeight="1" x14ac:dyDescent="0.25">
      <c r="A223" s="230" t="s">
        <v>0</v>
      </c>
      <c r="B223" s="231"/>
      <c r="C223" s="232" t="s">
        <v>0</v>
      </c>
      <c r="D223" s="53">
        <f t="shared" ref="D223:R223" si="58">+SUM(D191:D222)</f>
        <v>956</v>
      </c>
      <c r="E223" s="54">
        <f>SUM(E191:E222)</f>
        <v>597.25</v>
      </c>
      <c r="F223" s="54">
        <f>SUM(F191:F222)</f>
        <v>85.570000000000007</v>
      </c>
      <c r="G223" s="54">
        <f>SUM(G191:G222)</f>
        <v>27.840000000000003</v>
      </c>
      <c r="H223" s="54">
        <f>SUM(H191:H222)</f>
        <v>710.66000000000008</v>
      </c>
      <c r="I223" s="54">
        <f t="shared" si="58"/>
        <v>178.19999999999996</v>
      </c>
      <c r="J223" s="54">
        <f t="shared" si="58"/>
        <v>7.11</v>
      </c>
      <c r="K223" s="54">
        <f t="shared" si="58"/>
        <v>895.97000000000037</v>
      </c>
      <c r="L223" s="54">
        <f t="shared" si="58"/>
        <v>384.87</v>
      </c>
      <c r="M223" s="54">
        <f t="shared" si="58"/>
        <v>696.59</v>
      </c>
      <c r="N223" s="54">
        <f t="shared" si="58"/>
        <v>1156.0600000000002</v>
      </c>
      <c r="O223" s="54">
        <f t="shared" si="58"/>
        <v>2237.5199999999995</v>
      </c>
      <c r="P223" s="54">
        <f t="shared" si="58"/>
        <v>3133.4900000000002</v>
      </c>
      <c r="Q223" s="54">
        <f t="shared" si="58"/>
        <v>1920.18</v>
      </c>
      <c r="R223" s="55">
        <f t="shared" si="58"/>
        <v>5053.6699999999992</v>
      </c>
      <c r="S223" s="10"/>
      <c r="T223" s="10"/>
      <c r="U223" s="10"/>
    </row>
    <row r="224" spans="1:21" s="8" customFormat="1" ht="14.25" customHeight="1" x14ac:dyDescent="0.2">
      <c r="A224" s="93" t="s">
        <v>406</v>
      </c>
      <c r="B224" s="120" t="s">
        <v>219</v>
      </c>
      <c r="C224" s="73" t="s">
        <v>219</v>
      </c>
      <c r="D224" s="74">
        <v>35</v>
      </c>
      <c r="E224" s="39">
        <v>39.200000000000003</v>
      </c>
      <c r="F224" s="39">
        <v>0.5</v>
      </c>
      <c r="G224" s="39"/>
      <c r="H224" s="48">
        <f t="shared" si="46"/>
        <v>39.700000000000003</v>
      </c>
      <c r="I224" s="39">
        <v>33.25</v>
      </c>
      <c r="J224" s="39">
        <v>0.1</v>
      </c>
      <c r="K224" s="48">
        <f t="shared" ref="K224:K267" si="59">+SUM(H224:J224)</f>
        <v>73.05</v>
      </c>
      <c r="L224" s="39">
        <v>22</v>
      </c>
      <c r="M224" s="39">
        <v>35.200000000000003</v>
      </c>
      <c r="N224" s="39">
        <v>25.2</v>
      </c>
      <c r="O224" s="39">
        <f t="shared" ref="O224:O235" si="60">+SUM(L224:N224)</f>
        <v>82.4</v>
      </c>
      <c r="P224" s="39">
        <f t="shared" ref="P224:P235" si="61">+SUM(K224+O224)</f>
        <v>155.44999999999999</v>
      </c>
      <c r="Q224" s="39">
        <v>68</v>
      </c>
      <c r="R224" s="39">
        <f t="shared" ref="R224:R267" si="62">+SUM(P224:Q224)</f>
        <v>223.45</v>
      </c>
      <c r="S224" s="9"/>
      <c r="T224" s="9"/>
      <c r="U224" s="9"/>
    </row>
    <row r="225" spans="1:21" s="8" customFormat="1" ht="14.25" customHeight="1" x14ac:dyDescent="0.2">
      <c r="A225" s="93"/>
      <c r="B225" s="121"/>
      <c r="C225" s="76" t="s">
        <v>205</v>
      </c>
      <c r="D225" s="77">
        <v>12</v>
      </c>
      <c r="E225" s="14">
        <v>24.7</v>
      </c>
      <c r="F225" s="14"/>
      <c r="G225" s="14"/>
      <c r="H225" s="30">
        <f t="shared" si="46"/>
        <v>24.7</v>
      </c>
      <c r="I225" s="14">
        <v>6</v>
      </c>
      <c r="J225" s="14">
        <v>0.15</v>
      </c>
      <c r="K225" s="30">
        <f t="shared" si="59"/>
        <v>30.849999999999998</v>
      </c>
      <c r="L225" s="14">
        <v>42.2</v>
      </c>
      <c r="M225" s="14">
        <v>53.7</v>
      </c>
      <c r="N225" s="14">
        <v>19.5</v>
      </c>
      <c r="O225" s="14">
        <f t="shared" si="60"/>
        <v>115.4</v>
      </c>
      <c r="P225" s="14">
        <f t="shared" si="61"/>
        <v>146.25</v>
      </c>
      <c r="Q225" s="14">
        <v>93</v>
      </c>
      <c r="R225" s="14">
        <f t="shared" si="62"/>
        <v>239.25</v>
      </c>
      <c r="S225" s="9"/>
      <c r="T225" s="9"/>
      <c r="U225" s="9"/>
    </row>
    <row r="226" spans="1:21" s="8" customFormat="1" ht="14.25" customHeight="1" x14ac:dyDescent="0.2">
      <c r="A226" s="93"/>
      <c r="B226" s="121"/>
      <c r="C226" s="76" t="s">
        <v>275</v>
      </c>
      <c r="D226" s="77">
        <v>2</v>
      </c>
      <c r="E226" s="14"/>
      <c r="F226" s="14"/>
      <c r="G226" s="14"/>
      <c r="H226" s="30">
        <f t="shared" si="46"/>
        <v>0</v>
      </c>
      <c r="I226" s="14">
        <v>0.5</v>
      </c>
      <c r="J226" s="14"/>
      <c r="K226" s="30">
        <f t="shared" si="59"/>
        <v>0.5</v>
      </c>
      <c r="L226" s="14"/>
      <c r="M226" s="14">
        <v>0.5</v>
      </c>
      <c r="N226" s="14"/>
      <c r="O226" s="14">
        <f t="shared" si="60"/>
        <v>0.5</v>
      </c>
      <c r="P226" s="14">
        <f t="shared" si="61"/>
        <v>1</v>
      </c>
      <c r="Q226" s="14"/>
      <c r="R226" s="14">
        <f t="shared" si="62"/>
        <v>1</v>
      </c>
      <c r="S226" s="9"/>
      <c r="T226" s="9"/>
      <c r="U226" s="9"/>
    </row>
    <row r="227" spans="1:21" x14ac:dyDescent="0.2">
      <c r="A227" s="93"/>
      <c r="B227" s="121"/>
      <c r="C227" s="76" t="s">
        <v>202</v>
      </c>
      <c r="D227" s="77">
        <v>7</v>
      </c>
      <c r="E227" s="14">
        <v>0.2</v>
      </c>
      <c r="F227" s="14"/>
      <c r="G227" s="14"/>
      <c r="H227" s="30">
        <f t="shared" si="46"/>
        <v>0.2</v>
      </c>
      <c r="I227" s="14">
        <v>18</v>
      </c>
      <c r="J227" s="14"/>
      <c r="K227" s="30">
        <f t="shared" si="59"/>
        <v>18.2</v>
      </c>
      <c r="L227" s="14">
        <v>2.8</v>
      </c>
      <c r="M227" s="14">
        <v>2.6</v>
      </c>
      <c r="N227" s="14">
        <v>2.1</v>
      </c>
      <c r="O227" s="14">
        <f t="shared" si="60"/>
        <v>7.5</v>
      </c>
      <c r="P227" s="14">
        <f t="shared" si="61"/>
        <v>25.7</v>
      </c>
      <c r="Q227" s="14">
        <v>102</v>
      </c>
      <c r="R227" s="14">
        <f t="shared" si="62"/>
        <v>127.7</v>
      </c>
      <c r="S227" s="10"/>
      <c r="T227" s="10"/>
      <c r="U227" s="10"/>
    </row>
    <row r="228" spans="1:21" x14ac:dyDescent="0.2">
      <c r="A228" s="93"/>
      <c r="B228" s="121"/>
      <c r="C228" s="76" t="s">
        <v>195</v>
      </c>
      <c r="D228" s="77">
        <v>11</v>
      </c>
      <c r="E228" s="14">
        <v>16.2</v>
      </c>
      <c r="F228" s="14">
        <v>33.799999999999997</v>
      </c>
      <c r="G228" s="14">
        <v>1.5</v>
      </c>
      <c r="H228" s="30">
        <f>SUM(E228:G228)</f>
        <v>51.5</v>
      </c>
      <c r="I228" s="14">
        <v>4.4000000000000004</v>
      </c>
      <c r="J228" s="14"/>
      <c r="K228" s="30">
        <f>+SUM(H228:J228)</f>
        <v>55.9</v>
      </c>
      <c r="L228" s="14">
        <v>86.4</v>
      </c>
      <c r="M228" s="14">
        <v>113.8</v>
      </c>
      <c r="N228" s="14"/>
      <c r="O228" s="14">
        <f t="shared" si="60"/>
        <v>200.2</v>
      </c>
      <c r="P228" s="14">
        <f t="shared" si="61"/>
        <v>256.09999999999997</v>
      </c>
      <c r="Q228" s="14">
        <v>35</v>
      </c>
      <c r="R228" s="14">
        <f>+SUM(P228:Q228)</f>
        <v>291.09999999999997</v>
      </c>
      <c r="S228" s="10"/>
      <c r="T228" s="10"/>
      <c r="U228" s="10"/>
    </row>
    <row r="229" spans="1:21" x14ac:dyDescent="0.2">
      <c r="A229" s="93"/>
      <c r="B229" s="121"/>
      <c r="C229" s="76" t="s">
        <v>204</v>
      </c>
      <c r="D229" s="77">
        <v>3</v>
      </c>
      <c r="E229" s="14">
        <v>0.5</v>
      </c>
      <c r="F229" s="14"/>
      <c r="G229" s="14"/>
      <c r="H229" s="30">
        <f>SUM(E229:G229)</f>
        <v>0.5</v>
      </c>
      <c r="I229" s="14"/>
      <c r="J229" s="14"/>
      <c r="K229" s="30">
        <f>+SUM(H229:J229)</f>
        <v>0.5</v>
      </c>
      <c r="L229" s="14">
        <v>1.1000000000000001</v>
      </c>
      <c r="M229" s="14">
        <v>0.2</v>
      </c>
      <c r="N229" s="14"/>
      <c r="O229" s="14">
        <f t="shared" si="60"/>
        <v>1.3</v>
      </c>
      <c r="P229" s="14">
        <f t="shared" si="61"/>
        <v>1.8</v>
      </c>
      <c r="Q229" s="14"/>
      <c r="R229" s="14">
        <f>+SUM(P229:Q229)</f>
        <v>1.8</v>
      </c>
      <c r="S229" s="10"/>
      <c r="T229" s="10"/>
      <c r="U229" s="10"/>
    </row>
    <row r="230" spans="1:21" x14ac:dyDescent="0.2">
      <c r="A230" s="93"/>
      <c r="B230" s="121"/>
      <c r="C230" s="76" t="s">
        <v>277</v>
      </c>
      <c r="D230" s="77">
        <v>3</v>
      </c>
      <c r="E230" s="14"/>
      <c r="F230" s="14"/>
      <c r="G230" s="14"/>
      <c r="H230" s="30">
        <f>SUM(E230:G230)</f>
        <v>0</v>
      </c>
      <c r="I230" s="14"/>
      <c r="J230" s="14"/>
      <c r="K230" s="30">
        <f>+SUM(H230:J230)</f>
        <v>0</v>
      </c>
      <c r="L230" s="14">
        <v>90</v>
      </c>
      <c r="M230" s="14">
        <v>66.5</v>
      </c>
      <c r="N230" s="14"/>
      <c r="O230" s="14">
        <f t="shared" si="60"/>
        <v>156.5</v>
      </c>
      <c r="P230" s="14">
        <f t="shared" si="61"/>
        <v>156.5</v>
      </c>
      <c r="Q230" s="14"/>
      <c r="R230" s="14">
        <f>+SUM(P230:Q230)</f>
        <v>156.5</v>
      </c>
      <c r="S230" s="10"/>
      <c r="T230" s="10"/>
      <c r="U230" s="10"/>
    </row>
    <row r="231" spans="1:21" x14ac:dyDescent="0.2">
      <c r="A231" s="93"/>
      <c r="B231" s="124"/>
      <c r="C231" s="76" t="s">
        <v>208</v>
      </c>
      <c r="D231" s="77">
        <v>8</v>
      </c>
      <c r="E231" s="14">
        <v>2.5</v>
      </c>
      <c r="F231" s="14">
        <v>0.25</v>
      </c>
      <c r="G231" s="14"/>
      <c r="H231" s="30">
        <f>SUM(E231:G231)</f>
        <v>2.75</v>
      </c>
      <c r="I231" s="14">
        <v>1</v>
      </c>
      <c r="J231" s="14"/>
      <c r="K231" s="30">
        <f>+SUM(H231:J231)</f>
        <v>3.75</v>
      </c>
      <c r="L231" s="14">
        <v>5.5</v>
      </c>
      <c r="M231" s="14">
        <v>40.200000000000003</v>
      </c>
      <c r="N231" s="14">
        <v>29</v>
      </c>
      <c r="O231" s="14">
        <f t="shared" si="60"/>
        <v>74.7</v>
      </c>
      <c r="P231" s="14">
        <f t="shared" si="61"/>
        <v>78.45</v>
      </c>
      <c r="Q231" s="14">
        <v>36.049999999999997</v>
      </c>
      <c r="R231" s="14">
        <f>+SUM(P231:Q231)</f>
        <v>114.5</v>
      </c>
      <c r="S231" s="10"/>
      <c r="T231" s="10"/>
      <c r="U231" s="10"/>
    </row>
    <row r="232" spans="1:21" x14ac:dyDescent="0.2">
      <c r="A232" s="93"/>
      <c r="B232" s="121" t="s">
        <v>431</v>
      </c>
      <c r="C232" s="76" t="s">
        <v>200</v>
      </c>
      <c r="D232" s="77">
        <v>6</v>
      </c>
      <c r="E232" s="14">
        <v>2.5</v>
      </c>
      <c r="F232" s="14"/>
      <c r="G232" s="14"/>
      <c r="H232" s="30">
        <f t="shared" si="46"/>
        <v>2.5</v>
      </c>
      <c r="I232" s="14">
        <v>1</v>
      </c>
      <c r="J232" s="14"/>
      <c r="K232" s="30">
        <f t="shared" si="59"/>
        <v>3.5</v>
      </c>
      <c r="L232" s="14">
        <v>0.8</v>
      </c>
      <c r="M232" s="14">
        <v>15.3</v>
      </c>
      <c r="N232" s="14">
        <v>21.9</v>
      </c>
      <c r="O232" s="14">
        <f t="shared" si="60"/>
        <v>38</v>
      </c>
      <c r="P232" s="14">
        <f t="shared" si="61"/>
        <v>41.5</v>
      </c>
      <c r="Q232" s="14"/>
      <c r="R232" s="14">
        <f t="shared" si="62"/>
        <v>41.5</v>
      </c>
      <c r="S232" s="10"/>
      <c r="T232" s="10"/>
      <c r="U232" s="10"/>
    </row>
    <row r="233" spans="1:21" x14ac:dyDescent="0.2">
      <c r="A233" s="93"/>
      <c r="B233" s="121"/>
      <c r="C233" s="76" t="s">
        <v>305</v>
      </c>
      <c r="D233" s="77">
        <v>2</v>
      </c>
      <c r="E233" s="14"/>
      <c r="F233" s="14">
        <v>2.2999999999999998</v>
      </c>
      <c r="G233" s="14"/>
      <c r="H233" s="30">
        <f>SUM(E233:G233)</f>
        <v>2.2999999999999998</v>
      </c>
      <c r="I233" s="14"/>
      <c r="J233" s="14"/>
      <c r="K233" s="30">
        <f>+SUM(H233:J233)</f>
        <v>2.2999999999999998</v>
      </c>
      <c r="L233" s="14">
        <v>45</v>
      </c>
      <c r="M233" s="14">
        <v>30.8</v>
      </c>
      <c r="N233" s="14">
        <v>0.1</v>
      </c>
      <c r="O233" s="14">
        <f t="shared" si="60"/>
        <v>75.899999999999991</v>
      </c>
      <c r="P233" s="14">
        <f t="shared" si="61"/>
        <v>78.199999999999989</v>
      </c>
      <c r="Q233" s="14"/>
      <c r="R233" s="14">
        <f>+SUM(P233:Q233)</f>
        <v>78.199999999999989</v>
      </c>
      <c r="S233" s="10"/>
      <c r="T233" s="10"/>
      <c r="U233" s="10"/>
    </row>
    <row r="234" spans="1:21" x14ac:dyDescent="0.2">
      <c r="A234" s="93"/>
      <c r="B234" s="121"/>
      <c r="C234" s="76" t="s">
        <v>215</v>
      </c>
      <c r="D234" s="77">
        <v>6</v>
      </c>
      <c r="E234" s="14"/>
      <c r="F234" s="14"/>
      <c r="G234" s="14"/>
      <c r="H234" s="30">
        <f t="shared" si="46"/>
        <v>0</v>
      </c>
      <c r="I234" s="14">
        <v>5</v>
      </c>
      <c r="J234" s="14"/>
      <c r="K234" s="30">
        <f t="shared" si="59"/>
        <v>5</v>
      </c>
      <c r="L234" s="14">
        <v>203.3</v>
      </c>
      <c r="M234" s="14">
        <v>163.1</v>
      </c>
      <c r="N234" s="14">
        <v>2.2999999999999998</v>
      </c>
      <c r="O234" s="14">
        <f t="shared" si="60"/>
        <v>368.7</v>
      </c>
      <c r="P234" s="14">
        <f t="shared" si="61"/>
        <v>373.7</v>
      </c>
      <c r="Q234" s="14"/>
      <c r="R234" s="14">
        <f t="shared" si="62"/>
        <v>373.7</v>
      </c>
      <c r="S234" s="10"/>
      <c r="T234" s="10"/>
      <c r="U234" s="10"/>
    </row>
    <row r="235" spans="1:21" x14ac:dyDescent="0.2">
      <c r="A235" s="93"/>
      <c r="B235" s="121"/>
      <c r="C235" s="82" t="s">
        <v>201</v>
      </c>
      <c r="D235" s="83">
        <v>4</v>
      </c>
      <c r="E235" s="17"/>
      <c r="F235" s="17"/>
      <c r="G235" s="17"/>
      <c r="H235" s="32">
        <f t="shared" si="46"/>
        <v>0</v>
      </c>
      <c r="I235" s="17">
        <v>2</v>
      </c>
      <c r="J235" s="17"/>
      <c r="K235" s="32">
        <f t="shared" si="59"/>
        <v>2</v>
      </c>
      <c r="L235" s="17">
        <v>43</v>
      </c>
      <c r="M235" s="17">
        <v>1.5</v>
      </c>
      <c r="N235" s="17"/>
      <c r="O235" s="17">
        <f t="shared" si="60"/>
        <v>44.5</v>
      </c>
      <c r="P235" s="17">
        <f t="shared" si="61"/>
        <v>46.5</v>
      </c>
      <c r="Q235" s="17"/>
      <c r="R235" s="17">
        <f t="shared" si="62"/>
        <v>46.5</v>
      </c>
      <c r="S235" s="10"/>
      <c r="T235" s="10"/>
      <c r="U235" s="10"/>
    </row>
    <row r="236" spans="1:21" ht="15" x14ac:dyDescent="0.25">
      <c r="A236" s="230" t="s">
        <v>0</v>
      </c>
      <c r="B236" s="231"/>
      <c r="C236" s="232" t="s">
        <v>0</v>
      </c>
      <c r="D236" s="53">
        <f>SUM(D224:D235)</f>
        <v>99</v>
      </c>
      <c r="E236" s="54">
        <f>SUM(E224:E235)</f>
        <v>85.800000000000011</v>
      </c>
      <c r="F236" s="54">
        <f>SUM(F224:F235)</f>
        <v>36.849999999999994</v>
      </c>
      <c r="G236" s="54">
        <f>SUM(G224:G235)</f>
        <v>1.5</v>
      </c>
      <c r="H236" s="54">
        <f>SUM(H224:H235)</f>
        <v>124.15</v>
      </c>
      <c r="I236" s="54">
        <f t="shared" ref="I236:R236" si="63">SUM(I224:I235)</f>
        <v>71.150000000000006</v>
      </c>
      <c r="J236" s="54">
        <f t="shared" si="63"/>
        <v>0.25</v>
      </c>
      <c r="K236" s="54">
        <f t="shared" si="63"/>
        <v>195.55</v>
      </c>
      <c r="L236" s="54">
        <f t="shared" si="63"/>
        <v>542.1</v>
      </c>
      <c r="M236" s="54">
        <f t="shared" si="63"/>
        <v>523.4</v>
      </c>
      <c r="N236" s="54">
        <f t="shared" si="63"/>
        <v>100.10000000000001</v>
      </c>
      <c r="O236" s="54">
        <f t="shared" si="63"/>
        <v>1165.5999999999999</v>
      </c>
      <c r="P236" s="54">
        <f t="shared" si="63"/>
        <v>1361.15</v>
      </c>
      <c r="Q236" s="54">
        <f t="shared" si="63"/>
        <v>334.05</v>
      </c>
      <c r="R236" s="55">
        <f t="shared" si="63"/>
        <v>1695.2</v>
      </c>
      <c r="S236" s="10"/>
      <c r="T236" s="10"/>
      <c r="U236" s="10"/>
    </row>
    <row r="237" spans="1:21" x14ac:dyDescent="0.2">
      <c r="A237" s="93" t="s">
        <v>9</v>
      </c>
      <c r="B237" s="120" t="s">
        <v>207</v>
      </c>
      <c r="C237" s="73" t="s">
        <v>207</v>
      </c>
      <c r="D237" s="74">
        <v>2</v>
      </c>
      <c r="E237" s="39"/>
      <c r="F237" s="39"/>
      <c r="G237" s="39"/>
      <c r="H237" s="48">
        <f t="shared" si="46"/>
        <v>0</v>
      </c>
      <c r="I237" s="39"/>
      <c r="J237" s="39"/>
      <c r="K237" s="48">
        <f t="shared" si="59"/>
        <v>0</v>
      </c>
      <c r="L237" s="39"/>
      <c r="M237" s="39">
        <v>0.2</v>
      </c>
      <c r="N237" s="39"/>
      <c r="O237" s="39">
        <f>+SUM(L237:N237)</f>
        <v>0.2</v>
      </c>
      <c r="P237" s="39">
        <f>+SUM(K237+O237)</f>
        <v>0.2</v>
      </c>
      <c r="Q237" s="39">
        <v>0.5</v>
      </c>
      <c r="R237" s="39">
        <f t="shared" si="62"/>
        <v>0.7</v>
      </c>
      <c r="S237" s="10"/>
      <c r="T237" s="10"/>
      <c r="U237" s="10"/>
    </row>
    <row r="238" spans="1:21" x14ac:dyDescent="0.2">
      <c r="A238" s="93"/>
      <c r="B238" s="121"/>
      <c r="C238" s="76" t="s">
        <v>218</v>
      </c>
      <c r="D238" s="77">
        <v>4</v>
      </c>
      <c r="E238" s="14"/>
      <c r="F238" s="14">
        <v>0.5</v>
      </c>
      <c r="G238" s="14"/>
      <c r="H238" s="30">
        <f t="shared" si="46"/>
        <v>0.5</v>
      </c>
      <c r="I238" s="14"/>
      <c r="J238" s="14"/>
      <c r="K238" s="30">
        <f t="shared" si="59"/>
        <v>0.5</v>
      </c>
      <c r="L238" s="14">
        <v>4.7</v>
      </c>
      <c r="M238" s="14">
        <v>3.3</v>
      </c>
      <c r="N238" s="14">
        <v>0.5</v>
      </c>
      <c r="O238" s="14">
        <f>+SUM(L238:N238)</f>
        <v>8.5</v>
      </c>
      <c r="P238" s="14">
        <f>+SUM(K238+O238)</f>
        <v>9</v>
      </c>
      <c r="Q238" s="14">
        <v>42</v>
      </c>
      <c r="R238" s="14">
        <f t="shared" si="62"/>
        <v>51</v>
      </c>
      <c r="S238" s="10"/>
      <c r="T238" s="10"/>
      <c r="U238" s="10"/>
    </row>
    <row r="239" spans="1:21" x14ac:dyDescent="0.2">
      <c r="A239" s="93"/>
      <c r="B239" s="121"/>
      <c r="C239" s="76" t="s">
        <v>214</v>
      </c>
      <c r="D239" s="77">
        <v>0</v>
      </c>
      <c r="E239" s="14"/>
      <c r="F239" s="14"/>
      <c r="G239" s="14"/>
      <c r="H239" s="30">
        <f t="shared" si="46"/>
        <v>0</v>
      </c>
      <c r="I239" s="14"/>
      <c r="J239" s="14"/>
      <c r="K239" s="30">
        <f t="shared" si="59"/>
        <v>0</v>
      </c>
      <c r="L239" s="14"/>
      <c r="M239" s="14"/>
      <c r="N239" s="14"/>
      <c r="O239" s="14">
        <f t="shared" ref="O239:O264" si="64">+SUM(L239:N239)</f>
        <v>0</v>
      </c>
      <c r="P239" s="14">
        <f t="shared" ref="P239:P264" si="65">+SUM(K239+O239)</f>
        <v>0</v>
      </c>
      <c r="Q239" s="14"/>
      <c r="R239" s="14">
        <f t="shared" si="62"/>
        <v>0</v>
      </c>
      <c r="S239" s="10"/>
      <c r="T239" s="10"/>
      <c r="U239" s="10"/>
    </row>
    <row r="240" spans="1:21" x14ac:dyDescent="0.2">
      <c r="A240" s="93"/>
      <c r="B240" s="121"/>
      <c r="C240" s="76" t="s">
        <v>211</v>
      </c>
      <c r="D240" s="77">
        <v>6</v>
      </c>
      <c r="E240" s="14"/>
      <c r="F240" s="14"/>
      <c r="G240" s="14"/>
      <c r="H240" s="30">
        <f t="shared" si="46"/>
        <v>0</v>
      </c>
      <c r="I240" s="14"/>
      <c r="J240" s="14"/>
      <c r="K240" s="30">
        <f t="shared" si="59"/>
        <v>0</v>
      </c>
      <c r="L240" s="14">
        <v>139</v>
      </c>
      <c r="M240" s="14">
        <v>51.7</v>
      </c>
      <c r="N240" s="14"/>
      <c r="O240" s="14">
        <f t="shared" si="64"/>
        <v>190.7</v>
      </c>
      <c r="P240" s="14">
        <f t="shared" si="65"/>
        <v>190.7</v>
      </c>
      <c r="Q240" s="14">
        <v>309.3</v>
      </c>
      <c r="R240" s="14">
        <f t="shared" si="62"/>
        <v>500</v>
      </c>
      <c r="S240" s="10"/>
      <c r="T240" s="10"/>
      <c r="U240" s="10"/>
    </row>
    <row r="241" spans="1:22" x14ac:dyDescent="0.2">
      <c r="A241" s="93"/>
      <c r="B241" s="121"/>
      <c r="C241" s="76" t="s">
        <v>325</v>
      </c>
      <c r="D241" s="77">
        <v>11</v>
      </c>
      <c r="E241" s="14"/>
      <c r="F241" s="14"/>
      <c r="G241" s="14"/>
      <c r="H241" s="30">
        <f t="shared" si="46"/>
        <v>0</v>
      </c>
      <c r="I241" s="14">
        <v>0.5</v>
      </c>
      <c r="J241" s="14"/>
      <c r="K241" s="30">
        <f t="shared" si="59"/>
        <v>0.5</v>
      </c>
      <c r="L241" s="14">
        <v>7</v>
      </c>
      <c r="M241" s="14">
        <v>6.2</v>
      </c>
      <c r="N241" s="14">
        <v>2.6</v>
      </c>
      <c r="O241" s="14">
        <f t="shared" si="64"/>
        <v>15.799999999999999</v>
      </c>
      <c r="P241" s="14">
        <f t="shared" si="65"/>
        <v>16.299999999999997</v>
      </c>
      <c r="Q241" s="14"/>
      <c r="R241" s="14">
        <f t="shared" si="62"/>
        <v>16.299999999999997</v>
      </c>
      <c r="S241" s="10"/>
      <c r="T241" s="10"/>
      <c r="U241" s="10"/>
    </row>
    <row r="242" spans="1:22" x14ac:dyDescent="0.2">
      <c r="A242" s="93"/>
      <c r="B242" s="121"/>
      <c r="C242" s="76" t="s">
        <v>216</v>
      </c>
      <c r="D242" s="77">
        <v>2</v>
      </c>
      <c r="E242" s="14"/>
      <c r="F242" s="14"/>
      <c r="G242" s="14"/>
      <c r="H242" s="30">
        <f t="shared" si="46"/>
        <v>0</v>
      </c>
      <c r="I242" s="14"/>
      <c r="J242" s="14"/>
      <c r="K242" s="30">
        <f t="shared" si="59"/>
        <v>0</v>
      </c>
      <c r="L242" s="14">
        <v>2</v>
      </c>
      <c r="M242" s="14">
        <v>1</v>
      </c>
      <c r="N242" s="14"/>
      <c r="O242" s="14">
        <f t="shared" si="64"/>
        <v>3</v>
      </c>
      <c r="P242" s="14">
        <f t="shared" si="65"/>
        <v>3</v>
      </c>
      <c r="Q242" s="14"/>
      <c r="R242" s="14">
        <f t="shared" si="62"/>
        <v>3</v>
      </c>
      <c r="S242" s="10"/>
      <c r="T242" s="10"/>
      <c r="U242" s="10"/>
    </row>
    <row r="243" spans="1:22" x14ac:dyDescent="0.2">
      <c r="A243" s="93"/>
      <c r="B243" s="121"/>
      <c r="C243" s="76" t="s">
        <v>213</v>
      </c>
      <c r="D243" s="77">
        <v>0</v>
      </c>
      <c r="E243" s="14"/>
      <c r="F243" s="14"/>
      <c r="G243" s="14"/>
      <c r="H243" s="30">
        <f t="shared" si="46"/>
        <v>0</v>
      </c>
      <c r="I243" s="14"/>
      <c r="J243" s="14"/>
      <c r="K243" s="30">
        <f t="shared" si="59"/>
        <v>0</v>
      </c>
      <c r="L243" s="14"/>
      <c r="M243" s="14"/>
      <c r="N243" s="14"/>
      <c r="O243" s="14">
        <f t="shared" si="64"/>
        <v>0</v>
      </c>
      <c r="P243" s="14">
        <f t="shared" si="65"/>
        <v>0</v>
      </c>
      <c r="Q243" s="14"/>
      <c r="R243" s="14">
        <f t="shared" si="62"/>
        <v>0</v>
      </c>
      <c r="S243" s="10"/>
      <c r="T243" s="10"/>
      <c r="U243" s="10"/>
    </row>
    <row r="244" spans="1:22" x14ac:dyDescent="0.2">
      <c r="A244" s="93"/>
      <c r="B244" s="124"/>
      <c r="C244" s="76" t="s">
        <v>217</v>
      </c>
      <c r="D244" s="77">
        <v>32</v>
      </c>
      <c r="E244" s="14"/>
      <c r="F244" s="14">
        <v>3.25</v>
      </c>
      <c r="G244" s="14"/>
      <c r="H244" s="30">
        <f t="shared" si="46"/>
        <v>3.25</v>
      </c>
      <c r="I244" s="14">
        <v>0.75</v>
      </c>
      <c r="J244" s="14"/>
      <c r="K244" s="30">
        <f t="shared" si="59"/>
        <v>4</v>
      </c>
      <c r="L244" s="14">
        <v>26.75</v>
      </c>
      <c r="M244" s="14">
        <v>5.6</v>
      </c>
      <c r="N244" s="14">
        <v>2.9</v>
      </c>
      <c r="O244" s="14">
        <f t="shared" si="64"/>
        <v>35.25</v>
      </c>
      <c r="P244" s="14">
        <f t="shared" si="65"/>
        <v>39.25</v>
      </c>
      <c r="Q244" s="14">
        <v>2.35</v>
      </c>
      <c r="R244" s="14">
        <f t="shared" si="62"/>
        <v>41.6</v>
      </c>
      <c r="S244" s="10"/>
      <c r="T244" s="10"/>
      <c r="U244" s="10"/>
    </row>
    <row r="245" spans="1:22" x14ac:dyDescent="0.2">
      <c r="A245" s="93"/>
      <c r="B245" s="121" t="s">
        <v>203</v>
      </c>
      <c r="C245" s="76" t="s">
        <v>210</v>
      </c>
      <c r="D245" s="77">
        <v>239</v>
      </c>
      <c r="E245" s="14">
        <v>0.5</v>
      </c>
      <c r="F245" s="14"/>
      <c r="G245" s="14"/>
      <c r="H245" s="30">
        <f t="shared" si="46"/>
        <v>0.5</v>
      </c>
      <c r="I245" s="14">
        <v>2</v>
      </c>
      <c r="J245" s="14"/>
      <c r="K245" s="30">
        <f t="shared" si="59"/>
        <v>2.5</v>
      </c>
      <c r="L245" s="14">
        <v>320.45</v>
      </c>
      <c r="M245" s="14">
        <v>691.68</v>
      </c>
      <c r="N245" s="14">
        <v>56.25</v>
      </c>
      <c r="O245" s="14">
        <f t="shared" si="64"/>
        <v>1068.3799999999999</v>
      </c>
      <c r="P245" s="14">
        <f t="shared" si="65"/>
        <v>1070.8799999999999</v>
      </c>
      <c r="Q245" s="14">
        <v>13.55</v>
      </c>
      <c r="R245" s="14">
        <f t="shared" si="62"/>
        <v>1084.4299999999998</v>
      </c>
      <c r="S245" s="10"/>
      <c r="T245" s="10"/>
      <c r="U245" s="10"/>
    </row>
    <row r="246" spans="1:22" x14ac:dyDescent="0.2">
      <c r="A246" s="93"/>
      <c r="B246" s="121"/>
      <c r="C246" s="76" t="s">
        <v>273</v>
      </c>
      <c r="D246" s="77">
        <v>32</v>
      </c>
      <c r="E246" s="14"/>
      <c r="F246" s="14"/>
      <c r="G246" s="14"/>
      <c r="H246" s="30">
        <f t="shared" si="46"/>
        <v>0</v>
      </c>
      <c r="I246" s="14"/>
      <c r="J246" s="14"/>
      <c r="K246" s="30">
        <f t="shared" si="59"/>
        <v>0</v>
      </c>
      <c r="L246" s="14">
        <v>3738.6</v>
      </c>
      <c r="M246" s="14">
        <v>9.4</v>
      </c>
      <c r="N246" s="14">
        <v>3</v>
      </c>
      <c r="O246" s="14">
        <f t="shared" si="64"/>
        <v>3751</v>
      </c>
      <c r="P246" s="14">
        <f t="shared" si="65"/>
        <v>3751</v>
      </c>
      <c r="Q246" s="14"/>
      <c r="R246" s="14">
        <f t="shared" si="62"/>
        <v>3751</v>
      </c>
      <c r="S246" s="10"/>
      <c r="T246" s="10"/>
      <c r="U246" s="10"/>
    </row>
    <row r="247" spans="1:22" x14ac:dyDescent="0.2">
      <c r="A247" s="93"/>
      <c r="B247" s="121"/>
      <c r="C247" s="76" t="s">
        <v>193</v>
      </c>
      <c r="D247" s="77">
        <v>22</v>
      </c>
      <c r="E247" s="14"/>
      <c r="F247" s="14"/>
      <c r="G247" s="14"/>
      <c r="H247" s="30">
        <f t="shared" si="46"/>
        <v>0</v>
      </c>
      <c r="I247" s="14"/>
      <c r="J247" s="14"/>
      <c r="K247" s="30">
        <f t="shared" si="59"/>
        <v>0</v>
      </c>
      <c r="L247" s="14">
        <v>958.3</v>
      </c>
      <c r="M247" s="14">
        <v>40</v>
      </c>
      <c r="N247" s="14">
        <v>5</v>
      </c>
      <c r="O247" s="14">
        <f t="shared" si="64"/>
        <v>1003.3</v>
      </c>
      <c r="P247" s="14">
        <f t="shared" si="65"/>
        <v>1003.3</v>
      </c>
      <c r="Q247" s="14">
        <v>212</v>
      </c>
      <c r="R247" s="14">
        <f t="shared" si="62"/>
        <v>1215.3</v>
      </c>
      <c r="S247" s="10"/>
      <c r="T247" s="10"/>
      <c r="U247" s="10"/>
    </row>
    <row r="248" spans="1:22" x14ac:dyDescent="0.2">
      <c r="A248" s="93"/>
      <c r="B248" s="121"/>
      <c r="C248" s="76" t="s">
        <v>206</v>
      </c>
      <c r="D248" s="77">
        <v>10</v>
      </c>
      <c r="E248" s="14"/>
      <c r="F248" s="14"/>
      <c r="G248" s="14"/>
      <c r="H248" s="30">
        <f t="shared" ref="H248:H264" si="66">SUM(E248:G248)</f>
        <v>0</v>
      </c>
      <c r="I248" s="14"/>
      <c r="J248" s="14"/>
      <c r="K248" s="30">
        <f t="shared" si="59"/>
        <v>0</v>
      </c>
      <c r="L248" s="14">
        <v>24.7</v>
      </c>
      <c r="M248" s="14">
        <v>4</v>
      </c>
      <c r="N248" s="14">
        <v>1.55</v>
      </c>
      <c r="O248" s="14">
        <f t="shared" si="64"/>
        <v>30.25</v>
      </c>
      <c r="P248" s="14">
        <f t="shared" si="65"/>
        <v>30.25</v>
      </c>
      <c r="Q248" s="14">
        <v>15.5</v>
      </c>
      <c r="R248" s="14">
        <f t="shared" si="62"/>
        <v>45.75</v>
      </c>
      <c r="S248" s="10"/>
      <c r="T248" s="10"/>
      <c r="U248" s="10"/>
    </row>
    <row r="249" spans="1:22" x14ac:dyDescent="0.2">
      <c r="A249" s="93"/>
      <c r="B249" s="121"/>
      <c r="C249" s="76" t="s">
        <v>276</v>
      </c>
      <c r="D249" s="77">
        <v>49</v>
      </c>
      <c r="E249" s="14"/>
      <c r="F249" s="14"/>
      <c r="G249" s="14"/>
      <c r="H249" s="30">
        <f t="shared" si="66"/>
        <v>0</v>
      </c>
      <c r="I249" s="14"/>
      <c r="J249" s="14"/>
      <c r="K249" s="30">
        <f t="shared" si="59"/>
        <v>0</v>
      </c>
      <c r="L249" s="14">
        <v>59.45</v>
      </c>
      <c r="M249" s="14">
        <v>40.9</v>
      </c>
      <c r="N249" s="14">
        <v>1.5</v>
      </c>
      <c r="O249" s="14">
        <f t="shared" si="64"/>
        <v>101.85</v>
      </c>
      <c r="P249" s="14">
        <f t="shared" si="65"/>
        <v>101.85</v>
      </c>
      <c r="Q249" s="14">
        <v>4</v>
      </c>
      <c r="R249" s="14">
        <f t="shared" si="62"/>
        <v>105.85</v>
      </c>
      <c r="S249" s="9"/>
      <c r="T249" s="9"/>
      <c r="U249" s="9"/>
      <c r="V249" s="8"/>
    </row>
    <row r="250" spans="1:22" x14ac:dyDescent="0.2">
      <c r="A250" s="93"/>
      <c r="B250" s="121"/>
      <c r="C250" s="76" t="s">
        <v>199</v>
      </c>
      <c r="D250" s="77">
        <v>26</v>
      </c>
      <c r="E250" s="14"/>
      <c r="F250" s="14"/>
      <c r="G250" s="14"/>
      <c r="H250" s="30">
        <f t="shared" si="66"/>
        <v>0</v>
      </c>
      <c r="I250" s="14"/>
      <c r="J250" s="14"/>
      <c r="K250" s="30">
        <f t="shared" si="59"/>
        <v>0</v>
      </c>
      <c r="L250" s="14">
        <v>205.55</v>
      </c>
      <c r="M250" s="14">
        <v>14.55</v>
      </c>
      <c r="N250" s="14"/>
      <c r="O250" s="14">
        <f t="shared" si="64"/>
        <v>220.10000000000002</v>
      </c>
      <c r="P250" s="14">
        <f t="shared" si="65"/>
        <v>220.10000000000002</v>
      </c>
      <c r="Q250" s="14">
        <v>101</v>
      </c>
      <c r="R250" s="14">
        <f t="shared" si="62"/>
        <v>321.10000000000002</v>
      </c>
      <c r="S250" s="9"/>
      <c r="T250" s="9"/>
      <c r="U250" s="9"/>
      <c r="V250" s="8"/>
    </row>
    <row r="251" spans="1:22" x14ac:dyDescent="0.2">
      <c r="A251" s="93"/>
      <c r="B251" s="121"/>
      <c r="C251" s="76" t="s">
        <v>274</v>
      </c>
      <c r="D251" s="77">
        <v>3</v>
      </c>
      <c r="E251" s="14">
        <v>0.4</v>
      </c>
      <c r="F251" s="14"/>
      <c r="G251" s="14"/>
      <c r="H251" s="30">
        <f t="shared" si="66"/>
        <v>0.4</v>
      </c>
      <c r="I251" s="14">
        <v>1</v>
      </c>
      <c r="J251" s="14"/>
      <c r="K251" s="30">
        <f t="shared" si="59"/>
        <v>1.4</v>
      </c>
      <c r="L251" s="14">
        <v>17</v>
      </c>
      <c r="M251" s="14">
        <v>13.2</v>
      </c>
      <c r="N251" s="14"/>
      <c r="O251" s="14">
        <f t="shared" si="64"/>
        <v>30.2</v>
      </c>
      <c r="P251" s="14">
        <f t="shared" si="65"/>
        <v>31.599999999999998</v>
      </c>
      <c r="Q251" s="14"/>
      <c r="R251" s="14">
        <f t="shared" si="62"/>
        <v>31.599999999999998</v>
      </c>
      <c r="S251" s="9"/>
      <c r="T251" s="10"/>
      <c r="U251" s="10"/>
    </row>
    <row r="252" spans="1:22" x14ac:dyDescent="0.2">
      <c r="A252" s="93"/>
      <c r="B252" s="121"/>
      <c r="C252" s="76" t="s">
        <v>203</v>
      </c>
      <c r="D252" s="77">
        <v>1</v>
      </c>
      <c r="E252" s="14"/>
      <c r="F252" s="14"/>
      <c r="G252" s="14"/>
      <c r="H252" s="30">
        <f t="shared" si="66"/>
        <v>0</v>
      </c>
      <c r="I252" s="14"/>
      <c r="J252" s="14"/>
      <c r="K252" s="30">
        <f t="shared" si="59"/>
        <v>0</v>
      </c>
      <c r="L252" s="14">
        <v>0.5</v>
      </c>
      <c r="M252" s="14">
        <v>2</v>
      </c>
      <c r="N252" s="14"/>
      <c r="O252" s="14">
        <f t="shared" si="64"/>
        <v>2.5</v>
      </c>
      <c r="P252" s="14">
        <f t="shared" si="65"/>
        <v>2.5</v>
      </c>
      <c r="Q252" s="14"/>
      <c r="R252" s="14">
        <f t="shared" si="62"/>
        <v>2.5</v>
      </c>
      <c r="S252" s="10"/>
      <c r="T252" s="10"/>
      <c r="U252" s="10"/>
    </row>
    <row r="253" spans="1:22" x14ac:dyDescent="0.2">
      <c r="A253" s="93"/>
      <c r="B253" s="124"/>
      <c r="C253" s="76" t="s">
        <v>212</v>
      </c>
      <c r="D253" s="77">
        <v>48</v>
      </c>
      <c r="E253" s="14">
        <v>1.25</v>
      </c>
      <c r="F253" s="14"/>
      <c r="G253" s="14"/>
      <c r="H253" s="30">
        <f t="shared" si="66"/>
        <v>1.25</v>
      </c>
      <c r="I253" s="14">
        <v>5</v>
      </c>
      <c r="J253" s="14"/>
      <c r="K253" s="30">
        <f t="shared" si="59"/>
        <v>6.25</v>
      </c>
      <c r="L253" s="14">
        <v>1737.45</v>
      </c>
      <c r="M253" s="14">
        <v>177.15</v>
      </c>
      <c r="N253" s="14">
        <v>10.65</v>
      </c>
      <c r="O253" s="14">
        <f t="shared" si="64"/>
        <v>1925.2500000000002</v>
      </c>
      <c r="P253" s="14">
        <f t="shared" si="65"/>
        <v>1931.5000000000002</v>
      </c>
      <c r="Q253" s="14">
        <v>0.3</v>
      </c>
      <c r="R253" s="14">
        <f t="shared" si="62"/>
        <v>1931.8000000000002</v>
      </c>
      <c r="S253" s="10"/>
      <c r="T253" s="10"/>
      <c r="U253" s="10"/>
    </row>
    <row r="254" spans="1:22" x14ac:dyDescent="0.2">
      <c r="A254" s="93"/>
      <c r="B254" s="121" t="s">
        <v>432</v>
      </c>
      <c r="C254" s="76" t="s">
        <v>194</v>
      </c>
      <c r="D254" s="77">
        <v>46</v>
      </c>
      <c r="E254" s="14"/>
      <c r="F254" s="14"/>
      <c r="G254" s="14"/>
      <c r="H254" s="30">
        <f t="shared" si="66"/>
        <v>0</v>
      </c>
      <c r="I254" s="14"/>
      <c r="J254" s="14"/>
      <c r="K254" s="30">
        <f t="shared" si="59"/>
        <v>0</v>
      </c>
      <c r="L254" s="14">
        <v>23.5</v>
      </c>
      <c r="M254" s="14">
        <v>105.1</v>
      </c>
      <c r="N254" s="14">
        <v>5.6</v>
      </c>
      <c r="O254" s="14">
        <f t="shared" si="64"/>
        <v>134.19999999999999</v>
      </c>
      <c r="P254" s="14">
        <f t="shared" si="65"/>
        <v>134.19999999999999</v>
      </c>
      <c r="Q254" s="14"/>
      <c r="R254" s="14">
        <f t="shared" si="62"/>
        <v>134.19999999999999</v>
      </c>
      <c r="S254" s="10"/>
      <c r="T254" s="10"/>
      <c r="U254" s="10"/>
    </row>
    <row r="255" spans="1:22" x14ac:dyDescent="0.2">
      <c r="A255" s="93"/>
      <c r="B255" s="121"/>
      <c r="C255" s="76" t="s">
        <v>192</v>
      </c>
      <c r="D255" s="77">
        <v>41</v>
      </c>
      <c r="E255" s="14"/>
      <c r="F255" s="14"/>
      <c r="G255" s="14"/>
      <c r="H255" s="30">
        <f t="shared" si="66"/>
        <v>0</v>
      </c>
      <c r="I255" s="14">
        <v>0.5</v>
      </c>
      <c r="J255" s="14"/>
      <c r="K255" s="30">
        <f t="shared" si="59"/>
        <v>0.5</v>
      </c>
      <c r="L255" s="14">
        <v>201.2</v>
      </c>
      <c r="M255" s="14">
        <v>891.05</v>
      </c>
      <c r="N255" s="14">
        <v>1.4</v>
      </c>
      <c r="O255" s="14">
        <f t="shared" si="64"/>
        <v>1093.6500000000001</v>
      </c>
      <c r="P255" s="14">
        <f t="shared" si="65"/>
        <v>1094.1500000000001</v>
      </c>
      <c r="Q255" s="14">
        <v>1</v>
      </c>
      <c r="R255" s="14">
        <f t="shared" si="62"/>
        <v>1095.1500000000001</v>
      </c>
      <c r="S255" s="10"/>
      <c r="T255" s="10"/>
      <c r="U255" s="10"/>
    </row>
    <row r="256" spans="1:22" x14ac:dyDescent="0.2">
      <c r="A256" s="93"/>
      <c r="B256" s="121"/>
      <c r="C256" s="76" t="s">
        <v>280</v>
      </c>
      <c r="D256" s="77">
        <v>16</v>
      </c>
      <c r="E256" s="14"/>
      <c r="F256" s="14"/>
      <c r="G256" s="14"/>
      <c r="H256" s="30">
        <f t="shared" si="66"/>
        <v>0</v>
      </c>
      <c r="I256" s="14"/>
      <c r="J256" s="14"/>
      <c r="K256" s="30">
        <f t="shared" si="59"/>
        <v>0</v>
      </c>
      <c r="L256" s="14">
        <v>71.2</v>
      </c>
      <c r="M256" s="14">
        <v>59.6</v>
      </c>
      <c r="N256" s="14">
        <v>0.4</v>
      </c>
      <c r="O256" s="14">
        <f t="shared" si="64"/>
        <v>131.20000000000002</v>
      </c>
      <c r="P256" s="14">
        <f t="shared" si="65"/>
        <v>131.20000000000002</v>
      </c>
      <c r="Q256" s="14"/>
      <c r="R256" s="14">
        <f t="shared" si="62"/>
        <v>131.20000000000002</v>
      </c>
      <c r="S256" s="10"/>
      <c r="T256" s="10"/>
      <c r="U256" s="10"/>
    </row>
    <row r="257" spans="1:21" x14ac:dyDescent="0.2">
      <c r="A257" s="93"/>
      <c r="B257" s="121"/>
      <c r="C257" s="76" t="s">
        <v>354</v>
      </c>
      <c r="D257" s="77">
        <v>3</v>
      </c>
      <c r="E257" s="14"/>
      <c r="F257" s="14"/>
      <c r="G257" s="14"/>
      <c r="H257" s="30">
        <f t="shared" si="66"/>
        <v>0</v>
      </c>
      <c r="I257" s="14"/>
      <c r="J257" s="14"/>
      <c r="K257" s="30">
        <f t="shared" si="59"/>
        <v>0</v>
      </c>
      <c r="L257" s="14">
        <v>13</v>
      </c>
      <c r="M257" s="14">
        <v>24.5</v>
      </c>
      <c r="N257" s="14"/>
      <c r="O257" s="14">
        <f t="shared" si="64"/>
        <v>37.5</v>
      </c>
      <c r="P257" s="14">
        <f t="shared" si="65"/>
        <v>37.5</v>
      </c>
      <c r="Q257" s="14"/>
      <c r="R257" s="14">
        <f t="shared" si="62"/>
        <v>37.5</v>
      </c>
      <c r="S257" s="10"/>
      <c r="T257" s="10"/>
      <c r="U257" s="10"/>
    </row>
    <row r="258" spans="1:21" x14ac:dyDescent="0.2">
      <c r="A258" s="93"/>
      <c r="B258" s="121"/>
      <c r="C258" s="76" t="s">
        <v>198</v>
      </c>
      <c r="D258" s="77">
        <v>67</v>
      </c>
      <c r="E258" s="14">
        <v>4</v>
      </c>
      <c r="F258" s="14"/>
      <c r="G258" s="14"/>
      <c r="H258" s="30">
        <f t="shared" si="66"/>
        <v>4</v>
      </c>
      <c r="I258" s="14">
        <v>1</v>
      </c>
      <c r="J258" s="14"/>
      <c r="K258" s="30">
        <f t="shared" si="59"/>
        <v>5</v>
      </c>
      <c r="L258" s="14">
        <v>755.4</v>
      </c>
      <c r="M258" s="14">
        <v>639.9</v>
      </c>
      <c r="N258" s="14">
        <v>8.6999999999999993</v>
      </c>
      <c r="O258" s="14">
        <f t="shared" si="64"/>
        <v>1404</v>
      </c>
      <c r="P258" s="14">
        <f t="shared" si="65"/>
        <v>1409</v>
      </c>
      <c r="Q258" s="14">
        <v>177.7</v>
      </c>
      <c r="R258" s="14">
        <f t="shared" si="62"/>
        <v>1586.7</v>
      </c>
      <c r="S258" s="10"/>
      <c r="T258" s="10"/>
      <c r="U258" s="10"/>
    </row>
    <row r="259" spans="1:21" x14ac:dyDescent="0.2">
      <c r="A259" s="93"/>
      <c r="B259" s="121"/>
      <c r="C259" s="76" t="s">
        <v>386</v>
      </c>
      <c r="D259" s="77">
        <v>0</v>
      </c>
      <c r="E259" s="14"/>
      <c r="F259" s="14"/>
      <c r="G259" s="14"/>
      <c r="H259" s="30">
        <f t="shared" si="66"/>
        <v>0</v>
      </c>
      <c r="I259" s="14"/>
      <c r="J259" s="14"/>
      <c r="K259" s="30">
        <f t="shared" si="59"/>
        <v>0</v>
      </c>
      <c r="L259" s="14"/>
      <c r="M259" s="14"/>
      <c r="N259" s="14"/>
      <c r="O259" s="14">
        <f t="shared" si="64"/>
        <v>0</v>
      </c>
      <c r="P259" s="14">
        <f t="shared" si="65"/>
        <v>0</v>
      </c>
      <c r="Q259" s="14"/>
      <c r="R259" s="14">
        <f t="shared" si="62"/>
        <v>0</v>
      </c>
      <c r="S259" s="10"/>
      <c r="T259" s="10"/>
      <c r="U259" s="10"/>
    </row>
    <row r="260" spans="1:21" x14ac:dyDescent="0.2">
      <c r="A260" s="93"/>
      <c r="B260" s="121"/>
      <c r="C260" s="76" t="s">
        <v>326</v>
      </c>
      <c r="D260" s="77">
        <v>0</v>
      </c>
      <c r="E260" s="14"/>
      <c r="F260" s="14"/>
      <c r="G260" s="14"/>
      <c r="H260" s="30">
        <f t="shared" si="66"/>
        <v>0</v>
      </c>
      <c r="I260" s="14"/>
      <c r="J260" s="14"/>
      <c r="K260" s="30">
        <f t="shared" si="59"/>
        <v>0</v>
      </c>
      <c r="L260" s="14"/>
      <c r="M260" s="14"/>
      <c r="N260" s="14"/>
      <c r="O260" s="14">
        <f t="shared" si="64"/>
        <v>0</v>
      </c>
      <c r="P260" s="14">
        <f t="shared" si="65"/>
        <v>0</v>
      </c>
      <c r="Q260" s="14"/>
      <c r="R260" s="14">
        <f t="shared" si="62"/>
        <v>0</v>
      </c>
      <c r="S260" s="10"/>
      <c r="T260" s="10"/>
      <c r="U260" s="10"/>
    </row>
    <row r="261" spans="1:21" x14ac:dyDescent="0.2">
      <c r="A261" s="93"/>
      <c r="B261" s="121"/>
      <c r="C261" s="76" t="s">
        <v>197</v>
      </c>
      <c r="D261" s="77">
        <v>15</v>
      </c>
      <c r="E261" s="14"/>
      <c r="F261" s="14"/>
      <c r="G261" s="14"/>
      <c r="H261" s="30">
        <f t="shared" si="66"/>
        <v>0</v>
      </c>
      <c r="I261" s="14"/>
      <c r="J261" s="14"/>
      <c r="K261" s="30">
        <f t="shared" si="59"/>
        <v>0</v>
      </c>
      <c r="L261" s="14">
        <v>5.7</v>
      </c>
      <c r="M261" s="14">
        <v>23.65</v>
      </c>
      <c r="N261" s="14">
        <v>0.4</v>
      </c>
      <c r="O261" s="14">
        <f t="shared" si="64"/>
        <v>29.749999999999996</v>
      </c>
      <c r="P261" s="14">
        <f t="shared" si="65"/>
        <v>29.749999999999996</v>
      </c>
      <c r="Q261" s="14"/>
      <c r="R261" s="14">
        <f t="shared" si="62"/>
        <v>29.749999999999996</v>
      </c>
      <c r="S261" s="10"/>
      <c r="T261" s="10"/>
      <c r="U261" s="10"/>
    </row>
    <row r="262" spans="1:21" x14ac:dyDescent="0.2">
      <c r="A262" s="93"/>
      <c r="B262" s="121"/>
      <c r="C262" s="76" t="s">
        <v>278</v>
      </c>
      <c r="D262" s="77">
        <v>0</v>
      </c>
      <c r="E262" s="14"/>
      <c r="F262" s="14"/>
      <c r="G262" s="14"/>
      <c r="H262" s="30">
        <f t="shared" si="66"/>
        <v>0</v>
      </c>
      <c r="I262" s="14"/>
      <c r="J262" s="14"/>
      <c r="K262" s="30">
        <f t="shared" si="59"/>
        <v>0</v>
      </c>
      <c r="L262" s="14"/>
      <c r="M262" s="14"/>
      <c r="N262" s="14"/>
      <c r="O262" s="14">
        <f t="shared" si="64"/>
        <v>0</v>
      </c>
      <c r="P262" s="14">
        <f t="shared" si="65"/>
        <v>0</v>
      </c>
      <c r="Q262" s="14"/>
      <c r="R262" s="14">
        <f t="shared" si="62"/>
        <v>0</v>
      </c>
      <c r="S262" s="10"/>
      <c r="T262" s="10"/>
      <c r="U262" s="10"/>
    </row>
    <row r="263" spans="1:21" x14ac:dyDescent="0.2">
      <c r="A263" s="93"/>
      <c r="B263" s="124"/>
      <c r="C263" s="76" t="s">
        <v>279</v>
      </c>
      <c r="D263" s="77">
        <v>8</v>
      </c>
      <c r="E263" s="14"/>
      <c r="F263" s="14"/>
      <c r="G263" s="14"/>
      <c r="H263" s="30">
        <f t="shared" si="66"/>
        <v>0</v>
      </c>
      <c r="I263" s="14"/>
      <c r="J263" s="14"/>
      <c r="K263" s="30">
        <f t="shared" si="59"/>
        <v>0</v>
      </c>
      <c r="L263" s="14">
        <v>15.8</v>
      </c>
      <c r="M263" s="14">
        <v>22</v>
      </c>
      <c r="N263" s="14">
        <v>0.3</v>
      </c>
      <c r="O263" s="14">
        <f t="shared" si="64"/>
        <v>38.099999999999994</v>
      </c>
      <c r="P263" s="14">
        <f t="shared" si="65"/>
        <v>38.099999999999994</v>
      </c>
      <c r="Q263" s="14"/>
      <c r="R263" s="14">
        <f t="shared" si="62"/>
        <v>38.099999999999994</v>
      </c>
      <c r="S263" s="10"/>
      <c r="T263" s="10"/>
      <c r="U263" s="10"/>
    </row>
    <row r="264" spans="1:21" x14ac:dyDescent="0.2">
      <c r="A264" s="93"/>
      <c r="B264" s="121" t="s">
        <v>209</v>
      </c>
      <c r="C264" s="76" t="s">
        <v>196</v>
      </c>
      <c r="D264" s="77">
        <v>7</v>
      </c>
      <c r="E264" s="14"/>
      <c r="F264" s="14"/>
      <c r="G264" s="14"/>
      <c r="H264" s="30">
        <f t="shared" si="66"/>
        <v>0</v>
      </c>
      <c r="I264" s="14"/>
      <c r="J264" s="14"/>
      <c r="K264" s="30">
        <f t="shared" si="59"/>
        <v>0</v>
      </c>
      <c r="L264" s="14">
        <v>75.75</v>
      </c>
      <c r="M264" s="14">
        <v>24.25</v>
      </c>
      <c r="N264" s="14"/>
      <c r="O264" s="14">
        <f t="shared" si="64"/>
        <v>100</v>
      </c>
      <c r="P264" s="14">
        <f t="shared" si="65"/>
        <v>100</v>
      </c>
      <c r="Q264" s="14">
        <v>12</v>
      </c>
      <c r="R264" s="14">
        <f t="shared" si="62"/>
        <v>112</v>
      </c>
      <c r="S264" s="10"/>
      <c r="T264" s="10"/>
      <c r="U264" s="10"/>
    </row>
    <row r="265" spans="1:21" x14ac:dyDescent="0.2">
      <c r="A265" s="93"/>
      <c r="B265" s="121"/>
      <c r="C265" s="76" t="s">
        <v>209</v>
      </c>
      <c r="D265" s="77">
        <v>15</v>
      </c>
      <c r="E265" s="14"/>
      <c r="F265" s="14"/>
      <c r="G265" s="14"/>
      <c r="H265" s="30">
        <f t="shared" ref="H265:H336" si="67">SUM(E265:G265)</f>
        <v>0</v>
      </c>
      <c r="I265" s="14"/>
      <c r="J265" s="14"/>
      <c r="K265" s="30">
        <f t="shared" si="59"/>
        <v>0</v>
      </c>
      <c r="L265" s="14">
        <v>794.5</v>
      </c>
      <c r="M265" s="14">
        <v>540</v>
      </c>
      <c r="N265" s="14"/>
      <c r="O265" s="14">
        <f>+SUM(L265:N265)</f>
        <v>1334.5</v>
      </c>
      <c r="P265" s="14">
        <f>+SUM(K265+O265)</f>
        <v>1334.5</v>
      </c>
      <c r="Q265" s="14">
        <v>283</v>
      </c>
      <c r="R265" s="14">
        <f t="shared" si="62"/>
        <v>1617.5</v>
      </c>
      <c r="S265" s="10"/>
      <c r="T265" s="10"/>
      <c r="U265" s="10"/>
    </row>
    <row r="266" spans="1:21" x14ac:dyDescent="0.2">
      <c r="A266" s="93"/>
      <c r="B266" s="121"/>
      <c r="C266" s="76" t="s">
        <v>295</v>
      </c>
      <c r="D266" s="77">
        <v>5</v>
      </c>
      <c r="E266" s="14"/>
      <c r="F266" s="14"/>
      <c r="G266" s="14"/>
      <c r="H266" s="30">
        <f t="shared" si="67"/>
        <v>0</v>
      </c>
      <c r="I266" s="14"/>
      <c r="J266" s="14"/>
      <c r="K266" s="30">
        <f t="shared" si="59"/>
        <v>0</v>
      </c>
      <c r="L266" s="14">
        <v>56</v>
      </c>
      <c r="M266" s="14">
        <v>66.5</v>
      </c>
      <c r="N266" s="14"/>
      <c r="O266" s="14">
        <f>+SUM(L266:N266)</f>
        <v>122.5</v>
      </c>
      <c r="P266" s="14">
        <f>+SUM(K266+O266)</f>
        <v>122.5</v>
      </c>
      <c r="Q266" s="14">
        <v>62</v>
      </c>
      <c r="R266" s="14">
        <f t="shared" si="62"/>
        <v>184.5</v>
      </c>
      <c r="S266" s="10"/>
      <c r="T266" s="10"/>
      <c r="U266" s="10"/>
    </row>
    <row r="267" spans="1:21" x14ac:dyDescent="0.2">
      <c r="A267" s="93"/>
      <c r="B267" s="121"/>
      <c r="C267" s="82" t="s">
        <v>306</v>
      </c>
      <c r="D267" s="83">
        <v>31</v>
      </c>
      <c r="E267" s="17"/>
      <c r="F267" s="17"/>
      <c r="G267" s="17"/>
      <c r="H267" s="32">
        <f t="shared" si="67"/>
        <v>0</v>
      </c>
      <c r="I267" s="17"/>
      <c r="J267" s="17"/>
      <c r="K267" s="32">
        <f t="shared" si="59"/>
        <v>0</v>
      </c>
      <c r="L267" s="17">
        <v>230.8</v>
      </c>
      <c r="M267" s="17">
        <v>1.5</v>
      </c>
      <c r="N267" s="17"/>
      <c r="O267" s="17">
        <f>+SUM(L267:N267)</f>
        <v>232.3</v>
      </c>
      <c r="P267" s="17">
        <f>+SUM(K267+O267)</f>
        <v>232.3</v>
      </c>
      <c r="Q267" s="17">
        <v>4</v>
      </c>
      <c r="R267" s="17">
        <f t="shared" si="62"/>
        <v>236.3</v>
      </c>
      <c r="S267" s="10"/>
      <c r="T267" s="10"/>
      <c r="U267" s="10"/>
    </row>
    <row r="268" spans="1:21" ht="15" x14ac:dyDescent="0.25">
      <c r="A268" s="230" t="s">
        <v>0</v>
      </c>
      <c r="B268" s="231"/>
      <c r="C268" s="232" t="s">
        <v>0</v>
      </c>
      <c r="D268" s="53">
        <f>SUM(D237:D267)</f>
        <v>741</v>
      </c>
      <c r="E268" s="54">
        <f>SUM(E237:E267)</f>
        <v>6.15</v>
      </c>
      <c r="F268" s="54">
        <f>SUM(F237:F267)</f>
        <v>3.75</v>
      </c>
      <c r="G268" s="54">
        <f>SUM(G237:G267)</f>
        <v>0</v>
      </c>
      <c r="H268" s="54">
        <f>SUM(H237:H267)</f>
        <v>9.9</v>
      </c>
      <c r="I268" s="54">
        <f t="shared" ref="I268:R268" si="68">SUM(I237:I267)</f>
        <v>10.75</v>
      </c>
      <c r="J268" s="54">
        <f t="shared" si="68"/>
        <v>0</v>
      </c>
      <c r="K268" s="54">
        <f t="shared" si="68"/>
        <v>20.65</v>
      </c>
      <c r="L268" s="54">
        <f t="shared" si="68"/>
        <v>9484.2999999999993</v>
      </c>
      <c r="M268" s="54">
        <f t="shared" si="68"/>
        <v>3458.93</v>
      </c>
      <c r="N268" s="54">
        <f t="shared" si="68"/>
        <v>100.75000000000001</v>
      </c>
      <c r="O268" s="54">
        <f t="shared" si="68"/>
        <v>13043.980000000001</v>
      </c>
      <c r="P268" s="54">
        <f t="shared" si="68"/>
        <v>13064.630000000003</v>
      </c>
      <c r="Q268" s="54">
        <f t="shared" si="68"/>
        <v>1240.2</v>
      </c>
      <c r="R268" s="55">
        <f t="shared" si="68"/>
        <v>14304.830000000002</v>
      </c>
      <c r="S268" s="10"/>
      <c r="T268" s="10"/>
      <c r="U268" s="10"/>
    </row>
    <row r="269" spans="1:21" x14ac:dyDescent="0.2">
      <c r="A269" s="101" t="s">
        <v>10</v>
      </c>
      <c r="B269" s="126" t="s">
        <v>222</v>
      </c>
      <c r="C269" s="95" t="s">
        <v>222</v>
      </c>
      <c r="D269" s="47">
        <v>15</v>
      </c>
      <c r="E269" s="48">
        <v>0.01</v>
      </c>
      <c r="F269" s="48">
        <v>0.01</v>
      </c>
      <c r="G269" s="48"/>
      <c r="H269" s="48">
        <f t="shared" ref="H269:H275" si="69">SUM(E269:G269)</f>
        <v>0.02</v>
      </c>
      <c r="I269" s="48"/>
      <c r="J269" s="48"/>
      <c r="K269" s="48">
        <f t="shared" ref="K269:K278" si="70">+SUM(H269:J269)</f>
        <v>0.02</v>
      </c>
      <c r="L269" s="96">
        <v>42.83</v>
      </c>
      <c r="M269" s="96">
        <v>1.52</v>
      </c>
      <c r="N269" s="96">
        <v>68.56</v>
      </c>
      <c r="O269" s="96">
        <f t="shared" ref="O269:O278" si="71">+SUM(L269:N269)</f>
        <v>112.91</v>
      </c>
      <c r="P269" s="96">
        <f t="shared" ref="P269:P278" si="72">+SUM(K269+O269)</f>
        <v>112.92999999999999</v>
      </c>
      <c r="Q269" s="96">
        <v>0.03</v>
      </c>
      <c r="R269" s="96">
        <f t="shared" ref="R269:R278" si="73">+SUM(P269:Q269)</f>
        <v>112.96</v>
      </c>
      <c r="S269" s="10"/>
      <c r="T269" s="10"/>
      <c r="U269" s="10"/>
    </row>
    <row r="270" spans="1:21" ht="14.25" x14ac:dyDescent="0.2">
      <c r="A270" s="102"/>
      <c r="B270" s="139"/>
      <c r="C270" s="97" t="s">
        <v>282</v>
      </c>
      <c r="D270" s="50">
        <v>5</v>
      </c>
      <c r="E270" s="30"/>
      <c r="F270" s="30"/>
      <c r="G270" s="30"/>
      <c r="H270" s="30">
        <f t="shared" si="69"/>
        <v>0</v>
      </c>
      <c r="I270" s="30"/>
      <c r="J270" s="30"/>
      <c r="K270" s="30">
        <f t="shared" si="70"/>
        <v>0</v>
      </c>
      <c r="L270" s="31">
        <v>68.5</v>
      </c>
      <c r="M270" s="31">
        <v>54.4</v>
      </c>
      <c r="N270" s="31">
        <v>50.25</v>
      </c>
      <c r="O270" s="31">
        <f t="shared" si="71"/>
        <v>173.15</v>
      </c>
      <c r="P270" s="31">
        <f t="shared" si="72"/>
        <v>173.15</v>
      </c>
      <c r="Q270" s="31"/>
      <c r="R270" s="31">
        <f t="shared" si="73"/>
        <v>173.15</v>
      </c>
      <c r="S270" s="10"/>
      <c r="T270" s="10"/>
      <c r="U270" s="10"/>
    </row>
    <row r="271" spans="1:21" x14ac:dyDescent="0.2">
      <c r="A271" s="103"/>
      <c r="B271" s="127" t="s">
        <v>220</v>
      </c>
      <c r="C271" s="97" t="s">
        <v>327</v>
      </c>
      <c r="D271" s="50">
        <v>18</v>
      </c>
      <c r="E271" s="30"/>
      <c r="F271" s="30"/>
      <c r="G271" s="30"/>
      <c r="H271" s="30">
        <f t="shared" si="69"/>
        <v>0</v>
      </c>
      <c r="I271" s="30"/>
      <c r="J271" s="30"/>
      <c r="K271" s="30">
        <f t="shared" si="70"/>
        <v>0</v>
      </c>
      <c r="L271" s="31">
        <v>20.51</v>
      </c>
      <c r="M271" s="31">
        <v>20.05</v>
      </c>
      <c r="N271" s="31">
        <v>22.21</v>
      </c>
      <c r="O271" s="31">
        <f t="shared" si="71"/>
        <v>62.77</v>
      </c>
      <c r="P271" s="31">
        <f t="shared" si="72"/>
        <v>62.77</v>
      </c>
      <c r="Q271" s="31"/>
      <c r="R271" s="31">
        <f t="shared" si="73"/>
        <v>62.77</v>
      </c>
      <c r="S271" s="10"/>
      <c r="T271" s="10"/>
      <c r="U271" s="10"/>
    </row>
    <row r="272" spans="1:21" ht="14.25" x14ac:dyDescent="0.2">
      <c r="A272" s="102"/>
      <c r="B272" s="127"/>
      <c r="C272" s="97" t="s">
        <v>281</v>
      </c>
      <c r="D272" s="50">
        <v>12</v>
      </c>
      <c r="E272" s="30"/>
      <c r="F272" s="30"/>
      <c r="G272" s="30"/>
      <c r="H272" s="30">
        <f t="shared" si="69"/>
        <v>0</v>
      </c>
      <c r="I272" s="30"/>
      <c r="J272" s="30"/>
      <c r="K272" s="30">
        <f t="shared" si="70"/>
        <v>0</v>
      </c>
      <c r="L272" s="31">
        <v>76</v>
      </c>
      <c r="M272" s="31">
        <v>23</v>
      </c>
      <c r="N272" s="31">
        <v>3.2</v>
      </c>
      <c r="O272" s="31">
        <f t="shared" si="71"/>
        <v>102.2</v>
      </c>
      <c r="P272" s="31">
        <f t="shared" si="72"/>
        <v>102.2</v>
      </c>
      <c r="Q272" s="31"/>
      <c r="R272" s="31">
        <f t="shared" si="73"/>
        <v>102.2</v>
      </c>
      <c r="S272" s="10"/>
      <c r="T272" s="10"/>
      <c r="U272" s="10"/>
    </row>
    <row r="273" spans="1:21" ht="14.25" x14ac:dyDescent="0.2">
      <c r="A273" s="102"/>
      <c r="B273" s="139"/>
      <c r="C273" s="97" t="s">
        <v>328</v>
      </c>
      <c r="D273" s="50">
        <v>0</v>
      </c>
      <c r="E273" s="30"/>
      <c r="F273" s="30"/>
      <c r="G273" s="30"/>
      <c r="H273" s="30">
        <f t="shared" si="69"/>
        <v>0</v>
      </c>
      <c r="I273" s="30"/>
      <c r="J273" s="30"/>
      <c r="K273" s="30">
        <f t="shared" si="70"/>
        <v>0</v>
      </c>
      <c r="L273" s="31"/>
      <c r="M273" s="31"/>
      <c r="N273" s="31"/>
      <c r="O273" s="31">
        <f t="shared" si="71"/>
        <v>0</v>
      </c>
      <c r="P273" s="31">
        <f t="shared" si="72"/>
        <v>0</v>
      </c>
      <c r="Q273" s="31"/>
      <c r="R273" s="31">
        <f t="shared" si="73"/>
        <v>0</v>
      </c>
      <c r="S273" s="10"/>
      <c r="T273" s="10"/>
      <c r="U273" s="10"/>
    </row>
    <row r="274" spans="1:21" ht="14.25" x14ac:dyDescent="0.2">
      <c r="A274" s="102"/>
      <c r="B274" s="127" t="s">
        <v>433</v>
      </c>
      <c r="C274" s="97" t="s">
        <v>223</v>
      </c>
      <c r="D274" s="50">
        <v>2</v>
      </c>
      <c r="E274" s="30"/>
      <c r="F274" s="30"/>
      <c r="G274" s="30"/>
      <c r="H274" s="30">
        <f t="shared" si="69"/>
        <v>0</v>
      </c>
      <c r="I274" s="30"/>
      <c r="J274" s="30"/>
      <c r="K274" s="30">
        <f t="shared" si="70"/>
        <v>0</v>
      </c>
      <c r="L274" s="31"/>
      <c r="M274" s="31"/>
      <c r="N274" s="31">
        <v>0.02</v>
      </c>
      <c r="O274" s="31">
        <f t="shared" si="71"/>
        <v>0.02</v>
      </c>
      <c r="P274" s="31">
        <f t="shared" si="72"/>
        <v>0.02</v>
      </c>
      <c r="Q274" s="31"/>
      <c r="R274" s="31">
        <f t="shared" si="73"/>
        <v>0.02</v>
      </c>
      <c r="S274" s="15"/>
      <c r="T274" s="10"/>
      <c r="U274" s="10"/>
    </row>
    <row r="275" spans="1:21" ht="14.25" x14ac:dyDescent="0.2">
      <c r="A275" s="102"/>
      <c r="B275" s="139"/>
      <c r="C275" s="97" t="s">
        <v>329</v>
      </c>
      <c r="D275" s="50">
        <v>2</v>
      </c>
      <c r="E275" s="30"/>
      <c r="F275" s="30"/>
      <c r="G275" s="30"/>
      <c r="H275" s="30">
        <f t="shared" si="69"/>
        <v>0</v>
      </c>
      <c r="I275" s="30"/>
      <c r="J275" s="30"/>
      <c r="K275" s="30">
        <f t="shared" si="70"/>
        <v>0</v>
      </c>
      <c r="L275" s="31">
        <v>0.1</v>
      </c>
      <c r="M275" s="31">
        <v>3.25</v>
      </c>
      <c r="N275" s="31">
        <v>2.35</v>
      </c>
      <c r="O275" s="31">
        <f t="shared" si="71"/>
        <v>5.7</v>
      </c>
      <c r="P275" s="31">
        <f t="shared" si="72"/>
        <v>5.7</v>
      </c>
      <c r="Q275" s="31"/>
      <c r="R275" s="31">
        <f t="shared" si="73"/>
        <v>5.7</v>
      </c>
      <c r="S275" s="15"/>
      <c r="T275" s="10"/>
      <c r="U275" s="10"/>
    </row>
    <row r="276" spans="1:21" ht="14.25" x14ac:dyDescent="0.2">
      <c r="A276" s="102"/>
      <c r="B276" s="127" t="s">
        <v>434</v>
      </c>
      <c r="C276" s="97" t="s">
        <v>221</v>
      </c>
      <c r="D276" s="50">
        <v>3</v>
      </c>
      <c r="E276" s="30"/>
      <c r="F276" s="30"/>
      <c r="G276" s="30"/>
      <c r="H276" s="30">
        <f t="shared" si="67"/>
        <v>0</v>
      </c>
      <c r="I276" s="30"/>
      <c r="J276" s="30"/>
      <c r="K276" s="30">
        <f t="shared" si="70"/>
        <v>0</v>
      </c>
      <c r="L276" s="31">
        <v>110</v>
      </c>
      <c r="M276" s="31">
        <v>92</v>
      </c>
      <c r="N276" s="31">
        <v>101</v>
      </c>
      <c r="O276" s="31">
        <f t="shared" si="71"/>
        <v>303</v>
      </c>
      <c r="P276" s="31">
        <f t="shared" si="72"/>
        <v>303</v>
      </c>
      <c r="Q276" s="31"/>
      <c r="R276" s="31">
        <f t="shared" si="73"/>
        <v>303</v>
      </c>
      <c r="S276" s="15"/>
      <c r="T276" s="10"/>
      <c r="U276" s="10"/>
    </row>
    <row r="277" spans="1:21" ht="14.25" x14ac:dyDescent="0.2">
      <c r="A277" s="102"/>
      <c r="B277" s="127"/>
      <c r="C277" s="97" t="s">
        <v>330</v>
      </c>
      <c r="D277" s="50">
        <v>1</v>
      </c>
      <c r="E277" s="30"/>
      <c r="F277" s="30"/>
      <c r="G277" s="30"/>
      <c r="H277" s="30">
        <f>SUM(E277:G277)</f>
        <v>0</v>
      </c>
      <c r="I277" s="30"/>
      <c r="J277" s="30"/>
      <c r="K277" s="30">
        <f t="shared" si="70"/>
        <v>0</v>
      </c>
      <c r="L277" s="31"/>
      <c r="M277" s="31">
        <v>0.1</v>
      </c>
      <c r="N277" s="31">
        <v>0.4</v>
      </c>
      <c r="O277" s="31">
        <f t="shared" si="71"/>
        <v>0.5</v>
      </c>
      <c r="P277" s="31">
        <f t="shared" si="72"/>
        <v>0.5</v>
      </c>
      <c r="Q277" s="31"/>
      <c r="R277" s="31">
        <f t="shared" si="73"/>
        <v>0.5</v>
      </c>
      <c r="S277" s="15"/>
      <c r="T277" s="10"/>
      <c r="U277" s="10"/>
    </row>
    <row r="278" spans="1:21" ht="14.25" x14ac:dyDescent="0.2">
      <c r="A278" s="104"/>
      <c r="B278" s="140"/>
      <c r="C278" s="98" t="s">
        <v>284</v>
      </c>
      <c r="D278" s="99">
        <v>0</v>
      </c>
      <c r="E278" s="69"/>
      <c r="F278" s="69"/>
      <c r="G278" s="69"/>
      <c r="H278" s="69">
        <f t="shared" si="67"/>
        <v>0</v>
      </c>
      <c r="I278" s="69"/>
      <c r="J278" s="69"/>
      <c r="K278" s="69">
        <f t="shared" si="70"/>
        <v>0</v>
      </c>
      <c r="L278" s="100"/>
      <c r="M278" s="100"/>
      <c r="N278" s="100"/>
      <c r="O278" s="100">
        <f t="shared" si="71"/>
        <v>0</v>
      </c>
      <c r="P278" s="100">
        <f t="shared" si="72"/>
        <v>0</v>
      </c>
      <c r="Q278" s="100"/>
      <c r="R278" s="100">
        <f t="shared" si="73"/>
        <v>0</v>
      </c>
      <c r="S278" s="10"/>
      <c r="T278" s="10"/>
      <c r="U278" s="10"/>
    </row>
    <row r="279" spans="1:21" ht="15" x14ac:dyDescent="0.25">
      <c r="A279" s="230" t="s">
        <v>0</v>
      </c>
      <c r="B279" s="231"/>
      <c r="C279" s="232" t="s">
        <v>0</v>
      </c>
      <c r="D279" s="105">
        <f t="shared" ref="D279:R279" si="74">SUM(D269:D278)</f>
        <v>58</v>
      </c>
      <c r="E279" s="106">
        <f>SUM(E269:E278)</f>
        <v>0.01</v>
      </c>
      <c r="F279" s="106">
        <f>SUM(F269:F278)</f>
        <v>0.01</v>
      </c>
      <c r="G279" s="106">
        <f>SUM(G269:G278)</f>
        <v>0</v>
      </c>
      <c r="H279" s="106">
        <f>SUM(H269:H278)</f>
        <v>0.02</v>
      </c>
      <c r="I279" s="106">
        <f t="shared" si="74"/>
        <v>0</v>
      </c>
      <c r="J279" s="106">
        <f t="shared" si="74"/>
        <v>0</v>
      </c>
      <c r="K279" s="106">
        <f t="shared" si="74"/>
        <v>0.02</v>
      </c>
      <c r="L279" s="106">
        <f t="shared" si="74"/>
        <v>317.94</v>
      </c>
      <c r="M279" s="106">
        <f t="shared" si="74"/>
        <v>194.32</v>
      </c>
      <c r="N279" s="106">
        <f t="shared" si="74"/>
        <v>247.99</v>
      </c>
      <c r="O279" s="106">
        <f t="shared" si="74"/>
        <v>760.25</v>
      </c>
      <c r="P279" s="106">
        <f t="shared" si="74"/>
        <v>760.27</v>
      </c>
      <c r="Q279" s="106">
        <f t="shared" si="74"/>
        <v>0.03</v>
      </c>
      <c r="R279" s="107">
        <f t="shared" si="74"/>
        <v>760.3</v>
      </c>
      <c r="S279" s="10"/>
      <c r="T279" s="10"/>
      <c r="U279" s="10"/>
    </row>
    <row r="280" spans="1:21" x14ac:dyDescent="0.2">
      <c r="A280" s="70" t="s">
        <v>11</v>
      </c>
      <c r="B280" s="133" t="s">
        <v>436</v>
      </c>
      <c r="C280" s="95" t="s">
        <v>226</v>
      </c>
      <c r="D280" s="108">
        <v>5</v>
      </c>
      <c r="E280" s="96"/>
      <c r="F280" s="96"/>
      <c r="G280" s="96"/>
      <c r="H280" s="48">
        <f t="shared" si="67"/>
        <v>0</v>
      </c>
      <c r="I280" s="96"/>
      <c r="J280" s="96"/>
      <c r="K280" s="48">
        <f>+SUM(H280:J280)</f>
        <v>0</v>
      </c>
      <c r="L280" s="96">
        <v>0.8</v>
      </c>
      <c r="M280" s="96"/>
      <c r="N280" s="96">
        <v>1.43</v>
      </c>
      <c r="O280" s="96">
        <f>+SUM(L280:N280)</f>
        <v>2.23</v>
      </c>
      <c r="P280" s="96">
        <f>+SUM(K280+O280)</f>
        <v>2.23</v>
      </c>
      <c r="Q280" s="96"/>
      <c r="R280" s="96">
        <f>+SUM(P280:Q280)</f>
        <v>2.23</v>
      </c>
      <c r="S280" s="10"/>
      <c r="T280" s="10"/>
      <c r="U280" s="10"/>
    </row>
    <row r="281" spans="1:21" x14ac:dyDescent="0.2">
      <c r="A281" s="71"/>
      <c r="B281" s="133"/>
      <c r="C281" s="97" t="s">
        <v>285</v>
      </c>
      <c r="D281" s="109">
        <v>0</v>
      </c>
      <c r="E281" s="31"/>
      <c r="F281" s="31"/>
      <c r="G281" s="31"/>
      <c r="H281" s="30">
        <f t="shared" si="67"/>
        <v>0</v>
      </c>
      <c r="I281" s="31"/>
      <c r="J281" s="31"/>
      <c r="K281" s="30">
        <f t="shared" ref="K281:K288" si="75">+SUM(H281:J281)</f>
        <v>0</v>
      </c>
      <c r="L281" s="31"/>
      <c r="M281" s="31"/>
      <c r="N281" s="31"/>
      <c r="O281" s="31">
        <f t="shared" ref="O281:O288" si="76">+SUM(L281:N281)</f>
        <v>0</v>
      </c>
      <c r="P281" s="31">
        <f t="shared" ref="P281:P288" si="77">+SUM(K281+O281)</f>
        <v>0</v>
      </c>
      <c r="Q281" s="31"/>
      <c r="R281" s="31">
        <f t="shared" ref="R281:R288" si="78">+SUM(P281:Q281)</f>
        <v>0</v>
      </c>
      <c r="S281" s="10"/>
      <c r="T281" s="10"/>
      <c r="U281" s="10"/>
    </row>
    <row r="282" spans="1:21" x14ac:dyDescent="0.2">
      <c r="A282" s="71"/>
      <c r="B282" s="133"/>
      <c r="C282" s="97" t="s">
        <v>331</v>
      </c>
      <c r="D282" s="109">
        <v>1</v>
      </c>
      <c r="E282" s="31"/>
      <c r="F282" s="31"/>
      <c r="G282" s="31"/>
      <c r="H282" s="30">
        <f t="shared" si="67"/>
        <v>0</v>
      </c>
      <c r="I282" s="31"/>
      <c r="J282" s="31"/>
      <c r="K282" s="30">
        <f t="shared" si="75"/>
        <v>0</v>
      </c>
      <c r="L282" s="31">
        <v>0.1</v>
      </c>
      <c r="M282" s="31"/>
      <c r="N282" s="31">
        <v>0.01</v>
      </c>
      <c r="O282" s="31">
        <f t="shared" si="76"/>
        <v>0.11</v>
      </c>
      <c r="P282" s="31">
        <f t="shared" si="77"/>
        <v>0.11</v>
      </c>
      <c r="Q282" s="31"/>
      <c r="R282" s="31">
        <f t="shared" si="78"/>
        <v>0.11</v>
      </c>
      <c r="S282" s="10"/>
      <c r="T282" s="10"/>
      <c r="U282" s="10"/>
    </row>
    <row r="283" spans="1:21" x14ac:dyDescent="0.2">
      <c r="A283" s="71"/>
      <c r="B283" s="134"/>
      <c r="C283" s="97" t="s">
        <v>332</v>
      </c>
      <c r="D283" s="109">
        <v>0</v>
      </c>
      <c r="E283" s="31"/>
      <c r="F283" s="31"/>
      <c r="G283" s="31"/>
      <c r="H283" s="30">
        <f t="shared" si="67"/>
        <v>0</v>
      </c>
      <c r="I283" s="31"/>
      <c r="J283" s="31"/>
      <c r="K283" s="30">
        <f t="shared" si="75"/>
        <v>0</v>
      </c>
      <c r="L283" s="31"/>
      <c r="M283" s="31"/>
      <c r="N283" s="31"/>
      <c r="O283" s="31">
        <f t="shared" si="76"/>
        <v>0</v>
      </c>
      <c r="P283" s="31">
        <f t="shared" si="77"/>
        <v>0</v>
      </c>
      <c r="Q283" s="31"/>
      <c r="R283" s="31">
        <f t="shared" si="78"/>
        <v>0</v>
      </c>
      <c r="S283" s="10"/>
      <c r="T283" s="10"/>
      <c r="U283" s="10"/>
    </row>
    <row r="284" spans="1:21" x14ac:dyDescent="0.2">
      <c r="A284" s="71"/>
      <c r="B284" s="133" t="s">
        <v>437</v>
      </c>
      <c r="C284" s="97" t="s">
        <v>407</v>
      </c>
      <c r="D284" s="109">
        <v>5</v>
      </c>
      <c r="E284" s="31"/>
      <c r="F284" s="31"/>
      <c r="G284" s="31"/>
      <c r="H284" s="30">
        <f t="shared" si="67"/>
        <v>0</v>
      </c>
      <c r="I284" s="31"/>
      <c r="J284" s="31"/>
      <c r="K284" s="30">
        <f t="shared" si="75"/>
        <v>0</v>
      </c>
      <c r="L284" s="31">
        <v>0.6</v>
      </c>
      <c r="M284" s="31">
        <v>4.5999999999999996</v>
      </c>
      <c r="N284" s="31">
        <v>6.3</v>
      </c>
      <c r="O284" s="31">
        <f t="shared" si="76"/>
        <v>11.5</v>
      </c>
      <c r="P284" s="31">
        <f t="shared" si="77"/>
        <v>11.5</v>
      </c>
      <c r="Q284" s="31"/>
      <c r="R284" s="31">
        <f t="shared" si="78"/>
        <v>11.5</v>
      </c>
      <c r="S284" s="10"/>
      <c r="T284" s="10"/>
      <c r="U284" s="10"/>
    </row>
    <row r="285" spans="1:21" x14ac:dyDescent="0.2">
      <c r="A285" s="71"/>
      <c r="B285" s="134"/>
      <c r="C285" s="97" t="s">
        <v>288</v>
      </c>
      <c r="D285" s="109">
        <v>1</v>
      </c>
      <c r="E285" s="31"/>
      <c r="F285" s="31"/>
      <c r="G285" s="31"/>
      <c r="H285" s="30">
        <f t="shared" si="67"/>
        <v>0</v>
      </c>
      <c r="I285" s="31"/>
      <c r="J285" s="31"/>
      <c r="K285" s="30">
        <f t="shared" si="75"/>
        <v>0</v>
      </c>
      <c r="L285" s="31">
        <v>3.5</v>
      </c>
      <c r="M285" s="31">
        <v>5</v>
      </c>
      <c r="N285" s="31">
        <v>2.5</v>
      </c>
      <c r="O285" s="31">
        <f t="shared" si="76"/>
        <v>11</v>
      </c>
      <c r="P285" s="31">
        <f t="shared" si="77"/>
        <v>11</v>
      </c>
      <c r="Q285" s="31"/>
      <c r="R285" s="31">
        <f t="shared" si="78"/>
        <v>11</v>
      </c>
      <c r="S285" s="10"/>
      <c r="T285" s="10"/>
      <c r="U285" s="10"/>
    </row>
    <row r="286" spans="1:21" x14ac:dyDescent="0.2">
      <c r="A286" s="71"/>
      <c r="B286" s="133" t="s">
        <v>438</v>
      </c>
      <c r="C286" s="97" t="s">
        <v>225</v>
      </c>
      <c r="D286" s="109">
        <v>5</v>
      </c>
      <c r="E286" s="31"/>
      <c r="F286" s="31"/>
      <c r="G286" s="31"/>
      <c r="H286" s="30">
        <f t="shared" si="67"/>
        <v>0</v>
      </c>
      <c r="I286" s="31"/>
      <c r="J286" s="31"/>
      <c r="K286" s="30">
        <f t="shared" si="75"/>
        <v>0</v>
      </c>
      <c r="L286" s="31"/>
      <c r="M286" s="31">
        <v>250</v>
      </c>
      <c r="N286" s="31">
        <v>612.02</v>
      </c>
      <c r="O286" s="31">
        <f t="shared" si="76"/>
        <v>862.02</v>
      </c>
      <c r="P286" s="31">
        <f t="shared" si="77"/>
        <v>862.02</v>
      </c>
      <c r="Q286" s="31"/>
      <c r="R286" s="31">
        <f t="shared" si="78"/>
        <v>862.02</v>
      </c>
      <c r="S286" s="10"/>
      <c r="T286" s="10"/>
      <c r="U286" s="10"/>
    </row>
    <row r="287" spans="1:21" x14ac:dyDescent="0.2">
      <c r="A287" s="71"/>
      <c r="B287" s="133"/>
      <c r="C287" s="97" t="s">
        <v>333</v>
      </c>
      <c r="D287" s="109">
        <v>0</v>
      </c>
      <c r="E287" s="31"/>
      <c r="F287" s="31"/>
      <c r="G287" s="31"/>
      <c r="H287" s="30">
        <f t="shared" si="67"/>
        <v>0</v>
      </c>
      <c r="I287" s="31"/>
      <c r="J287" s="31"/>
      <c r="K287" s="30">
        <f t="shared" si="75"/>
        <v>0</v>
      </c>
      <c r="L287" s="31"/>
      <c r="M287" s="31"/>
      <c r="N287" s="31"/>
      <c r="O287" s="31">
        <f t="shared" si="76"/>
        <v>0</v>
      </c>
      <c r="P287" s="31">
        <f t="shared" si="77"/>
        <v>0</v>
      </c>
      <c r="Q287" s="31"/>
      <c r="R287" s="31">
        <f t="shared" si="78"/>
        <v>0</v>
      </c>
      <c r="S287" s="10"/>
      <c r="T287" s="10"/>
      <c r="U287" s="10"/>
    </row>
    <row r="288" spans="1:21" x14ac:dyDescent="0.2">
      <c r="A288" s="71"/>
      <c r="B288" s="134"/>
      <c r="C288" s="97" t="s">
        <v>287</v>
      </c>
      <c r="D288" s="109">
        <v>0</v>
      </c>
      <c r="E288" s="31"/>
      <c r="F288" s="31"/>
      <c r="G288" s="31"/>
      <c r="H288" s="30">
        <f t="shared" si="67"/>
        <v>0</v>
      </c>
      <c r="I288" s="31"/>
      <c r="J288" s="31"/>
      <c r="K288" s="30">
        <f t="shared" si="75"/>
        <v>0</v>
      </c>
      <c r="L288" s="31"/>
      <c r="M288" s="31"/>
      <c r="N288" s="31"/>
      <c r="O288" s="31">
        <f t="shared" si="76"/>
        <v>0</v>
      </c>
      <c r="P288" s="31">
        <f t="shared" si="77"/>
        <v>0</v>
      </c>
      <c r="Q288" s="31"/>
      <c r="R288" s="31">
        <f t="shared" si="78"/>
        <v>0</v>
      </c>
      <c r="S288" s="10"/>
      <c r="T288" s="10"/>
      <c r="U288" s="10"/>
    </row>
    <row r="289" spans="1:21" x14ac:dyDescent="0.2">
      <c r="A289" s="71"/>
      <c r="B289" s="133" t="s">
        <v>439</v>
      </c>
      <c r="C289" s="110" t="s">
        <v>286</v>
      </c>
      <c r="D289" s="111">
        <v>0</v>
      </c>
      <c r="E289" s="112"/>
      <c r="F289" s="112"/>
      <c r="G289" s="112"/>
      <c r="H289" s="32">
        <f t="shared" si="67"/>
        <v>0</v>
      </c>
      <c r="I289" s="112"/>
      <c r="J289" s="112"/>
      <c r="K289" s="32">
        <f>+SUM(H289:J289)</f>
        <v>0</v>
      </c>
      <c r="L289" s="112"/>
      <c r="M289" s="112"/>
      <c r="N289" s="112"/>
      <c r="O289" s="112">
        <f>+SUM(L289:N289)</f>
        <v>0</v>
      </c>
      <c r="P289" s="112">
        <f>+SUM(K289+O289)</f>
        <v>0</v>
      </c>
      <c r="Q289" s="112"/>
      <c r="R289" s="112">
        <f>+SUM(P289:Q289)</f>
        <v>0</v>
      </c>
      <c r="S289" s="10"/>
      <c r="T289" s="10"/>
      <c r="U289" s="10"/>
    </row>
    <row r="290" spans="1:21" ht="15" x14ac:dyDescent="0.25">
      <c r="A290" s="230" t="s">
        <v>0</v>
      </c>
      <c r="B290" s="231"/>
      <c r="C290" s="232" t="s">
        <v>0</v>
      </c>
      <c r="D290" s="105">
        <f>+SUM(D280:D289)</f>
        <v>17</v>
      </c>
      <c r="E290" s="106">
        <f>SUM(E280:E289)</f>
        <v>0</v>
      </c>
      <c r="F290" s="106">
        <f>SUM(F280:F289)</f>
        <v>0</v>
      </c>
      <c r="G290" s="106">
        <f>SUM(G280:G289)</f>
        <v>0</v>
      </c>
      <c r="H290" s="106">
        <f>SUM(H280:H289)</f>
        <v>0</v>
      </c>
      <c r="I290" s="106">
        <f>+SUM(I280:I289)</f>
        <v>0</v>
      </c>
      <c r="J290" s="106">
        <f>+SUM(J280:J289)</f>
        <v>0</v>
      </c>
      <c r="K290" s="106">
        <f>+SUM(K280:K289)</f>
        <v>0</v>
      </c>
      <c r="L290" s="106">
        <f>SUM(L280:L289)</f>
        <v>5</v>
      </c>
      <c r="M290" s="106">
        <f>SUM(M280:M289)</f>
        <v>259.60000000000002</v>
      </c>
      <c r="N290" s="106">
        <f>SUM(N280:N289)</f>
        <v>622.26</v>
      </c>
      <c r="O290" s="106">
        <f>+SUM(O280:O289)</f>
        <v>886.86</v>
      </c>
      <c r="P290" s="106">
        <f>+SUM(P280:P289)</f>
        <v>886.86</v>
      </c>
      <c r="Q290" s="106">
        <f>+SUM(Q280:Q289)</f>
        <v>0</v>
      </c>
      <c r="R290" s="107">
        <f>+SUM(R280:R289)</f>
        <v>886.86</v>
      </c>
      <c r="S290" s="10"/>
      <c r="T290" s="10"/>
      <c r="U290" s="10"/>
    </row>
    <row r="291" spans="1:21" x14ac:dyDescent="0.2">
      <c r="A291" s="93" t="s">
        <v>4</v>
      </c>
      <c r="B291" s="120" t="s">
        <v>440</v>
      </c>
      <c r="C291" s="73" t="s">
        <v>233</v>
      </c>
      <c r="D291" s="74">
        <v>4</v>
      </c>
      <c r="E291" s="39"/>
      <c r="F291" s="39"/>
      <c r="G291" s="39"/>
      <c r="H291" s="48">
        <f t="shared" si="67"/>
        <v>0</v>
      </c>
      <c r="I291" s="39"/>
      <c r="J291" s="39"/>
      <c r="K291" s="48">
        <f t="shared" ref="K291:K338" si="79">+SUM(H291:J291)</f>
        <v>0</v>
      </c>
      <c r="L291" s="39"/>
      <c r="M291" s="39">
        <v>0.3</v>
      </c>
      <c r="N291" s="39">
        <v>1.23</v>
      </c>
      <c r="O291" s="39">
        <f t="shared" ref="O291:O304" si="80">+SUM(L291:N291)</f>
        <v>1.53</v>
      </c>
      <c r="P291" s="39">
        <f t="shared" ref="P291:P304" si="81">+SUM(K291+O291)</f>
        <v>1.53</v>
      </c>
      <c r="Q291" s="96"/>
      <c r="R291" s="39">
        <f t="shared" ref="R291:R338" si="82">+SUM(P291:Q291)</f>
        <v>1.53</v>
      </c>
      <c r="S291" s="10"/>
      <c r="T291" s="10"/>
      <c r="U291" s="10"/>
    </row>
    <row r="292" spans="1:21" x14ac:dyDescent="0.2">
      <c r="A292" s="93"/>
      <c r="B292" s="121"/>
      <c r="C292" s="76" t="s">
        <v>239</v>
      </c>
      <c r="D292" s="77">
        <v>1</v>
      </c>
      <c r="E292" s="14"/>
      <c r="F292" s="14"/>
      <c r="G292" s="14"/>
      <c r="H292" s="30">
        <f t="shared" si="67"/>
        <v>0</v>
      </c>
      <c r="I292" s="14"/>
      <c r="J292" s="14"/>
      <c r="K292" s="30">
        <f t="shared" si="79"/>
        <v>0</v>
      </c>
      <c r="L292" s="14"/>
      <c r="M292" s="14">
        <v>0.3</v>
      </c>
      <c r="N292" s="14">
        <v>1.5</v>
      </c>
      <c r="O292" s="14">
        <f t="shared" si="80"/>
        <v>1.8</v>
      </c>
      <c r="P292" s="14">
        <f t="shared" si="81"/>
        <v>1.8</v>
      </c>
      <c r="Q292" s="31"/>
      <c r="R292" s="14">
        <f t="shared" si="82"/>
        <v>1.8</v>
      </c>
      <c r="S292" s="10"/>
      <c r="T292" s="10"/>
      <c r="U292" s="10"/>
    </row>
    <row r="293" spans="1:21" x14ac:dyDescent="0.2">
      <c r="A293" s="93"/>
      <c r="B293" s="124"/>
      <c r="C293" s="76" t="s">
        <v>334</v>
      </c>
      <c r="D293" s="77">
        <v>4</v>
      </c>
      <c r="E293" s="14"/>
      <c r="F293" s="14"/>
      <c r="G293" s="14"/>
      <c r="H293" s="30">
        <f t="shared" si="67"/>
        <v>0</v>
      </c>
      <c r="I293" s="14"/>
      <c r="J293" s="14"/>
      <c r="K293" s="30">
        <f t="shared" si="79"/>
        <v>0</v>
      </c>
      <c r="L293" s="14">
        <v>1.8</v>
      </c>
      <c r="M293" s="14">
        <v>1.43</v>
      </c>
      <c r="N293" s="14">
        <v>5.68</v>
      </c>
      <c r="O293" s="14">
        <f t="shared" si="80"/>
        <v>8.91</v>
      </c>
      <c r="P293" s="14">
        <f t="shared" si="81"/>
        <v>8.91</v>
      </c>
      <c r="Q293" s="31"/>
      <c r="R293" s="14">
        <f t="shared" si="82"/>
        <v>8.91</v>
      </c>
      <c r="S293" s="10"/>
      <c r="T293" s="10"/>
      <c r="U293" s="10"/>
    </row>
    <row r="294" spans="1:21" x14ac:dyDescent="0.2">
      <c r="A294" s="93"/>
      <c r="B294" s="121" t="s">
        <v>441</v>
      </c>
      <c r="C294" s="76" t="s">
        <v>252</v>
      </c>
      <c r="D294" s="77">
        <v>8</v>
      </c>
      <c r="E294" s="14"/>
      <c r="F294" s="14"/>
      <c r="G294" s="14"/>
      <c r="H294" s="30">
        <f t="shared" si="67"/>
        <v>0</v>
      </c>
      <c r="I294" s="14">
        <v>0.1</v>
      </c>
      <c r="J294" s="14"/>
      <c r="K294" s="30">
        <f t="shared" si="79"/>
        <v>0.1</v>
      </c>
      <c r="L294" s="14"/>
      <c r="M294" s="14">
        <v>6.45</v>
      </c>
      <c r="N294" s="14">
        <v>12.72</v>
      </c>
      <c r="O294" s="14">
        <f t="shared" si="80"/>
        <v>19.170000000000002</v>
      </c>
      <c r="P294" s="14">
        <f t="shared" si="81"/>
        <v>19.270000000000003</v>
      </c>
      <c r="Q294" s="31">
        <v>6.2</v>
      </c>
      <c r="R294" s="14">
        <f t="shared" si="82"/>
        <v>25.470000000000002</v>
      </c>
      <c r="S294" s="10"/>
      <c r="T294" s="10"/>
      <c r="U294" s="10"/>
    </row>
    <row r="295" spans="1:21" x14ac:dyDescent="0.2">
      <c r="A295" s="93"/>
      <c r="B295" s="121"/>
      <c r="C295" s="76" t="s">
        <v>249</v>
      </c>
      <c r="D295" s="77">
        <v>14</v>
      </c>
      <c r="E295" s="14"/>
      <c r="F295" s="14"/>
      <c r="G295" s="14"/>
      <c r="H295" s="30">
        <f t="shared" si="67"/>
        <v>0</v>
      </c>
      <c r="I295" s="14">
        <v>0.6</v>
      </c>
      <c r="J295" s="14"/>
      <c r="K295" s="30">
        <f t="shared" si="79"/>
        <v>0.6</v>
      </c>
      <c r="L295" s="14">
        <v>2.1</v>
      </c>
      <c r="M295" s="14">
        <v>7.96</v>
      </c>
      <c r="N295" s="14">
        <v>17.600000000000001</v>
      </c>
      <c r="O295" s="14">
        <f t="shared" si="80"/>
        <v>27.660000000000004</v>
      </c>
      <c r="P295" s="14">
        <f t="shared" si="81"/>
        <v>28.260000000000005</v>
      </c>
      <c r="Q295" s="31"/>
      <c r="R295" s="14">
        <f t="shared" si="82"/>
        <v>28.260000000000005</v>
      </c>
      <c r="S295" s="10"/>
      <c r="T295" s="10"/>
      <c r="U295" s="10"/>
    </row>
    <row r="296" spans="1:21" x14ac:dyDescent="0.2">
      <c r="A296" s="93"/>
      <c r="B296" s="124"/>
      <c r="C296" s="76" t="s">
        <v>257</v>
      </c>
      <c r="D296" s="77">
        <v>3</v>
      </c>
      <c r="E296" s="14"/>
      <c r="F296" s="14"/>
      <c r="G296" s="14"/>
      <c r="H296" s="30">
        <f t="shared" si="67"/>
        <v>0</v>
      </c>
      <c r="I296" s="14">
        <v>0.1</v>
      </c>
      <c r="J296" s="14"/>
      <c r="K296" s="30">
        <f t="shared" si="79"/>
        <v>0.1</v>
      </c>
      <c r="L296" s="14">
        <v>0.8</v>
      </c>
      <c r="M296" s="14">
        <v>1.3</v>
      </c>
      <c r="N296" s="14">
        <v>1.5</v>
      </c>
      <c r="O296" s="14">
        <f t="shared" si="80"/>
        <v>3.6</v>
      </c>
      <c r="P296" s="14">
        <f t="shared" si="81"/>
        <v>3.7</v>
      </c>
      <c r="Q296" s="31"/>
      <c r="R296" s="14">
        <f t="shared" si="82"/>
        <v>3.7</v>
      </c>
      <c r="S296" s="10"/>
      <c r="T296" s="10"/>
      <c r="U296" s="10"/>
    </row>
    <row r="297" spans="1:21" x14ac:dyDescent="0.2">
      <c r="A297" s="93"/>
      <c r="B297" s="121" t="s">
        <v>442</v>
      </c>
      <c r="C297" s="76" t="s">
        <v>256</v>
      </c>
      <c r="D297" s="77">
        <v>19</v>
      </c>
      <c r="E297" s="14"/>
      <c r="F297" s="14"/>
      <c r="G297" s="14"/>
      <c r="H297" s="30">
        <f t="shared" si="67"/>
        <v>0</v>
      </c>
      <c r="I297" s="14">
        <v>0.4</v>
      </c>
      <c r="J297" s="14"/>
      <c r="K297" s="30">
        <f t="shared" si="79"/>
        <v>0.4</v>
      </c>
      <c r="L297" s="14"/>
      <c r="M297" s="14">
        <v>14.1</v>
      </c>
      <c r="N297" s="14">
        <v>50.61</v>
      </c>
      <c r="O297" s="14">
        <f t="shared" si="80"/>
        <v>64.709999999999994</v>
      </c>
      <c r="P297" s="14">
        <f t="shared" si="81"/>
        <v>65.11</v>
      </c>
      <c r="Q297" s="31"/>
      <c r="R297" s="14">
        <f t="shared" si="82"/>
        <v>65.11</v>
      </c>
      <c r="S297" s="10"/>
      <c r="T297" s="10"/>
      <c r="U297" s="10"/>
    </row>
    <row r="298" spans="1:21" x14ac:dyDescent="0.2">
      <c r="A298" s="93"/>
      <c r="B298" s="121"/>
      <c r="C298" s="76" t="s">
        <v>229</v>
      </c>
      <c r="D298" s="77">
        <v>6</v>
      </c>
      <c r="E298" s="14"/>
      <c r="F298" s="14"/>
      <c r="G298" s="14"/>
      <c r="H298" s="30">
        <f t="shared" si="67"/>
        <v>0</v>
      </c>
      <c r="I298" s="14"/>
      <c r="J298" s="14"/>
      <c r="K298" s="30">
        <f t="shared" si="79"/>
        <v>0</v>
      </c>
      <c r="L298" s="14"/>
      <c r="M298" s="14">
        <v>1</v>
      </c>
      <c r="N298" s="14">
        <v>7.28</v>
      </c>
      <c r="O298" s="14">
        <f t="shared" si="80"/>
        <v>8.2800000000000011</v>
      </c>
      <c r="P298" s="14">
        <f t="shared" si="81"/>
        <v>8.2800000000000011</v>
      </c>
      <c r="Q298" s="31"/>
      <c r="R298" s="14">
        <f t="shared" si="82"/>
        <v>8.2800000000000011</v>
      </c>
      <c r="S298" s="10"/>
      <c r="T298" s="10"/>
      <c r="U298" s="10"/>
    </row>
    <row r="299" spans="1:21" x14ac:dyDescent="0.2">
      <c r="A299" s="93"/>
      <c r="B299" s="121"/>
      <c r="C299" s="76" t="s">
        <v>246</v>
      </c>
      <c r="D299" s="77">
        <v>6</v>
      </c>
      <c r="E299" s="14"/>
      <c r="F299" s="14"/>
      <c r="G299" s="14"/>
      <c r="H299" s="30">
        <f t="shared" si="67"/>
        <v>0</v>
      </c>
      <c r="I299" s="14">
        <v>0.2</v>
      </c>
      <c r="J299" s="14"/>
      <c r="K299" s="30">
        <f t="shared" si="79"/>
        <v>0.2</v>
      </c>
      <c r="L299" s="14"/>
      <c r="M299" s="14">
        <v>0.7</v>
      </c>
      <c r="N299" s="14">
        <v>2.71</v>
      </c>
      <c r="O299" s="14">
        <f t="shared" si="80"/>
        <v>3.41</v>
      </c>
      <c r="P299" s="14">
        <f t="shared" si="81"/>
        <v>3.6100000000000003</v>
      </c>
      <c r="Q299" s="31"/>
      <c r="R299" s="14">
        <f t="shared" si="82"/>
        <v>3.6100000000000003</v>
      </c>
      <c r="S299" s="10"/>
      <c r="T299" s="10"/>
      <c r="U299" s="10"/>
    </row>
    <row r="300" spans="1:21" x14ac:dyDescent="0.2">
      <c r="A300" s="93"/>
      <c r="B300" s="124"/>
      <c r="C300" s="76" t="s">
        <v>230</v>
      </c>
      <c r="D300" s="77">
        <v>1</v>
      </c>
      <c r="E300" s="14"/>
      <c r="F300" s="14"/>
      <c r="G300" s="14"/>
      <c r="H300" s="30">
        <f t="shared" si="67"/>
        <v>0</v>
      </c>
      <c r="I300" s="14">
        <v>0.2</v>
      </c>
      <c r="J300" s="14"/>
      <c r="K300" s="30">
        <f t="shared" si="79"/>
        <v>0.2</v>
      </c>
      <c r="L300" s="14"/>
      <c r="M300" s="14">
        <v>0.8</v>
      </c>
      <c r="N300" s="14">
        <v>2</v>
      </c>
      <c r="O300" s="14">
        <f t="shared" si="80"/>
        <v>2.8</v>
      </c>
      <c r="P300" s="14">
        <f t="shared" si="81"/>
        <v>3</v>
      </c>
      <c r="Q300" s="31"/>
      <c r="R300" s="14">
        <f t="shared" si="82"/>
        <v>3</v>
      </c>
      <c r="S300" s="10"/>
      <c r="T300" s="10"/>
      <c r="U300" s="10"/>
    </row>
    <row r="301" spans="1:21" x14ac:dyDescent="0.2">
      <c r="A301" s="93"/>
      <c r="B301" s="121" t="s">
        <v>259</v>
      </c>
      <c r="C301" s="76" t="s">
        <v>259</v>
      </c>
      <c r="D301" s="77">
        <v>5</v>
      </c>
      <c r="E301" s="14"/>
      <c r="F301" s="14"/>
      <c r="G301" s="14"/>
      <c r="H301" s="30">
        <f t="shared" si="67"/>
        <v>0</v>
      </c>
      <c r="I301" s="14"/>
      <c r="J301" s="14"/>
      <c r="K301" s="30">
        <f t="shared" si="79"/>
        <v>0</v>
      </c>
      <c r="L301" s="14"/>
      <c r="M301" s="14">
        <v>1</v>
      </c>
      <c r="N301" s="14">
        <v>2.0299999999999998</v>
      </c>
      <c r="O301" s="14">
        <f t="shared" si="80"/>
        <v>3.03</v>
      </c>
      <c r="P301" s="14">
        <f t="shared" si="81"/>
        <v>3.03</v>
      </c>
      <c r="Q301" s="31"/>
      <c r="R301" s="14">
        <f t="shared" si="82"/>
        <v>3.03</v>
      </c>
      <c r="S301" s="10"/>
      <c r="T301" s="10"/>
      <c r="U301" s="10"/>
    </row>
    <row r="302" spans="1:21" x14ac:dyDescent="0.2">
      <c r="A302" s="93"/>
      <c r="B302" s="121"/>
      <c r="C302" s="76" t="s">
        <v>335</v>
      </c>
      <c r="D302" s="77">
        <v>6</v>
      </c>
      <c r="E302" s="14"/>
      <c r="F302" s="14"/>
      <c r="G302" s="14"/>
      <c r="H302" s="30">
        <f t="shared" si="67"/>
        <v>0</v>
      </c>
      <c r="I302" s="14">
        <v>2</v>
      </c>
      <c r="J302" s="14"/>
      <c r="K302" s="30">
        <f t="shared" si="79"/>
        <v>2</v>
      </c>
      <c r="L302" s="14"/>
      <c r="M302" s="14">
        <v>1.1000000000000001</v>
      </c>
      <c r="N302" s="14">
        <v>5</v>
      </c>
      <c r="O302" s="14">
        <f t="shared" si="80"/>
        <v>6.1</v>
      </c>
      <c r="P302" s="14">
        <f t="shared" si="81"/>
        <v>8.1</v>
      </c>
      <c r="Q302" s="31"/>
      <c r="R302" s="14">
        <f t="shared" si="82"/>
        <v>8.1</v>
      </c>
      <c r="S302" s="10"/>
      <c r="T302" s="10"/>
      <c r="U302" s="10"/>
    </row>
    <row r="303" spans="1:21" x14ac:dyDescent="0.2">
      <c r="A303" s="93"/>
      <c r="B303" s="121"/>
      <c r="C303" s="76" t="s">
        <v>235</v>
      </c>
      <c r="D303" s="77">
        <v>2</v>
      </c>
      <c r="E303" s="14"/>
      <c r="F303" s="14"/>
      <c r="G303" s="14"/>
      <c r="H303" s="30">
        <f t="shared" si="67"/>
        <v>0</v>
      </c>
      <c r="I303" s="14">
        <v>0.2</v>
      </c>
      <c r="J303" s="14"/>
      <c r="K303" s="30">
        <f t="shared" si="79"/>
        <v>0.2</v>
      </c>
      <c r="L303" s="14"/>
      <c r="M303" s="14">
        <v>0.4</v>
      </c>
      <c r="N303" s="14">
        <v>1</v>
      </c>
      <c r="O303" s="14">
        <f t="shared" si="80"/>
        <v>1.4</v>
      </c>
      <c r="P303" s="14">
        <f t="shared" si="81"/>
        <v>1.5999999999999999</v>
      </c>
      <c r="Q303" s="31"/>
      <c r="R303" s="14">
        <f t="shared" si="82"/>
        <v>1.5999999999999999</v>
      </c>
      <c r="S303" s="10"/>
      <c r="T303" s="10"/>
      <c r="U303" s="10"/>
    </row>
    <row r="304" spans="1:21" x14ac:dyDescent="0.2">
      <c r="A304" s="93"/>
      <c r="B304" s="121"/>
      <c r="C304" s="76" t="s">
        <v>237</v>
      </c>
      <c r="D304" s="77">
        <v>2</v>
      </c>
      <c r="E304" s="14"/>
      <c r="F304" s="14"/>
      <c r="G304" s="14"/>
      <c r="H304" s="30">
        <f t="shared" si="67"/>
        <v>0</v>
      </c>
      <c r="I304" s="14"/>
      <c r="J304" s="14"/>
      <c r="K304" s="30">
        <f t="shared" si="79"/>
        <v>0</v>
      </c>
      <c r="L304" s="14"/>
      <c r="M304" s="14">
        <v>10</v>
      </c>
      <c r="N304" s="14">
        <v>15.5</v>
      </c>
      <c r="O304" s="14">
        <f t="shared" si="80"/>
        <v>25.5</v>
      </c>
      <c r="P304" s="14">
        <f t="shared" si="81"/>
        <v>25.5</v>
      </c>
      <c r="Q304" s="31"/>
      <c r="R304" s="14">
        <f t="shared" si="82"/>
        <v>25.5</v>
      </c>
      <c r="S304" s="10"/>
      <c r="T304" s="10"/>
      <c r="U304" s="10"/>
    </row>
    <row r="305" spans="1:21" x14ac:dyDescent="0.2">
      <c r="A305" s="93"/>
      <c r="B305" s="124"/>
      <c r="C305" s="78" t="s">
        <v>245</v>
      </c>
      <c r="D305" s="79">
        <v>0</v>
      </c>
      <c r="E305" s="36"/>
      <c r="F305" s="36"/>
      <c r="G305" s="36"/>
      <c r="H305" s="65">
        <f t="shared" si="67"/>
        <v>0</v>
      </c>
      <c r="I305" s="36"/>
      <c r="J305" s="36"/>
      <c r="K305" s="65">
        <f t="shared" si="79"/>
        <v>0</v>
      </c>
      <c r="L305" s="36"/>
      <c r="M305" s="36"/>
      <c r="N305" s="36"/>
      <c r="O305" s="36">
        <f t="shared" ref="O305:O334" si="83">+SUM(L305:N305)</f>
        <v>0</v>
      </c>
      <c r="P305" s="36">
        <f t="shared" ref="P305:P334" si="84">+SUM(K305+O305)</f>
        <v>0</v>
      </c>
      <c r="Q305" s="113"/>
      <c r="R305" s="36">
        <f t="shared" si="82"/>
        <v>0</v>
      </c>
      <c r="S305" s="10"/>
      <c r="T305" s="10"/>
      <c r="U305" s="10"/>
    </row>
    <row r="306" spans="1:21" x14ac:dyDescent="0.2">
      <c r="A306" s="93"/>
      <c r="B306" s="121" t="s">
        <v>244</v>
      </c>
      <c r="C306" s="76" t="s">
        <v>244</v>
      </c>
      <c r="D306" s="77">
        <v>23</v>
      </c>
      <c r="E306" s="14"/>
      <c r="F306" s="14"/>
      <c r="G306" s="14"/>
      <c r="H306" s="30">
        <f t="shared" si="67"/>
        <v>0</v>
      </c>
      <c r="I306" s="14"/>
      <c r="J306" s="14"/>
      <c r="K306" s="30">
        <f t="shared" si="79"/>
        <v>0</v>
      </c>
      <c r="L306" s="14">
        <v>54.6</v>
      </c>
      <c r="M306" s="14">
        <v>86.6</v>
      </c>
      <c r="N306" s="14">
        <v>192.03</v>
      </c>
      <c r="O306" s="14">
        <f t="shared" si="83"/>
        <v>333.23</v>
      </c>
      <c r="P306" s="14">
        <f t="shared" si="84"/>
        <v>333.23</v>
      </c>
      <c r="Q306" s="31"/>
      <c r="R306" s="14">
        <f t="shared" si="82"/>
        <v>333.23</v>
      </c>
      <c r="S306" s="10"/>
      <c r="T306" s="10"/>
      <c r="U306" s="10"/>
    </row>
    <row r="307" spans="1:21" x14ac:dyDescent="0.2">
      <c r="A307" s="93"/>
      <c r="B307" s="121"/>
      <c r="C307" s="76" t="s">
        <v>243</v>
      </c>
      <c r="D307" s="77">
        <v>3</v>
      </c>
      <c r="E307" s="14"/>
      <c r="F307" s="14"/>
      <c r="G307" s="14"/>
      <c r="H307" s="30">
        <f t="shared" si="67"/>
        <v>0</v>
      </c>
      <c r="I307" s="14"/>
      <c r="J307" s="14"/>
      <c r="K307" s="30">
        <f t="shared" si="79"/>
        <v>0</v>
      </c>
      <c r="L307" s="14"/>
      <c r="M307" s="14">
        <v>0.4</v>
      </c>
      <c r="N307" s="14">
        <v>1.68</v>
      </c>
      <c r="O307" s="14">
        <f t="shared" si="83"/>
        <v>2.08</v>
      </c>
      <c r="P307" s="14">
        <f t="shared" si="84"/>
        <v>2.08</v>
      </c>
      <c r="Q307" s="31"/>
      <c r="R307" s="14">
        <f t="shared" si="82"/>
        <v>2.08</v>
      </c>
      <c r="S307" s="10"/>
      <c r="T307" s="10"/>
      <c r="U307" s="10"/>
    </row>
    <row r="308" spans="1:21" x14ac:dyDescent="0.2">
      <c r="A308" s="93"/>
      <c r="B308" s="121"/>
      <c r="C308" s="76" t="s">
        <v>258</v>
      </c>
      <c r="D308" s="77">
        <v>8</v>
      </c>
      <c r="E308" s="14"/>
      <c r="F308" s="14"/>
      <c r="G308" s="14"/>
      <c r="H308" s="30">
        <f t="shared" si="67"/>
        <v>0</v>
      </c>
      <c r="I308" s="14">
        <v>0.5</v>
      </c>
      <c r="J308" s="14"/>
      <c r="K308" s="30">
        <f t="shared" si="79"/>
        <v>0.5</v>
      </c>
      <c r="L308" s="14">
        <v>2.5</v>
      </c>
      <c r="M308" s="14">
        <v>20.5</v>
      </c>
      <c r="N308" s="14">
        <v>22.3</v>
      </c>
      <c r="O308" s="14">
        <f t="shared" si="83"/>
        <v>45.3</v>
      </c>
      <c r="P308" s="14">
        <f t="shared" si="84"/>
        <v>45.8</v>
      </c>
      <c r="Q308" s="31">
        <v>11</v>
      </c>
      <c r="R308" s="14">
        <f t="shared" si="82"/>
        <v>56.8</v>
      </c>
      <c r="S308" s="10"/>
      <c r="T308" s="10"/>
      <c r="U308" s="10"/>
    </row>
    <row r="309" spans="1:21" x14ac:dyDescent="0.2">
      <c r="A309" s="93"/>
      <c r="B309" s="121"/>
      <c r="C309" s="76" t="s">
        <v>234</v>
      </c>
      <c r="D309" s="77">
        <v>4</v>
      </c>
      <c r="E309" s="14"/>
      <c r="F309" s="14"/>
      <c r="G309" s="14"/>
      <c r="H309" s="30">
        <f t="shared" si="67"/>
        <v>0</v>
      </c>
      <c r="I309" s="14"/>
      <c r="J309" s="14"/>
      <c r="K309" s="30">
        <f t="shared" si="79"/>
        <v>0</v>
      </c>
      <c r="L309" s="14">
        <v>2.5</v>
      </c>
      <c r="M309" s="14">
        <v>1.81</v>
      </c>
      <c r="N309" s="14">
        <v>6.04</v>
      </c>
      <c r="O309" s="14">
        <f t="shared" si="83"/>
        <v>10.350000000000001</v>
      </c>
      <c r="P309" s="14">
        <f t="shared" si="84"/>
        <v>10.350000000000001</v>
      </c>
      <c r="Q309" s="31">
        <v>0.5</v>
      </c>
      <c r="R309" s="14">
        <f t="shared" si="82"/>
        <v>10.850000000000001</v>
      </c>
      <c r="S309" s="10"/>
      <c r="T309" s="10"/>
      <c r="U309" s="10"/>
    </row>
    <row r="310" spans="1:21" x14ac:dyDescent="0.2">
      <c r="A310" s="93"/>
      <c r="B310" s="124"/>
      <c r="C310" s="76" t="s">
        <v>228</v>
      </c>
      <c r="D310" s="77">
        <v>9</v>
      </c>
      <c r="E310" s="14"/>
      <c r="F310" s="14"/>
      <c r="G310" s="14"/>
      <c r="H310" s="30">
        <f t="shared" si="67"/>
        <v>0</v>
      </c>
      <c r="I310" s="14"/>
      <c r="J310" s="14"/>
      <c r="K310" s="30">
        <f t="shared" si="79"/>
        <v>0</v>
      </c>
      <c r="L310" s="14">
        <v>74</v>
      </c>
      <c r="M310" s="14">
        <v>129.16999999999999</v>
      </c>
      <c r="N310" s="14">
        <v>180.13</v>
      </c>
      <c r="O310" s="14">
        <f t="shared" si="83"/>
        <v>383.29999999999995</v>
      </c>
      <c r="P310" s="14">
        <f t="shared" si="84"/>
        <v>383.29999999999995</v>
      </c>
      <c r="Q310" s="31"/>
      <c r="R310" s="14">
        <f t="shared" si="82"/>
        <v>383.29999999999995</v>
      </c>
      <c r="S310" s="10"/>
      <c r="T310" s="10"/>
      <c r="U310" s="10"/>
    </row>
    <row r="311" spans="1:21" x14ac:dyDescent="0.2">
      <c r="A311" s="93"/>
      <c r="B311" s="121" t="s">
        <v>367</v>
      </c>
      <c r="C311" s="76" t="s">
        <v>367</v>
      </c>
      <c r="D311" s="77">
        <v>0</v>
      </c>
      <c r="E311" s="14"/>
      <c r="F311" s="14"/>
      <c r="G311" s="14"/>
      <c r="H311" s="30">
        <f t="shared" si="67"/>
        <v>0</v>
      </c>
      <c r="I311" s="14"/>
      <c r="J311" s="14"/>
      <c r="K311" s="30">
        <f t="shared" si="79"/>
        <v>0</v>
      </c>
      <c r="L311" s="14"/>
      <c r="M311" s="14"/>
      <c r="N311" s="14"/>
      <c r="O311" s="14">
        <f t="shared" si="83"/>
        <v>0</v>
      </c>
      <c r="P311" s="14">
        <f t="shared" si="84"/>
        <v>0</v>
      </c>
      <c r="Q311" s="31"/>
      <c r="R311" s="14">
        <f t="shared" si="82"/>
        <v>0</v>
      </c>
      <c r="S311" s="10"/>
      <c r="T311" s="10"/>
      <c r="U311" s="10"/>
    </row>
    <row r="312" spans="1:21" x14ac:dyDescent="0.2">
      <c r="A312" s="93"/>
      <c r="B312" s="121"/>
      <c r="C312" s="76" t="s">
        <v>368</v>
      </c>
      <c r="D312" s="77">
        <v>0</v>
      </c>
      <c r="E312" s="14"/>
      <c r="F312" s="14"/>
      <c r="G312" s="14"/>
      <c r="H312" s="30">
        <f t="shared" si="67"/>
        <v>0</v>
      </c>
      <c r="I312" s="14"/>
      <c r="J312" s="14"/>
      <c r="K312" s="30">
        <f t="shared" si="79"/>
        <v>0</v>
      </c>
      <c r="L312" s="14"/>
      <c r="M312" s="14"/>
      <c r="N312" s="14"/>
      <c r="O312" s="14">
        <f t="shared" si="83"/>
        <v>0</v>
      </c>
      <c r="P312" s="14">
        <f t="shared" si="84"/>
        <v>0</v>
      </c>
      <c r="Q312" s="31"/>
      <c r="R312" s="14">
        <f t="shared" si="82"/>
        <v>0</v>
      </c>
      <c r="S312" s="10"/>
      <c r="T312" s="10"/>
      <c r="U312" s="10"/>
    </row>
    <row r="313" spans="1:21" x14ac:dyDescent="0.2">
      <c r="A313" s="93"/>
      <c r="B313" s="121"/>
      <c r="C313" s="76" t="s">
        <v>254</v>
      </c>
      <c r="D313" s="77">
        <v>42</v>
      </c>
      <c r="E313" s="14"/>
      <c r="F313" s="14"/>
      <c r="G313" s="14"/>
      <c r="H313" s="30">
        <f t="shared" si="67"/>
        <v>0</v>
      </c>
      <c r="I313" s="14">
        <v>0.25</v>
      </c>
      <c r="J313" s="14">
        <v>0.1</v>
      </c>
      <c r="K313" s="30">
        <f t="shared" si="79"/>
        <v>0.35</v>
      </c>
      <c r="L313" s="14"/>
      <c r="M313" s="14">
        <v>1.18</v>
      </c>
      <c r="N313" s="14">
        <v>5.0999999999999996</v>
      </c>
      <c r="O313" s="14">
        <f t="shared" si="83"/>
        <v>6.2799999999999994</v>
      </c>
      <c r="P313" s="14">
        <f t="shared" si="84"/>
        <v>6.629999999999999</v>
      </c>
      <c r="Q313" s="31">
        <v>0.11</v>
      </c>
      <c r="R313" s="14">
        <f t="shared" si="82"/>
        <v>6.7399999999999993</v>
      </c>
      <c r="S313" s="10"/>
      <c r="T313" s="10"/>
      <c r="U313" s="10"/>
    </row>
    <row r="314" spans="1:21" x14ac:dyDescent="0.2">
      <c r="A314" s="93"/>
      <c r="B314" s="121"/>
      <c r="C314" s="76" t="s">
        <v>369</v>
      </c>
      <c r="D314" s="77">
        <v>0</v>
      </c>
      <c r="E314" s="14"/>
      <c r="F314" s="14"/>
      <c r="G314" s="14"/>
      <c r="H314" s="30">
        <f t="shared" si="67"/>
        <v>0</v>
      </c>
      <c r="I314" s="14"/>
      <c r="J314" s="14"/>
      <c r="K314" s="30">
        <f t="shared" si="79"/>
        <v>0</v>
      </c>
      <c r="L314" s="14"/>
      <c r="M314" s="14"/>
      <c r="N314" s="14"/>
      <c r="O314" s="14">
        <f t="shared" si="83"/>
        <v>0</v>
      </c>
      <c r="P314" s="14">
        <f t="shared" si="84"/>
        <v>0</v>
      </c>
      <c r="Q314" s="31"/>
      <c r="R314" s="14">
        <f t="shared" si="82"/>
        <v>0</v>
      </c>
      <c r="S314" s="10"/>
      <c r="T314" s="10"/>
      <c r="U314" s="10"/>
    </row>
    <row r="315" spans="1:21" x14ac:dyDescent="0.2">
      <c r="A315" s="93"/>
      <c r="B315" s="121"/>
      <c r="C315" s="76" t="s">
        <v>361</v>
      </c>
      <c r="D315" s="77">
        <v>0</v>
      </c>
      <c r="E315" s="14"/>
      <c r="F315" s="14"/>
      <c r="G315" s="14"/>
      <c r="H315" s="30">
        <f t="shared" si="67"/>
        <v>0</v>
      </c>
      <c r="I315" s="14"/>
      <c r="J315" s="14"/>
      <c r="K315" s="30">
        <f t="shared" si="79"/>
        <v>0</v>
      </c>
      <c r="L315" s="14"/>
      <c r="M315" s="14"/>
      <c r="N315" s="14"/>
      <c r="O315" s="14">
        <f t="shared" si="83"/>
        <v>0</v>
      </c>
      <c r="P315" s="14">
        <f t="shared" si="84"/>
        <v>0</v>
      </c>
      <c r="Q315" s="31"/>
      <c r="R315" s="14">
        <f t="shared" si="82"/>
        <v>0</v>
      </c>
      <c r="S315" s="10"/>
      <c r="T315" s="10"/>
      <c r="U315" s="10"/>
    </row>
    <row r="316" spans="1:21" x14ac:dyDescent="0.2">
      <c r="A316" s="93"/>
      <c r="B316" s="121"/>
      <c r="C316" s="76" t="s">
        <v>236</v>
      </c>
      <c r="D316" s="77">
        <v>26</v>
      </c>
      <c r="E316" s="14"/>
      <c r="F316" s="14"/>
      <c r="G316" s="14"/>
      <c r="H316" s="30">
        <f t="shared" si="67"/>
        <v>0</v>
      </c>
      <c r="I316" s="14"/>
      <c r="J316" s="14"/>
      <c r="K316" s="30">
        <f t="shared" si="79"/>
        <v>0</v>
      </c>
      <c r="L316" s="14"/>
      <c r="M316" s="14">
        <v>2.91</v>
      </c>
      <c r="N316" s="14">
        <v>19.11</v>
      </c>
      <c r="O316" s="14">
        <f t="shared" si="83"/>
        <v>22.02</v>
      </c>
      <c r="P316" s="14">
        <f t="shared" si="84"/>
        <v>22.02</v>
      </c>
      <c r="Q316" s="31">
        <v>0.5</v>
      </c>
      <c r="R316" s="14">
        <f t="shared" si="82"/>
        <v>22.52</v>
      </c>
      <c r="S316" s="10"/>
      <c r="T316" s="10"/>
      <c r="U316" s="10"/>
    </row>
    <row r="317" spans="1:21" x14ac:dyDescent="0.2">
      <c r="A317" s="93"/>
      <c r="B317" s="121"/>
      <c r="C317" s="76" t="s">
        <v>253</v>
      </c>
      <c r="D317" s="77">
        <v>4</v>
      </c>
      <c r="E317" s="14"/>
      <c r="F317" s="14"/>
      <c r="G317" s="14"/>
      <c r="H317" s="30">
        <f t="shared" si="67"/>
        <v>0</v>
      </c>
      <c r="I317" s="14"/>
      <c r="J317" s="14"/>
      <c r="K317" s="30">
        <f t="shared" si="79"/>
        <v>0</v>
      </c>
      <c r="L317" s="14"/>
      <c r="M317" s="14">
        <v>0.1</v>
      </c>
      <c r="N317" s="14">
        <v>4.33</v>
      </c>
      <c r="O317" s="14">
        <f t="shared" si="83"/>
        <v>4.43</v>
      </c>
      <c r="P317" s="14">
        <f t="shared" si="84"/>
        <v>4.43</v>
      </c>
      <c r="Q317" s="31"/>
      <c r="R317" s="14">
        <f t="shared" si="82"/>
        <v>4.43</v>
      </c>
      <c r="S317" s="10"/>
      <c r="T317" s="10"/>
      <c r="U317" s="10"/>
    </row>
    <row r="318" spans="1:21" x14ac:dyDescent="0.2">
      <c r="A318" s="93"/>
      <c r="B318" s="121"/>
      <c r="C318" s="76" t="s">
        <v>255</v>
      </c>
      <c r="D318" s="77">
        <v>9</v>
      </c>
      <c r="E318" s="14"/>
      <c r="F318" s="14"/>
      <c r="G318" s="14"/>
      <c r="H318" s="30">
        <f t="shared" si="67"/>
        <v>0</v>
      </c>
      <c r="I318" s="14">
        <v>0.1</v>
      </c>
      <c r="J318" s="14"/>
      <c r="K318" s="30">
        <f t="shared" si="79"/>
        <v>0.1</v>
      </c>
      <c r="L318" s="14"/>
      <c r="M318" s="14">
        <v>2.2999999999999998</v>
      </c>
      <c r="N318" s="14">
        <v>12.01</v>
      </c>
      <c r="O318" s="14">
        <f t="shared" si="83"/>
        <v>14.309999999999999</v>
      </c>
      <c r="P318" s="14">
        <f t="shared" si="84"/>
        <v>14.409999999999998</v>
      </c>
      <c r="Q318" s="31"/>
      <c r="R318" s="14">
        <f t="shared" si="82"/>
        <v>14.409999999999998</v>
      </c>
      <c r="S318" s="10"/>
      <c r="T318" s="10"/>
      <c r="U318" s="10"/>
    </row>
    <row r="319" spans="1:21" x14ac:dyDescent="0.2">
      <c r="A319" s="93"/>
      <c r="B319" s="121"/>
      <c r="C319" s="76" t="s">
        <v>376</v>
      </c>
      <c r="D319" s="77">
        <v>0</v>
      </c>
      <c r="E319" s="14"/>
      <c r="F319" s="14"/>
      <c r="G319" s="14"/>
      <c r="H319" s="30">
        <f t="shared" si="67"/>
        <v>0</v>
      </c>
      <c r="I319" s="14"/>
      <c r="J319" s="14"/>
      <c r="K319" s="30">
        <f t="shared" si="79"/>
        <v>0</v>
      </c>
      <c r="L319" s="14"/>
      <c r="M319" s="14"/>
      <c r="N319" s="14"/>
      <c r="O319" s="14">
        <f t="shared" si="83"/>
        <v>0</v>
      </c>
      <c r="P319" s="14">
        <f t="shared" si="84"/>
        <v>0</v>
      </c>
      <c r="Q319" s="31"/>
      <c r="R319" s="14">
        <f t="shared" si="82"/>
        <v>0</v>
      </c>
      <c r="S319" s="10"/>
      <c r="T319" s="10"/>
      <c r="U319" s="10"/>
    </row>
    <row r="320" spans="1:21" x14ac:dyDescent="0.2">
      <c r="A320" s="93"/>
      <c r="B320" s="121"/>
      <c r="C320" s="76" t="s">
        <v>251</v>
      </c>
      <c r="D320" s="77">
        <v>16</v>
      </c>
      <c r="E320" s="14"/>
      <c r="F320" s="14"/>
      <c r="G320" s="14"/>
      <c r="H320" s="30">
        <f t="shared" si="67"/>
        <v>0</v>
      </c>
      <c r="I320" s="14">
        <v>1.1000000000000001</v>
      </c>
      <c r="J320" s="14">
        <v>0.1</v>
      </c>
      <c r="K320" s="30">
        <f t="shared" si="79"/>
        <v>1.2000000000000002</v>
      </c>
      <c r="L320" s="14"/>
      <c r="M320" s="14">
        <v>3.8</v>
      </c>
      <c r="N320" s="14">
        <v>16.36</v>
      </c>
      <c r="O320" s="14">
        <f t="shared" si="83"/>
        <v>20.16</v>
      </c>
      <c r="P320" s="14">
        <f t="shared" si="84"/>
        <v>21.36</v>
      </c>
      <c r="Q320" s="31">
        <v>1.5</v>
      </c>
      <c r="R320" s="14">
        <f t="shared" si="82"/>
        <v>22.86</v>
      </c>
      <c r="S320" s="10"/>
      <c r="T320" s="10"/>
      <c r="U320" s="10"/>
    </row>
    <row r="321" spans="1:21" x14ac:dyDescent="0.2">
      <c r="A321" s="93"/>
      <c r="B321" s="121"/>
      <c r="C321" s="76" t="s">
        <v>232</v>
      </c>
      <c r="D321" s="77">
        <v>1</v>
      </c>
      <c r="E321" s="14"/>
      <c r="F321" s="14"/>
      <c r="G321" s="14"/>
      <c r="H321" s="30">
        <f t="shared" si="67"/>
        <v>0</v>
      </c>
      <c r="I321" s="14"/>
      <c r="J321" s="14"/>
      <c r="K321" s="30">
        <f t="shared" si="79"/>
        <v>0</v>
      </c>
      <c r="L321" s="14"/>
      <c r="M321" s="14"/>
      <c r="N321" s="14">
        <v>0.01</v>
      </c>
      <c r="O321" s="14">
        <f t="shared" si="83"/>
        <v>0.01</v>
      </c>
      <c r="P321" s="14">
        <f t="shared" si="84"/>
        <v>0.01</v>
      </c>
      <c r="Q321" s="31"/>
      <c r="R321" s="14">
        <f t="shared" si="82"/>
        <v>0.01</v>
      </c>
      <c r="S321" s="10"/>
      <c r="T321" s="10"/>
      <c r="U321" s="10"/>
    </row>
    <row r="322" spans="1:21" x14ac:dyDescent="0.2">
      <c r="A322" s="93"/>
      <c r="B322" s="121"/>
      <c r="C322" s="76" t="s">
        <v>344</v>
      </c>
      <c r="D322" s="77">
        <v>8</v>
      </c>
      <c r="E322" s="14"/>
      <c r="F322" s="14"/>
      <c r="G322" s="14"/>
      <c r="H322" s="30">
        <f t="shared" si="67"/>
        <v>0</v>
      </c>
      <c r="I322" s="14"/>
      <c r="J322" s="14"/>
      <c r="K322" s="30">
        <f t="shared" si="79"/>
        <v>0</v>
      </c>
      <c r="L322" s="14"/>
      <c r="M322" s="14">
        <v>0.7</v>
      </c>
      <c r="N322" s="14">
        <v>2.29</v>
      </c>
      <c r="O322" s="14">
        <f t="shared" si="83"/>
        <v>2.99</v>
      </c>
      <c r="P322" s="14">
        <f t="shared" si="84"/>
        <v>2.99</v>
      </c>
      <c r="Q322" s="31"/>
      <c r="R322" s="14">
        <f t="shared" si="82"/>
        <v>2.99</v>
      </c>
      <c r="S322" s="10"/>
      <c r="T322" s="10"/>
      <c r="U322" s="10"/>
    </row>
    <row r="323" spans="1:21" x14ac:dyDescent="0.2">
      <c r="A323" s="93"/>
      <c r="B323" s="121"/>
      <c r="C323" s="76" t="s">
        <v>242</v>
      </c>
      <c r="D323" s="77">
        <v>0</v>
      </c>
      <c r="E323" s="14"/>
      <c r="F323" s="14"/>
      <c r="G323" s="14"/>
      <c r="H323" s="30">
        <f t="shared" si="67"/>
        <v>0</v>
      </c>
      <c r="I323" s="14"/>
      <c r="J323" s="14"/>
      <c r="K323" s="30">
        <f t="shared" si="79"/>
        <v>0</v>
      </c>
      <c r="L323" s="14"/>
      <c r="M323" s="14"/>
      <c r="N323" s="14"/>
      <c r="O323" s="14">
        <f t="shared" si="83"/>
        <v>0</v>
      </c>
      <c r="P323" s="14">
        <f t="shared" si="84"/>
        <v>0</v>
      </c>
      <c r="Q323" s="31"/>
      <c r="R323" s="14">
        <f t="shared" si="82"/>
        <v>0</v>
      </c>
      <c r="S323" s="10"/>
      <c r="T323" s="10"/>
      <c r="U323" s="10"/>
    </row>
    <row r="324" spans="1:21" x14ac:dyDescent="0.2">
      <c r="A324" s="93"/>
      <c r="B324" s="121"/>
      <c r="C324" s="76" t="s">
        <v>370</v>
      </c>
      <c r="D324" s="77">
        <v>0</v>
      </c>
      <c r="E324" s="14"/>
      <c r="F324" s="14"/>
      <c r="G324" s="14"/>
      <c r="H324" s="30">
        <f t="shared" si="67"/>
        <v>0</v>
      </c>
      <c r="I324" s="14"/>
      <c r="J324" s="14"/>
      <c r="K324" s="30">
        <f t="shared" si="79"/>
        <v>0</v>
      </c>
      <c r="L324" s="14"/>
      <c r="M324" s="14"/>
      <c r="N324" s="14"/>
      <c r="O324" s="14">
        <f t="shared" si="83"/>
        <v>0</v>
      </c>
      <c r="P324" s="14">
        <f t="shared" si="84"/>
        <v>0</v>
      </c>
      <c r="Q324" s="31"/>
      <c r="R324" s="14">
        <f t="shared" si="82"/>
        <v>0</v>
      </c>
      <c r="S324" s="10"/>
      <c r="T324" s="10"/>
      <c r="U324" s="10"/>
    </row>
    <row r="325" spans="1:21" x14ac:dyDescent="0.2">
      <c r="A325" s="93"/>
      <c r="B325" s="121"/>
      <c r="C325" s="76" t="s">
        <v>231</v>
      </c>
      <c r="D325" s="77">
        <v>0</v>
      </c>
      <c r="E325" s="14"/>
      <c r="F325" s="14"/>
      <c r="G325" s="14"/>
      <c r="H325" s="30">
        <f t="shared" si="67"/>
        <v>0</v>
      </c>
      <c r="I325" s="14"/>
      <c r="J325" s="14"/>
      <c r="K325" s="30">
        <f t="shared" si="79"/>
        <v>0</v>
      </c>
      <c r="L325" s="14"/>
      <c r="M325" s="14"/>
      <c r="N325" s="14"/>
      <c r="O325" s="14">
        <f t="shared" si="83"/>
        <v>0</v>
      </c>
      <c r="P325" s="14">
        <f t="shared" si="84"/>
        <v>0</v>
      </c>
      <c r="Q325" s="31"/>
      <c r="R325" s="14">
        <f t="shared" si="82"/>
        <v>0</v>
      </c>
      <c r="S325" s="10"/>
      <c r="T325" s="10"/>
      <c r="U325" s="10"/>
    </row>
    <row r="326" spans="1:21" x14ac:dyDescent="0.2">
      <c r="A326" s="93"/>
      <c r="B326" s="121"/>
      <c r="C326" s="76" t="s">
        <v>346</v>
      </c>
      <c r="D326" s="77">
        <v>0</v>
      </c>
      <c r="E326" s="14"/>
      <c r="F326" s="14"/>
      <c r="G326" s="14"/>
      <c r="H326" s="30">
        <f t="shared" si="67"/>
        <v>0</v>
      </c>
      <c r="I326" s="14"/>
      <c r="J326" s="14"/>
      <c r="K326" s="30">
        <f t="shared" si="79"/>
        <v>0</v>
      </c>
      <c r="L326" s="14"/>
      <c r="M326" s="14"/>
      <c r="N326" s="14"/>
      <c r="O326" s="14">
        <f t="shared" si="83"/>
        <v>0</v>
      </c>
      <c r="P326" s="14">
        <f t="shared" si="84"/>
        <v>0</v>
      </c>
      <c r="Q326" s="31"/>
      <c r="R326" s="14">
        <f t="shared" si="82"/>
        <v>0</v>
      </c>
      <c r="S326" s="10"/>
      <c r="T326" s="10"/>
      <c r="U326" s="10"/>
    </row>
    <row r="327" spans="1:21" x14ac:dyDescent="0.2">
      <c r="A327" s="93"/>
      <c r="B327" s="121"/>
      <c r="C327" s="76" t="s">
        <v>347</v>
      </c>
      <c r="D327" s="77">
        <v>0</v>
      </c>
      <c r="E327" s="14"/>
      <c r="F327" s="14"/>
      <c r="G327" s="14"/>
      <c r="H327" s="30">
        <f t="shared" si="67"/>
        <v>0</v>
      </c>
      <c r="I327" s="14"/>
      <c r="J327" s="14"/>
      <c r="K327" s="30">
        <f t="shared" si="79"/>
        <v>0</v>
      </c>
      <c r="L327" s="14"/>
      <c r="M327" s="14"/>
      <c r="N327" s="14"/>
      <c r="O327" s="14">
        <f t="shared" si="83"/>
        <v>0</v>
      </c>
      <c r="P327" s="14">
        <f t="shared" si="84"/>
        <v>0</v>
      </c>
      <c r="Q327" s="31"/>
      <c r="R327" s="14">
        <f t="shared" si="82"/>
        <v>0</v>
      </c>
      <c r="S327" s="10"/>
      <c r="T327" s="10"/>
      <c r="U327" s="10"/>
    </row>
    <row r="328" spans="1:21" x14ac:dyDescent="0.2">
      <c r="A328" s="93"/>
      <c r="B328" s="121"/>
      <c r="C328" s="76" t="s">
        <v>289</v>
      </c>
      <c r="D328" s="77">
        <v>0</v>
      </c>
      <c r="E328" s="14"/>
      <c r="F328" s="14"/>
      <c r="G328" s="14"/>
      <c r="H328" s="30">
        <f t="shared" si="67"/>
        <v>0</v>
      </c>
      <c r="I328" s="14"/>
      <c r="J328" s="14"/>
      <c r="K328" s="30">
        <f t="shared" si="79"/>
        <v>0</v>
      </c>
      <c r="L328" s="14"/>
      <c r="M328" s="14"/>
      <c r="N328" s="14"/>
      <c r="O328" s="14">
        <f t="shared" si="83"/>
        <v>0</v>
      </c>
      <c r="P328" s="14">
        <f t="shared" si="84"/>
        <v>0</v>
      </c>
      <c r="Q328" s="31"/>
      <c r="R328" s="14">
        <f t="shared" si="82"/>
        <v>0</v>
      </c>
      <c r="S328" s="10"/>
      <c r="T328" s="10"/>
      <c r="U328" s="10"/>
    </row>
    <row r="329" spans="1:21" x14ac:dyDescent="0.2">
      <c r="A329" s="93"/>
      <c r="B329" s="121"/>
      <c r="C329" s="76" t="s">
        <v>238</v>
      </c>
      <c r="D329" s="77">
        <v>1</v>
      </c>
      <c r="E329" s="14"/>
      <c r="F329" s="14"/>
      <c r="G329" s="14"/>
      <c r="H329" s="30">
        <f t="shared" si="67"/>
        <v>0</v>
      </c>
      <c r="I329" s="14"/>
      <c r="J329" s="14"/>
      <c r="K329" s="30">
        <f t="shared" si="79"/>
        <v>0</v>
      </c>
      <c r="L329" s="14"/>
      <c r="M329" s="14">
        <v>0.1</v>
      </c>
      <c r="N329" s="14">
        <v>0.1</v>
      </c>
      <c r="O329" s="14">
        <f t="shared" si="83"/>
        <v>0.2</v>
      </c>
      <c r="P329" s="14">
        <f t="shared" si="84"/>
        <v>0.2</v>
      </c>
      <c r="Q329" s="31"/>
      <c r="R329" s="14">
        <f t="shared" si="82"/>
        <v>0.2</v>
      </c>
      <c r="S329" s="10"/>
      <c r="T329" s="10"/>
      <c r="U329" s="10"/>
    </row>
    <row r="330" spans="1:21" x14ac:dyDescent="0.2">
      <c r="A330" s="93"/>
      <c r="B330" s="121"/>
      <c r="C330" s="76" t="s">
        <v>390</v>
      </c>
      <c r="D330" s="77">
        <v>0</v>
      </c>
      <c r="E330" s="14"/>
      <c r="F330" s="14"/>
      <c r="G330" s="14"/>
      <c r="H330" s="30">
        <f t="shared" si="67"/>
        <v>0</v>
      </c>
      <c r="I330" s="14"/>
      <c r="J330" s="14"/>
      <c r="K330" s="30">
        <f t="shared" si="79"/>
        <v>0</v>
      </c>
      <c r="L330" s="14"/>
      <c r="M330" s="14"/>
      <c r="N330" s="14"/>
      <c r="O330" s="14">
        <f t="shared" si="83"/>
        <v>0</v>
      </c>
      <c r="P330" s="14">
        <f t="shared" si="84"/>
        <v>0</v>
      </c>
      <c r="Q330" s="31"/>
      <c r="R330" s="14">
        <f t="shared" si="82"/>
        <v>0</v>
      </c>
      <c r="S330" s="10"/>
      <c r="T330" s="10"/>
      <c r="U330" s="10"/>
    </row>
    <row r="331" spans="1:21" x14ac:dyDescent="0.2">
      <c r="A331" s="93"/>
      <c r="B331" s="121"/>
      <c r="C331" s="76" t="s">
        <v>352</v>
      </c>
      <c r="D331" s="77">
        <v>0</v>
      </c>
      <c r="E331" s="14"/>
      <c r="F331" s="14"/>
      <c r="G331" s="14"/>
      <c r="H331" s="30">
        <f t="shared" si="67"/>
        <v>0</v>
      </c>
      <c r="I331" s="14"/>
      <c r="J331" s="14"/>
      <c r="K331" s="30">
        <f t="shared" si="79"/>
        <v>0</v>
      </c>
      <c r="L331" s="14"/>
      <c r="M331" s="14"/>
      <c r="N331" s="14"/>
      <c r="O331" s="14">
        <f t="shared" si="83"/>
        <v>0</v>
      </c>
      <c r="P331" s="14">
        <f t="shared" si="84"/>
        <v>0</v>
      </c>
      <c r="Q331" s="31"/>
      <c r="R331" s="14">
        <f t="shared" si="82"/>
        <v>0</v>
      </c>
      <c r="S331" s="10"/>
      <c r="T331" s="10"/>
      <c r="U331" s="10"/>
    </row>
    <row r="332" spans="1:21" x14ac:dyDescent="0.2">
      <c r="A332" s="93"/>
      <c r="B332" s="121"/>
      <c r="C332" s="76" t="s">
        <v>336</v>
      </c>
      <c r="D332" s="77">
        <v>11</v>
      </c>
      <c r="E332" s="14"/>
      <c r="F332" s="14"/>
      <c r="G332" s="14"/>
      <c r="H332" s="30">
        <f t="shared" si="67"/>
        <v>0</v>
      </c>
      <c r="I332" s="14"/>
      <c r="J332" s="14"/>
      <c r="K332" s="30">
        <f t="shared" si="79"/>
        <v>0</v>
      </c>
      <c r="L332" s="14"/>
      <c r="M332" s="14">
        <v>0.7</v>
      </c>
      <c r="N332" s="14">
        <v>2.84</v>
      </c>
      <c r="O332" s="14">
        <f t="shared" si="83"/>
        <v>3.54</v>
      </c>
      <c r="P332" s="14">
        <f t="shared" si="84"/>
        <v>3.54</v>
      </c>
      <c r="Q332" s="31">
        <v>0.1</v>
      </c>
      <c r="R332" s="14">
        <f t="shared" si="82"/>
        <v>3.64</v>
      </c>
      <c r="S332" s="10"/>
      <c r="T332" s="10"/>
      <c r="U332" s="10"/>
    </row>
    <row r="333" spans="1:21" x14ac:dyDescent="0.2">
      <c r="A333" s="93"/>
      <c r="B333" s="121"/>
      <c r="C333" s="76" t="s">
        <v>290</v>
      </c>
      <c r="D333" s="77">
        <v>2</v>
      </c>
      <c r="E333" s="14"/>
      <c r="F333" s="14"/>
      <c r="G333" s="14"/>
      <c r="H333" s="30">
        <f t="shared" si="67"/>
        <v>0</v>
      </c>
      <c r="I333" s="14"/>
      <c r="J333" s="14"/>
      <c r="K333" s="30">
        <f t="shared" si="79"/>
        <v>0</v>
      </c>
      <c r="L333" s="14"/>
      <c r="M333" s="14"/>
      <c r="N333" s="14">
        <v>0.12</v>
      </c>
      <c r="O333" s="14">
        <f t="shared" si="83"/>
        <v>0.12</v>
      </c>
      <c r="P333" s="14">
        <f t="shared" si="84"/>
        <v>0.12</v>
      </c>
      <c r="Q333" s="31"/>
      <c r="R333" s="14">
        <f t="shared" si="82"/>
        <v>0.12</v>
      </c>
      <c r="S333" s="10"/>
      <c r="T333" s="10"/>
      <c r="U333" s="10"/>
    </row>
    <row r="334" spans="1:21" x14ac:dyDescent="0.2">
      <c r="A334" s="93"/>
      <c r="B334" s="121"/>
      <c r="C334" s="76" t="s">
        <v>250</v>
      </c>
      <c r="D334" s="77">
        <v>4</v>
      </c>
      <c r="E334" s="14"/>
      <c r="F334" s="14"/>
      <c r="G334" s="14"/>
      <c r="H334" s="30">
        <f t="shared" si="67"/>
        <v>0</v>
      </c>
      <c r="I334" s="14"/>
      <c r="J334" s="14"/>
      <c r="K334" s="30">
        <f t="shared" si="79"/>
        <v>0</v>
      </c>
      <c r="L334" s="14">
        <v>0.1</v>
      </c>
      <c r="M334" s="14">
        <v>0.21</v>
      </c>
      <c r="N334" s="14">
        <v>0.74</v>
      </c>
      <c r="O334" s="14">
        <f t="shared" si="83"/>
        <v>1.05</v>
      </c>
      <c r="P334" s="14">
        <f t="shared" si="84"/>
        <v>1.05</v>
      </c>
      <c r="Q334" s="31"/>
      <c r="R334" s="14">
        <f t="shared" si="82"/>
        <v>1.05</v>
      </c>
      <c r="S334" s="10"/>
      <c r="T334" s="10"/>
      <c r="U334" s="10"/>
    </row>
    <row r="335" spans="1:21" x14ac:dyDescent="0.2">
      <c r="A335" s="93"/>
      <c r="B335" s="121"/>
      <c r="C335" s="76" t="s">
        <v>391</v>
      </c>
      <c r="D335" s="77">
        <v>0</v>
      </c>
      <c r="E335" s="14"/>
      <c r="F335" s="14"/>
      <c r="G335" s="14"/>
      <c r="H335" s="30">
        <f t="shared" si="67"/>
        <v>0</v>
      </c>
      <c r="I335" s="14"/>
      <c r="J335" s="14"/>
      <c r="K335" s="30">
        <f t="shared" si="79"/>
        <v>0</v>
      </c>
      <c r="L335" s="14"/>
      <c r="M335" s="14"/>
      <c r="N335" s="14"/>
      <c r="O335" s="14">
        <f>+SUM(L335:N335)</f>
        <v>0</v>
      </c>
      <c r="P335" s="14">
        <f>+SUM(K335+O335)</f>
        <v>0</v>
      </c>
      <c r="Q335" s="31"/>
      <c r="R335" s="14">
        <f t="shared" si="82"/>
        <v>0</v>
      </c>
      <c r="S335" s="10"/>
      <c r="T335" s="10"/>
      <c r="U335" s="10"/>
    </row>
    <row r="336" spans="1:21" x14ac:dyDescent="0.2">
      <c r="A336" s="93"/>
      <c r="B336" s="121"/>
      <c r="C336" s="76" t="s">
        <v>240</v>
      </c>
      <c r="D336" s="77">
        <v>14</v>
      </c>
      <c r="E336" s="14"/>
      <c r="F336" s="14"/>
      <c r="G336" s="14"/>
      <c r="H336" s="30">
        <f t="shared" si="67"/>
        <v>0</v>
      </c>
      <c r="I336" s="14">
        <v>0.1</v>
      </c>
      <c r="J336" s="14"/>
      <c r="K336" s="30">
        <f t="shared" si="79"/>
        <v>0.1</v>
      </c>
      <c r="L336" s="14"/>
      <c r="M336" s="14">
        <v>8.4</v>
      </c>
      <c r="N336" s="14">
        <v>25.2</v>
      </c>
      <c r="O336" s="14">
        <f>+SUM(L336:N336)</f>
        <v>33.6</v>
      </c>
      <c r="P336" s="14">
        <f>+SUM(K336+O336)</f>
        <v>33.700000000000003</v>
      </c>
      <c r="Q336" s="31"/>
      <c r="R336" s="14">
        <f t="shared" si="82"/>
        <v>33.700000000000003</v>
      </c>
      <c r="S336" s="10"/>
      <c r="T336" s="10"/>
      <c r="U336" s="10"/>
    </row>
    <row r="337" spans="1:21" x14ac:dyDescent="0.2">
      <c r="A337" s="93"/>
      <c r="B337" s="121"/>
      <c r="C337" s="76" t="s">
        <v>261</v>
      </c>
      <c r="D337" s="77">
        <v>2</v>
      </c>
      <c r="E337" s="14"/>
      <c r="F337" s="14"/>
      <c r="G337" s="14"/>
      <c r="H337" s="30">
        <f>SUM(E337:G337)</f>
        <v>0</v>
      </c>
      <c r="I337" s="14"/>
      <c r="J337" s="14"/>
      <c r="K337" s="30">
        <f t="shared" si="79"/>
        <v>0</v>
      </c>
      <c r="L337" s="14"/>
      <c r="M337" s="14"/>
      <c r="N337" s="14">
        <v>0.21</v>
      </c>
      <c r="O337" s="14">
        <f>+SUM(L337:N337)</f>
        <v>0.21</v>
      </c>
      <c r="P337" s="14">
        <f>+SUM(K337+O337)</f>
        <v>0.21</v>
      </c>
      <c r="Q337" s="31"/>
      <c r="R337" s="14">
        <f t="shared" si="82"/>
        <v>0.21</v>
      </c>
      <c r="S337" s="10"/>
      <c r="T337" s="10"/>
      <c r="U337" s="10"/>
    </row>
    <row r="338" spans="1:21" x14ac:dyDescent="0.2">
      <c r="A338" s="93"/>
      <c r="B338" s="121"/>
      <c r="C338" s="76" t="s">
        <v>241</v>
      </c>
      <c r="D338" s="77">
        <v>10</v>
      </c>
      <c r="E338" s="14"/>
      <c r="F338" s="14"/>
      <c r="G338" s="14"/>
      <c r="H338" s="30">
        <f>SUM(E338:G338)</f>
        <v>0</v>
      </c>
      <c r="I338" s="14"/>
      <c r="J338" s="14"/>
      <c r="K338" s="30">
        <f t="shared" si="79"/>
        <v>0</v>
      </c>
      <c r="L338" s="14"/>
      <c r="M338" s="14">
        <v>2.6</v>
      </c>
      <c r="N338" s="14">
        <v>10.23</v>
      </c>
      <c r="O338" s="14">
        <f>+SUM(L338:N338)</f>
        <v>12.83</v>
      </c>
      <c r="P338" s="14">
        <f>+SUM(K338+O338)</f>
        <v>12.83</v>
      </c>
      <c r="Q338" s="31"/>
      <c r="R338" s="14">
        <f t="shared" si="82"/>
        <v>12.83</v>
      </c>
      <c r="S338" s="10"/>
      <c r="T338" s="10"/>
      <c r="U338" s="10"/>
    </row>
    <row r="339" spans="1:21" x14ac:dyDescent="0.2">
      <c r="A339" s="93"/>
      <c r="B339" s="121"/>
      <c r="C339" s="76" t="s">
        <v>570</v>
      </c>
      <c r="D339" s="77"/>
      <c r="E339" s="14"/>
      <c r="F339" s="14"/>
      <c r="G339" s="14"/>
      <c r="H339" s="30"/>
      <c r="I339" s="14"/>
      <c r="J339" s="14"/>
      <c r="K339" s="30"/>
      <c r="L339" s="14"/>
      <c r="M339" s="14"/>
      <c r="N339" s="14"/>
      <c r="O339" s="14"/>
      <c r="P339" s="14"/>
      <c r="Q339" s="31"/>
      <c r="R339" s="14"/>
      <c r="S339" s="10"/>
      <c r="T339" s="10"/>
      <c r="U339" s="10"/>
    </row>
    <row r="340" spans="1:21" x14ac:dyDescent="0.2">
      <c r="A340" s="93"/>
      <c r="B340" s="121"/>
      <c r="C340" s="76" t="s">
        <v>573</v>
      </c>
      <c r="D340" s="77"/>
      <c r="E340" s="14"/>
      <c r="F340" s="14"/>
      <c r="G340" s="14"/>
      <c r="H340" s="30"/>
      <c r="I340" s="14"/>
      <c r="J340" s="14"/>
      <c r="K340" s="30"/>
      <c r="L340" s="14"/>
      <c r="M340" s="14"/>
      <c r="N340" s="14"/>
      <c r="O340" s="14"/>
      <c r="P340" s="14"/>
      <c r="Q340" s="31"/>
      <c r="R340" s="14"/>
      <c r="S340" s="10"/>
      <c r="T340" s="10"/>
      <c r="U340" s="10"/>
    </row>
    <row r="341" spans="1:21" x14ac:dyDescent="0.2">
      <c r="A341" s="93"/>
      <c r="B341" s="121"/>
      <c r="C341" s="76" t="s">
        <v>574</v>
      </c>
      <c r="D341" s="77"/>
      <c r="E341" s="14"/>
      <c r="F341" s="14"/>
      <c r="G341" s="14"/>
      <c r="H341" s="30"/>
      <c r="I341" s="14"/>
      <c r="J341" s="14"/>
      <c r="K341" s="30"/>
      <c r="L341" s="14"/>
      <c r="M341" s="14"/>
      <c r="N341" s="14"/>
      <c r="O341" s="14"/>
      <c r="P341" s="14"/>
      <c r="Q341" s="31"/>
      <c r="R341" s="14"/>
      <c r="S341" s="10"/>
      <c r="T341" s="10"/>
      <c r="U341" s="10"/>
    </row>
    <row r="342" spans="1:21" x14ac:dyDescent="0.2">
      <c r="A342" s="93"/>
      <c r="B342" s="122"/>
      <c r="C342" s="76" t="s">
        <v>575</v>
      </c>
      <c r="D342" s="77"/>
      <c r="E342" s="14"/>
      <c r="F342" s="14"/>
      <c r="G342" s="14"/>
      <c r="H342" s="30"/>
      <c r="I342" s="14"/>
      <c r="J342" s="14"/>
      <c r="K342" s="30"/>
      <c r="L342" s="14"/>
      <c r="M342" s="14"/>
      <c r="N342" s="14"/>
      <c r="O342" s="14"/>
      <c r="P342" s="14"/>
      <c r="Q342" s="31"/>
      <c r="R342" s="14"/>
      <c r="S342" s="10"/>
      <c r="T342" s="10"/>
      <c r="U342" s="10"/>
    </row>
    <row r="343" spans="1:21" ht="15" x14ac:dyDescent="0.25">
      <c r="A343" s="230" t="s">
        <v>0</v>
      </c>
      <c r="B343" s="231"/>
      <c r="C343" s="232" t="s">
        <v>0</v>
      </c>
      <c r="D343" s="114">
        <f t="shared" ref="D343:R343" si="85">+SUM(D291:D338)</f>
        <v>278</v>
      </c>
      <c r="E343" s="115">
        <f>SUM(E291:E338)</f>
        <v>0</v>
      </c>
      <c r="F343" s="115">
        <f>SUM(F291:F338)</f>
        <v>0</v>
      </c>
      <c r="G343" s="115">
        <f>SUM(G291:G338)</f>
        <v>0</v>
      </c>
      <c r="H343" s="115">
        <f>SUM(H291:H338)</f>
        <v>0</v>
      </c>
      <c r="I343" s="115">
        <f t="shared" si="85"/>
        <v>5.85</v>
      </c>
      <c r="J343" s="115">
        <f t="shared" si="85"/>
        <v>0.2</v>
      </c>
      <c r="K343" s="115">
        <f t="shared" si="85"/>
        <v>6.0499999999999989</v>
      </c>
      <c r="L343" s="115">
        <f t="shared" si="85"/>
        <v>138.4</v>
      </c>
      <c r="M343" s="115">
        <f t="shared" si="85"/>
        <v>308.32000000000005</v>
      </c>
      <c r="N343" s="115">
        <f t="shared" si="85"/>
        <v>627.19000000000017</v>
      </c>
      <c r="O343" s="115">
        <f t="shared" si="85"/>
        <v>1073.9099999999996</v>
      </c>
      <c r="P343" s="115">
        <f t="shared" si="85"/>
        <v>1079.9599999999998</v>
      </c>
      <c r="Q343" s="115">
        <f t="shared" si="85"/>
        <v>19.91</v>
      </c>
      <c r="R343" s="116">
        <f t="shared" si="85"/>
        <v>1099.8699999999999</v>
      </c>
      <c r="S343" s="10"/>
      <c r="T343" s="10"/>
      <c r="U343" s="10"/>
    </row>
    <row r="344" spans="1:21" ht="15" x14ac:dyDescent="0.25">
      <c r="A344" s="230" t="s">
        <v>337</v>
      </c>
      <c r="B344" s="231"/>
      <c r="C344" s="232"/>
      <c r="D344" s="53">
        <f t="shared" ref="D344:R344" si="86">+SUM(D343+D290+D279+D268+D223+D190+D135+D104+D70+D31+D14+D236)</f>
        <v>5886</v>
      </c>
      <c r="E344" s="54">
        <f t="shared" si="86"/>
        <v>2540.7800000000002</v>
      </c>
      <c r="F344" s="54">
        <f t="shared" si="86"/>
        <v>997.31000000000006</v>
      </c>
      <c r="G344" s="54">
        <f t="shared" si="86"/>
        <v>1081.08</v>
      </c>
      <c r="H344" s="54">
        <f t="shared" si="86"/>
        <v>4619.1699999999992</v>
      </c>
      <c r="I344" s="54">
        <f t="shared" si="86"/>
        <v>1866.37</v>
      </c>
      <c r="J344" s="54">
        <f t="shared" si="86"/>
        <v>15.15</v>
      </c>
      <c r="K344" s="54">
        <f t="shared" si="86"/>
        <v>6500.69</v>
      </c>
      <c r="L344" s="54">
        <f t="shared" si="86"/>
        <v>12582.84</v>
      </c>
      <c r="M344" s="54">
        <f t="shared" si="86"/>
        <v>10085.529999999999</v>
      </c>
      <c r="N344" s="54">
        <f t="shared" si="86"/>
        <v>5811.8200000000006</v>
      </c>
      <c r="O344" s="54">
        <f t="shared" si="86"/>
        <v>28480.189999999995</v>
      </c>
      <c r="P344" s="54">
        <f t="shared" si="86"/>
        <v>34980.880000000005</v>
      </c>
      <c r="Q344" s="54">
        <f t="shared" si="86"/>
        <v>5100.6900000000005</v>
      </c>
      <c r="R344" s="55">
        <f t="shared" si="86"/>
        <v>40081.57</v>
      </c>
      <c r="S344" s="10"/>
      <c r="T344" s="10"/>
      <c r="U344" s="10"/>
    </row>
    <row r="345" spans="1:21" s="18" customFormat="1" x14ac:dyDescent="0.2">
      <c r="A345" s="42" t="s">
        <v>513</v>
      </c>
      <c r="B345" s="29"/>
      <c r="C345"/>
      <c r="D345" s="6"/>
      <c r="E345" s="5"/>
      <c r="F345"/>
      <c r="G345"/>
      <c r="H345"/>
      <c r="I345"/>
      <c r="J345"/>
      <c r="K345"/>
      <c r="L345"/>
      <c r="M345"/>
      <c r="N345"/>
      <c r="O345"/>
      <c r="P345"/>
      <c r="Q345" s="21"/>
      <c r="R345" s="21"/>
      <c r="S345" s="21"/>
      <c r="T345" s="21"/>
    </row>
    <row r="346" spans="1:21" s="18" customFormat="1" x14ac:dyDescent="0.2">
      <c r="A346" s="42"/>
      <c r="B346" s="29"/>
      <c r="C346"/>
      <c r="D346" s="6"/>
      <c r="E346" s="5"/>
      <c r="F346"/>
      <c r="G346"/>
      <c r="H346"/>
      <c r="I346"/>
      <c r="J346"/>
      <c r="K346"/>
      <c r="L346"/>
      <c r="M346"/>
      <c r="N346"/>
      <c r="O346"/>
      <c r="P346"/>
      <c r="Q346" s="21"/>
      <c r="R346" s="21"/>
      <c r="S346" s="21"/>
      <c r="T346" s="21"/>
    </row>
    <row r="347" spans="1:21" s="18" customFormat="1" x14ac:dyDescent="0.2">
      <c r="A347" s="42"/>
      <c r="B347" s="29"/>
      <c r="C347"/>
      <c r="D347" s="6"/>
      <c r="E347" s="5"/>
      <c r="F347"/>
      <c r="G347"/>
      <c r="H347"/>
      <c r="I347"/>
      <c r="J347"/>
      <c r="K347"/>
      <c r="L347"/>
      <c r="M347"/>
      <c r="N347"/>
      <c r="O347"/>
      <c r="P347"/>
      <c r="Q347" s="21"/>
      <c r="R347" s="21"/>
      <c r="S347" s="21"/>
      <c r="T347" s="21"/>
    </row>
    <row r="348" spans="1:21" s="18" customFormat="1" x14ac:dyDescent="0.2">
      <c r="A348" s="29"/>
      <c r="B348" s="29"/>
      <c r="C348"/>
      <c r="D348" s="6"/>
      <c r="E348" s="5"/>
      <c r="F348"/>
      <c r="G348"/>
      <c r="H348"/>
      <c r="I348"/>
      <c r="J348"/>
      <c r="K348"/>
      <c r="L348"/>
      <c r="M348"/>
      <c r="N348"/>
      <c r="O348"/>
      <c r="P348"/>
      <c r="Q348" s="21"/>
      <c r="R348" s="21"/>
      <c r="S348" s="21"/>
      <c r="T348" s="21"/>
    </row>
    <row r="349" spans="1:21" s="18" customForma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  <c r="P349"/>
      <c r="Q349" s="21"/>
      <c r="R349" s="21"/>
      <c r="S349" s="21"/>
      <c r="T349" s="21"/>
    </row>
    <row r="350" spans="1:21" s="18" customFormat="1" x14ac:dyDescent="0.2">
      <c r="A350" s="3"/>
      <c r="B350" s="37" t="s">
        <v>474</v>
      </c>
      <c r="C350"/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  <c r="P350"/>
      <c r="Q350" s="21"/>
      <c r="R350" s="21"/>
      <c r="S350" s="21"/>
      <c r="T350" s="21"/>
    </row>
    <row r="351" spans="1:21" s="18" customFormat="1" x14ac:dyDescent="0.2">
      <c r="A351" s="3"/>
      <c r="B351" s="37" t="s">
        <v>455</v>
      </c>
      <c r="C351"/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  <c r="P351"/>
      <c r="Q351" s="21"/>
      <c r="R351" s="21"/>
      <c r="S351" s="21"/>
      <c r="T351" s="21"/>
    </row>
    <row r="352" spans="1:21" s="18" customFormat="1" x14ac:dyDescent="0.2">
      <c r="A352" s="3"/>
      <c r="B352" s="37" t="s">
        <v>457</v>
      </c>
      <c r="C352"/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  <c r="P352"/>
      <c r="Q352" s="21"/>
      <c r="R352" s="21"/>
      <c r="S352" s="21"/>
      <c r="T352" s="21"/>
    </row>
    <row r="353" spans="1:20" s="18" customFormat="1" x14ac:dyDescent="0.2">
      <c r="A353" s="3"/>
      <c r="B353" s="37" t="s">
        <v>456</v>
      </c>
      <c r="C353"/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  <c r="P353"/>
      <c r="Q353" s="21"/>
      <c r="R353" s="21"/>
      <c r="S353" s="21"/>
      <c r="T353" s="21"/>
    </row>
    <row r="354" spans="1:20" s="18" customFormat="1" x14ac:dyDescent="0.2">
      <c r="A354" s="3"/>
      <c r="B354" s="37" t="s">
        <v>458</v>
      </c>
      <c r="C354"/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/>
      <c r="Q354" s="21"/>
      <c r="R354" s="21"/>
      <c r="S354" s="21"/>
      <c r="T354" s="21"/>
    </row>
    <row r="355" spans="1:20" s="18" customFormat="1" x14ac:dyDescent="0.2">
      <c r="A355" s="3"/>
      <c r="B355" s="37" t="s">
        <v>459</v>
      </c>
      <c r="C355"/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/>
      <c r="Q355" s="21"/>
      <c r="R355" s="21"/>
      <c r="S355" s="21"/>
      <c r="T355" s="21"/>
    </row>
    <row r="356" spans="1:20" x14ac:dyDescent="0.2">
      <c r="L356" s="9"/>
    </row>
    <row r="357" spans="1:20" x14ac:dyDescent="0.2">
      <c r="L357" s="9"/>
    </row>
    <row r="358" spans="1:20" x14ac:dyDescent="0.2">
      <c r="L358" s="9"/>
    </row>
    <row r="359" spans="1:20" x14ac:dyDescent="0.2">
      <c r="L359" s="9"/>
    </row>
    <row r="360" spans="1:20" x14ac:dyDescent="0.2">
      <c r="L360" s="9"/>
    </row>
    <row r="361" spans="1:20" x14ac:dyDescent="0.2">
      <c r="L361" s="9"/>
    </row>
    <row r="362" spans="1:20" x14ac:dyDescent="0.2">
      <c r="L362" s="9"/>
    </row>
    <row r="363" spans="1:20" x14ac:dyDescent="0.2">
      <c r="L363" s="9"/>
    </row>
    <row r="364" spans="1:20" x14ac:dyDescent="0.2">
      <c r="L364" s="9"/>
    </row>
    <row r="365" spans="1:20" x14ac:dyDescent="0.2">
      <c r="L365" s="9"/>
    </row>
    <row r="366" spans="1:20" x14ac:dyDescent="0.2">
      <c r="L366" s="9"/>
    </row>
    <row r="367" spans="1:20" x14ac:dyDescent="0.2">
      <c r="L367" s="9"/>
    </row>
    <row r="368" spans="1:20" x14ac:dyDescent="0.2">
      <c r="L368" s="9"/>
    </row>
    <row r="369" spans="12:12" x14ac:dyDescent="0.2">
      <c r="L369" s="9"/>
    </row>
    <row r="370" spans="12:12" x14ac:dyDescent="0.2">
      <c r="L370" s="9"/>
    </row>
    <row r="371" spans="12:12" x14ac:dyDescent="0.2">
      <c r="L371" s="9"/>
    </row>
    <row r="372" spans="12:12" x14ac:dyDescent="0.2">
      <c r="L372" s="9"/>
    </row>
    <row r="373" spans="12:12" x14ac:dyDescent="0.2">
      <c r="L373" s="9"/>
    </row>
    <row r="374" spans="12:12" x14ac:dyDescent="0.2">
      <c r="L374" s="9"/>
    </row>
    <row r="375" spans="12:12" x14ac:dyDescent="0.2">
      <c r="L375" s="9"/>
    </row>
    <row r="376" spans="12:12" x14ac:dyDescent="0.2">
      <c r="L376" s="9"/>
    </row>
    <row r="377" spans="12:12" x14ac:dyDescent="0.2">
      <c r="L377" s="9"/>
    </row>
    <row r="378" spans="12:12" x14ac:dyDescent="0.2">
      <c r="L378" s="9"/>
    </row>
    <row r="379" spans="12:12" x14ac:dyDescent="0.2">
      <c r="L379" s="9"/>
    </row>
    <row r="380" spans="12:12" x14ac:dyDescent="0.2">
      <c r="L380" s="9"/>
    </row>
    <row r="381" spans="12:12" x14ac:dyDescent="0.2">
      <c r="L381" s="9"/>
    </row>
    <row r="382" spans="12:12" x14ac:dyDescent="0.2">
      <c r="L382" s="9"/>
    </row>
    <row r="383" spans="12:12" x14ac:dyDescent="0.2">
      <c r="L383" s="9"/>
    </row>
    <row r="384" spans="12:12" x14ac:dyDescent="0.2">
      <c r="L384" s="9"/>
    </row>
    <row r="385" spans="12:12" x14ac:dyDescent="0.2">
      <c r="L385" s="9"/>
    </row>
    <row r="386" spans="12:12" x14ac:dyDescent="0.2">
      <c r="L386" s="9"/>
    </row>
    <row r="387" spans="12:12" x14ac:dyDescent="0.2">
      <c r="L387" s="9"/>
    </row>
    <row r="388" spans="12:12" x14ac:dyDescent="0.2">
      <c r="L388" s="9"/>
    </row>
    <row r="389" spans="12:12" x14ac:dyDescent="0.2">
      <c r="L389" s="9"/>
    </row>
    <row r="390" spans="12:12" x14ac:dyDescent="0.2">
      <c r="L390" s="9"/>
    </row>
    <row r="391" spans="12:12" x14ac:dyDescent="0.2">
      <c r="L391" s="9"/>
    </row>
    <row r="392" spans="12:12" x14ac:dyDescent="0.2">
      <c r="L392" s="9"/>
    </row>
    <row r="393" spans="12:12" x14ac:dyDescent="0.2">
      <c r="L393" s="9"/>
    </row>
    <row r="394" spans="12:12" x14ac:dyDescent="0.2">
      <c r="L394" s="9"/>
    </row>
    <row r="395" spans="12:12" x14ac:dyDescent="0.2">
      <c r="L395" s="9"/>
    </row>
    <row r="396" spans="12:12" x14ac:dyDescent="0.2">
      <c r="L396" s="9"/>
    </row>
    <row r="397" spans="12:12" x14ac:dyDescent="0.2">
      <c r="L397" s="9"/>
    </row>
    <row r="398" spans="12:12" x14ac:dyDescent="0.2">
      <c r="L398" s="9"/>
    </row>
    <row r="399" spans="12:12" x14ac:dyDescent="0.2">
      <c r="L399" s="9"/>
    </row>
    <row r="400" spans="12:12" x14ac:dyDescent="0.2">
      <c r="L400" s="9"/>
    </row>
    <row r="401" spans="12:12" x14ac:dyDescent="0.2">
      <c r="L401" s="9"/>
    </row>
    <row r="402" spans="12:12" x14ac:dyDescent="0.2">
      <c r="L402" s="9"/>
    </row>
    <row r="403" spans="12:12" x14ac:dyDescent="0.2">
      <c r="L403" s="9"/>
    </row>
    <row r="404" spans="12:12" x14ac:dyDescent="0.2">
      <c r="L404" s="9"/>
    </row>
    <row r="405" spans="12:12" x14ac:dyDescent="0.2">
      <c r="L405" s="9"/>
    </row>
    <row r="406" spans="12:12" x14ac:dyDescent="0.2">
      <c r="L406" s="9"/>
    </row>
    <row r="407" spans="12:12" x14ac:dyDescent="0.2">
      <c r="L407" s="9"/>
    </row>
    <row r="408" spans="12:12" x14ac:dyDescent="0.2">
      <c r="L408" s="9"/>
    </row>
    <row r="409" spans="12:12" x14ac:dyDescent="0.2">
      <c r="L409" s="9"/>
    </row>
    <row r="410" spans="12:12" x14ac:dyDescent="0.2">
      <c r="L410" s="9"/>
    </row>
    <row r="411" spans="12:12" x14ac:dyDescent="0.2">
      <c r="L411" s="9"/>
    </row>
    <row r="412" spans="12:12" x14ac:dyDescent="0.2">
      <c r="L412" s="9"/>
    </row>
    <row r="413" spans="12:12" x14ac:dyDescent="0.2">
      <c r="L413" s="9"/>
    </row>
    <row r="414" spans="12:12" x14ac:dyDescent="0.2">
      <c r="L414" s="9"/>
    </row>
    <row r="415" spans="12:12" x14ac:dyDescent="0.2">
      <c r="L415" s="9"/>
    </row>
    <row r="416" spans="12:12" x14ac:dyDescent="0.2">
      <c r="L416" s="9"/>
    </row>
    <row r="417" spans="12:12" x14ac:dyDescent="0.2">
      <c r="L417" s="9"/>
    </row>
    <row r="418" spans="12:12" x14ac:dyDescent="0.2">
      <c r="L418" s="9"/>
    </row>
    <row r="419" spans="12:12" x14ac:dyDescent="0.2">
      <c r="L419" s="9"/>
    </row>
    <row r="420" spans="12:12" x14ac:dyDescent="0.2">
      <c r="L420" s="9"/>
    </row>
    <row r="421" spans="12:12" x14ac:dyDescent="0.2">
      <c r="L421" s="9"/>
    </row>
    <row r="422" spans="12:12" x14ac:dyDescent="0.2">
      <c r="L422" s="9"/>
    </row>
    <row r="423" spans="12:12" x14ac:dyDescent="0.2">
      <c r="L423" s="9"/>
    </row>
    <row r="424" spans="12:12" x14ac:dyDescent="0.2">
      <c r="L424" s="9"/>
    </row>
    <row r="425" spans="12:12" x14ac:dyDescent="0.2">
      <c r="L425" s="9"/>
    </row>
    <row r="426" spans="12:12" x14ac:dyDescent="0.2">
      <c r="L426" s="9"/>
    </row>
    <row r="427" spans="12:12" x14ac:dyDescent="0.2">
      <c r="L427" s="9"/>
    </row>
    <row r="428" spans="12:12" x14ac:dyDescent="0.2">
      <c r="L428" s="9"/>
    </row>
    <row r="429" spans="12:12" x14ac:dyDescent="0.2">
      <c r="L429" s="9"/>
    </row>
    <row r="430" spans="12:12" x14ac:dyDescent="0.2">
      <c r="L430" s="9"/>
    </row>
    <row r="431" spans="12:12" x14ac:dyDescent="0.2">
      <c r="L431" s="9"/>
    </row>
    <row r="432" spans="12:12" x14ac:dyDescent="0.2">
      <c r="L432" s="9"/>
    </row>
    <row r="433" spans="12:12" x14ac:dyDescent="0.2">
      <c r="L433" s="9"/>
    </row>
    <row r="434" spans="12:12" x14ac:dyDescent="0.2">
      <c r="L434" s="9"/>
    </row>
    <row r="435" spans="12:12" x14ac:dyDescent="0.2">
      <c r="L435" s="9"/>
    </row>
    <row r="436" spans="12:12" x14ac:dyDescent="0.2">
      <c r="L436" s="9"/>
    </row>
    <row r="437" spans="12:12" x14ac:dyDescent="0.2">
      <c r="L437" s="9"/>
    </row>
    <row r="438" spans="12:12" x14ac:dyDescent="0.2">
      <c r="L438" s="9"/>
    </row>
    <row r="439" spans="12:12" x14ac:dyDescent="0.2">
      <c r="L439" s="9"/>
    </row>
    <row r="440" spans="12:12" x14ac:dyDescent="0.2">
      <c r="L440" s="9"/>
    </row>
    <row r="441" spans="12:12" x14ac:dyDescent="0.2">
      <c r="L441" s="9"/>
    </row>
    <row r="442" spans="12:12" x14ac:dyDescent="0.2">
      <c r="L442" s="9"/>
    </row>
    <row r="443" spans="12:12" x14ac:dyDescent="0.2">
      <c r="L443" s="9"/>
    </row>
    <row r="444" spans="12:12" x14ac:dyDescent="0.2">
      <c r="L444" s="9"/>
    </row>
    <row r="445" spans="12:12" x14ac:dyDescent="0.2">
      <c r="L445" s="9"/>
    </row>
    <row r="446" spans="12:12" x14ac:dyDescent="0.2">
      <c r="L446" s="9"/>
    </row>
    <row r="447" spans="12:12" x14ac:dyDescent="0.2">
      <c r="L447" s="9"/>
    </row>
    <row r="448" spans="12:12" x14ac:dyDescent="0.2">
      <c r="L448" s="9"/>
    </row>
    <row r="449" spans="12:12" x14ac:dyDescent="0.2">
      <c r="L449" s="9"/>
    </row>
    <row r="450" spans="12:12" x14ac:dyDescent="0.2">
      <c r="L450" s="9"/>
    </row>
    <row r="451" spans="12:12" x14ac:dyDescent="0.2">
      <c r="L451" s="9"/>
    </row>
    <row r="452" spans="12:12" x14ac:dyDescent="0.2">
      <c r="L452" s="9"/>
    </row>
    <row r="453" spans="12:12" x14ac:dyDescent="0.2">
      <c r="L453" s="9"/>
    </row>
    <row r="454" spans="12:12" x14ac:dyDescent="0.2">
      <c r="L454" s="9"/>
    </row>
    <row r="455" spans="12:12" x14ac:dyDescent="0.2">
      <c r="L455" s="9"/>
    </row>
    <row r="456" spans="12:12" x14ac:dyDescent="0.2">
      <c r="L456" s="9"/>
    </row>
    <row r="457" spans="12:12" x14ac:dyDescent="0.2">
      <c r="L457" s="9"/>
    </row>
    <row r="458" spans="12:12" x14ac:dyDescent="0.2">
      <c r="L458" s="9"/>
    </row>
    <row r="459" spans="12:12" x14ac:dyDescent="0.2">
      <c r="L459" s="9"/>
    </row>
    <row r="460" spans="12:12" x14ac:dyDescent="0.2">
      <c r="L460" s="9"/>
    </row>
    <row r="461" spans="12:12" x14ac:dyDescent="0.2">
      <c r="L461" s="9"/>
    </row>
    <row r="462" spans="12:12" x14ac:dyDescent="0.2">
      <c r="L462" s="9"/>
    </row>
    <row r="463" spans="12:12" x14ac:dyDescent="0.2">
      <c r="L463" s="9"/>
    </row>
    <row r="464" spans="12:12" x14ac:dyDescent="0.2">
      <c r="L464" s="9"/>
    </row>
    <row r="465" spans="12:12" x14ac:dyDescent="0.2">
      <c r="L465" s="9"/>
    </row>
    <row r="466" spans="12:12" x14ac:dyDescent="0.2">
      <c r="L466" s="9"/>
    </row>
    <row r="467" spans="12:12" x14ac:dyDescent="0.2">
      <c r="L467" s="9"/>
    </row>
    <row r="468" spans="12:12" x14ac:dyDescent="0.2">
      <c r="L468" s="9"/>
    </row>
    <row r="469" spans="12:12" x14ac:dyDescent="0.2">
      <c r="L469" s="9"/>
    </row>
    <row r="470" spans="12:12" x14ac:dyDescent="0.2">
      <c r="L470" s="9"/>
    </row>
    <row r="471" spans="12:12" x14ac:dyDescent="0.2">
      <c r="L471" s="9"/>
    </row>
    <row r="472" spans="12:12" x14ac:dyDescent="0.2">
      <c r="L472" s="9"/>
    </row>
    <row r="473" spans="12:12" x14ac:dyDescent="0.2">
      <c r="L473" s="9"/>
    </row>
    <row r="474" spans="12:12" x14ac:dyDescent="0.2">
      <c r="L474" s="9"/>
    </row>
    <row r="475" spans="12:12" x14ac:dyDescent="0.2">
      <c r="L475" s="9"/>
    </row>
    <row r="476" spans="12:12" x14ac:dyDescent="0.2">
      <c r="L476" s="9"/>
    </row>
    <row r="477" spans="12:12" x14ac:dyDescent="0.2">
      <c r="L477" s="9"/>
    </row>
    <row r="478" spans="12:12" x14ac:dyDescent="0.2">
      <c r="L478" s="9"/>
    </row>
    <row r="479" spans="12:12" x14ac:dyDescent="0.2">
      <c r="L479" s="9"/>
    </row>
    <row r="480" spans="12:12" x14ac:dyDescent="0.2">
      <c r="L480" s="9"/>
    </row>
    <row r="481" spans="12:12" x14ac:dyDescent="0.2">
      <c r="L481" s="9"/>
    </row>
    <row r="482" spans="12:12" x14ac:dyDescent="0.2">
      <c r="L482" s="9"/>
    </row>
    <row r="483" spans="12:12" x14ac:dyDescent="0.2">
      <c r="L483" s="9"/>
    </row>
    <row r="484" spans="12:12" x14ac:dyDescent="0.2">
      <c r="L484" s="9"/>
    </row>
    <row r="485" spans="12:12" x14ac:dyDescent="0.2">
      <c r="L485" s="9"/>
    </row>
    <row r="486" spans="12:12" x14ac:dyDescent="0.2">
      <c r="L486" s="9"/>
    </row>
    <row r="487" spans="12:12" x14ac:dyDescent="0.2">
      <c r="L487" s="9"/>
    </row>
    <row r="488" spans="12:12" x14ac:dyDescent="0.2">
      <c r="L488" s="9"/>
    </row>
    <row r="489" spans="12:12" x14ac:dyDescent="0.2">
      <c r="L489" s="9"/>
    </row>
    <row r="490" spans="12:12" x14ac:dyDescent="0.2">
      <c r="L490" s="9"/>
    </row>
    <row r="491" spans="12:12" x14ac:dyDescent="0.2">
      <c r="L491" s="9"/>
    </row>
    <row r="492" spans="12:12" x14ac:dyDescent="0.2">
      <c r="L492" s="9"/>
    </row>
    <row r="493" spans="12:12" x14ac:dyDescent="0.2">
      <c r="L493" s="9"/>
    </row>
    <row r="494" spans="12:12" x14ac:dyDescent="0.2">
      <c r="L494" s="9"/>
    </row>
    <row r="495" spans="12:12" x14ac:dyDescent="0.2">
      <c r="L495" s="9"/>
    </row>
    <row r="496" spans="12:12" x14ac:dyDescent="0.2">
      <c r="L496" s="9"/>
    </row>
    <row r="497" spans="12:12" x14ac:dyDescent="0.2">
      <c r="L497" s="9"/>
    </row>
    <row r="498" spans="12:12" x14ac:dyDescent="0.2">
      <c r="L498" s="9"/>
    </row>
    <row r="499" spans="12:12" x14ac:dyDescent="0.2">
      <c r="L499" s="9"/>
    </row>
    <row r="500" spans="12:12" x14ac:dyDescent="0.2">
      <c r="L500" s="9"/>
    </row>
    <row r="501" spans="12:12" x14ac:dyDescent="0.2">
      <c r="L501" s="9"/>
    </row>
    <row r="502" spans="12:12" x14ac:dyDescent="0.2">
      <c r="L502" s="9"/>
    </row>
    <row r="503" spans="12:12" x14ac:dyDescent="0.2">
      <c r="L503" s="9"/>
    </row>
    <row r="504" spans="12:12" x14ac:dyDescent="0.2">
      <c r="L504" s="9"/>
    </row>
    <row r="505" spans="12:12" x14ac:dyDescent="0.2">
      <c r="L505" s="9"/>
    </row>
    <row r="506" spans="12:12" x14ac:dyDescent="0.2">
      <c r="L506" s="9"/>
    </row>
    <row r="507" spans="12:12" x14ac:dyDescent="0.2">
      <c r="L507" s="9"/>
    </row>
    <row r="508" spans="12:12" x14ac:dyDescent="0.2">
      <c r="L508" s="9"/>
    </row>
    <row r="509" spans="12:12" x14ac:dyDescent="0.2">
      <c r="L509" s="9"/>
    </row>
    <row r="510" spans="12:12" x14ac:dyDescent="0.2">
      <c r="L510" s="9"/>
    </row>
    <row r="511" spans="12:12" x14ac:dyDescent="0.2">
      <c r="L511" s="9"/>
    </row>
    <row r="512" spans="12:12" x14ac:dyDescent="0.2">
      <c r="L512" s="9"/>
    </row>
    <row r="513" spans="12:12" x14ac:dyDescent="0.2">
      <c r="L513" s="9"/>
    </row>
    <row r="514" spans="12:12" x14ac:dyDescent="0.2">
      <c r="L514" s="9"/>
    </row>
    <row r="515" spans="12:12" x14ac:dyDescent="0.2">
      <c r="L515" s="9"/>
    </row>
    <row r="516" spans="12:12" x14ac:dyDescent="0.2">
      <c r="L516" s="9"/>
    </row>
    <row r="517" spans="12:12" x14ac:dyDescent="0.2">
      <c r="L517" s="9"/>
    </row>
    <row r="518" spans="12:12" x14ac:dyDescent="0.2">
      <c r="L518" s="9"/>
    </row>
    <row r="519" spans="12:12" x14ac:dyDescent="0.2">
      <c r="L519" s="9"/>
    </row>
    <row r="520" spans="12:12" x14ac:dyDescent="0.2">
      <c r="L520" s="9"/>
    </row>
    <row r="521" spans="12:12" x14ac:dyDescent="0.2">
      <c r="L521" s="9"/>
    </row>
    <row r="522" spans="12:12" x14ac:dyDescent="0.2">
      <c r="L522" s="9"/>
    </row>
    <row r="523" spans="12:12" x14ac:dyDescent="0.2">
      <c r="L523" s="9"/>
    </row>
    <row r="524" spans="12:12" x14ac:dyDescent="0.2">
      <c r="L524" s="9"/>
    </row>
    <row r="525" spans="12:12" x14ac:dyDescent="0.2">
      <c r="L525" s="9"/>
    </row>
    <row r="526" spans="12:12" x14ac:dyDescent="0.2">
      <c r="L526" s="9"/>
    </row>
    <row r="527" spans="12:12" x14ac:dyDescent="0.2">
      <c r="L527" s="9"/>
    </row>
    <row r="528" spans="12:12" x14ac:dyDescent="0.2">
      <c r="L528" s="9"/>
    </row>
    <row r="529" spans="12:12" x14ac:dyDescent="0.2">
      <c r="L529" s="9"/>
    </row>
    <row r="530" spans="12:12" x14ac:dyDescent="0.2">
      <c r="L530" s="9"/>
    </row>
    <row r="531" spans="12:12" x14ac:dyDescent="0.2">
      <c r="L531" s="9"/>
    </row>
    <row r="532" spans="12:12" x14ac:dyDescent="0.2">
      <c r="L532" s="9"/>
    </row>
    <row r="533" spans="12:12" x14ac:dyDescent="0.2">
      <c r="L533" s="9"/>
    </row>
    <row r="534" spans="12:12" x14ac:dyDescent="0.2">
      <c r="L534" s="9"/>
    </row>
    <row r="535" spans="12:12" x14ac:dyDescent="0.2">
      <c r="L535" s="9"/>
    </row>
    <row r="536" spans="12:12" x14ac:dyDescent="0.2">
      <c r="L536" s="9"/>
    </row>
    <row r="537" spans="12:12" x14ac:dyDescent="0.2">
      <c r="L537" s="9"/>
    </row>
    <row r="538" spans="12:12" x14ac:dyDescent="0.2">
      <c r="L538" s="9"/>
    </row>
    <row r="539" spans="12:12" x14ac:dyDescent="0.2">
      <c r="L539" s="9"/>
    </row>
    <row r="540" spans="12:12" x14ac:dyDescent="0.2">
      <c r="L540" s="9"/>
    </row>
    <row r="541" spans="12:12" x14ac:dyDescent="0.2">
      <c r="L541" s="9"/>
    </row>
    <row r="542" spans="12:12" x14ac:dyDescent="0.2">
      <c r="L542" s="9"/>
    </row>
    <row r="543" spans="12:12" x14ac:dyDescent="0.2">
      <c r="L543" s="9"/>
    </row>
    <row r="544" spans="12:12" x14ac:dyDescent="0.2">
      <c r="L544" s="9"/>
    </row>
    <row r="545" spans="12:12" x14ac:dyDescent="0.2">
      <c r="L545" s="9"/>
    </row>
    <row r="546" spans="12:12" x14ac:dyDescent="0.2">
      <c r="L546" s="9"/>
    </row>
    <row r="547" spans="12:12" x14ac:dyDescent="0.2">
      <c r="L547" s="9"/>
    </row>
    <row r="548" spans="12:12" x14ac:dyDescent="0.2">
      <c r="L548" s="9"/>
    </row>
    <row r="549" spans="12:12" x14ac:dyDescent="0.2">
      <c r="L549" s="9"/>
    </row>
    <row r="550" spans="12:12" x14ac:dyDescent="0.2">
      <c r="L550" s="9"/>
    </row>
    <row r="551" spans="12:12" x14ac:dyDescent="0.2">
      <c r="L551" s="9"/>
    </row>
    <row r="552" spans="12:12" x14ac:dyDescent="0.2">
      <c r="L552" s="9"/>
    </row>
    <row r="553" spans="12:12" x14ac:dyDescent="0.2">
      <c r="L553" s="9"/>
    </row>
    <row r="554" spans="12:12" x14ac:dyDescent="0.2">
      <c r="L554" s="9"/>
    </row>
    <row r="555" spans="12:12" x14ac:dyDescent="0.2">
      <c r="L555" s="9"/>
    </row>
    <row r="556" spans="12:12" x14ac:dyDescent="0.2">
      <c r="L556" s="9"/>
    </row>
    <row r="557" spans="12:12" x14ac:dyDescent="0.2">
      <c r="L557" s="9"/>
    </row>
    <row r="558" spans="12:12" x14ac:dyDescent="0.2">
      <c r="L558" s="9"/>
    </row>
    <row r="559" spans="12:12" x14ac:dyDescent="0.2">
      <c r="L559" s="9"/>
    </row>
    <row r="560" spans="12:12" x14ac:dyDescent="0.2">
      <c r="L560" s="9"/>
    </row>
    <row r="561" spans="12:12" x14ac:dyDescent="0.2">
      <c r="L561" s="9"/>
    </row>
    <row r="562" spans="12:12" x14ac:dyDescent="0.2">
      <c r="L562" s="9"/>
    </row>
    <row r="563" spans="12:12" x14ac:dyDescent="0.2">
      <c r="L563" s="9"/>
    </row>
    <row r="564" spans="12:12" x14ac:dyDescent="0.2">
      <c r="L564" s="9"/>
    </row>
    <row r="565" spans="12:12" x14ac:dyDescent="0.2">
      <c r="L565" s="9"/>
    </row>
    <row r="566" spans="12:12" x14ac:dyDescent="0.2">
      <c r="L566" s="9"/>
    </row>
    <row r="567" spans="12:12" x14ac:dyDescent="0.2">
      <c r="L567" s="9"/>
    </row>
    <row r="568" spans="12:12" x14ac:dyDescent="0.2">
      <c r="L568" s="9"/>
    </row>
    <row r="569" spans="12:12" x14ac:dyDescent="0.2">
      <c r="L569" s="9"/>
    </row>
    <row r="570" spans="12:12" x14ac:dyDescent="0.2">
      <c r="L570" s="9"/>
    </row>
    <row r="571" spans="12:12" x14ac:dyDescent="0.2">
      <c r="L571" s="9"/>
    </row>
    <row r="572" spans="12:12" x14ac:dyDescent="0.2">
      <c r="L572" s="9"/>
    </row>
    <row r="573" spans="12:12" x14ac:dyDescent="0.2">
      <c r="L573" s="9"/>
    </row>
    <row r="574" spans="12:12" x14ac:dyDescent="0.2">
      <c r="L574" s="9"/>
    </row>
    <row r="575" spans="12:12" x14ac:dyDescent="0.2">
      <c r="L575" s="9"/>
    </row>
    <row r="576" spans="12:12" x14ac:dyDescent="0.2">
      <c r="L576" s="9"/>
    </row>
    <row r="577" spans="12:12" x14ac:dyDescent="0.2">
      <c r="L577" s="9"/>
    </row>
    <row r="578" spans="12:12" x14ac:dyDescent="0.2">
      <c r="L578" s="9"/>
    </row>
    <row r="579" spans="12:12" x14ac:dyDescent="0.2">
      <c r="L579" s="9"/>
    </row>
    <row r="580" spans="12:12" x14ac:dyDescent="0.2">
      <c r="L580" s="9"/>
    </row>
    <row r="581" spans="12:12" x14ac:dyDescent="0.2">
      <c r="L581" s="9"/>
    </row>
    <row r="582" spans="12:12" x14ac:dyDescent="0.2">
      <c r="L582" s="9"/>
    </row>
    <row r="583" spans="12:12" x14ac:dyDescent="0.2">
      <c r="L583" s="9"/>
    </row>
    <row r="584" spans="12:12" x14ac:dyDescent="0.2">
      <c r="L584" s="9"/>
    </row>
    <row r="585" spans="12:12" x14ac:dyDescent="0.2">
      <c r="L585" s="9"/>
    </row>
    <row r="586" spans="12:12" x14ac:dyDescent="0.2">
      <c r="L586" s="9"/>
    </row>
    <row r="587" spans="12:12" x14ac:dyDescent="0.2">
      <c r="L587" s="9"/>
    </row>
    <row r="588" spans="12:12" x14ac:dyDescent="0.2">
      <c r="L588" s="9"/>
    </row>
    <row r="589" spans="12:12" x14ac:dyDescent="0.2">
      <c r="L589" s="9"/>
    </row>
    <row r="590" spans="12:12" x14ac:dyDescent="0.2">
      <c r="L590" s="9"/>
    </row>
    <row r="591" spans="12:12" x14ac:dyDescent="0.2">
      <c r="L591" s="9"/>
    </row>
    <row r="592" spans="12:12" x14ac:dyDescent="0.2">
      <c r="L592" s="9"/>
    </row>
    <row r="593" spans="12:12" x14ac:dyDescent="0.2">
      <c r="L593" s="9"/>
    </row>
    <row r="594" spans="12:12" x14ac:dyDescent="0.2">
      <c r="L594" s="9"/>
    </row>
    <row r="595" spans="12:12" x14ac:dyDescent="0.2">
      <c r="L595" s="9"/>
    </row>
    <row r="596" spans="12:12" x14ac:dyDescent="0.2">
      <c r="L596" s="9"/>
    </row>
    <row r="597" spans="12:12" x14ac:dyDescent="0.2">
      <c r="L597" s="9"/>
    </row>
    <row r="598" spans="12:12" x14ac:dyDescent="0.2">
      <c r="L598" s="9"/>
    </row>
    <row r="599" spans="12:12" x14ac:dyDescent="0.2">
      <c r="L599" s="9"/>
    </row>
    <row r="600" spans="12:12" x14ac:dyDescent="0.2">
      <c r="L600" s="9"/>
    </row>
    <row r="601" spans="12:12" x14ac:dyDescent="0.2">
      <c r="L601" s="9"/>
    </row>
    <row r="602" spans="12:12" x14ac:dyDescent="0.2">
      <c r="L602" s="9"/>
    </row>
    <row r="603" spans="12:12" x14ac:dyDescent="0.2">
      <c r="L603" s="9"/>
    </row>
    <row r="604" spans="12:12" x14ac:dyDescent="0.2">
      <c r="L604" s="9"/>
    </row>
    <row r="605" spans="12:12" x14ac:dyDescent="0.2">
      <c r="L605" s="9"/>
    </row>
    <row r="606" spans="12:12" x14ac:dyDescent="0.2">
      <c r="L606" s="9"/>
    </row>
    <row r="607" spans="12:12" x14ac:dyDescent="0.2">
      <c r="L607" s="9"/>
    </row>
    <row r="608" spans="12:12" x14ac:dyDescent="0.2">
      <c r="L608" s="9"/>
    </row>
    <row r="609" spans="12:12" x14ac:dyDescent="0.2">
      <c r="L609" s="9"/>
    </row>
    <row r="610" spans="12:12" x14ac:dyDescent="0.2">
      <c r="L610" s="9"/>
    </row>
    <row r="611" spans="12:12" x14ac:dyDescent="0.2">
      <c r="L611" s="9"/>
    </row>
    <row r="612" spans="12:12" x14ac:dyDescent="0.2">
      <c r="L612" s="9"/>
    </row>
    <row r="613" spans="12:12" x14ac:dyDescent="0.2">
      <c r="L613" s="9"/>
    </row>
    <row r="614" spans="12:12" x14ac:dyDescent="0.2">
      <c r="L614" s="9"/>
    </row>
    <row r="615" spans="12:12" x14ac:dyDescent="0.2">
      <c r="L615" s="9"/>
    </row>
    <row r="616" spans="12:12" x14ac:dyDescent="0.2">
      <c r="L616" s="9"/>
    </row>
    <row r="617" spans="12:12" x14ac:dyDescent="0.2">
      <c r="L617" s="9"/>
    </row>
    <row r="618" spans="12:12" x14ac:dyDescent="0.2">
      <c r="L618" s="9"/>
    </row>
    <row r="619" spans="12:12" x14ac:dyDescent="0.2">
      <c r="L619" s="9"/>
    </row>
    <row r="620" spans="12:12" x14ac:dyDescent="0.2">
      <c r="L620" s="9"/>
    </row>
    <row r="621" spans="12:12" x14ac:dyDescent="0.2">
      <c r="L621" s="9"/>
    </row>
    <row r="622" spans="12:12" x14ac:dyDescent="0.2">
      <c r="L622" s="9"/>
    </row>
    <row r="623" spans="12:12" x14ac:dyDescent="0.2">
      <c r="L623" s="9"/>
    </row>
    <row r="624" spans="12:12" x14ac:dyDescent="0.2">
      <c r="L624" s="9"/>
    </row>
    <row r="625" spans="12:12" x14ac:dyDescent="0.2">
      <c r="L625" s="9"/>
    </row>
    <row r="626" spans="12:12" x14ac:dyDescent="0.2">
      <c r="L626" s="9"/>
    </row>
    <row r="627" spans="12:12" x14ac:dyDescent="0.2">
      <c r="L627" s="9"/>
    </row>
    <row r="628" spans="12:12" x14ac:dyDescent="0.2">
      <c r="L628" s="9"/>
    </row>
    <row r="629" spans="12:12" x14ac:dyDescent="0.2">
      <c r="L629" s="9"/>
    </row>
    <row r="630" spans="12:12" x14ac:dyDescent="0.2">
      <c r="L630" s="9"/>
    </row>
    <row r="631" spans="12:12" x14ac:dyDescent="0.2">
      <c r="L631" s="9"/>
    </row>
    <row r="632" spans="12:12" x14ac:dyDescent="0.2">
      <c r="L632" s="9"/>
    </row>
    <row r="633" spans="12:12" x14ac:dyDescent="0.2">
      <c r="L633" s="9"/>
    </row>
    <row r="634" spans="12:12" x14ac:dyDescent="0.2">
      <c r="L634" s="9"/>
    </row>
    <row r="635" spans="12:12" x14ac:dyDescent="0.2">
      <c r="L635" s="9"/>
    </row>
    <row r="636" spans="12:12" x14ac:dyDescent="0.2">
      <c r="L636" s="9"/>
    </row>
    <row r="637" spans="12:12" x14ac:dyDescent="0.2">
      <c r="L637" s="9"/>
    </row>
    <row r="638" spans="12:12" x14ac:dyDescent="0.2">
      <c r="L638" s="9"/>
    </row>
    <row r="639" spans="12:12" x14ac:dyDescent="0.2">
      <c r="L639" s="9"/>
    </row>
    <row r="640" spans="12:12" x14ac:dyDescent="0.2">
      <c r="L640" s="9"/>
    </row>
    <row r="641" spans="12:12" x14ac:dyDescent="0.2">
      <c r="L641" s="9"/>
    </row>
    <row r="642" spans="12:12" x14ac:dyDescent="0.2">
      <c r="L642" s="9"/>
    </row>
    <row r="643" spans="12:12" x14ac:dyDescent="0.2">
      <c r="L643" s="9"/>
    </row>
    <row r="644" spans="12:12" x14ac:dyDescent="0.2">
      <c r="L644" s="9"/>
    </row>
    <row r="645" spans="12:12" x14ac:dyDescent="0.2">
      <c r="L645" s="9"/>
    </row>
    <row r="646" spans="12:12" x14ac:dyDescent="0.2">
      <c r="L646" s="9"/>
    </row>
    <row r="647" spans="12:12" x14ac:dyDescent="0.2">
      <c r="L647" s="9"/>
    </row>
    <row r="648" spans="12:12" x14ac:dyDescent="0.2">
      <c r="L648" s="9"/>
    </row>
    <row r="649" spans="12:12" x14ac:dyDescent="0.2">
      <c r="L649" s="9"/>
    </row>
    <row r="650" spans="12:12" x14ac:dyDescent="0.2">
      <c r="L650" s="9"/>
    </row>
    <row r="651" spans="12:12" x14ac:dyDescent="0.2">
      <c r="L651" s="9"/>
    </row>
    <row r="652" spans="12:12" x14ac:dyDescent="0.2">
      <c r="L652" s="9"/>
    </row>
    <row r="653" spans="12:12" x14ac:dyDescent="0.2">
      <c r="L653" s="9"/>
    </row>
    <row r="654" spans="12:12" x14ac:dyDescent="0.2">
      <c r="L654" s="9"/>
    </row>
    <row r="655" spans="12:12" x14ac:dyDescent="0.2">
      <c r="L655" s="9"/>
    </row>
    <row r="656" spans="12:12" x14ac:dyDescent="0.2">
      <c r="L656" s="9"/>
    </row>
    <row r="657" spans="12:12" x14ac:dyDescent="0.2">
      <c r="L657" s="9"/>
    </row>
    <row r="658" spans="12:12" x14ac:dyDescent="0.2">
      <c r="L658" s="9"/>
    </row>
    <row r="659" spans="12:12" x14ac:dyDescent="0.2">
      <c r="L659" s="9"/>
    </row>
    <row r="660" spans="12:12" x14ac:dyDescent="0.2">
      <c r="L660" s="9"/>
    </row>
    <row r="661" spans="12:12" x14ac:dyDescent="0.2">
      <c r="L661" s="9"/>
    </row>
    <row r="662" spans="12:12" x14ac:dyDescent="0.2">
      <c r="L662" s="9"/>
    </row>
    <row r="663" spans="12:12" x14ac:dyDescent="0.2">
      <c r="L663" s="9"/>
    </row>
    <row r="664" spans="12:12" x14ac:dyDescent="0.2">
      <c r="L664" s="9"/>
    </row>
    <row r="665" spans="12:12" x14ac:dyDescent="0.2">
      <c r="L665" s="9"/>
    </row>
    <row r="666" spans="12:12" x14ac:dyDescent="0.2">
      <c r="L666" s="9"/>
    </row>
    <row r="667" spans="12:12" x14ac:dyDescent="0.2">
      <c r="L667" s="9"/>
    </row>
    <row r="668" spans="12:12" x14ac:dyDescent="0.2">
      <c r="L668" s="9"/>
    </row>
    <row r="669" spans="12:12" x14ac:dyDescent="0.2">
      <c r="L669" s="9"/>
    </row>
    <row r="670" spans="12:12" x14ac:dyDescent="0.2">
      <c r="L670" s="9"/>
    </row>
    <row r="671" spans="12:12" x14ac:dyDescent="0.2">
      <c r="L671" s="9"/>
    </row>
    <row r="672" spans="12:12" x14ac:dyDescent="0.2">
      <c r="L672" s="9"/>
    </row>
    <row r="673" spans="12:12" x14ac:dyDescent="0.2">
      <c r="L673" s="9"/>
    </row>
    <row r="674" spans="12:12" x14ac:dyDescent="0.2">
      <c r="L674" s="9"/>
    </row>
    <row r="675" spans="12:12" x14ac:dyDescent="0.2">
      <c r="L675" s="9"/>
    </row>
    <row r="676" spans="12:12" x14ac:dyDescent="0.2">
      <c r="L676" s="9"/>
    </row>
    <row r="677" spans="12:12" x14ac:dyDescent="0.2">
      <c r="L677" s="9"/>
    </row>
    <row r="678" spans="12:12" x14ac:dyDescent="0.2">
      <c r="L678" s="9"/>
    </row>
    <row r="679" spans="12:12" x14ac:dyDescent="0.2">
      <c r="L679" s="9"/>
    </row>
    <row r="680" spans="12:12" x14ac:dyDescent="0.2">
      <c r="L680" s="9"/>
    </row>
    <row r="681" spans="12:12" x14ac:dyDescent="0.2">
      <c r="L681" s="9"/>
    </row>
    <row r="682" spans="12:12" x14ac:dyDescent="0.2">
      <c r="L682" s="9"/>
    </row>
    <row r="683" spans="12:12" x14ac:dyDescent="0.2">
      <c r="L683" s="9"/>
    </row>
    <row r="684" spans="12:12" x14ac:dyDescent="0.2">
      <c r="L684" s="9"/>
    </row>
    <row r="685" spans="12:12" x14ac:dyDescent="0.2">
      <c r="L685" s="9"/>
    </row>
    <row r="686" spans="12:12" x14ac:dyDescent="0.2">
      <c r="L686" s="9"/>
    </row>
    <row r="687" spans="12:12" x14ac:dyDescent="0.2">
      <c r="L687" s="9"/>
    </row>
    <row r="688" spans="12:12" x14ac:dyDescent="0.2">
      <c r="L688" s="9"/>
    </row>
    <row r="689" spans="12:12" x14ac:dyDescent="0.2">
      <c r="L689" s="9"/>
    </row>
    <row r="690" spans="12:12" x14ac:dyDescent="0.2">
      <c r="L690" s="9"/>
    </row>
    <row r="691" spans="12:12" x14ac:dyDescent="0.2">
      <c r="L691" s="9"/>
    </row>
    <row r="692" spans="12:12" x14ac:dyDescent="0.2">
      <c r="L692" s="9"/>
    </row>
    <row r="693" spans="12:12" x14ac:dyDescent="0.2">
      <c r="L693" s="9"/>
    </row>
    <row r="694" spans="12:12" x14ac:dyDescent="0.2">
      <c r="L694" s="9"/>
    </row>
    <row r="695" spans="12:12" x14ac:dyDescent="0.2">
      <c r="L695" s="9"/>
    </row>
    <row r="696" spans="12:12" x14ac:dyDescent="0.2">
      <c r="L696" s="9"/>
    </row>
    <row r="697" spans="12:12" x14ac:dyDescent="0.2">
      <c r="L697" s="9"/>
    </row>
    <row r="698" spans="12:12" x14ac:dyDescent="0.2">
      <c r="L698" s="9"/>
    </row>
    <row r="699" spans="12:12" x14ac:dyDescent="0.2">
      <c r="L699" s="9"/>
    </row>
    <row r="700" spans="12:12" x14ac:dyDescent="0.2">
      <c r="L700" s="9"/>
    </row>
    <row r="701" spans="12:12" x14ac:dyDescent="0.2">
      <c r="L701" s="9"/>
    </row>
    <row r="702" spans="12:12" x14ac:dyDescent="0.2">
      <c r="L702" s="9"/>
    </row>
    <row r="703" spans="12:12" x14ac:dyDescent="0.2">
      <c r="L703" s="9"/>
    </row>
    <row r="704" spans="12:12" x14ac:dyDescent="0.2">
      <c r="L704" s="9"/>
    </row>
    <row r="705" spans="12:12" x14ac:dyDescent="0.2">
      <c r="L705" s="9"/>
    </row>
    <row r="706" spans="12:12" x14ac:dyDescent="0.2">
      <c r="L706" s="9"/>
    </row>
    <row r="707" spans="12:12" x14ac:dyDescent="0.2">
      <c r="L707" s="9"/>
    </row>
    <row r="708" spans="12:12" x14ac:dyDescent="0.2">
      <c r="L708" s="9"/>
    </row>
    <row r="709" spans="12:12" x14ac:dyDescent="0.2">
      <c r="L709" s="9"/>
    </row>
    <row r="710" spans="12:12" x14ac:dyDescent="0.2">
      <c r="L710" s="9"/>
    </row>
    <row r="711" spans="12:12" x14ac:dyDescent="0.2">
      <c r="L711" s="9"/>
    </row>
    <row r="712" spans="12:12" x14ac:dyDescent="0.2">
      <c r="L712" s="9"/>
    </row>
    <row r="713" spans="12:12" x14ac:dyDescent="0.2">
      <c r="L713" s="9"/>
    </row>
    <row r="714" spans="12:12" x14ac:dyDescent="0.2">
      <c r="L714" s="9"/>
    </row>
    <row r="715" spans="12:12" x14ac:dyDescent="0.2">
      <c r="L715" s="9"/>
    </row>
    <row r="716" spans="12:12" x14ac:dyDescent="0.2">
      <c r="L716" s="9"/>
    </row>
    <row r="717" spans="12:12" x14ac:dyDescent="0.2">
      <c r="L717" s="9"/>
    </row>
    <row r="718" spans="12:12" x14ac:dyDescent="0.2">
      <c r="L718" s="9"/>
    </row>
    <row r="719" spans="12:12" x14ac:dyDescent="0.2">
      <c r="L719" s="9"/>
    </row>
    <row r="720" spans="12:12" x14ac:dyDescent="0.2">
      <c r="L720" s="9"/>
    </row>
    <row r="721" spans="12:12" x14ac:dyDescent="0.2">
      <c r="L721" s="9"/>
    </row>
    <row r="722" spans="12:12" x14ac:dyDescent="0.2">
      <c r="L722" s="9"/>
    </row>
    <row r="723" spans="12:12" x14ac:dyDescent="0.2">
      <c r="L723" s="9"/>
    </row>
    <row r="724" spans="12:12" x14ac:dyDescent="0.2">
      <c r="L724" s="9"/>
    </row>
    <row r="725" spans="12:12" x14ac:dyDescent="0.2">
      <c r="L725" s="9"/>
    </row>
    <row r="726" spans="12:12" x14ac:dyDescent="0.2">
      <c r="L726" s="9"/>
    </row>
    <row r="727" spans="12:12" x14ac:dyDescent="0.2">
      <c r="L727" s="9"/>
    </row>
    <row r="728" spans="12:12" x14ac:dyDescent="0.2">
      <c r="L728" s="9"/>
    </row>
    <row r="729" spans="12:12" x14ac:dyDescent="0.2">
      <c r="L729" s="9"/>
    </row>
    <row r="730" spans="12:12" x14ac:dyDescent="0.2">
      <c r="L730" s="9"/>
    </row>
    <row r="731" spans="12:12" x14ac:dyDescent="0.2">
      <c r="L731" s="9"/>
    </row>
    <row r="732" spans="12:12" x14ac:dyDescent="0.2">
      <c r="L732" s="9"/>
    </row>
    <row r="733" spans="12:12" x14ac:dyDescent="0.2">
      <c r="L733" s="9"/>
    </row>
    <row r="734" spans="12:12" x14ac:dyDescent="0.2">
      <c r="L734" s="9"/>
    </row>
    <row r="735" spans="12:12" x14ac:dyDescent="0.2">
      <c r="L735" s="9"/>
    </row>
    <row r="736" spans="12:12" x14ac:dyDescent="0.2">
      <c r="L736" s="9"/>
    </row>
    <row r="737" spans="12:12" x14ac:dyDescent="0.2">
      <c r="L737" s="9"/>
    </row>
    <row r="738" spans="12:12" x14ac:dyDescent="0.2">
      <c r="L738" s="9"/>
    </row>
    <row r="739" spans="12:12" x14ac:dyDescent="0.2">
      <c r="L739" s="9"/>
    </row>
    <row r="740" spans="12:12" x14ac:dyDescent="0.2">
      <c r="L740" s="9"/>
    </row>
    <row r="741" spans="12:12" x14ac:dyDescent="0.2">
      <c r="L741" s="9"/>
    </row>
    <row r="742" spans="12:12" x14ac:dyDescent="0.2">
      <c r="L742" s="9"/>
    </row>
    <row r="743" spans="12:12" x14ac:dyDescent="0.2">
      <c r="L743" s="9"/>
    </row>
    <row r="744" spans="12:12" x14ac:dyDescent="0.2">
      <c r="L744" s="9"/>
    </row>
    <row r="745" spans="12:12" x14ac:dyDescent="0.2">
      <c r="L745" s="9"/>
    </row>
    <row r="746" spans="12:12" x14ac:dyDescent="0.2">
      <c r="L746" s="9"/>
    </row>
    <row r="747" spans="12:12" x14ac:dyDescent="0.2">
      <c r="L747" s="9"/>
    </row>
    <row r="748" spans="12:12" x14ac:dyDescent="0.2">
      <c r="L748" s="9"/>
    </row>
    <row r="749" spans="12:12" x14ac:dyDescent="0.2">
      <c r="L749" s="9"/>
    </row>
    <row r="750" spans="12:12" x14ac:dyDescent="0.2">
      <c r="L750" s="9"/>
    </row>
    <row r="751" spans="12:12" x14ac:dyDescent="0.2">
      <c r="L751" s="9"/>
    </row>
    <row r="752" spans="12:12" x14ac:dyDescent="0.2">
      <c r="L752" s="9"/>
    </row>
    <row r="753" spans="12:12" x14ac:dyDescent="0.2">
      <c r="L753" s="9"/>
    </row>
    <row r="754" spans="12:12" x14ac:dyDescent="0.2">
      <c r="L754" s="9"/>
    </row>
    <row r="755" spans="12:12" x14ac:dyDescent="0.2">
      <c r="L755" s="9"/>
    </row>
    <row r="756" spans="12:12" x14ac:dyDescent="0.2">
      <c r="L756" s="9"/>
    </row>
    <row r="757" spans="12:12" x14ac:dyDescent="0.2">
      <c r="L757" s="9"/>
    </row>
    <row r="758" spans="12:12" x14ac:dyDescent="0.2">
      <c r="L758" s="9"/>
    </row>
    <row r="759" spans="12:12" x14ac:dyDescent="0.2">
      <c r="L759" s="9"/>
    </row>
    <row r="760" spans="12:12" x14ac:dyDescent="0.2">
      <c r="L760" s="9"/>
    </row>
    <row r="761" spans="12:12" x14ac:dyDescent="0.2">
      <c r="L761" s="9"/>
    </row>
    <row r="762" spans="12:12" x14ac:dyDescent="0.2">
      <c r="L762" s="9"/>
    </row>
    <row r="763" spans="12:12" x14ac:dyDescent="0.2">
      <c r="L763" s="9"/>
    </row>
    <row r="764" spans="12:12" x14ac:dyDescent="0.2">
      <c r="L764" s="9"/>
    </row>
    <row r="765" spans="12:12" x14ac:dyDescent="0.2">
      <c r="L765" s="9"/>
    </row>
    <row r="766" spans="12:12" x14ac:dyDescent="0.2">
      <c r="L766" s="9"/>
    </row>
    <row r="767" spans="12:12" x14ac:dyDescent="0.2">
      <c r="L767" s="9"/>
    </row>
    <row r="768" spans="12:12" x14ac:dyDescent="0.2">
      <c r="L768" s="9"/>
    </row>
    <row r="769" spans="12:12" x14ac:dyDescent="0.2">
      <c r="L769" s="9"/>
    </row>
    <row r="770" spans="12:12" x14ac:dyDescent="0.2">
      <c r="L770" s="9"/>
    </row>
    <row r="771" spans="12:12" x14ac:dyDescent="0.2">
      <c r="L771" s="9"/>
    </row>
    <row r="772" spans="12:12" x14ac:dyDescent="0.2">
      <c r="L772" s="9"/>
    </row>
    <row r="773" spans="12:12" x14ac:dyDescent="0.2">
      <c r="L773" s="9"/>
    </row>
    <row r="774" spans="12:12" x14ac:dyDescent="0.2">
      <c r="L774" s="9"/>
    </row>
    <row r="775" spans="12:12" x14ac:dyDescent="0.2">
      <c r="L775" s="9"/>
    </row>
    <row r="776" spans="12:12" x14ac:dyDescent="0.2">
      <c r="L776" s="9"/>
    </row>
    <row r="777" spans="12:12" x14ac:dyDescent="0.2">
      <c r="L777" s="9"/>
    </row>
    <row r="778" spans="12:12" x14ac:dyDescent="0.2">
      <c r="L778" s="9"/>
    </row>
    <row r="779" spans="12:12" x14ac:dyDescent="0.2">
      <c r="L779" s="9"/>
    </row>
    <row r="780" spans="12:12" x14ac:dyDescent="0.2">
      <c r="L780" s="9"/>
    </row>
    <row r="781" spans="12:12" x14ac:dyDescent="0.2">
      <c r="L781" s="9"/>
    </row>
    <row r="782" spans="12:12" x14ac:dyDescent="0.2">
      <c r="L782" s="9"/>
    </row>
    <row r="783" spans="12:12" x14ac:dyDescent="0.2">
      <c r="L783" s="9"/>
    </row>
    <row r="784" spans="12:12" x14ac:dyDescent="0.2">
      <c r="L784" s="9"/>
    </row>
    <row r="785" spans="12:12" x14ac:dyDescent="0.2">
      <c r="L785" s="9"/>
    </row>
    <row r="786" spans="12:12" x14ac:dyDescent="0.2">
      <c r="L786" s="9"/>
    </row>
    <row r="787" spans="12:12" x14ac:dyDescent="0.2">
      <c r="L787" s="9"/>
    </row>
    <row r="788" spans="12:12" x14ac:dyDescent="0.2">
      <c r="L788" s="9"/>
    </row>
    <row r="789" spans="12:12" x14ac:dyDescent="0.2">
      <c r="L789" s="9"/>
    </row>
    <row r="790" spans="12:12" x14ac:dyDescent="0.2">
      <c r="L790" s="9"/>
    </row>
    <row r="791" spans="12:12" x14ac:dyDescent="0.2">
      <c r="L791" s="9"/>
    </row>
    <row r="792" spans="12:12" x14ac:dyDescent="0.2">
      <c r="L792" s="9"/>
    </row>
    <row r="793" spans="12:12" x14ac:dyDescent="0.2">
      <c r="L793" s="9"/>
    </row>
    <row r="794" spans="12:12" x14ac:dyDescent="0.2">
      <c r="L794" s="9"/>
    </row>
    <row r="795" spans="12:12" x14ac:dyDescent="0.2">
      <c r="L795" s="9"/>
    </row>
    <row r="796" spans="12:12" x14ac:dyDescent="0.2">
      <c r="L796" s="9"/>
    </row>
    <row r="797" spans="12:12" x14ac:dyDescent="0.2">
      <c r="L797" s="9"/>
    </row>
    <row r="798" spans="12:12" x14ac:dyDescent="0.2">
      <c r="L798" s="9"/>
    </row>
    <row r="799" spans="12:12" x14ac:dyDescent="0.2">
      <c r="L799" s="9"/>
    </row>
    <row r="800" spans="12:12" x14ac:dyDescent="0.2">
      <c r="L800" s="9"/>
    </row>
    <row r="801" spans="12:12" x14ac:dyDescent="0.2">
      <c r="L801" s="9"/>
    </row>
    <row r="802" spans="12:12" x14ac:dyDescent="0.2">
      <c r="L802" s="9"/>
    </row>
    <row r="803" spans="12:12" x14ac:dyDescent="0.2">
      <c r="L803" s="9"/>
    </row>
    <row r="804" spans="12:12" x14ac:dyDescent="0.2">
      <c r="L804" s="9"/>
    </row>
    <row r="805" spans="12:12" x14ac:dyDescent="0.2">
      <c r="L805" s="9"/>
    </row>
    <row r="806" spans="12:12" x14ac:dyDescent="0.2">
      <c r="L806" s="9"/>
    </row>
    <row r="807" spans="12:12" x14ac:dyDescent="0.2">
      <c r="L807" s="9"/>
    </row>
    <row r="808" spans="12:12" x14ac:dyDescent="0.2">
      <c r="L808" s="9"/>
    </row>
    <row r="809" spans="12:12" x14ac:dyDescent="0.2">
      <c r="L809" s="9"/>
    </row>
    <row r="810" spans="12:12" x14ac:dyDescent="0.2">
      <c r="L810" s="9"/>
    </row>
    <row r="811" spans="12:12" x14ac:dyDescent="0.2">
      <c r="L811" s="9"/>
    </row>
    <row r="812" spans="12:12" x14ac:dyDescent="0.2">
      <c r="L812" s="9"/>
    </row>
    <row r="813" spans="12:12" x14ac:dyDescent="0.2">
      <c r="L813" s="9"/>
    </row>
    <row r="814" spans="12:12" x14ac:dyDescent="0.2">
      <c r="L814" s="9"/>
    </row>
    <row r="815" spans="12:12" x14ac:dyDescent="0.2">
      <c r="L815" s="9"/>
    </row>
    <row r="816" spans="12:12" x14ac:dyDescent="0.2">
      <c r="L816" s="9"/>
    </row>
    <row r="817" spans="12:12" x14ac:dyDescent="0.2">
      <c r="L817" s="9"/>
    </row>
    <row r="818" spans="12:12" x14ac:dyDescent="0.2">
      <c r="L818" s="9"/>
    </row>
    <row r="819" spans="12:12" x14ac:dyDescent="0.2">
      <c r="L819" s="9"/>
    </row>
    <row r="820" spans="12:12" x14ac:dyDescent="0.2">
      <c r="L820" s="9"/>
    </row>
    <row r="821" spans="12:12" x14ac:dyDescent="0.2">
      <c r="L821" s="9"/>
    </row>
    <row r="822" spans="12:12" x14ac:dyDescent="0.2">
      <c r="L822" s="9"/>
    </row>
    <row r="823" spans="12:12" x14ac:dyDescent="0.2">
      <c r="L823" s="9"/>
    </row>
    <row r="824" spans="12:12" x14ac:dyDescent="0.2">
      <c r="L824" s="9"/>
    </row>
    <row r="825" spans="12:12" x14ac:dyDescent="0.2">
      <c r="L825" s="9"/>
    </row>
    <row r="826" spans="12:12" x14ac:dyDescent="0.2">
      <c r="L826" s="9"/>
    </row>
    <row r="827" spans="12:12" x14ac:dyDescent="0.2">
      <c r="L827" s="9"/>
    </row>
    <row r="828" spans="12:12" x14ac:dyDescent="0.2">
      <c r="L828" s="9"/>
    </row>
    <row r="829" spans="12:12" x14ac:dyDescent="0.2">
      <c r="L829" s="9"/>
    </row>
    <row r="830" spans="12:12" x14ac:dyDescent="0.2">
      <c r="L830" s="9"/>
    </row>
    <row r="831" spans="12:12" x14ac:dyDescent="0.2">
      <c r="L831" s="9"/>
    </row>
    <row r="832" spans="12:12" x14ac:dyDescent="0.2">
      <c r="L832" s="9"/>
    </row>
    <row r="833" spans="12:12" x14ac:dyDescent="0.2">
      <c r="L833" s="9"/>
    </row>
    <row r="834" spans="12:12" x14ac:dyDescent="0.2">
      <c r="L834" s="9"/>
    </row>
    <row r="835" spans="12:12" x14ac:dyDescent="0.2">
      <c r="L835" s="9"/>
    </row>
    <row r="836" spans="12:12" x14ac:dyDescent="0.2">
      <c r="L836" s="9"/>
    </row>
    <row r="837" spans="12:12" x14ac:dyDescent="0.2">
      <c r="L837" s="9"/>
    </row>
    <row r="838" spans="12:12" x14ac:dyDescent="0.2">
      <c r="L838" s="9"/>
    </row>
    <row r="839" spans="12:12" x14ac:dyDescent="0.2">
      <c r="L839" s="9"/>
    </row>
    <row r="840" spans="12:12" x14ac:dyDescent="0.2">
      <c r="L840" s="9"/>
    </row>
    <row r="841" spans="12:12" x14ac:dyDescent="0.2">
      <c r="L841" s="9"/>
    </row>
    <row r="842" spans="12:12" x14ac:dyDescent="0.2">
      <c r="L842" s="9"/>
    </row>
    <row r="843" spans="12:12" x14ac:dyDescent="0.2">
      <c r="L843" s="9"/>
    </row>
    <row r="844" spans="12:12" x14ac:dyDescent="0.2">
      <c r="L844" s="9"/>
    </row>
    <row r="845" spans="12:12" x14ac:dyDescent="0.2">
      <c r="L845" s="9"/>
    </row>
    <row r="846" spans="12:12" x14ac:dyDescent="0.2">
      <c r="L846" s="9"/>
    </row>
    <row r="847" spans="12:12" x14ac:dyDescent="0.2">
      <c r="L847" s="9"/>
    </row>
    <row r="848" spans="12:12" x14ac:dyDescent="0.2">
      <c r="L848" s="9"/>
    </row>
    <row r="849" spans="12:12" x14ac:dyDescent="0.2">
      <c r="L849" s="9"/>
    </row>
    <row r="850" spans="12:12" x14ac:dyDescent="0.2">
      <c r="L850" s="9"/>
    </row>
    <row r="851" spans="12:12" x14ac:dyDescent="0.2">
      <c r="L851" s="9"/>
    </row>
    <row r="852" spans="12:12" x14ac:dyDescent="0.2">
      <c r="L852" s="9"/>
    </row>
    <row r="853" spans="12:12" x14ac:dyDescent="0.2">
      <c r="L853" s="9"/>
    </row>
    <row r="854" spans="12:12" x14ac:dyDescent="0.2">
      <c r="L854" s="9"/>
    </row>
    <row r="855" spans="12:12" x14ac:dyDescent="0.2">
      <c r="L855" s="9"/>
    </row>
    <row r="856" spans="12:12" x14ac:dyDescent="0.2">
      <c r="L856" s="9"/>
    </row>
    <row r="857" spans="12:12" x14ac:dyDescent="0.2">
      <c r="L857" s="9"/>
    </row>
    <row r="858" spans="12:12" x14ac:dyDescent="0.2">
      <c r="L858" s="9"/>
    </row>
    <row r="859" spans="12:12" x14ac:dyDescent="0.2">
      <c r="L859" s="9"/>
    </row>
    <row r="860" spans="12:12" x14ac:dyDescent="0.2">
      <c r="L860" s="9"/>
    </row>
    <row r="861" spans="12:12" x14ac:dyDescent="0.2">
      <c r="L861" s="9"/>
    </row>
    <row r="862" spans="12:12" x14ac:dyDescent="0.2">
      <c r="L862" s="9"/>
    </row>
    <row r="863" spans="12:12" x14ac:dyDescent="0.2">
      <c r="L863" s="9"/>
    </row>
    <row r="864" spans="12:12" x14ac:dyDescent="0.2">
      <c r="L864" s="9"/>
    </row>
    <row r="865" spans="12:12" x14ac:dyDescent="0.2">
      <c r="L865" s="9"/>
    </row>
    <row r="866" spans="12:12" x14ac:dyDescent="0.2">
      <c r="L866" s="9"/>
    </row>
    <row r="867" spans="12:12" x14ac:dyDescent="0.2">
      <c r="L867" s="9"/>
    </row>
    <row r="868" spans="12:12" x14ac:dyDescent="0.2">
      <c r="L868" s="9"/>
    </row>
    <row r="869" spans="12:12" x14ac:dyDescent="0.2">
      <c r="L869" s="9"/>
    </row>
    <row r="870" spans="12:12" x14ac:dyDescent="0.2">
      <c r="L870" s="9"/>
    </row>
    <row r="871" spans="12:12" x14ac:dyDescent="0.2">
      <c r="L871" s="9"/>
    </row>
    <row r="872" spans="12:12" x14ac:dyDescent="0.2">
      <c r="L872" s="9"/>
    </row>
    <row r="873" spans="12:12" x14ac:dyDescent="0.2">
      <c r="L873" s="9"/>
    </row>
    <row r="874" spans="12:12" x14ac:dyDescent="0.2">
      <c r="L874" s="9"/>
    </row>
    <row r="875" spans="12:12" x14ac:dyDescent="0.2">
      <c r="L875" s="9"/>
    </row>
    <row r="876" spans="12:12" x14ac:dyDescent="0.2">
      <c r="L876" s="9"/>
    </row>
    <row r="877" spans="12:12" x14ac:dyDescent="0.2">
      <c r="L877" s="9"/>
    </row>
    <row r="878" spans="12:12" x14ac:dyDescent="0.2">
      <c r="L878" s="9"/>
    </row>
    <row r="879" spans="12:12" x14ac:dyDescent="0.2">
      <c r="L879" s="9"/>
    </row>
    <row r="880" spans="12:12" x14ac:dyDescent="0.2">
      <c r="L880" s="9"/>
    </row>
    <row r="881" spans="12:12" x14ac:dyDescent="0.2">
      <c r="L881" s="9"/>
    </row>
    <row r="882" spans="12:12" x14ac:dyDescent="0.2">
      <c r="L882" s="9"/>
    </row>
    <row r="883" spans="12:12" x14ac:dyDescent="0.2">
      <c r="L883" s="9"/>
    </row>
    <row r="884" spans="12:12" x14ac:dyDescent="0.2">
      <c r="L884" s="9"/>
    </row>
    <row r="885" spans="12:12" x14ac:dyDescent="0.2">
      <c r="L885" s="9"/>
    </row>
    <row r="886" spans="12:12" x14ac:dyDescent="0.2">
      <c r="L886" s="9"/>
    </row>
    <row r="887" spans="12:12" x14ac:dyDescent="0.2">
      <c r="L887" s="9"/>
    </row>
    <row r="888" spans="12:12" x14ac:dyDescent="0.2">
      <c r="L888" s="9"/>
    </row>
    <row r="889" spans="12:12" x14ac:dyDescent="0.2">
      <c r="L889" s="9"/>
    </row>
    <row r="890" spans="12:12" x14ac:dyDescent="0.2">
      <c r="L890" s="9"/>
    </row>
    <row r="891" spans="12:12" x14ac:dyDescent="0.2">
      <c r="L891" s="9"/>
    </row>
    <row r="892" spans="12:12" x14ac:dyDescent="0.2">
      <c r="L892" s="9"/>
    </row>
    <row r="893" spans="12:12" x14ac:dyDescent="0.2">
      <c r="L893" s="9"/>
    </row>
    <row r="894" spans="12:12" x14ac:dyDescent="0.2">
      <c r="L894" s="9"/>
    </row>
    <row r="895" spans="12:12" x14ac:dyDescent="0.2">
      <c r="L895" s="9"/>
    </row>
    <row r="896" spans="12:12" x14ac:dyDescent="0.2">
      <c r="L896" s="9"/>
    </row>
    <row r="897" spans="12:12" x14ac:dyDescent="0.2">
      <c r="L897" s="9"/>
    </row>
    <row r="898" spans="12:12" x14ac:dyDescent="0.2">
      <c r="L898" s="9"/>
    </row>
    <row r="899" spans="12:12" x14ac:dyDescent="0.2">
      <c r="L899" s="9"/>
    </row>
    <row r="900" spans="12:12" x14ac:dyDescent="0.2">
      <c r="L900" s="9"/>
    </row>
    <row r="901" spans="12:12" x14ac:dyDescent="0.2">
      <c r="L901" s="9"/>
    </row>
    <row r="902" spans="12:12" x14ac:dyDescent="0.2">
      <c r="L902" s="9"/>
    </row>
    <row r="903" spans="12:12" x14ac:dyDescent="0.2">
      <c r="L903" s="9"/>
    </row>
    <row r="904" spans="12:12" x14ac:dyDescent="0.2">
      <c r="L904" s="9"/>
    </row>
    <row r="905" spans="12:12" x14ac:dyDescent="0.2">
      <c r="L905" s="9"/>
    </row>
    <row r="906" spans="12:12" x14ac:dyDescent="0.2">
      <c r="L906" s="9"/>
    </row>
    <row r="907" spans="12:12" x14ac:dyDescent="0.2">
      <c r="L907" s="9"/>
    </row>
    <row r="908" spans="12:12" x14ac:dyDescent="0.2">
      <c r="L908" s="9"/>
    </row>
    <row r="909" spans="12:12" x14ac:dyDescent="0.2">
      <c r="L909" s="9"/>
    </row>
    <row r="910" spans="12:12" x14ac:dyDescent="0.2">
      <c r="L910" s="9"/>
    </row>
    <row r="911" spans="12:12" x14ac:dyDescent="0.2">
      <c r="L911" s="9"/>
    </row>
    <row r="912" spans="12:12" x14ac:dyDescent="0.2">
      <c r="L912" s="9"/>
    </row>
    <row r="913" spans="12:12" x14ac:dyDescent="0.2">
      <c r="L913" s="9"/>
    </row>
    <row r="914" spans="12:12" x14ac:dyDescent="0.2">
      <c r="L914" s="9"/>
    </row>
    <row r="915" spans="12:12" x14ac:dyDescent="0.2">
      <c r="L915" s="9"/>
    </row>
    <row r="916" spans="12:12" x14ac:dyDescent="0.2">
      <c r="L916" s="9"/>
    </row>
    <row r="917" spans="12:12" x14ac:dyDescent="0.2">
      <c r="L917" s="9"/>
    </row>
    <row r="918" spans="12:12" x14ac:dyDescent="0.2">
      <c r="L918" s="9"/>
    </row>
    <row r="919" spans="12:12" x14ac:dyDescent="0.2">
      <c r="L919" s="9"/>
    </row>
    <row r="920" spans="12:12" x14ac:dyDescent="0.2">
      <c r="L920" s="9"/>
    </row>
    <row r="921" spans="12:12" x14ac:dyDescent="0.2">
      <c r="L921" s="9"/>
    </row>
    <row r="922" spans="12:12" x14ac:dyDescent="0.2">
      <c r="L922" s="9"/>
    </row>
    <row r="923" spans="12:12" x14ac:dyDescent="0.2">
      <c r="L923" s="9"/>
    </row>
    <row r="924" spans="12:12" x14ac:dyDescent="0.2">
      <c r="L924" s="9"/>
    </row>
    <row r="925" spans="12:12" x14ac:dyDescent="0.2">
      <c r="L925" s="9"/>
    </row>
    <row r="926" spans="12:12" x14ac:dyDescent="0.2">
      <c r="L926" s="9"/>
    </row>
    <row r="927" spans="12:12" x14ac:dyDescent="0.2">
      <c r="L927" s="9"/>
    </row>
    <row r="928" spans="12:12" x14ac:dyDescent="0.2">
      <c r="L928" s="9"/>
    </row>
    <row r="929" spans="12:12" x14ac:dyDescent="0.2">
      <c r="L929" s="9"/>
    </row>
    <row r="930" spans="12:12" x14ac:dyDescent="0.2">
      <c r="L930" s="9"/>
    </row>
    <row r="931" spans="12:12" x14ac:dyDescent="0.2">
      <c r="L931" s="9"/>
    </row>
    <row r="932" spans="12:12" x14ac:dyDescent="0.2">
      <c r="L932" s="9"/>
    </row>
    <row r="933" spans="12:12" x14ac:dyDescent="0.2">
      <c r="L933" s="9"/>
    </row>
    <row r="934" spans="12:12" x14ac:dyDescent="0.2">
      <c r="L934" s="9"/>
    </row>
    <row r="935" spans="12:12" x14ac:dyDescent="0.2">
      <c r="L935" s="9"/>
    </row>
    <row r="936" spans="12:12" x14ac:dyDescent="0.2">
      <c r="L936" s="9"/>
    </row>
    <row r="937" spans="12:12" x14ac:dyDescent="0.2">
      <c r="L937" s="9"/>
    </row>
    <row r="938" spans="12:12" x14ac:dyDescent="0.2">
      <c r="L938" s="9"/>
    </row>
    <row r="939" spans="12:12" x14ac:dyDescent="0.2">
      <c r="L939" s="9"/>
    </row>
    <row r="940" spans="12:12" x14ac:dyDescent="0.2">
      <c r="L940" s="9"/>
    </row>
    <row r="941" spans="12:12" x14ac:dyDescent="0.2">
      <c r="L941" s="9"/>
    </row>
    <row r="942" spans="12:12" x14ac:dyDescent="0.2">
      <c r="L942" s="9"/>
    </row>
    <row r="943" spans="12:12" x14ac:dyDescent="0.2">
      <c r="L943" s="9"/>
    </row>
    <row r="944" spans="12:12" x14ac:dyDescent="0.2">
      <c r="L944" s="9"/>
    </row>
    <row r="945" spans="12:12" x14ac:dyDescent="0.2">
      <c r="L945" s="9"/>
    </row>
    <row r="946" spans="12:12" x14ac:dyDescent="0.2">
      <c r="L946" s="9"/>
    </row>
    <row r="947" spans="12:12" x14ac:dyDescent="0.2">
      <c r="L947" s="9"/>
    </row>
    <row r="948" spans="12:12" x14ac:dyDescent="0.2">
      <c r="L948" s="9"/>
    </row>
    <row r="949" spans="12:12" x14ac:dyDescent="0.2">
      <c r="L949" s="9"/>
    </row>
    <row r="950" spans="12:12" x14ac:dyDescent="0.2">
      <c r="L950" s="9"/>
    </row>
    <row r="951" spans="12:12" x14ac:dyDescent="0.2">
      <c r="L951" s="9"/>
    </row>
    <row r="952" spans="12:12" x14ac:dyDescent="0.2">
      <c r="L952" s="9"/>
    </row>
    <row r="953" spans="12:12" x14ac:dyDescent="0.2">
      <c r="L953" s="9"/>
    </row>
    <row r="954" spans="12:12" x14ac:dyDescent="0.2">
      <c r="L954" s="9"/>
    </row>
    <row r="955" spans="12:12" x14ac:dyDescent="0.2">
      <c r="L955" s="9"/>
    </row>
    <row r="956" spans="12:12" x14ac:dyDescent="0.2">
      <c r="L956" s="9"/>
    </row>
    <row r="957" spans="12:12" x14ac:dyDescent="0.2">
      <c r="L957" s="9"/>
    </row>
    <row r="958" spans="12:12" x14ac:dyDescent="0.2">
      <c r="L958" s="9"/>
    </row>
    <row r="959" spans="12:12" x14ac:dyDescent="0.2">
      <c r="L959" s="9"/>
    </row>
    <row r="960" spans="12:12" x14ac:dyDescent="0.2">
      <c r="L960" s="9"/>
    </row>
    <row r="961" spans="12:12" x14ac:dyDescent="0.2">
      <c r="L961" s="9"/>
    </row>
    <row r="962" spans="12:12" x14ac:dyDescent="0.2">
      <c r="L962" s="9"/>
    </row>
    <row r="963" spans="12:12" x14ac:dyDescent="0.2">
      <c r="L963" s="9"/>
    </row>
    <row r="964" spans="12:12" x14ac:dyDescent="0.2">
      <c r="L964" s="9"/>
    </row>
    <row r="965" spans="12:12" x14ac:dyDescent="0.2">
      <c r="L965" s="9"/>
    </row>
    <row r="966" spans="12:12" x14ac:dyDescent="0.2">
      <c r="L966" s="9"/>
    </row>
    <row r="967" spans="12:12" x14ac:dyDescent="0.2">
      <c r="L967" s="9"/>
    </row>
    <row r="968" spans="12:12" x14ac:dyDescent="0.2">
      <c r="L968" s="9"/>
    </row>
    <row r="969" spans="12:12" x14ac:dyDescent="0.2">
      <c r="L969" s="9"/>
    </row>
    <row r="970" spans="12:12" x14ac:dyDescent="0.2">
      <c r="L970" s="9"/>
    </row>
    <row r="971" spans="12:12" x14ac:dyDescent="0.2">
      <c r="L971" s="9"/>
    </row>
    <row r="972" spans="12:12" x14ac:dyDescent="0.2">
      <c r="L972" s="9"/>
    </row>
    <row r="973" spans="12:12" x14ac:dyDescent="0.2">
      <c r="L973" s="9"/>
    </row>
    <row r="974" spans="12:12" x14ac:dyDescent="0.2">
      <c r="L974" s="9"/>
    </row>
    <row r="975" spans="12:12" x14ac:dyDescent="0.2">
      <c r="L975" s="9"/>
    </row>
    <row r="976" spans="12:12" x14ac:dyDescent="0.2">
      <c r="L976" s="9"/>
    </row>
    <row r="977" spans="12:12" x14ac:dyDescent="0.2">
      <c r="L977" s="9"/>
    </row>
    <row r="978" spans="12:12" x14ac:dyDescent="0.2">
      <c r="L978" s="9"/>
    </row>
    <row r="979" spans="12:12" x14ac:dyDescent="0.2">
      <c r="L979" s="9"/>
    </row>
    <row r="980" spans="12:12" x14ac:dyDescent="0.2">
      <c r="L980" s="9"/>
    </row>
    <row r="981" spans="12:12" x14ac:dyDescent="0.2">
      <c r="L981" s="9"/>
    </row>
    <row r="982" spans="12:12" x14ac:dyDescent="0.2">
      <c r="L982" s="9"/>
    </row>
    <row r="983" spans="12:12" x14ac:dyDescent="0.2">
      <c r="L983" s="9"/>
    </row>
    <row r="984" spans="12:12" x14ac:dyDescent="0.2">
      <c r="L984" s="9"/>
    </row>
    <row r="985" spans="12:12" x14ac:dyDescent="0.2">
      <c r="L985" s="9"/>
    </row>
    <row r="986" spans="12:12" x14ac:dyDescent="0.2">
      <c r="L986" s="9"/>
    </row>
    <row r="987" spans="12:12" x14ac:dyDescent="0.2">
      <c r="L987" s="9"/>
    </row>
    <row r="988" spans="12:12" x14ac:dyDescent="0.2">
      <c r="L988" s="9"/>
    </row>
    <row r="989" spans="12:12" x14ac:dyDescent="0.2">
      <c r="L989" s="9"/>
    </row>
    <row r="990" spans="12:12" x14ac:dyDescent="0.2">
      <c r="L990" s="9"/>
    </row>
    <row r="991" spans="12:12" x14ac:dyDescent="0.2">
      <c r="L991" s="9"/>
    </row>
    <row r="992" spans="12:12" x14ac:dyDescent="0.2">
      <c r="L992" s="9"/>
    </row>
    <row r="993" spans="12:12" x14ac:dyDescent="0.2">
      <c r="L993" s="9"/>
    </row>
    <row r="994" spans="12:12" x14ac:dyDescent="0.2">
      <c r="L994" s="9"/>
    </row>
    <row r="995" spans="12:12" x14ac:dyDescent="0.2">
      <c r="L995" s="9"/>
    </row>
    <row r="996" spans="12:12" x14ac:dyDescent="0.2">
      <c r="L996" s="9"/>
    </row>
    <row r="997" spans="12:12" x14ac:dyDescent="0.2">
      <c r="L997" s="9"/>
    </row>
    <row r="998" spans="12:12" x14ac:dyDescent="0.2">
      <c r="L998" s="9"/>
    </row>
    <row r="999" spans="12:12" x14ac:dyDescent="0.2">
      <c r="L999" s="9"/>
    </row>
    <row r="1000" spans="12:12" x14ac:dyDescent="0.2">
      <c r="L1000" s="9"/>
    </row>
    <row r="1001" spans="12:12" x14ac:dyDescent="0.2">
      <c r="L1001" s="9"/>
    </row>
    <row r="1002" spans="12:12" x14ac:dyDescent="0.2">
      <c r="L1002" s="9"/>
    </row>
    <row r="1003" spans="12:12" x14ac:dyDescent="0.2">
      <c r="L1003" s="9"/>
    </row>
    <row r="1004" spans="12:12" x14ac:dyDescent="0.2">
      <c r="L1004" s="9"/>
    </row>
    <row r="1005" spans="12:12" x14ac:dyDescent="0.2">
      <c r="L1005" s="9"/>
    </row>
    <row r="1006" spans="12:12" x14ac:dyDescent="0.2">
      <c r="L1006" s="9"/>
    </row>
    <row r="1007" spans="12:12" x14ac:dyDescent="0.2">
      <c r="L1007" s="9"/>
    </row>
    <row r="1008" spans="12:12" x14ac:dyDescent="0.2">
      <c r="L1008" s="9"/>
    </row>
    <row r="1009" spans="12:12" x14ac:dyDescent="0.2">
      <c r="L1009" s="9"/>
    </row>
    <row r="1010" spans="12:12" x14ac:dyDescent="0.2">
      <c r="L1010" s="9"/>
    </row>
    <row r="1011" spans="12:12" x14ac:dyDescent="0.2">
      <c r="L1011" s="9"/>
    </row>
    <row r="1012" spans="12:12" x14ac:dyDescent="0.2">
      <c r="L1012" s="9"/>
    </row>
    <row r="1013" spans="12:12" x14ac:dyDescent="0.2">
      <c r="L1013" s="9"/>
    </row>
    <row r="1014" spans="12:12" x14ac:dyDescent="0.2">
      <c r="L1014" s="9"/>
    </row>
    <row r="1015" spans="12:12" x14ac:dyDescent="0.2">
      <c r="L1015" s="9"/>
    </row>
    <row r="1016" spans="12:12" x14ac:dyDescent="0.2">
      <c r="L1016" s="9"/>
    </row>
    <row r="1017" spans="12:12" x14ac:dyDescent="0.2">
      <c r="L1017" s="9"/>
    </row>
    <row r="1018" spans="12:12" x14ac:dyDescent="0.2">
      <c r="L1018" s="9"/>
    </row>
    <row r="1019" spans="12:12" x14ac:dyDescent="0.2">
      <c r="L1019" s="9"/>
    </row>
    <row r="1020" spans="12:12" x14ac:dyDescent="0.2">
      <c r="L1020" s="9"/>
    </row>
    <row r="1021" spans="12:12" x14ac:dyDescent="0.2">
      <c r="L1021" s="9"/>
    </row>
    <row r="1022" spans="12:12" x14ac:dyDescent="0.2">
      <c r="L1022" s="9"/>
    </row>
    <row r="1023" spans="12:12" x14ac:dyDescent="0.2">
      <c r="L1023" s="9"/>
    </row>
    <row r="1024" spans="12:12" x14ac:dyDescent="0.2">
      <c r="L1024" s="9"/>
    </row>
    <row r="1025" spans="12:12" x14ac:dyDescent="0.2">
      <c r="L1025" s="9"/>
    </row>
    <row r="1026" spans="12:12" x14ac:dyDescent="0.2">
      <c r="L1026" s="9"/>
    </row>
    <row r="1027" spans="12:12" x14ac:dyDescent="0.2">
      <c r="L1027" s="9"/>
    </row>
    <row r="1028" spans="12:12" x14ac:dyDescent="0.2">
      <c r="L1028" s="9"/>
    </row>
    <row r="1029" spans="12:12" x14ac:dyDescent="0.2">
      <c r="L1029" s="9"/>
    </row>
    <row r="1030" spans="12:12" x14ac:dyDescent="0.2">
      <c r="L1030" s="9"/>
    </row>
    <row r="1031" spans="12:12" x14ac:dyDescent="0.2">
      <c r="L1031" s="9"/>
    </row>
    <row r="1032" spans="12:12" x14ac:dyDescent="0.2">
      <c r="L1032" s="9"/>
    </row>
    <row r="1033" spans="12:12" x14ac:dyDescent="0.2">
      <c r="L1033" s="9"/>
    </row>
    <row r="1034" spans="12:12" x14ac:dyDescent="0.2">
      <c r="L1034" s="9"/>
    </row>
    <row r="1035" spans="12:12" x14ac:dyDescent="0.2">
      <c r="L1035" s="9"/>
    </row>
    <row r="1036" spans="12:12" x14ac:dyDescent="0.2">
      <c r="L1036" s="9"/>
    </row>
    <row r="1037" spans="12:12" x14ac:dyDescent="0.2">
      <c r="L1037" s="9"/>
    </row>
    <row r="1038" spans="12:12" x14ac:dyDescent="0.2">
      <c r="L1038" s="9"/>
    </row>
    <row r="1039" spans="12:12" x14ac:dyDescent="0.2">
      <c r="L1039" s="9"/>
    </row>
    <row r="1040" spans="12:12" x14ac:dyDescent="0.2">
      <c r="L1040" s="9"/>
    </row>
    <row r="1041" spans="12:12" x14ac:dyDescent="0.2">
      <c r="L1041" s="9"/>
    </row>
    <row r="1042" spans="12:12" x14ac:dyDescent="0.2">
      <c r="L1042" s="9"/>
    </row>
    <row r="1043" spans="12:12" x14ac:dyDescent="0.2">
      <c r="L1043" s="9"/>
    </row>
    <row r="1044" spans="12:12" x14ac:dyDescent="0.2">
      <c r="L1044" s="9"/>
    </row>
    <row r="1045" spans="12:12" x14ac:dyDescent="0.2">
      <c r="L1045" s="9"/>
    </row>
    <row r="1046" spans="12:12" x14ac:dyDescent="0.2">
      <c r="L1046" s="9"/>
    </row>
    <row r="1047" spans="12:12" x14ac:dyDescent="0.2">
      <c r="L1047" s="9"/>
    </row>
    <row r="1048" spans="12:12" x14ac:dyDescent="0.2">
      <c r="L1048" s="9"/>
    </row>
    <row r="1049" spans="12:12" x14ac:dyDescent="0.2">
      <c r="L1049" s="9"/>
    </row>
    <row r="1050" spans="12:12" x14ac:dyDescent="0.2">
      <c r="L1050" s="9"/>
    </row>
    <row r="1051" spans="12:12" x14ac:dyDescent="0.2">
      <c r="L1051" s="9"/>
    </row>
    <row r="1052" spans="12:12" x14ac:dyDescent="0.2">
      <c r="L1052" s="9"/>
    </row>
    <row r="1053" spans="12:12" x14ac:dyDescent="0.2">
      <c r="L1053" s="9"/>
    </row>
    <row r="1054" spans="12:12" x14ac:dyDescent="0.2">
      <c r="L1054" s="9"/>
    </row>
    <row r="1055" spans="12:12" x14ac:dyDescent="0.2">
      <c r="L1055" s="9"/>
    </row>
    <row r="1056" spans="12:12" x14ac:dyDescent="0.2">
      <c r="L1056" s="9"/>
    </row>
    <row r="1057" spans="12:12" x14ac:dyDescent="0.2">
      <c r="L1057" s="9"/>
    </row>
    <row r="1058" spans="12:12" x14ac:dyDescent="0.2">
      <c r="L1058" s="9"/>
    </row>
    <row r="1059" spans="12:12" x14ac:dyDescent="0.2">
      <c r="L1059" s="9"/>
    </row>
    <row r="1060" spans="12:12" x14ac:dyDescent="0.2">
      <c r="L1060" s="9"/>
    </row>
    <row r="1061" spans="12:12" x14ac:dyDescent="0.2">
      <c r="L1061" s="9"/>
    </row>
    <row r="1062" spans="12:12" x14ac:dyDescent="0.2">
      <c r="L1062" s="9"/>
    </row>
    <row r="1063" spans="12:12" x14ac:dyDescent="0.2">
      <c r="L1063" s="9"/>
    </row>
    <row r="1064" spans="12:12" x14ac:dyDescent="0.2">
      <c r="L1064" s="9"/>
    </row>
    <row r="1065" spans="12:12" x14ac:dyDescent="0.2">
      <c r="L1065" s="9"/>
    </row>
    <row r="1066" spans="12:12" x14ac:dyDescent="0.2">
      <c r="L1066" s="9"/>
    </row>
    <row r="1067" spans="12:12" x14ac:dyDescent="0.2">
      <c r="L1067" s="9"/>
    </row>
    <row r="1068" spans="12:12" x14ac:dyDescent="0.2">
      <c r="L1068" s="9"/>
    </row>
    <row r="1069" spans="12:12" x14ac:dyDescent="0.2">
      <c r="L1069" s="9"/>
    </row>
    <row r="1070" spans="12:12" x14ac:dyDescent="0.2">
      <c r="L1070" s="9"/>
    </row>
    <row r="1071" spans="12:12" x14ac:dyDescent="0.2">
      <c r="L1071" s="9"/>
    </row>
    <row r="1072" spans="12:12" x14ac:dyDescent="0.2">
      <c r="L1072" s="9"/>
    </row>
    <row r="1073" spans="12:12" x14ac:dyDescent="0.2">
      <c r="L1073" s="9"/>
    </row>
    <row r="1074" spans="12:12" x14ac:dyDescent="0.2">
      <c r="L1074" s="9"/>
    </row>
    <row r="1075" spans="12:12" x14ac:dyDescent="0.2">
      <c r="L1075" s="9"/>
    </row>
    <row r="1076" spans="12:12" x14ac:dyDescent="0.2">
      <c r="L1076" s="9"/>
    </row>
    <row r="1077" spans="12:12" x14ac:dyDescent="0.2">
      <c r="L1077" s="9"/>
    </row>
    <row r="1078" spans="12:12" x14ac:dyDescent="0.2">
      <c r="L1078" s="9"/>
    </row>
    <row r="1079" spans="12:12" x14ac:dyDescent="0.2">
      <c r="L1079" s="9"/>
    </row>
    <row r="1080" spans="12:12" x14ac:dyDescent="0.2">
      <c r="L1080" s="9"/>
    </row>
    <row r="1081" spans="12:12" x14ac:dyDescent="0.2">
      <c r="L1081" s="9"/>
    </row>
    <row r="1082" spans="12:12" x14ac:dyDescent="0.2">
      <c r="L1082" s="9"/>
    </row>
    <row r="1083" spans="12:12" x14ac:dyDescent="0.2">
      <c r="L1083" s="9"/>
    </row>
    <row r="1084" spans="12:12" x14ac:dyDescent="0.2">
      <c r="L1084" s="9"/>
    </row>
    <row r="1085" spans="12:12" x14ac:dyDescent="0.2">
      <c r="L1085" s="9"/>
    </row>
    <row r="1086" spans="12:12" x14ac:dyDescent="0.2">
      <c r="L1086" s="9"/>
    </row>
    <row r="1087" spans="12:12" x14ac:dyDescent="0.2">
      <c r="L1087" s="9"/>
    </row>
    <row r="1088" spans="12:12" x14ac:dyDescent="0.2">
      <c r="L1088" s="9"/>
    </row>
    <row r="1089" spans="12:12" x14ac:dyDescent="0.2">
      <c r="L1089" s="9"/>
    </row>
    <row r="1090" spans="12:12" x14ac:dyDescent="0.2">
      <c r="L1090" s="9"/>
    </row>
    <row r="1091" spans="12:12" x14ac:dyDescent="0.2">
      <c r="L1091" s="9"/>
    </row>
    <row r="1092" spans="12:12" x14ac:dyDescent="0.2">
      <c r="L1092" s="9"/>
    </row>
    <row r="1093" spans="12:12" x14ac:dyDescent="0.2">
      <c r="L1093" s="9"/>
    </row>
    <row r="1094" spans="12:12" x14ac:dyDescent="0.2">
      <c r="L1094" s="9"/>
    </row>
    <row r="1095" spans="12:12" x14ac:dyDescent="0.2">
      <c r="L1095" s="9"/>
    </row>
    <row r="1096" spans="12:12" x14ac:dyDescent="0.2">
      <c r="L1096" s="9"/>
    </row>
    <row r="1097" spans="12:12" x14ac:dyDescent="0.2">
      <c r="L1097" s="9"/>
    </row>
    <row r="1098" spans="12:12" x14ac:dyDescent="0.2">
      <c r="L1098" s="9"/>
    </row>
    <row r="1099" spans="12:12" x14ac:dyDescent="0.2">
      <c r="L1099" s="9"/>
    </row>
    <row r="1100" spans="12:12" x14ac:dyDescent="0.2">
      <c r="L1100" s="9"/>
    </row>
    <row r="1101" spans="12:12" x14ac:dyDescent="0.2">
      <c r="L1101" s="9"/>
    </row>
    <row r="1102" spans="12:12" x14ac:dyDescent="0.2">
      <c r="L1102" s="9"/>
    </row>
    <row r="1103" spans="12:12" x14ac:dyDescent="0.2">
      <c r="L1103" s="9"/>
    </row>
    <row r="1104" spans="12:12" x14ac:dyDescent="0.2">
      <c r="L1104" s="9"/>
    </row>
    <row r="1105" spans="12:12" x14ac:dyDescent="0.2">
      <c r="L1105" s="9"/>
    </row>
    <row r="1106" spans="12:12" x14ac:dyDescent="0.2">
      <c r="L1106" s="9"/>
    </row>
    <row r="1107" spans="12:12" x14ac:dyDescent="0.2">
      <c r="L1107" s="9"/>
    </row>
    <row r="1108" spans="12:12" x14ac:dyDescent="0.2">
      <c r="L1108" s="9"/>
    </row>
    <row r="1109" spans="12:12" x14ac:dyDescent="0.2">
      <c r="L1109" s="9"/>
    </row>
    <row r="1110" spans="12:12" x14ac:dyDescent="0.2">
      <c r="L1110" s="9"/>
    </row>
    <row r="1111" spans="12:12" x14ac:dyDescent="0.2">
      <c r="L1111" s="9"/>
    </row>
    <row r="1112" spans="12:12" x14ac:dyDescent="0.2">
      <c r="L1112" s="9"/>
    </row>
    <row r="1113" spans="12:12" x14ac:dyDescent="0.2">
      <c r="L1113" s="9"/>
    </row>
    <row r="1114" spans="12:12" x14ac:dyDescent="0.2">
      <c r="L1114" s="9"/>
    </row>
    <row r="1115" spans="12:12" x14ac:dyDescent="0.2">
      <c r="L1115" s="9"/>
    </row>
    <row r="1116" spans="12:12" x14ac:dyDescent="0.2">
      <c r="L1116" s="9"/>
    </row>
    <row r="1117" spans="12:12" x14ac:dyDescent="0.2">
      <c r="L1117" s="9"/>
    </row>
    <row r="1118" spans="12:12" x14ac:dyDescent="0.2">
      <c r="L1118" s="9"/>
    </row>
    <row r="1119" spans="12:12" x14ac:dyDescent="0.2">
      <c r="L1119" s="9"/>
    </row>
    <row r="1120" spans="12:12" x14ac:dyDescent="0.2">
      <c r="L1120" s="9"/>
    </row>
    <row r="1121" spans="12:12" x14ac:dyDescent="0.2">
      <c r="L1121" s="9"/>
    </row>
    <row r="1122" spans="12:12" x14ac:dyDescent="0.2">
      <c r="L1122" s="9"/>
    </row>
    <row r="1123" spans="12:12" x14ac:dyDescent="0.2">
      <c r="L1123" s="9"/>
    </row>
    <row r="1124" spans="12:12" x14ac:dyDescent="0.2">
      <c r="L1124" s="9"/>
    </row>
    <row r="1125" spans="12:12" x14ac:dyDescent="0.2">
      <c r="L1125" s="9"/>
    </row>
    <row r="1126" spans="12:12" x14ac:dyDescent="0.2">
      <c r="L1126" s="9"/>
    </row>
    <row r="1127" spans="12:12" x14ac:dyDescent="0.2">
      <c r="L1127" s="9"/>
    </row>
    <row r="1128" spans="12:12" x14ac:dyDescent="0.2">
      <c r="L1128" s="9"/>
    </row>
    <row r="1129" spans="12:12" x14ac:dyDescent="0.2">
      <c r="L1129" s="9"/>
    </row>
    <row r="1130" spans="12:12" x14ac:dyDescent="0.2">
      <c r="L1130" s="9"/>
    </row>
    <row r="1131" spans="12:12" x14ac:dyDescent="0.2">
      <c r="L1131" s="9"/>
    </row>
    <row r="1132" spans="12:12" x14ac:dyDescent="0.2">
      <c r="L1132" s="9"/>
    </row>
    <row r="1133" spans="12:12" x14ac:dyDescent="0.2">
      <c r="L1133" s="9"/>
    </row>
    <row r="1134" spans="12:12" x14ac:dyDescent="0.2">
      <c r="L1134" s="9"/>
    </row>
    <row r="1135" spans="12:12" x14ac:dyDescent="0.2">
      <c r="L1135" s="9"/>
    </row>
    <row r="1136" spans="12:12" x14ac:dyDescent="0.2">
      <c r="L1136" s="9"/>
    </row>
    <row r="1137" spans="12:12" x14ac:dyDescent="0.2">
      <c r="L1137" s="9"/>
    </row>
    <row r="1138" spans="12:12" x14ac:dyDescent="0.2">
      <c r="L1138" s="9"/>
    </row>
    <row r="1139" spans="12:12" x14ac:dyDescent="0.2">
      <c r="L1139" s="9"/>
    </row>
    <row r="1140" spans="12:12" x14ac:dyDescent="0.2">
      <c r="L1140" s="9"/>
    </row>
    <row r="1141" spans="12:12" x14ac:dyDescent="0.2">
      <c r="L1141" s="9"/>
    </row>
    <row r="1142" spans="12:12" x14ac:dyDescent="0.2">
      <c r="L1142" s="9"/>
    </row>
    <row r="1143" spans="12:12" x14ac:dyDescent="0.2">
      <c r="L1143" s="9"/>
    </row>
    <row r="1144" spans="12:12" x14ac:dyDescent="0.2">
      <c r="L1144" s="9"/>
    </row>
    <row r="1145" spans="12:12" x14ac:dyDescent="0.2">
      <c r="L1145" s="9"/>
    </row>
    <row r="1146" spans="12:12" x14ac:dyDescent="0.2">
      <c r="L1146" s="9"/>
    </row>
    <row r="1147" spans="12:12" x14ac:dyDescent="0.2">
      <c r="L1147" s="9"/>
    </row>
    <row r="1148" spans="12:12" x14ac:dyDescent="0.2">
      <c r="L1148" s="9"/>
    </row>
    <row r="1149" spans="12:12" x14ac:dyDescent="0.2">
      <c r="L1149" s="9"/>
    </row>
    <row r="1150" spans="12:12" x14ac:dyDescent="0.2">
      <c r="L1150" s="9"/>
    </row>
    <row r="1151" spans="12:12" x14ac:dyDescent="0.2">
      <c r="L1151" s="9"/>
    </row>
    <row r="1152" spans="12:12" x14ac:dyDescent="0.2">
      <c r="L1152" s="9"/>
    </row>
  </sheetData>
  <mergeCells count="25">
    <mergeCell ref="A279:C279"/>
    <mergeCell ref="A290:C290"/>
    <mergeCell ref="A343:C343"/>
    <mergeCell ref="A344:C344"/>
    <mergeCell ref="A104:C104"/>
    <mergeCell ref="A135:C135"/>
    <mergeCell ref="A190:C190"/>
    <mergeCell ref="A223:C223"/>
    <mergeCell ref="A236:C236"/>
    <mergeCell ref="A268:C268"/>
    <mergeCell ref="A14:C14"/>
    <mergeCell ref="A31:C31"/>
    <mergeCell ref="A32:A69"/>
    <mergeCell ref="A70:C70"/>
    <mergeCell ref="B71:B87"/>
    <mergeCell ref="B4:B6"/>
    <mergeCell ref="A1:R1"/>
    <mergeCell ref="A2:R2"/>
    <mergeCell ref="E5:K5"/>
    <mergeCell ref="A4:A6"/>
    <mergeCell ref="C4:C6"/>
    <mergeCell ref="D4:D6"/>
    <mergeCell ref="P4:P6"/>
    <mergeCell ref="Q4:Q6"/>
    <mergeCell ref="R4:R6"/>
  </mergeCells>
  <phoneticPr fontId="0" type="noConversion"/>
  <printOptions horizontalCentered="1"/>
  <pageMargins left="0.75" right="0.75" top="0.39370078740157483" bottom="0.39370078740157483" header="0.59055118110236227" footer="0.19685039370078741"/>
  <pageSetup scale="60" orientation="landscape" horizontalDpi="300" verticalDpi="300" r:id="rId1"/>
  <headerFooter alignWithMargins="0">
    <oddFooter>&amp;L&amp;8FUENTE: DEPTO. PLANIFICACION Y DESARROLLO EN MANEJO DEL FUEGO - CONAF.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52"/>
  <sheetViews>
    <sheetView showGridLines="0" topLeftCell="A307" zoomScale="75" workbookViewId="0">
      <selection activeCell="B357" sqref="B357"/>
    </sheetView>
  </sheetViews>
  <sheetFormatPr baseColWidth="10" defaultRowHeight="12.75" x14ac:dyDescent="0.2"/>
  <cols>
    <col min="1" max="1" width="8.140625" style="3" customWidth="1"/>
    <col min="2" max="2" width="20.85546875" style="3" bestFit="1" customWidth="1"/>
    <col min="3" max="3" width="28" customWidth="1"/>
    <col min="4" max="4" width="11.5703125" style="2" customWidth="1"/>
    <col min="5" max="7" width="9.7109375" style="2" customWidth="1"/>
    <col min="8" max="8" width="13" style="10" customWidth="1"/>
    <col min="9" max="9" width="11.42578125" style="10"/>
    <col min="10" max="10" width="8.7109375" style="10" customWidth="1"/>
    <col min="11" max="11" width="9.28515625" style="10" bestFit="1" customWidth="1"/>
    <col min="12" max="12" width="11.5703125" style="10" customWidth="1"/>
    <col min="13" max="13" width="12.85546875" style="10" customWidth="1"/>
    <col min="14" max="15" width="11.42578125" style="10"/>
    <col min="16" max="16" width="12.85546875" style="10" customWidth="1"/>
    <col min="17" max="17" width="13.7109375" style="10" customWidth="1"/>
    <col min="18" max="18" width="13.5703125" style="10" customWidth="1"/>
  </cols>
  <sheetData>
    <row r="1" spans="1:20" ht="15.75" x14ac:dyDescent="0.25">
      <c r="A1" s="277" t="s">
        <v>311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</row>
    <row r="2" spans="1:20" ht="15.75" x14ac:dyDescent="0.25">
      <c r="A2" s="277" t="s">
        <v>356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</row>
    <row r="3" spans="1:20" ht="15.75" x14ac:dyDescent="0.25">
      <c r="A3" s="41" t="s">
        <v>496</v>
      </c>
      <c r="B3" s="11"/>
      <c r="C3" s="11"/>
      <c r="D3" s="12"/>
      <c r="E3" s="12"/>
      <c r="F3" s="12"/>
      <c r="G3" s="12"/>
      <c r="H3" s="13"/>
      <c r="I3" s="13"/>
      <c r="J3" s="13"/>
      <c r="K3" s="13"/>
      <c r="L3" s="13"/>
      <c r="M3" s="13"/>
    </row>
    <row r="4" spans="1:20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397</v>
      </c>
      <c r="E4" s="117" t="s">
        <v>315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250" t="s">
        <v>394</v>
      </c>
      <c r="Q4" s="284" t="s">
        <v>395</v>
      </c>
      <c r="R4" s="263" t="s">
        <v>396</v>
      </c>
    </row>
    <row r="5" spans="1:20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118" t="s">
        <v>316</v>
      </c>
      <c r="M5" s="118"/>
      <c r="N5" s="118"/>
      <c r="O5" s="118"/>
      <c r="P5" s="251"/>
      <c r="Q5" s="285"/>
      <c r="R5" s="264"/>
    </row>
    <row r="6" spans="1:20" ht="30.75" customHeight="1" x14ac:dyDescent="0.25">
      <c r="A6" s="279"/>
      <c r="B6" s="278"/>
      <c r="C6" s="278"/>
      <c r="D6" s="280"/>
      <c r="E6" s="43" t="s">
        <v>398</v>
      </c>
      <c r="F6" s="43" t="s">
        <v>399</v>
      </c>
      <c r="G6" s="43" t="s">
        <v>400</v>
      </c>
      <c r="H6" s="43" t="s">
        <v>401</v>
      </c>
      <c r="I6" s="44" t="s">
        <v>12</v>
      </c>
      <c r="J6" s="45" t="s">
        <v>480</v>
      </c>
      <c r="K6" s="44" t="s">
        <v>0</v>
      </c>
      <c r="L6" s="44" t="s">
        <v>13</v>
      </c>
      <c r="M6" s="44" t="s">
        <v>14</v>
      </c>
      <c r="N6" s="44" t="s">
        <v>15</v>
      </c>
      <c r="O6" s="44" t="s">
        <v>0</v>
      </c>
      <c r="P6" s="280"/>
      <c r="Q6" s="286"/>
      <c r="R6" s="287"/>
    </row>
    <row r="7" spans="1:20" x14ac:dyDescent="0.2">
      <c r="A7" s="126" t="s">
        <v>1</v>
      </c>
      <c r="B7" s="126" t="s">
        <v>308</v>
      </c>
      <c r="C7" s="46" t="s">
        <v>308</v>
      </c>
      <c r="D7" s="47">
        <v>6</v>
      </c>
      <c r="E7" s="48"/>
      <c r="F7" s="48"/>
      <c r="G7" s="48"/>
      <c r="H7" s="48">
        <f t="shared" ref="H7:H13" si="0">SUM(E7:G7)</f>
        <v>0</v>
      </c>
      <c r="I7" s="48"/>
      <c r="J7" s="48"/>
      <c r="K7" s="48">
        <f t="shared" ref="K7:K13" si="1">+SUM(H7:J7)</f>
        <v>0</v>
      </c>
      <c r="L7" s="48"/>
      <c r="M7" s="48">
        <v>1.9</v>
      </c>
      <c r="N7" s="48">
        <v>0.02</v>
      </c>
      <c r="O7" s="48">
        <f t="shared" ref="O7:O13" si="2">+SUM(M7:N7)</f>
        <v>1.92</v>
      </c>
      <c r="P7" s="48">
        <f t="shared" ref="P7:P13" si="3">+SUM(K7+O7)</f>
        <v>1.92</v>
      </c>
      <c r="Q7" s="48"/>
      <c r="R7" s="48">
        <f t="shared" ref="R7:R13" si="4">+SUM(P7:Q7)</f>
        <v>1.92</v>
      </c>
    </row>
    <row r="8" spans="1:20" x14ac:dyDescent="0.2">
      <c r="A8" s="57"/>
      <c r="B8" s="127"/>
      <c r="C8" s="49" t="s">
        <v>414</v>
      </c>
      <c r="D8" s="50">
        <v>0</v>
      </c>
      <c r="E8" s="30"/>
      <c r="F8" s="30"/>
      <c r="G8" s="30"/>
      <c r="H8" s="30">
        <f t="shared" si="0"/>
        <v>0</v>
      </c>
      <c r="I8" s="30"/>
      <c r="J8" s="30"/>
      <c r="K8" s="30">
        <f t="shared" si="1"/>
        <v>0</v>
      </c>
      <c r="L8" s="30"/>
      <c r="M8" s="30"/>
      <c r="N8" s="30"/>
      <c r="O8" s="30">
        <f t="shared" si="2"/>
        <v>0</v>
      </c>
      <c r="P8" s="30">
        <f t="shared" si="3"/>
        <v>0</v>
      </c>
      <c r="Q8" s="30"/>
      <c r="R8" s="30">
        <f t="shared" si="4"/>
        <v>0</v>
      </c>
    </row>
    <row r="9" spans="1:20" ht="14.25" x14ac:dyDescent="0.2">
      <c r="A9" s="58"/>
      <c r="B9" s="128"/>
      <c r="C9" s="49" t="s">
        <v>263</v>
      </c>
      <c r="D9" s="50">
        <v>2</v>
      </c>
      <c r="E9" s="30"/>
      <c r="F9" s="30"/>
      <c r="G9" s="30"/>
      <c r="H9" s="30">
        <f t="shared" si="0"/>
        <v>0</v>
      </c>
      <c r="I9" s="30"/>
      <c r="J9" s="30"/>
      <c r="K9" s="30">
        <f t="shared" si="1"/>
        <v>0</v>
      </c>
      <c r="L9" s="30"/>
      <c r="M9" s="30">
        <v>1.59</v>
      </c>
      <c r="N9" s="30"/>
      <c r="O9" s="30">
        <f t="shared" si="2"/>
        <v>1.59</v>
      </c>
      <c r="P9" s="30">
        <f t="shared" si="3"/>
        <v>1.59</v>
      </c>
      <c r="Q9" s="30"/>
      <c r="R9" s="30">
        <f t="shared" si="4"/>
        <v>1.59</v>
      </c>
    </row>
    <row r="10" spans="1:20" ht="14.25" x14ac:dyDescent="0.2">
      <c r="A10" s="58"/>
      <c r="B10" s="129" t="s">
        <v>415</v>
      </c>
      <c r="C10" s="49" t="s">
        <v>297</v>
      </c>
      <c r="D10" s="50">
        <v>0</v>
      </c>
      <c r="E10" s="30"/>
      <c r="F10" s="30"/>
      <c r="G10" s="30"/>
      <c r="H10" s="30">
        <f t="shared" si="0"/>
        <v>0</v>
      </c>
      <c r="I10" s="30"/>
      <c r="J10" s="30"/>
      <c r="K10" s="30">
        <f t="shared" si="1"/>
        <v>0</v>
      </c>
      <c r="L10" s="30"/>
      <c r="M10" s="30"/>
      <c r="N10" s="30"/>
      <c r="O10" s="30">
        <f t="shared" si="2"/>
        <v>0</v>
      </c>
      <c r="P10" s="30">
        <f t="shared" si="3"/>
        <v>0</v>
      </c>
      <c r="Q10" s="30"/>
      <c r="R10" s="30">
        <f t="shared" si="4"/>
        <v>0</v>
      </c>
    </row>
    <row r="11" spans="1:20" ht="14.25" x14ac:dyDescent="0.2">
      <c r="A11" s="58"/>
      <c r="B11" s="130"/>
      <c r="C11" s="49" t="s">
        <v>298</v>
      </c>
      <c r="D11" s="50">
        <v>0</v>
      </c>
      <c r="E11" s="30"/>
      <c r="F11" s="30"/>
      <c r="G11" s="30"/>
      <c r="H11" s="30">
        <f t="shared" si="0"/>
        <v>0</v>
      </c>
      <c r="I11" s="30"/>
      <c r="J11" s="30"/>
      <c r="K11" s="30">
        <f t="shared" si="1"/>
        <v>0</v>
      </c>
      <c r="L11" s="30"/>
      <c r="M11" s="30"/>
      <c r="N11" s="30"/>
      <c r="O11" s="30">
        <f t="shared" si="2"/>
        <v>0</v>
      </c>
      <c r="P11" s="30">
        <f t="shared" si="3"/>
        <v>0</v>
      </c>
      <c r="Q11" s="30"/>
      <c r="R11" s="30">
        <f t="shared" si="4"/>
        <v>0</v>
      </c>
    </row>
    <row r="12" spans="1:20" ht="14.25" x14ac:dyDescent="0.2">
      <c r="A12" s="58"/>
      <c r="B12" s="130"/>
      <c r="C12" s="49" t="s">
        <v>415</v>
      </c>
      <c r="D12" s="50">
        <v>0</v>
      </c>
      <c r="E12" s="30"/>
      <c r="F12" s="30"/>
      <c r="G12" s="30"/>
      <c r="H12" s="30">
        <f t="shared" si="0"/>
        <v>0</v>
      </c>
      <c r="I12" s="30"/>
      <c r="J12" s="30"/>
      <c r="K12" s="30">
        <f t="shared" si="1"/>
        <v>0</v>
      </c>
      <c r="L12" s="30"/>
      <c r="M12" s="30"/>
      <c r="N12" s="30"/>
      <c r="O12" s="30">
        <f t="shared" si="2"/>
        <v>0</v>
      </c>
      <c r="P12" s="30">
        <f t="shared" si="3"/>
        <v>0</v>
      </c>
      <c r="Q12" s="30"/>
      <c r="R12" s="30">
        <f t="shared" si="4"/>
        <v>0</v>
      </c>
    </row>
    <row r="13" spans="1:20" ht="14.25" x14ac:dyDescent="0.2">
      <c r="A13" s="59"/>
      <c r="B13" s="131"/>
      <c r="C13" s="51" t="s">
        <v>264</v>
      </c>
      <c r="D13" s="52">
        <v>10</v>
      </c>
      <c r="E13" s="32"/>
      <c r="F13" s="32"/>
      <c r="G13" s="32"/>
      <c r="H13" s="32">
        <f t="shared" si="0"/>
        <v>0</v>
      </c>
      <c r="I13" s="32"/>
      <c r="J13" s="32"/>
      <c r="K13" s="32">
        <f t="shared" si="1"/>
        <v>0</v>
      </c>
      <c r="L13" s="32"/>
      <c r="M13" s="32">
        <v>3.31</v>
      </c>
      <c r="N13" s="32">
        <v>1.78</v>
      </c>
      <c r="O13" s="32">
        <f t="shared" si="2"/>
        <v>5.09</v>
      </c>
      <c r="P13" s="32">
        <f t="shared" si="3"/>
        <v>5.09</v>
      </c>
      <c r="Q13" s="32"/>
      <c r="R13" s="32">
        <f t="shared" si="4"/>
        <v>5.09</v>
      </c>
    </row>
    <row r="14" spans="1:20" ht="15" x14ac:dyDescent="0.25">
      <c r="A14" s="230" t="s">
        <v>0</v>
      </c>
      <c r="B14" s="231"/>
      <c r="C14" s="232" t="s">
        <v>0</v>
      </c>
      <c r="D14" s="53">
        <f>SUM(D7:D13)</f>
        <v>18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>+SUM(I7:I12)</f>
        <v>0</v>
      </c>
      <c r="J14" s="54">
        <f>+SUM(J7:J12)</f>
        <v>0</v>
      </c>
      <c r="K14" s="54">
        <f>+SUM(K7:K12)</f>
        <v>0</v>
      </c>
      <c r="L14" s="54"/>
      <c r="M14" s="54">
        <f>SUM(M7:M13)</f>
        <v>6.8000000000000007</v>
      </c>
      <c r="N14" s="54">
        <f>SUM(N7:N13)</f>
        <v>1.8</v>
      </c>
      <c r="O14" s="54">
        <f>SUM(O7:O13)</f>
        <v>8.6</v>
      </c>
      <c r="P14" s="54">
        <f>SUM(P7:P13)</f>
        <v>8.6</v>
      </c>
      <c r="Q14" s="54">
        <f>+SUM(Q7:Q12)</f>
        <v>0</v>
      </c>
      <c r="R14" s="55">
        <f>SUM(R7:R13)</f>
        <v>8.6</v>
      </c>
    </row>
    <row r="15" spans="1:20" x14ac:dyDescent="0.2">
      <c r="A15" s="93" t="s">
        <v>2</v>
      </c>
      <c r="B15" s="120" t="s">
        <v>418</v>
      </c>
      <c r="C15" s="60" t="s">
        <v>299</v>
      </c>
      <c r="D15" s="61">
        <v>0</v>
      </c>
      <c r="E15" s="39"/>
      <c r="F15" s="39"/>
      <c r="G15" s="39"/>
      <c r="H15" s="48">
        <f t="shared" ref="H15:H30" si="5">SUM(E15:G15)</f>
        <v>0</v>
      </c>
      <c r="I15" s="39"/>
      <c r="J15" s="39"/>
      <c r="K15" s="48">
        <f>+SUM(H15:J15)</f>
        <v>0</v>
      </c>
      <c r="L15" s="39"/>
      <c r="M15" s="39"/>
      <c r="N15" s="39"/>
      <c r="O15" s="39">
        <f>+SUM(L15:N15)</f>
        <v>0</v>
      </c>
      <c r="P15" s="39">
        <f>+SUM(K15+O15)</f>
        <v>0</v>
      </c>
      <c r="Q15" s="39"/>
      <c r="R15" s="39">
        <f>+SUM(P15:Q15)</f>
        <v>0</v>
      </c>
      <c r="S15" s="10"/>
      <c r="T15" s="10"/>
    </row>
    <row r="16" spans="1:20" x14ac:dyDescent="0.2">
      <c r="A16" s="93"/>
      <c r="B16" s="121"/>
      <c r="C16" s="62" t="s">
        <v>265</v>
      </c>
      <c r="D16" s="34">
        <v>0</v>
      </c>
      <c r="E16" s="14"/>
      <c r="F16" s="14"/>
      <c r="G16" s="14"/>
      <c r="H16" s="30">
        <f t="shared" si="5"/>
        <v>0</v>
      </c>
      <c r="I16" s="14"/>
      <c r="J16" s="14"/>
      <c r="K16" s="30">
        <f>+SUM(H16:J16)</f>
        <v>0</v>
      </c>
      <c r="L16" s="14"/>
      <c r="M16" s="14"/>
      <c r="N16" s="14"/>
      <c r="O16" s="14">
        <f>+SUM(L16:N16)</f>
        <v>0</v>
      </c>
      <c r="P16" s="14">
        <f>+SUM(K16+O16)</f>
        <v>0</v>
      </c>
      <c r="Q16" s="14"/>
      <c r="R16" s="14">
        <f>+SUM(P16:Q16)</f>
        <v>0</v>
      </c>
      <c r="S16" s="10"/>
      <c r="T16" s="10"/>
    </row>
    <row r="17" spans="1:20" x14ac:dyDescent="0.2">
      <c r="A17" s="93"/>
      <c r="B17" s="121"/>
      <c r="C17" s="62" t="s">
        <v>417</v>
      </c>
      <c r="D17" s="34">
        <v>0</v>
      </c>
      <c r="E17" s="14"/>
      <c r="F17" s="14"/>
      <c r="G17" s="14"/>
      <c r="H17" s="30">
        <f t="shared" si="5"/>
        <v>0</v>
      </c>
      <c r="I17" s="14"/>
      <c r="J17" s="14"/>
      <c r="K17" s="30">
        <f t="shared" ref="K17:K30" si="6">+SUM(H17:J17)</f>
        <v>0</v>
      </c>
      <c r="L17" s="14"/>
      <c r="M17" s="14"/>
      <c r="N17" s="14"/>
      <c r="O17" s="14">
        <f t="shared" ref="O17:O30" si="7">+SUM(L17:N17)</f>
        <v>0</v>
      </c>
      <c r="P17" s="14">
        <f t="shared" ref="P17:P30" si="8">+SUM(K17+O17)</f>
        <v>0</v>
      </c>
      <c r="Q17" s="14"/>
      <c r="R17" s="14">
        <f t="shared" ref="R17:R30" si="9">+SUM(P17:Q17)</f>
        <v>0</v>
      </c>
      <c r="S17" s="10"/>
      <c r="T17" s="10"/>
    </row>
    <row r="18" spans="1:20" x14ac:dyDescent="0.2">
      <c r="A18" s="93"/>
      <c r="B18" s="121"/>
      <c r="C18" s="62" t="s">
        <v>19</v>
      </c>
      <c r="D18" s="34">
        <v>11</v>
      </c>
      <c r="E18" s="14"/>
      <c r="F18" s="14"/>
      <c r="G18" s="14"/>
      <c r="H18" s="30">
        <f t="shared" si="5"/>
        <v>0</v>
      </c>
      <c r="I18" s="14"/>
      <c r="J18" s="14">
        <v>0.8</v>
      </c>
      <c r="K18" s="30">
        <f t="shared" si="6"/>
        <v>0.8</v>
      </c>
      <c r="L18" s="14">
        <v>0.21</v>
      </c>
      <c r="M18" s="14">
        <v>0.56000000000000005</v>
      </c>
      <c r="N18" s="14">
        <v>0.91</v>
      </c>
      <c r="O18" s="14">
        <f t="shared" si="7"/>
        <v>1.6800000000000002</v>
      </c>
      <c r="P18" s="14">
        <f t="shared" si="8"/>
        <v>2.4800000000000004</v>
      </c>
      <c r="Q18" s="14"/>
      <c r="R18" s="14">
        <f t="shared" si="9"/>
        <v>2.4800000000000004</v>
      </c>
      <c r="S18" s="10"/>
      <c r="T18" s="10"/>
    </row>
    <row r="19" spans="1:20" x14ac:dyDescent="0.2">
      <c r="A19" s="93"/>
      <c r="B19" s="121"/>
      <c r="C19" s="62" t="s">
        <v>340</v>
      </c>
      <c r="D19" s="34">
        <v>0</v>
      </c>
      <c r="E19" s="14"/>
      <c r="F19" s="14"/>
      <c r="G19" s="14"/>
      <c r="H19" s="30">
        <f t="shared" si="5"/>
        <v>0</v>
      </c>
      <c r="I19" s="14"/>
      <c r="J19" s="14"/>
      <c r="K19" s="30">
        <f t="shared" si="6"/>
        <v>0</v>
      </c>
      <c r="L19" s="14"/>
      <c r="M19" s="14"/>
      <c r="N19" s="14"/>
      <c r="O19" s="14">
        <f t="shared" si="7"/>
        <v>0</v>
      </c>
      <c r="P19" s="14">
        <f t="shared" si="8"/>
        <v>0</v>
      </c>
      <c r="Q19" s="14"/>
      <c r="R19" s="14">
        <f t="shared" si="9"/>
        <v>0</v>
      </c>
      <c r="S19" s="10"/>
      <c r="T19" s="10"/>
    </row>
    <row r="20" spans="1:20" x14ac:dyDescent="0.2">
      <c r="A20" s="93"/>
      <c r="B20" s="124"/>
      <c r="C20" s="62" t="s">
        <v>339</v>
      </c>
      <c r="D20" s="34">
        <v>0</v>
      </c>
      <c r="E20" s="14"/>
      <c r="F20" s="14"/>
      <c r="G20" s="14"/>
      <c r="H20" s="30">
        <f t="shared" si="5"/>
        <v>0</v>
      </c>
      <c r="I20" s="14"/>
      <c r="J20" s="14"/>
      <c r="K20" s="30">
        <f t="shared" si="6"/>
        <v>0</v>
      </c>
      <c r="L20" s="14"/>
      <c r="M20" s="14"/>
      <c r="N20" s="14"/>
      <c r="O20" s="14">
        <f t="shared" si="7"/>
        <v>0</v>
      </c>
      <c r="P20" s="14">
        <f t="shared" si="8"/>
        <v>0</v>
      </c>
      <c r="Q20" s="14"/>
      <c r="R20" s="14">
        <f t="shared" si="9"/>
        <v>0</v>
      </c>
      <c r="S20" s="10"/>
      <c r="T20" s="10"/>
    </row>
    <row r="21" spans="1:20" x14ac:dyDescent="0.2">
      <c r="A21" s="93"/>
      <c r="B21" s="132" t="s">
        <v>419</v>
      </c>
      <c r="C21" s="62" t="s">
        <v>349</v>
      </c>
      <c r="D21" s="34">
        <v>0</v>
      </c>
      <c r="E21" s="14"/>
      <c r="F21" s="14"/>
      <c r="G21" s="14"/>
      <c r="H21" s="30">
        <f t="shared" si="5"/>
        <v>0</v>
      </c>
      <c r="I21" s="14"/>
      <c r="J21" s="14"/>
      <c r="K21" s="30">
        <f t="shared" si="6"/>
        <v>0</v>
      </c>
      <c r="L21" s="14"/>
      <c r="M21" s="14"/>
      <c r="N21" s="14"/>
      <c r="O21" s="14">
        <f t="shared" si="7"/>
        <v>0</v>
      </c>
      <c r="P21" s="14">
        <f t="shared" si="8"/>
        <v>0</v>
      </c>
      <c r="Q21" s="14"/>
      <c r="R21" s="14">
        <f t="shared" si="9"/>
        <v>0</v>
      </c>
      <c r="S21" s="10"/>
      <c r="T21" s="10"/>
    </row>
    <row r="22" spans="1:20" x14ac:dyDescent="0.2">
      <c r="A22" s="93"/>
      <c r="B22" s="121"/>
      <c r="C22" s="62" t="s">
        <v>341</v>
      </c>
      <c r="D22" s="34">
        <v>0</v>
      </c>
      <c r="E22" s="14"/>
      <c r="F22" s="14"/>
      <c r="G22" s="14"/>
      <c r="H22" s="30">
        <f t="shared" si="5"/>
        <v>0</v>
      </c>
      <c r="I22" s="14"/>
      <c r="J22" s="14"/>
      <c r="K22" s="30">
        <f t="shared" si="6"/>
        <v>0</v>
      </c>
      <c r="L22" s="14"/>
      <c r="M22" s="14"/>
      <c r="N22" s="14"/>
      <c r="O22" s="14">
        <f t="shared" si="7"/>
        <v>0</v>
      </c>
      <c r="P22" s="14">
        <f t="shared" si="8"/>
        <v>0</v>
      </c>
      <c r="Q22" s="14"/>
      <c r="R22" s="14">
        <f t="shared" si="9"/>
        <v>0</v>
      </c>
      <c r="S22" s="10"/>
      <c r="T22" s="10"/>
    </row>
    <row r="23" spans="1:20" x14ac:dyDescent="0.2">
      <c r="A23" s="93"/>
      <c r="B23" s="121"/>
      <c r="C23" s="62" t="s">
        <v>21</v>
      </c>
      <c r="D23" s="34">
        <v>1</v>
      </c>
      <c r="E23" s="14"/>
      <c r="F23" s="14"/>
      <c r="G23" s="14"/>
      <c r="H23" s="30">
        <f t="shared" si="5"/>
        <v>0</v>
      </c>
      <c r="I23" s="14"/>
      <c r="J23" s="14"/>
      <c r="K23" s="30">
        <f t="shared" si="6"/>
        <v>0</v>
      </c>
      <c r="L23" s="14"/>
      <c r="M23" s="14">
        <v>0.6</v>
      </c>
      <c r="N23" s="14">
        <v>1.2</v>
      </c>
      <c r="O23" s="14">
        <f t="shared" si="7"/>
        <v>1.7999999999999998</v>
      </c>
      <c r="P23" s="14">
        <f t="shared" si="8"/>
        <v>1.7999999999999998</v>
      </c>
      <c r="Q23" s="14"/>
      <c r="R23" s="14">
        <f t="shared" si="9"/>
        <v>1.7999999999999998</v>
      </c>
      <c r="S23" s="10"/>
      <c r="T23" s="10"/>
    </row>
    <row r="24" spans="1:20" x14ac:dyDescent="0.2">
      <c r="A24" s="93"/>
      <c r="B24" s="121"/>
      <c r="C24" s="62" t="s">
        <v>309</v>
      </c>
      <c r="D24" s="34">
        <v>0</v>
      </c>
      <c r="E24" s="14"/>
      <c r="F24" s="14"/>
      <c r="G24" s="14"/>
      <c r="H24" s="30">
        <f t="shared" si="5"/>
        <v>0</v>
      </c>
      <c r="I24" s="14"/>
      <c r="J24" s="14"/>
      <c r="K24" s="30">
        <f t="shared" si="6"/>
        <v>0</v>
      </c>
      <c r="L24" s="14"/>
      <c r="M24" s="14"/>
      <c r="N24" s="14"/>
      <c r="O24" s="14">
        <f t="shared" si="7"/>
        <v>0</v>
      </c>
      <c r="P24" s="14">
        <f t="shared" si="8"/>
        <v>0</v>
      </c>
      <c r="Q24" s="14"/>
      <c r="R24" s="14">
        <f t="shared" si="9"/>
        <v>0</v>
      </c>
      <c r="S24" s="10"/>
      <c r="T24" s="10"/>
    </row>
    <row r="25" spans="1:20" x14ac:dyDescent="0.2">
      <c r="A25" s="93"/>
      <c r="B25" s="124"/>
      <c r="C25" s="62" t="s">
        <v>266</v>
      </c>
      <c r="D25" s="34">
        <v>0</v>
      </c>
      <c r="E25" s="14"/>
      <c r="F25" s="14"/>
      <c r="G25" s="14"/>
      <c r="H25" s="30">
        <f t="shared" si="5"/>
        <v>0</v>
      </c>
      <c r="I25" s="14"/>
      <c r="J25" s="14"/>
      <c r="K25" s="30">
        <f t="shared" si="6"/>
        <v>0</v>
      </c>
      <c r="L25" s="14"/>
      <c r="M25" s="14"/>
      <c r="N25" s="14"/>
      <c r="O25" s="14">
        <f t="shared" si="7"/>
        <v>0</v>
      </c>
      <c r="P25" s="14">
        <f t="shared" si="8"/>
        <v>0</v>
      </c>
      <c r="Q25" s="14"/>
      <c r="R25" s="14">
        <f t="shared" si="9"/>
        <v>0</v>
      </c>
      <c r="S25" s="10"/>
      <c r="T25" s="10"/>
    </row>
    <row r="26" spans="1:20" x14ac:dyDescent="0.2">
      <c r="A26" s="93"/>
      <c r="B26" s="121" t="s">
        <v>420</v>
      </c>
      <c r="C26" s="63" t="s">
        <v>300</v>
      </c>
      <c r="D26" s="64">
        <v>0</v>
      </c>
      <c r="E26" s="36"/>
      <c r="F26" s="36"/>
      <c r="G26" s="36"/>
      <c r="H26" s="65">
        <f t="shared" si="5"/>
        <v>0</v>
      </c>
      <c r="I26" s="36"/>
      <c r="J26" s="36"/>
      <c r="K26" s="65">
        <f t="shared" si="6"/>
        <v>0</v>
      </c>
      <c r="L26" s="36"/>
      <c r="M26" s="36"/>
      <c r="N26" s="36"/>
      <c r="O26" s="36">
        <f t="shared" si="7"/>
        <v>0</v>
      </c>
      <c r="P26" s="36">
        <f t="shared" si="8"/>
        <v>0</v>
      </c>
      <c r="Q26" s="36"/>
      <c r="R26" s="36">
        <f t="shared" si="9"/>
        <v>0</v>
      </c>
      <c r="S26" s="10"/>
      <c r="T26" s="10"/>
    </row>
    <row r="27" spans="1:20" x14ac:dyDescent="0.2">
      <c r="A27" s="93"/>
      <c r="B27" s="121"/>
      <c r="C27" s="62" t="s">
        <v>18</v>
      </c>
      <c r="D27" s="34">
        <v>0</v>
      </c>
      <c r="E27" s="14"/>
      <c r="F27" s="14"/>
      <c r="G27" s="14"/>
      <c r="H27" s="30">
        <f t="shared" si="5"/>
        <v>0</v>
      </c>
      <c r="I27" s="14"/>
      <c r="J27" s="14"/>
      <c r="K27" s="30">
        <f t="shared" si="6"/>
        <v>0</v>
      </c>
      <c r="L27" s="14"/>
      <c r="M27" s="14"/>
      <c r="N27" s="14"/>
      <c r="O27" s="14">
        <f t="shared" si="7"/>
        <v>0</v>
      </c>
      <c r="P27" s="14">
        <f t="shared" si="8"/>
        <v>0</v>
      </c>
      <c r="Q27" s="14"/>
      <c r="R27" s="14">
        <f t="shared" si="9"/>
        <v>0</v>
      </c>
      <c r="S27" s="10"/>
      <c r="T27" s="10"/>
    </row>
    <row r="28" spans="1:20" x14ac:dyDescent="0.2">
      <c r="A28" s="93"/>
      <c r="B28" s="121"/>
      <c r="C28" s="62" t="s">
        <v>20</v>
      </c>
      <c r="D28" s="34">
        <v>13</v>
      </c>
      <c r="E28" s="14"/>
      <c r="F28" s="14"/>
      <c r="G28" s="14"/>
      <c r="H28" s="30">
        <f t="shared" si="5"/>
        <v>0</v>
      </c>
      <c r="I28" s="14"/>
      <c r="J28" s="14">
        <v>0.5</v>
      </c>
      <c r="K28" s="30">
        <f t="shared" si="6"/>
        <v>0.5</v>
      </c>
      <c r="L28" s="14">
        <v>105</v>
      </c>
      <c r="M28" s="14">
        <v>647</v>
      </c>
      <c r="N28" s="14">
        <v>216.71</v>
      </c>
      <c r="O28" s="14">
        <f t="shared" si="7"/>
        <v>968.71</v>
      </c>
      <c r="P28" s="14">
        <f t="shared" si="8"/>
        <v>969.21</v>
      </c>
      <c r="Q28" s="14"/>
      <c r="R28" s="14">
        <f t="shared" si="9"/>
        <v>969.21</v>
      </c>
      <c r="S28" s="10"/>
      <c r="T28" s="10"/>
    </row>
    <row r="29" spans="1:20" x14ac:dyDescent="0.2">
      <c r="A29" s="93"/>
      <c r="B29" s="121"/>
      <c r="C29" s="62" t="s">
        <v>342</v>
      </c>
      <c r="D29" s="34"/>
      <c r="E29" s="14"/>
      <c r="F29" s="14"/>
      <c r="G29" s="14"/>
      <c r="H29" s="30"/>
      <c r="I29" s="14"/>
      <c r="J29" s="14"/>
      <c r="K29" s="30"/>
      <c r="L29" s="14"/>
      <c r="M29" s="14"/>
      <c r="N29" s="14"/>
      <c r="O29" s="14"/>
      <c r="P29" s="14"/>
      <c r="Q29" s="14"/>
      <c r="R29" s="14"/>
      <c r="S29" s="10"/>
      <c r="T29" s="10"/>
    </row>
    <row r="30" spans="1:20" x14ac:dyDescent="0.2">
      <c r="A30" s="93"/>
      <c r="B30" s="122"/>
      <c r="C30" s="66" t="s">
        <v>267</v>
      </c>
      <c r="D30" s="67">
        <v>0</v>
      </c>
      <c r="E30" s="68"/>
      <c r="F30" s="68"/>
      <c r="G30" s="68"/>
      <c r="H30" s="69">
        <f t="shared" si="5"/>
        <v>0</v>
      </c>
      <c r="I30" s="68"/>
      <c r="J30" s="68"/>
      <c r="K30" s="69">
        <f t="shared" si="6"/>
        <v>0</v>
      </c>
      <c r="L30" s="68"/>
      <c r="M30" s="68"/>
      <c r="N30" s="68"/>
      <c r="O30" s="68">
        <f t="shared" si="7"/>
        <v>0</v>
      </c>
      <c r="P30" s="68">
        <f t="shared" si="8"/>
        <v>0</v>
      </c>
      <c r="Q30" s="68"/>
      <c r="R30" s="68">
        <f t="shared" si="9"/>
        <v>0</v>
      </c>
      <c r="S30" s="10"/>
      <c r="T30" s="10"/>
    </row>
    <row r="31" spans="1:20" ht="15" x14ac:dyDescent="0.25">
      <c r="A31" s="230" t="s">
        <v>0</v>
      </c>
      <c r="B31" s="231"/>
      <c r="C31" s="232" t="s">
        <v>0</v>
      </c>
      <c r="D31" s="53">
        <f>+SUM(D18:D30)</f>
        <v>25</v>
      </c>
      <c r="E31" s="54">
        <f>SUM(E18:E30)</f>
        <v>0</v>
      </c>
      <c r="F31" s="54">
        <f>SUM(F18:F30)</f>
        <v>0</v>
      </c>
      <c r="G31" s="54">
        <f>SUM(G18:G30)</f>
        <v>0</v>
      </c>
      <c r="H31" s="54">
        <f>SUM(H18:H30)</f>
        <v>0</v>
      </c>
      <c r="I31" s="54">
        <f>+SUM(I18:I30)</f>
        <v>0</v>
      </c>
      <c r="J31" s="54">
        <f>+SUM(J18:J30)</f>
        <v>1.3</v>
      </c>
      <c r="K31" s="54">
        <f>+SUM(K18:K30)</f>
        <v>1.3</v>
      </c>
      <c r="L31" s="54">
        <f>SUM(L18:L30)</f>
        <v>105.21</v>
      </c>
      <c r="M31" s="54">
        <f>SUM(M18:M30)</f>
        <v>648.16</v>
      </c>
      <c r="N31" s="54">
        <f>SUM(N18:N30)</f>
        <v>218.82000000000002</v>
      </c>
      <c r="O31" s="54">
        <f>+SUM(O18:O30)</f>
        <v>972.19</v>
      </c>
      <c r="P31" s="54">
        <f>+SUM(P18:P30)</f>
        <v>973.49</v>
      </c>
      <c r="Q31" s="54">
        <f>+SUM(Q18:Q30)</f>
        <v>0</v>
      </c>
      <c r="R31" s="55">
        <f>+SUM(R18:R30)</f>
        <v>973.49</v>
      </c>
      <c r="S31" s="10"/>
      <c r="T31" s="10"/>
    </row>
    <row r="32" spans="1:20" x14ac:dyDescent="0.2">
      <c r="A32" s="288" t="s">
        <v>3</v>
      </c>
      <c r="B32" s="133" t="s">
        <v>38</v>
      </c>
      <c r="C32" s="73" t="s">
        <v>24</v>
      </c>
      <c r="D32" s="74">
        <v>3</v>
      </c>
      <c r="E32" s="39"/>
      <c r="F32" s="39"/>
      <c r="G32" s="39"/>
      <c r="H32" s="48">
        <f>SUM(E32:G32)</f>
        <v>0</v>
      </c>
      <c r="I32" s="39"/>
      <c r="J32" s="39"/>
      <c r="K32" s="48">
        <f>+SUM(H32:J32)</f>
        <v>0</v>
      </c>
      <c r="L32" s="39">
        <v>15</v>
      </c>
      <c r="M32" s="39">
        <v>28</v>
      </c>
      <c r="N32" s="39">
        <v>62</v>
      </c>
      <c r="O32" s="39">
        <f>+SUM(L32:N32)</f>
        <v>105</v>
      </c>
      <c r="P32" s="39">
        <f>+SUM(K32+O32)</f>
        <v>105</v>
      </c>
      <c r="Q32" s="39"/>
      <c r="R32" s="75">
        <f>+SUM(P32:Q32)</f>
        <v>105</v>
      </c>
      <c r="S32" s="10"/>
      <c r="T32" s="10"/>
    </row>
    <row r="33" spans="1:20" x14ac:dyDescent="0.2">
      <c r="A33" s="289"/>
      <c r="B33" s="133"/>
      <c r="C33" s="76" t="s">
        <v>33</v>
      </c>
      <c r="D33" s="77">
        <v>9</v>
      </c>
      <c r="E33" s="14"/>
      <c r="F33" s="14"/>
      <c r="G33" s="14"/>
      <c r="H33" s="30">
        <f>SUM(E33:G33)</f>
        <v>0</v>
      </c>
      <c r="I33" s="14">
        <v>6.5</v>
      </c>
      <c r="J33" s="14"/>
      <c r="K33" s="30">
        <f>+SUM(H33:J33)</f>
        <v>6.5</v>
      </c>
      <c r="L33" s="14">
        <v>21.51</v>
      </c>
      <c r="M33" s="14">
        <v>14.04</v>
      </c>
      <c r="N33" s="14">
        <v>40.53</v>
      </c>
      <c r="O33" s="14">
        <f>+SUM(L33:N33)</f>
        <v>76.08</v>
      </c>
      <c r="P33" s="14">
        <f>+SUM(K33+O33)</f>
        <v>82.58</v>
      </c>
      <c r="Q33" s="14"/>
      <c r="R33" s="23">
        <f>+SUM(P33:Q33)</f>
        <v>82.58</v>
      </c>
      <c r="S33" s="10"/>
      <c r="T33" s="10"/>
    </row>
    <row r="34" spans="1:20" x14ac:dyDescent="0.2">
      <c r="A34" s="289"/>
      <c r="B34" s="133"/>
      <c r="C34" s="76" t="s">
        <v>37</v>
      </c>
      <c r="D34" s="77">
        <v>2</v>
      </c>
      <c r="E34" s="14"/>
      <c r="F34" s="14"/>
      <c r="G34" s="14"/>
      <c r="H34" s="30">
        <f>SUM(E34:G34)</f>
        <v>0</v>
      </c>
      <c r="I34" s="14"/>
      <c r="J34" s="14"/>
      <c r="K34" s="30">
        <f>+SUM(H34:J34)</f>
        <v>0</v>
      </c>
      <c r="L34" s="14">
        <v>16</v>
      </c>
      <c r="M34" s="14">
        <v>16</v>
      </c>
      <c r="N34" s="14">
        <v>31</v>
      </c>
      <c r="O34" s="14">
        <f>+SUM(L34:N34)</f>
        <v>63</v>
      </c>
      <c r="P34" s="14">
        <f>+SUM(K34+O34)</f>
        <v>63</v>
      </c>
      <c r="Q34" s="14"/>
      <c r="R34" s="23">
        <f>+SUM(P34:Q34)</f>
        <v>63</v>
      </c>
      <c r="S34" s="10"/>
      <c r="T34" s="10"/>
    </row>
    <row r="35" spans="1:20" x14ac:dyDescent="0.2">
      <c r="A35" s="289"/>
      <c r="B35" s="133"/>
      <c r="C35" s="76" t="s">
        <v>38</v>
      </c>
      <c r="D35" s="77">
        <v>0</v>
      </c>
      <c r="E35" s="14"/>
      <c r="F35" s="14"/>
      <c r="G35" s="14"/>
      <c r="H35" s="30">
        <f t="shared" ref="H35:H63" si="10">SUM(E35:G35)</f>
        <v>0</v>
      </c>
      <c r="I35" s="14"/>
      <c r="J35" s="14"/>
      <c r="K35" s="30">
        <f t="shared" ref="K35:K63" si="11">+SUM(H35:J35)</f>
        <v>0</v>
      </c>
      <c r="L35" s="14"/>
      <c r="M35" s="14"/>
      <c r="N35" s="14"/>
      <c r="O35" s="14">
        <f t="shared" ref="O35:O64" si="12">+SUM(L35:N35)</f>
        <v>0</v>
      </c>
      <c r="P35" s="14">
        <f t="shared" ref="P35:P64" si="13">+SUM(K35+O35)</f>
        <v>0</v>
      </c>
      <c r="Q35" s="14"/>
      <c r="R35" s="23">
        <f t="shared" ref="R35:R64" si="14">+SUM(P35:Q35)</f>
        <v>0</v>
      </c>
      <c r="S35" s="10"/>
      <c r="T35" s="10"/>
    </row>
    <row r="36" spans="1:20" x14ac:dyDescent="0.2">
      <c r="A36" s="289"/>
      <c r="B36" s="134"/>
      <c r="C36" s="76" t="s">
        <v>49</v>
      </c>
      <c r="D36" s="77">
        <v>3</v>
      </c>
      <c r="E36" s="14"/>
      <c r="F36" s="14"/>
      <c r="G36" s="14"/>
      <c r="H36" s="30">
        <f t="shared" si="10"/>
        <v>0</v>
      </c>
      <c r="I36" s="14"/>
      <c r="J36" s="14"/>
      <c r="K36" s="30">
        <f t="shared" si="11"/>
        <v>0</v>
      </c>
      <c r="L36" s="14">
        <v>5</v>
      </c>
      <c r="M36" s="14">
        <v>9</v>
      </c>
      <c r="N36" s="14">
        <v>18</v>
      </c>
      <c r="O36" s="14">
        <f t="shared" si="12"/>
        <v>32</v>
      </c>
      <c r="P36" s="14">
        <f t="shared" si="13"/>
        <v>32</v>
      </c>
      <c r="Q36" s="14"/>
      <c r="R36" s="23">
        <f t="shared" si="14"/>
        <v>32</v>
      </c>
      <c r="S36" s="10"/>
      <c r="T36" s="10"/>
    </row>
    <row r="37" spans="1:20" x14ac:dyDescent="0.2">
      <c r="A37" s="289"/>
      <c r="B37" s="133" t="s">
        <v>310</v>
      </c>
      <c r="C37" s="76" t="s">
        <v>409</v>
      </c>
      <c r="D37" s="77">
        <v>0</v>
      </c>
      <c r="E37" s="14"/>
      <c r="F37" s="14"/>
      <c r="G37" s="14"/>
      <c r="H37" s="30">
        <f t="shared" si="10"/>
        <v>0</v>
      </c>
      <c r="I37" s="14"/>
      <c r="J37" s="14"/>
      <c r="K37" s="30">
        <f t="shared" si="11"/>
        <v>0</v>
      </c>
      <c r="L37" s="14"/>
      <c r="M37" s="14"/>
      <c r="N37" s="14"/>
      <c r="O37" s="14">
        <f t="shared" si="12"/>
        <v>0</v>
      </c>
      <c r="P37" s="14">
        <f t="shared" si="13"/>
        <v>0</v>
      </c>
      <c r="Q37" s="14"/>
      <c r="R37" s="23">
        <f t="shared" si="14"/>
        <v>0</v>
      </c>
      <c r="S37" s="10"/>
      <c r="T37" s="10"/>
    </row>
    <row r="38" spans="1:20" x14ac:dyDescent="0.2">
      <c r="A38" s="289"/>
      <c r="B38" s="133"/>
      <c r="C38" s="76" t="s">
        <v>310</v>
      </c>
      <c r="D38" s="77">
        <v>0</v>
      </c>
      <c r="E38" s="14"/>
      <c r="F38" s="14"/>
      <c r="G38" s="14"/>
      <c r="H38" s="30">
        <f t="shared" si="10"/>
        <v>0</v>
      </c>
      <c r="I38" s="14"/>
      <c r="J38" s="14"/>
      <c r="K38" s="30">
        <f t="shared" si="11"/>
        <v>0</v>
      </c>
      <c r="L38" s="14"/>
      <c r="M38" s="14"/>
      <c r="N38" s="14"/>
      <c r="O38" s="14">
        <f t="shared" si="12"/>
        <v>0</v>
      </c>
      <c r="P38" s="14">
        <f t="shared" si="13"/>
        <v>0</v>
      </c>
      <c r="Q38" s="14"/>
      <c r="R38" s="23">
        <f t="shared" si="14"/>
        <v>0</v>
      </c>
      <c r="S38" s="10"/>
      <c r="T38" s="10"/>
    </row>
    <row r="39" spans="1:20" x14ac:dyDescent="0.2">
      <c r="A39" s="289"/>
      <c r="B39" s="133"/>
      <c r="C39" s="76" t="s">
        <v>43</v>
      </c>
      <c r="D39" s="77">
        <v>0</v>
      </c>
      <c r="E39" s="14"/>
      <c r="F39" s="14"/>
      <c r="G39" s="14"/>
      <c r="H39" s="30">
        <f t="shared" si="10"/>
        <v>0</v>
      </c>
      <c r="I39" s="14"/>
      <c r="J39" s="14"/>
      <c r="K39" s="30">
        <f t="shared" si="11"/>
        <v>0</v>
      </c>
      <c r="L39" s="14"/>
      <c r="M39" s="14"/>
      <c r="N39" s="14"/>
      <c r="O39" s="14">
        <f t="shared" si="12"/>
        <v>0</v>
      </c>
      <c r="P39" s="14">
        <f t="shared" si="13"/>
        <v>0</v>
      </c>
      <c r="Q39" s="14"/>
      <c r="R39" s="23">
        <f t="shared" si="14"/>
        <v>0</v>
      </c>
      <c r="S39" s="10"/>
      <c r="T39" s="10"/>
    </row>
    <row r="40" spans="1:20" x14ac:dyDescent="0.2">
      <c r="A40" s="289"/>
      <c r="B40" s="134"/>
      <c r="C40" s="76" t="s">
        <v>350</v>
      </c>
      <c r="D40" s="77">
        <v>0</v>
      </c>
      <c r="E40" s="14"/>
      <c r="F40" s="14"/>
      <c r="G40" s="14"/>
      <c r="H40" s="30">
        <f t="shared" si="10"/>
        <v>0</v>
      </c>
      <c r="I40" s="14"/>
      <c r="J40" s="14"/>
      <c r="K40" s="30">
        <f t="shared" si="11"/>
        <v>0</v>
      </c>
      <c r="L40" s="14"/>
      <c r="M40" s="14"/>
      <c r="N40" s="14"/>
      <c r="O40" s="14">
        <f t="shared" si="12"/>
        <v>0</v>
      </c>
      <c r="P40" s="14">
        <f t="shared" si="13"/>
        <v>0</v>
      </c>
      <c r="Q40" s="14"/>
      <c r="R40" s="23">
        <f t="shared" si="14"/>
        <v>0</v>
      </c>
      <c r="S40" s="10"/>
      <c r="T40" s="10"/>
    </row>
    <row r="41" spans="1:20" x14ac:dyDescent="0.2">
      <c r="A41" s="289"/>
      <c r="B41" s="133" t="s">
        <v>292</v>
      </c>
      <c r="C41" s="76" t="s">
        <v>317</v>
      </c>
      <c r="D41" s="77">
        <v>0</v>
      </c>
      <c r="E41" s="14"/>
      <c r="F41" s="14"/>
      <c r="G41" s="14"/>
      <c r="H41" s="30">
        <f t="shared" si="10"/>
        <v>0</v>
      </c>
      <c r="I41" s="14"/>
      <c r="J41" s="14"/>
      <c r="K41" s="30">
        <f t="shared" si="11"/>
        <v>0</v>
      </c>
      <c r="L41" s="14"/>
      <c r="M41" s="14"/>
      <c r="N41" s="14"/>
      <c r="O41" s="14">
        <f t="shared" si="12"/>
        <v>0</v>
      </c>
      <c r="P41" s="14">
        <f t="shared" si="13"/>
        <v>0</v>
      </c>
      <c r="Q41" s="14"/>
      <c r="R41" s="23">
        <f t="shared" si="14"/>
        <v>0</v>
      </c>
      <c r="S41" s="10"/>
      <c r="T41" s="10"/>
    </row>
    <row r="42" spans="1:20" x14ac:dyDescent="0.2">
      <c r="A42" s="289"/>
      <c r="B42" s="133"/>
      <c r="C42" s="76" t="s">
        <v>269</v>
      </c>
      <c r="D42" s="77">
        <v>1</v>
      </c>
      <c r="E42" s="14"/>
      <c r="F42" s="14"/>
      <c r="G42" s="14"/>
      <c r="H42" s="30">
        <f t="shared" si="10"/>
        <v>0</v>
      </c>
      <c r="I42" s="14"/>
      <c r="J42" s="14"/>
      <c r="K42" s="30">
        <f t="shared" si="11"/>
        <v>0</v>
      </c>
      <c r="L42" s="14">
        <v>240</v>
      </c>
      <c r="M42" s="14">
        <v>250</v>
      </c>
      <c r="N42" s="14">
        <v>300</v>
      </c>
      <c r="O42" s="14">
        <f t="shared" si="12"/>
        <v>790</v>
      </c>
      <c r="P42" s="14">
        <f t="shared" si="13"/>
        <v>790</v>
      </c>
      <c r="Q42" s="14"/>
      <c r="R42" s="23">
        <f t="shared" si="14"/>
        <v>790</v>
      </c>
      <c r="S42" s="10"/>
      <c r="T42" s="10"/>
    </row>
    <row r="43" spans="1:20" x14ac:dyDescent="0.2">
      <c r="A43" s="289"/>
      <c r="B43" s="133"/>
      <c r="C43" s="76" t="s">
        <v>270</v>
      </c>
      <c r="D43" s="77">
        <v>0</v>
      </c>
      <c r="E43" s="14"/>
      <c r="F43" s="14"/>
      <c r="G43" s="14"/>
      <c r="H43" s="30">
        <f t="shared" si="10"/>
        <v>0</v>
      </c>
      <c r="I43" s="14"/>
      <c r="J43" s="14"/>
      <c r="K43" s="30">
        <f t="shared" si="11"/>
        <v>0</v>
      </c>
      <c r="L43" s="14"/>
      <c r="M43" s="14"/>
      <c r="N43" s="14"/>
      <c r="O43" s="14">
        <f t="shared" si="12"/>
        <v>0</v>
      </c>
      <c r="P43" s="14">
        <f t="shared" si="13"/>
        <v>0</v>
      </c>
      <c r="Q43" s="14"/>
      <c r="R43" s="23">
        <f t="shared" si="14"/>
        <v>0</v>
      </c>
      <c r="S43" s="10"/>
      <c r="T43" s="10"/>
    </row>
    <row r="44" spans="1:20" x14ac:dyDescent="0.2">
      <c r="A44" s="289"/>
      <c r="B44" s="133"/>
      <c r="C44" s="76" t="s">
        <v>271</v>
      </c>
      <c r="D44" s="77">
        <v>0</v>
      </c>
      <c r="E44" s="14"/>
      <c r="F44" s="14"/>
      <c r="G44" s="14"/>
      <c r="H44" s="30">
        <f t="shared" si="10"/>
        <v>0</v>
      </c>
      <c r="I44" s="14"/>
      <c r="J44" s="14"/>
      <c r="K44" s="30">
        <f t="shared" si="11"/>
        <v>0</v>
      </c>
      <c r="L44" s="14"/>
      <c r="M44" s="14"/>
      <c r="N44" s="14"/>
      <c r="O44" s="14">
        <f t="shared" si="12"/>
        <v>0</v>
      </c>
      <c r="P44" s="14">
        <f t="shared" si="13"/>
        <v>0</v>
      </c>
      <c r="Q44" s="14"/>
      <c r="R44" s="23">
        <f t="shared" si="14"/>
        <v>0</v>
      </c>
      <c r="S44" s="10"/>
      <c r="T44" s="10"/>
    </row>
    <row r="45" spans="1:20" x14ac:dyDescent="0.2">
      <c r="A45" s="289"/>
      <c r="B45" s="133"/>
      <c r="C45" s="76" t="s">
        <v>292</v>
      </c>
      <c r="D45" s="77">
        <v>0</v>
      </c>
      <c r="E45" s="14"/>
      <c r="F45" s="14"/>
      <c r="G45" s="14"/>
      <c r="H45" s="30">
        <f t="shared" si="10"/>
        <v>0</v>
      </c>
      <c r="I45" s="14"/>
      <c r="J45" s="14"/>
      <c r="K45" s="30">
        <f t="shared" si="11"/>
        <v>0</v>
      </c>
      <c r="L45" s="14"/>
      <c r="M45" s="14"/>
      <c r="N45" s="14"/>
      <c r="O45" s="14">
        <f t="shared" si="12"/>
        <v>0</v>
      </c>
      <c r="P45" s="14">
        <f t="shared" si="13"/>
        <v>0</v>
      </c>
      <c r="Q45" s="14"/>
      <c r="R45" s="23">
        <f t="shared" si="14"/>
        <v>0</v>
      </c>
      <c r="S45" s="10"/>
      <c r="T45" s="10"/>
    </row>
    <row r="46" spans="1:20" x14ac:dyDescent="0.2">
      <c r="A46" s="289"/>
      <c r="B46" s="134"/>
      <c r="C46" s="76" t="s">
        <v>422</v>
      </c>
      <c r="D46" s="77">
        <v>0</v>
      </c>
      <c r="E46" s="14"/>
      <c r="F46" s="14"/>
      <c r="G46" s="14"/>
      <c r="H46" s="30">
        <f t="shared" si="10"/>
        <v>0</v>
      </c>
      <c r="I46" s="14"/>
      <c r="J46" s="14"/>
      <c r="K46" s="30">
        <f t="shared" si="11"/>
        <v>0</v>
      </c>
      <c r="L46" s="14"/>
      <c r="M46" s="14"/>
      <c r="N46" s="14"/>
      <c r="O46" s="14">
        <f t="shared" si="12"/>
        <v>0</v>
      </c>
      <c r="P46" s="14">
        <f t="shared" si="13"/>
        <v>0</v>
      </c>
      <c r="Q46" s="14"/>
      <c r="R46" s="23">
        <f t="shared" si="14"/>
        <v>0</v>
      </c>
      <c r="S46" s="10"/>
      <c r="T46" s="10"/>
    </row>
    <row r="47" spans="1:20" x14ac:dyDescent="0.2">
      <c r="A47" s="289"/>
      <c r="B47" s="133" t="s">
        <v>41</v>
      </c>
      <c r="C47" s="76" t="s">
        <v>31</v>
      </c>
      <c r="D47" s="77">
        <v>4</v>
      </c>
      <c r="E47" s="14"/>
      <c r="F47" s="14"/>
      <c r="G47" s="14"/>
      <c r="H47" s="30">
        <f t="shared" si="10"/>
        <v>0</v>
      </c>
      <c r="I47" s="14">
        <v>5.4</v>
      </c>
      <c r="J47" s="14"/>
      <c r="K47" s="30">
        <f t="shared" si="11"/>
        <v>5.4</v>
      </c>
      <c r="L47" s="14">
        <v>5.45</v>
      </c>
      <c r="M47" s="14">
        <v>8.1</v>
      </c>
      <c r="N47" s="14">
        <v>7.25</v>
      </c>
      <c r="O47" s="14">
        <f t="shared" si="12"/>
        <v>20.8</v>
      </c>
      <c r="P47" s="14">
        <f t="shared" si="13"/>
        <v>26.200000000000003</v>
      </c>
      <c r="Q47" s="14"/>
      <c r="R47" s="23">
        <f t="shared" si="14"/>
        <v>26.200000000000003</v>
      </c>
      <c r="S47" s="10"/>
      <c r="T47" s="10"/>
    </row>
    <row r="48" spans="1:20" x14ac:dyDescent="0.2">
      <c r="A48" s="289"/>
      <c r="B48" s="133"/>
      <c r="C48" s="76" t="s">
        <v>25</v>
      </c>
      <c r="D48" s="77">
        <v>3</v>
      </c>
      <c r="E48" s="14"/>
      <c r="F48" s="14"/>
      <c r="G48" s="14"/>
      <c r="H48" s="30">
        <f t="shared" si="10"/>
        <v>0</v>
      </c>
      <c r="I48" s="14">
        <v>0.2</v>
      </c>
      <c r="J48" s="14"/>
      <c r="K48" s="30">
        <f t="shared" si="11"/>
        <v>0.2</v>
      </c>
      <c r="L48" s="14">
        <v>11</v>
      </c>
      <c r="M48" s="14">
        <v>8.5</v>
      </c>
      <c r="N48" s="14">
        <v>10.8</v>
      </c>
      <c r="O48" s="14">
        <f t="shared" si="12"/>
        <v>30.3</v>
      </c>
      <c r="P48" s="14">
        <f t="shared" si="13"/>
        <v>30.5</v>
      </c>
      <c r="Q48" s="14"/>
      <c r="R48" s="23">
        <f t="shared" si="14"/>
        <v>30.5</v>
      </c>
      <c r="S48" s="10"/>
      <c r="T48" s="10"/>
    </row>
    <row r="49" spans="1:20" x14ac:dyDescent="0.2">
      <c r="A49" s="289"/>
      <c r="B49" s="133"/>
      <c r="C49" s="76" t="s">
        <v>32</v>
      </c>
      <c r="D49" s="77">
        <v>0</v>
      </c>
      <c r="E49" s="14"/>
      <c r="F49" s="14"/>
      <c r="G49" s="14"/>
      <c r="H49" s="30">
        <f t="shared" si="10"/>
        <v>0</v>
      </c>
      <c r="I49" s="14"/>
      <c r="J49" s="14"/>
      <c r="K49" s="30">
        <f t="shared" si="11"/>
        <v>0</v>
      </c>
      <c r="L49" s="14"/>
      <c r="M49" s="14"/>
      <c r="N49" s="14"/>
      <c r="O49" s="14">
        <f t="shared" si="12"/>
        <v>0</v>
      </c>
      <c r="P49" s="14">
        <f t="shared" si="13"/>
        <v>0</v>
      </c>
      <c r="Q49" s="14"/>
      <c r="R49" s="23">
        <f t="shared" si="14"/>
        <v>0</v>
      </c>
      <c r="S49" s="10"/>
      <c r="T49" s="10"/>
    </row>
    <row r="50" spans="1:20" x14ac:dyDescent="0.2">
      <c r="A50" s="289"/>
      <c r="B50" s="133"/>
      <c r="C50" s="76" t="s">
        <v>34</v>
      </c>
      <c r="D50" s="77">
        <v>25</v>
      </c>
      <c r="E50" s="14"/>
      <c r="F50" s="14"/>
      <c r="G50" s="14"/>
      <c r="H50" s="30">
        <f t="shared" si="10"/>
        <v>0</v>
      </c>
      <c r="I50" s="14">
        <v>0.6</v>
      </c>
      <c r="J50" s="14"/>
      <c r="K50" s="30">
        <f t="shared" si="11"/>
        <v>0.6</v>
      </c>
      <c r="L50" s="14">
        <v>65.61</v>
      </c>
      <c r="M50" s="14">
        <v>65.8</v>
      </c>
      <c r="N50" s="14">
        <v>115.61</v>
      </c>
      <c r="O50" s="14">
        <f t="shared" si="12"/>
        <v>247.01999999999998</v>
      </c>
      <c r="P50" s="14">
        <f t="shared" si="13"/>
        <v>247.61999999999998</v>
      </c>
      <c r="Q50" s="14"/>
      <c r="R50" s="23">
        <f t="shared" si="14"/>
        <v>247.61999999999998</v>
      </c>
      <c r="S50" s="10"/>
      <c r="T50" s="10"/>
    </row>
    <row r="51" spans="1:20" x14ac:dyDescent="0.2">
      <c r="A51" s="289"/>
      <c r="B51" s="133"/>
      <c r="C51" s="76" t="s">
        <v>35</v>
      </c>
      <c r="D51" s="77">
        <v>5</v>
      </c>
      <c r="E51" s="14"/>
      <c r="F51" s="14"/>
      <c r="G51" s="14"/>
      <c r="H51" s="30">
        <f t="shared" si="10"/>
        <v>0</v>
      </c>
      <c r="I51" s="14"/>
      <c r="J51" s="14"/>
      <c r="K51" s="30">
        <f t="shared" si="11"/>
        <v>0</v>
      </c>
      <c r="L51" s="14">
        <v>11</v>
      </c>
      <c r="M51" s="14">
        <v>12.5</v>
      </c>
      <c r="N51" s="14">
        <v>14</v>
      </c>
      <c r="O51" s="14">
        <f t="shared" si="12"/>
        <v>37.5</v>
      </c>
      <c r="P51" s="14">
        <f t="shared" si="13"/>
        <v>37.5</v>
      </c>
      <c r="Q51" s="14"/>
      <c r="R51" s="23">
        <f t="shared" si="14"/>
        <v>37.5</v>
      </c>
      <c r="S51" s="10"/>
      <c r="T51" s="10"/>
    </row>
    <row r="52" spans="1:20" x14ac:dyDescent="0.2">
      <c r="A52" s="289"/>
      <c r="B52" s="133"/>
      <c r="C52" s="76" t="s">
        <v>36</v>
      </c>
      <c r="D52" s="77">
        <v>10</v>
      </c>
      <c r="E52" s="14"/>
      <c r="F52" s="14"/>
      <c r="G52" s="14"/>
      <c r="H52" s="30">
        <f t="shared" si="10"/>
        <v>0</v>
      </c>
      <c r="I52" s="14">
        <v>0.72</v>
      </c>
      <c r="J52" s="14"/>
      <c r="K52" s="30">
        <f t="shared" si="11"/>
        <v>0.72</v>
      </c>
      <c r="L52" s="14">
        <v>7.3</v>
      </c>
      <c r="M52" s="14">
        <v>14.51</v>
      </c>
      <c r="N52" s="14">
        <v>8.8000000000000007</v>
      </c>
      <c r="O52" s="14">
        <f t="shared" si="12"/>
        <v>30.61</v>
      </c>
      <c r="P52" s="14">
        <f t="shared" si="13"/>
        <v>31.33</v>
      </c>
      <c r="Q52" s="14"/>
      <c r="R52" s="23">
        <f t="shared" si="14"/>
        <v>31.33</v>
      </c>
      <c r="S52" s="10"/>
      <c r="T52" s="10"/>
    </row>
    <row r="53" spans="1:20" x14ac:dyDescent="0.2">
      <c r="A53" s="289"/>
      <c r="B53" s="134"/>
      <c r="C53" s="76" t="s">
        <v>41</v>
      </c>
      <c r="D53" s="77">
        <v>5</v>
      </c>
      <c r="E53" s="14"/>
      <c r="F53" s="14"/>
      <c r="G53" s="14"/>
      <c r="H53" s="30">
        <f t="shared" si="10"/>
        <v>0</v>
      </c>
      <c r="I53" s="14">
        <v>0.5</v>
      </c>
      <c r="J53" s="14"/>
      <c r="K53" s="30">
        <f t="shared" si="11"/>
        <v>0.5</v>
      </c>
      <c r="L53" s="14">
        <v>1.1000000000000001</v>
      </c>
      <c r="M53" s="14">
        <v>1.01</v>
      </c>
      <c r="N53" s="14">
        <v>1.48</v>
      </c>
      <c r="O53" s="14">
        <f t="shared" si="12"/>
        <v>3.5900000000000003</v>
      </c>
      <c r="P53" s="14">
        <f t="shared" si="13"/>
        <v>4.09</v>
      </c>
      <c r="Q53" s="14"/>
      <c r="R53" s="23">
        <f t="shared" si="14"/>
        <v>4.09</v>
      </c>
      <c r="S53" s="10"/>
      <c r="T53" s="10"/>
    </row>
    <row r="54" spans="1:20" x14ac:dyDescent="0.2">
      <c r="A54" s="289"/>
      <c r="B54" s="133" t="s">
        <v>46</v>
      </c>
      <c r="C54" s="76" t="s">
        <v>27</v>
      </c>
      <c r="D54" s="77">
        <v>25</v>
      </c>
      <c r="E54" s="14">
        <v>5</v>
      </c>
      <c r="F54" s="14"/>
      <c r="G54" s="14"/>
      <c r="H54" s="30">
        <f t="shared" si="10"/>
        <v>5</v>
      </c>
      <c r="I54" s="14">
        <v>15.06</v>
      </c>
      <c r="J54" s="14"/>
      <c r="K54" s="30">
        <f t="shared" si="11"/>
        <v>20.060000000000002</v>
      </c>
      <c r="L54" s="14">
        <v>31.04</v>
      </c>
      <c r="M54" s="14">
        <v>50.05</v>
      </c>
      <c r="N54" s="14">
        <v>71.94</v>
      </c>
      <c r="O54" s="14">
        <f t="shared" si="12"/>
        <v>153.03</v>
      </c>
      <c r="P54" s="14">
        <f t="shared" si="13"/>
        <v>173.09</v>
      </c>
      <c r="Q54" s="14">
        <v>10</v>
      </c>
      <c r="R54" s="23">
        <f t="shared" si="14"/>
        <v>183.09</v>
      </c>
      <c r="S54" s="10"/>
      <c r="T54" s="10"/>
    </row>
    <row r="55" spans="1:20" x14ac:dyDescent="0.2">
      <c r="A55" s="289"/>
      <c r="B55" s="133"/>
      <c r="C55" s="78" t="s">
        <v>318</v>
      </c>
      <c r="D55" s="79"/>
      <c r="E55" s="36"/>
      <c r="F55" s="36"/>
      <c r="G55" s="36"/>
      <c r="H55" s="65"/>
      <c r="I55" s="36"/>
      <c r="J55" s="36"/>
      <c r="K55" s="65"/>
      <c r="L55" s="36"/>
      <c r="M55" s="36"/>
      <c r="N55" s="36"/>
      <c r="O55" s="36"/>
      <c r="P55" s="36"/>
      <c r="Q55" s="36"/>
      <c r="R55" s="80"/>
      <c r="S55" s="10"/>
      <c r="T55" s="10"/>
    </row>
    <row r="56" spans="1:20" x14ac:dyDescent="0.2">
      <c r="A56" s="289"/>
      <c r="B56" s="133"/>
      <c r="C56" s="76" t="s">
        <v>357</v>
      </c>
      <c r="D56" s="77">
        <v>2</v>
      </c>
      <c r="E56" s="14"/>
      <c r="F56" s="14"/>
      <c r="G56" s="14"/>
      <c r="H56" s="30">
        <f t="shared" si="10"/>
        <v>0</v>
      </c>
      <c r="I56" s="14"/>
      <c r="J56" s="14"/>
      <c r="K56" s="30">
        <f t="shared" si="11"/>
        <v>0</v>
      </c>
      <c r="L56" s="14"/>
      <c r="M56" s="14">
        <v>64.5</v>
      </c>
      <c r="N56" s="14">
        <v>34.5</v>
      </c>
      <c r="O56" s="14">
        <f t="shared" si="12"/>
        <v>99</v>
      </c>
      <c r="P56" s="14">
        <f t="shared" si="13"/>
        <v>99</v>
      </c>
      <c r="Q56" s="14"/>
      <c r="R56" s="23">
        <f t="shared" si="14"/>
        <v>99</v>
      </c>
      <c r="S56" s="10"/>
      <c r="T56" s="10"/>
    </row>
    <row r="57" spans="1:20" x14ac:dyDescent="0.2">
      <c r="A57" s="289"/>
      <c r="B57" s="133"/>
      <c r="C57" s="76" t="s">
        <v>40</v>
      </c>
      <c r="D57" s="77">
        <v>56</v>
      </c>
      <c r="E57" s="14"/>
      <c r="F57" s="14"/>
      <c r="G57" s="14">
        <v>0.1</v>
      </c>
      <c r="H57" s="30">
        <f t="shared" si="10"/>
        <v>0.1</v>
      </c>
      <c r="I57" s="14">
        <v>5.69</v>
      </c>
      <c r="J57" s="14"/>
      <c r="K57" s="30">
        <f t="shared" si="11"/>
        <v>5.79</v>
      </c>
      <c r="L57" s="14">
        <v>12.31</v>
      </c>
      <c r="M57" s="14">
        <v>32.729999999999997</v>
      </c>
      <c r="N57" s="14">
        <v>28.39</v>
      </c>
      <c r="O57" s="14">
        <f t="shared" si="12"/>
        <v>73.430000000000007</v>
      </c>
      <c r="P57" s="14">
        <f t="shared" si="13"/>
        <v>79.220000000000013</v>
      </c>
      <c r="Q57" s="14"/>
      <c r="R57" s="23">
        <f t="shared" si="14"/>
        <v>79.220000000000013</v>
      </c>
      <c r="S57" s="10"/>
      <c r="T57" s="10"/>
    </row>
    <row r="58" spans="1:20" x14ac:dyDescent="0.2">
      <c r="A58" s="289"/>
      <c r="B58" s="133"/>
      <c r="C58" s="76" t="s">
        <v>42</v>
      </c>
      <c r="D58" s="77">
        <v>20</v>
      </c>
      <c r="E58" s="14">
        <v>0.1</v>
      </c>
      <c r="F58" s="14"/>
      <c r="G58" s="14">
        <v>85</v>
      </c>
      <c r="H58" s="30">
        <f t="shared" si="10"/>
        <v>85.1</v>
      </c>
      <c r="I58" s="14">
        <v>124.52</v>
      </c>
      <c r="J58" s="14"/>
      <c r="K58" s="30">
        <f t="shared" si="11"/>
        <v>209.62</v>
      </c>
      <c r="L58" s="14">
        <v>28.35</v>
      </c>
      <c r="M58" s="14">
        <v>66.989999999999995</v>
      </c>
      <c r="N58" s="14">
        <v>172.04</v>
      </c>
      <c r="O58" s="14">
        <f t="shared" si="12"/>
        <v>267.38</v>
      </c>
      <c r="P58" s="14">
        <f t="shared" si="13"/>
        <v>477</v>
      </c>
      <c r="Q58" s="14"/>
      <c r="R58" s="23">
        <f t="shared" si="14"/>
        <v>477</v>
      </c>
      <c r="S58" s="10"/>
      <c r="T58" s="10"/>
    </row>
    <row r="59" spans="1:20" x14ac:dyDescent="0.2">
      <c r="A59" s="289"/>
      <c r="B59" s="133"/>
      <c r="C59" s="76" t="s">
        <v>46</v>
      </c>
      <c r="D59" s="77">
        <v>211</v>
      </c>
      <c r="E59" s="14">
        <v>118.34</v>
      </c>
      <c r="F59" s="14">
        <v>54.76</v>
      </c>
      <c r="G59" s="14">
        <v>2.6</v>
      </c>
      <c r="H59" s="30">
        <f t="shared" si="10"/>
        <v>175.7</v>
      </c>
      <c r="I59" s="14">
        <v>197.18</v>
      </c>
      <c r="J59" s="14"/>
      <c r="K59" s="30">
        <f t="shared" si="11"/>
        <v>372.88</v>
      </c>
      <c r="L59" s="14">
        <v>105.37</v>
      </c>
      <c r="M59" s="14">
        <v>257.5</v>
      </c>
      <c r="N59" s="14">
        <v>328.94</v>
      </c>
      <c r="O59" s="14">
        <f t="shared" si="12"/>
        <v>691.81</v>
      </c>
      <c r="P59" s="14">
        <f t="shared" si="13"/>
        <v>1064.69</v>
      </c>
      <c r="Q59" s="14">
        <v>5.97</v>
      </c>
      <c r="R59" s="23">
        <f t="shared" si="14"/>
        <v>1070.6600000000001</v>
      </c>
      <c r="S59" s="10"/>
      <c r="T59" s="10"/>
    </row>
    <row r="60" spans="1:20" x14ac:dyDescent="0.2">
      <c r="A60" s="289"/>
      <c r="B60" s="133"/>
      <c r="C60" s="76" t="s">
        <v>47</v>
      </c>
      <c r="D60" s="77">
        <v>69</v>
      </c>
      <c r="E60" s="14"/>
      <c r="F60" s="14"/>
      <c r="G60" s="14"/>
      <c r="H60" s="30">
        <f t="shared" si="10"/>
        <v>0</v>
      </c>
      <c r="I60" s="14">
        <v>0.4</v>
      </c>
      <c r="J60" s="14"/>
      <c r="K60" s="30">
        <f t="shared" si="11"/>
        <v>0.4</v>
      </c>
      <c r="L60" s="14">
        <v>1.21</v>
      </c>
      <c r="M60" s="14">
        <v>11.95</v>
      </c>
      <c r="N60" s="14">
        <v>24.5</v>
      </c>
      <c r="O60" s="14">
        <f t="shared" si="12"/>
        <v>37.659999999999997</v>
      </c>
      <c r="P60" s="14">
        <f t="shared" si="13"/>
        <v>38.059999999999995</v>
      </c>
      <c r="Q60" s="14"/>
      <c r="R60" s="23">
        <f t="shared" si="14"/>
        <v>38.059999999999995</v>
      </c>
      <c r="S60" s="10"/>
      <c r="T60" s="10"/>
    </row>
    <row r="61" spans="1:20" x14ac:dyDescent="0.2">
      <c r="A61" s="289"/>
      <c r="B61" s="133"/>
      <c r="C61" s="76" t="s">
        <v>303</v>
      </c>
      <c r="D61" s="77">
        <v>217</v>
      </c>
      <c r="E61" s="14">
        <v>2.4500000000000002</v>
      </c>
      <c r="F61" s="14">
        <v>1.9</v>
      </c>
      <c r="G61" s="14">
        <v>0.8</v>
      </c>
      <c r="H61" s="30">
        <f t="shared" si="10"/>
        <v>5.1499999999999995</v>
      </c>
      <c r="I61" s="14">
        <v>5.51</v>
      </c>
      <c r="J61" s="14"/>
      <c r="K61" s="30">
        <f t="shared" si="11"/>
        <v>10.66</v>
      </c>
      <c r="L61" s="14">
        <v>16.579999999999998</v>
      </c>
      <c r="M61" s="14">
        <v>53.02</v>
      </c>
      <c r="N61" s="14">
        <v>98</v>
      </c>
      <c r="O61" s="14">
        <f t="shared" si="12"/>
        <v>167.6</v>
      </c>
      <c r="P61" s="14">
        <f t="shared" si="13"/>
        <v>178.26</v>
      </c>
      <c r="Q61" s="14">
        <v>0.53</v>
      </c>
      <c r="R61" s="23">
        <f t="shared" si="14"/>
        <v>178.79</v>
      </c>
      <c r="S61" s="10"/>
      <c r="T61" s="10"/>
    </row>
    <row r="62" spans="1:20" x14ac:dyDescent="0.2">
      <c r="A62" s="289"/>
      <c r="B62" s="134"/>
      <c r="C62" s="76" t="s">
        <v>343</v>
      </c>
      <c r="D62" s="77">
        <v>0</v>
      </c>
      <c r="E62" s="14"/>
      <c r="F62" s="14"/>
      <c r="G62" s="14"/>
      <c r="H62" s="30">
        <f t="shared" si="10"/>
        <v>0</v>
      </c>
      <c r="I62" s="14"/>
      <c r="J62" s="14"/>
      <c r="K62" s="30">
        <f t="shared" si="11"/>
        <v>0</v>
      </c>
      <c r="L62" s="14"/>
      <c r="M62" s="14"/>
      <c r="N62" s="14"/>
      <c r="O62" s="14">
        <f t="shared" si="12"/>
        <v>0</v>
      </c>
      <c r="P62" s="14">
        <f t="shared" si="13"/>
        <v>0</v>
      </c>
      <c r="Q62" s="14"/>
      <c r="R62" s="23">
        <f t="shared" si="14"/>
        <v>0</v>
      </c>
      <c r="S62" s="10"/>
      <c r="T62" s="10"/>
    </row>
    <row r="63" spans="1:20" x14ac:dyDescent="0.2">
      <c r="A63" s="289"/>
      <c r="B63" s="133" t="s">
        <v>44</v>
      </c>
      <c r="C63" s="76" t="s">
        <v>23</v>
      </c>
      <c r="D63" s="77">
        <v>10</v>
      </c>
      <c r="E63" s="14">
        <v>8.11</v>
      </c>
      <c r="F63" s="14"/>
      <c r="G63" s="14"/>
      <c r="H63" s="30">
        <f t="shared" si="10"/>
        <v>8.11</v>
      </c>
      <c r="I63" s="14">
        <v>12.54</v>
      </c>
      <c r="J63" s="14"/>
      <c r="K63" s="30">
        <f t="shared" si="11"/>
        <v>20.65</v>
      </c>
      <c r="L63" s="14">
        <v>6</v>
      </c>
      <c r="M63" s="14">
        <v>11.45</v>
      </c>
      <c r="N63" s="14">
        <v>16.55</v>
      </c>
      <c r="O63" s="14">
        <f t="shared" si="12"/>
        <v>34</v>
      </c>
      <c r="P63" s="14">
        <f t="shared" si="13"/>
        <v>54.65</v>
      </c>
      <c r="Q63" s="14"/>
      <c r="R63" s="23">
        <f t="shared" si="14"/>
        <v>54.65</v>
      </c>
      <c r="S63" s="10"/>
      <c r="T63" s="10"/>
    </row>
    <row r="64" spans="1:20" x14ac:dyDescent="0.2">
      <c r="A64" s="289"/>
      <c r="B64" s="133"/>
      <c r="C64" s="76" t="s">
        <v>26</v>
      </c>
      <c r="D64" s="77">
        <v>27</v>
      </c>
      <c r="E64" s="14">
        <v>0.8</v>
      </c>
      <c r="F64" s="14"/>
      <c r="G64" s="14"/>
      <c r="H64" s="30">
        <f t="shared" ref="H64:H69" si="15">SUM(E64:G64)</f>
        <v>0.8</v>
      </c>
      <c r="I64" s="14">
        <v>74.5</v>
      </c>
      <c r="J64" s="14"/>
      <c r="K64" s="30">
        <f t="shared" ref="K64:K69" si="16">+SUM(H64:J64)</f>
        <v>75.3</v>
      </c>
      <c r="L64" s="14">
        <v>28.55</v>
      </c>
      <c r="M64" s="14">
        <v>57.16</v>
      </c>
      <c r="N64" s="14">
        <v>49.55</v>
      </c>
      <c r="O64" s="14">
        <f t="shared" si="12"/>
        <v>135.26</v>
      </c>
      <c r="P64" s="14">
        <f t="shared" si="13"/>
        <v>210.56</v>
      </c>
      <c r="Q64" s="14">
        <v>73</v>
      </c>
      <c r="R64" s="23">
        <f t="shared" si="14"/>
        <v>283.56</v>
      </c>
      <c r="S64" s="10"/>
      <c r="T64" s="10"/>
    </row>
    <row r="65" spans="1:20" x14ac:dyDescent="0.2">
      <c r="A65" s="289"/>
      <c r="B65" s="133"/>
      <c r="C65" s="76" t="s">
        <v>29</v>
      </c>
      <c r="D65" s="77">
        <v>18</v>
      </c>
      <c r="E65" s="14">
        <v>0.8</v>
      </c>
      <c r="F65" s="14">
        <v>0.02</v>
      </c>
      <c r="G65" s="14">
        <v>1.51</v>
      </c>
      <c r="H65" s="30">
        <f t="shared" si="15"/>
        <v>2.33</v>
      </c>
      <c r="I65" s="14">
        <v>0.03</v>
      </c>
      <c r="J65" s="14"/>
      <c r="K65" s="30">
        <f t="shared" si="16"/>
        <v>2.36</v>
      </c>
      <c r="L65" s="14"/>
      <c r="M65" s="14">
        <v>0.26</v>
      </c>
      <c r="N65" s="14">
        <v>2.72</v>
      </c>
      <c r="O65" s="14">
        <f>+SUM(L65:N65)</f>
        <v>2.9800000000000004</v>
      </c>
      <c r="P65" s="14">
        <f>+SUM(K65+O65)</f>
        <v>5.34</v>
      </c>
      <c r="Q65" s="14">
        <v>1.54</v>
      </c>
      <c r="R65" s="23">
        <f>+SUM(P65:Q65)</f>
        <v>6.88</v>
      </c>
      <c r="S65" s="10"/>
      <c r="T65" s="10"/>
    </row>
    <row r="66" spans="1:20" x14ac:dyDescent="0.2">
      <c r="A66" s="289"/>
      <c r="B66" s="133"/>
      <c r="C66" s="76" t="s">
        <v>30</v>
      </c>
      <c r="D66" s="77">
        <v>15</v>
      </c>
      <c r="E66" s="14">
        <v>1.46</v>
      </c>
      <c r="F66" s="14">
        <v>0.8</v>
      </c>
      <c r="G66" s="14"/>
      <c r="H66" s="30">
        <f t="shared" si="15"/>
        <v>2.2599999999999998</v>
      </c>
      <c r="I66" s="14">
        <v>3.75</v>
      </c>
      <c r="J66" s="14"/>
      <c r="K66" s="30">
        <f t="shared" si="16"/>
        <v>6.01</v>
      </c>
      <c r="L66" s="14">
        <v>0.7</v>
      </c>
      <c r="M66" s="14">
        <v>3.45</v>
      </c>
      <c r="N66" s="14">
        <v>5.8</v>
      </c>
      <c r="O66" s="14">
        <f>+SUM(L66:N66)</f>
        <v>9.9499999999999993</v>
      </c>
      <c r="P66" s="14">
        <f>+SUM(K66+O66)</f>
        <v>15.959999999999999</v>
      </c>
      <c r="Q66" s="14"/>
      <c r="R66" s="23">
        <f>+SUM(P66:Q66)</f>
        <v>15.959999999999999</v>
      </c>
      <c r="S66" s="10"/>
      <c r="T66" s="10"/>
    </row>
    <row r="67" spans="1:20" x14ac:dyDescent="0.2">
      <c r="A67" s="289"/>
      <c r="B67" s="133"/>
      <c r="C67" s="76" t="s">
        <v>44</v>
      </c>
      <c r="D67" s="77">
        <v>76</v>
      </c>
      <c r="E67" s="14">
        <v>0.22</v>
      </c>
      <c r="F67" s="14"/>
      <c r="G67" s="14">
        <v>1.36</v>
      </c>
      <c r="H67" s="30">
        <f t="shared" si="15"/>
        <v>1.58</v>
      </c>
      <c r="I67" s="14">
        <v>30.17</v>
      </c>
      <c r="J67" s="14">
        <v>0.05</v>
      </c>
      <c r="K67" s="30">
        <f t="shared" si="16"/>
        <v>31.8</v>
      </c>
      <c r="L67" s="14">
        <v>0.1</v>
      </c>
      <c r="M67" s="14">
        <v>13.66</v>
      </c>
      <c r="N67" s="14">
        <v>65.34</v>
      </c>
      <c r="O67" s="14">
        <f>+SUM(L67:N67)</f>
        <v>79.100000000000009</v>
      </c>
      <c r="P67" s="14">
        <f>+SUM(K67+O67)</f>
        <v>110.9</v>
      </c>
      <c r="Q67" s="14">
        <v>27</v>
      </c>
      <c r="R67" s="23">
        <f>+SUM(P67:Q67)</f>
        <v>137.9</v>
      </c>
      <c r="S67" s="10"/>
      <c r="T67" s="10"/>
    </row>
    <row r="68" spans="1:20" x14ac:dyDescent="0.2">
      <c r="A68" s="289"/>
      <c r="B68" s="134"/>
      <c r="C68" s="76" t="s">
        <v>45</v>
      </c>
      <c r="D68" s="77">
        <v>12</v>
      </c>
      <c r="E68" s="14"/>
      <c r="F68" s="14"/>
      <c r="G68" s="14"/>
      <c r="H68" s="30">
        <f t="shared" si="15"/>
        <v>0</v>
      </c>
      <c r="I68" s="14">
        <v>3.22</v>
      </c>
      <c r="J68" s="14"/>
      <c r="K68" s="30">
        <f t="shared" si="16"/>
        <v>3.22</v>
      </c>
      <c r="L68" s="14">
        <v>10.5</v>
      </c>
      <c r="M68" s="14">
        <v>10.55</v>
      </c>
      <c r="N68" s="14">
        <v>23.06</v>
      </c>
      <c r="O68" s="14">
        <f>+SUM(L68:N68)</f>
        <v>44.11</v>
      </c>
      <c r="P68" s="14">
        <f>+SUM(K68+O68)</f>
        <v>47.33</v>
      </c>
      <c r="Q68" s="14">
        <v>0.94</v>
      </c>
      <c r="R68" s="23">
        <f>+SUM(P68:Q68)</f>
        <v>48.269999999999996</v>
      </c>
      <c r="S68" s="10"/>
      <c r="T68" s="10"/>
    </row>
    <row r="69" spans="1:20" x14ac:dyDescent="0.2">
      <c r="A69" s="291"/>
      <c r="B69" s="133" t="s">
        <v>363</v>
      </c>
      <c r="C69" s="82" t="s">
        <v>363</v>
      </c>
      <c r="D69" s="83">
        <v>0</v>
      </c>
      <c r="E69" s="17"/>
      <c r="F69" s="17"/>
      <c r="G69" s="17"/>
      <c r="H69" s="32">
        <f t="shared" si="15"/>
        <v>0</v>
      </c>
      <c r="I69" s="17"/>
      <c r="J69" s="17"/>
      <c r="K69" s="32">
        <f t="shared" si="16"/>
        <v>0</v>
      </c>
      <c r="L69" s="17"/>
      <c r="M69" s="17"/>
      <c r="N69" s="17"/>
      <c r="O69" s="17">
        <f>+SUM(L69:N69)</f>
        <v>0</v>
      </c>
      <c r="P69" s="17">
        <f>+SUM(K69+O69)</f>
        <v>0</v>
      </c>
      <c r="Q69" s="17"/>
      <c r="R69" s="84">
        <f>+SUM(P69:Q69)</f>
        <v>0</v>
      </c>
      <c r="S69" s="10"/>
      <c r="T69" s="10"/>
    </row>
    <row r="70" spans="1:20" ht="15" x14ac:dyDescent="0.25">
      <c r="A70" s="230" t="s">
        <v>0</v>
      </c>
      <c r="B70" s="231"/>
      <c r="C70" s="232" t="s">
        <v>0</v>
      </c>
      <c r="D70" s="53">
        <f>+SUM(D32:D69)</f>
        <v>828</v>
      </c>
      <c r="E70" s="54">
        <f>SUM(E32:E69)</f>
        <v>137.28000000000003</v>
      </c>
      <c r="F70" s="54">
        <f>SUM(F32:F69)</f>
        <v>57.48</v>
      </c>
      <c r="G70" s="54">
        <f>SUM(G32:G69)</f>
        <v>91.36999999999999</v>
      </c>
      <c r="H70" s="54">
        <f>SUM(H32:H69)</f>
        <v>286.12999999999994</v>
      </c>
      <c r="I70" s="54">
        <f t="shared" ref="I70:R70" si="17">+SUM(I32:I69)</f>
        <v>486.49</v>
      </c>
      <c r="J70" s="54">
        <f t="shared" si="17"/>
        <v>0.05</v>
      </c>
      <c r="K70" s="54">
        <f t="shared" si="17"/>
        <v>772.66999999999985</v>
      </c>
      <c r="L70" s="54">
        <f t="shared" si="17"/>
        <v>639.68000000000018</v>
      </c>
      <c r="M70" s="54">
        <f t="shared" si="17"/>
        <v>1060.7300000000002</v>
      </c>
      <c r="N70" s="54">
        <f t="shared" si="17"/>
        <v>1530.7999999999995</v>
      </c>
      <c r="O70" s="54">
        <f t="shared" si="17"/>
        <v>3231.2099999999996</v>
      </c>
      <c r="P70" s="54">
        <f t="shared" si="17"/>
        <v>4003.8799999999997</v>
      </c>
      <c r="Q70" s="54">
        <f t="shared" si="17"/>
        <v>118.98</v>
      </c>
      <c r="R70" s="55">
        <f t="shared" si="17"/>
        <v>4122.8600000000006</v>
      </c>
      <c r="S70" s="10"/>
      <c r="T70" s="10"/>
    </row>
    <row r="71" spans="1:20" x14ac:dyDescent="0.2">
      <c r="A71" s="70" t="s">
        <v>5</v>
      </c>
      <c r="B71" s="288" t="s">
        <v>423</v>
      </c>
      <c r="C71" s="73" t="s">
        <v>77</v>
      </c>
      <c r="D71" s="61">
        <v>3</v>
      </c>
      <c r="E71" s="39"/>
      <c r="F71" s="39"/>
      <c r="G71" s="39"/>
      <c r="H71" s="48">
        <f t="shared" ref="H71:H103" si="18">SUM(E71:G71)</f>
        <v>0</v>
      </c>
      <c r="I71" s="39"/>
      <c r="J71" s="39"/>
      <c r="K71" s="48">
        <f t="shared" ref="K71:K103" si="19">+SUM(H71:J71)</f>
        <v>0</v>
      </c>
      <c r="L71" s="39"/>
      <c r="M71" s="39">
        <v>0.75</v>
      </c>
      <c r="N71" s="39">
        <v>0.25</v>
      </c>
      <c r="O71" s="39">
        <f t="shared" ref="O71:O103" si="20">+SUM(L71:N71)</f>
        <v>1</v>
      </c>
      <c r="P71" s="39">
        <f t="shared" ref="P71:P103" si="21">+SUM(K71+O71)</f>
        <v>1</v>
      </c>
      <c r="Q71" s="39">
        <v>0.01</v>
      </c>
      <c r="R71" s="39">
        <f t="shared" ref="R71:R103" si="22">+SUM(P71:Q71)</f>
        <v>1.01</v>
      </c>
      <c r="S71" s="10"/>
      <c r="T71" s="10"/>
    </row>
    <row r="72" spans="1:20" x14ac:dyDescent="0.2">
      <c r="A72" s="71"/>
      <c r="B72" s="289"/>
      <c r="C72" s="76" t="s">
        <v>61</v>
      </c>
      <c r="D72" s="34">
        <v>23</v>
      </c>
      <c r="E72" s="14"/>
      <c r="F72" s="14"/>
      <c r="G72" s="14"/>
      <c r="H72" s="30">
        <f t="shared" si="18"/>
        <v>0</v>
      </c>
      <c r="I72" s="14">
        <v>2.4</v>
      </c>
      <c r="J72" s="14"/>
      <c r="K72" s="30">
        <f t="shared" si="19"/>
        <v>2.4</v>
      </c>
      <c r="L72" s="14">
        <v>1.32</v>
      </c>
      <c r="M72" s="14">
        <v>19.510000000000002</v>
      </c>
      <c r="N72" s="14">
        <v>9.8800000000000008</v>
      </c>
      <c r="O72" s="14">
        <f t="shared" si="20"/>
        <v>30.71</v>
      </c>
      <c r="P72" s="14">
        <f t="shared" si="21"/>
        <v>33.11</v>
      </c>
      <c r="Q72" s="14">
        <v>0.01</v>
      </c>
      <c r="R72" s="14">
        <f t="shared" si="22"/>
        <v>33.119999999999997</v>
      </c>
      <c r="S72" s="10"/>
      <c r="T72" s="10"/>
    </row>
    <row r="73" spans="1:20" x14ac:dyDescent="0.2">
      <c r="A73" s="71"/>
      <c r="B73" s="289"/>
      <c r="C73" s="76" t="s">
        <v>56</v>
      </c>
      <c r="D73" s="34">
        <v>3</v>
      </c>
      <c r="E73" s="14"/>
      <c r="F73" s="14"/>
      <c r="G73" s="14"/>
      <c r="H73" s="30">
        <f t="shared" si="18"/>
        <v>0</v>
      </c>
      <c r="I73" s="14"/>
      <c r="J73" s="14"/>
      <c r="K73" s="30">
        <f t="shared" si="19"/>
        <v>0</v>
      </c>
      <c r="L73" s="14">
        <v>3.5</v>
      </c>
      <c r="M73" s="14">
        <v>0.55000000000000004</v>
      </c>
      <c r="N73" s="14">
        <v>6.01</v>
      </c>
      <c r="O73" s="14">
        <f t="shared" si="20"/>
        <v>10.059999999999999</v>
      </c>
      <c r="P73" s="14">
        <f t="shared" si="21"/>
        <v>10.059999999999999</v>
      </c>
      <c r="Q73" s="14"/>
      <c r="R73" s="14">
        <f t="shared" si="22"/>
        <v>10.059999999999999</v>
      </c>
      <c r="S73" s="10"/>
      <c r="T73" s="10"/>
    </row>
    <row r="74" spans="1:20" x14ac:dyDescent="0.2">
      <c r="A74" s="71"/>
      <c r="B74" s="289"/>
      <c r="C74" s="76" t="s">
        <v>50</v>
      </c>
      <c r="D74" s="34">
        <v>2</v>
      </c>
      <c r="E74" s="14"/>
      <c r="F74" s="14"/>
      <c r="G74" s="14"/>
      <c r="H74" s="30">
        <f t="shared" si="18"/>
        <v>0</v>
      </c>
      <c r="I74" s="14">
        <v>1.5</v>
      </c>
      <c r="J74" s="14"/>
      <c r="K74" s="30">
        <f t="shared" si="19"/>
        <v>1.5</v>
      </c>
      <c r="L74" s="14"/>
      <c r="M74" s="14">
        <v>1.5</v>
      </c>
      <c r="N74" s="14">
        <v>3.1</v>
      </c>
      <c r="O74" s="14">
        <f t="shared" si="20"/>
        <v>4.5999999999999996</v>
      </c>
      <c r="P74" s="14">
        <f t="shared" si="21"/>
        <v>6.1</v>
      </c>
      <c r="Q74" s="14">
        <v>10</v>
      </c>
      <c r="R74" s="14">
        <f t="shared" si="22"/>
        <v>16.100000000000001</v>
      </c>
      <c r="S74" s="10"/>
      <c r="T74" s="10"/>
    </row>
    <row r="75" spans="1:20" x14ac:dyDescent="0.2">
      <c r="A75" s="71"/>
      <c r="B75" s="289"/>
      <c r="C75" s="76" t="s">
        <v>64</v>
      </c>
      <c r="D75" s="34">
        <v>13</v>
      </c>
      <c r="E75" s="14"/>
      <c r="F75" s="14"/>
      <c r="G75" s="14"/>
      <c r="H75" s="30">
        <f t="shared" si="18"/>
        <v>0</v>
      </c>
      <c r="I75" s="14">
        <v>90.2</v>
      </c>
      <c r="J75" s="14"/>
      <c r="K75" s="30">
        <f t="shared" si="19"/>
        <v>90.2</v>
      </c>
      <c r="L75" s="14">
        <v>10</v>
      </c>
      <c r="M75" s="14">
        <v>108.36</v>
      </c>
      <c r="N75" s="14">
        <v>95.3</v>
      </c>
      <c r="O75" s="14">
        <f t="shared" si="20"/>
        <v>213.66</v>
      </c>
      <c r="P75" s="14">
        <f t="shared" si="21"/>
        <v>303.86</v>
      </c>
      <c r="Q75" s="14">
        <v>11.5</v>
      </c>
      <c r="R75" s="14">
        <f t="shared" si="22"/>
        <v>315.36</v>
      </c>
      <c r="S75" s="10"/>
      <c r="T75" s="10"/>
    </row>
    <row r="76" spans="1:20" x14ac:dyDescent="0.2">
      <c r="A76" s="71"/>
      <c r="B76" s="289"/>
      <c r="C76" s="76" t="s">
        <v>79</v>
      </c>
      <c r="D76" s="34">
        <v>27</v>
      </c>
      <c r="E76" s="14"/>
      <c r="F76" s="14"/>
      <c r="G76" s="14"/>
      <c r="H76" s="30">
        <f t="shared" si="18"/>
        <v>0</v>
      </c>
      <c r="I76" s="14">
        <v>0.5</v>
      </c>
      <c r="J76" s="14"/>
      <c r="K76" s="30">
        <f t="shared" si="19"/>
        <v>0.5</v>
      </c>
      <c r="L76" s="14">
        <v>73.12</v>
      </c>
      <c r="M76" s="14">
        <v>150.30000000000001</v>
      </c>
      <c r="N76" s="14">
        <v>101.71</v>
      </c>
      <c r="O76" s="14">
        <f t="shared" si="20"/>
        <v>325.13</v>
      </c>
      <c r="P76" s="14">
        <f t="shared" si="21"/>
        <v>325.63</v>
      </c>
      <c r="Q76" s="14"/>
      <c r="R76" s="14">
        <f t="shared" si="22"/>
        <v>325.63</v>
      </c>
      <c r="S76" s="10"/>
      <c r="T76" s="10"/>
    </row>
    <row r="77" spans="1:20" x14ac:dyDescent="0.2">
      <c r="A77" s="71"/>
      <c r="B77" s="289"/>
      <c r="C77" s="76" t="s">
        <v>67</v>
      </c>
      <c r="D77" s="34">
        <v>1</v>
      </c>
      <c r="E77" s="14"/>
      <c r="F77" s="14"/>
      <c r="G77" s="14"/>
      <c r="H77" s="30">
        <f t="shared" si="18"/>
        <v>0</v>
      </c>
      <c r="I77" s="14"/>
      <c r="J77" s="14"/>
      <c r="K77" s="30">
        <f t="shared" si="19"/>
        <v>0</v>
      </c>
      <c r="L77" s="14"/>
      <c r="M77" s="14">
        <v>0.05</v>
      </c>
      <c r="N77" s="14">
        <v>0.2</v>
      </c>
      <c r="O77" s="14">
        <f t="shared" si="20"/>
        <v>0.25</v>
      </c>
      <c r="P77" s="14">
        <f t="shared" si="21"/>
        <v>0.25</v>
      </c>
      <c r="Q77" s="14"/>
      <c r="R77" s="14">
        <f t="shared" si="22"/>
        <v>0.25</v>
      </c>
      <c r="S77" s="10"/>
      <c r="T77" s="10"/>
    </row>
    <row r="78" spans="1:20" x14ac:dyDescent="0.2">
      <c r="A78" s="71"/>
      <c r="B78" s="289"/>
      <c r="C78" s="76" t="s">
        <v>78</v>
      </c>
      <c r="D78" s="34">
        <v>19</v>
      </c>
      <c r="E78" s="14"/>
      <c r="F78" s="14"/>
      <c r="G78" s="14"/>
      <c r="H78" s="30">
        <f t="shared" si="18"/>
        <v>0</v>
      </c>
      <c r="I78" s="14">
        <v>1</v>
      </c>
      <c r="J78" s="14">
        <v>0.2</v>
      </c>
      <c r="K78" s="30">
        <f t="shared" si="19"/>
        <v>1.2</v>
      </c>
      <c r="L78" s="14">
        <v>87.9</v>
      </c>
      <c r="M78" s="14">
        <v>123.03</v>
      </c>
      <c r="N78" s="14">
        <v>59.22</v>
      </c>
      <c r="O78" s="14">
        <f t="shared" si="20"/>
        <v>270.14999999999998</v>
      </c>
      <c r="P78" s="14">
        <f t="shared" si="21"/>
        <v>271.34999999999997</v>
      </c>
      <c r="Q78" s="14">
        <v>1.2</v>
      </c>
      <c r="R78" s="14">
        <f t="shared" si="22"/>
        <v>272.54999999999995</v>
      </c>
      <c r="S78" s="10"/>
      <c r="T78" s="10"/>
    </row>
    <row r="79" spans="1:20" x14ac:dyDescent="0.2">
      <c r="A79" s="71"/>
      <c r="B79" s="289"/>
      <c r="C79" s="76" t="s">
        <v>76</v>
      </c>
      <c r="D79" s="34">
        <v>1</v>
      </c>
      <c r="E79" s="14"/>
      <c r="F79" s="14"/>
      <c r="G79" s="14"/>
      <c r="H79" s="30">
        <f t="shared" si="18"/>
        <v>0</v>
      </c>
      <c r="I79" s="14"/>
      <c r="J79" s="14"/>
      <c r="K79" s="30">
        <f t="shared" si="19"/>
        <v>0</v>
      </c>
      <c r="L79" s="14"/>
      <c r="M79" s="14">
        <v>1.5</v>
      </c>
      <c r="N79" s="14">
        <v>2.5</v>
      </c>
      <c r="O79" s="14">
        <f t="shared" si="20"/>
        <v>4</v>
      </c>
      <c r="P79" s="14">
        <f t="shared" si="21"/>
        <v>4</v>
      </c>
      <c r="Q79" s="14"/>
      <c r="R79" s="14">
        <f t="shared" si="22"/>
        <v>4</v>
      </c>
      <c r="S79" s="10"/>
      <c r="T79" s="10"/>
    </row>
    <row r="80" spans="1:20" x14ac:dyDescent="0.2">
      <c r="A80" s="71"/>
      <c r="B80" s="289"/>
      <c r="C80" s="76" t="s">
        <v>62</v>
      </c>
      <c r="D80" s="34">
        <v>13</v>
      </c>
      <c r="E80" s="14"/>
      <c r="F80" s="14"/>
      <c r="G80" s="14"/>
      <c r="H80" s="30">
        <f t="shared" si="18"/>
        <v>0</v>
      </c>
      <c r="I80" s="14">
        <v>0.1</v>
      </c>
      <c r="J80" s="14"/>
      <c r="K80" s="30">
        <f t="shared" si="19"/>
        <v>0.1</v>
      </c>
      <c r="L80" s="14">
        <v>35</v>
      </c>
      <c r="M80" s="14">
        <v>118.9</v>
      </c>
      <c r="N80" s="14">
        <v>62.3</v>
      </c>
      <c r="O80" s="14">
        <f t="shared" si="20"/>
        <v>216.2</v>
      </c>
      <c r="P80" s="14">
        <f t="shared" si="21"/>
        <v>216.29999999999998</v>
      </c>
      <c r="Q80" s="14">
        <v>0.4</v>
      </c>
      <c r="R80" s="14">
        <f t="shared" si="22"/>
        <v>216.7</v>
      </c>
      <c r="S80" s="10"/>
      <c r="T80" s="10"/>
    </row>
    <row r="81" spans="1:20" x14ac:dyDescent="0.2">
      <c r="A81" s="71"/>
      <c r="B81" s="289"/>
      <c r="C81" s="76" t="s">
        <v>319</v>
      </c>
      <c r="D81" s="34">
        <v>7</v>
      </c>
      <c r="E81" s="14"/>
      <c r="F81" s="14"/>
      <c r="G81" s="14"/>
      <c r="H81" s="30">
        <f t="shared" si="18"/>
        <v>0</v>
      </c>
      <c r="I81" s="14">
        <v>1.02</v>
      </c>
      <c r="J81" s="14">
        <v>1</v>
      </c>
      <c r="K81" s="30">
        <f t="shared" si="19"/>
        <v>2.02</v>
      </c>
      <c r="L81" s="14">
        <v>5.3</v>
      </c>
      <c r="M81" s="14">
        <v>22.01</v>
      </c>
      <c r="N81" s="14">
        <v>24.57</v>
      </c>
      <c r="O81" s="14">
        <f t="shared" si="20"/>
        <v>51.88</v>
      </c>
      <c r="P81" s="14">
        <f t="shared" si="21"/>
        <v>53.900000000000006</v>
      </c>
      <c r="Q81" s="14">
        <v>8.1999999999999993</v>
      </c>
      <c r="R81" s="14">
        <f t="shared" si="22"/>
        <v>62.100000000000009</v>
      </c>
      <c r="S81" s="10"/>
      <c r="T81" s="10"/>
    </row>
    <row r="82" spans="1:20" x14ac:dyDescent="0.2">
      <c r="A82" s="71"/>
      <c r="B82" s="289"/>
      <c r="C82" s="76" t="s">
        <v>320</v>
      </c>
      <c r="D82" s="34">
        <v>7</v>
      </c>
      <c r="E82" s="14"/>
      <c r="F82" s="14"/>
      <c r="G82" s="14"/>
      <c r="H82" s="30">
        <f t="shared" si="18"/>
        <v>0</v>
      </c>
      <c r="I82" s="14"/>
      <c r="J82" s="14"/>
      <c r="K82" s="30">
        <f t="shared" si="19"/>
        <v>0</v>
      </c>
      <c r="L82" s="14">
        <v>0.02</v>
      </c>
      <c r="M82" s="14">
        <v>0.56999999999999995</v>
      </c>
      <c r="N82" s="14">
        <v>0.67</v>
      </c>
      <c r="O82" s="14">
        <f t="shared" si="20"/>
        <v>1.26</v>
      </c>
      <c r="P82" s="14">
        <f t="shared" si="21"/>
        <v>1.26</v>
      </c>
      <c r="Q82" s="14">
        <v>0.01</v>
      </c>
      <c r="R82" s="14">
        <f t="shared" si="22"/>
        <v>1.27</v>
      </c>
      <c r="S82" s="10"/>
      <c r="T82" s="10"/>
    </row>
    <row r="83" spans="1:20" x14ac:dyDescent="0.2">
      <c r="A83" s="71"/>
      <c r="B83" s="289"/>
      <c r="C83" s="76" t="s">
        <v>51</v>
      </c>
      <c r="D83" s="34">
        <v>1</v>
      </c>
      <c r="E83" s="14"/>
      <c r="F83" s="14"/>
      <c r="G83" s="14"/>
      <c r="H83" s="30">
        <f t="shared" si="18"/>
        <v>0</v>
      </c>
      <c r="I83" s="14"/>
      <c r="J83" s="14"/>
      <c r="K83" s="30">
        <f t="shared" si="19"/>
        <v>0</v>
      </c>
      <c r="L83" s="14"/>
      <c r="M83" s="14">
        <v>0.4</v>
      </c>
      <c r="N83" s="14">
        <v>0.6</v>
      </c>
      <c r="O83" s="14">
        <f t="shared" si="20"/>
        <v>1</v>
      </c>
      <c r="P83" s="14">
        <f t="shared" si="21"/>
        <v>1</v>
      </c>
      <c r="Q83" s="14"/>
      <c r="R83" s="14">
        <f t="shared" si="22"/>
        <v>1</v>
      </c>
      <c r="S83" s="10"/>
      <c r="T83" s="10"/>
    </row>
    <row r="84" spans="1:20" x14ac:dyDescent="0.2">
      <c r="A84" s="71"/>
      <c r="B84" s="289"/>
      <c r="C84" s="76" t="s">
        <v>52</v>
      </c>
      <c r="D84" s="34">
        <v>16</v>
      </c>
      <c r="E84" s="14"/>
      <c r="F84" s="14"/>
      <c r="G84" s="14"/>
      <c r="H84" s="30">
        <f t="shared" si="18"/>
        <v>0</v>
      </c>
      <c r="I84" s="14"/>
      <c r="J84" s="14"/>
      <c r="K84" s="30">
        <f t="shared" si="19"/>
        <v>0</v>
      </c>
      <c r="L84" s="14">
        <v>101.2</v>
      </c>
      <c r="M84" s="14">
        <v>81.38</v>
      </c>
      <c r="N84" s="14">
        <v>26.68</v>
      </c>
      <c r="O84" s="14">
        <f t="shared" si="20"/>
        <v>209.26</v>
      </c>
      <c r="P84" s="14">
        <f t="shared" si="21"/>
        <v>209.26</v>
      </c>
      <c r="Q84" s="14"/>
      <c r="R84" s="14">
        <f t="shared" si="22"/>
        <v>209.26</v>
      </c>
      <c r="S84" s="10"/>
      <c r="T84" s="10"/>
    </row>
    <row r="85" spans="1:20" x14ac:dyDescent="0.2">
      <c r="A85" s="71"/>
      <c r="B85" s="289"/>
      <c r="C85" s="76" t="s">
        <v>72</v>
      </c>
      <c r="D85" s="34">
        <v>0</v>
      </c>
      <c r="E85" s="14"/>
      <c r="F85" s="14"/>
      <c r="G85" s="14"/>
      <c r="H85" s="30">
        <f t="shared" si="18"/>
        <v>0</v>
      </c>
      <c r="I85" s="14"/>
      <c r="J85" s="14"/>
      <c r="K85" s="30">
        <f t="shared" si="19"/>
        <v>0</v>
      </c>
      <c r="L85" s="14"/>
      <c r="M85" s="14"/>
      <c r="N85" s="14"/>
      <c r="O85" s="14">
        <f t="shared" ref="O85:O97" si="23">+SUM(L85:N85)</f>
        <v>0</v>
      </c>
      <c r="P85" s="14">
        <f t="shared" ref="P85:P97" si="24">+SUM(K85+O85)</f>
        <v>0</v>
      </c>
      <c r="Q85" s="14"/>
      <c r="R85" s="14">
        <f t="shared" si="22"/>
        <v>0</v>
      </c>
      <c r="S85" s="10"/>
      <c r="T85" s="10"/>
    </row>
    <row r="86" spans="1:20" x14ac:dyDescent="0.2">
      <c r="A86" s="71"/>
      <c r="B86" s="289"/>
      <c r="C86" s="76" t="s">
        <v>71</v>
      </c>
      <c r="D86" s="34">
        <v>2</v>
      </c>
      <c r="E86" s="14"/>
      <c r="F86" s="14"/>
      <c r="G86" s="14"/>
      <c r="H86" s="30">
        <f t="shared" si="18"/>
        <v>0</v>
      </c>
      <c r="I86" s="14"/>
      <c r="J86" s="14"/>
      <c r="K86" s="30">
        <f t="shared" si="19"/>
        <v>0</v>
      </c>
      <c r="L86" s="14"/>
      <c r="M86" s="14">
        <v>1.1000000000000001</v>
      </c>
      <c r="N86" s="14">
        <v>0.7</v>
      </c>
      <c r="O86" s="14">
        <f t="shared" si="23"/>
        <v>1.8</v>
      </c>
      <c r="P86" s="14">
        <f t="shared" si="24"/>
        <v>1.8</v>
      </c>
      <c r="Q86" s="14"/>
      <c r="R86" s="14">
        <f t="shared" si="22"/>
        <v>1.8</v>
      </c>
      <c r="S86" s="10"/>
      <c r="T86" s="10"/>
    </row>
    <row r="87" spans="1:20" x14ac:dyDescent="0.2">
      <c r="A87" s="71"/>
      <c r="B87" s="290"/>
      <c r="C87" s="76" t="s">
        <v>58</v>
      </c>
      <c r="D87" s="34">
        <v>17</v>
      </c>
      <c r="E87" s="14">
        <v>0.5</v>
      </c>
      <c r="F87" s="14"/>
      <c r="G87" s="14"/>
      <c r="H87" s="30">
        <f t="shared" si="18"/>
        <v>0.5</v>
      </c>
      <c r="I87" s="14">
        <v>5.5</v>
      </c>
      <c r="J87" s="14">
        <v>0.1</v>
      </c>
      <c r="K87" s="30">
        <f t="shared" si="19"/>
        <v>6.1</v>
      </c>
      <c r="L87" s="14">
        <v>101</v>
      </c>
      <c r="M87" s="14">
        <v>657.24</v>
      </c>
      <c r="N87" s="14">
        <v>1178.48</v>
      </c>
      <c r="O87" s="14">
        <f t="shared" si="23"/>
        <v>1936.72</v>
      </c>
      <c r="P87" s="14">
        <f t="shared" si="24"/>
        <v>1942.82</v>
      </c>
      <c r="Q87" s="14">
        <v>301</v>
      </c>
      <c r="R87" s="14">
        <f t="shared" si="22"/>
        <v>2243.8199999999997</v>
      </c>
      <c r="S87" s="10"/>
      <c r="T87" s="10"/>
    </row>
    <row r="88" spans="1:20" x14ac:dyDescent="0.2">
      <c r="A88" s="71"/>
      <c r="B88" s="135" t="s">
        <v>424</v>
      </c>
      <c r="C88" s="76" t="s">
        <v>80</v>
      </c>
      <c r="D88" s="34">
        <v>45</v>
      </c>
      <c r="E88" s="14">
        <v>60.11</v>
      </c>
      <c r="F88" s="14">
        <v>2.15</v>
      </c>
      <c r="G88" s="14"/>
      <c r="H88" s="30">
        <f t="shared" si="18"/>
        <v>62.26</v>
      </c>
      <c r="I88" s="14">
        <v>5.25</v>
      </c>
      <c r="J88" s="14">
        <v>20</v>
      </c>
      <c r="K88" s="30">
        <f t="shared" si="19"/>
        <v>87.509999999999991</v>
      </c>
      <c r="L88" s="14">
        <v>25.4</v>
      </c>
      <c r="M88" s="14">
        <v>252.13</v>
      </c>
      <c r="N88" s="14">
        <v>214.71</v>
      </c>
      <c r="O88" s="14">
        <f t="shared" si="23"/>
        <v>492.24</v>
      </c>
      <c r="P88" s="14">
        <f t="shared" si="24"/>
        <v>579.75</v>
      </c>
      <c r="Q88" s="14">
        <v>5.4</v>
      </c>
      <c r="R88" s="14">
        <f t="shared" si="22"/>
        <v>585.15</v>
      </c>
      <c r="S88" s="10"/>
      <c r="T88" s="10"/>
    </row>
    <row r="89" spans="1:20" x14ac:dyDescent="0.2">
      <c r="A89" s="71"/>
      <c r="B89" s="135"/>
      <c r="C89" s="76" t="s">
        <v>54</v>
      </c>
      <c r="D89" s="34">
        <v>4</v>
      </c>
      <c r="E89" s="14"/>
      <c r="F89" s="14"/>
      <c r="G89" s="14"/>
      <c r="H89" s="30">
        <f t="shared" si="18"/>
        <v>0</v>
      </c>
      <c r="I89" s="14"/>
      <c r="J89" s="14"/>
      <c r="K89" s="30">
        <f t="shared" si="19"/>
        <v>0</v>
      </c>
      <c r="L89" s="14">
        <v>32</v>
      </c>
      <c r="M89" s="14">
        <v>53.55</v>
      </c>
      <c r="N89" s="14">
        <v>0.65</v>
      </c>
      <c r="O89" s="14">
        <f t="shared" si="23"/>
        <v>86.2</v>
      </c>
      <c r="P89" s="14">
        <f t="shared" si="24"/>
        <v>86.2</v>
      </c>
      <c r="Q89" s="14"/>
      <c r="R89" s="14">
        <f t="shared" si="22"/>
        <v>86.2</v>
      </c>
      <c r="S89" s="10"/>
      <c r="T89" s="10"/>
    </row>
    <row r="90" spans="1:20" x14ac:dyDescent="0.2">
      <c r="A90" s="71"/>
      <c r="B90" s="135"/>
      <c r="C90" s="76" t="s">
        <v>65</v>
      </c>
      <c r="D90" s="34">
        <v>3</v>
      </c>
      <c r="E90" s="14"/>
      <c r="F90" s="14"/>
      <c r="G90" s="14"/>
      <c r="H90" s="30">
        <f t="shared" si="18"/>
        <v>0</v>
      </c>
      <c r="I90" s="14"/>
      <c r="J90" s="14"/>
      <c r="K90" s="30">
        <f t="shared" si="19"/>
        <v>0</v>
      </c>
      <c r="L90" s="14"/>
      <c r="M90" s="14">
        <v>0.8</v>
      </c>
      <c r="N90" s="14">
        <v>0.71</v>
      </c>
      <c r="O90" s="14">
        <f t="shared" si="23"/>
        <v>1.51</v>
      </c>
      <c r="P90" s="14">
        <f t="shared" si="24"/>
        <v>1.51</v>
      </c>
      <c r="Q90" s="14"/>
      <c r="R90" s="14">
        <f t="shared" si="22"/>
        <v>1.51</v>
      </c>
      <c r="S90" s="10"/>
      <c r="T90" s="10"/>
    </row>
    <row r="91" spans="1:20" x14ac:dyDescent="0.2">
      <c r="A91" s="71"/>
      <c r="B91" s="135"/>
      <c r="C91" s="76" t="s">
        <v>74</v>
      </c>
      <c r="D91" s="34">
        <v>5</v>
      </c>
      <c r="E91" s="14"/>
      <c r="F91" s="14"/>
      <c r="G91" s="14"/>
      <c r="H91" s="30">
        <f t="shared" si="18"/>
        <v>0</v>
      </c>
      <c r="I91" s="14">
        <v>4</v>
      </c>
      <c r="J91" s="14"/>
      <c r="K91" s="30">
        <f t="shared" si="19"/>
        <v>4</v>
      </c>
      <c r="L91" s="14">
        <v>28</v>
      </c>
      <c r="M91" s="14">
        <v>93.07</v>
      </c>
      <c r="N91" s="14">
        <v>31.23</v>
      </c>
      <c r="O91" s="14">
        <f t="shared" si="23"/>
        <v>152.29999999999998</v>
      </c>
      <c r="P91" s="14">
        <f t="shared" si="24"/>
        <v>156.29999999999998</v>
      </c>
      <c r="Q91" s="14"/>
      <c r="R91" s="14">
        <f t="shared" si="22"/>
        <v>156.29999999999998</v>
      </c>
      <c r="S91" s="10"/>
      <c r="T91" s="10"/>
    </row>
    <row r="92" spans="1:20" x14ac:dyDescent="0.2">
      <c r="A92" s="71"/>
      <c r="B92" s="135"/>
      <c r="C92" s="76" t="s">
        <v>53</v>
      </c>
      <c r="D92" s="34">
        <v>3</v>
      </c>
      <c r="E92" s="14"/>
      <c r="F92" s="14"/>
      <c r="G92" s="14"/>
      <c r="H92" s="30">
        <f t="shared" si="18"/>
        <v>0</v>
      </c>
      <c r="I92" s="14"/>
      <c r="J92" s="14"/>
      <c r="K92" s="30">
        <f t="shared" si="19"/>
        <v>0</v>
      </c>
      <c r="L92" s="14"/>
      <c r="M92" s="14">
        <v>2.16</v>
      </c>
      <c r="N92" s="14">
        <v>8.44</v>
      </c>
      <c r="O92" s="14">
        <f t="shared" si="23"/>
        <v>10.6</v>
      </c>
      <c r="P92" s="14">
        <f t="shared" si="24"/>
        <v>10.6</v>
      </c>
      <c r="Q92" s="14"/>
      <c r="R92" s="14">
        <f t="shared" si="22"/>
        <v>10.6</v>
      </c>
      <c r="S92" s="10"/>
      <c r="T92" s="10"/>
    </row>
    <row r="93" spans="1:20" x14ac:dyDescent="0.2">
      <c r="A93" s="71"/>
      <c r="B93" s="135"/>
      <c r="C93" s="76" t="s">
        <v>81</v>
      </c>
      <c r="D93" s="34">
        <v>13</v>
      </c>
      <c r="E93" s="14"/>
      <c r="F93" s="14"/>
      <c r="G93" s="14"/>
      <c r="H93" s="30">
        <f t="shared" si="18"/>
        <v>0</v>
      </c>
      <c r="I93" s="14">
        <v>5</v>
      </c>
      <c r="J93" s="14"/>
      <c r="K93" s="30">
        <f t="shared" si="19"/>
        <v>5</v>
      </c>
      <c r="L93" s="14">
        <v>35</v>
      </c>
      <c r="M93" s="14">
        <v>194.28</v>
      </c>
      <c r="N93" s="14">
        <v>305.52</v>
      </c>
      <c r="O93" s="14">
        <f t="shared" si="23"/>
        <v>534.79999999999995</v>
      </c>
      <c r="P93" s="14">
        <f t="shared" si="24"/>
        <v>539.79999999999995</v>
      </c>
      <c r="Q93" s="14">
        <v>3.2</v>
      </c>
      <c r="R93" s="14">
        <f t="shared" si="22"/>
        <v>543</v>
      </c>
      <c r="S93" s="10"/>
      <c r="T93" s="10"/>
    </row>
    <row r="94" spans="1:20" x14ac:dyDescent="0.2">
      <c r="A94" s="71"/>
      <c r="B94" s="135"/>
      <c r="C94" s="76" t="s">
        <v>68</v>
      </c>
      <c r="D94" s="34">
        <v>0</v>
      </c>
      <c r="E94" s="14"/>
      <c r="F94" s="14"/>
      <c r="G94" s="14"/>
      <c r="H94" s="30">
        <f t="shared" si="18"/>
        <v>0</v>
      </c>
      <c r="I94" s="14"/>
      <c r="J94" s="14"/>
      <c r="K94" s="30">
        <f t="shared" si="19"/>
        <v>0</v>
      </c>
      <c r="L94" s="14"/>
      <c r="M94" s="14"/>
      <c r="N94" s="14"/>
      <c r="O94" s="14">
        <f t="shared" si="23"/>
        <v>0</v>
      </c>
      <c r="P94" s="14">
        <f t="shared" si="24"/>
        <v>0</v>
      </c>
      <c r="Q94" s="14"/>
      <c r="R94" s="14">
        <f t="shared" si="22"/>
        <v>0</v>
      </c>
      <c r="S94" s="10"/>
      <c r="T94" s="10"/>
    </row>
    <row r="95" spans="1:20" x14ac:dyDescent="0.2">
      <c r="A95" s="71"/>
      <c r="B95" s="135"/>
      <c r="C95" s="76" t="s">
        <v>60</v>
      </c>
      <c r="D95" s="34">
        <v>2</v>
      </c>
      <c r="E95" s="14">
        <v>46</v>
      </c>
      <c r="F95" s="14"/>
      <c r="G95" s="14"/>
      <c r="H95" s="30">
        <f t="shared" si="18"/>
        <v>46</v>
      </c>
      <c r="I95" s="14">
        <v>0.1</v>
      </c>
      <c r="J95" s="14"/>
      <c r="K95" s="30">
        <f t="shared" si="19"/>
        <v>46.1</v>
      </c>
      <c r="L95" s="14"/>
      <c r="M95" s="14">
        <v>3.5</v>
      </c>
      <c r="N95" s="14">
        <v>0.5</v>
      </c>
      <c r="O95" s="14">
        <f t="shared" si="23"/>
        <v>4</v>
      </c>
      <c r="P95" s="14">
        <f t="shared" si="24"/>
        <v>50.1</v>
      </c>
      <c r="Q95" s="14">
        <v>35</v>
      </c>
      <c r="R95" s="14">
        <f t="shared" si="22"/>
        <v>85.1</v>
      </c>
      <c r="S95" s="10"/>
      <c r="T95" s="10"/>
    </row>
    <row r="96" spans="1:20" x14ac:dyDescent="0.2">
      <c r="A96" s="71"/>
      <c r="B96" s="135"/>
      <c r="C96" s="76" t="s">
        <v>75</v>
      </c>
      <c r="D96" s="34">
        <v>2</v>
      </c>
      <c r="E96" s="14">
        <v>3</v>
      </c>
      <c r="F96" s="14"/>
      <c r="G96" s="14"/>
      <c r="H96" s="30">
        <f t="shared" si="18"/>
        <v>3</v>
      </c>
      <c r="I96" s="14">
        <v>3</v>
      </c>
      <c r="J96" s="14"/>
      <c r="K96" s="30">
        <f t="shared" si="19"/>
        <v>6</v>
      </c>
      <c r="L96" s="14">
        <v>20</v>
      </c>
      <c r="M96" s="14">
        <v>156</v>
      </c>
      <c r="N96" s="14">
        <v>124</v>
      </c>
      <c r="O96" s="14">
        <f t="shared" si="23"/>
        <v>300</v>
      </c>
      <c r="P96" s="14">
        <f t="shared" si="24"/>
        <v>306</v>
      </c>
      <c r="Q96" s="14"/>
      <c r="R96" s="14">
        <f t="shared" si="22"/>
        <v>306</v>
      </c>
      <c r="S96" s="10"/>
      <c r="T96" s="10"/>
    </row>
    <row r="97" spans="1:20" x14ac:dyDescent="0.2">
      <c r="A97" s="71"/>
      <c r="B97" s="136"/>
      <c r="C97" s="76" t="s">
        <v>70</v>
      </c>
      <c r="D97" s="34">
        <v>3</v>
      </c>
      <c r="E97" s="14"/>
      <c r="F97" s="14"/>
      <c r="G97" s="14"/>
      <c r="H97" s="30">
        <f t="shared" si="18"/>
        <v>0</v>
      </c>
      <c r="I97" s="14">
        <v>0.05</v>
      </c>
      <c r="J97" s="14"/>
      <c r="K97" s="30">
        <f t="shared" si="19"/>
        <v>0.05</v>
      </c>
      <c r="L97" s="14">
        <v>5</v>
      </c>
      <c r="M97" s="14">
        <v>10.3</v>
      </c>
      <c r="N97" s="14">
        <v>10.55</v>
      </c>
      <c r="O97" s="14">
        <f t="shared" si="23"/>
        <v>25.85</v>
      </c>
      <c r="P97" s="14">
        <f t="shared" si="24"/>
        <v>25.900000000000002</v>
      </c>
      <c r="Q97" s="14">
        <v>5</v>
      </c>
      <c r="R97" s="14">
        <f t="shared" si="22"/>
        <v>30.900000000000002</v>
      </c>
      <c r="S97" s="10"/>
      <c r="T97" s="10"/>
    </row>
    <row r="98" spans="1:20" x14ac:dyDescent="0.2">
      <c r="A98" s="71"/>
      <c r="B98" s="135" t="s">
        <v>425</v>
      </c>
      <c r="C98" s="76" t="s">
        <v>73</v>
      </c>
      <c r="D98" s="34">
        <v>24</v>
      </c>
      <c r="E98" s="14">
        <v>305.35000000000002</v>
      </c>
      <c r="F98" s="14">
        <v>19.899999999999999</v>
      </c>
      <c r="G98" s="14">
        <v>22.8</v>
      </c>
      <c r="H98" s="30">
        <f t="shared" si="18"/>
        <v>348.05</v>
      </c>
      <c r="I98" s="14">
        <v>21.15</v>
      </c>
      <c r="J98" s="14">
        <v>5.01</v>
      </c>
      <c r="K98" s="30">
        <f t="shared" si="19"/>
        <v>374.21</v>
      </c>
      <c r="L98" s="14">
        <v>2</v>
      </c>
      <c r="M98" s="14">
        <v>54.94</v>
      </c>
      <c r="N98" s="14">
        <v>29.29</v>
      </c>
      <c r="O98" s="14">
        <f t="shared" si="20"/>
        <v>86.22999999999999</v>
      </c>
      <c r="P98" s="14">
        <f t="shared" si="21"/>
        <v>460.43999999999994</v>
      </c>
      <c r="Q98" s="14">
        <v>2</v>
      </c>
      <c r="R98" s="14">
        <f t="shared" si="22"/>
        <v>462.43999999999994</v>
      </c>
      <c r="S98" s="10"/>
      <c r="T98" s="10"/>
    </row>
    <row r="99" spans="1:20" x14ac:dyDescent="0.2">
      <c r="A99" s="71"/>
      <c r="B99" s="135"/>
      <c r="C99" s="76" t="s">
        <v>69</v>
      </c>
      <c r="D99" s="34">
        <v>19</v>
      </c>
      <c r="E99" s="14">
        <v>42</v>
      </c>
      <c r="F99" s="14">
        <v>43.5</v>
      </c>
      <c r="G99" s="14">
        <v>19.2</v>
      </c>
      <c r="H99" s="30">
        <f t="shared" si="18"/>
        <v>104.7</v>
      </c>
      <c r="I99" s="14">
        <v>11.1</v>
      </c>
      <c r="J99" s="14">
        <v>0.04</v>
      </c>
      <c r="K99" s="30">
        <f t="shared" si="19"/>
        <v>115.84</v>
      </c>
      <c r="L99" s="14">
        <v>2.5</v>
      </c>
      <c r="M99" s="14">
        <v>83.86</v>
      </c>
      <c r="N99" s="14">
        <v>154.97</v>
      </c>
      <c r="O99" s="14">
        <f t="shared" si="20"/>
        <v>241.32999999999998</v>
      </c>
      <c r="P99" s="14">
        <f t="shared" si="21"/>
        <v>357.16999999999996</v>
      </c>
      <c r="Q99" s="14">
        <v>4.7</v>
      </c>
      <c r="R99" s="14">
        <f t="shared" si="22"/>
        <v>361.86999999999995</v>
      </c>
      <c r="S99" s="10"/>
      <c r="T99" s="10"/>
    </row>
    <row r="100" spans="1:20" x14ac:dyDescent="0.2">
      <c r="A100" s="71"/>
      <c r="B100" s="135"/>
      <c r="C100" s="76" t="s">
        <v>321</v>
      </c>
      <c r="D100" s="34">
        <v>9</v>
      </c>
      <c r="E100" s="14"/>
      <c r="F100" s="14">
        <v>10.5</v>
      </c>
      <c r="G100" s="14">
        <v>0.25</v>
      </c>
      <c r="H100" s="30">
        <f t="shared" si="18"/>
        <v>10.75</v>
      </c>
      <c r="I100" s="14">
        <v>9.5</v>
      </c>
      <c r="J100" s="14"/>
      <c r="K100" s="30">
        <f t="shared" si="19"/>
        <v>20.25</v>
      </c>
      <c r="L100" s="14"/>
      <c r="M100" s="14">
        <v>91.05</v>
      </c>
      <c r="N100" s="14">
        <v>182.21</v>
      </c>
      <c r="O100" s="14">
        <f t="shared" si="20"/>
        <v>273.26</v>
      </c>
      <c r="P100" s="14">
        <f t="shared" si="21"/>
        <v>293.51</v>
      </c>
      <c r="Q100" s="14">
        <v>103.89</v>
      </c>
      <c r="R100" s="14">
        <f t="shared" si="22"/>
        <v>397.4</v>
      </c>
      <c r="S100" s="10"/>
      <c r="T100" s="10"/>
    </row>
    <row r="101" spans="1:20" x14ac:dyDescent="0.2">
      <c r="A101" s="71"/>
      <c r="B101" s="135"/>
      <c r="C101" s="76" t="s">
        <v>59</v>
      </c>
      <c r="D101" s="34">
        <v>4</v>
      </c>
      <c r="E101" s="14">
        <v>1.5</v>
      </c>
      <c r="F101" s="14"/>
      <c r="G101" s="14"/>
      <c r="H101" s="30">
        <f t="shared" si="18"/>
        <v>1.5</v>
      </c>
      <c r="I101" s="14">
        <v>1</v>
      </c>
      <c r="J101" s="14">
        <v>0.5</v>
      </c>
      <c r="K101" s="30">
        <f t="shared" si="19"/>
        <v>3</v>
      </c>
      <c r="L101" s="14">
        <v>8</v>
      </c>
      <c r="M101" s="14">
        <v>10.4</v>
      </c>
      <c r="N101" s="14">
        <v>16.899999999999999</v>
      </c>
      <c r="O101" s="14">
        <f t="shared" si="20"/>
        <v>35.299999999999997</v>
      </c>
      <c r="P101" s="14">
        <f t="shared" si="21"/>
        <v>38.299999999999997</v>
      </c>
      <c r="Q101" s="14">
        <v>14.9</v>
      </c>
      <c r="R101" s="14">
        <f t="shared" si="22"/>
        <v>53.199999999999996</v>
      </c>
      <c r="S101" s="10"/>
      <c r="T101" s="10"/>
    </row>
    <row r="102" spans="1:20" x14ac:dyDescent="0.2">
      <c r="A102" s="71"/>
      <c r="B102" s="135"/>
      <c r="C102" s="76" t="s">
        <v>57</v>
      </c>
      <c r="D102" s="34">
        <v>1</v>
      </c>
      <c r="E102" s="14"/>
      <c r="F102" s="14"/>
      <c r="G102" s="14"/>
      <c r="H102" s="30">
        <f t="shared" si="18"/>
        <v>0</v>
      </c>
      <c r="I102" s="14"/>
      <c r="J102" s="14"/>
      <c r="K102" s="30">
        <f t="shared" si="19"/>
        <v>0</v>
      </c>
      <c r="L102" s="14"/>
      <c r="M102" s="14"/>
      <c r="N102" s="14"/>
      <c r="O102" s="14">
        <f t="shared" si="20"/>
        <v>0</v>
      </c>
      <c r="P102" s="14">
        <f t="shared" si="21"/>
        <v>0</v>
      </c>
      <c r="Q102" s="14">
        <v>0.1</v>
      </c>
      <c r="R102" s="14">
        <f t="shared" si="22"/>
        <v>0.1</v>
      </c>
      <c r="S102" s="10"/>
      <c r="T102" s="10"/>
    </row>
    <row r="103" spans="1:20" x14ac:dyDescent="0.2">
      <c r="A103" s="72"/>
      <c r="B103" s="137"/>
      <c r="C103" s="81" t="s">
        <v>66</v>
      </c>
      <c r="D103" s="67">
        <v>6</v>
      </c>
      <c r="E103" s="68"/>
      <c r="F103" s="68"/>
      <c r="G103" s="68"/>
      <c r="H103" s="69">
        <f t="shared" si="18"/>
        <v>0</v>
      </c>
      <c r="I103" s="68"/>
      <c r="J103" s="68"/>
      <c r="K103" s="69">
        <f t="shared" si="19"/>
        <v>0</v>
      </c>
      <c r="L103" s="68"/>
      <c r="M103" s="68">
        <v>2.8</v>
      </c>
      <c r="N103" s="68">
        <v>1.25</v>
      </c>
      <c r="O103" s="68">
        <f t="shared" si="20"/>
        <v>4.05</v>
      </c>
      <c r="P103" s="68">
        <f t="shared" si="21"/>
        <v>4.05</v>
      </c>
      <c r="Q103" s="68">
        <v>0.1</v>
      </c>
      <c r="R103" s="68">
        <f t="shared" si="22"/>
        <v>4.1499999999999995</v>
      </c>
      <c r="S103" s="10"/>
      <c r="T103" s="10"/>
    </row>
    <row r="104" spans="1:20" ht="15" x14ac:dyDescent="0.25">
      <c r="A104" s="230" t="s">
        <v>0</v>
      </c>
      <c r="B104" s="231"/>
      <c r="C104" s="232" t="s">
        <v>0</v>
      </c>
      <c r="D104" s="53">
        <f t="shared" ref="D104:R104" si="25">+SUM(D71:D103)</f>
        <v>298</v>
      </c>
      <c r="E104" s="54">
        <f>SUM(E71:E103)</f>
        <v>458.46000000000004</v>
      </c>
      <c r="F104" s="54">
        <f>SUM(F71:F103)</f>
        <v>76.05</v>
      </c>
      <c r="G104" s="54">
        <f>SUM(G71:G103)</f>
        <v>42.25</v>
      </c>
      <c r="H104" s="54">
        <f>SUM(H71:H103)</f>
        <v>576.76</v>
      </c>
      <c r="I104" s="54">
        <f t="shared" si="25"/>
        <v>162.36999999999998</v>
      </c>
      <c r="J104" s="54">
        <f t="shared" si="25"/>
        <v>26.85</v>
      </c>
      <c r="K104" s="54">
        <f t="shared" si="25"/>
        <v>765.98</v>
      </c>
      <c r="L104" s="54">
        <f t="shared" si="25"/>
        <v>576.26</v>
      </c>
      <c r="M104" s="54">
        <f t="shared" si="25"/>
        <v>2295.9900000000007</v>
      </c>
      <c r="N104" s="54">
        <f t="shared" si="25"/>
        <v>2653.1000000000004</v>
      </c>
      <c r="O104" s="54">
        <f t="shared" si="25"/>
        <v>5525.35</v>
      </c>
      <c r="P104" s="54">
        <f t="shared" si="25"/>
        <v>6291.3300000000008</v>
      </c>
      <c r="Q104" s="54">
        <f t="shared" si="25"/>
        <v>506.61999999999995</v>
      </c>
      <c r="R104" s="55">
        <f t="shared" si="25"/>
        <v>6797.9499999999989</v>
      </c>
      <c r="S104" s="10"/>
      <c r="T104" s="10"/>
    </row>
    <row r="105" spans="1:20" x14ac:dyDescent="0.2">
      <c r="A105" s="93" t="s">
        <v>6</v>
      </c>
      <c r="B105" s="120" t="s">
        <v>86</v>
      </c>
      <c r="C105" s="73" t="s">
        <v>86</v>
      </c>
      <c r="D105" s="61">
        <v>15</v>
      </c>
      <c r="E105" s="39"/>
      <c r="F105" s="39"/>
      <c r="G105" s="39"/>
      <c r="H105" s="48">
        <f>SUM(E105:G105)</f>
        <v>0</v>
      </c>
      <c r="I105" s="39">
        <v>5</v>
      </c>
      <c r="J105" s="39">
        <v>18</v>
      </c>
      <c r="K105" s="48">
        <f t="shared" ref="K105:K132" si="26">+SUM(H105:J105)</f>
        <v>23</v>
      </c>
      <c r="L105" s="39">
        <v>24</v>
      </c>
      <c r="M105" s="39">
        <v>116</v>
      </c>
      <c r="N105" s="39">
        <v>48.65</v>
      </c>
      <c r="O105" s="39">
        <f t="shared" ref="O105:O122" si="27">+SUM(L105:N105)</f>
        <v>188.65</v>
      </c>
      <c r="P105" s="39">
        <f t="shared" ref="P105:P122" si="28">+SUM(K105+O105)</f>
        <v>211.65</v>
      </c>
      <c r="Q105" s="39"/>
      <c r="R105" s="39">
        <f t="shared" ref="R105:R133" si="29">+SUM(P105:Q105)</f>
        <v>211.65</v>
      </c>
      <c r="S105" s="10"/>
      <c r="T105" s="10"/>
    </row>
    <row r="106" spans="1:20" x14ac:dyDescent="0.2">
      <c r="A106" s="93"/>
      <c r="B106" s="121"/>
      <c r="C106" s="76" t="s">
        <v>272</v>
      </c>
      <c r="D106" s="34">
        <v>3</v>
      </c>
      <c r="E106" s="14"/>
      <c r="F106" s="14"/>
      <c r="G106" s="14"/>
      <c r="H106" s="30">
        <f>SUM(E106:G106)</f>
        <v>0</v>
      </c>
      <c r="I106" s="14"/>
      <c r="J106" s="14"/>
      <c r="K106" s="30">
        <f t="shared" si="26"/>
        <v>0</v>
      </c>
      <c r="L106" s="14"/>
      <c r="M106" s="14">
        <v>0.45</v>
      </c>
      <c r="N106" s="14">
        <v>2.7</v>
      </c>
      <c r="O106" s="14">
        <f t="shared" si="27"/>
        <v>3.1500000000000004</v>
      </c>
      <c r="P106" s="14">
        <f t="shared" si="28"/>
        <v>3.1500000000000004</v>
      </c>
      <c r="Q106" s="14"/>
      <c r="R106" s="14">
        <f t="shared" si="29"/>
        <v>3.1500000000000004</v>
      </c>
      <c r="S106" s="10"/>
      <c r="T106" s="10"/>
    </row>
    <row r="107" spans="1:20" x14ac:dyDescent="0.2">
      <c r="A107" s="93"/>
      <c r="B107" s="121"/>
      <c r="C107" s="76" t="s">
        <v>101</v>
      </c>
      <c r="D107" s="34">
        <v>12</v>
      </c>
      <c r="E107" s="14">
        <v>51</v>
      </c>
      <c r="F107" s="14"/>
      <c r="G107" s="14"/>
      <c r="H107" s="30">
        <f t="shared" ref="H107:H177" si="30">SUM(E107:G107)</f>
        <v>51</v>
      </c>
      <c r="I107" s="14">
        <v>1</v>
      </c>
      <c r="J107" s="14"/>
      <c r="K107" s="30">
        <f t="shared" si="26"/>
        <v>52</v>
      </c>
      <c r="L107" s="14">
        <v>26.5</v>
      </c>
      <c r="M107" s="14">
        <v>51.5</v>
      </c>
      <c r="N107" s="14">
        <v>62</v>
      </c>
      <c r="O107" s="14">
        <f t="shared" si="27"/>
        <v>140</v>
      </c>
      <c r="P107" s="14">
        <f t="shared" si="28"/>
        <v>192</v>
      </c>
      <c r="Q107" s="14">
        <v>140</v>
      </c>
      <c r="R107" s="14">
        <f t="shared" si="29"/>
        <v>332</v>
      </c>
      <c r="S107" s="10"/>
      <c r="T107" s="10"/>
    </row>
    <row r="108" spans="1:20" x14ac:dyDescent="0.2">
      <c r="A108" s="93"/>
      <c r="B108" s="121"/>
      <c r="C108" s="76" t="s">
        <v>106</v>
      </c>
      <c r="D108" s="34">
        <v>2</v>
      </c>
      <c r="E108" s="14">
        <v>5</v>
      </c>
      <c r="F108" s="14"/>
      <c r="G108" s="14"/>
      <c r="H108" s="30">
        <f t="shared" si="30"/>
        <v>5</v>
      </c>
      <c r="I108" s="14"/>
      <c r="J108" s="14"/>
      <c r="K108" s="30">
        <f t="shared" si="26"/>
        <v>5</v>
      </c>
      <c r="L108" s="14">
        <v>1</v>
      </c>
      <c r="M108" s="14">
        <v>10</v>
      </c>
      <c r="N108" s="14">
        <v>5</v>
      </c>
      <c r="O108" s="14">
        <f t="shared" si="27"/>
        <v>16</v>
      </c>
      <c r="P108" s="14">
        <f t="shared" si="28"/>
        <v>21</v>
      </c>
      <c r="Q108" s="14"/>
      <c r="R108" s="14">
        <f t="shared" si="29"/>
        <v>21</v>
      </c>
      <c r="S108" s="10"/>
      <c r="T108" s="10"/>
    </row>
    <row r="109" spans="1:20" x14ac:dyDescent="0.2">
      <c r="A109" s="93"/>
      <c r="B109" s="121"/>
      <c r="C109" s="76" t="s">
        <v>107</v>
      </c>
      <c r="D109" s="34">
        <v>14</v>
      </c>
      <c r="E109" s="14">
        <v>90.2</v>
      </c>
      <c r="F109" s="14">
        <v>3</v>
      </c>
      <c r="G109" s="14">
        <v>4</v>
      </c>
      <c r="H109" s="30">
        <f t="shared" si="30"/>
        <v>97.2</v>
      </c>
      <c r="I109" s="14">
        <v>2.6</v>
      </c>
      <c r="J109" s="14"/>
      <c r="K109" s="30">
        <f t="shared" si="26"/>
        <v>99.8</v>
      </c>
      <c r="L109" s="14"/>
      <c r="M109" s="14">
        <v>16.399999999999999</v>
      </c>
      <c r="N109" s="14">
        <v>23.4</v>
      </c>
      <c r="O109" s="14">
        <f t="shared" si="27"/>
        <v>39.799999999999997</v>
      </c>
      <c r="P109" s="14">
        <f t="shared" si="28"/>
        <v>139.6</v>
      </c>
      <c r="Q109" s="14">
        <v>1.6</v>
      </c>
      <c r="R109" s="14">
        <f t="shared" si="29"/>
        <v>141.19999999999999</v>
      </c>
      <c r="S109" s="10"/>
      <c r="T109" s="10"/>
    </row>
    <row r="110" spans="1:20" x14ac:dyDescent="0.2">
      <c r="A110" s="93"/>
      <c r="B110" s="121"/>
      <c r="C110" s="76" t="s">
        <v>90</v>
      </c>
      <c r="D110" s="34">
        <v>7</v>
      </c>
      <c r="E110" s="14">
        <v>21.5</v>
      </c>
      <c r="F110" s="14">
        <v>16</v>
      </c>
      <c r="G110" s="14"/>
      <c r="H110" s="30">
        <f t="shared" si="30"/>
        <v>37.5</v>
      </c>
      <c r="I110" s="14">
        <v>1.2</v>
      </c>
      <c r="J110" s="14"/>
      <c r="K110" s="30">
        <f t="shared" si="26"/>
        <v>38.700000000000003</v>
      </c>
      <c r="L110" s="14">
        <v>15</v>
      </c>
      <c r="M110" s="14">
        <v>1.9</v>
      </c>
      <c r="N110" s="14">
        <v>1.8</v>
      </c>
      <c r="O110" s="14">
        <f t="shared" si="27"/>
        <v>18.7</v>
      </c>
      <c r="P110" s="14">
        <f t="shared" si="28"/>
        <v>57.400000000000006</v>
      </c>
      <c r="Q110" s="14"/>
      <c r="R110" s="14">
        <f t="shared" si="29"/>
        <v>57.400000000000006</v>
      </c>
      <c r="S110" s="10"/>
      <c r="T110" s="10"/>
    </row>
    <row r="111" spans="1:20" x14ac:dyDescent="0.2">
      <c r="A111" s="93"/>
      <c r="B111" s="121"/>
      <c r="C111" s="76" t="s">
        <v>89</v>
      </c>
      <c r="D111" s="34">
        <v>1</v>
      </c>
      <c r="E111" s="14"/>
      <c r="F111" s="14"/>
      <c r="G111" s="14"/>
      <c r="H111" s="30">
        <f t="shared" si="30"/>
        <v>0</v>
      </c>
      <c r="I111" s="14"/>
      <c r="J111" s="14"/>
      <c r="K111" s="30">
        <f t="shared" si="26"/>
        <v>0</v>
      </c>
      <c r="L111" s="14"/>
      <c r="M111" s="14"/>
      <c r="N111" s="14">
        <v>0.3</v>
      </c>
      <c r="O111" s="14">
        <f t="shared" si="27"/>
        <v>0.3</v>
      </c>
      <c r="P111" s="14">
        <f t="shared" si="28"/>
        <v>0.3</v>
      </c>
      <c r="Q111" s="14"/>
      <c r="R111" s="14">
        <f t="shared" si="29"/>
        <v>0.3</v>
      </c>
      <c r="S111" s="10"/>
      <c r="T111" s="10"/>
    </row>
    <row r="112" spans="1:20" x14ac:dyDescent="0.2">
      <c r="A112" s="93"/>
      <c r="B112" s="121"/>
      <c r="C112" s="76" t="s">
        <v>94</v>
      </c>
      <c r="D112" s="34">
        <v>19</v>
      </c>
      <c r="E112" s="14">
        <v>1.7</v>
      </c>
      <c r="F112" s="14"/>
      <c r="G112" s="14"/>
      <c r="H112" s="30">
        <f t="shared" si="30"/>
        <v>1.7</v>
      </c>
      <c r="I112" s="14">
        <v>32.299999999999997</v>
      </c>
      <c r="J112" s="14"/>
      <c r="K112" s="30">
        <f t="shared" si="26"/>
        <v>34</v>
      </c>
      <c r="L112" s="14">
        <v>10.5</v>
      </c>
      <c r="M112" s="14">
        <v>42.16</v>
      </c>
      <c r="N112" s="14">
        <v>61.24</v>
      </c>
      <c r="O112" s="14">
        <f t="shared" si="27"/>
        <v>113.9</v>
      </c>
      <c r="P112" s="14">
        <f t="shared" si="28"/>
        <v>147.9</v>
      </c>
      <c r="Q112" s="14">
        <v>1.5</v>
      </c>
      <c r="R112" s="14">
        <f t="shared" si="29"/>
        <v>149.4</v>
      </c>
      <c r="S112" s="10"/>
      <c r="T112" s="10"/>
    </row>
    <row r="113" spans="1:20" x14ac:dyDescent="0.2">
      <c r="A113" s="93"/>
      <c r="B113" s="124"/>
      <c r="C113" s="76" t="s">
        <v>102</v>
      </c>
      <c r="D113" s="34">
        <v>2</v>
      </c>
      <c r="E113" s="14">
        <v>5</v>
      </c>
      <c r="F113" s="14"/>
      <c r="G113" s="14"/>
      <c r="H113" s="30">
        <f t="shared" si="30"/>
        <v>5</v>
      </c>
      <c r="I113" s="14">
        <v>6</v>
      </c>
      <c r="J113" s="14"/>
      <c r="K113" s="30">
        <f t="shared" si="26"/>
        <v>11</v>
      </c>
      <c r="L113" s="14"/>
      <c r="M113" s="14">
        <v>81</v>
      </c>
      <c r="N113" s="14">
        <v>34</v>
      </c>
      <c r="O113" s="14">
        <f t="shared" si="27"/>
        <v>115</v>
      </c>
      <c r="P113" s="14">
        <f t="shared" si="28"/>
        <v>126</v>
      </c>
      <c r="Q113" s="14"/>
      <c r="R113" s="14">
        <f t="shared" si="29"/>
        <v>126</v>
      </c>
      <c r="S113" s="10"/>
      <c r="T113" s="10"/>
    </row>
    <row r="114" spans="1:20" x14ac:dyDescent="0.2">
      <c r="A114" s="93"/>
      <c r="B114" s="132" t="s">
        <v>105</v>
      </c>
      <c r="C114" s="76" t="s">
        <v>105</v>
      </c>
      <c r="D114" s="34">
        <v>36</v>
      </c>
      <c r="E114" s="14"/>
      <c r="F114" s="14"/>
      <c r="G114" s="14"/>
      <c r="H114" s="30">
        <f t="shared" si="30"/>
        <v>0</v>
      </c>
      <c r="I114" s="14"/>
      <c r="J114" s="14"/>
      <c r="K114" s="30">
        <f t="shared" si="26"/>
        <v>0</v>
      </c>
      <c r="L114" s="14">
        <v>0.65</v>
      </c>
      <c r="M114" s="14">
        <v>4.2699999999999996</v>
      </c>
      <c r="N114" s="14">
        <v>13.2</v>
      </c>
      <c r="O114" s="14">
        <f t="shared" si="27"/>
        <v>18.119999999999997</v>
      </c>
      <c r="P114" s="14">
        <f t="shared" si="28"/>
        <v>18.119999999999997</v>
      </c>
      <c r="Q114" s="14">
        <v>2.7</v>
      </c>
      <c r="R114" s="14">
        <f t="shared" si="29"/>
        <v>20.819999999999997</v>
      </c>
      <c r="S114" s="10"/>
      <c r="T114" s="10"/>
    </row>
    <row r="115" spans="1:20" x14ac:dyDescent="0.2">
      <c r="A115" s="93"/>
      <c r="B115" s="121"/>
      <c r="C115" s="76" t="s">
        <v>103</v>
      </c>
      <c r="D115" s="34">
        <v>15</v>
      </c>
      <c r="E115" s="14">
        <v>1.5</v>
      </c>
      <c r="F115" s="14"/>
      <c r="G115" s="14"/>
      <c r="H115" s="30">
        <f t="shared" si="30"/>
        <v>1.5</v>
      </c>
      <c r="I115" s="14">
        <v>7</v>
      </c>
      <c r="J115" s="14"/>
      <c r="K115" s="30">
        <f t="shared" si="26"/>
        <v>8.5</v>
      </c>
      <c r="L115" s="14">
        <v>55.21</v>
      </c>
      <c r="M115" s="14">
        <v>39.75</v>
      </c>
      <c r="N115" s="14">
        <v>20.95</v>
      </c>
      <c r="O115" s="14">
        <f t="shared" si="27"/>
        <v>115.91000000000001</v>
      </c>
      <c r="P115" s="14">
        <f t="shared" si="28"/>
        <v>124.41000000000001</v>
      </c>
      <c r="Q115" s="14">
        <v>7.31</v>
      </c>
      <c r="R115" s="14">
        <f t="shared" si="29"/>
        <v>131.72</v>
      </c>
      <c r="S115" s="10"/>
      <c r="T115" s="10"/>
    </row>
    <row r="116" spans="1:20" x14ac:dyDescent="0.2">
      <c r="A116" s="93"/>
      <c r="B116" s="121"/>
      <c r="C116" s="76" t="s">
        <v>96</v>
      </c>
      <c r="D116" s="34">
        <v>14</v>
      </c>
      <c r="E116" s="14">
        <v>3.5</v>
      </c>
      <c r="F116" s="14"/>
      <c r="G116" s="14"/>
      <c r="H116" s="30">
        <f t="shared" si="30"/>
        <v>3.5</v>
      </c>
      <c r="I116" s="14">
        <v>1</v>
      </c>
      <c r="J116" s="14"/>
      <c r="K116" s="30">
        <f t="shared" si="26"/>
        <v>4.5</v>
      </c>
      <c r="L116" s="14">
        <v>77.3</v>
      </c>
      <c r="M116" s="14">
        <v>8</v>
      </c>
      <c r="N116" s="14">
        <v>36.159999999999997</v>
      </c>
      <c r="O116" s="14">
        <f t="shared" si="27"/>
        <v>121.46</v>
      </c>
      <c r="P116" s="14">
        <f t="shared" si="28"/>
        <v>125.96</v>
      </c>
      <c r="Q116" s="14">
        <v>9.6999999999999993</v>
      </c>
      <c r="R116" s="14">
        <f t="shared" si="29"/>
        <v>135.66</v>
      </c>
      <c r="S116" s="10"/>
      <c r="T116" s="10"/>
    </row>
    <row r="117" spans="1:20" x14ac:dyDescent="0.2">
      <c r="A117" s="93"/>
      <c r="B117" s="121"/>
      <c r="C117" s="76" t="s">
        <v>100</v>
      </c>
      <c r="D117" s="34">
        <v>6</v>
      </c>
      <c r="E117" s="14"/>
      <c r="F117" s="14"/>
      <c r="G117" s="14"/>
      <c r="H117" s="30">
        <f t="shared" si="30"/>
        <v>0</v>
      </c>
      <c r="I117" s="14">
        <v>1</v>
      </c>
      <c r="J117" s="14"/>
      <c r="K117" s="30">
        <f t="shared" si="26"/>
        <v>1</v>
      </c>
      <c r="L117" s="14"/>
      <c r="M117" s="14">
        <v>37.799999999999997</v>
      </c>
      <c r="N117" s="14">
        <v>53.7</v>
      </c>
      <c r="O117" s="14">
        <f t="shared" si="27"/>
        <v>91.5</v>
      </c>
      <c r="P117" s="14">
        <f t="shared" si="28"/>
        <v>92.5</v>
      </c>
      <c r="Q117" s="14"/>
      <c r="R117" s="14">
        <f t="shared" si="29"/>
        <v>92.5</v>
      </c>
      <c r="S117" s="10"/>
      <c r="T117" s="10"/>
    </row>
    <row r="118" spans="1:20" x14ac:dyDescent="0.2">
      <c r="A118" s="93"/>
      <c r="B118" s="121"/>
      <c r="C118" s="76" t="s">
        <v>98</v>
      </c>
      <c r="D118" s="34">
        <v>13</v>
      </c>
      <c r="E118" s="14">
        <v>40</v>
      </c>
      <c r="F118" s="14"/>
      <c r="G118" s="14">
        <v>40</v>
      </c>
      <c r="H118" s="30">
        <f t="shared" si="30"/>
        <v>80</v>
      </c>
      <c r="I118" s="14">
        <v>0.5</v>
      </c>
      <c r="J118" s="14"/>
      <c r="K118" s="30">
        <f t="shared" si="26"/>
        <v>80.5</v>
      </c>
      <c r="L118" s="14">
        <v>3.5</v>
      </c>
      <c r="M118" s="14">
        <v>21.75</v>
      </c>
      <c r="N118" s="14">
        <v>18.600000000000001</v>
      </c>
      <c r="O118" s="14">
        <f t="shared" si="27"/>
        <v>43.85</v>
      </c>
      <c r="P118" s="14">
        <f t="shared" si="28"/>
        <v>124.35</v>
      </c>
      <c r="Q118" s="14">
        <v>1.4</v>
      </c>
      <c r="R118" s="14">
        <f t="shared" si="29"/>
        <v>125.75</v>
      </c>
      <c r="S118" s="10"/>
      <c r="T118" s="10"/>
    </row>
    <row r="119" spans="1:20" x14ac:dyDescent="0.2">
      <c r="A119" s="93"/>
      <c r="B119" s="121"/>
      <c r="C119" s="76" t="s">
        <v>93</v>
      </c>
      <c r="D119" s="34">
        <v>15</v>
      </c>
      <c r="E119" s="14">
        <v>0.2</v>
      </c>
      <c r="F119" s="14"/>
      <c r="G119" s="14"/>
      <c r="H119" s="30">
        <f t="shared" si="30"/>
        <v>0.2</v>
      </c>
      <c r="I119" s="14">
        <v>0.3</v>
      </c>
      <c r="J119" s="14"/>
      <c r="K119" s="30">
        <f t="shared" si="26"/>
        <v>0.5</v>
      </c>
      <c r="L119" s="14"/>
      <c r="M119" s="14">
        <v>11.51</v>
      </c>
      <c r="N119" s="14">
        <v>19.8</v>
      </c>
      <c r="O119" s="14">
        <f t="shared" si="27"/>
        <v>31.310000000000002</v>
      </c>
      <c r="P119" s="14">
        <f t="shared" si="28"/>
        <v>31.810000000000002</v>
      </c>
      <c r="Q119" s="14"/>
      <c r="R119" s="14">
        <f t="shared" si="29"/>
        <v>31.810000000000002</v>
      </c>
      <c r="S119" s="10"/>
      <c r="T119" s="10"/>
    </row>
    <row r="120" spans="1:20" x14ac:dyDescent="0.2">
      <c r="A120" s="93"/>
      <c r="B120" s="121"/>
      <c r="C120" s="76" t="s">
        <v>85</v>
      </c>
      <c r="D120" s="34">
        <v>11</v>
      </c>
      <c r="E120" s="14">
        <v>0.5</v>
      </c>
      <c r="F120" s="14">
        <v>0.1</v>
      </c>
      <c r="G120" s="14"/>
      <c r="H120" s="30">
        <f t="shared" si="30"/>
        <v>0.6</v>
      </c>
      <c r="I120" s="14">
        <v>3.7</v>
      </c>
      <c r="J120" s="14"/>
      <c r="K120" s="30">
        <f t="shared" si="26"/>
        <v>4.3</v>
      </c>
      <c r="L120" s="14"/>
      <c r="M120" s="14">
        <v>13.35</v>
      </c>
      <c r="N120" s="14">
        <v>14.87</v>
      </c>
      <c r="O120" s="14">
        <f t="shared" si="27"/>
        <v>28.22</v>
      </c>
      <c r="P120" s="14">
        <f t="shared" si="28"/>
        <v>32.519999999999996</v>
      </c>
      <c r="Q120" s="14">
        <v>4.8</v>
      </c>
      <c r="R120" s="14">
        <f t="shared" si="29"/>
        <v>37.319999999999993</v>
      </c>
      <c r="S120" s="10"/>
      <c r="T120" s="10"/>
    </row>
    <row r="121" spans="1:20" x14ac:dyDescent="0.2">
      <c r="A121" s="93"/>
      <c r="B121" s="121"/>
      <c r="C121" s="76" t="s">
        <v>84</v>
      </c>
      <c r="D121" s="34">
        <v>42</v>
      </c>
      <c r="E121" s="14">
        <v>5.1100000000000003</v>
      </c>
      <c r="F121" s="14">
        <v>2.7</v>
      </c>
      <c r="G121" s="14">
        <v>4.2</v>
      </c>
      <c r="H121" s="30">
        <f t="shared" si="30"/>
        <v>12.010000000000002</v>
      </c>
      <c r="I121" s="14">
        <v>0.3</v>
      </c>
      <c r="J121" s="14">
        <v>0.01</v>
      </c>
      <c r="K121" s="30">
        <f t="shared" si="26"/>
        <v>12.320000000000002</v>
      </c>
      <c r="L121" s="14">
        <v>0.11</v>
      </c>
      <c r="M121" s="14">
        <v>1.03</v>
      </c>
      <c r="N121" s="14">
        <v>1.55</v>
      </c>
      <c r="O121" s="14">
        <f t="shared" si="27"/>
        <v>2.6900000000000004</v>
      </c>
      <c r="P121" s="14">
        <f t="shared" si="28"/>
        <v>15.010000000000002</v>
      </c>
      <c r="Q121" s="14">
        <v>1.74</v>
      </c>
      <c r="R121" s="14">
        <f t="shared" si="29"/>
        <v>16.75</v>
      </c>
      <c r="S121" s="10"/>
      <c r="T121" s="10"/>
    </row>
    <row r="122" spans="1:20" x14ac:dyDescent="0.2">
      <c r="A122" s="93"/>
      <c r="B122" s="121"/>
      <c r="C122" s="76" t="s">
        <v>88</v>
      </c>
      <c r="D122" s="34">
        <v>6</v>
      </c>
      <c r="E122" s="14">
        <v>55.07</v>
      </c>
      <c r="F122" s="14">
        <v>0.03</v>
      </c>
      <c r="G122" s="14">
        <v>0.1</v>
      </c>
      <c r="H122" s="30">
        <f t="shared" si="30"/>
        <v>55.2</v>
      </c>
      <c r="I122" s="14">
        <v>1</v>
      </c>
      <c r="J122" s="14"/>
      <c r="K122" s="30">
        <f t="shared" si="26"/>
        <v>56.2</v>
      </c>
      <c r="L122" s="14"/>
      <c r="M122" s="14">
        <v>0.61</v>
      </c>
      <c r="N122" s="14">
        <v>3</v>
      </c>
      <c r="O122" s="14">
        <f t="shared" si="27"/>
        <v>3.61</v>
      </c>
      <c r="P122" s="14">
        <f t="shared" si="28"/>
        <v>59.81</v>
      </c>
      <c r="Q122" s="14">
        <v>4.7</v>
      </c>
      <c r="R122" s="14">
        <f t="shared" si="29"/>
        <v>64.510000000000005</v>
      </c>
      <c r="S122" s="10"/>
      <c r="T122" s="10"/>
    </row>
    <row r="123" spans="1:20" x14ac:dyDescent="0.2">
      <c r="A123" s="119"/>
      <c r="B123" s="138"/>
      <c r="C123" s="78" t="s">
        <v>293</v>
      </c>
      <c r="D123" s="64"/>
      <c r="E123" s="36"/>
      <c r="F123" s="36"/>
      <c r="G123" s="36"/>
      <c r="H123" s="65"/>
      <c r="I123" s="36"/>
      <c r="J123" s="36"/>
      <c r="K123" s="65"/>
      <c r="L123" s="36"/>
      <c r="M123" s="36"/>
      <c r="N123" s="36"/>
      <c r="O123" s="36"/>
      <c r="P123" s="36"/>
      <c r="Q123" s="36"/>
      <c r="R123" s="36"/>
      <c r="S123" s="10"/>
      <c r="T123" s="10"/>
    </row>
    <row r="124" spans="1:20" ht="12.75" customHeight="1" x14ac:dyDescent="0.2">
      <c r="A124" s="93"/>
      <c r="B124" s="132" t="s">
        <v>91</v>
      </c>
      <c r="C124" s="76" t="s">
        <v>91</v>
      </c>
      <c r="D124" s="34">
        <v>19</v>
      </c>
      <c r="E124" s="14">
        <v>9.01</v>
      </c>
      <c r="F124" s="14"/>
      <c r="G124" s="14"/>
      <c r="H124" s="30">
        <f t="shared" si="30"/>
        <v>9.01</v>
      </c>
      <c r="I124" s="14">
        <v>3.5</v>
      </c>
      <c r="J124" s="14"/>
      <c r="K124" s="30">
        <f t="shared" si="26"/>
        <v>12.51</v>
      </c>
      <c r="L124" s="14">
        <v>68.400000000000006</v>
      </c>
      <c r="M124" s="14">
        <v>21.81</v>
      </c>
      <c r="N124" s="14">
        <v>21.27</v>
      </c>
      <c r="O124" s="14">
        <f t="shared" ref="O124:O132" si="31">+SUM(L124:N124)</f>
        <v>111.48</v>
      </c>
      <c r="P124" s="14">
        <f t="shared" ref="P124:P132" si="32">+SUM(K124+O124)</f>
        <v>123.99000000000001</v>
      </c>
      <c r="Q124" s="14">
        <v>5.2</v>
      </c>
      <c r="R124" s="14">
        <f t="shared" si="29"/>
        <v>129.19</v>
      </c>
      <c r="S124" s="10"/>
      <c r="T124" s="10"/>
    </row>
    <row r="125" spans="1:20" x14ac:dyDescent="0.2">
      <c r="A125" s="93"/>
      <c r="B125" s="121"/>
      <c r="C125" s="76" t="s">
        <v>109</v>
      </c>
      <c r="D125" s="34">
        <v>1</v>
      </c>
      <c r="E125" s="14"/>
      <c r="F125" s="14"/>
      <c r="G125" s="14"/>
      <c r="H125" s="30">
        <f t="shared" si="30"/>
        <v>0</v>
      </c>
      <c r="I125" s="14"/>
      <c r="J125" s="14"/>
      <c r="K125" s="30">
        <f t="shared" si="26"/>
        <v>0</v>
      </c>
      <c r="L125" s="14"/>
      <c r="M125" s="14">
        <v>27.5</v>
      </c>
      <c r="N125" s="14">
        <v>62</v>
      </c>
      <c r="O125" s="14">
        <f t="shared" si="31"/>
        <v>89.5</v>
      </c>
      <c r="P125" s="14">
        <f t="shared" si="32"/>
        <v>89.5</v>
      </c>
      <c r="Q125" s="14">
        <v>0.5</v>
      </c>
      <c r="R125" s="14">
        <f t="shared" si="29"/>
        <v>90</v>
      </c>
      <c r="S125" s="10"/>
      <c r="T125" s="10"/>
    </row>
    <row r="126" spans="1:20" x14ac:dyDescent="0.2">
      <c r="A126" s="93"/>
      <c r="B126" s="121"/>
      <c r="C126" s="76" t="s">
        <v>83</v>
      </c>
      <c r="D126" s="34">
        <v>1</v>
      </c>
      <c r="E126" s="14"/>
      <c r="F126" s="14"/>
      <c r="G126" s="14"/>
      <c r="H126" s="30">
        <f t="shared" si="30"/>
        <v>0</v>
      </c>
      <c r="I126" s="14"/>
      <c r="J126" s="14"/>
      <c r="K126" s="30">
        <f t="shared" si="26"/>
        <v>0</v>
      </c>
      <c r="L126" s="14">
        <v>7.5</v>
      </c>
      <c r="M126" s="14"/>
      <c r="N126" s="14"/>
      <c r="O126" s="14">
        <f t="shared" si="31"/>
        <v>7.5</v>
      </c>
      <c r="P126" s="14">
        <f t="shared" si="32"/>
        <v>7.5</v>
      </c>
      <c r="Q126" s="14"/>
      <c r="R126" s="14">
        <f t="shared" si="29"/>
        <v>7.5</v>
      </c>
      <c r="S126" s="10"/>
      <c r="T126" s="10"/>
    </row>
    <row r="127" spans="1:20" x14ac:dyDescent="0.2">
      <c r="A127" s="93"/>
      <c r="B127" s="121"/>
      <c r="C127" s="76" t="s">
        <v>92</v>
      </c>
      <c r="D127" s="34">
        <v>13</v>
      </c>
      <c r="E127" s="14"/>
      <c r="F127" s="14"/>
      <c r="G127" s="14"/>
      <c r="H127" s="30">
        <f t="shared" si="30"/>
        <v>0</v>
      </c>
      <c r="I127" s="14"/>
      <c r="J127" s="14"/>
      <c r="K127" s="30">
        <f t="shared" si="26"/>
        <v>0</v>
      </c>
      <c r="L127" s="14"/>
      <c r="M127" s="14">
        <v>16.2</v>
      </c>
      <c r="N127" s="14">
        <v>9.9</v>
      </c>
      <c r="O127" s="14">
        <f t="shared" si="31"/>
        <v>26.1</v>
      </c>
      <c r="P127" s="14">
        <f t="shared" si="32"/>
        <v>26.1</v>
      </c>
      <c r="Q127" s="14">
        <v>1.1000000000000001</v>
      </c>
      <c r="R127" s="14">
        <f t="shared" si="29"/>
        <v>27.200000000000003</v>
      </c>
      <c r="S127" s="10"/>
      <c r="T127" s="10"/>
    </row>
    <row r="128" spans="1:20" x14ac:dyDescent="0.2">
      <c r="A128" s="93"/>
      <c r="B128" s="121"/>
      <c r="C128" s="76" t="s">
        <v>95</v>
      </c>
      <c r="D128" s="34">
        <v>4</v>
      </c>
      <c r="E128" s="14">
        <v>55</v>
      </c>
      <c r="F128" s="14">
        <v>0.1</v>
      </c>
      <c r="G128" s="14"/>
      <c r="H128" s="30">
        <f t="shared" si="30"/>
        <v>55.1</v>
      </c>
      <c r="I128" s="14"/>
      <c r="J128" s="14"/>
      <c r="K128" s="30">
        <f t="shared" si="26"/>
        <v>55.1</v>
      </c>
      <c r="L128" s="14"/>
      <c r="M128" s="14">
        <v>10.6</v>
      </c>
      <c r="N128" s="14">
        <v>21.05</v>
      </c>
      <c r="O128" s="14">
        <f t="shared" si="31"/>
        <v>31.65</v>
      </c>
      <c r="P128" s="14">
        <f t="shared" si="32"/>
        <v>86.75</v>
      </c>
      <c r="Q128" s="14">
        <v>2</v>
      </c>
      <c r="R128" s="14">
        <f t="shared" si="29"/>
        <v>88.75</v>
      </c>
      <c r="S128" s="10"/>
      <c r="T128" s="10"/>
    </row>
    <row r="129" spans="1:20" x14ac:dyDescent="0.2">
      <c r="A129" s="93"/>
      <c r="B129" s="121"/>
      <c r="C129" s="76" t="s">
        <v>99</v>
      </c>
      <c r="D129" s="34">
        <v>5</v>
      </c>
      <c r="E129" s="14"/>
      <c r="F129" s="14"/>
      <c r="G129" s="14"/>
      <c r="H129" s="30">
        <f t="shared" si="30"/>
        <v>0</v>
      </c>
      <c r="I129" s="14"/>
      <c r="J129" s="14"/>
      <c r="K129" s="30">
        <f t="shared" si="26"/>
        <v>0</v>
      </c>
      <c r="L129" s="14">
        <v>2.5</v>
      </c>
      <c r="M129" s="14">
        <v>3.3</v>
      </c>
      <c r="N129" s="14">
        <v>4.3499999999999996</v>
      </c>
      <c r="O129" s="14">
        <f t="shared" si="31"/>
        <v>10.149999999999999</v>
      </c>
      <c r="P129" s="14">
        <f t="shared" si="32"/>
        <v>10.149999999999999</v>
      </c>
      <c r="Q129" s="14">
        <v>4</v>
      </c>
      <c r="R129" s="14">
        <f t="shared" si="29"/>
        <v>14.149999999999999</v>
      </c>
      <c r="S129" s="10"/>
      <c r="T129" s="10"/>
    </row>
    <row r="130" spans="1:20" x14ac:dyDescent="0.2">
      <c r="A130" s="93"/>
      <c r="B130" s="121"/>
      <c r="C130" s="76" t="s">
        <v>104</v>
      </c>
      <c r="D130" s="34">
        <v>26</v>
      </c>
      <c r="E130" s="14">
        <v>13.24</v>
      </c>
      <c r="F130" s="14">
        <v>90.85</v>
      </c>
      <c r="G130" s="14"/>
      <c r="H130" s="30">
        <f t="shared" si="30"/>
        <v>104.08999999999999</v>
      </c>
      <c r="I130" s="14">
        <v>1.8</v>
      </c>
      <c r="J130" s="14"/>
      <c r="K130" s="30">
        <f t="shared" si="26"/>
        <v>105.88999999999999</v>
      </c>
      <c r="L130" s="14">
        <v>0.1</v>
      </c>
      <c r="M130" s="14">
        <v>58.55</v>
      </c>
      <c r="N130" s="14">
        <v>67.38</v>
      </c>
      <c r="O130" s="14">
        <f t="shared" si="31"/>
        <v>126.03</v>
      </c>
      <c r="P130" s="14">
        <f t="shared" si="32"/>
        <v>231.92</v>
      </c>
      <c r="Q130" s="14">
        <v>6.5</v>
      </c>
      <c r="R130" s="14">
        <f t="shared" si="29"/>
        <v>238.42</v>
      </c>
      <c r="S130" s="10"/>
      <c r="T130" s="10"/>
    </row>
    <row r="131" spans="1:20" x14ac:dyDescent="0.2">
      <c r="A131" s="93"/>
      <c r="B131" s="124"/>
      <c r="C131" s="76" t="s">
        <v>108</v>
      </c>
      <c r="D131" s="34">
        <v>0</v>
      </c>
      <c r="E131" s="14"/>
      <c r="F131" s="14"/>
      <c r="G131" s="14"/>
      <c r="H131" s="30">
        <f t="shared" si="30"/>
        <v>0</v>
      </c>
      <c r="I131" s="14"/>
      <c r="J131" s="14"/>
      <c r="K131" s="30">
        <f t="shared" si="26"/>
        <v>0</v>
      </c>
      <c r="L131" s="14"/>
      <c r="M131" s="14"/>
      <c r="N131" s="14"/>
      <c r="O131" s="14">
        <f t="shared" si="31"/>
        <v>0</v>
      </c>
      <c r="P131" s="14">
        <f t="shared" si="32"/>
        <v>0</v>
      </c>
      <c r="Q131" s="14"/>
      <c r="R131" s="14">
        <f t="shared" si="29"/>
        <v>0</v>
      </c>
      <c r="S131" s="10"/>
      <c r="T131" s="10"/>
    </row>
    <row r="132" spans="1:20" x14ac:dyDescent="0.2">
      <c r="A132" s="93"/>
      <c r="B132" s="132" t="s">
        <v>82</v>
      </c>
      <c r="C132" s="76" t="s">
        <v>82</v>
      </c>
      <c r="D132" s="34">
        <v>10</v>
      </c>
      <c r="E132" s="14">
        <v>9</v>
      </c>
      <c r="F132" s="14">
        <v>4</v>
      </c>
      <c r="G132" s="14"/>
      <c r="H132" s="30">
        <f t="shared" si="30"/>
        <v>13</v>
      </c>
      <c r="I132" s="14"/>
      <c r="J132" s="14"/>
      <c r="K132" s="30">
        <f t="shared" si="26"/>
        <v>13</v>
      </c>
      <c r="L132" s="14">
        <v>19.5</v>
      </c>
      <c r="M132" s="14">
        <v>26.01</v>
      </c>
      <c r="N132" s="14">
        <v>59.1</v>
      </c>
      <c r="O132" s="14">
        <f t="shared" si="31"/>
        <v>104.61000000000001</v>
      </c>
      <c r="P132" s="14">
        <f t="shared" si="32"/>
        <v>117.61000000000001</v>
      </c>
      <c r="Q132" s="14">
        <v>6</v>
      </c>
      <c r="R132" s="14">
        <f t="shared" si="29"/>
        <v>123.61000000000001</v>
      </c>
      <c r="S132" s="10"/>
      <c r="T132" s="10"/>
    </row>
    <row r="133" spans="1:20" x14ac:dyDescent="0.2">
      <c r="A133" s="93"/>
      <c r="B133" s="121"/>
      <c r="C133" s="76" t="s">
        <v>87</v>
      </c>
      <c r="D133" s="34">
        <v>9</v>
      </c>
      <c r="E133" s="14">
        <v>8.01</v>
      </c>
      <c r="F133" s="14">
        <v>0.72</v>
      </c>
      <c r="G133" s="14">
        <v>1</v>
      </c>
      <c r="H133" s="30">
        <f t="shared" si="30"/>
        <v>9.73</v>
      </c>
      <c r="I133" s="14">
        <v>0.08</v>
      </c>
      <c r="J133" s="14"/>
      <c r="K133" s="30">
        <f>+SUM(H133:J133)</f>
        <v>9.81</v>
      </c>
      <c r="L133" s="14">
        <v>0.8</v>
      </c>
      <c r="M133" s="14">
        <v>1.35</v>
      </c>
      <c r="N133" s="14">
        <v>0.55000000000000004</v>
      </c>
      <c r="O133" s="14">
        <f>+SUM(L133:N133)</f>
        <v>2.7</v>
      </c>
      <c r="P133" s="14">
        <f>+SUM(K133+O133)</f>
        <v>12.510000000000002</v>
      </c>
      <c r="Q133" s="14">
        <v>0.11</v>
      </c>
      <c r="R133" s="14">
        <f t="shared" si="29"/>
        <v>12.620000000000001</v>
      </c>
      <c r="S133" s="10"/>
      <c r="T133" s="10"/>
    </row>
    <row r="134" spans="1:20" x14ac:dyDescent="0.2">
      <c r="A134" s="93"/>
      <c r="B134" s="122"/>
      <c r="C134" s="82" t="s">
        <v>97</v>
      </c>
      <c r="D134" s="86">
        <v>1</v>
      </c>
      <c r="E134" s="17">
        <v>0.9</v>
      </c>
      <c r="F134" s="17"/>
      <c r="G134" s="17"/>
      <c r="H134" s="32">
        <f t="shared" si="30"/>
        <v>0.9</v>
      </c>
      <c r="I134" s="17"/>
      <c r="J134" s="17"/>
      <c r="K134" s="32">
        <f>+SUM(H134:J134)</f>
        <v>0.9</v>
      </c>
      <c r="L134" s="17"/>
      <c r="M134" s="17">
        <v>0.3</v>
      </c>
      <c r="N134" s="17"/>
      <c r="O134" s="17">
        <f>+SUM(L134:N134)</f>
        <v>0.3</v>
      </c>
      <c r="P134" s="17">
        <f>+SUM(K134+O134)</f>
        <v>1.2</v>
      </c>
      <c r="Q134" s="17"/>
      <c r="R134" s="17">
        <f>+SUM(P134:Q134)</f>
        <v>1.2</v>
      </c>
      <c r="S134" s="10"/>
      <c r="T134" s="10"/>
    </row>
    <row r="135" spans="1:20" ht="15" x14ac:dyDescent="0.25">
      <c r="A135" s="230" t="s">
        <v>0</v>
      </c>
      <c r="B135" s="231"/>
      <c r="C135" s="232" t="s">
        <v>0</v>
      </c>
      <c r="D135" s="53">
        <f t="shared" ref="D135:R135" si="33">+SUM(D105:D134)</f>
        <v>322</v>
      </c>
      <c r="E135" s="54">
        <f>SUM(E105:E134)</f>
        <v>375.43999999999994</v>
      </c>
      <c r="F135" s="54">
        <f>SUM(F105:F134)</f>
        <v>117.5</v>
      </c>
      <c r="G135" s="54">
        <f>SUM(G105:G134)</f>
        <v>49.300000000000004</v>
      </c>
      <c r="H135" s="54">
        <f>SUM(H105:H134)</f>
        <v>542.24</v>
      </c>
      <c r="I135" s="54">
        <f t="shared" si="33"/>
        <v>68.279999999999987</v>
      </c>
      <c r="J135" s="54">
        <f t="shared" si="33"/>
        <v>18.010000000000002</v>
      </c>
      <c r="K135" s="54">
        <f t="shared" si="33"/>
        <v>628.52999999999986</v>
      </c>
      <c r="L135" s="54">
        <f t="shared" si="33"/>
        <v>312.57000000000011</v>
      </c>
      <c r="M135" s="54">
        <f t="shared" si="33"/>
        <v>623.09999999999991</v>
      </c>
      <c r="N135" s="54">
        <f t="shared" si="33"/>
        <v>666.52</v>
      </c>
      <c r="O135" s="54">
        <f t="shared" si="33"/>
        <v>1602.19</v>
      </c>
      <c r="P135" s="54">
        <f t="shared" si="33"/>
        <v>2230.7199999999998</v>
      </c>
      <c r="Q135" s="54">
        <f t="shared" si="33"/>
        <v>200.85999999999999</v>
      </c>
      <c r="R135" s="55">
        <f t="shared" si="33"/>
        <v>2431.58</v>
      </c>
    </row>
    <row r="136" spans="1:20" x14ac:dyDescent="0.2">
      <c r="A136" s="93" t="s">
        <v>7</v>
      </c>
      <c r="B136" s="120" t="s">
        <v>426</v>
      </c>
      <c r="C136" s="73" t="s">
        <v>123</v>
      </c>
      <c r="D136" s="61">
        <v>109</v>
      </c>
      <c r="E136" s="39">
        <v>0.11</v>
      </c>
      <c r="F136" s="39">
        <v>1</v>
      </c>
      <c r="G136" s="39">
        <v>3.9</v>
      </c>
      <c r="H136" s="48">
        <f t="shared" si="30"/>
        <v>5.01</v>
      </c>
      <c r="I136" s="39">
        <v>0.12</v>
      </c>
      <c r="J136" s="39">
        <v>0.05</v>
      </c>
      <c r="K136" s="48">
        <f t="shared" ref="K136:K177" si="34">+SUM(H136:J136)</f>
        <v>5.18</v>
      </c>
      <c r="L136" s="39">
        <v>1.0900000000000001</v>
      </c>
      <c r="M136" s="39">
        <v>48.7</v>
      </c>
      <c r="N136" s="39">
        <v>107.87</v>
      </c>
      <c r="O136" s="39">
        <f>+SUM(L136:N136)</f>
        <v>157.66000000000003</v>
      </c>
      <c r="P136" s="39">
        <f>+SUM(K136+O136)</f>
        <v>162.84000000000003</v>
      </c>
      <c r="Q136" s="39">
        <v>32.9</v>
      </c>
      <c r="R136" s="39">
        <f t="shared" ref="R136:R177" si="35">+SUM(P136:Q136)</f>
        <v>195.74000000000004</v>
      </c>
      <c r="S136" s="10"/>
      <c r="T136" s="10"/>
    </row>
    <row r="137" spans="1:20" x14ac:dyDescent="0.2">
      <c r="A137" s="93"/>
      <c r="B137" s="121"/>
      <c r="C137" s="76" t="s">
        <v>140</v>
      </c>
      <c r="D137" s="34">
        <v>6</v>
      </c>
      <c r="E137" s="14">
        <v>0.3</v>
      </c>
      <c r="F137" s="14"/>
      <c r="G137" s="14"/>
      <c r="H137" s="30">
        <f t="shared" si="30"/>
        <v>0.3</v>
      </c>
      <c r="I137" s="14"/>
      <c r="J137" s="14"/>
      <c r="K137" s="30">
        <f t="shared" si="34"/>
        <v>0.3</v>
      </c>
      <c r="L137" s="14">
        <v>4</v>
      </c>
      <c r="M137" s="14">
        <v>8.6999999999999993</v>
      </c>
      <c r="N137" s="14">
        <v>1.5</v>
      </c>
      <c r="O137" s="14">
        <f>+SUM(L137:N137)</f>
        <v>14.2</v>
      </c>
      <c r="P137" s="14">
        <f>+SUM(K137+O137)</f>
        <v>14.5</v>
      </c>
      <c r="Q137" s="14">
        <v>49.3</v>
      </c>
      <c r="R137" s="14">
        <f t="shared" si="35"/>
        <v>63.8</v>
      </c>
      <c r="S137" s="10"/>
      <c r="T137" s="10"/>
    </row>
    <row r="138" spans="1:20" x14ac:dyDescent="0.2">
      <c r="A138" s="93"/>
      <c r="B138" s="121"/>
      <c r="C138" s="76" t="s">
        <v>141</v>
      </c>
      <c r="D138" s="34">
        <v>7</v>
      </c>
      <c r="E138" s="14"/>
      <c r="F138" s="14"/>
      <c r="G138" s="14">
        <v>0.5</v>
      </c>
      <c r="H138" s="30">
        <f t="shared" si="30"/>
        <v>0.5</v>
      </c>
      <c r="I138" s="14">
        <v>2.5</v>
      </c>
      <c r="J138" s="14"/>
      <c r="K138" s="30">
        <f t="shared" si="34"/>
        <v>3</v>
      </c>
      <c r="L138" s="14">
        <v>4.5</v>
      </c>
      <c r="M138" s="14">
        <v>6.4</v>
      </c>
      <c r="N138" s="14">
        <v>62.8</v>
      </c>
      <c r="O138" s="14">
        <f>+SUM(L138:N138)</f>
        <v>73.7</v>
      </c>
      <c r="P138" s="14">
        <f>+SUM(K138+O138)</f>
        <v>76.7</v>
      </c>
      <c r="Q138" s="14">
        <v>1.5</v>
      </c>
      <c r="R138" s="14">
        <f t="shared" si="35"/>
        <v>78.2</v>
      </c>
      <c r="S138" s="10"/>
      <c r="T138" s="10"/>
    </row>
    <row r="139" spans="1:20" x14ac:dyDescent="0.2">
      <c r="A139" s="93"/>
      <c r="B139" s="121"/>
      <c r="C139" s="76" t="s">
        <v>147</v>
      </c>
      <c r="D139" s="34">
        <v>6</v>
      </c>
      <c r="E139" s="14"/>
      <c r="F139" s="14">
        <v>0.7</v>
      </c>
      <c r="G139" s="14"/>
      <c r="H139" s="30">
        <f t="shared" si="30"/>
        <v>0.7</v>
      </c>
      <c r="I139" s="14">
        <v>0.1</v>
      </c>
      <c r="J139" s="14"/>
      <c r="K139" s="30">
        <f t="shared" si="34"/>
        <v>0.79999999999999993</v>
      </c>
      <c r="L139" s="14"/>
      <c r="M139" s="14">
        <v>3.9</v>
      </c>
      <c r="N139" s="14">
        <v>6.5</v>
      </c>
      <c r="O139" s="14">
        <f>+SUM(L139:N139)</f>
        <v>10.4</v>
      </c>
      <c r="P139" s="14">
        <f>+SUM(K139+O139)</f>
        <v>11.200000000000001</v>
      </c>
      <c r="Q139" s="14">
        <v>2.5</v>
      </c>
      <c r="R139" s="14">
        <f t="shared" si="35"/>
        <v>13.700000000000001</v>
      </c>
      <c r="S139" s="10"/>
      <c r="T139" s="10"/>
    </row>
    <row r="140" spans="1:20" x14ac:dyDescent="0.2">
      <c r="A140" s="93"/>
      <c r="B140" s="121"/>
      <c r="C140" s="76" t="s">
        <v>322</v>
      </c>
      <c r="D140" s="34">
        <v>1</v>
      </c>
      <c r="E140" s="14"/>
      <c r="F140" s="14"/>
      <c r="G140" s="14"/>
      <c r="H140" s="30">
        <f t="shared" si="30"/>
        <v>0</v>
      </c>
      <c r="I140" s="14"/>
      <c r="J140" s="14"/>
      <c r="K140" s="30">
        <f t="shared" si="34"/>
        <v>0</v>
      </c>
      <c r="L140" s="14"/>
      <c r="M140" s="14"/>
      <c r="N140" s="14">
        <v>20</v>
      </c>
      <c r="O140" s="14">
        <f>+SUM(L140:N140)</f>
        <v>20</v>
      </c>
      <c r="P140" s="14">
        <f>+SUM(K140+O140)</f>
        <v>20</v>
      </c>
      <c r="Q140" s="14"/>
      <c r="R140" s="14">
        <f t="shared" si="35"/>
        <v>20</v>
      </c>
      <c r="S140" s="10"/>
      <c r="T140" s="10"/>
    </row>
    <row r="141" spans="1:20" x14ac:dyDescent="0.2">
      <c r="A141" s="93"/>
      <c r="B141" s="121"/>
      <c r="C141" s="76" t="s">
        <v>148</v>
      </c>
      <c r="D141" s="34">
        <v>0</v>
      </c>
      <c r="E141" s="14"/>
      <c r="F141" s="14"/>
      <c r="G141" s="14"/>
      <c r="H141" s="30">
        <f t="shared" si="30"/>
        <v>0</v>
      </c>
      <c r="I141" s="14"/>
      <c r="J141" s="14"/>
      <c r="K141" s="30">
        <f t="shared" si="34"/>
        <v>0</v>
      </c>
      <c r="L141" s="14"/>
      <c r="M141" s="14"/>
      <c r="N141" s="14"/>
      <c r="O141" s="14">
        <f t="shared" ref="O141:O172" si="36">+SUM(L141:N141)</f>
        <v>0</v>
      </c>
      <c r="P141" s="14">
        <f t="shared" ref="P141:P172" si="37">+SUM(K141+O141)</f>
        <v>0</v>
      </c>
      <c r="Q141" s="14"/>
      <c r="R141" s="14">
        <f t="shared" si="35"/>
        <v>0</v>
      </c>
      <c r="S141" s="10"/>
      <c r="T141" s="10"/>
    </row>
    <row r="142" spans="1:20" x14ac:dyDescent="0.2">
      <c r="A142" s="93"/>
      <c r="B142" s="121"/>
      <c r="C142" s="76" t="s">
        <v>117</v>
      </c>
      <c r="D142" s="34">
        <v>7</v>
      </c>
      <c r="E142" s="14"/>
      <c r="F142" s="14"/>
      <c r="G142" s="14"/>
      <c r="H142" s="30">
        <f t="shared" si="30"/>
        <v>0</v>
      </c>
      <c r="I142" s="14"/>
      <c r="J142" s="14"/>
      <c r="K142" s="30">
        <f t="shared" si="34"/>
        <v>0</v>
      </c>
      <c r="L142" s="14"/>
      <c r="M142" s="14">
        <v>12.76</v>
      </c>
      <c r="N142" s="14">
        <v>55.32</v>
      </c>
      <c r="O142" s="14">
        <f t="shared" si="36"/>
        <v>68.08</v>
      </c>
      <c r="P142" s="14">
        <f t="shared" si="37"/>
        <v>68.08</v>
      </c>
      <c r="Q142" s="14">
        <v>1.5</v>
      </c>
      <c r="R142" s="14">
        <f t="shared" si="35"/>
        <v>69.58</v>
      </c>
      <c r="S142" s="10"/>
      <c r="T142" s="10"/>
    </row>
    <row r="143" spans="1:20" x14ac:dyDescent="0.2">
      <c r="A143" s="93"/>
      <c r="B143" s="121"/>
      <c r="C143" s="76" t="s">
        <v>149</v>
      </c>
      <c r="D143" s="34">
        <v>2</v>
      </c>
      <c r="E143" s="14"/>
      <c r="F143" s="14"/>
      <c r="G143" s="14"/>
      <c r="H143" s="30">
        <f t="shared" si="30"/>
        <v>0</v>
      </c>
      <c r="I143" s="14"/>
      <c r="J143" s="14"/>
      <c r="K143" s="30">
        <f t="shared" si="34"/>
        <v>0</v>
      </c>
      <c r="L143" s="14"/>
      <c r="M143" s="14">
        <v>0.3</v>
      </c>
      <c r="N143" s="14">
        <v>3.5</v>
      </c>
      <c r="O143" s="14">
        <f t="shared" si="36"/>
        <v>3.8</v>
      </c>
      <c r="P143" s="14">
        <f t="shared" si="37"/>
        <v>3.8</v>
      </c>
      <c r="Q143" s="14">
        <v>4</v>
      </c>
      <c r="R143" s="14">
        <f t="shared" si="35"/>
        <v>7.8</v>
      </c>
      <c r="S143" s="10"/>
      <c r="T143" s="10"/>
    </row>
    <row r="144" spans="1:20" x14ac:dyDescent="0.2">
      <c r="A144" s="93"/>
      <c r="B144" s="121"/>
      <c r="C144" s="76" t="s">
        <v>125</v>
      </c>
      <c r="D144" s="34">
        <v>2</v>
      </c>
      <c r="E144" s="14"/>
      <c r="F144" s="14"/>
      <c r="G144" s="14"/>
      <c r="H144" s="30">
        <f t="shared" si="30"/>
        <v>0</v>
      </c>
      <c r="I144" s="14"/>
      <c r="J144" s="14"/>
      <c r="K144" s="30">
        <f t="shared" si="34"/>
        <v>0</v>
      </c>
      <c r="L144" s="14">
        <v>0.1</v>
      </c>
      <c r="M144" s="14">
        <v>1.2</v>
      </c>
      <c r="N144" s="14"/>
      <c r="O144" s="14">
        <f t="shared" si="36"/>
        <v>1.3</v>
      </c>
      <c r="P144" s="14">
        <f t="shared" si="37"/>
        <v>1.3</v>
      </c>
      <c r="Q144" s="14">
        <v>19</v>
      </c>
      <c r="R144" s="14">
        <f t="shared" si="35"/>
        <v>20.3</v>
      </c>
      <c r="S144" s="10"/>
      <c r="T144" s="10"/>
    </row>
    <row r="145" spans="1:20" x14ac:dyDescent="0.2">
      <c r="A145" s="93"/>
      <c r="B145" s="121"/>
      <c r="C145" s="76" t="s">
        <v>161</v>
      </c>
      <c r="D145" s="34">
        <v>8</v>
      </c>
      <c r="E145" s="14">
        <v>1.5</v>
      </c>
      <c r="F145" s="14"/>
      <c r="G145" s="14"/>
      <c r="H145" s="30">
        <f t="shared" si="30"/>
        <v>1.5</v>
      </c>
      <c r="I145" s="14">
        <v>15</v>
      </c>
      <c r="J145" s="14"/>
      <c r="K145" s="30">
        <f t="shared" si="34"/>
        <v>16.5</v>
      </c>
      <c r="L145" s="14">
        <v>6</v>
      </c>
      <c r="M145" s="14">
        <v>0.5</v>
      </c>
      <c r="N145" s="14">
        <v>1.0900000000000001</v>
      </c>
      <c r="O145" s="14">
        <f t="shared" si="36"/>
        <v>7.59</v>
      </c>
      <c r="P145" s="14">
        <f t="shared" si="37"/>
        <v>24.09</v>
      </c>
      <c r="Q145" s="14">
        <v>96</v>
      </c>
      <c r="R145" s="14">
        <f t="shared" si="35"/>
        <v>120.09</v>
      </c>
      <c r="S145" s="10"/>
      <c r="T145" s="10"/>
    </row>
    <row r="146" spans="1:20" x14ac:dyDescent="0.2">
      <c r="A146" s="93"/>
      <c r="B146" s="121"/>
      <c r="C146" s="76" t="s">
        <v>138</v>
      </c>
      <c r="D146" s="34">
        <v>23</v>
      </c>
      <c r="E146" s="14">
        <v>0.45</v>
      </c>
      <c r="F146" s="14">
        <v>4.5999999999999996</v>
      </c>
      <c r="G146" s="14">
        <v>4.8499999999999996</v>
      </c>
      <c r="H146" s="30">
        <f t="shared" si="30"/>
        <v>9.8999999999999986</v>
      </c>
      <c r="I146" s="14">
        <v>0.81</v>
      </c>
      <c r="J146" s="14"/>
      <c r="K146" s="30">
        <f t="shared" si="34"/>
        <v>10.709999999999999</v>
      </c>
      <c r="L146" s="14"/>
      <c r="M146" s="14">
        <v>5.72</v>
      </c>
      <c r="N146" s="14">
        <v>6.54</v>
      </c>
      <c r="O146" s="14">
        <f t="shared" si="36"/>
        <v>12.26</v>
      </c>
      <c r="P146" s="14">
        <f t="shared" si="37"/>
        <v>22.97</v>
      </c>
      <c r="Q146" s="14">
        <v>11.9</v>
      </c>
      <c r="R146" s="14">
        <f t="shared" si="35"/>
        <v>34.869999999999997</v>
      </c>
      <c r="S146" s="10"/>
      <c r="T146" s="10"/>
    </row>
    <row r="147" spans="1:20" x14ac:dyDescent="0.2">
      <c r="A147" s="93"/>
      <c r="B147" s="121"/>
      <c r="C147" s="76" t="s">
        <v>112</v>
      </c>
      <c r="D147" s="34">
        <v>39</v>
      </c>
      <c r="E147" s="14">
        <v>15.03</v>
      </c>
      <c r="F147" s="14">
        <v>1.5</v>
      </c>
      <c r="G147" s="14">
        <v>23.1</v>
      </c>
      <c r="H147" s="30">
        <f t="shared" si="30"/>
        <v>39.630000000000003</v>
      </c>
      <c r="I147" s="14">
        <v>1.7</v>
      </c>
      <c r="J147" s="14"/>
      <c r="K147" s="30">
        <f t="shared" si="34"/>
        <v>41.330000000000005</v>
      </c>
      <c r="L147" s="14">
        <v>2.2000000000000002</v>
      </c>
      <c r="M147" s="14">
        <v>149.16999999999999</v>
      </c>
      <c r="N147" s="14">
        <v>82.42</v>
      </c>
      <c r="O147" s="14">
        <f t="shared" si="36"/>
        <v>233.78999999999996</v>
      </c>
      <c r="P147" s="14">
        <f t="shared" si="37"/>
        <v>275.11999999999995</v>
      </c>
      <c r="Q147" s="14">
        <v>93.67</v>
      </c>
      <c r="R147" s="14">
        <f t="shared" si="35"/>
        <v>368.78999999999996</v>
      </c>
      <c r="S147" s="10"/>
      <c r="T147" s="10"/>
    </row>
    <row r="148" spans="1:20" x14ac:dyDescent="0.2">
      <c r="A148" s="93"/>
      <c r="B148" s="121"/>
      <c r="C148" s="76" t="s">
        <v>144</v>
      </c>
      <c r="D148" s="34">
        <v>27</v>
      </c>
      <c r="E148" s="14">
        <v>4</v>
      </c>
      <c r="F148" s="14">
        <v>1.3</v>
      </c>
      <c r="G148" s="14">
        <v>0.3</v>
      </c>
      <c r="H148" s="30">
        <f t="shared" si="30"/>
        <v>5.6</v>
      </c>
      <c r="I148" s="14"/>
      <c r="J148" s="14"/>
      <c r="K148" s="30">
        <f t="shared" si="34"/>
        <v>5.6</v>
      </c>
      <c r="L148" s="14">
        <v>0.12</v>
      </c>
      <c r="M148" s="14">
        <v>5.68</v>
      </c>
      <c r="N148" s="14">
        <v>7.65</v>
      </c>
      <c r="O148" s="14">
        <f t="shared" si="36"/>
        <v>13.45</v>
      </c>
      <c r="P148" s="14">
        <f t="shared" si="37"/>
        <v>19.049999999999997</v>
      </c>
      <c r="Q148" s="14">
        <v>2.27</v>
      </c>
      <c r="R148" s="14">
        <f t="shared" si="35"/>
        <v>21.319999999999997</v>
      </c>
      <c r="S148" s="10"/>
      <c r="T148" s="10"/>
    </row>
    <row r="149" spans="1:20" x14ac:dyDescent="0.2">
      <c r="A149" s="93"/>
      <c r="B149" s="121"/>
      <c r="C149" s="76" t="s">
        <v>116</v>
      </c>
      <c r="D149" s="34">
        <v>27</v>
      </c>
      <c r="E149" s="14">
        <v>6</v>
      </c>
      <c r="F149" s="14">
        <v>64</v>
      </c>
      <c r="G149" s="14">
        <v>1</v>
      </c>
      <c r="H149" s="30">
        <f t="shared" si="30"/>
        <v>71</v>
      </c>
      <c r="I149" s="14">
        <v>3</v>
      </c>
      <c r="J149" s="14"/>
      <c r="K149" s="30">
        <f t="shared" si="34"/>
        <v>74</v>
      </c>
      <c r="L149" s="14">
        <v>1.6</v>
      </c>
      <c r="M149" s="14">
        <v>18.559999999999999</v>
      </c>
      <c r="N149" s="14">
        <v>22.38</v>
      </c>
      <c r="O149" s="14">
        <f t="shared" si="36"/>
        <v>42.54</v>
      </c>
      <c r="P149" s="14">
        <f t="shared" si="37"/>
        <v>116.53999999999999</v>
      </c>
      <c r="Q149" s="14">
        <v>2.2999999999999998</v>
      </c>
      <c r="R149" s="14">
        <f t="shared" si="35"/>
        <v>118.83999999999999</v>
      </c>
      <c r="S149" s="10"/>
      <c r="T149" s="10"/>
    </row>
    <row r="150" spans="1:20" x14ac:dyDescent="0.2">
      <c r="A150" s="93"/>
      <c r="B150" s="121"/>
      <c r="C150" s="76" t="s">
        <v>158</v>
      </c>
      <c r="D150" s="34">
        <v>5</v>
      </c>
      <c r="E150" s="14"/>
      <c r="F150" s="14">
        <v>0.8</v>
      </c>
      <c r="G150" s="14">
        <v>16.5</v>
      </c>
      <c r="H150" s="30">
        <f t="shared" si="30"/>
        <v>17.3</v>
      </c>
      <c r="I150" s="14">
        <v>1</v>
      </c>
      <c r="J150" s="14"/>
      <c r="K150" s="30">
        <f t="shared" si="34"/>
        <v>18.3</v>
      </c>
      <c r="L150" s="14"/>
      <c r="M150" s="14">
        <v>7.5</v>
      </c>
      <c r="N150" s="14">
        <v>13.4</v>
      </c>
      <c r="O150" s="14">
        <f t="shared" si="36"/>
        <v>20.9</v>
      </c>
      <c r="P150" s="14">
        <f t="shared" si="37"/>
        <v>39.200000000000003</v>
      </c>
      <c r="Q150" s="14">
        <v>1.5</v>
      </c>
      <c r="R150" s="14">
        <f t="shared" si="35"/>
        <v>40.700000000000003</v>
      </c>
      <c r="S150" s="10"/>
      <c r="T150" s="10"/>
    </row>
    <row r="151" spans="1:20" x14ac:dyDescent="0.2">
      <c r="A151" s="93"/>
      <c r="B151" s="121"/>
      <c r="C151" s="76" t="s">
        <v>146</v>
      </c>
      <c r="D151" s="34">
        <v>5</v>
      </c>
      <c r="E151" s="14">
        <v>3.8</v>
      </c>
      <c r="F151" s="14"/>
      <c r="G151" s="14"/>
      <c r="H151" s="30">
        <f t="shared" si="30"/>
        <v>3.8</v>
      </c>
      <c r="I151" s="14">
        <v>0.2</v>
      </c>
      <c r="J151" s="14"/>
      <c r="K151" s="30">
        <f t="shared" si="34"/>
        <v>4</v>
      </c>
      <c r="L151" s="14"/>
      <c r="M151" s="14">
        <v>11.3</v>
      </c>
      <c r="N151" s="14">
        <v>11.2</v>
      </c>
      <c r="O151" s="14">
        <f t="shared" si="36"/>
        <v>22.5</v>
      </c>
      <c r="P151" s="14">
        <f t="shared" si="37"/>
        <v>26.5</v>
      </c>
      <c r="Q151" s="14">
        <v>5.8</v>
      </c>
      <c r="R151" s="14">
        <f t="shared" si="35"/>
        <v>32.299999999999997</v>
      </c>
      <c r="S151" s="10"/>
      <c r="T151" s="10"/>
    </row>
    <row r="152" spans="1:20" x14ac:dyDescent="0.2">
      <c r="A152" s="93"/>
      <c r="B152" s="121"/>
      <c r="C152" s="76" t="s">
        <v>115</v>
      </c>
      <c r="D152" s="34">
        <v>7</v>
      </c>
      <c r="E152" s="14">
        <v>20.23</v>
      </c>
      <c r="F152" s="14">
        <v>0.4</v>
      </c>
      <c r="G152" s="14"/>
      <c r="H152" s="30">
        <f t="shared" si="30"/>
        <v>20.63</v>
      </c>
      <c r="I152" s="14"/>
      <c r="J152" s="14"/>
      <c r="K152" s="30">
        <f t="shared" si="34"/>
        <v>20.63</v>
      </c>
      <c r="L152" s="14"/>
      <c r="M152" s="14">
        <v>1.1100000000000001</v>
      </c>
      <c r="N152" s="14"/>
      <c r="O152" s="14">
        <f t="shared" si="36"/>
        <v>1.1100000000000001</v>
      </c>
      <c r="P152" s="14">
        <f t="shared" si="37"/>
        <v>21.74</v>
      </c>
      <c r="Q152" s="14">
        <v>1.4</v>
      </c>
      <c r="R152" s="14">
        <f t="shared" si="35"/>
        <v>23.139999999999997</v>
      </c>
      <c r="S152" s="10"/>
      <c r="T152" s="10"/>
    </row>
    <row r="153" spans="1:20" x14ac:dyDescent="0.2">
      <c r="A153" s="93"/>
      <c r="B153" s="121"/>
      <c r="C153" s="76" t="s">
        <v>145</v>
      </c>
      <c r="D153" s="34">
        <v>6</v>
      </c>
      <c r="E153" s="14">
        <v>2</v>
      </c>
      <c r="F153" s="14"/>
      <c r="G153" s="14">
        <v>1.76</v>
      </c>
      <c r="H153" s="30">
        <f t="shared" si="30"/>
        <v>3.76</v>
      </c>
      <c r="I153" s="14">
        <v>2</v>
      </c>
      <c r="J153" s="14"/>
      <c r="K153" s="30">
        <f t="shared" si="34"/>
        <v>5.76</v>
      </c>
      <c r="L153" s="14"/>
      <c r="M153" s="14">
        <v>0.64</v>
      </c>
      <c r="N153" s="14">
        <v>23.26</v>
      </c>
      <c r="O153" s="14">
        <f t="shared" si="36"/>
        <v>23.900000000000002</v>
      </c>
      <c r="P153" s="14">
        <f t="shared" si="37"/>
        <v>29.660000000000004</v>
      </c>
      <c r="Q153" s="14">
        <v>0.1</v>
      </c>
      <c r="R153" s="14">
        <f t="shared" si="35"/>
        <v>29.760000000000005</v>
      </c>
      <c r="S153" s="10"/>
      <c r="T153" s="10"/>
    </row>
    <row r="154" spans="1:20" x14ac:dyDescent="0.2">
      <c r="A154" s="93"/>
      <c r="B154" s="121"/>
      <c r="C154" s="76" t="s">
        <v>136</v>
      </c>
      <c r="D154" s="34">
        <v>4</v>
      </c>
      <c r="E154" s="14">
        <v>10</v>
      </c>
      <c r="F154" s="14"/>
      <c r="G154" s="14"/>
      <c r="H154" s="30">
        <f t="shared" si="30"/>
        <v>10</v>
      </c>
      <c r="I154" s="14"/>
      <c r="J154" s="14"/>
      <c r="K154" s="30">
        <f t="shared" si="34"/>
        <v>10</v>
      </c>
      <c r="L154" s="14"/>
      <c r="M154" s="14">
        <v>6</v>
      </c>
      <c r="N154" s="14">
        <v>26</v>
      </c>
      <c r="O154" s="14">
        <f t="shared" si="36"/>
        <v>32</v>
      </c>
      <c r="P154" s="14">
        <f t="shared" si="37"/>
        <v>42</v>
      </c>
      <c r="Q154" s="14"/>
      <c r="R154" s="14">
        <f t="shared" si="35"/>
        <v>42</v>
      </c>
      <c r="S154" s="10"/>
      <c r="T154" s="10"/>
    </row>
    <row r="155" spans="1:20" x14ac:dyDescent="0.2">
      <c r="A155" s="93"/>
      <c r="B155" s="121"/>
      <c r="C155" s="76" t="s">
        <v>150</v>
      </c>
      <c r="D155" s="34">
        <v>10</v>
      </c>
      <c r="E155" s="14"/>
      <c r="F155" s="14"/>
      <c r="G155" s="14"/>
      <c r="H155" s="30">
        <f t="shared" si="30"/>
        <v>0</v>
      </c>
      <c r="I155" s="14"/>
      <c r="J155" s="14"/>
      <c r="K155" s="30">
        <f t="shared" si="34"/>
        <v>0</v>
      </c>
      <c r="L155" s="14"/>
      <c r="M155" s="14">
        <v>236.26</v>
      </c>
      <c r="N155" s="14">
        <v>141.91999999999999</v>
      </c>
      <c r="O155" s="14">
        <f t="shared" si="36"/>
        <v>378.17999999999995</v>
      </c>
      <c r="P155" s="14">
        <f t="shared" si="37"/>
        <v>378.17999999999995</v>
      </c>
      <c r="Q155" s="14">
        <v>8.35</v>
      </c>
      <c r="R155" s="14">
        <f t="shared" si="35"/>
        <v>386.53</v>
      </c>
      <c r="S155" s="10"/>
      <c r="T155" s="10"/>
    </row>
    <row r="156" spans="1:20" x14ac:dyDescent="0.2">
      <c r="A156" s="93"/>
      <c r="B156" s="124"/>
      <c r="C156" s="78" t="s">
        <v>124</v>
      </c>
      <c r="D156" s="64"/>
      <c r="E156" s="36"/>
      <c r="F156" s="36"/>
      <c r="G156" s="36"/>
      <c r="H156" s="65"/>
      <c r="I156" s="36"/>
      <c r="J156" s="36"/>
      <c r="K156" s="65"/>
      <c r="L156" s="36"/>
      <c r="M156" s="36"/>
      <c r="N156" s="36"/>
      <c r="O156" s="36"/>
      <c r="P156" s="36"/>
      <c r="Q156" s="36"/>
      <c r="R156" s="36"/>
      <c r="S156" s="10"/>
      <c r="T156" s="10"/>
    </row>
    <row r="157" spans="1:20" x14ac:dyDescent="0.2">
      <c r="A157" s="93"/>
      <c r="B157" s="121" t="s">
        <v>427</v>
      </c>
      <c r="C157" s="76" t="s">
        <v>131</v>
      </c>
      <c r="D157" s="34">
        <v>196</v>
      </c>
      <c r="E157" s="14">
        <v>208.59</v>
      </c>
      <c r="F157" s="14">
        <v>65.400000000000006</v>
      </c>
      <c r="G157" s="14">
        <v>200.26</v>
      </c>
      <c r="H157" s="30">
        <f t="shared" si="30"/>
        <v>474.25</v>
      </c>
      <c r="I157" s="14">
        <v>38.020000000000003</v>
      </c>
      <c r="J157" s="14">
        <v>0.12</v>
      </c>
      <c r="K157" s="30">
        <f t="shared" si="34"/>
        <v>512.39</v>
      </c>
      <c r="L157" s="14">
        <v>0.8</v>
      </c>
      <c r="M157" s="14">
        <v>115.36</v>
      </c>
      <c r="N157" s="14">
        <v>51.26</v>
      </c>
      <c r="O157" s="14">
        <f t="shared" si="36"/>
        <v>167.42</v>
      </c>
      <c r="P157" s="14">
        <f t="shared" si="37"/>
        <v>679.81</v>
      </c>
      <c r="Q157" s="14">
        <v>15.97</v>
      </c>
      <c r="R157" s="14">
        <f t="shared" si="35"/>
        <v>695.78</v>
      </c>
      <c r="S157" s="10"/>
      <c r="T157" s="10"/>
    </row>
    <row r="158" spans="1:20" x14ac:dyDescent="0.2">
      <c r="A158" s="93"/>
      <c r="B158" s="121"/>
      <c r="C158" s="76" t="s">
        <v>128</v>
      </c>
      <c r="D158" s="34">
        <v>40</v>
      </c>
      <c r="E158" s="14">
        <v>2.42</v>
      </c>
      <c r="F158" s="14">
        <v>1.1299999999999999</v>
      </c>
      <c r="G158" s="14">
        <v>10.15</v>
      </c>
      <c r="H158" s="30">
        <f t="shared" si="30"/>
        <v>13.7</v>
      </c>
      <c r="I158" s="14">
        <v>15</v>
      </c>
      <c r="J158" s="14"/>
      <c r="K158" s="30">
        <f t="shared" si="34"/>
        <v>28.7</v>
      </c>
      <c r="L158" s="14"/>
      <c r="M158" s="14">
        <v>7.37</v>
      </c>
      <c r="N158" s="14">
        <v>10.73</v>
      </c>
      <c r="O158" s="14">
        <f t="shared" si="36"/>
        <v>18.100000000000001</v>
      </c>
      <c r="P158" s="14">
        <f t="shared" si="37"/>
        <v>46.8</v>
      </c>
      <c r="Q158" s="14">
        <v>0.1</v>
      </c>
      <c r="R158" s="14">
        <f t="shared" si="35"/>
        <v>46.9</v>
      </c>
      <c r="S158" s="10"/>
      <c r="T158" s="10"/>
    </row>
    <row r="159" spans="1:20" x14ac:dyDescent="0.2">
      <c r="A159" s="93"/>
      <c r="B159" s="121"/>
      <c r="C159" s="76" t="s">
        <v>152</v>
      </c>
      <c r="D159" s="34">
        <v>30</v>
      </c>
      <c r="E159" s="14">
        <v>5.28</v>
      </c>
      <c r="F159" s="14">
        <v>3.41</v>
      </c>
      <c r="G159" s="14">
        <v>0.03</v>
      </c>
      <c r="H159" s="30">
        <f t="shared" si="30"/>
        <v>8.7200000000000006</v>
      </c>
      <c r="I159" s="14">
        <v>0.6</v>
      </c>
      <c r="J159" s="14"/>
      <c r="K159" s="30">
        <f t="shared" si="34"/>
        <v>9.32</v>
      </c>
      <c r="L159" s="14">
        <v>7</v>
      </c>
      <c r="M159" s="14">
        <v>20.91</v>
      </c>
      <c r="N159" s="14">
        <v>1.68</v>
      </c>
      <c r="O159" s="14">
        <f t="shared" si="36"/>
        <v>29.59</v>
      </c>
      <c r="P159" s="14">
        <f t="shared" si="37"/>
        <v>38.909999999999997</v>
      </c>
      <c r="Q159" s="14">
        <v>0.53</v>
      </c>
      <c r="R159" s="14">
        <f t="shared" si="35"/>
        <v>39.44</v>
      </c>
      <c r="S159" s="10"/>
      <c r="T159" s="10"/>
    </row>
    <row r="160" spans="1:20" x14ac:dyDescent="0.2">
      <c r="A160" s="93"/>
      <c r="B160" s="121"/>
      <c r="C160" s="76" t="s">
        <v>160</v>
      </c>
      <c r="D160" s="34">
        <v>84</v>
      </c>
      <c r="E160" s="14">
        <v>18.88</v>
      </c>
      <c r="F160" s="14">
        <v>3.81</v>
      </c>
      <c r="G160" s="14">
        <v>5.12</v>
      </c>
      <c r="H160" s="30">
        <f t="shared" si="30"/>
        <v>27.81</v>
      </c>
      <c r="I160" s="14">
        <v>2.17</v>
      </c>
      <c r="J160" s="14"/>
      <c r="K160" s="30">
        <f t="shared" si="34"/>
        <v>29.979999999999997</v>
      </c>
      <c r="L160" s="14">
        <v>0.25</v>
      </c>
      <c r="M160" s="14">
        <v>19.97</v>
      </c>
      <c r="N160" s="14">
        <v>23.53</v>
      </c>
      <c r="O160" s="14">
        <f t="shared" si="36"/>
        <v>43.75</v>
      </c>
      <c r="P160" s="14">
        <f t="shared" si="37"/>
        <v>73.72999999999999</v>
      </c>
      <c r="Q160" s="14">
        <v>4.96</v>
      </c>
      <c r="R160" s="14">
        <f t="shared" si="35"/>
        <v>78.689999999999984</v>
      </c>
      <c r="S160" s="10"/>
      <c r="T160" s="10"/>
    </row>
    <row r="161" spans="1:21" x14ac:dyDescent="0.2">
      <c r="A161" s="93"/>
      <c r="B161" s="121"/>
      <c r="C161" s="76" t="s">
        <v>113</v>
      </c>
      <c r="D161" s="34">
        <v>96</v>
      </c>
      <c r="E161" s="14">
        <v>802.43</v>
      </c>
      <c r="F161" s="14">
        <v>275.82</v>
      </c>
      <c r="G161" s="14">
        <v>33.799999999999997</v>
      </c>
      <c r="H161" s="30">
        <f t="shared" si="30"/>
        <v>1112.05</v>
      </c>
      <c r="I161" s="14">
        <v>11.66</v>
      </c>
      <c r="J161" s="14">
        <v>0.3</v>
      </c>
      <c r="K161" s="30">
        <f t="shared" si="34"/>
        <v>1124.01</v>
      </c>
      <c r="L161" s="14">
        <v>0.02</v>
      </c>
      <c r="M161" s="14">
        <v>70.510000000000005</v>
      </c>
      <c r="N161" s="14">
        <v>7.32</v>
      </c>
      <c r="O161" s="14">
        <f t="shared" si="36"/>
        <v>77.849999999999994</v>
      </c>
      <c r="P161" s="14">
        <f t="shared" si="37"/>
        <v>1201.8599999999999</v>
      </c>
      <c r="Q161" s="14">
        <v>5.72</v>
      </c>
      <c r="R161" s="14">
        <f t="shared" si="35"/>
        <v>1207.58</v>
      </c>
      <c r="S161" s="10"/>
      <c r="T161" s="10"/>
    </row>
    <row r="162" spans="1:21" x14ac:dyDescent="0.2">
      <c r="A162" s="93"/>
      <c r="B162" s="121"/>
      <c r="C162" s="76" t="s">
        <v>159</v>
      </c>
      <c r="D162" s="34">
        <v>6</v>
      </c>
      <c r="E162" s="14"/>
      <c r="F162" s="14"/>
      <c r="G162" s="14">
        <v>1</v>
      </c>
      <c r="H162" s="30">
        <f t="shared" si="30"/>
        <v>1</v>
      </c>
      <c r="I162" s="14"/>
      <c r="J162" s="14"/>
      <c r="K162" s="30">
        <f t="shared" si="34"/>
        <v>1</v>
      </c>
      <c r="L162" s="14">
        <v>0.1</v>
      </c>
      <c r="M162" s="14">
        <v>1.1000000000000001</v>
      </c>
      <c r="N162" s="14"/>
      <c r="O162" s="14">
        <f t="shared" si="36"/>
        <v>1.2000000000000002</v>
      </c>
      <c r="P162" s="14">
        <f t="shared" si="37"/>
        <v>2.2000000000000002</v>
      </c>
      <c r="Q162" s="14">
        <v>3.7</v>
      </c>
      <c r="R162" s="14">
        <f t="shared" si="35"/>
        <v>5.9</v>
      </c>
      <c r="S162" s="10"/>
      <c r="T162" s="10"/>
    </row>
    <row r="163" spans="1:21" x14ac:dyDescent="0.2">
      <c r="A163" s="93"/>
      <c r="B163" s="121"/>
      <c r="C163" s="76" t="s">
        <v>143</v>
      </c>
      <c r="D163" s="34">
        <v>5</v>
      </c>
      <c r="E163" s="14"/>
      <c r="F163" s="14">
        <v>0.01</v>
      </c>
      <c r="G163" s="14">
        <v>0.01</v>
      </c>
      <c r="H163" s="30">
        <f t="shared" si="30"/>
        <v>0.02</v>
      </c>
      <c r="I163" s="14"/>
      <c r="J163" s="14"/>
      <c r="K163" s="30">
        <f t="shared" si="34"/>
        <v>0.02</v>
      </c>
      <c r="L163" s="14"/>
      <c r="M163" s="14">
        <v>0.28000000000000003</v>
      </c>
      <c r="N163" s="14">
        <v>4.8</v>
      </c>
      <c r="O163" s="14">
        <f t="shared" si="36"/>
        <v>5.08</v>
      </c>
      <c r="P163" s="14">
        <f t="shared" si="37"/>
        <v>5.0999999999999996</v>
      </c>
      <c r="Q163" s="14">
        <v>1</v>
      </c>
      <c r="R163" s="14">
        <f t="shared" si="35"/>
        <v>6.1</v>
      </c>
      <c r="S163" s="10"/>
      <c r="T163" s="10"/>
    </row>
    <row r="164" spans="1:21" x14ac:dyDescent="0.2">
      <c r="A164" s="93"/>
      <c r="B164" s="121"/>
      <c r="C164" s="76" t="s">
        <v>153</v>
      </c>
      <c r="D164" s="34">
        <v>15</v>
      </c>
      <c r="E164" s="14">
        <v>0.8</v>
      </c>
      <c r="F164" s="14"/>
      <c r="G164" s="14">
        <v>0.02</v>
      </c>
      <c r="H164" s="30">
        <f t="shared" si="30"/>
        <v>0.82000000000000006</v>
      </c>
      <c r="I164" s="14"/>
      <c r="J164" s="14"/>
      <c r="K164" s="30">
        <f t="shared" si="34"/>
        <v>0.82000000000000006</v>
      </c>
      <c r="L164" s="14">
        <v>7</v>
      </c>
      <c r="M164" s="14">
        <v>6.72</v>
      </c>
      <c r="N164" s="14">
        <v>4.24</v>
      </c>
      <c r="O164" s="14">
        <f t="shared" si="36"/>
        <v>17.96</v>
      </c>
      <c r="P164" s="14">
        <f t="shared" si="37"/>
        <v>18.78</v>
      </c>
      <c r="Q164" s="14">
        <v>37.6</v>
      </c>
      <c r="R164" s="14">
        <f t="shared" si="35"/>
        <v>56.38</v>
      </c>
      <c r="S164" s="10"/>
      <c r="T164" s="10"/>
    </row>
    <row r="165" spans="1:21" x14ac:dyDescent="0.2">
      <c r="A165" s="93"/>
      <c r="B165" s="121"/>
      <c r="C165" s="78" t="s">
        <v>478</v>
      </c>
      <c r="D165" s="64"/>
      <c r="E165" s="36"/>
      <c r="F165" s="36"/>
      <c r="G165" s="36"/>
      <c r="H165" s="65"/>
      <c r="I165" s="36"/>
      <c r="J165" s="36"/>
      <c r="K165" s="65"/>
      <c r="L165" s="36"/>
      <c r="M165" s="36"/>
      <c r="N165" s="36"/>
      <c r="O165" s="36"/>
      <c r="P165" s="36"/>
      <c r="Q165" s="36"/>
      <c r="R165" s="36"/>
      <c r="S165" s="10"/>
      <c r="T165" s="10"/>
      <c r="U165" s="10"/>
    </row>
    <row r="166" spans="1:21" x14ac:dyDescent="0.2">
      <c r="A166" s="93"/>
      <c r="B166" s="121"/>
      <c r="C166" s="76" t="s">
        <v>142</v>
      </c>
      <c r="D166" s="34">
        <v>5</v>
      </c>
      <c r="E166" s="14"/>
      <c r="F166" s="14"/>
      <c r="G166" s="14"/>
      <c r="H166" s="30">
        <f t="shared" si="30"/>
        <v>0</v>
      </c>
      <c r="I166" s="14"/>
      <c r="J166" s="14"/>
      <c r="K166" s="30">
        <f t="shared" si="34"/>
        <v>0</v>
      </c>
      <c r="L166" s="14"/>
      <c r="M166" s="14">
        <v>3.87</v>
      </c>
      <c r="N166" s="14"/>
      <c r="O166" s="14">
        <f t="shared" si="36"/>
        <v>3.87</v>
      </c>
      <c r="P166" s="14">
        <f t="shared" si="37"/>
        <v>3.87</v>
      </c>
      <c r="Q166" s="14">
        <v>0.01</v>
      </c>
      <c r="R166" s="14">
        <f t="shared" si="35"/>
        <v>3.88</v>
      </c>
      <c r="S166" s="10"/>
      <c r="T166" s="10"/>
    </row>
    <row r="167" spans="1:21" x14ac:dyDescent="0.2">
      <c r="A167" s="93"/>
      <c r="B167" s="121"/>
      <c r="C167" s="76" t="s">
        <v>133</v>
      </c>
      <c r="D167" s="34">
        <v>61</v>
      </c>
      <c r="E167" s="14">
        <v>9.8000000000000007</v>
      </c>
      <c r="F167" s="14">
        <v>4.51</v>
      </c>
      <c r="G167" s="14">
        <v>0.7</v>
      </c>
      <c r="H167" s="30">
        <f t="shared" si="30"/>
        <v>15.01</v>
      </c>
      <c r="I167" s="14">
        <v>4.51</v>
      </c>
      <c r="J167" s="14"/>
      <c r="K167" s="30">
        <f t="shared" si="34"/>
        <v>19.52</v>
      </c>
      <c r="L167" s="14">
        <v>3.3</v>
      </c>
      <c r="M167" s="14">
        <v>13</v>
      </c>
      <c r="N167" s="14">
        <v>22.47</v>
      </c>
      <c r="O167" s="14">
        <f t="shared" si="36"/>
        <v>38.769999999999996</v>
      </c>
      <c r="P167" s="14">
        <f t="shared" si="37"/>
        <v>58.289999999999992</v>
      </c>
      <c r="Q167" s="14">
        <v>27.08</v>
      </c>
      <c r="R167" s="14">
        <f t="shared" si="35"/>
        <v>85.36999999999999</v>
      </c>
      <c r="S167" s="10"/>
      <c r="T167" s="10"/>
    </row>
    <row r="168" spans="1:21" x14ac:dyDescent="0.2">
      <c r="A168" s="93"/>
      <c r="B168" s="121"/>
      <c r="C168" s="76" t="s">
        <v>134</v>
      </c>
      <c r="D168" s="34">
        <v>29</v>
      </c>
      <c r="E168" s="14">
        <v>0.08</v>
      </c>
      <c r="F168" s="14">
        <v>0.65</v>
      </c>
      <c r="G168" s="14">
        <v>0.73</v>
      </c>
      <c r="H168" s="30">
        <f t="shared" si="30"/>
        <v>1.46</v>
      </c>
      <c r="I168" s="14">
        <v>1.5</v>
      </c>
      <c r="J168" s="14"/>
      <c r="K168" s="30">
        <f t="shared" si="34"/>
        <v>2.96</v>
      </c>
      <c r="L168" s="14"/>
      <c r="M168" s="14">
        <v>2.06</v>
      </c>
      <c r="N168" s="14">
        <v>4.12</v>
      </c>
      <c r="O168" s="14">
        <f t="shared" si="36"/>
        <v>6.18</v>
      </c>
      <c r="P168" s="14">
        <f t="shared" si="37"/>
        <v>9.14</v>
      </c>
      <c r="Q168" s="14">
        <v>3.21</v>
      </c>
      <c r="R168" s="14">
        <f t="shared" si="35"/>
        <v>12.350000000000001</v>
      </c>
      <c r="S168" s="10"/>
      <c r="T168" s="10"/>
    </row>
    <row r="169" spans="1:21" x14ac:dyDescent="0.2">
      <c r="A169" s="93"/>
      <c r="B169" s="121"/>
      <c r="C169" s="76" t="s">
        <v>135</v>
      </c>
      <c r="D169" s="34">
        <v>15</v>
      </c>
      <c r="E169" s="14"/>
      <c r="F169" s="14"/>
      <c r="G169" s="14">
        <v>0.2</v>
      </c>
      <c r="H169" s="30">
        <f t="shared" si="30"/>
        <v>0.2</v>
      </c>
      <c r="I169" s="14">
        <v>0.01</v>
      </c>
      <c r="J169" s="14"/>
      <c r="K169" s="30">
        <f t="shared" si="34"/>
        <v>0.21000000000000002</v>
      </c>
      <c r="L169" s="14"/>
      <c r="M169" s="14">
        <v>3.71</v>
      </c>
      <c r="N169" s="14">
        <v>1.01</v>
      </c>
      <c r="O169" s="14">
        <f t="shared" si="36"/>
        <v>4.72</v>
      </c>
      <c r="P169" s="14">
        <f t="shared" si="37"/>
        <v>4.93</v>
      </c>
      <c r="Q169" s="14">
        <v>2.5</v>
      </c>
      <c r="R169" s="14">
        <f t="shared" si="35"/>
        <v>7.43</v>
      </c>
      <c r="S169" s="10"/>
      <c r="T169" s="10"/>
    </row>
    <row r="170" spans="1:21" x14ac:dyDescent="0.2">
      <c r="A170" s="93"/>
      <c r="B170" s="124"/>
      <c r="C170" s="76" t="s">
        <v>110</v>
      </c>
      <c r="D170" s="34">
        <v>0</v>
      </c>
      <c r="E170" s="14"/>
      <c r="F170" s="14"/>
      <c r="G170" s="14"/>
      <c r="H170" s="30">
        <f t="shared" si="30"/>
        <v>0</v>
      </c>
      <c r="I170" s="14"/>
      <c r="J170" s="14"/>
      <c r="K170" s="30">
        <f t="shared" si="34"/>
        <v>0</v>
      </c>
      <c r="L170" s="14"/>
      <c r="M170" s="14"/>
      <c r="N170" s="14"/>
      <c r="O170" s="14">
        <f t="shared" si="36"/>
        <v>0</v>
      </c>
      <c r="P170" s="14">
        <f t="shared" si="37"/>
        <v>0</v>
      </c>
      <c r="Q170" s="14"/>
      <c r="R170" s="14">
        <f t="shared" si="35"/>
        <v>0</v>
      </c>
      <c r="S170" s="10"/>
      <c r="T170" s="10"/>
    </row>
    <row r="171" spans="1:21" x14ac:dyDescent="0.2">
      <c r="A171" s="93"/>
      <c r="B171" s="121" t="s">
        <v>118</v>
      </c>
      <c r="C171" s="76" t="s">
        <v>323</v>
      </c>
      <c r="D171" s="34">
        <v>270</v>
      </c>
      <c r="E171" s="14">
        <v>29.12</v>
      </c>
      <c r="F171" s="14">
        <v>8.4700000000000006</v>
      </c>
      <c r="G171" s="14">
        <v>8.0399999999999991</v>
      </c>
      <c r="H171" s="30">
        <f t="shared" si="30"/>
        <v>45.63</v>
      </c>
      <c r="I171" s="14">
        <v>7.24</v>
      </c>
      <c r="J171" s="14"/>
      <c r="K171" s="30">
        <f t="shared" si="34"/>
        <v>52.870000000000005</v>
      </c>
      <c r="L171" s="14">
        <v>3.35</v>
      </c>
      <c r="M171" s="14">
        <v>65.45</v>
      </c>
      <c r="N171" s="14">
        <v>52.37</v>
      </c>
      <c r="O171" s="14">
        <f t="shared" si="36"/>
        <v>121.16999999999999</v>
      </c>
      <c r="P171" s="14">
        <f t="shared" si="37"/>
        <v>174.04</v>
      </c>
      <c r="Q171" s="14">
        <v>7.49</v>
      </c>
      <c r="R171" s="14">
        <f t="shared" si="35"/>
        <v>181.53</v>
      </c>
      <c r="S171" s="10"/>
      <c r="T171" s="10"/>
    </row>
    <row r="172" spans="1:21" x14ac:dyDescent="0.2">
      <c r="A172" s="93"/>
      <c r="B172" s="121"/>
      <c r="C172" s="76" t="s">
        <v>155</v>
      </c>
      <c r="D172" s="34">
        <v>56</v>
      </c>
      <c r="E172" s="14">
        <v>1.2</v>
      </c>
      <c r="F172" s="14">
        <v>1.2</v>
      </c>
      <c r="G172" s="14">
        <v>1.8</v>
      </c>
      <c r="H172" s="30">
        <f t="shared" si="30"/>
        <v>4.2</v>
      </c>
      <c r="I172" s="14">
        <v>0.4</v>
      </c>
      <c r="J172" s="14"/>
      <c r="K172" s="30">
        <f t="shared" si="34"/>
        <v>4.6000000000000005</v>
      </c>
      <c r="L172" s="14">
        <v>0.7</v>
      </c>
      <c r="M172" s="14">
        <v>19.02</v>
      </c>
      <c r="N172" s="14">
        <v>35.22</v>
      </c>
      <c r="O172" s="14">
        <f t="shared" si="36"/>
        <v>54.94</v>
      </c>
      <c r="P172" s="14">
        <f t="shared" si="37"/>
        <v>59.54</v>
      </c>
      <c r="Q172" s="14"/>
      <c r="R172" s="14">
        <f t="shared" si="35"/>
        <v>59.54</v>
      </c>
      <c r="S172" s="10"/>
      <c r="T172" s="10"/>
    </row>
    <row r="173" spans="1:21" x14ac:dyDescent="0.2">
      <c r="A173" s="93"/>
      <c r="B173" s="121"/>
      <c r="C173" s="78" t="s">
        <v>411</v>
      </c>
      <c r="D173" s="64"/>
      <c r="E173" s="36"/>
      <c r="F173" s="36"/>
      <c r="G173" s="36"/>
      <c r="H173" s="65"/>
      <c r="I173" s="36"/>
      <c r="J173" s="36"/>
      <c r="K173" s="65"/>
      <c r="L173" s="36"/>
      <c r="M173" s="36"/>
      <c r="N173" s="36"/>
      <c r="O173" s="36"/>
      <c r="P173" s="36"/>
      <c r="Q173" s="36"/>
      <c r="R173" s="36"/>
      <c r="S173" s="10"/>
      <c r="T173" s="10"/>
      <c r="U173" s="10"/>
    </row>
    <row r="174" spans="1:21" x14ac:dyDescent="0.2">
      <c r="A174" s="93"/>
      <c r="B174" s="121"/>
      <c r="C174" s="76" t="s">
        <v>139</v>
      </c>
      <c r="D174" s="34">
        <v>43</v>
      </c>
      <c r="E174" s="14">
        <v>4.6100000000000003</v>
      </c>
      <c r="F174" s="14">
        <v>1.7</v>
      </c>
      <c r="G174" s="14">
        <v>1.1000000000000001</v>
      </c>
      <c r="H174" s="30">
        <f t="shared" si="30"/>
        <v>7.41</v>
      </c>
      <c r="I174" s="14">
        <v>6.32</v>
      </c>
      <c r="J174" s="14"/>
      <c r="K174" s="30">
        <f t="shared" si="34"/>
        <v>13.73</v>
      </c>
      <c r="L174" s="14"/>
      <c r="M174" s="14">
        <v>6.24</v>
      </c>
      <c r="N174" s="14">
        <v>2.77</v>
      </c>
      <c r="O174" s="14">
        <f>+SUM(L174:N174)</f>
        <v>9.01</v>
      </c>
      <c r="P174" s="14">
        <f>+SUM(K174+O174)</f>
        <v>22.740000000000002</v>
      </c>
      <c r="Q174" s="14">
        <v>0.1</v>
      </c>
      <c r="R174" s="14">
        <f t="shared" si="35"/>
        <v>22.840000000000003</v>
      </c>
      <c r="S174" s="10"/>
      <c r="T174" s="10"/>
    </row>
    <row r="175" spans="1:21" x14ac:dyDescent="0.2">
      <c r="A175" s="93"/>
      <c r="B175" s="121"/>
      <c r="C175" s="76" t="s">
        <v>157</v>
      </c>
      <c r="D175" s="34">
        <v>92</v>
      </c>
      <c r="E175" s="14">
        <v>2.79</v>
      </c>
      <c r="F175" s="14">
        <v>3</v>
      </c>
      <c r="G175" s="14">
        <v>2.66</v>
      </c>
      <c r="H175" s="30">
        <f t="shared" si="30"/>
        <v>8.4499999999999993</v>
      </c>
      <c r="I175" s="14">
        <v>15.61</v>
      </c>
      <c r="J175" s="14"/>
      <c r="K175" s="30">
        <f t="shared" si="34"/>
        <v>24.06</v>
      </c>
      <c r="L175" s="14">
        <v>0.1</v>
      </c>
      <c r="M175" s="14">
        <v>22.02</v>
      </c>
      <c r="N175" s="14">
        <v>10</v>
      </c>
      <c r="O175" s="14">
        <f>+SUM(L175:N175)</f>
        <v>32.120000000000005</v>
      </c>
      <c r="P175" s="14">
        <f>+SUM(K175+O175)</f>
        <v>56.180000000000007</v>
      </c>
      <c r="Q175" s="14">
        <v>10.78</v>
      </c>
      <c r="R175" s="14">
        <f t="shared" si="35"/>
        <v>66.960000000000008</v>
      </c>
      <c r="S175" s="10"/>
      <c r="T175" s="10"/>
    </row>
    <row r="176" spans="1:21" x14ac:dyDescent="0.2">
      <c r="A176" s="93"/>
      <c r="B176" s="121"/>
      <c r="C176" s="76" t="s">
        <v>126</v>
      </c>
      <c r="D176" s="34">
        <v>19</v>
      </c>
      <c r="E176" s="14">
        <v>0.9</v>
      </c>
      <c r="F176" s="14">
        <v>1.5</v>
      </c>
      <c r="G176" s="14">
        <v>40.01</v>
      </c>
      <c r="H176" s="30">
        <f t="shared" si="30"/>
        <v>42.41</v>
      </c>
      <c r="I176" s="14">
        <v>1.2</v>
      </c>
      <c r="J176" s="14"/>
      <c r="K176" s="30">
        <f t="shared" si="34"/>
        <v>43.61</v>
      </c>
      <c r="L176" s="14"/>
      <c r="M176" s="14">
        <v>3.11</v>
      </c>
      <c r="N176" s="14">
        <v>25.64</v>
      </c>
      <c r="O176" s="14">
        <f>+SUM(L176:N176)</f>
        <v>28.75</v>
      </c>
      <c r="P176" s="14">
        <f>+SUM(K176+O176)</f>
        <v>72.36</v>
      </c>
      <c r="Q176" s="14">
        <v>31.62</v>
      </c>
      <c r="R176" s="14">
        <f t="shared" si="35"/>
        <v>103.98</v>
      </c>
      <c r="S176" s="10"/>
      <c r="T176" s="10"/>
    </row>
    <row r="177" spans="1:20" x14ac:dyDescent="0.2">
      <c r="A177" s="93"/>
      <c r="B177" s="121"/>
      <c r="C177" s="76" t="s">
        <v>127</v>
      </c>
      <c r="D177" s="34">
        <v>52</v>
      </c>
      <c r="E177" s="14">
        <v>3.6</v>
      </c>
      <c r="F177" s="14">
        <v>3.88</v>
      </c>
      <c r="G177" s="14">
        <v>0.23</v>
      </c>
      <c r="H177" s="30">
        <f t="shared" si="30"/>
        <v>7.7100000000000009</v>
      </c>
      <c r="I177" s="14">
        <v>1.89</v>
      </c>
      <c r="J177" s="14"/>
      <c r="K177" s="30">
        <f t="shared" si="34"/>
        <v>9.6000000000000014</v>
      </c>
      <c r="L177" s="14">
        <v>0.8</v>
      </c>
      <c r="M177" s="14">
        <v>11.86</v>
      </c>
      <c r="N177" s="14">
        <v>4.1100000000000003</v>
      </c>
      <c r="O177" s="14">
        <f>+SUM(L177:N177)</f>
        <v>16.77</v>
      </c>
      <c r="P177" s="14">
        <f>+SUM(K177+O177)</f>
        <v>26.37</v>
      </c>
      <c r="Q177" s="14">
        <v>0.08</v>
      </c>
      <c r="R177" s="14">
        <f t="shared" si="35"/>
        <v>26.45</v>
      </c>
      <c r="S177" s="10"/>
      <c r="T177" s="10"/>
    </row>
    <row r="178" spans="1:20" x14ac:dyDescent="0.2">
      <c r="A178" s="93"/>
      <c r="B178" s="121"/>
      <c r="C178" s="76" t="s">
        <v>154</v>
      </c>
      <c r="D178" s="34">
        <v>11</v>
      </c>
      <c r="E178" s="14">
        <v>1</v>
      </c>
      <c r="F178" s="14"/>
      <c r="G178" s="14">
        <v>0.01</v>
      </c>
      <c r="H178" s="30">
        <f t="shared" ref="H178:H264" si="38">SUM(E178:G178)</f>
        <v>1.01</v>
      </c>
      <c r="I178" s="14"/>
      <c r="J178" s="14"/>
      <c r="K178" s="30">
        <f t="shared" ref="K178:K189" si="39">+SUM(H178:J178)</f>
        <v>1.01</v>
      </c>
      <c r="L178" s="14"/>
      <c r="M178" s="14">
        <v>8.92</v>
      </c>
      <c r="N178" s="14">
        <v>5.62</v>
      </c>
      <c r="O178" s="14">
        <f t="shared" ref="O178:O189" si="40">+SUM(L178:N178)</f>
        <v>14.54</v>
      </c>
      <c r="P178" s="14">
        <f t="shared" ref="P178:P189" si="41">+SUM(K178+O178)</f>
        <v>15.549999999999999</v>
      </c>
      <c r="Q178" s="14"/>
      <c r="R178" s="14">
        <f t="shared" ref="R178:R189" si="42">+SUM(P178:Q178)</f>
        <v>15.549999999999999</v>
      </c>
      <c r="S178" s="10"/>
      <c r="T178" s="10"/>
    </row>
    <row r="179" spans="1:20" x14ac:dyDescent="0.2">
      <c r="A179" s="93"/>
      <c r="B179" s="121"/>
      <c r="C179" s="76" t="s">
        <v>132</v>
      </c>
      <c r="D179" s="34">
        <v>124</v>
      </c>
      <c r="E179" s="14">
        <v>6.73</v>
      </c>
      <c r="F179" s="14">
        <v>0.45</v>
      </c>
      <c r="G179" s="14"/>
      <c r="H179" s="30">
        <f t="shared" si="38"/>
        <v>7.1800000000000006</v>
      </c>
      <c r="I179" s="14">
        <v>7.82</v>
      </c>
      <c r="J179" s="14">
        <v>0.01</v>
      </c>
      <c r="K179" s="30">
        <f t="shared" si="39"/>
        <v>15.01</v>
      </c>
      <c r="L179" s="14">
        <v>0.8</v>
      </c>
      <c r="M179" s="14">
        <v>9.0299999999999994</v>
      </c>
      <c r="N179" s="14">
        <v>4.08</v>
      </c>
      <c r="O179" s="14">
        <f t="shared" si="40"/>
        <v>13.91</v>
      </c>
      <c r="P179" s="14">
        <f t="shared" si="41"/>
        <v>28.92</v>
      </c>
      <c r="Q179" s="14">
        <v>6.15</v>
      </c>
      <c r="R179" s="14">
        <f t="shared" si="42"/>
        <v>35.07</v>
      </c>
      <c r="S179" s="10"/>
      <c r="T179" s="10"/>
    </row>
    <row r="180" spans="1:20" x14ac:dyDescent="0.2">
      <c r="A180" s="93"/>
      <c r="B180" s="121"/>
      <c r="C180" s="76" t="s">
        <v>120</v>
      </c>
      <c r="D180" s="34">
        <v>102</v>
      </c>
      <c r="E180" s="14">
        <v>35.25</v>
      </c>
      <c r="F180" s="14">
        <v>3.31</v>
      </c>
      <c r="G180" s="14">
        <v>1.01</v>
      </c>
      <c r="H180" s="30">
        <f t="shared" si="38"/>
        <v>39.57</v>
      </c>
      <c r="I180" s="14">
        <v>60.37</v>
      </c>
      <c r="J180" s="14"/>
      <c r="K180" s="30">
        <f t="shared" si="39"/>
        <v>99.94</v>
      </c>
      <c r="L180" s="14">
        <v>26.3</v>
      </c>
      <c r="M180" s="14">
        <v>35.049999999999997</v>
      </c>
      <c r="N180" s="14">
        <v>27.65</v>
      </c>
      <c r="O180" s="14">
        <f t="shared" si="40"/>
        <v>89</v>
      </c>
      <c r="P180" s="14">
        <f t="shared" si="41"/>
        <v>188.94</v>
      </c>
      <c r="Q180" s="14">
        <v>26.18</v>
      </c>
      <c r="R180" s="14">
        <f t="shared" si="42"/>
        <v>215.12</v>
      </c>
      <c r="S180" s="10"/>
      <c r="T180" s="10"/>
    </row>
    <row r="181" spans="1:20" x14ac:dyDescent="0.2">
      <c r="A181" s="93"/>
      <c r="B181" s="121"/>
      <c r="C181" s="78" t="s">
        <v>151</v>
      </c>
      <c r="D181" s="64"/>
      <c r="E181" s="36"/>
      <c r="F181" s="36"/>
      <c r="G181" s="36"/>
      <c r="H181" s="65"/>
      <c r="I181" s="36"/>
      <c r="J181" s="36"/>
      <c r="K181" s="65"/>
      <c r="L181" s="36"/>
      <c r="M181" s="36"/>
      <c r="N181" s="36"/>
      <c r="O181" s="36"/>
      <c r="P181" s="36"/>
      <c r="Q181" s="36"/>
      <c r="R181" s="36"/>
      <c r="S181" s="10"/>
      <c r="T181" s="10"/>
    </row>
    <row r="182" spans="1:20" x14ac:dyDescent="0.2">
      <c r="A182" s="93"/>
      <c r="B182" s="124"/>
      <c r="C182" s="78" t="s">
        <v>122</v>
      </c>
      <c r="D182" s="64"/>
      <c r="E182" s="36"/>
      <c r="F182" s="36"/>
      <c r="G182" s="36"/>
      <c r="H182" s="65"/>
      <c r="I182" s="36"/>
      <c r="J182" s="36"/>
      <c r="K182" s="65"/>
      <c r="L182" s="36"/>
      <c r="M182" s="36"/>
      <c r="N182" s="36"/>
      <c r="O182" s="36"/>
      <c r="P182" s="36"/>
      <c r="Q182" s="36"/>
      <c r="R182" s="36"/>
      <c r="S182" s="10"/>
      <c r="T182" s="10"/>
    </row>
    <row r="183" spans="1:20" x14ac:dyDescent="0.2">
      <c r="A183" s="93"/>
      <c r="B183" s="121" t="s">
        <v>111</v>
      </c>
      <c r="C183" s="76" t="s">
        <v>129</v>
      </c>
      <c r="D183" s="34">
        <v>115</v>
      </c>
      <c r="E183" s="14">
        <v>11.26</v>
      </c>
      <c r="F183" s="14">
        <v>0.01</v>
      </c>
      <c r="G183" s="14">
        <v>0.28999999999999998</v>
      </c>
      <c r="H183" s="30">
        <f t="shared" si="38"/>
        <v>11.559999999999999</v>
      </c>
      <c r="I183" s="14">
        <v>1.95</v>
      </c>
      <c r="J183" s="14"/>
      <c r="K183" s="30">
        <f t="shared" si="39"/>
        <v>13.509999999999998</v>
      </c>
      <c r="L183" s="14">
        <v>0.01</v>
      </c>
      <c r="M183" s="14">
        <v>12.74</v>
      </c>
      <c r="N183" s="14">
        <v>7.43</v>
      </c>
      <c r="O183" s="14">
        <f>+SUM(L183:N183)</f>
        <v>20.18</v>
      </c>
      <c r="P183" s="14">
        <f>+SUM(K183+O183)</f>
        <v>33.69</v>
      </c>
      <c r="Q183" s="14">
        <v>2.02</v>
      </c>
      <c r="R183" s="14">
        <f t="shared" si="42"/>
        <v>35.71</v>
      </c>
      <c r="S183" s="10"/>
      <c r="T183" s="10"/>
    </row>
    <row r="184" spans="1:20" x14ac:dyDescent="0.2">
      <c r="A184" s="93"/>
      <c r="B184" s="121"/>
      <c r="C184" s="76" t="s">
        <v>121</v>
      </c>
      <c r="D184" s="34">
        <v>327</v>
      </c>
      <c r="E184" s="14">
        <v>17.07</v>
      </c>
      <c r="F184" s="14">
        <v>36.270000000000003</v>
      </c>
      <c r="G184" s="14">
        <v>2.86</v>
      </c>
      <c r="H184" s="30">
        <f t="shared" si="38"/>
        <v>56.2</v>
      </c>
      <c r="I184" s="14">
        <v>72.900000000000006</v>
      </c>
      <c r="J184" s="14">
        <v>0.8</v>
      </c>
      <c r="K184" s="30">
        <f t="shared" si="39"/>
        <v>129.90000000000003</v>
      </c>
      <c r="L184" s="14">
        <v>0.03</v>
      </c>
      <c r="M184" s="14">
        <v>18.04</v>
      </c>
      <c r="N184" s="14">
        <v>1.52</v>
      </c>
      <c r="O184" s="14">
        <f>+SUM(L184:N184)</f>
        <v>19.59</v>
      </c>
      <c r="P184" s="14">
        <f>+SUM(K184+O184)</f>
        <v>149.49000000000004</v>
      </c>
      <c r="Q184" s="14">
        <v>690.92</v>
      </c>
      <c r="R184" s="14">
        <f t="shared" si="42"/>
        <v>840.41</v>
      </c>
      <c r="S184" s="10"/>
      <c r="T184" s="10"/>
    </row>
    <row r="185" spans="1:20" x14ac:dyDescent="0.2">
      <c r="A185" s="93"/>
      <c r="B185" s="121"/>
      <c r="C185" s="76" t="s">
        <v>111</v>
      </c>
      <c r="D185" s="34">
        <v>35</v>
      </c>
      <c r="E185" s="14">
        <v>2.77</v>
      </c>
      <c r="F185" s="14"/>
      <c r="G185" s="14">
        <v>0.01</v>
      </c>
      <c r="H185" s="30">
        <f t="shared" si="38"/>
        <v>2.78</v>
      </c>
      <c r="I185" s="14">
        <v>2.5499999999999998</v>
      </c>
      <c r="J185" s="14">
        <v>0.01</v>
      </c>
      <c r="K185" s="30">
        <f t="shared" si="39"/>
        <v>5.34</v>
      </c>
      <c r="L185" s="14">
        <v>3</v>
      </c>
      <c r="M185" s="14">
        <v>8.68</v>
      </c>
      <c r="N185" s="14">
        <v>5.31</v>
      </c>
      <c r="O185" s="14">
        <f>+SUM(L185:N185)</f>
        <v>16.989999999999998</v>
      </c>
      <c r="P185" s="14">
        <f>+SUM(K185+O185)</f>
        <v>22.33</v>
      </c>
      <c r="Q185" s="14">
        <v>16.510000000000002</v>
      </c>
      <c r="R185" s="14">
        <f t="shared" si="42"/>
        <v>38.840000000000003</v>
      </c>
      <c r="S185" s="10"/>
      <c r="T185" s="10"/>
    </row>
    <row r="186" spans="1:20" x14ac:dyDescent="0.2">
      <c r="A186" s="93"/>
      <c r="B186" s="121"/>
      <c r="C186" s="76" t="s">
        <v>130</v>
      </c>
      <c r="D186" s="34">
        <v>148</v>
      </c>
      <c r="E186" s="14">
        <v>7.5</v>
      </c>
      <c r="F186" s="14">
        <v>11.29</v>
      </c>
      <c r="G186" s="14">
        <v>0.93</v>
      </c>
      <c r="H186" s="30">
        <f t="shared" si="38"/>
        <v>19.72</v>
      </c>
      <c r="I186" s="14">
        <v>9.8800000000000008</v>
      </c>
      <c r="J186" s="14">
        <v>0.01</v>
      </c>
      <c r="K186" s="30">
        <f t="shared" si="39"/>
        <v>29.610000000000003</v>
      </c>
      <c r="L186" s="14">
        <v>1.08</v>
      </c>
      <c r="M186" s="14">
        <v>22.71</v>
      </c>
      <c r="N186" s="14">
        <v>6.07</v>
      </c>
      <c r="O186" s="14">
        <f t="shared" si="40"/>
        <v>29.86</v>
      </c>
      <c r="P186" s="14">
        <f t="shared" si="41"/>
        <v>59.47</v>
      </c>
      <c r="Q186" s="14">
        <v>13.66</v>
      </c>
      <c r="R186" s="14">
        <f t="shared" si="42"/>
        <v>73.13</v>
      </c>
      <c r="S186" s="10"/>
      <c r="T186" s="10"/>
    </row>
    <row r="187" spans="1:20" x14ac:dyDescent="0.2">
      <c r="A187" s="93"/>
      <c r="B187" s="121"/>
      <c r="C187" s="76" t="s">
        <v>324</v>
      </c>
      <c r="D187" s="34">
        <v>67</v>
      </c>
      <c r="E187" s="14">
        <v>6.16</v>
      </c>
      <c r="F187" s="14">
        <v>4.72</v>
      </c>
      <c r="G187" s="14">
        <v>4.28</v>
      </c>
      <c r="H187" s="30">
        <f t="shared" si="38"/>
        <v>15.16</v>
      </c>
      <c r="I187" s="14">
        <v>3.27</v>
      </c>
      <c r="J187" s="14"/>
      <c r="K187" s="30">
        <f t="shared" si="39"/>
        <v>18.43</v>
      </c>
      <c r="L187" s="14">
        <v>1.84</v>
      </c>
      <c r="M187" s="14">
        <v>3.58</v>
      </c>
      <c r="N187" s="14">
        <v>15.22</v>
      </c>
      <c r="O187" s="14">
        <f t="shared" si="40"/>
        <v>20.64</v>
      </c>
      <c r="P187" s="14">
        <f t="shared" si="41"/>
        <v>39.07</v>
      </c>
      <c r="Q187" s="14">
        <v>75.66</v>
      </c>
      <c r="R187" s="14">
        <f t="shared" si="42"/>
        <v>114.72999999999999</v>
      </c>
      <c r="S187" s="10"/>
      <c r="T187" s="10"/>
    </row>
    <row r="188" spans="1:20" x14ac:dyDescent="0.2">
      <c r="A188" s="93"/>
      <c r="B188" s="121"/>
      <c r="C188" s="76" t="s">
        <v>119</v>
      </c>
      <c r="D188" s="34">
        <v>7</v>
      </c>
      <c r="E188" s="14">
        <v>0.55000000000000004</v>
      </c>
      <c r="F188" s="14">
        <v>1.5</v>
      </c>
      <c r="G188" s="14"/>
      <c r="H188" s="30">
        <f t="shared" si="38"/>
        <v>2.0499999999999998</v>
      </c>
      <c r="I188" s="14">
        <v>0.28000000000000003</v>
      </c>
      <c r="J188" s="14"/>
      <c r="K188" s="30">
        <f t="shared" si="39"/>
        <v>2.33</v>
      </c>
      <c r="L188" s="14"/>
      <c r="M188" s="14">
        <v>0.55000000000000004</v>
      </c>
      <c r="N188" s="14">
        <v>0.01</v>
      </c>
      <c r="O188" s="14">
        <f t="shared" si="40"/>
        <v>0.56000000000000005</v>
      </c>
      <c r="P188" s="14">
        <f t="shared" si="41"/>
        <v>2.89</v>
      </c>
      <c r="Q188" s="14">
        <v>0.39</v>
      </c>
      <c r="R188" s="14">
        <f t="shared" si="42"/>
        <v>3.2800000000000002</v>
      </c>
      <c r="S188" s="10"/>
      <c r="T188" s="10"/>
    </row>
    <row r="189" spans="1:20" x14ac:dyDescent="0.2">
      <c r="A189" s="93"/>
      <c r="B189" s="122"/>
      <c r="C189" s="82" t="s">
        <v>156</v>
      </c>
      <c r="D189" s="86">
        <v>31</v>
      </c>
      <c r="E189" s="17"/>
      <c r="F189" s="17">
        <v>2</v>
      </c>
      <c r="G189" s="17">
        <v>0.44</v>
      </c>
      <c r="H189" s="32">
        <f t="shared" si="38"/>
        <v>2.44</v>
      </c>
      <c r="I189" s="17">
        <v>8.3000000000000007</v>
      </c>
      <c r="J189" s="17"/>
      <c r="K189" s="32">
        <f t="shared" si="39"/>
        <v>10.74</v>
      </c>
      <c r="L189" s="17">
        <v>11.4</v>
      </c>
      <c r="M189" s="17">
        <v>15.72</v>
      </c>
      <c r="N189" s="17">
        <v>14.44</v>
      </c>
      <c r="O189" s="17">
        <f t="shared" si="40"/>
        <v>41.56</v>
      </c>
      <c r="P189" s="17">
        <f t="shared" si="41"/>
        <v>52.300000000000004</v>
      </c>
      <c r="Q189" s="17">
        <v>1.6</v>
      </c>
      <c r="R189" s="17">
        <f t="shared" si="42"/>
        <v>53.900000000000006</v>
      </c>
      <c r="S189" s="10"/>
      <c r="T189" s="10"/>
    </row>
    <row r="190" spans="1:20" ht="15" x14ac:dyDescent="0.25">
      <c r="A190" s="230" t="s">
        <v>0</v>
      </c>
      <c r="B190" s="231"/>
      <c r="C190" s="232" t="s">
        <v>0</v>
      </c>
      <c r="D190" s="53">
        <f t="shared" ref="D190:R190" si="43">+SUM(D136:D189)</f>
        <v>2382</v>
      </c>
      <c r="E190" s="54">
        <f>SUM(E136:E189)</f>
        <v>1242.2099999999996</v>
      </c>
      <c r="F190" s="54">
        <f>SUM(F136:F189)</f>
        <v>508.34</v>
      </c>
      <c r="G190" s="54">
        <f>SUM(G136:G189)</f>
        <v>367.6</v>
      </c>
      <c r="H190" s="54">
        <f>SUM(H136:H189)</f>
        <v>2118.15</v>
      </c>
      <c r="I190" s="54">
        <f t="shared" si="43"/>
        <v>299.88</v>
      </c>
      <c r="J190" s="54">
        <f t="shared" si="43"/>
        <v>1.3</v>
      </c>
      <c r="K190" s="54">
        <f t="shared" si="43"/>
        <v>2419.3300000000008</v>
      </c>
      <c r="L190" s="54">
        <f t="shared" si="43"/>
        <v>87.490000000000009</v>
      </c>
      <c r="M190" s="54">
        <f t="shared" si="43"/>
        <v>1051.9799999999998</v>
      </c>
      <c r="N190" s="54">
        <f t="shared" si="43"/>
        <v>941.96999999999991</v>
      </c>
      <c r="O190" s="54">
        <f t="shared" si="43"/>
        <v>2081.4399999999996</v>
      </c>
      <c r="P190" s="54">
        <f t="shared" si="43"/>
        <v>4500.7699999999986</v>
      </c>
      <c r="Q190" s="54">
        <f t="shared" si="43"/>
        <v>1319.5300000000002</v>
      </c>
      <c r="R190" s="55">
        <f t="shared" si="43"/>
        <v>5820.2999999999984</v>
      </c>
      <c r="S190" s="10"/>
      <c r="T190" s="10"/>
    </row>
    <row r="191" spans="1:20" x14ac:dyDescent="0.2">
      <c r="A191" s="92" t="s">
        <v>8</v>
      </c>
      <c r="B191" s="120" t="s">
        <v>428</v>
      </c>
      <c r="C191" s="73" t="s">
        <v>162</v>
      </c>
      <c r="D191" s="61">
        <v>96</v>
      </c>
      <c r="E191" s="39">
        <v>8.85</v>
      </c>
      <c r="F191" s="39">
        <v>2.2000000000000002</v>
      </c>
      <c r="G191" s="39">
        <v>0.7</v>
      </c>
      <c r="H191" s="48">
        <f t="shared" si="38"/>
        <v>11.75</v>
      </c>
      <c r="I191" s="39">
        <v>11.38</v>
      </c>
      <c r="J191" s="39"/>
      <c r="K191" s="48">
        <f t="shared" ref="K191:K220" si="44">+SUM(H191:J191)</f>
        <v>23.130000000000003</v>
      </c>
      <c r="L191" s="39">
        <v>0.82</v>
      </c>
      <c r="M191" s="39">
        <v>23.36</v>
      </c>
      <c r="N191" s="39">
        <v>41.81</v>
      </c>
      <c r="O191" s="39">
        <f t="shared" ref="O191:O209" si="45">+SUM(L191:N191)</f>
        <v>65.990000000000009</v>
      </c>
      <c r="P191" s="39">
        <f t="shared" ref="P191:P209" si="46">+SUM(K191+O191)</f>
        <v>89.12</v>
      </c>
      <c r="Q191" s="39">
        <v>25.85</v>
      </c>
      <c r="R191" s="39">
        <f t="shared" ref="R191:R221" si="47">+SUM(P191:Q191)</f>
        <v>114.97</v>
      </c>
      <c r="S191" s="10"/>
      <c r="T191" s="10"/>
    </row>
    <row r="192" spans="1:20" x14ac:dyDescent="0.2">
      <c r="A192" s="93"/>
      <c r="B192" s="121"/>
      <c r="C192" s="76" t="s">
        <v>183</v>
      </c>
      <c r="D192" s="34">
        <v>46</v>
      </c>
      <c r="E192" s="14">
        <v>2.06</v>
      </c>
      <c r="F192" s="14"/>
      <c r="G192" s="14">
        <v>0.9</v>
      </c>
      <c r="H192" s="30">
        <f t="shared" si="38"/>
        <v>2.96</v>
      </c>
      <c r="I192" s="14">
        <v>3.61</v>
      </c>
      <c r="J192" s="14"/>
      <c r="K192" s="30">
        <f t="shared" si="44"/>
        <v>6.57</v>
      </c>
      <c r="L192" s="14">
        <v>0.95</v>
      </c>
      <c r="M192" s="14">
        <v>6.2</v>
      </c>
      <c r="N192" s="14">
        <v>4.46</v>
      </c>
      <c r="O192" s="14">
        <f t="shared" si="45"/>
        <v>11.61</v>
      </c>
      <c r="P192" s="14">
        <f t="shared" si="46"/>
        <v>18.18</v>
      </c>
      <c r="Q192" s="14">
        <v>5.04</v>
      </c>
      <c r="R192" s="14">
        <f t="shared" si="47"/>
        <v>23.22</v>
      </c>
      <c r="S192" s="10"/>
      <c r="T192" s="10"/>
    </row>
    <row r="193" spans="1:20" x14ac:dyDescent="0.2">
      <c r="A193" s="93"/>
      <c r="B193" s="121"/>
      <c r="C193" s="76" t="s">
        <v>175</v>
      </c>
      <c r="D193" s="34">
        <v>13</v>
      </c>
      <c r="E193" s="14"/>
      <c r="F193" s="14">
        <v>0.01</v>
      </c>
      <c r="G193" s="14"/>
      <c r="H193" s="30">
        <f t="shared" si="38"/>
        <v>0.01</v>
      </c>
      <c r="I193" s="14"/>
      <c r="J193" s="14"/>
      <c r="K193" s="30">
        <f t="shared" si="44"/>
        <v>0.01</v>
      </c>
      <c r="L193" s="14"/>
      <c r="M193" s="14">
        <v>4.08</v>
      </c>
      <c r="N193" s="14">
        <v>6.36</v>
      </c>
      <c r="O193" s="14">
        <f t="shared" si="45"/>
        <v>10.440000000000001</v>
      </c>
      <c r="P193" s="14">
        <f t="shared" si="46"/>
        <v>10.450000000000001</v>
      </c>
      <c r="Q193" s="14">
        <v>0.21</v>
      </c>
      <c r="R193" s="14">
        <f t="shared" si="47"/>
        <v>10.660000000000002</v>
      </c>
      <c r="S193" s="10"/>
      <c r="T193" s="10"/>
    </row>
    <row r="194" spans="1:20" x14ac:dyDescent="0.2">
      <c r="A194" s="93"/>
      <c r="B194" s="121"/>
      <c r="C194" s="76" t="s">
        <v>184</v>
      </c>
      <c r="D194" s="34">
        <v>15</v>
      </c>
      <c r="E194" s="14">
        <v>3.37</v>
      </c>
      <c r="F194" s="14"/>
      <c r="G194" s="14"/>
      <c r="H194" s="30">
        <f t="shared" si="38"/>
        <v>3.37</v>
      </c>
      <c r="I194" s="14">
        <v>2.5499999999999998</v>
      </c>
      <c r="J194" s="14"/>
      <c r="K194" s="30">
        <f t="shared" si="44"/>
        <v>5.92</v>
      </c>
      <c r="L194" s="14"/>
      <c r="M194" s="14">
        <v>15.8</v>
      </c>
      <c r="N194" s="14">
        <v>21.05</v>
      </c>
      <c r="O194" s="14">
        <f t="shared" si="45"/>
        <v>36.85</v>
      </c>
      <c r="P194" s="14">
        <f t="shared" si="46"/>
        <v>42.77</v>
      </c>
      <c r="Q194" s="14">
        <v>6.01</v>
      </c>
      <c r="R194" s="14">
        <f t="shared" si="47"/>
        <v>48.78</v>
      </c>
      <c r="S194" s="10"/>
      <c r="T194" s="10"/>
    </row>
    <row r="195" spans="1:20" x14ac:dyDescent="0.2">
      <c r="A195" s="93"/>
      <c r="B195" s="121"/>
      <c r="C195" s="76" t="s">
        <v>164</v>
      </c>
      <c r="D195" s="34">
        <v>139</v>
      </c>
      <c r="E195" s="14">
        <v>151.38</v>
      </c>
      <c r="F195" s="14">
        <v>1.36</v>
      </c>
      <c r="G195" s="14"/>
      <c r="H195" s="30">
        <f t="shared" si="38"/>
        <v>152.74</v>
      </c>
      <c r="I195" s="14">
        <v>8.98</v>
      </c>
      <c r="J195" s="14"/>
      <c r="K195" s="30">
        <f t="shared" si="44"/>
        <v>161.72</v>
      </c>
      <c r="L195" s="14">
        <v>4.92</v>
      </c>
      <c r="M195" s="14">
        <v>21.28</v>
      </c>
      <c r="N195" s="14">
        <v>64.88</v>
      </c>
      <c r="O195" s="14">
        <f t="shared" si="45"/>
        <v>91.08</v>
      </c>
      <c r="P195" s="14">
        <f t="shared" si="46"/>
        <v>252.8</v>
      </c>
      <c r="Q195" s="14">
        <v>13.21</v>
      </c>
      <c r="R195" s="14">
        <f t="shared" si="47"/>
        <v>266.01</v>
      </c>
      <c r="S195" s="10"/>
      <c r="T195" s="10"/>
    </row>
    <row r="196" spans="1:20" x14ac:dyDescent="0.2">
      <c r="A196" s="93"/>
      <c r="B196" s="121"/>
      <c r="C196" s="76" t="s">
        <v>168</v>
      </c>
      <c r="D196" s="34">
        <v>93</v>
      </c>
      <c r="E196" s="14">
        <v>2.5099999999999998</v>
      </c>
      <c r="F196" s="14">
        <v>0.88</v>
      </c>
      <c r="G196" s="14"/>
      <c r="H196" s="30">
        <f t="shared" si="38"/>
        <v>3.3899999999999997</v>
      </c>
      <c r="I196" s="14">
        <v>4.5999999999999996</v>
      </c>
      <c r="J196" s="14"/>
      <c r="K196" s="30">
        <f t="shared" si="44"/>
        <v>7.9899999999999993</v>
      </c>
      <c r="L196" s="14">
        <v>0.5</v>
      </c>
      <c r="M196" s="14">
        <v>29.59</v>
      </c>
      <c r="N196" s="14">
        <v>65.430000000000007</v>
      </c>
      <c r="O196" s="14">
        <f t="shared" si="45"/>
        <v>95.52000000000001</v>
      </c>
      <c r="P196" s="14">
        <f t="shared" si="46"/>
        <v>103.51</v>
      </c>
      <c r="Q196" s="14">
        <v>17.690000000000001</v>
      </c>
      <c r="R196" s="14">
        <f t="shared" si="47"/>
        <v>121.2</v>
      </c>
      <c r="S196" s="10"/>
      <c r="T196" s="10"/>
    </row>
    <row r="197" spans="1:20" x14ac:dyDescent="0.2">
      <c r="A197" s="93"/>
      <c r="B197" s="121"/>
      <c r="C197" s="76" t="s">
        <v>188</v>
      </c>
      <c r="D197" s="34">
        <v>16</v>
      </c>
      <c r="E197" s="14">
        <v>1.41</v>
      </c>
      <c r="F197" s="14">
        <v>6.05</v>
      </c>
      <c r="G197" s="14"/>
      <c r="H197" s="30">
        <f t="shared" si="38"/>
        <v>7.46</v>
      </c>
      <c r="I197" s="14">
        <v>7</v>
      </c>
      <c r="J197" s="14"/>
      <c r="K197" s="30">
        <f t="shared" si="44"/>
        <v>14.46</v>
      </c>
      <c r="L197" s="14">
        <v>3.5</v>
      </c>
      <c r="M197" s="14">
        <v>5.83</v>
      </c>
      <c r="N197" s="14">
        <v>156.87</v>
      </c>
      <c r="O197" s="14">
        <f t="shared" si="45"/>
        <v>166.20000000000002</v>
      </c>
      <c r="P197" s="14">
        <f t="shared" si="46"/>
        <v>180.66000000000003</v>
      </c>
      <c r="Q197" s="14">
        <v>182.6</v>
      </c>
      <c r="R197" s="14">
        <f t="shared" si="47"/>
        <v>363.26</v>
      </c>
      <c r="S197" s="10"/>
      <c r="T197" s="10"/>
    </row>
    <row r="198" spans="1:20" x14ac:dyDescent="0.2">
      <c r="A198" s="93"/>
      <c r="B198" s="121"/>
      <c r="C198" s="76" t="s">
        <v>176</v>
      </c>
      <c r="D198" s="34">
        <v>54</v>
      </c>
      <c r="E198" s="14">
        <v>37.43</v>
      </c>
      <c r="F198" s="14">
        <v>32.1</v>
      </c>
      <c r="G198" s="14">
        <v>28.1</v>
      </c>
      <c r="H198" s="30">
        <f t="shared" si="38"/>
        <v>97.63</v>
      </c>
      <c r="I198" s="14">
        <v>0.86</v>
      </c>
      <c r="J198" s="14"/>
      <c r="K198" s="30">
        <f t="shared" si="44"/>
        <v>98.49</v>
      </c>
      <c r="L198" s="14">
        <v>8.57</v>
      </c>
      <c r="M198" s="14">
        <v>15.91</v>
      </c>
      <c r="N198" s="14">
        <v>8.01</v>
      </c>
      <c r="O198" s="14">
        <f t="shared" si="45"/>
        <v>32.49</v>
      </c>
      <c r="P198" s="14">
        <f t="shared" si="46"/>
        <v>130.97999999999999</v>
      </c>
      <c r="Q198" s="14">
        <v>296.3</v>
      </c>
      <c r="R198" s="14">
        <f t="shared" si="47"/>
        <v>427.28</v>
      </c>
      <c r="S198" s="10"/>
      <c r="T198" s="10"/>
    </row>
    <row r="199" spans="1:20" x14ac:dyDescent="0.2">
      <c r="A199" s="93"/>
      <c r="B199" s="121"/>
      <c r="C199" s="76" t="s">
        <v>189</v>
      </c>
      <c r="D199" s="34">
        <v>63</v>
      </c>
      <c r="E199" s="14">
        <v>0.7</v>
      </c>
      <c r="F199" s="14"/>
      <c r="G199" s="14"/>
      <c r="H199" s="30">
        <f t="shared" si="38"/>
        <v>0.7</v>
      </c>
      <c r="I199" s="14">
        <v>0.8</v>
      </c>
      <c r="J199" s="14"/>
      <c r="K199" s="30">
        <f t="shared" si="44"/>
        <v>1.5</v>
      </c>
      <c r="L199" s="14">
        <v>0.01</v>
      </c>
      <c r="M199" s="14">
        <v>18.48</v>
      </c>
      <c r="N199" s="14">
        <v>29.59</v>
      </c>
      <c r="O199" s="14">
        <f t="shared" si="45"/>
        <v>48.08</v>
      </c>
      <c r="P199" s="14">
        <f t="shared" si="46"/>
        <v>49.58</v>
      </c>
      <c r="Q199" s="14">
        <v>65.77</v>
      </c>
      <c r="R199" s="14">
        <f t="shared" si="47"/>
        <v>115.35</v>
      </c>
      <c r="S199" s="10"/>
      <c r="T199" s="10"/>
    </row>
    <row r="200" spans="1:20" x14ac:dyDescent="0.2">
      <c r="A200" s="93"/>
      <c r="B200" s="121"/>
      <c r="C200" s="76" t="s">
        <v>294</v>
      </c>
      <c r="D200" s="34">
        <v>2</v>
      </c>
      <c r="E200" s="14"/>
      <c r="F200" s="14"/>
      <c r="G200" s="14"/>
      <c r="H200" s="30">
        <f t="shared" si="38"/>
        <v>0</v>
      </c>
      <c r="I200" s="14"/>
      <c r="J200" s="14"/>
      <c r="K200" s="30">
        <f t="shared" si="44"/>
        <v>0</v>
      </c>
      <c r="L200" s="14">
        <v>0.01</v>
      </c>
      <c r="M200" s="14">
        <v>0.6</v>
      </c>
      <c r="N200" s="14"/>
      <c r="O200" s="14">
        <f t="shared" si="45"/>
        <v>0.61</v>
      </c>
      <c r="P200" s="14">
        <f t="shared" si="46"/>
        <v>0.61</v>
      </c>
      <c r="Q200" s="14">
        <v>0.5</v>
      </c>
      <c r="R200" s="14">
        <f t="shared" si="47"/>
        <v>1.1099999999999999</v>
      </c>
      <c r="S200" s="10"/>
      <c r="T200" s="10"/>
    </row>
    <row r="201" spans="1:20" x14ac:dyDescent="0.2">
      <c r="A201" s="93"/>
      <c r="B201" s="124"/>
      <c r="C201" s="76" t="s">
        <v>174</v>
      </c>
      <c r="D201" s="34">
        <v>2</v>
      </c>
      <c r="E201" s="14"/>
      <c r="F201" s="14"/>
      <c r="G201" s="14"/>
      <c r="H201" s="30">
        <f t="shared" si="38"/>
        <v>0</v>
      </c>
      <c r="I201" s="14"/>
      <c r="J201" s="14"/>
      <c r="K201" s="30">
        <f t="shared" si="44"/>
        <v>0</v>
      </c>
      <c r="L201" s="14">
        <v>0.2</v>
      </c>
      <c r="M201" s="14">
        <v>2</v>
      </c>
      <c r="N201" s="14">
        <v>2</v>
      </c>
      <c r="O201" s="14">
        <f t="shared" si="45"/>
        <v>4.2</v>
      </c>
      <c r="P201" s="14">
        <f t="shared" si="46"/>
        <v>4.2</v>
      </c>
      <c r="Q201" s="14"/>
      <c r="R201" s="14">
        <f t="shared" si="47"/>
        <v>4.2</v>
      </c>
      <c r="S201" s="10"/>
      <c r="T201" s="10"/>
    </row>
    <row r="202" spans="1:20" x14ac:dyDescent="0.2">
      <c r="A202" s="93"/>
      <c r="B202" s="121" t="s">
        <v>429</v>
      </c>
      <c r="C202" s="76" t="s">
        <v>186</v>
      </c>
      <c r="D202" s="34">
        <v>68</v>
      </c>
      <c r="E202" s="14">
        <v>26.5</v>
      </c>
      <c r="F202" s="14">
        <v>1.1000000000000001</v>
      </c>
      <c r="G202" s="14">
        <v>0.31</v>
      </c>
      <c r="H202" s="30">
        <f t="shared" si="38"/>
        <v>27.91</v>
      </c>
      <c r="I202" s="14">
        <v>0.6</v>
      </c>
      <c r="J202" s="14"/>
      <c r="K202" s="30">
        <f t="shared" si="44"/>
        <v>28.51</v>
      </c>
      <c r="L202" s="14">
        <v>8.9</v>
      </c>
      <c r="M202" s="14">
        <v>25.5</v>
      </c>
      <c r="N202" s="14">
        <v>29.02</v>
      </c>
      <c r="O202" s="14">
        <f t="shared" si="45"/>
        <v>63.42</v>
      </c>
      <c r="P202" s="14">
        <f t="shared" si="46"/>
        <v>91.93</v>
      </c>
      <c r="Q202" s="14">
        <v>57.6</v>
      </c>
      <c r="R202" s="14">
        <f t="shared" si="47"/>
        <v>149.53</v>
      </c>
      <c r="S202" s="10"/>
      <c r="T202" s="10"/>
    </row>
    <row r="203" spans="1:20" x14ac:dyDescent="0.2">
      <c r="A203" s="93"/>
      <c r="B203" s="121"/>
      <c r="C203" s="76" t="s">
        <v>172</v>
      </c>
      <c r="D203" s="34">
        <v>12</v>
      </c>
      <c r="E203" s="14">
        <v>1.75</v>
      </c>
      <c r="F203" s="14">
        <v>0.8</v>
      </c>
      <c r="G203" s="14">
        <v>0.1</v>
      </c>
      <c r="H203" s="30">
        <f t="shared" si="38"/>
        <v>2.65</v>
      </c>
      <c r="I203" s="14">
        <v>1.5</v>
      </c>
      <c r="J203" s="14"/>
      <c r="K203" s="30">
        <f t="shared" si="44"/>
        <v>4.1500000000000004</v>
      </c>
      <c r="L203" s="14">
        <v>3.5</v>
      </c>
      <c r="M203" s="14">
        <v>7.75</v>
      </c>
      <c r="N203" s="14">
        <v>3.65</v>
      </c>
      <c r="O203" s="14">
        <f t="shared" si="45"/>
        <v>14.9</v>
      </c>
      <c r="P203" s="14">
        <f t="shared" si="46"/>
        <v>19.05</v>
      </c>
      <c r="Q203" s="14">
        <v>54</v>
      </c>
      <c r="R203" s="14">
        <f t="shared" si="47"/>
        <v>73.05</v>
      </c>
      <c r="S203" s="10"/>
      <c r="T203" s="10"/>
    </row>
    <row r="204" spans="1:20" x14ac:dyDescent="0.2">
      <c r="A204" s="93"/>
      <c r="B204" s="121"/>
      <c r="C204" s="76" t="s">
        <v>180</v>
      </c>
      <c r="D204" s="34">
        <v>5</v>
      </c>
      <c r="E204" s="14">
        <v>34.5</v>
      </c>
      <c r="F204" s="14">
        <v>2</v>
      </c>
      <c r="G204" s="14">
        <v>0.34</v>
      </c>
      <c r="H204" s="30">
        <f t="shared" si="38"/>
        <v>36.840000000000003</v>
      </c>
      <c r="I204" s="14"/>
      <c r="J204" s="14"/>
      <c r="K204" s="30">
        <f t="shared" si="44"/>
        <v>36.840000000000003</v>
      </c>
      <c r="L204" s="14">
        <v>9.1999999999999993</v>
      </c>
      <c r="M204" s="14">
        <v>3.7</v>
      </c>
      <c r="N204" s="14"/>
      <c r="O204" s="14">
        <f t="shared" si="45"/>
        <v>12.899999999999999</v>
      </c>
      <c r="P204" s="14">
        <f t="shared" si="46"/>
        <v>49.74</v>
      </c>
      <c r="Q204" s="14">
        <v>7.25</v>
      </c>
      <c r="R204" s="14">
        <f t="shared" si="47"/>
        <v>56.99</v>
      </c>
      <c r="S204" s="10"/>
      <c r="T204" s="10"/>
    </row>
    <row r="205" spans="1:20" x14ac:dyDescent="0.2">
      <c r="A205" s="93"/>
      <c r="B205" s="121"/>
      <c r="C205" s="76" t="s">
        <v>170</v>
      </c>
      <c r="D205" s="34">
        <v>16</v>
      </c>
      <c r="E205" s="14">
        <v>37.1</v>
      </c>
      <c r="F205" s="14"/>
      <c r="G205" s="14">
        <v>60</v>
      </c>
      <c r="H205" s="30">
        <f t="shared" si="38"/>
        <v>97.1</v>
      </c>
      <c r="I205" s="14">
        <v>6.3</v>
      </c>
      <c r="J205" s="14"/>
      <c r="K205" s="30">
        <f t="shared" si="44"/>
        <v>103.39999999999999</v>
      </c>
      <c r="L205" s="14">
        <v>31.4</v>
      </c>
      <c r="M205" s="14">
        <v>8.4</v>
      </c>
      <c r="N205" s="14">
        <v>60.2</v>
      </c>
      <c r="O205" s="14">
        <f t="shared" si="45"/>
        <v>100</v>
      </c>
      <c r="P205" s="14">
        <f t="shared" si="46"/>
        <v>203.39999999999998</v>
      </c>
      <c r="Q205" s="14">
        <v>344</v>
      </c>
      <c r="R205" s="14">
        <f t="shared" si="47"/>
        <v>547.4</v>
      </c>
      <c r="S205" s="10"/>
      <c r="T205" s="10"/>
    </row>
    <row r="206" spans="1:20" x14ac:dyDescent="0.2">
      <c r="A206" s="93"/>
      <c r="B206" s="121"/>
      <c r="C206" s="76" t="s">
        <v>178</v>
      </c>
      <c r="D206" s="34">
        <v>22</v>
      </c>
      <c r="E206" s="14">
        <v>17.25</v>
      </c>
      <c r="F206" s="14">
        <v>1</v>
      </c>
      <c r="G206" s="14">
        <v>1.2</v>
      </c>
      <c r="H206" s="30">
        <f t="shared" si="38"/>
        <v>19.45</v>
      </c>
      <c r="I206" s="14">
        <v>13.35</v>
      </c>
      <c r="J206" s="14"/>
      <c r="K206" s="30">
        <f t="shared" si="44"/>
        <v>32.799999999999997</v>
      </c>
      <c r="L206" s="14">
        <v>3.7</v>
      </c>
      <c r="M206" s="14">
        <v>9.65</v>
      </c>
      <c r="N206" s="14">
        <v>15.9</v>
      </c>
      <c r="O206" s="14">
        <f t="shared" si="45"/>
        <v>29.25</v>
      </c>
      <c r="P206" s="14">
        <f t="shared" si="46"/>
        <v>62.05</v>
      </c>
      <c r="Q206" s="14">
        <v>10.6</v>
      </c>
      <c r="R206" s="14">
        <f t="shared" si="47"/>
        <v>72.649999999999991</v>
      </c>
      <c r="S206" s="10"/>
      <c r="T206" s="10"/>
    </row>
    <row r="207" spans="1:20" x14ac:dyDescent="0.2">
      <c r="A207" s="93"/>
      <c r="B207" s="121"/>
      <c r="C207" s="76" t="s">
        <v>163</v>
      </c>
      <c r="D207" s="34">
        <v>43</v>
      </c>
      <c r="E207" s="14">
        <v>28.8</v>
      </c>
      <c r="F207" s="14">
        <v>2.65</v>
      </c>
      <c r="G207" s="14">
        <v>0.3</v>
      </c>
      <c r="H207" s="30">
        <f t="shared" si="38"/>
        <v>31.75</v>
      </c>
      <c r="I207" s="14">
        <v>0.5</v>
      </c>
      <c r="J207" s="14"/>
      <c r="K207" s="30">
        <f t="shared" si="44"/>
        <v>32.25</v>
      </c>
      <c r="L207" s="14">
        <v>5.0999999999999996</v>
      </c>
      <c r="M207" s="14">
        <v>68.75</v>
      </c>
      <c r="N207" s="14">
        <v>7.8</v>
      </c>
      <c r="O207" s="14">
        <f t="shared" si="45"/>
        <v>81.649999999999991</v>
      </c>
      <c r="P207" s="14">
        <f t="shared" si="46"/>
        <v>113.89999999999999</v>
      </c>
      <c r="Q207" s="14">
        <v>167.59</v>
      </c>
      <c r="R207" s="14">
        <f t="shared" si="47"/>
        <v>281.49</v>
      </c>
      <c r="S207" s="10"/>
      <c r="T207" s="10"/>
    </row>
    <row r="208" spans="1:20" x14ac:dyDescent="0.2">
      <c r="A208" s="93"/>
      <c r="B208" s="121"/>
      <c r="C208" s="76" t="s">
        <v>185</v>
      </c>
      <c r="D208" s="34">
        <v>1</v>
      </c>
      <c r="E208" s="14"/>
      <c r="F208" s="14"/>
      <c r="G208" s="14"/>
      <c r="H208" s="30">
        <f t="shared" si="38"/>
        <v>0</v>
      </c>
      <c r="I208" s="14"/>
      <c r="J208" s="14"/>
      <c r="K208" s="30">
        <f t="shared" si="44"/>
        <v>0</v>
      </c>
      <c r="L208" s="14"/>
      <c r="M208" s="14"/>
      <c r="N208" s="14"/>
      <c r="O208" s="14">
        <f t="shared" si="45"/>
        <v>0</v>
      </c>
      <c r="P208" s="14">
        <f t="shared" si="46"/>
        <v>0</v>
      </c>
      <c r="Q208" s="14">
        <v>2</v>
      </c>
      <c r="R208" s="14">
        <f t="shared" si="47"/>
        <v>2</v>
      </c>
      <c r="S208" s="10"/>
      <c r="T208" s="10"/>
    </row>
    <row r="209" spans="1:20" x14ac:dyDescent="0.2">
      <c r="A209" s="93"/>
      <c r="B209" s="121"/>
      <c r="C209" s="76" t="s">
        <v>190</v>
      </c>
      <c r="D209" s="34">
        <v>2</v>
      </c>
      <c r="E209" s="14"/>
      <c r="F209" s="14"/>
      <c r="G209" s="14"/>
      <c r="H209" s="30">
        <f t="shared" si="38"/>
        <v>0</v>
      </c>
      <c r="I209" s="14"/>
      <c r="J209" s="14"/>
      <c r="K209" s="30">
        <f t="shared" si="44"/>
        <v>0</v>
      </c>
      <c r="L209" s="14"/>
      <c r="M209" s="14"/>
      <c r="N209" s="14">
        <v>0.2</v>
      </c>
      <c r="O209" s="14">
        <f t="shared" si="45"/>
        <v>0.2</v>
      </c>
      <c r="P209" s="14">
        <f t="shared" si="46"/>
        <v>0.2</v>
      </c>
      <c r="Q209" s="14"/>
      <c r="R209" s="14">
        <f t="shared" si="47"/>
        <v>0.2</v>
      </c>
      <c r="S209" s="10"/>
      <c r="T209" s="10"/>
    </row>
    <row r="210" spans="1:20" x14ac:dyDescent="0.2">
      <c r="A210" s="93"/>
      <c r="B210" s="121"/>
      <c r="C210" s="78" t="s">
        <v>443</v>
      </c>
      <c r="D210" s="64"/>
      <c r="E210" s="36"/>
      <c r="F210" s="36"/>
      <c r="G210" s="36"/>
      <c r="H210" s="65"/>
      <c r="I210" s="36"/>
      <c r="J210" s="36"/>
      <c r="K210" s="65"/>
      <c r="L210" s="36"/>
      <c r="M210" s="36"/>
      <c r="N210" s="36"/>
      <c r="O210" s="36"/>
      <c r="P210" s="36"/>
      <c r="Q210" s="36"/>
      <c r="R210" s="36"/>
      <c r="S210" s="10"/>
      <c r="T210" s="10"/>
    </row>
    <row r="211" spans="1:20" x14ac:dyDescent="0.2">
      <c r="A211" s="93"/>
      <c r="B211" s="121"/>
      <c r="C211" s="76" t="s">
        <v>169</v>
      </c>
      <c r="D211" s="34">
        <v>3</v>
      </c>
      <c r="E211" s="14">
        <v>0.1</v>
      </c>
      <c r="F211" s="14"/>
      <c r="G211" s="14">
        <v>0.15</v>
      </c>
      <c r="H211" s="30">
        <f t="shared" si="38"/>
        <v>0.25</v>
      </c>
      <c r="I211" s="14">
        <v>0.2</v>
      </c>
      <c r="J211" s="14"/>
      <c r="K211" s="30">
        <f t="shared" si="44"/>
        <v>0.45</v>
      </c>
      <c r="L211" s="14">
        <v>0.15</v>
      </c>
      <c r="M211" s="14">
        <v>1.03</v>
      </c>
      <c r="N211" s="14">
        <v>2.52</v>
      </c>
      <c r="O211" s="14">
        <f t="shared" ref="O211:O220" si="48">+SUM(L211:N211)</f>
        <v>3.7</v>
      </c>
      <c r="P211" s="14">
        <f t="shared" ref="P211:P220" si="49">+SUM(K211+O211)</f>
        <v>4.1500000000000004</v>
      </c>
      <c r="Q211" s="14"/>
      <c r="R211" s="14">
        <f t="shared" si="47"/>
        <v>4.1500000000000004</v>
      </c>
      <c r="S211" s="10"/>
      <c r="T211" s="10"/>
    </row>
    <row r="212" spans="1:20" x14ac:dyDescent="0.2">
      <c r="A212" s="93"/>
      <c r="B212" s="121"/>
      <c r="C212" s="76" t="s">
        <v>165</v>
      </c>
      <c r="D212" s="34">
        <v>1</v>
      </c>
      <c r="E212" s="14"/>
      <c r="F212" s="14"/>
      <c r="G212" s="14">
        <v>0.5</v>
      </c>
      <c r="H212" s="30">
        <f t="shared" si="38"/>
        <v>0.5</v>
      </c>
      <c r="I212" s="14"/>
      <c r="J212" s="14"/>
      <c r="K212" s="30">
        <f t="shared" si="44"/>
        <v>0.5</v>
      </c>
      <c r="L212" s="14"/>
      <c r="M212" s="14"/>
      <c r="N212" s="14"/>
      <c r="O212" s="14">
        <f t="shared" si="48"/>
        <v>0</v>
      </c>
      <c r="P212" s="14">
        <f t="shared" si="49"/>
        <v>0.5</v>
      </c>
      <c r="Q212" s="14"/>
      <c r="R212" s="14">
        <f t="shared" si="47"/>
        <v>0.5</v>
      </c>
      <c r="S212" s="10"/>
      <c r="T212" s="10"/>
    </row>
    <row r="213" spans="1:20" x14ac:dyDescent="0.2">
      <c r="A213" s="93"/>
      <c r="B213" s="121"/>
      <c r="C213" s="76" t="s">
        <v>181</v>
      </c>
      <c r="D213" s="34">
        <v>14</v>
      </c>
      <c r="E213" s="14">
        <v>0.3</v>
      </c>
      <c r="F213" s="14">
        <v>0.5</v>
      </c>
      <c r="G213" s="14"/>
      <c r="H213" s="30">
        <f t="shared" si="38"/>
        <v>0.8</v>
      </c>
      <c r="I213" s="14">
        <v>4</v>
      </c>
      <c r="J213" s="14"/>
      <c r="K213" s="30">
        <f t="shared" si="44"/>
        <v>4.8</v>
      </c>
      <c r="L213" s="14">
        <v>0.5</v>
      </c>
      <c r="M213" s="14">
        <v>5.6</v>
      </c>
      <c r="N213" s="14">
        <v>4.72</v>
      </c>
      <c r="O213" s="14">
        <f t="shared" si="48"/>
        <v>10.82</v>
      </c>
      <c r="P213" s="14">
        <f t="shared" si="49"/>
        <v>15.620000000000001</v>
      </c>
      <c r="Q213" s="14">
        <v>0.43</v>
      </c>
      <c r="R213" s="14">
        <f t="shared" si="47"/>
        <v>16.05</v>
      </c>
      <c r="S213" s="10"/>
      <c r="T213" s="10"/>
    </row>
    <row r="214" spans="1:20" x14ac:dyDescent="0.2">
      <c r="A214" s="93"/>
      <c r="B214" s="121"/>
      <c r="C214" s="76" t="s">
        <v>171</v>
      </c>
      <c r="D214" s="34">
        <v>26</v>
      </c>
      <c r="E214" s="14">
        <v>7.75</v>
      </c>
      <c r="F214" s="14">
        <v>0.05</v>
      </c>
      <c r="G214" s="14"/>
      <c r="H214" s="30">
        <f t="shared" si="38"/>
        <v>7.8</v>
      </c>
      <c r="I214" s="14">
        <v>6.68</v>
      </c>
      <c r="J214" s="14"/>
      <c r="K214" s="30">
        <f t="shared" si="44"/>
        <v>14.48</v>
      </c>
      <c r="L214" s="14">
        <v>2.5</v>
      </c>
      <c r="M214" s="14">
        <v>2.37</v>
      </c>
      <c r="N214" s="14">
        <v>0.71</v>
      </c>
      <c r="O214" s="14">
        <f t="shared" si="48"/>
        <v>5.58</v>
      </c>
      <c r="P214" s="14">
        <f t="shared" si="49"/>
        <v>20.060000000000002</v>
      </c>
      <c r="Q214" s="14">
        <v>3</v>
      </c>
      <c r="R214" s="14">
        <f t="shared" si="47"/>
        <v>23.060000000000002</v>
      </c>
      <c r="S214" s="10"/>
      <c r="T214" s="10"/>
    </row>
    <row r="215" spans="1:20" x14ac:dyDescent="0.2">
      <c r="A215" s="93"/>
      <c r="B215" s="121"/>
      <c r="C215" s="76" t="s">
        <v>187</v>
      </c>
      <c r="D215" s="34">
        <v>15</v>
      </c>
      <c r="E215" s="14">
        <v>13.95</v>
      </c>
      <c r="F215" s="14"/>
      <c r="G215" s="14"/>
      <c r="H215" s="30">
        <f t="shared" si="38"/>
        <v>13.95</v>
      </c>
      <c r="I215" s="14"/>
      <c r="J215" s="14"/>
      <c r="K215" s="30">
        <f t="shared" si="44"/>
        <v>13.95</v>
      </c>
      <c r="L215" s="14">
        <v>37.4</v>
      </c>
      <c r="M215" s="14">
        <v>8.41</v>
      </c>
      <c r="N215" s="14">
        <v>4.3</v>
      </c>
      <c r="O215" s="14">
        <f t="shared" si="48"/>
        <v>50.11</v>
      </c>
      <c r="P215" s="14">
        <f t="shared" si="49"/>
        <v>64.06</v>
      </c>
      <c r="Q215" s="14">
        <v>10.9</v>
      </c>
      <c r="R215" s="14">
        <f t="shared" si="47"/>
        <v>74.960000000000008</v>
      </c>
      <c r="S215" s="10"/>
      <c r="T215" s="10"/>
    </row>
    <row r="216" spans="1:20" x14ac:dyDescent="0.2">
      <c r="A216" s="93"/>
      <c r="B216" s="121"/>
      <c r="C216" s="76" t="s">
        <v>173</v>
      </c>
      <c r="D216" s="34">
        <v>29</v>
      </c>
      <c r="E216" s="14">
        <v>10.1</v>
      </c>
      <c r="F216" s="14"/>
      <c r="G216" s="14">
        <v>2</v>
      </c>
      <c r="H216" s="30">
        <f t="shared" si="38"/>
        <v>12.1</v>
      </c>
      <c r="I216" s="14">
        <v>0.85</v>
      </c>
      <c r="J216" s="14"/>
      <c r="K216" s="30">
        <f t="shared" si="44"/>
        <v>12.95</v>
      </c>
      <c r="L216" s="14">
        <v>7.9</v>
      </c>
      <c r="M216" s="14">
        <v>11.05</v>
      </c>
      <c r="N216" s="14">
        <v>4.7</v>
      </c>
      <c r="O216" s="14">
        <f t="shared" si="48"/>
        <v>23.650000000000002</v>
      </c>
      <c r="P216" s="14">
        <f t="shared" si="49"/>
        <v>36.6</v>
      </c>
      <c r="Q216" s="14">
        <v>76.92</v>
      </c>
      <c r="R216" s="14">
        <f t="shared" si="47"/>
        <v>113.52000000000001</v>
      </c>
      <c r="S216" s="10"/>
      <c r="T216" s="10"/>
    </row>
    <row r="217" spans="1:20" x14ac:dyDescent="0.2">
      <c r="A217" s="93"/>
      <c r="B217" s="121"/>
      <c r="C217" s="76" t="s">
        <v>191</v>
      </c>
      <c r="D217" s="34">
        <v>6</v>
      </c>
      <c r="E217" s="14">
        <v>0.05</v>
      </c>
      <c r="F217" s="14"/>
      <c r="G217" s="14"/>
      <c r="H217" s="30">
        <f t="shared" si="38"/>
        <v>0.05</v>
      </c>
      <c r="I217" s="14"/>
      <c r="J217" s="14"/>
      <c r="K217" s="30">
        <f t="shared" si="44"/>
        <v>0.05</v>
      </c>
      <c r="L217" s="14">
        <v>2.75</v>
      </c>
      <c r="M217" s="14">
        <v>0.8</v>
      </c>
      <c r="N217" s="14"/>
      <c r="O217" s="14">
        <f t="shared" si="48"/>
        <v>3.55</v>
      </c>
      <c r="P217" s="14">
        <f t="shared" si="49"/>
        <v>3.5999999999999996</v>
      </c>
      <c r="Q217" s="14">
        <v>3.05</v>
      </c>
      <c r="R217" s="14">
        <f t="shared" si="47"/>
        <v>6.6499999999999995</v>
      </c>
      <c r="S217" s="10"/>
      <c r="T217" s="10"/>
    </row>
    <row r="218" spans="1:20" x14ac:dyDescent="0.2">
      <c r="A218" s="93"/>
      <c r="B218" s="121"/>
      <c r="C218" s="76" t="s">
        <v>182</v>
      </c>
      <c r="D218" s="34">
        <v>4</v>
      </c>
      <c r="E218" s="14"/>
      <c r="F218" s="14"/>
      <c r="G218" s="14"/>
      <c r="H218" s="30">
        <f t="shared" si="38"/>
        <v>0</v>
      </c>
      <c r="I218" s="14"/>
      <c r="J218" s="14"/>
      <c r="K218" s="30">
        <f t="shared" si="44"/>
        <v>0</v>
      </c>
      <c r="L218" s="14">
        <v>12.9</v>
      </c>
      <c r="M218" s="14">
        <v>10</v>
      </c>
      <c r="N218" s="14"/>
      <c r="O218" s="14">
        <f t="shared" si="48"/>
        <v>22.9</v>
      </c>
      <c r="P218" s="14">
        <f t="shared" si="49"/>
        <v>22.9</v>
      </c>
      <c r="Q218" s="14">
        <v>9.6999999999999993</v>
      </c>
      <c r="R218" s="14">
        <f t="shared" si="47"/>
        <v>32.599999999999994</v>
      </c>
      <c r="S218" s="10"/>
      <c r="T218" s="10"/>
    </row>
    <row r="219" spans="1:20" x14ac:dyDescent="0.2">
      <c r="A219" s="93"/>
      <c r="B219" s="121"/>
      <c r="C219" s="76" t="s">
        <v>166</v>
      </c>
      <c r="D219" s="34">
        <v>0</v>
      </c>
      <c r="E219" s="14"/>
      <c r="F219" s="14"/>
      <c r="G219" s="14"/>
      <c r="H219" s="30">
        <f t="shared" si="38"/>
        <v>0</v>
      </c>
      <c r="I219" s="14"/>
      <c r="J219" s="14"/>
      <c r="K219" s="30">
        <f t="shared" si="44"/>
        <v>0</v>
      </c>
      <c r="L219" s="14"/>
      <c r="M219" s="14"/>
      <c r="N219" s="14"/>
      <c r="O219" s="14">
        <f t="shared" si="48"/>
        <v>0</v>
      </c>
      <c r="P219" s="14">
        <f t="shared" si="49"/>
        <v>0</v>
      </c>
      <c r="Q219" s="14"/>
      <c r="R219" s="14">
        <f t="shared" si="47"/>
        <v>0</v>
      </c>
      <c r="S219" s="10"/>
      <c r="T219" s="10"/>
    </row>
    <row r="220" spans="1:20" x14ac:dyDescent="0.2">
      <c r="A220" s="93"/>
      <c r="B220" s="121"/>
      <c r="C220" s="76" t="s">
        <v>177</v>
      </c>
      <c r="D220" s="34">
        <v>1</v>
      </c>
      <c r="E220" s="14">
        <v>7</v>
      </c>
      <c r="F220" s="14"/>
      <c r="G220" s="14"/>
      <c r="H220" s="30">
        <f t="shared" si="38"/>
        <v>7</v>
      </c>
      <c r="I220" s="14"/>
      <c r="J220" s="14"/>
      <c r="K220" s="30">
        <f t="shared" si="44"/>
        <v>7</v>
      </c>
      <c r="L220" s="14"/>
      <c r="M220" s="14"/>
      <c r="N220" s="14"/>
      <c r="O220" s="14">
        <f t="shared" si="48"/>
        <v>0</v>
      </c>
      <c r="P220" s="14">
        <f t="shared" si="49"/>
        <v>7</v>
      </c>
      <c r="Q220" s="14"/>
      <c r="R220" s="14">
        <f t="shared" si="47"/>
        <v>7</v>
      </c>
      <c r="S220" s="10"/>
      <c r="T220" s="10"/>
    </row>
    <row r="221" spans="1:20" x14ac:dyDescent="0.2">
      <c r="A221" s="93"/>
      <c r="B221" s="121"/>
      <c r="C221" s="76" t="s">
        <v>304</v>
      </c>
      <c r="D221" s="34">
        <v>2</v>
      </c>
      <c r="E221" s="14">
        <v>0.2</v>
      </c>
      <c r="F221" s="14"/>
      <c r="G221" s="14"/>
      <c r="H221" s="30">
        <f>SUM(E221:G221)</f>
        <v>0.2</v>
      </c>
      <c r="I221" s="14"/>
      <c r="J221" s="14"/>
      <c r="K221" s="30">
        <f>+SUM(H221:J221)</f>
        <v>0.2</v>
      </c>
      <c r="L221" s="14"/>
      <c r="M221" s="14">
        <v>0.3</v>
      </c>
      <c r="N221" s="14"/>
      <c r="O221" s="14">
        <f>+SUM(L221:N221)</f>
        <v>0.3</v>
      </c>
      <c r="P221" s="14">
        <f>+SUM(K221+O221)</f>
        <v>0.5</v>
      </c>
      <c r="Q221" s="14">
        <v>0.1</v>
      </c>
      <c r="R221" s="14">
        <f t="shared" si="47"/>
        <v>0.6</v>
      </c>
      <c r="S221" s="10"/>
      <c r="T221" s="10"/>
    </row>
    <row r="222" spans="1:20" ht="12.75" customHeight="1" x14ac:dyDescent="0.2">
      <c r="A222" s="94"/>
      <c r="B222" s="122"/>
      <c r="C222" s="88" t="s">
        <v>179</v>
      </c>
      <c r="D222" s="89"/>
      <c r="E222" s="90"/>
      <c r="F222" s="90"/>
      <c r="G222" s="90"/>
      <c r="H222" s="91"/>
      <c r="I222" s="90"/>
      <c r="J222" s="90"/>
      <c r="K222" s="91"/>
      <c r="L222" s="90"/>
      <c r="M222" s="90"/>
      <c r="N222" s="90"/>
      <c r="O222" s="90"/>
      <c r="P222" s="90"/>
      <c r="Q222" s="90"/>
      <c r="R222" s="90"/>
      <c r="S222" s="10"/>
      <c r="T222" s="10"/>
    </row>
    <row r="223" spans="1:20" ht="14.25" customHeight="1" x14ac:dyDescent="0.25">
      <c r="A223" s="230" t="s">
        <v>0</v>
      </c>
      <c r="B223" s="231"/>
      <c r="C223" s="232" t="s">
        <v>0</v>
      </c>
      <c r="D223" s="53">
        <f>+SUM(D191:D222)</f>
        <v>809</v>
      </c>
      <c r="E223" s="54">
        <f>SUM(E191:E222)</f>
        <v>393.06000000000006</v>
      </c>
      <c r="F223" s="54">
        <f>SUM(F191:F222)</f>
        <v>50.699999999999996</v>
      </c>
      <c r="G223" s="54">
        <f>SUM(G191:G222)</f>
        <v>94.600000000000009</v>
      </c>
      <c r="H223" s="54">
        <f>SUM(H191:H222)</f>
        <v>538.36</v>
      </c>
      <c r="I223" s="54">
        <f t="shared" ref="I223:R223" si="50">+SUM(I191:I222)</f>
        <v>73.759999999999991</v>
      </c>
      <c r="J223" s="54">
        <f t="shared" si="50"/>
        <v>0</v>
      </c>
      <c r="K223" s="54">
        <f t="shared" si="50"/>
        <v>612.12</v>
      </c>
      <c r="L223" s="54">
        <f t="shared" si="50"/>
        <v>145.38</v>
      </c>
      <c r="M223" s="54">
        <f t="shared" si="50"/>
        <v>306.44000000000005</v>
      </c>
      <c r="N223" s="54">
        <f t="shared" si="50"/>
        <v>534.17999999999995</v>
      </c>
      <c r="O223" s="54">
        <f t="shared" si="50"/>
        <v>986.00000000000011</v>
      </c>
      <c r="P223" s="54">
        <f t="shared" si="50"/>
        <v>1598.12</v>
      </c>
      <c r="Q223" s="54">
        <f t="shared" si="50"/>
        <v>1360.3200000000002</v>
      </c>
      <c r="R223" s="55">
        <f t="shared" si="50"/>
        <v>2958.4399999999996</v>
      </c>
      <c r="S223" s="10"/>
      <c r="T223" s="10"/>
    </row>
    <row r="224" spans="1:20" x14ac:dyDescent="0.2">
      <c r="A224" s="93" t="s">
        <v>406</v>
      </c>
      <c r="B224" s="120" t="s">
        <v>219</v>
      </c>
      <c r="C224" s="73" t="s">
        <v>219</v>
      </c>
      <c r="D224" s="74">
        <v>13</v>
      </c>
      <c r="E224" s="39"/>
      <c r="F224" s="39"/>
      <c r="G224" s="39">
        <v>0.1</v>
      </c>
      <c r="H224" s="48">
        <f t="shared" si="38"/>
        <v>0.1</v>
      </c>
      <c r="I224" s="39">
        <v>1.4</v>
      </c>
      <c r="J224" s="39"/>
      <c r="K224" s="48">
        <f t="shared" ref="K224:K267" si="51">+SUM(H224:J224)</f>
        <v>1.5</v>
      </c>
      <c r="L224" s="39"/>
      <c r="M224" s="39">
        <v>7.35</v>
      </c>
      <c r="N224" s="39"/>
      <c r="O224" s="39">
        <f>+SUM(L224:N224)</f>
        <v>7.35</v>
      </c>
      <c r="P224" s="39">
        <f>+SUM(K224+O224)</f>
        <v>8.85</v>
      </c>
      <c r="Q224" s="39">
        <v>5.4</v>
      </c>
      <c r="R224" s="39">
        <f t="shared" ref="R224:R267" si="52">+SUM(P224:Q224)</f>
        <v>14.25</v>
      </c>
      <c r="S224" s="10"/>
      <c r="T224" s="10"/>
    </row>
    <row r="225" spans="1:20" x14ac:dyDescent="0.2">
      <c r="A225" s="93"/>
      <c r="B225" s="121"/>
      <c r="C225" s="76" t="s">
        <v>205</v>
      </c>
      <c r="D225" s="77">
        <v>5</v>
      </c>
      <c r="E225" s="14"/>
      <c r="F225" s="14"/>
      <c r="G225" s="14"/>
      <c r="H225" s="30">
        <f t="shared" si="38"/>
        <v>0</v>
      </c>
      <c r="I225" s="14"/>
      <c r="J225" s="14"/>
      <c r="K225" s="30">
        <f t="shared" si="51"/>
        <v>0</v>
      </c>
      <c r="L225" s="14">
        <v>7.3</v>
      </c>
      <c r="M225" s="14">
        <v>9.1999999999999993</v>
      </c>
      <c r="N225" s="14">
        <v>0.7</v>
      </c>
      <c r="O225" s="14">
        <f>+SUM(L225:N225)</f>
        <v>17.2</v>
      </c>
      <c r="P225" s="14">
        <f>+SUM(K225+O225)</f>
        <v>17.2</v>
      </c>
      <c r="Q225" s="14">
        <v>5</v>
      </c>
      <c r="R225" s="14">
        <f t="shared" si="52"/>
        <v>22.2</v>
      </c>
      <c r="S225" s="10"/>
      <c r="T225" s="10"/>
    </row>
    <row r="226" spans="1:20" x14ac:dyDescent="0.2">
      <c r="A226" s="93"/>
      <c r="B226" s="121"/>
      <c r="C226" s="76" t="s">
        <v>275</v>
      </c>
      <c r="D226" s="77">
        <v>3</v>
      </c>
      <c r="E226" s="14"/>
      <c r="F226" s="14">
        <v>1</v>
      </c>
      <c r="G226" s="14"/>
      <c r="H226" s="30">
        <f t="shared" si="38"/>
        <v>1</v>
      </c>
      <c r="I226" s="14"/>
      <c r="J226" s="14">
        <v>0.25</v>
      </c>
      <c r="K226" s="30">
        <f t="shared" si="51"/>
        <v>1.25</v>
      </c>
      <c r="L226" s="14"/>
      <c r="M226" s="14">
        <v>0.4</v>
      </c>
      <c r="N226" s="14"/>
      <c r="O226" s="14">
        <f>+SUM(L226:N226)</f>
        <v>0.4</v>
      </c>
      <c r="P226" s="14">
        <f>+SUM(K226+O226)</f>
        <v>1.65</v>
      </c>
      <c r="Q226" s="14">
        <v>1</v>
      </c>
      <c r="R226" s="14">
        <f t="shared" si="52"/>
        <v>2.65</v>
      </c>
      <c r="S226" s="10"/>
      <c r="T226" s="10"/>
    </row>
    <row r="227" spans="1:20" x14ac:dyDescent="0.2">
      <c r="A227" s="93"/>
      <c r="B227" s="121"/>
      <c r="C227" s="76" t="s">
        <v>202</v>
      </c>
      <c r="D227" s="77">
        <v>0</v>
      </c>
      <c r="E227" s="14"/>
      <c r="F227" s="14"/>
      <c r="G227" s="14"/>
      <c r="H227" s="30">
        <f t="shared" si="38"/>
        <v>0</v>
      </c>
      <c r="I227" s="14"/>
      <c r="J227" s="14"/>
      <c r="K227" s="30">
        <f t="shared" si="51"/>
        <v>0</v>
      </c>
      <c r="L227" s="14"/>
      <c r="M227" s="14"/>
      <c r="N227" s="14"/>
      <c r="O227" s="14">
        <f t="shared" ref="O227:O235" si="53">+SUM(L227:N227)</f>
        <v>0</v>
      </c>
      <c r="P227" s="14">
        <f t="shared" ref="P227:P235" si="54">+SUM(K227+O227)</f>
        <v>0</v>
      </c>
      <c r="Q227" s="14"/>
      <c r="R227" s="14">
        <f t="shared" si="52"/>
        <v>0</v>
      </c>
      <c r="S227" s="10"/>
      <c r="T227" s="10"/>
    </row>
    <row r="228" spans="1:20" x14ac:dyDescent="0.2">
      <c r="A228" s="93"/>
      <c r="B228" s="121"/>
      <c r="C228" s="76" t="s">
        <v>195</v>
      </c>
      <c r="D228" s="77">
        <v>1</v>
      </c>
      <c r="E228" s="14"/>
      <c r="F228" s="14"/>
      <c r="G228" s="14"/>
      <c r="H228" s="30">
        <f t="shared" si="38"/>
        <v>0</v>
      </c>
      <c r="I228" s="14"/>
      <c r="J228" s="14"/>
      <c r="K228" s="30">
        <f t="shared" si="51"/>
        <v>0</v>
      </c>
      <c r="L228" s="14"/>
      <c r="M228" s="14"/>
      <c r="N228" s="14"/>
      <c r="O228" s="14">
        <f t="shared" si="53"/>
        <v>0</v>
      </c>
      <c r="P228" s="14">
        <f t="shared" si="54"/>
        <v>0</v>
      </c>
      <c r="Q228" s="14">
        <v>0.5</v>
      </c>
      <c r="R228" s="14">
        <f t="shared" si="52"/>
        <v>0.5</v>
      </c>
      <c r="S228" s="10"/>
      <c r="T228" s="10"/>
    </row>
    <row r="229" spans="1:20" x14ac:dyDescent="0.2">
      <c r="A229" s="93"/>
      <c r="B229" s="121"/>
      <c r="C229" s="76" t="s">
        <v>204</v>
      </c>
      <c r="D229" s="77">
        <v>0</v>
      </c>
      <c r="E229" s="14"/>
      <c r="F229" s="14"/>
      <c r="G229" s="14"/>
      <c r="H229" s="30">
        <f t="shared" si="38"/>
        <v>0</v>
      </c>
      <c r="I229" s="14"/>
      <c r="J229" s="14"/>
      <c r="K229" s="30">
        <f t="shared" si="51"/>
        <v>0</v>
      </c>
      <c r="L229" s="14"/>
      <c r="M229" s="14"/>
      <c r="N229" s="14"/>
      <c r="O229" s="14">
        <f t="shared" si="53"/>
        <v>0</v>
      </c>
      <c r="P229" s="14">
        <f t="shared" si="54"/>
        <v>0</v>
      </c>
      <c r="Q229" s="14"/>
      <c r="R229" s="14">
        <f t="shared" si="52"/>
        <v>0</v>
      </c>
      <c r="S229" s="10"/>
      <c r="T229" s="10"/>
    </row>
    <row r="230" spans="1:20" x14ac:dyDescent="0.2">
      <c r="A230" s="93"/>
      <c r="B230" s="121"/>
      <c r="C230" s="76" t="s">
        <v>277</v>
      </c>
      <c r="D230" s="77">
        <v>0</v>
      </c>
      <c r="E230" s="14"/>
      <c r="F230" s="14"/>
      <c r="G230" s="14"/>
      <c r="H230" s="30">
        <f t="shared" si="38"/>
        <v>0</v>
      </c>
      <c r="I230" s="14"/>
      <c r="J230" s="14"/>
      <c r="K230" s="30">
        <f t="shared" si="51"/>
        <v>0</v>
      </c>
      <c r="L230" s="14"/>
      <c r="M230" s="14"/>
      <c r="N230" s="14"/>
      <c r="O230" s="14">
        <f t="shared" si="53"/>
        <v>0</v>
      </c>
      <c r="P230" s="14">
        <f t="shared" si="54"/>
        <v>0</v>
      </c>
      <c r="Q230" s="14"/>
      <c r="R230" s="14">
        <f t="shared" si="52"/>
        <v>0</v>
      </c>
      <c r="S230" s="10"/>
      <c r="T230" s="10"/>
    </row>
    <row r="231" spans="1:20" x14ac:dyDescent="0.2">
      <c r="A231" s="93"/>
      <c r="B231" s="124"/>
      <c r="C231" s="76" t="s">
        <v>208</v>
      </c>
      <c r="D231" s="77">
        <v>1</v>
      </c>
      <c r="E231" s="14"/>
      <c r="F231" s="14"/>
      <c r="G231" s="14"/>
      <c r="H231" s="30">
        <f t="shared" si="38"/>
        <v>0</v>
      </c>
      <c r="I231" s="14"/>
      <c r="J231" s="14"/>
      <c r="K231" s="30">
        <f t="shared" si="51"/>
        <v>0</v>
      </c>
      <c r="L231" s="14"/>
      <c r="M231" s="14">
        <v>0.1</v>
      </c>
      <c r="N231" s="14"/>
      <c r="O231" s="14">
        <f t="shared" si="53"/>
        <v>0.1</v>
      </c>
      <c r="P231" s="14">
        <f t="shared" si="54"/>
        <v>0.1</v>
      </c>
      <c r="Q231" s="14"/>
      <c r="R231" s="14">
        <f t="shared" si="52"/>
        <v>0.1</v>
      </c>
      <c r="S231" s="10"/>
      <c r="T231" s="10"/>
    </row>
    <row r="232" spans="1:20" x14ac:dyDescent="0.2">
      <c r="A232" s="93"/>
      <c r="B232" s="121" t="s">
        <v>431</v>
      </c>
      <c r="C232" s="76" t="s">
        <v>200</v>
      </c>
      <c r="D232" s="77">
        <v>1</v>
      </c>
      <c r="E232" s="14"/>
      <c r="F232" s="14"/>
      <c r="G232" s="14"/>
      <c r="H232" s="30">
        <f t="shared" si="38"/>
        <v>0</v>
      </c>
      <c r="I232" s="14"/>
      <c r="J232" s="14"/>
      <c r="K232" s="30">
        <f t="shared" si="51"/>
        <v>0</v>
      </c>
      <c r="L232" s="14"/>
      <c r="M232" s="14">
        <v>0.3</v>
      </c>
      <c r="N232" s="14"/>
      <c r="O232" s="14">
        <f t="shared" si="53"/>
        <v>0.3</v>
      </c>
      <c r="P232" s="14">
        <f t="shared" si="54"/>
        <v>0.3</v>
      </c>
      <c r="Q232" s="14"/>
      <c r="R232" s="14">
        <f t="shared" si="52"/>
        <v>0.3</v>
      </c>
      <c r="S232" s="10"/>
      <c r="T232" s="10"/>
    </row>
    <row r="233" spans="1:20" x14ac:dyDescent="0.2">
      <c r="A233" s="93"/>
      <c r="B233" s="121"/>
      <c r="C233" s="76" t="s">
        <v>305</v>
      </c>
      <c r="D233" s="77">
        <v>1</v>
      </c>
      <c r="E233" s="14"/>
      <c r="F233" s="14"/>
      <c r="G233" s="14"/>
      <c r="H233" s="30">
        <f t="shared" si="38"/>
        <v>0</v>
      </c>
      <c r="I233" s="14"/>
      <c r="J233" s="14"/>
      <c r="K233" s="30">
        <f t="shared" si="51"/>
        <v>0</v>
      </c>
      <c r="L233" s="14">
        <v>2</v>
      </c>
      <c r="M233" s="14">
        <v>8</v>
      </c>
      <c r="N233" s="14"/>
      <c r="O233" s="14">
        <f t="shared" si="53"/>
        <v>10</v>
      </c>
      <c r="P233" s="14">
        <f t="shared" si="54"/>
        <v>10</v>
      </c>
      <c r="Q233" s="14">
        <v>1</v>
      </c>
      <c r="R233" s="14">
        <f t="shared" si="52"/>
        <v>11</v>
      </c>
      <c r="S233" s="10"/>
      <c r="T233" s="10"/>
    </row>
    <row r="234" spans="1:20" x14ac:dyDescent="0.2">
      <c r="A234" s="93"/>
      <c r="B234" s="121"/>
      <c r="C234" s="76" t="s">
        <v>215</v>
      </c>
      <c r="D234" s="77">
        <v>4</v>
      </c>
      <c r="E234" s="14"/>
      <c r="F234" s="14"/>
      <c r="G234" s="14"/>
      <c r="H234" s="30">
        <f t="shared" si="38"/>
        <v>0</v>
      </c>
      <c r="I234" s="14"/>
      <c r="J234" s="14"/>
      <c r="K234" s="30">
        <f t="shared" si="51"/>
        <v>0</v>
      </c>
      <c r="L234" s="14">
        <v>17</v>
      </c>
      <c r="M234" s="14">
        <v>16.600000000000001</v>
      </c>
      <c r="N234" s="14"/>
      <c r="O234" s="14">
        <f t="shared" si="53"/>
        <v>33.6</v>
      </c>
      <c r="P234" s="14">
        <f t="shared" si="54"/>
        <v>33.6</v>
      </c>
      <c r="Q234" s="14"/>
      <c r="R234" s="14">
        <f t="shared" si="52"/>
        <v>33.6</v>
      </c>
      <c r="S234" s="10"/>
      <c r="T234" s="10"/>
    </row>
    <row r="235" spans="1:20" x14ac:dyDescent="0.2">
      <c r="A235" s="93"/>
      <c r="B235" s="121"/>
      <c r="C235" s="82" t="s">
        <v>201</v>
      </c>
      <c r="D235" s="83">
        <v>0</v>
      </c>
      <c r="E235" s="17"/>
      <c r="F235" s="17"/>
      <c r="G235" s="17"/>
      <c r="H235" s="32">
        <f t="shared" si="38"/>
        <v>0</v>
      </c>
      <c r="I235" s="17"/>
      <c r="J235" s="17"/>
      <c r="K235" s="32">
        <f t="shared" si="51"/>
        <v>0</v>
      </c>
      <c r="L235" s="17"/>
      <c r="M235" s="17"/>
      <c r="N235" s="17"/>
      <c r="O235" s="17">
        <f t="shared" si="53"/>
        <v>0</v>
      </c>
      <c r="P235" s="17">
        <f t="shared" si="54"/>
        <v>0</v>
      </c>
      <c r="Q235" s="17"/>
      <c r="R235" s="17">
        <f t="shared" si="52"/>
        <v>0</v>
      </c>
      <c r="S235" s="10"/>
      <c r="T235" s="10"/>
    </row>
    <row r="236" spans="1:20" ht="15" x14ac:dyDescent="0.25">
      <c r="A236" s="230" t="s">
        <v>0</v>
      </c>
      <c r="B236" s="231"/>
      <c r="C236" s="232" t="s">
        <v>0</v>
      </c>
      <c r="D236" s="53">
        <f t="shared" ref="D236:R236" si="55">SUM(D224:D235)</f>
        <v>29</v>
      </c>
      <c r="E236" s="54">
        <f t="shared" si="55"/>
        <v>0</v>
      </c>
      <c r="F236" s="54">
        <f t="shared" si="55"/>
        <v>1</v>
      </c>
      <c r="G236" s="54">
        <f t="shared" si="55"/>
        <v>0.1</v>
      </c>
      <c r="H236" s="54">
        <f t="shared" si="55"/>
        <v>1.1000000000000001</v>
      </c>
      <c r="I236" s="54">
        <f t="shared" si="55"/>
        <v>1.4</v>
      </c>
      <c r="J236" s="54">
        <f t="shared" si="55"/>
        <v>0.25</v>
      </c>
      <c r="K236" s="54">
        <f t="shared" si="55"/>
        <v>2.75</v>
      </c>
      <c r="L236" s="54">
        <f t="shared" si="55"/>
        <v>26.3</v>
      </c>
      <c r="M236" s="54">
        <f t="shared" si="55"/>
        <v>41.95</v>
      </c>
      <c r="N236" s="54">
        <f t="shared" si="55"/>
        <v>0.7</v>
      </c>
      <c r="O236" s="54">
        <f t="shared" si="55"/>
        <v>68.949999999999989</v>
      </c>
      <c r="P236" s="54">
        <f t="shared" si="55"/>
        <v>71.699999999999989</v>
      </c>
      <c r="Q236" s="54">
        <f t="shared" si="55"/>
        <v>12.9</v>
      </c>
      <c r="R236" s="55">
        <f t="shared" si="55"/>
        <v>84.6</v>
      </c>
      <c r="S236" s="10"/>
      <c r="T236" s="10"/>
    </row>
    <row r="237" spans="1:20" x14ac:dyDescent="0.2">
      <c r="A237" s="93" t="s">
        <v>9</v>
      </c>
      <c r="B237" s="120" t="s">
        <v>207</v>
      </c>
      <c r="C237" s="73" t="s">
        <v>207</v>
      </c>
      <c r="D237" s="74">
        <v>0</v>
      </c>
      <c r="E237" s="39"/>
      <c r="F237" s="39"/>
      <c r="G237" s="39"/>
      <c r="H237" s="48">
        <f t="shared" si="38"/>
        <v>0</v>
      </c>
      <c r="I237" s="39"/>
      <c r="J237" s="39"/>
      <c r="K237" s="48">
        <f t="shared" si="51"/>
        <v>0</v>
      </c>
      <c r="L237" s="39"/>
      <c r="M237" s="39"/>
      <c r="N237" s="39"/>
      <c r="O237" s="39">
        <f>+SUM(L237:N237)</f>
        <v>0</v>
      </c>
      <c r="P237" s="39">
        <f>+SUM(K237+O237)</f>
        <v>0</v>
      </c>
      <c r="Q237" s="39"/>
      <c r="R237" s="39">
        <f t="shared" si="52"/>
        <v>0</v>
      </c>
      <c r="S237" s="10"/>
      <c r="T237" s="10"/>
    </row>
    <row r="238" spans="1:20" x14ac:dyDescent="0.2">
      <c r="A238" s="93"/>
      <c r="B238" s="121"/>
      <c r="C238" s="76" t="s">
        <v>218</v>
      </c>
      <c r="D238" s="77">
        <v>0</v>
      </c>
      <c r="E238" s="14"/>
      <c r="F238" s="14"/>
      <c r="G238" s="14"/>
      <c r="H238" s="30">
        <f t="shared" si="38"/>
        <v>0</v>
      </c>
      <c r="I238" s="14"/>
      <c r="J238" s="14"/>
      <c r="K238" s="30">
        <f t="shared" si="51"/>
        <v>0</v>
      </c>
      <c r="L238" s="14"/>
      <c r="M238" s="14"/>
      <c r="N238" s="14"/>
      <c r="O238" s="14">
        <f t="shared" ref="O238:O267" si="56">+SUM(L238:N238)</f>
        <v>0</v>
      </c>
      <c r="P238" s="14">
        <f t="shared" ref="P238:P267" si="57">+SUM(K238+O238)</f>
        <v>0</v>
      </c>
      <c r="Q238" s="14"/>
      <c r="R238" s="14">
        <f t="shared" si="52"/>
        <v>0</v>
      </c>
      <c r="S238" s="10"/>
      <c r="T238" s="10"/>
    </row>
    <row r="239" spans="1:20" x14ac:dyDescent="0.2">
      <c r="A239" s="93"/>
      <c r="B239" s="121"/>
      <c r="C239" s="76" t="s">
        <v>214</v>
      </c>
      <c r="D239" s="77">
        <v>0</v>
      </c>
      <c r="E239" s="14"/>
      <c r="F239" s="14"/>
      <c r="G239" s="14"/>
      <c r="H239" s="30">
        <f t="shared" si="38"/>
        <v>0</v>
      </c>
      <c r="I239" s="14"/>
      <c r="J239" s="14"/>
      <c r="K239" s="30">
        <f t="shared" si="51"/>
        <v>0</v>
      </c>
      <c r="L239" s="14"/>
      <c r="M239" s="14"/>
      <c r="N239" s="14"/>
      <c r="O239" s="14">
        <f t="shared" si="56"/>
        <v>0</v>
      </c>
      <c r="P239" s="14">
        <f t="shared" si="57"/>
        <v>0</v>
      </c>
      <c r="Q239" s="14"/>
      <c r="R239" s="14">
        <f t="shared" si="52"/>
        <v>0</v>
      </c>
      <c r="S239" s="10"/>
      <c r="T239" s="10"/>
    </row>
    <row r="240" spans="1:20" x14ac:dyDescent="0.2">
      <c r="A240" s="93"/>
      <c r="B240" s="121"/>
      <c r="C240" s="76" t="s">
        <v>211</v>
      </c>
      <c r="D240" s="77">
        <v>1</v>
      </c>
      <c r="E240" s="14"/>
      <c r="F240" s="14"/>
      <c r="G240" s="14"/>
      <c r="H240" s="30">
        <f t="shared" si="38"/>
        <v>0</v>
      </c>
      <c r="I240" s="14"/>
      <c r="J240" s="14"/>
      <c r="K240" s="30">
        <f t="shared" si="51"/>
        <v>0</v>
      </c>
      <c r="L240" s="14">
        <v>2</v>
      </c>
      <c r="M240" s="14">
        <v>3.5</v>
      </c>
      <c r="N240" s="14"/>
      <c r="O240" s="14">
        <f t="shared" si="56"/>
        <v>5.5</v>
      </c>
      <c r="P240" s="14">
        <f t="shared" si="57"/>
        <v>5.5</v>
      </c>
      <c r="Q240" s="14"/>
      <c r="R240" s="14">
        <f t="shared" si="52"/>
        <v>5.5</v>
      </c>
      <c r="S240" s="10"/>
      <c r="T240" s="10"/>
    </row>
    <row r="241" spans="1:21" x14ac:dyDescent="0.2">
      <c r="A241" s="93"/>
      <c r="B241" s="121"/>
      <c r="C241" s="76" t="s">
        <v>325</v>
      </c>
      <c r="D241" s="77">
        <v>3</v>
      </c>
      <c r="E241" s="14"/>
      <c r="F241" s="14"/>
      <c r="G241" s="14"/>
      <c r="H241" s="30">
        <f t="shared" si="38"/>
        <v>0</v>
      </c>
      <c r="I241" s="14"/>
      <c r="J241" s="14"/>
      <c r="K241" s="30">
        <f t="shared" si="51"/>
        <v>0</v>
      </c>
      <c r="L241" s="14">
        <v>1</v>
      </c>
      <c r="M241" s="14">
        <v>1</v>
      </c>
      <c r="N241" s="14"/>
      <c r="O241" s="14">
        <f t="shared" si="56"/>
        <v>2</v>
      </c>
      <c r="P241" s="14">
        <f t="shared" si="57"/>
        <v>2</v>
      </c>
      <c r="Q241" s="14">
        <v>1</v>
      </c>
      <c r="R241" s="14">
        <f t="shared" si="52"/>
        <v>3</v>
      </c>
      <c r="S241" s="10"/>
      <c r="T241" s="10"/>
    </row>
    <row r="242" spans="1:21" x14ac:dyDescent="0.2">
      <c r="A242" s="93"/>
      <c r="B242" s="121"/>
      <c r="C242" s="76" t="s">
        <v>216</v>
      </c>
      <c r="D242" s="77">
        <v>2</v>
      </c>
      <c r="E242" s="14"/>
      <c r="F242" s="14"/>
      <c r="G242" s="14"/>
      <c r="H242" s="30">
        <f t="shared" si="38"/>
        <v>0</v>
      </c>
      <c r="I242" s="14"/>
      <c r="J242" s="14"/>
      <c r="K242" s="30">
        <f t="shared" si="51"/>
        <v>0</v>
      </c>
      <c r="L242" s="14">
        <v>16</v>
      </c>
      <c r="M242" s="14">
        <v>7.5</v>
      </c>
      <c r="N242" s="14">
        <v>0.5</v>
      </c>
      <c r="O242" s="14">
        <f t="shared" si="56"/>
        <v>24</v>
      </c>
      <c r="P242" s="14">
        <f t="shared" si="57"/>
        <v>24</v>
      </c>
      <c r="Q242" s="14"/>
      <c r="R242" s="14">
        <f t="shared" si="52"/>
        <v>24</v>
      </c>
      <c r="S242" s="10"/>
      <c r="T242" s="10"/>
    </row>
    <row r="243" spans="1:21" x14ac:dyDescent="0.2">
      <c r="A243" s="93"/>
      <c r="B243" s="121"/>
      <c r="C243" s="76" t="s">
        <v>213</v>
      </c>
      <c r="D243" s="77">
        <v>0</v>
      </c>
      <c r="E243" s="14"/>
      <c r="F243" s="14"/>
      <c r="G243" s="14"/>
      <c r="H243" s="30">
        <f t="shared" si="38"/>
        <v>0</v>
      </c>
      <c r="I243" s="14"/>
      <c r="J243" s="14"/>
      <c r="K243" s="30">
        <f t="shared" si="51"/>
        <v>0</v>
      </c>
      <c r="L243" s="14"/>
      <c r="M243" s="14"/>
      <c r="N243" s="14"/>
      <c r="O243" s="14">
        <f t="shared" si="56"/>
        <v>0</v>
      </c>
      <c r="P243" s="14">
        <f t="shared" si="57"/>
        <v>0</v>
      </c>
      <c r="Q243" s="14"/>
      <c r="R243" s="14">
        <f t="shared" si="52"/>
        <v>0</v>
      </c>
      <c r="S243" s="10"/>
      <c r="T243" s="10"/>
    </row>
    <row r="244" spans="1:21" x14ac:dyDescent="0.2">
      <c r="A244" s="93"/>
      <c r="B244" s="124"/>
      <c r="C244" s="76" t="s">
        <v>217</v>
      </c>
      <c r="D244" s="77">
        <v>13</v>
      </c>
      <c r="E244" s="14">
        <v>2</v>
      </c>
      <c r="F244" s="14"/>
      <c r="G244" s="14"/>
      <c r="H244" s="30">
        <f t="shared" si="38"/>
        <v>2</v>
      </c>
      <c r="I244" s="14">
        <v>1.25</v>
      </c>
      <c r="J244" s="14"/>
      <c r="K244" s="30">
        <f t="shared" si="51"/>
        <v>3.25</v>
      </c>
      <c r="L244" s="14">
        <v>15.5</v>
      </c>
      <c r="M244" s="14">
        <v>5.0999999999999996</v>
      </c>
      <c r="N244" s="14">
        <v>1.3</v>
      </c>
      <c r="O244" s="14">
        <f t="shared" si="56"/>
        <v>21.900000000000002</v>
      </c>
      <c r="P244" s="14">
        <f t="shared" si="57"/>
        <v>25.150000000000002</v>
      </c>
      <c r="Q244" s="14">
        <v>6.1</v>
      </c>
      <c r="R244" s="14">
        <f t="shared" si="52"/>
        <v>31.25</v>
      </c>
      <c r="S244" s="10"/>
      <c r="T244" s="10"/>
    </row>
    <row r="245" spans="1:21" x14ac:dyDescent="0.2">
      <c r="A245" s="93"/>
      <c r="B245" s="121" t="s">
        <v>203</v>
      </c>
      <c r="C245" s="76" t="s">
        <v>210</v>
      </c>
      <c r="D245" s="77">
        <v>69</v>
      </c>
      <c r="E245" s="14"/>
      <c r="F245" s="14"/>
      <c r="G245" s="14"/>
      <c r="H245" s="30">
        <f t="shared" si="38"/>
        <v>0</v>
      </c>
      <c r="I245" s="14"/>
      <c r="J245" s="14"/>
      <c r="K245" s="30">
        <f t="shared" si="51"/>
        <v>0</v>
      </c>
      <c r="L245" s="14">
        <v>10.45</v>
      </c>
      <c r="M245" s="14">
        <v>35.22</v>
      </c>
      <c r="N245" s="14">
        <v>1.2</v>
      </c>
      <c r="O245" s="14">
        <f t="shared" si="56"/>
        <v>46.870000000000005</v>
      </c>
      <c r="P245" s="14">
        <f t="shared" si="57"/>
        <v>46.870000000000005</v>
      </c>
      <c r="Q245" s="14">
        <v>0.5</v>
      </c>
      <c r="R245" s="14">
        <f t="shared" si="52"/>
        <v>47.370000000000005</v>
      </c>
      <c r="S245" s="10"/>
      <c r="T245" s="10"/>
    </row>
    <row r="246" spans="1:21" x14ac:dyDescent="0.2">
      <c r="A246" s="93"/>
      <c r="B246" s="121"/>
      <c r="C246" s="76" t="s">
        <v>273</v>
      </c>
      <c r="D246" s="77">
        <v>2</v>
      </c>
      <c r="E246" s="14"/>
      <c r="F246" s="14"/>
      <c r="G246" s="14"/>
      <c r="H246" s="30">
        <f t="shared" si="38"/>
        <v>0</v>
      </c>
      <c r="I246" s="14"/>
      <c r="J246" s="14"/>
      <c r="K246" s="30">
        <f t="shared" si="51"/>
        <v>0</v>
      </c>
      <c r="L246" s="14">
        <v>4</v>
      </c>
      <c r="M246" s="14">
        <v>0.15</v>
      </c>
      <c r="N246" s="14"/>
      <c r="O246" s="14">
        <f t="shared" si="56"/>
        <v>4.1500000000000004</v>
      </c>
      <c r="P246" s="14">
        <f t="shared" si="57"/>
        <v>4.1500000000000004</v>
      </c>
      <c r="Q246" s="14"/>
      <c r="R246" s="14">
        <f t="shared" si="52"/>
        <v>4.1500000000000004</v>
      </c>
      <c r="S246" s="9"/>
      <c r="T246" s="9"/>
      <c r="U246" s="8"/>
    </row>
    <row r="247" spans="1:21" x14ac:dyDescent="0.2">
      <c r="A247" s="93"/>
      <c r="B247" s="121"/>
      <c r="C247" s="76" t="s">
        <v>193</v>
      </c>
      <c r="D247" s="77">
        <v>0</v>
      </c>
      <c r="E247" s="14"/>
      <c r="F247" s="14"/>
      <c r="G247" s="14"/>
      <c r="H247" s="30">
        <f t="shared" si="38"/>
        <v>0</v>
      </c>
      <c r="I247" s="14"/>
      <c r="J247" s="14"/>
      <c r="K247" s="30">
        <f t="shared" si="51"/>
        <v>0</v>
      </c>
      <c r="L247" s="14"/>
      <c r="M247" s="14"/>
      <c r="N247" s="14"/>
      <c r="O247" s="14">
        <f t="shared" si="56"/>
        <v>0</v>
      </c>
      <c r="P247" s="14">
        <f t="shared" si="57"/>
        <v>0</v>
      </c>
      <c r="Q247" s="14"/>
      <c r="R247" s="14">
        <f t="shared" si="52"/>
        <v>0</v>
      </c>
      <c r="S247" s="9"/>
      <c r="T247" s="9"/>
      <c r="U247" s="8"/>
    </row>
    <row r="248" spans="1:21" x14ac:dyDescent="0.2">
      <c r="A248" s="93"/>
      <c r="B248" s="121"/>
      <c r="C248" s="76" t="s">
        <v>206</v>
      </c>
      <c r="D248" s="77">
        <v>0</v>
      </c>
      <c r="E248" s="14"/>
      <c r="F248" s="14"/>
      <c r="G248" s="14"/>
      <c r="H248" s="30">
        <f t="shared" si="38"/>
        <v>0</v>
      </c>
      <c r="I248" s="14"/>
      <c r="J248" s="14"/>
      <c r="K248" s="30">
        <f t="shared" si="51"/>
        <v>0</v>
      </c>
      <c r="L248" s="14"/>
      <c r="M248" s="14"/>
      <c r="N248" s="14"/>
      <c r="O248" s="14">
        <f t="shared" si="56"/>
        <v>0</v>
      </c>
      <c r="P248" s="14">
        <f t="shared" si="57"/>
        <v>0</v>
      </c>
      <c r="Q248" s="14"/>
      <c r="R248" s="14">
        <f t="shared" si="52"/>
        <v>0</v>
      </c>
      <c r="S248" s="9"/>
      <c r="T248" s="9"/>
      <c r="U248" s="8"/>
    </row>
    <row r="249" spans="1:21" x14ac:dyDescent="0.2">
      <c r="A249" s="93"/>
      <c r="B249" s="121"/>
      <c r="C249" s="76" t="s">
        <v>276</v>
      </c>
      <c r="D249" s="77">
        <v>2</v>
      </c>
      <c r="E249" s="14"/>
      <c r="F249" s="14"/>
      <c r="G249" s="14"/>
      <c r="H249" s="30">
        <f t="shared" si="38"/>
        <v>0</v>
      </c>
      <c r="I249" s="14"/>
      <c r="J249" s="14"/>
      <c r="K249" s="30">
        <f t="shared" si="51"/>
        <v>0</v>
      </c>
      <c r="L249" s="14">
        <v>4.25</v>
      </c>
      <c r="M249" s="14">
        <v>4</v>
      </c>
      <c r="N249" s="14"/>
      <c r="O249" s="14">
        <f t="shared" si="56"/>
        <v>8.25</v>
      </c>
      <c r="P249" s="14">
        <f t="shared" si="57"/>
        <v>8.25</v>
      </c>
      <c r="Q249" s="14"/>
      <c r="R249" s="14">
        <f t="shared" si="52"/>
        <v>8.25</v>
      </c>
      <c r="S249" s="9"/>
      <c r="T249" s="9"/>
      <c r="U249" s="8"/>
    </row>
    <row r="250" spans="1:21" x14ac:dyDescent="0.2">
      <c r="A250" s="93"/>
      <c r="B250" s="121"/>
      <c r="C250" s="76" t="s">
        <v>199</v>
      </c>
      <c r="D250" s="77">
        <v>9</v>
      </c>
      <c r="E250" s="14"/>
      <c r="F250" s="14"/>
      <c r="G250" s="14"/>
      <c r="H250" s="30">
        <f t="shared" si="38"/>
        <v>0</v>
      </c>
      <c r="I250" s="14"/>
      <c r="J250" s="14"/>
      <c r="K250" s="30">
        <f t="shared" si="51"/>
        <v>0</v>
      </c>
      <c r="L250" s="14">
        <v>8.25</v>
      </c>
      <c r="M250" s="14">
        <v>0.5</v>
      </c>
      <c r="N250" s="14"/>
      <c r="O250" s="14">
        <f t="shared" si="56"/>
        <v>8.75</v>
      </c>
      <c r="P250" s="14">
        <f t="shared" si="57"/>
        <v>8.75</v>
      </c>
      <c r="Q250" s="14"/>
      <c r="R250" s="14">
        <f t="shared" si="52"/>
        <v>8.75</v>
      </c>
      <c r="S250" s="10"/>
      <c r="T250" s="10"/>
    </row>
    <row r="251" spans="1:21" x14ac:dyDescent="0.2">
      <c r="A251" s="93"/>
      <c r="B251" s="121"/>
      <c r="C251" s="76" t="s">
        <v>274</v>
      </c>
      <c r="D251" s="77">
        <v>0</v>
      </c>
      <c r="E251" s="14"/>
      <c r="F251" s="14"/>
      <c r="G251" s="14"/>
      <c r="H251" s="30">
        <f t="shared" si="38"/>
        <v>0</v>
      </c>
      <c r="I251" s="14"/>
      <c r="J251" s="14"/>
      <c r="K251" s="30">
        <f t="shared" si="51"/>
        <v>0</v>
      </c>
      <c r="L251" s="14"/>
      <c r="M251" s="14"/>
      <c r="N251" s="14"/>
      <c r="O251" s="14">
        <f t="shared" si="56"/>
        <v>0</v>
      </c>
      <c r="P251" s="14">
        <f t="shared" si="57"/>
        <v>0</v>
      </c>
      <c r="Q251" s="14"/>
      <c r="R251" s="14">
        <f t="shared" si="52"/>
        <v>0</v>
      </c>
      <c r="S251" s="9"/>
      <c r="T251" s="9"/>
      <c r="U251" s="8"/>
    </row>
    <row r="252" spans="1:21" x14ac:dyDescent="0.2">
      <c r="A252" s="93"/>
      <c r="B252" s="121"/>
      <c r="C252" s="76" t="s">
        <v>203</v>
      </c>
      <c r="D252" s="77">
        <v>0</v>
      </c>
      <c r="E252" s="14"/>
      <c r="F252" s="14"/>
      <c r="G252" s="14"/>
      <c r="H252" s="30">
        <f t="shared" si="38"/>
        <v>0</v>
      </c>
      <c r="I252" s="14"/>
      <c r="J252" s="14"/>
      <c r="K252" s="30">
        <f t="shared" si="51"/>
        <v>0</v>
      </c>
      <c r="L252" s="14"/>
      <c r="M252" s="14"/>
      <c r="N252" s="14"/>
      <c r="O252" s="14">
        <f t="shared" si="56"/>
        <v>0</v>
      </c>
      <c r="P252" s="14">
        <f t="shared" si="57"/>
        <v>0</v>
      </c>
      <c r="Q252" s="14"/>
      <c r="R252" s="14">
        <f t="shared" si="52"/>
        <v>0</v>
      </c>
      <c r="S252" s="9"/>
      <c r="T252" s="9"/>
      <c r="U252" s="8"/>
    </row>
    <row r="253" spans="1:21" x14ac:dyDescent="0.2">
      <c r="A253" s="93"/>
      <c r="B253" s="124"/>
      <c r="C253" s="76" t="s">
        <v>212</v>
      </c>
      <c r="D253" s="77">
        <v>25</v>
      </c>
      <c r="E253" s="14"/>
      <c r="F253" s="14"/>
      <c r="G253" s="14"/>
      <c r="H253" s="30">
        <f t="shared" si="38"/>
        <v>0</v>
      </c>
      <c r="I253" s="14"/>
      <c r="J253" s="14"/>
      <c r="K253" s="30">
        <f t="shared" si="51"/>
        <v>0</v>
      </c>
      <c r="L253" s="14">
        <v>25.05</v>
      </c>
      <c r="M253" s="14">
        <v>24.75</v>
      </c>
      <c r="N253" s="14">
        <v>0.1</v>
      </c>
      <c r="O253" s="14">
        <f t="shared" si="56"/>
        <v>49.9</v>
      </c>
      <c r="P253" s="14">
        <f t="shared" si="57"/>
        <v>49.9</v>
      </c>
      <c r="Q253" s="14"/>
      <c r="R253" s="14">
        <f t="shared" si="52"/>
        <v>49.9</v>
      </c>
      <c r="S253" s="10"/>
      <c r="T253" s="10"/>
    </row>
    <row r="254" spans="1:21" x14ac:dyDescent="0.2">
      <c r="A254" s="93"/>
      <c r="B254" s="121" t="s">
        <v>432</v>
      </c>
      <c r="C254" s="76" t="s">
        <v>194</v>
      </c>
      <c r="D254" s="77">
        <v>12</v>
      </c>
      <c r="E254" s="14"/>
      <c r="F254" s="14"/>
      <c r="G254" s="14"/>
      <c r="H254" s="30">
        <f t="shared" si="38"/>
        <v>0</v>
      </c>
      <c r="I254" s="14"/>
      <c r="J254" s="14">
        <v>0.4</v>
      </c>
      <c r="K254" s="30">
        <f t="shared" si="51"/>
        <v>0.4</v>
      </c>
      <c r="L254" s="14">
        <v>1.45</v>
      </c>
      <c r="M254" s="14">
        <v>16.25</v>
      </c>
      <c r="N254" s="14">
        <v>0.25</v>
      </c>
      <c r="O254" s="14">
        <f t="shared" si="56"/>
        <v>17.95</v>
      </c>
      <c r="P254" s="14">
        <f t="shared" si="57"/>
        <v>18.349999999999998</v>
      </c>
      <c r="Q254" s="14"/>
      <c r="R254" s="14">
        <f t="shared" si="52"/>
        <v>18.349999999999998</v>
      </c>
      <c r="S254" s="10"/>
      <c r="T254" s="10"/>
    </row>
    <row r="255" spans="1:21" x14ac:dyDescent="0.2">
      <c r="A255" s="93"/>
      <c r="B255" s="121"/>
      <c r="C255" s="76" t="s">
        <v>192</v>
      </c>
      <c r="D255" s="77">
        <v>16</v>
      </c>
      <c r="E255" s="14"/>
      <c r="F255" s="14"/>
      <c r="G255" s="14"/>
      <c r="H255" s="30">
        <f t="shared" si="38"/>
        <v>0</v>
      </c>
      <c r="I255" s="14"/>
      <c r="J255" s="14">
        <v>0.63</v>
      </c>
      <c r="K255" s="30">
        <f t="shared" si="51"/>
        <v>0.63</v>
      </c>
      <c r="L255" s="14">
        <v>106.81</v>
      </c>
      <c r="M255" s="14">
        <v>26.66</v>
      </c>
      <c r="N255" s="14">
        <v>2.4</v>
      </c>
      <c r="O255" s="14">
        <f t="shared" si="56"/>
        <v>135.87</v>
      </c>
      <c r="P255" s="14">
        <f t="shared" si="57"/>
        <v>136.5</v>
      </c>
      <c r="Q255" s="14">
        <v>1</v>
      </c>
      <c r="R255" s="14">
        <f t="shared" si="52"/>
        <v>137.5</v>
      </c>
      <c r="S255" s="10"/>
      <c r="T255" s="10"/>
    </row>
    <row r="256" spans="1:21" x14ac:dyDescent="0.2">
      <c r="A256" s="93"/>
      <c r="B256" s="121"/>
      <c r="C256" s="76" t="s">
        <v>280</v>
      </c>
      <c r="D256" s="77">
        <v>0</v>
      </c>
      <c r="E256" s="14"/>
      <c r="F256" s="14"/>
      <c r="G256" s="14"/>
      <c r="H256" s="30">
        <f t="shared" si="38"/>
        <v>0</v>
      </c>
      <c r="I256" s="14"/>
      <c r="J256" s="14"/>
      <c r="K256" s="30">
        <f t="shared" si="51"/>
        <v>0</v>
      </c>
      <c r="L256" s="14"/>
      <c r="M256" s="14"/>
      <c r="N256" s="14"/>
      <c r="O256" s="14">
        <f t="shared" si="56"/>
        <v>0</v>
      </c>
      <c r="P256" s="14">
        <f t="shared" si="57"/>
        <v>0</v>
      </c>
      <c r="Q256" s="14"/>
      <c r="R256" s="14">
        <f t="shared" si="52"/>
        <v>0</v>
      </c>
      <c r="S256" s="10"/>
      <c r="T256" s="10"/>
    </row>
    <row r="257" spans="1:20" x14ac:dyDescent="0.2">
      <c r="A257" s="93"/>
      <c r="B257" s="121"/>
      <c r="C257" s="76" t="s">
        <v>354</v>
      </c>
      <c r="D257" s="77">
        <v>0</v>
      </c>
      <c r="E257" s="14"/>
      <c r="F257" s="14"/>
      <c r="G257" s="14"/>
      <c r="H257" s="30">
        <f t="shared" si="38"/>
        <v>0</v>
      </c>
      <c r="I257" s="14"/>
      <c r="J257" s="14"/>
      <c r="K257" s="30">
        <f t="shared" si="51"/>
        <v>0</v>
      </c>
      <c r="L257" s="14"/>
      <c r="M257" s="14"/>
      <c r="N257" s="14"/>
      <c r="O257" s="14">
        <f t="shared" si="56"/>
        <v>0</v>
      </c>
      <c r="P257" s="14">
        <f t="shared" si="57"/>
        <v>0</v>
      </c>
      <c r="Q257" s="14"/>
      <c r="R257" s="14">
        <f t="shared" si="52"/>
        <v>0</v>
      </c>
      <c r="S257" s="10"/>
      <c r="T257" s="10"/>
    </row>
    <row r="258" spans="1:20" x14ac:dyDescent="0.2">
      <c r="A258" s="93"/>
      <c r="B258" s="121"/>
      <c r="C258" s="76" t="s">
        <v>198</v>
      </c>
      <c r="D258" s="77">
        <v>13</v>
      </c>
      <c r="E258" s="14"/>
      <c r="F258" s="14"/>
      <c r="G258" s="14"/>
      <c r="H258" s="30">
        <f t="shared" si="38"/>
        <v>0</v>
      </c>
      <c r="I258" s="14"/>
      <c r="J258" s="14">
        <v>0.83</v>
      </c>
      <c r="K258" s="30">
        <f t="shared" si="51"/>
        <v>0.83</v>
      </c>
      <c r="L258" s="14">
        <v>19.920000000000002</v>
      </c>
      <c r="M258" s="14">
        <v>18.8</v>
      </c>
      <c r="N258" s="14">
        <v>0.2</v>
      </c>
      <c r="O258" s="14">
        <f t="shared" si="56"/>
        <v>38.92</v>
      </c>
      <c r="P258" s="14">
        <f t="shared" si="57"/>
        <v>39.75</v>
      </c>
      <c r="Q258" s="14"/>
      <c r="R258" s="14">
        <f t="shared" si="52"/>
        <v>39.75</v>
      </c>
      <c r="S258" s="10"/>
      <c r="T258" s="10"/>
    </row>
    <row r="259" spans="1:20" x14ac:dyDescent="0.2">
      <c r="A259" s="93"/>
      <c r="B259" s="121"/>
      <c r="C259" s="76" t="s">
        <v>386</v>
      </c>
      <c r="D259" s="77">
        <v>0</v>
      </c>
      <c r="E259" s="14"/>
      <c r="F259" s="14"/>
      <c r="G259" s="14"/>
      <c r="H259" s="30">
        <f t="shared" si="38"/>
        <v>0</v>
      </c>
      <c r="I259" s="14"/>
      <c r="J259" s="14"/>
      <c r="K259" s="30">
        <f t="shared" si="51"/>
        <v>0</v>
      </c>
      <c r="L259" s="14"/>
      <c r="M259" s="14"/>
      <c r="N259" s="14"/>
      <c r="O259" s="14">
        <f t="shared" si="56"/>
        <v>0</v>
      </c>
      <c r="P259" s="14">
        <f t="shared" si="57"/>
        <v>0</v>
      </c>
      <c r="Q259" s="14"/>
      <c r="R259" s="14">
        <f t="shared" si="52"/>
        <v>0</v>
      </c>
      <c r="S259" s="10"/>
      <c r="T259" s="10"/>
    </row>
    <row r="260" spans="1:20" x14ac:dyDescent="0.2">
      <c r="A260" s="93"/>
      <c r="B260" s="121"/>
      <c r="C260" s="76" t="s">
        <v>326</v>
      </c>
      <c r="D260" s="77">
        <v>0</v>
      </c>
      <c r="E260" s="14"/>
      <c r="F260" s="14"/>
      <c r="G260" s="14"/>
      <c r="H260" s="30">
        <f t="shared" si="38"/>
        <v>0</v>
      </c>
      <c r="I260" s="14"/>
      <c r="J260" s="14"/>
      <c r="K260" s="30">
        <f t="shared" si="51"/>
        <v>0</v>
      </c>
      <c r="L260" s="14"/>
      <c r="M260" s="14"/>
      <c r="N260" s="14"/>
      <c r="O260" s="14">
        <f t="shared" si="56"/>
        <v>0</v>
      </c>
      <c r="P260" s="14">
        <f t="shared" si="57"/>
        <v>0</v>
      </c>
      <c r="Q260" s="14"/>
      <c r="R260" s="14">
        <f t="shared" si="52"/>
        <v>0</v>
      </c>
      <c r="S260" s="10"/>
      <c r="T260" s="10"/>
    </row>
    <row r="261" spans="1:20" x14ac:dyDescent="0.2">
      <c r="A261" s="93"/>
      <c r="B261" s="121"/>
      <c r="C261" s="76" t="s">
        <v>197</v>
      </c>
      <c r="D261" s="77">
        <v>6</v>
      </c>
      <c r="E261" s="14"/>
      <c r="F261" s="14"/>
      <c r="G261" s="14"/>
      <c r="H261" s="30">
        <f t="shared" si="38"/>
        <v>0</v>
      </c>
      <c r="I261" s="14"/>
      <c r="J261" s="14"/>
      <c r="K261" s="30">
        <f t="shared" si="51"/>
        <v>0</v>
      </c>
      <c r="L261" s="14">
        <v>3.7</v>
      </c>
      <c r="M261" s="14">
        <v>14</v>
      </c>
      <c r="N261" s="14">
        <v>0.3</v>
      </c>
      <c r="O261" s="14">
        <f t="shared" si="56"/>
        <v>18</v>
      </c>
      <c r="P261" s="14">
        <f t="shared" si="57"/>
        <v>18</v>
      </c>
      <c r="Q261" s="14"/>
      <c r="R261" s="14">
        <f t="shared" si="52"/>
        <v>18</v>
      </c>
      <c r="S261" s="10"/>
      <c r="T261" s="10"/>
    </row>
    <row r="262" spans="1:20" x14ac:dyDescent="0.2">
      <c r="A262" s="93"/>
      <c r="B262" s="121"/>
      <c r="C262" s="76" t="s">
        <v>278</v>
      </c>
      <c r="D262" s="77">
        <v>0</v>
      </c>
      <c r="E262" s="14"/>
      <c r="F262" s="14"/>
      <c r="G262" s="14"/>
      <c r="H262" s="30">
        <f t="shared" si="38"/>
        <v>0</v>
      </c>
      <c r="I262" s="14"/>
      <c r="J262" s="14"/>
      <c r="K262" s="30">
        <f t="shared" si="51"/>
        <v>0</v>
      </c>
      <c r="L262" s="14"/>
      <c r="M262" s="14"/>
      <c r="N262" s="14"/>
      <c r="O262" s="14">
        <f t="shared" si="56"/>
        <v>0</v>
      </c>
      <c r="P262" s="14">
        <f t="shared" si="57"/>
        <v>0</v>
      </c>
      <c r="Q262" s="14"/>
      <c r="R262" s="14">
        <f t="shared" si="52"/>
        <v>0</v>
      </c>
      <c r="S262" s="10"/>
      <c r="T262" s="10"/>
    </row>
    <row r="263" spans="1:20" x14ac:dyDescent="0.2">
      <c r="A263" s="93"/>
      <c r="B263" s="124"/>
      <c r="C263" s="76" t="s">
        <v>279</v>
      </c>
      <c r="D263" s="77">
        <v>0</v>
      </c>
      <c r="E263" s="14"/>
      <c r="F263" s="14"/>
      <c r="G263" s="14"/>
      <c r="H263" s="30">
        <f t="shared" si="38"/>
        <v>0</v>
      </c>
      <c r="I263" s="14"/>
      <c r="J263" s="14"/>
      <c r="K263" s="30">
        <f t="shared" si="51"/>
        <v>0</v>
      </c>
      <c r="L263" s="14"/>
      <c r="M263" s="14"/>
      <c r="N263" s="14"/>
      <c r="O263" s="14">
        <f t="shared" si="56"/>
        <v>0</v>
      </c>
      <c r="P263" s="14">
        <f t="shared" si="57"/>
        <v>0</v>
      </c>
      <c r="Q263" s="14"/>
      <c r="R263" s="14">
        <f t="shared" si="52"/>
        <v>0</v>
      </c>
      <c r="S263" s="10"/>
      <c r="T263" s="10"/>
    </row>
    <row r="264" spans="1:20" x14ac:dyDescent="0.2">
      <c r="A264" s="93"/>
      <c r="B264" s="121" t="s">
        <v>209</v>
      </c>
      <c r="C264" s="76" t="s">
        <v>196</v>
      </c>
      <c r="D264" s="77">
        <v>2</v>
      </c>
      <c r="E264" s="14"/>
      <c r="F264" s="14"/>
      <c r="G264" s="14"/>
      <c r="H264" s="30">
        <f t="shared" si="38"/>
        <v>0</v>
      </c>
      <c r="I264" s="14"/>
      <c r="J264" s="14"/>
      <c r="K264" s="30">
        <f t="shared" si="51"/>
        <v>0</v>
      </c>
      <c r="L264" s="14">
        <v>1</v>
      </c>
      <c r="M264" s="14">
        <v>1.5</v>
      </c>
      <c r="N264" s="14"/>
      <c r="O264" s="14">
        <f t="shared" si="56"/>
        <v>2.5</v>
      </c>
      <c r="P264" s="14">
        <f t="shared" si="57"/>
        <v>2.5</v>
      </c>
      <c r="Q264" s="14">
        <v>1.5</v>
      </c>
      <c r="R264" s="14">
        <f t="shared" si="52"/>
        <v>4</v>
      </c>
      <c r="S264" s="10"/>
      <c r="T264" s="10"/>
    </row>
    <row r="265" spans="1:20" x14ac:dyDescent="0.2">
      <c r="A265" s="93"/>
      <c r="B265" s="121"/>
      <c r="C265" s="76" t="s">
        <v>209</v>
      </c>
      <c r="D265" s="77">
        <v>0</v>
      </c>
      <c r="E265" s="14"/>
      <c r="F265" s="14"/>
      <c r="G265" s="14"/>
      <c r="H265" s="30">
        <f>SUM(E265:G265)</f>
        <v>0</v>
      </c>
      <c r="I265" s="14"/>
      <c r="J265" s="14"/>
      <c r="K265" s="30">
        <f t="shared" si="51"/>
        <v>0</v>
      </c>
      <c r="L265" s="14"/>
      <c r="M265" s="14"/>
      <c r="N265" s="14"/>
      <c r="O265" s="14">
        <f t="shared" si="56"/>
        <v>0</v>
      </c>
      <c r="P265" s="14">
        <f t="shared" si="57"/>
        <v>0</v>
      </c>
      <c r="Q265" s="14"/>
      <c r="R265" s="14">
        <f t="shared" si="52"/>
        <v>0</v>
      </c>
      <c r="S265" s="10"/>
      <c r="T265" s="10"/>
    </row>
    <row r="266" spans="1:20" x14ac:dyDescent="0.2">
      <c r="A266" s="93"/>
      <c r="B266" s="121"/>
      <c r="C266" s="76" t="s">
        <v>295</v>
      </c>
      <c r="D266" s="77">
        <v>1</v>
      </c>
      <c r="E266" s="14"/>
      <c r="F266" s="14"/>
      <c r="G266" s="14"/>
      <c r="H266" s="30">
        <f>SUM(E266:G266)</f>
        <v>0</v>
      </c>
      <c r="I266" s="14"/>
      <c r="J266" s="14"/>
      <c r="K266" s="30">
        <f t="shared" si="51"/>
        <v>0</v>
      </c>
      <c r="L266" s="14">
        <v>2</v>
      </c>
      <c r="M266" s="14">
        <v>1</v>
      </c>
      <c r="N266" s="14"/>
      <c r="O266" s="14">
        <f t="shared" si="56"/>
        <v>3</v>
      </c>
      <c r="P266" s="14">
        <f t="shared" si="57"/>
        <v>3</v>
      </c>
      <c r="Q266" s="14"/>
      <c r="R266" s="14">
        <f t="shared" si="52"/>
        <v>3</v>
      </c>
      <c r="S266" s="10"/>
      <c r="T266" s="10"/>
    </row>
    <row r="267" spans="1:20" x14ac:dyDescent="0.2">
      <c r="A267" s="93"/>
      <c r="B267" s="121"/>
      <c r="C267" s="82" t="s">
        <v>306</v>
      </c>
      <c r="D267" s="83">
        <v>0</v>
      </c>
      <c r="E267" s="17"/>
      <c r="F267" s="17"/>
      <c r="G267" s="17"/>
      <c r="H267" s="32">
        <f>SUM(E267:G267)</f>
        <v>0</v>
      </c>
      <c r="I267" s="17"/>
      <c r="J267" s="17"/>
      <c r="K267" s="32">
        <f t="shared" si="51"/>
        <v>0</v>
      </c>
      <c r="L267" s="17"/>
      <c r="M267" s="17"/>
      <c r="N267" s="17"/>
      <c r="O267" s="17">
        <f t="shared" si="56"/>
        <v>0</v>
      </c>
      <c r="P267" s="17">
        <f t="shared" si="57"/>
        <v>0</v>
      </c>
      <c r="Q267" s="17"/>
      <c r="R267" s="17">
        <f t="shared" si="52"/>
        <v>0</v>
      </c>
      <c r="S267" s="10"/>
      <c r="T267" s="10"/>
    </row>
    <row r="268" spans="1:20" ht="15" x14ac:dyDescent="0.25">
      <c r="A268" s="230" t="s">
        <v>0</v>
      </c>
      <c r="B268" s="231"/>
      <c r="C268" s="232" t="s">
        <v>0</v>
      </c>
      <c r="D268" s="53">
        <f t="shared" ref="D268:R268" si="58">SUM(D237:D267)</f>
        <v>176</v>
      </c>
      <c r="E268" s="54">
        <f t="shared" si="58"/>
        <v>2</v>
      </c>
      <c r="F268" s="54">
        <f t="shared" si="58"/>
        <v>0</v>
      </c>
      <c r="G268" s="54">
        <f t="shared" si="58"/>
        <v>0</v>
      </c>
      <c r="H268" s="54">
        <f t="shared" si="58"/>
        <v>2</v>
      </c>
      <c r="I268" s="54">
        <f t="shared" si="58"/>
        <v>1.25</v>
      </c>
      <c r="J268" s="54">
        <f t="shared" si="58"/>
        <v>1.8599999999999999</v>
      </c>
      <c r="K268" s="54">
        <f t="shared" si="58"/>
        <v>5.1100000000000003</v>
      </c>
      <c r="L268" s="54">
        <f t="shared" si="58"/>
        <v>221.38</v>
      </c>
      <c r="M268" s="54">
        <f t="shared" si="58"/>
        <v>159.93</v>
      </c>
      <c r="N268" s="54">
        <f t="shared" si="58"/>
        <v>6.25</v>
      </c>
      <c r="O268" s="54">
        <f t="shared" si="58"/>
        <v>387.56</v>
      </c>
      <c r="P268" s="54">
        <f t="shared" si="58"/>
        <v>392.67</v>
      </c>
      <c r="Q268" s="54">
        <f t="shared" si="58"/>
        <v>10.1</v>
      </c>
      <c r="R268" s="55">
        <f t="shared" si="58"/>
        <v>402.77</v>
      </c>
      <c r="S268" s="10"/>
      <c r="T268" s="10"/>
    </row>
    <row r="269" spans="1:20" x14ac:dyDescent="0.2">
      <c r="A269" s="101" t="s">
        <v>10</v>
      </c>
      <c r="B269" s="126" t="s">
        <v>222</v>
      </c>
      <c r="C269" s="95" t="s">
        <v>222</v>
      </c>
      <c r="D269" s="47">
        <v>7</v>
      </c>
      <c r="E269" s="48"/>
      <c r="F269" s="48"/>
      <c r="G269" s="48"/>
      <c r="H269" s="48">
        <f t="shared" ref="H269:H278" si="59">SUM(E269:G269)</f>
        <v>0</v>
      </c>
      <c r="I269" s="48"/>
      <c r="J269" s="48"/>
      <c r="K269" s="48">
        <f t="shared" ref="K269:K278" si="60">+SUM(H269:J269)</f>
        <v>0</v>
      </c>
      <c r="L269" s="96">
        <v>5.27</v>
      </c>
      <c r="M269" s="96">
        <v>0.5</v>
      </c>
      <c r="N269" s="96">
        <v>9</v>
      </c>
      <c r="O269" s="96">
        <f>+SUM(L269:N269)</f>
        <v>14.77</v>
      </c>
      <c r="P269" s="96">
        <f>+SUM(K269+O269)</f>
        <v>14.77</v>
      </c>
      <c r="Q269" s="96">
        <v>3.37</v>
      </c>
      <c r="R269" s="96">
        <f t="shared" ref="R269:R278" si="61">+SUM(P269:Q269)</f>
        <v>18.14</v>
      </c>
      <c r="S269" s="10"/>
      <c r="T269" s="10"/>
    </row>
    <row r="270" spans="1:20" ht="14.25" x14ac:dyDescent="0.2">
      <c r="A270" s="102"/>
      <c r="B270" s="139"/>
      <c r="C270" s="97" t="s">
        <v>282</v>
      </c>
      <c r="D270" s="50">
        <v>0</v>
      </c>
      <c r="E270" s="30"/>
      <c r="F270" s="30"/>
      <c r="G270" s="30"/>
      <c r="H270" s="30">
        <f t="shared" si="59"/>
        <v>0</v>
      </c>
      <c r="I270" s="30"/>
      <c r="J270" s="30"/>
      <c r="K270" s="30">
        <f t="shared" si="60"/>
        <v>0</v>
      </c>
      <c r="L270" s="31"/>
      <c r="M270" s="31"/>
      <c r="N270" s="31"/>
      <c r="O270" s="31">
        <f t="shared" ref="O270:O278" si="62">+SUM(L270:N270)</f>
        <v>0</v>
      </c>
      <c r="P270" s="31">
        <f t="shared" ref="P270:P278" si="63">+SUM(K270+O270)</f>
        <v>0</v>
      </c>
      <c r="Q270" s="31"/>
      <c r="R270" s="31">
        <f t="shared" si="61"/>
        <v>0</v>
      </c>
      <c r="S270" s="10"/>
      <c r="T270" s="10"/>
    </row>
    <row r="271" spans="1:20" x14ac:dyDescent="0.2">
      <c r="A271" s="103"/>
      <c r="B271" s="127" t="s">
        <v>220</v>
      </c>
      <c r="C271" s="97" t="s">
        <v>358</v>
      </c>
      <c r="D271" s="50">
        <v>1</v>
      </c>
      <c r="E271" s="30"/>
      <c r="F271" s="30"/>
      <c r="G271" s="30"/>
      <c r="H271" s="30">
        <f t="shared" si="59"/>
        <v>0</v>
      </c>
      <c r="I271" s="30"/>
      <c r="J271" s="30"/>
      <c r="K271" s="30">
        <f t="shared" si="60"/>
        <v>0</v>
      </c>
      <c r="L271" s="31">
        <v>1.5</v>
      </c>
      <c r="M271" s="31">
        <v>3.5</v>
      </c>
      <c r="N271" s="31"/>
      <c r="O271" s="31">
        <f t="shared" si="62"/>
        <v>5</v>
      </c>
      <c r="P271" s="31">
        <f t="shared" si="63"/>
        <v>5</v>
      </c>
      <c r="Q271" s="31">
        <v>1.5</v>
      </c>
      <c r="R271" s="31">
        <f t="shared" si="61"/>
        <v>6.5</v>
      </c>
      <c r="S271" s="10"/>
      <c r="T271" s="10"/>
    </row>
    <row r="272" spans="1:20" ht="14.25" x14ac:dyDescent="0.2">
      <c r="A272" s="102"/>
      <c r="B272" s="127"/>
      <c r="C272" s="97" t="s">
        <v>359</v>
      </c>
      <c r="D272" s="50">
        <v>3</v>
      </c>
      <c r="E272" s="30"/>
      <c r="F272" s="30"/>
      <c r="G272" s="30"/>
      <c r="H272" s="30">
        <f t="shared" si="59"/>
        <v>0</v>
      </c>
      <c r="I272" s="30"/>
      <c r="J272" s="30"/>
      <c r="K272" s="30">
        <f t="shared" si="60"/>
        <v>0</v>
      </c>
      <c r="L272" s="31">
        <v>0.8</v>
      </c>
      <c r="M272" s="31"/>
      <c r="N272" s="31"/>
      <c r="O272" s="31">
        <f t="shared" si="62"/>
        <v>0.8</v>
      </c>
      <c r="P272" s="31">
        <f t="shared" si="63"/>
        <v>0.8</v>
      </c>
      <c r="Q272" s="31">
        <v>0.27</v>
      </c>
      <c r="R272" s="31">
        <f t="shared" si="61"/>
        <v>1.07</v>
      </c>
      <c r="S272" s="10"/>
      <c r="T272" s="10"/>
    </row>
    <row r="273" spans="1:20" ht="14.25" x14ac:dyDescent="0.2">
      <c r="A273" s="102"/>
      <c r="B273" s="139"/>
      <c r="C273" s="97" t="s">
        <v>328</v>
      </c>
      <c r="D273" s="50">
        <v>0</v>
      </c>
      <c r="E273" s="30"/>
      <c r="F273" s="30"/>
      <c r="G273" s="30"/>
      <c r="H273" s="30">
        <f t="shared" si="59"/>
        <v>0</v>
      </c>
      <c r="I273" s="30"/>
      <c r="J273" s="30"/>
      <c r="K273" s="30">
        <f t="shared" si="60"/>
        <v>0</v>
      </c>
      <c r="L273" s="31"/>
      <c r="M273" s="31"/>
      <c r="N273" s="31"/>
      <c r="O273" s="31">
        <f t="shared" si="62"/>
        <v>0</v>
      </c>
      <c r="P273" s="31">
        <f t="shared" si="63"/>
        <v>0</v>
      </c>
      <c r="Q273" s="31"/>
      <c r="R273" s="31">
        <f t="shared" si="61"/>
        <v>0</v>
      </c>
      <c r="S273" s="10"/>
      <c r="T273" s="10"/>
    </row>
    <row r="274" spans="1:20" ht="14.25" x14ac:dyDescent="0.2">
      <c r="A274" s="102"/>
      <c r="B274" s="127" t="s">
        <v>433</v>
      </c>
      <c r="C274" s="97" t="s">
        <v>223</v>
      </c>
      <c r="D274" s="50">
        <v>1</v>
      </c>
      <c r="E274" s="30"/>
      <c r="F274" s="30"/>
      <c r="G274" s="30"/>
      <c r="H274" s="30">
        <f t="shared" si="59"/>
        <v>0</v>
      </c>
      <c r="I274" s="30"/>
      <c r="J274" s="30"/>
      <c r="K274" s="30">
        <f t="shared" si="60"/>
        <v>0</v>
      </c>
      <c r="L274" s="31"/>
      <c r="M274" s="31">
        <v>28</v>
      </c>
      <c r="N274" s="31">
        <v>40</v>
      </c>
      <c r="O274" s="31">
        <f t="shared" si="62"/>
        <v>68</v>
      </c>
      <c r="P274" s="31">
        <f t="shared" si="63"/>
        <v>68</v>
      </c>
      <c r="Q274" s="31"/>
      <c r="R274" s="31">
        <f t="shared" si="61"/>
        <v>68</v>
      </c>
      <c r="S274" s="10"/>
      <c r="T274" s="10"/>
    </row>
    <row r="275" spans="1:20" ht="14.25" x14ac:dyDescent="0.2">
      <c r="A275" s="102"/>
      <c r="B275" s="139"/>
      <c r="C275" s="97" t="s">
        <v>329</v>
      </c>
      <c r="D275" s="50">
        <v>1</v>
      </c>
      <c r="E275" s="30"/>
      <c r="F275" s="30"/>
      <c r="G275" s="30"/>
      <c r="H275" s="30">
        <f t="shared" si="59"/>
        <v>0</v>
      </c>
      <c r="I275" s="30"/>
      <c r="J275" s="30"/>
      <c r="K275" s="30">
        <f t="shared" si="60"/>
        <v>0</v>
      </c>
      <c r="L275" s="31"/>
      <c r="M275" s="31">
        <v>0.01</v>
      </c>
      <c r="N275" s="31"/>
      <c r="O275" s="31">
        <f t="shared" si="62"/>
        <v>0.01</v>
      </c>
      <c r="P275" s="31">
        <f t="shared" si="63"/>
        <v>0.01</v>
      </c>
      <c r="Q275" s="31"/>
      <c r="R275" s="31">
        <f t="shared" si="61"/>
        <v>0.01</v>
      </c>
      <c r="S275" s="10"/>
      <c r="T275" s="10"/>
    </row>
    <row r="276" spans="1:20" ht="14.25" x14ac:dyDescent="0.2">
      <c r="A276" s="102"/>
      <c r="B276" s="127" t="s">
        <v>434</v>
      </c>
      <c r="C276" s="97" t="s">
        <v>221</v>
      </c>
      <c r="D276" s="50">
        <v>3</v>
      </c>
      <c r="E276" s="30"/>
      <c r="F276" s="30"/>
      <c r="G276" s="30"/>
      <c r="H276" s="30">
        <f t="shared" si="59"/>
        <v>0</v>
      </c>
      <c r="I276" s="30"/>
      <c r="J276" s="30"/>
      <c r="K276" s="30">
        <f t="shared" si="60"/>
        <v>0</v>
      </c>
      <c r="L276" s="31">
        <v>30.7</v>
      </c>
      <c r="M276" s="31">
        <v>20.51</v>
      </c>
      <c r="N276" s="31">
        <v>74.05</v>
      </c>
      <c r="O276" s="31">
        <f t="shared" si="62"/>
        <v>125.25999999999999</v>
      </c>
      <c r="P276" s="31">
        <f t="shared" si="63"/>
        <v>125.25999999999999</v>
      </c>
      <c r="Q276" s="31"/>
      <c r="R276" s="31">
        <f t="shared" si="61"/>
        <v>125.25999999999999</v>
      </c>
      <c r="S276" s="10"/>
      <c r="T276" s="10"/>
    </row>
    <row r="277" spans="1:20" ht="14.25" x14ac:dyDescent="0.2">
      <c r="A277" s="102"/>
      <c r="B277" s="127"/>
      <c r="C277" s="97" t="s">
        <v>384</v>
      </c>
      <c r="D277" s="50">
        <v>0</v>
      </c>
      <c r="E277" s="30"/>
      <c r="F277" s="30"/>
      <c r="G277" s="30"/>
      <c r="H277" s="30">
        <f t="shared" si="59"/>
        <v>0</v>
      </c>
      <c r="I277" s="30"/>
      <c r="J277" s="30"/>
      <c r="K277" s="30">
        <f t="shared" si="60"/>
        <v>0</v>
      </c>
      <c r="L277" s="31"/>
      <c r="M277" s="31"/>
      <c r="N277" s="31"/>
      <c r="O277" s="31">
        <f t="shared" si="62"/>
        <v>0</v>
      </c>
      <c r="P277" s="31">
        <f t="shared" si="63"/>
        <v>0</v>
      </c>
      <c r="Q277" s="31"/>
      <c r="R277" s="31">
        <f t="shared" si="61"/>
        <v>0</v>
      </c>
      <c r="S277" s="10"/>
      <c r="T277" s="10"/>
    </row>
    <row r="278" spans="1:20" ht="14.25" x14ac:dyDescent="0.2">
      <c r="A278" s="104"/>
      <c r="B278" s="140"/>
      <c r="C278" s="98" t="s">
        <v>284</v>
      </c>
      <c r="D278" s="99">
        <v>0</v>
      </c>
      <c r="E278" s="69"/>
      <c r="F278" s="69"/>
      <c r="G278" s="69"/>
      <c r="H278" s="69">
        <f t="shared" si="59"/>
        <v>0</v>
      </c>
      <c r="I278" s="69"/>
      <c r="J278" s="69"/>
      <c r="K278" s="69">
        <f t="shared" si="60"/>
        <v>0</v>
      </c>
      <c r="L278" s="100"/>
      <c r="M278" s="100"/>
      <c r="N278" s="100"/>
      <c r="O278" s="100">
        <f t="shared" si="62"/>
        <v>0</v>
      </c>
      <c r="P278" s="100">
        <f t="shared" si="63"/>
        <v>0</v>
      </c>
      <c r="Q278" s="100"/>
      <c r="R278" s="100">
        <f t="shared" si="61"/>
        <v>0</v>
      </c>
      <c r="S278" s="10"/>
      <c r="T278" s="10"/>
    </row>
    <row r="279" spans="1:20" ht="15" x14ac:dyDescent="0.25">
      <c r="A279" s="230" t="s">
        <v>0</v>
      </c>
      <c r="B279" s="231"/>
      <c r="C279" s="232" t="s">
        <v>0</v>
      </c>
      <c r="D279" s="105">
        <f>SUM(D269:D278)</f>
        <v>16</v>
      </c>
      <c r="E279" s="106">
        <f>SUM(E269:E278)</f>
        <v>0</v>
      </c>
      <c r="F279" s="106">
        <f>SUM(F269:F278)</f>
        <v>0</v>
      </c>
      <c r="G279" s="106">
        <f>SUM(G269:G278)</f>
        <v>0</v>
      </c>
      <c r="H279" s="106">
        <f>SUM(H269:H278)</f>
        <v>0</v>
      </c>
      <c r="I279" s="106">
        <f>+SUM(I275:I278)</f>
        <v>0</v>
      </c>
      <c r="J279" s="106">
        <f>+SUM(J275:J278)</f>
        <v>0</v>
      </c>
      <c r="K279" s="106">
        <f>+SUM(K275:K278)</f>
        <v>0</v>
      </c>
      <c r="L279" s="106">
        <f t="shared" ref="L279:R279" si="64">SUM(L269:L278)</f>
        <v>38.269999999999996</v>
      </c>
      <c r="M279" s="106">
        <f t="shared" si="64"/>
        <v>52.519999999999996</v>
      </c>
      <c r="N279" s="106">
        <f t="shared" si="64"/>
        <v>123.05</v>
      </c>
      <c r="O279" s="106">
        <f t="shared" si="64"/>
        <v>213.83999999999997</v>
      </c>
      <c r="P279" s="106">
        <f t="shared" si="64"/>
        <v>213.83999999999997</v>
      </c>
      <c r="Q279" s="106">
        <f t="shared" si="64"/>
        <v>5.1400000000000006</v>
      </c>
      <c r="R279" s="107">
        <f t="shared" si="64"/>
        <v>218.98000000000002</v>
      </c>
      <c r="S279" s="10"/>
      <c r="T279" s="10"/>
    </row>
    <row r="280" spans="1:20" x14ac:dyDescent="0.2">
      <c r="A280" s="70" t="s">
        <v>11</v>
      </c>
      <c r="B280" s="133" t="s">
        <v>436</v>
      </c>
      <c r="C280" s="95" t="s">
        <v>226</v>
      </c>
      <c r="D280" s="108">
        <v>12</v>
      </c>
      <c r="E280" s="96"/>
      <c r="F280" s="96"/>
      <c r="G280" s="96"/>
      <c r="H280" s="48">
        <f t="shared" ref="H280:H338" si="65">SUM(E280:G280)</f>
        <v>0</v>
      </c>
      <c r="I280" s="96"/>
      <c r="J280" s="96"/>
      <c r="K280" s="48">
        <f>+SUM(H280:J280)</f>
        <v>0</v>
      </c>
      <c r="L280" s="96">
        <v>0.1</v>
      </c>
      <c r="M280" s="96">
        <v>0.31</v>
      </c>
      <c r="N280" s="96">
        <v>0.62</v>
      </c>
      <c r="O280" s="96">
        <f>+SUM(L280:N280)</f>
        <v>1.03</v>
      </c>
      <c r="P280" s="96">
        <f>+SUM(K280+O280)</f>
        <v>1.03</v>
      </c>
      <c r="Q280" s="96"/>
      <c r="R280" s="96">
        <f>+SUM(P280:Q280)</f>
        <v>1.03</v>
      </c>
      <c r="S280" s="10"/>
      <c r="T280" s="10"/>
    </row>
    <row r="281" spans="1:20" x14ac:dyDescent="0.2">
      <c r="A281" s="71"/>
      <c r="B281" s="133"/>
      <c r="C281" s="97" t="s">
        <v>285</v>
      </c>
      <c r="D281" s="109">
        <v>1</v>
      </c>
      <c r="E281" s="31"/>
      <c r="F281" s="31"/>
      <c r="G281" s="31"/>
      <c r="H281" s="30">
        <f t="shared" si="65"/>
        <v>0</v>
      </c>
      <c r="I281" s="31"/>
      <c r="J281" s="31"/>
      <c r="K281" s="30">
        <f>+SUM(H281:J281)</f>
        <v>0</v>
      </c>
      <c r="L281" s="31"/>
      <c r="M281" s="31"/>
      <c r="N281" s="31">
        <v>0.01</v>
      </c>
      <c r="O281" s="31">
        <f>+SUM(L281:N281)</f>
        <v>0.01</v>
      </c>
      <c r="P281" s="31">
        <f>+SUM(K281+O281)</f>
        <v>0.01</v>
      </c>
      <c r="Q281" s="31"/>
      <c r="R281" s="31">
        <f>+SUM(P281:Q281)</f>
        <v>0.01</v>
      </c>
      <c r="S281" s="10"/>
      <c r="T281" s="10"/>
    </row>
    <row r="282" spans="1:20" x14ac:dyDescent="0.2">
      <c r="A282" s="71"/>
      <c r="B282" s="133"/>
      <c r="C282" s="97" t="s">
        <v>331</v>
      </c>
      <c r="D282" s="109">
        <v>0</v>
      </c>
      <c r="E282" s="31"/>
      <c r="F282" s="31"/>
      <c r="G282" s="31"/>
      <c r="H282" s="30">
        <f t="shared" si="65"/>
        <v>0</v>
      </c>
      <c r="I282" s="31"/>
      <c r="J282" s="31"/>
      <c r="K282" s="30">
        <f t="shared" ref="K282:K289" si="66">+SUM(H282:J282)</f>
        <v>0</v>
      </c>
      <c r="L282" s="31"/>
      <c r="M282" s="31"/>
      <c r="N282" s="31"/>
      <c r="O282" s="31">
        <f t="shared" ref="O282:O289" si="67">+SUM(L282:N282)</f>
        <v>0</v>
      </c>
      <c r="P282" s="31">
        <f t="shared" ref="P282:P289" si="68">+SUM(K282+O282)</f>
        <v>0</v>
      </c>
      <c r="Q282" s="31"/>
      <c r="R282" s="31">
        <f t="shared" ref="R282:R289" si="69">+SUM(P282:Q282)</f>
        <v>0</v>
      </c>
      <c r="S282" s="10"/>
      <c r="T282" s="10"/>
    </row>
    <row r="283" spans="1:20" x14ac:dyDescent="0.2">
      <c r="A283" s="71"/>
      <c r="B283" s="134"/>
      <c r="C283" s="97" t="s">
        <v>332</v>
      </c>
      <c r="D283" s="109">
        <v>0</v>
      </c>
      <c r="E283" s="31"/>
      <c r="F283" s="31"/>
      <c r="G283" s="31"/>
      <c r="H283" s="30">
        <f t="shared" si="65"/>
        <v>0</v>
      </c>
      <c r="I283" s="31"/>
      <c r="J283" s="31"/>
      <c r="K283" s="30">
        <f t="shared" si="66"/>
        <v>0</v>
      </c>
      <c r="L283" s="31"/>
      <c r="M283" s="31"/>
      <c r="N283" s="31"/>
      <c r="O283" s="31">
        <f t="shared" si="67"/>
        <v>0</v>
      </c>
      <c r="P283" s="31">
        <f t="shared" si="68"/>
        <v>0</v>
      </c>
      <c r="Q283" s="31"/>
      <c r="R283" s="31">
        <f t="shared" si="69"/>
        <v>0</v>
      </c>
      <c r="S283" s="10"/>
      <c r="T283" s="10"/>
    </row>
    <row r="284" spans="1:20" x14ac:dyDescent="0.2">
      <c r="A284" s="71"/>
      <c r="B284" s="133" t="s">
        <v>437</v>
      </c>
      <c r="C284" s="97" t="s">
        <v>407</v>
      </c>
      <c r="D284" s="109">
        <v>2</v>
      </c>
      <c r="E284" s="31"/>
      <c r="F284" s="31"/>
      <c r="G284" s="31"/>
      <c r="H284" s="30">
        <f t="shared" si="65"/>
        <v>0</v>
      </c>
      <c r="I284" s="31"/>
      <c r="J284" s="31"/>
      <c r="K284" s="30">
        <f t="shared" si="66"/>
        <v>0</v>
      </c>
      <c r="L284" s="31">
        <v>4</v>
      </c>
      <c r="M284" s="31"/>
      <c r="N284" s="31">
        <v>0.8</v>
      </c>
      <c r="O284" s="31">
        <f t="shared" si="67"/>
        <v>4.8</v>
      </c>
      <c r="P284" s="31">
        <f t="shared" si="68"/>
        <v>4.8</v>
      </c>
      <c r="Q284" s="31">
        <v>4</v>
      </c>
      <c r="R284" s="31">
        <f t="shared" si="69"/>
        <v>8.8000000000000007</v>
      </c>
      <c r="S284" s="10"/>
      <c r="T284" s="10"/>
    </row>
    <row r="285" spans="1:20" x14ac:dyDescent="0.2">
      <c r="A285" s="71"/>
      <c r="B285" s="134"/>
      <c r="C285" s="97" t="s">
        <v>288</v>
      </c>
      <c r="D285" s="109">
        <v>4</v>
      </c>
      <c r="E285" s="31"/>
      <c r="F285" s="31"/>
      <c r="G285" s="31"/>
      <c r="H285" s="30">
        <f t="shared" si="65"/>
        <v>0</v>
      </c>
      <c r="I285" s="31"/>
      <c r="J285" s="31"/>
      <c r="K285" s="30">
        <f t="shared" si="66"/>
        <v>0</v>
      </c>
      <c r="L285" s="31">
        <v>5.5</v>
      </c>
      <c r="M285" s="31">
        <v>0.51</v>
      </c>
      <c r="N285" s="31">
        <v>15.52</v>
      </c>
      <c r="O285" s="31">
        <f t="shared" si="67"/>
        <v>21.53</v>
      </c>
      <c r="P285" s="31">
        <f t="shared" si="68"/>
        <v>21.53</v>
      </c>
      <c r="Q285" s="31"/>
      <c r="R285" s="31">
        <f t="shared" si="69"/>
        <v>21.53</v>
      </c>
      <c r="S285" s="10"/>
      <c r="T285" s="10"/>
    </row>
    <row r="286" spans="1:20" x14ac:dyDescent="0.2">
      <c r="A286" s="71"/>
      <c r="B286" s="133" t="s">
        <v>438</v>
      </c>
      <c r="C286" s="97" t="s">
        <v>225</v>
      </c>
      <c r="D286" s="109">
        <v>0</v>
      </c>
      <c r="E286" s="31"/>
      <c r="F286" s="31"/>
      <c r="G286" s="31"/>
      <c r="H286" s="30">
        <f t="shared" si="65"/>
        <v>0</v>
      </c>
      <c r="I286" s="31"/>
      <c r="J286" s="31"/>
      <c r="K286" s="30">
        <f t="shared" si="66"/>
        <v>0</v>
      </c>
      <c r="L286" s="31"/>
      <c r="M286" s="31"/>
      <c r="N286" s="31"/>
      <c r="O286" s="31">
        <f t="shared" si="67"/>
        <v>0</v>
      </c>
      <c r="P286" s="31">
        <f t="shared" si="68"/>
        <v>0</v>
      </c>
      <c r="Q286" s="31"/>
      <c r="R286" s="31">
        <f t="shared" si="69"/>
        <v>0</v>
      </c>
      <c r="S286" s="10"/>
      <c r="T286" s="10"/>
    </row>
    <row r="287" spans="1:20" x14ac:dyDescent="0.2">
      <c r="A287" s="71"/>
      <c r="B287" s="133"/>
      <c r="C287" s="97" t="s">
        <v>333</v>
      </c>
      <c r="D287" s="109">
        <v>1</v>
      </c>
      <c r="E287" s="31"/>
      <c r="F287" s="31"/>
      <c r="G287" s="31"/>
      <c r="H287" s="30">
        <f t="shared" si="65"/>
        <v>0</v>
      </c>
      <c r="I287" s="31"/>
      <c r="J287" s="31"/>
      <c r="K287" s="30">
        <f t="shared" si="66"/>
        <v>0</v>
      </c>
      <c r="L287" s="31">
        <v>0.25</v>
      </c>
      <c r="M287" s="31"/>
      <c r="N287" s="31">
        <v>7.75</v>
      </c>
      <c r="O287" s="31">
        <f t="shared" si="67"/>
        <v>8</v>
      </c>
      <c r="P287" s="31">
        <f t="shared" si="68"/>
        <v>8</v>
      </c>
      <c r="Q287" s="31">
        <v>2</v>
      </c>
      <c r="R287" s="31">
        <f t="shared" si="69"/>
        <v>10</v>
      </c>
      <c r="S287" s="10"/>
      <c r="T287" s="10"/>
    </row>
    <row r="288" spans="1:20" x14ac:dyDescent="0.2">
      <c r="A288" s="71"/>
      <c r="B288" s="134"/>
      <c r="C288" s="97" t="s">
        <v>287</v>
      </c>
      <c r="D288" s="109">
        <v>0</v>
      </c>
      <c r="E288" s="31"/>
      <c r="F288" s="31"/>
      <c r="G288" s="31"/>
      <c r="H288" s="30">
        <f t="shared" si="65"/>
        <v>0</v>
      </c>
      <c r="I288" s="31"/>
      <c r="J288" s="31"/>
      <c r="K288" s="30">
        <f t="shared" si="66"/>
        <v>0</v>
      </c>
      <c r="L288" s="31"/>
      <c r="M288" s="31"/>
      <c r="N288" s="31"/>
      <c r="O288" s="31">
        <f t="shared" si="67"/>
        <v>0</v>
      </c>
      <c r="P288" s="31">
        <f t="shared" si="68"/>
        <v>0</v>
      </c>
      <c r="Q288" s="31"/>
      <c r="R288" s="31">
        <f t="shared" si="69"/>
        <v>0</v>
      </c>
      <c r="S288" s="10"/>
      <c r="T288" s="10"/>
    </row>
    <row r="289" spans="1:20" x14ac:dyDescent="0.2">
      <c r="A289" s="71"/>
      <c r="B289" s="133" t="s">
        <v>439</v>
      </c>
      <c r="C289" s="110" t="s">
        <v>286</v>
      </c>
      <c r="D289" s="111">
        <v>0</v>
      </c>
      <c r="E289" s="112"/>
      <c r="F289" s="112"/>
      <c r="G289" s="112"/>
      <c r="H289" s="32">
        <f t="shared" si="65"/>
        <v>0</v>
      </c>
      <c r="I289" s="112"/>
      <c r="J289" s="112"/>
      <c r="K289" s="32">
        <f t="shared" si="66"/>
        <v>0</v>
      </c>
      <c r="L289" s="112"/>
      <c r="M289" s="112"/>
      <c r="N289" s="112"/>
      <c r="O289" s="112">
        <f t="shared" si="67"/>
        <v>0</v>
      </c>
      <c r="P289" s="112">
        <f t="shared" si="68"/>
        <v>0</v>
      </c>
      <c r="Q289" s="112"/>
      <c r="R289" s="112">
        <f t="shared" si="69"/>
        <v>0</v>
      </c>
      <c r="S289" s="10"/>
      <c r="T289" s="10"/>
    </row>
    <row r="290" spans="1:20" ht="15" x14ac:dyDescent="0.25">
      <c r="A290" s="230" t="s">
        <v>0</v>
      </c>
      <c r="B290" s="231"/>
      <c r="C290" s="232" t="s">
        <v>0</v>
      </c>
      <c r="D290" s="105">
        <f>+SUM(D280:D289)</f>
        <v>20</v>
      </c>
      <c r="E290" s="106">
        <f>SUM(E280:E289)</f>
        <v>0</v>
      </c>
      <c r="F290" s="106">
        <f>SUM(F280:F289)</f>
        <v>0</v>
      </c>
      <c r="G290" s="106">
        <f>SUM(G280:G289)</f>
        <v>0</v>
      </c>
      <c r="H290" s="106">
        <f>SUM(H280:H289)</f>
        <v>0</v>
      </c>
      <c r="I290" s="106">
        <f t="shared" ref="I290:R290" si="70">+SUM(I280:I289)</f>
        <v>0</v>
      </c>
      <c r="J290" s="106">
        <f t="shared" si="70"/>
        <v>0</v>
      </c>
      <c r="K290" s="106">
        <f t="shared" si="70"/>
        <v>0</v>
      </c>
      <c r="L290" s="106">
        <f t="shared" si="70"/>
        <v>9.85</v>
      </c>
      <c r="M290" s="106">
        <f t="shared" si="70"/>
        <v>0.82000000000000006</v>
      </c>
      <c r="N290" s="106">
        <f t="shared" si="70"/>
        <v>24.7</v>
      </c>
      <c r="O290" s="106">
        <f t="shared" si="70"/>
        <v>35.370000000000005</v>
      </c>
      <c r="P290" s="106">
        <f t="shared" si="70"/>
        <v>35.370000000000005</v>
      </c>
      <c r="Q290" s="106">
        <f t="shared" si="70"/>
        <v>6</v>
      </c>
      <c r="R290" s="107">
        <f t="shared" si="70"/>
        <v>41.370000000000005</v>
      </c>
      <c r="S290" s="10"/>
      <c r="T290" s="10"/>
    </row>
    <row r="291" spans="1:20" x14ac:dyDescent="0.2">
      <c r="A291" s="93" t="s">
        <v>4</v>
      </c>
      <c r="B291" s="120" t="s">
        <v>440</v>
      </c>
      <c r="C291" s="73" t="s">
        <v>233</v>
      </c>
      <c r="D291" s="74">
        <v>2</v>
      </c>
      <c r="E291" s="39"/>
      <c r="F291" s="39"/>
      <c r="G291" s="39"/>
      <c r="H291" s="48">
        <f t="shared" si="65"/>
        <v>0</v>
      </c>
      <c r="I291" s="39"/>
      <c r="J291" s="39"/>
      <c r="K291" s="48">
        <f t="shared" ref="K291:K338" si="71">+SUM(H291:J291)</f>
        <v>0</v>
      </c>
      <c r="L291" s="39"/>
      <c r="M291" s="39"/>
      <c r="N291" s="39">
        <v>0.16</v>
      </c>
      <c r="O291" s="39">
        <f t="shared" ref="O291:O304" si="72">+SUM(L291:N291)</f>
        <v>0.16</v>
      </c>
      <c r="P291" s="39">
        <f t="shared" ref="P291:P304" si="73">+SUM(K291+O291)</f>
        <v>0.16</v>
      </c>
      <c r="Q291" s="96"/>
      <c r="R291" s="39">
        <f t="shared" ref="R291:R338" si="74">+SUM(P291:Q291)</f>
        <v>0.16</v>
      </c>
      <c r="S291" s="10"/>
      <c r="T291" s="10"/>
    </row>
    <row r="292" spans="1:20" x14ac:dyDescent="0.2">
      <c r="A292" s="93"/>
      <c r="B292" s="121"/>
      <c r="C292" s="76" t="s">
        <v>239</v>
      </c>
      <c r="D292" s="77">
        <v>13</v>
      </c>
      <c r="E292" s="14"/>
      <c r="F292" s="14"/>
      <c r="G292" s="14"/>
      <c r="H292" s="30">
        <f t="shared" si="65"/>
        <v>0</v>
      </c>
      <c r="I292" s="14"/>
      <c r="J292" s="14">
        <v>0.2</v>
      </c>
      <c r="K292" s="30">
        <f t="shared" si="71"/>
        <v>0.2</v>
      </c>
      <c r="L292" s="14">
        <v>0.35</v>
      </c>
      <c r="M292" s="14">
        <v>16</v>
      </c>
      <c r="N292" s="14">
        <v>75.88</v>
      </c>
      <c r="O292" s="14">
        <f t="shared" si="72"/>
        <v>92.22999999999999</v>
      </c>
      <c r="P292" s="14">
        <f t="shared" si="73"/>
        <v>92.429999999999993</v>
      </c>
      <c r="Q292" s="31"/>
      <c r="R292" s="14">
        <f t="shared" si="74"/>
        <v>92.429999999999993</v>
      </c>
      <c r="S292" s="10"/>
      <c r="T292" s="10"/>
    </row>
    <row r="293" spans="1:20" x14ac:dyDescent="0.2">
      <c r="A293" s="93"/>
      <c r="B293" s="124"/>
      <c r="C293" s="76" t="s">
        <v>334</v>
      </c>
      <c r="D293" s="77">
        <v>8</v>
      </c>
      <c r="E293" s="14"/>
      <c r="F293" s="14"/>
      <c r="G293" s="14"/>
      <c r="H293" s="30">
        <f t="shared" si="65"/>
        <v>0</v>
      </c>
      <c r="I293" s="14"/>
      <c r="J293" s="14"/>
      <c r="K293" s="30">
        <f t="shared" si="71"/>
        <v>0</v>
      </c>
      <c r="L293" s="14">
        <v>11.8</v>
      </c>
      <c r="M293" s="14">
        <v>25.02</v>
      </c>
      <c r="N293" s="14">
        <v>66.98</v>
      </c>
      <c r="O293" s="14">
        <f t="shared" si="72"/>
        <v>103.80000000000001</v>
      </c>
      <c r="P293" s="14">
        <f t="shared" si="73"/>
        <v>103.80000000000001</v>
      </c>
      <c r="Q293" s="31"/>
      <c r="R293" s="14">
        <f t="shared" si="74"/>
        <v>103.80000000000001</v>
      </c>
      <c r="S293" s="10"/>
      <c r="T293" s="10"/>
    </row>
    <row r="294" spans="1:20" x14ac:dyDescent="0.2">
      <c r="A294" s="93"/>
      <c r="B294" s="121" t="s">
        <v>441</v>
      </c>
      <c r="C294" s="76" t="s">
        <v>252</v>
      </c>
      <c r="D294" s="77">
        <v>12</v>
      </c>
      <c r="E294" s="14"/>
      <c r="F294" s="14"/>
      <c r="G294" s="14"/>
      <c r="H294" s="30">
        <f t="shared" si="65"/>
        <v>0</v>
      </c>
      <c r="I294" s="14"/>
      <c r="J294" s="14"/>
      <c r="K294" s="30">
        <f t="shared" si="71"/>
        <v>0</v>
      </c>
      <c r="L294" s="14"/>
      <c r="M294" s="14">
        <v>5</v>
      </c>
      <c r="N294" s="14">
        <v>9.3699999999999992</v>
      </c>
      <c r="O294" s="14">
        <f t="shared" si="72"/>
        <v>14.37</v>
      </c>
      <c r="P294" s="14">
        <f t="shared" si="73"/>
        <v>14.37</v>
      </c>
      <c r="Q294" s="31"/>
      <c r="R294" s="14">
        <f t="shared" si="74"/>
        <v>14.37</v>
      </c>
      <c r="S294" s="10"/>
      <c r="T294" s="10"/>
    </row>
    <row r="295" spans="1:20" x14ac:dyDescent="0.2">
      <c r="A295" s="93"/>
      <c r="B295" s="121"/>
      <c r="C295" s="76" t="s">
        <v>249</v>
      </c>
      <c r="D295" s="77">
        <v>14</v>
      </c>
      <c r="E295" s="14"/>
      <c r="F295" s="14"/>
      <c r="G295" s="14"/>
      <c r="H295" s="30">
        <f t="shared" si="65"/>
        <v>0</v>
      </c>
      <c r="I295" s="14">
        <v>0.2</v>
      </c>
      <c r="J295" s="14"/>
      <c r="K295" s="30">
        <f t="shared" si="71"/>
        <v>0.2</v>
      </c>
      <c r="L295" s="14">
        <v>0.12</v>
      </c>
      <c r="M295" s="14">
        <v>2.79</v>
      </c>
      <c r="N295" s="14">
        <v>8.65</v>
      </c>
      <c r="O295" s="14">
        <f t="shared" si="72"/>
        <v>11.56</v>
      </c>
      <c r="P295" s="14">
        <f t="shared" si="73"/>
        <v>11.76</v>
      </c>
      <c r="Q295" s="31"/>
      <c r="R295" s="14">
        <f t="shared" si="74"/>
        <v>11.76</v>
      </c>
      <c r="S295" s="10"/>
      <c r="T295" s="10"/>
    </row>
    <row r="296" spans="1:20" x14ac:dyDescent="0.2">
      <c r="A296" s="93"/>
      <c r="B296" s="124"/>
      <c r="C296" s="76" t="s">
        <v>257</v>
      </c>
      <c r="D296" s="77">
        <v>7</v>
      </c>
      <c r="E296" s="14"/>
      <c r="F296" s="14"/>
      <c r="G296" s="14"/>
      <c r="H296" s="30">
        <f t="shared" si="65"/>
        <v>0</v>
      </c>
      <c r="I296" s="14"/>
      <c r="J296" s="14"/>
      <c r="K296" s="30">
        <f t="shared" si="71"/>
        <v>0</v>
      </c>
      <c r="L296" s="14">
        <v>1.6</v>
      </c>
      <c r="M296" s="14">
        <v>5</v>
      </c>
      <c r="N296" s="14">
        <v>8.0299999999999994</v>
      </c>
      <c r="O296" s="14">
        <f t="shared" si="72"/>
        <v>14.629999999999999</v>
      </c>
      <c r="P296" s="14">
        <f t="shared" si="73"/>
        <v>14.629999999999999</v>
      </c>
      <c r="Q296" s="31"/>
      <c r="R296" s="14">
        <f t="shared" si="74"/>
        <v>14.629999999999999</v>
      </c>
      <c r="S296" s="10"/>
      <c r="T296" s="10"/>
    </row>
    <row r="297" spans="1:20" x14ac:dyDescent="0.2">
      <c r="A297" s="93"/>
      <c r="B297" s="121" t="s">
        <v>442</v>
      </c>
      <c r="C297" s="76" t="s">
        <v>256</v>
      </c>
      <c r="D297" s="77">
        <v>22</v>
      </c>
      <c r="E297" s="14"/>
      <c r="F297" s="14"/>
      <c r="G297" s="14"/>
      <c r="H297" s="30">
        <f t="shared" si="65"/>
        <v>0</v>
      </c>
      <c r="I297" s="14">
        <v>1.2</v>
      </c>
      <c r="J297" s="14"/>
      <c r="K297" s="30">
        <f t="shared" si="71"/>
        <v>1.2</v>
      </c>
      <c r="L297" s="14">
        <v>0.5</v>
      </c>
      <c r="M297" s="14">
        <v>21.2</v>
      </c>
      <c r="N297" s="14">
        <v>71.44</v>
      </c>
      <c r="O297" s="14">
        <f t="shared" si="72"/>
        <v>93.14</v>
      </c>
      <c r="P297" s="14">
        <f t="shared" si="73"/>
        <v>94.34</v>
      </c>
      <c r="Q297" s="31">
        <v>0.2</v>
      </c>
      <c r="R297" s="14">
        <f t="shared" si="74"/>
        <v>94.54</v>
      </c>
      <c r="S297" s="10"/>
      <c r="T297" s="10"/>
    </row>
    <row r="298" spans="1:20" x14ac:dyDescent="0.2">
      <c r="A298" s="93"/>
      <c r="B298" s="121"/>
      <c r="C298" s="76" t="s">
        <v>229</v>
      </c>
      <c r="D298" s="77">
        <v>7</v>
      </c>
      <c r="E298" s="14"/>
      <c r="F298" s="14"/>
      <c r="G298" s="14"/>
      <c r="H298" s="30">
        <f t="shared" si="65"/>
        <v>0</v>
      </c>
      <c r="I298" s="14">
        <v>0.8</v>
      </c>
      <c r="J298" s="14"/>
      <c r="K298" s="30">
        <f t="shared" si="71"/>
        <v>0.8</v>
      </c>
      <c r="L298" s="14"/>
      <c r="M298" s="14">
        <v>2.8</v>
      </c>
      <c r="N298" s="14">
        <v>16.7</v>
      </c>
      <c r="O298" s="14">
        <f t="shared" si="72"/>
        <v>19.5</v>
      </c>
      <c r="P298" s="14">
        <f t="shared" si="73"/>
        <v>20.3</v>
      </c>
      <c r="Q298" s="31"/>
      <c r="R298" s="14">
        <f t="shared" si="74"/>
        <v>20.3</v>
      </c>
      <c r="S298" s="10"/>
      <c r="T298" s="10"/>
    </row>
    <row r="299" spans="1:20" x14ac:dyDescent="0.2">
      <c r="A299" s="93"/>
      <c r="B299" s="121"/>
      <c r="C299" s="76" t="s">
        <v>246</v>
      </c>
      <c r="D299" s="77">
        <v>9</v>
      </c>
      <c r="E299" s="14"/>
      <c r="F299" s="14"/>
      <c r="G299" s="14"/>
      <c r="H299" s="30">
        <f t="shared" si="65"/>
        <v>0</v>
      </c>
      <c r="I299" s="14"/>
      <c r="J299" s="14"/>
      <c r="K299" s="30">
        <f t="shared" si="71"/>
        <v>0</v>
      </c>
      <c r="L299" s="14">
        <v>24.1</v>
      </c>
      <c r="M299" s="14">
        <v>87</v>
      </c>
      <c r="N299" s="14">
        <v>170.4</v>
      </c>
      <c r="O299" s="14">
        <f t="shared" si="72"/>
        <v>281.5</v>
      </c>
      <c r="P299" s="14">
        <f t="shared" si="73"/>
        <v>281.5</v>
      </c>
      <c r="Q299" s="31"/>
      <c r="R299" s="14">
        <f t="shared" si="74"/>
        <v>281.5</v>
      </c>
      <c r="S299" s="10"/>
      <c r="T299" s="10"/>
    </row>
    <row r="300" spans="1:20" x14ac:dyDescent="0.2">
      <c r="A300" s="93"/>
      <c r="B300" s="124"/>
      <c r="C300" s="76" t="s">
        <v>230</v>
      </c>
      <c r="D300" s="77">
        <v>2</v>
      </c>
      <c r="E300" s="14"/>
      <c r="F300" s="14"/>
      <c r="G300" s="14"/>
      <c r="H300" s="30">
        <f t="shared" si="65"/>
        <v>0</v>
      </c>
      <c r="I300" s="14"/>
      <c r="J300" s="14"/>
      <c r="K300" s="30">
        <f t="shared" si="71"/>
        <v>0</v>
      </c>
      <c r="L300" s="14"/>
      <c r="M300" s="14">
        <v>0.2</v>
      </c>
      <c r="N300" s="14">
        <v>3.3</v>
      </c>
      <c r="O300" s="14">
        <f t="shared" si="72"/>
        <v>3.5</v>
      </c>
      <c r="P300" s="14">
        <f t="shared" si="73"/>
        <v>3.5</v>
      </c>
      <c r="Q300" s="31"/>
      <c r="R300" s="14">
        <f t="shared" si="74"/>
        <v>3.5</v>
      </c>
      <c r="S300" s="10"/>
      <c r="T300" s="10"/>
    </row>
    <row r="301" spans="1:20" x14ac:dyDescent="0.2">
      <c r="A301" s="93"/>
      <c r="B301" s="121" t="s">
        <v>259</v>
      </c>
      <c r="C301" s="76" t="s">
        <v>259</v>
      </c>
      <c r="D301" s="77">
        <v>2</v>
      </c>
      <c r="E301" s="14"/>
      <c r="F301" s="14"/>
      <c r="G301" s="14"/>
      <c r="H301" s="30">
        <f t="shared" si="65"/>
        <v>0</v>
      </c>
      <c r="I301" s="14"/>
      <c r="J301" s="14"/>
      <c r="K301" s="30">
        <f t="shared" si="71"/>
        <v>0</v>
      </c>
      <c r="L301" s="14"/>
      <c r="M301" s="14">
        <v>0.8</v>
      </c>
      <c r="N301" s="14">
        <v>1.5</v>
      </c>
      <c r="O301" s="14">
        <f t="shared" si="72"/>
        <v>2.2999999999999998</v>
      </c>
      <c r="P301" s="14">
        <f t="shared" si="73"/>
        <v>2.2999999999999998</v>
      </c>
      <c r="Q301" s="31">
        <v>2.7</v>
      </c>
      <c r="R301" s="14">
        <f t="shared" si="74"/>
        <v>5</v>
      </c>
      <c r="S301" s="10"/>
      <c r="T301" s="10"/>
    </row>
    <row r="302" spans="1:20" x14ac:dyDescent="0.2">
      <c r="A302" s="93"/>
      <c r="B302" s="121"/>
      <c r="C302" s="76" t="s">
        <v>335</v>
      </c>
      <c r="D302" s="77">
        <v>10</v>
      </c>
      <c r="E302" s="14"/>
      <c r="F302" s="14"/>
      <c r="G302" s="14"/>
      <c r="H302" s="30">
        <f t="shared" si="65"/>
        <v>0</v>
      </c>
      <c r="I302" s="14">
        <v>0.5</v>
      </c>
      <c r="J302" s="14"/>
      <c r="K302" s="30">
        <f t="shared" si="71"/>
        <v>0.5</v>
      </c>
      <c r="L302" s="14">
        <v>6</v>
      </c>
      <c r="M302" s="14">
        <v>16.7</v>
      </c>
      <c r="N302" s="14">
        <v>55.41</v>
      </c>
      <c r="O302" s="14">
        <f t="shared" si="72"/>
        <v>78.11</v>
      </c>
      <c r="P302" s="14">
        <f t="shared" si="73"/>
        <v>78.61</v>
      </c>
      <c r="Q302" s="31"/>
      <c r="R302" s="14">
        <f t="shared" si="74"/>
        <v>78.61</v>
      </c>
      <c r="S302" s="10"/>
      <c r="T302" s="10"/>
    </row>
    <row r="303" spans="1:20" x14ac:dyDescent="0.2">
      <c r="A303" s="93"/>
      <c r="B303" s="121"/>
      <c r="C303" s="76" t="s">
        <v>235</v>
      </c>
      <c r="D303" s="77">
        <v>6</v>
      </c>
      <c r="E303" s="14"/>
      <c r="F303" s="14"/>
      <c r="G303" s="14"/>
      <c r="H303" s="30">
        <f t="shared" si="65"/>
        <v>0</v>
      </c>
      <c r="I303" s="14">
        <v>0.8</v>
      </c>
      <c r="J303" s="14"/>
      <c r="K303" s="30">
        <f t="shared" si="71"/>
        <v>0.8</v>
      </c>
      <c r="L303" s="14">
        <v>2.5</v>
      </c>
      <c r="M303" s="14">
        <v>7.7</v>
      </c>
      <c r="N303" s="14">
        <v>14.03</v>
      </c>
      <c r="O303" s="14">
        <f t="shared" si="72"/>
        <v>24.229999999999997</v>
      </c>
      <c r="P303" s="14">
        <f t="shared" si="73"/>
        <v>25.029999999999998</v>
      </c>
      <c r="Q303" s="31">
        <v>3</v>
      </c>
      <c r="R303" s="14">
        <f t="shared" si="74"/>
        <v>28.029999999999998</v>
      </c>
      <c r="S303" s="10"/>
      <c r="T303" s="10"/>
    </row>
    <row r="304" spans="1:20" x14ac:dyDescent="0.2">
      <c r="A304" s="93"/>
      <c r="B304" s="121"/>
      <c r="C304" s="76" t="s">
        <v>237</v>
      </c>
      <c r="D304" s="77">
        <v>3</v>
      </c>
      <c r="E304" s="14"/>
      <c r="F304" s="14"/>
      <c r="G304" s="14"/>
      <c r="H304" s="30">
        <f t="shared" si="65"/>
        <v>0</v>
      </c>
      <c r="I304" s="14"/>
      <c r="J304" s="14"/>
      <c r="K304" s="30">
        <f t="shared" si="71"/>
        <v>0</v>
      </c>
      <c r="L304" s="14">
        <v>5</v>
      </c>
      <c r="M304" s="14">
        <v>10</v>
      </c>
      <c r="N304" s="14">
        <v>25.11</v>
      </c>
      <c r="O304" s="14">
        <f t="shared" si="72"/>
        <v>40.11</v>
      </c>
      <c r="P304" s="14">
        <f t="shared" si="73"/>
        <v>40.11</v>
      </c>
      <c r="Q304" s="31"/>
      <c r="R304" s="14">
        <f t="shared" si="74"/>
        <v>40.11</v>
      </c>
      <c r="S304" s="10"/>
      <c r="T304" s="10"/>
    </row>
    <row r="305" spans="1:20" x14ac:dyDescent="0.2">
      <c r="A305" s="93"/>
      <c r="B305" s="124"/>
      <c r="C305" s="78" t="s">
        <v>245</v>
      </c>
      <c r="D305" s="79">
        <v>0</v>
      </c>
      <c r="E305" s="36"/>
      <c r="F305" s="36"/>
      <c r="G305" s="36"/>
      <c r="H305" s="65">
        <f t="shared" si="65"/>
        <v>0</v>
      </c>
      <c r="I305" s="36"/>
      <c r="J305" s="36"/>
      <c r="K305" s="65">
        <f t="shared" si="71"/>
        <v>0</v>
      </c>
      <c r="L305" s="36"/>
      <c r="M305" s="36"/>
      <c r="N305" s="36"/>
      <c r="O305" s="36">
        <f t="shared" ref="O305:O337" si="75">+SUM(L305:N305)</f>
        <v>0</v>
      </c>
      <c r="P305" s="36">
        <f t="shared" ref="P305:P337" si="76">+SUM(K305+O305)</f>
        <v>0</v>
      </c>
      <c r="Q305" s="113"/>
      <c r="R305" s="36">
        <f t="shared" si="74"/>
        <v>0</v>
      </c>
      <c r="S305" s="10"/>
      <c r="T305" s="10"/>
    </row>
    <row r="306" spans="1:20" x14ac:dyDescent="0.2">
      <c r="A306" s="93"/>
      <c r="B306" s="121" t="s">
        <v>244</v>
      </c>
      <c r="C306" s="76" t="s">
        <v>244</v>
      </c>
      <c r="D306" s="77">
        <v>45</v>
      </c>
      <c r="E306" s="14"/>
      <c r="F306" s="14"/>
      <c r="G306" s="14"/>
      <c r="H306" s="30">
        <f t="shared" si="65"/>
        <v>0</v>
      </c>
      <c r="I306" s="14">
        <v>5.3</v>
      </c>
      <c r="J306" s="14"/>
      <c r="K306" s="30">
        <f t="shared" si="71"/>
        <v>5.3</v>
      </c>
      <c r="L306" s="14">
        <v>50</v>
      </c>
      <c r="M306" s="14">
        <v>134.79</v>
      </c>
      <c r="N306" s="14">
        <v>267.23</v>
      </c>
      <c r="O306" s="14">
        <f t="shared" si="75"/>
        <v>452.02</v>
      </c>
      <c r="P306" s="14">
        <f t="shared" si="76"/>
        <v>457.32</v>
      </c>
      <c r="Q306" s="31">
        <v>52</v>
      </c>
      <c r="R306" s="14">
        <f t="shared" si="74"/>
        <v>509.32</v>
      </c>
      <c r="S306" s="10"/>
      <c r="T306" s="10"/>
    </row>
    <row r="307" spans="1:20" x14ac:dyDescent="0.2">
      <c r="A307" s="93"/>
      <c r="B307" s="121"/>
      <c r="C307" s="76" t="s">
        <v>243</v>
      </c>
      <c r="D307" s="77">
        <v>5</v>
      </c>
      <c r="E307" s="14"/>
      <c r="F307" s="14"/>
      <c r="G307" s="14"/>
      <c r="H307" s="30">
        <f t="shared" si="65"/>
        <v>0</v>
      </c>
      <c r="I307" s="14">
        <v>1</v>
      </c>
      <c r="J307" s="14"/>
      <c r="K307" s="30">
        <f t="shared" si="71"/>
        <v>1</v>
      </c>
      <c r="L307" s="14"/>
      <c r="M307" s="14">
        <v>3.9</v>
      </c>
      <c r="N307" s="14">
        <v>14.9</v>
      </c>
      <c r="O307" s="14">
        <f t="shared" si="75"/>
        <v>18.8</v>
      </c>
      <c r="P307" s="14">
        <f t="shared" si="76"/>
        <v>19.8</v>
      </c>
      <c r="Q307" s="31"/>
      <c r="R307" s="14">
        <f t="shared" si="74"/>
        <v>19.8</v>
      </c>
      <c r="S307" s="10"/>
      <c r="T307" s="10"/>
    </row>
    <row r="308" spans="1:20" x14ac:dyDescent="0.2">
      <c r="A308" s="93"/>
      <c r="B308" s="121"/>
      <c r="C308" s="76" t="s">
        <v>258</v>
      </c>
      <c r="D308" s="77">
        <v>7</v>
      </c>
      <c r="E308" s="14"/>
      <c r="F308" s="14"/>
      <c r="G308" s="14"/>
      <c r="H308" s="30">
        <f t="shared" si="65"/>
        <v>0</v>
      </c>
      <c r="I308" s="14">
        <v>7</v>
      </c>
      <c r="J308" s="14"/>
      <c r="K308" s="30">
        <f t="shared" si="71"/>
        <v>7</v>
      </c>
      <c r="L308" s="14">
        <v>58</v>
      </c>
      <c r="M308" s="14">
        <v>74</v>
      </c>
      <c r="N308" s="14">
        <v>253.61</v>
      </c>
      <c r="O308" s="14">
        <f t="shared" si="75"/>
        <v>385.61</v>
      </c>
      <c r="P308" s="14">
        <f t="shared" si="76"/>
        <v>392.61</v>
      </c>
      <c r="Q308" s="31">
        <v>1.9</v>
      </c>
      <c r="R308" s="14">
        <f t="shared" si="74"/>
        <v>394.51</v>
      </c>
      <c r="S308" s="10"/>
      <c r="T308" s="10"/>
    </row>
    <row r="309" spans="1:20" x14ac:dyDescent="0.2">
      <c r="A309" s="93"/>
      <c r="B309" s="121"/>
      <c r="C309" s="76" t="s">
        <v>234</v>
      </c>
      <c r="D309" s="77">
        <v>10</v>
      </c>
      <c r="E309" s="14"/>
      <c r="F309" s="14"/>
      <c r="G309" s="14"/>
      <c r="H309" s="30">
        <f t="shared" si="65"/>
        <v>0</v>
      </c>
      <c r="I309" s="14"/>
      <c r="J309" s="14"/>
      <c r="K309" s="30">
        <f t="shared" si="71"/>
        <v>0</v>
      </c>
      <c r="L309" s="14">
        <v>31</v>
      </c>
      <c r="M309" s="14">
        <v>48.4</v>
      </c>
      <c r="N309" s="14">
        <v>99.51</v>
      </c>
      <c r="O309" s="14">
        <f t="shared" si="75"/>
        <v>178.91000000000003</v>
      </c>
      <c r="P309" s="14">
        <f t="shared" si="76"/>
        <v>178.91000000000003</v>
      </c>
      <c r="Q309" s="31">
        <v>0.2</v>
      </c>
      <c r="R309" s="14">
        <f t="shared" si="74"/>
        <v>179.11</v>
      </c>
      <c r="S309" s="10"/>
      <c r="T309" s="10"/>
    </row>
    <row r="310" spans="1:20" x14ac:dyDescent="0.2">
      <c r="A310" s="93"/>
      <c r="B310" s="124"/>
      <c r="C310" s="76" t="s">
        <v>228</v>
      </c>
      <c r="D310" s="77">
        <v>5</v>
      </c>
      <c r="E310" s="14"/>
      <c r="F310" s="14"/>
      <c r="G310" s="14"/>
      <c r="H310" s="30">
        <f t="shared" si="65"/>
        <v>0</v>
      </c>
      <c r="I310" s="14"/>
      <c r="J310" s="14"/>
      <c r="K310" s="30">
        <f t="shared" si="71"/>
        <v>0</v>
      </c>
      <c r="L310" s="14"/>
      <c r="M310" s="14">
        <v>4</v>
      </c>
      <c r="N310" s="14">
        <v>3.85</v>
      </c>
      <c r="O310" s="14">
        <f t="shared" si="75"/>
        <v>7.85</v>
      </c>
      <c r="P310" s="14">
        <f t="shared" si="76"/>
        <v>7.85</v>
      </c>
      <c r="Q310" s="31"/>
      <c r="R310" s="14">
        <f t="shared" si="74"/>
        <v>7.85</v>
      </c>
      <c r="S310" s="10"/>
      <c r="T310" s="10"/>
    </row>
    <row r="311" spans="1:20" x14ac:dyDescent="0.2">
      <c r="A311" s="93"/>
      <c r="B311" s="121" t="s">
        <v>367</v>
      </c>
      <c r="C311" s="76" t="s">
        <v>367</v>
      </c>
      <c r="D311" s="77">
        <v>0</v>
      </c>
      <c r="E311" s="14"/>
      <c r="F311" s="14"/>
      <c r="G311" s="14"/>
      <c r="H311" s="30">
        <f t="shared" si="65"/>
        <v>0</v>
      </c>
      <c r="I311" s="14"/>
      <c r="J311" s="14"/>
      <c r="K311" s="30">
        <f t="shared" si="71"/>
        <v>0</v>
      </c>
      <c r="L311" s="14"/>
      <c r="M311" s="14"/>
      <c r="N311" s="14"/>
      <c r="O311" s="14">
        <f t="shared" si="75"/>
        <v>0</v>
      </c>
      <c r="P311" s="14">
        <f t="shared" si="76"/>
        <v>0</v>
      </c>
      <c r="Q311" s="31"/>
      <c r="R311" s="14">
        <f t="shared" si="74"/>
        <v>0</v>
      </c>
      <c r="S311" s="10"/>
      <c r="T311" s="10"/>
    </row>
    <row r="312" spans="1:20" x14ac:dyDescent="0.2">
      <c r="A312" s="93"/>
      <c r="B312" s="121"/>
      <c r="C312" s="76" t="s">
        <v>368</v>
      </c>
      <c r="D312" s="77">
        <v>0</v>
      </c>
      <c r="E312" s="14"/>
      <c r="F312" s="14"/>
      <c r="G312" s="14"/>
      <c r="H312" s="30">
        <f t="shared" si="65"/>
        <v>0</v>
      </c>
      <c r="I312" s="14"/>
      <c r="J312" s="14"/>
      <c r="K312" s="30">
        <f t="shared" si="71"/>
        <v>0</v>
      </c>
      <c r="L312" s="14"/>
      <c r="M312" s="14"/>
      <c r="N312" s="14"/>
      <c r="O312" s="14">
        <f t="shared" si="75"/>
        <v>0</v>
      </c>
      <c r="P312" s="14">
        <f t="shared" si="76"/>
        <v>0</v>
      </c>
      <c r="Q312" s="31"/>
      <c r="R312" s="14">
        <f t="shared" si="74"/>
        <v>0</v>
      </c>
      <c r="S312" s="10"/>
      <c r="T312" s="10"/>
    </row>
    <row r="313" spans="1:20" x14ac:dyDescent="0.2">
      <c r="A313" s="93"/>
      <c r="B313" s="121"/>
      <c r="C313" s="76" t="s">
        <v>254</v>
      </c>
      <c r="D313" s="77">
        <v>40</v>
      </c>
      <c r="E313" s="14"/>
      <c r="F313" s="14"/>
      <c r="G313" s="14"/>
      <c r="H313" s="30">
        <f t="shared" si="65"/>
        <v>0</v>
      </c>
      <c r="I313" s="14">
        <v>0.52</v>
      </c>
      <c r="J313" s="14">
        <v>0.1</v>
      </c>
      <c r="K313" s="30">
        <f t="shared" si="71"/>
        <v>0.62</v>
      </c>
      <c r="L313" s="14">
        <v>0.05</v>
      </c>
      <c r="M313" s="14">
        <v>2.3199999999999998</v>
      </c>
      <c r="N313" s="14">
        <v>6.81</v>
      </c>
      <c r="O313" s="14">
        <f t="shared" si="75"/>
        <v>9.18</v>
      </c>
      <c r="P313" s="14">
        <f t="shared" si="76"/>
        <v>9.7999999999999989</v>
      </c>
      <c r="Q313" s="31"/>
      <c r="R313" s="14">
        <f t="shared" si="74"/>
        <v>9.7999999999999989</v>
      </c>
      <c r="S313" s="10"/>
      <c r="T313" s="10"/>
    </row>
    <row r="314" spans="1:20" x14ac:dyDescent="0.2">
      <c r="A314" s="93"/>
      <c r="B314" s="121"/>
      <c r="C314" s="76" t="s">
        <v>452</v>
      </c>
      <c r="D314" s="77">
        <v>0</v>
      </c>
      <c r="E314" s="14"/>
      <c r="F314" s="14"/>
      <c r="G314" s="14"/>
      <c r="H314" s="30">
        <f t="shared" si="65"/>
        <v>0</v>
      </c>
      <c r="I314" s="14"/>
      <c r="J314" s="14"/>
      <c r="K314" s="30">
        <f t="shared" si="71"/>
        <v>0</v>
      </c>
      <c r="L314" s="14"/>
      <c r="M314" s="14"/>
      <c r="N314" s="14"/>
      <c r="O314" s="14">
        <f t="shared" si="75"/>
        <v>0</v>
      </c>
      <c r="P314" s="14">
        <f t="shared" si="76"/>
        <v>0</v>
      </c>
      <c r="Q314" s="31"/>
      <c r="R314" s="14">
        <f t="shared" si="74"/>
        <v>0</v>
      </c>
      <c r="S314" s="10"/>
      <c r="T314" s="10"/>
    </row>
    <row r="315" spans="1:20" x14ac:dyDescent="0.2">
      <c r="A315" s="93"/>
      <c r="B315" s="121"/>
      <c r="C315" s="76" t="s">
        <v>361</v>
      </c>
      <c r="D315" s="77">
        <v>0</v>
      </c>
      <c r="E315" s="14"/>
      <c r="F315" s="14"/>
      <c r="G315" s="14"/>
      <c r="H315" s="30">
        <f t="shared" si="65"/>
        <v>0</v>
      </c>
      <c r="I315" s="14"/>
      <c r="J315" s="14"/>
      <c r="K315" s="30">
        <f t="shared" si="71"/>
        <v>0</v>
      </c>
      <c r="L315" s="14"/>
      <c r="M315" s="14"/>
      <c r="N315" s="14"/>
      <c r="O315" s="14">
        <f t="shared" si="75"/>
        <v>0</v>
      </c>
      <c r="P315" s="14">
        <f t="shared" si="76"/>
        <v>0</v>
      </c>
      <c r="Q315" s="31"/>
      <c r="R315" s="14">
        <f t="shared" si="74"/>
        <v>0</v>
      </c>
      <c r="S315" s="10"/>
      <c r="T315" s="10"/>
    </row>
    <row r="316" spans="1:20" x14ac:dyDescent="0.2">
      <c r="A316" s="93"/>
      <c r="B316" s="121"/>
      <c r="C316" s="76" t="s">
        <v>236</v>
      </c>
      <c r="D316" s="77">
        <v>78</v>
      </c>
      <c r="E316" s="14"/>
      <c r="F316" s="14"/>
      <c r="G316" s="14"/>
      <c r="H316" s="30">
        <f t="shared" si="65"/>
        <v>0</v>
      </c>
      <c r="I316" s="14">
        <v>1.56</v>
      </c>
      <c r="J316" s="14"/>
      <c r="K316" s="30">
        <f t="shared" si="71"/>
        <v>1.56</v>
      </c>
      <c r="L316" s="14"/>
      <c r="M316" s="14">
        <v>12.93</v>
      </c>
      <c r="N316" s="14">
        <v>76.94</v>
      </c>
      <c r="O316" s="14">
        <f t="shared" si="75"/>
        <v>89.87</v>
      </c>
      <c r="P316" s="14">
        <f t="shared" si="76"/>
        <v>91.43</v>
      </c>
      <c r="Q316" s="31">
        <v>0.5</v>
      </c>
      <c r="R316" s="14">
        <f t="shared" si="74"/>
        <v>91.93</v>
      </c>
      <c r="S316" s="10"/>
      <c r="T316" s="10"/>
    </row>
    <row r="317" spans="1:20" x14ac:dyDescent="0.2">
      <c r="A317" s="93"/>
      <c r="B317" s="121"/>
      <c r="C317" s="76" t="s">
        <v>253</v>
      </c>
      <c r="D317" s="77">
        <v>17</v>
      </c>
      <c r="E317" s="14"/>
      <c r="F317" s="14"/>
      <c r="G317" s="14"/>
      <c r="H317" s="30">
        <f t="shared" si="65"/>
        <v>0</v>
      </c>
      <c r="I317" s="14"/>
      <c r="J317" s="14"/>
      <c r="K317" s="30">
        <f t="shared" si="71"/>
        <v>0</v>
      </c>
      <c r="L317" s="14"/>
      <c r="M317" s="14">
        <v>2.2000000000000002</v>
      </c>
      <c r="N317" s="14">
        <v>10.29</v>
      </c>
      <c r="O317" s="14">
        <f t="shared" si="75"/>
        <v>12.489999999999998</v>
      </c>
      <c r="P317" s="14">
        <f t="shared" si="76"/>
        <v>12.489999999999998</v>
      </c>
      <c r="Q317" s="31"/>
      <c r="R317" s="14">
        <f t="shared" si="74"/>
        <v>12.489999999999998</v>
      </c>
      <c r="S317" s="10"/>
      <c r="T317" s="10"/>
    </row>
    <row r="318" spans="1:20" x14ac:dyDescent="0.2">
      <c r="A318" s="93"/>
      <c r="B318" s="121"/>
      <c r="C318" s="76" t="s">
        <v>255</v>
      </c>
      <c r="D318" s="77">
        <v>11</v>
      </c>
      <c r="E318" s="14"/>
      <c r="F318" s="14"/>
      <c r="G318" s="14"/>
      <c r="H318" s="30">
        <f t="shared" si="65"/>
        <v>0</v>
      </c>
      <c r="I318" s="14">
        <v>2.1</v>
      </c>
      <c r="J318" s="14"/>
      <c r="K318" s="30">
        <f t="shared" si="71"/>
        <v>2.1</v>
      </c>
      <c r="L318" s="14"/>
      <c r="M318" s="14">
        <v>2.8</v>
      </c>
      <c r="N318" s="14">
        <v>17.53</v>
      </c>
      <c r="O318" s="14">
        <f t="shared" si="75"/>
        <v>20.330000000000002</v>
      </c>
      <c r="P318" s="14">
        <f t="shared" si="76"/>
        <v>22.430000000000003</v>
      </c>
      <c r="Q318" s="31"/>
      <c r="R318" s="14">
        <f t="shared" si="74"/>
        <v>22.430000000000003</v>
      </c>
      <c r="S318" s="10"/>
      <c r="T318" s="10"/>
    </row>
    <row r="319" spans="1:20" x14ac:dyDescent="0.2">
      <c r="A319" s="93"/>
      <c r="B319" s="121"/>
      <c r="C319" s="76" t="s">
        <v>376</v>
      </c>
      <c r="D319" s="77">
        <v>0</v>
      </c>
      <c r="E319" s="14"/>
      <c r="F319" s="14"/>
      <c r="G319" s="14"/>
      <c r="H319" s="30">
        <f t="shared" si="65"/>
        <v>0</v>
      </c>
      <c r="I319" s="14"/>
      <c r="J319" s="14"/>
      <c r="K319" s="30">
        <f t="shared" si="71"/>
        <v>0</v>
      </c>
      <c r="L319" s="14"/>
      <c r="M319" s="14"/>
      <c r="N319" s="14"/>
      <c r="O319" s="14">
        <f t="shared" si="75"/>
        <v>0</v>
      </c>
      <c r="P319" s="14">
        <f t="shared" si="76"/>
        <v>0</v>
      </c>
      <c r="Q319" s="31"/>
      <c r="R319" s="14">
        <f t="shared" si="74"/>
        <v>0</v>
      </c>
      <c r="S319" s="10"/>
      <c r="T319" s="10"/>
    </row>
    <row r="320" spans="1:20" x14ac:dyDescent="0.2">
      <c r="A320" s="93"/>
      <c r="B320" s="121"/>
      <c r="C320" s="76" t="s">
        <v>251</v>
      </c>
      <c r="D320" s="77">
        <v>37</v>
      </c>
      <c r="E320" s="14"/>
      <c r="F320" s="14"/>
      <c r="G320" s="14"/>
      <c r="H320" s="30">
        <f t="shared" si="65"/>
        <v>0</v>
      </c>
      <c r="I320" s="14">
        <v>1</v>
      </c>
      <c r="J320" s="14"/>
      <c r="K320" s="30">
        <f t="shared" si="71"/>
        <v>1</v>
      </c>
      <c r="L320" s="14"/>
      <c r="M320" s="14">
        <v>16.649999999999999</v>
      </c>
      <c r="N320" s="14">
        <v>62.54</v>
      </c>
      <c r="O320" s="14">
        <f t="shared" si="75"/>
        <v>79.19</v>
      </c>
      <c r="P320" s="14">
        <f t="shared" si="76"/>
        <v>80.19</v>
      </c>
      <c r="Q320" s="31">
        <v>7</v>
      </c>
      <c r="R320" s="14">
        <f t="shared" si="74"/>
        <v>87.19</v>
      </c>
      <c r="S320" s="10"/>
      <c r="T320" s="10"/>
    </row>
    <row r="321" spans="1:21" x14ac:dyDescent="0.2">
      <c r="A321" s="93"/>
      <c r="B321" s="121"/>
      <c r="C321" s="76" t="s">
        <v>232</v>
      </c>
      <c r="D321" s="77">
        <v>0</v>
      </c>
      <c r="E321" s="14"/>
      <c r="F321" s="14"/>
      <c r="G321" s="14"/>
      <c r="H321" s="30">
        <f t="shared" si="65"/>
        <v>0</v>
      </c>
      <c r="I321" s="14"/>
      <c r="J321" s="14"/>
      <c r="K321" s="30">
        <f t="shared" si="71"/>
        <v>0</v>
      </c>
      <c r="L321" s="14"/>
      <c r="M321" s="14"/>
      <c r="N321" s="14"/>
      <c r="O321" s="14">
        <f t="shared" si="75"/>
        <v>0</v>
      </c>
      <c r="P321" s="14">
        <f t="shared" si="76"/>
        <v>0</v>
      </c>
      <c r="Q321" s="31"/>
      <c r="R321" s="14">
        <f t="shared" si="74"/>
        <v>0</v>
      </c>
      <c r="S321" s="10"/>
      <c r="T321" s="10"/>
    </row>
    <row r="322" spans="1:21" x14ac:dyDescent="0.2">
      <c r="A322" s="93"/>
      <c r="B322" s="121"/>
      <c r="C322" s="76" t="s">
        <v>344</v>
      </c>
      <c r="D322" s="77">
        <v>1</v>
      </c>
      <c r="E322" s="14"/>
      <c r="F322" s="14"/>
      <c r="G322" s="14"/>
      <c r="H322" s="30">
        <f t="shared" si="65"/>
        <v>0</v>
      </c>
      <c r="I322" s="14"/>
      <c r="J322" s="14"/>
      <c r="K322" s="30">
        <f t="shared" si="71"/>
        <v>0</v>
      </c>
      <c r="L322" s="14"/>
      <c r="M322" s="14"/>
      <c r="N322" s="14">
        <v>0.05</v>
      </c>
      <c r="O322" s="14">
        <f t="shared" si="75"/>
        <v>0.05</v>
      </c>
      <c r="P322" s="14">
        <f t="shared" si="76"/>
        <v>0.05</v>
      </c>
      <c r="Q322" s="31"/>
      <c r="R322" s="14">
        <f t="shared" si="74"/>
        <v>0.05</v>
      </c>
      <c r="S322" s="10"/>
      <c r="T322" s="10"/>
    </row>
    <row r="323" spans="1:21" x14ac:dyDescent="0.2">
      <c r="A323" s="93"/>
      <c r="B323" s="121"/>
      <c r="C323" s="76" t="s">
        <v>242</v>
      </c>
      <c r="D323" s="77">
        <v>8</v>
      </c>
      <c r="E323" s="14"/>
      <c r="F323" s="14"/>
      <c r="G323" s="14"/>
      <c r="H323" s="30">
        <f t="shared" si="65"/>
        <v>0</v>
      </c>
      <c r="I323" s="14"/>
      <c r="J323" s="14"/>
      <c r="K323" s="30">
        <f t="shared" si="71"/>
        <v>0</v>
      </c>
      <c r="L323" s="14"/>
      <c r="M323" s="14">
        <v>36.1</v>
      </c>
      <c r="N323" s="14">
        <v>70.260000000000005</v>
      </c>
      <c r="O323" s="14">
        <f t="shared" si="75"/>
        <v>106.36000000000001</v>
      </c>
      <c r="P323" s="14">
        <f t="shared" si="76"/>
        <v>106.36000000000001</v>
      </c>
      <c r="Q323" s="31">
        <v>1</v>
      </c>
      <c r="R323" s="14">
        <f t="shared" si="74"/>
        <v>107.36000000000001</v>
      </c>
      <c r="S323" s="10"/>
      <c r="T323" s="10"/>
    </row>
    <row r="324" spans="1:21" x14ac:dyDescent="0.2">
      <c r="A324" s="93"/>
      <c r="B324" s="121"/>
      <c r="C324" s="76" t="s">
        <v>370</v>
      </c>
      <c r="D324" s="77">
        <v>0</v>
      </c>
      <c r="E324" s="14"/>
      <c r="F324" s="14"/>
      <c r="G324" s="14"/>
      <c r="H324" s="30">
        <f t="shared" si="65"/>
        <v>0</v>
      </c>
      <c r="I324" s="14"/>
      <c r="J324" s="14"/>
      <c r="K324" s="30">
        <f t="shared" si="71"/>
        <v>0</v>
      </c>
      <c r="L324" s="14"/>
      <c r="M324" s="14"/>
      <c r="N324" s="14"/>
      <c r="O324" s="14">
        <f t="shared" si="75"/>
        <v>0</v>
      </c>
      <c r="P324" s="14">
        <f t="shared" si="76"/>
        <v>0</v>
      </c>
      <c r="Q324" s="31"/>
      <c r="R324" s="14">
        <f t="shared" si="74"/>
        <v>0</v>
      </c>
      <c r="S324" s="10"/>
      <c r="T324" s="10"/>
    </row>
    <row r="325" spans="1:21" x14ac:dyDescent="0.2">
      <c r="A325" s="93"/>
      <c r="B325" s="121"/>
      <c r="C325" s="76" t="s">
        <v>231</v>
      </c>
      <c r="D325" s="77">
        <v>1</v>
      </c>
      <c r="E325" s="14"/>
      <c r="F325" s="14"/>
      <c r="G325" s="14"/>
      <c r="H325" s="30">
        <f t="shared" si="65"/>
        <v>0</v>
      </c>
      <c r="I325" s="14"/>
      <c r="J325" s="14"/>
      <c r="K325" s="30">
        <f t="shared" si="71"/>
        <v>0</v>
      </c>
      <c r="L325" s="14"/>
      <c r="M325" s="14"/>
      <c r="N325" s="14">
        <v>1</v>
      </c>
      <c r="O325" s="14">
        <f t="shared" si="75"/>
        <v>1</v>
      </c>
      <c r="P325" s="14">
        <f t="shared" si="76"/>
        <v>1</v>
      </c>
      <c r="Q325" s="31">
        <v>11</v>
      </c>
      <c r="R325" s="14">
        <f t="shared" si="74"/>
        <v>12</v>
      </c>
      <c r="S325" s="10"/>
      <c r="T325" s="10"/>
    </row>
    <row r="326" spans="1:21" x14ac:dyDescent="0.2">
      <c r="A326" s="93"/>
      <c r="B326" s="121"/>
      <c r="C326" s="76" t="s">
        <v>346</v>
      </c>
      <c r="D326" s="77">
        <v>1</v>
      </c>
      <c r="E326" s="14"/>
      <c r="F326" s="14"/>
      <c r="G326" s="14"/>
      <c r="H326" s="30">
        <f t="shared" si="65"/>
        <v>0</v>
      </c>
      <c r="I326" s="14"/>
      <c r="J326" s="14"/>
      <c r="K326" s="30">
        <f t="shared" si="71"/>
        <v>0</v>
      </c>
      <c r="L326" s="14"/>
      <c r="M326" s="14"/>
      <c r="N326" s="14">
        <v>0.5</v>
      </c>
      <c r="O326" s="14">
        <f t="shared" si="75"/>
        <v>0.5</v>
      </c>
      <c r="P326" s="14">
        <f t="shared" si="76"/>
        <v>0.5</v>
      </c>
      <c r="Q326" s="31"/>
      <c r="R326" s="14">
        <f t="shared" si="74"/>
        <v>0.5</v>
      </c>
      <c r="S326" s="10"/>
      <c r="T326" s="10"/>
    </row>
    <row r="327" spans="1:21" x14ac:dyDescent="0.2">
      <c r="A327" s="93"/>
      <c r="B327" s="121"/>
      <c r="C327" s="76" t="s">
        <v>347</v>
      </c>
      <c r="D327" s="77">
        <v>2</v>
      </c>
      <c r="E327" s="14"/>
      <c r="F327" s="14"/>
      <c r="G327" s="14"/>
      <c r="H327" s="30">
        <f t="shared" si="65"/>
        <v>0</v>
      </c>
      <c r="I327" s="14"/>
      <c r="J327" s="14"/>
      <c r="K327" s="30">
        <f t="shared" si="71"/>
        <v>0</v>
      </c>
      <c r="L327" s="14"/>
      <c r="M327" s="14">
        <v>0.1</v>
      </c>
      <c r="N327" s="14">
        <v>1</v>
      </c>
      <c r="O327" s="14">
        <f t="shared" si="75"/>
        <v>1.1000000000000001</v>
      </c>
      <c r="P327" s="14">
        <f t="shared" si="76"/>
        <v>1.1000000000000001</v>
      </c>
      <c r="Q327" s="31"/>
      <c r="R327" s="14">
        <f t="shared" si="74"/>
        <v>1.1000000000000001</v>
      </c>
      <c r="S327" s="10"/>
      <c r="T327" s="10"/>
    </row>
    <row r="328" spans="1:21" x14ac:dyDescent="0.2">
      <c r="A328" s="93"/>
      <c r="B328" s="121"/>
      <c r="C328" s="76" t="s">
        <v>289</v>
      </c>
      <c r="D328" s="77">
        <v>0</v>
      </c>
      <c r="E328" s="14"/>
      <c r="F328" s="14"/>
      <c r="G328" s="14"/>
      <c r="H328" s="30">
        <f t="shared" si="65"/>
        <v>0</v>
      </c>
      <c r="I328" s="14"/>
      <c r="J328" s="14"/>
      <c r="K328" s="30">
        <f t="shared" si="71"/>
        <v>0</v>
      </c>
      <c r="L328" s="14"/>
      <c r="M328" s="14"/>
      <c r="N328" s="14"/>
      <c r="O328" s="14">
        <f t="shared" si="75"/>
        <v>0</v>
      </c>
      <c r="P328" s="14">
        <f t="shared" si="76"/>
        <v>0</v>
      </c>
      <c r="Q328" s="31"/>
      <c r="R328" s="14">
        <f t="shared" si="74"/>
        <v>0</v>
      </c>
      <c r="S328" s="10"/>
      <c r="T328" s="10"/>
      <c r="U328" s="10"/>
    </row>
    <row r="329" spans="1:21" x14ac:dyDescent="0.2">
      <c r="A329" s="93"/>
      <c r="B329" s="121"/>
      <c r="C329" s="76" t="s">
        <v>238</v>
      </c>
      <c r="D329" s="77">
        <v>4</v>
      </c>
      <c r="E329" s="14"/>
      <c r="F329" s="14"/>
      <c r="G329" s="14"/>
      <c r="H329" s="30">
        <f t="shared" si="65"/>
        <v>0</v>
      </c>
      <c r="I329" s="14">
        <v>0.5</v>
      </c>
      <c r="J329" s="14"/>
      <c r="K329" s="30">
        <f t="shared" si="71"/>
        <v>0.5</v>
      </c>
      <c r="L329" s="14"/>
      <c r="M329" s="14">
        <v>0.3</v>
      </c>
      <c r="N329" s="14">
        <v>0.82</v>
      </c>
      <c r="O329" s="14">
        <f t="shared" si="75"/>
        <v>1.1199999999999999</v>
      </c>
      <c r="P329" s="14">
        <f t="shared" si="76"/>
        <v>1.6199999999999999</v>
      </c>
      <c r="Q329" s="31"/>
      <c r="R329" s="14">
        <f t="shared" si="74"/>
        <v>1.6199999999999999</v>
      </c>
      <c r="S329" s="10"/>
      <c r="T329" s="10"/>
    </row>
    <row r="330" spans="1:21" x14ac:dyDescent="0.2">
      <c r="A330" s="93"/>
      <c r="B330" s="121"/>
      <c r="C330" s="76" t="s">
        <v>390</v>
      </c>
      <c r="D330" s="77">
        <v>0</v>
      </c>
      <c r="E330" s="14"/>
      <c r="F330" s="14"/>
      <c r="G330" s="14"/>
      <c r="H330" s="30">
        <f t="shared" si="65"/>
        <v>0</v>
      </c>
      <c r="I330" s="14"/>
      <c r="J330" s="14"/>
      <c r="K330" s="30">
        <f t="shared" si="71"/>
        <v>0</v>
      </c>
      <c r="L330" s="14"/>
      <c r="M330" s="14"/>
      <c r="N330" s="14"/>
      <c r="O330" s="14">
        <f t="shared" si="75"/>
        <v>0</v>
      </c>
      <c r="P330" s="14">
        <f t="shared" si="76"/>
        <v>0</v>
      </c>
      <c r="Q330" s="31"/>
      <c r="R330" s="14">
        <f t="shared" si="74"/>
        <v>0</v>
      </c>
      <c r="S330" s="10"/>
      <c r="T330" s="10"/>
    </row>
    <row r="331" spans="1:21" x14ac:dyDescent="0.2">
      <c r="A331" s="93"/>
      <c r="B331" s="121"/>
      <c r="C331" s="76" t="s">
        <v>352</v>
      </c>
      <c r="D331" s="77">
        <v>1</v>
      </c>
      <c r="E331" s="14"/>
      <c r="F331" s="14"/>
      <c r="G331" s="14"/>
      <c r="H331" s="30">
        <f t="shared" si="65"/>
        <v>0</v>
      </c>
      <c r="I331" s="14"/>
      <c r="J331" s="14"/>
      <c r="K331" s="30">
        <f t="shared" si="71"/>
        <v>0</v>
      </c>
      <c r="L331" s="14"/>
      <c r="M331" s="14"/>
      <c r="N331" s="14">
        <v>0.5</v>
      </c>
      <c r="O331" s="14">
        <f t="shared" si="75"/>
        <v>0.5</v>
      </c>
      <c r="P331" s="14">
        <f t="shared" si="76"/>
        <v>0.5</v>
      </c>
      <c r="Q331" s="31"/>
      <c r="R331" s="14">
        <f t="shared" si="74"/>
        <v>0.5</v>
      </c>
      <c r="S331" s="10"/>
      <c r="T331" s="10"/>
    </row>
    <row r="332" spans="1:21" x14ac:dyDescent="0.2">
      <c r="A332" s="93"/>
      <c r="B332" s="121"/>
      <c r="C332" s="76" t="s">
        <v>336</v>
      </c>
      <c r="D332" s="77">
        <v>15</v>
      </c>
      <c r="E332" s="14"/>
      <c r="F332" s="14"/>
      <c r="G332" s="14"/>
      <c r="H332" s="30">
        <f t="shared" si="65"/>
        <v>0</v>
      </c>
      <c r="I332" s="14">
        <v>3</v>
      </c>
      <c r="J332" s="14"/>
      <c r="K332" s="30">
        <f t="shared" si="71"/>
        <v>3</v>
      </c>
      <c r="L332" s="14"/>
      <c r="M332" s="14">
        <v>9.3000000000000007</v>
      </c>
      <c r="N332" s="14">
        <v>25.93</v>
      </c>
      <c r="O332" s="14">
        <f t="shared" si="75"/>
        <v>35.230000000000004</v>
      </c>
      <c r="P332" s="14">
        <f t="shared" si="76"/>
        <v>38.230000000000004</v>
      </c>
      <c r="Q332" s="31">
        <v>0.3</v>
      </c>
      <c r="R332" s="14">
        <f t="shared" si="74"/>
        <v>38.53</v>
      </c>
      <c r="S332" s="10"/>
      <c r="T332" s="10"/>
    </row>
    <row r="333" spans="1:21" x14ac:dyDescent="0.2">
      <c r="A333" s="93"/>
      <c r="B333" s="121"/>
      <c r="C333" s="76" t="s">
        <v>290</v>
      </c>
      <c r="D333" s="77">
        <v>5</v>
      </c>
      <c r="E333" s="14"/>
      <c r="F333" s="14"/>
      <c r="G333" s="14"/>
      <c r="H333" s="30">
        <f t="shared" si="65"/>
        <v>0</v>
      </c>
      <c r="I333" s="14"/>
      <c r="J333" s="14"/>
      <c r="K333" s="30">
        <f t="shared" si="71"/>
        <v>0</v>
      </c>
      <c r="L333" s="14"/>
      <c r="M333" s="14">
        <v>0.1</v>
      </c>
      <c r="N333" s="14">
        <v>1.1499999999999999</v>
      </c>
      <c r="O333" s="14">
        <f t="shared" si="75"/>
        <v>1.25</v>
      </c>
      <c r="P333" s="14">
        <f t="shared" si="76"/>
        <v>1.25</v>
      </c>
      <c r="Q333" s="31"/>
      <c r="R333" s="14">
        <f t="shared" si="74"/>
        <v>1.25</v>
      </c>
      <c r="S333" s="10"/>
      <c r="T333" s="10"/>
    </row>
    <row r="334" spans="1:21" x14ac:dyDescent="0.2">
      <c r="A334" s="93"/>
      <c r="B334" s="121"/>
      <c r="C334" s="76" t="s">
        <v>250</v>
      </c>
      <c r="D334" s="77">
        <v>6</v>
      </c>
      <c r="E334" s="14"/>
      <c r="F334" s="14"/>
      <c r="G334" s="14"/>
      <c r="H334" s="30">
        <f t="shared" si="65"/>
        <v>0</v>
      </c>
      <c r="I334" s="14"/>
      <c r="J334" s="14">
        <v>0.06</v>
      </c>
      <c r="K334" s="30">
        <f t="shared" si="71"/>
        <v>0.06</v>
      </c>
      <c r="L334" s="14"/>
      <c r="M334" s="14">
        <v>0.08</v>
      </c>
      <c r="N334" s="14">
        <v>0.56999999999999995</v>
      </c>
      <c r="O334" s="14">
        <f t="shared" si="75"/>
        <v>0.64999999999999991</v>
      </c>
      <c r="P334" s="14">
        <f t="shared" si="76"/>
        <v>0.71</v>
      </c>
      <c r="Q334" s="31"/>
      <c r="R334" s="14">
        <f t="shared" si="74"/>
        <v>0.71</v>
      </c>
      <c r="S334" s="10"/>
      <c r="T334" s="10"/>
    </row>
    <row r="335" spans="1:21" x14ac:dyDescent="0.2">
      <c r="A335" s="93"/>
      <c r="B335" s="121"/>
      <c r="C335" s="76" t="s">
        <v>391</v>
      </c>
      <c r="D335" s="77">
        <v>0</v>
      </c>
      <c r="E335" s="14"/>
      <c r="F335" s="14"/>
      <c r="G335" s="14"/>
      <c r="H335" s="30">
        <f t="shared" si="65"/>
        <v>0</v>
      </c>
      <c r="I335" s="14"/>
      <c r="J335" s="14"/>
      <c r="K335" s="30">
        <f t="shared" si="71"/>
        <v>0</v>
      </c>
      <c r="L335" s="14"/>
      <c r="M335" s="14"/>
      <c r="N335" s="14"/>
      <c r="O335" s="14">
        <f t="shared" si="75"/>
        <v>0</v>
      </c>
      <c r="P335" s="14">
        <f t="shared" si="76"/>
        <v>0</v>
      </c>
      <c r="Q335" s="31"/>
      <c r="R335" s="14">
        <f t="shared" si="74"/>
        <v>0</v>
      </c>
      <c r="S335" s="10"/>
      <c r="T335" s="10"/>
    </row>
    <row r="336" spans="1:21" x14ac:dyDescent="0.2">
      <c r="A336" s="93"/>
      <c r="B336" s="121"/>
      <c r="C336" s="76" t="s">
        <v>240</v>
      </c>
      <c r="D336" s="77">
        <v>6</v>
      </c>
      <c r="E336" s="14"/>
      <c r="F336" s="14"/>
      <c r="G336" s="14"/>
      <c r="H336" s="30">
        <f t="shared" si="65"/>
        <v>0</v>
      </c>
      <c r="I336" s="14"/>
      <c r="J336" s="14"/>
      <c r="K336" s="30">
        <f t="shared" si="71"/>
        <v>0</v>
      </c>
      <c r="L336" s="14"/>
      <c r="M336" s="14">
        <v>1.8</v>
      </c>
      <c r="N336" s="14">
        <v>4.6500000000000004</v>
      </c>
      <c r="O336" s="14">
        <f t="shared" si="75"/>
        <v>6.45</v>
      </c>
      <c r="P336" s="14">
        <f t="shared" si="76"/>
        <v>6.45</v>
      </c>
      <c r="Q336" s="31"/>
      <c r="R336" s="14">
        <f t="shared" si="74"/>
        <v>6.45</v>
      </c>
      <c r="S336" s="10"/>
      <c r="T336" s="10"/>
    </row>
    <row r="337" spans="1:20" x14ac:dyDescent="0.2">
      <c r="A337" s="93"/>
      <c r="B337" s="121"/>
      <c r="C337" s="76" t="s">
        <v>261</v>
      </c>
      <c r="D337" s="77">
        <v>6</v>
      </c>
      <c r="E337" s="14">
        <v>0.5</v>
      </c>
      <c r="F337" s="14"/>
      <c r="G337" s="14"/>
      <c r="H337" s="30">
        <f t="shared" si="65"/>
        <v>0.5</v>
      </c>
      <c r="I337" s="14">
        <v>1.7</v>
      </c>
      <c r="J337" s="14">
        <v>1.5</v>
      </c>
      <c r="K337" s="30">
        <f t="shared" si="71"/>
        <v>3.7</v>
      </c>
      <c r="L337" s="14">
        <v>0.2</v>
      </c>
      <c r="M337" s="14">
        <v>5</v>
      </c>
      <c r="N337" s="14">
        <v>8.91</v>
      </c>
      <c r="O337" s="14">
        <f t="shared" si="75"/>
        <v>14.11</v>
      </c>
      <c r="P337" s="14">
        <f t="shared" si="76"/>
        <v>17.809999999999999</v>
      </c>
      <c r="Q337" s="31"/>
      <c r="R337" s="14">
        <f t="shared" si="74"/>
        <v>17.809999999999999</v>
      </c>
      <c r="S337" s="10"/>
      <c r="T337" s="10"/>
    </row>
    <row r="338" spans="1:20" x14ac:dyDescent="0.2">
      <c r="A338" s="93"/>
      <c r="B338" s="121"/>
      <c r="C338" s="76" t="s">
        <v>241</v>
      </c>
      <c r="D338" s="77">
        <v>5</v>
      </c>
      <c r="E338" s="14"/>
      <c r="F338" s="14"/>
      <c r="G338" s="14"/>
      <c r="H338" s="30">
        <f t="shared" si="65"/>
        <v>0</v>
      </c>
      <c r="I338" s="14"/>
      <c r="J338" s="14"/>
      <c r="K338" s="30">
        <f t="shared" si="71"/>
        <v>0</v>
      </c>
      <c r="L338" s="14"/>
      <c r="M338" s="14">
        <v>0.2</v>
      </c>
      <c r="N338" s="14">
        <v>1.63</v>
      </c>
      <c r="O338" s="14">
        <f>+SUM(L338:N338)</f>
        <v>1.8299999999999998</v>
      </c>
      <c r="P338" s="14">
        <f>+SUM(K338+O338)</f>
        <v>1.8299999999999998</v>
      </c>
      <c r="Q338" s="31"/>
      <c r="R338" s="14">
        <f t="shared" si="74"/>
        <v>1.8299999999999998</v>
      </c>
      <c r="S338" s="10"/>
      <c r="T338" s="10"/>
    </row>
    <row r="339" spans="1:20" x14ac:dyDescent="0.2">
      <c r="A339" s="93"/>
      <c r="B339" s="121"/>
      <c r="C339" s="76" t="s">
        <v>570</v>
      </c>
      <c r="D339" s="77"/>
      <c r="E339" s="14"/>
      <c r="F339" s="14"/>
      <c r="G339" s="14"/>
      <c r="H339" s="30"/>
      <c r="I339" s="14"/>
      <c r="J339" s="14"/>
      <c r="K339" s="30"/>
      <c r="L339" s="14"/>
      <c r="M339" s="14"/>
      <c r="N339" s="14"/>
      <c r="O339" s="14"/>
      <c r="P339" s="14"/>
      <c r="Q339" s="31"/>
      <c r="R339" s="14"/>
      <c r="S339" s="10"/>
      <c r="T339" s="10"/>
    </row>
    <row r="340" spans="1:20" x14ac:dyDescent="0.2">
      <c r="A340" s="93"/>
      <c r="B340" s="121"/>
      <c r="C340" s="76" t="s">
        <v>573</v>
      </c>
      <c r="D340" s="77"/>
      <c r="E340" s="14"/>
      <c r="F340" s="14"/>
      <c r="G340" s="14"/>
      <c r="H340" s="30"/>
      <c r="I340" s="14"/>
      <c r="J340" s="14"/>
      <c r="K340" s="30"/>
      <c r="L340" s="14"/>
      <c r="M340" s="14"/>
      <c r="N340" s="14"/>
      <c r="O340" s="14"/>
      <c r="P340" s="14"/>
      <c r="Q340" s="31"/>
      <c r="R340" s="14"/>
      <c r="S340" s="10"/>
      <c r="T340" s="10"/>
    </row>
    <row r="341" spans="1:20" x14ac:dyDescent="0.2">
      <c r="A341" s="93"/>
      <c r="B341" s="121"/>
      <c r="C341" s="76" t="s">
        <v>574</v>
      </c>
      <c r="D341" s="77"/>
      <c r="E341" s="14"/>
      <c r="F341" s="14"/>
      <c r="G341" s="14"/>
      <c r="H341" s="30"/>
      <c r="I341" s="14"/>
      <c r="J341" s="14"/>
      <c r="K341" s="30"/>
      <c r="L341" s="14"/>
      <c r="M341" s="14"/>
      <c r="N341" s="14"/>
      <c r="O341" s="14"/>
      <c r="P341" s="14"/>
      <c r="Q341" s="31"/>
      <c r="R341" s="14"/>
      <c r="S341" s="10"/>
      <c r="T341" s="10"/>
    </row>
    <row r="342" spans="1:20" x14ac:dyDescent="0.2">
      <c r="A342" s="93"/>
      <c r="B342" s="122"/>
      <c r="C342" s="76" t="s">
        <v>575</v>
      </c>
      <c r="D342" s="77"/>
      <c r="E342" s="14"/>
      <c r="F342" s="14"/>
      <c r="G342" s="14"/>
      <c r="H342" s="30"/>
      <c r="I342" s="14"/>
      <c r="J342" s="14"/>
      <c r="K342" s="30"/>
      <c r="L342" s="14"/>
      <c r="M342" s="14"/>
      <c r="N342" s="14"/>
      <c r="O342" s="14"/>
      <c r="P342" s="14"/>
      <c r="Q342" s="31"/>
      <c r="R342" s="14"/>
      <c r="S342" s="10"/>
      <c r="T342" s="10"/>
    </row>
    <row r="343" spans="1:20" ht="15" x14ac:dyDescent="0.25">
      <c r="A343" s="230" t="s">
        <v>0</v>
      </c>
      <c r="B343" s="231"/>
      <c r="C343" s="232" t="s">
        <v>0</v>
      </c>
      <c r="D343" s="114">
        <f t="shared" ref="D343:R343" si="77">+SUM(D291:D338)</f>
        <v>433</v>
      </c>
      <c r="E343" s="115">
        <f>SUM(E291:E338)</f>
        <v>0.5</v>
      </c>
      <c r="F343" s="115">
        <f>SUM(F291:F338)</f>
        <v>0</v>
      </c>
      <c r="G343" s="115">
        <f>SUM(G291:G338)</f>
        <v>0</v>
      </c>
      <c r="H343" s="115">
        <f>SUM(H291:H338)</f>
        <v>0.5</v>
      </c>
      <c r="I343" s="115">
        <f t="shared" si="77"/>
        <v>27.18</v>
      </c>
      <c r="J343" s="115">
        <f t="shared" si="77"/>
        <v>1.86</v>
      </c>
      <c r="K343" s="115">
        <f t="shared" si="77"/>
        <v>29.54</v>
      </c>
      <c r="L343" s="115">
        <f t="shared" si="77"/>
        <v>191.22</v>
      </c>
      <c r="M343" s="115">
        <f t="shared" si="77"/>
        <v>555.17999999999995</v>
      </c>
      <c r="N343" s="115">
        <f t="shared" si="77"/>
        <v>1457.14</v>
      </c>
      <c r="O343" s="115">
        <f t="shared" si="77"/>
        <v>2203.5399999999995</v>
      </c>
      <c r="P343" s="115">
        <f t="shared" si="77"/>
        <v>2233.0799999999995</v>
      </c>
      <c r="Q343" s="115">
        <f t="shared" si="77"/>
        <v>79.8</v>
      </c>
      <c r="R343" s="116">
        <f t="shared" si="77"/>
        <v>2312.88</v>
      </c>
    </row>
    <row r="344" spans="1:20" ht="15" x14ac:dyDescent="0.25">
      <c r="A344" s="230" t="s">
        <v>337</v>
      </c>
      <c r="B344" s="231"/>
      <c r="C344" s="232"/>
      <c r="D344" s="53">
        <f t="shared" ref="D344:R344" si="78">+SUM(D343+D290+D279+D268+D223+D190+D135+D104+D70+D31+D14+D236)</f>
        <v>5356</v>
      </c>
      <c r="E344" s="54">
        <f t="shared" si="78"/>
        <v>2608.9499999999998</v>
      </c>
      <c r="F344" s="54">
        <f t="shared" si="78"/>
        <v>811.06999999999994</v>
      </c>
      <c r="G344" s="54">
        <f t="shared" si="78"/>
        <v>645.22</v>
      </c>
      <c r="H344" s="54">
        <f t="shared" si="78"/>
        <v>4065.2400000000002</v>
      </c>
      <c r="I344" s="54">
        <f t="shared" si="78"/>
        <v>1120.6100000000001</v>
      </c>
      <c r="J344" s="54">
        <f t="shared" si="78"/>
        <v>51.48</v>
      </c>
      <c r="K344" s="54">
        <f t="shared" si="78"/>
        <v>5237.3300000000008</v>
      </c>
      <c r="L344" s="54">
        <f t="shared" si="78"/>
        <v>2353.6100000000006</v>
      </c>
      <c r="M344" s="54">
        <f t="shared" si="78"/>
        <v>6803.6000000000013</v>
      </c>
      <c r="N344" s="54">
        <f t="shared" si="78"/>
        <v>8159.0299999999988</v>
      </c>
      <c r="O344" s="54">
        <f t="shared" si="78"/>
        <v>17316.239999999998</v>
      </c>
      <c r="P344" s="54">
        <f t="shared" si="78"/>
        <v>22553.57</v>
      </c>
      <c r="Q344" s="54">
        <f t="shared" si="78"/>
        <v>3620.2500000000005</v>
      </c>
      <c r="R344" s="55">
        <f t="shared" si="78"/>
        <v>26173.819999999996</v>
      </c>
    </row>
    <row r="345" spans="1:20" s="18" customFormat="1" x14ac:dyDescent="0.2">
      <c r="A345" s="42" t="s">
        <v>513</v>
      </c>
      <c r="B345" s="29"/>
      <c r="C345"/>
      <c r="D345" s="6"/>
      <c r="E345" s="5"/>
      <c r="F345"/>
      <c r="G345"/>
      <c r="H345"/>
      <c r="I345"/>
      <c r="J345"/>
      <c r="K345"/>
      <c r="L345"/>
      <c r="M345"/>
      <c r="N345"/>
      <c r="O345"/>
      <c r="P345"/>
      <c r="Q345" s="21"/>
      <c r="R345" s="21"/>
      <c r="S345" s="21"/>
      <c r="T345" s="21"/>
    </row>
    <row r="346" spans="1:20" s="18" customFormat="1" x14ac:dyDescent="0.2">
      <c r="A346" s="42"/>
      <c r="B346" s="29"/>
      <c r="C346"/>
      <c r="D346" s="6"/>
      <c r="E346" s="5"/>
      <c r="F346"/>
      <c r="G346"/>
      <c r="H346"/>
      <c r="I346"/>
      <c r="J346"/>
      <c r="K346"/>
      <c r="L346"/>
      <c r="M346"/>
      <c r="N346"/>
      <c r="O346"/>
      <c r="P346"/>
      <c r="Q346" s="21"/>
      <c r="R346" s="21"/>
      <c r="S346" s="21"/>
      <c r="T346" s="21"/>
    </row>
    <row r="347" spans="1:20" s="18" customFormat="1" x14ac:dyDescent="0.2">
      <c r="A347" s="42"/>
      <c r="B347" s="29"/>
      <c r="C347"/>
      <c r="D347" s="6"/>
      <c r="E347" s="5"/>
      <c r="F347"/>
      <c r="G347"/>
      <c r="H347"/>
      <c r="I347"/>
      <c r="J347"/>
      <c r="K347"/>
      <c r="L347"/>
      <c r="M347"/>
      <c r="N347"/>
      <c r="O347"/>
      <c r="P347"/>
      <c r="Q347" s="21"/>
      <c r="R347" s="21"/>
      <c r="S347" s="21"/>
      <c r="T347" s="21"/>
    </row>
    <row r="348" spans="1:20" s="18" customFormat="1" x14ac:dyDescent="0.2">
      <c r="A348" s="29"/>
      <c r="B348" s="29"/>
      <c r="C348"/>
      <c r="D348" s="6"/>
      <c r="E348" s="5"/>
      <c r="F348"/>
      <c r="G348"/>
      <c r="H348"/>
      <c r="I348"/>
      <c r="J348"/>
      <c r="K348"/>
      <c r="L348"/>
      <c r="M348"/>
      <c r="N348"/>
      <c r="O348"/>
      <c r="P348"/>
      <c r="Q348" s="21"/>
      <c r="R348" s="21"/>
      <c r="S348" s="21"/>
      <c r="T348" s="21"/>
    </row>
    <row r="349" spans="1:20" s="18" customForma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  <c r="P349"/>
      <c r="Q349" s="21"/>
      <c r="R349" s="21"/>
      <c r="S349" s="21"/>
      <c r="T349" s="21"/>
    </row>
    <row r="350" spans="1:20" s="18" customFormat="1" x14ac:dyDescent="0.2">
      <c r="A350" s="3"/>
      <c r="B350" s="37" t="s">
        <v>474</v>
      </c>
      <c r="C350"/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  <c r="P350"/>
      <c r="Q350" s="21"/>
      <c r="R350" s="21"/>
      <c r="S350" s="21"/>
      <c r="T350" s="21"/>
    </row>
    <row r="351" spans="1:20" s="18" customFormat="1" x14ac:dyDescent="0.2">
      <c r="A351" s="3"/>
      <c r="B351" s="37" t="s">
        <v>455</v>
      </c>
      <c r="C351"/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  <c r="P351"/>
      <c r="Q351" s="21"/>
      <c r="R351" s="21"/>
      <c r="S351" s="21"/>
      <c r="T351" s="21"/>
    </row>
    <row r="352" spans="1:20" s="18" customFormat="1" x14ac:dyDescent="0.2">
      <c r="A352" s="3"/>
      <c r="B352" s="37" t="s">
        <v>457</v>
      </c>
      <c r="C352"/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  <c r="P352"/>
      <c r="Q352" s="21"/>
      <c r="R352" s="21"/>
      <c r="S352" s="21"/>
      <c r="T352" s="21"/>
    </row>
    <row r="353" spans="1:20" s="18" customFormat="1" x14ac:dyDescent="0.2">
      <c r="A353" s="3"/>
      <c r="B353" s="37" t="s">
        <v>456</v>
      </c>
      <c r="C353"/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  <c r="P353"/>
      <c r="Q353" s="21"/>
      <c r="R353" s="21"/>
      <c r="S353" s="21"/>
      <c r="T353" s="21"/>
    </row>
    <row r="354" spans="1:20" s="18" customFormat="1" x14ac:dyDescent="0.2">
      <c r="A354" s="3"/>
      <c r="B354" s="37" t="s">
        <v>458</v>
      </c>
      <c r="C354"/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/>
      <c r="Q354" s="21"/>
      <c r="R354" s="21"/>
      <c r="S354" s="21"/>
      <c r="T354" s="21"/>
    </row>
    <row r="355" spans="1:20" s="18" customFormat="1" x14ac:dyDescent="0.2">
      <c r="A355" s="3"/>
      <c r="B355" s="37" t="s">
        <v>459</v>
      </c>
      <c r="C355"/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/>
      <c r="Q355" s="21"/>
      <c r="R355" s="21"/>
      <c r="S355" s="21"/>
      <c r="T355" s="21"/>
    </row>
    <row r="356" spans="1:20" x14ac:dyDescent="0.2">
      <c r="L356" s="9"/>
    </row>
    <row r="357" spans="1:20" x14ac:dyDescent="0.2">
      <c r="L357" s="9"/>
    </row>
    <row r="358" spans="1:20" x14ac:dyDescent="0.2">
      <c r="L358" s="9"/>
    </row>
    <row r="359" spans="1:20" x14ac:dyDescent="0.2">
      <c r="L359" s="9"/>
    </row>
    <row r="360" spans="1:20" x14ac:dyDescent="0.2">
      <c r="L360" s="9"/>
    </row>
    <row r="361" spans="1:20" x14ac:dyDescent="0.2">
      <c r="L361" s="9"/>
    </row>
    <row r="362" spans="1:20" x14ac:dyDescent="0.2">
      <c r="L362" s="9"/>
    </row>
    <row r="363" spans="1:20" x14ac:dyDescent="0.2">
      <c r="L363" s="9"/>
    </row>
    <row r="364" spans="1:20" x14ac:dyDescent="0.2">
      <c r="L364" s="9"/>
    </row>
    <row r="365" spans="1:20" x14ac:dyDescent="0.2">
      <c r="L365" s="9"/>
    </row>
    <row r="366" spans="1:20" x14ac:dyDescent="0.2">
      <c r="L366" s="9"/>
    </row>
    <row r="367" spans="1:20" x14ac:dyDescent="0.2">
      <c r="L367" s="9"/>
    </row>
    <row r="368" spans="1:20" x14ac:dyDescent="0.2">
      <c r="L368" s="9"/>
    </row>
    <row r="369" spans="12:12" x14ac:dyDescent="0.2">
      <c r="L369" s="9"/>
    </row>
    <row r="370" spans="12:12" x14ac:dyDescent="0.2">
      <c r="L370" s="9"/>
    </row>
    <row r="371" spans="12:12" x14ac:dyDescent="0.2">
      <c r="L371" s="9"/>
    </row>
    <row r="372" spans="12:12" x14ac:dyDescent="0.2">
      <c r="L372" s="9"/>
    </row>
    <row r="373" spans="12:12" x14ac:dyDescent="0.2">
      <c r="L373" s="9"/>
    </row>
    <row r="374" spans="12:12" x14ac:dyDescent="0.2">
      <c r="L374" s="9"/>
    </row>
    <row r="375" spans="12:12" x14ac:dyDescent="0.2">
      <c r="L375" s="9"/>
    </row>
    <row r="376" spans="12:12" x14ac:dyDescent="0.2">
      <c r="L376" s="9"/>
    </row>
    <row r="377" spans="12:12" x14ac:dyDescent="0.2">
      <c r="L377" s="9"/>
    </row>
    <row r="378" spans="12:12" x14ac:dyDescent="0.2">
      <c r="L378" s="9"/>
    </row>
    <row r="379" spans="12:12" x14ac:dyDescent="0.2">
      <c r="L379" s="9"/>
    </row>
    <row r="380" spans="12:12" x14ac:dyDescent="0.2">
      <c r="L380" s="9"/>
    </row>
    <row r="381" spans="12:12" x14ac:dyDescent="0.2">
      <c r="L381" s="9"/>
    </row>
    <row r="382" spans="12:12" x14ac:dyDescent="0.2">
      <c r="L382" s="9"/>
    </row>
    <row r="383" spans="12:12" x14ac:dyDescent="0.2">
      <c r="L383" s="9"/>
    </row>
    <row r="384" spans="12:12" x14ac:dyDescent="0.2">
      <c r="L384" s="9"/>
    </row>
    <row r="385" spans="12:12" x14ac:dyDescent="0.2">
      <c r="L385" s="9"/>
    </row>
    <row r="386" spans="12:12" x14ac:dyDescent="0.2">
      <c r="L386" s="9"/>
    </row>
    <row r="387" spans="12:12" x14ac:dyDescent="0.2">
      <c r="L387" s="9"/>
    </row>
    <row r="388" spans="12:12" x14ac:dyDescent="0.2">
      <c r="L388" s="9"/>
    </row>
    <row r="389" spans="12:12" x14ac:dyDescent="0.2">
      <c r="L389" s="9"/>
    </row>
    <row r="390" spans="12:12" x14ac:dyDescent="0.2">
      <c r="L390" s="9"/>
    </row>
    <row r="391" spans="12:12" x14ac:dyDescent="0.2">
      <c r="L391" s="9"/>
    </row>
    <row r="392" spans="12:12" x14ac:dyDescent="0.2">
      <c r="L392" s="9"/>
    </row>
    <row r="393" spans="12:12" x14ac:dyDescent="0.2">
      <c r="L393" s="9"/>
    </row>
    <row r="394" spans="12:12" x14ac:dyDescent="0.2">
      <c r="L394" s="9"/>
    </row>
    <row r="395" spans="12:12" x14ac:dyDescent="0.2">
      <c r="L395" s="9"/>
    </row>
    <row r="396" spans="12:12" x14ac:dyDescent="0.2">
      <c r="L396" s="9"/>
    </row>
    <row r="397" spans="12:12" x14ac:dyDescent="0.2">
      <c r="L397" s="9"/>
    </row>
    <row r="398" spans="12:12" x14ac:dyDescent="0.2">
      <c r="L398" s="9"/>
    </row>
    <row r="399" spans="12:12" x14ac:dyDescent="0.2">
      <c r="L399" s="9"/>
    </row>
    <row r="400" spans="12:12" x14ac:dyDescent="0.2">
      <c r="L400" s="9"/>
    </row>
    <row r="401" spans="12:12" x14ac:dyDescent="0.2">
      <c r="L401" s="9"/>
    </row>
    <row r="402" spans="12:12" x14ac:dyDescent="0.2">
      <c r="L402" s="9"/>
    </row>
    <row r="403" spans="12:12" x14ac:dyDescent="0.2">
      <c r="L403" s="9"/>
    </row>
    <row r="404" spans="12:12" x14ac:dyDescent="0.2">
      <c r="L404" s="9"/>
    </row>
    <row r="405" spans="12:12" x14ac:dyDescent="0.2">
      <c r="L405" s="9"/>
    </row>
    <row r="406" spans="12:12" x14ac:dyDescent="0.2">
      <c r="L406" s="9"/>
    </row>
    <row r="407" spans="12:12" x14ac:dyDescent="0.2">
      <c r="L407" s="9"/>
    </row>
    <row r="408" spans="12:12" x14ac:dyDescent="0.2">
      <c r="L408" s="9"/>
    </row>
    <row r="409" spans="12:12" x14ac:dyDescent="0.2">
      <c r="L409" s="9"/>
    </row>
    <row r="410" spans="12:12" x14ac:dyDescent="0.2">
      <c r="L410" s="9"/>
    </row>
    <row r="411" spans="12:12" x14ac:dyDescent="0.2">
      <c r="L411" s="9"/>
    </row>
    <row r="412" spans="12:12" x14ac:dyDescent="0.2">
      <c r="L412" s="9"/>
    </row>
    <row r="413" spans="12:12" x14ac:dyDescent="0.2">
      <c r="L413" s="9"/>
    </row>
    <row r="414" spans="12:12" x14ac:dyDescent="0.2">
      <c r="L414" s="9"/>
    </row>
    <row r="415" spans="12:12" x14ac:dyDescent="0.2">
      <c r="L415" s="9"/>
    </row>
    <row r="416" spans="12:12" x14ac:dyDescent="0.2">
      <c r="L416" s="9"/>
    </row>
    <row r="417" spans="12:12" x14ac:dyDescent="0.2">
      <c r="L417" s="9"/>
    </row>
    <row r="418" spans="12:12" x14ac:dyDescent="0.2">
      <c r="L418" s="9"/>
    </row>
    <row r="419" spans="12:12" x14ac:dyDescent="0.2">
      <c r="L419" s="9"/>
    </row>
    <row r="420" spans="12:12" x14ac:dyDescent="0.2">
      <c r="L420" s="9"/>
    </row>
    <row r="421" spans="12:12" x14ac:dyDescent="0.2">
      <c r="L421" s="9"/>
    </row>
    <row r="422" spans="12:12" x14ac:dyDescent="0.2">
      <c r="L422" s="9"/>
    </row>
    <row r="423" spans="12:12" x14ac:dyDescent="0.2">
      <c r="L423" s="9"/>
    </row>
    <row r="424" spans="12:12" x14ac:dyDescent="0.2">
      <c r="L424" s="9"/>
    </row>
    <row r="425" spans="12:12" x14ac:dyDescent="0.2">
      <c r="L425" s="9"/>
    </row>
    <row r="426" spans="12:12" x14ac:dyDescent="0.2">
      <c r="L426" s="9"/>
    </row>
    <row r="427" spans="12:12" x14ac:dyDescent="0.2">
      <c r="L427" s="9"/>
    </row>
    <row r="428" spans="12:12" x14ac:dyDescent="0.2">
      <c r="L428" s="9"/>
    </row>
    <row r="429" spans="12:12" x14ac:dyDescent="0.2">
      <c r="L429" s="9"/>
    </row>
    <row r="430" spans="12:12" x14ac:dyDescent="0.2">
      <c r="L430" s="9"/>
    </row>
    <row r="431" spans="12:12" x14ac:dyDescent="0.2">
      <c r="L431" s="9"/>
    </row>
    <row r="432" spans="12:12" x14ac:dyDescent="0.2">
      <c r="L432" s="9"/>
    </row>
    <row r="433" spans="12:12" x14ac:dyDescent="0.2">
      <c r="L433" s="9"/>
    </row>
    <row r="434" spans="12:12" x14ac:dyDescent="0.2">
      <c r="L434" s="9"/>
    </row>
    <row r="435" spans="12:12" x14ac:dyDescent="0.2">
      <c r="L435" s="9"/>
    </row>
    <row r="436" spans="12:12" x14ac:dyDescent="0.2">
      <c r="L436" s="9"/>
    </row>
    <row r="437" spans="12:12" x14ac:dyDescent="0.2">
      <c r="L437" s="9"/>
    </row>
    <row r="438" spans="12:12" x14ac:dyDescent="0.2">
      <c r="L438" s="9"/>
    </row>
    <row r="439" spans="12:12" x14ac:dyDescent="0.2">
      <c r="L439" s="9"/>
    </row>
    <row r="440" spans="12:12" x14ac:dyDescent="0.2">
      <c r="L440" s="9"/>
    </row>
    <row r="441" spans="12:12" x14ac:dyDescent="0.2">
      <c r="L441" s="9"/>
    </row>
    <row r="442" spans="12:12" x14ac:dyDescent="0.2">
      <c r="L442" s="9"/>
    </row>
    <row r="443" spans="12:12" x14ac:dyDescent="0.2">
      <c r="L443" s="9"/>
    </row>
    <row r="444" spans="12:12" x14ac:dyDescent="0.2">
      <c r="L444" s="9"/>
    </row>
    <row r="445" spans="12:12" x14ac:dyDescent="0.2">
      <c r="L445" s="9"/>
    </row>
    <row r="446" spans="12:12" x14ac:dyDescent="0.2">
      <c r="L446" s="9"/>
    </row>
    <row r="447" spans="12:12" x14ac:dyDescent="0.2">
      <c r="L447" s="9"/>
    </row>
    <row r="448" spans="12:12" x14ac:dyDescent="0.2">
      <c r="L448" s="9"/>
    </row>
    <row r="449" spans="12:12" x14ac:dyDescent="0.2">
      <c r="L449" s="9"/>
    </row>
    <row r="450" spans="12:12" x14ac:dyDescent="0.2">
      <c r="L450" s="9"/>
    </row>
    <row r="451" spans="12:12" x14ac:dyDescent="0.2">
      <c r="L451" s="9"/>
    </row>
    <row r="452" spans="12:12" x14ac:dyDescent="0.2">
      <c r="L452" s="9"/>
    </row>
    <row r="453" spans="12:12" x14ac:dyDescent="0.2">
      <c r="L453" s="9"/>
    </row>
    <row r="454" spans="12:12" x14ac:dyDescent="0.2">
      <c r="L454" s="9"/>
    </row>
    <row r="455" spans="12:12" x14ac:dyDescent="0.2">
      <c r="L455" s="9"/>
    </row>
    <row r="456" spans="12:12" x14ac:dyDescent="0.2">
      <c r="L456" s="9"/>
    </row>
    <row r="457" spans="12:12" x14ac:dyDescent="0.2">
      <c r="L457" s="9"/>
    </row>
    <row r="458" spans="12:12" x14ac:dyDescent="0.2">
      <c r="L458" s="9"/>
    </row>
    <row r="459" spans="12:12" x14ac:dyDescent="0.2">
      <c r="L459" s="9"/>
    </row>
    <row r="460" spans="12:12" x14ac:dyDescent="0.2">
      <c r="L460" s="9"/>
    </row>
    <row r="461" spans="12:12" x14ac:dyDescent="0.2">
      <c r="L461" s="9"/>
    </row>
    <row r="462" spans="12:12" x14ac:dyDescent="0.2">
      <c r="L462" s="9"/>
    </row>
    <row r="463" spans="12:12" x14ac:dyDescent="0.2">
      <c r="L463" s="9"/>
    </row>
    <row r="464" spans="12:12" x14ac:dyDescent="0.2">
      <c r="L464" s="9"/>
    </row>
    <row r="465" spans="12:12" x14ac:dyDescent="0.2">
      <c r="L465" s="9"/>
    </row>
    <row r="466" spans="12:12" x14ac:dyDescent="0.2">
      <c r="L466" s="9"/>
    </row>
    <row r="467" spans="12:12" x14ac:dyDescent="0.2">
      <c r="L467" s="9"/>
    </row>
    <row r="468" spans="12:12" x14ac:dyDescent="0.2">
      <c r="L468" s="9"/>
    </row>
    <row r="469" spans="12:12" x14ac:dyDescent="0.2">
      <c r="L469" s="9"/>
    </row>
    <row r="470" spans="12:12" x14ac:dyDescent="0.2">
      <c r="L470" s="9"/>
    </row>
    <row r="471" spans="12:12" x14ac:dyDescent="0.2">
      <c r="L471" s="9"/>
    </row>
    <row r="472" spans="12:12" x14ac:dyDescent="0.2">
      <c r="L472" s="9"/>
    </row>
    <row r="473" spans="12:12" x14ac:dyDescent="0.2">
      <c r="L473" s="9"/>
    </row>
    <row r="474" spans="12:12" x14ac:dyDescent="0.2">
      <c r="L474" s="9"/>
    </row>
    <row r="475" spans="12:12" x14ac:dyDescent="0.2">
      <c r="L475" s="9"/>
    </row>
    <row r="476" spans="12:12" x14ac:dyDescent="0.2">
      <c r="L476" s="9"/>
    </row>
    <row r="477" spans="12:12" x14ac:dyDescent="0.2">
      <c r="L477" s="9"/>
    </row>
    <row r="478" spans="12:12" x14ac:dyDescent="0.2">
      <c r="L478" s="9"/>
    </row>
    <row r="479" spans="12:12" x14ac:dyDescent="0.2">
      <c r="L479" s="9"/>
    </row>
    <row r="480" spans="12:12" x14ac:dyDescent="0.2">
      <c r="L480" s="9"/>
    </row>
    <row r="481" spans="12:12" x14ac:dyDescent="0.2">
      <c r="L481" s="9"/>
    </row>
    <row r="482" spans="12:12" x14ac:dyDescent="0.2">
      <c r="L482" s="9"/>
    </row>
    <row r="483" spans="12:12" x14ac:dyDescent="0.2">
      <c r="L483" s="9"/>
    </row>
    <row r="484" spans="12:12" x14ac:dyDescent="0.2">
      <c r="L484" s="9"/>
    </row>
    <row r="485" spans="12:12" x14ac:dyDescent="0.2">
      <c r="L485" s="9"/>
    </row>
    <row r="486" spans="12:12" x14ac:dyDescent="0.2">
      <c r="L486" s="9"/>
    </row>
    <row r="487" spans="12:12" x14ac:dyDescent="0.2">
      <c r="L487" s="9"/>
    </row>
    <row r="488" spans="12:12" x14ac:dyDescent="0.2">
      <c r="L488" s="9"/>
    </row>
    <row r="489" spans="12:12" x14ac:dyDescent="0.2">
      <c r="L489" s="9"/>
    </row>
    <row r="490" spans="12:12" x14ac:dyDescent="0.2">
      <c r="L490" s="9"/>
    </row>
    <row r="491" spans="12:12" x14ac:dyDescent="0.2">
      <c r="L491" s="9"/>
    </row>
    <row r="492" spans="12:12" x14ac:dyDescent="0.2">
      <c r="L492" s="9"/>
    </row>
    <row r="493" spans="12:12" x14ac:dyDescent="0.2">
      <c r="L493" s="9"/>
    </row>
    <row r="494" spans="12:12" x14ac:dyDescent="0.2">
      <c r="L494" s="9"/>
    </row>
    <row r="495" spans="12:12" x14ac:dyDescent="0.2">
      <c r="L495" s="9"/>
    </row>
    <row r="496" spans="12:12" x14ac:dyDescent="0.2">
      <c r="L496" s="9"/>
    </row>
    <row r="497" spans="12:12" x14ac:dyDescent="0.2">
      <c r="L497" s="9"/>
    </row>
    <row r="498" spans="12:12" x14ac:dyDescent="0.2">
      <c r="L498" s="9"/>
    </row>
    <row r="499" spans="12:12" x14ac:dyDescent="0.2">
      <c r="L499" s="9"/>
    </row>
    <row r="500" spans="12:12" x14ac:dyDescent="0.2">
      <c r="L500" s="9"/>
    </row>
    <row r="501" spans="12:12" x14ac:dyDescent="0.2">
      <c r="L501" s="9"/>
    </row>
    <row r="502" spans="12:12" x14ac:dyDescent="0.2">
      <c r="L502" s="9"/>
    </row>
    <row r="503" spans="12:12" x14ac:dyDescent="0.2">
      <c r="L503" s="9"/>
    </row>
    <row r="504" spans="12:12" x14ac:dyDescent="0.2">
      <c r="L504" s="9"/>
    </row>
    <row r="505" spans="12:12" x14ac:dyDescent="0.2">
      <c r="L505" s="9"/>
    </row>
    <row r="506" spans="12:12" x14ac:dyDescent="0.2">
      <c r="L506" s="9"/>
    </row>
    <row r="507" spans="12:12" x14ac:dyDescent="0.2">
      <c r="L507" s="9"/>
    </row>
    <row r="508" spans="12:12" x14ac:dyDescent="0.2">
      <c r="L508" s="9"/>
    </row>
    <row r="509" spans="12:12" x14ac:dyDescent="0.2">
      <c r="L509" s="9"/>
    </row>
    <row r="510" spans="12:12" x14ac:dyDescent="0.2">
      <c r="L510" s="9"/>
    </row>
    <row r="511" spans="12:12" x14ac:dyDescent="0.2">
      <c r="L511" s="9"/>
    </row>
    <row r="512" spans="12:12" x14ac:dyDescent="0.2">
      <c r="L512" s="9"/>
    </row>
    <row r="513" spans="12:12" x14ac:dyDescent="0.2">
      <c r="L513" s="9"/>
    </row>
    <row r="514" spans="12:12" x14ac:dyDescent="0.2">
      <c r="L514" s="9"/>
    </row>
    <row r="515" spans="12:12" x14ac:dyDescent="0.2">
      <c r="L515" s="9"/>
    </row>
    <row r="516" spans="12:12" x14ac:dyDescent="0.2">
      <c r="L516" s="9"/>
    </row>
    <row r="517" spans="12:12" x14ac:dyDescent="0.2">
      <c r="L517" s="9"/>
    </row>
    <row r="518" spans="12:12" x14ac:dyDescent="0.2">
      <c r="L518" s="9"/>
    </row>
    <row r="519" spans="12:12" x14ac:dyDescent="0.2">
      <c r="L519" s="9"/>
    </row>
    <row r="520" spans="12:12" x14ac:dyDescent="0.2">
      <c r="L520" s="9"/>
    </row>
    <row r="521" spans="12:12" x14ac:dyDescent="0.2">
      <c r="L521" s="9"/>
    </row>
    <row r="522" spans="12:12" x14ac:dyDescent="0.2">
      <c r="L522" s="9"/>
    </row>
    <row r="523" spans="12:12" x14ac:dyDescent="0.2">
      <c r="L523" s="9"/>
    </row>
    <row r="524" spans="12:12" x14ac:dyDescent="0.2">
      <c r="L524" s="9"/>
    </row>
    <row r="525" spans="12:12" x14ac:dyDescent="0.2">
      <c r="L525" s="9"/>
    </row>
    <row r="526" spans="12:12" x14ac:dyDescent="0.2">
      <c r="L526" s="9"/>
    </row>
    <row r="527" spans="12:12" x14ac:dyDescent="0.2">
      <c r="L527" s="9"/>
    </row>
    <row r="528" spans="12:12" x14ac:dyDescent="0.2">
      <c r="L528" s="9"/>
    </row>
    <row r="529" spans="12:12" x14ac:dyDescent="0.2">
      <c r="L529" s="9"/>
    </row>
    <row r="530" spans="12:12" x14ac:dyDescent="0.2">
      <c r="L530" s="9"/>
    </row>
    <row r="531" spans="12:12" x14ac:dyDescent="0.2">
      <c r="L531" s="9"/>
    </row>
    <row r="532" spans="12:12" x14ac:dyDescent="0.2">
      <c r="L532" s="9"/>
    </row>
    <row r="533" spans="12:12" x14ac:dyDescent="0.2">
      <c r="L533" s="9"/>
    </row>
    <row r="534" spans="12:12" x14ac:dyDescent="0.2">
      <c r="L534" s="9"/>
    </row>
    <row r="535" spans="12:12" x14ac:dyDescent="0.2">
      <c r="L535" s="9"/>
    </row>
    <row r="536" spans="12:12" x14ac:dyDescent="0.2">
      <c r="L536" s="9"/>
    </row>
    <row r="537" spans="12:12" x14ac:dyDescent="0.2">
      <c r="L537" s="9"/>
    </row>
    <row r="538" spans="12:12" x14ac:dyDescent="0.2">
      <c r="L538" s="9"/>
    </row>
    <row r="539" spans="12:12" x14ac:dyDescent="0.2">
      <c r="L539" s="9"/>
    </row>
    <row r="540" spans="12:12" x14ac:dyDescent="0.2">
      <c r="L540" s="9"/>
    </row>
    <row r="541" spans="12:12" x14ac:dyDescent="0.2">
      <c r="L541" s="9"/>
    </row>
    <row r="542" spans="12:12" x14ac:dyDescent="0.2">
      <c r="L542" s="9"/>
    </row>
    <row r="543" spans="12:12" x14ac:dyDescent="0.2">
      <c r="L543" s="9"/>
    </row>
    <row r="544" spans="12:12" x14ac:dyDescent="0.2">
      <c r="L544" s="9"/>
    </row>
    <row r="545" spans="12:12" x14ac:dyDescent="0.2">
      <c r="L545" s="9"/>
    </row>
    <row r="546" spans="12:12" x14ac:dyDescent="0.2">
      <c r="L546" s="9"/>
    </row>
    <row r="547" spans="12:12" x14ac:dyDescent="0.2">
      <c r="L547" s="9"/>
    </row>
    <row r="548" spans="12:12" x14ac:dyDescent="0.2">
      <c r="L548" s="9"/>
    </row>
    <row r="549" spans="12:12" x14ac:dyDescent="0.2">
      <c r="L549" s="9"/>
    </row>
    <row r="550" spans="12:12" x14ac:dyDescent="0.2">
      <c r="L550" s="9"/>
    </row>
    <row r="551" spans="12:12" x14ac:dyDescent="0.2">
      <c r="L551" s="9"/>
    </row>
    <row r="552" spans="12:12" x14ac:dyDescent="0.2">
      <c r="L552" s="9"/>
    </row>
    <row r="553" spans="12:12" x14ac:dyDescent="0.2">
      <c r="L553" s="9"/>
    </row>
    <row r="554" spans="12:12" x14ac:dyDescent="0.2">
      <c r="L554" s="9"/>
    </row>
    <row r="555" spans="12:12" x14ac:dyDescent="0.2">
      <c r="L555" s="9"/>
    </row>
    <row r="556" spans="12:12" x14ac:dyDescent="0.2">
      <c r="L556" s="9"/>
    </row>
    <row r="557" spans="12:12" x14ac:dyDescent="0.2">
      <c r="L557" s="9"/>
    </row>
    <row r="558" spans="12:12" x14ac:dyDescent="0.2">
      <c r="L558" s="9"/>
    </row>
    <row r="559" spans="12:12" x14ac:dyDescent="0.2">
      <c r="L559" s="9"/>
    </row>
    <row r="560" spans="12:12" x14ac:dyDescent="0.2">
      <c r="L560" s="9"/>
    </row>
    <row r="561" spans="12:12" x14ac:dyDescent="0.2">
      <c r="L561" s="9"/>
    </row>
    <row r="562" spans="12:12" x14ac:dyDescent="0.2">
      <c r="L562" s="9"/>
    </row>
    <row r="563" spans="12:12" x14ac:dyDescent="0.2">
      <c r="L563" s="9"/>
    </row>
    <row r="564" spans="12:12" x14ac:dyDescent="0.2">
      <c r="L564" s="9"/>
    </row>
    <row r="565" spans="12:12" x14ac:dyDescent="0.2">
      <c r="L565" s="9"/>
    </row>
    <row r="566" spans="12:12" x14ac:dyDescent="0.2">
      <c r="L566" s="9"/>
    </row>
    <row r="567" spans="12:12" x14ac:dyDescent="0.2">
      <c r="L567" s="9"/>
    </row>
    <row r="568" spans="12:12" x14ac:dyDescent="0.2">
      <c r="L568" s="9"/>
    </row>
    <row r="569" spans="12:12" x14ac:dyDescent="0.2">
      <c r="L569" s="9"/>
    </row>
    <row r="570" spans="12:12" x14ac:dyDescent="0.2">
      <c r="L570" s="9"/>
    </row>
    <row r="571" spans="12:12" x14ac:dyDescent="0.2">
      <c r="L571" s="9"/>
    </row>
    <row r="572" spans="12:12" x14ac:dyDescent="0.2">
      <c r="L572" s="9"/>
    </row>
    <row r="573" spans="12:12" x14ac:dyDescent="0.2">
      <c r="L573" s="9"/>
    </row>
    <row r="574" spans="12:12" x14ac:dyDescent="0.2">
      <c r="L574" s="9"/>
    </row>
    <row r="575" spans="12:12" x14ac:dyDescent="0.2">
      <c r="L575" s="9"/>
    </row>
    <row r="576" spans="12:12" x14ac:dyDescent="0.2">
      <c r="L576" s="9"/>
    </row>
    <row r="577" spans="12:12" x14ac:dyDescent="0.2">
      <c r="L577" s="9"/>
    </row>
    <row r="578" spans="12:12" x14ac:dyDescent="0.2">
      <c r="L578" s="9"/>
    </row>
    <row r="579" spans="12:12" x14ac:dyDescent="0.2">
      <c r="L579" s="9"/>
    </row>
    <row r="580" spans="12:12" x14ac:dyDescent="0.2">
      <c r="L580" s="9"/>
    </row>
    <row r="581" spans="12:12" x14ac:dyDescent="0.2">
      <c r="L581" s="9"/>
    </row>
    <row r="582" spans="12:12" x14ac:dyDescent="0.2">
      <c r="L582" s="9"/>
    </row>
    <row r="583" spans="12:12" x14ac:dyDescent="0.2">
      <c r="L583" s="9"/>
    </row>
    <row r="584" spans="12:12" x14ac:dyDescent="0.2">
      <c r="L584" s="9"/>
    </row>
    <row r="585" spans="12:12" x14ac:dyDescent="0.2">
      <c r="L585" s="9"/>
    </row>
    <row r="586" spans="12:12" x14ac:dyDescent="0.2">
      <c r="L586" s="9"/>
    </row>
    <row r="587" spans="12:12" x14ac:dyDescent="0.2">
      <c r="L587" s="9"/>
    </row>
    <row r="588" spans="12:12" x14ac:dyDescent="0.2">
      <c r="L588" s="9"/>
    </row>
    <row r="589" spans="12:12" x14ac:dyDescent="0.2">
      <c r="L589" s="9"/>
    </row>
    <row r="590" spans="12:12" x14ac:dyDescent="0.2">
      <c r="L590" s="9"/>
    </row>
    <row r="591" spans="12:12" x14ac:dyDescent="0.2">
      <c r="L591" s="9"/>
    </row>
    <row r="592" spans="12:12" x14ac:dyDescent="0.2">
      <c r="L592" s="9"/>
    </row>
    <row r="593" spans="12:12" x14ac:dyDescent="0.2">
      <c r="L593" s="9"/>
    </row>
    <row r="594" spans="12:12" x14ac:dyDescent="0.2">
      <c r="L594" s="9"/>
    </row>
    <row r="595" spans="12:12" x14ac:dyDescent="0.2">
      <c r="L595" s="9"/>
    </row>
    <row r="596" spans="12:12" x14ac:dyDescent="0.2">
      <c r="L596" s="9"/>
    </row>
    <row r="597" spans="12:12" x14ac:dyDescent="0.2">
      <c r="L597" s="9"/>
    </row>
    <row r="598" spans="12:12" x14ac:dyDescent="0.2">
      <c r="L598" s="9"/>
    </row>
    <row r="599" spans="12:12" x14ac:dyDescent="0.2">
      <c r="L599" s="9"/>
    </row>
    <row r="600" spans="12:12" x14ac:dyDescent="0.2">
      <c r="L600" s="9"/>
    </row>
    <row r="601" spans="12:12" x14ac:dyDescent="0.2">
      <c r="L601" s="9"/>
    </row>
    <row r="602" spans="12:12" x14ac:dyDescent="0.2">
      <c r="L602" s="9"/>
    </row>
    <row r="603" spans="12:12" x14ac:dyDescent="0.2">
      <c r="L603" s="9"/>
    </row>
    <row r="604" spans="12:12" x14ac:dyDescent="0.2">
      <c r="L604" s="9"/>
    </row>
    <row r="605" spans="12:12" x14ac:dyDescent="0.2">
      <c r="L605" s="9"/>
    </row>
    <row r="606" spans="12:12" x14ac:dyDescent="0.2">
      <c r="L606" s="9"/>
    </row>
    <row r="607" spans="12:12" x14ac:dyDescent="0.2">
      <c r="L607" s="9"/>
    </row>
    <row r="608" spans="12:12" x14ac:dyDescent="0.2">
      <c r="L608" s="9"/>
    </row>
    <row r="609" spans="12:12" x14ac:dyDescent="0.2">
      <c r="L609" s="9"/>
    </row>
    <row r="610" spans="12:12" x14ac:dyDescent="0.2">
      <c r="L610" s="9"/>
    </row>
    <row r="611" spans="12:12" x14ac:dyDescent="0.2">
      <c r="L611" s="9"/>
    </row>
    <row r="612" spans="12:12" x14ac:dyDescent="0.2">
      <c r="L612" s="9"/>
    </row>
    <row r="613" spans="12:12" x14ac:dyDescent="0.2">
      <c r="L613" s="9"/>
    </row>
    <row r="614" spans="12:12" x14ac:dyDescent="0.2">
      <c r="L614" s="9"/>
    </row>
    <row r="615" spans="12:12" x14ac:dyDescent="0.2">
      <c r="L615" s="9"/>
    </row>
    <row r="616" spans="12:12" x14ac:dyDescent="0.2">
      <c r="L616" s="9"/>
    </row>
    <row r="617" spans="12:12" x14ac:dyDescent="0.2">
      <c r="L617" s="9"/>
    </row>
    <row r="618" spans="12:12" x14ac:dyDescent="0.2">
      <c r="L618" s="9"/>
    </row>
    <row r="619" spans="12:12" x14ac:dyDescent="0.2">
      <c r="L619" s="9"/>
    </row>
    <row r="620" spans="12:12" x14ac:dyDescent="0.2">
      <c r="L620" s="9"/>
    </row>
    <row r="621" spans="12:12" x14ac:dyDescent="0.2">
      <c r="L621" s="9"/>
    </row>
    <row r="622" spans="12:12" x14ac:dyDescent="0.2">
      <c r="L622" s="9"/>
    </row>
    <row r="623" spans="12:12" x14ac:dyDescent="0.2">
      <c r="L623" s="9"/>
    </row>
    <row r="624" spans="12:12" x14ac:dyDescent="0.2">
      <c r="L624" s="9"/>
    </row>
    <row r="625" spans="12:12" x14ac:dyDescent="0.2">
      <c r="L625" s="9"/>
    </row>
    <row r="626" spans="12:12" x14ac:dyDescent="0.2">
      <c r="L626" s="9"/>
    </row>
    <row r="627" spans="12:12" x14ac:dyDescent="0.2">
      <c r="L627" s="9"/>
    </row>
    <row r="628" spans="12:12" x14ac:dyDescent="0.2">
      <c r="L628" s="9"/>
    </row>
    <row r="629" spans="12:12" x14ac:dyDescent="0.2">
      <c r="L629" s="9"/>
    </row>
    <row r="630" spans="12:12" x14ac:dyDescent="0.2">
      <c r="L630" s="9"/>
    </row>
    <row r="631" spans="12:12" x14ac:dyDescent="0.2">
      <c r="L631" s="9"/>
    </row>
    <row r="632" spans="12:12" x14ac:dyDescent="0.2">
      <c r="L632" s="9"/>
    </row>
    <row r="633" spans="12:12" x14ac:dyDescent="0.2">
      <c r="L633" s="9"/>
    </row>
    <row r="634" spans="12:12" x14ac:dyDescent="0.2">
      <c r="L634" s="9"/>
    </row>
    <row r="635" spans="12:12" x14ac:dyDescent="0.2">
      <c r="L635" s="9"/>
    </row>
    <row r="636" spans="12:12" x14ac:dyDescent="0.2">
      <c r="L636" s="9"/>
    </row>
    <row r="637" spans="12:12" x14ac:dyDescent="0.2">
      <c r="L637" s="9"/>
    </row>
    <row r="638" spans="12:12" x14ac:dyDescent="0.2">
      <c r="L638" s="9"/>
    </row>
    <row r="639" spans="12:12" x14ac:dyDescent="0.2">
      <c r="L639" s="9"/>
    </row>
    <row r="640" spans="12:12" x14ac:dyDescent="0.2">
      <c r="L640" s="9"/>
    </row>
    <row r="641" spans="12:12" x14ac:dyDescent="0.2">
      <c r="L641" s="9"/>
    </row>
    <row r="642" spans="12:12" x14ac:dyDescent="0.2">
      <c r="L642" s="9"/>
    </row>
    <row r="643" spans="12:12" x14ac:dyDescent="0.2">
      <c r="L643" s="9"/>
    </row>
    <row r="644" spans="12:12" x14ac:dyDescent="0.2">
      <c r="L644" s="9"/>
    </row>
    <row r="645" spans="12:12" x14ac:dyDescent="0.2">
      <c r="L645" s="9"/>
    </row>
    <row r="646" spans="12:12" x14ac:dyDescent="0.2">
      <c r="L646" s="9"/>
    </row>
    <row r="647" spans="12:12" x14ac:dyDescent="0.2">
      <c r="L647" s="9"/>
    </row>
    <row r="648" spans="12:12" x14ac:dyDescent="0.2">
      <c r="L648" s="9"/>
    </row>
    <row r="649" spans="12:12" x14ac:dyDescent="0.2">
      <c r="L649" s="9"/>
    </row>
    <row r="650" spans="12:12" x14ac:dyDescent="0.2">
      <c r="L650" s="9"/>
    </row>
    <row r="651" spans="12:12" x14ac:dyDescent="0.2">
      <c r="L651" s="9"/>
    </row>
    <row r="652" spans="12:12" x14ac:dyDescent="0.2">
      <c r="L652" s="9"/>
    </row>
    <row r="653" spans="12:12" x14ac:dyDescent="0.2">
      <c r="L653" s="9"/>
    </row>
    <row r="654" spans="12:12" x14ac:dyDescent="0.2">
      <c r="L654" s="9"/>
    </row>
    <row r="655" spans="12:12" x14ac:dyDescent="0.2">
      <c r="L655" s="9"/>
    </row>
    <row r="656" spans="12:12" x14ac:dyDescent="0.2">
      <c r="L656" s="9"/>
    </row>
    <row r="657" spans="12:12" x14ac:dyDescent="0.2">
      <c r="L657" s="9"/>
    </row>
    <row r="658" spans="12:12" x14ac:dyDescent="0.2">
      <c r="L658" s="9"/>
    </row>
    <row r="659" spans="12:12" x14ac:dyDescent="0.2">
      <c r="L659" s="9"/>
    </row>
    <row r="660" spans="12:12" x14ac:dyDescent="0.2">
      <c r="L660" s="9"/>
    </row>
    <row r="661" spans="12:12" x14ac:dyDescent="0.2">
      <c r="L661" s="9"/>
    </row>
    <row r="662" spans="12:12" x14ac:dyDescent="0.2">
      <c r="L662" s="9"/>
    </row>
    <row r="663" spans="12:12" x14ac:dyDescent="0.2">
      <c r="L663" s="9"/>
    </row>
    <row r="664" spans="12:12" x14ac:dyDescent="0.2">
      <c r="L664" s="9"/>
    </row>
    <row r="665" spans="12:12" x14ac:dyDescent="0.2">
      <c r="L665" s="9"/>
    </row>
    <row r="666" spans="12:12" x14ac:dyDescent="0.2">
      <c r="L666" s="9"/>
    </row>
    <row r="667" spans="12:12" x14ac:dyDescent="0.2">
      <c r="L667" s="9"/>
    </row>
    <row r="668" spans="12:12" x14ac:dyDescent="0.2">
      <c r="L668" s="9"/>
    </row>
    <row r="669" spans="12:12" x14ac:dyDescent="0.2">
      <c r="L669" s="9"/>
    </row>
    <row r="670" spans="12:12" x14ac:dyDescent="0.2">
      <c r="L670" s="9"/>
    </row>
    <row r="671" spans="12:12" x14ac:dyDescent="0.2">
      <c r="L671" s="9"/>
    </row>
    <row r="672" spans="12:12" x14ac:dyDescent="0.2">
      <c r="L672" s="9"/>
    </row>
    <row r="673" spans="12:12" x14ac:dyDescent="0.2">
      <c r="L673" s="9"/>
    </row>
    <row r="674" spans="12:12" x14ac:dyDescent="0.2">
      <c r="L674" s="9"/>
    </row>
    <row r="675" spans="12:12" x14ac:dyDescent="0.2">
      <c r="L675" s="9"/>
    </row>
    <row r="676" spans="12:12" x14ac:dyDescent="0.2">
      <c r="L676" s="9"/>
    </row>
    <row r="677" spans="12:12" x14ac:dyDescent="0.2">
      <c r="L677" s="9"/>
    </row>
    <row r="678" spans="12:12" x14ac:dyDescent="0.2">
      <c r="L678" s="9"/>
    </row>
    <row r="679" spans="12:12" x14ac:dyDescent="0.2">
      <c r="L679" s="9"/>
    </row>
    <row r="680" spans="12:12" x14ac:dyDescent="0.2">
      <c r="L680" s="9"/>
    </row>
    <row r="681" spans="12:12" x14ac:dyDescent="0.2">
      <c r="L681" s="9"/>
    </row>
    <row r="682" spans="12:12" x14ac:dyDescent="0.2">
      <c r="L682" s="9"/>
    </row>
    <row r="683" spans="12:12" x14ac:dyDescent="0.2">
      <c r="L683" s="9"/>
    </row>
    <row r="684" spans="12:12" x14ac:dyDescent="0.2">
      <c r="L684" s="9"/>
    </row>
    <row r="685" spans="12:12" x14ac:dyDescent="0.2">
      <c r="L685" s="9"/>
    </row>
    <row r="686" spans="12:12" x14ac:dyDescent="0.2">
      <c r="L686" s="9"/>
    </row>
    <row r="687" spans="12:12" x14ac:dyDescent="0.2">
      <c r="L687" s="9"/>
    </row>
    <row r="688" spans="12:12" x14ac:dyDescent="0.2">
      <c r="L688" s="9"/>
    </row>
    <row r="689" spans="12:12" x14ac:dyDescent="0.2">
      <c r="L689" s="9"/>
    </row>
    <row r="690" spans="12:12" x14ac:dyDescent="0.2">
      <c r="L690" s="9"/>
    </row>
    <row r="691" spans="12:12" x14ac:dyDescent="0.2">
      <c r="L691" s="9"/>
    </row>
    <row r="692" spans="12:12" x14ac:dyDescent="0.2">
      <c r="L692" s="9"/>
    </row>
    <row r="693" spans="12:12" x14ac:dyDescent="0.2">
      <c r="L693" s="9"/>
    </row>
    <row r="694" spans="12:12" x14ac:dyDescent="0.2">
      <c r="L694" s="9"/>
    </row>
    <row r="695" spans="12:12" x14ac:dyDescent="0.2">
      <c r="L695" s="9"/>
    </row>
    <row r="696" spans="12:12" x14ac:dyDescent="0.2">
      <c r="L696" s="9"/>
    </row>
    <row r="697" spans="12:12" x14ac:dyDescent="0.2">
      <c r="L697" s="9"/>
    </row>
    <row r="698" spans="12:12" x14ac:dyDescent="0.2">
      <c r="L698" s="9"/>
    </row>
    <row r="699" spans="12:12" x14ac:dyDescent="0.2">
      <c r="L699" s="9"/>
    </row>
    <row r="700" spans="12:12" x14ac:dyDescent="0.2">
      <c r="L700" s="9"/>
    </row>
    <row r="701" spans="12:12" x14ac:dyDescent="0.2">
      <c r="L701" s="9"/>
    </row>
    <row r="702" spans="12:12" x14ac:dyDescent="0.2">
      <c r="L702" s="9"/>
    </row>
    <row r="703" spans="12:12" x14ac:dyDescent="0.2">
      <c r="L703" s="9"/>
    </row>
    <row r="704" spans="12:12" x14ac:dyDescent="0.2">
      <c r="L704" s="9"/>
    </row>
    <row r="705" spans="12:12" x14ac:dyDescent="0.2">
      <c r="L705" s="9"/>
    </row>
    <row r="706" spans="12:12" x14ac:dyDescent="0.2">
      <c r="L706" s="9"/>
    </row>
    <row r="707" spans="12:12" x14ac:dyDescent="0.2">
      <c r="L707" s="9"/>
    </row>
    <row r="708" spans="12:12" x14ac:dyDescent="0.2">
      <c r="L708" s="9"/>
    </row>
    <row r="709" spans="12:12" x14ac:dyDescent="0.2">
      <c r="L709" s="9"/>
    </row>
    <row r="710" spans="12:12" x14ac:dyDescent="0.2">
      <c r="L710" s="9"/>
    </row>
    <row r="711" spans="12:12" x14ac:dyDescent="0.2">
      <c r="L711" s="9"/>
    </row>
    <row r="712" spans="12:12" x14ac:dyDescent="0.2">
      <c r="L712" s="9"/>
    </row>
    <row r="713" spans="12:12" x14ac:dyDescent="0.2">
      <c r="L713" s="9"/>
    </row>
    <row r="714" spans="12:12" x14ac:dyDescent="0.2">
      <c r="L714" s="9"/>
    </row>
    <row r="715" spans="12:12" x14ac:dyDescent="0.2">
      <c r="L715" s="9"/>
    </row>
    <row r="716" spans="12:12" x14ac:dyDescent="0.2">
      <c r="L716" s="9"/>
    </row>
    <row r="717" spans="12:12" x14ac:dyDescent="0.2">
      <c r="L717" s="9"/>
    </row>
    <row r="718" spans="12:12" x14ac:dyDescent="0.2">
      <c r="L718" s="9"/>
    </row>
    <row r="719" spans="12:12" x14ac:dyDescent="0.2">
      <c r="L719" s="9"/>
    </row>
    <row r="720" spans="12:12" x14ac:dyDescent="0.2">
      <c r="L720" s="9"/>
    </row>
    <row r="721" spans="12:12" x14ac:dyDescent="0.2">
      <c r="L721" s="9"/>
    </row>
    <row r="722" spans="12:12" x14ac:dyDescent="0.2">
      <c r="L722" s="9"/>
    </row>
    <row r="723" spans="12:12" x14ac:dyDescent="0.2">
      <c r="L723" s="9"/>
    </row>
    <row r="724" spans="12:12" x14ac:dyDescent="0.2">
      <c r="L724" s="9"/>
    </row>
    <row r="725" spans="12:12" x14ac:dyDescent="0.2">
      <c r="L725" s="9"/>
    </row>
    <row r="726" spans="12:12" x14ac:dyDescent="0.2">
      <c r="L726" s="9"/>
    </row>
    <row r="727" spans="12:12" x14ac:dyDescent="0.2">
      <c r="L727" s="9"/>
    </row>
    <row r="728" spans="12:12" x14ac:dyDescent="0.2">
      <c r="L728" s="9"/>
    </row>
    <row r="729" spans="12:12" x14ac:dyDescent="0.2">
      <c r="L729" s="9"/>
    </row>
    <row r="730" spans="12:12" x14ac:dyDescent="0.2">
      <c r="L730" s="9"/>
    </row>
    <row r="731" spans="12:12" x14ac:dyDescent="0.2">
      <c r="L731" s="9"/>
    </row>
    <row r="732" spans="12:12" x14ac:dyDescent="0.2">
      <c r="L732" s="9"/>
    </row>
    <row r="733" spans="12:12" x14ac:dyDescent="0.2">
      <c r="L733" s="9"/>
    </row>
    <row r="734" spans="12:12" x14ac:dyDescent="0.2">
      <c r="L734" s="9"/>
    </row>
    <row r="735" spans="12:12" x14ac:dyDescent="0.2">
      <c r="L735" s="9"/>
    </row>
    <row r="736" spans="12:12" x14ac:dyDescent="0.2">
      <c r="L736" s="9"/>
    </row>
    <row r="737" spans="12:12" x14ac:dyDescent="0.2">
      <c r="L737" s="9"/>
    </row>
    <row r="738" spans="12:12" x14ac:dyDescent="0.2">
      <c r="L738" s="9"/>
    </row>
    <row r="739" spans="12:12" x14ac:dyDescent="0.2">
      <c r="L739" s="9"/>
    </row>
    <row r="740" spans="12:12" x14ac:dyDescent="0.2">
      <c r="L740" s="9"/>
    </row>
    <row r="741" spans="12:12" x14ac:dyDescent="0.2">
      <c r="L741" s="9"/>
    </row>
    <row r="742" spans="12:12" x14ac:dyDescent="0.2">
      <c r="L742" s="9"/>
    </row>
    <row r="743" spans="12:12" x14ac:dyDescent="0.2">
      <c r="L743" s="9"/>
    </row>
    <row r="744" spans="12:12" x14ac:dyDescent="0.2">
      <c r="L744" s="9"/>
    </row>
    <row r="745" spans="12:12" x14ac:dyDescent="0.2">
      <c r="L745" s="9"/>
    </row>
    <row r="746" spans="12:12" x14ac:dyDescent="0.2">
      <c r="L746" s="9"/>
    </row>
    <row r="747" spans="12:12" x14ac:dyDescent="0.2">
      <c r="L747" s="9"/>
    </row>
    <row r="748" spans="12:12" x14ac:dyDescent="0.2">
      <c r="L748" s="9"/>
    </row>
    <row r="749" spans="12:12" x14ac:dyDescent="0.2">
      <c r="L749" s="9"/>
    </row>
    <row r="750" spans="12:12" x14ac:dyDescent="0.2">
      <c r="L750" s="9"/>
    </row>
    <row r="751" spans="12:12" x14ac:dyDescent="0.2">
      <c r="L751" s="9"/>
    </row>
    <row r="752" spans="12:12" x14ac:dyDescent="0.2">
      <c r="L752" s="9"/>
    </row>
    <row r="753" spans="12:12" x14ac:dyDescent="0.2">
      <c r="L753" s="9"/>
    </row>
    <row r="754" spans="12:12" x14ac:dyDescent="0.2">
      <c r="L754" s="9"/>
    </row>
    <row r="755" spans="12:12" x14ac:dyDescent="0.2">
      <c r="L755" s="9"/>
    </row>
    <row r="756" spans="12:12" x14ac:dyDescent="0.2">
      <c r="L756" s="9"/>
    </row>
    <row r="757" spans="12:12" x14ac:dyDescent="0.2">
      <c r="L757" s="9"/>
    </row>
    <row r="758" spans="12:12" x14ac:dyDescent="0.2">
      <c r="L758" s="9"/>
    </row>
    <row r="759" spans="12:12" x14ac:dyDescent="0.2">
      <c r="L759" s="9"/>
    </row>
    <row r="760" spans="12:12" x14ac:dyDescent="0.2">
      <c r="L760" s="9"/>
    </row>
    <row r="761" spans="12:12" x14ac:dyDescent="0.2">
      <c r="L761" s="9"/>
    </row>
    <row r="762" spans="12:12" x14ac:dyDescent="0.2">
      <c r="L762" s="9"/>
    </row>
    <row r="763" spans="12:12" x14ac:dyDescent="0.2">
      <c r="L763" s="9"/>
    </row>
    <row r="764" spans="12:12" x14ac:dyDescent="0.2">
      <c r="L764" s="9"/>
    </row>
    <row r="765" spans="12:12" x14ac:dyDescent="0.2">
      <c r="L765" s="9"/>
    </row>
    <row r="766" spans="12:12" x14ac:dyDescent="0.2">
      <c r="L766" s="9"/>
    </row>
    <row r="767" spans="12:12" x14ac:dyDescent="0.2">
      <c r="L767" s="9"/>
    </row>
    <row r="768" spans="12:12" x14ac:dyDescent="0.2">
      <c r="L768" s="9"/>
    </row>
    <row r="769" spans="12:12" x14ac:dyDescent="0.2">
      <c r="L769" s="9"/>
    </row>
    <row r="770" spans="12:12" x14ac:dyDescent="0.2">
      <c r="L770" s="9"/>
    </row>
    <row r="771" spans="12:12" x14ac:dyDescent="0.2">
      <c r="L771" s="9"/>
    </row>
    <row r="772" spans="12:12" x14ac:dyDescent="0.2">
      <c r="L772" s="9"/>
    </row>
    <row r="773" spans="12:12" x14ac:dyDescent="0.2">
      <c r="L773" s="9"/>
    </row>
    <row r="774" spans="12:12" x14ac:dyDescent="0.2">
      <c r="L774" s="9"/>
    </row>
    <row r="775" spans="12:12" x14ac:dyDescent="0.2">
      <c r="L775" s="9"/>
    </row>
    <row r="776" spans="12:12" x14ac:dyDescent="0.2">
      <c r="L776" s="9"/>
    </row>
    <row r="777" spans="12:12" x14ac:dyDescent="0.2">
      <c r="L777" s="9"/>
    </row>
    <row r="778" spans="12:12" x14ac:dyDescent="0.2">
      <c r="L778" s="9"/>
    </row>
    <row r="779" spans="12:12" x14ac:dyDescent="0.2">
      <c r="L779" s="9"/>
    </row>
    <row r="780" spans="12:12" x14ac:dyDescent="0.2">
      <c r="L780" s="9"/>
    </row>
    <row r="781" spans="12:12" x14ac:dyDescent="0.2">
      <c r="L781" s="9"/>
    </row>
    <row r="782" spans="12:12" x14ac:dyDescent="0.2">
      <c r="L782" s="9"/>
    </row>
    <row r="783" spans="12:12" x14ac:dyDescent="0.2">
      <c r="L783" s="9"/>
    </row>
    <row r="784" spans="12:12" x14ac:dyDescent="0.2">
      <c r="L784" s="9"/>
    </row>
    <row r="785" spans="12:12" x14ac:dyDescent="0.2">
      <c r="L785" s="9"/>
    </row>
    <row r="786" spans="12:12" x14ac:dyDescent="0.2">
      <c r="L786" s="9"/>
    </row>
    <row r="787" spans="12:12" x14ac:dyDescent="0.2">
      <c r="L787" s="9"/>
    </row>
    <row r="788" spans="12:12" x14ac:dyDescent="0.2">
      <c r="L788" s="9"/>
    </row>
    <row r="789" spans="12:12" x14ac:dyDescent="0.2">
      <c r="L789" s="9"/>
    </row>
    <row r="790" spans="12:12" x14ac:dyDescent="0.2">
      <c r="L790" s="9"/>
    </row>
    <row r="791" spans="12:12" x14ac:dyDescent="0.2">
      <c r="L791" s="9"/>
    </row>
    <row r="792" spans="12:12" x14ac:dyDescent="0.2">
      <c r="L792" s="9"/>
    </row>
    <row r="793" spans="12:12" x14ac:dyDescent="0.2">
      <c r="L793" s="9"/>
    </row>
    <row r="794" spans="12:12" x14ac:dyDescent="0.2">
      <c r="L794" s="9"/>
    </row>
    <row r="795" spans="12:12" x14ac:dyDescent="0.2">
      <c r="L795" s="9"/>
    </row>
    <row r="796" spans="12:12" x14ac:dyDescent="0.2">
      <c r="L796" s="9"/>
    </row>
    <row r="797" spans="12:12" x14ac:dyDescent="0.2">
      <c r="L797" s="9"/>
    </row>
    <row r="798" spans="12:12" x14ac:dyDescent="0.2">
      <c r="L798" s="9"/>
    </row>
    <row r="799" spans="12:12" x14ac:dyDescent="0.2">
      <c r="L799" s="9"/>
    </row>
    <row r="800" spans="12:12" x14ac:dyDescent="0.2">
      <c r="L800" s="9"/>
    </row>
    <row r="801" spans="12:12" x14ac:dyDescent="0.2">
      <c r="L801" s="9"/>
    </row>
    <row r="802" spans="12:12" x14ac:dyDescent="0.2">
      <c r="L802" s="9"/>
    </row>
    <row r="803" spans="12:12" x14ac:dyDescent="0.2">
      <c r="L803" s="9"/>
    </row>
    <row r="804" spans="12:12" x14ac:dyDescent="0.2">
      <c r="L804" s="9"/>
    </row>
    <row r="805" spans="12:12" x14ac:dyDescent="0.2">
      <c r="L805" s="9"/>
    </row>
    <row r="806" spans="12:12" x14ac:dyDescent="0.2">
      <c r="L806" s="9"/>
    </row>
    <row r="807" spans="12:12" x14ac:dyDescent="0.2">
      <c r="L807" s="9"/>
    </row>
    <row r="808" spans="12:12" x14ac:dyDescent="0.2">
      <c r="L808" s="9"/>
    </row>
    <row r="809" spans="12:12" x14ac:dyDescent="0.2">
      <c r="L809" s="9"/>
    </row>
    <row r="810" spans="12:12" x14ac:dyDescent="0.2">
      <c r="L810" s="9"/>
    </row>
    <row r="811" spans="12:12" x14ac:dyDescent="0.2">
      <c r="L811" s="9"/>
    </row>
    <row r="812" spans="12:12" x14ac:dyDescent="0.2">
      <c r="L812" s="9"/>
    </row>
    <row r="813" spans="12:12" x14ac:dyDescent="0.2">
      <c r="L813" s="9"/>
    </row>
    <row r="814" spans="12:12" x14ac:dyDescent="0.2">
      <c r="L814" s="9"/>
    </row>
    <row r="815" spans="12:12" x14ac:dyDescent="0.2">
      <c r="L815" s="9"/>
    </row>
    <row r="816" spans="12:12" x14ac:dyDescent="0.2">
      <c r="L816" s="9"/>
    </row>
    <row r="817" spans="12:12" x14ac:dyDescent="0.2">
      <c r="L817" s="9"/>
    </row>
    <row r="818" spans="12:12" x14ac:dyDescent="0.2">
      <c r="L818" s="9"/>
    </row>
    <row r="819" spans="12:12" x14ac:dyDescent="0.2">
      <c r="L819" s="9"/>
    </row>
    <row r="820" spans="12:12" x14ac:dyDescent="0.2">
      <c r="L820" s="9"/>
    </row>
    <row r="821" spans="12:12" x14ac:dyDescent="0.2">
      <c r="L821" s="9"/>
    </row>
    <row r="822" spans="12:12" x14ac:dyDescent="0.2">
      <c r="L822" s="9"/>
    </row>
    <row r="823" spans="12:12" x14ac:dyDescent="0.2">
      <c r="L823" s="9"/>
    </row>
    <row r="824" spans="12:12" x14ac:dyDescent="0.2">
      <c r="L824" s="9"/>
    </row>
    <row r="825" spans="12:12" x14ac:dyDescent="0.2">
      <c r="L825" s="9"/>
    </row>
    <row r="826" spans="12:12" x14ac:dyDescent="0.2">
      <c r="L826" s="9"/>
    </row>
    <row r="827" spans="12:12" x14ac:dyDescent="0.2">
      <c r="L827" s="9"/>
    </row>
    <row r="828" spans="12:12" x14ac:dyDescent="0.2">
      <c r="L828" s="9"/>
    </row>
    <row r="829" spans="12:12" x14ac:dyDescent="0.2">
      <c r="L829" s="9"/>
    </row>
    <row r="830" spans="12:12" x14ac:dyDescent="0.2">
      <c r="L830" s="9"/>
    </row>
    <row r="831" spans="12:12" x14ac:dyDescent="0.2">
      <c r="L831" s="9"/>
    </row>
    <row r="832" spans="12:12" x14ac:dyDescent="0.2">
      <c r="L832" s="9"/>
    </row>
    <row r="833" spans="12:12" x14ac:dyDescent="0.2">
      <c r="L833" s="9"/>
    </row>
    <row r="834" spans="12:12" x14ac:dyDescent="0.2">
      <c r="L834" s="9"/>
    </row>
    <row r="835" spans="12:12" x14ac:dyDescent="0.2">
      <c r="L835" s="9"/>
    </row>
    <row r="836" spans="12:12" x14ac:dyDescent="0.2">
      <c r="L836" s="9"/>
    </row>
    <row r="837" spans="12:12" x14ac:dyDescent="0.2">
      <c r="L837" s="9"/>
    </row>
    <row r="838" spans="12:12" x14ac:dyDescent="0.2">
      <c r="L838" s="9"/>
    </row>
    <row r="839" spans="12:12" x14ac:dyDescent="0.2">
      <c r="L839" s="9"/>
    </row>
    <row r="840" spans="12:12" x14ac:dyDescent="0.2">
      <c r="L840" s="9"/>
    </row>
    <row r="841" spans="12:12" x14ac:dyDescent="0.2">
      <c r="L841" s="9"/>
    </row>
    <row r="842" spans="12:12" x14ac:dyDescent="0.2">
      <c r="L842" s="9"/>
    </row>
    <row r="843" spans="12:12" x14ac:dyDescent="0.2">
      <c r="L843" s="9"/>
    </row>
    <row r="844" spans="12:12" x14ac:dyDescent="0.2">
      <c r="L844" s="9"/>
    </row>
    <row r="845" spans="12:12" x14ac:dyDescent="0.2">
      <c r="L845" s="9"/>
    </row>
    <row r="846" spans="12:12" x14ac:dyDescent="0.2">
      <c r="L846" s="9"/>
    </row>
    <row r="847" spans="12:12" x14ac:dyDescent="0.2">
      <c r="L847" s="9"/>
    </row>
    <row r="848" spans="12:12" x14ac:dyDescent="0.2">
      <c r="L848" s="9"/>
    </row>
    <row r="849" spans="12:12" x14ac:dyDescent="0.2">
      <c r="L849" s="9"/>
    </row>
    <row r="850" spans="12:12" x14ac:dyDescent="0.2">
      <c r="L850" s="9"/>
    </row>
    <row r="851" spans="12:12" x14ac:dyDescent="0.2">
      <c r="L851" s="9"/>
    </row>
    <row r="852" spans="12:12" x14ac:dyDescent="0.2">
      <c r="L852" s="9"/>
    </row>
    <row r="853" spans="12:12" x14ac:dyDescent="0.2">
      <c r="L853" s="9"/>
    </row>
    <row r="854" spans="12:12" x14ac:dyDescent="0.2">
      <c r="L854" s="9"/>
    </row>
    <row r="855" spans="12:12" x14ac:dyDescent="0.2">
      <c r="L855" s="9"/>
    </row>
    <row r="856" spans="12:12" x14ac:dyDescent="0.2">
      <c r="L856" s="9"/>
    </row>
    <row r="857" spans="12:12" x14ac:dyDescent="0.2">
      <c r="L857" s="9"/>
    </row>
    <row r="858" spans="12:12" x14ac:dyDescent="0.2">
      <c r="L858" s="9"/>
    </row>
    <row r="859" spans="12:12" x14ac:dyDescent="0.2">
      <c r="L859" s="9"/>
    </row>
    <row r="860" spans="12:12" x14ac:dyDescent="0.2">
      <c r="L860" s="9"/>
    </row>
    <row r="861" spans="12:12" x14ac:dyDescent="0.2">
      <c r="L861" s="9"/>
    </row>
    <row r="862" spans="12:12" x14ac:dyDescent="0.2">
      <c r="L862" s="9"/>
    </row>
    <row r="863" spans="12:12" x14ac:dyDescent="0.2">
      <c r="L863" s="9"/>
    </row>
    <row r="864" spans="12:12" x14ac:dyDescent="0.2">
      <c r="L864" s="9"/>
    </row>
    <row r="865" spans="12:12" x14ac:dyDescent="0.2">
      <c r="L865" s="9"/>
    </row>
    <row r="866" spans="12:12" x14ac:dyDescent="0.2">
      <c r="L866" s="9"/>
    </row>
    <row r="867" spans="12:12" x14ac:dyDescent="0.2">
      <c r="L867" s="9"/>
    </row>
    <row r="868" spans="12:12" x14ac:dyDescent="0.2">
      <c r="L868" s="9"/>
    </row>
    <row r="869" spans="12:12" x14ac:dyDescent="0.2">
      <c r="L869" s="9"/>
    </row>
    <row r="870" spans="12:12" x14ac:dyDescent="0.2">
      <c r="L870" s="9"/>
    </row>
    <row r="871" spans="12:12" x14ac:dyDescent="0.2">
      <c r="L871" s="9"/>
    </row>
    <row r="872" spans="12:12" x14ac:dyDescent="0.2">
      <c r="L872" s="9"/>
    </row>
    <row r="873" spans="12:12" x14ac:dyDescent="0.2">
      <c r="L873" s="9"/>
    </row>
    <row r="874" spans="12:12" x14ac:dyDescent="0.2">
      <c r="L874" s="9"/>
    </row>
    <row r="875" spans="12:12" x14ac:dyDescent="0.2">
      <c r="L875" s="9"/>
    </row>
    <row r="876" spans="12:12" x14ac:dyDescent="0.2">
      <c r="L876" s="9"/>
    </row>
    <row r="877" spans="12:12" x14ac:dyDescent="0.2">
      <c r="L877" s="9"/>
    </row>
    <row r="878" spans="12:12" x14ac:dyDescent="0.2">
      <c r="L878" s="9"/>
    </row>
    <row r="879" spans="12:12" x14ac:dyDescent="0.2">
      <c r="L879" s="9"/>
    </row>
    <row r="880" spans="12:12" x14ac:dyDescent="0.2">
      <c r="L880" s="9"/>
    </row>
    <row r="881" spans="12:12" x14ac:dyDescent="0.2">
      <c r="L881" s="9"/>
    </row>
    <row r="882" spans="12:12" x14ac:dyDescent="0.2">
      <c r="L882" s="9"/>
    </row>
    <row r="883" spans="12:12" x14ac:dyDescent="0.2">
      <c r="L883" s="9"/>
    </row>
    <row r="884" spans="12:12" x14ac:dyDescent="0.2">
      <c r="L884" s="9"/>
    </row>
    <row r="885" spans="12:12" x14ac:dyDescent="0.2">
      <c r="L885" s="9"/>
    </row>
    <row r="886" spans="12:12" x14ac:dyDescent="0.2">
      <c r="L886" s="9"/>
    </row>
    <row r="887" spans="12:12" x14ac:dyDescent="0.2">
      <c r="L887" s="9"/>
    </row>
    <row r="888" spans="12:12" x14ac:dyDescent="0.2">
      <c r="L888" s="9"/>
    </row>
    <row r="889" spans="12:12" x14ac:dyDescent="0.2">
      <c r="L889" s="9"/>
    </row>
    <row r="890" spans="12:12" x14ac:dyDescent="0.2">
      <c r="L890" s="9"/>
    </row>
    <row r="891" spans="12:12" x14ac:dyDescent="0.2">
      <c r="L891" s="9"/>
    </row>
    <row r="892" spans="12:12" x14ac:dyDescent="0.2">
      <c r="L892" s="9"/>
    </row>
    <row r="893" spans="12:12" x14ac:dyDescent="0.2">
      <c r="L893" s="9"/>
    </row>
    <row r="894" spans="12:12" x14ac:dyDescent="0.2">
      <c r="L894" s="9"/>
    </row>
    <row r="895" spans="12:12" x14ac:dyDescent="0.2">
      <c r="L895" s="9"/>
    </row>
    <row r="896" spans="12:12" x14ac:dyDescent="0.2">
      <c r="L896" s="9"/>
    </row>
    <row r="897" spans="12:12" x14ac:dyDescent="0.2">
      <c r="L897" s="9"/>
    </row>
    <row r="898" spans="12:12" x14ac:dyDescent="0.2">
      <c r="L898" s="9"/>
    </row>
    <row r="899" spans="12:12" x14ac:dyDescent="0.2">
      <c r="L899" s="9"/>
    </row>
    <row r="900" spans="12:12" x14ac:dyDescent="0.2">
      <c r="L900" s="9"/>
    </row>
    <row r="901" spans="12:12" x14ac:dyDescent="0.2">
      <c r="L901" s="9"/>
    </row>
    <row r="902" spans="12:12" x14ac:dyDescent="0.2">
      <c r="L902" s="9"/>
    </row>
    <row r="903" spans="12:12" x14ac:dyDescent="0.2">
      <c r="L903" s="9"/>
    </row>
    <row r="904" spans="12:12" x14ac:dyDescent="0.2">
      <c r="L904" s="9"/>
    </row>
    <row r="905" spans="12:12" x14ac:dyDescent="0.2">
      <c r="L905" s="9"/>
    </row>
    <row r="906" spans="12:12" x14ac:dyDescent="0.2">
      <c r="L906" s="9"/>
    </row>
    <row r="907" spans="12:12" x14ac:dyDescent="0.2">
      <c r="L907" s="9"/>
    </row>
    <row r="908" spans="12:12" x14ac:dyDescent="0.2">
      <c r="L908" s="9"/>
    </row>
    <row r="909" spans="12:12" x14ac:dyDescent="0.2">
      <c r="L909" s="9"/>
    </row>
    <row r="910" spans="12:12" x14ac:dyDescent="0.2">
      <c r="L910" s="9"/>
    </row>
    <row r="911" spans="12:12" x14ac:dyDescent="0.2">
      <c r="L911" s="9"/>
    </row>
    <row r="912" spans="12:12" x14ac:dyDescent="0.2">
      <c r="L912" s="9"/>
    </row>
    <row r="913" spans="12:12" x14ac:dyDescent="0.2">
      <c r="L913" s="9"/>
    </row>
    <row r="914" spans="12:12" x14ac:dyDescent="0.2">
      <c r="L914" s="9"/>
    </row>
    <row r="915" spans="12:12" x14ac:dyDescent="0.2">
      <c r="L915" s="9"/>
    </row>
    <row r="916" spans="12:12" x14ac:dyDescent="0.2">
      <c r="L916" s="9"/>
    </row>
    <row r="917" spans="12:12" x14ac:dyDescent="0.2">
      <c r="L917" s="9"/>
    </row>
    <row r="918" spans="12:12" x14ac:dyDescent="0.2">
      <c r="L918" s="9"/>
    </row>
    <row r="919" spans="12:12" x14ac:dyDescent="0.2">
      <c r="L919" s="9"/>
    </row>
    <row r="920" spans="12:12" x14ac:dyDescent="0.2">
      <c r="L920" s="9"/>
    </row>
    <row r="921" spans="12:12" x14ac:dyDescent="0.2">
      <c r="L921" s="9"/>
    </row>
    <row r="922" spans="12:12" x14ac:dyDescent="0.2">
      <c r="L922" s="9"/>
    </row>
    <row r="923" spans="12:12" x14ac:dyDescent="0.2">
      <c r="L923" s="9"/>
    </row>
    <row r="924" spans="12:12" x14ac:dyDescent="0.2">
      <c r="L924" s="9"/>
    </row>
    <row r="925" spans="12:12" x14ac:dyDescent="0.2">
      <c r="L925" s="9"/>
    </row>
    <row r="926" spans="12:12" x14ac:dyDescent="0.2">
      <c r="L926" s="9"/>
    </row>
    <row r="927" spans="12:12" x14ac:dyDescent="0.2">
      <c r="L927" s="9"/>
    </row>
    <row r="928" spans="12:12" x14ac:dyDescent="0.2">
      <c r="L928" s="9"/>
    </row>
    <row r="929" spans="12:12" x14ac:dyDescent="0.2">
      <c r="L929" s="9"/>
    </row>
    <row r="930" spans="12:12" x14ac:dyDescent="0.2">
      <c r="L930" s="9"/>
    </row>
    <row r="931" spans="12:12" x14ac:dyDescent="0.2">
      <c r="L931" s="9"/>
    </row>
    <row r="932" spans="12:12" x14ac:dyDescent="0.2">
      <c r="L932" s="9"/>
    </row>
    <row r="933" spans="12:12" x14ac:dyDescent="0.2">
      <c r="L933" s="9"/>
    </row>
    <row r="934" spans="12:12" x14ac:dyDescent="0.2">
      <c r="L934" s="9"/>
    </row>
    <row r="935" spans="12:12" x14ac:dyDescent="0.2">
      <c r="L935" s="9"/>
    </row>
    <row r="936" spans="12:12" x14ac:dyDescent="0.2">
      <c r="L936" s="9"/>
    </row>
    <row r="937" spans="12:12" x14ac:dyDescent="0.2">
      <c r="L937" s="9"/>
    </row>
    <row r="938" spans="12:12" x14ac:dyDescent="0.2">
      <c r="L938" s="9"/>
    </row>
    <row r="939" spans="12:12" x14ac:dyDescent="0.2">
      <c r="L939" s="9"/>
    </row>
    <row r="940" spans="12:12" x14ac:dyDescent="0.2">
      <c r="L940" s="9"/>
    </row>
    <row r="941" spans="12:12" x14ac:dyDescent="0.2">
      <c r="L941" s="9"/>
    </row>
    <row r="942" spans="12:12" x14ac:dyDescent="0.2">
      <c r="L942" s="9"/>
    </row>
    <row r="943" spans="12:12" x14ac:dyDescent="0.2">
      <c r="L943" s="9"/>
    </row>
    <row r="944" spans="12:12" x14ac:dyDescent="0.2">
      <c r="L944" s="9"/>
    </row>
    <row r="945" spans="12:12" x14ac:dyDescent="0.2">
      <c r="L945" s="9"/>
    </row>
    <row r="946" spans="12:12" x14ac:dyDescent="0.2">
      <c r="L946" s="9"/>
    </row>
    <row r="947" spans="12:12" x14ac:dyDescent="0.2">
      <c r="L947" s="9"/>
    </row>
    <row r="948" spans="12:12" x14ac:dyDescent="0.2">
      <c r="L948" s="9"/>
    </row>
    <row r="949" spans="12:12" x14ac:dyDescent="0.2">
      <c r="L949" s="9"/>
    </row>
    <row r="950" spans="12:12" x14ac:dyDescent="0.2">
      <c r="L950" s="9"/>
    </row>
    <row r="951" spans="12:12" x14ac:dyDescent="0.2">
      <c r="L951" s="9"/>
    </row>
    <row r="952" spans="12:12" x14ac:dyDescent="0.2">
      <c r="L952" s="9"/>
    </row>
    <row r="953" spans="12:12" x14ac:dyDescent="0.2">
      <c r="L953" s="9"/>
    </row>
    <row r="954" spans="12:12" x14ac:dyDescent="0.2">
      <c r="L954" s="9"/>
    </row>
    <row r="955" spans="12:12" x14ac:dyDescent="0.2">
      <c r="L955" s="9"/>
    </row>
    <row r="956" spans="12:12" x14ac:dyDescent="0.2">
      <c r="L956" s="9"/>
    </row>
    <row r="957" spans="12:12" x14ac:dyDescent="0.2">
      <c r="L957" s="9"/>
    </row>
    <row r="958" spans="12:12" x14ac:dyDescent="0.2">
      <c r="L958" s="9"/>
    </row>
    <row r="959" spans="12:12" x14ac:dyDescent="0.2">
      <c r="L959" s="9"/>
    </row>
    <row r="960" spans="12:12" x14ac:dyDescent="0.2">
      <c r="L960" s="9"/>
    </row>
    <row r="961" spans="12:12" x14ac:dyDescent="0.2">
      <c r="L961" s="9"/>
    </row>
    <row r="962" spans="12:12" x14ac:dyDescent="0.2">
      <c r="L962" s="9"/>
    </row>
    <row r="963" spans="12:12" x14ac:dyDescent="0.2">
      <c r="L963" s="9"/>
    </row>
    <row r="964" spans="12:12" x14ac:dyDescent="0.2">
      <c r="L964" s="9"/>
    </row>
    <row r="965" spans="12:12" x14ac:dyDescent="0.2">
      <c r="L965" s="9"/>
    </row>
    <row r="966" spans="12:12" x14ac:dyDescent="0.2">
      <c r="L966" s="9"/>
    </row>
    <row r="967" spans="12:12" x14ac:dyDescent="0.2">
      <c r="L967" s="9"/>
    </row>
    <row r="968" spans="12:12" x14ac:dyDescent="0.2">
      <c r="L968" s="9"/>
    </row>
    <row r="969" spans="12:12" x14ac:dyDescent="0.2">
      <c r="L969" s="9"/>
    </row>
    <row r="970" spans="12:12" x14ac:dyDescent="0.2">
      <c r="L970" s="9"/>
    </row>
    <row r="971" spans="12:12" x14ac:dyDescent="0.2">
      <c r="L971" s="9"/>
    </row>
    <row r="972" spans="12:12" x14ac:dyDescent="0.2">
      <c r="L972" s="9"/>
    </row>
    <row r="973" spans="12:12" x14ac:dyDescent="0.2">
      <c r="L973" s="9"/>
    </row>
    <row r="974" spans="12:12" x14ac:dyDescent="0.2">
      <c r="L974" s="9"/>
    </row>
    <row r="975" spans="12:12" x14ac:dyDescent="0.2">
      <c r="L975" s="9"/>
    </row>
    <row r="976" spans="12:12" x14ac:dyDescent="0.2">
      <c r="L976" s="9"/>
    </row>
    <row r="977" spans="12:12" x14ac:dyDescent="0.2">
      <c r="L977" s="9"/>
    </row>
    <row r="978" spans="12:12" x14ac:dyDescent="0.2">
      <c r="L978" s="9"/>
    </row>
    <row r="979" spans="12:12" x14ac:dyDescent="0.2">
      <c r="L979" s="9"/>
    </row>
    <row r="980" spans="12:12" x14ac:dyDescent="0.2">
      <c r="L980" s="9"/>
    </row>
    <row r="981" spans="12:12" x14ac:dyDescent="0.2">
      <c r="L981" s="9"/>
    </row>
    <row r="982" spans="12:12" x14ac:dyDescent="0.2">
      <c r="L982" s="9"/>
    </row>
    <row r="983" spans="12:12" x14ac:dyDescent="0.2">
      <c r="L983" s="9"/>
    </row>
    <row r="984" spans="12:12" x14ac:dyDescent="0.2">
      <c r="L984" s="9"/>
    </row>
    <row r="985" spans="12:12" x14ac:dyDescent="0.2">
      <c r="L985" s="9"/>
    </row>
    <row r="986" spans="12:12" x14ac:dyDescent="0.2">
      <c r="L986" s="9"/>
    </row>
    <row r="987" spans="12:12" x14ac:dyDescent="0.2">
      <c r="L987" s="9"/>
    </row>
    <row r="988" spans="12:12" x14ac:dyDescent="0.2">
      <c r="L988" s="9"/>
    </row>
    <row r="989" spans="12:12" x14ac:dyDescent="0.2">
      <c r="L989" s="9"/>
    </row>
    <row r="990" spans="12:12" x14ac:dyDescent="0.2">
      <c r="L990" s="9"/>
    </row>
    <row r="991" spans="12:12" x14ac:dyDescent="0.2">
      <c r="L991" s="9"/>
    </row>
    <row r="992" spans="12:12" x14ac:dyDescent="0.2">
      <c r="L992" s="9"/>
    </row>
    <row r="993" spans="12:12" x14ac:dyDescent="0.2">
      <c r="L993" s="9"/>
    </row>
    <row r="994" spans="12:12" x14ac:dyDescent="0.2">
      <c r="L994" s="9"/>
    </row>
    <row r="995" spans="12:12" x14ac:dyDescent="0.2">
      <c r="L995" s="9"/>
    </row>
    <row r="996" spans="12:12" x14ac:dyDescent="0.2">
      <c r="L996" s="9"/>
    </row>
    <row r="997" spans="12:12" x14ac:dyDescent="0.2">
      <c r="L997" s="9"/>
    </row>
    <row r="998" spans="12:12" x14ac:dyDescent="0.2">
      <c r="L998" s="9"/>
    </row>
    <row r="999" spans="12:12" x14ac:dyDescent="0.2">
      <c r="L999" s="9"/>
    </row>
    <row r="1000" spans="12:12" x14ac:dyDescent="0.2">
      <c r="L1000" s="9"/>
    </row>
    <row r="1001" spans="12:12" x14ac:dyDescent="0.2">
      <c r="L1001" s="9"/>
    </row>
    <row r="1002" spans="12:12" x14ac:dyDescent="0.2">
      <c r="L1002" s="9"/>
    </row>
    <row r="1003" spans="12:12" x14ac:dyDescent="0.2">
      <c r="L1003" s="9"/>
    </row>
    <row r="1004" spans="12:12" x14ac:dyDescent="0.2">
      <c r="L1004" s="9"/>
    </row>
    <row r="1005" spans="12:12" x14ac:dyDescent="0.2">
      <c r="L1005" s="9"/>
    </row>
    <row r="1006" spans="12:12" x14ac:dyDescent="0.2">
      <c r="L1006" s="9"/>
    </row>
    <row r="1007" spans="12:12" x14ac:dyDescent="0.2">
      <c r="L1007" s="9"/>
    </row>
    <row r="1008" spans="12:12" x14ac:dyDescent="0.2">
      <c r="L1008" s="9"/>
    </row>
    <row r="1009" spans="12:12" x14ac:dyDescent="0.2">
      <c r="L1009" s="9"/>
    </row>
    <row r="1010" spans="12:12" x14ac:dyDescent="0.2">
      <c r="L1010" s="9"/>
    </row>
    <row r="1011" spans="12:12" x14ac:dyDescent="0.2">
      <c r="L1011" s="9"/>
    </row>
    <row r="1012" spans="12:12" x14ac:dyDescent="0.2">
      <c r="L1012" s="9"/>
    </row>
    <row r="1013" spans="12:12" x14ac:dyDescent="0.2">
      <c r="L1013" s="9"/>
    </row>
    <row r="1014" spans="12:12" x14ac:dyDescent="0.2">
      <c r="L1014" s="9"/>
    </row>
    <row r="1015" spans="12:12" x14ac:dyDescent="0.2">
      <c r="L1015" s="9"/>
    </row>
    <row r="1016" spans="12:12" x14ac:dyDescent="0.2">
      <c r="L1016" s="9"/>
    </row>
    <row r="1017" spans="12:12" x14ac:dyDescent="0.2">
      <c r="L1017" s="9"/>
    </row>
    <row r="1018" spans="12:12" x14ac:dyDescent="0.2">
      <c r="L1018" s="9"/>
    </row>
    <row r="1019" spans="12:12" x14ac:dyDescent="0.2">
      <c r="L1019" s="9"/>
    </row>
    <row r="1020" spans="12:12" x14ac:dyDescent="0.2">
      <c r="L1020" s="9"/>
    </row>
    <row r="1021" spans="12:12" x14ac:dyDescent="0.2">
      <c r="L1021" s="9"/>
    </row>
    <row r="1022" spans="12:12" x14ac:dyDescent="0.2">
      <c r="L1022" s="9"/>
    </row>
    <row r="1023" spans="12:12" x14ac:dyDescent="0.2">
      <c r="L1023" s="9"/>
    </row>
    <row r="1024" spans="12:12" x14ac:dyDescent="0.2">
      <c r="L1024" s="9"/>
    </row>
    <row r="1025" spans="12:12" x14ac:dyDescent="0.2">
      <c r="L1025" s="9"/>
    </row>
    <row r="1026" spans="12:12" x14ac:dyDescent="0.2">
      <c r="L1026" s="9"/>
    </row>
    <row r="1027" spans="12:12" x14ac:dyDescent="0.2">
      <c r="L1027" s="9"/>
    </row>
    <row r="1028" spans="12:12" x14ac:dyDescent="0.2">
      <c r="L1028" s="9"/>
    </row>
    <row r="1029" spans="12:12" x14ac:dyDescent="0.2">
      <c r="L1029" s="9"/>
    </row>
    <row r="1030" spans="12:12" x14ac:dyDescent="0.2">
      <c r="L1030" s="9"/>
    </row>
    <row r="1031" spans="12:12" x14ac:dyDescent="0.2">
      <c r="L1031" s="9"/>
    </row>
    <row r="1032" spans="12:12" x14ac:dyDescent="0.2">
      <c r="L1032" s="9"/>
    </row>
    <row r="1033" spans="12:12" x14ac:dyDescent="0.2">
      <c r="L1033" s="9"/>
    </row>
    <row r="1034" spans="12:12" x14ac:dyDescent="0.2">
      <c r="L1034" s="9"/>
    </row>
    <row r="1035" spans="12:12" x14ac:dyDescent="0.2">
      <c r="L1035" s="9"/>
    </row>
    <row r="1036" spans="12:12" x14ac:dyDescent="0.2">
      <c r="L1036" s="9"/>
    </row>
    <row r="1037" spans="12:12" x14ac:dyDescent="0.2">
      <c r="L1037" s="9"/>
    </row>
    <row r="1038" spans="12:12" x14ac:dyDescent="0.2">
      <c r="L1038" s="9"/>
    </row>
    <row r="1039" spans="12:12" x14ac:dyDescent="0.2">
      <c r="L1039" s="9"/>
    </row>
    <row r="1040" spans="12:12" x14ac:dyDescent="0.2">
      <c r="L1040" s="9"/>
    </row>
    <row r="1041" spans="12:12" x14ac:dyDescent="0.2">
      <c r="L1041" s="9"/>
    </row>
    <row r="1042" spans="12:12" x14ac:dyDescent="0.2">
      <c r="L1042" s="9"/>
    </row>
    <row r="1043" spans="12:12" x14ac:dyDescent="0.2">
      <c r="L1043" s="9"/>
    </row>
    <row r="1044" spans="12:12" x14ac:dyDescent="0.2">
      <c r="L1044" s="9"/>
    </row>
    <row r="1045" spans="12:12" x14ac:dyDescent="0.2">
      <c r="L1045" s="9"/>
    </row>
    <row r="1046" spans="12:12" x14ac:dyDescent="0.2">
      <c r="L1046" s="9"/>
    </row>
    <row r="1047" spans="12:12" x14ac:dyDescent="0.2">
      <c r="L1047" s="9"/>
    </row>
    <row r="1048" spans="12:12" x14ac:dyDescent="0.2">
      <c r="L1048" s="9"/>
    </row>
    <row r="1049" spans="12:12" x14ac:dyDescent="0.2">
      <c r="L1049" s="9"/>
    </row>
    <row r="1050" spans="12:12" x14ac:dyDescent="0.2">
      <c r="L1050" s="9"/>
    </row>
    <row r="1051" spans="12:12" x14ac:dyDescent="0.2">
      <c r="L1051" s="9"/>
    </row>
    <row r="1052" spans="12:12" x14ac:dyDescent="0.2">
      <c r="L1052" s="9"/>
    </row>
    <row r="1053" spans="12:12" x14ac:dyDescent="0.2">
      <c r="L1053" s="9"/>
    </row>
    <row r="1054" spans="12:12" x14ac:dyDescent="0.2">
      <c r="L1054" s="9"/>
    </row>
    <row r="1055" spans="12:12" x14ac:dyDescent="0.2">
      <c r="L1055" s="9"/>
    </row>
    <row r="1056" spans="12:12" x14ac:dyDescent="0.2">
      <c r="L1056" s="9"/>
    </row>
    <row r="1057" spans="12:12" x14ac:dyDescent="0.2">
      <c r="L1057" s="9"/>
    </row>
    <row r="1058" spans="12:12" x14ac:dyDescent="0.2">
      <c r="L1058" s="9"/>
    </row>
    <row r="1059" spans="12:12" x14ac:dyDescent="0.2">
      <c r="L1059" s="9"/>
    </row>
    <row r="1060" spans="12:12" x14ac:dyDescent="0.2">
      <c r="L1060" s="9"/>
    </row>
    <row r="1061" spans="12:12" x14ac:dyDescent="0.2">
      <c r="L1061" s="9"/>
    </row>
    <row r="1062" spans="12:12" x14ac:dyDescent="0.2">
      <c r="L1062" s="9"/>
    </row>
    <row r="1063" spans="12:12" x14ac:dyDescent="0.2">
      <c r="L1063" s="9"/>
    </row>
    <row r="1064" spans="12:12" x14ac:dyDescent="0.2">
      <c r="L1064" s="9"/>
    </row>
    <row r="1065" spans="12:12" x14ac:dyDescent="0.2">
      <c r="L1065" s="9"/>
    </row>
    <row r="1066" spans="12:12" x14ac:dyDescent="0.2">
      <c r="L1066" s="9"/>
    </row>
    <row r="1067" spans="12:12" x14ac:dyDescent="0.2">
      <c r="L1067" s="9"/>
    </row>
    <row r="1068" spans="12:12" x14ac:dyDescent="0.2">
      <c r="L1068" s="9"/>
    </row>
    <row r="1069" spans="12:12" x14ac:dyDescent="0.2">
      <c r="L1069" s="9"/>
    </row>
    <row r="1070" spans="12:12" x14ac:dyDescent="0.2">
      <c r="L1070" s="9"/>
    </row>
    <row r="1071" spans="12:12" x14ac:dyDescent="0.2">
      <c r="L1071" s="9"/>
    </row>
    <row r="1072" spans="12:12" x14ac:dyDescent="0.2">
      <c r="L1072" s="9"/>
    </row>
    <row r="1073" spans="12:12" x14ac:dyDescent="0.2">
      <c r="L1073" s="9"/>
    </row>
    <row r="1074" spans="12:12" x14ac:dyDescent="0.2">
      <c r="L1074" s="9"/>
    </row>
    <row r="1075" spans="12:12" x14ac:dyDescent="0.2">
      <c r="L1075" s="9"/>
    </row>
    <row r="1076" spans="12:12" x14ac:dyDescent="0.2">
      <c r="L1076" s="9"/>
    </row>
    <row r="1077" spans="12:12" x14ac:dyDescent="0.2">
      <c r="L1077" s="9"/>
    </row>
    <row r="1078" spans="12:12" x14ac:dyDescent="0.2">
      <c r="L1078" s="9"/>
    </row>
    <row r="1079" spans="12:12" x14ac:dyDescent="0.2">
      <c r="L1079" s="9"/>
    </row>
    <row r="1080" spans="12:12" x14ac:dyDescent="0.2">
      <c r="L1080" s="9"/>
    </row>
    <row r="1081" spans="12:12" x14ac:dyDescent="0.2">
      <c r="L1081" s="9"/>
    </row>
    <row r="1082" spans="12:12" x14ac:dyDescent="0.2">
      <c r="L1082" s="9"/>
    </row>
    <row r="1083" spans="12:12" x14ac:dyDescent="0.2">
      <c r="L1083" s="9"/>
    </row>
    <row r="1084" spans="12:12" x14ac:dyDescent="0.2">
      <c r="L1084" s="9"/>
    </row>
    <row r="1085" spans="12:12" x14ac:dyDescent="0.2">
      <c r="L1085" s="9"/>
    </row>
    <row r="1086" spans="12:12" x14ac:dyDescent="0.2">
      <c r="L1086" s="9"/>
    </row>
    <row r="1087" spans="12:12" x14ac:dyDescent="0.2">
      <c r="L1087" s="9"/>
    </row>
    <row r="1088" spans="12:12" x14ac:dyDescent="0.2">
      <c r="L1088" s="9"/>
    </row>
    <row r="1089" spans="12:12" x14ac:dyDescent="0.2">
      <c r="L1089" s="9"/>
    </row>
    <row r="1090" spans="12:12" x14ac:dyDescent="0.2">
      <c r="L1090" s="9"/>
    </row>
    <row r="1091" spans="12:12" x14ac:dyDescent="0.2">
      <c r="L1091" s="9"/>
    </row>
    <row r="1092" spans="12:12" x14ac:dyDescent="0.2">
      <c r="L1092" s="9"/>
    </row>
    <row r="1093" spans="12:12" x14ac:dyDescent="0.2">
      <c r="L1093" s="9"/>
    </row>
    <row r="1094" spans="12:12" x14ac:dyDescent="0.2">
      <c r="L1094" s="9"/>
    </row>
    <row r="1095" spans="12:12" x14ac:dyDescent="0.2">
      <c r="L1095" s="9"/>
    </row>
    <row r="1096" spans="12:12" x14ac:dyDescent="0.2">
      <c r="L1096" s="9"/>
    </row>
    <row r="1097" spans="12:12" x14ac:dyDescent="0.2">
      <c r="L1097" s="9"/>
    </row>
    <row r="1098" spans="12:12" x14ac:dyDescent="0.2">
      <c r="L1098" s="9"/>
    </row>
    <row r="1099" spans="12:12" x14ac:dyDescent="0.2">
      <c r="L1099" s="9"/>
    </row>
    <row r="1100" spans="12:12" x14ac:dyDescent="0.2">
      <c r="L1100" s="9"/>
    </row>
    <row r="1101" spans="12:12" x14ac:dyDescent="0.2">
      <c r="L1101" s="9"/>
    </row>
    <row r="1102" spans="12:12" x14ac:dyDescent="0.2">
      <c r="L1102" s="9"/>
    </row>
    <row r="1103" spans="12:12" x14ac:dyDescent="0.2">
      <c r="L1103" s="9"/>
    </row>
    <row r="1104" spans="12:12" x14ac:dyDescent="0.2">
      <c r="L1104" s="9"/>
    </row>
    <row r="1105" spans="12:12" x14ac:dyDescent="0.2">
      <c r="L1105" s="9"/>
    </row>
    <row r="1106" spans="12:12" x14ac:dyDescent="0.2">
      <c r="L1106" s="9"/>
    </row>
    <row r="1107" spans="12:12" x14ac:dyDescent="0.2">
      <c r="L1107" s="9"/>
    </row>
    <row r="1108" spans="12:12" x14ac:dyDescent="0.2">
      <c r="L1108" s="9"/>
    </row>
    <row r="1109" spans="12:12" x14ac:dyDescent="0.2">
      <c r="L1109" s="9"/>
    </row>
    <row r="1110" spans="12:12" x14ac:dyDescent="0.2">
      <c r="L1110" s="9"/>
    </row>
    <row r="1111" spans="12:12" x14ac:dyDescent="0.2">
      <c r="L1111" s="9"/>
    </row>
    <row r="1112" spans="12:12" x14ac:dyDescent="0.2">
      <c r="L1112" s="9"/>
    </row>
    <row r="1113" spans="12:12" x14ac:dyDescent="0.2">
      <c r="L1113" s="9"/>
    </row>
    <row r="1114" spans="12:12" x14ac:dyDescent="0.2">
      <c r="L1114" s="9"/>
    </row>
    <row r="1115" spans="12:12" x14ac:dyDescent="0.2">
      <c r="L1115" s="9"/>
    </row>
    <row r="1116" spans="12:12" x14ac:dyDescent="0.2">
      <c r="L1116" s="9"/>
    </row>
    <row r="1117" spans="12:12" x14ac:dyDescent="0.2">
      <c r="L1117" s="9"/>
    </row>
    <row r="1118" spans="12:12" x14ac:dyDescent="0.2">
      <c r="L1118" s="9"/>
    </row>
    <row r="1119" spans="12:12" x14ac:dyDescent="0.2">
      <c r="L1119" s="9"/>
    </row>
    <row r="1120" spans="12:12" x14ac:dyDescent="0.2">
      <c r="L1120" s="9"/>
    </row>
    <row r="1121" spans="12:12" x14ac:dyDescent="0.2">
      <c r="L1121" s="9"/>
    </row>
    <row r="1122" spans="12:12" x14ac:dyDescent="0.2">
      <c r="L1122" s="9"/>
    </row>
    <row r="1123" spans="12:12" x14ac:dyDescent="0.2">
      <c r="L1123" s="9"/>
    </row>
    <row r="1124" spans="12:12" x14ac:dyDescent="0.2">
      <c r="L1124" s="9"/>
    </row>
    <row r="1125" spans="12:12" x14ac:dyDescent="0.2">
      <c r="L1125" s="9"/>
    </row>
    <row r="1126" spans="12:12" x14ac:dyDescent="0.2">
      <c r="L1126" s="9"/>
    </row>
    <row r="1127" spans="12:12" x14ac:dyDescent="0.2">
      <c r="L1127" s="9"/>
    </row>
    <row r="1128" spans="12:12" x14ac:dyDescent="0.2">
      <c r="L1128" s="9"/>
    </row>
    <row r="1129" spans="12:12" x14ac:dyDescent="0.2">
      <c r="L1129" s="9"/>
    </row>
    <row r="1130" spans="12:12" x14ac:dyDescent="0.2">
      <c r="L1130" s="9"/>
    </row>
    <row r="1131" spans="12:12" x14ac:dyDescent="0.2">
      <c r="L1131" s="9"/>
    </row>
    <row r="1132" spans="12:12" x14ac:dyDescent="0.2">
      <c r="L1132" s="9"/>
    </row>
    <row r="1133" spans="12:12" x14ac:dyDescent="0.2">
      <c r="L1133" s="9"/>
    </row>
    <row r="1134" spans="12:12" x14ac:dyDescent="0.2">
      <c r="L1134" s="9"/>
    </row>
    <row r="1135" spans="12:12" x14ac:dyDescent="0.2">
      <c r="L1135" s="9"/>
    </row>
    <row r="1136" spans="12:12" x14ac:dyDescent="0.2">
      <c r="L1136" s="9"/>
    </row>
    <row r="1137" spans="12:12" x14ac:dyDescent="0.2">
      <c r="L1137" s="9"/>
    </row>
    <row r="1138" spans="12:12" x14ac:dyDescent="0.2">
      <c r="L1138" s="9"/>
    </row>
    <row r="1139" spans="12:12" x14ac:dyDescent="0.2">
      <c r="L1139" s="9"/>
    </row>
    <row r="1140" spans="12:12" x14ac:dyDescent="0.2">
      <c r="L1140" s="9"/>
    </row>
    <row r="1141" spans="12:12" x14ac:dyDescent="0.2">
      <c r="L1141" s="9"/>
    </row>
    <row r="1142" spans="12:12" x14ac:dyDescent="0.2">
      <c r="L1142" s="9"/>
    </row>
    <row r="1143" spans="12:12" x14ac:dyDescent="0.2">
      <c r="L1143" s="9"/>
    </row>
    <row r="1144" spans="12:12" x14ac:dyDescent="0.2">
      <c r="L1144" s="9"/>
    </row>
    <row r="1145" spans="12:12" x14ac:dyDescent="0.2">
      <c r="L1145" s="9"/>
    </row>
    <row r="1146" spans="12:12" x14ac:dyDescent="0.2">
      <c r="L1146" s="9"/>
    </row>
    <row r="1147" spans="12:12" x14ac:dyDescent="0.2">
      <c r="L1147" s="9"/>
    </row>
    <row r="1148" spans="12:12" x14ac:dyDescent="0.2">
      <c r="L1148" s="9"/>
    </row>
    <row r="1149" spans="12:12" x14ac:dyDescent="0.2">
      <c r="L1149" s="9"/>
    </row>
    <row r="1150" spans="12:12" x14ac:dyDescent="0.2">
      <c r="L1150" s="9"/>
    </row>
    <row r="1151" spans="12:12" x14ac:dyDescent="0.2">
      <c r="L1151" s="9"/>
    </row>
    <row r="1152" spans="12:12" x14ac:dyDescent="0.2">
      <c r="L1152" s="9"/>
    </row>
  </sheetData>
  <mergeCells count="25">
    <mergeCell ref="A279:C279"/>
    <mergeCell ref="A290:C290"/>
    <mergeCell ref="A343:C343"/>
    <mergeCell ref="A344:C344"/>
    <mergeCell ref="B71:B87"/>
    <mergeCell ref="A104:C104"/>
    <mergeCell ref="A135:C135"/>
    <mergeCell ref="A190:C190"/>
    <mergeCell ref="A223:C223"/>
    <mergeCell ref="A14:C14"/>
    <mergeCell ref="A31:C31"/>
    <mergeCell ref="A32:A69"/>
    <mergeCell ref="A70:C70"/>
    <mergeCell ref="A268:C268"/>
    <mergeCell ref="A236:C236"/>
    <mergeCell ref="Q4:Q6"/>
    <mergeCell ref="R4:R6"/>
    <mergeCell ref="B4:B6"/>
    <mergeCell ref="A1:R1"/>
    <mergeCell ref="A2:R2"/>
    <mergeCell ref="E5:K5"/>
    <mergeCell ref="A4:A6"/>
    <mergeCell ref="C4:C6"/>
    <mergeCell ref="D4:D6"/>
    <mergeCell ref="P4:P6"/>
  </mergeCells>
  <phoneticPr fontId="0" type="noConversion"/>
  <printOptions horizontalCentered="1"/>
  <pageMargins left="0.75" right="0.75" top="0.39370078740157483" bottom="0.39370078740157483" header="0.59055118110236227" footer="0.19685039370078741"/>
  <pageSetup scale="60" orientation="landscape" horizontalDpi="300" verticalDpi="300" r:id="rId1"/>
  <headerFooter alignWithMargins="0">
    <oddFooter>&amp;L&amp;8FUENTE: DEPTO. PLANIFICACION Y DESARROLLO EN MANEJO DEL FUEGO - CONAF.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6"/>
  <sheetViews>
    <sheetView showGridLines="0" topLeftCell="A334" zoomScale="78" zoomScaleNormal="78" workbookViewId="0">
      <selection activeCell="A373" sqref="A373"/>
    </sheetView>
  </sheetViews>
  <sheetFormatPr baseColWidth="10" defaultRowHeight="12.75" x14ac:dyDescent="0.2"/>
  <cols>
    <col min="2" max="2" width="17.5703125" customWidth="1"/>
    <col min="3" max="3" width="27.42578125" bestFit="1" customWidth="1"/>
  </cols>
  <sheetData>
    <row r="1" spans="1:20" s="5" customFormat="1" ht="15.75" x14ac:dyDescent="0.25">
      <c r="A1" s="243" t="s">
        <v>311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</row>
    <row r="2" spans="1:20" s="5" customFormat="1" ht="16.5" customHeight="1" x14ac:dyDescent="0.25">
      <c r="A2" s="243" t="s">
        <v>569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</row>
    <row r="3" spans="1:20" s="5" customFormat="1" ht="15" customHeight="1" x14ac:dyDescent="0.25">
      <c r="A3" s="40" t="s">
        <v>568</v>
      </c>
      <c r="B3" s="219" t="s">
        <v>568</v>
      </c>
      <c r="C3" s="20"/>
      <c r="D3" s="27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0" s="4" customFormat="1" ht="13.5" customHeight="1" x14ac:dyDescent="0.2">
      <c r="A4" s="244" t="s">
        <v>313</v>
      </c>
      <c r="B4" s="247" t="s">
        <v>416</v>
      </c>
      <c r="C4" s="247" t="s">
        <v>314</v>
      </c>
      <c r="D4" s="250" t="s">
        <v>393</v>
      </c>
      <c r="E4" s="253" t="s">
        <v>315</v>
      </c>
      <c r="F4" s="254"/>
      <c r="G4" s="254"/>
      <c r="H4" s="254"/>
      <c r="I4" s="254"/>
      <c r="J4" s="254"/>
      <c r="K4" s="254"/>
      <c r="L4" s="254"/>
      <c r="M4" s="254"/>
      <c r="N4" s="254"/>
      <c r="O4" s="255"/>
      <c r="P4" s="250" t="s">
        <v>394</v>
      </c>
      <c r="Q4" s="256" t="s">
        <v>402</v>
      </c>
      <c r="R4" s="257"/>
      <c r="S4" s="260" t="s">
        <v>395</v>
      </c>
      <c r="T4" s="263" t="s">
        <v>396</v>
      </c>
    </row>
    <row r="5" spans="1:20" s="4" customFormat="1" ht="15" x14ac:dyDescent="0.2">
      <c r="A5" s="245"/>
      <c r="B5" s="248"/>
      <c r="C5" s="248"/>
      <c r="D5" s="251"/>
      <c r="E5" s="266" t="s">
        <v>479</v>
      </c>
      <c r="F5" s="266"/>
      <c r="G5" s="266"/>
      <c r="H5" s="266"/>
      <c r="I5" s="266"/>
      <c r="J5" s="266"/>
      <c r="K5" s="266"/>
      <c r="L5" s="267" t="s">
        <v>316</v>
      </c>
      <c r="M5" s="268"/>
      <c r="N5" s="268"/>
      <c r="O5" s="269"/>
      <c r="P5" s="251"/>
      <c r="Q5" s="258"/>
      <c r="R5" s="259"/>
      <c r="S5" s="261"/>
      <c r="T5" s="264"/>
    </row>
    <row r="6" spans="1:20" s="4" customFormat="1" ht="72.75" customHeight="1" x14ac:dyDescent="0.2">
      <c r="A6" s="246"/>
      <c r="B6" s="249"/>
      <c r="C6" s="249"/>
      <c r="D6" s="252"/>
      <c r="E6" s="151" t="s">
        <v>398</v>
      </c>
      <c r="F6" s="151" t="s">
        <v>399</v>
      </c>
      <c r="G6" s="151" t="s">
        <v>400</v>
      </c>
      <c r="H6" s="151" t="s">
        <v>401</v>
      </c>
      <c r="I6" s="150" t="s">
        <v>12</v>
      </c>
      <c r="J6" s="151" t="s">
        <v>480</v>
      </c>
      <c r="K6" s="150" t="s">
        <v>0</v>
      </c>
      <c r="L6" s="150" t="s">
        <v>13</v>
      </c>
      <c r="M6" s="150" t="s">
        <v>14</v>
      </c>
      <c r="N6" s="150" t="s">
        <v>15</v>
      </c>
      <c r="O6" s="150" t="s">
        <v>0</v>
      </c>
      <c r="P6" s="252"/>
      <c r="Q6" s="218" t="s">
        <v>16</v>
      </c>
      <c r="R6" s="151" t="s">
        <v>17</v>
      </c>
      <c r="S6" s="262"/>
      <c r="T6" s="265"/>
    </row>
    <row r="7" spans="1:20" s="4" customFormat="1" ht="12.95" customHeight="1" x14ac:dyDescent="0.2">
      <c r="A7" s="188" t="s">
        <v>524</v>
      </c>
      <c r="B7" s="189" t="s">
        <v>525</v>
      </c>
      <c r="C7" s="190" t="s">
        <v>525</v>
      </c>
      <c r="D7" s="153">
        <v>9</v>
      </c>
      <c r="E7" s="154">
        <v>0</v>
      </c>
      <c r="F7" s="154">
        <v>0</v>
      </c>
      <c r="G7" s="154">
        <v>0</v>
      </c>
      <c r="H7" s="154">
        <f t="shared" ref="H7:H13" si="0">SUM(E7:G7)</f>
        <v>0</v>
      </c>
      <c r="I7" s="154">
        <v>0</v>
      </c>
      <c r="J7" s="154">
        <v>5.2000000000000005E-2</v>
      </c>
      <c r="K7" s="154">
        <v>0</v>
      </c>
      <c r="L7" s="154">
        <v>0</v>
      </c>
      <c r="M7" s="154">
        <v>5.5</v>
      </c>
      <c r="N7" s="154">
        <v>2.7110000000000003</v>
      </c>
      <c r="O7" s="154">
        <f>SUM(L7:N7)</f>
        <v>8.2110000000000003</v>
      </c>
      <c r="P7" s="154">
        <f>O7+K7</f>
        <v>8.2110000000000003</v>
      </c>
      <c r="Q7" s="154">
        <v>0</v>
      </c>
      <c r="R7" s="154">
        <v>0.3</v>
      </c>
      <c r="S7" s="154">
        <f>SUM(Q7:R7)</f>
        <v>0.3</v>
      </c>
      <c r="T7" s="154">
        <f>P7+S7</f>
        <v>8.511000000000001</v>
      </c>
    </row>
    <row r="8" spans="1:20" s="4" customFormat="1" ht="12.95" customHeight="1" x14ac:dyDescent="0.2">
      <c r="A8" s="103"/>
      <c r="B8" s="57"/>
      <c r="C8" s="191" t="s">
        <v>526</v>
      </c>
      <c r="D8" s="50"/>
      <c r="E8" s="14"/>
      <c r="F8" s="14"/>
      <c r="G8" s="14"/>
      <c r="H8" s="14">
        <f t="shared" si="0"/>
        <v>0</v>
      </c>
      <c r="I8" s="14">
        <v>0</v>
      </c>
      <c r="J8" s="14">
        <v>0</v>
      </c>
      <c r="K8" s="14">
        <v>0</v>
      </c>
      <c r="L8" s="14"/>
      <c r="M8" s="14"/>
      <c r="N8" s="14"/>
      <c r="O8" s="14">
        <f>SUM(L8:N8)</f>
        <v>0</v>
      </c>
      <c r="P8" s="14">
        <f t="shared" ref="P8:P71" si="1">O8+K8</f>
        <v>0</v>
      </c>
      <c r="Q8" s="14"/>
      <c r="R8" s="14"/>
      <c r="S8" s="14">
        <f>SUM(Q8:R8)</f>
        <v>0</v>
      </c>
      <c r="T8" s="14">
        <f>P8+S8</f>
        <v>0</v>
      </c>
    </row>
    <row r="9" spans="1:20" s="4" customFormat="1" ht="12.95" customHeight="1" x14ac:dyDescent="0.2">
      <c r="A9" s="102"/>
      <c r="B9" s="194" t="s">
        <v>529</v>
      </c>
      <c r="C9" s="191" t="s">
        <v>527</v>
      </c>
      <c r="D9" s="50">
        <v>1</v>
      </c>
      <c r="E9" s="14">
        <v>0</v>
      </c>
      <c r="F9" s="14">
        <v>0</v>
      </c>
      <c r="G9" s="14">
        <v>0</v>
      </c>
      <c r="H9" s="14">
        <f t="shared" si="0"/>
        <v>0</v>
      </c>
      <c r="I9" s="14">
        <v>0</v>
      </c>
      <c r="J9" s="14">
        <v>0</v>
      </c>
      <c r="K9" s="14">
        <v>0</v>
      </c>
      <c r="L9" s="14">
        <v>0</v>
      </c>
      <c r="M9" s="14">
        <v>0.19800000000000001</v>
      </c>
      <c r="N9" s="14">
        <v>0.46200000000000002</v>
      </c>
      <c r="O9" s="14">
        <f>SUM(L9:N9)</f>
        <v>0.66</v>
      </c>
      <c r="P9" s="14">
        <f t="shared" si="1"/>
        <v>0.66</v>
      </c>
      <c r="Q9" s="14">
        <v>0</v>
      </c>
      <c r="R9" s="14">
        <v>0</v>
      </c>
      <c r="S9" s="14">
        <f>SUM(Q9:R9)</f>
        <v>0</v>
      </c>
      <c r="T9" s="14">
        <f>P9+S9</f>
        <v>0.66</v>
      </c>
    </row>
    <row r="10" spans="1:20" s="4" customFormat="1" ht="12.95" customHeight="1" x14ac:dyDescent="0.2">
      <c r="A10" s="102"/>
      <c r="B10" s="57"/>
      <c r="C10" s="192" t="s">
        <v>528</v>
      </c>
      <c r="D10" s="50"/>
      <c r="E10" s="14"/>
      <c r="F10" s="14"/>
      <c r="G10" s="14"/>
      <c r="H10" s="14">
        <f t="shared" si="0"/>
        <v>0</v>
      </c>
      <c r="I10" s="14">
        <v>0</v>
      </c>
      <c r="J10" s="14">
        <v>0</v>
      </c>
      <c r="K10" s="14">
        <v>0</v>
      </c>
      <c r="L10" s="14"/>
      <c r="M10" s="14"/>
      <c r="N10" s="14"/>
      <c r="O10" s="14">
        <f>SUM(L10:N10)</f>
        <v>0</v>
      </c>
      <c r="P10" s="14">
        <f t="shared" si="1"/>
        <v>0</v>
      </c>
      <c r="Q10" s="14"/>
      <c r="R10" s="14"/>
      <c r="S10" s="14">
        <f>SUM(Q10:R10)</f>
        <v>0</v>
      </c>
      <c r="T10" s="14">
        <f>P10+S10</f>
        <v>0</v>
      </c>
    </row>
    <row r="11" spans="1:20" s="4" customFormat="1" ht="15.75" customHeight="1" x14ac:dyDescent="0.25">
      <c r="A11" s="230" t="s">
        <v>0</v>
      </c>
      <c r="B11" s="231"/>
      <c r="C11" s="232" t="s">
        <v>0</v>
      </c>
      <c r="D11" s="53">
        <f>SUM(D7:D10)</f>
        <v>10</v>
      </c>
      <c r="E11" s="54">
        <f>SUM(E7:E10)</f>
        <v>0</v>
      </c>
      <c r="F11" s="54">
        <f t="shared" ref="F11:S11" si="2">SUM(F7:F10)</f>
        <v>0</v>
      </c>
      <c r="G11" s="54">
        <f t="shared" si="2"/>
        <v>0</v>
      </c>
      <c r="H11" s="54">
        <f t="shared" si="0"/>
        <v>0</v>
      </c>
      <c r="I11" s="54">
        <f t="shared" si="2"/>
        <v>0</v>
      </c>
      <c r="J11" s="54">
        <f t="shared" si="2"/>
        <v>5.2000000000000005E-2</v>
      </c>
      <c r="K11" s="54">
        <f t="shared" si="2"/>
        <v>0</v>
      </c>
      <c r="L11" s="54">
        <f t="shared" si="2"/>
        <v>0</v>
      </c>
      <c r="M11" s="54">
        <f t="shared" si="2"/>
        <v>5.6980000000000004</v>
      </c>
      <c r="N11" s="54">
        <f>SUM(N7:N10)</f>
        <v>3.1730000000000005</v>
      </c>
      <c r="O11" s="54">
        <f>SUM(L11:N11)</f>
        <v>8.8710000000000004</v>
      </c>
      <c r="P11" s="54">
        <f t="shared" si="1"/>
        <v>8.8710000000000004</v>
      </c>
      <c r="Q11" s="54">
        <f t="shared" si="2"/>
        <v>0</v>
      </c>
      <c r="R11" s="54">
        <f t="shared" si="2"/>
        <v>0.3</v>
      </c>
      <c r="S11" s="54">
        <f t="shared" si="2"/>
        <v>0.3</v>
      </c>
      <c r="T11" s="54">
        <f>P11+S11</f>
        <v>9.1710000000000012</v>
      </c>
    </row>
    <row r="12" spans="1:20" s="4" customFormat="1" ht="12.95" customHeight="1" x14ac:dyDescent="0.2">
      <c r="A12" s="188" t="s">
        <v>530</v>
      </c>
      <c r="B12" s="189" t="s">
        <v>531</v>
      </c>
      <c r="C12" s="190" t="s">
        <v>531</v>
      </c>
      <c r="D12" s="153"/>
      <c r="E12" s="154"/>
      <c r="F12" s="154"/>
      <c r="G12" s="154"/>
      <c r="H12" s="154">
        <f t="shared" si="0"/>
        <v>0</v>
      </c>
      <c r="I12" s="154">
        <v>0</v>
      </c>
      <c r="J12" s="154">
        <v>0</v>
      </c>
      <c r="K12" s="154">
        <v>0</v>
      </c>
      <c r="L12" s="154"/>
      <c r="M12" s="154"/>
      <c r="N12" s="154"/>
      <c r="O12" s="154"/>
      <c r="P12" s="154">
        <f t="shared" si="1"/>
        <v>0</v>
      </c>
      <c r="Q12" s="154"/>
      <c r="R12" s="154"/>
      <c r="S12" s="154"/>
      <c r="T12" s="154"/>
    </row>
    <row r="13" spans="1:20" s="4" customFormat="1" ht="12.95" customHeight="1" x14ac:dyDescent="0.2">
      <c r="A13" s="103"/>
      <c r="B13" s="57"/>
      <c r="C13" s="191" t="s">
        <v>532</v>
      </c>
      <c r="D13" s="50"/>
      <c r="E13" s="14"/>
      <c r="F13" s="14"/>
      <c r="G13" s="14"/>
      <c r="H13" s="14">
        <f t="shared" si="0"/>
        <v>0</v>
      </c>
      <c r="I13" s="14">
        <v>0</v>
      </c>
      <c r="J13" s="14">
        <v>0</v>
      </c>
      <c r="K13" s="14">
        <v>0</v>
      </c>
      <c r="L13" s="14"/>
      <c r="M13" s="14"/>
      <c r="N13" s="14"/>
      <c r="O13" s="14"/>
      <c r="P13" s="14">
        <f t="shared" si="1"/>
        <v>0</v>
      </c>
      <c r="Q13" s="14"/>
      <c r="R13" s="14"/>
      <c r="S13" s="14"/>
      <c r="T13" s="14"/>
    </row>
    <row r="14" spans="1:20" s="4" customFormat="1" ht="12.95" customHeight="1" x14ac:dyDescent="0.2">
      <c r="A14" s="102"/>
      <c r="B14" s="193" t="s">
        <v>533</v>
      </c>
      <c r="C14" s="195" t="s">
        <v>557</v>
      </c>
      <c r="D14" s="50">
        <v>2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1</v>
      </c>
      <c r="O14" s="14">
        <v>1</v>
      </c>
      <c r="P14" s="14">
        <v>1</v>
      </c>
      <c r="Q14" s="14">
        <v>0</v>
      </c>
      <c r="R14" s="14">
        <v>0</v>
      </c>
      <c r="S14" s="14">
        <v>0</v>
      </c>
      <c r="T14" s="14">
        <v>1</v>
      </c>
    </row>
    <row r="15" spans="1:20" s="4" customFormat="1" ht="12.95" customHeight="1" x14ac:dyDescent="0.2">
      <c r="A15" s="102"/>
      <c r="B15" s="58"/>
      <c r="C15" s="191" t="s">
        <v>558</v>
      </c>
      <c r="D15" s="50"/>
      <c r="E15" s="14"/>
      <c r="F15" s="14"/>
      <c r="G15" s="14"/>
      <c r="H15" s="14">
        <f>SUM(E15:G15)</f>
        <v>0</v>
      </c>
      <c r="I15" s="14">
        <v>0</v>
      </c>
      <c r="J15" s="14">
        <v>0</v>
      </c>
      <c r="K15" s="14">
        <v>0</v>
      </c>
      <c r="L15" s="14"/>
      <c r="M15" s="14"/>
      <c r="N15" s="14"/>
      <c r="O15" s="14"/>
      <c r="P15" s="14">
        <f t="shared" si="1"/>
        <v>0</v>
      </c>
      <c r="Q15" s="14"/>
      <c r="R15" s="14"/>
      <c r="S15" s="14"/>
      <c r="T15" s="14"/>
    </row>
    <row r="16" spans="1:20" s="4" customFormat="1" ht="12.95" customHeight="1" x14ac:dyDescent="0.2">
      <c r="A16" s="102"/>
      <c r="B16" s="58"/>
      <c r="C16" s="191" t="s">
        <v>534</v>
      </c>
      <c r="D16" s="50"/>
      <c r="E16" s="14"/>
      <c r="F16" s="14"/>
      <c r="G16" s="14"/>
      <c r="H16" s="14">
        <f>SUM(E16:G16)</f>
        <v>0</v>
      </c>
      <c r="I16" s="14">
        <v>0</v>
      </c>
      <c r="J16" s="14">
        <v>0</v>
      </c>
      <c r="K16" s="14">
        <v>0</v>
      </c>
      <c r="L16" s="14"/>
      <c r="M16" s="14"/>
      <c r="N16" s="14"/>
      <c r="O16" s="14"/>
      <c r="P16" s="14">
        <f t="shared" si="1"/>
        <v>0</v>
      </c>
      <c r="Q16" s="14"/>
      <c r="R16" s="14"/>
      <c r="S16" s="14"/>
      <c r="T16" s="14"/>
    </row>
    <row r="17" spans="1:20" s="4" customFormat="1" ht="12.95" customHeight="1" x14ac:dyDescent="0.2">
      <c r="A17" s="102"/>
      <c r="B17" s="57"/>
      <c r="C17" s="192" t="s">
        <v>535</v>
      </c>
      <c r="D17" s="50">
        <v>4</v>
      </c>
      <c r="E17" s="14">
        <v>0</v>
      </c>
      <c r="F17" s="14">
        <v>0</v>
      </c>
      <c r="G17" s="14">
        <v>0</v>
      </c>
      <c r="H17" s="14">
        <v>0</v>
      </c>
      <c r="I17" s="14">
        <v>0.1</v>
      </c>
      <c r="J17" s="14">
        <v>0.2</v>
      </c>
      <c r="K17" s="14">
        <v>0.30000000000000004</v>
      </c>
      <c r="L17" s="14">
        <v>0.6</v>
      </c>
      <c r="M17" s="14">
        <v>12.8</v>
      </c>
      <c r="N17" s="14">
        <v>13.2</v>
      </c>
      <c r="O17" s="14">
        <v>26.6</v>
      </c>
      <c r="P17" s="14">
        <v>26.900000000000002</v>
      </c>
      <c r="Q17" s="14">
        <v>0</v>
      </c>
      <c r="R17" s="14">
        <v>0</v>
      </c>
      <c r="S17" s="14">
        <v>0</v>
      </c>
      <c r="T17" s="14">
        <v>26.9</v>
      </c>
    </row>
    <row r="18" spans="1:20" s="4" customFormat="1" ht="12.95" customHeight="1" x14ac:dyDescent="0.2">
      <c r="A18" s="102"/>
      <c r="B18" s="58"/>
      <c r="C18" s="192" t="s">
        <v>536</v>
      </c>
      <c r="D18" s="50"/>
      <c r="E18" s="14"/>
      <c r="F18" s="14"/>
      <c r="G18" s="14"/>
      <c r="H18" s="14">
        <f t="shared" ref="H18:H23" si="3">SUM(E18:G18)</f>
        <v>0</v>
      </c>
      <c r="I18" s="14">
        <v>0</v>
      </c>
      <c r="J18" s="14">
        <v>0</v>
      </c>
      <c r="K18" s="14">
        <v>0</v>
      </c>
      <c r="L18" s="14"/>
      <c r="M18" s="14"/>
      <c r="N18" s="14"/>
      <c r="O18" s="14"/>
      <c r="P18" s="14">
        <f t="shared" si="1"/>
        <v>0</v>
      </c>
      <c r="Q18" s="14"/>
      <c r="R18" s="14"/>
      <c r="S18" s="14"/>
      <c r="T18" s="14"/>
    </row>
    <row r="19" spans="1:20" s="4" customFormat="1" ht="17.25" customHeight="1" x14ac:dyDescent="0.25">
      <c r="A19" s="230" t="s">
        <v>0</v>
      </c>
      <c r="B19" s="231"/>
      <c r="C19" s="232" t="s">
        <v>0</v>
      </c>
      <c r="D19" s="53">
        <f>SUM(D12:D18)</f>
        <v>6</v>
      </c>
      <c r="E19" s="54">
        <f>SUM(E12:E18)</f>
        <v>0</v>
      </c>
      <c r="F19" s="54">
        <f>SUM(F12:F18)</f>
        <v>0</v>
      </c>
      <c r="G19" s="54">
        <f>SUM(G12:G18)</f>
        <v>0</v>
      </c>
      <c r="H19" s="54">
        <f t="shared" si="3"/>
        <v>0</v>
      </c>
      <c r="I19" s="54">
        <f t="shared" ref="I19:O19" si="4">SUM(I12:I18)</f>
        <v>0.1</v>
      </c>
      <c r="J19" s="54">
        <f t="shared" si="4"/>
        <v>0.2</v>
      </c>
      <c r="K19" s="54">
        <f t="shared" si="4"/>
        <v>0.30000000000000004</v>
      </c>
      <c r="L19" s="54">
        <f t="shared" si="4"/>
        <v>0.6</v>
      </c>
      <c r="M19" s="54">
        <f t="shared" si="4"/>
        <v>12.8</v>
      </c>
      <c r="N19" s="54">
        <f t="shared" si="4"/>
        <v>14.2</v>
      </c>
      <c r="O19" s="54">
        <f t="shared" si="4"/>
        <v>27.6</v>
      </c>
      <c r="P19" s="54">
        <f t="shared" si="1"/>
        <v>27.900000000000002</v>
      </c>
      <c r="Q19" s="54">
        <f>SUM(Q12:Q18)</f>
        <v>0</v>
      </c>
      <c r="R19" s="54">
        <f>SUM(R12:R18)</f>
        <v>0</v>
      </c>
      <c r="S19" s="54">
        <f>SUM(S12:S18)</f>
        <v>0</v>
      </c>
      <c r="T19" s="54">
        <f>SUM(T12:T18)</f>
        <v>27.9</v>
      </c>
    </row>
    <row r="20" spans="1:20" s="4" customFormat="1" ht="12.75" customHeight="1" x14ac:dyDescent="0.2">
      <c r="A20" s="188" t="s">
        <v>537</v>
      </c>
      <c r="B20" s="189" t="s">
        <v>538</v>
      </c>
      <c r="C20" s="190" t="s">
        <v>538</v>
      </c>
      <c r="D20" s="153"/>
      <c r="E20" s="154"/>
      <c r="F20" s="154"/>
      <c r="G20" s="154"/>
      <c r="H20" s="154">
        <f t="shared" si="3"/>
        <v>0</v>
      </c>
      <c r="I20" s="154"/>
      <c r="J20" s="154"/>
      <c r="K20" s="154"/>
      <c r="L20" s="154"/>
      <c r="M20" s="154"/>
      <c r="N20" s="154"/>
      <c r="O20" s="154"/>
      <c r="P20" s="154">
        <f t="shared" si="1"/>
        <v>0</v>
      </c>
      <c r="Q20" s="154"/>
      <c r="R20" s="154"/>
      <c r="S20" s="154"/>
      <c r="T20" s="154"/>
    </row>
    <row r="21" spans="1:20" s="4" customFormat="1" ht="12.75" customHeight="1" x14ac:dyDescent="0.2">
      <c r="A21" s="103"/>
      <c r="B21" s="57"/>
      <c r="C21" s="191" t="s">
        <v>539</v>
      </c>
      <c r="D21" s="50"/>
      <c r="E21" s="14"/>
      <c r="F21" s="14"/>
      <c r="G21" s="14"/>
      <c r="H21" s="14">
        <f t="shared" si="3"/>
        <v>0</v>
      </c>
      <c r="I21" s="14"/>
      <c r="J21" s="14"/>
      <c r="K21" s="14"/>
      <c r="L21" s="14"/>
      <c r="M21" s="14"/>
      <c r="N21" s="14"/>
      <c r="O21" s="14"/>
      <c r="P21" s="14">
        <f t="shared" si="1"/>
        <v>0</v>
      </c>
      <c r="Q21" s="14"/>
      <c r="R21" s="14"/>
      <c r="S21" s="14"/>
      <c r="T21" s="14"/>
    </row>
    <row r="22" spans="1:20" s="4" customFormat="1" ht="12.75" customHeight="1" x14ac:dyDescent="0.2">
      <c r="A22" s="102"/>
      <c r="B22" s="58"/>
      <c r="C22" s="191" t="s">
        <v>540</v>
      </c>
      <c r="D22" s="50"/>
      <c r="E22" s="14"/>
      <c r="F22" s="14"/>
      <c r="G22" s="14"/>
      <c r="H22" s="14">
        <f t="shared" si="3"/>
        <v>0</v>
      </c>
      <c r="I22" s="14"/>
      <c r="J22" s="14"/>
      <c r="K22" s="14"/>
      <c r="L22" s="14"/>
      <c r="M22" s="14"/>
      <c r="N22" s="14"/>
      <c r="O22" s="14"/>
      <c r="P22" s="14">
        <f t="shared" si="1"/>
        <v>0</v>
      </c>
      <c r="Q22" s="14"/>
      <c r="R22" s="14"/>
      <c r="S22" s="14"/>
      <c r="T22" s="14"/>
    </row>
    <row r="23" spans="1:20" s="4" customFormat="1" ht="12.75" customHeight="1" x14ac:dyDescent="0.2">
      <c r="A23" s="102"/>
      <c r="B23" s="57"/>
      <c r="C23" s="192" t="s">
        <v>541</v>
      </c>
      <c r="D23" s="50"/>
      <c r="E23" s="14"/>
      <c r="F23" s="14"/>
      <c r="G23" s="14"/>
      <c r="H23" s="14">
        <f t="shared" si="3"/>
        <v>0</v>
      </c>
      <c r="I23" s="14"/>
      <c r="J23" s="14"/>
      <c r="K23" s="14"/>
      <c r="L23" s="14"/>
      <c r="M23" s="14"/>
      <c r="N23" s="14"/>
      <c r="O23" s="14"/>
      <c r="P23" s="14">
        <f t="shared" si="1"/>
        <v>0</v>
      </c>
      <c r="Q23" s="14"/>
      <c r="R23" s="14"/>
      <c r="S23" s="14"/>
      <c r="T23" s="14"/>
    </row>
    <row r="24" spans="1:20" s="4" customFormat="1" ht="12.75" customHeight="1" x14ac:dyDescent="0.2">
      <c r="A24" s="102"/>
      <c r="B24" s="193" t="s">
        <v>542</v>
      </c>
      <c r="C24" s="192" t="s">
        <v>543</v>
      </c>
      <c r="D24" s="50">
        <v>5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1.4800000000000002</v>
      </c>
      <c r="N24" s="14">
        <v>1.73</v>
      </c>
      <c r="O24" s="14">
        <v>3.21</v>
      </c>
      <c r="P24" s="14">
        <v>3.21</v>
      </c>
      <c r="Q24" s="14">
        <v>0</v>
      </c>
      <c r="R24" s="14">
        <v>0</v>
      </c>
      <c r="S24" s="14">
        <v>0</v>
      </c>
      <c r="T24" s="14">
        <v>3.2099999999999995</v>
      </c>
    </row>
    <row r="25" spans="1:20" s="4" customFormat="1" ht="12.75" customHeight="1" x14ac:dyDescent="0.2">
      <c r="A25" s="102"/>
      <c r="B25" s="58"/>
      <c r="C25" s="192" t="s">
        <v>544</v>
      </c>
      <c r="D25" s="50"/>
      <c r="E25" s="14"/>
      <c r="F25" s="14"/>
      <c r="G25" s="14"/>
      <c r="H25" s="14">
        <f>SUM(E25:G25)</f>
        <v>0</v>
      </c>
      <c r="I25" s="14"/>
      <c r="J25" s="14"/>
      <c r="K25" s="14"/>
      <c r="L25" s="14"/>
      <c r="M25" s="14"/>
      <c r="N25" s="14"/>
      <c r="O25" s="14"/>
      <c r="P25" s="14">
        <f t="shared" si="1"/>
        <v>0</v>
      </c>
      <c r="Q25" s="14"/>
      <c r="R25" s="14"/>
      <c r="S25" s="14"/>
      <c r="T25" s="14"/>
    </row>
    <row r="26" spans="1:20" s="4" customFormat="1" ht="12.75" customHeight="1" x14ac:dyDescent="0.2">
      <c r="A26" s="102"/>
      <c r="B26" s="58"/>
      <c r="C26" s="192" t="s">
        <v>545</v>
      </c>
      <c r="D26" s="50"/>
      <c r="E26" s="14"/>
      <c r="F26" s="14"/>
      <c r="G26" s="14"/>
      <c r="H26" s="14">
        <f>SUM(E26:G26)</f>
        <v>0</v>
      </c>
      <c r="I26" s="14"/>
      <c r="J26" s="14"/>
      <c r="K26" s="14"/>
      <c r="L26" s="14"/>
      <c r="M26" s="14"/>
      <c r="N26" s="14"/>
      <c r="O26" s="14"/>
      <c r="P26" s="14">
        <f t="shared" si="1"/>
        <v>0</v>
      </c>
      <c r="Q26" s="14"/>
      <c r="R26" s="14"/>
      <c r="S26" s="14"/>
      <c r="T26" s="14"/>
    </row>
    <row r="27" spans="1:20" s="4" customFormat="1" ht="12.75" customHeight="1" x14ac:dyDescent="0.2">
      <c r="A27" s="102"/>
      <c r="B27" s="193" t="s">
        <v>546</v>
      </c>
      <c r="C27" s="192" t="s">
        <v>546</v>
      </c>
      <c r="D27" s="50"/>
      <c r="E27" s="14"/>
      <c r="F27" s="14"/>
      <c r="G27" s="14"/>
      <c r="H27" s="14">
        <f>SUM(E27:G27)</f>
        <v>0</v>
      </c>
      <c r="I27" s="14"/>
      <c r="J27" s="14"/>
      <c r="K27" s="14"/>
      <c r="L27" s="14"/>
      <c r="M27" s="14"/>
      <c r="N27" s="14"/>
      <c r="O27" s="14"/>
      <c r="P27" s="14">
        <f t="shared" si="1"/>
        <v>0</v>
      </c>
      <c r="Q27" s="14"/>
      <c r="R27" s="14"/>
      <c r="S27" s="14"/>
      <c r="T27" s="14"/>
    </row>
    <row r="28" spans="1:20" s="4" customFormat="1" ht="12.75" customHeight="1" x14ac:dyDescent="0.2">
      <c r="A28" s="102"/>
      <c r="B28" s="58"/>
      <c r="C28" s="192" t="s">
        <v>547</v>
      </c>
      <c r="D28" s="50"/>
      <c r="E28" s="14"/>
      <c r="F28" s="14"/>
      <c r="G28" s="14"/>
      <c r="H28" s="14">
        <f>SUM(E28:G28)</f>
        <v>0</v>
      </c>
      <c r="I28" s="14"/>
      <c r="J28" s="14"/>
      <c r="K28" s="14"/>
      <c r="L28" s="14"/>
      <c r="M28" s="14"/>
      <c r="N28" s="14"/>
      <c r="O28" s="14"/>
      <c r="P28" s="14">
        <f t="shared" si="1"/>
        <v>0</v>
      </c>
      <c r="Q28" s="14"/>
      <c r="R28" s="14"/>
      <c r="S28" s="14"/>
      <c r="T28" s="14"/>
    </row>
    <row r="29" spans="1:20" s="4" customFormat="1" ht="15" customHeight="1" x14ac:dyDescent="0.25">
      <c r="A29" s="230" t="s">
        <v>0</v>
      </c>
      <c r="B29" s="231"/>
      <c r="C29" s="232" t="s">
        <v>0</v>
      </c>
      <c r="D29" s="53">
        <f>SUM(D20:D28)</f>
        <v>5</v>
      </c>
      <c r="E29" s="54">
        <f>SUM(E20:E28)</f>
        <v>0</v>
      </c>
      <c r="F29" s="54">
        <f t="shared" ref="F29:T29" si="5">SUM(F20:F28)</f>
        <v>0</v>
      </c>
      <c r="G29" s="54">
        <f t="shared" si="5"/>
        <v>0</v>
      </c>
      <c r="H29" s="54">
        <f>SUM(E29:G29)</f>
        <v>0</v>
      </c>
      <c r="I29" s="54">
        <f t="shared" si="5"/>
        <v>0</v>
      </c>
      <c r="J29" s="54">
        <f t="shared" si="5"/>
        <v>0</v>
      </c>
      <c r="K29" s="54">
        <f t="shared" si="5"/>
        <v>0</v>
      </c>
      <c r="L29" s="54">
        <f t="shared" si="5"/>
        <v>0</v>
      </c>
      <c r="M29" s="54">
        <f t="shared" si="5"/>
        <v>1.4800000000000002</v>
      </c>
      <c r="N29" s="54">
        <f t="shared" si="5"/>
        <v>1.73</v>
      </c>
      <c r="O29" s="54">
        <f t="shared" si="5"/>
        <v>3.21</v>
      </c>
      <c r="P29" s="54">
        <f t="shared" si="1"/>
        <v>3.21</v>
      </c>
      <c r="Q29" s="54">
        <f t="shared" si="5"/>
        <v>0</v>
      </c>
      <c r="R29" s="54">
        <f t="shared" si="5"/>
        <v>0</v>
      </c>
      <c r="S29" s="54">
        <f t="shared" si="5"/>
        <v>0</v>
      </c>
      <c r="T29" s="54">
        <f t="shared" si="5"/>
        <v>3.2099999999999995</v>
      </c>
    </row>
    <row r="30" spans="1:20" ht="12.75" customHeight="1" x14ac:dyDescent="0.2">
      <c r="A30" s="188" t="s">
        <v>1</v>
      </c>
      <c r="B30" s="189" t="s">
        <v>548</v>
      </c>
      <c r="C30" s="190" t="s">
        <v>548</v>
      </c>
      <c r="D30" s="153">
        <v>2</v>
      </c>
      <c r="E30" s="154">
        <v>0</v>
      </c>
      <c r="F30" s="154">
        <v>0</v>
      </c>
      <c r="G30" s="154">
        <v>0</v>
      </c>
      <c r="H30" s="154">
        <v>0</v>
      </c>
      <c r="I30" s="154">
        <v>0</v>
      </c>
      <c r="J30" s="154">
        <v>0</v>
      </c>
      <c r="K30" s="154">
        <v>0</v>
      </c>
      <c r="L30" s="154">
        <v>0.01</v>
      </c>
      <c r="M30" s="154">
        <v>0.09</v>
      </c>
      <c r="N30" s="154">
        <v>0</v>
      </c>
      <c r="O30" s="154">
        <v>9.9999999999999992E-2</v>
      </c>
      <c r="P30" s="154">
        <v>9.9999999999999992E-2</v>
      </c>
      <c r="Q30" s="154">
        <v>0</v>
      </c>
      <c r="R30" s="154">
        <v>0.04</v>
      </c>
      <c r="S30" s="154">
        <v>0.04</v>
      </c>
      <c r="T30" s="154">
        <v>0.14000000000000001</v>
      </c>
    </row>
    <row r="31" spans="1:20" ht="12.75" customHeight="1" x14ac:dyDescent="0.2">
      <c r="A31" s="103"/>
      <c r="B31" s="57"/>
      <c r="C31" s="191" t="s">
        <v>414</v>
      </c>
      <c r="D31" s="50"/>
      <c r="E31" s="14"/>
      <c r="F31" s="14"/>
      <c r="G31" s="14"/>
      <c r="H31" s="14">
        <f>SUM(E31:G31)</f>
        <v>0</v>
      </c>
      <c r="I31" s="14"/>
      <c r="J31" s="14"/>
      <c r="K31" s="14"/>
      <c r="L31" s="14"/>
      <c r="M31" s="14"/>
      <c r="N31" s="14"/>
      <c r="O31" s="14"/>
      <c r="P31" s="14">
        <f t="shared" si="1"/>
        <v>0</v>
      </c>
      <c r="Q31" s="14"/>
      <c r="R31" s="14"/>
      <c r="S31" s="14"/>
      <c r="T31" s="14"/>
    </row>
    <row r="32" spans="1:20" ht="12.75" customHeight="1" x14ac:dyDescent="0.2">
      <c r="A32" s="102"/>
      <c r="B32" s="58"/>
      <c r="C32" s="191" t="s">
        <v>263</v>
      </c>
      <c r="D32" s="50">
        <v>2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0.3</v>
      </c>
      <c r="N32" s="14">
        <v>0.21000000000000002</v>
      </c>
      <c r="O32" s="14">
        <v>0.51</v>
      </c>
      <c r="P32" s="14">
        <v>0.51</v>
      </c>
      <c r="Q32" s="14">
        <v>0</v>
      </c>
      <c r="R32" s="14">
        <v>0</v>
      </c>
      <c r="S32" s="14">
        <v>0</v>
      </c>
      <c r="T32" s="14">
        <v>0.51</v>
      </c>
    </row>
    <row r="33" spans="1:21" ht="12.75" customHeight="1" x14ac:dyDescent="0.2">
      <c r="A33" s="102"/>
      <c r="B33" s="194" t="s">
        <v>549</v>
      </c>
      <c r="C33" s="192" t="s">
        <v>549</v>
      </c>
      <c r="D33" s="50"/>
      <c r="E33" s="14"/>
      <c r="F33" s="14"/>
      <c r="G33" s="14"/>
      <c r="H33" s="14">
        <f>SUM(E33:G33)</f>
        <v>0</v>
      </c>
      <c r="I33" s="14"/>
      <c r="J33" s="14"/>
      <c r="K33" s="14"/>
      <c r="L33" s="14"/>
      <c r="M33" s="14"/>
      <c r="N33" s="14"/>
      <c r="O33" s="14"/>
      <c r="P33" s="14">
        <f t="shared" si="1"/>
        <v>0</v>
      </c>
      <c r="Q33" s="14"/>
      <c r="R33" s="14"/>
      <c r="S33" s="14"/>
      <c r="T33" s="14"/>
    </row>
    <row r="34" spans="1:21" ht="12.75" customHeight="1" x14ac:dyDescent="0.2">
      <c r="A34" s="102"/>
      <c r="B34" s="58"/>
      <c r="C34" s="192" t="s">
        <v>550</v>
      </c>
      <c r="D34" s="50"/>
      <c r="E34" s="14"/>
      <c r="F34" s="14"/>
      <c r="G34" s="14"/>
      <c r="H34" s="14">
        <f>SUM(E34:G34)</f>
        <v>0</v>
      </c>
      <c r="I34" s="14"/>
      <c r="J34" s="14"/>
      <c r="K34" s="14"/>
      <c r="L34" s="14"/>
      <c r="M34" s="14"/>
      <c r="N34" s="14"/>
      <c r="O34" s="14"/>
      <c r="P34" s="14">
        <f t="shared" si="1"/>
        <v>0</v>
      </c>
      <c r="Q34" s="14"/>
      <c r="R34" s="14"/>
      <c r="S34" s="14"/>
      <c r="T34" s="14"/>
    </row>
    <row r="35" spans="1:21" ht="12.75" customHeight="1" x14ac:dyDescent="0.2">
      <c r="A35" s="102"/>
      <c r="B35" s="193" t="s">
        <v>415</v>
      </c>
      <c r="C35" s="192" t="s">
        <v>264</v>
      </c>
      <c r="D35" s="50">
        <v>7</v>
      </c>
      <c r="E35" s="14">
        <v>0</v>
      </c>
      <c r="F35" s="14">
        <v>0</v>
      </c>
      <c r="G35" s="14">
        <v>0</v>
      </c>
      <c r="H35" s="14">
        <v>0</v>
      </c>
      <c r="I35" s="14">
        <v>0.02</v>
      </c>
      <c r="J35" s="14">
        <v>0</v>
      </c>
      <c r="K35" s="14">
        <v>0.02</v>
      </c>
      <c r="L35" s="14">
        <v>0.1</v>
      </c>
      <c r="M35" s="14">
        <v>5.0149999999999997</v>
      </c>
      <c r="N35" s="14">
        <v>1.7</v>
      </c>
      <c r="O35" s="14">
        <v>6.8149999999999995</v>
      </c>
      <c r="P35" s="14">
        <v>6.8349999999999991</v>
      </c>
      <c r="Q35" s="14">
        <v>0</v>
      </c>
      <c r="R35" s="14">
        <v>0</v>
      </c>
      <c r="S35" s="14">
        <v>0</v>
      </c>
      <c r="T35" s="14">
        <v>6.835</v>
      </c>
    </row>
    <row r="36" spans="1:21" ht="12.75" customHeight="1" x14ac:dyDescent="0.2">
      <c r="A36" s="102"/>
      <c r="B36" s="58"/>
      <c r="C36" s="192" t="s">
        <v>297</v>
      </c>
      <c r="D36" s="50"/>
      <c r="E36" s="14"/>
      <c r="F36" s="14"/>
      <c r="G36" s="14"/>
      <c r="H36" s="14">
        <f>SUM(E36:G36)</f>
        <v>0</v>
      </c>
      <c r="I36" s="14"/>
      <c r="J36" s="14"/>
      <c r="K36" s="14"/>
      <c r="L36" s="14"/>
      <c r="M36" s="14"/>
      <c r="N36" s="14"/>
      <c r="O36" s="14"/>
      <c r="P36" s="14">
        <f t="shared" si="1"/>
        <v>0</v>
      </c>
      <c r="Q36" s="14"/>
      <c r="R36" s="14"/>
      <c r="S36" s="14"/>
      <c r="T36" s="14"/>
    </row>
    <row r="37" spans="1:21" ht="12.75" customHeight="1" x14ac:dyDescent="0.2">
      <c r="A37" s="102"/>
      <c r="B37" s="58"/>
      <c r="C37" s="192" t="s">
        <v>298</v>
      </c>
      <c r="D37" s="50">
        <v>1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0.01</v>
      </c>
      <c r="N37" s="14">
        <v>0</v>
      </c>
      <c r="O37" s="14">
        <v>0.01</v>
      </c>
      <c r="P37" s="14">
        <v>0.01</v>
      </c>
      <c r="Q37" s="14">
        <v>0</v>
      </c>
      <c r="R37" s="14">
        <v>0</v>
      </c>
      <c r="S37" s="14">
        <v>0</v>
      </c>
      <c r="T37" s="14">
        <v>0.01</v>
      </c>
    </row>
    <row r="38" spans="1:21" ht="12.75" customHeight="1" x14ac:dyDescent="0.2">
      <c r="A38" s="102"/>
      <c r="B38" s="58"/>
      <c r="C38" s="192" t="s">
        <v>415</v>
      </c>
      <c r="D38" s="50"/>
      <c r="E38" s="14"/>
      <c r="F38" s="14"/>
      <c r="G38" s="14"/>
      <c r="H38" s="14">
        <f>SUM(E38:G38)</f>
        <v>0</v>
      </c>
      <c r="I38" s="14"/>
      <c r="J38" s="14"/>
      <c r="K38" s="14"/>
      <c r="L38" s="14"/>
      <c r="M38" s="14"/>
      <c r="N38" s="14"/>
      <c r="O38" s="14"/>
      <c r="P38" s="14">
        <f t="shared" si="1"/>
        <v>0</v>
      </c>
      <c r="Q38" s="14"/>
      <c r="R38" s="14"/>
      <c r="S38" s="14"/>
      <c r="T38" s="14"/>
    </row>
    <row r="39" spans="1:21" ht="12.75" customHeight="1" x14ac:dyDescent="0.25">
      <c r="A39" s="230" t="s">
        <v>0</v>
      </c>
      <c r="B39" s="231"/>
      <c r="C39" s="232" t="s">
        <v>0</v>
      </c>
      <c r="D39" s="53">
        <f>SUM(D30:D38)</f>
        <v>12</v>
      </c>
      <c r="E39" s="54">
        <f>SUM(E30:E38)</f>
        <v>0</v>
      </c>
      <c r="F39" s="54">
        <f t="shared" ref="F39:T39" si="6">SUM(F30:F38)</f>
        <v>0</v>
      </c>
      <c r="G39" s="54">
        <f t="shared" si="6"/>
        <v>0</v>
      </c>
      <c r="H39" s="54">
        <f>SUM(E39:G39)</f>
        <v>0</v>
      </c>
      <c r="I39" s="54">
        <f t="shared" si="6"/>
        <v>0.02</v>
      </c>
      <c r="J39" s="54">
        <f t="shared" si="6"/>
        <v>0</v>
      </c>
      <c r="K39" s="54">
        <f t="shared" si="6"/>
        <v>0.02</v>
      </c>
      <c r="L39" s="54">
        <f t="shared" si="6"/>
        <v>0.11</v>
      </c>
      <c r="M39" s="54">
        <f t="shared" si="6"/>
        <v>5.4149999999999991</v>
      </c>
      <c r="N39" s="54">
        <f t="shared" si="6"/>
        <v>1.91</v>
      </c>
      <c r="O39" s="54">
        <f t="shared" si="6"/>
        <v>7.4349999999999996</v>
      </c>
      <c r="P39" s="54">
        <f t="shared" si="1"/>
        <v>7.4549999999999992</v>
      </c>
      <c r="Q39" s="54">
        <f t="shared" si="6"/>
        <v>0</v>
      </c>
      <c r="R39" s="54">
        <f t="shared" si="6"/>
        <v>0.04</v>
      </c>
      <c r="S39" s="54">
        <f t="shared" si="6"/>
        <v>0.04</v>
      </c>
      <c r="T39" s="54">
        <f t="shared" si="6"/>
        <v>7.4950000000000001</v>
      </c>
    </row>
    <row r="40" spans="1:21" ht="12.75" customHeight="1" x14ac:dyDescent="0.2">
      <c r="A40" s="172" t="s">
        <v>2</v>
      </c>
      <c r="B40" s="70" t="s">
        <v>418</v>
      </c>
      <c r="C40" s="161" t="s">
        <v>299</v>
      </c>
      <c r="D40" s="153"/>
      <c r="E40" s="154"/>
      <c r="F40" s="154"/>
      <c r="G40" s="154"/>
      <c r="H40" s="181">
        <f>SUM(E40:G40)</f>
        <v>0</v>
      </c>
      <c r="I40" s="154"/>
      <c r="J40" s="154"/>
      <c r="K40" s="154"/>
      <c r="L40" s="154"/>
      <c r="M40" s="154"/>
      <c r="N40" s="154"/>
      <c r="O40" s="154"/>
      <c r="P40" s="181">
        <f t="shared" si="1"/>
        <v>0</v>
      </c>
      <c r="Q40" s="154"/>
      <c r="R40" s="154"/>
      <c r="S40" s="154"/>
      <c r="T40" s="154"/>
    </row>
    <row r="41" spans="1:21" ht="12.75" customHeight="1" x14ac:dyDescent="0.2">
      <c r="A41" s="119"/>
      <c r="B41" s="71"/>
      <c r="C41" s="26" t="s">
        <v>265</v>
      </c>
      <c r="D41" s="180">
        <v>8</v>
      </c>
      <c r="E41" s="181">
        <v>0</v>
      </c>
      <c r="F41" s="181">
        <v>0</v>
      </c>
      <c r="G41" s="181">
        <v>0</v>
      </c>
      <c r="H41" s="181">
        <v>0</v>
      </c>
      <c r="I41" s="181">
        <v>0</v>
      </c>
      <c r="J41" s="181">
        <v>0</v>
      </c>
      <c r="K41" s="181">
        <v>0</v>
      </c>
      <c r="L41" s="181">
        <v>0.05</v>
      </c>
      <c r="M41" s="181">
        <v>0.16</v>
      </c>
      <c r="N41" s="181">
        <v>1.43</v>
      </c>
      <c r="O41" s="181">
        <v>1.64</v>
      </c>
      <c r="P41" s="181">
        <v>1.64</v>
      </c>
      <c r="Q41" s="181">
        <v>0</v>
      </c>
      <c r="R41" s="181">
        <v>0.01</v>
      </c>
      <c r="S41" s="181">
        <v>0.01</v>
      </c>
      <c r="T41" s="181">
        <v>1.6500000000000001</v>
      </c>
    </row>
    <row r="42" spans="1:21" ht="12.75" customHeight="1" x14ac:dyDescent="0.2">
      <c r="A42" s="119"/>
      <c r="B42" s="71"/>
      <c r="C42" s="26" t="s">
        <v>417</v>
      </c>
      <c r="D42" s="162"/>
      <c r="E42" s="24"/>
      <c r="F42" s="24"/>
      <c r="G42" s="24"/>
      <c r="H42" s="181">
        <f>SUM(E42:G42)</f>
        <v>0</v>
      </c>
      <c r="I42" s="24"/>
      <c r="J42" s="24"/>
      <c r="K42" s="24"/>
      <c r="L42" s="24"/>
      <c r="M42" s="24"/>
      <c r="N42" s="24"/>
      <c r="O42" s="24"/>
      <c r="P42" s="181">
        <f t="shared" si="1"/>
        <v>0</v>
      </c>
      <c r="Q42" s="24"/>
      <c r="R42" s="24"/>
      <c r="S42" s="24"/>
      <c r="T42" s="24"/>
    </row>
    <row r="43" spans="1:21" ht="12.75" customHeight="1" x14ac:dyDescent="0.2">
      <c r="A43" s="119"/>
      <c r="B43" s="71"/>
      <c r="C43" s="26" t="s">
        <v>19</v>
      </c>
      <c r="D43" s="180">
        <v>7</v>
      </c>
      <c r="E43" s="181">
        <v>0</v>
      </c>
      <c r="F43" s="181">
        <v>0</v>
      </c>
      <c r="G43" s="181">
        <v>0</v>
      </c>
      <c r="H43" s="181">
        <v>0</v>
      </c>
      <c r="I43" s="181">
        <v>2.4099999999999997</v>
      </c>
      <c r="J43" s="181">
        <v>0</v>
      </c>
      <c r="K43" s="181">
        <v>2.4099999999999997</v>
      </c>
      <c r="L43" s="181">
        <v>0</v>
      </c>
      <c r="M43" s="181">
        <v>0.51</v>
      </c>
      <c r="N43" s="181">
        <v>0</v>
      </c>
      <c r="O43" s="181">
        <v>0.51</v>
      </c>
      <c r="P43" s="181">
        <v>2.92</v>
      </c>
      <c r="Q43" s="181">
        <v>0</v>
      </c>
      <c r="R43" s="181">
        <v>0</v>
      </c>
      <c r="S43" s="181">
        <v>0</v>
      </c>
      <c r="T43" s="181">
        <v>2.92</v>
      </c>
    </row>
    <row r="44" spans="1:21" ht="12.75" customHeight="1" x14ac:dyDescent="0.2">
      <c r="A44" s="119"/>
      <c r="B44" s="71"/>
      <c r="C44" s="26" t="s">
        <v>340</v>
      </c>
      <c r="D44" s="180"/>
      <c r="E44" s="181"/>
      <c r="F44" s="181"/>
      <c r="G44" s="181"/>
      <c r="H44" s="181">
        <f>SUM(E44:G44)</f>
        <v>0</v>
      </c>
      <c r="I44" s="181"/>
      <c r="J44" s="181"/>
      <c r="K44" s="181"/>
      <c r="L44" s="181"/>
      <c r="M44" s="181"/>
      <c r="N44" s="181"/>
      <c r="O44" s="181"/>
      <c r="P44" s="181">
        <f t="shared" si="1"/>
        <v>0</v>
      </c>
      <c r="Q44" s="181"/>
      <c r="R44" s="181"/>
      <c r="S44" s="181"/>
      <c r="T44" s="181"/>
    </row>
    <row r="45" spans="1:21" ht="12.75" customHeight="1" x14ac:dyDescent="0.2">
      <c r="A45" s="119"/>
      <c r="B45" s="87"/>
      <c r="C45" s="26" t="s">
        <v>268</v>
      </c>
      <c r="D45" s="162">
        <v>4</v>
      </c>
      <c r="E45" s="24">
        <v>0</v>
      </c>
      <c r="F45" s="24">
        <v>0</v>
      </c>
      <c r="G45" s="24">
        <v>0</v>
      </c>
      <c r="H45" s="181">
        <v>0</v>
      </c>
      <c r="I45" s="24">
        <v>0.55000000000000004</v>
      </c>
      <c r="J45" s="24">
        <v>0</v>
      </c>
      <c r="K45" s="24">
        <v>0.55000000000000004</v>
      </c>
      <c r="L45" s="24">
        <v>0.05</v>
      </c>
      <c r="M45" s="24">
        <v>2.2000000000000002</v>
      </c>
      <c r="N45" s="24">
        <v>0.2</v>
      </c>
      <c r="O45" s="24">
        <v>2.4500000000000002</v>
      </c>
      <c r="P45" s="181">
        <v>3</v>
      </c>
      <c r="Q45" s="24">
        <v>0</v>
      </c>
      <c r="R45" s="24">
        <v>0</v>
      </c>
      <c r="S45" s="24">
        <v>0</v>
      </c>
      <c r="T45" s="24">
        <v>3</v>
      </c>
      <c r="U45" s="10"/>
    </row>
    <row r="46" spans="1:21" ht="12.75" customHeight="1" x14ac:dyDescent="0.2">
      <c r="A46" s="119"/>
      <c r="B46" s="71" t="s">
        <v>419</v>
      </c>
      <c r="C46" s="26" t="s">
        <v>349</v>
      </c>
      <c r="D46" s="162">
        <v>2</v>
      </c>
      <c r="E46" s="24">
        <v>0</v>
      </c>
      <c r="F46" s="24">
        <v>0</v>
      </c>
      <c r="G46" s="24">
        <v>0</v>
      </c>
      <c r="H46" s="181">
        <v>0</v>
      </c>
      <c r="I46" s="24">
        <v>0</v>
      </c>
      <c r="J46" s="24">
        <v>0</v>
      </c>
      <c r="K46" s="24">
        <v>0</v>
      </c>
      <c r="L46" s="24">
        <v>1.49</v>
      </c>
      <c r="M46" s="24">
        <v>78</v>
      </c>
      <c r="N46" s="24">
        <v>22.5</v>
      </c>
      <c r="O46" s="24">
        <v>101.99</v>
      </c>
      <c r="P46" s="181">
        <v>101.99</v>
      </c>
      <c r="Q46" s="24">
        <v>0</v>
      </c>
      <c r="R46" s="24">
        <v>0</v>
      </c>
      <c r="S46" s="24">
        <v>0</v>
      </c>
      <c r="T46" s="24">
        <v>101.99</v>
      </c>
    </row>
    <row r="47" spans="1:21" ht="12.75" customHeight="1" x14ac:dyDescent="0.2">
      <c r="A47" s="119"/>
      <c r="B47" s="71"/>
      <c r="C47" s="26" t="s">
        <v>341</v>
      </c>
      <c r="D47" s="162">
        <v>6</v>
      </c>
      <c r="E47" s="24">
        <v>0</v>
      </c>
      <c r="F47" s="24">
        <v>0</v>
      </c>
      <c r="G47" s="24">
        <v>0</v>
      </c>
      <c r="H47" s="181">
        <v>0</v>
      </c>
      <c r="I47" s="24">
        <v>5.5</v>
      </c>
      <c r="J47" s="24">
        <v>0</v>
      </c>
      <c r="K47" s="24">
        <v>5.5</v>
      </c>
      <c r="L47" s="24">
        <v>16.350000000000001</v>
      </c>
      <c r="M47" s="24">
        <v>7.1499999999999995</v>
      </c>
      <c r="N47" s="24">
        <v>0.51</v>
      </c>
      <c r="O47" s="24">
        <v>24.01</v>
      </c>
      <c r="P47" s="181">
        <v>29.51</v>
      </c>
      <c r="Q47" s="24">
        <v>0</v>
      </c>
      <c r="R47" s="24">
        <v>0</v>
      </c>
      <c r="S47" s="24">
        <v>0</v>
      </c>
      <c r="T47" s="24">
        <v>29.51</v>
      </c>
    </row>
    <row r="48" spans="1:21" ht="12.75" customHeight="1" x14ac:dyDescent="0.2">
      <c r="A48" s="119"/>
      <c r="B48" s="71"/>
      <c r="C48" s="26" t="s">
        <v>21</v>
      </c>
      <c r="D48" s="180">
        <v>20</v>
      </c>
      <c r="E48" s="181">
        <v>0</v>
      </c>
      <c r="F48" s="181">
        <v>0</v>
      </c>
      <c r="G48" s="181">
        <v>0</v>
      </c>
      <c r="H48" s="181">
        <v>0</v>
      </c>
      <c r="I48" s="181">
        <v>1.2</v>
      </c>
      <c r="J48" s="181">
        <v>0</v>
      </c>
      <c r="K48" s="181">
        <v>1.2</v>
      </c>
      <c r="L48" s="181">
        <v>15.120000000000001</v>
      </c>
      <c r="M48" s="181">
        <v>12.129999999999997</v>
      </c>
      <c r="N48" s="181">
        <v>2</v>
      </c>
      <c r="O48" s="181">
        <v>29.25</v>
      </c>
      <c r="P48" s="181">
        <v>30.45</v>
      </c>
      <c r="Q48" s="181">
        <v>0</v>
      </c>
      <c r="R48" s="181">
        <v>0.5</v>
      </c>
      <c r="S48" s="181">
        <v>0.5</v>
      </c>
      <c r="T48" s="181">
        <v>30.95000000000001</v>
      </c>
    </row>
    <row r="49" spans="1:20" ht="12.75" customHeight="1" x14ac:dyDescent="0.2">
      <c r="A49" s="119"/>
      <c r="B49" s="71"/>
      <c r="C49" s="26" t="s">
        <v>309</v>
      </c>
      <c r="D49" s="162"/>
      <c r="E49" s="24"/>
      <c r="F49" s="24"/>
      <c r="G49" s="24"/>
      <c r="H49" s="181">
        <f>SUM(E49:G49)</f>
        <v>0</v>
      </c>
      <c r="I49" s="24"/>
      <c r="J49" s="24"/>
      <c r="K49" s="24"/>
      <c r="L49" s="24"/>
      <c r="M49" s="24"/>
      <c r="N49" s="24"/>
      <c r="O49" s="24"/>
      <c r="P49" s="181">
        <f t="shared" si="1"/>
        <v>0</v>
      </c>
      <c r="Q49" s="24"/>
      <c r="R49" s="24"/>
      <c r="S49" s="24"/>
      <c r="T49" s="24"/>
    </row>
    <row r="50" spans="1:20" ht="12.75" customHeight="1" x14ac:dyDescent="0.2">
      <c r="A50" s="119"/>
      <c r="B50" s="87"/>
      <c r="C50" s="26" t="s">
        <v>266</v>
      </c>
      <c r="D50" s="180">
        <v>1</v>
      </c>
      <c r="E50" s="181">
        <v>0</v>
      </c>
      <c r="F50" s="181">
        <v>0</v>
      </c>
      <c r="G50" s="181">
        <v>0</v>
      </c>
      <c r="H50" s="181">
        <v>0</v>
      </c>
      <c r="I50" s="181">
        <v>0</v>
      </c>
      <c r="J50" s="181">
        <v>0</v>
      </c>
      <c r="K50" s="181">
        <v>0</v>
      </c>
      <c r="L50" s="181">
        <v>1</v>
      </c>
      <c r="M50" s="181">
        <v>0.5</v>
      </c>
      <c r="N50" s="181">
        <v>0.5</v>
      </c>
      <c r="O50" s="181">
        <v>2</v>
      </c>
      <c r="P50" s="181">
        <v>2</v>
      </c>
      <c r="Q50" s="181">
        <v>0</v>
      </c>
      <c r="R50" s="181">
        <v>0</v>
      </c>
      <c r="S50" s="181">
        <v>0</v>
      </c>
      <c r="T50" s="181">
        <v>2</v>
      </c>
    </row>
    <row r="51" spans="1:20" ht="12.75" customHeight="1" x14ac:dyDescent="0.2">
      <c r="A51" s="119"/>
      <c r="B51" s="71" t="s">
        <v>420</v>
      </c>
      <c r="C51" s="26" t="s">
        <v>300</v>
      </c>
      <c r="D51" s="162">
        <v>1</v>
      </c>
      <c r="E51" s="24">
        <v>0</v>
      </c>
      <c r="F51" s="24">
        <v>0</v>
      </c>
      <c r="G51" s="24">
        <v>0</v>
      </c>
      <c r="H51" s="181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0.4</v>
      </c>
      <c r="N51" s="24">
        <v>0.1</v>
      </c>
      <c r="O51" s="24">
        <v>0.5</v>
      </c>
      <c r="P51" s="181">
        <v>0.5</v>
      </c>
      <c r="Q51" s="24">
        <v>0</v>
      </c>
      <c r="R51" s="24">
        <v>0</v>
      </c>
      <c r="S51" s="24">
        <v>0</v>
      </c>
      <c r="T51" s="24">
        <v>0.5</v>
      </c>
    </row>
    <row r="52" spans="1:20" ht="12.75" customHeight="1" x14ac:dyDescent="0.2">
      <c r="A52" s="119"/>
      <c r="B52" s="71"/>
      <c r="C52" s="26" t="s">
        <v>18</v>
      </c>
      <c r="D52" s="162">
        <v>1</v>
      </c>
      <c r="E52" s="24">
        <v>0</v>
      </c>
      <c r="F52" s="24">
        <v>0</v>
      </c>
      <c r="G52" s="24">
        <v>0</v>
      </c>
      <c r="H52" s="181">
        <v>0</v>
      </c>
      <c r="I52" s="24">
        <v>2</v>
      </c>
      <c r="J52" s="24">
        <v>0</v>
      </c>
      <c r="K52" s="24">
        <v>2</v>
      </c>
      <c r="L52" s="24">
        <v>2</v>
      </c>
      <c r="M52" s="24">
        <v>3</v>
      </c>
      <c r="N52" s="24">
        <v>1.6</v>
      </c>
      <c r="O52" s="24">
        <v>6.6</v>
      </c>
      <c r="P52" s="181">
        <v>8.6</v>
      </c>
      <c r="Q52" s="24">
        <v>0</v>
      </c>
      <c r="R52" s="24">
        <v>0</v>
      </c>
      <c r="S52" s="24">
        <v>0</v>
      </c>
      <c r="T52" s="24">
        <v>8.6</v>
      </c>
    </row>
    <row r="53" spans="1:20" ht="12.75" customHeight="1" x14ac:dyDescent="0.2">
      <c r="A53" s="119"/>
      <c r="B53" s="71"/>
      <c r="C53" s="26" t="s">
        <v>20</v>
      </c>
      <c r="D53" s="180">
        <v>3</v>
      </c>
      <c r="E53" s="181">
        <v>0</v>
      </c>
      <c r="F53" s="181">
        <v>0</v>
      </c>
      <c r="G53" s="181">
        <v>0</v>
      </c>
      <c r="H53" s="181">
        <v>0</v>
      </c>
      <c r="I53" s="181">
        <v>0</v>
      </c>
      <c r="J53" s="181">
        <v>0</v>
      </c>
      <c r="K53" s="181">
        <v>0</v>
      </c>
      <c r="L53" s="181">
        <v>0.2</v>
      </c>
      <c r="M53" s="181">
        <v>1.5</v>
      </c>
      <c r="N53" s="181">
        <v>3.81</v>
      </c>
      <c r="O53" s="181">
        <v>5.51</v>
      </c>
      <c r="P53" s="181">
        <v>5.51</v>
      </c>
      <c r="Q53" s="181">
        <v>0</v>
      </c>
      <c r="R53" s="181">
        <v>0</v>
      </c>
      <c r="S53" s="181">
        <v>0</v>
      </c>
      <c r="T53" s="181">
        <v>5.51</v>
      </c>
    </row>
    <row r="54" spans="1:20" ht="12.75" customHeight="1" x14ac:dyDescent="0.2">
      <c r="A54" s="119"/>
      <c r="B54" s="71"/>
      <c r="C54" s="163" t="s">
        <v>342</v>
      </c>
      <c r="D54" s="64"/>
      <c r="E54" s="36"/>
      <c r="F54" s="36"/>
      <c r="G54" s="36"/>
      <c r="H54" s="36">
        <f>SUM(E54:G54)</f>
        <v>0</v>
      </c>
      <c r="I54" s="36"/>
      <c r="J54" s="36"/>
      <c r="K54" s="36"/>
      <c r="L54" s="36"/>
      <c r="M54" s="36"/>
      <c r="N54" s="36"/>
      <c r="O54" s="36"/>
      <c r="P54" s="36">
        <f t="shared" si="1"/>
        <v>0</v>
      </c>
      <c r="Q54" s="36"/>
      <c r="R54" s="36"/>
      <c r="S54" s="36"/>
      <c r="T54" s="36"/>
    </row>
    <row r="55" spans="1:20" ht="12.75" customHeight="1" x14ac:dyDescent="0.2">
      <c r="A55" s="119"/>
      <c r="B55" s="71"/>
      <c r="C55" s="165" t="s">
        <v>267</v>
      </c>
      <c r="D55" s="182">
        <v>5</v>
      </c>
      <c r="E55" s="183">
        <v>0</v>
      </c>
      <c r="F55" s="183">
        <v>0</v>
      </c>
      <c r="G55" s="183">
        <v>0</v>
      </c>
      <c r="H55" s="181">
        <v>0</v>
      </c>
      <c r="I55" s="183">
        <v>1.5</v>
      </c>
      <c r="J55" s="183">
        <v>0</v>
      </c>
      <c r="K55" s="183">
        <v>1.5</v>
      </c>
      <c r="L55" s="183">
        <v>5.0999999999999996</v>
      </c>
      <c r="M55" s="183">
        <v>5.2</v>
      </c>
      <c r="N55" s="183">
        <v>1.9000000000000001</v>
      </c>
      <c r="O55" s="183">
        <v>12.200000000000001</v>
      </c>
      <c r="P55" s="183">
        <v>13.700000000000001</v>
      </c>
      <c r="Q55" s="183">
        <v>0</v>
      </c>
      <c r="R55" s="183">
        <v>0</v>
      </c>
      <c r="S55" s="183">
        <v>0</v>
      </c>
      <c r="T55" s="183">
        <v>13.7</v>
      </c>
    </row>
    <row r="56" spans="1:20" ht="12.75" customHeight="1" x14ac:dyDescent="0.25">
      <c r="A56" s="230" t="s">
        <v>0</v>
      </c>
      <c r="B56" s="231"/>
      <c r="C56" s="232" t="s">
        <v>0</v>
      </c>
      <c r="D56" s="53">
        <f t="shared" ref="D56:J56" si="7">SUM(D40:D55)</f>
        <v>58</v>
      </c>
      <c r="E56" s="54">
        <f t="shared" si="7"/>
        <v>0</v>
      </c>
      <c r="F56" s="54">
        <f t="shared" si="7"/>
        <v>0</v>
      </c>
      <c r="G56" s="54">
        <f t="shared" si="7"/>
        <v>0</v>
      </c>
      <c r="H56" s="54">
        <f>SUM(E56:G56)</f>
        <v>0</v>
      </c>
      <c r="I56" s="54">
        <f t="shared" si="7"/>
        <v>13.16</v>
      </c>
      <c r="J56" s="54">
        <f t="shared" si="7"/>
        <v>0</v>
      </c>
      <c r="K56" s="54">
        <f>+J56+I56+H56</f>
        <v>13.16</v>
      </c>
      <c r="L56" s="54">
        <f>SUM(L40:L55)</f>
        <v>41.360000000000007</v>
      </c>
      <c r="M56" s="54">
        <f>SUM(M40:M55)</f>
        <v>110.75000000000001</v>
      </c>
      <c r="N56" s="54">
        <f>SUM(N40:N55)</f>
        <v>34.550000000000004</v>
      </c>
      <c r="O56" s="54">
        <f>+N56+M56+L56</f>
        <v>186.66000000000003</v>
      </c>
      <c r="P56" s="54">
        <f t="shared" si="1"/>
        <v>199.82000000000002</v>
      </c>
      <c r="Q56" s="54">
        <f>SUM(Q40:Q55)</f>
        <v>0</v>
      </c>
      <c r="R56" s="54">
        <f>SUM(R40:R55)</f>
        <v>0.51</v>
      </c>
      <c r="S56" s="54">
        <f>+R56+Q56</f>
        <v>0.51</v>
      </c>
      <c r="T56" s="55">
        <f>+S56+P56</f>
        <v>200.33</v>
      </c>
    </row>
    <row r="57" spans="1:20" ht="12.75" customHeight="1" x14ac:dyDescent="0.2">
      <c r="A57" s="172" t="s">
        <v>3</v>
      </c>
      <c r="B57" s="70" t="s">
        <v>38</v>
      </c>
      <c r="C57" s="161" t="s">
        <v>24</v>
      </c>
      <c r="D57" s="178">
        <v>1</v>
      </c>
      <c r="E57" s="179">
        <v>0</v>
      </c>
      <c r="F57" s="179">
        <v>0</v>
      </c>
      <c r="G57" s="179">
        <v>0</v>
      </c>
      <c r="H57" s="179">
        <v>0</v>
      </c>
      <c r="I57" s="179">
        <v>0</v>
      </c>
      <c r="J57" s="179">
        <v>0</v>
      </c>
      <c r="K57" s="179">
        <v>0</v>
      </c>
      <c r="L57" s="179">
        <v>0</v>
      </c>
      <c r="M57" s="179">
        <v>0.01</v>
      </c>
      <c r="N57" s="179">
        <v>0.03</v>
      </c>
      <c r="O57" s="179">
        <v>0.04</v>
      </c>
      <c r="P57" s="179">
        <v>0.04</v>
      </c>
      <c r="Q57" s="179">
        <v>0</v>
      </c>
      <c r="R57" s="179">
        <v>0</v>
      </c>
      <c r="S57" s="179">
        <v>0</v>
      </c>
      <c r="T57" s="179">
        <v>0.04</v>
      </c>
    </row>
    <row r="58" spans="1:20" ht="12.75" customHeight="1" x14ac:dyDescent="0.2">
      <c r="A58" s="119"/>
      <c r="B58" s="71"/>
      <c r="C58" s="26" t="s">
        <v>33</v>
      </c>
      <c r="D58" s="180">
        <v>10</v>
      </c>
      <c r="E58" s="181">
        <v>0</v>
      </c>
      <c r="F58" s="181">
        <v>0</v>
      </c>
      <c r="G58" s="181">
        <v>0</v>
      </c>
      <c r="H58" s="181">
        <v>0</v>
      </c>
      <c r="I58" s="181">
        <v>0.2</v>
      </c>
      <c r="J58" s="181">
        <v>0</v>
      </c>
      <c r="K58" s="181">
        <v>0.2</v>
      </c>
      <c r="L58" s="181">
        <v>0.28000000000000003</v>
      </c>
      <c r="M58" s="181">
        <v>1.07</v>
      </c>
      <c r="N58" s="181">
        <v>3.4099999999999997</v>
      </c>
      <c r="O58" s="181">
        <v>4.76</v>
      </c>
      <c r="P58" s="181">
        <v>4.96</v>
      </c>
      <c r="Q58" s="181">
        <v>0</v>
      </c>
      <c r="R58" s="181">
        <v>0</v>
      </c>
      <c r="S58" s="181">
        <v>0</v>
      </c>
      <c r="T58" s="181">
        <v>4.96</v>
      </c>
    </row>
    <row r="59" spans="1:20" ht="12.75" customHeight="1" x14ac:dyDescent="0.2">
      <c r="A59" s="119"/>
      <c r="B59" s="71"/>
      <c r="C59" s="26" t="s">
        <v>37</v>
      </c>
      <c r="D59" s="180">
        <v>8</v>
      </c>
      <c r="E59" s="181">
        <v>0</v>
      </c>
      <c r="F59" s="181">
        <v>0</v>
      </c>
      <c r="G59" s="181">
        <v>0.17</v>
      </c>
      <c r="H59" s="181">
        <v>0.17</v>
      </c>
      <c r="I59" s="181">
        <v>0.2</v>
      </c>
      <c r="J59" s="181">
        <v>0</v>
      </c>
      <c r="K59" s="181">
        <v>0.37</v>
      </c>
      <c r="L59" s="181">
        <v>0</v>
      </c>
      <c r="M59" s="181">
        <v>0.12</v>
      </c>
      <c r="N59" s="181">
        <v>0.87</v>
      </c>
      <c r="O59" s="181">
        <v>0.99</v>
      </c>
      <c r="P59" s="181">
        <v>1.3599999999999999</v>
      </c>
      <c r="Q59" s="181">
        <v>0</v>
      </c>
      <c r="R59" s="181">
        <v>0.1</v>
      </c>
      <c r="S59" s="181">
        <v>0.1</v>
      </c>
      <c r="T59" s="181">
        <v>1.46</v>
      </c>
    </row>
    <row r="60" spans="1:20" ht="12.75" customHeight="1" x14ac:dyDescent="0.2">
      <c r="A60" s="119"/>
      <c r="B60" s="71"/>
      <c r="C60" s="26" t="s">
        <v>38</v>
      </c>
      <c r="D60" s="180">
        <v>1</v>
      </c>
      <c r="E60" s="181">
        <v>0</v>
      </c>
      <c r="F60" s="181">
        <v>0</v>
      </c>
      <c r="G60" s="181">
        <v>0</v>
      </c>
      <c r="H60" s="181">
        <v>0</v>
      </c>
      <c r="I60" s="181">
        <v>0</v>
      </c>
      <c r="J60" s="181">
        <v>0</v>
      </c>
      <c r="K60" s="181">
        <v>0</v>
      </c>
      <c r="L60" s="181">
        <v>0</v>
      </c>
      <c r="M60" s="181">
        <v>0.3</v>
      </c>
      <c r="N60" s="181">
        <v>0.1</v>
      </c>
      <c r="O60" s="181">
        <v>0.4</v>
      </c>
      <c r="P60" s="181">
        <v>0.4</v>
      </c>
      <c r="Q60" s="181">
        <v>0</v>
      </c>
      <c r="R60" s="181">
        <v>0</v>
      </c>
      <c r="S60" s="181">
        <v>0</v>
      </c>
      <c r="T60" s="181">
        <v>0.4</v>
      </c>
    </row>
    <row r="61" spans="1:20" ht="12.75" customHeight="1" x14ac:dyDescent="0.2">
      <c r="A61" s="119"/>
      <c r="B61" s="87"/>
      <c r="C61" s="26" t="s">
        <v>49</v>
      </c>
      <c r="D61" s="180">
        <v>3</v>
      </c>
      <c r="E61" s="181">
        <v>0</v>
      </c>
      <c r="F61" s="181">
        <v>0</v>
      </c>
      <c r="G61" s="181">
        <v>0</v>
      </c>
      <c r="H61" s="181">
        <v>0</v>
      </c>
      <c r="I61" s="181">
        <v>0.03</v>
      </c>
      <c r="J61" s="181">
        <v>0</v>
      </c>
      <c r="K61" s="181">
        <v>0.03</v>
      </c>
      <c r="L61" s="181">
        <v>50</v>
      </c>
      <c r="M61" s="181">
        <v>80.010000000000005</v>
      </c>
      <c r="N61" s="181">
        <v>0.01</v>
      </c>
      <c r="O61" s="181">
        <v>130.01999999999998</v>
      </c>
      <c r="P61" s="181">
        <v>130.04999999999998</v>
      </c>
      <c r="Q61" s="181">
        <v>0</v>
      </c>
      <c r="R61" s="181">
        <v>0.2</v>
      </c>
      <c r="S61" s="181">
        <v>0.2</v>
      </c>
      <c r="T61" s="181">
        <v>130.25</v>
      </c>
    </row>
    <row r="62" spans="1:20" ht="12.75" customHeight="1" x14ac:dyDescent="0.2">
      <c r="A62" s="119"/>
      <c r="B62" s="71" t="s">
        <v>310</v>
      </c>
      <c r="C62" s="26" t="s">
        <v>409</v>
      </c>
      <c r="D62" s="162">
        <v>1</v>
      </c>
      <c r="E62" s="24">
        <v>0</v>
      </c>
      <c r="F62" s="24">
        <v>0</v>
      </c>
      <c r="G62" s="24">
        <v>0</v>
      </c>
      <c r="H62" s="181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0.13</v>
      </c>
      <c r="N62" s="24">
        <v>1.47</v>
      </c>
      <c r="O62" s="24">
        <v>1.6</v>
      </c>
      <c r="P62" s="181">
        <v>1.6</v>
      </c>
      <c r="Q62" s="24">
        <v>0</v>
      </c>
      <c r="R62" s="24">
        <v>0</v>
      </c>
      <c r="S62" s="24">
        <v>0</v>
      </c>
      <c r="T62" s="24">
        <v>1.6</v>
      </c>
    </row>
    <row r="63" spans="1:20" ht="12.75" customHeight="1" x14ac:dyDescent="0.2">
      <c r="A63" s="119"/>
      <c r="B63" s="71"/>
      <c r="C63" s="26" t="s">
        <v>310</v>
      </c>
      <c r="D63" s="180">
        <v>3</v>
      </c>
      <c r="E63" s="181">
        <v>0</v>
      </c>
      <c r="F63" s="181">
        <v>0</v>
      </c>
      <c r="G63" s="181">
        <v>0</v>
      </c>
      <c r="H63" s="181">
        <v>0</v>
      </c>
      <c r="I63" s="181">
        <v>0</v>
      </c>
      <c r="J63" s="181">
        <v>0</v>
      </c>
      <c r="K63" s="181">
        <v>0</v>
      </c>
      <c r="L63" s="181">
        <v>0</v>
      </c>
      <c r="M63" s="181">
        <v>1.01</v>
      </c>
      <c r="N63" s="181">
        <v>1.02</v>
      </c>
      <c r="O63" s="181">
        <v>2.0300000000000002</v>
      </c>
      <c r="P63" s="181">
        <v>2.0300000000000002</v>
      </c>
      <c r="Q63" s="181">
        <v>0</v>
      </c>
      <c r="R63" s="181">
        <v>0.02</v>
      </c>
      <c r="S63" s="181">
        <v>0.02</v>
      </c>
      <c r="T63" s="181">
        <v>2.0499999999999998</v>
      </c>
    </row>
    <row r="64" spans="1:20" ht="12.75" customHeight="1" x14ac:dyDescent="0.2">
      <c r="A64" s="207"/>
      <c r="B64" s="71"/>
      <c r="C64" s="26" t="s">
        <v>43</v>
      </c>
      <c r="D64" s="180">
        <v>4</v>
      </c>
      <c r="E64" s="181">
        <v>0</v>
      </c>
      <c r="F64" s="181">
        <v>0</v>
      </c>
      <c r="G64" s="181">
        <v>0</v>
      </c>
      <c r="H64" s="181">
        <v>0</v>
      </c>
      <c r="I64" s="181">
        <v>0</v>
      </c>
      <c r="J64" s="181">
        <v>0.3</v>
      </c>
      <c r="K64" s="181">
        <v>0.3</v>
      </c>
      <c r="L64" s="181">
        <v>0</v>
      </c>
      <c r="M64" s="181">
        <v>0.27</v>
      </c>
      <c r="N64" s="181">
        <v>0.63000000000000012</v>
      </c>
      <c r="O64" s="181">
        <v>0.90000000000000013</v>
      </c>
      <c r="P64" s="181">
        <v>1.2000000000000002</v>
      </c>
      <c r="Q64" s="181">
        <v>0</v>
      </c>
      <c r="R64" s="181">
        <v>0</v>
      </c>
      <c r="S64" s="181">
        <v>0</v>
      </c>
      <c r="T64" s="181">
        <v>1.2000000000000002</v>
      </c>
    </row>
    <row r="65" spans="1:20" ht="12.75" customHeight="1" x14ac:dyDescent="0.2">
      <c r="A65" s="119"/>
      <c r="B65" s="87"/>
      <c r="C65" s="26" t="s">
        <v>350</v>
      </c>
      <c r="D65" s="180">
        <v>2</v>
      </c>
      <c r="E65" s="181">
        <v>0</v>
      </c>
      <c r="F65" s="181">
        <v>0</v>
      </c>
      <c r="G65" s="181">
        <v>0</v>
      </c>
      <c r="H65" s="181">
        <v>0</v>
      </c>
      <c r="I65" s="181">
        <v>0</v>
      </c>
      <c r="J65" s="181">
        <v>0</v>
      </c>
      <c r="K65" s="181">
        <v>0</v>
      </c>
      <c r="L65" s="181">
        <v>0</v>
      </c>
      <c r="M65" s="181">
        <v>0.03</v>
      </c>
      <c r="N65" s="181">
        <v>0.02</v>
      </c>
      <c r="O65" s="181">
        <v>0.05</v>
      </c>
      <c r="P65" s="181">
        <v>0.05</v>
      </c>
      <c r="Q65" s="181">
        <v>0</v>
      </c>
      <c r="R65" s="181">
        <v>0</v>
      </c>
      <c r="S65" s="181">
        <v>0</v>
      </c>
      <c r="T65" s="181">
        <v>0.05</v>
      </c>
    </row>
    <row r="66" spans="1:20" ht="12.75" customHeight="1" x14ac:dyDescent="0.2">
      <c r="A66" s="119"/>
      <c r="B66" s="71" t="s">
        <v>292</v>
      </c>
      <c r="C66" s="26" t="s">
        <v>317</v>
      </c>
      <c r="D66" s="180">
        <v>7</v>
      </c>
      <c r="E66" s="181">
        <v>0</v>
      </c>
      <c r="F66" s="181">
        <v>0</v>
      </c>
      <c r="G66" s="181">
        <v>0</v>
      </c>
      <c r="H66" s="181">
        <v>0</v>
      </c>
      <c r="I66" s="181">
        <v>1.08</v>
      </c>
      <c r="J66" s="181">
        <v>0</v>
      </c>
      <c r="K66" s="181">
        <v>1.08</v>
      </c>
      <c r="L66" s="181">
        <v>0.66</v>
      </c>
      <c r="M66" s="181">
        <v>9.2100000000000009</v>
      </c>
      <c r="N66" s="181">
        <v>4.3499999999999996</v>
      </c>
      <c r="O66" s="181">
        <v>14.22</v>
      </c>
      <c r="P66" s="181">
        <v>15.3</v>
      </c>
      <c r="Q66" s="181">
        <v>0</v>
      </c>
      <c r="R66" s="181">
        <v>0</v>
      </c>
      <c r="S66" s="181">
        <v>0</v>
      </c>
      <c r="T66" s="181">
        <v>15.3</v>
      </c>
    </row>
    <row r="67" spans="1:20" ht="12.75" customHeight="1" x14ac:dyDescent="0.2">
      <c r="A67" s="119"/>
      <c r="B67" s="71"/>
      <c r="C67" s="26" t="s">
        <v>269</v>
      </c>
      <c r="D67" s="180">
        <v>4</v>
      </c>
      <c r="E67" s="181">
        <v>0</v>
      </c>
      <c r="F67" s="181">
        <v>0</v>
      </c>
      <c r="G67" s="181">
        <v>0</v>
      </c>
      <c r="H67" s="181">
        <v>0</v>
      </c>
      <c r="I67" s="181">
        <v>0.6</v>
      </c>
      <c r="J67" s="181">
        <v>0</v>
      </c>
      <c r="K67" s="181">
        <v>0.6</v>
      </c>
      <c r="L67" s="181">
        <v>44</v>
      </c>
      <c r="M67" s="181">
        <v>39.200000000000003</v>
      </c>
      <c r="N67" s="181">
        <v>15.399999999999999</v>
      </c>
      <c r="O67" s="181">
        <v>98.6</v>
      </c>
      <c r="P67" s="181">
        <v>99.199999999999989</v>
      </c>
      <c r="Q67" s="181">
        <v>0</v>
      </c>
      <c r="R67" s="181">
        <v>0.2</v>
      </c>
      <c r="S67" s="181">
        <v>0.2</v>
      </c>
      <c r="T67" s="181">
        <v>99.4</v>
      </c>
    </row>
    <row r="68" spans="1:20" ht="12.75" customHeight="1" x14ac:dyDescent="0.2">
      <c r="A68" s="119"/>
      <c r="B68" s="71"/>
      <c r="C68" s="26" t="s">
        <v>270</v>
      </c>
      <c r="D68" s="180">
        <v>11</v>
      </c>
      <c r="E68" s="181">
        <v>0</v>
      </c>
      <c r="F68" s="181">
        <v>0</v>
      </c>
      <c r="G68" s="181">
        <v>0</v>
      </c>
      <c r="H68" s="181">
        <v>0</v>
      </c>
      <c r="I68" s="181">
        <v>0.24000000000000002</v>
      </c>
      <c r="J68" s="181">
        <v>11.4</v>
      </c>
      <c r="K68" s="181">
        <v>11.64</v>
      </c>
      <c r="L68" s="181">
        <v>0</v>
      </c>
      <c r="M68" s="181">
        <v>7.3599999999999994</v>
      </c>
      <c r="N68" s="181">
        <v>0.87000000000000011</v>
      </c>
      <c r="O68" s="181">
        <v>8.23</v>
      </c>
      <c r="P68" s="181">
        <v>19.87</v>
      </c>
      <c r="Q68" s="181">
        <v>0</v>
      </c>
      <c r="R68" s="181">
        <v>0.18</v>
      </c>
      <c r="S68" s="181">
        <v>0.18</v>
      </c>
      <c r="T68" s="181">
        <v>20.05</v>
      </c>
    </row>
    <row r="69" spans="1:20" ht="12.75" customHeight="1" x14ac:dyDescent="0.2">
      <c r="A69" s="119"/>
      <c r="B69" s="71"/>
      <c r="C69" s="26" t="s">
        <v>471</v>
      </c>
      <c r="D69" s="180">
        <v>1</v>
      </c>
      <c r="E69" s="181">
        <v>0</v>
      </c>
      <c r="F69" s="181">
        <v>0</v>
      </c>
      <c r="G69" s="181">
        <v>0</v>
      </c>
      <c r="H69" s="181">
        <v>0</v>
      </c>
      <c r="I69" s="181">
        <v>0</v>
      </c>
      <c r="J69" s="181">
        <v>0</v>
      </c>
      <c r="K69" s="181">
        <v>0</v>
      </c>
      <c r="L69" s="181">
        <v>0</v>
      </c>
      <c r="M69" s="181">
        <v>0</v>
      </c>
      <c r="N69" s="181">
        <v>0.04</v>
      </c>
      <c r="O69" s="181">
        <v>0.04</v>
      </c>
      <c r="P69" s="181">
        <v>0.04</v>
      </c>
      <c r="Q69" s="181">
        <v>0</v>
      </c>
      <c r="R69" s="181">
        <v>0</v>
      </c>
      <c r="S69" s="181">
        <v>0</v>
      </c>
      <c r="T69" s="181">
        <v>0.04</v>
      </c>
    </row>
    <row r="70" spans="1:20" ht="12.75" customHeight="1" x14ac:dyDescent="0.2">
      <c r="A70" s="119"/>
      <c r="B70" s="71"/>
      <c r="C70" s="26" t="s">
        <v>292</v>
      </c>
      <c r="D70" s="180">
        <v>15</v>
      </c>
      <c r="E70" s="181">
        <v>0.01</v>
      </c>
      <c r="F70" s="181">
        <v>0</v>
      </c>
      <c r="G70" s="181">
        <v>0</v>
      </c>
      <c r="H70" s="181">
        <v>0.01</v>
      </c>
      <c r="I70" s="181">
        <v>8.6</v>
      </c>
      <c r="J70" s="181">
        <v>0</v>
      </c>
      <c r="K70" s="181">
        <v>8.61</v>
      </c>
      <c r="L70" s="181">
        <v>0.5</v>
      </c>
      <c r="M70" s="181">
        <v>5.8299999999999992</v>
      </c>
      <c r="N70" s="181">
        <v>12.399999999999997</v>
      </c>
      <c r="O70" s="181">
        <v>18.729999999999997</v>
      </c>
      <c r="P70" s="181">
        <v>27.339999999999996</v>
      </c>
      <c r="Q70" s="181">
        <v>0</v>
      </c>
      <c r="R70" s="181">
        <v>0.02</v>
      </c>
      <c r="S70" s="181">
        <v>0.02</v>
      </c>
      <c r="T70" s="181">
        <v>27.36</v>
      </c>
    </row>
    <row r="71" spans="1:20" ht="12.75" customHeight="1" x14ac:dyDescent="0.2">
      <c r="A71" s="119"/>
      <c r="B71" s="87"/>
      <c r="C71" s="26" t="s">
        <v>422</v>
      </c>
      <c r="D71" s="162"/>
      <c r="E71" s="24"/>
      <c r="F71" s="24"/>
      <c r="G71" s="24"/>
      <c r="H71" s="181">
        <f>SUM(E71:G71)</f>
        <v>0</v>
      </c>
      <c r="I71" s="24"/>
      <c r="J71" s="24"/>
      <c r="K71" s="24"/>
      <c r="L71" s="24"/>
      <c r="M71" s="24"/>
      <c r="N71" s="24"/>
      <c r="O71" s="24"/>
      <c r="P71" s="181">
        <f t="shared" si="1"/>
        <v>0</v>
      </c>
      <c r="Q71" s="24"/>
      <c r="R71" s="24"/>
      <c r="S71" s="24"/>
      <c r="T71" s="24"/>
    </row>
    <row r="72" spans="1:20" ht="12.75" customHeight="1" x14ac:dyDescent="0.2">
      <c r="A72" s="119"/>
      <c r="B72" s="71" t="s">
        <v>41</v>
      </c>
      <c r="C72" s="26" t="s">
        <v>31</v>
      </c>
      <c r="D72" s="180">
        <v>10</v>
      </c>
      <c r="E72" s="181">
        <v>0.06</v>
      </c>
      <c r="F72" s="181">
        <v>0</v>
      </c>
      <c r="G72" s="181">
        <v>0</v>
      </c>
      <c r="H72" s="181">
        <v>0.06</v>
      </c>
      <c r="I72" s="181">
        <v>0.1</v>
      </c>
      <c r="J72" s="181">
        <v>0</v>
      </c>
      <c r="K72" s="181">
        <v>0.16</v>
      </c>
      <c r="L72" s="181">
        <v>0.2</v>
      </c>
      <c r="M72" s="181">
        <v>1.62</v>
      </c>
      <c r="N72" s="181">
        <v>2.7800000000000002</v>
      </c>
      <c r="O72" s="181">
        <v>4.6000000000000005</v>
      </c>
      <c r="P72" s="181">
        <v>4.7600000000000007</v>
      </c>
      <c r="Q72" s="181">
        <v>0</v>
      </c>
      <c r="R72" s="181">
        <v>0.1</v>
      </c>
      <c r="S72" s="181">
        <v>0.1</v>
      </c>
      <c r="T72" s="181">
        <v>4.8599999999999994</v>
      </c>
    </row>
    <row r="73" spans="1:20" ht="12.75" customHeight="1" x14ac:dyDescent="0.2">
      <c r="A73" s="119"/>
      <c r="B73" s="71"/>
      <c r="C73" s="26" t="s">
        <v>25</v>
      </c>
      <c r="D73" s="180">
        <v>18</v>
      </c>
      <c r="E73" s="181">
        <v>0</v>
      </c>
      <c r="F73" s="181">
        <v>0.05</v>
      </c>
      <c r="G73" s="181">
        <v>0</v>
      </c>
      <c r="H73" s="181">
        <v>0.05</v>
      </c>
      <c r="I73" s="181">
        <v>12.95</v>
      </c>
      <c r="J73" s="181">
        <v>0</v>
      </c>
      <c r="K73" s="181">
        <v>13</v>
      </c>
      <c r="L73" s="181">
        <v>0.30000000000000004</v>
      </c>
      <c r="M73" s="181">
        <v>21.47</v>
      </c>
      <c r="N73" s="181">
        <v>14.589999999999998</v>
      </c>
      <c r="O73" s="181">
        <v>36.36</v>
      </c>
      <c r="P73" s="181">
        <v>49.36</v>
      </c>
      <c r="Q73" s="181">
        <v>0</v>
      </c>
      <c r="R73" s="181">
        <v>0</v>
      </c>
      <c r="S73" s="181">
        <v>0</v>
      </c>
      <c r="T73" s="181">
        <v>49.360000000000014</v>
      </c>
    </row>
    <row r="74" spans="1:20" ht="12.75" customHeight="1" x14ac:dyDescent="0.2">
      <c r="A74" s="119"/>
      <c r="B74" s="71"/>
      <c r="C74" s="26" t="s">
        <v>32</v>
      </c>
      <c r="D74" s="180">
        <v>8</v>
      </c>
      <c r="E74" s="181">
        <v>0</v>
      </c>
      <c r="F74" s="181">
        <v>0</v>
      </c>
      <c r="G74" s="181">
        <v>0</v>
      </c>
      <c r="H74" s="181">
        <v>0</v>
      </c>
      <c r="I74" s="181">
        <v>0</v>
      </c>
      <c r="J74" s="181">
        <v>0</v>
      </c>
      <c r="K74" s="181">
        <v>0</v>
      </c>
      <c r="L74" s="181">
        <v>0.6</v>
      </c>
      <c r="M74" s="181">
        <v>3.75</v>
      </c>
      <c r="N74" s="181">
        <v>6.04</v>
      </c>
      <c r="O74" s="181">
        <v>10.39</v>
      </c>
      <c r="P74" s="181">
        <v>10.39</v>
      </c>
      <c r="Q74" s="181">
        <v>0.97</v>
      </c>
      <c r="R74" s="181">
        <v>0</v>
      </c>
      <c r="S74" s="181">
        <v>0.97</v>
      </c>
      <c r="T74" s="181">
        <v>11.36</v>
      </c>
    </row>
    <row r="75" spans="1:20" ht="12.75" customHeight="1" x14ac:dyDescent="0.2">
      <c r="A75" s="119"/>
      <c r="B75" s="71"/>
      <c r="C75" s="26" t="s">
        <v>35</v>
      </c>
      <c r="D75" s="180">
        <v>7</v>
      </c>
      <c r="E75" s="181">
        <v>0</v>
      </c>
      <c r="F75" s="181">
        <v>0</v>
      </c>
      <c r="G75" s="181">
        <v>0</v>
      </c>
      <c r="H75" s="181">
        <v>0</v>
      </c>
      <c r="I75" s="181">
        <v>0</v>
      </c>
      <c r="J75" s="181">
        <v>0</v>
      </c>
      <c r="K75" s="181">
        <v>0</v>
      </c>
      <c r="L75" s="181">
        <v>0</v>
      </c>
      <c r="M75" s="181">
        <v>2.79</v>
      </c>
      <c r="N75" s="181">
        <v>3.2099999999999995</v>
      </c>
      <c r="O75" s="181">
        <v>6</v>
      </c>
      <c r="P75" s="181">
        <v>6</v>
      </c>
      <c r="Q75" s="181">
        <v>0</v>
      </c>
      <c r="R75" s="181">
        <v>0.01</v>
      </c>
      <c r="S75" s="181">
        <v>0.01</v>
      </c>
      <c r="T75" s="181">
        <v>6.01</v>
      </c>
    </row>
    <row r="76" spans="1:20" ht="12.75" customHeight="1" x14ac:dyDescent="0.2">
      <c r="A76" s="119"/>
      <c r="B76" s="87"/>
      <c r="C76" s="26" t="s">
        <v>41</v>
      </c>
      <c r="D76" s="180">
        <v>29</v>
      </c>
      <c r="E76" s="181">
        <v>0</v>
      </c>
      <c r="F76" s="181">
        <v>0</v>
      </c>
      <c r="G76" s="181">
        <v>0</v>
      </c>
      <c r="H76" s="181">
        <v>0</v>
      </c>
      <c r="I76" s="181">
        <v>1.33</v>
      </c>
      <c r="J76" s="181">
        <v>0.04</v>
      </c>
      <c r="K76" s="181">
        <v>1.37</v>
      </c>
      <c r="L76" s="181">
        <v>0.1</v>
      </c>
      <c r="M76" s="181">
        <v>2.4700000000000002</v>
      </c>
      <c r="N76" s="181">
        <v>9.819999999999995</v>
      </c>
      <c r="O76" s="181">
        <v>12.389999999999995</v>
      </c>
      <c r="P76" s="181">
        <v>13.759999999999994</v>
      </c>
      <c r="Q76" s="181">
        <v>0</v>
      </c>
      <c r="R76" s="181">
        <v>0.14000000000000001</v>
      </c>
      <c r="S76" s="181">
        <v>0.14000000000000001</v>
      </c>
      <c r="T76" s="181">
        <v>13.899999999999997</v>
      </c>
    </row>
    <row r="77" spans="1:20" ht="12.75" customHeight="1" x14ac:dyDescent="0.2">
      <c r="A77" s="119"/>
      <c r="B77" s="71" t="s">
        <v>46</v>
      </c>
      <c r="C77" s="26" t="s">
        <v>27</v>
      </c>
      <c r="D77" s="180">
        <v>18</v>
      </c>
      <c r="E77" s="181">
        <v>0.1</v>
      </c>
      <c r="F77" s="181">
        <v>0</v>
      </c>
      <c r="G77" s="181">
        <v>0</v>
      </c>
      <c r="H77" s="181">
        <v>0.1</v>
      </c>
      <c r="I77" s="181">
        <v>6.1199999999999992</v>
      </c>
      <c r="J77" s="181">
        <v>0</v>
      </c>
      <c r="K77" s="181">
        <v>6.2199999999999989</v>
      </c>
      <c r="L77" s="181">
        <v>13</v>
      </c>
      <c r="M77" s="181">
        <v>56.779999999999994</v>
      </c>
      <c r="N77" s="181">
        <v>26.53</v>
      </c>
      <c r="O77" s="181">
        <v>96.31</v>
      </c>
      <c r="P77" s="181">
        <v>102.53</v>
      </c>
      <c r="Q77" s="181">
        <v>0</v>
      </c>
      <c r="R77" s="181">
        <v>0</v>
      </c>
      <c r="S77" s="181">
        <v>0</v>
      </c>
      <c r="T77" s="181">
        <v>102.53000000000002</v>
      </c>
    </row>
    <row r="78" spans="1:20" ht="12.75" customHeight="1" x14ac:dyDescent="0.2">
      <c r="A78" s="119"/>
      <c r="B78" s="71"/>
      <c r="C78" s="26" t="s">
        <v>28</v>
      </c>
      <c r="D78" s="180">
        <v>4</v>
      </c>
      <c r="E78" s="181">
        <v>0</v>
      </c>
      <c r="F78" s="181">
        <v>0</v>
      </c>
      <c r="G78" s="181">
        <v>0.1</v>
      </c>
      <c r="H78" s="181">
        <v>0.1</v>
      </c>
      <c r="I78" s="181">
        <v>0.50800000000000001</v>
      </c>
      <c r="J78" s="181">
        <v>0</v>
      </c>
      <c r="K78" s="181">
        <v>0.60799999999999998</v>
      </c>
      <c r="L78" s="181">
        <v>0</v>
      </c>
      <c r="M78" s="181">
        <v>0.6</v>
      </c>
      <c r="N78" s="181">
        <v>0.222</v>
      </c>
      <c r="O78" s="181">
        <v>0.82199999999999995</v>
      </c>
      <c r="P78" s="181">
        <v>1.43</v>
      </c>
      <c r="Q78" s="181">
        <v>0</v>
      </c>
      <c r="R78" s="181">
        <v>0.04</v>
      </c>
      <c r="S78" s="181">
        <v>0.04</v>
      </c>
      <c r="T78" s="181">
        <v>1.4700000000000002</v>
      </c>
    </row>
    <row r="79" spans="1:20" ht="12.75" customHeight="1" x14ac:dyDescent="0.2">
      <c r="A79" s="119"/>
      <c r="B79" s="71"/>
      <c r="C79" s="26" t="s">
        <v>39</v>
      </c>
      <c r="D79" s="180">
        <v>4</v>
      </c>
      <c r="E79" s="181">
        <v>0.01</v>
      </c>
      <c r="F79" s="181">
        <v>0</v>
      </c>
      <c r="G79" s="181">
        <v>0.95</v>
      </c>
      <c r="H79" s="181">
        <v>0.96</v>
      </c>
      <c r="I79" s="181">
        <v>0.01</v>
      </c>
      <c r="J79" s="181">
        <v>0</v>
      </c>
      <c r="K79" s="181">
        <v>0.97</v>
      </c>
      <c r="L79" s="181">
        <v>1</v>
      </c>
      <c r="M79" s="181">
        <v>0.32</v>
      </c>
      <c r="N79" s="181">
        <v>7.0000000000000007E-2</v>
      </c>
      <c r="O79" s="181">
        <v>1.3900000000000001</v>
      </c>
      <c r="P79" s="181">
        <v>2.3600000000000003</v>
      </c>
      <c r="Q79" s="181">
        <v>0</v>
      </c>
      <c r="R79" s="181">
        <v>0</v>
      </c>
      <c r="S79" s="181">
        <v>0</v>
      </c>
      <c r="T79" s="181">
        <v>2.36</v>
      </c>
    </row>
    <row r="80" spans="1:20" ht="12.75" customHeight="1" x14ac:dyDescent="0.2">
      <c r="A80" s="119"/>
      <c r="B80" s="71"/>
      <c r="C80" s="26" t="s">
        <v>42</v>
      </c>
      <c r="D80" s="162">
        <v>8</v>
      </c>
      <c r="E80" s="24">
        <v>0</v>
      </c>
      <c r="F80" s="24">
        <v>0</v>
      </c>
      <c r="G80" s="24">
        <v>0</v>
      </c>
      <c r="H80" s="181">
        <v>0</v>
      </c>
      <c r="I80" s="24">
        <v>0.62000000000000011</v>
      </c>
      <c r="J80" s="24">
        <v>0</v>
      </c>
      <c r="K80" s="24">
        <v>0.62000000000000011</v>
      </c>
      <c r="L80" s="24">
        <v>0</v>
      </c>
      <c r="M80" s="24">
        <v>1.6500000000000001</v>
      </c>
      <c r="N80" s="24">
        <v>3.89</v>
      </c>
      <c r="O80" s="24">
        <v>5.54</v>
      </c>
      <c r="P80" s="181">
        <v>6.16</v>
      </c>
      <c r="Q80" s="24">
        <v>0</v>
      </c>
      <c r="R80" s="24">
        <v>0</v>
      </c>
      <c r="S80" s="24">
        <v>0</v>
      </c>
      <c r="T80" s="24">
        <v>6.1599999999999984</v>
      </c>
    </row>
    <row r="81" spans="1:20" ht="12.75" customHeight="1" x14ac:dyDescent="0.2">
      <c r="A81" s="119"/>
      <c r="B81" s="71"/>
      <c r="C81" s="26" t="s">
        <v>46</v>
      </c>
      <c r="D81" s="162">
        <v>60</v>
      </c>
      <c r="E81" s="24">
        <v>5.23</v>
      </c>
      <c r="F81" s="24">
        <v>11.97</v>
      </c>
      <c r="G81" s="24">
        <v>235.62</v>
      </c>
      <c r="H81" s="181">
        <v>252.82</v>
      </c>
      <c r="I81" s="24">
        <v>693.2049999999997</v>
      </c>
      <c r="J81" s="24">
        <v>0</v>
      </c>
      <c r="K81" s="24">
        <v>946.02499999999964</v>
      </c>
      <c r="L81" s="24">
        <v>777.86999999999989</v>
      </c>
      <c r="M81" s="24">
        <v>1532.4930000000002</v>
      </c>
      <c r="N81" s="24">
        <v>575.48999999999978</v>
      </c>
      <c r="O81" s="24">
        <v>2885.8530000000001</v>
      </c>
      <c r="P81" s="181">
        <v>3831.8779999999997</v>
      </c>
      <c r="Q81" s="24">
        <v>0</v>
      </c>
      <c r="R81" s="24">
        <v>3.5119999999999982</v>
      </c>
      <c r="S81" s="24">
        <v>3.5119999999999982</v>
      </c>
      <c r="T81" s="24">
        <v>3835.3900000000026</v>
      </c>
    </row>
    <row r="82" spans="1:20" ht="12.75" customHeight="1" x14ac:dyDescent="0.2">
      <c r="A82" s="119"/>
      <c r="B82" s="71"/>
      <c r="C82" s="26" t="s">
        <v>48</v>
      </c>
      <c r="D82" s="162">
        <v>9</v>
      </c>
      <c r="E82" s="24">
        <v>0</v>
      </c>
      <c r="F82" s="24">
        <v>0</v>
      </c>
      <c r="G82" s="24">
        <v>0</v>
      </c>
      <c r="H82" s="181">
        <v>0</v>
      </c>
      <c r="I82" s="24">
        <v>0.03</v>
      </c>
      <c r="J82" s="24">
        <v>0</v>
      </c>
      <c r="K82" s="24">
        <v>0.03</v>
      </c>
      <c r="L82" s="24">
        <v>0.02</v>
      </c>
      <c r="M82" s="24">
        <v>0.33</v>
      </c>
      <c r="N82" s="24">
        <v>0.54</v>
      </c>
      <c r="O82" s="24">
        <v>0.89000000000000012</v>
      </c>
      <c r="P82" s="181">
        <v>0.92000000000000015</v>
      </c>
      <c r="Q82" s="24">
        <v>0</v>
      </c>
      <c r="R82" s="24">
        <v>0.12</v>
      </c>
      <c r="S82" s="24">
        <v>0.12</v>
      </c>
      <c r="T82" s="24">
        <v>1.0400000000000003</v>
      </c>
    </row>
    <row r="83" spans="1:20" ht="12.75" customHeight="1" x14ac:dyDescent="0.2">
      <c r="A83" s="119"/>
      <c r="B83" s="87"/>
      <c r="C83" s="26" t="s">
        <v>343</v>
      </c>
      <c r="D83" s="162"/>
      <c r="E83" s="24"/>
      <c r="F83" s="24"/>
      <c r="G83" s="24"/>
      <c r="H83" s="181">
        <f>SUM(E83:G83)</f>
        <v>0</v>
      </c>
      <c r="I83" s="24"/>
      <c r="J83" s="24"/>
      <c r="K83" s="24"/>
      <c r="L83" s="24"/>
      <c r="M83" s="24"/>
      <c r="N83" s="24"/>
      <c r="O83" s="24"/>
      <c r="P83" s="181">
        <f>O83+K83</f>
        <v>0</v>
      </c>
      <c r="Q83" s="24"/>
      <c r="R83" s="24"/>
      <c r="S83" s="24"/>
      <c r="T83" s="24"/>
    </row>
    <row r="84" spans="1:20" ht="12.75" customHeight="1" x14ac:dyDescent="0.2">
      <c r="A84" s="119"/>
      <c r="B84" s="71" t="s">
        <v>44</v>
      </c>
      <c r="C84" s="26" t="s">
        <v>23</v>
      </c>
      <c r="D84" s="180">
        <v>2</v>
      </c>
      <c r="E84" s="181">
        <v>0</v>
      </c>
      <c r="F84" s="181">
        <v>0</v>
      </c>
      <c r="G84" s="181">
        <v>0</v>
      </c>
      <c r="H84" s="181">
        <v>0</v>
      </c>
      <c r="I84" s="181">
        <v>1</v>
      </c>
      <c r="J84" s="181">
        <v>0</v>
      </c>
      <c r="K84" s="181">
        <v>1</v>
      </c>
      <c r="L84" s="181">
        <v>0.08</v>
      </c>
      <c r="M84" s="181">
        <v>0.65</v>
      </c>
      <c r="N84" s="181">
        <v>1.75</v>
      </c>
      <c r="O84" s="181">
        <v>2.48</v>
      </c>
      <c r="P84" s="181">
        <v>3.48</v>
      </c>
      <c r="Q84" s="181">
        <v>0</v>
      </c>
      <c r="R84" s="181">
        <v>0.5</v>
      </c>
      <c r="S84" s="181">
        <v>0.5</v>
      </c>
      <c r="T84" s="181">
        <v>3.98</v>
      </c>
    </row>
    <row r="85" spans="1:20" ht="12.75" customHeight="1" x14ac:dyDescent="0.2">
      <c r="A85" s="119"/>
      <c r="B85" s="71"/>
      <c r="C85" s="26" t="s">
        <v>26</v>
      </c>
      <c r="D85" s="180">
        <v>5</v>
      </c>
      <c r="E85" s="181">
        <v>0</v>
      </c>
      <c r="F85" s="181">
        <v>0</v>
      </c>
      <c r="G85" s="181">
        <v>0</v>
      </c>
      <c r="H85" s="181">
        <v>0</v>
      </c>
      <c r="I85" s="181">
        <v>0.51</v>
      </c>
      <c r="J85" s="181">
        <v>0</v>
      </c>
      <c r="K85" s="181">
        <v>0.51</v>
      </c>
      <c r="L85" s="181">
        <v>5</v>
      </c>
      <c r="M85" s="181">
        <v>0.16</v>
      </c>
      <c r="N85" s="181">
        <v>67.900000000000006</v>
      </c>
      <c r="O85" s="181">
        <v>73.06</v>
      </c>
      <c r="P85" s="181">
        <v>73.570000000000007</v>
      </c>
      <c r="Q85" s="181">
        <v>0</v>
      </c>
      <c r="R85" s="181">
        <v>0.1</v>
      </c>
      <c r="S85" s="181">
        <v>0.1</v>
      </c>
      <c r="T85" s="181">
        <v>73.669999999999987</v>
      </c>
    </row>
    <row r="86" spans="1:20" ht="12.75" customHeight="1" x14ac:dyDescent="0.2">
      <c r="A86" s="119"/>
      <c r="B86" s="71"/>
      <c r="C86" s="26" t="s">
        <v>29</v>
      </c>
      <c r="D86" s="180">
        <v>1</v>
      </c>
      <c r="E86" s="181">
        <v>0.02</v>
      </c>
      <c r="F86" s="181">
        <v>0</v>
      </c>
      <c r="G86" s="181">
        <v>0.02</v>
      </c>
      <c r="H86" s="181">
        <v>0.04</v>
      </c>
      <c r="I86" s="181">
        <v>0</v>
      </c>
      <c r="J86" s="181">
        <v>0</v>
      </c>
      <c r="K86" s="181">
        <v>0.04</v>
      </c>
      <c r="L86" s="181">
        <v>0.02</v>
      </c>
      <c r="M86" s="181">
        <v>0.04</v>
      </c>
      <c r="N86" s="181">
        <v>0</v>
      </c>
      <c r="O86" s="181">
        <v>0.06</v>
      </c>
      <c r="P86" s="181">
        <v>0.1</v>
      </c>
      <c r="Q86" s="181">
        <v>0</v>
      </c>
      <c r="R86" s="181">
        <v>0</v>
      </c>
      <c r="S86" s="181">
        <v>0</v>
      </c>
      <c r="T86" s="181">
        <v>0.1</v>
      </c>
    </row>
    <row r="87" spans="1:20" ht="12.75" customHeight="1" x14ac:dyDescent="0.2">
      <c r="A87" s="119"/>
      <c r="B87" s="71"/>
      <c r="C87" s="26" t="s">
        <v>30</v>
      </c>
      <c r="D87" s="180">
        <v>3</v>
      </c>
      <c r="E87" s="181">
        <v>0.11</v>
      </c>
      <c r="F87" s="181">
        <v>0</v>
      </c>
      <c r="G87" s="181">
        <v>0</v>
      </c>
      <c r="H87" s="181">
        <v>0.11</v>
      </c>
      <c r="I87" s="181">
        <v>0.22</v>
      </c>
      <c r="J87" s="181">
        <v>0</v>
      </c>
      <c r="K87" s="181">
        <v>0.33</v>
      </c>
      <c r="L87" s="181">
        <v>0</v>
      </c>
      <c r="M87" s="181">
        <v>0.13</v>
      </c>
      <c r="N87" s="181">
        <v>0</v>
      </c>
      <c r="O87" s="181">
        <v>0.13</v>
      </c>
      <c r="P87" s="181">
        <v>0.46</v>
      </c>
      <c r="Q87" s="181">
        <v>0</v>
      </c>
      <c r="R87" s="181">
        <v>0.01</v>
      </c>
      <c r="S87" s="181">
        <v>0.01</v>
      </c>
      <c r="T87" s="181">
        <v>0.47000000000000003</v>
      </c>
    </row>
    <row r="88" spans="1:20" ht="12.75" customHeight="1" x14ac:dyDescent="0.2">
      <c r="A88" s="119"/>
      <c r="B88" s="71"/>
      <c r="C88" s="26" t="s">
        <v>44</v>
      </c>
      <c r="D88" s="180">
        <v>14</v>
      </c>
      <c r="E88" s="181">
        <v>0</v>
      </c>
      <c r="F88" s="181">
        <v>0</v>
      </c>
      <c r="G88" s="181">
        <v>0</v>
      </c>
      <c r="H88" s="181">
        <v>0</v>
      </c>
      <c r="I88" s="181">
        <v>0.78</v>
      </c>
      <c r="J88" s="181">
        <v>0</v>
      </c>
      <c r="K88" s="181">
        <v>0.78</v>
      </c>
      <c r="L88" s="181">
        <v>0</v>
      </c>
      <c r="M88" s="181">
        <v>0.85999999999999988</v>
      </c>
      <c r="N88" s="181">
        <v>6.77</v>
      </c>
      <c r="O88" s="181">
        <v>7.629999999999999</v>
      </c>
      <c r="P88" s="181">
        <v>8.4099999999999984</v>
      </c>
      <c r="Q88" s="181">
        <v>0</v>
      </c>
      <c r="R88" s="181">
        <v>0</v>
      </c>
      <c r="S88" s="181">
        <v>0</v>
      </c>
      <c r="T88" s="181">
        <v>8.4100000000000019</v>
      </c>
    </row>
    <row r="89" spans="1:20" ht="12.75" customHeight="1" x14ac:dyDescent="0.2">
      <c r="A89" s="119"/>
      <c r="B89" s="87"/>
      <c r="C89" s="26" t="s">
        <v>45</v>
      </c>
      <c r="D89" s="180">
        <v>16</v>
      </c>
      <c r="E89" s="181">
        <v>0</v>
      </c>
      <c r="F89" s="181">
        <v>0.3</v>
      </c>
      <c r="G89" s="181">
        <v>0</v>
      </c>
      <c r="H89" s="181">
        <v>0.3</v>
      </c>
      <c r="I89" s="181">
        <v>0.13</v>
      </c>
      <c r="J89" s="181">
        <v>0.1</v>
      </c>
      <c r="K89" s="181">
        <v>0.53</v>
      </c>
      <c r="L89" s="181">
        <v>13.35</v>
      </c>
      <c r="M89" s="181">
        <v>4.7</v>
      </c>
      <c r="N89" s="181">
        <v>14.429999999999998</v>
      </c>
      <c r="O89" s="181">
        <v>32.479999999999997</v>
      </c>
      <c r="P89" s="181">
        <v>33.01</v>
      </c>
      <c r="Q89" s="181">
        <v>0</v>
      </c>
      <c r="R89" s="181">
        <v>0</v>
      </c>
      <c r="S89" s="181">
        <v>0</v>
      </c>
      <c r="T89" s="181">
        <v>33.010000000000012</v>
      </c>
    </row>
    <row r="90" spans="1:20" ht="12.75" customHeight="1" x14ac:dyDescent="0.2">
      <c r="A90" s="119"/>
      <c r="B90" s="71" t="s">
        <v>363</v>
      </c>
      <c r="C90" s="165" t="s">
        <v>363</v>
      </c>
      <c r="D90" s="180">
        <v>71</v>
      </c>
      <c r="E90" s="181">
        <v>0</v>
      </c>
      <c r="F90" s="181">
        <v>0</v>
      </c>
      <c r="G90" s="181">
        <v>0</v>
      </c>
      <c r="H90" s="181">
        <v>0</v>
      </c>
      <c r="I90" s="181">
        <v>22.441000000000003</v>
      </c>
      <c r="J90" s="181">
        <v>0</v>
      </c>
      <c r="K90" s="181">
        <v>22.441000000000003</v>
      </c>
      <c r="L90" s="181">
        <v>58.927</v>
      </c>
      <c r="M90" s="181">
        <v>395.71999999999997</v>
      </c>
      <c r="N90" s="181">
        <v>1017.6939999999998</v>
      </c>
      <c r="O90" s="181">
        <v>1472.3409999999999</v>
      </c>
      <c r="P90" s="181">
        <v>1494.7819999999999</v>
      </c>
      <c r="Q90" s="181">
        <v>0</v>
      </c>
      <c r="R90" s="181">
        <v>0</v>
      </c>
      <c r="S90" s="181">
        <v>0</v>
      </c>
      <c r="T90" s="181">
        <v>1494.7819999999999</v>
      </c>
    </row>
    <row r="91" spans="1:20" ht="12.75" customHeight="1" x14ac:dyDescent="0.2">
      <c r="A91" s="119"/>
      <c r="B91" s="71" t="s">
        <v>566</v>
      </c>
      <c r="C91" s="26" t="s">
        <v>34</v>
      </c>
      <c r="D91" s="180">
        <v>25</v>
      </c>
      <c r="E91" s="181">
        <v>0</v>
      </c>
      <c r="F91" s="181">
        <v>0</v>
      </c>
      <c r="G91" s="181">
        <v>0</v>
      </c>
      <c r="H91" s="181">
        <v>0</v>
      </c>
      <c r="I91" s="181">
        <v>0.23</v>
      </c>
      <c r="J91" s="181">
        <v>0</v>
      </c>
      <c r="K91" s="181">
        <v>0.23</v>
      </c>
      <c r="L91" s="181">
        <v>5.03</v>
      </c>
      <c r="M91" s="181">
        <v>15.089999999999998</v>
      </c>
      <c r="N91" s="181">
        <v>7.3099999999999987</v>
      </c>
      <c r="O91" s="181">
        <v>27.429999999999996</v>
      </c>
      <c r="P91" s="181">
        <v>27.659999999999997</v>
      </c>
      <c r="Q91" s="181">
        <v>0</v>
      </c>
      <c r="R91" s="181">
        <v>0.25</v>
      </c>
      <c r="S91" s="181">
        <v>0.25</v>
      </c>
      <c r="T91" s="181">
        <v>27.91</v>
      </c>
    </row>
    <row r="92" spans="1:20" ht="12.75" customHeight="1" x14ac:dyDescent="0.2">
      <c r="A92" s="119"/>
      <c r="B92" s="71"/>
      <c r="C92" s="26" t="s">
        <v>36</v>
      </c>
      <c r="D92" s="180">
        <v>2</v>
      </c>
      <c r="E92" s="181">
        <v>0</v>
      </c>
      <c r="F92" s="181">
        <v>0</v>
      </c>
      <c r="G92" s="181">
        <v>0</v>
      </c>
      <c r="H92" s="181">
        <v>0</v>
      </c>
      <c r="I92" s="181">
        <v>0</v>
      </c>
      <c r="J92" s="181">
        <v>0</v>
      </c>
      <c r="K92" s="181">
        <v>0</v>
      </c>
      <c r="L92" s="181">
        <v>3.2</v>
      </c>
      <c r="M92" s="181">
        <v>3.01</v>
      </c>
      <c r="N92" s="181">
        <v>1.6400000000000001</v>
      </c>
      <c r="O92" s="181">
        <v>7.85</v>
      </c>
      <c r="P92" s="181">
        <v>7.85</v>
      </c>
      <c r="Q92" s="181">
        <v>0</v>
      </c>
      <c r="R92" s="181">
        <v>0</v>
      </c>
      <c r="S92" s="181">
        <v>0</v>
      </c>
      <c r="T92" s="181">
        <v>7.85</v>
      </c>
    </row>
    <row r="93" spans="1:20" ht="12.75" customHeight="1" x14ac:dyDescent="0.2">
      <c r="A93" s="119"/>
      <c r="B93" s="71"/>
      <c r="C93" s="26" t="s">
        <v>40</v>
      </c>
      <c r="D93" s="180">
        <v>20</v>
      </c>
      <c r="E93" s="181">
        <v>0</v>
      </c>
      <c r="F93" s="181">
        <v>0</v>
      </c>
      <c r="G93" s="181">
        <v>42.9</v>
      </c>
      <c r="H93" s="181">
        <v>42.9</v>
      </c>
      <c r="I93" s="181">
        <v>80.740000000000009</v>
      </c>
      <c r="J93" s="181">
        <v>0</v>
      </c>
      <c r="K93" s="181">
        <v>123.64000000000001</v>
      </c>
      <c r="L93" s="181">
        <v>340.28</v>
      </c>
      <c r="M93" s="181">
        <v>360.0499999999999</v>
      </c>
      <c r="N93" s="181">
        <v>124.89999999999999</v>
      </c>
      <c r="O93" s="181">
        <v>825.2299999999999</v>
      </c>
      <c r="P93" s="181">
        <v>948.86999999999989</v>
      </c>
      <c r="Q93" s="181">
        <v>0</v>
      </c>
      <c r="R93" s="181">
        <v>0</v>
      </c>
      <c r="S93" s="181">
        <v>0</v>
      </c>
      <c r="T93" s="181">
        <v>948.87</v>
      </c>
    </row>
    <row r="94" spans="1:20" ht="12.75" customHeight="1" x14ac:dyDescent="0.2">
      <c r="A94" s="119"/>
      <c r="B94" s="71"/>
      <c r="C94" s="26" t="s">
        <v>47</v>
      </c>
      <c r="D94" s="180">
        <v>13</v>
      </c>
      <c r="E94" s="181">
        <v>0</v>
      </c>
      <c r="F94" s="181">
        <v>0</v>
      </c>
      <c r="G94" s="181">
        <v>0</v>
      </c>
      <c r="H94" s="181">
        <v>0</v>
      </c>
      <c r="I94" s="181">
        <v>0.3</v>
      </c>
      <c r="J94" s="181">
        <v>0</v>
      </c>
      <c r="K94" s="181">
        <v>0.3</v>
      </c>
      <c r="L94" s="181">
        <v>0.04</v>
      </c>
      <c r="M94" s="181">
        <v>1.6600000000000001</v>
      </c>
      <c r="N94" s="181">
        <v>4.0799999999999983</v>
      </c>
      <c r="O94" s="181">
        <v>5.7799999999999985</v>
      </c>
      <c r="P94" s="181">
        <v>6.0799999999999983</v>
      </c>
      <c r="Q94" s="181">
        <v>0</v>
      </c>
      <c r="R94" s="181">
        <v>0</v>
      </c>
      <c r="S94" s="181">
        <v>0</v>
      </c>
      <c r="T94" s="181">
        <v>6.0799999999999992</v>
      </c>
    </row>
    <row r="95" spans="1:20" ht="12.75" customHeight="1" x14ac:dyDescent="0.25">
      <c r="A95" s="230" t="s">
        <v>0</v>
      </c>
      <c r="B95" s="231"/>
      <c r="C95" s="232" t="s">
        <v>0</v>
      </c>
      <c r="D95" s="53">
        <f>SUM(D57:D94)</f>
        <v>418</v>
      </c>
      <c r="E95" s="54">
        <f>SUM(E57:E94)</f>
        <v>5.54</v>
      </c>
      <c r="F95" s="54">
        <f>SUM(F57:F94)</f>
        <v>12.320000000000002</v>
      </c>
      <c r="G95" s="54">
        <f>SUM(G57:G94)</f>
        <v>279.76</v>
      </c>
      <c r="H95" s="54">
        <f>SUM(E95:G95)</f>
        <v>297.62</v>
      </c>
      <c r="I95" s="54">
        <f t="shared" ref="I95:O95" si="8">SUM(I57:I94)</f>
        <v>832.17399999999964</v>
      </c>
      <c r="J95" s="54">
        <f t="shared" si="8"/>
        <v>11.84</v>
      </c>
      <c r="K95" s="54">
        <f t="shared" si="8"/>
        <v>1141.6339999999996</v>
      </c>
      <c r="L95" s="54">
        <f t="shared" si="8"/>
        <v>1314.4569999999999</v>
      </c>
      <c r="M95" s="54">
        <f t="shared" si="8"/>
        <v>2550.893</v>
      </c>
      <c r="N95" s="54">
        <f t="shared" si="8"/>
        <v>1930.2759999999996</v>
      </c>
      <c r="O95" s="54">
        <f t="shared" si="8"/>
        <v>5795.6260000000002</v>
      </c>
      <c r="P95" s="54">
        <f>O95+K95</f>
        <v>6937.26</v>
      </c>
      <c r="Q95" s="54">
        <f>SUM(Q57:Q94)</f>
        <v>0.97</v>
      </c>
      <c r="R95" s="54">
        <f>SUM(R57:R94)</f>
        <v>5.501999999999998</v>
      </c>
      <c r="S95" s="54">
        <f>SUM(S57:S94)</f>
        <v>6.4719999999999978</v>
      </c>
      <c r="T95" s="54">
        <f>SUM(T57:T94)</f>
        <v>6943.7320000000036</v>
      </c>
    </row>
    <row r="96" spans="1:20" ht="12.75" customHeight="1" x14ac:dyDescent="0.2">
      <c r="A96" s="166" t="s">
        <v>5</v>
      </c>
      <c r="B96" s="35" t="s">
        <v>423</v>
      </c>
      <c r="C96" s="161" t="s">
        <v>77</v>
      </c>
      <c r="D96" s="153">
        <v>4</v>
      </c>
      <c r="E96" s="154">
        <v>0</v>
      </c>
      <c r="F96" s="154">
        <v>0</v>
      </c>
      <c r="G96" s="154">
        <v>0</v>
      </c>
      <c r="H96" s="154">
        <v>0</v>
      </c>
      <c r="I96" s="154">
        <v>0</v>
      </c>
      <c r="J96" s="154">
        <v>0</v>
      </c>
      <c r="K96" s="154">
        <v>0</v>
      </c>
      <c r="L96" s="154">
        <v>2</v>
      </c>
      <c r="M96" s="154">
        <v>3.9</v>
      </c>
      <c r="N96" s="154">
        <v>2.7</v>
      </c>
      <c r="O96" s="154">
        <v>8.6000000000000014</v>
      </c>
      <c r="P96" s="154">
        <v>8.6000000000000014</v>
      </c>
      <c r="Q96" s="154">
        <v>0</v>
      </c>
      <c r="R96" s="154">
        <v>1</v>
      </c>
      <c r="S96" s="154">
        <v>1</v>
      </c>
      <c r="T96" s="154">
        <v>9.6</v>
      </c>
    </row>
    <row r="97" spans="1:22" ht="12.75" customHeight="1" x14ac:dyDescent="0.2">
      <c r="A97" s="167"/>
      <c r="B97" s="35"/>
      <c r="C97" s="26" t="s">
        <v>61</v>
      </c>
      <c r="D97" s="162">
        <v>7</v>
      </c>
      <c r="E97" s="24">
        <v>0</v>
      </c>
      <c r="F97" s="24">
        <v>0</v>
      </c>
      <c r="G97" s="24">
        <v>0</v>
      </c>
      <c r="H97" s="24">
        <v>0</v>
      </c>
      <c r="I97" s="24">
        <v>2.5019999999999998</v>
      </c>
      <c r="J97" s="24">
        <v>0</v>
      </c>
      <c r="K97" s="24">
        <v>2.5019999999999998</v>
      </c>
      <c r="L97" s="24">
        <v>0.65</v>
      </c>
      <c r="M97" s="24">
        <v>3.2530000000000001</v>
      </c>
      <c r="N97" s="24">
        <v>1.605</v>
      </c>
      <c r="O97" s="24">
        <v>5.508</v>
      </c>
      <c r="P97" s="24">
        <v>8.01</v>
      </c>
      <c r="Q97" s="24">
        <v>0</v>
      </c>
      <c r="R97" s="24">
        <v>0.01</v>
      </c>
      <c r="S97" s="24">
        <v>0.01</v>
      </c>
      <c r="T97" s="24">
        <v>8.02</v>
      </c>
    </row>
    <row r="98" spans="1:22" ht="12.75" customHeight="1" x14ac:dyDescent="0.2">
      <c r="A98" s="167"/>
      <c r="B98" s="35"/>
      <c r="C98" s="26" t="s">
        <v>56</v>
      </c>
      <c r="D98" s="162">
        <v>4</v>
      </c>
      <c r="E98" s="24">
        <v>0</v>
      </c>
      <c r="F98" s="24">
        <v>0</v>
      </c>
      <c r="G98" s="24">
        <v>0</v>
      </c>
      <c r="H98" s="24">
        <v>0</v>
      </c>
      <c r="I98" s="24">
        <v>0.6</v>
      </c>
      <c r="J98" s="24">
        <v>0</v>
      </c>
      <c r="K98" s="24">
        <v>0.6</v>
      </c>
      <c r="L98" s="24">
        <v>0</v>
      </c>
      <c r="M98" s="24">
        <v>0</v>
      </c>
      <c r="N98" s="24">
        <v>6.8</v>
      </c>
      <c r="O98" s="24">
        <v>6.8</v>
      </c>
      <c r="P98" s="24">
        <v>7.3999999999999995</v>
      </c>
      <c r="Q98" s="24">
        <v>0</v>
      </c>
      <c r="R98" s="24">
        <v>0</v>
      </c>
      <c r="S98" s="24">
        <v>0</v>
      </c>
      <c r="T98" s="24">
        <v>7.4</v>
      </c>
    </row>
    <row r="99" spans="1:22" ht="12.75" customHeight="1" x14ac:dyDescent="0.2">
      <c r="A99" s="167"/>
      <c r="B99" s="35"/>
      <c r="C99" s="26" t="s">
        <v>50</v>
      </c>
      <c r="D99" s="162">
        <v>1</v>
      </c>
      <c r="E99" s="24">
        <v>0</v>
      </c>
      <c r="F99" s="24">
        <v>0</v>
      </c>
      <c r="G99" s="24">
        <v>0</v>
      </c>
      <c r="H99" s="24">
        <v>0</v>
      </c>
      <c r="I99" s="24">
        <v>0</v>
      </c>
      <c r="J99" s="24">
        <v>0</v>
      </c>
      <c r="K99" s="24">
        <v>0</v>
      </c>
      <c r="L99" s="24">
        <v>0</v>
      </c>
      <c r="M99" s="24">
        <v>0.2</v>
      </c>
      <c r="N99" s="24">
        <v>0.1</v>
      </c>
      <c r="O99" s="24">
        <v>0.30000000000000004</v>
      </c>
      <c r="P99" s="24">
        <v>0.30000000000000004</v>
      </c>
      <c r="Q99" s="24">
        <v>0</v>
      </c>
      <c r="R99" s="24">
        <v>0</v>
      </c>
      <c r="S99" s="24">
        <v>0</v>
      </c>
      <c r="T99" s="24">
        <v>0.3</v>
      </c>
    </row>
    <row r="100" spans="1:22" ht="12.75" customHeight="1" x14ac:dyDescent="0.2">
      <c r="A100" s="167"/>
      <c r="B100" s="35"/>
      <c r="C100" s="26" t="s">
        <v>64</v>
      </c>
      <c r="D100" s="162">
        <v>5</v>
      </c>
      <c r="E100" s="24">
        <v>0</v>
      </c>
      <c r="F100" s="24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6.0000000000000005E-2</v>
      </c>
      <c r="M100" s="24">
        <v>0.27</v>
      </c>
      <c r="N100" s="24">
        <v>4.3499999999999996</v>
      </c>
      <c r="O100" s="24">
        <v>4.68</v>
      </c>
      <c r="P100" s="24">
        <v>4.68</v>
      </c>
      <c r="Q100" s="24">
        <v>0</v>
      </c>
      <c r="R100" s="24">
        <v>0</v>
      </c>
      <c r="S100" s="24">
        <v>0</v>
      </c>
      <c r="T100" s="24">
        <v>4.68</v>
      </c>
      <c r="V100" s="2"/>
    </row>
    <row r="101" spans="1:22" ht="12.75" customHeight="1" x14ac:dyDescent="0.2">
      <c r="A101" s="167"/>
      <c r="B101" s="35"/>
      <c r="C101" s="26" t="s">
        <v>79</v>
      </c>
      <c r="D101" s="162">
        <v>4</v>
      </c>
      <c r="E101" s="24">
        <v>0</v>
      </c>
      <c r="F101" s="24">
        <v>0</v>
      </c>
      <c r="G101" s="24">
        <v>0</v>
      </c>
      <c r="H101" s="24">
        <v>0</v>
      </c>
      <c r="I101" s="24">
        <v>0</v>
      </c>
      <c r="J101" s="24">
        <v>0</v>
      </c>
      <c r="K101" s="24">
        <v>0</v>
      </c>
      <c r="L101" s="24">
        <v>1.4999999999999999E-2</v>
      </c>
      <c r="M101" s="24">
        <v>0.57000000000000006</v>
      </c>
      <c r="N101" s="24">
        <v>0.30500000000000005</v>
      </c>
      <c r="O101" s="24">
        <v>0.89000000000000012</v>
      </c>
      <c r="P101" s="24">
        <v>0.89000000000000012</v>
      </c>
      <c r="Q101" s="24">
        <v>0</v>
      </c>
      <c r="R101" s="24">
        <v>0</v>
      </c>
      <c r="S101" s="24">
        <v>0</v>
      </c>
      <c r="T101" s="24">
        <v>0.89</v>
      </c>
    </row>
    <row r="102" spans="1:22" ht="12.75" customHeight="1" x14ac:dyDescent="0.2">
      <c r="A102" s="167"/>
      <c r="B102" s="35"/>
      <c r="C102" s="26" t="s">
        <v>67</v>
      </c>
      <c r="D102" s="162">
        <v>1</v>
      </c>
      <c r="E102" s="14">
        <v>0</v>
      </c>
      <c r="F102" s="24">
        <v>0</v>
      </c>
      <c r="G102" s="24">
        <v>0</v>
      </c>
      <c r="H102" s="24">
        <v>0</v>
      </c>
      <c r="I102" s="24">
        <v>0</v>
      </c>
      <c r="J102" s="24">
        <v>0</v>
      </c>
      <c r="K102" s="24">
        <v>0</v>
      </c>
      <c r="L102" s="24">
        <v>0</v>
      </c>
      <c r="M102" s="24">
        <v>0</v>
      </c>
      <c r="N102" s="24">
        <v>2</v>
      </c>
      <c r="O102" s="24">
        <v>2</v>
      </c>
      <c r="P102" s="24">
        <v>2</v>
      </c>
      <c r="Q102" s="24">
        <v>0</v>
      </c>
      <c r="R102" s="24">
        <v>0</v>
      </c>
      <c r="S102" s="24">
        <v>0</v>
      </c>
      <c r="T102" s="24">
        <v>2</v>
      </c>
    </row>
    <row r="103" spans="1:22" ht="12.75" customHeight="1" x14ac:dyDescent="0.2">
      <c r="A103" s="167"/>
      <c r="B103" s="35"/>
      <c r="C103" s="26" t="s">
        <v>78</v>
      </c>
      <c r="D103" s="162">
        <v>12</v>
      </c>
      <c r="E103" s="24">
        <v>0</v>
      </c>
      <c r="F103" s="24">
        <v>0</v>
      </c>
      <c r="G103" s="24">
        <v>0</v>
      </c>
      <c r="H103" s="24">
        <v>0</v>
      </c>
      <c r="I103" s="24">
        <v>1.4100000000000001</v>
      </c>
      <c r="J103" s="24">
        <v>0</v>
      </c>
      <c r="K103" s="24">
        <v>1.4100000000000001</v>
      </c>
      <c r="L103" s="24">
        <v>78.41</v>
      </c>
      <c r="M103" s="24">
        <v>44.4</v>
      </c>
      <c r="N103" s="24">
        <v>41.660000000000004</v>
      </c>
      <c r="O103" s="24">
        <v>164.47</v>
      </c>
      <c r="P103" s="24">
        <v>165.88</v>
      </c>
      <c r="Q103" s="24">
        <v>0</v>
      </c>
      <c r="R103" s="24">
        <v>0.5</v>
      </c>
      <c r="S103" s="24">
        <v>0.5</v>
      </c>
      <c r="T103" s="24">
        <v>166.38000000000002</v>
      </c>
    </row>
    <row r="104" spans="1:22" ht="12.75" customHeight="1" x14ac:dyDescent="0.2">
      <c r="A104" s="167"/>
      <c r="B104" s="35"/>
      <c r="C104" s="26" t="s">
        <v>76</v>
      </c>
      <c r="D104" s="162">
        <v>2</v>
      </c>
      <c r="E104" s="24">
        <v>0</v>
      </c>
      <c r="F104" s="24">
        <v>0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0</v>
      </c>
      <c r="M104" s="24">
        <v>0</v>
      </c>
      <c r="N104" s="24">
        <v>0</v>
      </c>
      <c r="O104" s="24">
        <v>0</v>
      </c>
      <c r="P104" s="24">
        <v>0</v>
      </c>
      <c r="Q104" s="24">
        <v>0</v>
      </c>
      <c r="R104" s="24">
        <v>20.23</v>
      </c>
      <c r="S104" s="24">
        <v>20.23</v>
      </c>
      <c r="T104" s="24">
        <v>20.23</v>
      </c>
    </row>
    <row r="105" spans="1:22" ht="12.75" customHeight="1" x14ac:dyDescent="0.2">
      <c r="A105" s="167"/>
      <c r="B105" s="35"/>
      <c r="C105" s="26" t="s">
        <v>62</v>
      </c>
      <c r="D105" s="162">
        <v>4</v>
      </c>
      <c r="E105" s="24">
        <v>0</v>
      </c>
      <c r="F105" s="24">
        <v>0</v>
      </c>
      <c r="G105" s="24">
        <v>0</v>
      </c>
      <c r="H105" s="24">
        <v>0</v>
      </c>
      <c r="I105" s="24">
        <v>1</v>
      </c>
      <c r="J105" s="24">
        <v>0</v>
      </c>
      <c r="K105" s="24">
        <v>1</v>
      </c>
      <c r="L105" s="24">
        <v>0</v>
      </c>
      <c r="M105" s="24">
        <v>1.0999999999999999</v>
      </c>
      <c r="N105" s="24">
        <v>1.0999999999999999</v>
      </c>
      <c r="O105" s="24">
        <v>2.1999999999999997</v>
      </c>
      <c r="P105" s="24">
        <v>3.1999999999999997</v>
      </c>
      <c r="Q105" s="24">
        <v>0</v>
      </c>
      <c r="R105" s="24">
        <v>4.8</v>
      </c>
      <c r="S105" s="24">
        <v>4.8</v>
      </c>
      <c r="T105" s="24">
        <v>8</v>
      </c>
    </row>
    <row r="106" spans="1:22" ht="12.75" customHeight="1" x14ac:dyDescent="0.2">
      <c r="A106" s="167"/>
      <c r="B106" s="35"/>
      <c r="C106" s="26" t="s">
        <v>319</v>
      </c>
      <c r="D106" s="162">
        <v>14</v>
      </c>
      <c r="E106" s="24">
        <v>0</v>
      </c>
      <c r="F106" s="24">
        <v>0</v>
      </c>
      <c r="G106" s="24">
        <v>0</v>
      </c>
      <c r="H106" s="24">
        <v>0</v>
      </c>
      <c r="I106" s="24">
        <v>0.65</v>
      </c>
      <c r="J106" s="24">
        <v>0</v>
      </c>
      <c r="K106" s="24">
        <v>0.65</v>
      </c>
      <c r="L106" s="24">
        <v>0</v>
      </c>
      <c r="M106" s="24">
        <v>2.0600000000000005</v>
      </c>
      <c r="N106" s="24">
        <v>1.9100000000000001</v>
      </c>
      <c r="O106" s="24">
        <v>3.9700000000000006</v>
      </c>
      <c r="P106" s="24">
        <v>4.620000000000001</v>
      </c>
      <c r="Q106" s="24">
        <v>0.03</v>
      </c>
      <c r="R106" s="24">
        <v>1.4</v>
      </c>
      <c r="S106" s="24">
        <v>1.43</v>
      </c>
      <c r="T106" s="24">
        <v>6.05</v>
      </c>
    </row>
    <row r="107" spans="1:22" ht="12.75" customHeight="1" x14ac:dyDescent="0.2">
      <c r="A107" s="167"/>
      <c r="B107" s="35"/>
      <c r="C107" s="26" t="s">
        <v>55</v>
      </c>
      <c r="D107" s="162">
        <v>7</v>
      </c>
      <c r="E107" s="24">
        <v>0</v>
      </c>
      <c r="F107" s="24">
        <v>0</v>
      </c>
      <c r="G107" s="24">
        <v>0</v>
      </c>
      <c r="H107" s="24">
        <v>0</v>
      </c>
      <c r="I107" s="24">
        <v>0.09</v>
      </c>
      <c r="J107" s="24">
        <v>0</v>
      </c>
      <c r="K107" s="24">
        <v>0.09</v>
      </c>
      <c r="L107" s="24">
        <v>0.04</v>
      </c>
      <c r="M107" s="24">
        <v>0.43</v>
      </c>
      <c r="N107" s="24">
        <v>0.9900000000000001</v>
      </c>
      <c r="O107" s="24">
        <v>1.46</v>
      </c>
      <c r="P107" s="24">
        <v>1.55</v>
      </c>
      <c r="Q107" s="24">
        <v>0</v>
      </c>
      <c r="R107" s="24">
        <v>0</v>
      </c>
      <c r="S107" s="24">
        <v>0</v>
      </c>
      <c r="T107" s="24">
        <v>1.5500000000000003</v>
      </c>
    </row>
    <row r="108" spans="1:22" ht="12.75" customHeight="1" x14ac:dyDescent="0.2">
      <c r="A108" s="167"/>
      <c r="B108" s="35"/>
      <c r="C108" s="26" t="s">
        <v>51</v>
      </c>
      <c r="D108" s="162">
        <v>7</v>
      </c>
      <c r="E108" s="24">
        <v>0</v>
      </c>
      <c r="F108" s="24">
        <v>0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1.7999999999999998</v>
      </c>
      <c r="M108" s="24">
        <v>0.95000000000000007</v>
      </c>
      <c r="N108" s="24">
        <v>0.71</v>
      </c>
      <c r="O108" s="24">
        <v>3.46</v>
      </c>
      <c r="P108" s="24">
        <v>3.46</v>
      </c>
      <c r="Q108" s="24">
        <v>0.25</v>
      </c>
      <c r="R108" s="24">
        <v>6</v>
      </c>
      <c r="S108" s="24">
        <v>6.25</v>
      </c>
      <c r="T108" s="24">
        <v>9.7100000000000009</v>
      </c>
    </row>
    <row r="109" spans="1:22" ht="12.75" customHeight="1" x14ac:dyDescent="0.2">
      <c r="A109" s="167"/>
      <c r="B109" s="35"/>
      <c r="C109" s="26" t="s">
        <v>52</v>
      </c>
      <c r="D109" s="162">
        <v>21</v>
      </c>
      <c r="E109" s="24">
        <v>0</v>
      </c>
      <c r="F109" s="24">
        <v>0</v>
      </c>
      <c r="G109" s="24">
        <v>0</v>
      </c>
      <c r="H109" s="24">
        <v>0</v>
      </c>
      <c r="I109" s="24">
        <v>0.05</v>
      </c>
      <c r="J109" s="24">
        <v>0</v>
      </c>
      <c r="K109" s="24">
        <v>0.05</v>
      </c>
      <c r="L109" s="24">
        <v>2.4500000000000002</v>
      </c>
      <c r="M109" s="24">
        <v>2.71</v>
      </c>
      <c r="N109" s="24">
        <v>0.88</v>
      </c>
      <c r="O109" s="24">
        <v>6.04</v>
      </c>
      <c r="P109" s="24">
        <v>6.09</v>
      </c>
      <c r="Q109" s="24">
        <v>0</v>
      </c>
      <c r="R109" s="24">
        <v>2.52</v>
      </c>
      <c r="S109" s="24">
        <v>2.52</v>
      </c>
      <c r="T109" s="24">
        <v>8.61</v>
      </c>
    </row>
    <row r="110" spans="1:22" ht="12.75" customHeight="1" x14ac:dyDescent="0.2">
      <c r="A110" s="167"/>
      <c r="B110" s="35"/>
      <c r="C110" s="26" t="s">
        <v>72</v>
      </c>
      <c r="D110" s="162">
        <v>12</v>
      </c>
      <c r="E110" s="24">
        <v>0</v>
      </c>
      <c r="F110" s="24">
        <v>0</v>
      </c>
      <c r="G110" s="24">
        <v>0</v>
      </c>
      <c r="H110" s="24">
        <v>0</v>
      </c>
      <c r="I110" s="24">
        <v>0.2</v>
      </c>
      <c r="J110" s="24">
        <v>0</v>
      </c>
      <c r="K110" s="24">
        <v>0.2</v>
      </c>
      <c r="L110" s="24">
        <v>1.9</v>
      </c>
      <c r="M110" s="24">
        <v>10.150000000000002</v>
      </c>
      <c r="N110" s="24">
        <v>11.31</v>
      </c>
      <c r="O110" s="24">
        <v>23.360000000000003</v>
      </c>
      <c r="P110" s="24">
        <v>23.560000000000002</v>
      </c>
      <c r="Q110" s="24">
        <v>0</v>
      </c>
      <c r="R110" s="24">
        <v>9.6</v>
      </c>
      <c r="S110" s="24">
        <v>9.6</v>
      </c>
      <c r="T110" s="24">
        <v>33.160000000000004</v>
      </c>
    </row>
    <row r="111" spans="1:22" ht="12.75" customHeight="1" x14ac:dyDescent="0.2">
      <c r="A111" s="167"/>
      <c r="B111" s="35"/>
      <c r="C111" s="26" t="s">
        <v>71</v>
      </c>
      <c r="D111" s="162">
        <v>4</v>
      </c>
      <c r="E111" s="24">
        <v>0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4">
        <v>0</v>
      </c>
      <c r="L111" s="24">
        <v>4</v>
      </c>
      <c r="M111" s="24">
        <v>2.7349999999999999</v>
      </c>
      <c r="N111" s="24">
        <v>6.3449999999999998</v>
      </c>
      <c r="O111" s="24">
        <v>13.079999999999998</v>
      </c>
      <c r="P111" s="24">
        <v>13.079999999999998</v>
      </c>
      <c r="Q111" s="24">
        <v>0</v>
      </c>
      <c r="R111" s="24">
        <v>0</v>
      </c>
      <c r="S111" s="24">
        <v>0</v>
      </c>
      <c r="T111" s="24">
        <v>13.08</v>
      </c>
    </row>
    <row r="112" spans="1:22" ht="12.75" customHeight="1" x14ac:dyDescent="0.2">
      <c r="A112" s="167"/>
      <c r="B112" s="85"/>
      <c r="C112" s="26" t="s">
        <v>58</v>
      </c>
      <c r="D112" s="162">
        <v>13</v>
      </c>
      <c r="E112" s="24">
        <v>0</v>
      </c>
      <c r="F112" s="24">
        <v>0</v>
      </c>
      <c r="G112" s="24">
        <v>0</v>
      </c>
      <c r="H112" s="24">
        <v>0</v>
      </c>
      <c r="I112" s="24">
        <v>0.4</v>
      </c>
      <c r="J112" s="24">
        <v>0</v>
      </c>
      <c r="K112" s="24">
        <v>0.4</v>
      </c>
      <c r="L112" s="24">
        <v>1.01</v>
      </c>
      <c r="M112" s="24">
        <v>3.3000000000000007</v>
      </c>
      <c r="N112" s="24">
        <v>5.41</v>
      </c>
      <c r="O112" s="24">
        <v>9.7200000000000006</v>
      </c>
      <c r="P112" s="24">
        <v>10.120000000000001</v>
      </c>
      <c r="Q112" s="24">
        <v>0</v>
      </c>
      <c r="R112" s="24">
        <v>0.2</v>
      </c>
      <c r="S112" s="24">
        <v>0.2</v>
      </c>
      <c r="T112" s="24">
        <v>10.319999999999999</v>
      </c>
    </row>
    <row r="113" spans="1:20" ht="12.75" customHeight="1" x14ac:dyDescent="0.2">
      <c r="A113" s="167"/>
      <c r="B113" s="35" t="s">
        <v>424</v>
      </c>
      <c r="C113" s="26" t="s">
        <v>80</v>
      </c>
      <c r="D113" s="162">
        <v>12</v>
      </c>
      <c r="E113" s="24">
        <v>0</v>
      </c>
      <c r="F113" s="24">
        <v>0</v>
      </c>
      <c r="G113" s="24">
        <v>759.3</v>
      </c>
      <c r="H113" s="24">
        <v>759.3</v>
      </c>
      <c r="I113" s="24">
        <v>0.53</v>
      </c>
      <c r="J113" s="24">
        <v>0</v>
      </c>
      <c r="K113" s="24">
        <v>759.82999999999993</v>
      </c>
      <c r="L113" s="24">
        <v>83.025000000000006</v>
      </c>
      <c r="M113" s="24">
        <v>83.64500000000001</v>
      </c>
      <c r="N113" s="24">
        <v>52.9</v>
      </c>
      <c r="O113" s="24">
        <v>219.57000000000002</v>
      </c>
      <c r="P113" s="24">
        <v>979.4</v>
      </c>
      <c r="Q113" s="24">
        <v>0</v>
      </c>
      <c r="R113" s="24">
        <v>0.81</v>
      </c>
      <c r="S113" s="24">
        <v>0.81</v>
      </c>
      <c r="T113" s="24">
        <v>980.20999999999992</v>
      </c>
    </row>
    <row r="114" spans="1:20" ht="12.75" customHeight="1" x14ac:dyDescent="0.2">
      <c r="A114" s="167"/>
      <c r="B114" s="35"/>
      <c r="C114" s="26" t="s">
        <v>54</v>
      </c>
      <c r="D114" s="162">
        <v>11</v>
      </c>
      <c r="E114" s="24">
        <v>0</v>
      </c>
      <c r="F114" s="24">
        <v>0</v>
      </c>
      <c r="G114" s="24">
        <v>0</v>
      </c>
      <c r="H114" s="24">
        <v>0</v>
      </c>
      <c r="I114" s="24">
        <v>0.21000000000000002</v>
      </c>
      <c r="J114" s="24">
        <v>0</v>
      </c>
      <c r="K114" s="24">
        <v>0.21000000000000002</v>
      </c>
      <c r="L114" s="24">
        <v>1.75</v>
      </c>
      <c r="M114" s="24">
        <v>3.9999999999999996</v>
      </c>
      <c r="N114" s="24">
        <v>5.96</v>
      </c>
      <c r="O114" s="24">
        <v>11.71</v>
      </c>
      <c r="P114" s="24">
        <v>11.920000000000002</v>
      </c>
      <c r="Q114" s="24">
        <v>0</v>
      </c>
      <c r="R114" s="24">
        <v>0</v>
      </c>
      <c r="S114" s="24">
        <v>0</v>
      </c>
      <c r="T114" s="24">
        <v>11.92</v>
      </c>
    </row>
    <row r="115" spans="1:20" ht="12.75" customHeight="1" x14ac:dyDescent="0.2">
      <c r="A115" s="167"/>
      <c r="B115" s="35"/>
      <c r="C115" s="26" t="s">
        <v>65</v>
      </c>
      <c r="D115" s="162">
        <v>1</v>
      </c>
      <c r="E115" s="24">
        <v>0</v>
      </c>
      <c r="F115" s="24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5.0000000000000001E-3</v>
      </c>
      <c r="M115" s="24">
        <v>0.03</v>
      </c>
      <c r="N115" s="24">
        <v>5.0000000000000001E-3</v>
      </c>
      <c r="O115" s="24">
        <v>3.9999999999999994E-2</v>
      </c>
      <c r="P115" s="24">
        <v>3.9999999999999994E-2</v>
      </c>
      <c r="Q115" s="24">
        <v>0</v>
      </c>
      <c r="R115" s="24">
        <v>0</v>
      </c>
      <c r="S115" s="24">
        <v>0</v>
      </c>
      <c r="T115" s="24">
        <v>0.04</v>
      </c>
    </row>
    <row r="116" spans="1:20" ht="12.75" customHeight="1" x14ac:dyDescent="0.2">
      <c r="A116" s="167"/>
      <c r="B116" s="35"/>
      <c r="C116" s="26" t="s">
        <v>74</v>
      </c>
      <c r="D116" s="162"/>
      <c r="E116" s="24"/>
      <c r="F116" s="24"/>
      <c r="G116" s="24"/>
      <c r="H116" s="24">
        <f>SUM(E116:G116)</f>
        <v>0</v>
      </c>
      <c r="I116" s="24"/>
      <c r="J116" s="24"/>
      <c r="K116" s="24"/>
      <c r="L116" s="24"/>
      <c r="M116" s="24"/>
      <c r="N116" s="24"/>
      <c r="O116" s="24"/>
      <c r="P116" s="24">
        <f>O116+K116</f>
        <v>0</v>
      </c>
      <c r="Q116" s="24"/>
      <c r="R116" s="24"/>
      <c r="S116" s="24"/>
      <c r="T116" s="24"/>
    </row>
    <row r="117" spans="1:20" ht="12.75" customHeight="1" x14ac:dyDescent="0.2">
      <c r="A117" s="167"/>
      <c r="B117" s="35"/>
      <c r="C117" s="26" t="s">
        <v>53</v>
      </c>
      <c r="D117" s="162">
        <v>3</v>
      </c>
      <c r="E117" s="24">
        <v>0</v>
      </c>
      <c r="F117" s="24">
        <v>0</v>
      </c>
      <c r="G117" s="24">
        <v>0</v>
      </c>
      <c r="H117" s="24">
        <v>0</v>
      </c>
      <c r="I117" s="24">
        <v>0.4</v>
      </c>
      <c r="J117" s="24">
        <v>0</v>
      </c>
      <c r="K117" s="24">
        <v>0.4</v>
      </c>
      <c r="L117" s="24">
        <v>15</v>
      </c>
      <c r="M117" s="24">
        <v>16</v>
      </c>
      <c r="N117" s="24">
        <v>7.08</v>
      </c>
      <c r="O117" s="24">
        <v>38.08</v>
      </c>
      <c r="P117" s="24">
        <v>38.479999999999997</v>
      </c>
      <c r="Q117" s="24">
        <v>0</v>
      </c>
      <c r="R117" s="24">
        <v>2</v>
      </c>
      <c r="S117" s="24">
        <v>2</v>
      </c>
      <c r="T117" s="24">
        <v>40.479999999999997</v>
      </c>
    </row>
    <row r="118" spans="1:20" ht="12.75" customHeight="1" x14ac:dyDescent="0.2">
      <c r="A118" s="167"/>
      <c r="B118" s="35"/>
      <c r="C118" s="26" t="s">
        <v>81</v>
      </c>
      <c r="D118" s="162">
        <v>9</v>
      </c>
      <c r="E118" s="24">
        <v>0</v>
      </c>
      <c r="F118" s="24">
        <v>0</v>
      </c>
      <c r="G118" s="24">
        <v>0</v>
      </c>
      <c r="H118" s="24">
        <v>0</v>
      </c>
      <c r="I118" s="24">
        <v>11</v>
      </c>
      <c r="J118" s="24">
        <v>0</v>
      </c>
      <c r="K118" s="24">
        <v>11</v>
      </c>
      <c r="L118" s="24">
        <v>5.5</v>
      </c>
      <c r="M118" s="24">
        <v>20.65</v>
      </c>
      <c r="N118" s="24">
        <v>14.299999999999999</v>
      </c>
      <c r="O118" s="24">
        <v>40.449999999999996</v>
      </c>
      <c r="P118" s="24">
        <v>51.449999999999996</v>
      </c>
      <c r="Q118" s="24">
        <v>0</v>
      </c>
      <c r="R118" s="24">
        <v>0</v>
      </c>
      <c r="S118" s="24">
        <v>0</v>
      </c>
      <c r="T118" s="24">
        <v>51.45</v>
      </c>
    </row>
    <row r="119" spans="1:20" ht="12.75" customHeight="1" x14ac:dyDescent="0.2">
      <c r="A119" s="167"/>
      <c r="B119" s="35"/>
      <c r="C119" s="26" t="s">
        <v>68</v>
      </c>
      <c r="D119" s="162">
        <v>2</v>
      </c>
      <c r="E119" s="24">
        <v>0</v>
      </c>
      <c r="F119" s="24">
        <v>0</v>
      </c>
      <c r="G119" s="24">
        <v>0</v>
      </c>
      <c r="H119" s="24">
        <v>0</v>
      </c>
      <c r="I119" s="24">
        <v>2.0499999999999998</v>
      </c>
      <c r="J119" s="24">
        <v>0</v>
      </c>
      <c r="K119" s="24">
        <v>2.0499999999999998</v>
      </c>
      <c r="L119" s="24">
        <v>0</v>
      </c>
      <c r="M119" s="24">
        <v>0.65</v>
      </c>
      <c r="N119" s="24">
        <v>2.0499999999999998</v>
      </c>
      <c r="O119" s="24">
        <v>2.6999999999999997</v>
      </c>
      <c r="P119" s="24">
        <v>4.75</v>
      </c>
      <c r="Q119" s="24">
        <v>0</v>
      </c>
      <c r="R119" s="24">
        <v>0</v>
      </c>
      <c r="S119" s="24">
        <v>0</v>
      </c>
      <c r="T119" s="24">
        <v>4.75</v>
      </c>
    </row>
    <row r="120" spans="1:20" ht="12.75" customHeight="1" x14ac:dyDescent="0.2">
      <c r="A120" s="167"/>
      <c r="B120" s="35"/>
      <c r="C120" s="26" t="s">
        <v>60</v>
      </c>
      <c r="D120" s="162">
        <v>6</v>
      </c>
      <c r="E120" s="24">
        <v>0</v>
      </c>
      <c r="F120" s="24">
        <v>0.1</v>
      </c>
      <c r="G120" s="24">
        <v>3</v>
      </c>
      <c r="H120" s="24">
        <v>3.1</v>
      </c>
      <c r="I120" s="24">
        <v>3.7</v>
      </c>
      <c r="J120" s="24">
        <v>0</v>
      </c>
      <c r="K120" s="24">
        <v>6.8000000000000007</v>
      </c>
      <c r="L120" s="24">
        <v>7</v>
      </c>
      <c r="M120" s="24">
        <v>1.2529999999999999</v>
      </c>
      <c r="N120" s="24">
        <v>8.6999999999999993</v>
      </c>
      <c r="O120" s="24">
        <v>16.952999999999999</v>
      </c>
      <c r="P120" s="24">
        <v>23.753</v>
      </c>
      <c r="Q120" s="24">
        <v>0</v>
      </c>
      <c r="R120" s="24">
        <v>0.05</v>
      </c>
      <c r="S120" s="24">
        <v>0.05</v>
      </c>
      <c r="T120" s="24">
        <v>23.803000000000001</v>
      </c>
    </row>
    <row r="121" spans="1:20" ht="12.75" customHeight="1" x14ac:dyDescent="0.2">
      <c r="A121" s="167"/>
      <c r="B121" s="35"/>
      <c r="C121" s="26" t="s">
        <v>75</v>
      </c>
      <c r="D121" s="162">
        <v>3</v>
      </c>
      <c r="E121" s="24">
        <v>0</v>
      </c>
      <c r="F121" s="24">
        <v>0</v>
      </c>
      <c r="G121" s="24">
        <v>0</v>
      </c>
      <c r="H121" s="24">
        <v>0</v>
      </c>
      <c r="I121" s="24">
        <v>0.9</v>
      </c>
      <c r="J121" s="24">
        <v>0</v>
      </c>
      <c r="K121" s="24">
        <v>0.9</v>
      </c>
      <c r="L121" s="24">
        <v>0</v>
      </c>
      <c r="M121" s="24">
        <v>0.30000000000000004</v>
      </c>
      <c r="N121" s="24">
        <v>0.89999999999999991</v>
      </c>
      <c r="O121" s="24">
        <v>1.2</v>
      </c>
      <c r="P121" s="24">
        <v>2.1</v>
      </c>
      <c r="Q121" s="24">
        <v>0</v>
      </c>
      <c r="R121" s="24">
        <v>0</v>
      </c>
      <c r="S121" s="24">
        <v>0</v>
      </c>
      <c r="T121" s="24">
        <v>2.0999999999999996</v>
      </c>
    </row>
    <row r="122" spans="1:20" ht="12.75" customHeight="1" x14ac:dyDescent="0.2">
      <c r="A122" s="167"/>
      <c r="B122" s="85"/>
      <c r="C122" s="26" t="s">
        <v>70</v>
      </c>
      <c r="D122" s="162">
        <v>6</v>
      </c>
      <c r="E122" s="24">
        <v>3.67</v>
      </c>
      <c r="F122" s="24">
        <v>0</v>
      </c>
      <c r="G122" s="24">
        <v>0</v>
      </c>
      <c r="H122" s="24">
        <v>3.67</v>
      </c>
      <c r="I122" s="24">
        <v>0</v>
      </c>
      <c r="J122" s="24">
        <v>0</v>
      </c>
      <c r="K122" s="24">
        <v>3.67</v>
      </c>
      <c r="L122" s="24">
        <v>1.8599999999999999</v>
      </c>
      <c r="M122" s="24">
        <v>15</v>
      </c>
      <c r="N122" s="24">
        <v>22.06</v>
      </c>
      <c r="O122" s="24">
        <v>38.92</v>
      </c>
      <c r="P122" s="24">
        <v>42.59</v>
      </c>
      <c r="Q122" s="24">
        <v>0</v>
      </c>
      <c r="R122" s="24">
        <v>0</v>
      </c>
      <c r="S122" s="24">
        <v>0</v>
      </c>
      <c r="T122" s="24">
        <v>42.59</v>
      </c>
    </row>
    <row r="123" spans="1:20" ht="12.75" customHeight="1" x14ac:dyDescent="0.2">
      <c r="A123" s="167"/>
      <c r="B123" s="35" t="s">
        <v>425</v>
      </c>
      <c r="C123" s="26" t="s">
        <v>73</v>
      </c>
      <c r="D123" s="162">
        <v>12</v>
      </c>
      <c r="E123" s="24">
        <v>5.0000000000000001E-3</v>
      </c>
      <c r="F123" s="24">
        <v>0.25</v>
      </c>
      <c r="G123" s="24">
        <v>2.2999999999999998</v>
      </c>
      <c r="H123" s="24">
        <v>2.5549999999999997</v>
      </c>
      <c r="I123" s="24">
        <v>1.5</v>
      </c>
      <c r="J123" s="24">
        <v>0</v>
      </c>
      <c r="K123" s="24">
        <v>4.0549999999999997</v>
      </c>
      <c r="L123" s="24">
        <v>1</v>
      </c>
      <c r="M123" s="24">
        <v>1.85</v>
      </c>
      <c r="N123" s="24">
        <v>1.105</v>
      </c>
      <c r="O123" s="24">
        <v>3.9550000000000001</v>
      </c>
      <c r="P123" s="24">
        <v>8.01</v>
      </c>
      <c r="Q123" s="24">
        <v>0</v>
      </c>
      <c r="R123" s="24">
        <v>2</v>
      </c>
      <c r="S123" s="24">
        <v>2</v>
      </c>
      <c r="T123" s="24">
        <v>10.009999999999998</v>
      </c>
    </row>
    <row r="124" spans="1:20" ht="12.75" customHeight="1" x14ac:dyDescent="0.2">
      <c r="A124" s="167"/>
      <c r="B124" s="35"/>
      <c r="C124" s="26" t="s">
        <v>69</v>
      </c>
      <c r="D124" s="162">
        <v>13</v>
      </c>
      <c r="E124" s="24">
        <v>0.25</v>
      </c>
      <c r="F124" s="24">
        <v>0.1</v>
      </c>
      <c r="G124" s="24">
        <v>0</v>
      </c>
      <c r="H124" s="24">
        <v>0.35</v>
      </c>
      <c r="I124" s="24">
        <v>0.93</v>
      </c>
      <c r="J124" s="24">
        <v>0</v>
      </c>
      <c r="K124" s="24">
        <v>1.28</v>
      </c>
      <c r="L124" s="24">
        <v>0</v>
      </c>
      <c r="M124" s="24">
        <v>1.3780000000000001</v>
      </c>
      <c r="N124" s="24">
        <v>1.75</v>
      </c>
      <c r="O124" s="24">
        <v>3.1280000000000001</v>
      </c>
      <c r="P124" s="24">
        <v>4.4080000000000004</v>
      </c>
      <c r="Q124" s="24">
        <v>0</v>
      </c>
      <c r="R124" s="24">
        <v>0.1</v>
      </c>
      <c r="S124" s="24">
        <v>0.1</v>
      </c>
      <c r="T124" s="24">
        <v>4.508</v>
      </c>
    </row>
    <row r="125" spans="1:20" ht="12.75" customHeight="1" x14ac:dyDescent="0.2">
      <c r="A125" s="167"/>
      <c r="B125" s="35"/>
      <c r="C125" s="26" t="s">
        <v>63</v>
      </c>
      <c r="D125" s="162">
        <v>4</v>
      </c>
      <c r="E125" s="24">
        <v>0</v>
      </c>
      <c r="F125" s="24">
        <v>0</v>
      </c>
      <c r="G125" s="24">
        <v>0</v>
      </c>
      <c r="H125" s="24">
        <v>0</v>
      </c>
      <c r="I125" s="24">
        <v>0</v>
      </c>
      <c r="J125" s="24">
        <v>0</v>
      </c>
      <c r="K125" s="24">
        <v>0</v>
      </c>
      <c r="L125" s="24">
        <v>2.6</v>
      </c>
      <c r="M125" s="24">
        <v>0.60000000000000009</v>
      </c>
      <c r="N125" s="24">
        <v>4.4000000000000004</v>
      </c>
      <c r="O125" s="24">
        <v>7.6000000000000005</v>
      </c>
      <c r="P125" s="24">
        <v>7.6000000000000005</v>
      </c>
      <c r="Q125" s="24">
        <v>0</v>
      </c>
      <c r="R125" s="24">
        <v>0</v>
      </c>
      <c r="S125" s="24">
        <v>0</v>
      </c>
      <c r="T125" s="24">
        <v>7.6</v>
      </c>
    </row>
    <row r="126" spans="1:20" ht="12.75" customHeight="1" x14ac:dyDescent="0.2">
      <c r="A126" s="167"/>
      <c r="B126" s="35"/>
      <c r="C126" s="26" t="s">
        <v>59</v>
      </c>
      <c r="D126" s="162">
        <v>8</v>
      </c>
      <c r="E126" s="24">
        <v>0</v>
      </c>
      <c r="F126" s="24">
        <v>0.8</v>
      </c>
      <c r="G126" s="24">
        <v>0</v>
      </c>
      <c r="H126" s="24">
        <v>0.8</v>
      </c>
      <c r="I126" s="24">
        <v>0.21000000000000002</v>
      </c>
      <c r="J126" s="24">
        <v>0</v>
      </c>
      <c r="K126" s="24">
        <v>1.01</v>
      </c>
      <c r="L126" s="24">
        <v>0.29000000000000004</v>
      </c>
      <c r="M126" s="24">
        <v>0.93500000000000005</v>
      </c>
      <c r="N126" s="24">
        <v>3.5550000000000006</v>
      </c>
      <c r="O126" s="24">
        <v>4.7800000000000011</v>
      </c>
      <c r="P126" s="24">
        <v>5.7900000000000009</v>
      </c>
      <c r="Q126" s="24">
        <v>0</v>
      </c>
      <c r="R126" s="24">
        <v>0.4</v>
      </c>
      <c r="S126" s="24">
        <v>0.4</v>
      </c>
      <c r="T126" s="24">
        <v>6.1899999999999995</v>
      </c>
    </row>
    <row r="127" spans="1:20" ht="12.75" customHeight="1" x14ac:dyDescent="0.2">
      <c r="A127" s="167"/>
      <c r="B127" s="35"/>
      <c r="C127" s="26" t="s">
        <v>57</v>
      </c>
      <c r="D127" s="162">
        <v>7</v>
      </c>
      <c r="E127" s="24">
        <v>0</v>
      </c>
      <c r="F127" s="24">
        <v>0</v>
      </c>
      <c r="G127" s="24">
        <v>0</v>
      </c>
      <c r="H127" s="24">
        <v>0</v>
      </c>
      <c r="I127" s="24">
        <v>5.2649999999999997</v>
      </c>
      <c r="J127" s="24">
        <v>6</v>
      </c>
      <c r="K127" s="24">
        <v>11.265000000000001</v>
      </c>
      <c r="L127" s="24">
        <v>4</v>
      </c>
      <c r="M127" s="24">
        <v>5.68</v>
      </c>
      <c r="N127" s="24">
        <v>15.074999999999999</v>
      </c>
      <c r="O127" s="24">
        <v>24.754999999999999</v>
      </c>
      <c r="P127" s="24">
        <v>36.019999999999996</v>
      </c>
      <c r="Q127" s="24">
        <v>3.3</v>
      </c>
      <c r="R127" s="24">
        <v>0</v>
      </c>
      <c r="S127" s="24">
        <v>3.3</v>
      </c>
      <c r="T127" s="24">
        <v>39.32</v>
      </c>
    </row>
    <row r="128" spans="1:20" ht="12.75" customHeight="1" x14ac:dyDescent="0.2">
      <c r="A128" s="167"/>
      <c r="B128" s="35"/>
      <c r="C128" s="165" t="s">
        <v>66</v>
      </c>
      <c r="D128" s="160">
        <v>4</v>
      </c>
      <c r="E128" s="25">
        <v>0.2</v>
      </c>
      <c r="F128" s="25">
        <v>0</v>
      </c>
      <c r="G128" s="25">
        <v>0</v>
      </c>
      <c r="H128" s="25">
        <v>0.2</v>
      </c>
      <c r="I128" s="25">
        <v>0</v>
      </c>
      <c r="J128" s="25">
        <v>0</v>
      </c>
      <c r="K128" s="25">
        <v>0.2</v>
      </c>
      <c r="L128" s="25">
        <v>1</v>
      </c>
      <c r="M128" s="25">
        <v>0.9</v>
      </c>
      <c r="N128" s="25">
        <v>0.6</v>
      </c>
      <c r="O128" s="25">
        <v>2.5</v>
      </c>
      <c r="P128" s="25">
        <v>2.7</v>
      </c>
      <c r="Q128" s="25">
        <v>0</v>
      </c>
      <c r="R128" s="25">
        <v>0.55000000000000004</v>
      </c>
      <c r="S128" s="25">
        <v>0.55000000000000004</v>
      </c>
      <c r="T128" s="25">
        <v>3.25</v>
      </c>
    </row>
    <row r="129" spans="1:20" ht="12.75" customHeight="1" x14ac:dyDescent="0.25">
      <c r="A129" s="230" t="s">
        <v>0</v>
      </c>
      <c r="B129" s="231"/>
      <c r="C129" s="232" t="s">
        <v>0</v>
      </c>
      <c r="D129" s="53">
        <f>SUM(D96:D128)</f>
        <v>223</v>
      </c>
      <c r="E129" s="54">
        <f>SUM(E96:E128)</f>
        <v>4.125</v>
      </c>
      <c r="F129" s="54">
        <f>SUM(F96:F128)</f>
        <v>1.25</v>
      </c>
      <c r="G129" s="54">
        <f>SUM(G96:G128)</f>
        <v>764.59999999999991</v>
      </c>
      <c r="H129" s="54">
        <f>SUM(E129:G129)</f>
        <v>769.97499999999991</v>
      </c>
      <c r="I129" s="54">
        <f>SUM(I96:I128)</f>
        <v>33.597000000000001</v>
      </c>
      <c r="J129" s="54">
        <f>SUM(J96:J128)</f>
        <v>6</v>
      </c>
      <c r="K129" s="54">
        <f>+J129+I129+H129</f>
        <v>809.57199999999989</v>
      </c>
      <c r="L129" s="54">
        <f>SUM(L96:L128)</f>
        <v>215.36500000000001</v>
      </c>
      <c r="M129" s="54">
        <f>SUM(M96:M128)</f>
        <v>228.899</v>
      </c>
      <c r="N129" s="54">
        <f>SUM(N96:N128)</f>
        <v>228.61500000000001</v>
      </c>
      <c r="O129" s="54">
        <f>+N129+M129+L129</f>
        <v>672.87900000000002</v>
      </c>
      <c r="P129" s="54">
        <f>O129+K129</f>
        <v>1482.451</v>
      </c>
      <c r="Q129" s="54">
        <f>SUM(Q96:Q128)</f>
        <v>3.58</v>
      </c>
      <c r="R129" s="54">
        <f>SUM(R96:R128)</f>
        <v>52.17</v>
      </c>
      <c r="S129" s="54">
        <f>+R129+Q129</f>
        <v>55.75</v>
      </c>
      <c r="T129" s="55">
        <f>+S129+P129</f>
        <v>1538.201</v>
      </c>
    </row>
    <row r="130" spans="1:20" ht="12.75" customHeight="1" x14ac:dyDescent="0.2">
      <c r="A130" s="172" t="s">
        <v>6</v>
      </c>
      <c r="B130" s="70" t="s">
        <v>86</v>
      </c>
      <c r="C130" s="161" t="s">
        <v>86</v>
      </c>
      <c r="D130" s="153">
        <v>26</v>
      </c>
      <c r="E130" s="154">
        <v>0</v>
      </c>
      <c r="F130" s="154">
        <v>0</v>
      </c>
      <c r="G130" s="154">
        <v>1</v>
      </c>
      <c r="H130" s="154">
        <v>1</v>
      </c>
      <c r="I130" s="154">
        <v>0.62</v>
      </c>
      <c r="J130" s="154">
        <v>0</v>
      </c>
      <c r="K130" s="154">
        <v>1.62</v>
      </c>
      <c r="L130" s="154">
        <v>46.53</v>
      </c>
      <c r="M130" s="154">
        <v>105.64999999999999</v>
      </c>
      <c r="N130" s="154">
        <v>11.600000000000001</v>
      </c>
      <c r="O130" s="154">
        <v>163.78</v>
      </c>
      <c r="P130" s="154">
        <v>165.4</v>
      </c>
      <c r="Q130" s="154">
        <v>0</v>
      </c>
      <c r="R130" s="154">
        <v>4.0599999999999996</v>
      </c>
      <c r="S130" s="154">
        <v>4.0599999999999996</v>
      </c>
      <c r="T130" s="154">
        <v>169.46000000000004</v>
      </c>
    </row>
    <row r="131" spans="1:20" ht="12.75" customHeight="1" x14ac:dyDescent="0.2">
      <c r="A131" s="119"/>
      <c r="B131" s="71"/>
      <c r="C131" s="26" t="s">
        <v>272</v>
      </c>
      <c r="D131" s="162">
        <v>11</v>
      </c>
      <c r="E131" s="24">
        <v>0</v>
      </c>
      <c r="F131" s="24">
        <v>0</v>
      </c>
      <c r="G131" s="24">
        <v>0</v>
      </c>
      <c r="H131" s="24">
        <v>0</v>
      </c>
      <c r="I131" s="24">
        <v>0.4</v>
      </c>
      <c r="J131" s="24">
        <v>0</v>
      </c>
      <c r="K131" s="24">
        <v>0.4</v>
      </c>
      <c r="L131" s="24">
        <v>1.5</v>
      </c>
      <c r="M131" s="24">
        <v>3.28</v>
      </c>
      <c r="N131" s="24">
        <v>5.19</v>
      </c>
      <c r="O131" s="24">
        <v>9.9699999999999989</v>
      </c>
      <c r="P131" s="24">
        <v>10.37</v>
      </c>
      <c r="Q131" s="24">
        <v>0</v>
      </c>
      <c r="R131" s="24">
        <v>1</v>
      </c>
      <c r="S131" s="24">
        <v>1</v>
      </c>
      <c r="T131" s="24">
        <v>11.370000000000001</v>
      </c>
    </row>
    <row r="132" spans="1:20" ht="12.75" customHeight="1" x14ac:dyDescent="0.2">
      <c r="A132" s="119"/>
      <c r="B132" s="71"/>
      <c r="C132" s="26" t="s">
        <v>101</v>
      </c>
      <c r="D132" s="162">
        <v>19</v>
      </c>
      <c r="E132" s="24">
        <v>0</v>
      </c>
      <c r="F132" s="24">
        <v>0</v>
      </c>
      <c r="G132" s="24">
        <v>0.5</v>
      </c>
      <c r="H132" s="24">
        <v>0.5</v>
      </c>
      <c r="I132" s="24">
        <v>0.1</v>
      </c>
      <c r="J132" s="24">
        <v>0</v>
      </c>
      <c r="K132" s="24">
        <v>0.6</v>
      </c>
      <c r="L132" s="24">
        <v>7.7</v>
      </c>
      <c r="M132" s="24">
        <v>16.8</v>
      </c>
      <c r="N132" s="24">
        <v>7.2999999999999989</v>
      </c>
      <c r="O132" s="24">
        <v>31.799999999999997</v>
      </c>
      <c r="P132" s="24">
        <v>32.4</v>
      </c>
      <c r="Q132" s="24">
        <v>0.2</v>
      </c>
      <c r="R132" s="24">
        <v>0.5</v>
      </c>
      <c r="S132" s="24">
        <v>0.7</v>
      </c>
      <c r="T132" s="24">
        <v>33.1</v>
      </c>
    </row>
    <row r="133" spans="1:20" ht="12.75" customHeight="1" x14ac:dyDescent="0.2">
      <c r="A133" s="119"/>
      <c r="B133" s="71"/>
      <c r="C133" s="26" t="s">
        <v>106</v>
      </c>
      <c r="D133" s="162">
        <v>26</v>
      </c>
      <c r="E133" s="24">
        <v>0</v>
      </c>
      <c r="F133" s="24">
        <v>0</v>
      </c>
      <c r="G133" s="24">
        <v>0</v>
      </c>
      <c r="H133" s="24">
        <v>0</v>
      </c>
      <c r="I133" s="24">
        <v>1</v>
      </c>
      <c r="J133" s="24">
        <v>0</v>
      </c>
      <c r="K133" s="24">
        <v>1</v>
      </c>
      <c r="L133" s="24">
        <v>2174.1799999999998</v>
      </c>
      <c r="M133" s="24">
        <v>489.12</v>
      </c>
      <c r="N133" s="24">
        <v>48.610000000000007</v>
      </c>
      <c r="O133" s="24">
        <v>2711.91</v>
      </c>
      <c r="P133" s="24">
        <v>2712.91</v>
      </c>
      <c r="Q133" s="24">
        <v>0.01</v>
      </c>
      <c r="R133" s="24">
        <v>1.7</v>
      </c>
      <c r="S133" s="24">
        <v>1.71</v>
      </c>
      <c r="T133" s="24">
        <v>2714.6200000000008</v>
      </c>
    </row>
    <row r="134" spans="1:20" ht="12.75" customHeight="1" x14ac:dyDescent="0.2">
      <c r="A134" s="119"/>
      <c r="B134" s="71"/>
      <c r="C134" s="26" t="s">
        <v>107</v>
      </c>
      <c r="D134" s="162">
        <v>7</v>
      </c>
      <c r="E134" s="24">
        <v>1.8</v>
      </c>
      <c r="F134" s="24">
        <v>0</v>
      </c>
      <c r="G134" s="24">
        <v>0</v>
      </c>
      <c r="H134" s="24">
        <v>1.8</v>
      </c>
      <c r="I134" s="24">
        <v>0</v>
      </c>
      <c r="J134" s="24">
        <v>0</v>
      </c>
      <c r="K134" s="24">
        <v>1.8</v>
      </c>
      <c r="L134" s="24">
        <v>0.43000000000000005</v>
      </c>
      <c r="M134" s="24">
        <v>1.0530000000000002</v>
      </c>
      <c r="N134" s="24">
        <v>0.1</v>
      </c>
      <c r="O134" s="24">
        <v>1.5830000000000002</v>
      </c>
      <c r="P134" s="24">
        <v>3.383</v>
      </c>
      <c r="Q134" s="24">
        <v>0</v>
      </c>
      <c r="R134" s="24">
        <v>0</v>
      </c>
      <c r="S134" s="24">
        <v>0</v>
      </c>
      <c r="T134" s="24">
        <v>3.3830000000000005</v>
      </c>
    </row>
    <row r="135" spans="1:20" ht="12.75" customHeight="1" x14ac:dyDescent="0.2">
      <c r="A135" s="119"/>
      <c r="B135" s="71"/>
      <c r="C135" s="26" t="s">
        <v>90</v>
      </c>
      <c r="D135" s="162">
        <v>7</v>
      </c>
      <c r="E135" s="24">
        <v>0</v>
      </c>
      <c r="F135" s="24">
        <v>0</v>
      </c>
      <c r="G135" s="24">
        <v>0</v>
      </c>
      <c r="H135" s="24">
        <v>0</v>
      </c>
      <c r="I135" s="24">
        <v>0</v>
      </c>
      <c r="J135" s="24">
        <v>0</v>
      </c>
      <c r="K135" s="24">
        <v>0</v>
      </c>
      <c r="L135" s="24">
        <v>0</v>
      </c>
      <c r="M135" s="24">
        <v>0.69399999999999995</v>
      </c>
      <c r="N135" s="24">
        <v>0.02</v>
      </c>
      <c r="O135" s="24">
        <v>0.71399999999999997</v>
      </c>
      <c r="P135" s="24">
        <v>0.71399999999999997</v>
      </c>
      <c r="Q135" s="24">
        <v>0</v>
      </c>
      <c r="R135" s="24">
        <v>0</v>
      </c>
      <c r="S135" s="24">
        <v>0</v>
      </c>
      <c r="T135" s="24">
        <v>0.71399999999999997</v>
      </c>
    </row>
    <row r="136" spans="1:20" ht="12.75" customHeight="1" x14ac:dyDescent="0.2">
      <c r="A136" s="119"/>
      <c r="B136" s="71"/>
      <c r="C136" s="26" t="s">
        <v>89</v>
      </c>
      <c r="D136" s="162">
        <v>13</v>
      </c>
      <c r="E136" s="24">
        <v>0.8</v>
      </c>
      <c r="F136" s="24">
        <v>0</v>
      </c>
      <c r="G136" s="24">
        <v>0</v>
      </c>
      <c r="H136" s="24">
        <v>0.8</v>
      </c>
      <c r="I136" s="24">
        <v>1.21</v>
      </c>
      <c r="J136" s="24">
        <v>0</v>
      </c>
      <c r="K136" s="24">
        <v>2.0099999999999998</v>
      </c>
      <c r="L136" s="24">
        <v>0</v>
      </c>
      <c r="M136" s="24">
        <v>2.8299999999999996</v>
      </c>
      <c r="N136" s="24">
        <v>6.8599999999999994</v>
      </c>
      <c r="O136" s="24">
        <v>9.69</v>
      </c>
      <c r="P136" s="24">
        <v>11.7</v>
      </c>
      <c r="Q136" s="24">
        <v>0</v>
      </c>
      <c r="R136" s="24">
        <v>0</v>
      </c>
      <c r="S136" s="24">
        <v>0</v>
      </c>
      <c r="T136" s="24">
        <v>11.700000000000001</v>
      </c>
    </row>
    <row r="137" spans="1:20" ht="12.75" customHeight="1" x14ac:dyDescent="0.2">
      <c r="A137" s="119"/>
      <c r="B137" s="71"/>
      <c r="C137" s="26" t="s">
        <v>94</v>
      </c>
      <c r="D137" s="162">
        <v>18</v>
      </c>
      <c r="E137" s="24">
        <v>2.33</v>
      </c>
      <c r="F137" s="24">
        <v>0.04</v>
      </c>
      <c r="G137" s="24">
        <v>1.64</v>
      </c>
      <c r="H137" s="24">
        <v>4.01</v>
      </c>
      <c r="I137" s="24">
        <v>1.2</v>
      </c>
      <c r="J137" s="24">
        <v>0</v>
      </c>
      <c r="K137" s="24">
        <v>5.21</v>
      </c>
      <c r="L137" s="24">
        <v>1.73</v>
      </c>
      <c r="M137" s="24">
        <v>9.74</v>
      </c>
      <c r="N137" s="24">
        <v>16.170000000000002</v>
      </c>
      <c r="O137" s="24">
        <v>27.64</v>
      </c>
      <c r="P137" s="24">
        <v>32.85</v>
      </c>
      <c r="Q137" s="24">
        <v>0</v>
      </c>
      <c r="R137" s="24">
        <v>1.4100000000000001</v>
      </c>
      <c r="S137" s="24">
        <v>1.4100000000000001</v>
      </c>
      <c r="T137" s="24">
        <v>34.260000000000005</v>
      </c>
    </row>
    <row r="138" spans="1:20" ht="12.75" customHeight="1" x14ac:dyDescent="0.2">
      <c r="A138" s="119"/>
      <c r="B138" s="87"/>
      <c r="C138" s="26" t="s">
        <v>102</v>
      </c>
      <c r="D138" s="162">
        <v>33</v>
      </c>
      <c r="E138" s="24">
        <v>41.57</v>
      </c>
      <c r="F138" s="24">
        <v>0</v>
      </c>
      <c r="G138" s="24">
        <v>268.21000000000004</v>
      </c>
      <c r="H138" s="24">
        <v>309.78000000000003</v>
      </c>
      <c r="I138" s="24">
        <v>1</v>
      </c>
      <c r="J138" s="24">
        <v>0</v>
      </c>
      <c r="K138" s="24">
        <v>310.78000000000003</v>
      </c>
      <c r="L138" s="24">
        <v>243.77</v>
      </c>
      <c r="M138" s="24">
        <v>40.600000000000009</v>
      </c>
      <c r="N138" s="24">
        <v>26.376999999999999</v>
      </c>
      <c r="O138" s="24">
        <v>310.74700000000001</v>
      </c>
      <c r="P138" s="24">
        <v>621.52700000000004</v>
      </c>
      <c r="Q138" s="24">
        <v>0.02</v>
      </c>
      <c r="R138" s="24">
        <v>0.4</v>
      </c>
      <c r="S138" s="24">
        <v>0.42000000000000004</v>
      </c>
      <c r="T138" s="24">
        <v>621.94700000000046</v>
      </c>
    </row>
    <row r="139" spans="1:20" ht="12.75" customHeight="1" x14ac:dyDescent="0.2">
      <c r="A139" s="119"/>
      <c r="B139" s="71" t="s">
        <v>105</v>
      </c>
      <c r="C139" s="26" t="s">
        <v>105</v>
      </c>
      <c r="D139" s="162">
        <v>53</v>
      </c>
      <c r="E139" s="24">
        <v>0</v>
      </c>
      <c r="F139" s="24">
        <v>0</v>
      </c>
      <c r="G139" s="24">
        <v>0</v>
      </c>
      <c r="H139" s="24">
        <v>0</v>
      </c>
      <c r="I139" s="24">
        <v>0.7</v>
      </c>
      <c r="J139" s="24">
        <v>0</v>
      </c>
      <c r="K139" s="24">
        <v>0.7</v>
      </c>
      <c r="L139" s="24">
        <v>0.89300000000000002</v>
      </c>
      <c r="M139" s="24">
        <v>1.73</v>
      </c>
      <c r="N139" s="24">
        <v>15.049999999999995</v>
      </c>
      <c r="O139" s="24">
        <v>17.672999999999995</v>
      </c>
      <c r="P139" s="24">
        <v>18.372999999999994</v>
      </c>
      <c r="Q139" s="24">
        <v>0.2</v>
      </c>
      <c r="R139" s="24">
        <v>7.7199999999999989</v>
      </c>
      <c r="S139" s="24">
        <v>7.919999999999999</v>
      </c>
      <c r="T139" s="24">
        <v>26.293000000000006</v>
      </c>
    </row>
    <row r="140" spans="1:20" ht="12.75" customHeight="1" x14ac:dyDescent="0.2">
      <c r="A140" s="119"/>
      <c r="B140" s="71"/>
      <c r="C140" s="26" t="s">
        <v>103</v>
      </c>
      <c r="D140" s="162">
        <v>37</v>
      </c>
      <c r="E140" s="24">
        <v>0</v>
      </c>
      <c r="F140" s="24">
        <v>0</v>
      </c>
      <c r="G140" s="24">
        <v>0.06</v>
      </c>
      <c r="H140" s="24">
        <v>0.06</v>
      </c>
      <c r="I140" s="24">
        <v>6.9</v>
      </c>
      <c r="J140" s="24">
        <v>0</v>
      </c>
      <c r="K140" s="24">
        <v>6.96</v>
      </c>
      <c r="L140" s="24">
        <v>117.69999999999999</v>
      </c>
      <c r="M140" s="24">
        <v>31.985000000000007</v>
      </c>
      <c r="N140" s="24">
        <v>21.074000000000002</v>
      </c>
      <c r="O140" s="24">
        <v>170.75900000000001</v>
      </c>
      <c r="P140" s="24">
        <v>177.71900000000002</v>
      </c>
      <c r="Q140" s="24">
        <v>9.3000000000000007</v>
      </c>
      <c r="R140" s="24">
        <v>1.71</v>
      </c>
      <c r="S140" s="24">
        <v>11.010000000000002</v>
      </c>
      <c r="T140" s="24">
        <v>188.72899999999998</v>
      </c>
    </row>
    <row r="141" spans="1:20" ht="12.75" customHeight="1" x14ac:dyDescent="0.2">
      <c r="A141" s="119"/>
      <c r="B141" s="71"/>
      <c r="C141" s="26" t="s">
        <v>96</v>
      </c>
      <c r="D141" s="162">
        <v>6</v>
      </c>
      <c r="E141" s="24">
        <v>0</v>
      </c>
      <c r="F141" s="24">
        <v>0</v>
      </c>
      <c r="G141" s="24">
        <v>0</v>
      </c>
      <c r="H141" s="24">
        <v>0</v>
      </c>
      <c r="I141" s="24">
        <v>0</v>
      </c>
      <c r="J141" s="24">
        <v>0</v>
      </c>
      <c r="K141" s="24">
        <v>0</v>
      </c>
      <c r="L141" s="24">
        <v>0</v>
      </c>
      <c r="M141" s="24">
        <v>2.0350000000000001</v>
      </c>
      <c r="N141" s="24">
        <v>0.8</v>
      </c>
      <c r="O141" s="24">
        <v>2.835</v>
      </c>
      <c r="P141" s="24">
        <v>2.835</v>
      </c>
      <c r="Q141" s="24">
        <v>0</v>
      </c>
      <c r="R141" s="24">
        <v>0.125</v>
      </c>
      <c r="S141" s="24">
        <v>0.125</v>
      </c>
      <c r="T141" s="24">
        <v>2.96</v>
      </c>
    </row>
    <row r="142" spans="1:20" ht="12.75" customHeight="1" x14ac:dyDescent="0.2">
      <c r="A142" s="119"/>
      <c r="B142" s="71"/>
      <c r="C142" s="26" t="s">
        <v>100</v>
      </c>
      <c r="D142" s="162">
        <v>23</v>
      </c>
      <c r="E142" s="24">
        <v>1.5</v>
      </c>
      <c r="F142" s="24">
        <v>0</v>
      </c>
      <c r="G142" s="24">
        <v>10.199999999999999</v>
      </c>
      <c r="H142" s="24">
        <v>11.7</v>
      </c>
      <c r="I142" s="24">
        <v>6.95</v>
      </c>
      <c r="J142" s="24">
        <v>0</v>
      </c>
      <c r="K142" s="24">
        <v>18.649999999999999</v>
      </c>
      <c r="L142" s="24">
        <v>14.15</v>
      </c>
      <c r="M142" s="24">
        <v>7.6499999999999986</v>
      </c>
      <c r="N142" s="24">
        <v>23.759999999999998</v>
      </c>
      <c r="O142" s="24">
        <v>45.559999999999995</v>
      </c>
      <c r="P142" s="24">
        <v>64.209999999999994</v>
      </c>
      <c r="Q142" s="24">
        <v>0.04</v>
      </c>
      <c r="R142" s="24">
        <v>1.8</v>
      </c>
      <c r="S142" s="24">
        <v>1.84</v>
      </c>
      <c r="T142" s="24">
        <v>66.05</v>
      </c>
    </row>
    <row r="143" spans="1:20" ht="12.75" customHeight="1" x14ac:dyDescent="0.2">
      <c r="A143" s="119"/>
      <c r="B143" s="71"/>
      <c r="C143" s="26" t="s">
        <v>98</v>
      </c>
      <c r="D143" s="162">
        <v>20</v>
      </c>
      <c r="E143" s="24">
        <v>0</v>
      </c>
      <c r="F143" s="24">
        <v>0</v>
      </c>
      <c r="G143" s="24">
        <v>0</v>
      </c>
      <c r="H143" s="24">
        <v>0</v>
      </c>
      <c r="I143" s="24">
        <v>0</v>
      </c>
      <c r="J143" s="24">
        <v>0</v>
      </c>
      <c r="K143" s="24">
        <v>0</v>
      </c>
      <c r="L143" s="24">
        <v>0</v>
      </c>
      <c r="M143" s="24">
        <v>5.7050999999999998</v>
      </c>
      <c r="N143" s="24">
        <v>11.504999999999999</v>
      </c>
      <c r="O143" s="24">
        <v>17.210099999999997</v>
      </c>
      <c r="P143" s="24">
        <v>17.210099999999997</v>
      </c>
      <c r="Q143" s="24">
        <v>0.4</v>
      </c>
      <c r="R143" s="24">
        <v>0.52</v>
      </c>
      <c r="S143" s="24">
        <v>0.92</v>
      </c>
      <c r="T143" s="24">
        <v>18.130099999999999</v>
      </c>
    </row>
    <row r="144" spans="1:20" ht="12.75" customHeight="1" x14ac:dyDescent="0.2">
      <c r="A144" s="119"/>
      <c r="B144" s="71"/>
      <c r="C144" s="26" t="s">
        <v>93</v>
      </c>
      <c r="D144" s="162">
        <v>42</v>
      </c>
      <c r="E144" s="24">
        <v>0</v>
      </c>
      <c r="F144" s="24">
        <v>0</v>
      </c>
      <c r="G144" s="24">
        <v>0</v>
      </c>
      <c r="H144" s="24">
        <v>0</v>
      </c>
      <c r="I144" s="24">
        <v>0.6</v>
      </c>
      <c r="J144" s="24">
        <v>0</v>
      </c>
      <c r="K144" s="24">
        <v>0.6</v>
      </c>
      <c r="L144" s="24">
        <v>1.1500000000000001</v>
      </c>
      <c r="M144" s="24">
        <v>10.75</v>
      </c>
      <c r="N144" s="24">
        <v>37.830000000000005</v>
      </c>
      <c r="O144" s="24">
        <v>49.730000000000004</v>
      </c>
      <c r="P144" s="24">
        <v>50.330000000000005</v>
      </c>
      <c r="Q144" s="24">
        <v>0</v>
      </c>
      <c r="R144" s="24">
        <v>0.7</v>
      </c>
      <c r="S144" s="24">
        <v>0.7</v>
      </c>
      <c r="T144" s="24">
        <v>51.03</v>
      </c>
    </row>
    <row r="145" spans="1:20" ht="12.75" customHeight="1" x14ac:dyDescent="0.2">
      <c r="A145" s="119"/>
      <c r="B145" s="71"/>
      <c r="C145" s="26" t="s">
        <v>85</v>
      </c>
      <c r="D145" s="162">
        <v>39</v>
      </c>
      <c r="E145" s="24">
        <v>0.7</v>
      </c>
      <c r="F145" s="24">
        <v>0</v>
      </c>
      <c r="G145" s="24">
        <v>10.7</v>
      </c>
      <c r="H145" s="24">
        <v>11.399999999999999</v>
      </c>
      <c r="I145" s="24">
        <v>1.1000000000000001</v>
      </c>
      <c r="J145" s="24">
        <v>0</v>
      </c>
      <c r="K145" s="24">
        <v>12.499999999999998</v>
      </c>
      <c r="L145" s="24">
        <v>0</v>
      </c>
      <c r="M145" s="24">
        <v>20.212500000000006</v>
      </c>
      <c r="N145" s="24">
        <v>8</v>
      </c>
      <c r="O145" s="24">
        <v>28.212500000000006</v>
      </c>
      <c r="P145" s="24">
        <v>40.712500000000006</v>
      </c>
      <c r="Q145" s="24">
        <v>0</v>
      </c>
      <c r="R145" s="24">
        <v>3.51</v>
      </c>
      <c r="S145" s="24">
        <v>3.51</v>
      </c>
      <c r="T145" s="24">
        <v>44.222499999999989</v>
      </c>
    </row>
    <row r="146" spans="1:20" ht="12.75" customHeight="1" x14ac:dyDescent="0.2">
      <c r="A146" s="119"/>
      <c r="B146" s="71"/>
      <c r="C146" s="26" t="s">
        <v>84</v>
      </c>
      <c r="D146" s="162">
        <v>33</v>
      </c>
      <c r="E146" s="24">
        <v>0</v>
      </c>
      <c r="F146" s="24">
        <v>0</v>
      </c>
      <c r="G146" s="24">
        <v>1.19</v>
      </c>
      <c r="H146" s="24">
        <v>1.19</v>
      </c>
      <c r="I146" s="24">
        <v>10</v>
      </c>
      <c r="J146" s="24">
        <v>0</v>
      </c>
      <c r="K146" s="24">
        <v>11.19</v>
      </c>
      <c r="L146" s="24">
        <v>0</v>
      </c>
      <c r="M146" s="24">
        <v>2.6439999999999997</v>
      </c>
      <c r="N146" s="24">
        <v>0.21000000000000002</v>
      </c>
      <c r="O146" s="24">
        <v>2.8539999999999996</v>
      </c>
      <c r="P146" s="24">
        <v>14.043999999999999</v>
      </c>
      <c r="Q146" s="24">
        <v>0</v>
      </c>
      <c r="R146" s="24">
        <v>6.22</v>
      </c>
      <c r="S146" s="24">
        <v>6.22</v>
      </c>
      <c r="T146" s="24">
        <v>20.264000000000003</v>
      </c>
    </row>
    <row r="147" spans="1:20" ht="12.75" customHeight="1" x14ac:dyDescent="0.2">
      <c r="A147" s="119"/>
      <c r="B147" s="71"/>
      <c r="C147" s="26" t="s">
        <v>88</v>
      </c>
      <c r="D147" s="162">
        <v>9</v>
      </c>
      <c r="E147" s="24">
        <v>0</v>
      </c>
      <c r="F147" s="24">
        <v>0</v>
      </c>
      <c r="G147" s="24">
        <v>0</v>
      </c>
      <c r="H147" s="24">
        <v>0</v>
      </c>
      <c r="I147" s="24">
        <v>0.4</v>
      </c>
      <c r="J147" s="24">
        <v>0</v>
      </c>
      <c r="K147" s="24">
        <v>0.4</v>
      </c>
      <c r="L147" s="24">
        <v>0</v>
      </c>
      <c r="M147" s="24">
        <v>1.7400000000000004</v>
      </c>
      <c r="N147" s="24">
        <v>0.5</v>
      </c>
      <c r="O147" s="24">
        <v>2.2400000000000002</v>
      </c>
      <c r="P147" s="24">
        <v>2.64</v>
      </c>
      <c r="Q147" s="24">
        <v>0</v>
      </c>
      <c r="R147" s="24">
        <v>0.2</v>
      </c>
      <c r="S147" s="24">
        <v>0.2</v>
      </c>
      <c r="T147" s="24">
        <v>2.8400000000000003</v>
      </c>
    </row>
    <row r="148" spans="1:20" ht="12.75" customHeight="1" x14ac:dyDescent="0.2">
      <c r="A148" s="119"/>
      <c r="B148" s="87"/>
      <c r="C148" s="26" t="s">
        <v>293</v>
      </c>
      <c r="D148" s="162">
        <v>17</v>
      </c>
      <c r="E148" s="24">
        <v>0</v>
      </c>
      <c r="F148" s="24">
        <v>4.5</v>
      </c>
      <c r="G148" s="24">
        <v>0</v>
      </c>
      <c r="H148" s="24">
        <v>4.5</v>
      </c>
      <c r="I148" s="24">
        <v>1.8</v>
      </c>
      <c r="J148" s="24">
        <v>0</v>
      </c>
      <c r="K148" s="24">
        <v>6.3</v>
      </c>
      <c r="L148" s="24">
        <v>2.5</v>
      </c>
      <c r="M148" s="24">
        <v>9.4500000000000011</v>
      </c>
      <c r="N148" s="24">
        <v>26.33</v>
      </c>
      <c r="O148" s="24">
        <v>38.28</v>
      </c>
      <c r="P148" s="24">
        <v>44.58</v>
      </c>
      <c r="Q148" s="24">
        <v>0</v>
      </c>
      <c r="R148" s="24">
        <v>0.05</v>
      </c>
      <c r="S148" s="24">
        <v>0.05</v>
      </c>
      <c r="T148" s="24">
        <v>44.629999999999995</v>
      </c>
    </row>
    <row r="149" spans="1:20" ht="12.75" customHeight="1" x14ac:dyDescent="0.2">
      <c r="A149" s="119"/>
      <c r="B149" s="71" t="s">
        <v>91</v>
      </c>
      <c r="C149" s="26" t="s">
        <v>91</v>
      </c>
      <c r="D149" s="162">
        <v>35</v>
      </c>
      <c r="E149" s="24">
        <v>0</v>
      </c>
      <c r="F149" s="24">
        <v>0</v>
      </c>
      <c r="G149" s="24">
        <v>0</v>
      </c>
      <c r="H149" s="24">
        <v>0</v>
      </c>
      <c r="I149" s="24">
        <v>3.2</v>
      </c>
      <c r="J149" s="24">
        <v>2</v>
      </c>
      <c r="K149" s="24">
        <v>5.2</v>
      </c>
      <c r="L149" s="24">
        <v>145.12</v>
      </c>
      <c r="M149" s="24">
        <v>10.370000000000001</v>
      </c>
      <c r="N149" s="24">
        <v>30.749999999999996</v>
      </c>
      <c r="O149" s="24">
        <v>186.24</v>
      </c>
      <c r="P149" s="24">
        <v>191.44</v>
      </c>
      <c r="Q149" s="24">
        <v>1</v>
      </c>
      <c r="R149" s="24">
        <v>7.2999999999999989</v>
      </c>
      <c r="S149" s="24">
        <v>8.2999999999999989</v>
      </c>
      <c r="T149" s="24">
        <v>199.73999999999995</v>
      </c>
    </row>
    <row r="150" spans="1:20" ht="12.75" customHeight="1" x14ac:dyDescent="0.2">
      <c r="A150" s="119"/>
      <c r="B150" s="71"/>
      <c r="C150" s="26" t="s">
        <v>109</v>
      </c>
      <c r="D150" s="162">
        <v>12</v>
      </c>
      <c r="E150" s="24">
        <v>0</v>
      </c>
      <c r="F150" s="24">
        <v>0</v>
      </c>
      <c r="G150" s="24">
        <v>0</v>
      </c>
      <c r="H150" s="24">
        <v>0</v>
      </c>
      <c r="I150" s="24">
        <v>7.4</v>
      </c>
      <c r="J150" s="24">
        <v>0</v>
      </c>
      <c r="K150" s="24">
        <v>7.4</v>
      </c>
      <c r="L150" s="24">
        <v>5.2</v>
      </c>
      <c r="M150" s="24">
        <v>6.13</v>
      </c>
      <c r="N150" s="24">
        <v>8.1999999999999993</v>
      </c>
      <c r="O150" s="24">
        <v>19.53</v>
      </c>
      <c r="P150" s="24">
        <v>26.93</v>
      </c>
      <c r="Q150" s="24">
        <v>0</v>
      </c>
      <c r="R150" s="24">
        <v>5</v>
      </c>
      <c r="S150" s="24">
        <v>5</v>
      </c>
      <c r="T150" s="24">
        <v>31.929999999999996</v>
      </c>
    </row>
    <row r="151" spans="1:20" ht="12.75" customHeight="1" x14ac:dyDescent="0.2">
      <c r="A151" s="119"/>
      <c r="B151" s="71"/>
      <c r="C151" s="26" t="s">
        <v>83</v>
      </c>
      <c r="D151" s="162">
        <v>8</v>
      </c>
      <c r="E151" s="24">
        <v>0</v>
      </c>
      <c r="F151" s="24">
        <v>0</v>
      </c>
      <c r="G151" s="24">
        <v>0</v>
      </c>
      <c r="H151" s="24">
        <v>0</v>
      </c>
      <c r="I151" s="24">
        <v>1</v>
      </c>
      <c r="J151" s="24">
        <v>0</v>
      </c>
      <c r="K151" s="24">
        <v>1</v>
      </c>
      <c r="L151" s="24">
        <v>40.97</v>
      </c>
      <c r="M151" s="24">
        <v>43.230000000000004</v>
      </c>
      <c r="N151" s="24">
        <v>56.63</v>
      </c>
      <c r="O151" s="24">
        <v>140.83000000000001</v>
      </c>
      <c r="P151" s="24">
        <v>141.83000000000001</v>
      </c>
      <c r="Q151" s="24">
        <v>6.18</v>
      </c>
      <c r="R151" s="24">
        <v>5.01</v>
      </c>
      <c r="S151" s="24">
        <v>11.19</v>
      </c>
      <c r="T151" s="24">
        <v>153.02000000000001</v>
      </c>
    </row>
    <row r="152" spans="1:20" ht="12.75" customHeight="1" x14ac:dyDescent="0.2">
      <c r="A152" s="119"/>
      <c r="B152" s="71"/>
      <c r="C152" s="26" t="s">
        <v>92</v>
      </c>
      <c r="D152" s="162">
        <v>29</v>
      </c>
      <c r="E152" s="24">
        <v>0</v>
      </c>
      <c r="F152" s="24">
        <v>0</v>
      </c>
      <c r="G152" s="24">
        <v>0</v>
      </c>
      <c r="H152" s="24">
        <v>0</v>
      </c>
      <c r="I152" s="24">
        <v>0.3</v>
      </c>
      <c r="J152" s="24">
        <v>0</v>
      </c>
      <c r="K152" s="24">
        <v>0.3</v>
      </c>
      <c r="L152" s="24">
        <v>0.92999999999999994</v>
      </c>
      <c r="M152" s="24">
        <v>9.1999999999999993</v>
      </c>
      <c r="N152" s="24">
        <v>9.82</v>
      </c>
      <c r="O152" s="24">
        <v>19.95</v>
      </c>
      <c r="P152" s="24">
        <v>20.25</v>
      </c>
      <c r="Q152" s="24">
        <v>0</v>
      </c>
      <c r="R152" s="24">
        <v>11.8</v>
      </c>
      <c r="S152" s="24">
        <v>11.8</v>
      </c>
      <c r="T152" s="24">
        <v>32.049999999999997</v>
      </c>
    </row>
    <row r="153" spans="1:20" ht="12.75" customHeight="1" x14ac:dyDescent="0.2">
      <c r="A153" s="119"/>
      <c r="B153" s="71"/>
      <c r="C153" s="26" t="s">
        <v>95</v>
      </c>
      <c r="D153" s="162">
        <v>27</v>
      </c>
      <c r="E153" s="24">
        <v>0</v>
      </c>
      <c r="F153" s="24">
        <v>0</v>
      </c>
      <c r="G153" s="24">
        <v>0</v>
      </c>
      <c r="H153" s="24">
        <v>0</v>
      </c>
      <c r="I153" s="24">
        <v>0</v>
      </c>
      <c r="J153" s="24">
        <v>0</v>
      </c>
      <c r="K153" s="24">
        <v>0</v>
      </c>
      <c r="L153" s="24">
        <v>8.6999999999999993</v>
      </c>
      <c r="M153" s="24">
        <v>8.7899999999999991</v>
      </c>
      <c r="N153" s="24">
        <v>28.839999999999996</v>
      </c>
      <c r="O153" s="24">
        <v>46.33</v>
      </c>
      <c r="P153" s="24">
        <v>46.33</v>
      </c>
      <c r="Q153" s="24">
        <v>0.51</v>
      </c>
      <c r="R153" s="24">
        <v>17.829000000000001</v>
      </c>
      <c r="S153" s="24">
        <v>18.339000000000002</v>
      </c>
      <c r="T153" s="24">
        <v>64.668999999999997</v>
      </c>
    </row>
    <row r="154" spans="1:20" ht="12.75" customHeight="1" x14ac:dyDescent="0.2">
      <c r="A154" s="119"/>
      <c r="B154" s="71"/>
      <c r="C154" s="26" t="s">
        <v>99</v>
      </c>
      <c r="D154" s="162">
        <v>22</v>
      </c>
      <c r="E154" s="24">
        <v>0.4</v>
      </c>
      <c r="F154" s="24">
        <v>0</v>
      </c>
      <c r="G154" s="24">
        <v>0.1</v>
      </c>
      <c r="H154" s="24">
        <v>0.5</v>
      </c>
      <c r="I154" s="24">
        <v>0.2</v>
      </c>
      <c r="J154" s="24">
        <v>0.01</v>
      </c>
      <c r="K154" s="24">
        <v>0.71</v>
      </c>
      <c r="L154" s="24">
        <v>0.85000000000000009</v>
      </c>
      <c r="M154" s="24">
        <v>7.75</v>
      </c>
      <c r="N154" s="24">
        <v>17.91</v>
      </c>
      <c r="O154" s="24">
        <v>26.509999999999998</v>
      </c>
      <c r="P154" s="24">
        <v>27.22</v>
      </c>
      <c r="Q154" s="24">
        <v>1</v>
      </c>
      <c r="R154" s="24">
        <v>1.75</v>
      </c>
      <c r="S154" s="24">
        <v>2.75</v>
      </c>
      <c r="T154" s="24">
        <v>29.970000000000002</v>
      </c>
    </row>
    <row r="155" spans="1:20" ht="12.75" customHeight="1" x14ac:dyDescent="0.2">
      <c r="A155" s="119"/>
      <c r="B155" s="71"/>
      <c r="C155" s="26" t="s">
        <v>104</v>
      </c>
      <c r="D155" s="162">
        <v>64</v>
      </c>
      <c r="E155" s="24">
        <v>11.01</v>
      </c>
      <c r="F155" s="24">
        <v>0</v>
      </c>
      <c r="G155" s="24">
        <v>37.510000000000005</v>
      </c>
      <c r="H155" s="24">
        <v>48.52</v>
      </c>
      <c r="I155" s="24">
        <v>10.07</v>
      </c>
      <c r="J155" s="24">
        <v>0</v>
      </c>
      <c r="K155" s="24">
        <v>58.59</v>
      </c>
      <c r="L155" s="24">
        <v>23.320000000000004</v>
      </c>
      <c r="M155" s="24">
        <v>19.214500000000008</v>
      </c>
      <c r="N155" s="24">
        <v>23.060000000000006</v>
      </c>
      <c r="O155" s="24">
        <v>65.594500000000011</v>
      </c>
      <c r="P155" s="24">
        <v>124.18450000000001</v>
      </c>
      <c r="Q155" s="24">
        <v>16.160000000000004</v>
      </c>
      <c r="R155" s="24">
        <v>1.7</v>
      </c>
      <c r="S155" s="24">
        <v>17.860000000000003</v>
      </c>
      <c r="T155" s="24">
        <v>142.04450000000006</v>
      </c>
    </row>
    <row r="156" spans="1:20" ht="12.75" customHeight="1" x14ac:dyDescent="0.2">
      <c r="A156" s="119"/>
      <c r="B156" s="87"/>
      <c r="C156" s="26" t="s">
        <v>108</v>
      </c>
      <c r="D156" s="162">
        <v>6</v>
      </c>
      <c r="E156" s="24">
        <v>0</v>
      </c>
      <c r="F156" s="24">
        <v>0</v>
      </c>
      <c r="G156" s="24">
        <v>0</v>
      </c>
      <c r="H156" s="24">
        <v>0</v>
      </c>
      <c r="I156" s="24">
        <v>0.2</v>
      </c>
      <c r="J156" s="24">
        <v>0</v>
      </c>
      <c r="K156" s="24">
        <v>0.2</v>
      </c>
      <c r="L156" s="24">
        <v>2.1</v>
      </c>
      <c r="M156" s="24">
        <v>3.9499999999999997</v>
      </c>
      <c r="N156" s="24">
        <v>2</v>
      </c>
      <c r="O156" s="24">
        <v>8.0500000000000007</v>
      </c>
      <c r="P156" s="24">
        <v>8.25</v>
      </c>
      <c r="Q156" s="24">
        <v>0</v>
      </c>
      <c r="R156" s="24">
        <v>2.2000000000000002</v>
      </c>
      <c r="S156" s="24">
        <v>2.2000000000000002</v>
      </c>
      <c r="T156" s="24">
        <v>10.45</v>
      </c>
    </row>
    <row r="157" spans="1:20" ht="12.75" customHeight="1" x14ac:dyDescent="0.2">
      <c r="A157" s="119"/>
      <c r="B157" s="71" t="s">
        <v>82</v>
      </c>
      <c r="C157" s="26" t="s">
        <v>82</v>
      </c>
      <c r="D157" s="162">
        <v>48</v>
      </c>
      <c r="E157" s="24">
        <v>12.1</v>
      </c>
      <c r="F157" s="24">
        <v>0.01</v>
      </c>
      <c r="G157" s="24">
        <v>1.7999999999999998</v>
      </c>
      <c r="H157" s="24">
        <v>13.91</v>
      </c>
      <c r="I157" s="24">
        <v>10.43</v>
      </c>
      <c r="J157" s="24">
        <v>0.5</v>
      </c>
      <c r="K157" s="24">
        <v>24.84</v>
      </c>
      <c r="L157" s="24">
        <v>0.191</v>
      </c>
      <c r="M157" s="24">
        <v>53.52600000000001</v>
      </c>
      <c r="N157" s="24">
        <v>72.193999999999988</v>
      </c>
      <c r="O157" s="24">
        <v>125.911</v>
      </c>
      <c r="P157" s="24">
        <v>150.751</v>
      </c>
      <c r="Q157" s="24">
        <v>0</v>
      </c>
      <c r="R157" s="24">
        <v>13.81</v>
      </c>
      <c r="S157" s="24">
        <v>13.81</v>
      </c>
      <c r="T157" s="24">
        <v>164.56099999999998</v>
      </c>
    </row>
    <row r="158" spans="1:20" ht="12.75" customHeight="1" x14ac:dyDescent="0.2">
      <c r="A158" s="119"/>
      <c r="B158" s="71"/>
      <c r="C158" s="26" t="s">
        <v>87</v>
      </c>
      <c r="D158" s="162">
        <v>25</v>
      </c>
      <c r="E158" s="24">
        <v>0.16</v>
      </c>
      <c r="F158" s="24">
        <v>0</v>
      </c>
      <c r="G158" s="24">
        <v>0.3</v>
      </c>
      <c r="H158" s="24">
        <v>0.45999999999999996</v>
      </c>
      <c r="I158" s="24">
        <v>1.29</v>
      </c>
      <c r="J158" s="24">
        <v>0</v>
      </c>
      <c r="K158" s="24">
        <v>1.75</v>
      </c>
      <c r="L158" s="24">
        <v>0.21500000000000002</v>
      </c>
      <c r="M158" s="24">
        <v>1.024</v>
      </c>
      <c r="N158" s="24">
        <v>0.34499999999999997</v>
      </c>
      <c r="O158" s="24">
        <v>1.5840000000000001</v>
      </c>
      <c r="P158" s="24">
        <v>3.3340000000000001</v>
      </c>
      <c r="Q158" s="24">
        <v>0</v>
      </c>
      <c r="R158" s="24">
        <v>1.1700000000000002</v>
      </c>
      <c r="S158" s="24">
        <v>1.1700000000000002</v>
      </c>
      <c r="T158" s="24">
        <v>4.5039999999999996</v>
      </c>
    </row>
    <row r="159" spans="1:20" ht="12.75" customHeight="1" x14ac:dyDescent="0.2">
      <c r="A159" s="119"/>
      <c r="B159" s="71"/>
      <c r="C159" s="165" t="s">
        <v>97</v>
      </c>
      <c r="D159" s="160">
        <v>10</v>
      </c>
      <c r="E159" s="25">
        <v>0</v>
      </c>
      <c r="F159" s="25">
        <v>0.25</v>
      </c>
      <c r="G159" s="25">
        <v>0.20800000000000002</v>
      </c>
      <c r="H159" s="25">
        <v>0.45800000000000002</v>
      </c>
      <c r="I159" s="25">
        <v>1.1000000000000001</v>
      </c>
      <c r="J159" s="25">
        <v>0</v>
      </c>
      <c r="K159" s="25">
        <v>1.5580000000000001</v>
      </c>
      <c r="L159" s="25">
        <v>0.4</v>
      </c>
      <c r="M159" s="25">
        <v>0.49</v>
      </c>
      <c r="N159" s="25">
        <v>0.66</v>
      </c>
      <c r="O159" s="25">
        <v>1.55</v>
      </c>
      <c r="P159" s="25">
        <v>3.1080000000000001</v>
      </c>
      <c r="Q159" s="25">
        <v>0</v>
      </c>
      <c r="R159" s="25">
        <v>0.1</v>
      </c>
      <c r="S159" s="25">
        <v>0.1</v>
      </c>
      <c r="T159" s="25">
        <v>3.2080000000000002</v>
      </c>
    </row>
    <row r="160" spans="1:20" ht="12.75" customHeight="1" x14ac:dyDescent="0.25">
      <c r="A160" s="230" t="s">
        <v>0</v>
      </c>
      <c r="B160" s="231"/>
      <c r="C160" s="232" t="s">
        <v>0</v>
      </c>
      <c r="D160" s="53">
        <f>SUM(D130:D159)</f>
        <v>725</v>
      </c>
      <c r="E160" s="54">
        <f>SUM(E130:E159)</f>
        <v>72.36999999999999</v>
      </c>
      <c r="F160" s="54">
        <f>SUM(F130:F159)</f>
        <v>4.8</v>
      </c>
      <c r="G160" s="54">
        <f>SUM(G130:G159)</f>
        <v>333.41800000000006</v>
      </c>
      <c r="H160" s="54">
        <f>SUM(E160:G160)</f>
        <v>410.58800000000008</v>
      </c>
      <c r="I160" s="54">
        <f>SUM(I130:I159)</f>
        <v>69.17</v>
      </c>
      <c r="J160" s="54">
        <f>SUM(J130:J159)</f>
        <v>2.5099999999999998</v>
      </c>
      <c r="K160" s="54">
        <f>+J160+I160+H160</f>
        <v>482.26800000000009</v>
      </c>
      <c r="L160" s="54">
        <f>SUM(L130:L159)</f>
        <v>2840.2289999999989</v>
      </c>
      <c r="M160" s="54">
        <f>SUM(M130:M159)</f>
        <v>927.34310000000016</v>
      </c>
      <c r="N160" s="54">
        <f>SUM(N130:N159)</f>
        <v>517.69499999999994</v>
      </c>
      <c r="O160" s="54">
        <f>+N160+M160+L160</f>
        <v>4285.2670999999991</v>
      </c>
      <c r="P160" s="54">
        <f>O160+K160</f>
        <v>4767.5350999999991</v>
      </c>
      <c r="Q160" s="54">
        <f>SUM(Q130:Q159)</f>
        <v>35.02000000000001</v>
      </c>
      <c r="R160" s="54">
        <f>SUM(R130:R159)</f>
        <v>99.293999999999997</v>
      </c>
      <c r="S160" s="54">
        <f>+R160+Q160</f>
        <v>134.31400000000002</v>
      </c>
      <c r="T160" s="55">
        <f>+S160+P160</f>
        <v>4901.8490999999995</v>
      </c>
    </row>
    <row r="161" spans="1:20" s="199" customFormat="1" x14ac:dyDescent="0.2">
      <c r="A161" s="198" t="s">
        <v>560</v>
      </c>
      <c r="B161" s="201" t="s">
        <v>561</v>
      </c>
      <c r="C161" s="203" t="s">
        <v>112</v>
      </c>
      <c r="D161" s="214">
        <v>26</v>
      </c>
      <c r="E161" s="208">
        <v>0</v>
      </c>
      <c r="F161" s="208">
        <v>0</v>
      </c>
      <c r="G161" s="208">
        <v>0</v>
      </c>
      <c r="H161" s="208">
        <v>0</v>
      </c>
      <c r="I161" s="208">
        <v>0</v>
      </c>
      <c r="J161" s="208">
        <v>0</v>
      </c>
      <c r="K161" s="208">
        <v>0</v>
      </c>
      <c r="L161" s="208">
        <v>0.3</v>
      </c>
      <c r="M161" s="208">
        <v>4.3019999999999996</v>
      </c>
      <c r="N161" s="208">
        <v>5.83</v>
      </c>
      <c r="O161" s="208">
        <v>10.431999999999999</v>
      </c>
      <c r="P161" s="208">
        <v>10.431999999999999</v>
      </c>
      <c r="Q161" s="208">
        <v>3.5999999999999997E-2</v>
      </c>
      <c r="R161" s="208">
        <v>1.1000000000000001</v>
      </c>
      <c r="S161" s="208">
        <v>1.1360000000000001</v>
      </c>
      <c r="T161" s="209">
        <v>11.567999999999998</v>
      </c>
    </row>
    <row r="162" spans="1:20" s="199" customFormat="1" x14ac:dyDescent="0.2">
      <c r="A162" s="200"/>
      <c r="B162" s="202"/>
      <c r="C162" s="204" t="s">
        <v>123</v>
      </c>
      <c r="D162" s="215">
        <v>58</v>
      </c>
      <c r="E162" s="210">
        <v>0.13</v>
      </c>
      <c r="F162" s="210">
        <v>10.1</v>
      </c>
      <c r="G162" s="210">
        <v>0</v>
      </c>
      <c r="H162" s="210">
        <v>10.23</v>
      </c>
      <c r="I162" s="210">
        <v>12.3218</v>
      </c>
      <c r="J162" s="210">
        <v>1.07</v>
      </c>
      <c r="K162" s="210">
        <v>23.6218</v>
      </c>
      <c r="L162" s="210">
        <v>0.01</v>
      </c>
      <c r="M162" s="210">
        <v>29.410200000000003</v>
      </c>
      <c r="N162" s="210">
        <v>26.275000000000006</v>
      </c>
      <c r="O162" s="210">
        <v>55.695200000000014</v>
      </c>
      <c r="P162" s="210">
        <v>79.317000000000007</v>
      </c>
      <c r="Q162" s="210">
        <v>2</v>
      </c>
      <c r="R162" s="210">
        <v>28.23</v>
      </c>
      <c r="S162" s="210">
        <v>30.23</v>
      </c>
      <c r="T162" s="211">
        <v>109.54700000000001</v>
      </c>
    </row>
    <row r="163" spans="1:20" s="199" customFormat="1" x14ac:dyDescent="0.2">
      <c r="A163" s="200"/>
      <c r="B163" s="202"/>
      <c r="C163" s="204" t="s">
        <v>140</v>
      </c>
      <c r="D163" s="215">
        <v>4</v>
      </c>
      <c r="E163" s="210">
        <v>0</v>
      </c>
      <c r="F163" s="210">
        <v>0</v>
      </c>
      <c r="G163" s="210">
        <v>0</v>
      </c>
      <c r="H163" s="210">
        <v>0</v>
      </c>
      <c r="I163" s="210">
        <v>0</v>
      </c>
      <c r="J163" s="210">
        <v>0</v>
      </c>
      <c r="K163" s="210">
        <v>0</v>
      </c>
      <c r="L163" s="210">
        <v>221.31</v>
      </c>
      <c r="M163" s="210">
        <v>19.87</v>
      </c>
      <c r="N163" s="210">
        <v>0</v>
      </c>
      <c r="O163" s="210">
        <v>241.18</v>
      </c>
      <c r="P163" s="210">
        <v>241.18</v>
      </c>
      <c r="Q163" s="210">
        <v>0</v>
      </c>
      <c r="R163" s="210">
        <v>0</v>
      </c>
      <c r="S163" s="210">
        <v>0</v>
      </c>
      <c r="T163" s="211">
        <v>241.17999999999998</v>
      </c>
    </row>
    <row r="164" spans="1:20" s="199" customFormat="1" x14ac:dyDescent="0.2">
      <c r="A164" s="200"/>
      <c r="B164" s="202"/>
      <c r="C164" s="204" t="s">
        <v>124</v>
      </c>
      <c r="D164" s="215">
        <v>23</v>
      </c>
      <c r="E164" s="210">
        <v>0</v>
      </c>
      <c r="F164" s="210">
        <v>0</v>
      </c>
      <c r="G164" s="210">
        <v>0</v>
      </c>
      <c r="H164" s="210">
        <v>0</v>
      </c>
      <c r="I164" s="210">
        <v>4.6500000000000004</v>
      </c>
      <c r="J164" s="210">
        <v>0</v>
      </c>
      <c r="K164" s="210">
        <v>4.6500000000000004</v>
      </c>
      <c r="L164" s="210">
        <v>1.2</v>
      </c>
      <c r="M164" s="210">
        <v>9.9699999999999989</v>
      </c>
      <c r="N164" s="210">
        <v>20.740000000000002</v>
      </c>
      <c r="O164" s="210">
        <v>31.91</v>
      </c>
      <c r="P164" s="210">
        <v>36.56</v>
      </c>
      <c r="Q164" s="210">
        <v>0.2</v>
      </c>
      <c r="R164" s="210">
        <v>0</v>
      </c>
      <c r="S164" s="210">
        <v>0.2</v>
      </c>
      <c r="T164" s="211">
        <v>36.760000000000005</v>
      </c>
    </row>
    <row r="165" spans="1:20" s="199" customFormat="1" x14ac:dyDescent="0.2">
      <c r="A165" s="200"/>
      <c r="B165" s="202"/>
      <c r="C165" s="204" t="s">
        <v>125</v>
      </c>
      <c r="D165" s="215">
        <v>17</v>
      </c>
      <c r="E165" s="210">
        <v>0.6</v>
      </c>
      <c r="F165" s="210">
        <v>0</v>
      </c>
      <c r="G165" s="210">
        <v>0</v>
      </c>
      <c r="H165" s="210">
        <v>0.6</v>
      </c>
      <c r="I165" s="210">
        <v>3.1</v>
      </c>
      <c r="J165" s="210">
        <v>0</v>
      </c>
      <c r="K165" s="210">
        <v>3.7</v>
      </c>
      <c r="L165" s="210">
        <v>11.3</v>
      </c>
      <c r="M165" s="210">
        <v>3.75</v>
      </c>
      <c r="N165" s="210">
        <v>5.86</v>
      </c>
      <c r="O165" s="210">
        <v>20.91</v>
      </c>
      <c r="P165" s="210">
        <v>24.61</v>
      </c>
      <c r="Q165" s="210">
        <v>6</v>
      </c>
      <c r="R165" s="210">
        <v>62.18</v>
      </c>
      <c r="S165" s="210">
        <v>68.180000000000007</v>
      </c>
      <c r="T165" s="211">
        <v>92.79000000000002</v>
      </c>
    </row>
    <row r="166" spans="1:20" s="199" customFormat="1" x14ac:dyDescent="0.2">
      <c r="A166" s="200"/>
      <c r="B166" s="202"/>
      <c r="C166" s="204" t="s">
        <v>138</v>
      </c>
      <c r="D166" s="215">
        <v>25</v>
      </c>
      <c r="E166" s="210">
        <v>9.2730999999999995</v>
      </c>
      <c r="F166" s="210">
        <v>0</v>
      </c>
      <c r="G166" s="210">
        <v>0</v>
      </c>
      <c r="H166" s="210">
        <v>9.2730999999999995</v>
      </c>
      <c r="I166" s="210">
        <v>0.06</v>
      </c>
      <c r="J166" s="210">
        <v>10</v>
      </c>
      <c r="K166" s="210">
        <v>19.333100000000002</v>
      </c>
      <c r="L166" s="210">
        <v>4.1500000000000004</v>
      </c>
      <c r="M166" s="210">
        <v>6.6560000000000006</v>
      </c>
      <c r="N166" s="210">
        <v>2.8239999999999998</v>
      </c>
      <c r="O166" s="210">
        <v>13.63</v>
      </c>
      <c r="P166" s="210">
        <v>32.963100000000004</v>
      </c>
      <c r="Q166" s="210">
        <v>3.09</v>
      </c>
      <c r="R166" s="210">
        <v>84.39</v>
      </c>
      <c r="S166" s="210">
        <v>87.48</v>
      </c>
      <c r="T166" s="211">
        <v>120.44310000000002</v>
      </c>
    </row>
    <row r="167" spans="1:20" s="199" customFormat="1" x14ac:dyDescent="0.2">
      <c r="A167" s="200"/>
      <c r="B167" s="202"/>
      <c r="C167" s="204" t="s">
        <v>144</v>
      </c>
      <c r="D167" s="215">
        <v>41</v>
      </c>
      <c r="E167" s="210">
        <v>0.66</v>
      </c>
      <c r="F167" s="210">
        <v>1.07</v>
      </c>
      <c r="G167" s="210">
        <v>0.01</v>
      </c>
      <c r="H167" s="210">
        <v>1.74</v>
      </c>
      <c r="I167" s="210">
        <v>19.481999999999999</v>
      </c>
      <c r="J167" s="210">
        <v>0.65</v>
      </c>
      <c r="K167" s="210">
        <v>21.871999999999996</v>
      </c>
      <c r="L167" s="210">
        <v>0</v>
      </c>
      <c r="M167" s="210">
        <v>16.855999999999998</v>
      </c>
      <c r="N167" s="210">
        <v>8.23</v>
      </c>
      <c r="O167" s="210">
        <v>25.085999999999999</v>
      </c>
      <c r="P167" s="210">
        <v>46.957999999999998</v>
      </c>
      <c r="Q167" s="210">
        <v>0.29000000000000004</v>
      </c>
      <c r="R167" s="210">
        <v>0.01</v>
      </c>
      <c r="S167" s="210">
        <v>0.30000000000000004</v>
      </c>
      <c r="T167" s="211">
        <v>47.258000000000017</v>
      </c>
    </row>
    <row r="168" spans="1:20" s="199" customFormat="1" x14ac:dyDescent="0.2">
      <c r="A168" s="200"/>
      <c r="B168" s="202"/>
      <c r="C168" s="204" t="s">
        <v>149</v>
      </c>
      <c r="D168" s="215">
        <v>20</v>
      </c>
      <c r="E168" s="210">
        <v>0.39300000000000002</v>
      </c>
      <c r="F168" s="210">
        <v>0</v>
      </c>
      <c r="G168" s="210">
        <v>0</v>
      </c>
      <c r="H168" s="210">
        <v>0.39300000000000002</v>
      </c>
      <c r="I168" s="210">
        <v>0.3</v>
      </c>
      <c r="J168" s="210">
        <v>0</v>
      </c>
      <c r="K168" s="210">
        <v>0.69300000000000006</v>
      </c>
      <c r="L168" s="210">
        <v>0.2</v>
      </c>
      <c r="M168" s="210">
        <v>6.2649999999999997</v>
      </c>
      <c r="N168" s="210">
        <v>4.5199999999999987</v>
      </c>
      <c r="O168" s="210">
        <v>10.984999999999999</v>
      </c>
      <c r="P168" s="210">
        <v>11.677999999999999</v>
      </c>
      <c r="Q168" s="210">
        <v>0.25</v>
      </c>
      <c r="R168" s="210">
        <v>1.38</v>
      </c>
      <c r="S168" s="210">
        <v>1.63</v>
      </c>
      <c r="T168" s="211">
        <v>13.308</v>
      </c>
    </row>
    <row r="169" spans="1:20" s="199" customFormat="1" x14ac:dyDescent="0.2">
      <c r="A169" s="200"/>
      <c r="B169" s="202"/>
      <c r="C169" s="204" t="s">
        <v>161</v>
      </c>
      <c r="D169" s="215">
        <v>20</v>
      </c>
      <c r="E169" s="210">
        <v>0</v>
      </c>
      <c r="F169" s="210">
        <v>0</v>
      </c>
      <c r="G169" s="210">
        <v>0.01</v>
      </c>
      <c r="H169" s="210">
        <v>0.01</v>
      </c>
      <c r="I169" s="210">
        <v>1.89</v>
      </c>
      <c r="J169" s="210">
        <v>1</v>
      </c>
      <c r="K169" s="210">
        <v>2.9</v>
      </c>
      <c r="L169" s="210">
        <v>2.5</v>
      </c>
      <c r="M169" s="210">
        <v>6.5900999999999996</v>
      </c>
      <c r="N169" s="210">
        <v>10.329999999999998</v>
      </c>
      <c r="O169" s="210">
        <v>19.420099999999998</v>
      </c>
      <c r="P169" s="210">
        <v>22.320099999999996</v>
      </c>
      <c r="Q169" s="210">
        <v>150</v>
      </c>
      <c r="R169" s="210">
        <v>51.57</v>
      </c>
      <c r="S169" s="210">
        <v>201.57</v>
      </c>
      <c r="T169" s="211">
        <v>223.89009999999999</v>
      </c>
    </row>
    <row r="170" spans="1:20" s="199" customFormat="1" x14ac:dyDescent="0.2">
      <c r="A170" s="200"/>
      <c r="B170" s="240" t="s">
        <v>562</v>
      </c>
      <c r="C170" s="204" t="s">
        <v>115</v>
      </c>
      <c r="D170" s="215">
        <v>9</v>
      </c>
      <c r="E170" s="210">
        <v>0.5</v>
      </c>
      <c r="F170" s="210">
        <v>0.11</v>
      </c>
      <c r="G170" s="210">
        <v>0.1</v>
      </c>
      <c r="H170" s="210">
        <v>0.71</v>
      </c>
      <c r="I170" s="210">
        <v>0.4</v>
      </c>
      <c r="J170" s="210">
        <v>0</v>
      </c>
      <c r="K170" s="210">
        <v>1.1099999999999999</v>
      </c>
      <c r="L170" s="210">
        <v>0.06</v>
      </c>
      <c r="M170" s="210">
        <v>1.1100000000000001</v>
      </c>
      <c r="N170" s="210">
        <v>0.31</v>
      </c>
      <c r="O170" s="210">
        <v>1.4800000000000002</v>
      </c>
      <c r="P170" s="210">
        <v>2.59</v>
      </c>
      <c r="Q170" s="210">
        <v>0.01</v>
      </c>
      <c r="R170" s="210">
        <v>1.1600000000000001</v>
      </c>
      <c r="S170" s="210">
        <v>1.1700000000000002</v>
      </c>
      <c r="T170" s="211">
        <v>3.76</v>
      </c>
    </row>
    <row r="171" spans="1:20" s="199" customFormat="1" x14ac:dyDescent="0.2">
      <c r="A171" s="200"/>
      <c r="B171" s="241"/>
      <c r="C171" s="204" t="s">
        <v>116</v>
      </c>
      <c r="D171" s="215">
        <v>52</v>
      </c>
      <c r="E171" s="210">
        <v>1.8</v>
      </c>
      <c r="F171" s="210">
        <v>1.01</v>
      </c>
      <c r="G171" s="210">
        <v>3.44</v>
      </c>
      <c r="H171" s="210">
        <v>6.25</v>
      </c>
      <c r="I171" s="210">
        <v>3.7099999999999995</v>
      </c>
      <c r="J171" s="210">
        <v>0</v>
      </c>
      <c r="K171" s="210">
        <v>9.9599999999999991</v>
      </c>
      <c r="L171" s="210">
        <v>0.15</v>
      </c>
      <c r="M171" s="210">
        <v>4.9496000000000002</v>
      </c>
      <c r="N171" s="210">
        <v>1.6520000000000001</v>
      </c>
      <c r="O171" s="210">
        <v>6.7516000000000007</v>
      </c>
      <c r="P171" s="210">
        <v>16.711600000000001</v>
      </c>
      <c r="Q171" s="210">
        <v>0</v>
      </c>
      <c r="R171" s="210">
        <v>0.71</v>
      </c>
      <c r="S171" s="210">
        <v>0.71</v>
      </c>
      <c r="T171" s="211">
        <v>17.421600000000002</v>
      </c>
    </row>
    <row r="172" spans="1:20" s="199" customFormat="1" x14ac:dyDescent="0.2">
      <c r="A172" s="200"/>
      <c r="B172" s="241"/>
      <c r="C172" s="204" t="s">
        <v>136</v>
      </c>
      <c r="D172" s="215">
        <v>10</v>
      </c>
      <c r="E172" s="210">
        <v>0</v>
      </c>
      <c r="F172" s="210">
        <v>0</v>
      </c>
      <c r="G172" s="210">
        <v>0</v>
      </c>
      <c r="H172" s="210">
        <v>0</v>
      </c>
      <c r="I172" s="210">
        <v>3.25</v>
      </c>
      <c r="J172" s="210">
        <v>0.26</v>
      </c>
      <c r="K172" s="210">
        <v>3.51</v>
      </c>
      <c r="L172" s="210">
        <v>0.5</v>
      </c>
      <c r="M172" s="210">
        <v>10.639999999999999</v>
      </c>
      <c r="N172" s="210">
        <v>7.6099999999999994</v>
      </c>
      <c r="O172" s="210">
        <v>18.75</v>
      </c>
      <c r="P172" s="210">
        <v>22.259999999999998</v>
      </c>
      <c r="Q172" s="210">
        <v>8</v>
      </c>
      <c r="R172" s="210">
        <v>0</v>
      </c>
      <c r="S172" s="210">
        <v>8</v>
      </c>
      <c r="T172" s="211">
        <v>30.26</v>
      </c>
    </row>
    <row r="173" spans="1:20" s="199" customFormat="1" x14ac:dyDescent="0.2">
      <c r="A173" s="200"/>
      <c r="B173" s="241"/>
      <c r="C173" s="204" t="s">
        <v>141</v>
      </c>
      <c r="D173" s="215">
        <v>14</v>
      </c>
      <c r="E173" s="210">
        <v>0.6</v>
      </c>
      <c r="F173" s="210">
        <v>0.42</v>
      </c>
      <c r="G173" s="210">
        <v>0.26</v>
      </c>
      <c r="H173" s="210">
        <v>1.28</v>
      </c>
      <c r="I173" s="210">
        <v>0</v>
      </c>
      <c r="J173" s="210">
        <v>0</v>
      </c>
      <c r="K173" s="210">
        <v>1.28</v>
      </c>
      <c r="L173" s="210">
        <v>0.03</v>
      </c>
      <c r="M173" s="210">
        <v>3.1100000000000003</v>
      </c>
      <c r="N173" s="210">
        <v>0.99</v>
      </c>
      <c r="O173" s="210">
        <v>4.13</v>
      </c>
      <c r="P173" s="210">
        <v>5.41</v>
      </c>
      <c r="Q173" s="210">
        <v>0</v>
      </c>
      <c r="R173" s="210">
        <v>0.21</v>
      </c>
      <c r="S173" s="210">
        <v>0.21</v>
      </c>
      <c r="T173" s="211">
        <v>5.6199999999999992</v>
      </c>
    </row>
    <row r="174" spans="1:20" s="199" customFormat="1" x14ac:dyDescent="0.2">
      <c r="A174" s="200"/>
      <c r="B174" s="241"/>
      <c r="C174" s="204" t="s">
        <v>145</v>
      </c>
      <c r="D174" s="215">
        <v>17</v>
      </c>
      <c r="E174" s="210">
        <v>47.01</v>
      </c>
      <c r="F174" s="210">
        <v>85.37</v>
      </c>
      <c r="G174" s="210">
        <v>10.31</v>
      </c>
      <c r="H174" s="210">
        <v>142.69</v>
      </c>
      <c r="I174" s="210">
        <v>5.7</v>
      </c>
      <c r="J174" s="210">
        <v>0</v>
      </c>
      <c r="K174" s="210">
        <v>148.38999999999999</v>
      </c>
      <c r="L174" s="210">
        <v>0</v>
      </c>
      <c r="M174" s="210">
        <v>10.151000000000002</v>
      </c>
      <c r="N174" s="210">
        <v>7.1169999999999991</v>
      </c>
      <c r="O174" s="210">
        <v>17.268000000000001</v>
      </c>
      <c r="P174" s="210">
        <v>165.65799999999999</v>
      </c>
      <c r="Q174" s="210">
        <v>0</v>
      </c>
      <c r="R174" s="210">
        <v>0.43200000000000005</v>
      </c>
      <c r="S174" s="210">
        <v>0.43200000000000005</v>
      </c>
      <c r="T174" s="211">
        <v>166.08999999999997</v>
      </c>
    </row>
    <row r="175" spans="1:20" s="199" customFormat="1" x14ac:dyDescent="0.2">
      <c r="A175" s="200"/>
      <c r="B175" s="241"/>
      <c r="C175" s="204" t="s">
        <v>146</v>
      </c>
      <c r="D175" s="215">
        <v>18</v>
      </c>
      <c r="E175" s="210">
        <v>0.3</v>
      </c>
      <c r="F175" s="210">
        <v>0</v>
      </c>
      <c r="G175" s="210">
        <v>0.45999999999999996</v>
      </c>
      <c r="H175" s="210">
        <v>0.76</v>
      </c>
      <c r="I175" s="210">
        <v>0.16</v>
      </c>
      <c r="J175" s="210">
        <v>0</v>
      </c>
      <c r="K175" s="210">
        <v>0.92</v>
      </c>
      <c r="L175" s="210">
        <v>0</v>
      </c>
      <c r="M175" s="210">
        <v>2.9124999999999988</v>
      </c>
      <c r="N175" s="210">
        <v>1.7200000000000002</v>
      </c>
      <c r="O175" s="210">
        <v>4.6324999999999985</v>
      </c>
      <c r="P175" s="210">
        <v>5.5524999999999984</v>
      </c>
      <c r="Q175" s="210">
        <v>0</v>
      </c>
      <c r="R175" s="210">
        <v>4.84</v>
      </c>
      <c r="S175" s="210">
        <v>4.84</v>
      </c>
      <c r="T175" s="211">
        <v>10.392499999999998</v>
      </c>
    </row>
    <row r="176" spans="1:20" s="199" customFormat="1" x14ac:dyDescent="0.2">
      <c r="A176" s="200"/>
      <c r="B176" s="242"/>
      <c r="C176" s="204" t="s">
        <v>158</v>
      </c>
      <c r="D176" s="215">
        <v>5</v>
      </c>
      <c r="E176" s="210">
        <v>0</v>
      </c>
      <c r="F176" s="210">
        <v>0</v>
      </c>
      <c r="G176" s="210">
        <v>0</v>
      </c>
      <c r="H176" s="210">
        <v>0</v>
      </c>
      <c r="I176" s="210">
        <v>0.05</v>
      </c>
      <c r="J176" s="210">
        <v>0</v>
      </c>
      <c r="K176" s="210">
        <v>0.05</v>
      </c>
      <c r="L176" s="210">
        <v>0</v>
      </c>
      <c r="M176" s="210">
        <v>0.87000000000000011</v>
      </c>
      <c r="N176" s="210">
        <v>1.34</v>
      </c>
      <c r="O176" s="210">
        <v>2.21</v>
      </c>
      <c r="P176" s="210">
        <v>2.2599999999999998</v>
      </c>
      <c r="Q176" s="210">
        <v>0</v>
      </c>
      <c r="R176" s="210">
        <v>0</v>
      </c>
      <c r="S176" s="210">
        <v>0</v>
      </c>
      <c r="T176" s="211">
        <v>2.2600000000000002</v>
      </c>
    </row>
    <row r="177" spans="1:20" s="199" customFormat="1" x14ac:dyDescent="0.2">
      <c r="A177" s="200"/>
      <c r="B177" s="206" t="s">
        <v>563</v>
      </c>
      <c r="C177" s="204" t="s">
        <v>117</v>
      </c>
      <c r="D177" s="215">
        <v>47</v>
      </c>
      <c r="E177" s="210">
        <v>16.5</v>
      </c>
      <c r="F177" s="210">
        <v>1.6215999999999999</v>
      </c>
      <c r="G177" s="210">
        <v>0.64</v>
      </c>
      <c r="H177" s="210">
        <v>18.761600000000001</v>
      </c>
      <c r="I177" s="210">
        <v>2.23</v>
      </c>
      <c r="J177" s="210">
        <v>0</v>
      </c>
      <c r="K177" s="210">
        <v>20.991600000000002</v>
      </c>
      <c r="L177" s="210">
        <v>0.39</v>
      </c>
      <c r="M177" s="210">
        <v>11.116499999999995</v>
      </c>
      <c r="N177" s="210">
        <v>5.09</v>
      </c>
      <c r="O177" s="210">
        <v>16.596499999999995</v>
      </c>
      <c r="P177" s="210">
        <v>37.588099999999997</v>
      </c>
      <c r="Q177" s="210">
        <v>26.08</v>
      </c>
      <c r="R177" s="210">
        <v>32.660000000000004</v>
      </c>
      <c r="S177" s="210">
        <v>58.74</v>
      </c>
      <c r="T177" s="211">
        <v>96.328100000000006</v>
      </c>
    </row>
    <row r="178" spans="1:20" s="199" customFormat="1" x14ac:dyDescent="0.2">
      <c r="A178" s="200"/>
      <c r="B178" s="202"/>
      <c r="C178" s="204" t="s">
        <v>137</v>
      </c>
      <c r="D178" s="215">
        <v>9</v>
      </c>
      <c r="E178" s="210">
        <v>0.12</v>
      </c>
      <c r="F178" s="210">
        <v>0</v>
      </c>
      <c r="G178" s="210">
        <v>0</v>
      </c>
      <c r="H178" s="210">
        <v>0.12</v>
      </c>
      <c r="I178" s="210">
        <v>115.1</v>
      </c>
      <c r="J178" s="210">
        <v>0</v>
      </c>
      <c r="K178" s="210">
        <v>115.22</v>
      </c>
      <c r="L178" s="210">
        <v>0</v>
      </c>
      <c r="M178" s="210">
        <v>3.14</v>
      </c>
      <c r="N178" s="210">
        <v>1.9200000000000002</v>
      </c>
      <c r="O178" s="210">
        <v>5.0600000000000005</v>
      </c>
      <c r="P178" s="210">
        <v>120.28</v>
      </c>
      <c r="Q178" s="210">
        <v>0</v>
      </c>
      <c r="R178" s="210">
        <v>30.71</v>
      </c>
      <c r="S178" s="210">
        <v>30.71</v>
      </c>
      <c r="T178" s="211">
        <v>150.98999999999998</v>
      </c>
    </row>
    <row r="179" spans="1:20" s="199" customFormat="1" x14ac:dyDescent="0.2">
      <c r="A179" s="200"/>
      <c r="B179" s="202"/>
      <c r="C179" s="204" t="s">
        <v>147</v>
      </c>
      <c r="D179" s="215">
        <v>38</v>
      </c>
      <c r="E179" s="210">
        <v>0</v>
      </c>
      <c r="F179" s="210">
        <v>0</v>
      </c>
      <c r="G179" s="210">
        <v>0</v>
      </c>
      <c r="H179" s="210">
        <v>0</v>
      </c>
      <c r="I179" s="210">
        <v>0.29000000000000004</v>
      </c>
      <c r="J179" s="210">
        <v>0</v>
      </c>
      <c r="K179" s="210">
        <v>0.29000000000000004</v>
      </c>
      <c r="L179" s="210">
        <v>0.55000000000000004</v>
      </c>
      <c r="M179" s="210">
        <v>10.605</v>
      </c>
      <c r="N179" s="210">
        <v>37.575000000000003</v>
      </c>
      <c r="O179" s="210">
        <v>48.730000000000004</v>
      </c>
      <c r="P179" s="210">
        <v>49.02</v>
      </c>
      <c r="Q179" s="210">
        <v>0</v>
      </c>
      <c r="R179" s="210">
        <v>5.16</v>
      </c>
      <c r="S179" s="210">
        <v>5.16</v>
      </c>
      <c r="T179" s="211">
        <v>54.179999999999978</v>
      </c>
    </row>
    <row r="180" spans="1:20" s="199" customFormat="1" x14ac:dyDescent="0.2">
      <c r="A180" s="200"/>
      <c r="B180" s="202"/>
      <c r="C180" s="204" t="s">
        <v>148</v>
      </c>
      <c r="D180" s="215">
        <v>10</v>
      </c>
      <c r="E180" s="210">
        <v>0.8</v>
      </c>
      <c r="F180" s="210">
        <v>0</v>
      </c>
      <c r="G180" s="210">
        <v>0</v>
      </c>
      <c r="H180" s="210">
        <v>0.8</v>
      </c>
      <c r="I180" s="210">
        <v>0</v>
      </c>
      <c r="J180" s="210">
        <v>0</v>
      </c>
      <c r="K180" s="210">
        <v>0.8</v>
      </c>
      <c r="L180" s="210">
        <v>10</v>
      </c>
      <c r="M180" s="210">
        <v>5.915</v>
      </c>
      <c r="N180" s="210">
        <v>0</v>
      </c>
      <c r="O180" s="210">
        <v>15.914999999999999</v>
      </c>
      <c r="P180" s="210">
        <v>16.715</v>
      </c>
      <c r="Q180" s="210">
        <v>0</v>
      </c>
      <c r="R180" s="210">
        <v>0</v>
      </c>
      <c r="S180" s="210">
        <v>0</v>
      </c>
      <c r="T180" s="211">
        <v>16.715</v>
      </c>
    </row>
    <row r="181" spans="1:20" s="199" customFormat="1" x14ac:dyDescent="0.2">
      <c r="A181" s="200"/>
      <c r="B181" s="202"/>
      <c r="C181" s="205" t="s">
        <v>150</v>
      </c>
      <c r="D181" s="216">
        <v>18</v>
      </c>
      <c r="E181" s="212">
        <v>5.69</v>
      </c>
      <c r="F181" s="212">
        <v>0</v>
      </c>
      <c r="G181" s="212">
        <v>24.34</v>
      </c>
      <c r="H181" s="212">
        <v>30.03</v>
      </c>
      <c r="I181" s="212">
        <v>36.25</v>
      </c>
      <c r="J181" s="212">
        <v>0</v>
      </c>
      <c r="K181" s="212">
        <v>66.28</v>
      </c>
      <c r="L181" s="212">
        <v>2.72</v>
      </c>
      <c r="M181" s="212">
        <v>30.830000000000002</v>
      </c>
      <c r="N181" s="212">
        <v>25.480000000000008</v>
      </c>
      <c r="O181" s="212">
        <v>59.030000000000015</v>
      </c>
      <c r="P181" s="212">
        <v>125.31000000000002</v>
      </c>
      <c r="Q181" s="212">
        <v>99.4</v>
      </c>
      <c r="R181" s="212">
        <v>0.7</v>
      </c>
      <c r="S181" s="212">
        <v>100.10000000000001</v>
      </c>
      <c r="T181" s="213">
        <v>225.41000000000005</v>
      </c>
    </row>
    <row r="182" spans="1:20" ht="12.75" customHeight="1" x14ac:dyDescent="0.25">
      <c r="A182" s="230" t="s">
        <v>0</v>
      </c>
      <c r="B182" s="231"/>
      <c r="C182" s="232" t="s">
        <v>0</v>
      </c>
      <c r="D182" s="53">
        <f>SUM(D161:D181)</f>
        <v>481</v>
      </c>
      <c r="E182" s="54">
        <f>SUM(E161:E181)</f>
        <v>84.376099999999994</v>
      </c>
      <c r="F182" s="54">
        <f t="shared" ref="F182:T182" si="9">SUM(F161:F181)</f>
        <v>99.701599999999999</v>
      </c>
      <c r="G182" s="54">
        <f t="shared" si="9"/>
        <v>39.57</v>
      </c>
      <c r="H182" s="54">
        <f>SUM(E182:G182)</f>
        <v>223.64769999999999</v>
      </c>
      <c r="I182" s="54">
        <f t="shared" si="9"/>
        <v>208.94379999999998</v>
      </c>
      <c r="J182" s="54">
        <f t="shared" si="9"/>
        <v>12.98</v>
      </c>
      <c r="K182" s="54">
        <f t="shared" si="9"/>
        <v>445.57150000000001</v>
      </c>
      <c r="L182" s="54">
        <f t="shared" si="9"/>
        <v>255.37</v>
      </c>
      <c r="M182" s="54">
        <f t="shared" si="9"/>
        <v>199.01889999999997</v>
      </c>
      <c r="N182" s="54">
        <f t="shared" si="9"/>
        <v>175.41300000000001</v>
      </c>
      <c r="O182" s="54">
        <f t="shared" si="9"/>
        <v>629.80189999999993</v>
      </c>
      <c r="P182" s="54">
        <f>O182+K182</f>
        <v>1075.3733999999999</v>
      </c>
      <c r="Q182" s="54">
        <f t="shared" si="9"/>
        <v>295.35599999999999</v>
      </c>
      <c r="R182" s="54">
        <f t="shared" si="9"/>
        <v>305.44200000000001</v>
      </c>
      <c r="S182" s="54">
        <f t="shared" si="9"/>
        <v>600.798</v>
      </c>
      <c r="T182" s="54">
        <f t="shared" si="9"/>
        <v>1676.1713999999999</v>
      </c>
    </row>
    <row r="183" spans="1:20" ht="12.75" customHeight="1" x14ac:dyDescent="0.2">
      <c r="A183" s="167"/>
      <c r="B183" s="35" t="s">
        <v>427</v>
      </c>
      <c r="C183" s="26" t="s">
        <v>131</v>
      </c>
      <c r="D183" s="180">
        <v>197</v>
      </c>
      <c r="E183" s="181">
        <v>78.109899999999996</v>
      </c>
      <c r="F183" s="181">
        <v>15.67</v>
      </c>
      <c r="G183" s="181">
        <v>9.64</v>
      </c>
      <c r="H183" s="181">
        <v>103.4199</v>
      </c>
      <c r="I183" s="181">
        <v>21.599999999999994</v>
      </c>
      <c r="J183" s="181">
        <v>0</v>
      </c>
      <c r="K183" s="181">
        <v>125.01989999999999</v>
      </c>
      <c r="L183" s="181">
        <v>3.6318999999999995</v>
      </c>
      <c r="M183" s="181">
        <v>103.99849999999998</v>
      </c>
      <c r="N183" s="181">
        <v>72.829000000000036</v>
      </c>
      <c r="O183" s="181">
        <v>180.45940000000002</v>
      </c>
      <c r="P183" s="181">
        <v>305.47930000000002</v>
      </c>
      <c r="Q183" s="181">
        <v>0.8</v>
      </c>
      <c r="R183" s="181">
        <v>21.98</v>
      </c>
      <c r="S183" s="181">
        <v>22.78</v>
      </c>
      <c r="T183" s="181">
        <v>328.25929999999983</v>
      </c>
    </row>
    <row r="184" spans="1:20" ht="12.75" customHeight="1" x14ac:dyDescent="0.2">
      <c r="A184" s="167"/>
      <c r="B184" s="35"/>
      <c r="C184" s="26" t="s">
        <v>128</v>
      </c>
      <c r="D184" s="180">
        <v>51</v>
      </c>
      <c r="E184" s="181">
        <v>1.3900000000000001</v>
      </c>
      <c r="F184" s="181">
        <v>0.35</v>
      </c>
      <c r="G184" s="181">
        <v>0</v>
      </c>
      <c r="H184" s="181">
        <v>1.7400000000000002</v>
      </c>
      <c r="I184" s="181">
        <v>0.43000000000000005</v>
      </c>
      <c r="J184" s="181">
        <v>0</v>
      </c>
      <c r="K184" s="181">
        <v>2.1700000000000004</v>
      </c>
      <c r="L184" s="181">
        <v>0</v>
      </c>
      <c r="M184" s="181">
        <v>9.0749999999999993</v>
      </c>
      <c r="N184" s="181">
        <v>15.095000000000001</v>
      </c>
      <c r="O184" s="181">
        <v>24.17</v>
      </c>
      <c r="P184" s="181">
        <v>26.340000000000003</v>
      </c>
      <c r="Q184" s="181">
        <v>0</v>
      </c>
      <c r="R184" s="181">
        <v>0.1</v>
      </c>
      <c r="S184" s="181">
        <v>0.1</v>
      </c>
      <c r="T184" s="181">
        <v>26.439999999999998</v>
      </c>
    </row>
    <row r="185" spans="1:20" ht="12.75" customHeight="1" x14ac:dyDescent="0.2">
      <c r="A185" s="167"/>
      <c r="B185" s="35"/>
      <c r="C185" s="26" t="s">
        <v>152</v>
      </c>
      <c r="D185" s="180">
        <v>33</v>
      </c>
      <c r="E185" s="181">
        <v>10.11</v>
      </c>
      <c r="F185" s="181">
        <v>2.17</v>
      </c>
      <c r="G185" s="181">
        <v>6.74</v>
      </c>
      <c r="H185" s="181">
        <v>19.02</v>
      </c>
      <c r="I185" s="181">
        <v>0.15</v>
      </c>
      <c r="J185" s="181">
        <v>0</v>
      </c>
      <c r="K185" s="181">
        <v>19.169999999999998</v>
      </c>
      <c r="L185" s="181">
        <v>0</v>
      </c>
      <c r="M185" s="181">
        <v>12.72</v>
      </c>
      <c r="N185" s="181">
        <v>9.1699999999999982</v>
      </c>
      <c r="O185" s="181">
        <v>21.89</v>
      </c>
      <c r="P185" s="181">
        <v>41.06</v>
      </c>
      <c r="Q185" s="181">
        <v>0</v>
      </c>
      <c r="R185" s="181">
        <v>0.5</v>
      </c>
      <c r="S185" s="181">
        <v>0.5</v>
      </c>
      <c r="T185" s="181">
        <v>41.559999999999988</v>
      </c>
    </row>
    <row r="186" spans="1:20" ht="12.75" customHeight="1" x14ac:dyDescent="0.2">
      <c r="A186" s="167"/>
      <c r="B186" s="35"/>
      <c r="C186" s="26" t="s">
        <v>160</v>
      </c>
      <c r="D186" s="180">
        <v>58</v>
      </c>
      <c r="E186" s="181">
        <v>7.0700000000000012</v>
      </c>
      <c r="F186" s="181">
        <v>4.8600000000000003</v>
      </c>
      <c r="G186" s="181">
        <v>0.57000000000000006</v>
      </c>
      <c r="H186" s="181">
        <v>12.500000000000002</v>
      </c>
      <c r="I186" s="181">
        <v>6.226</v>
      </c>
      <c r="J186" s="181">
        <v>0.03</v>
      </c>
      <c r="K186" s="181">
        <v>18.756000000000004</v>
      </c>
      <c r="L186" s="181">
        <v>0</v>
      </c>
      <c r="M186" s="181">
        <v>24.195000000000007</v>
      </c>
      <c r="N186" s="181">
        <v>18.515000000000004</v>
      </c>
      <c r="O186" s="181">
        <v>42.710000000000008</v>
      </c>
      <c r="P186" s="181">
        <v>61.466000000000008</v>
      </c>
      <c r="Q186" s="181">
        <v>0.05</v>
      </c>
      <c r="R186" s="181">
        <v>4.32</v>
      </c>
      <c r="S186" s="181">
        <v>4.37</v>
      </c>
      <c r="T186" s="181">
        <v>65.835999999999999</v>
      </c>
    </row>
    <row r="187" spans="1:20" ht="12.75" customHeight="1" x14ac:dyDescent="0.2">
      <c r="A187" s="167"/>
      <c r="B187" s="35"/>
      <c r="C187" s="26" t="s">
        <v>113</v>
      </c>
      <c r="D187" s="180">
        <v>54</v>
      </c>
      <c r="E187" s="181">
        <v>18.57</v>
      </c>
      <c r="F187" s="181">
        <v>0.04</v>
      </c>
      <c r="G187" s="181">
        <v>0</v>
      </c>
      <c r="H187" s="181">
        <v>18.61</v>
      </c>
      <c r="I187" s="181">
        <v>0.42000000000000004</v>
      </c>
      <c r="J187" s="181">
        <v>1.1200000000000001</v>
      </c>
      <c r="K187" s="181">
        <v>20.150000000000002</v>
      </c>
      <c r="L187" s="181">
        <v>0</v>
      </c>
      <c r="M187" s="181">
        <v>14.445000000000002</v>
      </c>
      <c r="N187" s="181">
        <v>5.4149999999999983</v>
      </c>
      <c r="O187" s="181">
        <v>19.86</v>
      </c>
      <c r="P187" s="181">
        <v>40.010000000000005</v>
      </c>
      <c r="Q187" s="181">
        <v>13.35</v>
      </c>
      <c r="R187" s="181">
        <v>1.2300000000000002</v>
      </c>
      <c r="S187" s="181">
        <v>14.58</v>
      </c>
      <c r="T187" s="181">
        <v>54.59</v>
      </c>
    </row>
    <row r="188" spans="1:20" ht="12.75" customHeight="1" x14ac:dyDescent="0.2">
      <c r="A188" s="167"/>
      <c r="B188" s="35"/>
      <c r="C188" s="26" t="s">
        <v>159</v>
      </c>
      <c r="D188" s="180">
        <v>14</v>
      </c>
      <c r="E188" s="181">
        <v>3.01</v>
      </c>
      <c r="F188" s="181">
        <v>7.59</v>
      </c>
      <c r="G188" s="181">
        <v>0</v>
      </c>
      <c r="H188" s="181">
        <v>10.6</v>
      </c>
      <c r="I188" s="181">
        <v>0</v>
      </c>
      <c r="J188" s="181">
        <v>6</v>
      </c>
      <c r="K188" s="181">
        <v>16.600000000000001</v>
      </c>
      <c r="L188" s="181">
        <v>2.58</v>
      </c>
      <c r="M188" s="181">
        <v>5.4510000000000005</v>
      </c>
      <c r="N188" s="181">
        <v>1.24</v>
      </c>
      <c r="O188" s="181">
        <v>9.2710000000000008</v>
      </c>
      <c r="P188" s="181">
        <v>25.871000000000002</v>
      </c>
      <c r="Q188" s="181">
        <v>3.5</v>
      </c>
      <c r="R188" s="181">
        <v>45.9</v>
      </c>
      <c r="S188" s="181">
        <v>49.4</v>
      </c>
      <c r="T188" s="181">
        <v>75.271000000000001</v>
      </c>
    </row>
    <row r="189" spans="1:20" ht="12.75" customHeight="1" x14ac:dyDescent="0.2">
      <c r="A189" s="167"/>
      <c r="B189" s="35"/>
      <c r="C189" s="26" t="s">
        <v>143</v>
      </c>
      <c r="D189" s="180">
        <v>22</v>
      </c>
      <c r="E189" s="181">
        <v>0.2</v>
      </c>
      <c r="F189" s="181">
        <v>0</v>
      </c>
      <c r="G189" s="181">
        <v>1</v>
      </c>
      <c r="H189" s="181">
        <v>1.2</v>
      </c>
      <c r="I189" s="181">
        <v>0.05</v>
      </c>
      <c r="J189" s="181">
        <v>0</v>
      </c>
      <c r="K189" s="181">
        <v>1.25</v>
      </c>
      <c r="L189" s="181">
        <v>0.4</v>
      </c>
      <c r="M189" s="181">
        <v>2.1414</v>
      </c>
      <c r="N189" s="181">
        <v>0.7</v>
      </c>
      <c r="O189" s="181">
        <v>3.2413999999999996</v>
      </c>
      <c r="P189" s="181">
        <v>4.4913999999999996</v>
      </c>
      <c r="Q189" s="181">
        <v>2.48</v>
      </c>
      <c r="R189" s="181">
        <v>0</v>
      </c>
      <c r="S189" s="181">
        <v>2.48</v>
      </c>
      <c r="T189" s="181">
        <v>6.9714</v>
      </c>
    </row>
    <row r="190" spans="1:20" ht="12.75" customHeight="1" x14ac:dyDescent="0.2">
      <c r="A190" s="167"/>
      <c r="B190" s="35"/>
      <c r="C190" s="26" t="s">
        <v>153</v>
      </c>
      <c r="D190" s="180">
        <v>19</v>
      </c>
      <c r="E190" s="181">
        <v>0</v>
      </c>
      <c r="F190" s="181">
        <v>0</v>
      </c>
      <c r="G190" s="181">
        <v>0.2</v>
      </c>
      <c r="H190" s="181">
        <v>0.2</v>
      </c>
      <c r="I190" s="181">
        <v>0.93</v>
      </c>
      <c r="J190" s="181">
        <v>0</v>
      </c>
      <c r="K190" s="181">
        <v>1.1300000000000001</v>
      </c>
      <c r="L190" s="181">
        <v>13.73</v>
      </c>
      <c r="M190" s="181">
        <v>5.7350000000000003</v>
      </c>
      <c r="N190" s="181">
        <v>1.7250000000000001</v>
      </c>
      <c r="O190" s="181">
        <v>21.19</v>
      </c>
      <c r="P190" s="181">
        <v>22.32</v>
      </c>
      <c r="Q190" s="181">
        <v>0.06</v>
      </c>
      <c r="R190" s="181">
        <v>0.6</v>
      </c>
      <c r="S190" s="181">
        <v>0.65999999999999992</v>
      </c>
      <c r="T190" s="181">
        <v>22.98</v>
      </c>
    </row>
    <row r="191" spans="1:20" ht="12.75" customHeight="1" x14ac:dyDescent="0.2">
      <c r="A191" s="167"/>
      <c r="B191" s="35"/>
      <c r="C191" s="163" t="s">
        <v>410</v>
      </c>
      <c r="D191" s="64">
        <v>13</v>
      </c>
      <c r="E191" s="36">
        <v>0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19.779999999999998</v>
      </c>
      <c r="M191" s="36">
        <v>13.44</v>
      </c>
      <c r="N191" s="36">
        <v>0.1</v>
      </c>
      <c r="O191" s="36">
        <v>33.32</v>
      </c>
      <c r="P191" s="36">
        <v>33.32</v>
      </c>
      <c r="Q191" s="36">
        <v>0</v>
      </c>
      <c r="R191" s="36">
        <v>0</v>
      </c>
      <c r="S191" s="36">
        <v>0</v>
      </c>
      <c r="T191" s="36">
        <v>33.32</v>
      </c>
    </row>
    <row r="192" spans="1:20" ht="12.75" customHeight="1" x14ac:dyDescent="0.2">
      <c r="A192" s="167"/>
      <c r="B192" s="35"/>
      <c r="C192" s="26" t="s">
        <v>142</v>
      </c>
      <c r="D192" s="180">
        <v>19</v>
      </c>
      <c r="E192" s="181">
        <v>0.25</v>
      </c>
      <c r="F192" s="181">
        <v>0.01</v>
      </c>
      <c r="G192" s="181">
        <v>1.62</v>
      </c>
      <c r="H192" s="181">
        <v>1.8800000000000001</v>
      </c>
      <c r="I192" s="181">
        <v>10.4</v>
      </c>
      <c r="J192" s="181">
        <v>0</v>
      </c>
      <c r="K192" s="181">
        <v>12.280000000000001</v>
      </c>
      <c r="L192" s="181">
        <v>4.2300000000000004</v>
      </c>
      <c r="M192" s="181">
        <v>41.05</v>
      </c>
      <c r="N192" s="181">
        <v>0.1</v>
      </c>
      <c r="O192" s="181">
        <v>45.38</v>
      </c>
      <c r="P192" s="181">
        <v>57.660000000000004</v>
      </c>
      <c r="Q192" s="181">
        <v>0</v>
      </c>
      <c r="R192" s="181">
        <v>2.61</v>
      </c>
      <c r="S192" s="181">
        <v>2.61</v>
      </c>
      <c r="T192" s="181">
        <v>60.269999999999996</v>
      </c>
    </row>
    <row r="193" spans="1:21" ht="12.75" customHeight="1" x14ac:dyDescent="0.2">
      <c r="A193" s="167"/>
      <c r="B193" s="35"/>
      <c r="C193" s="26" t="s">
        <v>133</v>
      </c>
      <c r="D193" s="180">
        <v>122</v>
      </c>
      <c r="E193" s="181">
        <v>17.170000000000002</v>
      </c>
      <c r="F193" s="181">
        <v>82.88</v>
      </c>
      <c r="G193" s="181">
        <v>0.09</v>
      </c>
      <c r="H193" s="181">
        <v>100.14</v>
      </c>
      <c r="I193" s="181">
        <v>49.339999999999982</v>
      </c>
      <c r="J193" s="181">
        <v>0</v>
      </c>
      <c r="K193" s="181">
        <v>149.47999999999999</v>
      </c>
      <c r="L193" s="181">
        <v>14.999999999999998</v>
      </c>
      <c r="M193" s="181">
        <v>170.9325</v>
      </c>
      <c r="N193" s="181">
        <v>67.48</v>
      </c>
      <c r="O193" s="181">
        <v>253.41250000000002</v>
      </c>
      <c r="P193" s="181">
        <v>402.89250000000004</v>
      </c>
      <c r="Q193" s="181">
        <v>6.05</v>
      </c>
      <c r="R193" s="181">
        <v>14.249999999999998</v>
      </c>
      <c r="S193" s="181">
        <v>20.299999999999997</v>
      </c>
      <c r="T193" s="181">
        <v>423.19249999999994</v>
      </c>
    </row>
    <row r="194" spans="1:21" ht="12.75" customHeight="1" x14ac:dyDescent="0.2">
      <c r="A194" s="167"/>
      <c r="B194" s="35"/>
      <c r="C194" s="26" t="s">
        <v>134</v>
      </c>
      <c r="D194" s="180">
        <v>78</v>
      </c>
      <c r="E194" s="181">
        <v>129.51999999999998</v>
      </c>
      <c r="F194" s="181">
        <v>0.46</v>
      </c>
      <c r="G194" s="181">
        <v>108.31000000000002</v>
      </c>
      <c r="H194" s="181">
        <v>238.29000000000002</v>
      </c>
      <c r="I194" s="181">
        <v>296.35700000000003</v>
      </c>
      <c r="J194" s="181">
        <v>0</v>
      </c>
      <c r="K194" s="181">
        <v>534.64700000000005</v>
      </c>
      <c r="L194" s="181">
        <v>105.12</v>
      </c>
      <c r="M194" s="181">
        <v>211.87910000000008</v>
      </c>
      <c r="N194" s="181">
        <v>73.102999999999994</v>
      </c>
      <c r="O194" s="181">
        <v>390.10210000000012</v>
      </c>
      <c r="P194" s="181">
        <v>924.74910000000023</v>
      </c>
      <c r="Q194" s="181">
        <v>5.2</v>
      </c>
      <c r="R194" s="181">
        <v>23.419999999999998</v>
      </c>
      <c r="S194" s="181">
        <v>28.619999999999997</v>
      </c>
      <c r="T194" s="181">
        <v>953.36909999999978</v>
      </c>
    </row>
    <row r="195" spans="1:21" ht="12.75" customHeight="1" x14ac:dyDescent="0.2">
      <c r="A195" s="167"/>
      <c r="B195" s="35"/>
      <c r="C195" s="26" t="s">
        <v>135</v>
      </c>
      <c r="D195" s="180">
        <v>54</v>
      </c>
      <c r="E195" s="181">
        <v>0.25</v>
      </c>
      <c r="F195" s="181">
        <v>0</v>
      </c>
      <c r="G195" s="181">
        <v>2.2899999999999996</v>
      </c>
      <c r="H195" s="181">
        <v>2.5399999999999996</v>
      </c>
      <c r="I195" s="181">
        <v>11.819999999999999</v>
      </c>
      <c r="J195" s="181">
        <v>0</v>
      </c>
      <c r="K195" s="181">
        <v>14.359999999999998</v>
      </c>
      <c r="L195" s="181">
        <v>0.15</v>
      </c>
      <c r="M195" s="181">
        <v>31.700000000000006</v>
      </c>
      <c r="N195" s="181">
        <v>11.599999999999998</v>
      </c>
      <c r="O195" s="181">
        <v>43.45</v>
      </c>
      <c r="P195" s="181">
        <v>57.81</v>
      </c>
      <c r="Q195" s="181">
        <v>8.9</v>
      </c>
      <c r="R195" s="181">
        <v>10.26</v>
      </c>
      <c r="S195" s="181">
        <v>19.16</v>
      </c>
      <c r="T195" s="181">
        <v>76.970000000000013</v>
      </c>
    </row>
    <row r="196" spans="1:21" ht="12.75" customHeight="1" x14ac:dyDescent="0.2">
      <c r="A196" s="167"/>
      <c r="B196" s="85"/>
      <c r="C196" s="26" t="s">
        <v>110</v>
      </c>
      <c r="D196" s="180">
        <v>3</v>
      </c>
      <c r="E196" s="181">
        <v>0.7</v>
      </c>
      <c r="F196" s="181">
        <v>0</v>
      </c>
      <c r="G196" s="181">
        <v>0</v>
      </c>
      <c r="H196" s="181">
        <v>0.7</v>
      </c>
      <c r="I196" s="181">
        <v>0</v>
      </c>
      <c r="J196" s="181">
        <v>0</v>
      </c>
      <c r="K196" s="181">
        <v>0.7</v>
      </c>
      <c r="L196" s="181">
        <v>0.36</v>
      </c>
      <c r="M196" s="181">
        <v>2.8</v>
      </c>
      <c r="N196" s="181">
        <v>5</v>
      </c>
      <c r="O196" s="181">
        <v>8.16</v>
      </c>
      <c r="P196" s="181">
        <v>8.86</v>
      </c>
      <c r="Q196" s="181">
        <v>0</v>
      </c>
      <c r="R196" s="181">
        <v>0</v>
      </c>
      <c r="S196" s="181">
        <v>0</v>
      </c>
      <c r="T196" s="181">
        <v>8.8600000000000012</v>
      </c>
    </row>
    <row r="197" spans="1:21" ht="12.75" customHeight="1" x14ac:dyDescent="0.2">
      <c r="A197" s="167"/>
      <c r="B197" s="35" t="s">
        <v>118</v>
      </c>
      <c r="C197" s="26" t="s">
        <v>118</v>
      </c>
      <c r="D197" s="180">
        <v>30</v>
      </c>
      <c r="E197" s="181">
        <v>0</v>
      </c>
      <c r="F197" s="181">
        <v>0.02</v>
      </c>
      <c r="G197" s="181">
        <v>0</v>
      </c>
      <c r="H197" s="181">
        <v>0.02</v>
      </c>
      <c r="I197" s="181">
        <v>0.82000000000000006</v>
      </c>
      <c r="J197" s="181">
        <v>0</v>
      </c>
      <c r="K197" s="181">
        <v>0.84000000000000008</v>
      </c>
      <c r="L197" s="181">
        <v>0</v>
      </c>
      <c r="M197" s="181">
        <v>3.33</v>
      </c>
      <c r="N197" s="181">
        <v>2.0450000000000004</v>
      </c>
      <c r="O197" s="181">
        <v>5.375</v>
      </c>
      <c r="P197" s="181">
        <v>6.2149999999999999</v>
      </c>
      <c r="Q197" s="181">
        <v>0</v>
      </c>
      <c r="R197" s="181">
        <v>0.12</v>
      </c>
      <c r="S197" s="181">
        <v>0.12</v>
      </c>
      <c r="T197" s="181">
        <v>6.3350000000000009</v>
      </c>
    </row>
    <row r="198" spans="1:21" ht="12.75" customHeight="1" x14ac:dyDescent="0.2">
      <c r="A198" s="167"/>
      <c r="B198" s="35"/>
      <c r="C198" s="26" t="s">
        <v>155</v>
      </c>
      <c r="D198" s="180">
        <v>35</v>
      </c>
      <c r="E198" s="181">
        <v>4.4999999999999998E-2</v>
      </c>
      <c r="F198" s="181">
        <v>0</v>
      </c>
      <c r="G198" s="181">
        <v>0.66</v>
      </c>
      <c r="H198" s="181">
        <v>0.70500000000000007</v>
      </c>
      <c r="I198" s="181">
        <v>0.14500000000000002</v>
      </c>
      <c r="J198" s="181">
        <v>0</v>
      </c>
      <c r="K198" s="181">
        <v>0.85000000000000009</v>
      </c>
      <c r="L198" s="181">
        <v>0</v>
      </c>
      <c r="M198" s="181">
        <v>3.355</v>
      </c>
      <c r="N198" s="181">
        <v>8.4549999999999983</v>
      </c>
      <c r="O198" s="181">
        <v>11.809999999999999</v>
      </c>
      <c r="P198" s="181">
        <v>12.659999999999998</v>
      </c>
      <c r="Q198" s="181">
        <v>0</v>
      </c>
      <c r="R198" s="181">
        <v>0.25</v>
      </c>
      <c r="S198" s="181">
        <v>0.25</v>
      </c>
      <c r="T198" s="181">
        <v>12.909999999999997</v>
      </c>
    </row>
    <row r="199" spans="1:21" ht="12.75" customHeight="1" x14ac:dyDescent="0.2">
      <c r="A199" s="167"/>
      <c r="B199" s="35"/>
      <c r="C199" s="163" t="s">
        <v>411</v>
      </c>
      <c r="D199" s="64">
        <v>3</v>
      </c>
      <c r="E199" s="36">
        <v>0</v>
      </c>
      <c r="F199" s="36">
        <v>0</v>
      </c>
      <c r="G199" s="36">
        <v>1</v>
      </c>
      <c r="H199" s="36">
        <v>1</v>
      </c>
      <c r="I199" s="36">
        <v>1.5</v>
      </c>
      <c r="J199" s="36">
        <v>0</v>
      </c>
      <c r="K199" s="36">
        <v>2.5</v>
      </c>
      <c r="L199" s="36">
        <v>0</v>
      </c>
      <c r="M199" s="36">
        <v>1.7050000000000001</v>
      </c>
      <c r="N199" s="36">
        <v>0.70499999999999996</v>
      </c>
      <c r="O199" s="36">
        <v>2.41</v>
      </c>
      <c r="P199" s="36">
        <v>4.91</v>
      </c>
      <c r="Q199" s="36">
        <v>0</v>
      </c>
      <c r="R199" s="36">
        <v>0</v>
      </c>
      <c r="S199" s="36">
        <v>0</v>
      </c>
      <c r="T199" s="36">
        <v>4.9099999999999993</v>
      </c>
      <c r="U199" s="10"/>
    </row>
    <row r="200" spans="1:21" ht="12.75" customHeight="1" x14ac:dyDescent="0.2">
      <c r="A200" s="167"/>
      <c r="B200" s="35"/>
      <c r="C200" s="26" t="s">
        <v>139</v>
      </c>
      <c r="D200" s="180">
        <v>60</v>
      </c>
      <c r="E200" s="181">
        <v>0</v>
      </c>
      <c r="F200" s="181">
        <v>7.0000000000000007E-2</v>
      </c>
      <c r="G200" s="181">
        <v>0.08</v>
      </c>
      <c r="H200" s="181">
        <v>0.15000000000000002</v>
      </c>
      <c r="I200" s="181">
        <v>2.4299999999999997</v>
      </c>
      <c r="J200" s="181">
        <v>0</v>
      </c>
      <c r="K200" s="181">
        <v>2.5799999999999996</v>
      </c>
      <c r="L200" s="181">
        <v>0.18</v>
      </c>
      <c r="M200" s="181">
        <v>6.2166999999999968</v>
      </c>
      <c r="N200" s="181">
        <v>0.34</v>
      </c>
      <c r="O200" s="181">
        <v>6.7366999999999964</v>
      </c>
      <c r="P200" s="181">
        <v>9.3166999999999955</v>
      </c>
      <c r="Q200" s="181">
        <v>0</v>
      </c>
      <c r="R200" s="181">
        <v>0</v>
      </c>
      <c r="S200" s="181">
        <v>0</v>
      </c>
      <c r="T200" s="181">
        <v>9.3166999999999955</v>
      </c>
    </row>
    <row r="201" spans="1:21" ht="12.75" customHeight="1" x14ac:dyDescent="0.2">
      <c r="A201" s="167"/>
      <c r="B201" s="35"/>
      <c r="C201" s="26" t="s">
        <v>157</v>
      </c>
      <c r="D201" s="180">
        <v>218</v>
      </c>
      <c r="E201" s="181">
        <v>6.789299999999999</v>
      </c>
      <c r="F201" s="181">
        <v>1.5</v>
      </c>
      <c r="G201" s="181">
        <v>1.25</v>
      </c>
      <c r="H201" s="181">
        <v>9.539299999999999</v>
      </c>
      <c r="I201" s="181">
        <v>31.431900000000024</v>
      </c>
      <c r="J201" s="181">
        <v>0.03</v>
      </c>
      <c r="K201" s="181">
        <v>41.001200000000026</v>
      </c>
      <c r="L201" s="181">
        <v>0.5</v>
      </c>
      <c r="M201" s="181">
        <v>39.299500000000023</v>
      </c>
      <c r="N201" s="181">
        <v>4.38</v>
      </c>
      <c r="O201" s="181">
        <v>44.179500000000026</v>
      </c>
      <c r="P201" s="181">
        <v>85.180700000000058</v>
      </c>
      <c r="Q201" s="181">
        <v>0</v>
      </c>
      <c r="R201" s="181">
        <v>2.39</v>
      </c>
      <c r="S201" s="181">
        <v>2.39</v>
      </c>
      <c r="T201" s="181">
        <v>87.570700000000045</v>
      </c>
    </row>
    <row r="202" spans="1:21" ht="12.75" customHeight="1" x14ac:dyDescent="0.2">
      <c r="A202" s="167"/>
      <c r="B202" s="35"/>
      <c r="C202" s="26" t="s">
        <v>126</v>
      </c>
      <c r="D202" s="180">
        <v>39</v>
      </c>
      <c r="E202" s="181">
        <v>0.01</v>
      </c>
      <c r="F202" s="181">
        <v>1.2</v>
      </c>
      <c r="G202" s="181">
        <v>0.1</v>
      </c>
      <c r="H202" s="181">
        <v>1.31</v>
      </c>
      <c r="I202" s="181">
        <v>3.7039999999999997</v>
      </c>
      <c r="J202" s="181">
        <v>0</v>
      </c>
      <c r="K202" s="181">
        <v>5.0139999999999993</v>
      </c>
      <c r="L202" s="181">
        <v>0</v>
      </c>
      <c r="M202" s="181">
        <v>10.968999999999999</v>
      </c>
      <c r="N202" s="181">
        <v>8.5799999999999983</v>
      </c>
      <c r="O202" s="181">
        <v>19.548999999999999</v>
      </c>
      <c r="P202" s="181">
        <v>24.562999999999999</v>
      </c>
      <c r="Q202" s="181">
        <v>0.7</v>
      </c>
      <c r="R202" s="181">
        <v>0.97</v>
      </c>
      <c r="S202" s="181">
        <v>1.67</v>
      </c>
      <c r="T202" s="181">
        <v>26.232999999999997</v>
      </c>
    </row>
    <row r="203" spans="1:21" ht="12.75" customHeight="1" x14ac:dyDescent="0.2">
      <c r="A203" s="167"/>
      <c r="B203" s="35"/>
      <c r="C203" s="26" t="s">
        <v>127</v>
      </c>
      <c r="D203" s="180">
        <v>66</v>
      </c>
      <c r="E203" s="181">
        <v>0</v>
      </c>
      <c r="F203" s="181">
        <v>14.480000000000002</v>
      </c>
      <c r="G203" s="181">
        <v>2.48</v>
      </c>
      <c r="H203" s="181">
        <v>16.96</v>
      </c>
      <c r="I203" s="181">
        <v>5.17</v>
      </c>
      <c r="J203" s="181">
        <v>0</v>
      </c>
      <c r="K203" s="181">
        <v>22.130000000000003</v>
      </c>
      <c r="L203" s="181">
        <v>0</v>
      </c>
      <c r="M203" s="181">
        <v>29.988000000000003</v>
      </c>
      <c r="N203" s="181">
        <v>3.67</v>
      </c>
      <c r="O203" s="181">
        <v>33.658000000000001</v>
      </c>
      <c r="P203" s="181">
        <v>55.788000000000004</v>
      </c>
      <c r="Q203" s="181">
        <v>0</v>
      </c>
      <c r="R203" s="181">
        <v>1.2400000000000002</v>
      </c>
      <c r="S203" s="181">
        <v>1.2400000000000002</v>
      </c>
      <c r="T203" s="181">
        <v>57.027999999999992</v>
      </c>
    </row>
    <row r="204" spans="1:21" ht="12.75" customHeight="1" x14ac:dyDescent="0.2">
      <c r="A204" s="167"/>
      <c r="B204" s="35"/>
      <c r="C204" s="26" t="s">
        <v>154</v>
      </c>
      <c r="D204" s="180">
        <v>41</v>
      </c>
      <c r="E204" s="181">
        <v>0.51</v>
      </c>
      <c r="F204" s="181">
        <v>0.55000000000000004</v>
      </c>
      <c r="G204" s="181">
        <v>1.7999999999999998</v>
      </c>
      <c r="H204" s="181">
        <v>2.86</v>
      </c>
      <c r="I204" s="181">
        <v>4.08</v>
      </c>
      <c r="J204" s="181">
        <v>0</v>
      </c>
      <c r="K204" s="181">
        <v>6.9399999999999995</v>
      </c>
      <c r="L204" s="181">
        <v>0.2</v>
      </c>
      <c r="M204" s="181">
        <v>8.2983999999999973</v>
      </c>
      <c r="N204" s="181">
        <v>2.2599999999999998</v>
      </c>
      <c r="O204" s="181">
        <v>10.758399999999996</v>
      </c>
      <c r="P204" s="181">
        <v>17.698399999999996</v>
      </c>
      <c r="Q204" s="181">
        <v>0</v>
      </c>
      <c r="R204" s="181">
        <v>0</v>
      </c>
      <c r="S204" s="181">
        <v>0</v>
      </c>
      <c r="T204" s="181">
        <v>17.698399999999999</v>
      </c>
    </row>
    <row r="205" spans="1:21" ht="12.75" customHeight="1" x14ac:dyDescent="0.2">
      <c r="A205" s="167"/>
      <c r="B205" s="35"/>
      <c r="C205" s="26" t="s">
        <v>132</v>
      </c>
      <c r="D205" s="180">
        <v>27</v>
      </c>
      <c r="E205" s="181">
        <v>0</v>
      </c>
      <c r="F205" s="181">
        <v>0</v>
      </c>
      <c r="G205" s="181">
        <v>0</v>
      </c>
      <c r="H205" s="181">
        <v>0</v>
      </c>
      <c r="I205" s="181">
        <v>1.5</v>
      </c>
      <c r="J205" s="181">
        <v>0</v>
      </c>
      <c r="K205" s="181">
        <v>1.5</v>
      </c>
      <c r="L205" s="181">
        <v>0</v>
      </c>
      <c r="M205" s="181">
        <v>3.6004999999999989</v>
      </c>
      <c r="N205" s="181">
        <v>0.17499999999999999</v>
      </c>
      <c r="O205" s="181">
        <v>3.7754999999999987</v>
      </c>
      <c r="P205" s="181">
        <v>5.2754999999999992</v>
      </c>
      <c r="Q205" s="181">
        <v>0</v>
      </c>
      <c r="R205" s="181">
        <v>0</v>
      </c>
      <c r="S205" s="181">
        <v>0</v>
      </c>
      <c r="T205" s="181">
        <v>5.2754999999999983</v>
      </c>
    </row>
    <row r="206" spans="1:21" ht="12.75" customHeight="1" x14ac:dyDescent="0.2">
      <c r="A206" s="167"/>
      <c r="B206" s="35"/>
      <c r="C206" s="26" t="s">
        <v>120</v>
      </c>
      <c r="D206" s="180">
        <v>69</v>
      </c>
      <c r="E206" s="181">
        <v>0.83</v>
      </c>
      <c r="F206" s="181">
        <v>2.3147000000000002</v>
      </c>
      <c r="G206" s="181">
        <v>1.7900000000000003</v>
      </c>
      <c r="H206" s="181">
        <v>4.9347000000000003</v>
      </c>
      <c r="I206" s="181">
        <v>3.8153999999999995</v>
      </c>
      <c r="J206" s="181">
        <v>0</v>
      </c>
      <c r="K206" s="181">
        <v>8.7500999999999998</v>
      </c>
      <c r="L206" s="181">
        <v>0</v>
      </c>
      <c r="M206" s="181">
        <v>14.474499999999997</v>
      </c>
      <c r="N206" s="181">
        <v>29.97</v>
      </c>
      <c r="O206" s="181">
        <v>44.444499999999998</v>
      </c>
      <c r="P206" s="181">
        <v>53.194599999999994</v>
      </c>
      <c r="Q206" s="181">
        <v>0</v>
      </c>
      <c r="R206" s="181">
        <v>0.03</v>
      </c>
      <c r="S206" s="181">
        <v>0.03</v>
      </c>
      <c r="T206" s="181">
        <v>53.224599999999995</v>
      </c>
    </row>
    <row r="207" spans="1:21" ht="12.75" customHeight="1" x14ac:dyDescent="0.2">
      <c r="A207" s="167"/>
      <c r="B207" s="35"/>
      <c r="C207" s="26" t="s">
        <v>151</v>
      </c>
      <c r="D207" s="180">
        <v>57</v>
      </c>
      <c r="E207" s="181">
        <v>0.13</v>
      </c>
      <c r="F207" s="181">
        <v>0.79</v>
      </c>
      <c r="G207" s="181">
        <v>6.41</v>
      </c>
      <c r="H207" s="181">
        <v>7.33</v>
      </c>
      <c r="I207" s="181">
        <v>4.3599999999999994</v>
      </c>
      <c r="J207" s="181">
        <v>0</v>
      </c>
      <c r="K207" s="181">
        <v>11.69</v>
      </c>
      <c r="L207" s="181">
        <v>0</v>
      </c>
      <c r="M207" s="181">
        <v>15.584999999999994</v>
      </c>
      <c r="N207" s="181">
        <v>10.474999999999998</v>
      </c>
      <c r="O207" s="181">
        <v>26.059999999999992</v>
      </c>
      <c r="P207" s="181">
        <v>37.749999999999993</v>
      </c>
      <c r="Q207" s="181">
        <v>0</v>
      </c>
      <c r="R207" s="181">
        <v>0</v>
      </c>
      <c r="S207" s="181">
        <v>0</v>
      </c>
      <c r="T207" s="181">
        <v>37.75</v>
      </c>
    </row>
    <row r="208" spans="1:21" ht="12.75" customHeight="1" x14ac:dyDescent="0.2">
      <c r="A208" s="167"/>
      <c r="B208" s="85"/>
      <c r="C208" s="26" t="s">
        <v>122</v>
      </c>
      <c r="D208" s="180">
        <v>4</v>
      </c>
      <c r="E208" s="181">
        <v>0</v>
      </c>
      <c r="F208" s="181">
        <v>0</v>
      </c>
      <c r="G208" s="181">
        <v>0</v>
      </c>
      <c r="H208" s="181">
        <v>0</v>
      </c>
      <c r="I208" s="181">
        <v>0</v>
      </c>
      <c r="J208" s="181">
        <v>0</v>
      </c>
      <c r="K208" s="181">
        <v>0</v>
      </c>
      <c r="L208" s="181">
        <v>0</v>
      </c>
      <c r="M208" s="181">
        <v>0.27500000000000002</v>
      </c>
      <c r="N208" s="181">
        <v>0</v>
      </c>
      <c r="O208" s="181">
        <v>0.27500000000000002</v>
      </c>
      <c r="P208" s="181">
        <v>0.27500000000000002</v>
      </c>
      <c r="Q208" s="181">
        <v>0</v>
      </c>
      <c r="R208" s="181">
        <v>0.01</v>
      </c>
      <c r="S208" s="181">
        <v>0.01</v>
      </c>
      <c r="T208" s="181">
        <v>0.28500000000000003</v>
      </c>
    </row>
    <row r="209" spans="1:20" ht="12.75" customHeight="1" x14ac:dyDescent="0.2">
      <c r="A209" s="167"/>
      <c r="B209" s="35" t="s">
        <v>111</v>
      </c>
      <c r="C209" s="26" t="s">
        <v>129</v>
      </c>
      <c r="D209" s="180">
        <v>293</v>
      </c>
      <c r="E209" s="181">
        <v>1.395</v>
      </c>
      <c r="F209" s="181">
        <v>3</v>
      </c>
      <c r="G209" s="181">
        <v>2.0299999999999998</v>
      </c>
      <c r="H209" s="181">
        <v>6.4249999999999989</v>
      </c>
      <c r="I209" s="181">
        <v>10.049999999999997</v>
      </c>
      <c r="J209" s="181">
        <v>0</v>
      </c>
      <c r="K209" s="181">
        <v>16.474999999999994</v>
      </c>
      <c r="L209" s="181">
        <v>0.75</v>
      </c>
      <c r="M209" s="181">
        <v>122.85079999999998</v>
      </c>
      <c r="N209" s="181">
        <v>3.8819999999999992</v>
      </c>
      <c r="O209" s="181">
        <v>127.48279999999998</v>
      </c>
      <c r="P209" s="181">
        <v>143.95779999999996</v>
      </c>
      <c r="Q209" s="181">
        <v>0</v>
      </c>
      <c r="R209" s="181">
        <v>26.92</v>
      </c>
      <c r="S209" s="181">
        <v>26.92</v>
      </c>
      <c r="T209" s="181">
        <v>170.87779999999998</v>
      </c>
    </row>
    <row r="210" spans="1:20" ht="12.75" customHeight="1" x14ac:dyDescent="0.2">
      <c r="A210" s="167"/>
      <c r="B210" s="35"/>
      <c r="C210" s="26" t="s">
        <v>121</v>
      </c>
      <c r="D210" s="162">
        <v>483</v>
      </c>
      <c r="E210" s="24">
        <v>5.2057000000000002</v>
      </c>
      <c r="F210" s="24">
        <v>8.2222000000000008</v>
      </c>
      <c r="G210" s="24">
        <v>0.1011</v>
      </c>
      <c r="H210" s="181">
        <v>13.529000000000002</v>
      </c>
      <c r="I210" s="24">
        <v>31.2956</v>
      </c>
      <c r="J210" s="24">
        <v>0</v>
      </c>
      <c r="K210" s="24">
        <v>44.824600000000004</v>
      </c>
      <c r="L210" s="24">
        <v>0.25</v>
      </c>
      <c r="M210" s="24">
        <v>131.965</v>
      </c>
      <c r="N210" s="24">
        <v>0</v>
      </c>
      <c r="O210" s="24">
        <v>132.215</v>
      </c>
      <c r="P210" s="181">
        <v>177.03960000000001</v>
      </c>
      <c r="Q210" s="24">
        <v>0</v>
      </c>
      <c r="R210" s="24">
        <v>0.17250000000000001</v>
      </c>
      <c r="S210" s="24">
        <v>0.17250000000000001</v>
      </c>
      <c r="T210" s="24">
        <v>177.21209999999999</v>
      </c>
    </row>
    <row r="211" spans="1:20" ht="12.75" customHeight="1" x14ac:dyDescent="0.2">
      <c r="A211" s="167"/>
      <c r="B211" s="35"/>
      <c r="C211" s="26" t="s">
        <v>111</v>
      </c>
      <c r="D211" s="162">
        <v>77</v>
      </c>
      <c r="E211" s="24">
        <v>22.1</v>
      </c>
      <c r="F211" s="24">
        <v>0</v>
      </c>
      <c r="G211" s="24">
        <v>0.8</v>
      </c>
      <c r="H211" s="181">
        <v>22.900000000000002</v>
      </c>
      <c r="I211" s="24">
        <v>16.25</v>
      </c>
      <c r="J211" s="24">
        <v>0</v>
      </c>
      <c r="K211" s="24">
        <v>39.150000000000006</v>
      </c>
      <c r="L211" s="24">
        <v>4</v>
      </c>
      <c r="M211" s="24">
        <v>86.190499999999957</v>
      </c>
      <c r="N211" s="24">
        <v>0.13</v>
      </c>
      <c r="O211" s="24">
        <v>90.320499999999953</v>
      </c>
      <c r="P211" s="181">
        <v>129.47049999999996</v>
      </c>
      <c r="Q211" s="24">
        <v>0</v>
      </c>
      <c r="R211" s="24">
        <v>17.260000000000002</v>
      </c>
      <c r="S211" s="24">
        <v>17.260000000000002</v>
      </c>
      <c r="T211" s="24">
        <v>146.73049999999998</v>
      </c>
    </row>
    <row r="212" spans="1:20" ht="12.75" customHeight="1" x14ac:dyDescent="0.2">
      <c r="A212" s="167"/>
      <c r="B212" s="35"/>
      <c r="C212" s="26" t="s">
        <v>130</v>
      </c>
      <c r="D212" s="180">
        <v>284</v>
      </c>
      <c r="E212" s="181">
        <v>2.25</v>
      </c>
      <c r="F212" s="181">
        <v>0</v>
      </c>
      <c r="G212" s="181">
        <v>0.90999999999999992</v>
      </c>
      <c r="H212" s="181">
        <v>3.16</v>
      </c>
      <c r="I212" s="181">
        <v>12.12</v>
      </c>
      <c r="J212" s="181">
        <v>0</v>
      </c>
      <c r="K212" s="181">
        <v>15.28</v>
      </c>
      <c r="L212" s="181">
        <v>0</v>
      </c>
      <c r="M212" s="181">
        <v>82.908400000000015</v>
      </c>
      <c r="N212" s="181">
        <v>8.2949999999999982</v>
      </c>
      <c r="O212" s="181">
        <v>91.203400000000016</v>
      </c>
      <c r="P212" s="181">
        <v>106.48340000000002</v>
      </c>
      <c r="Q212" s="181">
        <v>0</v>
      </c>
      <c r="R212" s="181">
        <v>2.33</v>
      </c>
      <c r="S212" s="181">
        <v>2.33</v>
      </c>
      <c r="T212" s="181">
        <v>108.81340000000004</v>
      </c>
    </row>
    <row r="213" spans="1:20" ht="12.75" customHeight="1" x14ac:dyDescent="0.2">
      <c r="A213" s="167"/>
      <c r="B213" s="35"/>
      <c r="C213" s="26" t="s">
        <v>114</v>
      </c>
      <c r="D213" s="162">
        <v>173</v>
      </c>
      <c r="E213" s="24">
        <v>27.360000000000007</v>
      </c>
      <c r="F213" s="24">
        <v>494.66</v>
      </c>
      <c r="G213" s="24">
        <v>9.4850000000000012</v>
      </c>
      <c r="H213" s="181">
        <v>531.505</v>
      </c>
      <c r="I213" s="24">
        <v>82.70999999999998</v>
      </c>
      <c r="J213" s="24">
        <v>0.5</v>
      </c>
      <c r="K213" s="24">
        <v>614.71499999999992</v>
      </c>
      <c r="L213" s="24">
        <v>1.79</v>
      </c>
      <c r="M213" s="24">
        <v>287.72999999999979</v>
      </c>
      <c r="N213" s="24">
        <v>46.15</v>
      </c>
      <c r="O213" s="24">
        <v>335.66999999999979</v>
      </c>
      <c r="P213" s="181">
        <v>950.38499999999976</v>
      </c>
      <c r="Q213" s="24">
        <v>49.49</v>
      </c>
      <c r="R213" s="24">
        <v>31.909999999999997</v>
      </c>
      <c r="S213" s="24">
        <v>81.400000000000006</v>
      </c>
      <c r="T213" s="24">
        <v>1031.7849999999996</v>
      </c>
    </row>
    <row r="214" spans="1:20" ht="12.75" customHeight="1" x14ac:dyDescent="0.2">
      <c r="A214" s="167"/>
      <c r="B214" s="35"/>
      <c r="C214" s="26" t="s">
        <v>119</v>
      </c>
      <c r="D214" s="162">
        <v>65</v>
      </c>
      <c r="E214" s="24">
        <v>23.57</v>
      </c>
      <c r="F214" s="24">
        <v>0</v>
      </c>
      <c r="G214" s="24">
        <v>15.02</v>
      </c>
      <c r="H214" s="181">
        <v>38.590000000000003</v>
      </c>
      <c r="I214" s="24">
        <v>585.43000000000018</v>
      </c>
      <c r="J214" s="24">
        <v>0</v>
      </c>
      <c r="K214" s="24">
        <v>624.02000000000021</v>
      </c>
      <c r="L214" s="24">
        <v>3.17</v>
      </c>
      <c r="M214" s="24">
        <v>79.855000000000018</v>
      </c>
      <c r="N214" s="24">
        <v>6.93</v>
      </c>
      <c r="O214" s="24">
        <v>89.955000000000013</v>
      </c>
      <c r="P214" s="181">
        <v>713.97500000000025</v>
      </c>
      <c r="Q214" s="24">
        <v>0</v>
      </c>
      <c r="R214" s="24">
        <v>69.97</v>
      </c>
      <c r="S214" s="24">
        <v>69.97</v>
      </c>
      <c r="T214" s="24">
        <v>783.94500000000016</v>
      </c>
    </row>
    <row r="215" spans="1:20" ht="12.75" customHeight="1" x14ac:dyDescent="0.2">
      <c r="A215" s="167"/>
      <c r="B215" s="35"/>
      <c r="C215" s="165" t="s">
        <v>156</v>
      </c>
      <c r="D215" s="182">
        <v>133</v>
      </c>
      <c r="E215" s="183">
        <v>36.769999999999996</v>
      </c>
      <c r="F215" s="183">
        <v>97.660000000000011</v>
      </c>
      <c r="G215" s="183">
        <v>48.819999999999993</v>
      </c>
      <c r="H215" s="181">
        <v>183.25</v>
      </c>
      <c r="I215" s="183">
        <v>86.2</v>
      </c>
      <c r="J215" s="183">
        <v>0.15</v>
      </c>
      <c r="K215" s="183">
        <v>269.59999999999997</v>
      </c>
      <c r="L215" s="183">
        <v>10.209999999999999</v>
      </c>
      <c r="M215" s="183">
        <v>576.90300000000002</v>
      </c>
      <c r="N215" s="183">
        <v>64.390000000000015</v>
      </c>
      <c r="O215" s="183">
        <v>651.50300000000004</v>
      </c>
      <c r="P215" s="181">
        <v>921.10300000000007</v>
      </c>
      <c r="Q215" s="183">
        <v>0.39</v>
      </c>
      <c r="R215" s="183">
        <v>20.37</v>
      </c>
      <c r="S215" s="183">
        <v>20.76</v>
      </c>
      <c r="T215" s="183">
        <v>941.86299999999892</v>
      </c>
    </row>
    <row r="216" spans="1:20" ht="12.75" customHeight="1" x14ac:dyDescent="0.25">
      <c r="A216" s="230" t="s">
        <v>0</v>
      </c>
      <c r="B216" s="231"/>
      <c r="C216" s="232" t="s">
        <v>0</v>
      </c>
      <c r="D216" s="53">
        <f>SUM(D183:D215)</f>
        <v>2894</v>
      </c>
      <c r="E216" s="54">
        <f>SUM(E183:E215)</f>
        <v>393.31489999999997</v>
      </c>
      <c r="F216" s="54">
        <f>SUM(F183:F215)</f>
        <v>738.49689999999998</v>
      </c>
      <c r="G216" s="54">
        <f>SUM(G183:G215)</f>
        <v>223.19610000000003</v>
      </c>
      <c r="H216" s="54">
        <f>SUM(E216:G216)</f>
        <v>1355.0079000000001</v>
      </c>
      <c r="I216" s="54">
        <f>SUM(I183:I215)</f>
        <v>1280.7349000000002</v>
      </c>
      <c r="J216" s="54">
        <f>SUM(J183:J215)</f>
        <v>7.830000000000001</v>
      </c>
      <c r="K216" s="54">
        <f>+J216+I216+H216</f>
        <v>2643.5727999999999</v>
      </c>
      <c r="L216" s="54">
        <f>SUM(L183:L215)</f>
        <v>186.03190000000001</v>
      </c>
      <c r="M216" s="54">
        <f>SUM(M183:M215)</f>
        <v>2155.0617999999999</v>
      </c>
      <c r="N216" s="54">
        <f>SUM(N183:N215)</f>
        <v>482.90400000000011</v>
      </c>
      <c r="O216" s="54">
        <f>+N216+M216+L216</f>
        <v>2823.9976999999999</v>
      </c>
      <c r="P216" s="54">
        <f>O216+K216</f>
        <v>5467.5704999999998</v>
      </c>
      <c r="Q216" s="54">
        <f>SUM(Q183:Q215)</f>
        <v>90.970000000000013</v>
      </c>
      <c r="R216" s="54">
        <f>SUM(R183:R215)</f>
        <v>299.11250000000007</v>
      </c>
      <c r="S216" s="54">
        <f>+R216+Q216</f>
        <v>390.0825000000001</v>
      </c>
      <c r="T216" s="55">
        <f>+S216+P216</f>
        <v>5857.6530000000002</v>
      </c>
    </row>
    <row r="217" spans="1:20" ht="12.75" customHeight="1" x14ac:dyDescent="0.2">
      <c r="A217" s="166" t="s">
        <v>8</v>
      </c>
      <c r="B217" s="35" t="s">
        <v>428</v>
      </c>
      <c r="C217" s="161" t="s">
        <v>162</v>
      </c>
      <c r="D217" s="178">
        <v>87</v>
      </c>
      <c r="E217" s="179">
        <v>2</v>
      </c>
      <c r="F217" s="179">
        <v>1.32</v>
      </c>
      <c r="G217" s="179">
        <v>24.9</v>
      </c>
      <c r="H217" s="179">
        <v>28.22</v>
      </c>
      <c r="I217" s="179">
        <v>171.89400000000001</v>
      </c>
      <c r="J217" s="179">
        <v>0</v>
      </c>
      <c r="K217" s="179">
        <v>200.114</v>
      </c>
      <c r="L217" s="179">
        <v>9.3000000000000007</v>
      </c>
      <c r="M217" s="179">
        <v>324.76999999999992</v>
      </c>
      <c r="N217" s="179">
        <v>54.97999999999999</v>
      </c>
      <c r="O217" s="179">
        <v>389.04999999999995</v>
      </c>
      <c r="P217" s="179">
        <v>589.16399999999999</v>
      </c>
      <c r="Q217" s="179">
        <v>0.02</v>
      </c>
      <c r="R217" s="179">
        <v>26.340000000000003</v>
      </c>
      <c r="S217" s="179">
        <v>26.360000000000003</v>
      </c>
      <c r="T217" s="179">
        <v>615.52399999999989</v>
      </c>
    </row>
    <row r="218" spans="1:20" ht="12.75" customHeight="1" x14ac:dyDescent="0.2">
      <c r="A218" s="167"/>
      <c r="B218" s="35"/>
      <c r="C218" s="26" t="s">
        <v>183</v>
      </c>
      <c r="D218" s="180">
        <v>45</v>
      </c>
      <c r="E218" s="181">
        <v>12.59</v>
      </c>
      <c r="F218" s="181">
        <v>0</v>
      </c>
      <c r="G218" s="181">
        <v>10.1204</v>
      </c>
      <c r="H218" s="181">
        <v>22.7104</v>
      </c>
      <c r="I218" s="181">
        <v>428.75099999999992</v>
      </c>
      <c r="J218" s="181">
        <v>0</v>
      </c>
      <c r="K218" s="181">
        <v>451.46139999999991</v>
      </c>
      <c r="L218" s="181">
        <v>79.080000000000013</v>
      </c>
      <c r="M218" s="181">
        <v>44.970000000000006</v>
      </c>
      <c r="N218" s="181">
        <v>50.42</v>
      </c>
      <c r="O218" s="181">
        <v>174.47000000000003</v>
      </c>
      <c r="P218" s="181">
        <v>625.93139999999994</v>
      </c>
      <c r="Q218" s="181">
        <v>0</v>
      </c>
      <c r="R218" s="181">
        <v>50.81</v>
      </c>
      <c r="S218" s="181">
        <v>50.81</v>
      </c>
      <c r="T218" s="181">
        <v>676.74140000000011</v>
      </c>
    </row>
    <row r="219" spans="1:20" ht="12.75" customHeight="1" x14ac:dyDescent="0.2">
      <c r="A219" s="167"/>
      <c r="B219" s="35"/>
      <c r="C219" s="26" t="s">
        <v>175</v>
      </c>
      <c r="D219" s="180">
        <v>37</v>
      </c>
      <c r="E219" s="181">
        <v>4.74</v>
      </c>
      <c r="F219" s="181">
        <v>0</v>
      </c>
      <c r="G219" s="181">
        <v>4.7299999999999995</v>
      </c>
      <c r="H219" s="181">
        <v>9.4699999999999989</v>
      </c>
      <c r="I219" s="181">
        <v>53.949999999999989</v>
      </c>
      <c r="J219" s="181">
        <v>0</v>
      </c>
      <c r="K219" s="181">
        <v>63.419999999999987</v>
      </c>
      <c r="L219" s="181">
        <v>11.79</v>
      </c>
      <c r="M219" s="181">
        <v>39.723000000000006</v>
      </c>
      <c r="N219" s="181">
        <v>81.22</v>
      </c>
      <c r="O219" s="181">
        <v>132.733</v>
      </c>
      <c r="P219" s="181">
        <v>196.15299999999999</v>
      </c>
      <c r="Q219" s="181">
        <v>0.5</v>
      </c>
      <c r="R219" s="181">
        <v>29.630000000000003</v>
      </c>
      <c r="S219" s="181">
        <v>30.130000000000003</v>
      </c>
      <c r="T219" s="181">
        <v>226.28300000000004</v>
      </c>
    </row>
    <row r="220" spans="1:20" ht="12.75" customHeight="1" x14ac:dyDescent="0.2">
      <c r="A220" s="167"/>
      <c r="B220" s="35"/>
      <c r="C220" s="26" t="s">
        <v>184</v>
      </c>
      <c r="D220" s="180">
        <v>13</v>
      </c>
      <c r="E220" s="181">
        <v>0</v>
      </c>
      <c r="F220" s="181">
        <v>0</v>
      </c>
      <c r="G220" s="181">
        <v>0.16</v>
      </c>
      <c r="H220" s="181">
        <v>0.16</v>
      </c>
      <c r="I220" s="181">
        <v>6.87</v>
      </c>
      <c r="J220" s="181">
        <v>0</v>
      </c>
      <c r="K220" s="181">
        <v>7.03</v>
      </c>
      <c r="L220" s="181">
        <v>0</v>
      </c>
      <c r="M220" s="181">
        <v>7.31</v>
      </c>
      <c r="N220" s="181">
        <v>4.63</v>
      </c>
      <c r="O220" s="181">
        <v>11.94</v>
      </c>
      <c r="P220" s="181">
        <v>18.97</v>
      </c>
      <c r="Q220" s="181">
        <v>0.5</v>
      </c>
      <c r="R220" s="181">
        <v>5.37</v>
      </c>
      <c r="S220" s="181">
        <v>5.87</v>
      </c>
      <c r="T220" s="181">
        <v>24.84</v>
      </c>
    </row>
    <row r="221" spans="1:20" ht="12.75" customHeight="1" x14ac:dyDescent="0.2">
      <c r="A221" s="167"/>
      <c r="B221" s="35"/>
      <c r="C221" s="26" t="s">
        <v>164</v>
      </c>
      <c r="D221" s="180">
        <v>246</v>
      </c>
      <c r="E221" s="181">
        <v>75.39</v>
      </c>
      <c r="F221" s="181">
        <v>21.78</v>
      </c>
      <c r="G221" s="181">
        <v>26.87</v>
      </c>
      <c r="H221" s="181">
        <v>124.04</v>
      </c>
      <c r="I221" s="181">
        <v>183.23000000000002</v>
      </c>
      <c r="J221" s="181">
        <v>0</v>
      </c>
      <c r="K221" s="181">
        <v>307.27000000000004</v>
      </c>
      <c r="L221" s="181">
        <v>40.659999999999982</v>
      </c>
      <c r="M221" s="181">
        <v>439.64179999999993</v>
      </c>
      <c r="N221" s="181">
        <v>66.959999999999994</v>
      </c>
      <c r="O221" s="181">
        <v>547.26179999999988</v>
      </c>
      <c r="P221" s="181">
        <v>854.53179999999998</v>
      </c>
      <c r="Q221" s="181">
        <v>77.960000000000008</v>
      </c>
      <c r="R221" s="181">
        <v>558.17000000000007</v>
      </c>
      <c r="S221" s="181">
        <v>636.13000000000011</v>
      </c>
      <c r="T221" s="181">
        <v>1490.6617999999996</v>
      </c>
    </row>
    <row r="222" spans="1:20" ht="12.75" customHeight="1" x14ac:dyDescent="0.2">
      <c r="A222" s="167"/>
      <c r="B222" s="35"/>
      <c r="C222" s="26" t="s">
        <v>168</v>
      </c>
      <c r="D222" s="180">
        <v>67</v>
      </c>
      <c r="E222" s="181">
        <v>28.41</v>
      </c>
      <c r="F222" s="181">
        <v>92.84</v>
      </c>
      <c r="G222" s="181">
        <v>15.66</v>
      </c>
      <c r="H222" s="181">
        <v>136.91</v>
      </c>
      <c r="I222" s="181">
        <v>69.27</v>
      </c>
      <c r="J222" s="181">
        <v>29.48</v>
      </c>
      <c r="K222" s="181">
        <v>235.66</v>
      </c>
      <c r="L222" s="181">
        <v>34.67</v>
      </c>
      <c r="M222" s="181">
        <v>542.16850000000011</v>
      </c>
      <c r="N222" s="181">
        <v>27.910000000000007</v>
      </c>
      <c r="O222" s="181">
        <v>604.74850000000004</v>
      </c>
      <c r="P222" s="181">
        <v>840.4085</v>
      </c>
      <c r="Q222" s="181">
        <v>76.31</v>
      </c>
      <c r="R222" s="181">
        <v>80.160000000000011</v>
      </c>
      <c r="S222" s="181">
        <v>156.47000000000003</v>
      </c>
      <c r="T222" s="181">
        <v>996.8784999999998</v>
      </c>
    </row>
    <row r="223" spans="1:20" ht="12.75" customHeight="1" x14ac:dyDescent="0.2">
      <c r="A223" s="167"/>
      <c r="B223" s="35"/>
      <c r="C223" s="26" t="s">
        <v>188</v>
      </c>
      <c r="D223" s="180">
        <v>56</v>
      </c>
      <c r="E223" s="181">
        <v>64.31</v>
      </c>
      <c r="F223" s="181">
        <v>3</v>
      </c>
      <c r="G223" s="181">
        <v>10.289</v>
      </c>
      <c r="H223" s="181">
        <v>77.599000000000004</v>
      </c>
      <c r="I223" s="181">
        <v>156.25999999999996</v>
      </c>
      <c r="J223" s="181">
        <v>0</v>
      </c>
      <c r="K223" s="181">
        <v>233.85899999999998</v>
      </c>
      <c r="L223" s="181">
        <v>3.6280000000000001</v>
      </c>
      <c r="M223" s="181">
        <v>362.2315000000001</v>
      </c>
      <c r="N223" s="181">
        <v>41.43</v>
      </c>
      <c r="O223" s="181">
        <v>407.28950000000009</v>
      </c>
      <c r="P223" s="181">
        <v>641.14850000000001</v>
      </c>
      <c r="Q223" s="181">
        <v>0</v>
      </c>
      <c r="R223" s="181">
        <v>59.408999999999999</v>
      </c>
      <c r="S223" s="181">
        <v>59.408999999999999</v>
      </c>
      <c r="T223" s="181">
        <v>700.55749999999989</v>
      </c>
    </row>
    <row r="224" spans="1:20" ht="12.75" customHeight="1" x14ac:dyDescent="0.2">
      <c r="A224" s="167"/>
      <c r="B224" s="35"/>
      <c r="C224" s="26" t="s">
        <v>176</v>
      </c>
      <c r="D224" s="180">
        <v>117</v>
      </c>
      <c r="E224" s="181">
        <v>189.46</v>
      </c>
      <c r="F224" s="181">
        <v>189.08599999999996</v>
      </c>
      <c r="G224" s="181">
        <v>42.550000000000004</v>
      </c>
      <c r="H224" s="181">
        <v>421.09599999999995</v>
      </c>
      <c r="I224" s="181">
        <v>330.35800000000012</v>
      </c>
      <c r="J224" s="181">
        <v>0.45</v>
      </c>
      <c r="K224" s="181">
        <v>751.90400000000011</v>
      </c>
      <c r="L224" s="181">
        <v>164.95499999999996</v>
      </c>
      <c r="M224" s="181">
        <v>630.98299999999949</v>
      </c>
      <c r="N224" s="181">
        <v>550.38999999999987</v>
      </c>
      <c r="O224" s="181">
        <v>1346.3279999999993</v>
      </c>
      <c r="P224" s="181">
        <v>2098.2319999999995</v>
      </c>
      <c r="Q224" s="181">
        <v>0</v>
      </c>
      <c r="R224" s="181">
        <v>170.31000000000003</v>
      </c>
      <c r="S224" s="181">
        <v>170.31000000000003</v>
      </c>
      <c r="T224" s="181">
        <v>2268.5419999999995</v>
      </c>
    </row>
    <row r="225" spans="1:20" ht="12.75" customHeight="1" x14ac:dyDescent="0.2">
      <c r="A225" s="167"/>
      <c r="B225" s="35"/>
      <c r="C225" s="26" t="s">
        <v>189</v>
      </c>
      <c r="D225" s="180">
        <v>83</v>
      </c>
      <c r="E225" s="181">
        <v>236.71</v>
      </c>
      <c r="F225" s="181">
        <v>3</v>
      </c>
      <c r="G225" s="181">
        <v>18.319999999999997</v>
      </c>
      <c r="H225" s="181">
        <v>258.03000000000003</v>
      </c>
      <c r="I225" s="181">
        <v>80.819999999999993</v>
      </c>
      <c r="J225" s="181">
        <v>0.06</v>
      </c>
      <c r="K225" s="181">
        <v>338.91</v>
      </c>
      <c r="L225" s="181">
        <v>20.390000000000004</v>
      </c>
      <c r="M225" s="181">
        <v>102.07000000000001</v>
      </c>
      <c r="N225" s="181">
        <v>189.51000000000002</v>
      </c>
      <c r="O225" s="181">
        <v>311.97000000000003</v>
      </c>
      <c r="P225" s="181">
        <v>650.88000000000011</v>
      </c>
      <c r="Q225" s="181">
        <v>101.2</v>
      </c>
      <c r="R225" s="181">
        <v>113.15700000000001</v>
      </c>
      <c r="S225" s="181">
        <v>214.35700000000003</v>
      </c>
      <c r="T225" s="181">
        <v>865.23699999999985</v>
      </c>
    </row>
    <row r="226" spans="1:20" ht="12.75" customHeight="1" x14ac:dyDescent="0.2">
      <c r="A226" s="167"/>
      <c r="B226" s="35"/>
      <c r="C226" s="26" t="s">
        <v>294</v>
      </c>
      <c r="D226" s="180">
        <v>5</v>
      </c>
      <c r="E226" s="181">
        <v>0</v>
      </c>
      <c r="F226" s="181">
        <v>0</v>
      </c>
      <c r="G226" s="181">
        <v>0</v>
      </c>
      <c r="H226" s="181">
        <v>0</v>
      </c>
      <c r="I226" s="181">
        <v>1</v>
      </c>
      <c r="J226" s="181">
        <v>0</v>
      </c>
      <c r="K226" s="181">
        <v>1</v>
      </c>
      <c r="L226" s="181">
        <v>0.02</v>
      </c>
      <c r="M226" s="181">
        <v>0.01</v>
      </c>
      <c r="N226" s="181">
        <v>0</v>
      </c>
      <c r="O226" s="181">
        <v>0.03</v>
      </c>
      <c r="P226" s="181">
        <v>1.03</v>
      </c>
      <c r="Q226" s="181">
        <v>0</v>
      </c>
      <c r="R226" s="181">
        <v>3</v>
      </c>
      <c r="S226" s="181">
        <v>3</v>
      </c>
      <c r="T226" s="181">
        <v>4.0299999999999994</v>
      </c>
    </row>
    <row r="227" spans="1:20" ht="12.75" customHeight="1" x14ac:dyDescent="0.2">
      <c r="A227" s="167"/>
      <c r="B227" s="85"/>
      <c r="C227" s="26" t="s">
        <v>174</v>
      </c>
      <c r="D227" s="180">
        <v>12</v>
      </c>
      <c r="E227" s="181">
        <v>0</v>
      </c>
      <c r="F227" s="181">
        <v>0</v>
      </c>
      <c r="G227" s="181">
        <v>0</v>
      </c>
      <c r="H227" s="181">
        <v>0</v>
      </c>
      <c r="I227" s="181">
        <v>0</v>
      </c>
      <c r="J227" s="181">
        <v>0</v>
      </c>
      <c r="K227" s="181">
        <v>0</v>
      </c>
      <c r="L227" s="181">
        <v>0.18000000000000005</v>
      </c>
      <c r="M227" s="181">
        <v>0.51</v>
      </c>
      <c r="N227" s="181">
        <v>11.98</v>
      </c>
      <c r="O227" s="181">
        <v>12.67</v>
      </c>
      <c r="P227" s="181">
        <v>12.67</v>
      </c>
      <c r="Q227" s="181">
        <v>0</v>
      </c>
      <c r="R227" s="181">
        <v>0</v>
      </c>
      <c r="S227" s="181">
        <v>0</v>
      </c>
      <c r="T227" s="181">
        <v>12.669999999999998</v>
      </c>
    </row>
    <row r="228" spans="1:20" ht="12.75" customHeight="1" x14ac:dyDescent="0.2">
      <c r="A228" s="167"/>
      <c r="B228" s="35" t="s">
        <v>429</v>
      </c>
      <c r="C228" s="26" t="s">
        <v>186</v>
      </c>
      <c r="D228" s="180">
        <v>52</v>
      </c>
      <c r="E228" s="181">
        <v>2.95</v>
      </c>
      <c r="F228" s="181">
        <v>0.5</v>
      </c>
      <c r="G228" s="181">
        <v>0</v>
      </c>
      <c r="H228" s="181">
        <v>3.45</v>
      </c>
      <c r="I228" s="181">
        <v>37.199999999999996</v>
      </c>
      <c r="J228" s="181">
        <v>0</v>
      </c>
      <c r="K228" s="181">
        <v>40.65</v>
      </c>
      <c r="L228" s="181">
        <v>6.75</v>
      </c>
      <c r="M228" s="181">
        <v>36.49</v>
      </c>
      <c r="N228" s="181">
        <v>20.82</v>
      </c>
      <c r="O228" s="181">
        <v>64.06</v>
      </c>
      <c r="P228" s="181">
        <v>104.71000000000001</v>
      </c>
      <c r="Q228" s="181">
        <v>0</v>
      </c>
      <c r="R228" s="181">
        <v>36.26</v>
      </c>
      <c r="S228" s="181">
        <v>36.26</v>
      </c>
      <c r="T228" s="181">
        <v>140.97</v>
      </c>
    </row>
    <row r="229" spans="1:20" ht="12.75" customHeight="1" x14ac:dyDescent="0.2">
      <c r="A229" s="167"/>
      <c r="B229" s="35"/>
      <c r="C229" s="26" t="s">
        <v>172</v>
      </c>
      <c r="D229" s="180">
        <v>35</v>
      </c>
      <c r="E229" s="181">
        <v>1.7000000000000002</v>
      </c>
      <c r="F229" s="181">
        <v>0</v>
      </c>
      <c r="G229" s="181">
        <v>0</v>
      </c>
      <c r="H229" s="181">
        <v>1.7000000000000002</v>
      </c>
      <c r="I229" s="181">
        <v>10.67</v>
      </c>
      <c r="J229" s="181">
        <v>0</v>
      </c>
      <c r="K229" s="181">
        <v>12.370000000000001</v>
      </c>
      <c r="L229" s="181">
        <v>0.01</v>
      </c>
      <c r="M229" s="181">
        <v>5.7450000000000001</v>
      </c>
      <c r="N229" s="181">
        <v>5.8049999999999997</v>
      </c>
      <c r="O229" s="181">
        <v>11.559999999999999</v>
      </c>
      <c r="P229" s="181">
        <v>23.93</v>
      </c>
      <c r="Q229" s="181">
        <v>0</v>
      </c>
      <c r="R229" s="181">
        <v>201.58</v>
      </c>
      <c r="S229" s="181">
        <v>201.58</v>
      </c>
      <c r="T229" s="181">
        <v>225.51000000000005</v>
      </c>
    </row>
    <row r="230" spans="1:20" ht="12.75" customHeight="1" x14ac:dyDescent="0.2">
      <c r="A230" s="167"/>
      <c r="B230" s="35"/>
      <c r="C230" s="26" t="s">
        <v>180</v>
      </c>
      <c r="D230" s="180">
        <v>4</v>
      </c>
      <c r="E230" s="181">
        <v>0</v>
      </c>
      <c r="F230" s="181">
        <v>0</v>
      </c>
      <c r="G230" s="181">
        <v>0</v>
      </c>
      <c r="H230" s="181">
        <v>0</v>
      </c>
      <c r="I230" s="181">
        <v>1</v>
      </c>
      <c r="J230" s="181">
        <v>0</v>
      </c>
      <c r="K230" s="181">
        <v>1</v>
      </c>
      <c r="L230" s="181">
        <v>0</v>
      </c>
      <c r="M230" s="181">
        <v>6</v>
      </c>
      <c r="N230" s="181">
        <v>0</v>
      </c>
      <c r="O230" s="181">
        <v>6</v>
      </c>
      <c r="P230" s="181">
        <v>7</v>
      </c>
      <c r="Q230" s="181">
        <v>0</v>
      </c>
      <c r="R230" s="181">
        <v>41.5</v>
      </c>
      <c r="S230" s="181">
        <v>41.5</v>
      </c>
      <c r="T230" s="181">
        <v>48.5</v>
      </c>
    </row>
    <row r="231" spans="1:20" ht="12.75" customHeight="1" x14ac:dyDescent="0.2">
      <c r="A231" s="167"/>
      <c r="B231" s="35"/>
      <c r="C231" s="26" t="s">
        <v>170</v>
      </c>
      <c r="D231" s="180">
        <v>164</v>
      </c>
      <c r="E231" s="181">
        <v>102.69999999999999</v>
      </c>
      <c r="F231" s="181">
        <v>32.93</v>
      </c>
      <c r="G231" s="181">
        <v>34.99</v>
      </c>
      <c r="H231" s="181">
        <v>170.62</v>
      </c>
      <c r="I231" s="181">
        <v>441.50499999999994</v>
      </c>
      <c r="J231" s="181">
        <v>0</v>
      </c>
      <c r="K231" s="181">
        <v>612.125</v>
      </c>
      <c r="L231" s="181">
        <v>30.71</v>
      </c>
      <c r="M231" s="181">
        <v>186.85499999999993</v>
      </c>
      <c r="N231" s="181">
        <v>395.45000000000005</v>
      </c>
      <c r="O231" s="181">
        <v>613.01499999999999</v>
      </c>
      <c r="P231" s="181">
        <v>1225.1399999999999</v>
      </c>
      <c r="Q231" s="181">
        <v>40.270000000000003</v>
      </c>
      <c r="R231" s="181">
        <v>927.55899999999997</v>
      </c>
      <c r="S231" s="181">
        <v>967.82899999999995</v>
      </c>
      <c r="T231" s="181">
        <v>2192.9690000000005</v>
      </c>
    </row>
    <row r="232" spans="1:20" ht="12.75" customHeight="1" x14ac:dyDescent="0.2">
      <c r="A232" s="167"/>
      <c r="B232" s="35"/>
      <c r="C232" s="26" t="s">
        <v>178</v>
      </c>
      <c r="D232" s="180">
        <v>51</v>
      </c>
      <c r="E232" s="181">
        <v>0.01</v>
      </c>
      <c r="F232" s="181">
        <v>2.0300000000000002</v>
      </c>
      <c r="G232" s="181">
        <v>2.29</v>
      </c>
      <c r="H232" s="181">
        <v>4.33</v>
      </c>
      <c r="I232" s="181">
        <v>38.870000000000005</v>
      </c>
      <c r="J232" s="181">
        <v>0</v>
      </c>
      <c r="K232" s="181">
        <v>43.2</v>
      </c>
      <c r="L232" s="181">
        <v>10.16</v>
      </c>
      <c r="M232" s="181">
        <v>34.960000000000008</v>
      </c>
      <c r="N232" s="181">
        <v>40.21</v>
      </c>
      <c r="O232" s="181">
        <v>85.330000000000013</v>
      </c>
      <c r="P232" s="181">
        <v>128.53000000000003</v>
      </c>
      <c r="Q232" s="181">
        <v>2.21</v>
      </c>
      <c r="R232" s="181">
        <v>186.77999999999997</v>
      </c>
      <c r="S232" s="181">
        <v>188.98999999999998</v>
      </c>
      <c r="T232" s="181">
        <v>317.51999999999992</v>
      </c>
    </row>
    <row r="233" spans="1:20" ht="12.75" customHeight="1" x14ac:dyDescent="0.2">
      <c r="A233" s="167"/>
      <c r="B233" s="35"/>
      <c r="C233" s="26" t="s">
        <v>163</v>
      </c>
      <c r="D233" s="180">
        <v>57</v>
      </c>
      <c r="E233" s="181">
        <v>77.650000000000006</v>
      </c>
      <c r="F233" s="181">
        <v>0.94</v>
      </c>
      <c r="G233" s="181">
        <v>0</v>
      </c>
      <c r="H233" s="181">
        <v>78.59</v>
      </c>
      <c r="I233" s="181">
        <v>2.46</v>
      </c>
      <c r="J233" s="181">
        <v>0.3</v>
      </c>
      <c r="K233" s="181">
        <v>81.349999999999994</v>
      </c>
      <c r="L233" s="181">
        <v>0.8</v>
      </c>
      <c r="M233" s="181">
        <v>165.62</v>
      </c>
      <c r="N233" s="181">
        <v>9.5</v>
      </c>
      <c r="O233" s="181">
        <v>175.92000000000002</v>
      </c>
      <c r="P233" s="181">
        <v>257.27</v>
      </c>
      <c r="Q233" s="181">
        <v>0</v>
      </c>
      <c r="R233" s="181">
        <v>120.53</v>
      </c>
      <c r="S233" s="181">
        <v>120.53</v>
      </c>
      <c r="T233" s="181">
        <v>377.80000000000007</v>
      </c>
    </row>
    <row r="234" spans="1:20" ht="12.75" customHeight="1" x14ac:dyDescent="0.2">
      <c r="A234" s="167"/>
      <c r="B234" s="35"/>
      <c r="C234" s="26" t="s">
        <v>185</v>
      </c>
      <c r="D234" s="180">
        <v>4</v>
      </c>
      <c r="E234" s="181">
        <v>0.2</v>
      </c>
      <c r="F234" s="181">
        <v>0</v>
      </c>
      <c r="G234" s="181">
        <v>0</v>
      </c>
      <c r="H234" s="181">
        <v>0.2</v>
      </c>
      <c r="I234" s="181">
        <v>2</v>
      </c>
      <c r="J234" s="181">
        <v>0</v>
      </c>
      <c r="K234" s="181">
        <v>2.2000000000000002</v>
      </c>
      <c r="L234" s="181">
        <v>0.5</v>
      </c>
      <c r="M234" s="181">
        <v>2.4500000000000002</v>
      </c>
      <c r="N234" s="181">
        <v>0.30000000000000004</v>
      </c>
      <c r="O234" s="181">
        <v>3.25</v>
      </c>
      <c r="P234" s="181">
        <v>5.45</v>
      </c>
      <c r="Q234" s="181">
        <v>0</v>
      </c>
      <c r="R234" s="181">
        <v>2</v>
      </c>
      <c r="S234" s="181">
        <v>2</v>
      </c>
      <c r="T234" s="181">
        <v>7.4499999999999993</v>
      </c>
    </row>
    <row r="235" spans="1:20" ht="12.75" customHeight="1" x14ac:dyDescent="0.2">
      <c r="A235" s="167"/>
      <c r="B235" s="35"/>
      <c r="C235" s="26" t="s">
        <v>190</v>
      </c>
      <c r="D235" s="180">
        <v>12</v>
      </c>
      <c r="E235" s="181">
        <v>0</v>
      </c>
      <c r="F235" s="181">
        <v>0.1</v>
      </c>
      <c r="G235" s="181">
        <v>0</v>
      </c>
      <c r="H235" s="181">
        <v>0.1</v>
      </c>
      <c r="I235" s="181">
        <v>0</v>
      </c>
      <c r="J235" s="181">
        <v>0</v>
      </c>
      <c r="K235" s="181">
        <v>0.1</v>
      </c>
      <c r="L235" s="181">
        <v>0.2</v>
      </c>
      <c r="M235" s="181">
        <v>2.3400000000000003</v>
      </c>
      <c r="N235" s="181">
        <v>2.21</v>
      </c>
      <c r="O235" s="181">
        <v>4.75</v>
      </c>
      <c r="P235" s="181">
        <v>4.8499999999999996</v>
      </c>
      <c r="Q235" s="181">
        <v>0</v>
      </c>
      <c r="R235" s="181">
        <v>12.09</v>
      </c>
      <c r="S235" s="181">
        <v>12.09</v>
      </c>
      <c r="T235" s="181">
        <v>16.940000000000001</v>
      </c>
    </row>
    <row r="236" spans="1:20" ht="12.75" customHeight="1" x14ac:dyDescent="0.2">
      <c r="A236" s="167"/>
      <c r="B236" s="35"/>
      <c r="C236" s="163" t="s">
        <v>167</v>
      </c>
      <c r="D236" s="64">
        <v>68</v>
      </c>
      <c r="E236" s="36">
        <v>30.41</v>
      </c>
      <c r="F236" s="36">
        <v>18.21</v>
      </c>
      <c r="G236" s="36">
        <v>5.33</v>
      </c>
      <c r="H236" s="36">
        <v>53.95</v>
      </c>
      <c r="I236" s="36">
        <v>149.33000000000004</v>
      </c>
      <c r="J236" s="36">
        <v>0.2</v>
      </c>
      <c r="K236" s="36">
        <v>203.48000000000002</v>
      </c>
      <c r="L236" s="36">
        <v>84.43</v>
      </c>
      <c r="M236" s="36">
        <v>126.88</v>
      </c>
      <c r="N236" s="36">
        <v>97.410000000000011</v>
      </c>
      <c r="O236" s="36">
        <v>308.72000000000003</v>
      </c>
      <c r="P236" s="36">
        <v>512.20000000000005</v>
      </c>
      <c r="Q236" s="36">
        <v>45.62</v>
      </c>
      <c r="R236" s="36">
        <v>35.54999999999999</v>
      </c>
      <c r="S236" s="36">
        <v>81.169999999999987</v>
      </c>
      <c r="T236" s="36">
        <v>593.37000000000012</v>
      </c>
    </row>
    <row r="237" spans="1:20" ht="12.75" customHeight="1" x14ac:dyDescent="0.2">
      <c r="A237" s="167"/>
      <c r="B237" s="35"/>
      <c r="C237" s="26" t="s">
        <v>169</v>
      </c>
      <c r="D237" s="180">
        <v>18</v>
      </c>
      <c r="E237" s="181">
        <v>1.2</v>
      </c>
      <c r="F237" s="181">
        <v>0</v>
      </c>
      <c r="G237" s="181">
        <v>0</v>
      </c>
      <c r="H237" s="181">
        <v>1.2</v>
      </c>
      <c r="I237" s="181">
        <v>0</v>
      </c>
      <c r="J237" s="181">
        <v>0</v>
      </c>
      <c r="K237" s="181">
        <v>1.2</v>
      </c>
      <c r="L237" s="181">
        <v>0</v>
      </c>
      <c r="M237" s="181">
        <v>3.82</v>
      </c>
      <c r="N237" s="181">
        <v>1.86</v>
      </c>
      <c r="O237" s="181">
        <v>5.68</v>
      </c>
      <c r="P237" s="181">
        <v>6.88</v>
      </c>
      <c r="Q237" s="181">
        <v>0</v>
      </c>
      <c r="R237" s="181">
        <v>2.5099999999999998</v>
      </c>
      <c r="S237" s="181">
        <v>2.5099999999999998</v>
      </c>
      <c r="T237" s="181">
        <v>9.3899999999999988</v>
      </c>
    </row>
    <row r="238" spans="1:20" ht="12.75" customHeight="1" x14ac:dyDescent="0.2">
      <c r="A238" s="167"/>
      <c r="B238" s="35"/>
      <c r="C238" s="26" t="s">
        <v>165</v>
      </c>
      <c r="D238" s="180">
        <v>5</v>
      </c>
      <c r="E238" s="181">
        <v>0.4</v>
      </c>
      <c r="F238" s="181">
        <v>0</v>
      </c>
      <c r="G238" s="181">
        <v>0</v>
      </c>
      <c r="H238" s="181">
        <v>0.4</v>
      </c>
      <c r="I238" s="181">
        <v>0.65</v>
      </c>
      <c r="J238" s="181">
        <v>0</v>
      </c>
      <c r="K238" s="181">
        <v>1.05</v>
      </c>
      <c r="L238" s="181">
        <v>0.71</v>
      </c>
      <c r="M238" s="181">
        <v>3.3000000000000003</v>
      </c>
      <c r="N238" s="181">
        <v>2.65</v>
      </c>
      <c r="O238" s="181">
        <v>6.66</v>
      </c>
      <c r="P238" s="181">
        <v>7.71</v>
      </c>
      <c r="Q238" s="181">
        <v>0.5</v>
      </c>
      <c r="R238" s="181">
        <v>5.5</v>
      </c>
      <c r="S238" s="181">
        <v>6</v>
      </c>
      <c r="T238" s="181">
        <v>13.71</v>
      </c>
    </row>
    <row r="239" spans="1:20" ht="12.75" customHeight="1" x14ac:dyDescent="0.2">
      <c r="A239" s="167"/>
      <c r="B239" s="35"/>
      <c r="C239" s="26" t="s">
        <v>181</v>
      </c>
      <c r="D239" s="180">
        <v>21</v>
      </c>
      <c r="E239" s="181">
        <v>1</v>
      </c>
      <c r="F239" s="181">
        <v>0</v>
      </c>
      <c r="G239" s="181">
        <v>0.2</v>
      </c>
      <c r="H239" s="181">
        <v>1.2</v>
      </c>
      <c r="I239" s="181">
        <v>2.9099999999999997</v>
      </c>
      <c r="J239" s="181">
        <v>0</v>
      </c>
      <c r="K239" s="181">
        <v>4.1099999999999994</v>
      </c>
      <c r="L239" s="181">
        <v>4.97</v>
      </c>
      <c r="M239" s="181">
        <v>19.100000000000001</v>
      </c>
      <c r="N239" s="181">
        <v>7.46</v>
      </c>
      <c r="O239" s="181">
        <v>31.53</v>
      </c>
      <c r="P239" s="181">
        <v>35.64</v>
      </c>
      <c r="Q239" s="181">
        <v>0.15</v>
      </c>
      <c r="R239" s="181">
        <v>1.1099999999999999</v>
      </c>
      <c r="S239" s="181">
        <v>1.2599999999999998</v>
      </c>
      <c r="T239" s="181">
        <v>36.9</v>
      </c>
    </row>
    <row r="240" spans="1:20" ht="12.75" customHeight="1" x14ac:dyDescent="0.2">
      <c r="A240" s="167"/>
      <c r="B240" s="35"/>
      <c r="C240" s="26" t="s">
        <v>171</v>
      </c>
      <c r="D240" s="180">
        <v>13</v>
      </c>
      <c r="E240" s="181">
        <v>0</v>
      </c>
      <c r="F240" s="181">
        <v>0</v>
      </c>
      <c r="G240" s="181">
        <v>0.1</v>
      </c>
      <c r="H240" s="181">
        <v>0.1</v>
      </c>
      <c r="I240" s="181">
        <v>6.1000000000000005</v>
      </c>
      <c r="J240" s="181">
        <v>0</v>
      </c>
      <c r="K240" s="181">
        <v>6.2</v>
      </c>
      <c r="L240" s="181">
        <v>2.2000000000000002</v>
      </c>
      <c r="M240" s="181">
        <v>6</v>
      </c>
      <c r="N240" s="181">
        <v>2.5</v>
      </c>
      <c r="O240" s="181">
        <v>10.7</v>
      </c>
      <c r="P240" s="181">
        <v>16.899999999999999</v>
      </c>
      <c r="Q240" s="181">
        <v>0</v>
      </c>
      <c r="R240" s="181">
        <v>0.29000000000000004</v>
      </c>
      <c r="S240" s="181">
        <v>0.29000000000000004</v>
      </c>
      <c r="T240" s="181">
        <v>17.189999999999994</v>
      </c>
    </row>
    <row r="241" spans="1:21" ht="12.75" customHeight="1" x14ac:dyDescent="0.2">
      <c r="A241" s="167"/>
      <c r="B241" s="35"/>
      <c r="C241" s="26" t="s">
        <v>187</v>
      </c>
      <c r="D241" s="180">
        <v>5</v>
      </c>
      <c r="E241" s="181">
        <v>0.2</v>
      </c>
      <c r="F241" s="181">
        <v>0.5</v>
      </c>
      <c r="G241" s="181">
        <v>0</v>
      </c>
      <c r="H241" s="181">
        <v>0.7</v>
      </c>
      <c r="I241" s="181">
        <v>0.5</v>
      </c>
      <c r="J241" s="181">
        <v>0</v>
      </c>
      <c r="K241" s="181">
        <v>1.2</v>
      </c>
      <c r="L241" s="181">
        <v>0</v>
      </c>
      <c r="M241" s="181">
        <v>0.42000000000000004</v>
      </c>
      <c r="N241" s="181">
        <v>0.1</v>
      </c>
      <c r="O241" s="181">
        <v>0.52</v>
      </c>
      <c r="P241" s="181">
        <v>1.72</v>
      </c>
      <c r="Q241" s="181">
        <v>0</v>
      </c>
      <c r="R241" s="181">
        <v>0</v>
      </c>
      <c r="S241" s="181">
        <v>0</v>
      </c>
      <c r="T241" s="181">
        <v>1.7200000000000002</v>
      </c>
    </row>
    <row r="242" spans="1:21" ht="12.75" customHeight="1" x14ac:dyDescent="0.2">
      <c r="A242" s="167"/>
      <c r="B242" s="35"/>
      <c r="C242" s="26" t="s">
        <v>173</v>
      </c>
      <c r="D242" s="180">
        <v>8</v>
      </c>
      <c r="E242" s="181">
        <v>0</v>
      </c>
      <c r="F242" s="181">
        <v>0</v>
      </c>
      <c r="G242" s="181">
        <v>0</v>
      </c>
      <c r="H242" s="181">
        <v>0</v>
      </c>
      <c r="I242" s="181">
        <v>0.8</v>
      </c>
      <c r="J242" s="181">
        <v>0</v>
      </c>
      <c r="K242" s="181">
        <v>0.8</v>
      </c>
      <c r="L242" s="181">
        <v>0</v>
      </c>
      <c r="M242" s="181">
        <v>1.61</v>
      </c>
      <c r="N242" s="181">
        <v>1.6099999999999999</v>
      </c>
      <c r="O242" s="181">
        <v>3.2199999999999998</v>
      </c>
      <c r="P242" s="181">
        <v>4.0199999999999996</v>
      </c>
      <c r="Q242" s="181">
        <v>0</v>
      </c>
      <c r="R242" s="181">
        <v>1.1000000000000001</v>
      </c>
      <c r="S242" s="181">
        <v>1.1000000000000001</v>
      </c>
      <c r="T242" s="181">
        <v>5.1199999999999992</v>
      </c>
    </row>
    <row r="243" spans="1:21" ht="12.75" customHeight="1" x14ac:dyDescent="0.2">
      <c r="A243" s="167"/>
      <c r="B243" s="35"/>
      <c r="C243" s="26" t="s">
        <v>191</v>
      </c>
      <c r="D243" s="180">
        <v>18</v>
      </c>
      <c r="E243" s="181">
        <v>0</v>
      </c>
      <c r="F243" s="181">
        <v>0</v>
      </c>
      <c r="G243" s="181">
        <v>0</v>
      </c>
      <c r="H243" s="181">
        <v>0</v>
      </c>
      <c r="I243" s="181">
        <v>0</v>
      </c>
      <c r="J243" s="181">
        <v>0</v>
      </c>
      <c r="K243" s="181">
        <v>0</v>
      </c>
      <c r="L243" s="181">
        <v>1.9500000000000002</v>
      </c>
      <c r="M243" s="181">
        <v>2.1700000000000004</v>
      </c>
      <c r="N243" s="181">
        <v>31.009999999999998</v>
      </c>
      <c r="O243" s="181">
        <v>35.129999999999995</v>
      </c>
      <c r="P243" s="181">
        <v>35.129999999999995</v>
      </c>
      <c r="Q243" s="181">
        <v>0</v>
      </c>
      <c r="R243" s="181">
        <v>5.2</v>
      </c>
      <c r="S243" s="181">
        <v>5.2</v>
      </c>
      <c r="T243" s="181">
        <v>40.330000000000005</v>
      </c>
    </row>
    <row r="244" spans="1:21" ht="12.75" customHeight="1" x14ac:dyDescent="0.2">
      <c r="A244" s="167"/>
      <c r="B244" s="35"/>
      <c r="C244" s="26" t="s">
        <v>182</v>
      </c>
      <c r="D244" s="180">
        <v>7</v>
      </c>
      <c r="E244" s="181">
        <v>0</v>
      </c>
      <c r="F244" s="181">
        <v>1</v>
      </c>
      <c r="G244" s="181">
        <v>0</v>
      </c>
      <c r="H244" s="181">
        <v>1</v>
      </c>
      <c r="I244" s="181">
        <v>0</v>
      </c>
      <c r="J244" s="181">
        <v>0.01</v>
      </c>
      <c r="K244" s="181">
        <v>1.01</v>
      </c>
      <c r="L244" s="181">
        <v>0.4</v>
      </c>
      <c r="M244" s="181">
        <v>0.1</v>
      </c>
      <c r="N244" s="181">
        <v>0.5</v>
      </c>
      <c r="O244" s="181">
        <v>1</v>
      </c>
      <c r="P244" s="181">
        <v>2.0099999999999998</v>
      </c>
      <c r="Q244" s="181">
        <v>0</v>
      </c>
      <c r="R244" s="181">
        <v>0.31</v>
      </c>
      <c r="S244" s="181">
        <v>0.31</v>
      </c>
      <c r="T244" s="181">
        <v>2.3200000000000003</v>
      </c>
    </row>
    <row r="245" spans="1:21" ht="12.75" customHeight="1" x14ac:dyDescent="0.2">
      <c r="A245" s="167"/>
      <c r="B245" s="35"/>
      <c r="C245" s="26" t="s">
        <v>166</v>
      </c>
      <c r="D245" s="180">
        <v>4</v>
      </c>
      <c r="E245" s="181">
        <v>0</v>
      </c>
      <c r="F245" s="181">
        <v>0</v>
      </c>
      <c r="G245" s="181">
        <v>0</v>
      </c>
      <c r="H245" s="181">
        <v>0</v>
      </c>
      <c r="I245" s="181">
        <v>0</v>
      </c>
      <c r="J245" s="181">
        <v>0</v>
      </c>
      <c r="K245" s="181">
        <v>0</v>
      </c>
      <c r="L245" s="181">
        <v>6.0000000000000005E-2</v>
      </c>
      <c r="M245" s="181">
        <v>0.35</v>
      </c>
      <c r="N245" s="181">
        <v>0</v>
      </c>
      <c r="O245" s="181">
        <v>0.41</v>
      </c>
      <c r="P245" s="181">
        <v>0.41</v>
      </c>
      <c r="Q245" s="181">
        <v>0</v>
      </c>
      <c r="R245" s="181">
        <v>0.61</v>
      </c>
      <c r="S245" s="181">
        <v>0.61</v>
      </c>
      <c r="T245" s="181">
        <v>1.02</v>
      </c>
    </row>
    <row r="246" spans="1:21" ht="12.75" customHeight="1" x14ac:dyDescent="0.2">
      <c r="A246" s="167"/>
      <c r="B246" s="35"/>
      <c r="C246" s="26" t="s">
        <v>177</v>
      </c>
      <c r="D246" s="180">
        <v>3</v>
      </c>
      <c r="E246" s="181">
        <v>0</v>
      </c>
      <c r="F246" s="181">
        <v>0</v>
      </c>
      <c r="G246" s="181">
        <v>0</v>
      </c>
      <c r="H246" s="181">
        <v>0</v>
      </c>
      <c r="I246" s="181">
        <v>0</v>
      </c>
      <c r="J246" s="181">
        <v>0</v>
      </c>
      <c r="K246" s="181">
        <v>0</v>
      </c>
      <c r="L246" s="181">
        <v>0.1</v>
      </c>
      <c r="M246" s="181">
        <v>1.7199999999999998</v>
      </c>
      <c r="N246" s="181">
        <v>0.5</v>
      </c>
      <c r="O246" s="181">
        <v>2.3199999999999998</v>
      </c>
      <c r="P246" s="181">
        <v>2.3199999999999998</v>
      </c>
      <c r="Q246" s="181">
        <v>0</v>
      </c>
      <c r="R246" s="181">
        <v>0</v>
      </c>
      <c r="S246" s="181">
        <v>0</v>
      </c>
      <c r="T246" s="181">
        <v>2.3199999999999998</v>
      </c>
      <c r="U246" s="10"/>
    </row>
    <row r="247" spans="1:21" ht="12.75" customHeight="1" x14ac:dyDescent="0.2">
      <c r="A247" s="167"/>
      <c r="B247" s="35"/>
      <c r="C247" s="26" t="s">
        <v>304</v>
      </c>
      <c r="D247" s="180">
        <v>3</v>
      </c>
      <c r="E247" s="181">
        <v>0</v>
      </c>
      <c r="F247" s="181">
        <v>0</v>
      </c>
      <c r="G247" s="181">
        <v>0</v>
      </c>
      <c r="H247" s="181">
        <v>0</v>
      </c>
      <c r="I247" s="181">
        <v>0.5</v>
      </c>
      <c r="J247" s="181">
        <v>0</v>
      </c>
      <c r="K247" s="181">
        <v>0.5</v>
      </c>
      <c r="L247" s="181">
        <v>0.1</v>
      </c>
      <c r="M247" s="181">
        <v>0.60000000000000009</v>
      </c>
      <c r="N247" s="181">
        <v>0</v>
      </c>
      <c r="O247" s="181">
        <v>0.70000000000000007</v>
      </c>
      <c r="P247" s="181">
        <v>1.2000000000000002</v>
      </c>
      <c r="Q247" s="181">
        <v>0</v>
      </c>
      <c r="R247" s="181">
        <v>0.2</v>
      </c>
      <c r="S247" s="181">
        <v>0.2</v>
      </c>
      <c r="T247" s="181">
        <v>1.4</v>
      </c>
    </row>
    <row r="248" spans="1:21" ht="12.75" customHeight="1" x14ac:dyDescent="0.2">
      <c r="A248" s="167"/>
      <c r="B248" s="35"/>
      <c r="C248" s="165" t="s">
        <v>179</v>
      </c>
      <c r="D248" s="182">
        <v>47</v>
      </c>
      <c r="E248" s="183">
        <v>20.399999999999999</v>
      </c>
      <c r="F248" s="183">
        <v>7.95</v>
      </c>
      <c r="G248" s="183">
        <v>0.01</v>
      </c>
      <c r="H248" s="183">
        <v>28.36</v>
      </c>
      <c r="I248" s="183">
        <v>60.910000000000004</v>
      </c>
      <c r="J248" s="183">
        <v>1.3</v>
      </c>
      <c r="K248" s="183">
        <v>90.570000000000007</v>
      </c>
      <c r="L248" s="183">
        <v>2.1100000000000003</v>
      </c>
      <c r="M248" s="183">
        <v>52.900000000000013</v>
      </c>
      <c r="N248" s="183">
        <v>12.369999999999997</v>
      </c>
      <c r="O248" s="183">
        <v>67.38000000000001</v>
      </c>
      <c r="P248" s="183">
        <v>157.95000000000002</v>
      </c>
      <c r="Q248" s="183">
        <v>0</v>
      </c>
      <c r="R248" s="183">
        <v>2.21</v>
      </c>
      <c r="S248" s="183">
        <v>2.21</v>
      </c>
      <c r="T248" s="183">
        <v>160.15999999999997</v>
      </c>
    </row>
    <row r="249" spans="1:21" ht="12.75" customHeight="1" x14ac:dyDescent="0.25">
      <c r="A249" s="230" t="s">
        <v>0</v>
      </c>
      <c r="B249" s="231"/>
      <c r="C249" s="232" t="s">
        <v>0</v>
      </c>
      <c r="D249" s="53">
        <f>SUM(D217:D248)</f>
        <v>1367</v>
      </c>
      <c r="E249" s="54">
        <f>SUM(E217:E248)</f>
        <v>852.43000000000006</v>
      </c>
      <c r="F249" s="54">
        <f>SUM(F217:F248)</f>
        <v>375.18599999999992</v>
      </c>
      <c r="G249" s="54">
        <f>SUM(G217:G248)</f>
        <v>196.51939999999996</v>
      </c>
      <c r="H249" s="54">
        <f>SUM(E249:G249)</f>
        <v>1424.1353999999999</v>
      </c>
      <c r="I249" s="54">
        <f>SUM(I217:I248)</f>
        <v>2237.808</v>
      </c>
      <c r="J249" s="54">
        <f>SUM(J217:J248)</f>
        <v>31.8</v>
      </c>
      <c r="K249" s="54">
        <f>+J249+I249+H249</f>
        <v>3693.7434000000003</v>
      </c>
      <c r="L249" s="54">
        <f>SUM(L217:L248)</f>
        <v>510.83299999999997</v>
      </c>
      <c r="M249" s="54">
        <f>SUM(M217:M248)</f>
        <v>3153.8177999999998</v>
      </c>
      <c r="N249" s="54">
        <f>SUM(N217:N248)</f>
        <v>1711.6949999999997</v>
      </c>
      <c r="O249" s="54">
        <f>+N249+M249+L249</f>
        <v>5376.3457999999991</v>
      </c>
      <c r="P249" s="54">
        <f>O249+K249</f>
        <v>9070.0891999999985</v>
      </c>
      <c r="Q249" s="54">
        <f>SUM(Q217:Q248)</f>
        <v>345.23999999999995</v>
      </c>
      <c r="R249" s="54">
        <f>SUM(R217:R248)</f>
        <v>2679.2450000000003</v>
      </c>
      <c r="S249" s="54">
        <f>+R249+Q249</f>
        <v>3024.4850000000001</v>
      </c>
      <c r="T249" s="55">
        <f>+S249+P249</f>
        <v>12094.574199999999</v>
      </c>
    </row>
    <row r="250" spans="1:21" ht="12.75" customHeight="1" x14ac:dyDescent="0.2">
      <c r="A250" s="166" t="s">
        <v>406</v>
      </c>
      <c r="B250" s="35" t="s">
        <v>219</v>
      </c>
      <c r="C250" s="161" t="s">
        <v>219</v>
      </c>
      <c r="D250" s="178">
        <v>16</v>
      </c>
      <c r="E250" s="179">
        <v>11.799999999999999</v>
      </c>
      <c r="F250" s="179">
        <v>0</v>
      </c>
      <c r="G250" s="179">
        <v>1.7000000000000002</v>
      </c>
      <c r="H250" s="179">
        <v>13.5</v>
      </c>
      <c r="I250" s="179">
        <v>1.55</v>
      </c>
      <c r="J250" s="179">
        <v>0</v>
      </c>
      <c r="K250" s="179">
        <v>15.05</v>
      </c>
      <c r="L250" s="179">
        <v>0.30000000000000004</v>
      </c>
      <c r="M250" s="179">
        <v>4.0110000000000001</v>
      </c>
      <c r="N250" s="179">
        <v>3.3759999999999999</v>
      </c>
      <c r="O250" s="179">
        <v>7.6869999999999994</v>
      </c>
      <c r="P250" s="179">
        <v>22.737000000000002</v>
      </c>
      <c r="Q250" s="179">
        <v>0</v>
      </c>
      <c r="R250" s="179">
        <v>0.89</v>
      </c>
      <c r="S250" s="179">
        <v>0.89</v>
      </c>
      <c r="T250" s="179">
        <v>23.627000000000002</v>
      </c>
    </row>
    <row r="251" spans="1:21" ht="12.75" customHeight="1" x14ac:dyDescent="0.2">
      <c r="A251" s="167"/>
      <c r="B251" s="35"/>
      <c r="C251" s="26" t="s">
        <v>205</v>
      </c>
      <c r="D251" s="180">
        <v>20</v>
      </c>
      <c r="E251" s="181">
        <v>0</v>
      </c>
      <c r="F251" s="181">
        <v>0</v>
      </c>
      <c r="G251" s="181">
        <v>0.2</v>
      </c>
      <c r="H251" s="181">
        <v>0.2</v>
      </c>
      <c r="I251" s="181">
        <v>0.66</v>
      </c>
      <c r="J251" s="181">
        <v>0</v>
      </c>
      <c r="K251" s="181">
        <v>0.8600000000000001</v>
      </c>
      <c r="L251" s="181">
        <v>2.86</v>
      </c>
      <c r="M251" s="181">
        <v>9.1499999999999986</v>
      </c>
      <c r="N251" s="181">
        <v>8.1999999999999993</v>
      </c>
      <c r="O251" s="181">
        <v>20.209999999999997</v>
      </c>
      <c r="P251" s="181">
        <v>21.069999999999997</v>
      </c>
      <c r="Q251" s="181">
        <v>0</v>
      </c>
      <c r="R251" s="181">
        <v>1</v>
      </c>
      <c r="S251" s="181">
        <v>1</v>
      </c>
      <c r="T251" s="181">
        <v>22.07</v>
      </c>
    </row>
    <row r="252" spans="1:21" ht="12.75" customHeight="1" x14ac:dyDescent="0.2">
      <c r="A252" s="167"/>
      <c r="B252" s="35"/>
      <c r="C252" s="26" t="s">
        <v>275</v>
      </c>
      <c r="D252" s="180">
        <v>3</v>
      </c>
      <c r="E252" s="181">
        <v>0</v>
      </c>
      <c r="F252" s="181">
        <v>0</v>
      </c>
      <c r="G252" s="181">
        <v>0</v>
      </c>
      <c r="H252" s="181">
        <v>0</v>
      </c>
      <c r="I252" s="181">
        <v>0</v>
      </c>
      <c r="J252" s="181">
        <v>0</v>
      </c>
      <c r="K252" s="181">
        <v>0</v>
      </c>
      <c r="L252" s="181">
        <v>0.05</v>
      </c>
      <c r="M252" s="181">
        <v>0.15700000000000003</v>
      </c>
      <c r="N252" s="181">
        <v>1.05</v>
      </c>
      <c r="O252" s="181">
        <v>1.2570000000000001</v>
      </c>
      <c r="P252" s="181">
        <v>1.2570000000000001</v>
      </c>
      <c r="Q252" s="181">
        <v>0</v>
      </c>
      <c r="R252" s="181">
        <v>0</v>
      </c>
      <c r="S252" s="181">
        <v>0</v>
      </c>
      <c r="T252" s="181">
        <v>1.2570000000000001</v>
      </c>
    </row>
    <row r="253" spans="1:21" ht="12.75" customHeight="1" x14ac:dyDescent="0.2">
      <c r="A253" s="167"/>
      <c r="B253" s="35"/>
      <c r="C253" s="26" t="s">
        <v>202</v>
      </c>
      <c r="D253" s="180">
        <v>18</v>
      </c>
      <c r="E253" s="181">
        <v>0</v>
      </c>
      <c r="F253" s="181">
        <v>0</v>
      </c>
      <c r="G253" s="181">
        <v>0</v>
      </c>
      <c r="H253" s="181">
        <v>0</v>
      </c>
      <c r="I253" s="181">
        <v>6.2</v>
      </c>
      <c r="J253" s="181">
        <v>0</v>
      </c>
      <c r="K253" s="181">
        <v>6.2</v>
      </c>
      <c r="L253" s="181">
        <v>0.7</v>
      </c>
      <c r="M253" s="181">
        <v>13.470199999999998</v>
      </c>
      <c r="N253" s="181">
        <v>13.7</v>
      </c>
      <c r="O253" s="181">
        <v>27.870199999999997</v>
      </c>
      <c r="P253" s="181">
        <v>34.0702</v>
      </c>
      <c r="Q253" s="181">
        <v>0</v>
      </c>
      <c r="R253" s="181">
        <v>3.9</v>
      </c>
      <c r="S253" s="181">
        <v>3.9</v>
      </c>
      <c r="T253" s="181">
        <v>37.970199999999991</v>
      </c>
    </row>
    <row r="254" spans="1:21" ht="12.75" customHeight="1" x14ac:dyDescent="0.2">
      <c r="A254" s="167"/>
      <c r="B254" s="35"/>
      <c r="C254" s="26" t="s">
        <v>195</v>
      </c>
      <c r="D254" s="180">
        <v>6</v>
      </c>
      <c r="E254" s="181">
        <v>0</v>
      </c>
      <c r="F254" s="181">
        <v>0</v>
      </c>
      <c r="G254" s="181">
        <v>0</v>
      </c>
      <c r="H254" s="181">
        <v>0</v>
      </c>
      <c r="I254" s="181">
        <v>2.4</v>
      </c>
      <c r="J254" s="181">
        <v>0</v>
      </c>
      <c r="K254" s="181">
        <v>2.4</v>
      </c>
      <c r="L254" s="181">
        <v>8.17</v>
      </c>
      <c r="M254" s="181">
        <v>4.18</v>
      </c>
      <c r="N254" s="181">
        <v>0.22</v>
      </c>
      <c r="O254" s="181">
        <v>12.57</v>
      </c>
      <c r="P254" s="181">
        <v>14.97</v>
      </c>
      <c r="Q254" s="181">
        <v>0</v>
      </c>
      <c r="R254" s="181">
        <v>0</v>
      </c>
      <c r="S254" s="181">
        <v>0</v>
      </c>
      <c r="T254" s="181">
        <v>14.97</v>
      </c>
    </row>
    <row r="255" spans="1:21" ht="12.75" customHeight="1" x14ac:dyDescent="0.2">
      <c r="A255" s="167"/>
      <c r="B255" s="35"/>
      <c r="C255" s="26" t="s">
        <v>204</v>
      </c>
      <c r="D255" s="180">
        <v>14</v>
      </c>
      <c r="E255" s="181">
        <v>0</v>
      </c>
      <c r="F255" s="181">
        <v>0</v>
      </c>
      <c r="G255" s="181">
        <v>0</v>
      </c>
      <c r="H255" s="181">
        <v>0</v>
      </c>
      <c r="I255" s="181">
        <v>0.2</v>
      </c>
      <c r="J255" s="181">
        <v>0</v>
      </c>
      <c r="K255" s="181">
        <v>0.2</v>
      </c>
      <c r="L255" s="181">
        <v>0.13400000000000001</v>
      </c>
      <c r="M255" s="181">
        <v>1.5275000000000001</v>
      </c>
      <c r="N255" s="181">
        <v>0.55000000000000004</v>
      </c>
      <c r="O255" s="181">
        <v>2.2115</v>
      </c>
      <c r="P255" s="181">
        <v>2.4115000000000002</v>
      </c>
      <c r="Q255" s="181">
        <v>0</v>
      </c>
      <c r="R255" s="181">
        <v>0.51500000000000001</v>
      </c>
      <c r="S255" s="181">
        <v>0.51500000000000001</v>
      </c>
      <c r="T255" s="181">
        <v>2.9264999999999994</v>
      </c>
    </row>
    <row r="256" spans="1:21" ht="12.75" customHeight="1" x14ac:dyDescent="0.2">
      <c r="A256" s="167"/>
      <c r="B256" s="35"/>
      <c r="C256" s="26" t="s">
        <v>277</v>
      </c>
      <c r="D256" s="180">
        <v>4</v>
      </c>
      <c r="E256" s="181">
        <v>0</v>
      </c>
      <c r="F256" s="181">
        <v>0</v>
      </c>
      <c r="G256" s="181">
        <v>0</v>
      </c>
      <c r="H256" s="181">
        <v>0</v>
      </c>
      <c r="I256" s="181">
        <v>0.1</v>
      </c>
      <c r="J256" s="181">
        <v>0</v>
      </c>
      <c r="K256" s="181">
        <v>0.1</v>
      </c>
      <c r="L256" s="181">
        <v>0.1</v>
      </c>
      <c r="M256" s="181">
        <v>0.8600000000000001</v>
      </c>
      <c r="N256" s="181">
        <v>0</v>
      </c>
      <c r="O256" s="181">
        <v>0.96000000000000008</v>
      </c>
      <c r="P256" s="181">
        <v>1.06</v>
      </c>
      <c r="Q256" s="181">
        <v>0</v>
      </c>
      <c r="R256" s="181">
        <v>0.09</v>
      </c>
      <c r="S256" s="181">
        <v>0.09</v>
      </c>
      <c r="T256" s="181">
        <v>1.1500000000000001</v>
      </c>
    </row>
    <row r="257" spans="1:20" ht="12.75" customHeight="1" x14ac:dyDescent="0.2">
      <c r="A257" s="167"/>
      <c r="B257" s="85"/>
      <c r="C257" s="26" t="s">
        <v>208</v>
      </c>
      <c r="D257" s="180">
        <v>17</v>
      </c>
      <c r="E257" s="181">
        <v>0</v>
      </c>
      <c r="F257" s="181">
        <v>0</v>
      </c>
      <c r="G257" s="181">
        <v>0</v>
      </c>
      <c r="H257" s="181">
        <v>0</v>
      </c>
      <c r="I257" s="181">
        <v>0</v>
      </c>
      <c r="J257" s="181">
        <v>0</v>
      </c>
      <c r="K257" s="181">
        <v>0</v>
      </c>
      <c r="L257" s="181">
        <v>2.92</v>
      </c>
      <c r="M257" s="181">
        <v>3.2159999999999997</v>
      </c>
      <c r="N257" s="181">
        <v>7.6550000000000002</v>
      </c>
      <c r="O257" s="181">
        <v>13.791</v>
      </c>
      <c r="P257" s="181">
        <v>13.791</v>
      </c>
      <c r="Q257" s="181">
        <v>0</v>
      </c>
      <c r="R257" s="181">
        <v>22.15</v>
      </c>
      <c r="S257" s="181">
        <v>22.15</v>
      </c>
      <c r="T257" s="181">
        <v>35.941000000000003</v>
      </c>
    </row>
    <row r="258" spans="1:20" ht="12.75" customHeight="1" x14ac:dyDescent="0.2">
      <c r="A258" s="167"/>
      <c r="B258" s="35" t="s">
        <v>431</v>
      </c>
      <c r="C258" s="26" t="s">
        <v>412</v>
      </c>
      <c r="D258" s="180">
        <v>31</v>
      </c>
      <c r="E258" s="181">
        <v>0.1</v>
      </c>
      <c r="F258" s="181">
        <v>0</v>
      </c>
      <c r="G258" s="181">
        <v>0.3</v>
      </c>
      <c r="H258" s="181">
        <v>0.4</v>
      </c>
      <c r="I258" s="181">
        <v>0.62</v>
      </c>
      <c r="J258" s="181">
        <v>0</v>
      </c>
      <c r="K258" s="181">
        <v>1.02</v>
      </c>
      <c r="L258" s="181">
        <v>4.0600000000000005</v>
      </c>
      <c r="M258" s="181">
        <v>5.3939999999999992</v>
      </c>
      <c r="N258" s="181">
        <v>16.363999999999997</v>
      </c>
      <c r="O258" s="181">
        <v>25.817999999999998</v>
      </c>
      <c r="P258" s="181">
        <v>26.837999999999997</v>
      </c>
      <c r="Q258" s="181">
        <v>24.64</v>
      </c>
      <c r="R258" s="181">
        <v>23.36</v>
      </c>
      <c r="S258" s="181">
        <v>48</v>
      </c>
      <c r="T258" s="181">
        <v>74.838000000000008</v>
      </c>
    </row>
    <row r="259" spans="1:20" ht="12.75" customHeight="1" x14ac:dyDescent="0.2">
      <c r="A259" s="167"/>
      <c r="B259" s="35"/>
      <c r="C259" s="26" t="s">
        <v>305</v>
      </c>
      <c r="D259" s="180">
        <v>3</v>
      </c>
      <c r="E259" s="181">
        <v>0</v>
      </c>
      <c r="F259" s="181">
        <v>0</v>
      </c>
      <c r="G259" s="181">
        <v>0</v>
      </c>
      <c r="H259" s="181">
        <v>0</v>
      </c>
      <c r="I259" s="181">
        <v>0</v>
      </c>
      <c r="J259" s="181">
        <v>0</v>
      </c>
      <c r="K259" s="181">
        <v>0</v>
      </c>
      <c r="L259" s="181">
        <v>0.38</v>
      </c>
      <c r="M259" s="181">
        <v>0.2</v>
      </c>
      <c r="N259" s="181">
        <v>0.57000000000000006</v>
      </c>
      <c r="O259" s="181">
        <v>1.1500000000000001</v>
      </c>
      <c r="P259" s="181">
        <v>1.1500000000000001</v>
      </c>
      <c r="Q259" s="181">
        <v>0</v>
      </c>
      <c r="R259" s="181">
        <v>0</v>
      </c>
      <c r="S259" s="181">
        <v>0</v>
      </c>
      <c r="T259" s="181">
        <v>1.1500000000000001</v>
      </c>
    </row>
    <row r="260" spans="1:20" ht="12.75" customHeight="1" x14ac:dyDescent="0.2">
      <c r="A260" s="167"/>
      <c r="B260" s="35"/>
      <c r="C260" s="26" t="s">
        <v>413</v>
      </c>
      <c r="D260" s="180">
        <v>9</v>
      </c>
      <c r="E260" s="181">
        <v>0</v>
      </c>
      <c r="F260" s="181">
        <v>0</v>
      </c>
      <c r="G260" s="181">
        <v>0</v>
      </c>
      <c r="H260" s="181">
        <v>0</v>
      </c>
      <c r="I260" s="181">
        <v>0.30000000000000004</v>
      </c>
      <c r="J260" s="181">
        <v>0</v>
      </c>
      <c r="K260" s="181">
        <v>0.30000000000000004</v>
      </c>
      <c r="L260" s="181">
        <v>0.39</v>
      </c>
      <c r="M260" s="181">
        <v>0.96</v>
      </c>
      <c r="N260" s="181">
        <v>3.9000000000000004</v>
      </c>
      <c r="O260" s="181">
        <v>5.25</v>
      </c>
      <c r="P260" s="181">
        <v>5.55</v>
      </c>
      <c r="Q260" s="181">
        <v>0</v>
      </c>
      <c r="R260" s="181">
        <v>8.1</v>
      </c>
      <c r="S260" s="181">
        <v>8.1</v>
      </c>
      <c r="T260" s="181">
        <v>13.650000000000002</v>
      </c>
    </row>
    <row r="261" spans="1:20" ht="12.75" customHeight="1" x14ac:dyDescent="0.2">
      <c r="A261" s="167"/>
      <c r="B261" s="35"/>
      <c r="C261" s="165" t="s">
        <v>201</v>
      </c>
      <c r="D261" s="182">
        <v>3</v>
      </c>
      <c r="E261" s="183">
        <v>0</v>
      </c>
      <c r="F261" s="183">
        <v>0</v>
      </c>
      <c r="G261" s="183">
        <v>0</v>
      </c>
      <c r="H261" s="183">
        <v>0</v>
      </c>
      <c r="I261" s="183">
        <v>0</v>
      </c>
      <c r="J261" s="183">
        <v>0</v>
      </c>
      <c r="K261" s="183">
        <v>0</v>
      </c>
      <c r="L261" s="183">
        <v>0.28800000000000003</v>
      </c>
      <c r="M261" s="183">
        <v>0.13</v>
      </c>
      <c r="N261" s="183">
        <v>0.12</v>
      </c>
      <c r="O261" s="183">
        <v>0.53800000000000003</v>
      </c>
      <c r="P261" s="183">
        <v>0.53800000000000003</v>
      </c>
      <c r="Q261" s="183">
        <v>0</v>
      </c>
      <c r="R261" s="183">
        <v>2.12</v>
      </c>
      <c r="S261" s="183">
        <v>2.12</v>
      </c>
      <c r="T261" s="181">
        <v>2.6580000000000004</v>
      </c>
    </row>
    <row r="262" spans="1:20" ht="12.75" customHeight="1" x14ac:dyDescent="0.25">
      <c r="A262" s="230" t="s">
        <v>0</v>
      </c>
      <c r="B262" s="231"/>
      <c r="C262" s="232" t="s">
        <v>0</v>
      </c>
      <c r="D262" s="53">
        <f>SUM(D250:D261)</f>
        <v>144</v>
      </c>
      <c r="E262" s="54">
        <f>SUM(E250:E261)</f>
        <v>11.899999999999999</v>
      </c>
      <c r="F262" s="54">
        <f t="shared" ref="F262:T262" si="10">SUM(F250:F261)</f>
        <v>0</v>
      </c>
      <c r="G262" s="54">
        <f t="shared" si="10"/>
        <v>2.2000000000000002</v>
      </c>
      <c r="H262" s="54">
        <f>SUM(E262:G262)</f>
        <v>14.099999999999998</v>
      </c>
      <c r="I262" s="54">
        <f t="shared" si="10"/>
        <v>12.03</v>
      </c>
      <c r="J262" s="54">
        <f t="shared" si="10"/>
        <v>0</v>
      </c>
      <c r="K262" s="54">
        <f t="shared" si="10"/>
        <v>26.13</v>
      </c>
      <c r="L262" s="54">
        <f t="shared" si="10"/>
        <v>20.352</v>
      </c>
      <c r="M262" s="54">
        <f t="shared" si="10"/>
        <v>43.255700000000004</v>
      </c>
      <c r="N262" s="54">
        <f t="shared" si="10"/>
        <v>55.704999999999991</v>
      </c>
      <c r="O262" s="54">
        <f t="shared" si="10"/>
        <v>119.31269999999999</v>
      </c>
      <c r="P262" s="54">
        <f>O262+K262</f>
        <v>145.4427</v>
      </c>
      <c r="Q262" s="54">
        <f t="shared" si="10"/>
        <v>24.64</v>
      </c>
      <c r="R262" s="54">
        <f t="shared" si="10"/>
        <v>62.125</v>
      </c>
      <c r="S262" s="54">
        <f t="shared" si="10"/>
        <v>86.765000000000001</v>
      </c>
      <c r="T262" s="54">
        <f t="shared" si="10"/>
        <v>232.20770000000002</v>
      </c>
    </row>
    <row r="263" spans="1:20" ht="12.75" customHeight="1" x14ac:dyDescent="0.2">
      <c r="A263" s="166" t="s">
        <v>9</v>
      </c>
      <c r="B263" s="35" t="s">
        <v>207</v>
      </c>
      <c r="C263" s="161" t="s">
        <v>207</v>
      </c>
      <c r="D263" s="178">
        <v>12</v>
      </c>
      <c r="E263" s="179">
        <v>0.7</v>
      </c>
      <c r="F263" s="179">
        <v>0</v>
      </c>
      <c r="G263" s="179">
        <v>0.04</v>
      </c>
      <c r="H263" s="179">
        <v>0.74</v>
      </c>
      <c r="I263" s="179">
        <v>0.99</v>
      </c>
      <c r="J263" s="179">
        <v>0</v>
      </c>
      <c r="K263" s="179">
        <v>1.73</v>
      </c>
      <c r="L263" s="179">
        <v>0.45</v>
      </c>
      <c r="M263" s="179">
        <v>0.95</v>
      </c>
      <c r="N263" s="179">
        <v>5.85</v>
      </c>
      <c r="O263" s="179">
        <v>7.25</v>
      </c>
      <c r="P263" s="179">
        <v>8.98</v>
      </c>
      <c r="Q263" s="179">
        <v>0</v>
      </c>
      <c r="R263" s="179">
        <v>0</v>
      </c>
      <c r="S263" s="179">
        <v>0</v>
      </c>
      <c r="T263" s="179">
        <v>8.9799999999999986</v>
      </c>
    </row>
    <row r="264" spans="1:20" ht="12.75" customHeight="1" x14ac:dyDescent="0.2">
      <c r="A264" s="167"/>
      <c r="B264" s="35"/>
      <c r="C264" s="26" t="s">
        <v>218</v>
      </c>
      <c r="D264" s="180">
        <v>8</v>
      </c>
      <c r="E264" s="181">
        <v>0.1</v>
      </c>
      <c r="F264" s="181">
        <v>0.02</v>
      </c>
      <c r="G264" s="181">
        <v>1.01</v>
      </c>
      <c r="H264" s="181">
        <v>1.1300000000000001</v>
      </c>
      <c r="I264" s="181">
        <v>0.26</v>
      </c>
      <c r="J264" s="181">
        <v>0</v>
      </c>
      <c r="K264" s="181">
        <v>1.3900000000000001</v>
      </c>
      <c r="L264" s="181">
        <v>0.05</v>
      </c>
      <c r="M264" s="181">
        <v>0.60399999999999998</v>
      </c>
      <c r="N264" s="181">
        <v>5.53</v>
      </c>
      <c r="O264" s="181">
        <v>6.1840000000000002</v>
      </c>
      <c r="P264" s="181">
        <v>7.5739999999999998</v>
      </c>
      <c r="Q264" s="181">
        <v>8.92</v>
      </c>
      <c r="R264" s="181">
        <v>0</v>
      </c>
      <c r="S264" s="181">
        <v>8.92</v>
      </c>
      <c r="T264" s="181">
        <v>16.493999999999996</v>
      </c>
    </row>
    <row r="265" spans="1:20" ht="12.75" customHeight="1" x14ac:dyDescent="0.2">
      <c r="A265" s="167"/>
      <c r="B265" s="35"/>
      <c r="C265" s="26" t="s">
        <v>464</v>
      </c>
      <c r="D265" s="180"/>
      <c r="E265" s="181"/>
      <c r="F265" s="181"/>
      <c r="G265" s="181"/>
      <c r="H265" s="181">
        <f>SUM(E265:G265)</f>
        <v>0</v>
      </c>
      <c r="I265" s="181"/>
      <c r="J265" s="181"/>
      <c r="K265" s="181"/>
      <c r="L265" s="181"/>
      <c r="M265" s="181"/>
      <c r="N265" s="181"/>
      <c r="O265" s="181"/>
      <c r="P265" s="181">
        <f>O265+K265</f>
        <v>0</v>
      </c>
      <c r="Q265" s="181"/>
      <c r="R265" s="181"/>
      <c r="S265" s="181"/>
      <c r="T265" s="181"/>
    </row>
    <row r="266" spans="1:20" ht="12.75" customHeight="1" x14ac:dyDescent="0.2">
      <c r="A266" s="167"/>
      <c r="B266" s="35"/>
      <c r="C266" s="26" t="s">
        <v>211</v>
      </c>
      <c r="D266" s="180"/>
      <c r="E266" s="181"/>
      <c r="F266" s="181"/>
      <c r="G266" s="181"/>
      <c r="H266" s="181">
        <f>SUM(E266:G266)</f>
        <v>0</v>
      </c>
      <c r="I266" s="181"/>
      <c r="J266" s="181"/>
      <c r="K266" s="181"/>
      <c r="L266" s="181"/>
      <c r="M266" s="181"/>
      <c r="N266" s="181"/>
      <c r="O266" s="181"/>
      <c r="P266" s="181">
        <f>O266+K266</f>
        <v>0</v>
      </c>
      <c r="Q266" s="181"/>
      <c r="R266" s="181"/>
      <c r="S266" s="181"/>
      <c r="T266" s="181"/>
    </row>
    <row r="267" spans="1:20" ht="12.75" customHeight="1" x14ac:dyDescent="0.2">
      <c r="A267" s="167"/>
      <c r="B267" s="35"/>
      <c r="C267" s="26" t="s">
        <v>325</v>
      </c>
      <c r="D267" s="162"/>
      <c r="E267" s="24"/>
      <c r="F267" s="24"/>
      <c r="G267" s="24"/>
      <c r="H267" s="181">
        <f>SUM(E267:G267)</f>
        <v>0</v>
      </c>
      <c r="I267" s="24"/>
      <c r="J267" s="24"/>
      <c r="K267" s="24"/>
      <c r="L267" s="24"/>
      <c r="M267" s="24"/>
      <c r="N267" s="24"/>
      <c r="O267" s="24"/>
      <c r="P267" s="181">
        <f>O267+K267</f>
        <v>0</v>
      </c>
      <c r="Q267" s="24"/>
      <c r="R267" s="24"/>
      <c r="S267" s="24"/>
      <c r="T267" s="181"/>
    </row>
    <row r="268" spans="1:20" ht="12.75" customHeight="1" x14ac:dyDescent="0.2">
      <c r="A268" s="167"/>
      <c r="B268" s="35"/>
      <c r="C268" s="26" t="s">
        <v>216</v>
      </c>
      <c r="D268" s="180">
        <v>7</v>
      </c>
      <c r="E268" s="181">
        <v>0</v>
      </c>
      <c r="F268" s="181">
        <v>2.36</v>
      </c>
      <c r="G268" s="181">
        <v>0</v>
      </c>
      <c r="H268" s="181">
        <v>2.36</v>
      </c>
      <c r="I268" s="181">
        <v>0</v>
      </c>
      <c r="J268" s="181">
        <v>0</v>
      </c>
      <c r="K268" s="181">
        <v>2.36</v>
      </c>
      <c r="L268" s="181">
        <v>0.25</v>
      </c>
      <c r="M268" s="181">
        <v>5.89</v>
      </c>
      <c r="N268" s="181">
        <v>6.63</v>
      </c>
      <c r="O268" s="181">
        <v>12.77</v>
      </c>
      <c r="P268" s="181">
        <v>15.129999999999999</v>
      </c>
      <c r="Q268" s="181">
        <v>0</v>
      </c>
      <c r="R268" s="181">
        <v>24.64</v>
      </c>
      <c r="S268" s="181">
        <v>24.64</v>
      </c>
      <c r="T268" s="181">
        <v>39.769999999999996</v>
      </c>
    </row>
    <row r="269" spans="1:20" ht="12.75" customHeight="1" x14ac:dyDescent="0.2">
      <c r="A269" s="167"/>
      <c r="B269" s="35"/>
      <c r="C269" s="26" t="s">
        <v>213</v>
      </c>
      <c r="D269" s="180">
        <v>4</v>
      </c>
      <c r="E269" s="181">
        <v>0</v>
      </c>
      <c r="F269" s="181">
        <v>0</v>
      </c>
      <c r="G269" s="181">
        <v>0</v>
      </c>
      <c r="H269" s="181">
        <v>0</v>
      </c>
      <c r="I269" s="181">
        <v>0.92</v>
      </c>
      <c r="J269" s="181">
        <v>0</v>
      </c>
      <c r="K269" s="181">
        <v>0.92</v>
      </c>
      <c r="L269" s="181">
        <v>0.04</v>
      </c>
      <c r="M269" s="181">
        <v>4.4000000000000004</v>
      </c>
      <c r="N269" s="181">
        <v>3.2</v>
      </c>
      <c r="O269" s="181">
        <v>7.6400000000000006</v>
      </c>
      <c r="P269" s="181">
        <v>8.56</v>
      </c>
      <c r="Q269" s="181">
        <v>0</v>
      </c>
      <c r="R269" s="181">
        <v>0</v>
      </c>
      <c r="S269" s="181">
        <v>0</v>
      </c>
      <c r="T269" s="181">
        <v>8.5599999999999987</v>
      </c>
    </row>
    <row r="270" spans="1:20" ht="12.75" customHeight="1" x14ac:dyDescent="0.2">
      <c r="A270" s="167"/>
      <c r="B270" s="85"/>
      <c r="C270" s="26" t="s">
        <v>217</v>
      </c>
      <c r="D270" s="180">
        <v>9</v>
      </c>
      <c r="E270" s="181">
        <v>0</v>
      </c>
      <c r="F270" s="181">
        <v>0</v>
      </c>
      <c r="G270" s="181">
        <v>0</v>
      </c>
      <c r="H270" s="181">
        <v>0</v>
      </c>
      <c r="I270" s="181">
        <v>0.86</v>
      </c>
      <c r="J270" s="181">
        <v>0</v>
      </c>
      <c r="K270" s="181">
        <v>0.86</v>
      </c>
      <c r="L270" s="181">
        <v>3.8000000000000003</v>
      </c>
      <c r="M270" s="181">
        <v>3.5101</v>
      </c>
      <c r="N270" s="181">
        <v>0.27</v>
      </c>
      <c r="O270" s="181">
        <v>7.5800999999999998</v>
      </c>
      <c r="P270" s="181">
        <v>8.4400999999999993</v>
      </c>
      <c r="Q270" s="181">
        <v>0</v>
      </c>
      <c r="R270" s="181">
        <v>0</v>
      </c>
      <c r="S270" s="181">
        <v>0</v>
      </c>
      <c r="T270" s="181">
        <v>8.4400999999999993</v>
      </c>
    </row>
    <row r="271" spans="1:20" ht="12.75" customHeight="1" x14ac:dyDescent="0.2">
      <c r="A271" s="167"/>
      <c r="B271" s="35" t="s">
        <v>203</v>
      </c>
      <c r="C271" s="26" t="s">
        <v>210</v>
      </c>
      <c r="D271" s="180">
        <v>114</v>
      </c>
      <c r="E271" s="181">
        <v>0</v>
      </c>
      <c r="F271" s="181">
        <v>0</v>
      </c>
      <c r="G271" s="181">
        <v>0</v>
      </c>
      <c r="H271" s="181">
        <v>0</v>
      </c>
      <c r="I271" s="181">
        <v>0.15000000000000002</v>
      </c>
      <c r="J271" s="181">
        <v>0</v>
      </c>
      <c r="K271" s="181">
        <v>0.15000000000000002</v>
      </c>
      <c r="L271" s="181">
        <v>12.220000000000002</v>
      </c>
      <c r="M271" s="181">
        <v>102.77100000000003</v>
      </c>
      <c r="N271" s="181">
        <v>14.489999999999998</v>
      </c>
      <c r="O271" s="181">
        <v>129.48100000000002</v>
      </c>
      <c r="P271" s="181">
        <v>129.63100000000003</v>
      </c>
      <c r="Q271" s="181">
        <v>0</v>
      </c>
      <c r="R271" s="181">
        <v>0.18999999999999997</v>
      </c>
      <c r="S271" s="181">
        <v>0.18999999999999997</v>
      </c>
      <c r="T271" s="181">
        <v>129.82100000000003</v>
      </c>
    </row>
    <row r="272" spans="1:20" ht="12.75" customHeight="1" x14ac:dyDescent="0.2">
      <c r="A272" s="167"/>
      <c r="B272" s="35"/>
      <c r="C272" s="26" t="s">
        <v>273</v>
      </c>
      <c r="D272" s="180">
        <v>3</v>
      </c>
      <c r="E272" s="181">
        <v>0</v>
      </c>
      <c r="F272" s="181">
        <v>0</v>
      </c>
      <c r="G272" s="181">
        <v>0</v>
      </c>
      <c r="H272" s="181">
        <v>0</v>
      </c>
      <c r="I272" s="181">
        <v>0</v>
      </c>
      <c r="J272" s="181">
        <v>0</v>
      </c>
      <c r="K272" s="181">
        <v>0</v>
      </c>
      <c r="L272" s="181">
        <v>28.1</v>
      </c>
      <c r="M272" s="181">
        <v>0</v>
      </c>
      <c r="N272" s="181">
        <v>0</v>
      </c>
      <c r="O272" s="181">
        <v>28.1</v>
      </c>
      <c r="P272" s="181">
        <v>28.1</v>
      </c>
      <c r="Q272" s="181">
        <v>0</v>
      </c>
      <c r="R272" s="181">
        <v>0</v>
      </c>
      <c r="S272" s="181">
        <v>0</v>
      </c>
      <c r="T272" s="181">
        <v>28.1</v>
      </c>
    </row>
    <row r="273" spans="1:20" ht="12.75" customHeight="1" x14ac:dyDescent="0.2">
      <c r="A273" s="167"/>
      <c r="B273" s="35"/>
      <c r="C273" s="26" t="s">
        <v>193</v>
      </c>
      <c r="D273" s="180">
        <v>10</v>
      </c>
      <c r="E273" s="181">
        <v>0</v>
      </c>
      <c r="F273" s="181">
        <v>0</v>
      </c>
      <c r="G273" s="181">
        <v>0</v>
      </c>
      <c r="H273" s="181">
        <v>0</v>
      </c>
      <c r="I273" s="181">
        <v>59.1</v>
      </c>
      <c r="J273" s="181">
        <v>0</v>
      </c>
      <c r="K273" s="181">
        <v>59.1</v>
      </c>
      <c r="L273" s="181">
        <v>60.650000000000006</v>
      </c>
      <c r="M273" s="181">
        <v>16.239999999999998</v>
      </c>
      <c r="N273" s="181">
        <v>0.05</v>
      </c>
      <c r="O273" s="181">
        <v>76.94</v>
      </c>
      <c r="P273" s="181">
        <v>136.04</v>
      </c>
      <c r="Q273" s="181">
        <v>0</v>
      </c>
      <c r="R273" s="181">
        <v>4.07</v>
      </c>
      <c r="S273" s="181">
        <v>4.07</v>
      </c>
      <c r="T273" s="181">
        <v>140.11000000000001</v>
      </c>
    </row>
    <row r="274" spans="1:20" ht="12.75" customHeight="1" x14ac:dyDescent="0.2">
      <c r="A274" s="167"/>
      <c r="B274" s="35"/>
      <c r="C274" s="26" t="s">
        <v>206</v>
      </c>
      <c r="D274" s="180">
        <v>3</v>
      </c>
      <c r="E274" s="181">
        <v>0</v>
      </c>
      <c r="F274" s="181">
        <v>0</v>
      </c>
      <c r="G274" s="181">
        <v>0</v>
      </c>
      <c r="H274" s="181">
        <v>0</v>
      </c>
      <c r="I274" s="181">
        <v>0</v>
      </c>
      <c r="J274" s="181">
        <v>0</v>
      </c>
      <c r="K274" s="181">
        <v>0</v>
      </c>
      <c r="L274" s="181">
        <v>0.02</v>
      </c>
      <c r="M274" s="181">
        <v>4.72</v>
      </c>
      <c r="N274" s="181">
        <v>0.6</v>
      </c>
      <c r="O274" s="181">
        <v>5.339999999999999</v>
      </c>
      <c r="P274" s="181">
        <v>5.339999999999999</v>
      </c>
      <c r="Q274" s="181">
        <v>0</v>
      </c>
      <c r="R274" s="181">
        <v>0</v>
      </c>
      <c r="S274" s="181">
        <v>0</v>
      </c>
      <c r="T274" s="181">
        <v>5.34</v>
      </c>
    </row>
    <row r="275" spans="1:20" ht="12.75" customHeight="1" x14ac:dyDescent="0.2">
      <c r="A275" s="167"/>
      <c r="B275" s="35"/>
      <c r="C275" s="26" t="s">
        <v>276</v>
      </c>
      <c r="D275" s="180">
        <v>12</v>
      </c>
      <c r="E275" s="181">
        <v>0</v>
      </c>
      <c r="F275" s="181">
        <v>0</v>
      </c>
      <c r="G275" s="181">
        <v>0</v>
      </c>
      <c r="H275" s="181">
        <v>0</v>
      </c>
      <c r="I275" s="181">
        <v>7.0000000000000007E-2</v>
      </c>
      <c r="J275" s="181">
        <v>0</v>
      </c>
      <c r="K275" s="181">
        <v>7.0000000000000007E-2</v>
      </c>
      <c r="L275" s="181">
        <v>1.4100000000000001</v>
      </c>
      <c r="M275" s="181">
        <v>2.04</v>
      </c>
      <c r="N275" s="181">
        <v>2.4499999999999997</v>
      </c>
      <c r="O275" s="181">
        <v>5.9</v>
      </c>
      <c r="P275" s="181">
        <v>5.9700000000000006</v>
      </c>
      <c r="Q275" s="181">
        <v>0</v>
      </c>
      <c r="R275" s="181">
        <v>0.31</v>
      </c>
      <c r="S275" s="181">
        <v>0.31</v>
      </c>
      <c r="T275" s="181">
        <v>6.2799999999999994</v>
      </c>
    </row>
    <row r="276" spans="1:20" ht="12.75" customHeight="1" x14ac:dyDescent="0.2">
      <c r="A276" s="167"/>
      <c r="B276" s="35"/>
      <c r="C276" s="26" t="s">
        <v>199</v>
      </c>
      <c r="D276" s="180">
        <v>13</v>
      </c>
      <c r="E276" s="181">
        <v>0</v>
      </c>
      <c r="F276" s="181">
        <v>0</v>
      </c>
      <c r="G276" s="181">
        <v>0</v>
      </c>
      <c r="H276" s="181">
        <v>0</v>
      </c>
      <c r="I276" s="181">
        <v>0</v>
      </c>
      <c r="J276" s="181">
        <v>0</v>
      </c>
      <c r="K276" s="181">
        <v>0</v>
      </c>
      <c r="L276" s="181">
        <v>1.6099999999999999</v>
      </c>
      <c r="M276" s="181">
        <v>2.33</v>
      </c>
      <c r="N276" s="181">
        <v>5.1306000000000003</v>
      </c>
      <c r="O276" s="181">
        <v>9.0706000000000007</v>
      </c>
      <c r="P276" s="181">
        <v>9.0706000000000007</v>
      </c>
      <c r="Q276" s="181">
        <v>0</v>
      </c>
      <c r="R276" s="181">
        <v>2.9499999999999997</v>
      </c>
      <c r="S276" s="181">
        <v>2.9499999999999997</v>
      </c>
      <c r="T276" s="181">
        <v>12.0206</v>
      </c>
    </row>
    <row r="277" spans="1:20" ht="12.75" customHeight="1" x14ac:dyDescent="0.2">
      <c r="A277" s="167"/>
      <c r="B277" s="35"/>
      <c r="C277" s="26" t="s">
        <v>274</v>
      </c>
      <c r="D277" s="180">
        <v>1</v>
      </c>
      <c r="E277" s="181">
        <v>0</v>
      </c>
      <c r="F277" s="181">
        <v>0</v>
      </c>
      <c r="G277" s="181">
        <v>0</v>
      </c>
      <c r="H277" s="181">
        <v>0</v>
      </c>
      <c r="I277" s="181">
        <v>0.1</v>
      </c>
      <c r="J277" s="181">
        <v>0</v>
      </c>
      <c r="K277" s="181">
        <v>0.1</v>
      </c>
      <c r="L277" s="181">
        <v>0</v>
      </c>
      <c r="M277" s="181">
        <v>0.03</v>
      </c>
      <c r="N277" s="181">
        <v>0.25</v>
      </c>
      <c r="O277" s="181">
        <v>0.28000000000000003</v>
      </c>
      <c r="P277" s="181">
        <v>0.38</v>
      </c>
      <c r="Q277" s="181">
        <v>0</v>
      </c>
      <c r="R277" s="181">
        <v>0</v>
      </c>
      <c r="S277" s="181">
        <v>0</v>
      </c>
      <c r="T277" s="181">
        <v>0.38</v>
      </c>
    </row>
    <row r="278" spans="1:20" ht="12.75" customHeight="1" x14ac:dyDescent="0.2">
      <c r="A278" s="167"/>
      <c r="B278" s="35"/>
      <c r="C278" s="26" t="s">
        <v>203</v>
      </c>
      <c r="D278" s="162">
        <v>2</v>
      </c>
      <c r="E278" s="24">
        <v>0</v>
      </c>
      <c r="F278" s="24">
        <v>0</v>
      </c>
      <c r="G278" s="24">
        <v>0</v>
      </c>
      <c r="H278" s="181">
        <v>0</v>
      </c>
      <c r="I278" s="24">
        <v>0</v>
      </c>
      <c r="J278" s="24">
        <v>0</v>
      </c>
      <c r="K278" s="24">
        <v>0</v>
      </c>
      <c r="L278" s="24">
        <v>0</v>
      </c>
      <c r="M278" s="24">
        <v>0.03</v>
      </c>
      <c r="N278" s="24">
        <v>0.36</v>
      </c>
      <c r="O278" s="24">
        <v>0.39</v>
      </c>
      <c r="P278" s="181">
        <v>0.39</v>
      </c>
      <c r="Q278" s="24">
        <v>0</v>
      </c>
      <c r="R278" s="24">
        <v>0</v>
      </c>
      <c r="S278" s="24">
        <v>0</v>
      </c>
      <c r="T278" s="181">
        <v>0.39</v>
      </c>
    </row>
    <row r="279" spans="1:20" ht="12.75" customHeight="1" x14ac:dyDescent="0.2">
      <c r="A279" s="167"/>
      <c r="B279" s="85"/>
      <c r="C279" s="26" t="s">
        <v>212</v>
      </c>
      <c r="D279" s="180">
        <v>6</v>
      </c>
      <c r="E279" s="181">
        <v>0</v>
      </c>
      <c r="F279" s="181">
        <v>0.15</v>
      </c>
      <c r="G279" s="181">
        <v>0</v>
      </c>
      <c r="H279" s="181">
        <v>0.15</v>
      </c>
      <c r="I279" s="181">
        <v>0</v>
      </c>
      <c r="J279" s="181">
        <v>0</v>
      </c>
      <c r="K279" s="181">
        <v>0.15</v>
      </c>
      <c r="L279" s="181">
        <v>1.75</v>
      </c>
      <c r="M279" s="181">
        <v>6.8900000000000006</v>
      </c>
      <c r="N279" s="181">
        <v>2.06</v>
      </c>
      <c r="O279" s="181">
        <v>10.700000000000001</v>
      </c>
      <c r="P279" s="181">
        <v>10.850000000000001</v>
      </c>
      <c r="Q279" s="181">
        <v>0</v>
      </c>
      <c r="R279" s="181">
        <v>0</v>
      </c>
      <c r="S279" s="181">
        <v>0</v>
      </c>
      <c r="T279" s="181">
        <v>10.850000000000001</v>
      </c>
    </row>
    <row r="280" spans="1:20" ht="12.75" customHeight="1" x14ac:dyDescent="0.2">
      <c r="A280" s="167"/>
      <c r="B280" s="35" t="s">
        <v>432</v>
      </c>
      <c r="C280" s="26" t="s">
        <v>194</v>
      </c>
      <c r="D280" s="180">
        <v>33</v>
      </c>
      <c r="E280" s="181">
        <v>0</v>
      </c>
      <c r="F280" s="181">
        <v>0</v>
      </c>
      <c r="G280" s="181">
        <v>0</v>
      </c>
      <c r="H280" s="181">
        <v>0</v>
      </c>
      <c r="I280" s="181">
        <v>10.7</v>
      </c>
      <c r="J280" s="181">
        <v>0</v>
      </c>
      <c r="K280" s="181">
        <v>10.7</v>
      </c>
      <c r="L280" s="181">
        <v>9.57</v>
      </c>
      <c r="M280" s="181">
        <v>35.679999999999993</v>
      </c>
      <c r="N280" s="181">
        <v>6.6</v>
      </c>
      <c r="O280" s="181">
        <v>51.849999999999994</v>
      </c>
      <c r="P280" s="181">
        <v>62.55</v>
      </c>
      <c r="Q280" s="181">
        <v>0</v>
      </c>
      <c r="R280" s="181">
        <v>4.1999999999999993</v>
      </c>
      <c r="S280" s="181">
        <v>4.1999999999999993</v>
      </c>
      <c r="T280" s="181">
        <v>66.75</v>
      </c>
    </row>
    <row r="281" spans="1:20" ht="12.75" customHeight="1" x14ac:dyDescent="0.2">
      <c r="A281" s="167"/>
      <c r="B281" s="35"/>
      <c r="C281" s="26" t="s">
        <v>192</v>
      </c>
      <c r="D281" s="180">
        <v>14</v>
      </c>
      <c r="E281" s="181">
        <v>0</v>
      </c>
      <c r="F281" s="181">
        <v>0</v>
      </c>
      <c r="G281" s="181">
        <v>0</v>
      </c>
      <c r="H281" s="181">
        <v>0</v>
      </c>
      <c r="I281" s="181">
        <v>0.04</v>
      </c>
      <c r="J281" s="181">
        <v>0</v>
      </c>
      <c r="K281" s="181">
        <v>0.04</v>
      </c>
      <c r="L281" s="181">
        <v>3.1300000000000003</v>
      </c>
      <c r="M281" s="181">
        <v>8.4199999999999982</v>
      </c>
      <c r="N281" s="181">
        <v>0.98</v>
      </c>
      <c r="O281" s="181">
        <v>12.53</v>
      </c>
      <c r="P281" s="181">
        <v>12.569999999999999</v>
      </c>
      <c r="Q281" s="181">
        <v>0</v>
      </c>
      <c r="R281" s="181">
        <v>8.5</v>
      </c>
      <c r="S281" s="181">
        <v>8.5</v>
      </c>
      <c r="T281" s="181">
        <v>21.07</v>
      </c>
    </row>
    <row r="282" spans="1:20" ht="12.75" customHeight="1" x14ac:dyDescent="0.2">
      <c r="A282" s="167"/>
      <c r="B282" s="35"/>
      <c r="C282" s="26" t="s">
        <v>280</v>
      </c>
      <c r="D282" s="180">
        <v>1</v>
      </c>
      <c r="E282" s="181">
        <v>0</v>
      </c>
      <c r="F282" s="181">
        <v>0</v>
      </c>
      <c r="G282" s="181">
        <v>0</v>
      </c>
      <c r="H282" s="181">
        <v>0</v>
      </c>
      <c r="I282" s="181">
        <v>0</v>
      </c>
      <c r="J282" s="181">
        <v>0</v>
      </c>
      <c r="K282" s="181">
        <v>0</v>
      </c>
      <c r="L282" s="181">
        <v>0.3</v>
      </c>
      <c r="M282" s="181">
        <v>0</v>
      </c>
      <c r="N282" s="181">
        <v>0</v>
      </c>
      <c r="O282" s="181">
        <v>0.3</v>
      </c>
      <c r="P282" s="181">
        <v>0.3</v>
      </c>
      <c r="Q282" s="181">
        <v>0</v>
      </c>
      <c r="R282" s="181">
        <v>0</v>
      </c>
      <c r="S282" s="181">
        <v>0</v>
      </c>
      <c r="T282" s="24">
        <v>0.3</v>
      </c>
    </row>
    <row r="283" spans="1:20" ht="12.75" customHeight="1" x14ac:dyDescent="0.2">
      <c r="A283" s="167"/>
      <c r="B283" s="35"/>
      <c r="C283" s="26" t="s">
        <v>354</v>
      </c>
      <c r="D283" s="162">
        <v>4</v>
      </c>
      <c r="E283" s="24">
        <v>0</v>
      </c>
      <c r="F283" s="24">
        <v>0</v>
      </c>
      <c r="G283" s="24">
        <v>0</v>
      </c>
      <c r="H283" s="181">
        <v>0</v>
      </c>
      <c r="I283" s="24">
        <v>0</v>
      </c>
      <c r="J283" s="24">
        <v>0</v>
      </c>
      <c r="K283" s="24">
        <v>0</v>
      </c>
      <c r="L283" s="24">
        <v>0.28000000000000003</v>
      </c>
      <c r="M283" s="24">
        <v>4.2100000000000009</v>
      </c>
      <c r="N283" s="24">
        <v>0</v>
      </c>
      <c r="O283" s="24">
        <v>4.4900000000000011</v>
      </c>
      <c r="P283" s="181">
        <v>4.4900000000000011</v>
      </c>
      <c r="Q283" s="24">
        <v>0</v>
      </c>
      <c r="R283" s="24">
        <v>0</v>
      </c>
      <c r="S283" s="24">
        <v>0</v>
      </c>
      <c r="T283" s="181">
        <v>4.49</v>
      </c>
    </row>
    <row r="284" spans="1:20" ht="12.75" customHeight="1" x14ac:dyDescent="0.2">
      <c r="A284" s="167"/>
      <c r="B284" s="35"/>
      <c r="C284" s="26" t="s">
        <v>198</v>
      </c>
      <c r="D284" s="180">
        <v>32</v>
      </c>
      <c r="E284" s="181">
        <v>0</v>
      </c>
      <c r="F284" s="181">
        <v>0</v>
      </c>
      <c r="G284" s="181">
        <v>0</v>
      </c>
      <c r="H284" s="181">
        <v>0</v>
      </c>
      <c r="I284" s="181">
        <v>0</v>
      </c>
      <c r="J284" s="181">
        <v>0</v>
      </c>
      <c r="K284" s="181">
        <v>0</v>
      </c>
      <c r="L284" s="181">
        <v>7.4999999999999991</v>
      </c>
      <c r="M284" s="181">
        <v>74.400000000000006</v>
      </c>
      <c r="N284" s="181">
        <v>0.43000000000000005</v>
      </c>
      <c r="O284" s="181">
        <v>82.330000000000013</v>
      </c>
      <c r="P284" s="181">
        <v>82.330000000000013</v>
      </c>
      <c r="Q284" s="181">
        <v>0</v>
      </c>
      <c r="R284" s="181">
        <v>0.43000000000000005</v>
      </c>
      <c r="S284" s="181">
        <v>0.43000000000000005</v>
      </c>
      <c r="T284" s="181">
        <v>82.760000000000062</v>
      </c>
    </row>
    <row r="285" spans="1:20" ht="12.75" customHeight="1" x14ac:dyDescent="0.2">
      <c r="A285" s="167"/>
      <c r="B285" s="35"/>
      <c r="C285" s="26" t="s">
        <v>386</v>
      </c>
      <c r="D285" s="180">
        <v>7</v>
      </c>
      <c r="E285" s="181">
        <v>0</v>
      </c>
      <c r="F285" s="181">
        <v>0</v>
      </c>
      <c r="G285" s="181">
        <v>0</v>
      </c>
      <c r="H285" s="181">
        <v>0</v>
      </c>
      <c r="I285" s="181">
        <v>0</v>
      </c>
      <c r="J285" s="181">
        <v>0</v>
      </c>
      <c r="K285" s="181">
        <v>0</v>
      </c>
      <c r="L285" s="181">
        <v>2.41</v>
      </c>
      <c r="M285" s="181">
        <v>5.51</v>
      </c>
      <c r="N285" s="181">
        <v>0.05</v>
      </c>
      <c r="O285" s="181">
        <v>7.97</v>
      </c>
      <c r="P285" s="181">
        <v>7.97</v>
      </c>
      <c r="Q285" s="181">
        <v>0</v>
      </c>
      <c r="R285" s="181">
        <v>0.08</v>
      </c>
      <c r="S285" s="181">
        <v>0.08</v>
      </c>
      <c r="T285" s="181">
        <v>8.0500000000000007</v>
      </c>
    </row>
    <row r="286" spans="1:20" ht="12.75" customHeight="1" x14ac:dyDescent="0.2">
      <c r="A286" s="167"/>
      <c r="B286" s="35"/>
      <c r="C286" s="26" t="s">
        <v>326</v>
      </c>
      <c r="D286" s="162">
        <v>2</v>
      </c>
      <c r="E286" s="24">
        <v>0</v>
      </c>
      <c r="F286" s="24">
        <v>0</v>
      </c>
      <c r="G286" s="24">
        <v>0</v>
      </c>
      <c r="H286" s="181">
        <v>0</v>
      </c>
      <c r="I286" s="24">
        <v>0</v>
      </c>
      <c r="J286" s="24">
        <v>0</v>
      </c>
      <c r="K286" s="24">
        <v>0</v>
      </c>
      <c r="L286" s="24">
        <v>2.2599999999999998</v>
      </c>
      <c r="M286" s="24">
        <v>3.1</v>
      </c>
      <c r="N286" s="24">
        <v>1</v>
      </c>
      <c r="O286" s="24">
        <v>6.3599999999999994</v>
      </c>
      <c r="P286" s="181">
        <v>6.3599999999999994</v>
      </c>
      <c r="Q286" s="24">
        <v>0</v>
      </c>
      <c r="R286" s="24">
        <v>0</v>
      </c>
      <c r="S286" s="24">
        <v>0</v>
      </c>
      <c r="T286" s="181">
        <v>6.36</v>
      </c>
    </row>
    <row r="287" spans="1:20" ht="12.75" customHeight="1" x14ac:dyDescent="0.2">
      <c r="A287" s="167"/>
      <c r="B287" s="35"/>
      <c r="C287" s="26" t="s">
        <v>197</v>
      </c>
      <c r="D287" s="180">
        <v>16</v>
      </c>
      <c r="E287" s="181">
        <v>0</v>
      </c>
      <c r="F287" s="181">
        <v>0</v>
      </c>
      <c r="G287" s="181">
        <v>0</v>
      </c>
      <c r="H287" s="181">
        <v>0</v>
      </c>
      <c r="I287" s="181">
        <v>0</v>
      </c>
      <c r="J287" s="181">
        <v>0</v>
      </c>
      <c r="K287" s="181">
        <v>0</v>
      </c>
      <c r="L287" s="181">
        <v>1.58</v>
      </c>
      <c r="M287" s="181">
        <v>6.55</v>
      </c>
      <c r="N287" s="181">
        <v>0.1</v>
      </c>
      <c r="O287" s="181">
        <v>8.2299999999999986</v>
      </c>
      <c r="P287" s="181">
        <v>8.2299999999999986</v>
      </c>
      <c r="Q287" s="181">
        <v>0</v>
      </c>
      <c r="R287" s="181">
        <v>0.13</v>
      </c>
      <c r="S287" s="181">
        <v>0.13</v>
      </c>
      <c r="T287" s="181">
        <v>8.36</v>
      </c>
    </row>
    <row r="288" spans="1:20" ht="12.75" customHeight="1" x14ac:dyDescent="0.2">
      <c r="A288" s="167"/>
      <c r="B288" s="35"/>
      <c r="C288" s="26" t="s">
        <v>278</v>
      </c>
      <c r="D288" s="180">
        <v>5</v>
      </c>
      <c r="E288" s="181">
        <v>0</v>
      </c>
      <c r="F288" s="181">
        <v>0</v>
      </c>
      <c r="G288" s="181">
        <v>0</v>
      </c>
      <c r="H288" s="181">
        <v>0</v>
      </c>
      <c r="I288" s="181">
        <v>0</v>
      </c>
      <c r="J288" s="181">
        <v>0</v>
      </c>
      <c r="K288" s="181">
        <v>0</v>
      </c>
      <c r="L288" s="181">
        <v>0.91999999999999993</v>
      </c>
      <c r="M288" s="181">
        <v>4.266</v>
      </c>
      <c r="N288" s="181">
        <v>0</v>
      </c>
      <c r="O288" s="181">
        <v>5.1859999999999999</v>
      </c>
      <c r="P288" s="181">
        <v>5.1859999999999999</v>
      </c>
      <c r="Q288" s="181">
        <v>0</v>
      </c>
      <c r="R288" s="181">
        <v>0</v>
      </c>
      <c r="S288" s="181">
        <v>0</v>
      </c>
      <c r="T288" s="181">
        <v>5.1859999999999999</v>
      </c>
    </row>
    <row r="289" spans="1:20" ht="12.75" customHeight="1" x14ac:dyDescent="0.2">
      <c r="A289" s="167"/>
      <c r="B289" s="85"/>
      <c r="C289" s="26" t="s">
        <v>279</v>
      </c>
      <c r="D289" s="162">
        <v>7</v>
      </c>
      <c r="E289" s="24">
        <v>0</v>
      </c>
      <c r="F289" s="24">
        <v>0</v>
      </c>
      <c r="G289" s="24">
        <v>0</v>
      </c>
      <c r="H289" s="181">
        <v>0</v>
      </c>
      <c r="I289" s="24">
        <v>0</v>
      </c>
      <c r="J289" s="24">
        <v>0</v>
      </c>
      <c r="K289" s="24">
        <v>0</v>
      </c>
      <c r="L289" s="24">
        <v>8.85</v>
      </c>
      <c r="M289" s="24">
        <v>2.31</v>
      </c>
      <c r="N289" s="24">
        <v>0</v>
      </c>
      <c r="O289" s="24">
        <v>11.16</v>
      </c>
      <c r="P289" s="181">
        <v>11.16</v>
      </c>
      <c r="Q289" s="24">
        <v>0</v>
      </c>
      <c r="R289" s="24">
        <v>0.2</v>
      </c>
      <c r="S289" s="24">
        <v>0.2</v>
      </c>
      <c r="T289" s="181">
        <v>11.360000000000001</v>
      </c>
    </row>
    <row r="290" spans="1:20" ht="12.75" customHeight="1" x14ac:dyDescent="0.2">
      <c r="A290" s="167"/>
      <c r="B290" s="35" t="s">
        <v>209</v>
      </c>
      <c r="C290" s="26" t="s">
        <v>196</v>
      </c>
      <c r="D290" s="180">
        <v>3</v>
      </c>
      <c r="E290" s="181">
        <v>0</v>
      </c>
      <c r="F290" s="181">
        <v>0</v>
      </c>
      <c r="G290" s="181">
        <v>0</v>
      </c>
      <c r="H290" s="181">
        <v>0</v>
      </c>
      <c r="I290" s="181">
        <v>0</v>
      </c>
      <c r="J290" s="181">
        <v>0</v>
      </c>
      <c r="K290" s="181">
        <v>0</v>
      </c>
      <c r="L290" s="181">
        <v>0.05</v>
      </c>
      <c r="M290" s="181">
        <v>1.75</v>
      </c>
      <c r="N290" s="181">
        <v>0</v>
      </c>
      <c r="O290" s="181">
        <v>1.8</v>
      </c>
      <c r="P290" s="181">
        <v>1.8</v>
      </c>
      <c r="Q290" s="181">
        <v>0</v>
      </c>
      <c r="R290" s="181">
        <v>0.4</v>
      </c>
      <c r="S290" s="181">
        <v>0.4</v>
      </c>
      <c r="T290" s="181">
        <v>2.2000000000000002</v>
      </c>
    </row>
    <row r="291" spans="1:20" ht="12.75" customHeight="1" x14ac:dyDescent="0.2">
      <c r="A291" s="167"/>
      <c r="B291" s="35"/>
      <c r="C291" s="26" t="s">
        <v>209</v>
      </c>
      <c r="D291" s="180">
        <v>6</v>
      </c>
      <c r="E291" s="181">
        <v>0</v>
      </c>
      <c r="F291" s="181">
        <v>0</v>
      </c>
      <c r="G291" s="181">
        <v>0</v>
      </c>
      <c r="H291" s="181">
        <v>0</v>
      </c>
      <c r="I291" s="181">
        <v>0</v>
      </c>
      <c r="J291" s="181">
        <v>0</v>
      </c>
      <c r="K291" s="181">
        <v>0</v>
      </c>
      <c r="L291" s="181">
        <v>68.009999999999991</v>
      </c>
      <c r="M291" s="181">
        <v>5.8199999999999994</v>
      </c>
      <c r="N291" s="181">
        <v>0</v>
      </c>
      <c r="O291" s="181">
        <v>73.829999999999984</v>
      </c>
      <c r="P291" s="181">
        <v>73.829999999999984</v>
      </c>
      <c r="Q291" s="181">
        <v>0</v>
      </c>
      <c r="R291" s="181">
        <v>105.02</v>
      </c>
      <c r="S291" s="181">
        <v>105.02</v>
      </c>
      <c r="T291" s="181">
        <v>178.85000000000002</v>
      </c>
    </row>
    <row r="292" spans="1:20" ht="12.75" customHeight="1" x14ac:dyDescent="0.2">
      <c r="A292" s="167"/>
      <c r="B292" s="35"/>
      <c r="C292" s="26" t="s">
        <v>295</v>
      </c>
      <c r="D292" s="180"/>
      <c r="E292" s="181"/>
      <c r="F292" s="181"/>
      <c r="G292" s="181"/>
      <c r="H292" s="181">
        <f>SUM(E292:G292)</f>
        <v>0</v>
      </c>
      <c r="I292" s="181"/>
      <c r="J292" s="181"/>
      <c r="K292" s="181"/>
      <c r="L292" s="181"/>
      <c r="M292" s="181"/>
      <c r="N292" s="181"/>
      <c r="O292" s="181"/>
      <c r="P292" s="181">
        <f>O292+K292</f>
        <v>0</v>
      </c>
      <c r="Q292" s="181"/>
      <c r="R292" s="181"/>
      <c r="S292" s="181"/>
      <c r="T292" s="181"/>
    </row>
    <row r="293" spans="1:20" ht="12.75" customHeight="1" x14ac:dyDescent="0.2">
      <c r="A293" s="167"/>
      <c r="B293" s="35"/>
      <c r="C293" s="165" t="s">
        <v>306</v>
      </c>
      <c r="D293" s="156">
        <v>4</v>
      </c>
      <c r="E293" s="157">
        <v>0</v>
      </c>
      <c r="F293" s="157">
        <v>0</v>
      </c>
      <c r="G293" s="157">
        <v>0</v>
      </c>
      <c r="H293" s="181">
        <v>0</v>
      </c>
      <c r="I293" s="157">
        <v>0</v>
      </c>
      <c r="J293" s="157">
        <v>0</v>
      </c>
      <c r="K293" s="157">
        <v>0</v>
      </c>
      <c r="L293" s="157">
        <v>0.02</v>
      </c>
      <c r="M293" s="157">
        <v>2.12</v>
      </c>
      <c r="N293" s="157">
        <v>0</v>
      </c>
      <c r="O293" s="157">
        <v>2.14</v>
      </c>
      <c r="P293" s="181">
        <v>2.14</v>
      </c>
      <c r="Q293" s="157">
        <v>0</v>
      </c>
      <c r="R293" s="157">
        <v>0</v>
      </c>
      <c r="S293" s="157">
        <v>0</v>
      </c>
      <c r="T293" s="181">
        <v>2.14</v>
      </c>
    </row>
    <row r="294" spans="1:20" ht="12.75" customHeight="1" x14ac:dyDescent="0.25">
      <c r="A294" s="230" t="s">
        <v>0</v>
      </c>
      <c r="B294" s="231"/>
      <c r="C294" s="232" t="s">
        <v>0</v>
      </c>
      <c r="D294" s="53">
        <f>SUM(D263:D293)</f>
        <v>338</v>
      </c>
      <c r="E294" s="54">
        <f>SUM(E263:E293)</f>
        <v>0.79999999999999993</v>
      </c>
      <c r="F294" s="54">
        <f>SUM(F263:F293)</f>
        <v>2.5299999999999998</v>
      </c>
      <c r="G294" s="54">
        <f>SUM(G263:G293)</f>
        <v>1.05</v>
      </c>
      <c r="H294" s="54">
        <f>SUM(E294:G294)</f>
        <v>4.38</v>
      </c>
      <c r="I294" s="54">
        <f>SUM(I263:I293)</f>
        <v>73.190000000000012</v>
      </c>
      <c r="J294" s="54">
        <f>SUM(J263:J293)</f>
        <v>0</v>
      </c>
      <c r="K294" s="54">
        <f>+J294+I294+H294</f>
        <v>77.570000000000007</v>
      </c>
      <c r="L294" s="54">
        <f>SUM(L263:L293)</f>
        <v>215.22999999999996</v>
      </c>
      <c r="M294" s="54">
        <f>SUM(M263:M293)</f>
        <v>304.54110000000014</v>
      </c>
      <c r="N294" s="54">
        <f>SUM(N263:N293)</f>
        <v>56.0306</v>
      </c>
      <c r="O294" s="54">
        <f>+N294+M294+L294</f>
        <v>575.8017000000001</v>
      </c>
      <c r="P294" s="54">
        <f>O294+K294</f>
        <v>653.37170000000015</v>
      </c>
      <c r="Q294" s="54">
        <f>SUM(Q263:Q293)</f>
        <v>8.92</v>
      </c>
      <c r="R294" s="54">
        <f>SUM(R263:R293)</f>
        <v>151.12</v>
      </c>
      <c r="S294" s="54">
        <f>+R294+Q294</f>
        <v>160.04</v>
      </c>
      <c r="T294" s="55">
        <f>+S294+P294</f>
        <v>813.41170000000011</v>
      </c>
    </row>
    <row r="295" spans="1:20" ht="12.75" customHeight="1" x14ac:dyDescent="0.2">
      <c r="A295" s="166" t="s">
        <v>10</v>
      </c>
      <c r="B295" s="169" t="s">
        <v>222</v>
      </c>
      <c r="C295" s="161" t="s">
        <v>222</v>
      </c>
      <c r="D295" s="178">
        <v>30</v>
      </c>
      <c r="E295" s="179">
        <v>0</v>
      </c>
      <c r="F295" s="179">
        <v>1.6E-2</v>
      </c>
      <c r="G295" s="179">
        <v>0.68599999999999994</v>
      </c>
      <c r="H295" s="179">
        <v>0.70199999999999996</v>
      </c>
      <c r="I295" s="179">
        <v>0</v>
      </c>
      <c r="J295" s="179">
        <v>0</v>
      </c>
      <c r="K295" s="179">
        <v>0.70199999999999996</v>
      </c>
      <c r="L295" s="179">
        <v>1.2229999999999999</v>
      </c>
      <c r="M295" s="179">
        <v>0.28800000000000003</v>
      </c>
      <c r="N295" s="179">
        <v>1.9419999999999997</v>
      </c>
      <c r="O295" s="179">
        <v>3.4529999999999994</v>
      </c>
      <c r="P295" s="179">
        <v>4.1549999999999994</v>
      </c>
      <c r="Q295" s="179">
        <v>0</v>
      </c>
      <c r="R295" s="179">
        <v>1.2430000000000001</v>
      </c>
      <c r="S295" s="179">
        <v>1.2430000000000001</v>
      </c>
      <c r="T295" s="179">
        <v>5.397999999999997</v>
      </c>
    </row>
    <row r="296" spans="1:20" ht="12.75" customHeight="1" x14ac:dyDescent="0.2">
      <c r="A296" s="167"/>
      <c r="B296" s="170"/>
      <c r="C296" s="26" t="s">
        <v>282</v>
      </c>
      <c r="D296" s="180">
        <v>2</v>
      </c>
      <c r="E296" s="181">
        <v>0</v>
      </c>
      <c r="F296" s="181">
        <v>0</v>
      </c>
      <c r="G296" s="181">
        <v>0</v>
      </c>
      <c r="H296" s="181">
        <v>0</v>
      </c>
      <c r="I296" s="181">
        <v>0</v>
      </c>
      <c r="J296" s="181">
        <v>0</v>
      </c>
      <c r="K296" s="181">
        <v>0</v>
      </c>
      <c r="L296" s="181">
        <v>15.1</v>
      </c>
      <c r="M296" s="181">
        <v>0.1</v>
      </c>
      <c r="N296" s="181">
        <v>0</v>
      </c>
      <c r="O296" s="181">
        <v>15.2</v>
      </c>
      <c r="P296" s="181">
        <v>15.2</v>
      </c>
      <c r="Q296" s="181">
        <v>0</v>
      </c>
      <c r="R296" s="181">
        <v>6.2</v>
      </c>
      <c r="S296" s="181">
        <v>6.2</v>
      </c>
      <c r="T296" s="181">
        <v>21.4</v>
      </c>
    </row>
    <row r="297" spans="1:20" ht="12.75" customHeight="1" x14ac:dyDescent="0.2">
      <c r="A297" s="167"/>
      <c r="B297" s="169" t="s">
        <v>220</v>
      </c>
      <c r="C297" s="26" t="s">
        <v>220</v>
      </c>
      <c r="D297" s="180">
        <v>4</v>
      </c>
      <c r="E297" s="181">
        <v>0</v>
      </c>
      <c r="F297" s="181">
        <v>0</v>
      </c>
      <c r="G297" s="181">
        <v>0</v>
      </c>
      <c r="H297" s="181">
        <v>0</v>
      </c>
      <c r="I297" s="181">
        <v>0</v>
      </c>
      <c r="J297" s="181">
        <v>0</v>
      </c>
      <c r="K297" s="181">
        <v>0</v>
      </c>
      <c r="L297" s="181">
        <v>0.14100000000000001</v>
      </c>
      <c r="M297" s="181">
        <v>1.4999999999999999E-2</v>
      </c>
      <c r="N297" s="181">
        <v>1.6559999999999999</v>
      </c>
      <c r="O297" s="181">
        <v>1.8119999999999998</v>
      </c>
      <c r="P297" s="181">
        <v>1.8119999999999998</v>
      </c>
      <c r="Q297" s="181">
        <v>0</v>
      </c>
      <c r="R297" s="181">
        <v>0.31300000000000006</v>
      </c>
      <c r="S297" s="181">
        <v>0.31300000000000006</v>
      </c>
      <c r="T297" s="181">
        <v>2.125</v>
      </c>
    </row>
    <row r="298" spans="1:20" ht="12.75" customHeight="1" x14ac:dyDescent="0.2">
      <c r="A298" s="167"/>
      <c r="B298" s="169"/>
      <c r="C298" s="26" t="s">
        <v>281</v>
      </c>
      <c r="D298" s="180"/>
      <c r="E298" s="181"/>
      <c r="F298" s="181"/>
      <c r="G298" s="181"/>
      <c r="H298" s="181">
        <f>SUM(E298:G298)</f>
        <v>0</v>
      </c>
      <c r="I298" s="181"/>
      <c r="J298" s="181"/>
      <c r="K298" s="181"/>
      <c r="L298" s="181"/>
      <c r="M298" s="181"/>
      <c r="N298" s="181"/>
      <c r="O298" s="181"/>
      <c r="P298" s="181">
        <f>O298+K298</f>
        <v>0</v>
      </c>
      <c r="Q298" s="181"/>
      <c r="R298" s="181"/>
      <c r="S298" s="181"/>
      <c r="T298" s="181"/>
    </row>
    <row r="299" spans="1:20" ht="12.75" customHeight="1" x14ac:dyDescent="0.2">
      <c r="A299" s="167"/>
      <c r="B299" s="170"/>
      <c r="C299" s="26" t="s">
        <v>328</v>
      </c>
      <c r="D299" s="162"/>
      <c r="E299" s="24"/>
      <c r="F299" s="24"/>
      <c r="G299" s="24"/>
      <c r="H299" s="181">
        <f>SUM(E299:G299)</f>
        <v>0</v>
      </c>
      <c r="I299" s="24"/>
      <c r="J299" s="24"/>
      <c r="K299" s="24"/>
      <c r="L299" s="24"/>
      <c r="M299" s="24"/>
      <c r="N299" s="24"/>
      <c r="O299" s="24"/>
      <c r="P299" s="181">
        <f>O299+K299</f>
        <v>0</v>
      </c>
      <c r="Q299" s="24"/>
      <c r="R299" s="24"/>
      <c r="S299" s="24"/>
      <c r="T299" s="181"/>
    </row>
    <row r="300" spans="1:20" ht="12.75" customHeight="1" x14ac:dyDescent="0.2">
      <c r="A300" s="167"/>
      <c r="B300" s="169" t="s">
        <v>433</v>
      </c>
      <c r="C300" s="26" t="s">
        <v>223</v>
      </c>
      <c r="D300" s="180">
        <v>4</v>
      </c>
      <c r="E300" s="181">
        <v>0</v>
      </c>
      <c r="F300" s="181">
        <v>0</v>
      </c>
      <c r="G300" s="181">
        <v>0</v>
      </c>
      <c r="H300" s="181">
        <v>0</v>
      </c>
      <c r="I300" s="181">
        <v>8.0000000000000002E-3</v>
      </c>
      <c r="J300" s="181">
        <v>0</v>
      </c>
      <c r="K300" s="181">
        <v>8.0000000000000002E-3</v>
      </c>
      <c r="L300" s="181">
        <v>6.0000000000000001E-3</v>
      </c>
      <c r="M300" s="181">
        <v>0.47199999999999998</v>
      </c>
      <c r="N300" s="181">
        <v>1.9059999999999999</v>
      </c>
      <c r="O300" s="181">
        <v>2.3839999999999999</v>
      </c>
      <c r="P300" s="181">
        <v>2.3919999999999999</v>
      </c>
      <c r="Q300" s="181">
        <v>0</v>
      </c>
      <c r="R300" s="181">
        <v>0</v>
      </c>
      <c r="S300" s="181">
        <v>0</v>
      </c>
      <c r="T300" s="181">
        <v>2.3919999999999995</v>
      </c>
    </row>
    <row r="301" spans="1:20" ht="12.75" customHeight="1" x14ac:dyDescent="0.2">
      <c r="A301" s="167"/>
      <c r="B301" s="170"/>
      <c r="C301" s="26" t="s">
        <v>329</v>
      </c>
      <c r="D301" s="180">
        <v>5</v>
      </c>
      <c r="E301" s="181">
        <v>0</v>
      </c>
      <c r="F301" s="181">
        <v>0</v>
      </c>
      <c r="G301" s="181">
        <v>0</v>
      </c>
      <c r="H301" s="181">
        <v>0</v>
      </c>
      <c r="I301" s="181">
        <v>0</v>
      </c>
      <c r="J301" s="181">
        <v>0</v>
      </c>
      <c r="K301" s="181">
        <v>0</v>
      </c>
      <c r="L301" s="181">
        <v>0.01</v>
      </c>
      <c r="M301" s="181">
        <v>0.14100000000000001</v>
      </c>
      <c r="N301" s="181">
        <v>4.1209999999999996</v>
      </c>
      <c r="O301" s="181">
        <v>4.2719999999999994</v>
      </c>
      <c r="P301" s="181">
        <v>4.2719999999999994</v>
      </c>
      <c r="Q301" s="181">
        <v>0</v>
      </c>
      <c r="R301" s="181">
        <v>1.1299999999999999</v>
      </c>
      <c r="S301" s="181">
        <v>1.1299999999999999</v>
      </c>
      <c r="T301" s="181">
        <v>5.4019999999999992</v>
      </c>
    </row>
    <row r="302" spans="1:20" ht="12.75" customHeight="1" x14ac:dyDescent="0.2">
      <c r="A302" s="167"/>
      <c r="B302" s="169" t="s">
        <v>434</v>
      </c>
      <c r="C302" s="26" t="s">
        <v>221</v>
      </c>
      <c r="D302" s="180">
        <v>3</v>
      </c>
      <c r="E302" s="181">
        <v>0</v>
      </c>
      <c r="F302" s="181">
        <v>0</v>
      </c>
      <c r="G302" s="181">
        <v>0</v>
      </c>
      <c r="H302" s="181">
        <v>0</v>
      </c>
      <c r="I302" s="181">
        <v>0</v>
      </c>
      <c r="J302" s="181">
        <v>0</v>
      </c>
      <c r="K302" s="181">
        <v>0</v>
      </c>
      <c r="L302" s="181">
        <v>2.3E-2</v>
      </c>
      <c r="M302" s="181">
        <v>4.3000000000000003E-2</v>
      </c>
      <c r="N302" s="181">
        <v>0</v>
      </c>
      <c r="O302" s="181">
        <v>6.6000000000000003E-2</v>
      </c>
      <c r="P302" s="181">
        <v>6.6000000000000003E-2</v>
      </c>
      <c r="Q302" s="181">
        <v>0</v>
      </c>
      <c r="R302" s="181">
        <v>1.4E-2</v>
      </c>
      <c r="S302" s="181">
        <v>1.4E-2</v>
      </c>
      <c r="T302" s="181">
        <v>7.9999999999999988E-2</v>
      </c>
    </row>
    <row r="303" spans="1:20" ht="12.75" customHeight="1" x14ac:dyDescent="0.2">
      <c r="A303" s="167"/>
      <c r="B303" s="169"/>
      <c r="C303" s="97" t="s">
        <v>283</v>
      </c>
      <c r="D303" s="180"/>
      <c r="E303" s="181"/>
      <c r="F303" s="181"/>
      <c r="G303" s="181"/>
      <c r="H303" s="181">
        <f>SUM(E303:G303)</f>
        <v>0</v>
      </c>
      <c r="I303" s="181"/>
      <c r="J303" s="181"/>
      <c r="K303" s="181"/>
      <c r="L303" s="181"/>
      <c r="M303" s="181"/>
      <c r="N303" s="181"/>
      <c r="O303" s="181"/>
      <c r="P303" s="181">
        <f>O303+K303</f>
        <v>0</v>
      </c>
      <c r="Q303" s="181"/>
      <c r="R303" s="181"/>
      <c r="S303" s="181"/>
      <c r="T303" s="181"/>
    </row>
    <row r="304" spans="1:20" ht="12.75" customHeight="1" x14ac:dyDescent="0.2">
      <c r="A304" s="167"/>
      <c r="B304" s="169"/>
      <c r="C304" s="165" t="s">
        <v>284</v>
      </c>
      <c r="D304" s="156"/>
      <c r="E304" s="157"/>
      <c r="F304" s="157"/>
      <c r="G304" s="157"/>
      <c r="H304" s="181">
        <f>SUM(E304:G304)</f>
        <v>0</v>
      </c>
      <c r="I304" s="157"/>
      <c r="J304" s="157"/>
      <c r="K304" s="157"/>
      <c r="L304" s="157"/>
      <c r="M304" s="157"/>
      <c r="N304" s="157"/>
      <c r="O304" s="157"/>
      <c r="P304" s="181">
        <f>O304+K304</f>
        <v>0</v>
      </c>
      <c r="Q304" s="157"/>
      <c r="R304" s="157"/>
      <c r="S304" s="157"/>
      <c r="T304" s="181"/>
    </row>
    <row r="305" spans="1:20" ht="12.75" customHeight="1" x14ac:dyDescent="0.25">
      <c r="A305" s="230" t="s">
        <v>0</v>
      </c>
      <c r="B305" s="231"/>
      <c r="C305" s="232" t="s">
        <v>0</v>
      </c>
      <c r="D305" s="53">
        <f>SUM(D295:D304)</f>
        <v>48</v>
      </c>
      <c r="E305" s="54">
        <f>SUM(E295:E304)</f>
        <v>0</v>
      </c>
      <c r="F305" s="54">
        <f>SUM(F295:F304)</f>
        <v>1.6E-2</v>
      </c>
      <c r="G305" s="54">
        <f>SUM(G295:G304)</f>
        <v>0.68599999999999994</v>
      </c>
      <c r="H305" s="54">
        <f>SUM(E305:G305)</f>
        <v>0.70199999999999996</v>
      </c>
      <c r="I305" s="54">
        <f>SUM(I295:I304)</f>
        <v>8.0000000000000002E-3</v>
      </c>
      <c r="J305" s="54">
        <f>SUM(J295:J304)</f>
        <v>0</v>
      </c>
      <c r="K305" s="54">
        <f>+J305+I305+H305</f>
        <v>0.71</v>
      </c>
      <c r="L305" s="54">
        <f>SUM(L295:L304)</f>
        <v>16.503</v>
      </c>
      <c r="M305" s="54">
        <f>SUM(M295:M304)</f>
        <v>1.0589999999999999</v>
      </c>
      <c r="N305" s="54">
        <f>SUM(N295:N304)</f>
        <v>9.625</v>
      </c>
      <c r="O305" s="54">
        <f>+N305+M305+L305</f>
        <v>27.186999999999998</v>
      </c>
      <c r="P305" s="54">
        <f>O305+K305</f>
        <v>27.896999999999998</v>
      </c>
      <c r="Q305" s="54">
        <f>SUM(Q295:Q304)</f>
        <v>0</v>
      </c>
      <c r="R305" s="54">
        <f>SUM(R295:R304)</f>
        <v>8.8999999999999986</v>
      </c>
      <c r="S305" s="54">
        <f>+R305+Q305</f>
        <v>8.8999999999999986</v>
      </c>
      <c r="T305" s="55">
        <f>+S305+P305</f>
        <v>36.796999999999997</v>
      </c>
    </row>
    <row r="306" spans="1:20" ht="12.75" customHeight="1" x14ac:dyDescent="0.2">
      <c r="A306" s="166" t="s">
        <v>11</v>
      </c>
      <c r="B306" s="70" t="s">
        <v>436</v>
      </c>
      <c r="C306" s="161" t="s">
        <v>226</v>
      </c>
      <c r="D306" s="178">
        <v>6</v>
      </c>
      <c r="E306" s="179">
        <v>0</v>
      </c>
      <c r="F306" s="179">
        <v>0</v>
      </c>
      <c r="G306" s="179">
        <v>0</v>
      </c>
      <c r="H306" s="179">
        <v>0</v>
      </c>
      <c r="I306" s="179">
        <v>0</v>
      </c>
      <c r="J306" s="179">
        <v>0.02</v>
      </c>
      <c r="K306" s="179">
        <v>0.02</v>
      </c>
      <c r="L306" s="179">
        <v>1.0999999999999999E-2</v>
      </c>
      <c r="M306" s="179">
        <v>3.4000000000000002E-2</v>
      </c>
      <c r="N306" s="179">
        <v>0.85499999999999998</v>
      </c>
      <c r="O306" s="179">
        <v>0.9</v>
      </c>
      <c r="P306" s="181">
        <v>0.92</v>
      </c>
      <c r="Q306" s="179">
        <v>0</v>
      </c>
      <c r="R306" s="179">
        <v>0.10400000000000001</v>
      </c>
      <c r="S306" s="179">
        <v>0.10400000000000001</v>
      </c>
      <c r="T306" s="179">
        <v>1.024</v>
      </c>
    </row>
    <row r="307" spans="1:20" ht="12.75" customHeight="1" x14ac:dyDescent="0.2">
      <c r="A307" s="167"/>
      <c r="B307" s="71"/>
      <c r="C307" s="26" t="s">
        <v>285</v>
      </c>
      <c r="D307" s="162"/>
      <c r="E307" s="24"/>
      <c r="F307" s="24"/>
      <c r="G307" s="24"/>
      <c r="H307" s="181">
        <f>SUM(E307:G307)</f>
        <v>0</v>
      </c>
      <c r="I307" s="24"/>
      <c r="J307" s="24"/>
      <c r="K307" s="24"/>
      <c r="L307" s="24"/>
      <c r="M307" s="24"/>
      <c r="N307" s="24"/>
      <c r="O307" s="24"/>
      <c r="P307" s="181">
        <f>O307+K307</f>
        <v>0</v>
      </c>
      <c r="Q307" s="24"/>
      <c r="R307" s="24"/>
      <c r="S307" s="24"/>
      <c r="T307" s="181"/>
    </row>
    <row r="308" spans="1:20" ht="12.75" customHeight="1" x14ac:dyDescent="0.2">
      <c r="A308" s="167"/>
      <c r="B308" s="71"/>
      <c r="C308" s="26" t="s">
        <v>331</v>
      </c>
      <c r="D308" s="162"/>
      <c r="E308" s="24"/>
      <c r="F308" s="24"/>
      <c r="G308" s="24"/>
      <c r="H308" s="181">
        <f>SUM(E308:G308)</f>
        <v>0</v>
      </c>
      <c r="I308" s="24"/>
      <c r="J308" s="24"/>
      <c r="K308" s="24"/>
      <c r="L308" s="24"/>
      <c r="M308" s="24"/>
      <c r="N308" s="24"/>
      <c r="O308" s="24"/>
      <c r="P308" s="181">
        <f>O308+K308</f>
        <v>0</v>
      </c>
      <c r="Q308" s="24"/>
      <c r="R308" s="24"/>
      <c r="S308" s="24"/>
      <c r="T308" s="181"/>
    </row>
    <row r="309" spans="1:20" ht="12.75" customHeight="1" x14ac:dyDescent="0.2">
      <c r="A309" s="167"/>
      <c r="B309" s="87"/>
      <c r="C309" s="26" t="s">
        <v>332</v>
      </c>
      <c r="D309" s="162">
        <v>2</v>
      </c>
      <c r="E309" s="24">
        <v>0</v>
      </c>
      <c r="F309" s="24">
        <v>0</v>
      </c>
      <c r="G309" s="24">
        <v>0</v>
      </c>
      <c r="H309" s="181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0.21200000000000002</v>
      </c>
      <c r="O309" s="24">
        <v>0.21200000000000002</v>
      </c>
      <c r="P309" s="181">
        <v>0.21200000000000002</v>
      </c>
      <c r="Q309" s="24">
        <v>0</v>
      </c>
      <c r="R309" s="24">
        <v>0</v>
      </c>
      <c r="S309" s="24">
        <v>0</v>
      </c>
      <c r="T309" s="181">
        <v>0.21200000000000002</v>
      </c>
    </row>
    <row r="310" spans="1:20" ht="12.75" customHeight="1" x14ac:dyDescent="0.2">
      <c r="A310" s="167"/>
      <c r="B310" s="71" t="s">
        <v>437</v>
      </c>
      <c r="C310" s="26" t="s">
        <v>407</v>
      </c>
      <c r="D310" s="180">
        <v>9</v>
      </c>
      <c r="E310" s="181">
        <v>0</v>
      </c>
      <c r="F310" s="181">
        <v>0</v>
      </c>
      <c r="G310" s="181">
        <v>0</v>
      </c>
      <c r="H310" s="181">
        <v>0</v>
      </c>
      <c r="I310" s="181">
        <v>0</v>
      </c>
      <c r="J310" s="181">
        <v>1.6</v>
      </c>
      <c r="K310" s="181">
        <v>1.6</v>
      </c>
      <c r="L310" s="181">
        <v>101.30000000000001</v>
      </c>
      <c r="M310" s="181">
        <v>106.68</v>
      </c>
      <c r="N310" s="181">
        <v>115.25</v>
      </c>
      <c r="O310" s="181">
        <v>323.23</v>
      </c>
      <c r="P310" s="181">
        <v>324.83000000000004</v>
      </c>
      <c r="Q310" s="181">
        <v>0</v>
      </c>
      <c r="R310" s="181">
        <v>0</v>
      </c>
      <c r="S310" s="181">
        <v>0</v>
      </c>
      <c r="T310" s="181">
        <v>324.83</v>
      </c>
    </row>
    <row r="311" spans="1:20" ht="12.75" customHeight="1" x14ac:dyDescent="0.2">
      <c r="A311" s="167"/>
      <c r="B311" s="87"/>
      <c r="C311" s="26" t="s">
        <v>288</v>
      </c>
      <c r="D311" s="162">
        <v>1</v>
      </c>
      <c r="E311" s="24">
        <v>0</v>
      </c>
      <c r="F311" s="24">
        <v>0</v>
      </c>
      <c r="G311" s="24">
        <v>0</v>
      </c>
      <c r="H311" s="181">
        <v>0</v>
      </c>
      <c r="I311" s="24">
        <v>0</v>
      </c>
      <c r="J311" s="24">
        <v>0</v>
      </c>
      <c r="K311" s="24">
        <v>0</v>
      </c>
      <c r="L311" s="24">
        <v>0</v>
      </c>
      <c r="M311" s="24">
        <v>0.01</v>
      </c>
      <c r="N311" s="24">
        <v>0.19</v>
      </c>
      <c r="O311" s="24">
        <v>0.2</v>
      </c>
      <c r="P311" s="181">
        <v>0.2</v>
      </c>
      <c r="Q311" s="24">
        <v>0</v>
      </c>
      <c r="R311" s="24">
        <v>0</v>
      </c>
      <c r="S311" s="24">
        <v>0</v>
      </c>
      <c r="T311" s="181">
        <v>0.2</v>
      </c>
    </row>
    <row r="312" spans="1:20" ht="12.75" customHeight="1" x14ac:dyDescent="0.2">
      <c r="A312" s="167"/>
      <c r="B312" s="71" t="s">
        <v>438</v>
      </c>
      <c r="C312" s="26" t="s">
        <v>225</v>
      </c>
      <c r="D312" s="180"/>
      <c r="E312" s="181"/>
      <c r="F312" s="181"/>
      <c r="G312" s="181"/>
      <c r="H312" s="181">
        <f>SUM(E312:G312)</f>
        <v>0</v>
      </c>
      <c r="I312" s="181"/>
      <c r="J312" s="181"/>
      <c r="K312" s="181"/>
      <c r="L312" s="181"/>
      <c r="M312" s="181"/>
      <c r="N312" s="181"/>
      <c r="O312" s="181"/>
      <c r="P312" s="181">
        <f>O312+K312</f>
        <v>0</v>
      </c>
      <c r="Q312" s="181"/>
      <c r="R312" s="181"/>
      <c r="S312" s="181"/>
      <c r="T312" s="181"/>
    </row>
    <row r="313" spans="1:20" ht="12.75" customHeight="1" x14ac:dyDescent="0.2">
      <c r="A313" s="167"/>
      <c r="B313" s="71"/>
      <c r="C313" s="26" t="s">
        <v>333</v>
      </c>
      <c r="D313" s="180">
        <v>1</v>
      </c>
      <c r="E313" s="181">
        <v>0</v>
      </c>
      <c r="F313" s="181">
        <v>0</v>
      </c>
      <c r="G313" s="181">
        <v>0</v>
      </c>
      <c r="H313" s="181">
        <v>0</v>
      </c>
      <c r="I313" s="181">
        <v>0</v>
      </c>
      <c r="J313" s="181">
        <v>0</v>
      </c>
      <c r="K313" s="181">
        <v>0</v>
      </c>
      <c r="L313" s="181">
        <v>0</v>
      </c>
      <c r="M313" s="181">
        <v>0</v>
      </c>
      <c r="N313" s="181">
        <v>0</v>
      </c>
      <c r="O313" s="181">
        <v>0</v>
      </c>
      <c r="P313" s="181">
        <v>0</v>
      </c>
      <c r="Q313" s="181">
        <v>0</v>
      </c>
      <c r="R313" s="181">
        <v>0.3</v>
      </c>
      <c r="S313" s="181">
        <v>0.3</v>
      </c>
      <c r="T313" s="181">
        <v>0.3</v>
      </c>
    </row>
    <row r="314" spans="1:20" ht="12.75" customHeight="1" x14ac:dyDescent="0.2">
      <c r="A314" s="167"/>
      <c r="B314" s="87"/>
      <c r="C314" s="26" t="s">
        <v>287</v>
      </c>
      <c r="D314" s="162">
        <v>1</v>
      </c>
      <c r="E314" s="24">
        <v>0</v>
      </c>
      <c r="F314" s="24">
        <v>0</v>
      </c>
      <c r="G314" s="24">
        <v>0</v>
      </c>
      <c r="H314" s="181">
        <v>0</v>
      </c>
      <c r="I314" s="24">
        <v>0</v>
      </c>
      <c r="J314" s="24">
        <v>0</v>
      </c>
      <c r="K314" s="24">
        <v>0</v>
      </c>
      <c r="L314" s="24">
        <v>0</v>
      </c>
      <c r="M314" s="24">
        <v>0</v>
      </c>
      <c r="N314" s="24">
        <v>0.156</v>
      </c>
      <c r="O314" s="24">
        <v>0.156</v>
      </c>
      <c r="P314" s="181">
        <v>0.156</v>
      </c>
      <c r="Q314" s="24">
        <v>0</v>
      </c>
      <c r="R314" s="24">
        <v>1.7000000000000001E-2</v>
      </c>
      <c r="S314" s="24">
        <v>1.7000000000000001E-2</v>
      </c>
      <c r="T314" s="181">
        <v>0.17299999999999999</v>
      </c>
    </row>
    <row r="315" spans="1:20" ht="12.75" customHeight="1" x14ac:dyDescent="0.2">
      <c r="A315" s="168"/>
      <c r="B315" s="72" t="s">
        <v>439</v>
      </c>
      <c r="C315" s="164" t="s">
        <v>286</v>
      </c>
      <c r="D315" s="156"/>
      <c r="E315" s="157"/>
      <c r="F315" s="157"/>
      <c r="G315" s="157"/>
      <c r="H315" s="181">
        <f>SUM(E315:G315)</f>
        <v>0</v>
      </c>
      <c r="I315" s="157"/>
      <c r="J315" s="157"/>
      <c r="K315" s="157"/>
      <c r="L315" s="157"/>
      <c r="M315" s="157"/>
      <c r="N315" s="157"/>
      <c r="O315" s="157"/>
      <c r="P315" s="181">
        <f>O315+K315</f>
        <v>0</v>
      </c>
      <c r="Q315" s="157"/>
      <c r="R315" s="157"/>
      <c r="S315" s="157"/>
      <c r="T315" s="181"/>
    </row>
    <row r="316" spans="1:20" ht="12.75" customHeight="1" x14ac:dyDescent="0.25">
      <c r="A316" s="230" t="s">
        <v>0</v>
      </c>
      <c r="B316" s="231"/>
      <c r="C316" s="232" t="s">
        <v>0</v>
      </c>
      <c r="D316" s="53">
        <f>SUM(D306:D315)</f>
        <v>20</v>
      </c>
      <c r="E316" s="54">
        <f>SUM(E306:E315)</f>
        <v>0</v>
      </c>
      <c r="F316" s="54">
        <f>SUM(F306:F315)</f>
        <v>0</v>
      </c>
      <c r="G316" s="54">
        <f>SUM(G306:G315)</f>
        <v>0</v>
      </c>
      <c r="H316" s="54">
        <f>SUM(E316:G316)</f>
        <v>0</v>
      </c>
      <c r="I316" s="54">
        <f>SUM(I306:I315)</f>
        <v>0</v>
      </c>
      <c r="J316" s="54">
        <f>SUM(J306:J315)</f>
        <v>1.62</v>
      </c>
      <c r="K316" s="54">
        <f>+J316+I316+H316</f>
        <v>1.62</v>
      </c>
      <c r="L316" s="54">
        <f>SUM(L306:L315)</f>
        <v>101.31100000000001</v>
      </c>
      <c r="M316" s="54">
        <f>SUM(M306:M315)</f>
        <v>106.72400000000002</v>
      </c>
      <c r="N316" s="54">
        <f>SUM(N306:N315)</f>
        <v>116.663</v>
      </c>
      <c r="O316" s="54">
        <f>+N316+M316+L316</f>
        <v>324.69799999999998</v>
      </c>
      <c r="P316" s="54">
        <f>O316+K316</f>
        <v>326.31799999999998</v>
      </c>
      <c r="Q316" s="54">
        <f>SUM(Q306:Q315)</f>
        <v>0</v>
      </c>
      <c r="R316" s="54">
        <f>SUM(R306:R315)</f>
        <v>0.42100000000000004</v>
      </c>
      <c r="S316" s="54">
        <f>+R316+Q316</f>
        <v>0.42100000000000004</v>
      </c>
      <c r="T316" s="55">
        <f>+S316+P316</f>
        <v>326.73899999999998</v>
      </c>
    </row>
    <row r="317" spans="1:20" ht="12.75" customHeight="1" x14ac:dyDescent="0.2">
      <c r="A317" s="166" t="s">
        <v>4</v>
      </c>
      <c r="B317" s="35" t="s">
        <v>440</v>
      </c>
      <c r="C317" s="161" t="s">
        <v>233</v>
      </c>
      <c r="D317" s="178">
        <v>24</v>
      </c>
      <c r="E317" s="179">
        <v>0.5</v>
      </c>
      <c r="F317" s="179">
        <v>0</v>
      </c>
      <c r="G317" s="179">
        <v>0</v>
      </c>
      <c r="H317" s="179">
        <v>0.5</v>
      </c>
      <c r="I317" s="179">
        <v>0.7</v>
      </c>
      <c r="J317" s="179">
        <v>0.2</v>
      </c>
      <c r="K317" s="179">
        <v>1.4</v>
      </c>
      <c r="L317" s="179">
        <v>1</v>
      </c>
      <c r="M317" s="179">
        <v>0.71</v>
      </c>
      <c r="N317" s="179">
        <v>9.5199999999999978</v>
      </c>
      <c r="O317" s="179">
        <v>11.229999999999997</v>
      </c>
      <c r="P317" s="181">
        <v>12.629999999999997</v>
      </c>
      <c r="Q317" s="179">
        <v>0</v>
      </c>
      <c r="R317" s="179">
        <v>0.73</v>
      </c>
      <c r="S317" s="179">
        <v>0.73</v>
      </c>
      <c r="T317" s="179">
        <v>13.359999999999998</v>
      </c>
    </row>
    <row r="318" spans="1:20" ht="12.75" customHeight="1" x14ac:dyDescent="0.2">
      <c r="A318" s="167"/>
      <c r="B318" s="35"/>
      <c r="C318" s="26" t="s">
        <v>239</v>
      </c>
      <c r="D318" s="180">
        <v>43</v>
      </c>
      <c r="E318" s="181">
        <v>0</v>
      </c>
      <c r="F318" s="181">
        <v>0</v>
      </c>
      <c r="G318" s="181">
        <v>0</v>
      </c>
      <c r="H318" s="181">
        <v>0</v>
      </c>
      <c r="I318" s="181">
        <v>0.15000000000000002</v>
      </c>
      <c r="J318" s="181">
        <v>0.1</v>
      </c>
      <c r="K318" s="181">
        <v>0.25</v>
      </c>
      <c r="L318" s="181">
        <v>1.2999999999999998</v>
      </c>
      <c r="M318" s="181">
        <v>1.5299999999999998</v>
      </c>
      <c r="N318" s="181">
        <v>27.890000000000004</v>
      </c>
      <c r="O318" s="181">
        <v>30.720000000000002</v>
      </c>
      <c r="P318" s="181">
        <v>30.970000000000002</v>
      </c>
      <c r="Q318" s="181">
        <v>0</v>
      </c>
      <c r="R318" s="181">
        <v>1.2999999999999998</v>
      </c>
      <c r="S318" s="181">
        <v>1.2999999999999998</v>
      </c>
      <c r="T318" s="181">
        <v>32.270000000000003</v>
      </c>
    </row>
    <row r="319" spans="1:20" ht="12.75" customHeight="1" x14ac:dyDescent="0.2">
      <c r="A319" s="167"/>
      <c r="B319" s="85"/>
      <c r="C319" s="26" t="s">
        <v>260</v>
      </c>
      <c r="D319" s="180">
        <v>6</v>
      </c>
      <c r="E319" s="181">
        <v>0</v>
      </c>
      <c r="F319" s="181">
        <v>0</v>
      </c>
      <c r="G319" s="181">
        <v>0</v>
      </c>
      <c r="H319" s="181">
        <v>0</v>
      </c>
      <c r="I319" s="181">
        <v>0</v>
      </c>
      <c r="J319" s="181">
        <v>0</v>
      </c>
      <c r="K319" s="181">
        <v>0</v>
      </c>
      <c r="L319" s="181">
        <v>0</v>
      </c>
      <c r="M319" s="181">
        <v>0</v>
      </c>
      <c r="N319" s="181">
        <v>2.3800000000000003</v>
      </c>
      <c r="O319" s="181">
        <v>2.3800000000000003</v>
      </c>
      <c r="P319" s="181">
        <v>2.3800000000000003</v>
      </c>
      <c r="Q319" s="181">
        <v>0</v>
      </c>
      <c r="R319" s="181">
        <v>0.01</v>
      </c>
      <c r="S319" s="181">
        <v>0.01</v>
      </c>
      <c r="T319" s="181">
        <v>2.39</v>
      </c>
    </row>
    <row r="320" spans="1:20" ht="12.75" customHeight="1" x14ac:dyDescent="0.2">
      <c r="A320" s="167"/>
      <c r="B320" s="35" t="s">
        <v>441</v>
      </c>
      <c r="C320" s="26" t="s">
        <v>252</v>
      </c>
      <c r="D320" s="180">
        <v>4</v>
      </c>
      <c r="E320" s="181">
        <v>0</v>
      </c>
      <c r="F320" s="181">
        <v>0</v>
      </c>
      <c r="G320" s="181">
        <v>0</v>
      </c>
      <c r="H320" s="181">
        <v>0</v>
      </c>
      <c r="I320" s="181">
        <v>0</v>
      </c>
      <c r="J320" s="181">
        <v>0</v>
      </c>
      <c r="K320" s="181">
        <v>0</v>
      </c>
      <c r="L320" s="181">
        <v>0.02</v>
      </c>
      <c r="M320" s="181">
        <v>0.12</v>
      </c>
      <c r="N320" s="181">
        <v>0.13</v>
      </c>
      <c r="O320" s="181">
        <v>0.27</v>
      </c>
      <c r="P320" s="181">
        <v>0.27</v>
      </c>
      <c r="Q320" s="181">
        <v>0</v>
      </c>
      <c r="R320" s="181">
        <v>0</v>
      </c>
      <c r="S320" s="181">
        <v>0</v>
      </c>
      <c r="T320" s="181">
        <v>0.27</v>
      </c>
    </row>
    <row r="321" spans="1:20" ht="12.75" customHeight="1" x14ac:dyDescent="0.2">
      <c r="A321" s="167"/>
      <c r="B321" s="35"/>
      <c r="C321" s="26" t="s">
        <v>249</v>
      </c>
      <c r="D321" s="180">
        <v>6</v>
      </c>
      <c r="E321" s="181">
        <v>0</v>
      </c>
      <c r="F321" s="181">
        <v>0</v>
      </c>
      <c r="G321" s="181">
        <v>0</v>
      </c>
      <c r="H321" s="181">
        <v>0</v>
      </c>
      <c r="I321" s="181">
        <v>0</v>
      </c>
      <c r="J321" s="181">
        <v>0</v>
      </c>
      <c r="K321" s="181">
        <v>0</v>
      </c>
      <c r="L321" s="181">
        <v>0.35</v>
      </c>
      <c r="M321" s="181">
        <v>0.47</v>
      </c>
      <c r="N321" s="181">
        <v>1.34</v>
      </c>
      <c r="O321" s="181">
        <v>2.16</v>
      </c>
      <c r="P321" s="181">
        <v>2.16</v>
      </c>
      <c r="Q321" s="181">
        <v>0</v>
      </c>
      <c r="R321" s="181">
        <v>0.03</v>
      </c>
      <c r="S321" s="181">
        <v>0.03</v>
      </c>
      <c r="T321" s="181">
        <v>2.19</v>
      </c>
    </row>
    <row r="322" spans="1:20" ht="12.75" customHeight="1" x14ac:dyDescent="0.2">
      <c r="A322" s="167"/>
      <c r="B322" s="85"/>
      <c r="C322" s="26" t="s">
        <v>257</v>
      </c>
      <c r="D322" s="180">
        <v>5</v>
      </c>
      <c r="E322" s="181">
        <v>0</v>
      </c>
      <c r="F322" s="181">
        <v>0</v>
      </c>
      <c r="G322" s="181">
        <v>0</v>
      </c>
      <c r="H322" s="181">
        <v>0</v>
      </c>
      <c r="I322" s="181">
        <v>0</v>
      </c>
      <c r="J322" s="181">
        <v>0</v>
      </c>
      <c r="K322" s="181">
        <v>0</v>
      </c>
      <c r="L322" s="181">
        <v>0.52</v>
      </c>
      <c r="M322" s="181">
        <v>1.3</v>
      </c>
      <c r="N322" s="181">
        <v>2.1</v>
      </c>
      <c r="O322" s="181">
        <v>3.92</v>
      </c>
      <c r="P322" s="181">
        <v>3.92</v>
      </c>
      <c r="Q322" s="181">
        <v>0</v>
      </c>
      <c r="R322" s="181">
        <v>0</v>
      </c>
      <c r="S322" s="181">
        <v>0</v>
      </c>
      <c r="T322" s="181">
        <v>3.92</v>
      </c>
    </row>
    <row r="323" spans="1:20" ht="12.75" customHeight="1" x14ac:dyDescent="0.2">
      <c r="A323" s="167"/>
      <c r="B323" s="35" t="s">
        <v>442</v>
      </c>
      <c r="C323" s="26" t="s">
        <v>256</v>
      </c>
      <c r="D323" s="180">
        <v>1</v>
      </c>
      <c r="E323" s="181">
        <v>0</v>
      </c>
      <c r="F323" s="181">
        <v>0</v>
      </c>
      <c r="G323" s="181">
        <v>0</v>
      </c>
      <c r="H323" s="181">
        <v>0</v>
      </c>
      <c r="I323" s="181">
        <v>0</v>
      </c>
      <c r="J323" s="181">
        <v>0</v>
      </c>
      <c r="K323" s="181">
        <v>0</v>
      </c>
      <c r="L323" s="181">
        <v>0</v>
      </c>
      <c r="M323" s="181">
        <v>0</v>
      </c>
      <c r="N323" s="181">
        <v>0.01</v>
      </c>
      <c r="O323" s="181">
        <v>0.01</v>
      </c>
      <c r="P323" s="181">
        <v>0.01</v>
      </c>
      <c r="Q323" s="181">
        <v>0</v>
      </c>
      <c r="R323" s="181">
        <v>0</v>
      </c>
      <c r="S323" s="181">
        <v>0</v>
      </c>
      <c r="T323" s="181">
        <v>0.01</v>
      </c>
    </row>
    <row r="324" spans="1:20" ht="12.75" customHeight="1" x14ac:dyDescent="0.2">
      <c r="A324" s="167"/>
      <c r="B324" s="35"/>
      <c r="C324" s="26" t="s">
        <v>229</v>
      </c>
      <c r="D324" s="180">
        <v>16</v>
      </c>
      <c r="E324" s="181">
        <v>0</v>
      </c>
      <c r="F324" s="181">
        <v>0</v>
      </c>
      <c r="G324" s="181">
        <v>0</v>
      </c>
      <c r="H324" s="181">
        <v>0</v>
      </c>
      <c r="I324" s="181">
        <v>0.1</v>
      </c>
      <c r="J324" s="181">
        <v>0</v>
      </c>
      <c r="K324" s="181">
        <v>0.1</v>
      </c>
      <c r="L324" s="181">
        <v>0.2</v>
      </c>
      <c r="M324" s="181">
        <v>0.5</v>
      </c>
      <c r="N324" s="181">
        <v>3.6999999999999997</v>
      </c>
      <c r="O324" s="181">
        <v>4.3999999999999995</v>
      </c>
      <c r="P324" s="181">
        <v>4.4999999999999991</v>
      </c>
      <c r="Q324" s="181">
        <v>0</v>
      </c>
      <c r="R324" s="181">
        <v>1.8</v>
      </c>
      <c r="S324" s="181">
        <v>1.8</v>
      </c>
      <c r="T324" s="181">
        <v>6.3</v>
      </c>
    </row>
    <row r="325" spans="1:20" ht="12.75" customHeight="1" x14ac:dyDescent="0.2">
      <c r="A325" s="167"/>
      <c r="B325" s="35"/>
      <c r="C325" s="26" t="s">
        <v>246</v>
      </c>
      <c r="D325" s="180">
        <v>19</v>
      </c>
      <c r="E325" s="181">
        <v>0</v>
      </c>
      <c r="F325" s="181">
        <v>0</v>
      </c>
      <c r="G325" s="181">
        <v>0</v>
      </c>
      <c r="H325" s="181">
        <v>0</v>
      </c>
      <c r="I325" s="181">
        <v>0.32</v>
      </c>
      <c r="J325" s="181">
        <v>0</v>
      </c>
      <c r="K325" s="181">
        <v>0.32</v>
      </c>
      <c r="L325" s="181">
        <v>0</v>
      </c>
      <c r="M325" s="181">
        <v>1.9</v>
      </c>
      <c r="N325" s="181">
        <v>9.259999999999998</v>
      </c>
      <c r="O325" s="181">
        <v>11.159999999999998</v>
      </c>
      <c r="P325" s="181">
        <v>11.479999999999999</v>
      </c>
      <c r="Q325" s="181">
        <v>0</v>
      </c>
      <c r="R325" s="181">
        <v>0.5</v>
      </c>
      <c r="S325" s="181">
        <v>0.5</v>
      </c>
      <c r="T325" s="181">
        <v>11.979999999999999</v>
      </c>
    </row>
    <row r="326" spans="1:20" ht="12.75" customHeight="1" x14ac:dyDescent="0.2">
      <c r="A326" s="167"/>
      <c r="B326" s="85"/>
      <c r="C326" s="26" t="s">
        <v>230</v>
      </c>
      <c r="D326" s="180">
        <v>3</v>
      </c>
      <c r="E326" s="181">
        <v>0</v>
      </c>
      <c r="F326" s="181">
        <v>0</v>
      </c>
      <c r="G326" s="181">
        <v>0</v>
      </c>
      <c r="H326" s="181">
        <v>0</v>
      </c>
      <c r="I326" s="181">
        <v>0</v>
      </c>
      <c r="J326" s="181">
        <v>0</v>
      </c>
      <c r="K326" s="181">
        <v>0</v>
      </c>
      <c r="L326" s="181">
        <v>0</v>
      </c>
      <c r="M326" s="181">
        <v>0.2</v>
      </c>
      <c r="N326" s="181">
        <v>2.3099999999999996</v>
      </c>
      <c r="O326" s="181">
        <v>2.5099999999999998</v>
      </c>
      <c r="P326" s="181">
        <v>2.5099999999999998</v>
      </c>
      <c r="Q326" s="181">
        <v>0</v>
      </c>
      <c r="R326" s="181">
        <v>0</v>
      </c>
      <c r="S326" s="181">
        <v>0</v>
      </c>
      <c r="T326" s="181">
        <v>2.5099999999999998</v>
      </c>
    </row>
    <row r="327" spans="1:20" ht="12.75" customHeight="1" x14ac:dyDescent="0.2">
      <c r="A327" s="167"/>
      <c r="B327" s="35" t="s">
        <v>259</v>
      </c>
      <c r="C327" s="26" t="s">
        <v>259</v>
      </c>
      <c r="D327" s="180">
        <v>11</v>
      </c>
      <c r="E327" s="181">
        <v>0</v>
      </c>
      <c r="F327" s="181">
        <v>0</v>
      </c>
      <c r="G327" s="181">
        <v>0</v>
      </c>
      <c r="H327" s="181">
        <v>0</v>
      </c>
      <c r="I327" s="181">
        <v>1.2</v>
      </c>
      <c r="J327" s="181">
        <v>0</v>
      </c>
      <c r="K327" s="181">
        <v>1.2</v>
      </c>
      <c r="L327" s="181">
        <v>0.30000000000000004</v>
      </c>
      <c r="M327" s="181">
        <v>1.9500000000000002</v>
      </c>
      <c r="N327" s="181">
        <v>5.26</v>
      </c>
      <c r="O327" s="181">
        <v>7.51</v>
      </c>
      <c r="P327" s="181">
        <v>8.7099999999999991</v>
      </c>
      <c r="Q327" s="181">
        <v>0</v>
      </c>
      <c r="R327" s="181">
        <v>0</v>
      </c>
      <c r="S327" s="181">
        <v>0</v>
      </c>
      <c r="T327" s="181">
        <v>8.7099999999999991</v>
      </c>
    </row>
    <row r="328" spans="1:20" ht="12.75" customHeight="1" x14ac:dyDescent="0.2">
      <c r="A328" s="167"/>
      <c r="B328" s="35"/>
      <c r="C328" s="26" t="s">
        <v>247</v>
      </c>
      <c r="D328" s="180">
        <v>5</v>
      </c>
      <c r="E328" s="181">
        <v>0</v>
      </c>
      <c r="F328" s="181">
        <v>0</v>
      </c>
      <c r="G328" s="181">
        <v>0</v>
      </c>
      <c r="H328" s="181">
        <v>0</v>
      </c>
      <c r="I328" s="181">
        <v>0</v>
      </c>
      <c r="J328" s="181">
        <v>0</v>
      </c>
      <c r="K328" s="181">
        <v>0</v>
      </c>
      <c r="L328" s="181">
        <v>0.2</v>
      </c>
      <c r="M328" s="181">
        <v>0.5</v>
      </c>
      <c r="N328" s="181">
        <v>4.22</v>
      </c>
      <c r="O328" s="181">
        <v>4.92</v>
      </c>
      <c r="P328" s="181">
        <v>4.92</v>
      </c>
      <c r="Q328" s="181">
        <v>0</v>
      </c>
      <c r="R328" s="181">
        <v>0</v>
      </c>
      <c r="S328" s="181">
        <v>0</v>
      </c>
      <c r="T328" s="181">
        <v>4.92</v>
      </c>
    </row>
    <row r="329" spans="1:20" ht="12.75" customHeight="1" x14ac:dyDescent="0.2">
      <c r="A329" s="167"/>
      <c r="B329" s="35"/>
      <c r="C329" s="26" t="s">
        <v>235</v>
      </c>
      <c r="D329" s="180">
        <v>6</v>
      </c>
      <c r="E329" s="181">
        <v>0</v>
      </c>
      <c r="F329" s="181">
        <v>0</v>
      </c>
      <c r="G329" s="181">
        <v>0</v>
      </c>
      <c r="H329" s="181">
        <v>0</v>
      </c>
      <c r="I329" s="181">
        <v>0</v>
      </c>
      <c r="J329" s="181">
        <v>0</v>
      </c>
      <c r="K329" s="181">
        <v>0</v>
      </c>
      <c r="L329" s="181">
        <v>0.31</v>
      </c>
      <c r="M329" s="181">
        <v>0.995</v>
      </c>
      <c r="N329" s="181">
        <v>1.0049999999999999</v>
      </c>
      <c r="O329" s="181">
        <v>2.3099999999999996</v>
      </c>
      <c r="P329" s="181">
        <v>2.3099999999999996</v>
      </c>
      <c r="Q329" s="181">
        <v>0</v>
      </c>
      <c r="R329" s="181">
        <v>0</v>
      </c>
      <c r="S329" s="181">
        <v>0</v>
      </c>
      <c r="T329" s="181">
        <v>2.3099999999999996</v>
      </c>
    </row>
    <row r="330" spans="1:20" ht="12.75" customHeight="1" x14ac:dyDescent="0.2">
      <c r="A330" s="167"/>
      <c r="B330" s="35"/>
      <c r="C330" s="26" t="s">
        <v>237</v>
      </c>
      <c r="D330" s="180">
        <v>3</v>
      </c>
      <c r="E330" s="181">
        <v>0</v>
      </c>
      <c r="F330" s="181">
        <v>0</v>
      </c>
      <c r="G330" s="181">
        <v>0</v>
      </c>
      <c r="H330" s="181">
        <v>0</v>
      </c>
      <c r="I330" s="181">
        <v>0</v>
      </c>
      <c r="J330" s="181">
        <v>0</v>
      </c>
      <c r="K330" s="181">
        <v>0</v>
      </c>
      <c r="L330" s="181">
        <v>0.30000000000000004</v>
      </c>
      <c r="M330" s="181">
        <v>1.6</v>
      </c>
      <c r="N330" s="181">
        <v>0.9</v>
      </c>
      <c r="O330" s="181">
        <v>2.8000000000000003</v>
      </c>
      <c r="P330" s="181">
        <v>2.8000000000000003</v>
      </c>
      <c r="Q330" s="181">
        <v>0</v>
      </c>
      <c r="R330" s="181">
        <v>0</v>
      </c>
      <c r="S330" s="181">
        <v>0</v>
      </c>
      <c r="T330" s="181">
        <v>2.8</v>
      </c>
    </row>
    <row r="331" spans="1:20" ht="12.75" customHeight="1" x14ac:dyDescent="0.2">
      <c r="A331" s="167"/>
      <c r="B331" s="85"/>
      <c r="C331" s="26" t="s">
        <v>245</v>
      </c>
      <c r="D331" s="180">
        <v>8</v>
      </c>
      <c r="E331" s="181">
        <v>0</v>
      </c>
      <c r="F331" s="181">
        <v>0</v>
      </c>
      <c r="G331" s="181">
        <v>0</v>
      </c>
      <c r="H331" s="181">
        <v>0</v>
      </c>
      <c r="I331" s="181">
        <v>0.1</v>
      </c>
      <c r="J331" s="181">
        <v>0</v>
      </c>
      <c r="K331" s="181">
        <v>0.1</v>
      </c>
      <c r="L331" s="181">
        <v>2.2000000000000002</v>
      </c>
      <c r="M331" s="181">
        <v>4.1499999999999995</v>
      </c>
      <c r="N331" s="181">
        <v>9.11</v>
      </c>
      <c r="O331" s="181">
        <v>15.459999999999999</v>
      </c>
      <c r="P331" s="181">
        <v>15.559999999999999</v>
      </c>
      <c r="Q331" s="181">
        <v>0</v>
      </c>
      <c r="R331" s="181">
        <v>0</v>
      </c>
      <c r="S331" s="181">
        <v>0</v>
      </c>
      <c r="T331" s="181">
        <v>15.56</v>
      </c>
    </row>
    <row r="332" spans="1:20" ht="12.75" customHeight="1" x14ac:dyDescent="0.2">
      <c r="A332" s="167"/>
      <c r="B332" s="35" t="s">
        <v>244</v>
      </c>
      <c r="C332" s="26" t="s">
        <v>244</v>
      </c>
      <c r="D332" s="180">
        <v>65</v>
      </c>
      <c r="E332" s="181">
        <v>0</v>
      </c>
      <c r="F332" s="181">
        <v>0</v>
      </c>
      <c r="G332" s="181">
        <v>0</v>
      </c>
      <c r="H332" s="181">
        <v>0</v>
      </c>
      <c r="I332" s="181">
        <v>2.0600000000000005</v>
      </c>
      <c r="J332" s="181">
        <v>0.2</v>
      </c>
      <c r="K332" s="181">
        <v>2.2600000000000007</v>
      </c>
      <c r="L332" s="181">
        <v>66.353000000000009</v>
      </c>
      <c r="M332" s="181">
        <v>82.47999999999999</v>
      </c>
      <c r="N332" s="181">
        <v>118.89699999999999</v>
      </c>
      <c r="O332" s="181">
        <v>267.73</v>
      </c>
      <c r="P332" s="181">
        <v>269.99</v>
      </c>
      <c r="Q332" s="181">
        <v>0.8</v>
      </c>
      <c r="R332" s="181">
        <v>1.3000000000000003</v>
      </c>
      <c r="S332" s="181">
        <v>2.1000000000000005</v>
      </c>
      <c r="T332" s="181">
        <v>272.08999999999997</v>
      </c>
    </row>
    <row r="333" spans="1:20" ht="12.75" customHeight="1" x14ac:dyDescent="0.2">
      <c r="A333" s="167"/>
      <c r="B333" s="35"/>
      <c r="C333" s="26" t="s">
        <v>243</v>
      </c>
      <c r="D333" s="180">
        <v>15</v>
      </c>
      <c r="E333" s="181">
        <v>0</v>
      </c>
      <c r="F333" s="181">
        <v>0</v>
      </c>
      <c r="G333" s="181">
        <v>0</v>
      </c>
      <c r="H333" s="181">
        <v>0</v>
      </c>
      <c r="I333" s="181">
        <v>0.2</v>
      </c>
      <c r="J333" s="181">
        <v>0</v>
      </c>
      <c r="K333" s="181">
        <v>0.2</v>
      </c>
      <c r="L333" s="181">
        <v>1</v>
      </c>
      <c r="M333" s="181">
        <v>0.91200000000000003</v>
      </c>
      <c r="N333" s="181">
        <v>2.5779999999999998</v>
      </c>
      <c r="O333" s="181">
        <v>4.49</v>
      </c>
      <c r="P333" s="181">
        <v>4.6900000000000004</v>
      </c>
      <c r="Q333" s="181">
        <v>0</v>
      </c>
      <c r="R333" s="181">
        <v>0</v>
      </c>
      <c r="S333" s="181">
        <v>0</v>
      </c>
      <c r="T333" s="181">
        <v>4.6899999999999986</v>
      </c>
    </row>
    <row r="334" spans="1:20" ht="12.75" customHeight="1" x14ac:dyDescent="0.2">
      <c r="A334" s="167"/>
      <c r="B334" s="35"/>
      <c r="C334" s="26" t="s">
        <v>258</v>
      </c>
      <c r="D334" s="180">
        <v>40</v>
      </c>
      <c r="E334" s="181">
        <v>0</v>
      </c>
      <c r="F334" s="181">
        <v>0</v>
      </c>
      <c r="G334" s="181">
        <v>0</v>
      </c>
      <c r="H334" s="181">
        <v>0</v>
      </c>
      <c r="I334" s="181">
        <v>2.56</v>
      </c>
      <c r="J334" s="181">
        <v>0</v>
      </c>
      <c r="K334" s="181">
        <v>2.56</v>
      </c>
      <c r="L334" s="181">
        <v>4.6000000000000005</v>
      </c>
      <c r="M334" s="181">
        <v>9.77</v>
      </c>
      <c r="N334" s="181">
        <v>22.1</v>
      </c>
      <c r="O334" s="181">
        <v>36.47</v>
      </c>
      <c r="P334" s="181">
        <v>39.03</v>
      </c>
      <c r="Q334" s="181">
        <v>0.1</v>
      </c>
      <c r="R334" s="181">
        <v>1.8</v>
      </c>
      <c r="S334" s="181">
        <v>1.9000000000000001</v>
      </c>
      <c r="T334" s="181">
        <v>40.929999999999993</v>
      </c>
    </row>
    <row r="335" spans="1:20" ht="12.75" customHeight="1" x14ac:dyDescent="0.2">
      <c r="A335" s="167"/>
      <c r="B335" s="35"/>
      <c r="C335" s="26" t="s">
        <v>234</v>
      </c>
      <c r="D335" s="180">
        <v>35</v>
      </c>
      <c r="E335" s="181">
        <v>0</v>
      </c>
      <c r="F335" s="181">
        <v>0</v>
      </c>
      <c r="G335" s="181">
        <v>0</v>
      </c>
      <c r="H335" s="181">
        <v>0</v>
      </c>
      <c r="I335" s="181">
        <v>0.1</v>
      </c>
      <c r="J335" s="181">
        <v>0.01</v>
      </c>
      <c r="K335" s="181">
        <v>0.11</v>
      </c>
      <c r="L335" s="181">
        <v>158.95100000000002</v>
      </c>
      <c r="M335" s="181">
        <v>292.45799999999997</v>
      </c>
      <c r="N335" s="181">
        <v>42.851000000000013</v>
      </c>
      <c r="O335" s="181">
        <v>494.26</v>
      </c>
      <c r="P335" s="181">
        <v>494.37</v>
      </c>
      <c r="Q335" s="181">
        <v>0</v>
      </c>
      <c r="R335" s="181">
        <v>0.03</v>
      </c>
      <c r="S335" s="181">
        <v>0.03</v>
      </c>
      <c r="T335" s="181">
        <v>494.4</v>
      </c>
    </row>
    <row r="336" spans="1:20" ht="12.75" customHeight="1" x14ac:dyDescent="0.2">
      <c r="A336" s="167"/>
      <c r="B336" s="85"/>
      <c r="C336" s="26" t="s">
        <v>228</v>
      </c>
      <c r="D336" s="180">
        <v>9</v>
      </c>
      <c r="E336" s="181">
        <v>0</v>
      </c>
      <c r="F336" s="181">
        <v>0</v>
      </c>
      <c r="G336" s="181">
        <v>0</v>
      </c>
      <c r="H336" s="181">
        <v>0</v>
      </c>
      <c r="I336" s="181">
        <v>0.5</v>
      </c>
      <c r="J336" s="181">
        <v>0</v>
      </c>
      <c r="K336" s="181">
        <v>0.5</v>
      </c>
      <c r="L336" s="181">
        <v>1.2549999999999999</v>
      </c>
      <c r="M336" s="181">
        <v>2.875</v>
      </c>
      <c r="N336" s="181">
        <v>6.7299999999999995</v>
      </c>
      <c r="O336" s="181">
        <v>10.86</v>
      </c>
      <c r="P336" s="181">
        <v>11.36</v>
      </c>
      <c r="Q336" s="181">
        <v>0</v>
      </c>
      <c r="R336" s="181">
        <v>0</v>
      </c>
      <c r="S336" s="181">
        <v>0</v>
      </c>
      <c r="T336" s="181">
        <v>11.36</v>
      </c>
    </row>
    <row r="337" spans="1:20" ht="12.75" customHeight="1" x14ac:dyDescent="0.2">
      <c r="A337" s="119"/>
      <c r="B337" s="233" t="s">
        <v>367</v>
      </c>
      <c r="C337" s="26" t="s">
        <v>367</v>
      </c>
      <c r="D337" s="162"/>
      <c r="E337" s="24"/>
      <c r="F337" s="24"/>
      <c r="G337" s="24"/>
      <c r="H337" s="181">
        <f t="shared" ref="H337:H369" si="11">SUM(E337:G337)</f>
        <v>0</v>
      </c>
      <c r="I337" s="24"/>
      <c r="J337" s="24"/>
      <c r="K337" s="24"/>
      <c r="L337" s="24"/>
      <c r="M337" s="24"/>
      <c r="N337" s="24"/>
      <c r="O337" s="24"/>
      <c r="P337" s="181">
        <f t="shared" ref="P337:P370" si="12">O337+K337</f>
        <v>0</v>
      </c>
      <c r="Q337" s="24"/>
      <c r="R337" s="24"/>
      <c r="S337" s="24"/>
      <c r="T337" s="24"/>
    </row>
    <row r="338" spans="1:20" ht="12.75" customHeight="1" x14ac:dyDescent="0.2">
      <c r="A338" s="119"/>
      <c r="B338" s="234"/>
      <c r="C338" s="26" t="s">
        <v>368</v>
      </c>
      <c r="D338" s="162"/>
      <c r="E338" s="24"/>
      <c r="F338" s="24"/>
      <c r="G338" s="24"/>
      <c r="H338" s="181">
        <f t="shared" si="11"/>
        <v>0</v>
      </c>
      <c r="I338" s="24"/>
      <c r="J338" s="24"/>
      <c r="K338" s="24"/>
      <c r="L338" s="24"/>
      <c r="M338" s="24"/>
      <c r="N338" s="24"/>
      <c r="O338" s="24"/>
      <c r="P338" s="181">
        <f t="shared" si="12"/>
        <v>0</v>
      </c>
      <c r="Q338" s="24"/>
      <c r="R338" s="24"/>
      <c r="S338" s="24"/>
      <c r="T338" s="24"/>
    </row>
    <row r="339" spans="1:20" ht="12.75" customHeight="1" x14ac:dyDescent="0.2">
      <c r="A339" s="119"/>
      <c r="B339" s="234"/>
      <c r="C339" s="26" t="s">
        <v>254</v>
      </c>
      <c r="D339" s="180">
        <v>1</v>
      </c>
      <c r="E339" s="181">
        <v>0</v>
      </c>
      <c r="F339" s="181">
        <v>0</v>
      </c>
      <c r="G339" s="181">
        <v>0</v>
      </c>
      <c r="H339" s="181">
        <v>0</v>
      </c>
      <c r="I339" s="181">
        <v>0</v>
      </c>
      <c r="J339" s="181">
        <v>0</v>
      </c>
      <c r="K339" s="181">
        <v>0</v>
      </c>
      <c r="L339" s="181">
        <v>0</v>
      </c>
      <c r="M339" s="181">
        <v>0</v>
      </c>
      <c r="N339" s="181">
        <v>0.01</v>
      </c>
      <c r="O339" s="181">
        <v>0.01</v>
      </c>
      <c r="P339" s="181">
        <v>0.01</v>
      </c>
      <c r="Q339" s="181">
        <v>0</v>
      </c>
      <c r="R339" s="181">
        <v>0</v>
      </c>
      <c r="S339" s="181">
        <v>0</v>
      </c>
      <c r="T339" s="181">
        <v>0.01</v>
      </c>
    </row>
    <row r="340" spans="1:20" ht="12.75" customHeight="1" x14ac:dyDescent="0.2">
      <c r="A340" s="119"/>
      <c r="B340" s="234"/>
      <c r="C340" s="26" t="s">
        <v>452</v>
      </c>
      <c r="D340" s="162"/>
      <c r="E340" s="24"/>
      <c r="F340" s="24"/>
      <c r="G340" s="24"/>
      <c r="H340" s="181">
        <f t="shared" si="11"/>
        <v>0</v>
      </c>
      <c r="I340" s="24"/>
      <c r="J340" s="24"/>
      <c r="K340" s="24"/>
      <c r="L340" s="24"/>
      <c r="M340" s="24"/>
      <c r="N340" s="24"/>
      <c r="O340" s="24"/>
      <c r="P340" s="181">
        <f t="shared" si="12"/>
        <v>0</v>
      </c>
      <c r="Q340" s="24"/>
      <c r="R340" s="24"/>
      <c r="S340" s="24"/>
      <c r="T340" s="24"/>
    </row>
    <row r="341" spans="1:20" ht="12.75" customHeight="1" x14ac:dyDescent="0.2">
      <c r="A341" s="119"/>
      <c r="B341" s="234"/>
      <c r="C341" s="26" t="s">
        <v>361</v>
      </c>
      <c r="D341" s="162"/>
      <c r="E341" s="24"/>
      <c r="F341" s="24"/>
      <c r="G341" s="24"/>
      <c r="H341" s="181">
        <f t="shared" si="11"/>
        <v>0</v>
      </c>
      <c r="I341" s="24"/>
      <c r="J341" s="24"/>
      <c r="K341" s="24"/>
      <c r="L341" s="24"/>
      <c r="M341" s="24"/>
      <c r="N341" s="24"/>
      <c r="O341" s="24"/>
      <c r="P341" s="181">
        <f t="shared" si="12"/>
        <v>0</v>
      </c>
      <c r="Q341" s="24"/>
      <c r="R341" s="24"/>
      <c r="S341" s="24"/>
      <c r="T341" s="24"/>
    </row>
    <row r="342" spans="1:20" ht="12.75" customHeight="1" x14ac:dyDescent="0.2">
      <c r="A342" s="119"/>
      <c r="B342" s="234"/>
      <c r="C342" s="26" t="s">
        <v>236</v>
      </c>
      <c r="D342" s="180">
        <v>2</v>
      </c>
      <c r="E342" s="181">
        <v>0</v>
      </c>
      <c r="F342" s="181">
        <v>0</v>
      </c>
      <c r="G342" s="181">
        <v>0</v>
      </c>
      <c r="H342" s="181">
        <v>0</v>
      </c>
      <c r="I342" s="181">
        <v>0.3</v>
      </c>
      <c r="J342" s="181">
        <v>0</v>
      </c>
      <c r="K342" s="181">
        <v>0.3</v>
      </c>
      <c r="L342" s="181">
        <v>0.1</v>
      </c>
      <c r="M342" s="181">
        <v>0.1</v>
      </c>
      <c r="N342" s="181">
        <v>0.5</v>
      </c>
      <c r="O342" s="181">
        <v>0.7</v>
      </c>
      <c r="P342" s="181">
        <v>1</v>
      </c>
      <c r="Q342" s="181">
        <v>0</v>
      </c>
      <c r="R342" s="181">
        <v>0</v>
      </c>
      <c r="S342" s="181">
        <v>0</v>
      </c>
      <c r="T342" s="181">
        <v>1</v>
      </c>
    </row>
    <row r="343" spans="1:20" ht="12.75" customHeight="1" x14ac:dyDescent="0.2">
      <c r="A343" s="119"/>
      <c r="B343" s="234"/>
      <c r="C343" s="26" t="s">
        <v>253</v>
      </c>
      <c r="D343" s="180">
        <v>2</v>
      </c>
      <c r="E343" s="181">
        <v>0</v>
      </c>
      <c r="F343" s="181">
        <v>0</v>
      </c>
      <c r="G343" s="181">
        <v>0</v>
      </c>
      <c r="H343" s="181">
        <v>0</v>
      </c>
      <c r="I343" s="181">
        <v>0</v>
      </c>
      <c r="J343" s="181">
        <v>0</v>
      </c>
      <c r="K343" s="181">
        <v>0</v>
      </c>
      <c r="L343" s="181">
        <v>0</v>
      </c>
      <c r="M343" s="181">
        <v>2</v>
      </c>
      <c r="N343" s="181">
        <v>7.5</v>
      </c>
      <c r="O343" s="181">
        <v>9.5</v>
      </c>
      <c r="P343" s="181">
        <v>9.5</v>
      </c>
      <c r="Q343" s="181">
        <v>0</v>
      </c>
      <c r="R343" s="181">
        <v>0</v>
      </c>
      <c r="S343" s="181">
        <v>0</v>
      </c>
      <c r="T343" s="181">
        <v>9.5</v>
      </c>
    </row>
    <row r="344" spans="1:20" ht="12.75" customHeight="1" x14ac:dyDescent="0.2">
      <c r="A344" s="119"/>
      <c r="B344" s="234"/>
      <c r="C344" s="26" t="s">
        <v>255</v>
      </c>
      <c r="D344" s="180">
        <v>5</v>
      </c>
      <c r="E344" s="181">
        <v>0</v>
      </c>
      <c r="F344" s="181">
        <v>0</v>
      </c>
      <c r="G344" s="181">
        <v>0</v>
      </c>
      <c r="H344" s="181">
        <v>0</v>
      </c>
      <c r="I344" s="181">
        <v>0</v>
      </c>
      <c r="J344" s="181">
        <v>0</v>
      </c>
      <c r="K344" s="181">
        <v>0</v>
      </c>
      <c r="L344" s="181">
        <v>0</v>
      </c>
      <c r="M344" s="181">
        <v>0.1</v>
      </c>
      <c r="N344" s="181">
        <v>1.9100000000000001</v>
      </c>
      <c r="O344" s="181">
        <v>2.0100000000000002</v>
      </c>
      <c r="P344" s="181">
        <v>2.0100000000000002</v>
      </c>
      <c r="Q344" s="181">
        <v>0</v>
      </c>
      <c r="R344" s="181">
        <v>0</v>
      </c>
      <c r="S344" s="181">
        <v>0</v>
      </c>
      <c r="T344" s="181">
        <v>2.0099999999999998</v>
      </c>
    </row>
    <row r="345" spans="1:20" ht="12.75" customHeight="1" x14ac:dyDescent="0.2">
      <c r="A345" s="119"/>
      <c r="B345" s="234"/>
      <c r="C345" s="26" t="s">
        <v>376</v>
      </c>
      <c r="D345" s="162"/>
      <c r="E345" s="24"/>
      <c r="F345" s="24"/>
      <c r="G345" s="24"/>
      <c r="H345" s="181">
        <f t="shared" si="11"/>
        <v>0</v>
      </c>
      <c r="I345" s="24"/>
      <c r="J345" s="24"/>
      <c r="K345" s="24"/>
      <c r="L345" s="24"/>
      <c r="M345" s="24"/>
      <c r="N345" s="24"/>
      <c r="O345" s="24"/>
      <c r="P345" s="181">
        <f t="shared" si="12"/>
        <v>0</v>
      </c>
      <c r="Q345" s="24"/>
      <c r="R345" s="24"/>
      <c r="S345" s="24"/>
      <c r="T345" s="24"/>
    </row>
    <row r="346" spans="1:20" ht="12.75" customHeight="1" x14ac:dyDescent="0.2">
      <c r="A346" s="119"/>
      <c r="B346" s="234"/>
      <c r="C346" s="26" t="s">
        <v>251</v>
      </c>
      <c r="D346" s="180">
        <v>7</v>
      </c>
      <c r="E346" s="181">
        <v>0</v>
      </c>
      <c r="F346" s="181">
        <v>0</v>
      </c>
      <c r="G346" s="181">
        <v>0</v>
      </c>
      <c r="H346" s="181">
        <v>0</v>
      </c>
      <c r="I346" s="181">
        <v>0</v>
      </c>
      <c r="J346" s="181">
        <v>0.01</v>
      </c>
      <c r="K346" s="181">
        <v>0.01</v>
      </c>
      <c r="L346" s="181">
        <v>2.1</v>
      </c>
      <c r="M346" s="181">
        <v>0.79999999999999993</v>
      </c>
      <c r="N346" s="181">
        <v>2.9199999999999995</v>
      </c>
      <c r="O346" s="181">
        <v>5.8199999999999994</v>
      </c>
      <c r="P346" s="181">
        <v>5.8299999999999992</v>
      </c>
      <c r="Q346" s="181">
        <v>0</v>
      </c>
      <c r="R346" s="181">
        <v>0.01</v>
      </c>
      <c r="S346" s="181">
        <v>0.01</v>
      </c>
      <c r="T346" s="181">
        <v>5.839999999999999</v>
      </c>
    </row>
    <row r="347" spans="1:20" ht="12.75" customHeight="1" x14ac:dyDescent="0.2">
      <c r="A347" s="119"/>
      <c r="B347" s="234"/>
      <c r="C347" s="26" t="s">
        <v>232</v>
      </c>
      <c r="D347" s="162"/>
      <c r="E347" s="24"/>
      <c r="F347" s="24"/>
      <c r="G347" s="24"/>
      <c r="H347" s="181">
        <f t="shared" si="11"/>
        <v>0</v>
      </c>
      <c r="I347" s="24"/>
      <c r="J347" s="24"/>
      <c r="K347" s="24"/>
      <c r="L347" s="24"/>
      <c r="M347" s="24"/>
      <c r="N347" s="24"/>
      <c r="O347" s="24"/>
      <c r="P347" s="181">
        <f t="shared" si="12"/>
        <v>0</v>
      </c>
      <c r="Q347" s="24"/>
      <c r="R347" s="24"/>
      <c r="S347" s="24"/>
      <c r="T347" s="24"/>
    </row>
    <row r="348" spans="1:20" ht="12.75" customHeight="1" x14ac:dyDescent="0.2">
      <c r="A348" s="119"/>
      <c r="B348" s="234"/>
      <c r="C348" s="26" t="s">
        <v>344</v>
      </c>
      <c r="D348" s="162"/>
      <c r="E348" s="24"/>
      <c r="F348" s="24"/>
      <c r="G348" s="24"/>
      <c r="H348" s="181">
        <f t="shared" si="11"/>
        <v>0</v>
      </c>
      <c r="I348" s="24"/>
      <c r="J348" s="24"/>
      <c r="K348" s="24"/>
      <c r="L348" s="24"/>
      <c r="M348" s="24"/>
      <c r="N348" s="24"/>
      <c r="O348" s="24"/>
      <c r="P348" s="181">
        <f t="shared" si="12"/>
        <v>0</v>
      </c>
      <c r="Q348" s="24"/>
      <c r="R348" s="24"/>
      <c r="S348" s="24"/>
      <c r="T348" s="24"/>
    </row>
    <row r="349" spans="1:20" x14ac:dyDescent="0.2">
      <c r="A349" s="119"/>
      <c r="B349" s="234"/>
      <c r="C349" s="26" t="s">
        <v>242</v>
      </c>
      <c r="D349" s="180">
        <v>3</v>
      </c>
      <c r="E349" s="181">
        <v>0</v>
      </c>
      <c r="F349" s="181">
        <v>0</v>
      </c>
      <c r="G349" s="181">
        <v>0</v>
      </c>
      <c r="H349" s="181">
        <v>0</v>
      </c>
      <c r="I349" s="181">
        <v>0</v>
      </c>
      <c r="J349" s="181">
        <v>0</v>
      </c>
      <c r="K349" s="181">
        <v>0</v>
      </c>
      <c r="L349" s="181">
        <v>0.01</v>
      </c>
      <c r="M349" s="181">
        <v>0</v>
      </c>
      <c r="N349" s="181">
        <v>0.30000000000000004</v>
      </c>
      <c r="O349" s="181">
        <v>0.31000000000000005</v>
      </c>
      <c r="P349" s="181">
        <v>0.31000000000000005</v>
      </c>
      <c r="Q349" s="181">
        <v>0</v>
      </c>
      <c r="R349" s="181">
        <v>0</v>
      </c>
      <c r="S349" s="181">
        <v>0</v>
      </c>
      <c r="T349" s="181">
        <v>0.31000000000000005</v>
      </c>
    </row>
    <row r="350" spans="1:20" x14ac:dyDescent="0.2">
      <c r="A350" s="119"/>
      <c r="B350" s="234"/>
      <c r="C350" s="26" t="s">
        <v>370</v>
      </c>
      <c r="D350" s="162"/>
      <c r="E350" s="24"/>
      <c r="F350" s="24"/>
      <c r="G350" s="24"/>
      <c r="H350" s="181">
        <f t="shared" si="11"/>
        <v>0</v>
      </c>
      <c r="I350" s="24"/>
      <c r="J350" s="24"/>
      <c r="K350" s="24"/>
      <c r="L350" s="24"/>
      <c r="M350" s="24"/>
      <c r="N350" s="24"/>
      <c r="O350" s="24"/>
      <c r="P350" s="181">
        <f t="shared" si="12"/>
        <v>0</v>
      </c>
      <c r="Q350" s="24"/>
      <c r="R350" s="24"/>
      <c r="S350" s="24"/>
      <c r="T350" s="24"/>
    </row>
    <row r="351" spans="1:20" ht="12.75" customHeight="1" x14ac:dyDescent="0.2">
      <c r="A351" s="119"/>
      <c r="B351" s="234"/>
      <c r="C351" s="26" t="s">
        <v>231</v>
      </c>
      <c r="D351" s="162"/>
      <c r="E351" s="24"/>
      <c r="F351" s="24"/>
      <c r="G351" s="24"/>
      <c r="H351" s="181">
        <f t="shared" si="11"/>
        <v>0</v>
      </c>
      <c r="I351" s="24"/>
      <c r="J351" s="24"/>
      <c r="K351" s="24"/>
      <c r="L351" s="24"/>
      <c r="M351" s="24"/>
      <c r="N351" s="24"/>
      <c r="O351" s="24"/>
      <c r="P351" s="181">
        <f t="shared" si="12"/>
        <v>0</v>
      </c>
      <c r="Q351" s="24"/>
      <c r="R351" s="24"/>
      <c r="S351" s="24"/>
      <c r="T351" s="24"/>
    </row>
    <row r="352" spans="1:20" ht="12.75" customHeight="1" x14ac:dyDescent="0.2">
      <c r="A352" s="119"/>
      <c r="B352" s="234"/>
      <c r="C352" s="26" t="s">
        <v>346</v>
      </c>
      <c r="D352" s="162"/>
      <c r="E352" s="24"/>
      <c r="F352" s="24"/>
      <c r="G352" s="24"/>
      <c r="H352" s="181">
        <f t="shared" si="11"/>
        <v>0</v>
      </c>
      <c r="I352" s="24"/>
      <c r="J352" s="24"/>
      <c r="K352" s="24"/>
      <c r="L352" s="24"/>
      <c r="M352" s="24"/>
      <c r="N352" s="24"/>
      <c r="O352" s="24"/>
      <c r="P352" s="181">
        <f t="shared" si="12"/>
        <v>0</v>
      </c>
      <c r="Q352" s="24"/>
      <c r="R352" s="24"/>
      <c r="S352" s="24"/>
      <c r="T352" s="24"/>
    </row>
    <row r="353" spans="1:20" ht="12.75" customHeight="1" x14ac:dyDescent="0.2">
      <c r="A353" s="119"/>
      <c r="B353" s="234"/>
      <c r="C353" s="26" t="s">
        <v>347</v>
      </c>
      <c r="D353" s="162">
        <v>1</v>
      </c>
      <c r="E353" s="24">
        <v>0</v>
      </c>
      <c r="F353" s="24">
        <v>0</v>
      </c>
      <c r="G353" s="24">
        <v>0</v>
      </c>
      <c r="H353" s="181">
        <v>0</v>
      </c>
      <c r="I353" s="24">
        <v>0</v>
      </c>
      <c r="J353" s="24">
        <v>0</v>
      </c>
      <c r="K353" s="24">
        <v>0</v>
      </c>
      <c r="L353" s="24">
        <v>0</v>
      </c>
      <c r="M353" s="24">
        <v>0</v>
      </c>
      <c r="N353" s="24">
        <v>0.02</v>
      </c>
      <c r="O353" s="24">
        <v>0.02</v>
      </c>
      <c r="P353" s="181">
        <v>0.02</v>
      </c>
      <c r="Q353" s="24">
        <v>0</v>
      </c>
      <c r="R353" s="24">
        <v>0</v>
      </c>
      <c r="S353" s="24">
        <v>0</v>
      </c>
      <c r="T353" s="24">
        <v>0.02</v>
      </c>
    </row>
    <row r="354" spans="1:20" ht="12.75" customHeight="1" x14ac:dyDescent="0.2">
      <c r="A354" s="119"/>
      <c r="B354" s="234"/>
      <c r="C354" s="26" t="s">
        <v>289</v>
      </c>
      <c r="D354" s="162"/>
      <c r="E354" s="24"/>
      <c r="F354" s="24"/>
      <c r="G354" s="24"/>
      <c r="H354" s="181">
        <f t="shared" si="11"/>
        <v>0</v>
      </c>
      <c r="I354" s="24"/>
      <c r="J354" s="24"/>
      <c r="K354" s="24"/>
      <c r="L354" s="24"/>
      <c r="M354" s="24"/>
      <c r="N354" s="24"/>
      <c r="O354" s="24"/>
      <c r="P354" s="181">
        <f t="shared" si="12"/>
        <v>0</v>
      </c>
      <c r="Q354" s="24"/>
      <c r="R354" s="24"/>
      <c r="S354" s="24"/>
      <c r="T354" s="24"/>
    </row>
    <row r="355" spans="1:20" ht="12.75" customHeight="1" x14ac:dyDescent="0.2">
      <c r="A355" s="119"/>
      <c r="B355" s="234"/>
      <c r="C355" s="26" t="s">
        <v>238</v>
      </c>
      <c r="D355" s="180">
        <v>1</v>
      </c>
      <c r="E355" s="181">
        <v>0</v>
      </c>
      <c r="F355" s="181">
        <v>0</v>
      </c>
      <c r="G355" s="181">
        <v>0</v>
      </c>
      <c r="H355" s="181">
        <v>0</v>
      </c>
      <c r="I355" s="181">
        <v>0</v>
      </c>
      <c r="J355" s="181">
        <v>0</v>
      </c>
      <c r="K355" s="181">
        <v>0</v>
      </c>
      <c r="L355" s="181">
        <v>0</v>
      </c>
      <c r="M355" s="181">
        <v>0</v>
      </c>
      <c r="N355" s="181">
        <v>0.01</v>
      </c>
      <c r="O355" s="181">
        <v>0.01</v>
      </c>
      <c r="P355" s="181">
        <v>0.01</v>
      </c>
      <c r="Q355" s="181">
        <v>0</v>
      </c>
      <c r="R355" s="181">
        <v>0</v>
      </c>
      <c r="S355" s="181">
        <v>0</v>
      </c>
      <c r="T355" s="181">
        <v>0.01</v>
      </c>
    </row>
    <row r="356" spans="1:20" ht="12.75" customHeight="1" x14ac:dyDescent="0.2">
      <c r="A356" s="119"/>
      <c r="B356" s="234"/>
      <c r="C356" s="26" t="s">
        <v>390</v>
      </c>
      <c r="D356" s="162"/>
      <c r="E356" s="24"/>
      <c r="F356" s="24"/>
      <c r="G356" s="24"/>
      <c r="H356" s="181">
        <f t="shared" si="11"/>
        <v>0</v>
      </c>
      <c r="I356" s="24"/>
      <c r="J356" s="24"/>
      <c r="K356" s="24"/>
      <c r="L356" s="24"/>
      <c r="M356" s="24"/>
      <c r="N356" s="24"/>
      <c r="O356" s="24"/>
      <c r="P356" s="181">
        <f t="shared" si="12"/>
        <v>0</v>
      </c>
      <c r="Q356" s="24"/>
      <c r="R356" s="24"/>
      <c r="S356" s="24"/>
      <c r="T356" s="24"/>
    </row>
    <row r="357" spans="1:20" ht="12.75" customHeight="1" x14ac:dyDescent="0.2">
      <c r="A357" s="119"/>
      <c r="B357" s="234"/>
      <c r="C357" s="26" t="s">
        <v>352</v>
      </c>
      <c r="D357" s="162"/>
      <c r="E357" s="24"/>
      <c r="F357" s="24"/>
      <c r="G357" s="24"/>
      <c r="H357" s="181">
        <f t="shared" si="11"/>
        <v>0</v>
      </c>
      <c r="I357" s="24"/>
      <c r="J357" s="24"/>
      <c r="K357" s="24"/>
      <c r="L357" s="24"/>
      <c r="M357" s="24"/>
      <c r="N357" s="24"/>
      <c r="O357" s="24"/>
      <c r="P357" s="181">
        <f t="shared" si="12"/>
        <v>0</v>
      </c>
      <c r="Q357" s="24"/>
      <c r="R357" s="24"/>
      <c r="S357" s="24"/>
      <c r="T357" s="24"/>
    </row>
    <row r="358" spans="1:20" ht="12.75" customHeight="1" x14ac:dyDescent="0.2">
      <c r="A358" s="119"/>
      <c r="B358" s="234"/>
      <c r="C358" s="26" t="s">
        <v>248</v>
      </c>
      <c r="D358" s="180">
        <v>3</v>
      </c>
      <c r="E358" s="181">
        <v>0</v>
      </c>
      <c r="F358" s="181">
        <v>0</v>
      </c>
      <c r="G358" s="181">
        <v>0</v>
      </c>
      <c r="H358" s="181">
        <v>0</v>
      </c>
      <c r="I358" s="181">
        <v>0.01</v>
      </c>
      <c r="J358" s="181">
        <v>0</v>
      </c>
      <c r="K358" s="181">
        <v>0.01</v>
      </c>
      <c r="L358" s="181">
        <v>0</v>
      </c>
      <c r="M358" s="181">
        <v>0.4</v>
      </c>
      <c r="N358" s="181">
        <v>0.90999999999999992</v>
      </c>
      <c r="O358" s="181">
        <v>1.31</v>
      </c>
      <c r="P358" s="181">
        <v>1.32</v>
      </c>
      <c r="Q358" s="181">
        <v>0</v>
      </c>
      <c r="R358" s="181">
        <v>0</v>
      </c>
      <c r="S358" s="181">
        <v>0</v>
      </c>
      <c r="T358" s="181">
        <v>1.32</v>
      </c>
    </row>
    <row r="359" spans="1:20" ht="12.75" customHeight="1" x14ac:dyDescent="0.2">
      <c r="A359" s="119"/>
      <c r="B359" s="234"/>
      <c r="C359" s="26" t="s">
        <v>290</v>
      </c>
      <c r="D359" s="180"/>
      <c r="E359" s="181"/>
      <c r="F359" s="181"/>
      <c r="G359" s="181"/>
      <c r="H359" s="181">
        <f t="shared" si="11"/>
        <v>0</v>
      </c>
      <c r="I359" s="181"/>
      <c r="J359" s="181"/>
      <c r="K359" s="181"/>
      <c r="L359" s="181"/>
      <c r="M359" s="181"/>
      <c r="N359" s="181"/>
      <c r="O359" s="181"/>
      <c r="P359" s="181">
        <f t="shared" si="12"/>
        <v>0</v>
      </c>
      <c r="Q359" s="181"/>
      <c r="R359" s="181"/>
      <c r="S359" s="181"/>
      <c r="T359" s="181"/>
    </row>
    <row r="360" spans="1:20" ht="12.75" customHeight="1" x14ac:dyDescent="0.2">
      <c r="A360" s="119"/>
      <c r="B360" s="234"/>
      <c r="C360" s="26" t="s">
        <v>250</v>
      </c>
      <c r="D360" s="180">
        <v>2</v>
      </c>
      <c r="E360" s="181">
        <v>0</v>
      </c>
      <c r="F360" s="181">
        <v>0</v>
      </c>
      <c r="G360" s="181">
        <v>0</v>
      </c>
      <c r="H360" s="181">
        <v>0</v>
      </c>
      <c r="I360" s="181">
        <v>0</v>
      </c>
      <c r="J360" s="181">
        <v>0</v>
      </c>
      <c r="K360" s="181">
        <v>0</v>
      </c>
      <c r="L360" s="181">
        <v>0</v>
      </c>
      <c r="M360" s="181">
        <v>0.03</v>
      </c>
      <c r="N360" s="181">
        <v>0.17</v>
      </c>
      <c r="O360" s="181">
        <v>0.2</v>
      </c>
      <c r="P360" s="181">
        <v>0.2</v>
      </c>
      <c r="Q360" s="181">
        <v>0</v>
      </c>
      <c r="R360" s="181">
        <v>0</v>
      </c>
      <c r="S360" s="181">
        <v>0</v>
      </c>
      <c r="T360" s="181">
        <v>0.2</v>
      </c>
    </row>
    <row r="361" spans="1:20" ht="12.75" customHeight="1" x14ac:dyDescent="0.2">
      <c r="A361" s="119"/>
      <c r="B361" s="234"/>
      <c r="C361" s="26" t="s">
        <v>391</v>
      </c>
      <c r="D361" s="162"/>
      <c r="E361" s="24"/>
      <c r="F361" s="24"/>
      <c r="G361" s="24"/>
      <c r="H361" s="181">
        <f t="shared" si="11"/>
        <v>0</v>
      </c>
      <c r="I361" s="24"/>
      <c r="J361" s="24"/>
      <c r="K361" s="24"/>
      <c r="L361" s="24"/>
      <c r="M361" s="24"/>
      <c r="N361" s="24"/>
      <c r="O361" s="24"/>
      <c r="P361" s="181">
        <f t="shared" si="12"/>
        <v>0</v>
      </c>
      <c r="Q361" s="24"/>
      <c r="R361" s="24"/>
      <c r="S361" s="24"/>
      <c r="T361" s="24"/>
    </row>
    <row r="362" spans="1:20" ht="12.75" customHeight="1" x14ac:dyDescent="0.2">
      <c r="A362" s="119"/>
      <c r="B362" s="234"/>
      <c r="C362" s="26" t="s">
        <v>240</v>
      </c>
      <c r="D362" s="180"/>
      <c r="E362" s="181"/>
      <c r="F362" s="181"/>
      <c r="G362" s="181"/>
      <c r="H362" s="181">
        <f t="shared" si="11"/>
        <v>0</v>
      </c>
      <c r="I362" s="181"/>
      <c r="J362" s="181"/>
      <c r="K362" s="181"/>
      <c r="L362" s="181"/>
      <c r="M362" s="181"/>
      <c r="N362" s="181"/>
      <c r="O362" s="181"/>
      <c r="P362" s="181">
        <f t="shared" si="12"/>
        <v>0</v>
      </c>
      <c r="Q362" s="181"/>
      <c r="R362" s="181"/>
      <c r="S362" s="181"/>
      <c r="T362" s="181"/>
    </row>
    <row r="363" spans="1:20" s="5" customFormat="1" ht="12.75" customHeight="1" x14ac:dyDescent="0.2">
      <c r="A363" s="119"/>
      <c r="B363" s="234"/>
      <c r="C363" s="26" t="s">
        <v>261</v>
      </c>
      <c r="D363" s="180">
        <v>1</v>
      </c>
      <c r="E363" s="181">
        <v>0</v>
      </c>
      <c r="F363" s="181">
        <v>0</v>
      </c>
      <c r="G363" s="181">
        <v>0</v>
      </c>
      <c r="H363" s="181">
        <v>0</v>
      </c>
      <c r="I363" s="181">
        <v>0</v>
      </c>
      <c r="J363" s="181">
        <v>0</v>
      </c>
      <c r="K363" s="181">
        <v>0</v>
      </c>
      <c r="L363" s="181">
        <v>0</v>
      </c>
      <c r="M363" s="181">
        <v>0.1</v>
      </c>
      <c r="N363" s="181">
        <v>0.1</v>
      </c>
      <c r="O363" s="181">
        <v>0.2</v>
      </c>
      <c r="P363" s="181">
        <v>0.2</v>
      </c>
      <c r="Q363" s="181">
        <v>0</v>
      </c>
      <c r="R363" s="181">
        <v>0</v>
      </c>
      <c r="S363" s="181">
        <v>0</v>
      </c>
      <c r="T363" s="181">
        <v>0.2</v>
      </c>
    </row>
    <row r="364" spans="1:20" x14ac:dyDescent="0.2">
      <c r="A364" s="119"/>
      <c r="B364" s="234"/>
      <c r="C364" s="26" t="s">
        <v>241</v>
      </c>
      <c r="D364" s="180"/>
      <c r="E364" s="181"/>
      <c r="F364" s="181"/>
      <c r="G364" s="181"/>
      <c r="H364" s="181">
        <f t="shared" si="11"/>
        <v>0</v>
      </c>
      <c r="I364" s="181"/>
      <c r="J364" s="181"/>
      <c r="K364" s="181"/>
      <c r="L364" s="181"/>
      <c r="M364" s="181"/>
      <c r="N364" s="181"/>
      <c r="O364" s="181"/>
      <c r="P364" s="181">
        <f t="shared" si="12"/>
        <v>0</v>
      </c>
      <c r="Q364" s="181"/>
      <c r="R364" s="181"/>
      <c r="S364" s="181"/>
      <c r="T364" s="181"/>
    </row>
    <row r="365" spans="1:20" x14ac:dyDescent="0.2">
      <c r="A365" s="119"/>
      <c r="B365" s="234"/>
      <c r="C365" s="26" t="s">
        <v>570</v>
      </c>
      <c r="D365" s="180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</row>
    <row r="366" spans="1:20" x14ac:dyDescent="0.2">
      <c r="A366" s="119"/>
      <c r="B366" s="234"/>
      <c r="C366" s="26" t="s">
        <v>573</v>
      </c>
      <c r="D366" s="180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</row>
    <row r="367" spans="1:20" x14ac:dyDescent="0.2">
      <c r="A367" s="119"/>
      <c r="B367" s="234"/>
      <c r="C367" s="165" t="s">
        <v>574</v>
      </c>
      <c r="D367" s="180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</row>
    <row r="368" spans="1:20" x14ac:dyDescent="0.2">
      <c r="A368" s="119"/>
      <c r="B368" s="236"/>
      <c r="C368" s="26" t="s">
        <v>575</v>
      </c>
      <c r="D368" s="180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</row>
    <row r="369" spans="1:20" ht="15" x14ac:dyDescent="0.25">
      <c r="A369" s="230" t="s">
        <v>0</v>
      </c>
      <c r="B369" s="231"/>
      <c r="C369" s="232" t="s">
        <v>0</v>
      </c>
      <c r="D369" s="53">
        <f>SUM(D317:D364)</f>
        <v>352</v>
      </c>
      <c r="E369" s="54">
        <f>SUM(E317:E364)</f>
        <v>0.5</v>
      </c>
      <c r="F369" s="54">
        <f>SUM(F317:F364)</f>
        <v>0</v>
      </c>
      <c r="G369" s="54">
        <f>SUM(G317:G364)</f>
        <v>0</v>
      </c>
      <c r="H369" s="54">
        <f t="shared" si="11"/>
        <v>0.5</v>
      </c>
      <c r="I369" s="54">
        <f>SUM(I317:I364)</f>
        <v>8.3000000000000007</v>
      </c>
      <c r="J369" s="54">
        <f>SUM(J317:J364)</f>
        <v>0.52</v>
      </c>
      <c r="K369" s="54">
        <f>+J369+I369+H369</f>
        <v>9.32</v>
      </c>
      <c r="L369" s="54">
        <f>SUM(L317:L364)</f>
        <v>241.06900000000002</v>
      </c>
      <c r="M369" s="54">
        <f>SUM(M317:M364)</f>
        <v>407.95</v>
      </c>
      <c r="N369" s="54">
        <f>SUM(N317:N364)</f>
        <v>286.64100000000013</v>
      </c>
      <c r="O369" s="54">
        <f>+N369+M369+L369</f>
        <v>935.66000000000008</v>
      </c>
      <c r="P369" s="54">
        <f t="shared" si="12"/>
        <v>944.98000000000013</v>
      </c>
      <c r="Q369" s="54">
        <f>SUM(Q317:Q364)</f>
        <v>0.9</v>
      </c>
      <c r="R369" s="54">
        <f>SUM(R317:R364)</f>
        <v>7.51</v>
      </c>
      <c r="S369" s="54">
        <f>+R369+Q369</f>
        <v>8.41</v>
      </c>
      <c r="T369" s="55">
        <f>+S369+P369</f>
        <v>953.3900000000001</v>
      </c>
    </row>
    <row r="370" spans="1:20" ht="15" x14ac:dyDescent="0.25">
      <c r="A370" s="230" t="s">
        <v>337</v>
      </c>
      <c r="B370" s="231"/>
      <c r="C370" s="232"/>
      <c r="D370" s="173">
        <f>D369+D316+D305+D294+D262+D249+D216+D182+D160+D129+D95+D56+D39+D29+D19+D11</f>
        <v>7101</v>
      </c>
      <c r="E370" s="174">
        <f>E369+E316+E305+E294+E262+E249+E216+E182+E160+E129+E95+E56+E39+E29+E19+E11</f>
        <v>1425.3559999999998</v>
      </c>
      <c r="F370" s="174">
        <f>F369+F316+F305+F294+F262+F249+F216+F182+F160+F129+F95+F56+F39+F29+F19+F11</f>
        <v>1234.3004999999998</v>
      </c>
      <c r="G370" s="174">
        <f>G369+G316+G305+G294+G262+G249+G216+G182+G160+G129+G95+G56+G39+G29+G19+G11</f>
        <v>1840.9994999999999</v>
      </c>
      <c r="H370" s="54">
        <f>SUM(E370:G370)</f>
        <v>4500.655999999999</v>
      </c>
      <c r="I370" s="174">
        <f t="shared" ref="I370:O370" si="13">I369+I316+I305+I294+I262+I249+I216+I182+I160+I129+I95+I56+I39+I29+I19+I11</f>
        <v>4769.2357000000011</v>
      </c>
      <c r="J370" s="174">
        <f t="shared" si="13"/>
        <v>75.352000000000004</v>
      </c>
      <c r="K370" s="174">
        <f t="shared" si="13"/>
        <v>9345.1916999999994</v>
      </c>
      <c r="L370" s="174">
        <f t="shared" si="13"/>
        <v>5958.8208999999988</v>
      </c>
      <c r="M370" s="174">
        <f t="shared" si="13"/>
        <v>10214.706400000001</v>
      </c>
      <c r="N370" s="174">
        <f t="shared" si="13"/>
        <v>5626.8255999999983</v>
      </c>
      <c r="O370" s="174">
        <f t="shared" si="13"/>
        <v>21800.352899999998</v>
      </c>
      <c r="P370" s="174">
        <f t="shared" si="12"/>
        <v>31145.544599999997</v>
      </c>
      <c r="Q370" s="174">
        <f>Q369+Q316+Q305+Q294+Q262+Q249+Q216+Q182+Q160+Q129+Q95+Q56+Q39+Q29+Q19+Q11</f>
        <v>805.596</v>
      </c>
      <c r="R370" s="174">
        <f>R369+R316+R305+R294+R262+R249+R216+R182+R160+R129+R95+R56+R39+R29+R19+R11</f>
        <v>3671.6915000000008</v>
      </c>
      <c r="S370" s="174">
        <f>S369+S316+S305+S294+S262+S249+S216+S182+S160+S129+S95+S56+S39+S29+S19+S11</f>
        <v>4477.2875000000004</v>
      </c>
      <c r="T370" s="174">
        <f>T369+T316+T305+T294+T262+T249+T216+T182+T160+T129+T95+T56+T39+T29+T19+T11</f>
        <v>35622.832100000007</v>
      </c>
    </row>
    <row r="371" spans="1:20" x14ac:dyDescent="0.2">
      <c r="A371" s="42" t="s">
        <v>513</v>
      </c>
      <c r="B371" s="29"/>
      <c r="D371" s="6"/>
      <c r="E371" s="5"/>
      <c r="K371" s="10"/>
      <c r="T371" s="10"/>
    </row>
    <row r="372" spans="1:20" x14ac:dyDescent="0.2">
      <c r="A372" s="42" t="s">
        <v>514</v>
      </c>
      <c r="B372" s="29"/>
      <c r="D372" s="6"/>
      <c r="E372" s="5"/>
      <c r="K372" s="10"/>
      <c r="P372" s="10"/>
      <c r="R372" s="10"/>
    </row>
    <row r="373" spans="1:20" x14ac:dyDescent="0.2">
      <c r="A373" s="42"/>
      <c r="B373" s="29"/>
      <c r="D373" s="6"/>
      <c r="E373" s="5"/>
    </row>
    <row r="374" spans="1:20" x14ac:dyDescent="0.2">
      <c r="A374" s="29"/>
      <c r="B374" s="29"/>
      <c r="D374" s="6"/>
      <c r="E374" s="5"/>
    </row>
    <row r="375" spans="1:20" x14ac:dyDescent="0.2">
      <c r="A375" s="38" t="s">
        <v>454</v>
      </c>
      <c r="B375" s="38" t="s">
        <v>461</v>
      </c>
      <c r="C375" s="38"/>
      <c r="D375" s="38"/>
      <c r="E375" s="38"/>
      <c r="F375" s="38"/>
      <c r="G375" s="38"/>
      <c r="H375" s="38"/>
      <c r="I375" s="37" t="s">
        <v>473</v>
      </c>
      <c r="J375" s="10"/>
      <c r="K375" s="10"/>
      <c r="L375" s="10"/>
      <c r="M375" s="10"/>
      <c r="N375" s="10"/>
      <c r="O375" s="10"/>
    </row>
    <row r="376" spans="1:20" x14ac:dyDescent="0.2">
      <c r="A376" s="3"/>
      <c r="B376" s="37" t="s">
        <v>474</v>
      </c>
      <c r="D376" s="2"/>
      <c r="E376" s="10"/>
      <c r="F376" s="10"/>
      <c r="G376" s="10"/>
      <c r="H376" s="10"/>
      <c r="I376" s="38" t="s">
        <v>475</v>
      </c>
      <c r="J376" s="10"/>
      <c r="K376" s="10"/>
      <c r="L376" s="10"/>
      <c r="M376" s="10"/>
      <c r="N376" s="10"/>
      <c r="O376" s="10"/>
    </row>
    <row r="377" spans="1:20" x14ac:dyDescent="0.2">
      <c r="A377" s="3"/>
      <c r="B377" s="37" t="s">
        <v>455</v>
      </c>
      <c r="D377" s="2"/>
      <c r="E377" s="10"/>
      <c r="F377" s="10"/>
      <c r="G377" s="10"/>
      <c r="H377" s="10"/>
      <c r="I377" s="38" t="s">
        <v>476</v>
      </c>
      <c r="J377" s="10"/>
      <c r="K377" s="10"/>
      <c r="L377" s="10"/>
      <c r="M377" s="10"/>
      <c r="N377" s="10"/>
      <c r="O377" s="10"/>
      <c r="T377" s="10"/>
    </row>
    <row r="378" spans="1:20" x14ac:dyDescent="0.2">
      <c r="A378" s="3"/>
      <c r="B378" s="37" t="s">
        <v>457</v>
      </c>
      <c r="D378" s="2"/>
      <c r="E378" s="10"/>
      <c r="F378" s="10"/>
      <c r="G378" s="10"/>
      <c r="H378" s="10"/>
      <c r="I378" s="38" t="s">
        <v>460</v>
      </c>
      <c r="J378" s="10"/>
      <c r="K378" s="10"/>
      <c r="L378" s="10"/>
      <c r="M378" s="10"/>
      <c r="N378" s="10"/>
      <c r="O378" s="10"/>
    </row>
    <row r="379" spans="1:20" x14ac:dyDescent="0.2">
      <c r="A379" s="3"/>
      <c r="B379" s="37" t="s">
        <v>456</v>
      </c>
      <c r="D379" s="2"/>
      <c r="E379" s="10"/>
      <c r="F379" s="10"/>
      <c r="G379" s="10"/>
      <c r="H379" s="10"/>
      <c r="I379" s="38" t="s">
        <v>477</v>
      </c>
      <c r="J379" s="10"/>
      <c r="K379" s="10"/>
      <c r="L379" s="10"/>
      <c r="M379" s="10"/>
      <c r="N379" s="10"/>
      <c r="O379" s="10"/>
    </row>
    <row r="380" spans="1:20" x14ac:dyDescent="0.2">
      <c r="A380" s="3"/>
      <c r="B380" s="37" t="s">
        <v>458</v>
      </c>
      <c r="D380" s="2"/>
      <c r="E380" s="10"/>
      <c r="F380" s="10"/>
      <c r="G380" s="10"/>
      <c r="H380" s="10"/>
      <c r="I380" s="10" t="s">
        <v>519</v>
      </c>
      <c r="J380" s="10"/>
      <c r="K380" s="10"/>
      <c r="L380" s="10"/>
      <c r="M380" s="10"/>
      <c r="N380" s="10"/>
      <c r="O380" s="10"/>
    </row>
    <row r="381" spans="1:20" x14ac:dyDescent="0.2">
      <c r="A381" s="3"/>
      <c r="B381" s="37" t="s">
        <v>459</v>
      </c>
      <c r="D381" s="2"/>
      <c r="E381" s="10"/>
      <c r="F381" s="10"/>
      <c r="G381" s="10"/>
      <c r="H381" s="10"/>
      <c r="I381" s="10" t="s">
        <v>564</v>
      </c>
      <c r="J381" s="10"/>
      <c r="K381" s="10"/>
      <c r="L381" s="10"/>
      <c r="M381" s="10"/>
      <c r="N381" s="10"/>
      <c r="O381" s="10"/>
    </row>
    <row r="382" spans="1:20" x14ac:dyDescent="0.2">
      <c r="A382" s="3"/>
      <c r="B382" s="3"/>
      <c r="D382" s="2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</row>
    <row r="383" spans="1:20" x14ac:dyDescent="0.2">
      <c r="A383" s="4"/>
      <c r="B383" s="4"/>
      <c r="C383" s="5"/>
      <c r="D383" s="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</row>
    <row r="384" spans="1:20" x14ac:dyDescent="0.2">
      <c r="A384" s="3"/>
      <c r="B384" s="3"/>
      <c r="D384" s="6"/>
      <c r="E384" s="5"/>
    </row>
    <row r="385" spans="1:5" x14ac:dyDescent="0.2">
      <c r="A385" s="3"/>
      <c r="B385" s="3"/>
      <c r="D385" s="6"/>
      <c r="E385" s="5"/>
    </row>
    <row r="386" spans="1:5" x14ac:dyDescent="0.2">
      <c r="A386" s="3"/>
      <c r="B386" s="3"/>
      <c r="D386" s="6"/>
      <c r="E386" s="5"/>
    </row>
  </sheetData>
  <mergeCells count="32">
    <mergeCell ref="A11:C11"/>
    <mergeCell ref="A19:C19"/>
    <mergeCell ref="A29:C29"/>
    <mergeCell ref="D4:D6"/>
    <mergeCell ref="E4:O4"/>
    <mergeCell ref="A370:C370"/>
    <mergeCell ref="A369:C369"/>
    <mergeCell ref="B337:B368"/>
    <mergeCell ref="A39:C39"/>
    <mergeCell ref="A316:C316"/>
    <mergeCell ref="A182:C182"/>
    <mergeCell ref="A216:C216"/>
    <mergeCell ref="A249:C249"/>
    <mergeCell ref="A262:C262"/>
    <mergeCell ref="A294:C294"/>
    <mergeCell ref="A305:C305"/>
    <mergeCell ref="A56:C56"/>
    <mergeCell ref="A95:C95"/>
    <mergeCell ref="A129:C129"/>
    <mergeCell ref="A160:C160"/>
    <mergeCell ref="B170:B176"/>
    <mergeCell ref="A1:T1"/>
    <mergeCell ref="A2:T2"/>
    <mergeCell ref="A4:A6"/>
    <mergeCell ref="B4:B6"/>
    <mergeCell ref="C4:C6"/>
    <mergeCell ref="S4:S6"/>
    <mergeCell ref="T4:T6"/>
    <mergeCell ref="E5:K5"/>
    <mergeCell ref="L5:O5"/>
    <mergeCell ref="Q4:R5"/>
    <mergeCell ref="P4:P6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52"/>
  <sheetViews>
    <sheetView showGridLines="0" topLeftCell="A295" zoomScale="75" workbookViewId="0">
      <selection activeCell="H346" sqref="H346"/>
    </sheetView>
  </sheetViews>
  <sheetFormatPr baseColWidth="10" defaultRowHeight="12.75" x14ac:dyDescent="0.2"/>
  <cols>
    <col min="1" max="1" width="8.140625" style="3" customWidth="1"/>
    <col min="2" max="2" width="20.85546875" style="3" bestFit="1" customWidth="1"/>
    <col min="3" max="3" width="28" customWidth="1"/>
    <col min="4" max="4" width="11.5703125" style="2" customWidth="1"/>
    <col min="5" max="7" width="9.7109375" style="2" customWidth="1"/>
    <col min="8" max="8" width="12.42578125" style="10" customWidth="1"/>
    <col min="9" max="9" width="11.42578125" style="10"/>
    <col min="10" max="10" width="8.7109375" style="10" customWidth="1"/>
    <col min="11" max="11" width="9.28515625" style="10" bestFit="1" customWidth="1"/>
    <col min="12" max="12" width="11.5703125" style="10" customWidth="1"/>
    <col min="13" max="13" width="12.85546875" style="10" customWidth="1"/>
    <col min="14" max="15" width="11.42578125" style="10"/>
    <col min="16" max="16" width="12.85546875" style="10" customWidth="1"/>
    <col min="17" max="17" width="13.7109375" style="10" customWidth="1"/>
    <col min="18" max="18" width="13.5703125" style="10" customWidth="1"/>
  </cols>
  <sheetData>
    <row r="1" spans="1:21" ht="15.75" x14ac:dyDescent="0.25">
      <c r="A1" s="277" t="s">
        <v>311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</row>
    <row r="2" spans="1:21" ht="15.75" x14ac:dyDescent="0.25">
      <c r="A2" s="277" t="s">
        <v>360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</row>
    <row r="3" spans="1:21" ht="15.75" x14ac:dyDescent="0.25">
      <c r="A3" s="41" t="s">
        <v>497</v>
      </c>
      <c r="B3" s="11"/>
      <c r="C3" s="11"/>
      <c r="D3" s="12"/>
      <c r="E3" s="12"/>
      <c r="F3" s="12"/>
      <c r="G3" s="12"/>
      <c r="H3" s="13"/>
      <c r="I3" s="13"/>
      <c r="J3" s="13"/>
      <c r="K3" s="13"/>
      <c r="L3" s="13"/>
      <c r="M3" s="13"/>
    </row>
    <row r="4" spans="1:21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397</v>
      </c>
      <c r="E4" s="117" t="s">
        <v>315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250" t="s">
        <v>394</v>
      </c>
      <c r="Q4" s="284" t="s">
        <v>395</v>
      </c>
      <c r="R4" s="263" t="s">
        <v>396</v>
      </c>
    </row>
    <row r="5" spans="1:21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118" t="s">
        <v>316</v>
      </c>
      <c r="M5" s="118"/>
      <c r="N5" s="118"/>
      <c r="O5" s="118"/>
      <c r="P5" s="251"/>
      <c r="Q5" s="285"/>
      <c r="R5" s="264"/>
    </row>
    <row r="6" spans="1:21" ht="27.75" customHeight="1" x14ac:dyDescent="0.25">
      <c r="A6" s="279"/>
      <c r="B6" s="278"/>
      <c r="C6" s="278"/>
      <c r="D6" s="280"/>
      <c r="E6" s="43" t="s">
        <v>398</v>
      </c>
      <c r="F6" s="43" t="s">
        <v>399</v>
      </c>
      <c r="G6" s="43" t="s">
        <v>400</v>
      </c>
      <c r="H6" s="43" t="s">
        <v>401</v>
      </c>
      <c r="I6" s="44" t="s">
        <v>12</v>
      </c>
      <c r="J6" s="45" t="s">
        <v>480</v>
      </c>
      <c r="K6" s="44" t="s">
        <v>0</v>
      </c>
      <c r="L6" s="44" t="s">
        <v>13</v>
      </c>
      <c r="M6" s="44" t="s">
        <v>14</v>
      </c>
      <c r="N6" s="44" t="s">
        <v>15</v>
      </c>
      <c r="O6" s="44" t="s">
        <v>0</v>
      </c>
      <c r="P6" s="280"/>
      <c r="Q6" s="286"/>
      <c r="R6" s="287"/>
    </row>
    <row r="7" spans="1:21" x14ac:dyDescent="0.2">
      <c r="A7" s="126" t="s">
        <v>1</v>
      </c>
      <c r="B7" s="126" t="s">
        <v>308</v>
      </c>
      <c r="C7" s="46" t="s">
        <v>308</v>
      </c>
      <c r="D7" s="47">
        <v>16</v>
      </c>
      <c r="E7" s="48"/>
      <c r="F7" s="48"/>
      <c r="G7" s="48"/>
      <c r="H7" s="48">
        <f>SUM(E7:G7)</f>
        <v>0</v>
      </c>
      <c r="I7" s="48">
        <v>0.45</v>
      </c>
      <c r="J7" s="48"/>
      <c r="K7" s="48">
        <f>+SUM(H7:J7)</f>
        <v>0.45</v>
      </c>
      <c r="L7" s="48"/>
      <c r="M7" s="48">
        <v>1.98</v>
      </c>
      <c r="N7" s="48">
        <v>0.32</v>
      </c>
      <c r="O7" s="48">
        <f>+SUM(M7:N7)</f>
        <v>2.2999999999999998</v>
      </c>
      <c r="P7" s="48">
        <f>+SUM(K7+O7)</f>
        <v>2.75</v>
      </c>
      <c r="Q7" s="48"/>
      <c r="R7" s="48">
        <f>+SUM(P7:Q7)</f>
        <v>2.75</v>
      </c>
    </row>
    <row r="8" spans="1:21" x14ac:dyDescent="0.2">
      <c r="A8" s="57"/>
      <c r="B8" s="127"/>
      <c r="C8" s="49" t="s">
        <v>414</v>
      </c>
      <c r="D8" s="50">
        <v>0</v>
      </c>
      <c r="E8" s="30"/>
      <c r="F8" s="30"/>
      <c r="G8" s="30"/>
      <c r="H8" s="30">
        <f t="shared" ref="H8:H13" si="0">SUM(E8:G8)</f>
        <v>0</v>
      </c>
      <c r="I8" s="30"/>
      <c r="J8" s="30"/>
      <c r="K8" s="30">
        <f t="shared" ref="K8:K13" si="1">+SUM(H8:J8)</f>
        <v>0</v>
      </c>
      <c r="L8" s="30"/>
      <c r="M8" s="30"/>
      <c r="N8" s="30"/>
      <c r="O8" s="30">
        <f t="shared" ref="O8:O13" si="2">+SUM(M8:N8)</f>
        <v>0</v>
      </c>
      <c r="P8" s="30">
        <f t="shared" ref="P8:P13" si="3">+SUM(K8+O8)</f>
        <v>0</v>
      </c>
      <c r="Q8" s="30"/>
      <c r="R8" s="30">
        <f t="shared" ref="R8:R13" si="4">+SUM(P8:Q8)</f>
        <v>0</v>
      </c>
    </row>
    <row r="9" spans="1:21" ht="14.25" x14ac:dyDescent="0.2">
      <c r="A9" s="58"/>
      <c r="B9" s="128"/>
      <c r="C9" s="49" t="s">
        <v>263</v>
      </c>
      <c r="D9" s="50">
        <v>0</v>
      </c>
      <c r="E9" s="30"/>
      <c r="F9" s="30"/>
      <c r="G9" s="30"/>
      <c r="H9" s="30">
        <f t="shared" si="0"/>
        <v>0</v>
      </c>
      <c r="I9" s="30"/>
      <c r="J9" s="30"/>
      <c r="K9" s="30">
        <f t="shared" si="1"/>
        <v>0</v>
      </c>
      <c r="L9" s="30"/>
      <c r="M9" s="30"/>
      <c r="N9" s="30"/>
      <c r="O9" s="30">
        <f t="shared" si="2"/>
        <v>0</v>
      </c>
      <c r="P9" s="30">
        <f t="shared" si="3"/>
        <v>0</v>
      </c>
      <c r="Q9" s="30"/>
      <c r="R9" s="30">
        <f t="shared" si="4"/>
        <v>0</v>
      </c>
    </row>
    <row r="10" spans="1:21" ht="14.25" x14ac:dyDescent="0.2">
      <c r="A10" s="58"/>
      <c r="B10" s="129" t="s">
        <v>415</v>
      </c>
      <c r="C10" s="49" t="s">
        <v>297</v>
      </c>
      <c r="D10" s="50">
        <v>0</v>
      </c>
      <c r="E10" s="30"/>
      <c r="F10" s="30"/>
      <c r="G10" s="30"/>
      <c r="H10" s="30">
        <f t="shared" si="0"/>
        <v>0</v>
      </c>
      <c r="I10" s="30"/>
      <c r="J10" s="30"/>
      <c r="K10" s="30">
        <f t="shared" si="1"/>
        <v>0</v>
      </c>
      <c r="L10" s="30"/>
      <c r="M10" s="30"/>
      <c r="N10" s="30"/>
      <c r="O10" s="30">
        <f t="shared" si="2"/>
        <v>0</v>
      </c>
      <c r="P10" s="30">
        <f t="shared" si="3"/>
        <v>0</v>
      </c>
      <c r="Q10" s="30"/>
      <c r="R10" s="30">
        <f t="shared" si="4"/>
        <v>0</v>
      </c>
    </row>
    <row r="11" spans="1:21" ht="14.25" x14ac:dyDescent="0.2">
      <c r="A11" s="58"/>
      <c r="B11" s="130"/>
      <c r="C11" s="49" t="s">
        <v>298</v>
      </c>
      <c r="D11" s="50">
        <v>0</v>
      </c>
      <c r="E11" s="30"/>
      <c r="F11" s="30"/>
      <c r="G11" s="30"/>
      <c r="H11" s="30">
        <f t="shared" si="0"/>
        <v>0</v>
      </c>
      <c r="I11" s="30"/>
      <c r="J11" s="30"/>
      <c r="K11" s="30">
        <f t="shared" si="1"/>
        <v>0</v>
      </c>
      <c r="L11" s="30"/>
      <c r="M11" s="30"/>
      <c r="N11" s="30"/>
      <c r="O11" s="30">
        <f t="shared" si="2"/>
        <v>0</v>
      </c>
      <c r="P11" s="30">
        <f t="shared" si="3"/>
        <v>0</v>
      </c>
      <c r="Q11" s="30"/>
      <c r="R11" s="30">
        <f t="shared" si="4"/>
        <v>0</v>
      </c>
    </row>
    <row r="12" spans="1:21" ht="14.25" x14ac:dyDescent="0.2">
      <c r="A12" s="58"/>
      <c r="B12" s="130"/>
      <c r="C12" s="49" t="s">
        <v>415</v>
      </c>
      <c r="D12" s="50">
        <v>0</v>
      </c>
      <c r="E12" s="30"/>
      <c r="F12" s="30"/>
      <c r="G12" s="30"/>
      <c r="H12" s="30">
        <f t="shared" si="0"/>
        <v>0</v>
      </c>
      <c r="I12" s="30"/>
      <c r="J12" s="30"/>
      <c r="K12" s="30">
        <f t="shared" si="1"/>
        <v>0</v>
      </c>
      <c r="L12" s="30"/>
      <c r="M12" s="30"/>
      <c r="N12" s="30"/>
      <c r="O12" s="30">
        <f t="shared" si="2"/>
        <v>0</v>
      </c>
      <c r="P12" s="30">
        <f t="shared" si="3"/>
        <v>0</v>
      </c>
      <c r="Q12" s="30"/>
      <c r="R12" s="30">
        <f t="shared" si="4"/>
        <v>0</v>
      </c>
    </row>
    <row r="13" spans="1:21" ht="14.25" x14ac:dyDescent="0.2">
      <c r="A13" s="59"/>
      <c r="B13" s="131"/>
      <c r="C13" s="51" t="s">
        <v>264</v>
      </c>
      <c r="D13" s="52">
        <v>5</v>
      </c>
      <c r="E13" s="32"/>
      <c r="F13" s="32"/>
      <c r="G13" s="32"/>
      <c r="H13" s="32">
        <f t="shared" si="0"/>
        <v>0</v>
      </c>
      <c r="I13" s="32"/>
      <c r="J13" s="32"/>
      <c r="K13" s="32">
        <f t="shared" si="1"/>
        <v>0</v>
      </c>
      <c r="L13" s="32"/>
      <c r="M13" s="32">
        <v>0.85</v>
      </c>
      <c r="N13" s="32">
        <v>0.11</v>
      </c>
      <c r="O13" s="32">
        <f t="shared" si="2"/>
        <v>0.96</v>
      </c>
      <c r="P13" s="32">
        <f t="shared" si="3"/>
        <v>0.96</v>
      </c>
      <c r="Q13" s="32"/>
      <c r="R13" s="32">
        <f t="shared" si="4"/>
        <v>0.96</v>
      </c>
    </row>
    <row r="14" spans="1:21" ht="15" x14ac:dyDescent="0.25">
      <c r="A14" s="230" t="s">
        <v>0</v>
      </c>
      <c r="B14" s="231"/>
      <c r="C14" s="232" t="s">
        <v>0</v>
      </c>
      <c r="D14" s="53">
        <f>+SUM(D7:D13)</f>
        <v>21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>+SUM(I7:I13)</f>
        <v>0.45</v>
      </c>
      <c r="J14" s="54">
        <f>+SUM(J7:J13)</f>
        <v>0</v>
      </c>
      <c r="K14" s="54">
        <f>+SUM(K7:K13)</f>
        <v>0.45</v>
      </c>
      <c r="L14" s="54"/>
      <c r="M14" s="54">
        <f>+SUM(M7:M13)</f>
        <v>2.83</v>
      </c>
      <c r="N14" s="54">
        <f>+SUM(N7:N13)</f>
        <v>0.43</v>
      </c>
      <c r="O14" s="54">
        <f>+SUM(P7:P13)</f>
        <v>3.71</v>
      </c>
      <c r="P14" s="54">
        <f>+SUM(P7:P13)</f>
        <v>3.71</v>
      </c>
      <c r="Q14" s="54">
        <f>+SUM(Q7:Q13)</f>
        <v>0</v>
      </c>
      <c r="R14" s="55">
        <f>+SUM(R7:R13)</f>
        <v>3.71</v>
      </c>
    </row>
    <row r="15" spans="1:21" x14ac:dyDescent="0.2">
      <c r="A15" s="144" t="s">
        <v>2</v>
      </c>
      <c r="B15" s="120" t="s">
        <v>418</v>
      </c>
      <c r="C15" s="60" t="s">
        <v>299</v>
      </c>
      <c r="D15" s="61">
        <v>0</v>
      </c>
      <c r="E15" s="39"/>
      <c r="F15" s="39"/>
      <c r="G15" s="39"/>
      <c r="H15" s="48">
        <f>SUM(E15:G15)</f>
        <v>0</v>
      </c>
      <c r="I15" s="39"/>
      <c r="J15" s="39"/>
      <c r="K15" s="48">
        <f>+SUM(H15:J15)</f>
        <v>0</v>
      </c>
      <c r="L15" s="39"/>
      <c r="M15" s="39"/>
      <c r="N15" s="39"/>
      <c r="O15" s="39">
        <f>+SUM(L15:N15)</f>
        <v>0</v>
      </c>
      <c r="P15" s="39">
        <f>+SUM(K15+O15)</f>
        <v>0</v>
      </c>
      <c r="Q15" s="39"/>
      <c r="R15" s="39">
        <f>+SUM(P15:Q15)</f>
        <v>0</v>
      </c>
      <c r="S15" s="10"/>
      <c r="T15" s="10"/>
      <c r="U15" s="10"/>
    </row>
    <row r="16" spans="1:21" x14ac:dyDescent="0.2">
      <c r="A16" s="144"/>
      <c r="B16" s="121"/>
      <c r="C16" s="62" t="s">
        <v>265</v>
      </c>
      <c r="D16" s="34">
        <v>3</v>
      </c>
      <c r="E16" s="14"/>
      <c r="F16" s="14"/>
      <c r="G16" s="14"/>
      <c r="H16" s="30">
        <f>SUM(E16:G16)</f>
        <v>0</v>
      </c>
      <c r="I16" s="14"/>
      <c r="J16" s="14"/>
      <c r="K16" s="30">
        <f t="shared" ref="K16:K28" si="5">+SUM(H16:J16)</f>
        <v>0</v>
      </c>
      <c r="L16" s="14"/>
      <c r="M16" s="14"/>
      <c r="N16" s="14">
        <v>1.02</v>
      </c>
      <c r="O16" s="14">
        <f>+SUM(L16:N16)</f>
        <v>1.02</v>
      </c>
      <c r="P16" s="14">
        <f>+SUM(K16+O16)</f>
        <v>1.02</v>
      </c>
      <c r="Q16" s="14"/>
      <c r="R16" s="14">
        <f t="shared" ref="R16:R28" si="6">+SUM(P16:Q16)</f>
        <v>1.02</v>
      </c>
      <c r="S16" s="10"/>
      <c r="T16" s="10"/>
      <c r="U16" s="10"/>
    </row>
    <row r="17" spans="1:21" x14ac:dyDescent="0.2">
      <c r="A17" s="93"/>
      <c r="B17" s="121"/>
      <c r="C17" s="62" t="s">
        <v>417</v>
      </c>
      <c r="D17" s="34">
        <v>0</v>
      </c>
      <c r="E17" s="14"/>
      <c r="F17" s="14"/>
      <c r="G17" s="14"/>
      <c r="H17" s="30">
        <f t="shared" ref="H17:H28" si="7">SUM(E17:G17)</f>
        <v>0</v>
      </c>
      <c r="I17" s="14"/>
      <c r="J17" s="14"/>
      <c r="K17" s="30">
        <f t="shared" si="5"/>
        <v>0</v>
      </c>
      <c r="L17" s="14"/>
      <c r="M17" s="14"/>
      <c r="N17" s="14"/>
      <c r="O17" s="14">
        <f t="shared" ref="O17:O28" si="8">+SUM(L17:N17)</f>
        <v>0</v>
      </c>
      <c r="P17" s="14">
        <f t="shared" ref="P17:P28" si="9">+SUM(K17+O17)</f>
        <v>0</v>
      </c>
      <c r="Q17" s="14"/>
      <c r="R17" s="14">
        <f t="shared" si="6"/>
        <v>0</v>
      </c>
      <c r="S17" s="10"/>
      <c r="T17" s="10"/>
      <c r="U17" s="10"/>
    </row>
    <row r="18" spans="1:21" x14ac:dyDescent="0.2">
      <c r="A18" s="93"/>
      <c r="B18" s="121"/>
      <c r="C18" s="62" t="s">
        <v>19</v>
      </c>
      <c r="D18" s="34">
        <v>9</v>
      </c>
      <c r="E18" s="14"/>
      <c r="F18" s="14"/>
      <c r="G18" s="14"/>
      <c r="H18" s="30">
        <f t="shared" si="7"/>
        <v>0</v>
      </c>
      <c r="I18" s="14">
        <v>0.2</v>
      </c>
      <c r="J18" s="14"/>
      <c r="K18" s="30">
        <f t="shared" si="5"/>
        <v>0.2</v>
      </c>
      <c r="L18" s="14"/>
      <c r="M18" s="14">
        <v>1.1200000000000001</v>
      </c>
      <c r="N18" s="14">
        <v>0.56000000000000005</v>
      </c>
      <c r="O18" s="14">
        <f t="shared" si="8"/>
        <v>1.6800000000000002</v>
      </c>
      <c r="P18" s="14">
        <f t="shared" si="9"/>
        <v>1.8800000000000001</v>
      </c>
      <c r="Q18" s="14"/>
      <c r="R18" s="14">
        <f t="shared" si="6"/>
        <v>1.8800000000000001</v>
      </c>
      <c r="S18" s="10"/>
      <c r="T18" s="10"/>
      <c r="U18" s="10"/>
    </row>
    <row r="19" spans="1:21" x14ac:dyDescent="0.2">
      <c r="A19" s="93"/>
      <c r="B19" s="121"/>
      <c r="C19" s="62" t="s">
        <v>340</v>
      </c>
      <c r="D19" s="34">
        <v>0</v>
      </c>
      <c r="E19" s="14"/>
      <c r="F19" s="14"/>
      <c r="G19" s="14"/>
      <c r="H19" s="30">
        <f t="shared" si="7"/>
        <v>0</v>
      </c>
      <c r="I19" s="14"/>
      <c r="J19" s="14"/>
      <c r="K19" s="30">
        <f t="shared" si="5"/>
        <v>0</v>
      </c>
      <c r="L19" s="14"/>
      <c r="M19" s="14"/>
      <c r="N19" s="14"/>
      <c r="O19" s="14">
        <f t="shared" si="8"/>
        <v>0</v>
      </c>
      <c r="P19" s="14">
        <f t="shared" si="9"/>
        <v>0</v>
      </c>
      <c r="Q19" s="14"/>
      <c r="R19" s="14">
        <f t="shared" si="6"/>
        <v>0</v>
      </c>
      <c r="S19" s="10"/>
      <c r="T19" s="10"/>
      <c r="U19" s="10"/>
    </row>
    <row r="20" spans="1:21" x14ac:dyDescent="0.2">
      <c r="A20" s="93"/>
      <c r="B20" s="124"/>
      <c r="C20" s="62" t="s">
        <v>339</v>
      </c>
      <c r="D20" s="34">
        <v>1</v>
      </c>
      <c r="E20" s="14"/>
      <c r="F20" s="14"/>
      <c r="G20" s="14"/>
      <c r="H20" s="30">
        <f t="shared" si="7"/>
        <v>0</v>
      </c>
      <c r="I20" s="14"/>
      <c r="J20" s="14"/>
      <c r="K20" s="30">
        <f t="shared" si="5"/>
        <v>0</v>
      </c>
      <c r="L20" s="14"/>
      <c r="M20" s="14"/>
      <c r="N20" s="14">
        <v>3</v>
      </c>
      <c r="O20" s="14">
        <f t="shared" si="8"/>
        <v>3</v>
      </c>
      <c r="P20" s="14">
        <f t="shared" si="9"/>
        <v>3</v>
      </c>
      <c r="Q20" s="14"/>
      <c r="R20" s="14">
        <f t="shared" si="6"/>
        <v>3</v>
      </c>
      <c r="S20" s="10"/>
      <c r="T20" s="10"/>
      <c r="U20" s="10"/>
    </row>
    <row r="21" spans="1:21" x14ac:dyDescent="0.2">
      <c r="A21" s="93"/>
      <c r="B21" s="132" t="s">
        <v>419</v>
      </c>
      <c r="C21" s="62" t="s">
        <v>349</v>
      </c>
      <c r="D21" s="34">
        <v>0</v>
      </c>
      <c r="E21" s="14"/>
      <c r="F21" s="14"/>
      <c r="G21" s="14"/>
      <c r="H21" s="30">
        <f t="shared" si="7"/>
        <v>0</v>
      </c>
      <c r="I21" s="14"/>
      <c r="J21" s="14"/>
      <c r="K21" s="30">
        <f t="shared" si="5"/>
        <v>0</v>
      </c>
      <c r="L21" s="14"/>
      <c r="M21" s="14"/>
      <c r="N21" s="14"/>
      <c r="O21" s="14">
        <f t="shared" si="8"/>
        <v>0</v>
      </c>
      <c r="P21" s="14">
        <f t="shared" si="9"/>
        <v>0</v>
      </c>
      <c r="Q21" s="14"/>
      <c r="R21" s="14">
        <f t="shared" si="6"/>
        <v>0</v>
      </c>
      <c r="S21" s="10"/>
      <c r="T21" s="10"/>
      <c r="U21" s="10"/>
    </row>
    <row r="22" spans="1:21" x14ac:dyDescent="0.2">
      <c r="A22" s="93"/>
      <c r="B22" s="121"/>
      <c r="C22" s="62" t="s">
        <v>341</v>
      </c>
      <c r="D22" s="34">
        <v>0</v>
      </c>
      <c r="E22" s="14"/>
      <c r="F22" s="14"/>
      <c r="G22" s="14"/>
      <c r="H22" s="30">
        <f t="shared" si="7"/>
        <v>0</v>
      </c>
      <c r="I22" s="14"/>
      <c r="J22" s="14"/>
      <c r="K22" s="30">
        <f t="shared" si="5"/>
        <v>0</v>
      </c>
      <c r="L22" s="14"/>
      <c r="M22" s="14"/>
      <c r="N22" s="14"/>
      <c r="O22" s="14">
        <f t="shared" si="8"/>
        <v>0</v>
      </c>
      <c r="P22" s="14">
        <f t="shared" si="9"/>
        <v>0</v>
      </c>
      <c r="Q22" s="14"/>
      <c r="R22" s="14">
        <f t="shared" si="6"/>
        <v>0</v>
      </c>
      <c r="S22" s="10"/>
      <c r="T22" s="10"/>
      <c r="U22" s="10"/>
    </row>
    <row r="23" spans="1:21" x14ac:dyDescent="0.2">
      <c r="A23" s="93"/>
      <c r="B23" s="121"/>
      <c r="C23" s="62" t="s">
        <v>21</v>
      </c>
      <c r="D23" s="34">
        <v>2</v>
      </c>
      <c r="E23" s="14"/>
      <c r="F23" s="14"/>
      <c r="G23" s="14"/>
      <c r="H23" s="30">
        <f t="shared" si="7"/>
        <v>0</v>
      </c>
      <c r="I23" s="14"/>
      <c r="J23" s="14"/>
      <c r="K23" s="30">
        <f t="shared" si="5"/>
        <v>0</v>
      </c>
      <c r="L23" s="14"/>
      <c r="M23" s="14">
        <v>2.5</v>
      </c>
      <c r="N23" s="14"/>
      <c r="O23" s="14">
        <f t="shared" si="8"/>
        <v>2.5</v>
      </c>
      <c r="P23" s="14">
        <f t="shared" si="9"/>
        <v>2.5</v>
      </c>
      <c r="Q23" s="14"/>
      <c r="R23" s="14">
        <f t="shared" si="6"/>
        <v>2.5</v>
      </c>
      <c r="S23" s="10"/>
      <c r="T23" s="10"/>
      <c r="U23" s="10"/>
    </row>
    <row r="24" spans="1:21" x14ac:dyDescent="0.2">
      <c r="A24" s="93"/>
      <c r="B24" s="121"/>
      <c r="C24" s="62" t="s">
        <v>309</v>
      </c>
      <c r="D24" s="34">
        <v>0</v>
      </c>
      <c r="E24" s="14"/>
      <c r="F24" s="14"/>
      <c r="G24" s="14"/>
      <c r="H24" s="30">
        <f t="shared" si="7"/>
        <v>0</v>
      </c>
      <c r="I24" s="14"/>
      <c r="J24" s="14"/>
      <c r="K24" s="30">
        <f t="shared" si="5"/>
        <v>0</v>
      </c>
      <c r="L24" s="14"/>
      <c r="M24" s="14"/>
      <c r="N24" s="14"/>
      <c r="O24" s="14">
        <f t="shared" si="8"/>
        <v>0</v>
      </c>
      <c r="P24" s="14">
        <f t="shared" si="9"/>
        <v>0</v>
      </c>
      <c r="Q24" s="14"/>
      <c r="R24" s="14">
        <f t="shared" si="6"/>
        <v>0</v>
      </c>
      <c r="S24" s="10"/>
      <c r="T24" s="10"/>
      <c r="U24" s="10"/>
    </row>
    <row r="25" spans="1:21" x14ac:dyDescent="0.2">
      <c r="A25" s="93"/>
      <c r="B25" s="124"/>
      <c r="C25" s="62" t="s">
        <v>266</v>
      </c>
      <c r="D25" s="34">
        <v>1</v>
      </c>
      <c r="E25" s="14"/>
      <c r="F25" s="14"/>
      <c r="G25" s="14"/>
      <c r="H25" s="30">
        <f t="shared" si="7"/>
        <v>0</v>
      </c>
      <c r="I25" s="14"/>
      <c r="J25" s="14"/>
      <c r="K25" s="30">
        <f t="shared" si="5"/>
        <v>0</v>
      </c>
      <c r="L25" s="14">
        <v>0.01</v>
      </c>
      <c r="M25" s="14">
        <v>0.02</v>
      </c>
      <c r="N25" s="14">
        <v>0.01</v>
      </c>
      <c r="O25" s="14">
        <f t="shared" si="8"/>
        <v>0.04</v>
      </c>
      <c r="P25" s="14">
        <f t="shared" si="9"/>
        <v>0.04</v>
      </c>
      <c r="Q25" s="14"/>
      <c r="R25" s="14">
        <f t="shared" si="6"/>
        <v>0.04</v>
      </c>
      <c r="S25" s="10"/>
      <c r="T25" s="10"/>
      <c r="U25" s="10"/>
    </row>
    <row r="26" spans="1:21" x14ac:dyDescent="0.2">
      <c r="A26" s="93"/>
      <c r="B26" s="121" t="s">
        <v>420</v>
      </c>
      <c r="C26" s="63" t="s">
        <v>300</v>
      </c>
      <c r="D26" s="64">
        <v>0</v>
      </c>
      <c r="E26" s="36"/>
      <c r="F26" s="36"/>
      <c r="G26" s="36"/>
      <c r="H26" s="65">
        <f t="shared" si="7"/>
        <v>0</v>
      </c>
      <c r="I26" s="36"/>
      <c r="J26" s="36"/>
      <c r="K26" s="65">
        <f t="shared" si="5"/>
        <v>0</v>
      </c>
      <c r="L26" s="36"/>
      <c r="M26" s="36"/>
      <c r="N26" s="36"/>
      <c r="O26" s="36">
        <f t="shared" si="8"/>
        <v>0</v>
      </c>
      <c r="P26" s="36">
        <f t="shared" si="9"/>
        <v>0</v>
      </c>
      <c r="Q26" s="36"/>
      <c r="R26" s="36">
        <f t="shared" si="6"/>
        <v>0</v>
      </c>
      <c r="S26" s="10"/>
      <c r="T26" s="10"/>
      <c r="U26" s="10"/>
    </row>
    <row r="27" spans="1:21" x14ac:dyDescent="0.2">
      <c r="A27" s="93"/>
      <c r="B27" s="121"/>
      <c r="C27" s="62" t="s">
        <v>18</v>
      </c>
      <c r="D27" s="34">
        <v>1</v>
      </c>
      <c r="E27" s="14"/>
      <c r="F27" s="14"/>
      <c r="G27" s="14"/>
      <c r="H27" s="30">
        <f t="shared" si="7"/>
        <v>0</v>
      </c>
      <c r="I27" s="14"/>
      <c r="J27" s="14"/>
      <c r="K27" s="30">
        <f t="shared" si="5"/>
        <v>0</v>
      </c>
      <c r="L27" s="14"/>
      <c r="M27" s="14">
        <v>0.9</v>
      </c>
      <c r="N27" s="14">
        <v>1.1000000000000001</v>
      </c>
      <c r="O27" s="14">
        <f t="shared" si="8"/>
        <v>2</v>
      </c>
      <c r="P27" s="14">
        <f t="shared" si="9"/>
        <v>2</v>
      </c>
      <c r="Q27" s="14"/>
      <c r="R27" s="14">
        <f t="shared" si="6"/>
        <v>2</v>
      </c>
      <c r="S27" s="10"/>
      <c r="T27" s="10"/>
      <c r="U27" s="10"/>
    </row>
    <row r="28" spans="1:21" x14ac:dyDescent="0.2">
      <c r="A28" s="93"/>
      <c r="B28" s="121"/>
      <c r="C28" s="62" t="s">
        <v>20</v>
      </c>
      <c r="D28" s="34">
        <v>14</v>
      </c>
      <c r="E28" s="14"/>
      <c r="F28" s="14"/>
      <c r="G28" s="14"/>
      <c r="H28" s="30">
        <f t="shared" si="7"/>
        <v>0</v>
      </c>
      <c r="I28" s="14">
        <v>8</v>
      </c>
      <c r="J28" s="14"/>
      <c r="K28" s="30">
        <f t="shared" si="5"/>
        <v>8</v>
      </c>
      <c r="L28" s="14">
        <v>239.5</v>
      </c>
      <c r="M28" s="14">
        <v>186.87</v>
      </c>
      <c r="N28" s="14">
        <v>231.2</v>
      </c>
      <c r="O28" s="14">
        <f t="shared" si="8"/>
        <v>657.56999999999994</v>
      </c>
      <c r="P28" s="14">
        <f t="shared" si="9"/>
        <v>665.56999999999994</v>
      </c>
      <c r="Q28" s="14"/>
      <c r="R28" s="14">
        <f t="shared" si="6"/>
        <v>665.56999999999994</v>
      </c>
      <c r="S28" s="10"/>
      <c r="T28" s="10"/>
      <c r="U28" s="10"/>
    </row>
    <row r="29" spans="1:21" x14ac:dyDescent="0.2">
      <c r="A29" s="93"/>
      <c r="B29" s="121"/>
      <c r="C29" s="62" t="s">
        <v>342</v>
      </c>
      <c r="D29" s="34"/>
      <c r="E29" s="14"/>
      <c r="F29" s="14"/>
      <c r="G29" s="14"/>
      <c r="H29" s="30"/>
      <c r="I29" s="14"/>
      <c r="J29" s="14"/>
      <c r="K29" s="30"/>
      <c r="L29" s="14"/>
      <c r="M29" s="14"/>
      <c r="N29" s="14"/>
      <c r="O29" s="14"/>
      <c r="P29" s="14"/>
      <c r="Q29" s="14"/>
      <c r="R29" s="14"/>
      <c r="S29" s="10"/>
      <c r="T29" s="10"/>
      <c r="U29" s="10"/>
    </row>
    <row r="30" spans="1:21" x14ac:dyDescent="0.2">
      <c r="A30" s="93"/>
      <c r="B30" s="122"/>
      <c r="C30" s="66" t="s">
        <v>267</v>
      </c>
      <c r="D30" s="67">
        <v>1</v>
      </c>
      <c r="E30" s="68"/>
      <c r="F30" s="68"/>
      <c r="G30" s="68"/>
      <c r="H30" s="69">
        <f>SUM(E30:G30)</f>
        <v>0</v>
      </c>
      <c r="I30" s="68"/>
      <c r="J30" s="68"/>
      <c r="K30" s="69">
        <f>+SUM(H30:J30)</f>
        <v>0</v>
      </c>
      <c r="L30" s="68">
        <v>10</v>
      </c>
      <c r="M30" s="68"/>
      <c r="N30" s="68">
        <v>5</v>
      </c>
      <c r="O30" s="68">
        <f>+SUM(L30:N30)</f>
        <v>15</v>
      </c>
      <c r="P30" s="68">
        <f>+SUM(K30+O30)</f>
        <v>15</v>
      </c>
      <c r="Q30" s="68"/>
      <c r="R30" s="68">
        <f>+SUM(P30:Q30)</f>
        <v>15</v>
      </c>
      <c r="S30" s="10"/>
      <c r="T30" s="10"/>
      <c r="U30" s="10"/>
    </row>
    <row r="31" spans="1:21" ht="15" x14ac:dyDescent="0.25">
      <c r="A31" s="230" t="s">
        <v>0</v>
      </c>
      <c r="B31" s="231"/>
      <c r="C31" s="232" t="s">
        <v>0</v>
      </c>
      <c r="D31" s="53">
        <f>+SUM(D15:D30)</f>
        <v>32</v>
      </c>
      <c r="E31" s="54">
        <f>SUM(E15:E30)</f>
        <v>0</v>
      </c>
      <c r="F31" s="54">
        <f>SUM(F15:F30)</f>
        <v>0</v>
      </c>
      <c r="G31" s="54">
        <f>SUM(G15:G30)</f>
        <v>0</v>
      </c>
      <c r="H31" s="54">
        <f>SUM(H15:H30)</f>
        <v>0</v>
      </c>
      <c r="I31" s="54">
        <f t="shared" ref="I31:R31" si="10">+SUM(I15:I30)</f>
        <v>8.1999999999999993</v>
      </c>
      <c r="J31" s="54">
        <f t="shared" si="10"/>
        <v>0</v>
      </c>
      <c r="K31" s="54">
        <f t="shared" si="10"/>
        <v>8.1999999999999993</v>
      </c>
      <c r="L31" s="54">
        <f t="shared" si="10"/>
        <v>249.51</v>
      </c>
      <c r="M31" s="54">
        <f t="shared" si="10"/>
        <v>191.41</v>
      </c>
      <c r="N31" s="54">
        <f t="shared" si="10"/>
        <v>241.89</v>
      </c>
      <c r="O31" s="54">
        <f t="shared" si="10"/>
        <v>682.81</v>
      </c>
      <c r="P31" s="54">
        <f t="shared" si="10"/>
        <v>691.01</v>
      </c>
      <c r="Q31" s="54">
        <f t="shared" si="10"/>
        <v>0</v>
      </c>
      <c r="R31" s="55">
        <f t="shared" si="10"/>
        <v>691.01</v>
      </c>
      <c r="S31" s="10"/>
      <c r="T31" s="10"/>
      <c r="U31" s="10"/>
    </row>
    <row r="32" spans="1:21" x14ac:dyDescent="0.2">
      <c r="A32" s="288" t="s">
        <v>3</v>
      </c>
      <c r="B32" s="133" t="s">
        <v>38</v>
      </c>
      <c r="C32" s="73" t="s">
        <v>24</v>
      </c>
      <c r="D32" s="74">
        <v>1</v>
      </c>
      <c r="E32" s="39"/>
      <c r="F32" s="39"/>
      <c r="G32" s="39"/>
      <c r="H32" s="48">
        <f>SUM(E32:G32)</f>
        <v>0</v>
      </c>
      <c r="I32" s="39"/>
      <c r="J32" s="39"/>
      <c r="K32" s="48">
        <f>+SUM(H32:J32)</f>
        <v>0</v>
      </c>
      <c r="L32" s="39"/>
      <c r="M32" s="39">
        <v>5</v>
      </c>
      <c r="N32" s="39">
        <v>5</v>
      </c>
      <c r="O32" s="39">
        <f>+SUM(L32:N32)</f>
        <v>10</v>
      </c>
      <c r="P32" s="39">
        <f>+SUM(K32+O32)</f>
        <v>10</v>
      </c>
      <c r="Q32" s="39"/>
      <c r="R32" s="75">
        <f>+SUM(P32:Q32)</f>
        <v>10</v>
      </c>
      <c r="S32" s="10"/>
      <c r="T32" s="10"/>
      <c r="U32" s="10"/>
    </row>
    <row r="33" spans="1:21" x14ac:dyDescent="0.2">
      <c r="A33" s="289"/>
      <c r="B33" s="133"/>
      <c r="C33" s="76" t="s">
        <v>33</v>
      </c>
      <c r="D33" s="77">
        <v>23</v>
      </c>
      <c r="E33" s="14"/>
      <c r="F33" s="14"/>
      <c r="G33" s="14"/>
      <c r="H33" s="30">
        <f>SUM(E33:G33)</f>
        <v>0</v>
      </c>
      <c r="I33" s="14">
        <v>20</v>
      </c>
      <c r="J33" s="14"/>
      <c r="K33" s="30">
        <f>+SUM(H33:J33)</f>
        <v>20</v>
      </c>
      <c r="L33" s="14">
        <v>146</v>
      </c>
      <c r="M33" s="14">
        <v>195.59</v>
      </c>
      <c r="N33" s="14">
        <v>262.19</v>
      </c>
      <c r="O33" s="14">
        <f>+SUM(L33:N33)</f>
        <v>603.78</v>
      </c>
      <c r="P33" s="14">
        <f>+SUM(K33+O33)</f>
        <v>623.78</v>
      </c>
      <c r="Q33" s="14"/>
      <c r="R33" s="23">
        <f>+SUM(P33:Q33)</f>
        <v>623.78</v>
      </c>
      <c r="S33" s="10"/>
      <c r="T33" s="10"/>
      <c r="U33" s="10"/>
    </row>
    <row r="34" spans="1:21" x14ac:dyDescent="0.2">
      <c r="A34" s="289"/>
      <c r="B34" s="133"/>
      <c r="C34" s="76" t="s">
        <v>37</v>
      </c>
      <c r="D34" s="77">
        <v>1</v>
      </c>
      <c r="E34" s="14"/>
      <c r="F34" s="14"/>
      <c r="G34" s="14"/>
      <c r="H34" s="30">
        <f>SUM(E34:G34)</f>
        <v>0</v>
      </c>
      <c r="I34" s="14"/>
      <c r="J34" s="14"/>
      <c r="K34" s="30">
        <f>+SUM(H34:J34)</f>
        <v>0</v>
      </c>
      <c r="L34" s="14"/>
      <c r="M34" s="14">
        <v>3</v>
      </c>
      <c r="N34" s="14">
        <v>5</v>
      </c>
      <c r="O34" s="14">
        <f>+SUM(L34:N34)</f>
        <v>8</v>
      </c>
      <c r="P34" s="14">
        <f>+SUM(K34+O34)</f>
        <v>8</v>
      </c>
      <c r="Q34" s="14"/>
      <c r="R34" s="23">
        <f>+SUM(P34:Q34)</f>
        <v>8</v>
      </c>
      <c r="S34" s="10"/>
      <c r="T34" s="10"/>
      <c r="U34" s="10"/>
    </row>
    <row r="35" spans="1:21" x14ac:dyDescent="0.2">
      <c r="A35" s="289"/>
      <c r="B35" s="133"/>
      <c r="C35" s="76" t="s">
        <v>38</v>
      </c>
      <c r="D35" s="77">
        <v>0</v>
      </c>
      <c r="E35" s="14"/>
      <c r="F35" s="14"/>
      <c r="G35" s="14"/>
      <c r="H35" s="30">
        <f t="shared" ref="H35:H64" si="11">SUM(E35:G35)</f>
        <v>0</v>
      </c>
      <c r="I35" s="14"/>
      <c r="J35" s="14"/>
      <c r="K35" s="30">
        <f t="shared" ref="K35:K63" si="12">+SUM(H35:J35)</f>
        <v>0</v>
      </c>
      <c r="L35" s="14"/>
      <c r="M35" s="14"/>
      <c r="N35" s="14"/>
      <c r="O35" s="14">
        <f t="shared" ref="O35:O63" si="13">+SUM(L35:N35)</f>
        <v>0</v>
      </c>
      <c r="P35" s="14">
        <f t="shared" ref="P35:P63" si="14">+SUM(K35+O35)</f>
        <v>0</v>
      </c>
      <c r="Q35" s="14"/>
      <c r="R35" s="23">
        <f t="shared" ref="R35:R64" si="15">+SUM(P35:Q35)</f>
        <v>0</v>
      </c>
      <c r="S35" s="10"/>
      <c r="T35" s="10"/>
      <c r="U35" s="10"/>
    </row>
    <row r="36" spans="1:21" x14ac:dyDescent="0.2">
      <c r="A36" s="289"/>
      <c r="B36" s="134"/>
      <c r="C36" s="76" t="s">
        <v>49</v>
      </c>
      <c r="D36" s="77">
        <v>5</v>
      </c>
      <c r="E36" s="14"/>
      <c r="F36" s="14"/>
      <c r="G36" s="14"/>
      <c r="H36" s="30">
        <f t="shared" si="11"/>
        <v>0</v>
      </c>
      <c r="I36" s="14"/>
      <c r="J36" s="14"/>
      <c r="K36" s="30">
        <f t="shared" si="12"/>
        <v>0</v>
      </c>
      <c r="L36" s="14">
        <v>50</v>
      </c>
      <c r="M36" s="14">
        <v>55</v>
      </c>
      <c r="N36" s="14">
        <v>61</v>
      </c>
      <c r="O36" s="14">
        <f t="shared" si="13"/>
        <v>166</v>
      </c>
      <c r="P36" s="14">
        <f t="shared" si="14"/>
        <v>166</v>
      </c>
      <c r="Q36" s="14"/>
      <c r="R36" s="23">
        <f t="shared" si="15"/>
        <v>166</v>
      </c>
      <c r="S36" s="10"/>
      <c r="T36" s="10"/>
      <c r="U36" s="10"/>
    </row>
    <row r="37" spans="1:21" x14ac:dyDescent="0.2">
      <c r="A37" s="289"/>
      <c r="B37" s="133" t="s">
        <v>310</v>
      </c>
      <c r="C37" s="76" t="s">
        <v>409</v>
      </c>
      <c r="D37" s="77">
        <v>0</v>
      </c>
      <c r="E37" s="14"/>
      <c r="F37" s="14"/>
      <c r="G37" s="14"/>
      <c r="H37" s="30">
        <f t="shared" si="11"/>
        <v>0</v>
      </c>
      <c r="I37" s="14"/>
      <c r="J37" s="14"/>
      <c r="K37" s="30">
        <f t="shared" si="12"/>
        <v>0</v>
      </c>
      <c r="L37" s="14"/>
      <c r="M37" s="14"/>
      <c r="N37" s="14"/>
      <c r="O37" s="14">
        <f t="shared" si="13"/>
        <v>0</v>
      </c>
      <c r="P37" s="14">
        <f t="shared" si="14"/>
        <v>0</v>
      </c>
      <c r="Q37" s="14"/>
      <c r="R37" s="23">
        <f t="shared" si="15"/>
        <v>0</v>
      </c>
      <c r="S37" s="10"/>
      <c r="T37" s="10"/>
      <c r="U37" s="10"/>
    </row>
    <row r="38" spans="1:21" x14ac:dyDescent="0.2">
      <c r="A38" s="289"/>
      <c r="B38" s="133"/>
      <c r="C38" s="76" t="s">
        <v>310</v>
      </c>
      <c r="D38" s="77">
        <v>0</v>
      </c>
      <c r="E38" s="14"/>
      <c r="F38" s="14"/>
      <c r="G38" s="14"/>
      <c r="H38" s="30">
        <f t="shared" si="11"/>
        <v>0</v>
      </c>
      <c r="I38" s="14"/>
      <c r="J38" s="14"/>
      <c r="K38" s="30">
        <f t="shared" si="12"/>
        <v>0</v>
      </c>
      <c r="L38" s="14"/>
      <c r="M38" s="14"/>
      <c r="N38" s="14"/>
      <c r="O38" s="14">
        <f t="shared" si="13"/>
        <v>0</v>
      </c>
      <c r="P38" s="14">
        <f t="shared" si="14"/>
        <v>0</v>
      </c>
      <c r="Q38" s="14"/>
      <c r="R38" s="23">
        <f t="shared" si="15"/>
        <v>0</v>
      </c>
      <c r="S38" s="10"/>
      <c r="T38" s="10"/>
      <c r="U38" s="10"/>
    </row>
    <row r="39" spans="1:21" x14ac:dyDescent="0.2">
      <c r="A39" s="289"/>
      <c r="B39" s="133"/>
      <c r="C39" s="76" t="s">
        <v>43</v>
      </c>
      <c r="D39" s="77">
        <v>0</v>
      </c>
      <c r="E39" s="14"/>
      <c r="F39" s="14"/>
      <c r="G39" s="14"/>
      <c r="H39" s="30">
        <f t="shared" si="11"/>
        <v>0</v>
      </c>
      <c r="I39" s="14"/>
      <c r="J39" s="14"/>
      <c r="K39" s="30">
        <f t="shared" si="12"/>
        <v>0</v>
      </c>
      <c r="L39" s="14"/>
      <c r="M39" s="14"/>
      <c r="N39" s="14"/>
      <c r="O39" s="14">
        <f t="shared" si="13"/>
        <v>0</v>
      </c>
      <c r="P39" s="14">
        <f t="shared" si="14"/>
        <v>0</v>
      </c>
      <c r="Q39" s="14"/>
      <c r="R39" s="23">
        <f t="shared" si="15"/>
        <v>0</v>
      </c>
      <c r="S39" s="10"/>
      <c r="T39" s="10"/>
      <c r="U39" s="10"/>
    </row>
    <row r="40" spans="1:21" x14ac:dyDescent="0.2">
      <c r="A40" s="289"/>
      <c r="B40" s="134"/>
      <c r="C40" s="76" t="s">
        <v>350</v>
      </c>
      <c r="D40" s="77">
        <v>0</v>
      </c>
      <c r="E40" s="14"/>
      <c r="F40" s="14"/>
      <c r="G40" s="14"/>
      <c r="H40" s="30">
        <f t="shared" si="11"/>
        <v>0</v>
      </c>
      <c r="I40" s="14"/>
      <c r="J40" s="14"/>
      <c r="K40" s="30">
        <f t="shared" si="12"/>
        <v>0</v>
      </c>
      <c r="L40" s="14"/>
      <c r="M40" s="14"/>
      <c r="N40" s="14"/>
      <c r="O40" s="14">
        <f t="shared" si="13"/>
        <v>0</v>
      </c>
      <c r="P40" s="14">
        <f t="shared" si="14"/>
        <v>0</v>
      </c>
      <c r="Q40" s="14"/>
      <c r="R40" s="23">
        <f t="shared" si="15"/>
        <v>0</v>
      </c>
      <c r="S40" s="10"/>
      <c r="T40" s="10"/>
      <c r="U40" s="10"/>
    </row>
    <row r="41" spans="1:21" x14ac:dyDescent="0.2">
      <c r="A41" s="289"/>
      <c r="B41" s="133" t="s">
        <v>292</v>
      </c>
      <c r="C41" s="76" t="s">
        <v>317</v>
      </c>
      <c r="D41" s="77">
        <v>0</v>
      </c>
      <c r="E41" s="14"/>
      <c r="F41" s="14"/>
      <c r="G41" s="14"/>
      <c r="H41" s="30">
        <f t="shared" si="11"/>
        <v>0</v>
      </c>
      <c r="I41" s="14"/>
      <c r="J41" s="14"/>
      <c r="K41" s="30">
        <f t="shared" si="12"/>
        <v>0</v>
      </c>
      <c r="L41" s="14"/>
      <c r="M41" s="14"/>
      <c r="N41" s="14"/>
      <c r="O41" s="14">
        <f t="shared" si="13"/>
        <v>0</v>
      </c>
      <c r="P41" s="14">
        <f t="shared" si="14"/>
        <v>0</v>
      </c>
      <c r="Q41" s="14"/>
      <c r="R41" s="23">
        <f t="shared" si="15"/>
        <v>0</v>
      </c>
      <c r="S41" s="10"/>
      <c r="T41" s="10"/>
      <c r="U41" s="10"/>
    </row>
    <row r="42" spans="1:21" x14ac:dyDescent="0.2">
      <c r="A42" s="289"/>
      <c r="B42" s="133"/>
      <c r="C42" s="76" t="s">
        <v>269</v>
      </c>
      <c r="D42" s="77">
        <v>1</v>
      </c>
      <c r="E42" s="14"/>
      <c r="F42" s="14"/>
      <c r="G42" s="14"/>
      <c r="H42" s="30">
        <f t="shared" si="11"/>
        <v>0</v>
      </c>
      <c r="I42" s="14"/>
      <c r="J42" s="14"/>
      <c r="K42" s="30">
        <f t="shared" si="12"/>
        <v>0</v>
      </c>
      <c r="L42" s="14"/>
      <c r="M42" s="14">
        <v>20</v>
      </c>
      <c r="N42" s="14">
        <v>60</v>
      </c>
      <c r="O42" s="14">
        <f t="shared" si="13"/>
        <v>80</v>
      </c>
      <c r="P42" s="14">
        <f t="shared" si="14"/>
        <v>80</v>
      </c>
      <c r="Q42" s="14"/>
      <c r="R42" s="23">
        <f t="shared" si="15"/>
        <v>80</v>
      </c>
      <c r="S42" s="10"/>
      <c r="T42" s="10"/>
      <c r="U42" s="10"/>
    </row>
    <row r="43" spans="1:21" x14ac:dyDescent="0.2">
      <c r="A43" s="289"/>
      <c r="B43" s="133"/>
      <c r="C43" s="76" t="s">
        <v>270</v>
      </c>
      <c r="D43" s="77">
        <v>1</v>
      </c>
      <c r="E43" s="14"/>
      <c r="F43" s="14"/>
      <c r="G43" s="14"/>
      <c r="H43" s="30">
        <f t="shared" si="11"/>
        <v>0</v>
      </c>
      <c r="I43" s="14"/>
      <c r="J43" s="14"/>
      <c r="K43" s="30">
        <f t="shared" si="12"/>
        <v>0</v>
      </c>
      <c r="L43" s="14">
        <v>58.75</v>
      </c>
      <c r="M43" s="14">
        <v>235</v>
      </c>
      <c r="N43" s="14">
        <v>293.75</v>
      </c>
      <c r="O43" s="14">
        <f t="shared" si="13"/>
        <v>587.5</v>
      </c>
      <c r="P43" s="14">
        <f t="shared" si="14"/>
        <v>587.5</v>
      </c>
      <c r="Q43" s="14"/>
      <c r="R43" s="23">
        <f t="shared" si="15"/>
        <v>587.5</v>
      </c>
      <c r="S43" s="10"/>
      <c r="T43" s="10"/>
      <c r="U43" s="10"/>
    </row>
    <row r="44" spans="1:21" x14ac:dyDescent="0.2">
      <c r="A44" s="289"/>
      <c r="B44" s="133"/>
      <c r="C44" s="76" t="s">
        <v>271</v>
      </c>
      <c r="D44" s="77">
        <v>0</v>
      </c>
      <c r="E44" s="14"/>
      <c r="F44" s="14"/>
      <c r="G44" s="14"/>
      <c r="H44" s="30">
        <f t="shared" si="11"/>
        <v>0</v>
      </c>
      <c r="I44" s="14"/>
      <c r="J44" s="14"/>
      <c r="K44" s="30">
        <f t="shared" si="12"/>
        <v>0</v>
      </c>
      <c r="L44" s="14"/>
      <c r="M44" s="14"/>
      <c r="N44" s="14"/>
      <c r="O44" s="14">
        <f t="shared" si="13"/>
        <v>0</v>
      </c>
      <c r="P44" s="14">
        <f t="shared" si="14"/>
        <v>0</v>
      </c>
      <c r="Q44" s="14"/>
      <c r="R44" s="23">
        <f t="shared" si="15"/>
        <v>0</v>
      </c>
      <c r="S44" s="10"/>
      <c r="T44" s="10"/>
      <c r="U44" s="10"/>
    </row>
    <row r="45" spans="1:21" x14ac:dyDescent="0.2">
      <c r="A45" s="289"/>
      <c r="B45" s="133"/>
      <c r="C45" s="76" t="s">
        <v>292</v>
      </c>
      <c r="D45" s="77">
        <v>0</v>
      </c>
      <c r="E45" s="14"/>
      <c r="F45" s="14"/>
      <c r="G45" s="14"/>
      <c r="H45" s="30">
        <f t="shared" si="11"/>
        <v>0</v>
      </c>
      <c r="I45" s="14"/>
      <c r="J45" s="14"/>
      <c r="K45" s="30">
        <f t="shared" si="12"/>
        <v>0</v>
      </c>
      <c r="L45" s="14"/>
      <c r="M45" s="14"/>
      <c r="N45" s="14"/>
      <c r="O45" s="14">
        <f t="shared" si="13"/>
        <v>0</v>
      </c>
      <c r="P45" s="14">
        <f t="shared" si="14"/>
        <v>0</v>
      </c>
      <c r="Q45" s="14"/>
      <c r="R45" s="23">
        <f t="shared" si="15"/>
        <v>0</v>
      </c>
      <c r="S45" s="10"/>
      <c r="T45" s="10"/>
      <c r="U45" s="10"/>
    </row>
    <row r="46" spans="1:21" x14ac:dyDescent="0.2">
      <c r="A46" s="289"/>
      <c r="B46" s="134"/>
      <c r="C46" s="76" t="s">
        <v>422</v>
      </c>
      <c r="D46" s="77">
        <v>0</v>
      </c>
      <c r="E46" s="14"/>
      <c r="F46" s="14"/>
      <c r="G46" s="14"/>
      <c r="H46" s="30">
        <f t="shared" si="11"/>
        <v>0</v>
      </c>
      <c r="I46" s="14"/>
      <c r="J46" s="14"/>
      <c r="K46" s="30">
        <f t="shared" si="12"/>
        <v>0</v>
      </c>
      <c r="L46" s="14"/>
      <c r="M46" s="14"/>
      <c r="N46" s="14"/>
      <c r="O46" s="14">
        <f t="shared" si="13"/>
        <v>0</v>
      </c>
      <c r="P46" s="14">
        <f t="shared" si="14"/>
        <v>0</v>
      </c>
      <c r="Q46" s="14"/>
      <c r="R46" s="23">
        <f t="shared" si="15"/>
        <v>0</v>
      </c>
      <c r="S46" s="10"/>
      <c r="T46" s="10"/>
      <c r="U46" s="10"/>
    </row>
    <row r="47" spans="1:21" x14ac:dyDescent="0.2">
      <c r="A47" s="289"/>
      <c r="B47" s="133" t="s">
        <v>41</v>
      </c>
      <c r="C47" s="76" t="s">
        <v>31</v>
      </c>
      <c r="D47" s="77">
        <v>0</v>
      </c>
      <c r="E47" s="14"/>
      <c r="F47" s="14"/>
      <c r="G47" s="14"/>
      <c r="H47" s="30">
        <f t="shared" si="11"/>
        <v>0</v>
      </c>
      <c r="I47" s="14"/>
      <c r="J47" s="14"/>
      <c r="K47" s="30">
        <f t="shared" si="12"/>
        <v>0</v>
      </c>
      <c r="L47" s="14"/>
      <c r="M47" s="14"/>
      <c r="N47" s="14"/>
      <c r="O47" s="14">
        <f t="shared" si="13"/>
        <v>0</v>
      </c>
      <c r="P47" s="14">
        <f t="shared" si="14"/>
        <v>0</v>
      </c>
      <c r="Q47" s="14"/>
      <c r="R47" s="23">
        <f t="shared" si="15"/>
        <v>0</v>
      </c>
      <c r="S47" s="10"/>
      <c r="T47" s="10"/>
      <c r="U47" s="10"/>
    </row>
    <row r="48" spans="1:21" x14ac:dyDescent="0.2">
      <c r="A48" s="289"/>
      <c r="B48" s="133"/>
      <c r="C48" s="76" t="s">
        <v>25</v>
      </c>
      <c r="D48" s="77">
        <v>2</v>
      </c>
      <c r="E48" s="14">
        <v>0.5</v>
      </c>
      <c r="F48" s="14"/>
      <c r="G48" s="14"/>
      <c r="H48" s="30">
        <f t="shared" si="11"/>
        <v>0.5</v>
      </c>
      <c r="I48" s="14"/>
      <c r="J48" s="14"/>
      <c r="K48" s="30">
        <f t="shared" si="12"/>
        <v>0.5</v>
      </c>
      <c r="L48" s="14">
        <v>13</v>
      </c>
      <c r="M48" s="14">
        <v>10.75</v>
      </c>
      <c r="N48" s="14">
        <v>21</v>
      </c>
      <c r="O48" s="14">
        <f t="shared" si="13"/>
        <v>44.75</v>
      </c>
      <c r="P48" s="14">
        <f t="shared" si="14"/>
        <v>45.25</v>
      </c>
      <c r="Q48" s="14"/>
      <c r="R48" s="23">
        <f t="shared" si="15"/>
        <v>45.25</v>
      </c>
      <c r="S48" s="10"/>
      <c r="T48" s="10"/>
      <c r="U48" s="10"/>
    </row>
    <row r="49" spans="1:21" x14ac:dyDescent="0.2">
      <c r="A49" s="289"/>
      <c r="B49" s="133"/>
      <c r="C49" s="76" t="s">
        <v>32</v>
      </c>
      <c r="D49" s="77">
        <v>1</v>
      </c>
      <c r="E49" s="14"/>
      <c r="F49" s="14"/>
      <c r="G49" s="14"/>
      <c r="H49" s="30">
        <f t="shared" si="11"/>
        <v>0</v>
      </c>
      <c r="I49" s="14"/>
      <c r="J49" s="14"/>
      <c r="K49" s="30">
        <f t="shared" si="12"/>
        <v>0</v>
      </c>
      <c r="L49" s="14">
        <v>2</v>
      </c>
      <c r="M49" s="14">
        <v>5</v>
      </c>
      <c r="N49" s="14">
        <v>7</v>
      </c>
      <c r="O49" s="14">
        <f t="shared" si="13"/>
        <v>14</v>
      </c>
      <c r="P49" s="14">
        <f t="shared" si="14"/>
        <v>14</v>
      </c>
      <c r="Q49" s="14">
        <v>6</v>
      </c>
      <c r="R49" s="23">
        <f t="shared" si="15"/>
        <v>20</v>
      </c>
      <c r="S49" s="10"/>
      <c r="T49" s="10"/>
      <c r="U49" s="10"/>
    </row>
    <row r="50" spans="1:21" x14ac:dyDescent="0.2">
      <c r="A50" s="289"/>
      <c r="B50" s="133"/>
      <c r="C50" s="76" t="s">
        <v>34</v>
      </c>
      <c r="D50" s="77">
        <v>15</v>
      </c>
      <c r="E50" s="14"/>
      <c r="F50" s="14"/>
      <c r="G50" s="14"/>
      <c r="H50" s="30">
        <f t="shared" si="11"/>
        <v>0</v>
      </c>
      <c r="I50" s="14">
        <v>2</v>
      </c>
      <c r="J50" s="14"/>
      <c r="K50" s="30">
        <f t="shared" si="12"/>
        <v>2</v>
      </c>
      <c r="L50" s="14">
        <v>72</v>
      </c>
      <c r="M50" s="14">
        <v>103.65</v>
      </c>
      <c r="N50" s="14">
        <v>120.69</v>
      </c>
      <c r="O50" s="14">
        <f t="shared" si="13"/>
        <v>296.34000000000003</v>
      </c>
      <c r="P50" s="14">
        <f t="shared" si="14"/>
        <v>298.34000000000003</v>
      </c>
      <c r="Q50" s="14"/>
      <c r="R50" s="23">
        <f t="shared" si="15"/>
        <v>298.34000000000003</v>
      </c>
      <c r="S50" s="10"/>
      <c r="T50" s="10"/>
      <c r="U50" s="10"/>
    </row>
    <row r="51" spans="1:21" x14ac:dyDescent="0.2">
      <c r="A51" s="289"/>
      <c r="B51" s="133"/>
      <c r="C51" s="76" t="s">
        <v>35</v>
      </c>
      <c r="D51" s="77">
        <v>7</v>
      </c>
      <c r="E51" s="14"/>
      <c r="F51" s="14"/>
      <c r="G51" s="14"/>
      <c r="H51" s="30">
        <f t="shared" si="11"/>
        <v>0</v>
      </c>
      <c r="I51" s="14"/>
      <c r="J51" s="14"/>
      <c r="K51" s="30">
        <f t="shared" si="12"/>
        <v>0</v>
      </c>
      <c r="L51" s="14">
        <v>56.01</v>
      </c>
      <c r="M51" s="14">
        <v>81.010000000000005</v>
      </c>
      <c r="N51" s="14">
        <v>81</v>
      </c>
      <c r="O51" s="14">
        <f t="shared" si="13"/>
        <v>218.02</v>
      </c>
      <c r="P51" s="14">
        <f t="shared" si="14"/>
        <v>218.02</v>
      </c>
      <c r="Q51" s="14"/>
      <c r="R51" s="23">
        <f t="shared" si="15"/>
        <v>218.02</v>
      </c>
      <c r="S51" s="10"/>
      <c r="T51" s="10"/>
      <c r="U51" s="10"/>
    </row>
    <row r="52" spans="1:21" x14ac:dyDescent="0.2">
      <c r="A52" s="289"/>
      <c r="B52" s="133"/>
      <c r="C52" s="76" t="s">
        <v>36</v>
      </c>
      <c r="D52" s="77">
        <v>10</v>
      </c>
      <c r="E52" s="14"/>
      <c r="F52" s="14"/>
      <c r="G52" s="14"/>
      <c r="H52" s="30">
        <f t="shared" si="11"/>
        <v>0</v>
      </c>
      <c r="I52" s="14">
        <v>0.01</v>
      </c>
      <c r="J52" s="14"/>
      <c r="K52" s="30">
        <f t="shared" si="12"/>
        <v>0.01</v>
      </c>
      <c r="L52" s="14">
        <v>11</v>
      </c>
      <c r="M52" s="14">
        <v>13.02</v>
      </c>
      <c r="N52" s="14">
        <v>15.89</v>
      </c>
      <c r="O52" s="14">
        <f t="shared" si="13"/>
        <v>39.909999999999997</v>
      </c>
      <c r="P52" s="14">
        <f t="shared" si="14"/>
        <v>39.919999999999995</v>
      </c>
      <c r="Q52" s="14"/>
      <c r="R52" s="23">
        <f t="shared" si="15"/>
        <v>39.919999999999995</v>
      </c>
      <c r="S52" s="10"/>
      <c r="T52" s="10"/>
      <c r="U52" s="10"/>
    </row>
    <row r="53" spans="1:21" x14ac:dyDescent="0.2">
      <c r="A53" s="289"/>
      <c r="B53" s="134"/>
      <c r="C53" s="76" t="s">
        <v>41</v>
      </c>
      <c r="D53" s="77">
        <v>16</v>
      </c>
      <c r="E53" s="14"/>
      <c r="F53" s="14"/>
      <c r="G53" s="14"/>
      <c r="H53" s="30">
        <f t="shared" si="11"/>
        <v>0</v>
      </c>
      <c r="I53" s="14">
        <v>5.5</v>
      </c>
      <c r="J53" s="14"/>
      <c r="K53" s="30">
        <f t="shared" si="12"/>
        <v>5.5</v>
      </c>
      <c r="L53" s="14">
        <v>6.5</v>
      </c>
      <c r="M53" s="14">
        <v>48.9</v>
      </c>
      <c r="N53" s="14">
        <v>68.98</v>
      </c>
      <c r="O53" s="14">
        <f t="shared" si="13"/>
        <v>124.38</v>
      </c>
      <c r="P53" s="14">
        <f t="shared" si="14"/>
        <v>129.88</v>
      </c>
      <c r="Q53" s="14"/>
      <c r="R53" s="23">
        <f t="shared" si="15"/>
        <v>129.88</v>
      </c>
      <c r="S53" s="10"/>
      <c r="T53" s="10"/>
      <c r="U53" s="10"/>
    </row>
    <row r="54" spans="1:21" x14ac:dyDescent="0.2">
      <c r="A54" s="289"/>
      <c r="B54" s="133" t="s">
        <v>46</v>
      </c>
      <c r="C54" s="76" t="s">
        <v>27</v>
      </c>
      <c r="D54" s="77">
        <v>37</v>
      </c>
      <c r="E54" s="14">
        <v>10</v>
      </c>
      <c r="F54" s="14">
        <v>71.2</v>
      </c>
      <c r="G54" s="14"/>
      <c r="H54" s="30">
        <f t="shared" si="11"/>
        <v>81.2</v>
      </c>
      <c r="I54" s="14">
        <v>30.45</v>
      </c>
      <c r="J54" s="14"/>
      <c r="K54" s="30">
        <f t="shared" si="12"/>
        <v>111.65</v>
      </c>
      <c r="L54" s="14">
        <v>1304.57</v>
      </c>
      <c r="M54" s="14">
        <v>1439.81</v>
      </c>
      <c r="N54" s="14">
        <v>814.94</v>
      </c>
      <c r="O54" s="14">
        <f t="shared" si="13"/>
        <v>3559.32</v>
      </c>
      <c r="P54" s="14">
        <f t="shared" si="14"/>
        <v>3670.9700000000003</v>
      </c>
      <c r="Q54" s="14">
        <v>4</v>
      </c>
      <c r="R54" s="23">
        <f t="shared" si="15"/>
        <v>3674.9700000000003</v>
      </c>
      <c r="S54" s="10"/>
      <c r="T54" s="10"/>
      <c r="U54" s="10"/>
    </row>
    <row r="55" spans="1:21" x14ac:dyDescent="0.2">
      <c r="A55" s="289"/>
      <c r="B55" s="133"/>
      <c r="C55" s="78" t="s">
        <v>318</v>
      </c>
      <c r="D55" s="79"/>
      <c r="E55" s="36"/>
      <c r="F55" s="36"/>
      <c r="G55" s="36"/>
      <c r="H55" s="65"/>
      <c r="I55" s="36"/>
      <c r="J55" s="36"/>
      <c r="K55" s="65"/>
      <c r="L55" s="36"/>
      <c r="M55" s="36"/>
      <c r="N55" s="36"/>
      <c r="O55" s="36"/>
      <c r="P55" s="36"/>
      <c r="Q55" s="36"/>
      <c r="R55" s="80"/>
      <c r="S55" s="10"/>
      <c r="T55" s="10"/>
      <c r="U55" s="10"/>
    </row>
    <row r="56" spans="1:21" x14ac:dyDescent="0.2">
      <c r="A56" s="289"/>
      <c r="B56" s="133"/>
      <c r="C56" s="76" t="s">
        <v>357</v>
      </c>
      <c r="D56" s="77">
        <v>5</v>
      </c>
      <c r="E56" s="14"/>
      <c r="F56" s="14"/>
      <c r="G56" s="14"/>
      <c r="H56" s="30">
        <f t="shared" si="11"/>
        <v>0</v>
      </c>
      <c r="I56" s="14"/>
      <c r="J56" s="14"/>
      <c r="K56" s="30">
        <f t="shared" si="12"/>
        <v>0</v>
      </c>
      <c r="L56" s="14">
        <v>1.5</v>
      </c>
      <c r="M56" s="14">
        <v>8.4</v>
      </c>
      <c r="N56" s="14">
        <v>9.6999999999999993</v>
      </c>
      <c r="O56" s="14">
        <f t="shared" si="13"/>
        <v>19.600000000000001</v>
      </c>
      <c r="P56" s="14">
        <f t="shared" si="14"/>
        <v>19.600000000000001</v>
      </c>
      <c r="Q56" s="14"/>
      <c r="R56" s="23">
        <f t="shared" si="15"/>
        <v>19.600000000000001</v>
      </c>
      <c r="S56" s="10"/>
      <c r="T56" s="10"/>
      <c r="U56" s="10"/>
    </row>
    <row r="57" spans="1:21" x14ac:dyDescent="0.2">
      <c r="A57" s="289"/>
      <c r="B57" s="133"/>
      <c r="C57" s="76" t="s">
        <v>40</v>
      </c>
      <c r="D57" s="77">
        <v>41</v>
      </c>
      <c r="E57" s="14"/>
      <c r="F57" s="14"/>
      <c r="G57" s="14"/>
      <c r="H57" s="30">
        <f t="shared" si="11"/>
        <v>0</v>
      </c>
      <c r="I57" s="14">
        <v>101.95</v>
      </c>
      <c r="J57" s="14"/>
      <c r="K57" s="30">
        <f t="shared" si="12"/>
        <v>101.95</v>
      </c>
      <c r="L57" s="14">
        <v>688.58</v>
      </c>
      <c r="M57" s="14">
        <v>866.01</v>
      </c>
      <c r="N57" s="14">
        <v>1239.31</v>
      </c>
      <c r="O57" s="14">
        <f t="shared" si="13"/>
        <v>2793.9</v>
      </c>
      <c r="P57" s="14">
        <f t="shared" si="14"/>
        <v>2895.85</v>
      </c>
      <c r="Q57" s="14">
        <v>8</v>
      </c>
      <c r="R57" s="23">
        <f t="shared" si="15"/>
        <v>2903.85</v>
      </c>
      <c r="S57" s="10"/>
      <c r="T57" s="10"/>
      <c r="U57" s="10"/>
    </row>
    <row r="58" spans="1:21" x14ac:dyDescent="0.2">
      <c r="A58" s="289"/>
      <c r="B58" s="133"/>
      <c r="C58" s="76" t="s">
        <v>42</v>
      </c>
      <c r="D58" s="77">
        <v>7</v>
      </c>
      <c r="E58" s="14"/>
      <c r="F58" s="14"/>
      <c r="G58" s="14"/>
      <c r="H58" s="30">
        <f t="shared" si="11"/>
        <v>0</v>
      </c>
      <c r="I58" s="14">
        <v>4.7</v>
      </c>
      <c r="J58" s="14"/>
      <c r="K58" s="30">
        <f t="shared" si="12"/>
        <v>4.7</v>
      </c>
      <c r="L58" s="14">
        <v>7.5</v>
      </c>
      <c r="M58" s="14">
        <v>8.65</v>
      </c>
      <c r="N58" s="14">
        <v>24.75</v>
      </c>
      <c r="O58" s="14">
        <f t="shared" si="13"/>
        <v>40.9</v>
      </c>
      <c r="P58" s="14">
        <f t="shared" si="14"/>
        <v>45.6</v>
      </c>
      <c r="Q58" s="14"/>
      <c r="R58" s="23">
        <f t="shared" si="15"/>
        <v>45.6</v>
      </c>
      <c r="S58" s="10"/>
      <c r="T58" s="10"/>
      <c r="U58" s="10"/>
    </row>
    <row r="59" spans="1:21" x14ac:dyDescent="0.2">
      <c r="A59" s="289"/>
      <c r="B59" s="133"/>
      <c r="C59" s="76" t="s">
        <v>46</v>
      </c>
      <c r="D59" s="77">
        <v>202</v>
      </c>
      <c r="E59" s="14">
        <v>71.319999999999993</v>
      </c>
      <c r="F59" s="14">
        <v>2.2000000000000002</v>
      </c>
      <c r="G59" s="14">
        <v>70.650000000000006</v>
      </c>
      <c r="H59" s="30">
        <f t="shared" si="11"/>
        <v>144.17000000000002</v>
      </c>
      <c r="I59" s="14">
        <v>1440.75</v>
      </c>
      <c r="J59" s="14">
        <v>0.15</v>
      </c>
      <c r="K59" s="30">
        <f t="shared" si="12"/>
        <v>1585.0700000000002</v>
      </c>
      <c r="L59" s="14">
        <v>144.43</v>
      </c>
      <c r="M59" s="14">
        <v>769.86</v>
      </c>
      <c r="N59" s="14">
        <v>462.53</v>
      </c>
      <c r="O59" s="14">
        <f t="shared" si="13"/>
        <v>1376.82</v>
      </c>
      <c r="P59" s="14">
        <f t="shared" si="14"/>
        <v>2961.8900000000003</v>
      </c>
      <c r="Q59" s="14">
        <v>31.18</v>
      </c>
      <c r="R59" s="23">
        <f t="shared" si="15"/>
        <v>2993.07</v>
      </c>
      <c r="S59" s="10"/>
      <c r="T59" s="10"/>
      <c r="U59" s="10"/>
    </row>
    <row r="60" spans="1:21" x14ac:dyDescent="0.2">
      <c r="A60" s="289"/>
      <c r="B60" s="133"/>
      <c r="C60" s="76" t="s">
        <v>47</v>
      </c>
      <c r="D60" s="77">
        <v>59</v>
      </c>
      <c r="E60" s="14">
        <v>0.03</v>
      </c>
      <c r="F60" s="14"/>
      <c r="G60" s="14"/>
      <c r="H60" s="30">
        <f t="shared" si="11"/>
        <v>0.03</v>
      </c>
      <c r="I60" s="14">
        <v>34.53</v>
      </c>
      <c r="J60" s="14"/>
      <c r="K60" s="30">
        <f t="shared" si="12"/>
        <v>34.56</v>
      </c>
      <c r="L60" s="14">
        <v>107.2</v>
      </c>
      <c r="M60" s="14">
        <v>190.2</v>
      </c>
      <c r="N60" s="14">
        <v>219.73</v>
      </c>
      <c r="O60" s="14">
        <f t="shared" si="13"/>
        <v>517.13</v>
      </c>
      <c r="P60" s="14">
        <f t="shared" si="14"/>
        <v>551.69000000000005</v>
      </c>
      <c r="Q60" s="14"/>
      <c r="R60" s="23">
        <f t="shared" si="15"/>
        <v>551.69000000000005</v>
      </c>
      <c r="S60" s="10"/>
      <c r="T60" s="10"/>
      <c r="U60" s="10"/>
    </row>
    <row r="61" spans="1:21" x14ac:dyDescent="0.2">
      <c r="A61" s="289"/>
      <c r="B61" s="133"/>
      <c r="C61" s="76" t="s">
        <v>303</v>
      </c>
      <c r="D61" s="77">
        <v>226</v>
      </c>
      <c r="E61" s="14">
        <v>2.67</v>
      </c>
      <c r="F61" s="14">
        <v>7.0000000000000007E-2</v>
      </c>
      <c r="G61" s="14"/>
      <c r="H61" s="30">
        <f t="shared" si="11"/>
        <v>2.7399999999999998</v>
      </c>
      <c r="I61" s="14">
        <v>11.64</v>
      </c>
      <c r="J61" s="14"/>
      <c r="K61" s="30">
        <f t="shared" si="12"/>
        <v>14.38</v>
      </c>
      <c r="L61" s="14">
        <v>43.01</v>
      </c>
      <c r="M61" s="14">
        <v>122.51</v>
      </c>
      <c r="N61" s="14">
        <v>199.04</v>
      </c>
      <c r="O61" s="14">
        <f t="shared" si="13"/>
        <v>364.56</v>
      </c>
      <c r="P61" s="14">
        <f t="shared" si="14"/>
        <v>378.94</v>
      </c>
      <c r="Q61" s="14">
        <v>0.19</v>
      </c>
      <c r="R61" s="23">
        <f t="shared" si="15"/>
        <v>379.13</v>
      </c>
      <c r="S61" s="10"/>
      <c r="T61" s="10"/>
      <c r="U61" s="10"/>
    </row>
    <row r="62" spans="1:21" x14ac:dyDescent="0.2">
      <c r="A62" s="289"/>
      <c r="B62" s="134"/>
      <c r="C62" s="76" t="s">
        <v>343</v>
      </c>
      <c r="D62" s="77">
        <v>0</v>
      </c>
      <c r="E62" s="14"/>
      <c r="F62" s="14"/>
      <c r="G62" s="14"/>
      <c r="H62" s="30">
        <f t="shared" si="11"/>
        <v>0</v>
      </c>
      <c r="I62" s="14"/>
      <c r="J62" s="14"/>
      <c r="K62" s="30">
        <f t="shared" si="12"/>
        <v>0</v>
      </c>
      <c r="L62" s="14"/>
      <c r="M62" s="14"/>
      <c r="N62" s="14"/>
      <c r="O62" s="14">
        <f t="shared" si="13"/>
        <v>0</v>
      </c>
      <c r="P62" s="14">
        <f t="shared" si="14"/>
        <v>0</v>
      </c>
      <c r="Q62" s="14"/>
      <c r="R62" s="23">
        <f t="shared" si="15"/>
        <v>0</v>
      </c>
      <c r="S62" s="10"/>
      <c r="T62" s="10"/>
      <c r="U62" s="10"/>
    </row>
    <row r="63" spans="1:21" x14ac:dyDescent="0.2">
      <c r="A63" s="289"/>
      <c r="B63" s="133" t="s">
        <v>44</v>
      </c>
      <c r="C63" s="76" t="s">
        <v>23</v>
      </c>
      <c r="D63" s="77">
        <v>28</v>
      </c>
      <c r="E63" s="14">
        <v>12.9</v>
      </c>
      <c r="F63" s="14"/>
      <c r="G63" s="14">
        <v>3</v>
      </c>
      <c r="H63" s="30">
        <f t="shared" si="11"/>
        <v>15.9</v>
      </c>
      <c r="I63" s="14">
        <v>15.27</v>
      </c>
      <c r="J63" s="14"/>
      <c r="K63" s="30">
        <f t="shared" si="12"/>
        <v>31.17</v>
      </c>
      <c r="L63" s="14"/>
      <c r="M63" s="14">
        <v>28.79</v>
      </c>
      <c r="N63" s="14">
        <v>51.33</v>
      </c>
      <c r="O63" s="14">
        <f t="shared" si="13"/>
        <v>80.12</v>
      </c>
      <c r="P63" s="14">
        <f t="shared" si="14"/>
        <v>111.29</v>
      </c>
      <c r="Q63" s="14">
        <v>5.93</v>
      </c>
      <c r="R63" s="23">
        <f t="shared" si="15"/>
        <v>117.22</v>
      </c>
      <c r="S63" s="10"/>
      <c r="T63" s="10"/>
      <c r="U63" s="10"/>
    </row>
    <row r="64" spans="1:21" x14ac:dyDescent="0.2">
      <c r="A64" s="289"/>
      <c r="B64" s="133"/>
      <c r="C64" s="76" t="s">
        <v>26</v>
      </c>
      <c r="D64" s="77">
        <v>24</v>
      </c>
      <c r="E64" s="14">
        <v>1.2</v>
      </c>
      <c r="F64" s="14">
        <v>1.5</v>
      </c>
      <c r="G64" s="14"/>
      <c r="H64" s="30">
        <f t="shared" si="11"/>
        <v>2.7</v>
      </c>
      <c r="I64" s="14">
        <v>10.220000000000001</v>
      </c>
      <c r="J64" s="14"/>
      <c r="K64" s="30">
        <f t="shared" ref="K64:K69" si="16">+SUM(H64:J64)</f>
        <v>12.920000000000002</v>
      </c>
      <c r="L64" s="14">
        <v>8</v>
      </c>
      <c r="M64" s="14">
        <v>55.83</v>
      </c>
      <c r="N64" s="14">
        <v>134.43</v>
      </c>
      <c r="O64" s="14">
        <f t="shared" ref="O64:O69" si="17">+SUM(L64:N64)</f>
        <v>198.26</v>
      </c>
      <c r="P64" s="14">
        <f t="shared" ref="P64:P69" si="18">+SUM(K64+O64)</f>
        <v>211.18</v>
      </c>
      <c r="Q64" s="14">
        <v>8.8000000000000007</v>
      </c>
      <c r="R64" s="23">
        <f t="shared" si="15"/>
        <v>219.98000000000002</v>
      </c>
      <c r="S64" s="10"/>
      <c r="T64" s="10"/>
      <c r="U64" s="10"/>
    </row>
    <row r="65" spans="1:21" x14ac:dyDescent="0.2">
      <c r="A65" s="289"/>
      <c r="B65" s="133"/>
      <c r="C65" s="76" t="s">
        <v>29</v>
      </c>
      <c r="D65" s="77">
        <v>23</v>
      </c>
      <c r="E65" s="14">
        <v>0.36</v>
      </c>
      <c r="F65" s="14"/>
      <c r="G65" s="14">
        <v>0.4</v>
      </c>
      <c r="H65" s="30">
        <f>SUM(E65:G65)</f>
        <v>0.76</v>
      </c>
      <c r="I65" s="14">
        <v>2.97</v>
      </c>
      <c r="J65" s="14"/>
      <c r="K65" s="30">
        <f t="shared" si="16"/>
        <v>3.7300000000000004</v>
      </c>
      <c r="L65" s="14"/>
      <c r="M65" s="14">
        <v>2.37</v>
      </c>
      <c r="N65" s="14">
        <v>5.03</v>
      </c>
      <c r="O65" s="14">
        <f t="shared" si="17"/>
        <v>7.4</v>
      </c>
      <c r="P65" s="14">
        <f t="shared" si="18"/>
        <v>11.13</v>
      </c>
      <c r="Q65" s="14">
        <v>1.07</v>
      </c>
      <c r="R65" s="23">
        <f>+SUM(P65:Q65)</f>
        <v>12.200000000000001</v>
      </c>
      <c r="S65" s="10"/>
      <c r="T65" s="10"/>
      <c r="U65" s="10"/>
    </row>
    <row r="66" spans="1:21" x14ac:dyDescent="0.2">
      <c r="A66" s="289"/>
      <c r="B66" s="133"/>
      <c r="C66" s="76" t="s">
        <v>30</v>
      </c>
      <c r="D66" s="77">
        <v>21</v>
      </c>
      <c r="E66" s="14">
        <v>2.97</v>
      </c>
      <c r="F66" s="14">
        <v>4</v>
      </c>
      <c r="G66" s="14"/>
      <c r="H66" s="30">
        <f>SUM(E66:G66)</f>
        <v>6.9700000000000006</v>
      </c>
      <c r="I66" s="14">
        <v>7.21</v>
      </c>
      <c r="J66" s="14"/>
      <c r="K66" s="30">
        <f t="shared" si="16"/>
        <v>14.18</v>
      </c>
      <c r="L66" s="14"/>
      <c r="M66" s="14">
        <v>2.72</v>
      </c>
      <c r="N66" s="14">
        <v>9.77</v>
      </c>
      <c r="O66" s="14">
        <f t="shared" si="17"/>
        <v>12.49</v>
      </c>
      <c r="P66" s="14">
        <f t="shared" si="18"/>
        <v>26.67</v>
      </c>
      <c r="Q66" s="14"/>
      <c r="R66" s="23">
        <f>+SUM(P66:Q66)</f>
        <v>26.67</v>
      </c>
      <c r="S66" s="10"/>
      <c r="T66" s="10"/>
      <c r="U66" s="10"/>
    </row>
    <row r="67" spans="1:21" x14ac:dyDescent="0.2">
      <c r="A67" s="289"/>
      <c r="B67" s="133"/>
      <c r="C67" s="76" t="s">
        <v>44</v>
      </c>
      <c r="D67" s="77">
        <v>77</v>
      </c>
      <c r="E67" s="14">
        <v>0.27</v>
      </c>
      <c r="F67" s="14">
        <v>7.13</v>
      </c>
      <c r="G67" s="14"/>
      <c r="H67" s="30">
        <f>SUM(E67:G67)</f>
        <v>7.4</v>
      </c>
      <c r="I67" s="14">
        <v>46.19</v>
      </c>
      <c r="J67" s="14"/>
      <c r="K67" s="30">
        <f t="shared" si="16"/>
        <v>53.589999999999996</v>
      </c>
      <c r="L67" s="14">
        <v>72.400000000000006</v>
      </c>
      <c r="M67" s="14">
        <v>69.27</v>
      </c>
      <c r="N67" s="14">
        <v>310.14</v>
      </c>
      <c r="O67" s="14">
        <f t="shared" si="17"/>
        <v>451.81</v>
      </c>
      <c r="P67" s="14">
        <f t="shared" si="18"/>
        <v>505.4</v>
      </c>
      <c r="Q67" s="14">
        <v>37.630000000000003</v>
      </c>
      <c r="R67" s="23">
        <f>+SUM(P67:Q67)</f>
        <v>543.03</v>
      </c>
      <c r="S67" s="10"/>
      <c r="T67" s="10"/>
      <c r="U67" s="10"/>
    </row>
    <row r="68" spans="1:21" x14ac:dyDescent="0.2">
      <c r="A68" s="289"/>
      <c r="B68" s="134"/>
      <c r="C68" s="76" t="s">
        <v>45</v>
      </c>
      <c r="D68" s="77">
        <v>8</v>
      </c>
      <c r="E68" s="14">
        <v>0.1</v>
      </c>
      <c r="F68" s="14">
        <v>5</v>
      </c>
      <c r="G68" s="14"/>
      <c r="H68" s="30">
        <f>SUM(E68:G68)</f>
        <v>5.0999999999999996</v>
      </c>
      <c r="I68" s="14">
        <v>12.6</v>
      </c>
      <c r="J68" s="14"/>
      <c r="K68" s="30">
        <f t="shared" si="16"/>
        <v>17.7</v>
      </c>
      <c r="L68" s="14">
        <v>62</v>
      </c>
      <c r="M68" s="14">
        <v>113.75</v>
      </c>
      <c r="N68" s="14">
        <v>525.65</v>
      </c>
      <c r="O68" s="14">
        <f t="shared" si="17"/>
        <v>701.4</v>
      </c>
      <c r="P68" s="14">
        <f t="shared" si="18"/>
        <v>719.1</v>
      </c>
      <c r="Q68" s="14">
        <v>83</v>
      </c>
      <c r="R68" s="23">
        <f>+SUM(P68:Q68)</f>
        <v>802.1</v>
      </c>
      <c r="S68" s="10"/>
      <c r="T68" s="10"/>
      <c r="U68" s="10"/>
    </row>
    <row r="69" spans="1:21" x14ac:dyDescent="0.2">
      <c r="A69" s="291"/>
      <c r="B69" s="133" t="s">
        <v>363</v>
      </c>
      <c r="C69" s="82" t="s">
        <v>363</v>
      </c>
      <c r="D69" s="83">
        <v>0</v>
      </c>
      <c r="E69" s="17"/>
      <c r="F69" s="17"/>
      <c r="G69" s="17"/>
      <c r="H69" s="32">
        <f>SUM(E69:G69)</f>
        <v>0</v>
      </c>
      <c r="I69" s="17"/>
      <c r="J69" s="17"/>
      <c r="K69" s="32">
        <f t="shared" si="16"/>
        <v>0</v>
      </c>
      <c r="L69" s="17"/>
      <c r="M69" s="17"/>
      <c r="N69" s="17"/>
      <c r="O69" s="17">
        <f t="shared" si="17"/>
        <v>0</v>
      </c>
      <c r="P69" s="17">
        <f t="shared" si="18"/>
        <v>0</v>
      </c>
      <c r="Q69" s="17"/>
      <c r="R69" s="84">
        <f>+SUM(P69:Q69)</f>
        <v>0</v>
      </c>
      <c r="S69" s="10"/>
      <c r="T69" s="10"/>
      <c r="U69" s="10"/>
    </row>
    <row r="70" spans="1:21" ht="15" x14ac:dyDescent="0.25">
      <c r="A70" s="230" t="s">
        <v>0</v>
      </c>
      <c r="B70" s="231"/>
      <c r="C70" s="232" t="s">
        <v>0</v>
      </c>
      <c r="D70" s="53">
        <f>+SUM(D32:D69)</f>
        <v>841</v>
      </c>
      <c r="E70" s="54">
        <f>SUM(E32:E69)</f>
        <v>102.32</v>
      </c>
      <c r="F70" s="54">
        <f>SUM(F32:F69)</f>
        <v>91.1</v>
      </c>
      <c r="G70" s="54">
        <f>SUM(G32:G69)</f>
        <v>74.050000000000011</v>
      </c>
      <c r="H70" s="54">
        <f>SUM(H32:H69)</f>
        <v>267.47000000000003</v>
      </c>
      <c r="I70" s="54">
        <f t="shared" ref="I70:R70" si="19">+SUM(I32:I69)</f>
        <v>1745.99</v>
      </c>
      <c r="J70" s="54">
        <f t="shared" si="19"/>
        <v>0.15</v>
      </c>
      <c r="K70" s="54">
        <f t="shared" si="19"/>
        <v>2013.6100000000004</v>
      </c>
      <c r="L70" s="54">
        <f t="shared" si="19"/>
        <v>2854.45</v>
      </c>
      <c r="M70" s="54">
        <f t="shared" si="19"/>
        <v>4454.0900000000011</v>
      </c>
      <c r="N70" s="54">
        <f t="shared" si="19"/>
        <v>5007.8499999999995</v>
      </c>
      <c r="O70" s="54">
        <f t="shared" si="19"/>
        <v>12316.389999999998</v>
      </c>
      <c r="P70" s="54">
        <f t="shared" si="19"/>
        <v>14330.000000000004</v>
      </c>
      <c r="Q70" s="54">
        <f t="shared" si="19"/>
        <v>185.79999999999998</v>
      </c>
      <c r="R70" s="55">
        <f t="shared" si="19"/>
        <v>14515.800000000001</v>
      </c>
      <c r="S70" s="10"/>
      <c r="T70" s="10"/>
      <c r="U70" s="10"/>
    </row>
    <row r="71" spans="1:21" x14ac:dyDescent="0.2">
      <c r="A71" s="70" t="s">
        <v>5</v>
      </c>
      <c r="B71" s="288" t="s">
        <v>423</v>
      </c>
      <c r="C71" s="73" t="s">
        <v>77</v>
      </c>
      <c r="D71" s="61">
        <v>7</v>
      </c>
      <c r="E71" s="39"/>
      <c r="F71" s="39"/>
      <c r="G71" s="39"/>
      <c r="H71" s="48">
        <f t="shared" ref="H71:H103" si="20">SUM(E71:G71)</f>
        <v>0</v>
      </c>
      <c r="I71" s="39"/>
      <c r="J71" s="39"/>
      <c r="K71" s="48">
        <f t="shared" ref="K71:K103" si="21">+SUM(H71:J71)</f>
        <v>0</v>
      </c>
      <c r="L71" s="39"/>
      <c r="M71" s="39">
        <v>17.5</v>
      </c>
      <c r="N71" s="39">
        <v>5.2</v>
      </c>
      <c r="O71" s="39">
        <f t="shared" ref="O71:O103" si="22">+SUM(L71:N71)</f>
        <v>22.7</v>
      </c>
      <c r="P71" s="39">
        <f t="shared" ref="P71:P103" si="23">+SUM(K71+O71)</f>
        <v>22.7</v>
      </c>
      <c r="Q71" s="39">
        <v>0.01</v>
      </c>
      <c r="R71" s="39">
        <f t="shared" ref="R71:R103" si="24">+SUM(P71:Q71)</f>
        <v>22.71</v>
      </c>
      <c r="S71" s="10"/>
      <c r="T71" s="10"/>
      <c r="U71" s="10"/>
    </row>
    <row r="72" spans="1:21" x14ac:dyDescent="0.2">
      <c r="A72" s="71"/>
      <c r="B72" s="289"/>
      <c r="C72" s="76" t="s">
        <v>61</v>
      </c>
      <c r="D72" s="34">
        <v>30</v>
      </c>
      <c r="E72" s="14"/>
      <c r="F72" s="14"/>
      <c r="G72" s="14"/>
      <c r="H72" s="30">
        <f t="shared" si="20"/>
        <v>0</v>
      </c>
      <c r="I72" s="14">
        <v>0.2</v>
      </c>
      <c r="J72" s="14"/>
      <c r="K72" s="30">
        <f t="shared" si="21"/>
        <v>0.2</v>
      </c>
      <c r="L72" s="14">
        <v>2.5</v>
      </c>
      <c r="M72" s="14">
        <v>15.3</v>
      </c>
      <c r="N72" s="14">
        <v>10.5</v>
      </c>
      <c r="O72" s="14">
        <f t="shared" si="22"/>
        <v>28.3</v>
      </c>
      <c r="P72" s="14">
        <f t="shared" si="23"/>
        <v>28.5</v>
      </c>
      <c r="Q72" s="14">
        <v>0.2</v>
      </c>
      <c r="R72" s="14">
        <f t="shared" si="24"/>
        <v>28.7</v>
      </c>
      <c r="S72" s="10"/>
      <c r="T72" s="10"/>
      <c r="U72" s="10"/>
    </row>
    <row r="73" spans="1:21" x14ac:dyDescent="0.2">
      <c r="A73" s="71"/>
      <c r="B73" s="289"/>
      <c r="C73" s="76" t="s">
        <v>56</v>
      </c>
      <c r="D73" s="34">
        <v>5</v>
      </c>
      <c r="E73" s="14"/>
      <c r="F73" s="14"/>
      <c r="G73" s="14"/>
      <c r="H73" s="30">
        <f t="shared" si="20"/>
        <v>0</v>
      </c>
      <c r="I73" s="14">
        <v>1</v>
      </c>
      <c r="J73" s="14">
        <v>0.2</v>
      </c>
      <c r="K73" s="30">
        <f t="shared" si="21"/>
        <v>1.2</v>
      </c>
      <c r="L73" s="14"/>
      <c r="M73" s="14">
        <v>9.85</v>
      </c>
      <c r="N73" s="14">
        <v>6.75</v>
      </c>
      <c r="O73" s="14">
        <f t="shared" si="22"/>
        <v>16.600000000000001</v>
      </c>
      <c r="P73" s="14">
        <f t="shared" si="23"/>
        <v>17.8</v>
      </c>
      <c r="Q73" s="14">
        <v>28.05</v>
      </c>
      <c r="R73" s="14">
        <f t="shared" si="24"/>
        <v>45.85</v>
      </c>
      <c r="S73" s="10"/>
      <c r="T73" s="10"/>
      <c r="U73" s="10"/>
    </row>
    <row r="74" spans="1:21" x14ac:dyDescent="0.2">
      <c r="A74" s="71"/>
      <c r="B74" s="289"/>
      <c r="C74" s="76" t="s">
        <v>50</v>
      </c>
      <c r="D74" s="34">
        <v>2</v>
      </c>
      <c r="E74" s="14"/>
      <c r="F74" s="14"/>
      <c r="G74" s="14"/>
      <c r="H74" s="30">
        <f t="shared" si="20"/>
        <v>0</v>
      </c>
      <c r="I74" s="14"/>
      <c r="J74" s="14"/>
      <c r="K74" s="30">
        <f t="shared" si="21"/>
        <v>0</v>
      </c>
      <c r="L74" s="14"/>
      <c r="M74" s="14">
        <v>4.8</v>
      </c>
      <c r="N74" s="14">
        <v>6.7</v>
      </c>
      <c r="O74" s="14">
        <f t="shared" si="22"/>
        <v>11.5</v>
      </c>
      <c r="P74" s="14">
        <f t="shared" si="23"/>
        <v>11.5</v>
      </c>
      <c r="Q74" s="14"/>
      <c r="R74" s="14">
        <f t="shared" si="24"/>
        <v>11.5</v>
      </c>
      <c r="S74" s="10"/>
      <c r="T74" s="10"/>
      <c r="U74" s="10"/>
    </row>
    <row r="75" spans="1:21" x14ac:dyDescent="0.2">
      <c r="A75" s="71"/>
      <c r="B75" s="289"/>
      <c r="C75" s="76" t="s">
        <v>64</v>
      </c>
      <c r="D75" s="34">
        <v>9</v>
      </c>
      <c r="E75" s="14"/>
      <c r="F75" s="14"/>
      <c r="G75" s="14"/>
      <c r="H75" s="30">
        <f t="shared" si="20"/>
        <v>0</v>
      </c>
      <c r="I75" s="14"/>
      <c r="J75" s="14"/>
      <c r="K75" s="30">
        <f t="shared" si="21"/>
        <v>0</v>
      </c>
      <c r="L75" s="14">
        <v>1.2</v>
      </c>
      <c r="M75" s="14">
        <v>103.94</v>
      </c>
      <c r="N75" s="14">
        <v>118.41</v>
      </c>
      <c r="O75" s="14">
        <f t="shared" si="22"/>
        <v>223.55</v>
      </c>
      <c r="P75" s="14">
        <f t="shared" si="23"/>
        <v>223.55</v>
      </c>
      <c r="Q75" s="14">
        <v>0.5</v>
      </c>
      <c r="R75" s="14">
        <f t="shared" si="24"/>
        <v>224.05</v>
      </c>
      <c r="S75" s="10"/>
      <c r="T75" s="10"/>
      <c r="U75" s="10"/>
    </row>
    <row r="76" spans="1:21" x14ac:dyDescent="0.2">
      <c r="A76" s="71"/>
      <c r="B76" s="289"/>
      <c r="C76" s="76" t="s">
        <v>79</v>
      </c>
      <c r="D76" s="34">
        <v>30</v>
      </c>
      <c r="E76" s="14"/>
      <c r="F76" s="14"/>
      <c r="G76" s="14"/>
      <c r="H76" s="30">
        <f t="shared" si="20"/>
        <v>0</v>
      </c>
      <c r="I76" s="14">
        <v>0.6</v>
      </c>
      <c r="J76" s="14"/>
      <c r="K76" s="30">
        <f t="shared" si="21"/>
        <v>0.6</v>
      </c>
      <c r="L76" s="14">
        <v>2009.35</v>
      </c>
      <c r="M76" s="14">
        <v>340.31</v>
      </c>
      <c r="N76" s="14">
        <v>332.49</v>
      </c>
      <c r="O76" s="14">
        <f t="shared" si="22"/>
        <v>2682.1499999999996</v>
      </c>
      <c r="P76" s="14">
        <f t="shared" si="23"/>
        <v>2682.7499999999995</v>
      </c>
      <c r="Q76" s="14"/>
      <c r="R76" s="14">
        <f t="shared" si="24"/>
        <v>2682.7499999999995</v>
      </c>
      <c r="S76" s="10"/>
      <c r="T76" s="10"/>
      <c r="U76" s="10"/>
    </row>
    <row r="77" spans="1:21" x14ac:dyDescent="0.2">
      <c r="A77" s="71"/>
      <c r="B77" s="289"/>
      <c r="C77" s="76" t="s">
        <v>67</v>
      </c>
      <c r="D77" s="34">
        <v>2</v>
      </c>
      <c r="E77" s="14"/>
      <c r="F77" s="14"/>
      <c r="G77" s="14"/>
      <c r="H77" s="30">
        <f t="shared" si="20"/>
        <v>0</v>
      </c>
      <c r="I77" s="14">
        <v>0.4</v>
      </c>
      <c r="J77" s="14"/>
      <c r="K77" s="30">
        <f t="shared" si="21"/>
        <v>0.4</v>
      </c>
      <c r="L77" s="14"/>
      <c r="M77" s="14">
        <v>1</v>
      </c>
      <c r="N77" s="14">
        <v>1.6</v>
      </c>
      <c r="O77" s="14">
        <f t="shared" si="22"/>
        <v>2.6</v>
      </c>
      <c r="P77" s="14">
        <f t="shared" si="23"/>
        <v>3</v>
      </c>
      <c r="Q77" s="14"/>
      <c r="R77" s="14">
        <f t="shared" si="24"/>
        <v>3</v>
      </c>
      <c r="S77" s="10"/>
      <c r="T77" s="10"/>
      <c r="U77" s="10"/>
    </row>
    <row r="78" spans="1:21" x14ac:dyDescent="0.2">
      <c r="A78" s="71"/>
      <c r="B78" s="289"/>
      <c r="C78" s="76" t="s">
        <v>78</v>
      </c>
      <c r="D78" s="34">
        <v>28</v>
      </c>
      <c r="E78" s="14">
        <v>2</v>
      </c>
      <c r="F78" s="14"/>
      <c r="G78" s="14"/>
      <c r="H78" s="30">
        <f t="shared" si="20"/>
        <v>2</v>
      </c>
      <c r="I78" s="14">
        <v>2.2000000000000002</v>
      </c>
      <c r="J78" s="14">
        <v>3</v>
      </c>
      <c r="K78" s="30">
        <f t="shared" si="21"/>
        <v>7.2</v>
      </c>
      <c r="L78" s="14">
        <v>88.5</v>
      </c>
      <c r="M78" s="14">
        <v>261.45</v>
      </c>
      <c r="N78" s="14">
        <v>117.51</v>
      </c>
      <c r="O78" s="14">
        <f t="shared" si="22"/>
        <v>467.46</v>
      </c>
      <c r="P78" s="14">
        <f t="shared" si="23"/>
        <v>474.65999999999997</v>
      </c>
      <c r="Q78" s="14"/>
      <c r="R78" s="14">
        <f t="shared" si="24"/>
        <v>474.65999999999997</v>
      </c>
      <c r="S78" s="10"/>
      <c r="T78" s="10"/>
      <c r="U78" s="10"/>
    </row>
    <row r="79" spans="1:21" x14ac:dyDescent="0.2">
      <c r="A79" s="71"/>
      <c r="B79" s="289"/>
      <c r="C79" s="76" t="s">
        <v>76</v>
      </c>
      <c r="D79" s="34">
        <v>3</v>
      </c>
      <c r="E79" s="14"/>
      <c r="F79" s="14"/>
      <c r="G79" s="14"/>
      <c r="H79" s="30">
        <f t="shared" si="20"/>
        <v>0</v>
      </c>
      <c r="I79" s="14"/>
      <c r="J79" s="14"/>
      <c r="K79" s="30">
        <f t="shared" si="21"/>
        <v>0</v>
      </c>
      <c r="L79" s="14">
        <v>50</v>
      </c>
      <c r="M79" s="14">
        <v>206</v>
      </c>
      <c r="N79" s="14">
        <v>88.5</v>
      </c>
      <c r="O79" s="14">
        <f t="shared" si="22"/>
        <v>344.5</v>
      </c>
      <c r="P79" s="14">
        <f t="shared" si="23"/>
        <v>344.5</v>
      </c>
      <c r="Q79" s="14"/>
      <c r="R79" s="14">
        <f t="shared" si="24"/>
        <v>344.5</v>
      </c>
      <c r="S79" s="10"/>
      <c r="T79" s="10"/>
      <c r="U79" s="10"/>
    </row>
    <row r="80" spans="1:21" x14ac:dyDescent="0.2">
      <c r="A80" s="71"/>
      <c r="B80" s="289"/>
      <c r="C80" s="76" t="s">
        <v>62</v>
      </c>
      <c r="D80" s="34">
        <v>6</v>
      </c>
      <c r="E80" s="14"/>
      <c r="F80" s="14"/>
      <c r="G80" s="14"/>
      <c r="H80" s="30">
        <f t="shared" si="20"/>
        <v>0</v>
      </c>
      <c r="I80" s="14"/>
      <c r="J80" s="14"/>
      <c r="K80" s="30">
        <f t="shared" si="21"/>
        <v>0</v>
      </c>
      <c r="L80" s="14"/>
      <c r="M80" s="14">
        <v>107.53</v>
      </c>
      <c r="N80" s="14">
        <v>241.62</v>
      </c>
      <c r="O80" s="14">
        <f t="shared" si="22"/>
        <v>349.15</v>
      </c>
      <c r="P80" s="14">
        <f t="shared" si="23"/>
        <v>349.15</v>
      </c>
      <c r="Q80" s="14"/>
      <c r="R80" s="14">
        <f t="shared" si="24"/>
        <v>349.15</v>
      </c>
      <c r="S80" s="10"/>
      <c r="T80" s="10"/>
      <c r="U80" s="10"/>
    </row>
    <row r="81" spans="1:21" x14ac:dyDescent="0.2">
      <c r="A81" s="71"/>
      <c r="B81" s="289"/>
      <c r="C81" s="76" t="s">
        <v>319</v>
      </c>
      <c r="D81" s="34">
        <v>12</v>
      </c>
      <c r="E81" s="14"/>
      <c r="F81" s="14"/>
      <c r="G81" s="14">
        <v>0.5</v>
      </c>
      <c r="H81" s="30">
        <f t="shared" si="20"/>
        <v>0.5</v>
      </c>
      <c r="I81" s="14">
        <v>91</v>
      </c>
      <c r="J81" s="14"/>
      <c r="K81" s="30">
        <f t="shared" si="21"/>
        <v>91.5</v>
      </c>
      <c r="L81" s="14">
        <v>300</v>
      </c>
      <c r="M81" s="14">
        <v>2893.35</v>
      </c>
      <c r="N81" s="14">
        <v>1028.05</v>
      </c>
      <c r="O81" s="14">
        <f t="shared" si="22"/>
        <v>4221.3999999999996</v>
      </c>
      <c r="P81" s="14">
        <f t="shared" si="23"/>
        <v>4312.8999999999996</v>
      </c>
      <c r="Q81" s="14">
        <v>0.95</v>
      </c>
      <c r="R81" s="14">
        <f t="shared" si="24"/>
        <v>4313.8499999999995</v>
      </c>
      <c r="S81" s="10"/>
      <c r="T81" s="10"/>
      <c r="U81" s="10"/>
    </row>
    <row r="82" spans="1:21" x14ac:dyDescent="0.2">
      <c r="A82" s="71"/>
      <c r="B82" s="289"/>
      <c r="C82" s="76" t="s">
        <v>320</v>
      </c>
      <c r="D82" s="34">
        <v>5</v>
      </c>
      <c r="E82" s="14"/>
      <c r="F82" s="14"/>
      <c r="G82" s="14"/>
      <c r="H82" s="30">
        <f t="shared" si="20"/>
        <v>0</v>
      </c>
      <c r="I82" s="14"/>
      <c r="J82" s="14"/>
      <c r="K82" s="30">
        <f t="shared" si="21"/>
        <v>0</v>
      </c>
      <c r="L82" s="14">
        <v>1.5</v>
      </c>
      <c r="M82" s="14">
        <v>3.3</v>
      </c>
      <c r="N82" s="14">
        <v>2</v>
      </c>
      <c r="O82" s="14">
        <f t="shared" si="22"/>
        <v>6.8</v>
      </c>
      <c r="P82" s="14">
        <f t="shared" si="23"/>
        <v>6.8</v>
      </c>
      <c r="Q82" s="14"/>
      <c r="R82" s="14">
        <f t="shared" si="24"/>
        <v>6.8</v>
      </c>
      <c r="S82" s="10"/>
      <c r="T82" s="10"/>
      <c r="U82" s="10"/>
    </row>
    <row r="83" spans="1:21" x14ac:dyDescent="0.2">
      <c r="A83" s="71"/>
      <c r="B83" s="289"/>
      <c r="C83" s="76" t="s">
        <v>51</v>
      </c>
      <c r="D83" s="34">
        <v>0</v>
      </c>
      <c r="E83" s="14"/>
      <c r="F83" s="14"/>
      <c r="G83" s="14"/>
      <c r="H83" s="30">
        <f t="shared" si="20"/>
        <v>0</v>
      </c>
      <c r="I83" s="14"/>
      <c r="J83" s="14"/>
      <c r="K83" s="30">
        <f t="shared" si="21"/>
        <v>0</v>
      </c>
      <c r="L83" s="14"/>
      <c r="M83" s="14"/>
      <c r="N83" s="14"/>
      <c r="O83" s="14">
        <f t="shared" ref="O83:O99" si="25">+SUM(L83:N83)</f>
        <v>0</v>
      </c>
      <c r="P83" s="14">
        <f t="shared" ref="P83:P99" si="26">+SUM(K83+O83)</f>
        <v>0</v>
      </c>
      <c r="Q83" s="14"/>
      <c r="R83" s="14">
        <f t="shared" si="24"/>
        <v>0</v>
      </c>
      <c r="S83" s="10"/>
      <c r="T83" s="10"/>
      <c r="U83" s="10"/>
    </row>
    <row r="84" spans="1:21" x14ac:dyDescent="0.2">
      <c r="A84" s="71"/>
      <c r="B84" s="289"/>
      <c r="C84" s="76" t="s">
        <v>52</v>
      </c>
      <c r="D84" s="34">
        <v>15</v>
      </c>
      <c r="E84" s="14"/>
      <c r="F84" s="14"/>
      <c r="G84" s="14"/>
      <c r="H84" s="30">
        <f t="shared" si="20"/>
        <v>0</v>
      </c>
      <c r="I84" s="14">
        <v>2</v>
      </c>
      <c r="J84" s="14"/>
      <c r="K84" s="30">
        <f t="shared" si="21"/>
        <v>2</v>
      </c>
      <c r="L84" s="14">
        <v>134.9</v>
      </c>
      <c r="M84" s="14">
        <v>127.72</v>
      </c>
      <c r="N84" s="14">
        <v>31.76</v>
      </c>
      <c r="O84" s="14">
        <f t="shared" si="25"/>
        <v>294.38</v>
      </c>
      <c r="P84" s="14">
        <f t="shared" si="26"/>
        <v>296.38</v>
      </c>
      <c r="Q84" s="14"/>
      <c r="R84" s="14">
        <f t="shared" si="24"/>
        <v>296.38</v>
      </c>
      <c r="S84" s="10"/>
      <c r="T84" s="10"/>
      <c r="U84" s="10"/>
    </row>
    <row r="85" spans="1:21" x14ac:dyDescent="0.2">
      <c r="A85" s="71"/>
      <c r="B85" s="289"/>
      <c r="C85" s="76" t="s">
        <v>72</v>
      </c>
      <c r="D85" s="34">
        <v>4</v>
      </c>
      <c r="E85" s="14"/>
      <c r="F85" s="14"/>
      <c r="G85" s="14"/>
      <c r="H85" s="30">
        <f t="shared" si="20"/>
        <v>0</v>
      </c>
      <c r="I85" s="14"/>
      <c r="J85" s="14"/>
      <c r="K85" s="30">
        <f t="shared" si="21"/>
        <v>0</v>
      </c>
      <c r="L85" s="14">
        <v>10</v>
      </c>
      <c r="M85" s="14">
        <v>160.05000000000001</v>
      </c>
      <c r="N85" s="14">
        <v>110.65</v>
      </c>
      <c r="O85" s="14">
        <f t="shared" si="25"/>
        <v>280.70000000000005</v>
      </c>
      <c r="P85" s="14">
        <f t="shared" si="26"/>
        <v>280.70000000000005</v>
      </c>
      <c r="Q85" s="14">
        <v>70</v>
      </c>
      <c r="R85" s="14">
        <f t="shared" si="24"/>
        <v>350.70000000000005</v>
      </c>
      <c r="S85" s="10"/>
      <c r="T85" s="10"/>
      <c r="U85" s="10"/>
    </row>
    <row r="86" spans="1:21" x14ac:dyDescent="0.2">
      <c r="A86" s="71"/>
      <c r="B86" s="289"/>
      <c r="C86" s="76" t="s">
        <v>71</v>
      </c>
      <c r="D86" s="34">
        <v>3</v>
      </c>
      <c r="E86" s="14"/>
      <c r="F86" s="14"/>
      <c r="G86" s="14"/>
      <c r="H86" s="30">
        <f t="shared" si="20"/>
        <v>0</v>
      </c>
      <c r="I86" s="14"/>
      <c r="J86" s="14"/>
      <c r="K86" s="30">
        <f t="shared" si="21"/>
        <v>0</v>
      </c>
      <c r="L86" s="14">
        <v>8</v>
      </c>
      <c r="M86" s="14">
        <v>19</v>
      </c>
      <c r="N86" s="14">
        <v>21</v>
      </c>
      <c r="O86" s="14">
        <f t="shared" si="25"/>
        <v>48</v>
      </c>
      <c r="P86" s="14">
        <f t="shared" si="26"/>
        <v>48</v>
      </c>
      <c r="Q86" s="14"/>
      <c r="R86" s="14">
        <f t="shared" si="24"/>
        <v>48</v>
      </c>
      <c r="S86" s="10"/>
      <c r="T86" s="10"/>
      <c r="U86" s="10"/>
    </row>
    <row r="87" spans="1:21" x14ac:dyDescent="0.2">
      <c r="A87" s="71"/>
      <c r="B87" s="290"/>
      <c r="C87" s="76" t="s">
        <v>58</v>
      </c>
      <c r="D87" s="34">
        <v>22</v>
      </c>
      <c r="E87" s="14">
        <v>10</v>
      </c>
      <c r="F87" s="14"/>
      <c r="G87" s="14"/>
      <c r="H87" s="30">
        <f t="shared" si="20"/>
        <v>10</v>
      </c>
      <c r="I87" s="14">
        <v>12.15</v>
      </c>
      <c r="J87" s="14"/>
      <c r="K87" s="30">
        <f t="shared" si="21"/>
        <v>22.15</v>
      </c>
      <c r="L87" s="14">
        <v>13.7</v>
      </c>
      <c r="M87" s="14">
        <v>160.69999999999999</v>
      </c>
      <c r="N87" s="14">
        <v>127.95</v>
      </c>
      <c r="O87" s="14">
        <f t="shared" si="25"/>
        <v>302.34999999999997</v>
      </c>
      <c r="P87" s="14">
        <f t="shared" si="26"/>
        <v>324.49999999999994</v>
      </c>
      <c r="Q87" s="14">
        <v>3.4</v>
      </c>
      <c r="R87" s="14">
        <f t="shared" si="24"/>
        <v>327.89999999999992</v>
      </c>
      <c r="S87" s="10"/>
      <c r="T87" s="10"/>
      <c r="U87" s="10"/>
    </row>
    <row r="88" spans="1:21" x14ac:dyDescent="0.2">
      <c r="A88" s="71"/>
      <c r="B88" s="135" t="s">
        <v>424</v>
      </c>
      <c r="C88" s="76" t="s">
        <v>80</v>
      </c>
      <c r="D88" s="34">
        <v>33</v>
      </c>
      <c r="E88" s="14"/>
      <c r="F88" s="14"/>
      <c r="G88" s="14"/>
      <c r="H88" s="30">
        <f t="shared" si="20"/>
        <v>0</v>
      </c>
      <c r="I88" s="14">
        <v>0.8</v>
      </c>
      <c r="J88" s="14"/>
      <c r="K88" s="30">
        <f t="shared" si="21"/>
        <v>0.8</v>
      </c>
      <c r="L88" s="14">
        <v>91.4</v>
      </c>
      <c r="M88" s="14">
        <v>263.38</v>
      </c>
      <c r="N88" s="14">
        <v>128.19</v>
      </c>
      <c r="O88" s="14">
        <f t="shared" si="25"/>
        <v>482.96999999999997</v>
      </c>
      <c r="P88" s="14">
        <f t="shared" si="26"/>
        <v>483.77</v>
      </c>
      <c r="Q88" s="14">
        <v>0.2</v>
      </c>
      <c r="R88" s="14">
        <f t="shared" si="24"/>
        <v>483.96999999999997</v>
      </c>
      <c r="S88" s="10"/>
      <c r="T88" s="10"/>
      <c r="U88" s="10"/>
    </row>
    <row r="89" spans="1:21" x14ac:dyDescent="0.2">
      <c r="A89" s="71"/>
      <c r="B89" s="135"/>
      <c r="C89" s="76" t="s">
        <v>54</v>
      </c>
      <c r="D89" s="34">
        <v>4</v>
      </c>
      <c r="E89" s="14"/>
      <c r="F89" s="14"/>
      <c r="G89" s="14"/>
      <c r="H89" s="30">
        <f t="shared" si="20"/>
        <v>0</v>
      </c>
      <c r="I89" s="14"/>
      <c r="J89" s="14"/>
      <c r="K89" s="30">
        <f t="shared" si="21"/>
        <v>0</v>
      </c>
      <c r="L89" s="14"/>
      <c r="M89" s="14">
        <v>1.78</v>
      </c>
      <c r="N89" s="14">
        <v>2.67</v>
      </c>
      <c r="O89" s="14">
        <f t="shared" si="25"/>
        <v>4.45</v>
      </c>
      <c r="P89" s="14">
        <f t="shared" si="26"/>
        <v>4.45</v>
      </c>
      <c r="Q89" s="14"/>
      <c r="R89" s="14">
        <f t="shared" si="24"/>
        <v>4.45</v>
      </c>
      <c r="S89" s="10"/>
      <c r="T89" s="10"/>
      <c r="U89" s="10"/>
    </row>
    <row r="90" spans="1:21" x14ac:dyDescent="0.2">
      <c r="A90" s="71"/>
      <c r="B90" s="135"/>
      <c r="C90" s="76" t="s">
        <v>65</v>
      </c>
      <c r="D90" s="34">
        <v>5</v>
      </c>
      <c r="E90" s="14"/>
      <c r="F90" s="14"/>
      <c r="G90" s="14"/>
      <c r="H90" s="30">
        <f t="shared" si="20"/>
        <v>0</v>
      </c>
      <c r="I90" s="14">
        <v>0.01</v>
      </c>
      <c r="J90" s="14"/>
      <c r="K90" s="30">
        <f t="shared" si="21"/>
        <v>0.01</v>
      </c>
      <c r="L90" s="14">
        <v>18</v>
      </c>
      <c r="M90" s="14">
        <v>29.7</v>
      </c>
      <c r="N90" s="14">
        <v>23.6</v>
      </c>
      <c r="O90" s="14">
        <f t="shared" si="25"/>
        <v>71.300000000000011</v>
      </c>
      <c r="P90" s="14">
        <f t="shared" si="26"/>
        <v>71.310000000000016</v>
      </c>
      <c r="Q90" s="14"/>
      <c r="R90" s="14">
        <f t="shared" si="24"/>
        <v>71.310000000000016</v>
      </c>
      <c r="S90" s="10"/>
      <c r="T90" s="10"/>
      <c r="U90" s="10"/>
    </row>
    <row r="91" spans="1:21" x14ac:dyDescent="0.2">
      <c r="A91" s="71"/>
      <c r="B91" s="135"/>
      <c r="C91" s="76" t="s">
        <v>74</v>
      </c>
      <c r="D91" s="34">
        <v>8</v>
      </c>
      <c r="E91" s="14"/>
      <c r="F91" s="14"/>
      <c r="G91" s="14"/>
      <c r="H91" s="30">
        <f t="shared" si="20"/>
        <v>0</v>
      </c>
      <c r="I91" s="14">
        <v>0.2</v>
      </c>
      <c r="J91" s="14"/>
      <c r="K91" s="30">
        <f t="shared" si="21"/>
        <v>0.2</v>
      </c>
      <c r="L91" s="14">
        <v>250</v>
      </c>
      <c r="M91" s="14">
        <v>203.05</v>
      </c>
      <c r="N91" s="14">
        <v>104.15</v>
      </c>
      <c r="O91" s="14">
        <f t="shared" si="25"/>
        <v>557.20000000000005</v>
      </c>
      <c r="P91" s="14">
        <f t="shared" si="26"/>
        <v>557.40000000000009</v>
      </c>
      <c r="Q91" s="14">
        <v>1.5</v>
      </c>
      <c r="R91" s="14">
        <f t="shared" si="24"/>
        <v>558.90000000000009</v>
      </c>
      <c r="S91" s="10"/>
      <c r="T91" s="10"/>
      <c r="U91" s="10"/>
    </row>
    <row r="92" spans="1:21" x14ac:dyDescent="0.2">
      <c r="A92" s="71"/>
      <c r="B92" s="135"/>
      <c r="C92" s="76" t="s">
        <v>53</v>
      </c>
      <c r="D92" s="34">
        <v>6</v>
      </c>
      <c r="E92" s="14"/>
      <c r="F92" s="14"/>
      <c r="G92" s="14"/>
      <c r="H92" s="30">
        <f t="shared" si="20"/>
        <v>0</v>
      </c>
      <c r="I92" s="14">
        <v>1.5</v>
      </c>
      <c r="J92" s="14"/>
      <c r="K92" s="30">
        <f t="shared" si="21"/>
        <v>1.5</v>
      </c>
      <c r="L92" s="14">
        <v>150.5</v>
      </c>
      <c r="M92" s="14">
        <v>510</v>
      </c>
      <c r="N92" s="14">
        <v>286.5</v>
      </c>
      <c r="O92" s="14">
        <f t="shared" si="25"/>
        <v>947</v>
      </c>
      <c r="P92" s="14">
        <f t="shared" si="26"/>
        <v>948.5</v>
      </c>
      <c r="Q92" s="14">
        <v>16</v>
      </c>
      <c r="R92" s="14">
        <f t="shared" si="24"/>
        <v>964.5</v>
      </c>
      <c r="S92" s="10"/>
      <c r="T92" s="10"/>
      <c r="U92" s="10"/>
    </row>
    <row r="93" spans="1:21" x14ac:dyDescent="0.2">
      <c r="A93" s="71"/>
      <c r="B93" s="135"/>
      <c r="C93" s="76" t="s">
        <v>81</v>
      </c>
      <c r="D93" s="34">
        <v>10</v>
      </c>
      <c r="E93" s="14"/>
      <c r="F93" s="14"/>
      <c r="G93" s="14">
        <v>0.1</v>
      </c>
      <c r="H93" s="30">
        <f t="shared" si="20"/>
        <v>0.1</v>
      </c>
      <c r="I93" s="14"/>
      <c r="J93" s="14"/>
      <c r="K93" s="30">
        <f t="shared" si="21"/>
        <v>0.1</v>
      </c>
      <c r="L93" s="14">
        <v>4.9000000000000004</v>
      </c>
      <c r="M93" s="14">
        <v>88.3</v>
      </c>
      <c r="N93" s="14">
        <v>108.2</v>
      </c>
      <c r="O93" s="14">
        <f t="shared" si="25"/>
        <v>201.4</v>
      </c>
      <c r="P93" s="14">
        <f t="shared" si="26"/>
        <v>201.5</v>
      </c>
      <c r="Q93" s="14">
        <v>22</v>
      </c>
      <c r="R93" s="14">
        <f t="shared" si="24"/>
        <v>223.5</v>
      </c>
      <c r="S93" s="10"/>
      <c r="T93" s="10"/>
      <c r="U93" s="10"/>
    </row>
    <row r="94" spans="1:21" x14ac:dyDescent="0.2">
      <c r="A94" s="71"/>
      <c r="B94" s="135"/>
      <c r="C94" s="76" t="s">
        <v>68</v>
      </c>
      <c r="D94" s="34">
        <v>2</v>
      </c>
      <c r="E94" s="14"/>
      <c r="F94" s="14"/>
      <c r="G94" s="14"/>
      <c r="H94" s="30">
        <f t="shared" si="20"/>
        <v>0</v>
      </c>
      <c r="I94" s="14"/>
      <c r="J94" s="14"/>
      <c r="K94" s="30">
        <f t="shared" si="21"/>
        <v>0</v>
      </c>
      <c r="L94" s="14">
        <v>200</v>
      </c>
      <c r="M94" s="14">
        <v>600.29999999999995</v>
      </c>
      <c r="N94" s="14">
        <v>900.2</v>
      </c>
      <c r="O94" s="14">
        <f t="shared" si="25"/>
        <v>1700.5</v>
      </c>
      <c r="P94" s="14">
        <f t="shared" si="26"/>
        <v>1700.5</v>
      </c>
      <c r="Q94" s="14">
        <v>20</v>
      </c>
      <c r="R94" s="14">
        <f t="shared" si="24"/>
        <v>1720.5</v>
      </c>
      <c r="S94" s="10"/>
      <c r="T94" s="10"/>
      <c r="U94" s="10"/>
    </row>
    <row r="95" spans="1:21" x14ac:dyDescent="0.2">
      <c r="A95" s="71"/>
      <c r="B95" s="135"/>
      <c r="C95" s="76" t="s">
        <v>60</v>
      </c>
      <c r="D95" s="34">
        <v>3</v>
      </c>
      <c r="E95" s="14"/>
      <c r="F95" s="14"/>
      <c r="G95" s="14"/>
      <c r="H95" s="30">
        <f t="shared" si="20"/>
        <v>0</v>
      </c>
      <c r="I95" s="14"/>
      <c r="J95" s="14"/>
      <c r="K95" s="30">
        <f t="shared" si="21"/>
        <v>0</v>
      </c>
      <c r="L95" s="14"/>
      <c r="M95" s="14">
        <v>50.3</v>
      </c>
      <c r="N95" s="14">
        <v>35.1</v>
      </c>
      <c r="O95" s="14">
        <f t="shared" si="25"/>
        <v>85.4</v>
      </c>
      <c r="P95" s="14">
        <f t="shared" si="26"/>
        <v>85.4</v>
      </c>
      <c r="Q95" s="14"/>
      <c r="R95" s="14">
        <f t="shared" si="24"/>
        <v>85.4</v>
      </c>
      <c r="S95" s="10"/>
      <c r="T95" s="10"/>
      <c r="U95" s="10"/>
    </row>
    <row r="96" spans="1:21" x14ac:dyDescent="0.2">
      <c r="A96" s="71"/>
      <c r="B96" s="135"/>
      <c r="C96" s="76" t="s">
        <v>75</v>
      </c>
      <c r="D96" s="34">
        <v>7</v>
      </c>
      <c r="E96" s="14"/>
      <c r="F96" s="14"/>
      <c r="G96" s="14"/>
      <c r="H96" s="30">
        <f t="shared" si="20"/>
        <v>0</v>
      </c>
      <c r="I96" s="14">
        <v>0.3</v>
      </c>
      <c r="J96" s="14"/>
      <c r="K96" s="30">
        <f t="shared" si="21"/>
        <v>0.3</v>
      </c>
      <c r="L96" s="14"/>
      <c r="M96" s="14">
        <v>9.1</v>
      </c>
      <c r="N96" s="14">
        <v>19.7</v>
      </c>
      <c r="O96" s="14">
        <f t="shared" si="25"/>
        <v>28.799999999999997</v>
      </c>
      <c r="P96" s="14">
        <f t="shared" si="26"/>
        <v>29.099999999999998</v>
      </c>
      <c r="Q96" s="14"/>
      <c r="R96" s="14">
        <f t="shared" si="24"/>
        <v>29.099999999999998</v>
      </c>
      <c r="S96" s="10"/>
      <c r="T96" s="10"/>
      <c r="U96" s="10"/>
    </row>
    <row r="97" spans="1:21" x14ac:dyDescent="0.2">
      <c r="A97" s="71"/>
      <c r="B97" s="136"/>
      <c r="C97" s="76" t="s">
        <v>70</v>
      </c>
      <c r="D97" s="34">
        <v>0</v>
      </c>
      <c r="E97" s="14"/>
      <c r="F97" s="14"/>
      <c r="G97" s="14"/>
      <c r="H97" s="30">
        <f t="shared" si="20"/>
        <v>0</v>
      </c>
      <c r="I97" s="14"/>
      <c r="J97" s="14"/>
      <c r="K97" s="30">
        <f t="shared" si="21"/>
        <v>0</v>
      </c>
      <c r="L97" s="14"/>
      <c r="M97" s="14"/>
      <c r="N97" s="14"/>
      <c r="O97" s="14">
        <f t="shared" si="25"/>
        <v>0</v>
      </c>
      <c r="P97" s="14">
        <f t="shared" si="26"/>
        <v>0</v>
      </c>
      <c r="Q97" s="14"/>
      <c r="R97" s="14">
        <f t="shared" si="24"/>
        <v>0</v>
      </c>
      <c r="S97" s="10"/>
      <c r="T97" s="10"/>
      <c r="U97" s="10"/>
    </row>
    <row r="98" spans="1:21" x14ac:dyDescent="0.2">
      <c r="A98" s="71"/>
      <c r="B98" s="135" t="s">
        <v>425</v>
      </c>
      <c r="C98" s="76" t="s">
        <v>73</v>
      </c>
      <c r="D98" s="34">
        <v>20</v>
      </c>
      <c r="E98" s="14">
        <v>73.599999999999994</v>
      </c>
      <c r="F98" s="14">
        <v>0.3</v>
      </c>
      <c r="G98" s="14">
        <v>184</v>
      </c>
      <c r="H98" s="30">
        <f t="shared" si="20"/>
        <v>257.89999999999998</v>
      </c>
      <c r="I98" s="14">
        <v>23.62</v>
      </c>
      <c r="J98" s="14"/>
      <c r="K98" s="30">
        <f t="shared" si="21"/>
        <v>281.52</v>
      </c>
      <c r="L98" s="14">
        <v>340</v>
      </c>
      <c r="M98" s="14">
        <v>731.33</v>
      </c>
      <c r="N98" s="14">
        <v>450.16</v>
      </c>
      <c r="O98" s="14">
        <f t="shared" si="25"/>
        <v>1521.49</v>
      </c>
      <c r="P98" s="14">
        <f t="shared" si="26"/>
        <v>1803.01</v>
      </c>
      <c r="Q98" s="14">
        <v>103.75</v>
      </c>
      <c r="R98" s="14">
        <f t="shared" si="24"/>
        <v>1906.76</v>
      </c>
      <c r="S98" s="10"/>
      <c r="T98" s="10"/>
      <c r="U98" s="10"/>
    </row>
    <row r="99" spans="1:21" x14ac:dyDescent="0.2">
      <c r="A99" s="71"/>
      <c r="B99" s="135"/>
      <c r="C99" s="76" t="s">
        <v>69</v>
      </c>
      <c r="D99" s="34">
        <v>12</v>
      </c>
      <c r="E99" s="14">
        <v>77</v>
      </c>
      <c r="F99" s="14"/>
      <c r="G99" s="14">
        <v>0.25</v>
      </c>
      <c r="H99" s="30">
        <f t="shared" si="20"/>
        <v>77.25</v>
      </c>
      <c r="I99" s="14">
        <v>0.7</v>
      </c>
      <c r="J99" s="14"/>
      <c r="K99" s="30">
        <f t="shared" si="21"/>
        <v>77.95</v>
      </c>
      <c r="L99" s="14">
        <v>1.3</v>
      </c>
      <c r="M99" s="14">
        <v>19.100000000000001</v>
      </c>
      <c r="N99" s="14">
        <v>9.85</v>
      </c>
      <c r="O99" s="14">
        <f t="shared" si="25"/>
        <v>30.25</v>
      </c>
      <c r="P99" s="14">
        <f t="shared" si="26"/>
        <v>108.2</v>
      </c>
      <c r="Q99" s="14">
        <v>10.4</v>
      </c>
      <c r="R99" s="14">
        <f t="shared" si="24"/>
        <v>118.60000000000001</v>
      </c>
      <c r="S99" s="10"/>
      <c r="T99" s="10"/>
      <c r="U99" s="10"/>
    </row>
    <row r="100" spans="1:21" x14ac:dyDescent="0.2">
      <c r="A100" s="71"/>
      <c r="B100" s="135"/>
      <c r="C100" s="76" t="s">
        <v>321</v>
      </c>
      <c r="D100" s="34">
        <v>11</v>
      </c>
      <c r="E100" s="14">
        <v>248</v>
      </c>
      <c r="F100" s="14"/>
      <c r="G100" s="14">
        <v>30.5</v>
      </c>
      <c r="H100" s="30">
        <f t="shared" si="20"/>
        <v>278.5</v>
      </c>
      <c r="I100" s="14">
        <v>35</v>
      </c>
      <c r="J100" s="14"/>
      <c r="K100" s="30">
        <f t="shared" si="21"/>
        <v>313.5</v>
      </c>
      <c r="L100" s="14">
        <v>2</v>
      </c>
      <c r="M100" s="14">
        <v>146.35</v>
      </c>
      <c r="N100" s="14">
        <v>229.75</v>
      </c>
      <c r="O100" s="14">
        <f t="shared" si="22"/>
        <v>378.1</v>
      </c>
      <c r="P100" s="14">
        <f t="shared" si="23"/>
        <v>691.6</v>
      </c>
      <c r="Q100" s="14">
        <v>41.3</v>
      </c>
      <c r="R100" s="14">
        <f t="shared" si="24"/>
        <v>732.9</v>
      </c>
      <c r="S100" s="10"/>
      <c r="T100" s="10"/>
      <c r="U100" s="10"/>
    </row>
    <row r="101" spans="1:21" x14ac:dyDescent="0.2">
      <c r="A101" s="71"/>
      <c r="B101" s="135"/>
      <c r="C101" s="76" t="s">
        <v>59</v>
      </c>
      <c r="D101" s="34">
        <v>6</v>
      </c>
      <c r="E101" s="14">
        <v>10</v>
      </c>
      <c r="F101" s="14"/>
      <c r="G101" s="14"/>
      <c r="H101" s="30">
        <f t="shared" si="20"/>
        <v>10</v>
      </c>
      <c r="I101" s="14">
        <v>0.3</v>
      </c>
      <c r="J101" s="14"/>
      <c r="K101" s="30">
        <f t="shared" si="21"/>
        <v>10.3</v>
      </c>
      <c r="L101" s="14">
        <v>0.7</v>
      </c>
      <c r="M101" s="14">
        <v>5.05</v>
      </c>
      <c r="N101" s="14">
        <v>18.05</v>
      </c>
      <c r="O101" s="14">
        <f t="shared" si="22"/>
        <v>23.8</v>
      </c>
      <c r="P101" s="14">
        <f t="shared" si="23"/>
        <v>34.1</v>
      </c>
      <c r="Q101" s="14">
        <v>30.3</v>
      </c>
      <c r="R101" s="14">
        <f t="shared" si="24"/>
        <v>64.400000000000006</v>
      </c>
      <c r="S101" s="10"/>
      <c r="T101" s="10"/>
      <c r="U101" s="10"/>
    </row>
    <row r="102" spans="1:21" x14ac:dyDescent="0.2">
      <c r="A102" s="71"/>
      <c r="B102" s="135"/>
      <c r="C102" s="76" t="s">
        <v>57</v>
      </c>
      <c r="D102" s="34">
        <v>1</v>
      </c>
      <c r="E102" s="14"/>
      <c r="F102" s="14"/>
      <c r="G102" s="14"/>
      <c r="H102" s="30">
        <f t="shared" si="20"/>
        <v>0</v>
      </c>
      <c r="I102" s="14"/>
      <c r="J102" s="14"/>
      <c r="K102" s="30">
        <f t="shared" si="21"/>
        <v>0</v>
      </c>
      <c r="L102" s="14"/>
      <c r="M102" s="14">
        <v>0.3</v>
      </c>
      <c r="N102" s="14">
        <v>0.2</v>
      </c>
      <c r="O102" s="14">
        <f t="shared" si="22"/>
        <v>0.5</v>
      </c>
      <c r="P102" s="14">
        <f t="shared" si="23"/>
        <v>0.5</v>
      </c>
      <c r="Q102" s="14">
        <v>1.5</v>
      </c>
      <c r="R102" s="14">
        <f t="shared" si="24"/>
        <v>2</v>
      </c>
      <c r="S102" s="10"/>
      <c r="T102" s="10"/>
      <c r="U102" s="10"/>
    </row>
    <row r="103" spans="1:21" x14ac:dyDescent="0.2">
      <c r="A103" s="72"/>
      <c r="B103" s="137"/>
      <c r="C103" s="81" t="s">
        <v>66</v>
      </c>
      <c r="D103" s="67">
        <v>2</v>
      </c>
      <c r="E103" s="68"/>
      <c r="F103" s="68"/>
      <c r="G103" s="68"/>
      <c r="H103" s="69">
        <f t="shared" si="20"/>
        <v>0</v>
      </c>
      <c r="I103" s="68"/>
      <c r="J103" s="68"/>
      <c r="K103" s="69">
        <f t="shared" si="21"/>
        <v>0</v>
      </c>
      <c r="L103" s="68"/>
      <c r="M103" s="68">
        <v>0.1</v>
      </c>
      <c r="N103" s="68">
        <v>0.15</v>
      </c>
      <c r="O103" s="68">
        <f t="shared" si="22"/>
        <v>0.25</v>
      </c>
      <c r="P103" s="68">
        <f t="shared" si="23"/>
        <v>0.25</v>
      </c>
      <c r="Q103" s="68"/>
      <c r="R103" s="68">
        <f t="shared" si="24"/>
        <v>0.25</v>
      </c>
      <c r="S103" s="10"/>
      <c r="T103" s="10"/>
      <c r="U103" s="10"/>
    </row>
    <row r="104" spans="1:21" ht="15" x14ac:dyDescent="0.25">
      <c r="A104" s="230" t="s">
        <v>0</v>
      </c>
      <c r="B104" s="231"/>
      <c r="C104" s="232" t="s">
        <v>0</v>
      </c>
      <c r="D104" s="53">
        <f t="shared" ref="D104:R104" si="27">+SUM(D71:D103)</f>
        <v>313</v>
      </c>
      <c r="E104" s="54">
        <f>SUM(E71:E103)</f>
        <v>420.6</v>
      </c>
      <c r="F104" s="54">
        <f>SUM(F71:F103)</f>
        <v>0.3</v>
      </c>
      <c r="G104" s="54">
        <f>SUM(G71:G103)</f>
        <v>215.35</v>
      </c>
      <c r="H104" s="54">
        <f>SUM(H71:H103)</f>
        <v>636.25</v>
      </c>
      <c r="I104" s="54">
        <f t="shared" si="27"/>
        <v>171.98000000000002</v>
      </c>
      <c r="J104" s="54">
        <f t="shared" si="27"/>
        <v>3.2</v>
      </c>
      <c r="K104" s="54">
        <f t="shared" si="27"/>
        <v>811.42999999999984</v>
      </c>
      <c r="L104" s="54">
        <f t="shared" si="27"/>
        <v>3678.4500000000003</v>
      </c>
      <c r="M104" s="54">
        <f t="shared" si="27"/>
        <v>7089.9400000000014</v>
      </c>
      <c r="N104" s="54">
        <f t="shared" si="27"/>
        <v>4567.16</v>
      </c>
      <c r="O104" s="54">
        <f t="shared" si="27"/>
        <v>15335.549999999997</v>
      </c>
      <c r="P104" s="54">
        <f t="shared" si="27"/>
        <v>16146.98</v>
      </c>
      <c r="Q104" s="54">
        <f t="shared" si="27"/>
        <v>350.06</v>
      </c>
      <c r="R104" s="55">
        <f t="shared" si="27"/>
        <v>16497.039999999997</v>
      </c>
      <c r="S104" s="10"/>
      <c r="T104" s="10"/>
      <c r="U104" s="10"/>
    </row>
    <row r="105" spans="1:21" x14ac:dyDescent="0.2">
      <c r="A105" s="93" t="s">
        <v>6</v>
      </c>
      <c r="B105" s="120" t="s">
        <v>86</v>
      </c>
      <c r="C105" s="73" t="s">
        <v>86</v>
      </c>
      <c r="D105" s="61">
        <v>9</v>
      </c>
      <c r="E105" s="39"/>
      <c r="F105" s="39">
        <v>200</v>
      </c>
      <c r="G105" s="39"/>
      <c r="H105" s="48">
        <f t="shared" ref="H105:H174" si="28">SUM(E105:G105)</f>
        <v>200</v>
      </c>
      <c r="I105" s="39">
        <v>4</v>
      </c>
      <c r="J105" s="39"/>
      <c r="K105" s="48">
        <f t="shared" ref="K105:K125" si="29">+SUM(H105:J105)</f>
        <v>204</v>
      </c>
      <c r="L105" s="39">
        <v>315.18</v>
      </c>
      <c r="M105" s="39">
        <v>233</v>
      </c>
      <c r="N105" s="39">
        <v>367.5</v>
      </c>
      <c r="O105" s="39">
        <f>+SUM(L105:N105)</f>
        <v>915.68000000000006</v>
      </c>
      <c r="P105" s="39">
        <f>+SUM(K105+O105)</f>
        <v>1119.68</v>
      </c>
      <c r="Q105" s="39">
        <v>80</v>
      </c>
      <c r="R105" s="39">
        <f t="shared" ref="R105:R129" si="30">+SUM(P105:Q105)</f>
        <v>1199.68</v>
      </c>
      <c r="S105" s="10"/>
      <c r="T105" s="10"/>
      <c r="U105" s="10"/>
    </row>
    <row r="106" spans="1:21" x14ac:dyDescent="0.2">
      <c r="A106" s="93"/>
      <c r="B106" s="121"/>
      <c r="C106" s="76" t="s">
        <v>272</v>
      </c>
      <c r="D106" s="34">
        <v>0</v>
      </c>
      <c r="E106" s="14"/>
      <c r="F106" s="14"/>
      <c r="G106" s="14"/>
      <c r="H106" s="30">
        <f t="shared" si="28"/>
        <v>0</v>
      </c>
      <c r="I106" s="14"/>
      <c r="J106" s="14"/>
      <c r="K106" s="30">
        <f t="shared" si="29"/>
        <v>0</v>
      </c>
      <c r="L106" s="14"/>
      <c r="M106" s="14"/>
      <c r="N106" s="14"/>
      <c r="O106" s="14">
        <f t="shared" ref="O106:O127" si="31">+SUM(L106:N106)</f>
        <v>0</v>
      </c>
      <c r="P106" s="14">
        <f t="shared" ref="P106:P127" si="32">+SUM(K106+O106)</f>
        <v>0</v>
      </c>
      <c r="Q106" s="14"/>
      <c r="R106" s="14">
        <f t="shared" si="30"/>
        <v>0</v>
      </c>
      <c r="S106" s="10"/>
      <c r="T106" s="10"/>
      <c r="U106" s="10"/>
    </row>
    <row r="107" spans="1:21" x14ac:dyDescent="0.2">
      <c r="A107" s="93"/>
      <c r="B107" s="121"/>
      <c r="C107" s="76" t="s">
        <v>101</v>
      </c>
      <c r="D107" s="34">
        <v>8</v>
      </c>
      <c r="E107" s="14"/>
      <c r="F107" s="14"/>
      <c r="G107" s="14"/>
      <c r="H107" s="30">
        <f t="shared" si="28"/>
        <v>0</v>
      </c>
      <c r="I107" s="14">
        <v>4</v>
      </c>
      <c r="J107" s="14"/>
      <c r="K107" s="30">
        <f t="shared" si="29"/>
        <v>4</v>
      </c>
      <c r="L107" s="14">
        <v>158.30000000000001</v>
      </c>
      <c r="M107" s="14">
        <v>192.2</v>
      </c>
      <c r="N107" s="14">
        <v>233</v>
      </c>
      <c r="O107" s="14">
        <f t="shared" si="31"/>
        <v>583.5</v>
      </c>
      <c r="P107" s="14">
        <f t="shared" si="32"/>
        <v>587.5</v>
      </c>
      <c r="Q107" s="14"/>
      <c r="R107" s="14">
        <f t="shared" si="30"/>
        <v>587.5</v>
      </c>
      <c r="S107" s="10"/>
      <c r="T107" s="10"/>
      <c r="U107" s="10"/>
    </row>
    <row r="108" spans="1:21" x14ac:dyDescent="0.2">
      <c r="A108" s="93"/>
      <c r="B108" s="121"/>
      <c r="C108" s="76" t="s">
        <v>106</v>
      </c>
      <c r="D108" s="34">
        <v>5</v>
      </c>
      <c r="E108" s="14"/>
      <c r="F108" s="14"/>
      <c r="G108" s="14"/>
      <c r="H108" s="30">
        <f t="shared" si="28"/>
        <v>0</v>
      </c>
      <c r="I108" s="14"/>
      <c r="J108" s="14"/>
      <c r="K108" s="30">
        <f t="shared" si="29"/>
        <v>0</v>
      </c>
      <c r="L108" s="14">
        <v>69</v>
      </c>
      <c r="M108" s="14">
        <v>152</v>
      </c>
      <c r="N108" s="14">
        <v>74</v>
      </c>
      <c r="O108" s="14">
        <f t="shared" si="31"/>
        <v>295</v>
      </c>
      <c r="P108" s="14">
        <f t="shared" si="32"/>
        <v>295</v>
      </c>
      <c r="Q108" s="14"/>
      <c r="R108" s="14">
        <f t="shared" si="30"/>
        <v>295</v>
      </c>
      <c r="S108" s="10"/>
      <c r="T108" s="10"/>
      <c r="U108" s="10"/>
    </row>
    <row r="109" spans="1:21" x14ac:dyDescent="0.2">
      <c r="A109" s="93"/>
      <c r="B109" s="121"/>
      <c r="C109" s="76" t="s">
        <v>107</v>
      </c>
      <c r="D109" s="34">
        <v>8</v>
      </c>
      <c r="E109" s="14">
        <v>7.5</v>
      </c>
      <c r="F109" s="14">
        <v>4.5</v>
      </c>
      <c r="G109" s="14">
        <v>14.5</v>
      </c>
      <c r="H109" s="30">
        <f t="shared" si="28"/>
        <v>26.5</v>
      </c>
      <c r="I109" s="14">
        <v>5.5</v>
      </c>
      <c r="J109" s="14"/>
      <c r="K109" s="30">
        <f t="shared" si="29"/>
        <v>32</v>
      </c>
      <c r="L109" s="14"/>
      <c r="M109" s="14">
        <v>10.75</v>
      </c>
      <c r="N109" s="14">
        <v>10.6</v>
      </c>
      <c r="O109" s="14">
        <f t="shared" si="31"/>
        <v>21.35</v>
      </c>
      <c r="P109" s="14">
        <f t="shared" si="32"/>
        <v>53.35</v>
      </c>
      <c r="Q109" s="14">
        <v>57.85</v>
      </c>
      <c r="R109" s="14">
        <f t="shared" si="30"/>
        <v>111.2</v>
      </c>
      <c r="S109" s="10"/>
      <c r="T109" s="10"/>
      <c r="U109" s="10"/>
    </row>
    <row r="110" spans="1:21" x14ac:dyDescent="0.2">
      <c r="A110" s="93"/>
      <c r="B110" s="121"/>
      <c r="C110" s="76" t="s">
        <v>90</v>
      </c>
      <c r="D110" s="34">
        <v>3</v>
      </c>
      <c r="E110" s="14">
        <v>1.2</v>
      </c>
      <c r="F110" s="14"/>
      <c r="G110" s="14"/>
      <c r="H110" s="30">
        <f t="shared" si="28"/>
        <v>1.2</v>
      </c>
      <c r="I110" s="14">
        <v>0.8</v>
      </c>
      <c r="J110" s="14"/>
      <c r="K110" s="30">
        <f t="shared" si="29"/>
        <v>2</v>
      </c>
      <c r="L110" s="14"/>
      <c r="M110" s="14">
        <v>0.6</v>
      </c>
      <c r="N110" s="14">
        <v>1.6</v>
      </c>
      <c r="O110" s="14">
        <f t="shared" si="31"/>
        <v>2.2000000000000002</v>
      </c>
      <c r="P110" s="14">
        <f t="shared" si="32"/>
        <v>4.2</v>
      </c>
      <c r="Q110" s="14"/>
      <c r="R110" s="14">
        <f t="shared" si="30"/>
        <v>4.2</v>
      </c>
      <c r="S110" s="10"/>
      <c r="T110" s="10"/>
      <c r="U110" s="10"/>
    </row>
    <row r="111" spans="1:21" x14ac:dyDescent="0.2">
      <c r="A111" s="93"/>
      <c r="B111" s="121"/>
      <c r="C111" s="76" t="s">
        <v>89</v>
      </c>
      <c r="D111" s="34">
        <v>7</v>
      </c>
      <c r="E111" s="14">
        <v>4</v>
      </c>
      <c r="F111" s="14"/>
      <c r="G111" s="14"/>
      <c r="H111" s="30">
        <f t="shared" si="28"/>
        <v>4</v>
      </c>
      <c r="I111" s="14"/>
      <c r="J111" s="14"/>
      <c r="K111" s="30">
        <f t="shared" si="29"/>
        <v>4</v>
      </c>
      <c r="L111" s="14"/>
      <c r="M111" s="14">
        <v>13</v>
      </c>
      <c r="N111" s="14">
        <v>25.5</v>
      </c>
      <c r="O111" s="14">
        <f t="shared" si="31"/>
        <v>38.5</v>
      </c>
      <c r="P111" s="14">
        <f t="shared" si="32"/>
        <v>42.5</v>
      </c>
      <c r="Q111" s="14">
        <v>3.5</v>
      </c>
      <c r="R111" s="14">
        <f t="shared" si="30"/>
        <v>46</v>
      </c>
      <c r="S111" s="10"/>
      <c r="T111" s="10"/>
      <c r="U111" s="10"/>
    </row>
    <row r="112" spans="1:21" x14ac:dyDescent="0.2">
      <c r="A112" s="93"/>
      <c r="B112" s="121"/>
      <c r="C112" s="76" t="s">
        <v>94</v>
      </c>
      <c r="D112" s="34">
        <v>20</v>
      </c>
      <c r="E112" s="14"/>
      <c r="F112" s="14"/>
      <c r="G112" s="14"/>
      <c r="H112" s="30">
        <f t="shared" si="28"/>
        <v>0</v>
      </c>
      <c r="I112" s="14">
        <v>11.8</v>
      </c>
      <c r="J112" s="14"/>
      <c r="K112" s="30">
        <f t="shared" si="29"/>
        <v>11.8</v>
      </c>
      <c r="L112" s="14">
        <v>9.41</v>
      </c>
      <c r="M112" s="14">
        <v>24.67</v>
      </c>
      <c r="N112" s="14">
        <v>19.760000000000002</v>
      </c>
      <c r="O112" s="14">
        <f t="shared" si="31"/>
        <v>53.84</v>
      </c>
      <c r="P112" s="14">
        <f t="shared" si="32"/>
        <v>65.64</v>
      </c>
      <c r="Q112" s="14">
        <v>9.5</v>
      </c>
      <c r="R112" s="14">
        <f t="shared" si="30"/>
        <v>75.14</v>
      </c>
      <c r="S112" s="10"/>
      <c r="T112" s="10"/>
      <c r="U112" s="10"/>
    </row>
    <row r="113" spans="1:21" x14ac:dyDescent="0.2">
      <c r="A113" s="93"/>
      <c r="B113" s="124"/>
      <c r="C113" s="76" t="s">
        <v>102</v>
      </c>
      <c r="D113" s="34">
        <v>5</v>
      </c>
      <c r="E113" s="14"/>
      <c r="F113" s="14"/>
      <c r="G113" s="14"/>
      <c r="H113" s="30">
        <f t="shared" si="28"/>
        <v>0</v>
      </c>
      <c r="I113" s="14"/>
      <c r="J113" s="14"/>
      <c r="K113" s="30">
        <f t="shared" si="29"/>
        <v>0</v>
      </c>
      <c r="L113" s="14">
        <v>8</v>
      </c>
      <c r="M113" s="14">
        <v>103.7</v>
      </c>
      <c r="N113" s="14">
        <v>122.3</v>
      </c>
      <c r="O113" s="14">
        <f t="shared" si="31"/>
        <v>234</v>
      </c>
      <c r="P113" s="14">
        <f t="shared" si="32"/>
        <v>234</v>
      </c>
      <c r="Q113" s="14">
        <v>30</v>
      </c>
      <c r="R113" s="14">
        <f t="shared" si="30"/>
        <v>264</v>
      </c>
      <c r="S113" s="10"/>
      <c r="T113" s="10"/>
      <c r="U113" s="10"/>
    </row>
    <row r="114" spans="1:21" x14ac:dyDescent="0.2">
      <c r="A114" s="93"/>
      <c r="B114" s="132" t="s">
        <v>105</v>
      </c>
      <c r="C114" s="76" t="s">
        <v>105</v>
      </c>
      <c r="D114" s="34">
        <v>56</v>
      </c>
      <c r="E114" s="14"/>
      <c r="F114" s="14">
        <v>0.15</v>
      </c>
      <c r="G114" s="14">
        <v>0.5</v>
      </c>
      <c r="H114" s="30">
        <f t="shared" si="28"/>
        <v>0.65</v>
      </c>
      <c r="I114" s="14">
        <v>5.76</v>
      </c>
      <c r="J114" s="14"/>
      <c r="K114" s="30">
        <f t="shared" si="29"/>
        <v>6.41</v>
      </c>
      <c r="L114" s="14">
        <v>566.04999999999995</v>
      </c>
      <c r="M114" s="14">
        <v>278.57</v>
      </c>
      <c r="N114" s="14">
        <v>1114.21</v>
      </c>
      <c r="O114" s="14">
        <f t="shared" si="31"/>
        <v>1958.83</v>
      </c>
      <c r="P114" s="14">
        <f t="shared" si="32"/>
        <v>1965.24</v>
      </c>
      <c r="Q114" s="14">
        <v>5</v>
      </c>
      <c r="R114" s="14">
        <f t="shared" si="30"/>
        <v>1970.24</v>
      </c>
      <c r="S114" s="10"/>
      <c r="T114" s="10"/>
      <c r="U114" s="10"/>
    </row>
    <row r="115" spans="1:21" x14ac:dyDescent="0.2">
      <c r="A115" s="93"/>
      <c r="B115" s="121"/>
      <c r="C115" s="76" t="s">
        <v>103</v>
      </c>
      <c r="D115" s="34">
        <v>11</v>
      </c>
      <c r="E115" s="14">
        <v>4.5999999999999996</v>
      </c>
      <c r="F115" s="14"/>
      <c r="G115" s="14"/>
      <c r="H115" s="30">
        <f t="shared" si="28"/>
        <v>4.5999999999999996</v>
      </c>
      <c r="I115" s="14"/>
      <c r="J115" s="14"/>
      <c r="K115" s="30">
        <f t="shared" si="29"/>
        <v>4.5999999999999996</v>
      </c>
      <c r="L115" s="14">
        <v>7.3</v>
      </c>
      <c r="M115" s="14">
        <v>417.7</v>
      </c>
      <c r="N115" s="14">
        <v>211.6</v>
      </c>
      <c r="O115" s="14">
        <f t="shared" si="31"/>
        <v>636.6</v>
      </c>
      <c r="P115" s="14">
        <f t="shared" si="32"/>
        <v>641.20000000000005</v>
      </c>
      <c r="Q115" s="14"/>
      <c r="R115" s="14">
        <f t="shared" si="30"/>
        <v>641.20000000000005</v>
      </c>
      <c r="S115" s="10"/>
      <c r="T115" s="10"/>
      <c r="U115" s="10"/>
    </row>
    <row r="116" spans="1:21" x14ac:dyDescent="0.2">
      <c r="A116" s="93"/>
      <c r="B116" s="121"/>
      <c r="C116" s="76" t="s">
        <v>96</v>
      </c>
      <c r="D116" s="34">
        <v>9</v>
      </c>
      <c r="E116" s="14"/>
      <c r="F116" s="14"/>
      <c r="G116" s="14"/>
      <c r="H116" s="30">
        <f t="shared" si="28"/>
        <v>0</v>
      </c>
      <c r="I116" s="14">
        <v>3</v>
      </c>
      <c r="J116" s="14"/>
      <c r="K116" s="30">
        <f t="shared" si="29"/>
        <v>3</v>
      </c>
      <c r="L116" s="14">
        <v>1</v>
      </c>
      <c r="M116" s="14">
        <v>6.8</v>
      </c>
      <c r="N116" s="14">
        <v>30.2</v>
      </c>
      <c r="O116" s="14">
        <f t="shared" si="31"/>
        <v>38</v>
      </c>
      <c r="P116" s="14">
        <f t="shared" si="32"/>
        <v>41</v>
      </c>
      <c r="Q116" s="14">
        <v>0.5</v>
      </c>
      <c r="R116" s="14">
        <f t="shared" si="30"/>
        <v>41.5</v>
      </c>
      <c r="S116" s="10"/>
      <c r="T116" s="10"/>
      <c r="U116" s="10"/>
    </row>
    <row r="117" spans="1:21" x14ac:dyDescent="0.2">
      <c r="A117" s="93"/>
      <c r="B117" s="121"/>
      <c r="C117" s="76" t="s">
        <v>100</v>
      </c>
      <c r="D117" s="34">
        <v>17</v>
      </c>
      <c r="E117" s="14">
        <v>1</v>
      </c>
      <c r="F117" s="14"/>
      <c r="G117" s="14">
        <v>1.5</v>
      </c>
      <c r="H117" s="30">
        <f t="shared" si="28"/>
        <v>2.5</v>
      </c>
      <c r="I117" s="14">
        <v>7</v>
      </c>
      <c r="J117" s="14">
        <v>4</v>
      </c>
      <c r="K117" s="30">
        <f t="shared" si="29"/>
        <v>13.5</v>
      </c>
      <c r="L117" s="14"/>
      <c r="M117" s="14">
        <v>35.799999999999997</v>
      </c>
      <c r="N117" s="14">
        <v>59.95</v>
      </c>
      <c r="O117" s="14">
        <f t="shared" si="31"/>
        <v>95.75</v>
      </c>
      <c r="P117" s="14">
        <f t="shared" si="32"/>
        <v>109.25</v>
      </c>
      <c r="Q117" s="14">
        <v>3.5</v>
      </c>
      <c r="R117" s="14">
        <f t="shared" si="30"/>
        <v>112.75</v>
      </c>
      <c r="S117" s="10"/>
      <c r="T117" s="10"/>
      <c r="U117" s="10"/>
    </row>
    <row r="118" spans="1:21" x14ac:dyDescent="0.2">
      <c r="A118" s="93"/>
      <c r="B118" s="121"/>
      <c r="C118" s="76" t="s">
        <v>98</v>
      </c>
      <c r="D118" s="34">
        <v>10</v>
      </c>
      <c r="E118" s="14">
        <v>68</v>
      </c>
      <c r="F118" s="14"/>
      <c r="G118" s="14">
        <v>5.4</v>
      </c>
      <c r="H118" s="30">
        <f t="shared" si="28"/>
        <v>73.400000000000006</v>
      </c>
      <c r="I118" s="14">
        <v>150</v>
      </c>
      <c r="J118" s="14"/>
      <c r="K118" s="30">
        <f t="shared" si="29"/>
        <v>223.4</v>
      </c>
      <c r="L118" s="14">
        <v>323.10000000000002</v>
      </c>
      <c r="M118" s="14">
        <v>1409.33</v>
      </c>
      <c r="N118" s="14">
        <v>468</v>
      </c>
      <c r="O118" s="14">
        <f t="shared" si="31"/>
        <v>2200.4299999999998</v>
      </c>
      <c r="P118" s="14">
        <f t="shared" si="32"/>
        <v>2423.83</v>
      </c>
      <c r="Q118" s="14"/>
      <c r="R118" s="14">
        <f t="shared" si="30"/>
        <v>2423.83</v>
      </c>
      <c r="S118" s="10"/>
      <c r="T118" s="10"/>
      <c r="U118" s="10"/>
    </row>
    <row r="119" spans="1:21" x14ac:dyDescent="0.2">
      <c r="A119" s="93"/>
      <c r="B119" s="121"/>
      <c r="C119" s="76" t="s">
        <v>93</v>
      </c>
      <c r="D119" s="34">
        <v>9</v>
      </c>
      <c r="E119" s="14"/>
      <c r="F119" s="14"/>
      <c r="G119" s="14"/>
      <c r="H119" s="30">
        <f t="shared" si="28"/>
        <v>0</v>
      </c>
      <c r="I119" s="14">
        <v>0.5</v>
      </c>
      <c r="J119" s="14"/>
      <c r="K119" s="30">
        <f t="shared" si="29"/>
        <v>0.5</v>
      </c>
      <c r="L119" s="14">
        <v>1</v>
      </c>
      <c r="M119" s="14">
        <v>129.9</v>
      </c>
      <c r="N119" s="14">
        <v>243.95</v>
      </c>
      <c r="O119" s="14">
        <f t="shared" si="31"/>
        <v>374.85</v>
      </c>
      <c r="P119" s="14">
        <f t="shared" si="32"/>
        <v>375.35</v>
      </c>
      <c r="Q119" s="14"/>
      <c r="R119" s="14">
        <f t="shared" si="30"/>
        <v>375.35</v>
      </c>
      <c r="S119" s="10"/>
      <c r="T119" s="10"/>
      <c r="U119" s="10"/>
    </row>
    <row r="120" spans="1:21" x14ac:dyDescent="0.2">
      <c r="A120" s="93"/>
      <c r="B120" s="121"/>
      <c r="C120" s="76" t="s">
        <v>85</v>
      </c>
      <c r="D120" s="34">
        <v>14</v>
      </c>
      <c r="E120" s="14">
        <v>10</v>
      </c>
      <c r="F120" s="14">
        <v>4</v>
      </c>
      <c r="G120" s="14">
        <v>8.4</v>
      </c>
      <c r="H120" s="30">
        <f t="shared" si="28"/>
        <v>22.4</v>
      </c>
      <c r="I120" s="14"/>
      <c r="J120" s="14"/>
      <c r="K120" s="30">
        <f t="shared" si="29"/>
        <v>22.4</v>
      </c>
      <c r="L120" s="14">
        <v>0.1</v>
      </c>
      <c r="M120" s="14">
        <v>47.5</v>
      </c>
      <c r="N120" s="14">
        <v>56.01</v>
      </c>
      <c r="O120" s="14">
        <f t="shared" si="31"/>
        <v>103.61</v>
      </c>
      <c r="P120" s="14">
        <f t="shared" si="32"/>
        <v>126.00999999999999</v>
      </c>
      <c r="Q120" s="14">
        <v>159</v>
      </c>
      <c r="R120" s="14">
        <f t="shared" si="30"/>
        <v>285.01</v>
      </c>
      <c r="S120" s="10"/>
      <c r="T120" s="10"/>
      <c r="U120" s="10"/>
    </row>
    <row r="121" spans="1:21" x14ac:dyDescent="0.2">
      <c r="A121" s="93"/>
      <c r="B121" s="121"/>
      <c r="C121" s="76" t="s">
        <v>84</v>
      </c>
      <c r="D121" s="34">
        <v>58</v>
      </c>
      <c r="E121" s="14">
        <v>102.81</v>
      </c>
      <c r="F121" s="14">
        <v>13.2</v>
      </c>
      <c r="G121" s="14">
        <v>42.81</v>
      </c>
      <c r="H121" s="30">
        <f t="shared" si="28"/>
        <v>158.82</v>
      </c>
      <c r="I121" s="14">
        <v>54.91</v>
      </c>
      <c r="J121" s="14"/>
      <c r="K121" s="30">
        <f t="shared" si="29"/>
        <v>213.73</v>
      </c>
      <c r="L121" s="14">
        <v>2</v>
      </c>
      <c r="M121" s="14">
        <v>7.16</v>
      </c>
      <c r="N121" s="14">
        <v>13.53</v>
      </c>
      <c r="O121" s="14">
        <f t="shared" si="31"/>
        <v>22.689999999999998</v>
      </c>
      <c r="P121" s="14">
        <f t="shared" si="32"/>
        <v>236.42</v>
      </c>
      <c r="Q121" s="14">
        <v>32.549999999999997</v>
      </c>
      <c r="R121" s="14">
        <f t="shared" si="30"/>
        <v>268.96999999999997</v>
      </c>
      <c r="S121" s="10"/>
      <c r="T121" s="10"/>
      <c r="U121" s="10"/>
    </row>
    <row r="122" spans="1:21" x14ac:dyDescent="0.2">
      <c r="A122" s="93"/>
      <c r="B122" s="121"/>
      <c r="C122" s="76" t="s">
        <v>88</v>
      </c>
      <c r="D122" s="34">
        <v>11</v>
      </c>
      <c r="E122" s="14">
        <v>0.7</v>
      </c>
      <c r="F122" s="14">
        <v>2</v>
      </c>
      <c r="G122" s="14">
        <v>0.3</v>
      </c>
      <c r="H122" s="30">
        <f t="shared" si="28"/>
        <v>3</v>
      </c>
      <c r="I122" s="14">
        <v>0.5</v>
      </c>
      <c r="J122" s="14"/>
      <c r="K122" s="30">
        <f t="shared" si="29"/>
        <v>3.5</v>
      </c>
      <c r="L122" s="14">
        <v>0.15</v>
      </c>
      <c r="M122" s="14">
        <v>7.05</v>
      </c>
      <c r="N122" s="14">
        <v>51.53</v>
      </c>
      <c r="O122" s="14">
        <f t="shared" si="31"/>
        <v>58.730000000000004</v>
      </c>
      <c r="P122" s="14">
        <f t="shared" si="32"/>
        <v>62.230000000000004</v>
      </c>
      <c r="Q122" s="14">
        <v>0.25</v>
      </c>
      <c r="R122" s="14">
        <f t="shared" si="30"/>
        <v>62.480000000000004</v>
      </c>
      <c r="S122" s="10"/>
      <c r="T122" s="10"/>
      <c r="U122" s="10"/>
    </row>
    <row r="123" spans="1:21" s="18" customFormat="1" x14ac:dyDescent="0.2">
      <c r="A123" s="119"/>
      <c r="B123" s="138"/>
      <c r="C123" s="78" t="s">
        <v>293</v>
      </c>
      <c r="D123" s="64"/>
      <c r="E123" s="36"/>
      <c r="F123" s="36"/>
      <c r="G123" s="36"/>
      <c r="H123" s="65"/>
      <c r="I123" s="36"/>
      <c r="J123" s="36"/>
      <c r="K123" s="65"/>
      <c r="L123" s="36"/>
      <c r="M123" s="36"/>
      <c r="N123" s="36"/>
      <c r="O123" s="36"/>
      <c r="P123" s="36"/>
      <c r="Q123" s="36"/>
      <c r="R123" s="36"/>
      <c r="S123" s="21"/>
      <c r="T123" s="21"/>
      <c r="U123" s="21"/>
    </row>
    <row r="124" spans="1:21" x14ac:dyDescent="0.2">
      <c r="A124" s="93"/>
      <c r="B124" s="132" t="s">
        <v>91</v>
      </c>
      <c r="C124" s="76" t="s">
        <v>91</v>
      </c>
      <c r="D124" s="34">
        <v>7</v>
      </c>
      <c r="E124" s="14"/>
      <c r="F124" s="14"/>
      <c r="G124" s="14"/>
      <c r="H124" s="30">
        <f t="shared" si="28"/>
        <v>0</v>
      </c>
      <c r="I124" s="14">
        <v>1</v>
      </c>
      <c r="J124" s="14"/>
      <c r="K124" s="30">
        <f t="shared" si="29"/>
        <v>1</v>
      </c>
      <c r="L124" s="14">
        <v>9.5</v>
      </c>
      <c r="M124" s="14">
        <v>30.45</v>
      </c>
      <c r="N124" s="14">
        <v>19.55</v>
      </c>
      <c r="O124" s="14">
        <f t="shared" si="31"/>
        <v>59.5</v>
      </c>
      <c r="P124" s="14">
        <f t="shared" si="32"/>
        <v>60.5</v>
      </c>
      <c r="Q124" s="14">
        <v>5</v>
      </c>
      <c r="R124" s="14">
        <f t="shared" si="30"/>
        <v>65.5</v>
      </c>
      <c r="S124" s="10"/>
      <c r="T124" s="10"/>
      <c r="U124" s="10"/>
    </row>
    <row r="125" spans="1:21" x14ac:dyDescent="0.2">
      <c r="A125" s="93"/>
      <c r="B125" s="121"/>
      <c r="C125" s="76" t="s">
        <v>109</v>
      </c>
      <c r="D125" s="34">
        <v>0</v>
      </c>
      <c r="E125" s="14"/>
      <c r="F125" s="14"/>
      <c r="G125" s="14"/>
      <c r="H125" s="30">
        <f t="shared" si="28"/>
        <v>0</v>
      </c>
      <c r="I125" s="14"/>
      <c r="J125" s="14"/>
      <c r="K125" s="30">
        <f t="shared" si="29"/>
        <v>0</v>
      </c>
      <c r="L125" s="14"/>
      <c r="M125" s="14"/>
      <c r="N125" s="14"/>
      <c r="O125" s="14">
        <f t="shared" si="31"/>
        <v>0</v>
      </c>
      <c r="P125" s="14">
        <f t="shared" si="32"/>
        <v>0</v>
      </c>
      <c r="Q125" s="14"/>
      <c r="R125" s="14">
        <f t="shared" si="30"/>
        <v>0</v>
      </c>
      <c r="S125" s="10"/>
      <c r="T125" s="10"/>
      <c r="U125" s="10"/>
    </row>
    <row r="126" spans="1:21" x14ac:dyDescent="0.2">
      <c r="A126" s="93"/>
      <c r="B126" s="121"/>
      <c r="C126" s="76" t="s">
        <v>83</v>
      </c>
      <c r="D126" s="34">
        <v>3</v>
      </c>
      <c r="E126" s="14"/>
      <c r="F126" s="14"/>
      <c r="G126" s="14"/>
      <c r="H126" s="30">
        <f t="shared" si="28"/>
        <v>0</v>
      </c>
      <c r="I126" s="14"/>
      <c r="J126" s="14"/>
      <c r="K126" s="30">
        <f t="shared" ref="K126:K134" si="33">+SUM(H126:J126)</f>
        <v>0</v>
      </c>
      <c r="L126" s="14">
        <v>1</v>
      </c>
      <c r="M126" s="14">
        <v>19</v>
      </c>
      <c r="N126" s="14">
        <v>6</v>
      </c>
      <c r="O126" s="14">
        <f t="shared" si="31"/>
        <v>26</v>
      </c>
      <c r="P126" s="14">
        <f t="shared" si="32"/>
        <v>26</v>
      </c>
      <c r="Q126" s="14">
        <v>6</v>
      </c>
      <c r="R126" s="14">
        <f t="shared" si="30"/>
        <v>32</v>
      </c>
      <c r="S126" s="10"/>
      <c r="T126" s="10"/>
      <c r="U126" s="10"/>
    </row>
    <row r="127" spans="1:21" x14ac:dyDescent="0.2">
      <c r="A127" s="93"/>
      <c r="B127" s="121"/>
      <c r="C127" s="76" t="s">
        <v>92</v>
      </c>
      <c r="D127" s="34">
        <v>15</v>
      </c>
      <c r="E127" s="14">
        <v>0.5</v>
      </c>
      <c r="F127" s="14"/>
      <c r="G127" s="14"/>
      <c r="H127" s="30">
        <f t="shared" si="28"/>
        <v>0.5</v>
      </c>
      <c r="I127" s="14"/>
      <c r="J127" s="14"/>
      <c r="K127" s="30">
        <f t="shared" si="33"/>
        <v>0.5</v>
      </c>
      <c r="L127" s="14">
        <v>0.2</v>
      </c>
      <c r="M127" s="14">
        <v>12.55</v>
      </c>
      <c r="N127" s="14">
        <v>12.35</v>
      </c>
      <c r="O127" s="14">
        <f t="shared" si="31"/>
        <v>25.1</v>
      </c>
      <c r="P127" s="14">
        <f t="shared" si="32"/>
        <v>25.6</v>
      </c>
      <c r="Q127" s="14">
        <v>3.5</v>
      </c>
      <c r="R127" s="14">
        <f t="shared" si="30"/>
        <v>29.1</v>
      </c>
      <c r="S127" s="10"/>
      <c r="T127" s="10"/>
      <c r="U127" s="10"/>
    </row>
    <row r="128" spans="1:21" x14ac:dyDescent="0.2">
      <c r="A128" s="93"/>
      <c r="B128" s="121"/>
      <c r="C128" s="76" t="s">
        <v>95</v>
      </c>
      <c r="D128" s="34">
        <v>8</v>
      </c>
      <c r="E128" s="14"/>
      <c r="F128" s="14"/>
      <c r="G128" s="14"/>
      <c r="H128" s="30">
        <f t="shared" si="28"/>
        <v>0</v>
      </c>
      <c r="I128" s="14"/>
      <c r="J128" s="14"/>
      <c r="K128" s="30">
        <f t="shared" si="33"/>
        <v>0</v>
      </c>
      <c r="L128" s="14">
        <v>1.3</v>
      </c>
      <c r="M128" s="14">
        <v>5.4</v>
      </c>
      <c r="N128" s="14">
        <v>27.5</v>
      </c>
      <c r="O128" s="14">
        <f t="shared" ref="O128:O134" si="34">+SUM(L128:N128)</f>
        <v>34.200000000000003</v>
      </c>
      <c r="P128" s="14">
        <f t="shared" ref="P128:P134" si="35">+SUM(K128+O128)</f>
        <v>34.200000000000003</v>
      </c>
      <c r="Q128" s="14">
        <v>7.1</v>
      </c>
      <c r="R128" s="14">
        <f t="shared" si="30"/>
        <v>41.300000000000004</v>
      </c>
      <c r="S128" s="10"/>
      <c r="T128" s="10"/>
      <c r="U128" s="10"/>
    </row>
    <row r="129" spans="1:21" x14ac:dyDescent="0.2">
      <c r="A129" s="93"/>
      <c r="B129" s="121"/>
      <c r="C129" s="76" t="s">
        <v>99</v>
      </c>
      <c r="D129" s="34">
        <v>3</v>
      </c>
      <c r="E129" s="14"/>
      <c r="F129" s="14"/>
      <c r="G129" s="14"/>
      <c r="H129" s="30">
        <f t="shared" si="28"/>
        <v>0</v>
      </c>
      <c r="I129" s="14"/>
      <c r="J129" s="14"/>
      <c r="K129" s="30">
        <f t="shared" si="33"/>
        <v>0</v>
      </c>
      <c r="L129" s="14"/>
      <c r="M129" s="14">
        <v>4.5999999999999996</v>
      </c>
      <c r="N129" s="14">
        <v>11</v>
      </c>
      <c r="O129" s="14">
        <f t="shared" si="34"/>
        <v>15.6</v>
      </c>
      <c r="P129" s="14">
        <f t="shared" si="35"/>
        <v>15.6</v>
      </c>
      <c r="Q129" s="14">
        <v>2</v>
      </c>
      <c r="R129" s="14">
        <f t="shared" si="30"/>
        <v>17.600000000000001</v>
      </c>
      <c r="S129" s="10"/>
      <c r="T129" s="10"/>
      <c r="U129" s="10"/>
    </row>
    <row r="130" spans="1:21" x14ac:dyDescent="0.2">
      <c r="A130" s="93"/>
      <c r="B130" s="121"/>
      <c r="C130" s="76" t="s">
        <v>104</v>
      </c>
      <c r="D130" s="34">
        <v>21</v>
      </c>
      <c r="E130" s="14">
        <v>75.599999999999994</v>
      </c>
      <c r="F130" s="14">
        <v>107</v>
      </c>
      <c r="G130" s="14">
        <v>6</v>
      </c>
      <c r="H130" s="30">
        <f t="shared" si="28"/>
        <v>188.6</v>
      </c>
      <c r="I130" s="14">
        <v>11</v>
      </c>
      <c r="J130" s="14"/>
      <c r="K130" s="30">
        <f t="shared" si="33"/>
        <v>199.6</v>
      </c>
      <c r="L130" s="14">
        <v>78.02</v>
      </c>
      <c r="M130" s="14">
        <v>47.68</v>
      </c>
      <c r="N130" s="14">
        <v>58.9</v>
      </c>
      <c r="O130" s="14">
        <f t="shared" si="34"/>
        <v>184.6</v>
      </c>
      <c r="P130" s="14">
        <f t="shared" si="35"/>
        <v>384.2</v>
      </c>
      <c r="Q130" s="14">
        <v>0.5</v>
      </c>
      <c r="R130" s="14">
        <f>+SUM(P130:Q130)</f>
        <v>384.7</v>
      </c>
      <c r="S130" s="10"/>
      <c r="T130" s="10"/>
      <c r="U130" s="10"/>
    </row>
    <row r="131" spans="1:21" x14ac:dyDescent="0.2">
      <c r="A131" s="93"/>
      <c r="B131" s="124"/>
      <c r="C131" s="76" t="s">
        <v>108</v>
      </c>
      <c r="D131" s="34">
        <v>2</v>
      </c>
      <c r="E131" s="14"/>
      <c r="F131" s="14"/>
      <c r="G131" s="14"/>
      <c r="H131" s="30">
        <f t="shared" si="28"/>
        <v>0</v>
      </c>
      <c r="I131" s="14"/>
      <c r="J131" s="14">
        <v>0.5</v>
      </c>
      <c r="K131" s="30">
        <f t="shared" si="33"/>
        <v>0.5</v>
      </c>
      <c r="L131" s="14"/>
      <c r="M131" s="14">
        <v>7.5</v>
      </c>
      <c r="N131" s="14">
        <v>15</v>
      </c>
      <c r="O131" s="14">
        <f t="shared" si="34"/>
        <v>22.5</v>
      </c>
      <c r="P131" s="14">
        <f t="shared" si="35"/>
        <v>23</v>
      </c>
      <c r="Q131" s="14"/>
      <c r="R131" s="14">
        <f>+SUM(P131:Q131)</f>
        <v>23</v>
      </c>
      <c r="S131" s="10"/>
      <c r="T131" s="10"/>
      <c r="U131" s="10"/>
    </row>
    <row r="132" spans="1:21" x14ac:dyDescent="0.2">
      <c r="A132" s="93"/>
      <c r="B132" s="132" t="s">
        <v>82</v>
      </c>
      <c r="C132" s="76" t="s">
        <v>82</v>
      </c>
      <c r="D132" s="34">
        <v>12</v>
      </c>
      <c r="E132" s="14">
        <v>3.3</v>
      </c>
      <c r="F132" s="14"/>
      <c r="G132" s="14">
        <v>5.7</v>
      </c>
      <c r="H132" s="30">
        <f t="shared" si="28"/>
        <v>9</v>
      </c>
      <c r="I132" s="14">
        <v>0.65</v>
      </c>
      <c r="J132" s="14"/>
      <c r="K132" s="30">
        <f t="shared" si="33"/>
        <v>9.65</v>
      </c>
      <c r="L132" s="14">
        <v>12.05</v>
      </c>
      <c r="M132" s="14">
        <v>21.7</v>
      </c>
      <c r="N132" s="14">
        <v>58.85</v>
      </c>
      <c r="O132" s="14">
        <f t="shared" si="34"/>
        <v>92.6</v>
      </c>
      <c r="P132" s="14">
        <f t="shared" si="35"/>
        <v>102.25</v>
      </c>
      <c r="Q132" s="14">
        <v>18</v>
      </c>
      <c r="R132" s="14">
        <f>+SUM(P132:Q132)</f>
        <v>120.25</v>
      </c>
      <c r="S132" s="10"/>
      <c r="T132" s="10"/>
      <c r="U132" s="10"/>
    </row>
    <row r="133" spans="1:21" x14ac:dyDescent="0.2">
      <c r="A133" s="93"/>
      <c r="B133" s="121"/>
      <c r="C133" s="76" t="s">
        <v>87</v>
      </c>
      <c r="D133" s="34">
        <v>7</v>
      </c>
      <c r="E133" s="14">
        <v>0.4</v>
      </c>
      <c r="F133" s="14"/>
      <c r="G133" s="14">
        <v>0.2</v>
      </c>
      <c r="H133" s="30">
        <f t="shared" si="28"/>
        <v>0.60000000000000009</v>
      </c>
      <c r="I133" s="14"/>
      <c r="J133" s="14"/>
      <c r="K133" s="30">
        <f t="shared" si="33"/>
        <v>0.60000000000000009</v>
      </c>
      <c r="L133" s="14">
        <v>0</v>
      </c>
      <c r="M133" s="14">
        <v>1.01</v>
      </c>
      <c r="N133" s="14">
        <v>0.02</v>
      </c>
      <c r="O133" s="14">
        <f t="shared" si="34"/>
        <v>1.03</v>
      </c>
      <c r="P133" s="14">
        <f t="shared" si="35"/>
        <v>1.6300000000000001</v>
      </c>
      <c r="Q133" s="14">
        <v>2.2200000000000002</v>
      </c>
      <c r="R133" s="14">
        <f>+SUM(P133:Q133)</f>
        <v>3.8500000000000005</v>
      </c>
      <c r="S133" s="10"/>
      <c r="T133" s="10"/>
      <c r="U133" s="10"/>
    </row>
    <row r="134" spans="1:21" x14ac:dyDescent="0.2">
      <c r="A134" s="93"/>
      <c r="B134" s="122"/>
      <c r="C134" s="82" t="s">
        <v>97</v>
      </c>
      <c r="D134" s="86">
        <v>6</v>
      </c>
      <c r="E134" s="17">
        <v>12.02</v>
      </c>
      <c r="F134" s="17">
        <v>65</v>
      </c>
      <c r="G134" s="17"/>
      <c r="H134" s="32">
        <f t="shared" si="28"/>
        <v>77.02</v>
      </c>
      <c r="I134" s="17"/>
      <c r="J134" s="17"/>
      <c r="K134" s="32">
        <f t="shared" si="33"/>
        <v>77.02</v>
      </c>
      <c r="L134" s="17">
        <v>0.5</v>
      </c>
      <c r="M134" s="17">
        <v>16.25</v>
      </c>
      <c r="N134" s="17">
        <v>0.01</v>
      </c>
      <c r="O134" s="17">
        <f t="shared" si="34"/>
        <v>16.760000000000002</v>
      </c>
      <c r="P134" s="17">
        <f t="shared" si="35"/>
        <v>93.78</v>
      </c>
      <c r="Q134" s="17">
        <v>7</v>
      </c>
      <c r="R134" s="17">
        <f>+SUM(P134:Q134)</f>
        <v>100.78</v>
      </c>
      <c r="S134" s="10"/>
      <c r="T134" s="10"/>
      <c r="U134" s="10"/>
    </row>
    <row r="135" spans="1:21" ht="15" x14ac:dyDescent="0.25">
      <c r="A135" s="230" t="s">
        <v>0</v>
      </c>
      <c r="B135" s="231"/>
      <c r="C135" s="232" t="s">
        <v>0</v>
      </c>
      <c r="D135" s="53">
        <f t="shared" ref="D135:R135" si="36">+SUM(D105:D134)</f>
        <v>344</v>
      </c>
      <c r="E135" s="54">
        <f>SUM(E105:E134)</f>
        <v>291.62999999999994</v>
      </c>
      <c r="F135" s="54">
        <f>SUM(F105:F134)</f>
        <v>395.85</v>
      </c>
      <c r="G135" s="54">
        <f>SUM(G105:G134)</f>
        <v>85.31</v>
      </c>
      <c r="H135" s="54">
        <f>SUM(H105:H134)</f>
        <v>772.79</v>
      </c>
      <c r="I135" s="54">
        <f t="shared" si="36"/>
        <v>260.41999999999996</v>
      </c>
      <c r="J135" s="54">
        <f t="shared" si="36"/>
        <v>4.5</v>
      </c>
      <c r="K135" s="54">
        <f t="shared" si="36"/>
        <v>1037.71</v>
      </c>
      <c r="L135" s="54">
        <f t="shared" si="36"/>
        <v>1563.16</v>
      </c>
      <c r="M135" s="54">
        <f t="shared" si="36"/>
        <v>3235.87</v>
      </c>
      <c r="N135" s="54">
        <f t="shared" si="36"/>
        <v>3312.4200000000005</v>
      </c>
      <c r="O135" s="54">
        <f t="shared" si="36"/>
        <v>8111.4500000000007</v>
      </c>
      <c r="P135" s="54">
        <f t="shared" si="36"/>
        <v>9149.1600000000017</v>
      </c>
      <c r="Q135" s="54">
        <f t="shared" si="36"/>
        <v>432.97000000000008</v>
      </c>
      <c r="R135" s="55">
        <f t="shared" si="36"/>
        <v>9582.130000000001</v>
      </c>
      <c r="S135" s="15"/>
    </row>
    <row r="136" spans="1:21" x14ac:dyDescent="0.2">
      <c r="A136" s="93" t="s">
        <v>7</v>
      </c>
      <c r="B136" s="120" t="s">
        <v>426</v>
      </c>
      <c r="C136" s="73" t="s">
        <v>123</v>
      </c>
      <c r="D136" s="61">
        <v>119</v>
      </c>
      <c r="E136" s="39">
        <v>1.1000000000000001</v>
      </c>
      <c r="F136" s="39">
        <v>1.4</v>
      </c>
      <c r="G136" s="39">
        <v>0.1</v>
      </c>
      <c r="H136" s="48">
        <f t="shared" si="28"/>
        <v>2.6</v>
      </c>
      <c r="I136" s="39">
        <v>3.5</v>
      </c>
      <c r="J136" s="39">
        <v>0.1</v>
      </c>
      <c r="K136" s="48">
        <f t="shared" ref="K136:K185" si="37">+SUM(H136:J136)</f>
        <v>6.1999999999999993</v>
      </c>
      <c r="L136" s="39">
        <v>12.22</v>
      </c>
      <c r="M136" s="39">
        <v>137.66999999999999</v>
      </c>
      <c r="N136" s="39">
        <v>255.69</v>
      </c>
      <c r="O136" s="39">
        <f t="shared" ref="O136:O151" si="38">+SUM(L136:N136)</f>
        <v>405.58</v>
      </c>
      <c r="P136" s="39">
        <f t="shared" ref="P136:P155" si="39">+SUM(K136+O136)</f>
        <v>411.78</v>
      </c>
      <c r="Q136" s="39">
        <v>66.239999999999995</v>
      </c>
      <c r="R136" s="39">
        <f t="shared" ref="R136:R185" si="40">+SUM(P136:Q136)</f>
        <v>478.02</v>
      </c>
      <c r="S136" s="10"/>
      <c r="T136" s="10"/>
      <c r="U136" s="10"/>
    </row>
    <row r="137" spans="1:21" x14ac:dyDescent="0.2">
      <c r="A137" s="93"/>
      <c r="B137" s="121"/>
      <c r="C137" s="76" t="s">
        <v>140</v>
      </c>
      <c r="D137" s="34">
        <v>9</v>
      </c>
      <c r="E137" s="14">
        <v>3.5</v>
      </c>
      <c r="F137" s="14"/>
      <c r="G137" s="14"/>
      <c r="H137" s="30">
        <f t="shared" si="28"/>
        <v>3.5</v>
      </c>
      <c r="I137" s="14"/>
      <c r="J137" s="14">
        <v>1</v>
      </c>
      <c r="K137" s="30">
        <f t="shared" si="37"/>
        <v>4.5</v>
      </c>
      <c r="L137" s="14">
        <v>36.1</v>
      </c>
      <c r="M137" s="14">
        <v>31.5</v>
      </c>
      <c r="N137" s="14">
        <v>18</v>
      </c>
      <c r="O137" s="14">
        <f t="shared" si="38"/>
        <v>85.6</v>
      </c>
      <c r="P137" s="14">
        <f t="shared" si="39"/>
        <v>90.1</v>
      </c>
      <c r="Q137" s="14">
        <v>8</v>
      </c>
      <c r="R137" s="14">
        <f t="shared" si="40"/>
        <v>98.1</v>
      </c>
      <c r="S137" s="10"/>
      <c r="T137" s="10"/>
      <c r="U137" s="10"/>
    </row>
    <row r="138" spans="1:21" x14ac:dyDescent="0.2">
      <c r="A138" s="93"/>
      <c r="B138" s="121"/>
      <c r="C138" s="76" t="s">
        <v>141</v>
      </c>
      <c r="D138" s="34">
        <v>4</v>
      </c>
      <c r="E138" s="14"/>
      <c r="F138" s="14"/>
      <c r="G138" s="14"/>
      <c r="H138" s="30">
        <f t="shared" si="28"/>
        <v>0</v>
      </c>
      <c r="I138" s="14"/>
      <c r="J138" s="14"/>
      <c r="K138" s="30">
        <f t="shared" si="37"/>
        <v>0</v>
      </c>
      <c r="L138" s="14"/>
      <c r="M138" s="14">
        <v>0.18</v>
      </c>
      <c r="N138" s="14">
        <v>0.08</v>
      </c>
      <c r="O138" s="14">
        <f t="shared" si="38"/>
        <v>0.26</v>
      </c>
      <c r="P138" s="14">
        <f t="shared" si="39"/>
        <v>0.26</v>
      </c>
      <c r="Q138" s="14">
        <v>0.06</v>
      </c>
      <c r="R138" s="14">
        <f t="shared" si="40"/>
        <v>0.32</v>
      </c>
      <c r="S138" s="10"/>
      <c r="T138" s="10"/>
      <c r="U138" s="10"/>
    </row>
    <row r="139" spans="1:21" x14ac:dyDescent="0.2">
      <c r="A139" s="93"/>
      <c r="B139" s="121"/>
      <c r="C139" s="76" t="s">
        <v>147</v>
      </c>
      <c r="D139" s="34">
        <v>6</v>
      </c>
      <c r="E139" s="14"/>
      <c r="F139" s="14"/>
      <c r="G139" s="14"/>
      <c r="H139" s="30">
        <f t="shared" si="28"/>
        <v>0</v>
      </c>
      <c r="I139" s="14"/>
      <c r="J139" s="14"/>
      <c r="K139" s="30">
        <f t="shared" si="37"/>
        <v>0</v>
      </c>
      <c r="L139" s="14"/>
      <c r="M139" s="14">
        <v>73.55</v>
      </c>
      <c r="N139" s="14">
        <v>33.6</v>
      </c>
      <c r="O139" s="14">
        <f t="shared" si="38"/>
        <v>107.15</v>
      </c>
      <c r="P139" s="14">
        <f t="shared" si="39"/>
        <v>107.15</v>
      </c>
      <c r="Q139" s="14">
        <v>2.5</v>
      </c>
      <c r="R139" s="14">
        <f t="shared" si="40"/>
        <v>109.65</v>
      </c>
      <c r="S139" s="10"/>
      <c r="T139" s="10"/>
      <c r="U139" s="10"/>
    </row>
    <row r="140" spans="1:21" x14ac:dyDescent="0.2">
      <c r="A140" s="93"/>
      <c r="B140" s="121"/>
      <c r="C140" s="76" t="s">
        <v>322</v>
      </c>
      <c r="D140" s="34">
        <v>4</v>
      </c>
      <c r="E140" s="14">
        <v>7.0000000000000007E-2</v>
      </c>
      <c r="F140" s="14"/>
      <c r="G140" s="14"/>
      <c r="H140" s="30">
        <f t="shared" si="28"/>
        <v>7.0000000000000007E-2</v>
      </c>
      <c r="I140" s="14"/>
      <c r="J140" s="14"/>
      <c r="K140" s="30">
        <f t="shared" si="37"/>
        <v>7.0000000000000007E-2</v>
      </c>
      <c r="L140" s="14"/>
      <c r="M140" s="14">
        <v>0.4</v>
      </c>
      <c r="N140" s="14">
        <v>0.5</v>
      </c>
      <c r="O140" s="14">
        <f t="shared" si="38"/>
        <v>0.9</v>
      </c>
      <c r="P140" s="14">
        <f t="shared" si="39"/>
        <v>0.97</v>
      </c>
      <c r="Q140" s="14">
        <v>4.8</v>
      </c>
      <c r="R140" s="14">
        <f t="shared" si="40"/>
        <v>5.77</v>
      </c>
      <c r="S140" s="10"/>
      <c r="T140" s="10"/>
      <c r="U140" s="10"/>
    </row>
    <row r="141" spans="1:21" x14ac:dyDescent="0.2">
      <c r="A141" s="93"/>
      <c r="B141" s="121"/>
      <c r="C141" s="76" t="s">
        <v>148</v>
      </c>
      <c r="D141" s="34">
        <v>3</v>
      </c>
      <c r="E141" s="14"/>
      <c r="F141" s="14"/>
      <c r="G141" s="14"/>
      <c r="H141" s="30">
        <f t="shared" si="28"/>
        <v>0</v>
      </c>
      <c r="I141" s="14"/>
      <c r="J141" s="14"/>
      <c r="K141" s="30">
        <f t="shared" si="37"/>
        <v>0</v>
      </c>
      <c r="L141" s="14"/>
      <c r="M141" s="14">
        <v>1.53</v>
      </c>
      <c r="N141" s="14">
        <v>2.5</v>
      </c>
      <c r="O141" s="14">
        <f t="shared" si="38"/>
        <v>4.03</v>
      </c>
      <c r="P141" s="14">
        <f t="shared" si="39"/>
        <v>4.03</v>
      </c>
      <c r="Q141" s="14">
        <v>0.02</v>
      </c>
      <c r="R141" s="14">
        <f t="shared" si="40"/>
        <v>4.05</v>
      </c>
      <c r="S141" s="10"/>
      <c r="T141" s="10"/>
      <c r="U141" s="10"/>
    </row>
    <row r="142" spans="1:21" x14ac:dyDescent="0.2">
      <c r="A142" s="93"/>
      <c r="B142" s="121"/>
      <c r="C142" s="76" t="s">
        <v>117</v>
      </c>
      <c r="D142" s="34">
        <v>8</v>
      </c>
      <c r="E142" s="14">
        <v>0.11</v>
      </c>
      <c r="F142" s="14"/>
      <c r="G142" s="14"/>
      <c r="H142" s="30">
        <f t="shared" si="28"/>
        <v>0.11</v>
      </c>
      <c r="I142" s="14">
        <v>0.1</v>
      </c>
      <c r="J142" s="14"/>
      <c r="K142" s="30">
        <f t="shared" si="37"/>
        <v>0.21000000000000002</v>
      </c>
      <c r="L142" s="14">
        <v>5</v>
      </c>
      <c r="M142" s="14">
        <v>13.25</v>
      </c>
      <c r="N142" s="14">
        <v>53.21</v>
      </c>
      <c r="O142" s="14">
        <f t="shared" si="38"/>
        <v>71.460000000000008</v>
      </c>
      <c r="P142" s="14">
        <f t="shared" si="39"/>
        <v>71.67</v>
      </c>
      <c r="Q142" s="14">
        <v>11.1</v>
      </c>
      <c r="R142" s="14">
        <f t="shared" si="40"/>
        <v>82.77</v>
      </c>
      <c r="S142" s="10"/>
      <c r="T142" s="10"/>
      <c r="U142" s="10"/>
    </row>
    <row r="143" spans="1:21" x14ac:dyDescent="0.2">
      <c r="A143" s="93"/>
      <c r="B143" s="121"/>
      <c r="C143" s="76" t="s">
        <v>149</v>
      </c>
      <c r="D143" s="34">
        <v>2</v>
      </c>
      <c r="E143" s="14"/>
      <c r="F143" s="14"/>
      <c r="G143" s="14"/>
      <c r="H143" s="30">
        <f t="shared" si="28"/>
        <v>0</v>
      </c>
      <c r="I143" s="14"/>
      <c r="J143" s="14"/>
      <c r="K143" s="30">
        <f t="shared" si="37"/>
        <v>0</v>
      </c>
      <c r="L143" s="14"/>
      <c r="M143" s="14">
        <v>0.15</v>
      </c>
      <c r="N143" s="14">
        <v>0.85299999999999998</v>
      </c>
      <c r="O143" s="14">
        <f t="shared" si="38"/>
        <v>1.0029999999999999</v>
      </c>
      <c r="P143" s="14">
        <f t="shared" si="39"/>
        <v>1.0029999999999999</v>
      </c>
      <c r="Q143" s="14">
        <v>0.03</v>
      </c>
      <c r="R143" s="14">
        <f t="shared" si="40"/>
        <v>1.0329999999999999</v>
      </c>
      <c r="S143" s="10"/>
      <c r="T143" s="10"/>
      <c r="U143" s="10"/>
    </row>
    <row r="144" spans="1:21" x14ac:dyDescent="0.2">
      <c r="A144" s="93"/>
      <c r="B144" s="121"/>
      <c r="C144" s="76" t="s">
        <v>125</v>
      </c>
      <c r="D144" s="34">
        <v>2</v>
      </c>
      <c r="E144" s="14"/>
      <c r="F144" s="14"/>
      <c r="G144" s="14"/>
      <c r="H144" s="30">
        <f t="shared" si="28"/>
        <v>0</v>
      </c>
      <c r="I144" s="14"/>
      <c r="J144" s="14"/>
      <c r="K144" s="30">
        <f t="shared" si="37"/>
        <v>0</v>
      </c>
      <c r="L144" s="14"/>
      <c r="M144" s="14">
        <v>0.42</v>
      </c>
      <c r="N144" s="14">
        <v>0.28000000000000003</v>
      </c>
      <c r="O144" s="14">
        <f t="shared" si="38"/>
        <v>0.7</v>
      </c>
      <c r="P144" s="14">
        <f t="shared" si="39"/>
        <v>0.7</v>
      </c>
      <c r="Q144" s="14">
        <v>0.02</v>
      </c>
      <c r="R144" s="14">
        <f t="shared" si="40"/>
        <v>0.72</v>
      </c>
      <c r="S144" s="10"/>
      <c r="T144" s="10"/>
      <c r="U144" s="10"/>
    </row>
    <row r="145" spans="1:21" x14ac:dyDescent="0.2">
      <c r="A145" s="93"/>
      <c r="B145" s="121"/>
      <c r="C145" s="76" t="s">
        <v>161</v>
      </c>
      <c r="D145" s="34">
        <v>22</v>
      </c>
      <c r="E145" s="14">
        <v>1.48</v>
      </c>
      <c r="F145" s="14">
        <v>14.16</v>
      </c>
      <c r="G145" s="14"/>
      <c r="H145" s="30">
        <f t="shared" si="28"/>
        <v>15.64</v>
      </c>
      <c r="I145" s="14"/>
      <c r="J145" s="14">
        <v>0.8</v>
      </c>
      <c r="K145" s="30">
        <f t="shared" si="37"/>
        <v>16.440000000000001</v>
      </c>
      <c r="L145" s="14"/>
      <c r="M145" s="14">
        <v>1.93</v>
      </c>
      <c r="N145" s="14">
        <v>9.15</v>
      </c>
      <c r="O145" s="14">
        <f t="shared" si="38"/>
        <v>11.08</v>
      </c>
      <c r="P145" s="14">
        <f t="shared" si="39"/>
        <v>27.520000000000003</v>
      </c>
      <c r="Q145" s="14">
        <v>77.22</v>
      </c>
      <c r="R145" s="14">
        <f t="shared" si="40"/>
        <v>104.74000000000001</v>
      </c>
      <c r="S145" s="10"/>
      <c r="T145" s="10"/>
      <c r="U145" s="10"/>
    </row>
    <row r="146" spans="1:21" x14ac:dyDescent="0.2">
      <c r="A146" s="93"/>
      <c r="B146" s="121"/>
      <c r="C146" s="76" t="s">
        <v>138</v>
      </c>
      <c r="D146" s="34">
        <v>40</v>
      </c>
      <c r="E146" s="14">
        <v>1.8</v>
      </c>
      <c r="F146" s="14">
        <v>1.81</v>
      </c>
      <c r="G146" s="14">
        <v>0.78</v>
      </c>
      <c r="H146" s="30">
        <f t="shared" si="28"/>
        <v>4.3900000000000006</v>
      </c>
      <c r="I146" s="14">
        <v>1.76</v>
      </c>
      <c r="J146" s="14"/>
      <c r="K146" s="30">
        <f t="shared" si="37"/>
        <v>6.15</v>
      </c>
      <c r="L146" s="14">
        <v>0.06</v>
      </c>
      <c r="M146" s="14">
        <v>57.82</v>
      </c>
      <c r="N146" s="14">
        <v>171.54</v>
      </c>
      <c r="O146" s="14">
        <f t="shared" si="38"/>
        <v>229.42</v>
      </c>
      <c r="P146" s="14">
        <f t="shared" si="39"/>
        <v>235.57</v>
      </c>
      <c r="Q146" s="14">
        <v>1.1000000000000001</v>
      </c>
      <c r="R146" s="14">
        <f t="shared" si="40"/>
        <v>236.67</v>
      </c>
      <c r="S146" s="10"/>
      <c r="T146" s="10"/>
      <c r="U146" s="10"/>
    </row>
    <row r="147" spans="1:21" x14ac:dyDescent="0.2">
      <c r="A147" s="93"/>
      <c r="B147" s="121"/>
      <c r="C147" s="76" t="s">
        <v>112</v>
      </c>
      <c r="D147" s="34">
        <v>28</v>
      </c>
      <c r="E147" s="14"/>
      <c r="F147" s="14"/>
      <c r="G147" s="14"/>
      <c r="H147" s="30">
        <f t="shared" si="28"/>
        <v>0</v>
      </c>
      <c r="I147" s="14">
        <v>0.8</v>
      </c>
      <c r="J147" s="14"/>
      <c r="K147" s="30">
        <f t="shared" si="37"/>
        <v>0.8</v>
      </c>
      <c r="L147" s="14">
        <v>0.25</v>
      </c>
      <c r="M147" s="14">
        <v>31.08</v>
      </c>
      <c r="N147" s="14">
        <v>36.24</v>
      </c>
      <c r="O147" s="14">
        <f t="shared" si="38"/>
        <v>67.569999999999993</v>
      </c>
      <c r="P147" s="14">
        <f t="shared" si="39"/>
        <v>68.36999999999999</v>
      </c>
      <c r="Q147" s="14">
        <v>1.7</v>
      </c>
      <c r="R147" s="14">
        <f t="shared" si="40"/>
        <v>70.069999999999993</v>
      </c>
      <c r="S147" s="10"/>
      <c r="T147" s="10"/>
      <c r="U147" s="10"/>
    </row>
    <row r="148" spans="1:21" x14ac:dyDescent="0.2">
      <c r="A148" s="93"/>
      <c r="B148" s="121"/>
      <c r="C148" s="76" t="s">
        <v>144</v>
      </c>
      <c r="D148" s="34">
        <v>27</v>
      </c>
      <c r="E148" s="14">
        <v>1.01</v>
      </c>
      <c r="F148" s="14">
        <v>4.46</v>
      </c>
      <c r="G148" s="14">
        <v>1.85</v>
      </c>
      <c r="H148" s="30">
        <f t="shared" si="28"/>
        <v>7.32</v>
      </c>
      <c r="I148" s="14"/>
      <c r="J148" s="14"/>
      <c r="K148" s="30">
        <f t="shared" si="37"/>
        <v>7.32</v>
      </c>
      <c r="L148" s="14">
        <v>0.05</v>
      </c>
      <c r="M148" s="14">
        <v>11.28</v>
      </c>
      <c r="N148" s="14">
        <v>5.15</v>
      </c>
      <c r="O148" s="14">
        <f t="shared" si="38"/>
        <v>16.48</v>
      </c>
      <c r="P148" s="14">
        <f t="shared" si="39"/>
        <v>23.8</v>
      </c>
      <c r="Q148" s="14">
        <v>0.05</v>
      </c>
      <c r="R148" s="14">
        <f t="shared" si="40"/>
        <v>23.85</v>
      </c>
      <c r="S148" s="10"/>
      <c r="T148" s="10"/>
      <c r="U148" s="10"/>
    </row>
    <row r="149" spans="1:21" x14ac:dyDescent="0.2">
      <c r="A149" s="93"/>
      <c r="B149" s="121"/>
      <c r="C149" s="76" t="s">
        <v>116</v>
      </c>
      <c r="D149" s="34">
        <v>23</v>
      </c>
      <c r="E149" s="14">
        <v>0.6</v>
      </c>
      <c r="F149" s="14">
        <v>0.5</v>
      </c>
      <c r="G149" s="14">
        <v>1</v>
      </c>
      <c r="H149" s="30">
        <f t="shared" si="28"/>
        <v>2.1</v>
      </c>
      <c r="I149" s="14">
        <v>0.54</v>
      </c>
      <c r="J149" s="14"/>
      <c r="K149" s="30">
        <f t="shared" si="37"/>
        <v>2.64</v>
      </c>
      <c r="L149" s="14"/>
      <c r="M149" s="14">
        <v>1.59</v>
      </c>
      <c r="N149" s="14">
        <v>4.01</v>
      </c>
      <c r="O149" s="14">
        <f t="shared" si="38"/>
        <v>5.6</v>
      </c>
      <c r="P149" s="14">
        <f t="shared" si="39"/>
        <v>8.24</v>
      </c>
      <c r="Q149" s="14">
        <v>11.04</v>
      </c>
      <c r="R149" s="14">
        <f t="shared" si="40"/>
        <v>19.28</v>
      </c>
      <c r="S149" s="10"/>
      <c r="T149" s="10"/>
      <c r="U149" s="10"/>
    </row>
    <row r="150" spans="1:21" x14ac:dyDescent="0.2">
      <c r="A150" s="93"/>
      <c r="B150" s="121"/>
      <c r="C150" s="76" t="s">
        <v>158</v>
      </c>
      <c r="D150" s="34">
        <v>8</v>
      </c>
      <c r="E150" s="14"/>
      <c r="F150" s="14"/>
      <c r="G150" s="14"/>
      <c r="H150" s="30">
        <f t="shared" si="28"/>
        <v>0</v>
      </c>
      <c r="I150" s="14"/>
      <c r="J150" s="14"/>
      <c r="K150" s="30">
        <f t="shared" si="37"/>
        <v>0</v>
      </c>
      <c r="L150" s="14"/>
      <c r="M150" s="14">
        <v>1.23</v>
      </c>
      <c r="N150" s="14">
        <v>0.49</v>
      </c>
      <c r="O150" s="14">
        <f t="shared" si="38"/>
        <v>1.72</v>
      </c>
      <c r="P150" s="14">
        <f t="shared" si="39"/>
        <v>1.72</v>
      </c>
      <c r="Q150" s="14"/>
      <c r="R150" s="14">
        <f t="shared" si="40"/>
        <v>1.72</v>
      </c>
      <c r="S150" s="10"/>
      <c r="T150" s="10"/>
      <c r="U150" s="10"/>
    </row>
    <row r="151" spans="1:21" x14ac:dyDescent="0.2">
      <c r="A151" s="93"/>
      <c r="B151" s="121"/>
      <c r="C151" s="76" t="s">
        <v>146</v>
      </c>
      <c r="D151" s="34">
        <v>17</v>
      </c>
      <c r="E151" s="14">
        <v>1.94</v>
      </c>
      <c r="F151" s="14">
        <v>0.71</v>
      </c>
      <c r="G151" s="14"/>
      <c r="H151" s="30">
        <f t="shared" si="28"/>
        <v>2.65</v>
      </c>
      <c r="I151" s="14"/>
      <c r="J151" s="14">
        <v>0.01</v>
      </c>
      <c r="K151" s="30">
        <f t="shared" si="37"/>
        <v>2.6599999999999997</v>
      </c>
      <c r="L151" s="14">
        <v>0.5</v>
      </c>
      <c r="M151" s="14">
        <v>6.42</v>
      </c>
      <c r="N151" s="14">
        <v>7.73</v>
      </c>
      <c r="O151" s="14">
        <f t="shared" si="38"/>
        <v>14.65</v>
      </c>
      <c r="P151" s="14">
        <f t="shared" si="39"/>
        <v>17.309999999999999</v>
      </c>
      <c r="Q151" s="14">
        <v>1.6</v>
      </c>
      <c r="R151" s="14">
        <f t="shared" si="40"/>
        <v>18.91</v>
      </c>
      <c r="S151" s="10"/>
      <c r="T151" s="10"/>
      <c r="U151" s="10"/>
    </row>
    <row r="152" spans="1:21" x14ac:dyDescent="0.2">
      <c r="A152" s="93"/>
      <c r="B152" s="121"/>
      <c r="C152" s="76" t="s">
        <v>115</v>
      </c>
      <c r="D152" s="34">
        <v>7</v>
      </c>
      <c r="E152" s="14">
        <v>10.74</v>
      </c>
      <c r="F152" s="14">
        <v>0.04</v>
      </c>
      <c r="G152" s="14"/>
      <c r="H152" s="30">
        <f t="shared" si="28"/>
        <v>10.78</v>
      </c>
      <c r="I152" s="14"/>
      <c r="J152" s="14"/>
      <c r="K152" s="30">
        <f t="shared" si="37"/>
        <v>10.78</v>
      </c>
      <c r="L152" s="14"/>
      <c r="M152" s="14">
        <v>11.5</v>
      </c>
      <c r="N152" s="14">
        <v>0.03</v>
      </c>
      <c r="O152" s="14">
        <v>11.53</v>
      </c>
      <c r="P152" s="14">
        <f t="shared" si="39"/>
        <v>22.31</v>
      </c>
      <c r="Q152" s="14">
        <v>4</v>
      </c>
      <c r="R152" s="14">
        <f t="shared" si="40"/>
        <v>26.31</v>
      </c>
      <c r="S152" s="10"/>
      <c r="T152" s="10"/>
      <c r="U152" s="10"/>
    </row>
    <row r="153" spans="1:21" x14ac:dyDescent="0.2">
      <c r="A153" s="93"/>
      <c r="B153" s="121"/>
      <c r="C153" s="76" t="s">
        <v>145</v>
      </c>
      <c r="D153" s="34">
        <v>7</v>
      </c>
      <c r="E153" s="14">
        <v>151.5</v>
      </c>
      <c r="F153" s="14">
        <v>0.01</v>
      </c>
      <c r="G153" s="14"/>
      <c r="H153" s="30">
        <f t="shared" si="28"/>
        <v>151.51</v>
      </c>
      <c r="I153" s="14">
        <v>1.01</v>
      </c>
      <c r="J153" s="14"/>
      <c r="K153" s="30">
        <f t="shared" si="37"/>
        <v>152.51999999999998</v>
      </c>
      <c r="L153" s="14">
        <v>0.7</v>
      </c>
      <c r="M153" s="14">
        <v>32.24</v>
      </c>
      <c r="N153" s="14">
        <v>6</v>
      </c>
      <c r="O153" s="14">
        <f>+SUM(L153:N153)</f>
        <v>38.940000000000005</v>
      </c>
      <c r="P153" s="14">
        <f t="shared" si="39"/>
        <v>191.45999999999998</v>
      </c>
      <c r="Q153" s="14">
        <v>122.1</v>
      </c>
      <c r="R153" s="14">
        <f t="shared" si="40"/>
        <v>313.55999999999995</v>
      </c>
      <c r="S153" s="10"/>
      <c r="T153" s="10"/>
      <c r="U153" s="10"/>
    </row>
    <row r="154" spans="1:21" x14ac:dyDescent="0.2">
      <c r="A154" s="93"/>
      <c r="B154" s="121"/>
      <c r="C154" s="76" t="s">
        <v>136</v>
      </c>
      <c r="D154" s="34">
        <v>2</v>
      </c>
      <c r="E154" s="14"/>
      <c r="F154" s="14"/>
      <c r="G154" s="14"/>
      <c r="H154" s="30">
        <f t="shared" si="28"/>
        <v>0</v>
      </c>
      <c r="I154" s="14"/>
      <c r="J154" s="14"/>
      <c r="K154" s="30">
        <f t="shared" si="37"/>
        <v>0</v>
      </c>
      <c r="L154" s="14"/>
      <c r="M154" s="14">
        <v>2.7</v>
      </c>
      <c r="N154" s="14">
        <v>0.5</v>
      </c>
      <c r="O154" s="14">
        <f>+SUM(L154:N154)</f>
        <v>3.2</v>
      </c>
      <c r="P154" s="14">
        <f t="shared" si="39"/>
        <v>3.2</v>
      </c>
      <c r="Q154" s="14"/>
      <c r="R154" s="14">
        <f t="shared" si="40"/>
        <v>3.2</v>
      </c>
      <c r="S154" s="10"/>
      <c r="T154" s="10"/>
      <c r="U154" s="10"/>
    </row>
    <row r="155" spans="1:21" x14ac:dyDescent="0.2">
      <c r="A155" s="93"/>
      <c r="B155" s="121"/>
      <c r="C155" s="76" t="s">
        <v>150</v>
      </c>
      <c r="D155" s="34">
        <v>2</v>
      </c>
      <c r="E155" s="14"/>
      <c r="F155" s="14"/>
      <c r="G155" s="14"/>
      <c r="H155" s="30">
        <f t="shared" si="28"/>
        <v>0</v>
      </c>
      <c r="I155" s="14"/>
      <c r="J155" s="14"/>
      <c r="K155" s="30">
        <f t="shared" si="37"/>
        <v>0</v>
      </c>
      <c r="L155" s="14"/>
      <c r="M155" s="14">
        <v>0.5</v>
      </c>
      <c r="N155" s="14">
        <v>1.5</v>
      </c>
      <c r="O155" s="14">
        <f>+SUM(L155:N155)</f>
        <v>2</v>
      </c>
      <c r="P155" s="14">
        <f t="shared" si="39"/>
        <v>2</v>
      </c>
      <c r="Q155" s="14">
        <v>0.3</v>
      </c>
      <c r="R155" s="14">
        <f t="shared" si="40"/>
        <v>2.2999999999999998</v>
      </c>
      <c r="S155" s="10"/>
      <c r="T155" s="10"/>
      <c r="U155" s="10"/>
    </row>
    <row r="156" spans="1:21" x14ac:dyDescent="0.2">
      <c r="A156" s="93"/>
      <c r="B156" s="124"/>
      <c r="C156" s="78" t="s">
        <v>124</v>
      </c>
      <c r="D156" s="64"/>
      <c r="E156" s="36"/>
      <c r="F156" s="36"/>
      <c r="G156" s="36"/>
      <c r="H156" s="65"/>
      <c r="I156" s="36"/>
      <c r="J156" s="36"/>
      <c r="K156" s="65"/>
      <c r="L156" s="36"/>
      <c r="M156" s="36"/>
      <c r="N156" s="36"/>
      <c r="O156" s="36"/>
      <c r="P156" s="36"/>
      <c r="Q156" s="36"/>
      <c r="R156" s="36"/>
      <c r="S156" s="10"/>
      <c r="T156" s="10"/>
      <c r="U156" s="10"/>
    </row>
    <row r="157" spans="1:21" x14ac:dyDescent="0.2">
      <c r="A157" s="93"/>
      <c r="B157" s="121" t="s">
        <v>427</v>
      </c>
      <c r="C157" s="76" t="s">
        <v>131</v>
      </c>
      <c r="D157" s="34">
        <v>181</v>
      </c>
      <c r="E157" s="14">
        <v>25.35</v>
      </c>
      <c r="F157" s="14">
        <v>53.82</v>
      </c>
      <c r="G157" s="14">
        <v>3.06</v>
      </c>
      <c r="H157" s="30">
        <f t="shared" si="28"/>
        <v>82.23</v>
      </c>
      <c r="I157" s="14">
        <v>5.24</v>
      </c>
      <c r="J157" s="14">
        <v>0.41</v>
      </c>
      <c r="K157" s="30">
        <f t="shared" si="37"/>
        <v>87.88</v>
      </c>
      <c r="L157" s="14">
        <v>0.63</v>
      </c>
      <c r="M157" s="14">
        <v>113.11</v>
      </c>
      <c r="N157" s="14">
        <v>33.340000000000003</v>
      </c>
      <c r="O157" s="14">
        <f t="shared" ref="O157:O184" si="41">+SUM(L157:N157)</f>
        <v>147.07999999999998</v>
      </c>
      <c r="P157" s="14">
        <f t="shared" ref="P157:P184" si="42">+SUM(K157+O157)</f>
        <v>234.95999999999998</v>
      </c>
      <c r="Q157" s="14">
        <v>153.08000000000001</v>
      </c>
      <c r="R157" s="14">
        <f t="shared" si="40"/>
        <v>388.03999999999996</v>
      </c>
      <c r="S157" s="10"/>
      <c r="T157" s="10"/>
      <c r="U157" s="10"/>
    </row>
    <row r="158" spans="1:21" x14ac:dyDescent="0.2">
      <c r="A158" s="93"/>
      <c r="B158" s="121"/>
      <c r="C158" s="76" t="s">
        <v>128</v>
      </c>
      <c r="D158" s="34">
        <v>36</v>
      </c>
      <c r="E158" s="14">
        <v>0.66</v>
      </c>
      <c r="F158" s="14">
        <v>0.32</v>
      </c>
      <c r="G158" s="14">
        <v>0.15</v>
      </c>
      <c r="H158" s="30">
        <f t="shared" si="28"/>
        <v>1.1299999999999999</v>
      </c>
      <c r="I158" s="14"/>
      <c r="J158" s="14"/>
      <c r="K158" s="30">
        <f t="shared" si="37"/>
        <v>1.1299999999999999</v>
      </c>
      <c r="L158" s="14"/>
      <c r="M158" s="14">
        <v>15.09</v>
      </c>
      <c r="N158" s="14">
        <v>22.2</v>
      </c>
      <c r="O158" s="14">
        <f t="shared" si="41"/>
        <v>37.29</v>
      </c>
      <c r="P158" s="14">
        <f t="shared" si="42"/>
        <v>38.42</v>
      </c>
      <c r="Q158" s="14">
        <v>2.2799999999999998</v>
      </c>
      <c r="R158" s="14">
        <f t="shared" si="40"/>
        <v>40.700000000000003</v>
      </c>
      <c r="S158" s="10"/>
      <c r="T158" s="10"/>
      <c r="U158" s="10"/>
    </row>
    <row r="159" spans="1:21" x14ac:dyDescent="0.2">
      <c r="A159" s="93"/>
      <c r="B159" s="121"/>
      <c r="C159" s="76" t="s">
        <v>152</v>
      </c>
      <c r="D159" s="34">
        <v>32</v>
      </c>
      <c r="E159" s="14">
        <v>0.04</v>
      </c>
      <c r="F159" s="14">
        <v>0.05</v>
      </c>
      <c r="G159" s="14">
        <v>2.08</v>
      </c>
      <c r="H159" s="30">
        <f t="shared" si="28"/>
        <v>2.17</v>
      </c>
      <c r="I159" s="14">
        <v>0.01</v>
      </c>
      <c r="J159" s="14"/>
      <c r="K159" s="30">
        <f t="shared" si="37"/>
        <v>2.1799999999999997</v>
      </c>
      <c r="L159" s="14"/>
      <c r="M159" s="14">
        <v>11.03</v>
      </c>
      <c r="N159" s="14">
        <v>12.08</v>
      </c>
      <c r="O159" s="14">
        <f t="shared" si="41"/>
        <v>23.11</v>
      </c>
      <c r="P159" s="14">
        <f t="shared" si="42"/>
        <v>25.29</v>
      </c>
      <c r="Q159" s="14"/>
      <c r="R159" s="14">
        <f t="shared" si="40"/>
        <v>25.29</v>
      </c>
      <c r="S159" s="10"/>
      <c r="T159" s="10"/>
      <c r="U159" s="10"/>
    </row>
    <row r="160" spans="1:21" x14ac:dyDescent="0.2">
      <c r="A160" s="93"/>
      <c r="B160" s="121"/>
      <c r="C160" s="76" t="s">
        <v>160</v>
      </c>
      <c r="D160" s="34">
        <v>94</v>
      </c>
      <c r="E160" s="14">
        <v>13.38</v>
      </c>
      <c r="F160" s="14">
        <v>713.5</v>
      </c>
      <c r="G160" s="14">
        <v>2.17</v>
      </c>
      <c r="H160" s="30">
        <f t="shared" si="28"/>
        <v>729.05</v>
      </c>
      <c r="I160" s="14">
        <v>3.8</v>
      </c>
      <c r="J160" s="14"/>
      <c r="K160" s="30">
        <f t="shared" si="37"/>
        <v>732.84999999999991</v>
      </c>
      <c r="L160" s="14">
        <v>0.18</v>
      </c>
      <c r="M160" s="14">
        <v>595.53</v>
      </c>
      <c r="N160" s="14">
        <v>194.64</v>
      </c>
      <c r="O160" s="14">
        <f t="shared" si="41"/>
        <v>790.34999999999991</v>
      </c>
      <c r="P160" s="14">
        <f t="shared" si="42"/>
        <v>1523.1999999999998</v>
      </c>
      <c r="Q160" s="14">
        <v>1.85</v>
      </c>
      <c r="R160" s="14">
        <f t="shared" si="40"/>
        <v>1525.0499999999997</v>
      </c>
      <c r="S160" s="10"/>
      <c r="T160" s="10"/>
      <c r="U160" s="10"/>
    </row>
    <row r="161" spans="1:21" x14ac:dyDescent="0.2">
      <c r="A161" s="93"/>
      <c r="B161" s="121"/>
      <c r="C161" s="76" t="s">
        <v>113</v>
      </c>
      <c r="D161" s="34">
        <v>108</v>
      </c>
      <c r="E161" s="14">
        <v>46.66</v>
      </c>
      <c r="F161" s="14">
        <v>6.04</v>
      </c>
      <c r="G161" s="14">
        <v>0.75</v>
      </c>
      <c r="H161" s="30">
        <f t="shared" si="28"/>
        <v>53.449999999999996</v>
      </c>
      <c r="I161" s="14">
        <v>0.36</v>
      </c>
      <c r="J161" s="14"/>
      <c r="K161" s="30">
        <f t="shared" si="37"/>
        <v>53.809999999999995</v>
      </c>
      <c r="L161" s="14">
        <v>0.1</v>
      </c>
      <c r="M161" s="14">
        <v>28.32</v>
      </c>
      <c r="N161" s="14">
        <v>14.11</v>
      </c>
      <c r="O161" s="14">
        <f t="shared" si="41"/>
        <v>42.53</v>
      </c>
      <c r="P161" s="14">
        <f t="shared" si="42"/>
        <v>96.34</v>
      </c>
      <c r="Q161" s="14">
        <v>14.2</v>
      </c>
      <c r="R161" s="14">
        <f t="shared" si="40"/>
        <v>110.54</v>
      </c>
      <c r="S161" s="10"/>
      <c r="T161" s="10"/>
      <c r="U161" s="10"/>
    </row>
    <row r="162" spans="1:21" x14ac:dyDescent="0.2">
      <c r="A162" s="93"/>
      <c r="B162" s="121"/>
      <c r="C162" s="76" t="s">
        <v>159</v>
      </c>
      <c r="D162" s="34">
        <v>1</v>
      </c>
      <c r="E162" s="14"/>
      <c r="F162" s="14"/>
      <c r="G162" s="14"/>
      <c r="H162" s="30">
        <f t="shared" si="28"/>
        <v>0</v>
      </c>
      <c r="I162" s="14"/>
      <c r="J162" s="14"/>
      <c r="K162" s="30">
        <f t="shared" si="37"/>
        <v>0</v>
      </c>
      <c r="L162" s="14"/>
      <c r="M162" s="14"/>
      <c r="N162" s="14">
        <v>0.01</v>
      </c>
      <c r="O162" s="14">
        <f t="shared" si="41"/>
        <v>0.01</v>
      </c>
      <c r="P162" s="14">
        <f t="shared" si="42"/>
        <v>0.01</v>
      </c>
      <c r="Q162" s="14"/>
      <c r="R162" s="14">
        <f t="shared" si="40"/>
        <v>0.01</v>
      </c>
      <c r="S162" s="10"/>
      <c r="T162" s="10"/>
      <c r="U162" s="10"/>
    </row>
    <row r="163" spans="1:21" x14ac:dyDescent="0.2">
      <c r="A163" s="93"/>
      <c r="B163" s="121"/>
      <c r="C163" s="76" t="s">
        <v>143</v>
      </c>
      <c r="D163" s="34">
        <v>24</v>
      </c>
      <c r="E163" s="14">
        <v>0.02</v>
      </c>
      <c r="F163" s="14">
        <v>0.21</v>
      </c>
      <c r="G163" s="14">
        <v>5.3</v>
      </c>
      <c r="H163" s="30">
        <f t="shared" si="28"/>
        <v>5.5299999999999994</v>
      </c>
      <c r="I163" s="14"/>
      <c r="J163" s="14"/>
      <c r="K163" s="30">
        <f t="shared" si="37"/>
        <v>5.5299999999999994</v>
      </c>
      <c r="L163" s="14"/>
      <c r="M163" s="14">
        <v>5.08</v>
      </c>
      <c r="N163" s="14">
        <v>1.27</v>
      </c>
      <c r="O163" s="14">
        <f t="shared" si="41"/>
        <v>6.35</v>
      </c>
      <c r="P163" s="14">
        <f t="shared" si="42"/>
        <v>11.879999999999999</v>
      </c>
      <c r="Q163" s="14">
        <v>174.02</v>
      </c>
      <c r="R163" s="14">
        <f t="shared" si="40"/>
        <v>185.9</v>
      </c>
      <c r="S163" s="10"/>
      <c r="T163" s="10"/>
      <c r="U163" s="10"/>
    </row>
    <row r="164" spans="1:21" x14ac:dyDescent="0.2">
      <c r="A164" s="93"/>
      <c r="B164" s="121"/>
      <c r="C164" s="76" t="s">
        <v>153</v>
      </c>
      <c r="D164" s="34">
        <v>23</v>
      </c>
      <c r="E164" s="14">
        <v>2.73</v>
      </c>
      <c r="F164" s="14">
        <v>2.63</v>
      </c>
      <c r="G164" s="14">
        <v>3.01</v>
      </c>
      <c r="H164" s="30">
        <f t="shared" si="28"/>
        <v>8.3699999999999992</v>
      </c>
      <c r="I164" s="14"/>
      <c r="J164" s="14"/>
      <c r="K164" s="30">
        <f t="shared" si="37"/>
        <v>8.3699999999999992</v>
      </c>
      <c r="L164" s="14">
        <v>0.2</v>
      </c>
      <c r="M164" s="14">
        <v>4.55</v>
      </c>
      <c r="N164" s="14">
        <v>1.1499999999999999</v>
      </c>
      <c r="O164" s="14">
        <f t="shared" si="41"/>
        <v>5.9</v>
      </c>
      <c r="P164" s="14">
        <f t="shared" si="42"/>
        <v>14.27</v>
      </c>
      <c r="Q164" s="14">
        <v>0.51</v>
      </c>
      <c r="R164" s="14">
        <f t="shared" si="40"/>
        <v>14.78</v>
      </c>
      <c r="S164" s="10"/>
      <c r="T164" s="10"/>
      <c r="U164" s="10"/>
    </row>
    <row r="165" spans="1:21" x14ac:dyDescent="0.2">
      <c r="A165" s="93"/>
      <c r="B165" s="121"/>
      <c r="C165" s="78" t="s">
        <v>478</v>
      </c>
      <c r="D165" s="64"/>
      <c r="E165" s="36"/>
      <c r="F165" s="36"/>
      <c r="G165" s="36"/>
      <c r="H165" s="65"/>
      <c r="I165" s="36"/>
      <c r="J165" s="36"/>
      <c r="K165" s="65"/>
      <c r="L165" s="36"/>
      <c r="M165" s="36"/>
      <c r="N165" s="36"/>
      <c r="O165" s="36"/>
      <c r="P165" s="36"/>
      <c r="Q165" s="36"/>
      <c r="R165" s="36"/>
      <c r="S165" s="10"/>
      <c r="T165" s="10"/>
      <c r="U165" s="10"/>
    </row>
    <row r="166" spans="1:21" x14ac:dyDescent="0.2">
      <c r="A166" s="93"/>
      <c r="B166" s="121"/>
      <c r="C166" s="76" t="s">
        <v>142</v>
      </c>
      <c r="D166" s="34">
        <v>4</v>
      </c>
      <c r="E166" s="14">
        <v>0.25</v>
      </c>
      <c r="F166" s="14">
        <v>0.01</v>
      </c>
      <c r="G166" s="14"/>
      <c r="H166" s="30">
        <f t="shared" si="28"/>
        <v>0.26</v>
      </c>
      <c r="I166" s="14">
        <v>0.2</v>
      </c>
      <c r="J166" s="14"/>
      <c r="K166" s="30">
        <f t="shared" si="37"/>
        <v>0.46</v>
      </c>
      <c r="L166" s="14">
        <v>2</v>
      </c>
      <c r="M166" s="14">
        <v>2.15</v>
      </c>
      <c r="N166" s="14">
        <v>3.9</v>
      </c>
      <c r="O166" s="14">
        <f t="shared" si="41"/>
        <v>8.0500000000000007</v>
      </c>
      <c r="P166" s="14">
        <f t="shared" si="42"/>
        <v>8.5100000000000016</v>
      </c>
      <c r="Q166" s="14">
        <v>1</v>
      </c>
      <c r="R166" s="14">
        <f t="shared" si="40"/>
        <v>9.5100000000000016</v>
      </c>
      <c r="S166" s="10"/>
      <c r="T166" s="10"/>
      <c r="U166" s="10"/>
    </row>
    <row r="167" spans="1:21" x14ac:dyDescent="0.2">
      <c r="A167" s="93"/>
      <c r="B167" s="121"/>
      <c r="C167" s="76" t="s">
        <v>133</v>
      </c>
      <c r="D167" s="34">
        <v>70</v>
      </c>
      <c r="E167" s="14">
        <v>2.41</v>
      </c>
      <c r="F167" s="14">
        <v>21.28</v>
      </c>
      <c r="G167" s="14">
        <v>0.05</v>
      </c>
      <c r="H167" s="30">
        <f t="shared" si="28"/>
        <v>23.740000000000002</v>
      </c>
      <c r="I167" s="14">
        <v>2.6</v>
      </c>
      <c r="J167" s="14"/>
      <c r="K167" s="30">
        <f t="shared" si="37"/>
        <v>26.340000000000003</v>
      </c>
      <c r="L167" s="14">
        <v>1.6</v>
      </c>
      <c r="M167" s="14">
        <v>235.98</v>
      </c>
      <c r="N167" s="14">
        <v>752.1</v>
      </c>
      <c r="O167" s="14">
        <f t="shared" si="41"/>
        <v>989.68000000000006</v>
      </c>
      <c r="P167" s="14">
        <f t="shared" si="42"/>
        <v>1016.0200000000001</v>
      </c>
      <c r="Q167" s="14">
        <v>284.35000000000002</v>
      </c>
      <c r="R167" s="14">
        <f t="shared" si="40"/>
        <v>1300.3700000000001</v>
      </c>
      <c r="S167" s="10"/>
      <c r="T167" s="10"/>
      <c r="U167" s="10"/>
    </row>
    <row r="168" spans="1:21" x14ac:dyDescent="0.2">
      <c r="A168" s="93"/>
      <c r="B168" s="121"/>
      <c r="C168" s="76" t="s">
        <v>134</v>
      </c>
      <c r="D168" s="34">
        <v>26</v>
      </c>
      <c r="E168" s="14"/>
      <c r="F168" s="14">
        <v>531</v>
      </c>
      <c r="G168" s="14">
        <v>592.53</v>
      </c>
      <c r="H168" s="30">
        <f t="shared" si="28"/>
        <v>1123.53</v>
      </c>
      <c r="I168" s="14">
        <v>125.31</v>
      </c>
      <c r="J168" s="14"/>
      <c r="K168" s="30">
        <f t="shared" si="37"/>
        <v>1248.8399999999999</v>
      </c>
      <c r="L168" s="14">
        <v>53.7</v>
      </c>
      <c r="M168" s="14">
        <v>112.61</v>
      </c>
      <c r="N168" s="14">
        <v>160.51</v>
      </c>
      <c r="O168" s="14">
        <f t="shared" si="41"/>
        <v>326.82</v>
      </c>
      <c r="P168" s="14">
        <f t="shared" si="42"/>
        <v>1575.6599999999999</v>
      </c>
      <c r="Q168" s="14">
        <v>3.26</v>
      </c>
      <c r="R168" s="14">
        <f t="shared" si="40"/>
        <v>1578.9199999999998</v>
      </c>
      <c r="S168" s="10"/>
      <c r="T168" s="10"/>
      <c r="U168" s="10"/>
    </row>
    <row r="169" spans="1:21" x14ac:dyDescent="0.2">
      <c r="A169" s="93"/>
      <c r="B169" s="121"/>
      <c r="C169" s="76" t="s">
        <v>135</v>
      </c>
      <c r="D169" s="34">
        <v>16</v>
      </c>
      <c r="E169" s="14"/>
      <c r="F169" s="14">
        <v>1778.7</v>
      </c>
      <c r="G169" s="14"/>
      <c r="H169" s="30">
        <f t="shared" si="28"/>
        <v>1778.7</v>
      </c>
      <c r="I169" s="14">
        <v>80</v>
      </c>
      <c r="J169" s="14">
        <v>0.01</v>
      </c>
      <c r="K169" s="30">
        <f t="shared" si="37"/>
        <v>1858.71</v>
      </c>
      <c r="L169" s="14"/>
      <c r="M169" s="14">
        <v>5.45</v>
      </c>
      <c r="N169" s="14">
        <v>3.33</v>
      </c>
      <c r="O169" s="14">
        <f t="shared" si="41"/>
        <v>8.7800000000000011</v>
      </c>
      <c r="P169" s="14">
        <f t="shared" si="42"/>
        <v>1867.49</v>
      </c>
      <c r="Q169" s="14">
        <v>0.18</v>
      </c>
      <c r="R169" s="14">
        <f t="shared" si="40"/>
        <v>1867.67</v>
      </c>
      <c r="S169" s="10"/>
      <c r="T169" s="10"/>
      <c r="U169" s="10"/>
    </row>
    <row r="170" spans="1:21" x14ac:dyDescent="0.2">
      <c r="A170" s="93"/>
      <c r="B170" s="124"/>
      <c r="C170" s="76" t="s">
        <v>110</v>
      </c>
      <c r="D170" s="34">
        <v>3</v>
      </c>
      <c r="E170" s="14"/>
      <c r="F170" s="14"/>
      <c r="G170" s="14"/>
      <c r="H170" s="30">
        <f t="shared" si="28"/>
        <v>0</v>
      </c>
      <c r="I170" s="14">
        <v>213.12</v>
      </c>
      <c r="J170" s="14"/>
      <c r="K170" s="30">
        <f t="shared" si="37"/>
        <v>213.12</v>
      </c>
      <c r="L170" s="14">
        <v>0.5</v>
      </c>
      <c r="M170" s="14">
        <v>65.25</v>
      </c>
      <c r="N170" s="14"/>
      <c r="O170" s="14">
        <f t="shared" si="41"/>
        <v>65.75</v>
      </c>
      <c r="P170" s="14">
        <f t="shared" si="42"/>
        <v>278.87</v>
      </c>
      <c r="Q170" s="14"/>
      <c r="R170" s="14">
        <f t="shared" si="40"/>
        <v>278.87</v>
      </c>
      <c r="S170" s="10"/>
      <c r="T170" s="10"/>
      <c r="U170" s="10"/>
    </row>
    <row r="171" spans="1:21" x14ac:dyDescent="0.2">
      <c r="A171" s="93"/>
      <c r="B171" s="121" t="s">
        <v>118</v>
      </c>
      <c r="C171" s="76" t="s">
        <v>323</v>
      </c>
      <c r="D171" s="34">
        <v>260</v>
      </c>
      <c r="E171" s="14">
        <v>8.82</v>
      </c>
      <c r="F171" s="14">
        <v>3.76</v>
      </c>
      <c r="G171" s="14">
        <v>0.83</v>
      </c>
      <c r="H171" s="30">
        <f t="shared" si="28"/>
        <v>13.41</v>
      </c>
      <c r="I171" s="14">
        <v>12.73</v>
      </c>
      <c r="J171" s="14">
        <v>0.6</v>
      </c>
      <c r="K171" s="30">
        <f t="shared" si="37"/>
        <v>26.740000000000002</v>
      </c>
      <c r="L171" s="14">
        <v>1.97</v>
      </c>
      <c r="M171" s="14">
        <v>34.130000000000003</v>
      </c>
      <c r="N171" s="14">
        <v>41.11</v>
      </c>
      <c r="O171" s="14">
        <f t="shared" si="41"/>
        <v>77.210000000000008</v>
      </c>
      <c r="P171" s="14">
        <f t="shared" si="42"/>
        <v>103.95000000000002</v>
      </c>
      <c r="Q171" s="14">
        <v>16.68</v>
      </c>
      <c r="R171" s="14">
        <f t="shared" si="40"/>
        <v>120.63000000000002</v>
      </c>
      <c r="S171" s="10"/>
      <c r="T171" s="10"/>
      <c r="U171" s="10"/>
    </row>
    <row r="172" spans="1:21" x14ac:dyDescent="0.2">
      <c r="A172" s="93"/>
      <c r="B172" s="121"/>
      <c r="C172" s="76" t="s">
        <v>155</v>
      </c>
      <c r="D172" s="34">
        <v>57</v>
      </c>
      <c r="E172" s="14">
        <v>1.02</v>
      </c>
      <c r="F172" s="14">
        <v>1.97</v>
      </c>
      <c r="G172" s="14">
        <v>0.65</v>
      </c>
      <c r="H172" s="30">
        <f t="shared" si="28"/>
        <v>3.64</v>
      </c>
      <c r="I172" s="14">
        <v>0.85</v>
      </c>
      <c r="J172" s="14"/>
      <c r="K172" s="30">
        <f t="shared" si="37"/>
        <v>4.49</v>
      </c>
      <c r="L172" s="14"/>
      <c r="M172" s="14">
        <v>23.45</v>
      </c>
      <c r="N172" s="14">
        <v>17.13</v>
      </c>
      <c r="O172" s="14">
        <f t="shared" si="41"/>
        <v>40.58</v>
      </c>
      <c r="P172" s="14">
        <f t="shared" si="42"/>
        <v>45.07</v>
      </c>
      <c r="Q172" s="14"/>
      <c r="R172" s="14">
        <f t="shared" si="40"/>
        <v>45.07</v>
      </c>
      <c r="S172" s="10"/>
      <c r="T172" s="10"/>
      <c r="U172" s="10"/>
    </row>
    <row r="173" spans="1:21" x14ac:dyDescent="0.2">
      <c r="A173" s="93"/>
      <c r="B173" s="121"/>
      <c r="C173" s="78" t="s">
        <v>411</v>
      </c>
      <c r="D173" s="64"/>
      <c r="E173" s="36"/>
      <c r="F173" s="36"/>
      <c r="G173" s="36"/>
      <c r="H173" s="65"/>
      <c r="I173" s="36"/>
      <c r="J173" s="36"/>
      <c r="K173" s="65"/>
      <c r="L173" s="36"/>
      <c r="M173" s="36"/>
      <c r="N173" s="36"/>
      <c r="O173" s="36"/>
      <c r="P173" s="36"/>
      <c r="Q173" s="36"/>
      <c r="R173" s="36"/>
      <c r="S173" s="10"/>
      <c r="T173" s="10"/>
      <c r="U173" s="10"/>
    </row>
    <row r="174" spans="1:21" x14ac:dyDescent="0.2">
      <c r="A174" s="93"/>
      <c r="B174" s="121"/>
      <c r="C174" s="76" t="s">
        <v>139</v>
      </c>
      <c r="D174" s="34">
        <v>71</v>
      </c>
      <c r="E174" s="14">
        <v>6.77</v>
      </c>
      <c r="F174" s="14">
        <v>2.4700000000000002</v>
      </c>
      <c r="G174" s="14">
        <v>5</v>
      </c>
      <c r="H174" s="30">
        <f t="shared" si="28"/>
        <v>14.24</v>
      </c>
      <c r="I174" s="14">
        <v>3.98</v>
      </c>
      <c r="J174" s="14"/>
      <c r="K174" s="30">
        <f t="shared" si="37"/>
        <v>18.22</v>
      </c>
      <c r="L174" s="14">
        <v>0.4</v>
      </c>
      <c r="M174" s="14">
        <v>12.79</v>
      </c>
      <c r="N174" s="14">
        <v>6.85</v>
      </c>
      <c r="O174" s="14">
        <f t="shared" si="41"/>
        <v>20.04</v>
      </c>
      <c r="P174" s="14">
        <f t="shared" si="42"/>
        <v>38.26</v>
      </c>
      <c r="Q174" s="14">
        <v>2.12</v>
      </c>
      <c r="R174" s="14">
        <f t="shared" si="40"/>
        <v>40.379999999999995</v>
      </c>
      <c r="S174" s="10"/>
      <c r="T174" s="10"/>
      <c r="U174" s="10"/>
    </row>
    <row r="175" spans="1:21" x14ac:dyDescent="0.2">
      <c r="A175" s="93"/>
      <c r="B175" s="121"/>
      <c r="C175" s="76" t="s">
        <v>157</v>
      </c>
      <c r="D175" s="34">
        <v>93</v>
      </c>
      <c r="E175" s="14">
        <v>1.75</v>
      </c>
      <c r="F175" s="14">
        <v>2.48</v>
      </c>
      <c r="G175" s="14">
        <v>0.1</v>
      </c>
      <c r="H175" s="30">
        <f t="shared" ref="H175:H245" si="43">SUM(E175:G175)</f>
        <v>4.33</v>
      </c>
      <c r="I175" s="14">
        <v>20.76</v>
      </c>
      <c r="J175" s="14"/>
      <c r="K175" s="30">
        <f t="shared" si="37"/>
        <v>25.090000000000003</v>
      </c>
      <c r="L175" s="14"/>
      <c r="M175" s="14">
        <v>31.76</v>
      </c>
      <c r="N175" s="14">
        <v>8.44</v>
      </c>
      <c r="O175" s="14">
        <f t="shared" si="41"/>
        <v>40.200000000000003</v>
      </c>
      <c r="P175" s="14">
        <f t="shared" si="42"/>
        <v>65.290000000000006</v>
      </c>
      <c r="Q175" s="14">
        <v>5.15</v>
      </c>
      <c r="R175" s="14">
        <f t="shared" si="40"/>
        <v>70.440000000000012</v>
      </c>
      <c r="S175" s="10"/>
      <c r="T175" s="10"/>
      <c r="U175" s="10"/>
    </row>
    <row r="176" spans="1:21" x14ac:dyDescent="0.2">
      <c r="A176" s="93"/>
      <c r="B176" s="121"/>
      <c r="C176" s="76" t="s">
        <v>126</v>
      </c>
      <c r="D176" s="34">
        <v>61</v>
      </c>
      <c r="E176" s="14">
        <v>8.26</v>
      </c>
      <c r="F176" s="14">
        <v>80.87</v>
      </c>
      <c r="G176" s="14">
        <v>17</v>
      </c>
      <c r="H176" s="30">
        <f t="shared" si="43"/>
        <v>106.13000000000001</v>
      </c>
      <c r="I176" s="14">
        <v>10.47</v>
      </c>
      <c r="J176" s="14"/>
      <c r="K176" s="30">
        <f t="shared" si="37"/>
        <v>116.60000000000001</v>
      </c>
      <c r="L176" s="14">
        <v>8.5</v>
      </c>
      <c r="M176" s="14">
        <v>25.74</v>
      </c>
      <c r="N176" s="14">
        <v>7.88</v>
      </c>
      <c r="O176" s="14">
        <f t="shared" si="41"/>
        <v>42.12</v>
      </c>
      <c r="P176" s="14">
        <f t="shared" si="42"/>
        <v>158.72</v>
      </c>
      <c r="Q176" s="14">
        <v>20.04</v>
      </c>
      <c r="R176" s="14">
        <f t="shared" si="40"/>
        <v>178.76</v>
      </c>
      <c r="S176" s="10"/>
      <c r="T176" s="10"/>
      <c r="U176" s="10"/>
    </row>
    <row r="177" spans="1:21" x14ac:dyDescent="0.2">
      <c r="A177" s="93"/>
      <c r="B177" s="121"/>
      <c r="C177" s="76" t="s">
        <v>127</v>
      </c>
      <c r="D177" s="34">
        <v>90</v>
      </c>
      <c r="E177" s="14">
        <v>3.55</v>
      </c>
      <c r="F177" s="14">
        <v>11.4</v>
      </c>
      <c r="G177" s="14">
        <v>6.03</v>
      </c>
      <c r="H177" s="30">
        <f t="shared" si="43"/>
        <v>20.98</v>
      </c>
      <c r="I177" s="14">
        <v>7.91</v>
      </c>
      <c r="J177" s="14"/>
      <c r="K177" s="30">
        <f t="shared" si="37"/>
        <v>28.89</v>
      </c>
      <c r="L177" s="14">
        <v>5.62</v>
      </c>
      <c r="M177" s="14">
        <v>21.34</v>
      </c>
      <c r="N177" s="14">
        <v>5.23</v>
      </c>
      <c r="O177" s="14">
        <f t="shared" si="41"/>
        <v>32.19</v>
      </c>
      <c r="P177" s="14">
        <f t="shared" si="42"/>
        <v>61.08</v>
      </c>
      <c r="Q177" s="14">
        <v>30.27</v>
      </c>
      <c r="R177" s="14">
        <f t="shared" si="40"/>
        <v>91.35</v>
      </c>
      <c r="S177" s="10"/>
      <c r="T177" s="10"/>
      <c r="U177" s="10"/>
    </row>
    <row r="178" spans="1:21" x14ac:dyDescent="0.2">
      <c r="A178" s="93"/>
      <c r="B178" s="121"/>
      <c r="C178" s="76" t="s">
        <v>154</v>
      </c>
      <c r="D178" s="34">
        <v>14</v>
      </c>
      <c r="E178" s="14"/>
      <c r="F178" s="14">
        <v>0.13</v>
      </c>
      <c r="G178" s="14">
        <v>0.02</v>
      </c>
      <c r="H178" s="30">
        <f t="shared" si="43"/>
        <v>0.15</v>
      </c>
      <c r="I178" s="14">
        <v>0.5</v>
      </c>
      <c r="J178" s="14"/>
      <c r="K178" s="30">
        <f t="shared" si="37"/>
        <v>0.65</v>
      </c>
      <c r="L178" s="14">
        <v>0.01</v>
      </c>
      <c r="M178" s="14">
        <v>3.4</v>
      </c>
      <c r="N178" s="14">
        <v>0.51</v>
      </c>
      <c r="O178" s="14">
        <f t="shared" si="41"/>
        <v>3.92</v>
      </c>
      <c r="P178" s="14">
        <f t="shared" si="42"/>
        <v>4.57</v>
      </c>
      <c r="Q178" s="14">
        <v>1.4</v>
      </c>
      <c r="R178" s="14">
        <f t="shared" si="40"/>
        <v>5.9700000000000006</v>
      </c>
      <c r="S178" s="10"/>
      <c r="T178" s="10"/>
      <c r="U178" s="10"/>
    </row>
    <row r="179" spans="1:21" x14ac:dyDescent="0.2">
      <c r="A179" s="93"/>
      <c r="B179" s="121"/>
      <c r="C179" s="76" t="s">
        <v>132</v>
      </c>
      <c r="D179" s="34">
        <v>111</v>
      </c>
      <c r="E179" s="14">
        <v>1.1499999999999999</v>
      </c>
      <c r="F179" s="14">
        <v>0.38</v>
      </c>
      <c r="G179" s="14"/>
      <c r="H179" s="30">
        <f t="shared" si="43"/>
        <v>1.5299999999999998</v>
      </c>
      <c r="I179" s="14">
        <v>0.38</v>
      </c>
      <c r="J179" s="14"/>
      <c r="K179" s="30">
        <f t="shared" si="37"/>
        <v>1.9099999999999997</v>
      </c>
      <c r="L179" s="14">
        <v>0.04</v>
      </c>
      <c r="M179" s="14">
        <v>2.77</v>
      </c>
      <c r="N179" s="14">
        <v>1.41</v>
      </c>
      <c r="O179" s="14">
        <f t="shared" si="41"/>
        <v>4.22</v>
      </c>
      <c r="P179" s="14">
        <f t="shared" si="42"/>
        <v>6.129999999999999</v>
      </c>
      <c r="Q179" s="14">
        <v>3.53</v>
      </c>
      <c r="R179" s="14">
        <f t="shared" si="40"/>
        <v>9.6599999999999984</v>
      </c>
      <c r="S179" s="10"/>
      <c r="T179" s="10"/>
      <c r="U179" s="10"/>
    </row>
    <row r="180" spans="1:21" x14ac:dyDescent="0.2">
      <c r="A180" s="93"/>
      <c r="B180" s="121"/>
      <c r="C180" s="76" t="s">
        <v>120</v>
      </c>
      <c r="D180" s="34">
        <v>88</v>
      </c>
      <c r="E180" s="14">
        <v>1.55</v>
      </c>
      <c r="F180" s="14">
        <v>0.64</v>
      </c>
      <c r="G180" s="14">
        <v>0.6</v>
      </c>
      <c r="H180" s="30">
        <f t="shared" si="43"/>
        <v>2.79</v>
      </c>
      <c r="I180" s="14">
        <v>11.47</v>
      </c>
      <c r="J180" s="14"/>
      <c r="K180" s="30">
        <f t="shared" si="37"/>
        <v>14.260000000000002</v>
      </c>
      <c r="L180" s="14">
        <v>2</v>
      </c>
      <c r="M180" s="14">
        <v>13.22</v>
      </c>
      <c r="N180" s="14">
        <v>34.950000000000003</v>
      </c>
      <c r="O180" s="14">
        <f t="shared" si="41"/>
        <v>50.17</v>
      </c>
      <c r="P180" s="14">
        <f t="shared" si="42"/>
        <v>64.430000000000007</v>
      </c>
      <c r="Q180" s="14">
        <v>2.2200000000000002</v>
      </c>
      <c r="R180" s="14">
        <f t="shared" si="40"/>
        <v>66.650000000000006</v>
      </c>
      <c r="S180" s="10"/>
      <c r="T180" s="10"/>
      <c r="U180" s="10"/>
    </row>
    <row r="181" spans="1:21" x14ac:dyDescent="0.2">
      <c r="A181" s="93"/>
      <c r="B181" s="121"/>
      <c r="C181" s="78" t="s">
        <v>151</v>
      </c>
      <c r="D181" s="64"/>
      <c r="E181" s="36"/>
      <c r="F181" s="36"/>
      <c r="G181" s="36"/>
      <c r="H181" s="65"/>
      <c r="I181" s="36"/>
      <c r="J181" s="36"/>
      <c r="K181" s="65"/>
      <c r="L181" s="36"/>
      <c r="M181" s="36"/>
      <c r="N181" s="36"/>
      <c r="O181" s="36"/>
      <c r="P181" s="36"/>
      <c r="Q181" s="36"/>
      <c r="R181" s="36"/>
      <c r="S181" s="10"/>
      <c r="T181" s="10"/>
      <c r="U181" s="10"/>
    </row>
    <row r="182" spans="1:21" x14ac:dyDescent="0.2">
      <c r="A182" s="93"/>
      <c r="B182" s="124"/>
      <c r="C182" s="78" t="s">
        <v>122</v>
      </c>
      <c r="D182" s="64"/>
      <c r="E182" s="36"/>
      <c r="F182" s="36"/>
      <c r="G182" s="36"/>
      <c r="H182" s="65"/>
      <c r="I182" s="36"/>
      <c r="J182" s="36"/>
      <c r="K182" s="65"/>
      <c r="L182" s="36"/>
      <c r="M182" s="36"/>
      <c r="N182" s="36"/>
      <c r="O182" s="36"/>
      <c r="P182" s="36"/>
      <c r="Q182" s="36"/>
      <c r="R182" s="36"/>
      <c r="S182" s="10"/>
      <c r="T182" s="10"/>
      <c r="U182" s="10"/>
    </row>
    <row r="183" spans="1:21" x14ac:dyDescent="0.2">
      <c r="A183" s="93"/>
      <c r="B183" s="121" t="s">
        <v>111</v>
      </c>
      <c r="C183" s="76" t="s">
        <v>129</v>
      </c>
      <c r="D183" s="34">
        <v>181</v>
      </c>
      <c r="E183" s="14">
        <v>8.36</v>
      </c>
      <c r="F183" s="14">
        <v>4.2</v>
      </c>
      <c r="G183" s="14">
        <v>0.05</v>
      </c>
      <c r="H183" s="30">
        <f t="shared" si="43"/>
        <v>12.61</v>
      </c>
      <c r="I183" s="14">
        <v>3.67</v>
      </c>
      <c r="J183" s="14"/>
      <c r="K183" s="30">
        <f t="shared" si="37"/>
        <v>16.28</v>
      </c>
      <c r="L183" s="14">
        <v>0.61</v>
      </c>
      <c r="M183" s="14">
        <v>19.39</v>
      </c>
      <c r="N183" s="14">
        <v>45.94</v>
      </c>
      <c r="O183" s="14">
        <f t="shared" si="41"/>
        <v>65.94</v>
      </c>
      <c r="P183" s="14">
        <f t="shared" si="42"/>
        <v>82.22</v>
      </c>
      <c r="Q183" s="14">
        <v>6.71</v>
      </c>
      <c r="R183" s="14">
        <f t="shared" si="40"/>
        <v>88.929999999999993</v>
      </c>
      <c r="S183" s="10"/>
      <c r="T183" s="10"/>
      <c r="U183" s="10"/>
    </row>
    <row r="184" spans="1:21" x14ac:dyDescent="0.2">
      <c r="A184" s="93"/>
      <c r="B184" s="121"/>
      <c r="C184" s="76" t="s">
        <v>121</v>
      </c>
      <c r="D184" s="34">
        <v>379</v>
      </c>
      <c r="E184" s="14">
        <v>5.64</v>
      </c>
      <c r="F184" s="14">
        <v>9.92</v>
      </c>
      <c r="G184" s="14">
        <v>4.4000000000000004</v>
      </c>
      <c r="H184" s="30">
        <f t="shared" si="43"/>
        <v>19.96</v>
      </c>
      <c r="I184" s="14">
        <v>16.079999999999998</v>
      </c>
      <c r="J184" s="14"/>
      <c r="K184" s="30">
        <f t="shared" si="37"/>
        <v>36.04</v>
      </c>
      <c r="L184" s="14"/>
      <c r="M184" s="14">
        <v>12.7</v>
      </c>
      <c r="N184" s="14">
        <v>0.09</v>
      </c>
      <c r="O184" s="14">
        <f t="shared" si="41"/>
        <v>12.79</v>
      </c>
      <c r="P184" s="14">
        <f t="shared" si="42"/>
        <v>48.83</v>
      </c>
      <c r="Q184" s="14">
        <v>51.99</v>
      </c>
      <c r="R184" s="14">
        <f t="shared" si="40"/>
        <v>100.82</v>
      </c>
      <c r="S184" s="10"/>
      <c r="T184" s="10"/>
      <c r="U184" s="10"/>
    </row>
    <row r="185" spans="1:21" x14ac:dyDescent="0.2">
      <c r="A185" s="93"/>
      <c r="B185" s="121"/>
      <c r="C185" s="76" t="s">
        <v>111</v>
      </c>
      <c r="D185" s="34">
        <v>56</v>
      </c>
      <c r="E185" s="14">
        <v>0.97</v>
      </c>
      <c r="F185" s="14">
        <v>2.42</v>
      </c>
      <c r="G185" s="14">
        <v>8.67</v>
      </c>
      <c r="H185" s="30">
        <f t="shared" si="43"/>
        <v>12.059999999999999</v>
      </c>
      <c r="I185" s="14">
        <v>22.56</v>
      </c>
      <c r="J185" s="14"/>
      <c r="K185" s="30">
        <f t="shared" si="37"/>
        <v>34.619999999999997</v>
      </c>
      <c r="L185" s="14">
        <v>1.72</v>
      </c>
      <c r="M185" s="14">
        <v>9.81</v>
      </c>
      <c r="N185" s="14">
        <v>0.13</v>
      </c>
      <c r="O185" s="14">
        <f>+SUM(L185:N185)</f>
        <v>11.660000000000002</v>
      </c>
      <c r="P185" s="14">
        <f>+SUM(K185+O185)</f>
        <v>46.28</v>
      </c>
      <c r="Q185" s="14">
        <v>16.260000000000002</v>
      </c>
      <c r="R185" s="14">
        <f t="shared" si="40"/>
        <v>62.540000000000006</v>
      </c>
      <c r="S185" s="10"/>
      <c r="T185" s="10"/>
      <c r="U185" s="10"/>
    </row>
    <row r="186" spans="1:21" x14ac:dyDescent="0.2">
      <c r="A186" s="93"/>
      <c r="B186" s="121"/>
      <c r="C186" s="76" t="s">
        <v>130</v>
      </c>
      <c r="D186" s="34">
        <v>187</v>
      </c>
      <c r="E186" s="14">
        <v>4.67</v>
      </c>
      <c r="F186" s="14">
        <v>13.49</v>
      </c>
      <c r="G186" s="14">
        <v>7.03</v>
      </c>
      <c r="H186" s="30">
        <f t="shared" si="43"/>
        <v>25.19</v>
      </c>
      <c r="I186" s="14">
        <v>13.63</v>
      </c>
      <c r="J186" s="14"/>
      <c r="K186" s="30">
        <f>+SUM(H186:J186)</f>
        <v>38.82</v>
      </c>
      <c r="L186" s="14">
        <v>2.34</v>
      </c>
      <c r="M186" s="14">
        <v>18.09</v>
      </c>
      <c r="N186" s="14">
        <v>5.63</v>
      </c>
      <c r="O186" s="14">
        <f>+SUM(L186:N186)</f>
        <v>26.06</v>
      </c>
      <c r="P186" s="14">
        <f>+SUM(K186+O186)</f>
        <v>64.88</v>
      </c>
      <c r="Q186" s="14">
        <v>32.93</v>
      </c>
      <c r="R186" s="14">
        <f>+SUM(P186:Q186)</f>
        <v>97.81</v>
      </c>
      <c r="S186" s="10"/>
      <c r="T186" s="10"/>
      <c r="U186" s="10"/>
    </row>
    <row r="187" spans="1:21" x14ac:dyDescent="0.2">
      <c r="A187" s="93"/>
      <c r="B187" s="121"/>
      <c r="C187" s="76" t="s">
        <v>324</v>
      </c>
      <c r="D187" s="34">
        <v>66</v>
      </c>
      <c r="E187" s="14">
        <v>8.75</v>
      </c>
      <c r="F187" s="14">
        <v>0.97</v>
      </c>
      <c r="G187" s="14">
        <v>0.55000000000000004</v>
      </c>
      <c r="H187" s="30">
        <f t="shared" si="43"/>
        <v>10.270000000000001</v>
      </c>
      <c r="I187" s="14">
        <v>27.92</v>
      </c>
      <c r="J187" s="14"/>
      <c r="K187" s="30">
        <f>+SUM(H187:J187)</f>
        <v>38.190000000000005</v>
      </c>
      <c r="L187" s="14">
        <v>0.4</v>
      </c>
      <c r="M187" s="14">
        <v>6.37</v>
      </c>
      <c r="N187" s="14">
        <v>6.58</v>
      </c>
      <c r="O187" s="14">
        <f>+SUM(L187:N187)</f>
        <v>13.350000000000001</v>
      </c>
      <c r="P187" s="14">
        <f>+SUM(K187+O187)</f>
        <v>51.540000000000006</v>
      </c>
      <c r="Q187" s="14">
        <v>31.39</v>
      </c>
      <c r="R187" s="14">
        <f>+SUM(P187:Q187)</f>
        <v>82.93</v>
      </c>
      <c r="S187" s="10"/>
      <c r="T187" s="10"/>
      <c r="U187" s="10"/>
    </row>
    <row r="188" spans="1:21" x14ac:dyDescent="0.2">
      <c r="A188" s="93"/>
      <c r="B188" s="121"/>
      <c r="C188" s="76" t="s">
        <v>119</v>
      </c>
      <c r="D188" s="34">
        <v>12</v>
      </c>
      <c r="E188" s="14">
        <v>0.7</v>
      </c>
      <c r="F188" s="14"/>
      <c r="G188" s="14"/>
      <c r="H188" s="30">
        <f t="shared" si="43"/>
        <v>0.7</v>
      </c>
      <c r="I188" s="14">
        <v>0.01</v>
      </c>
      <c r="J188" s="14"/>
      <c r="K188" s="30">
        <f>+SUM(H188:J188)</f>
        <v>0.71</v>
      </c>
      <c r="L188" s="14">
        <v>2.2000000000000002</v>
      </c>
      <c r="M188" s="14">
        <v>8.4</v>
      </c>
      <c r="N188" s="14">
        <v>6.31</v>
      </c>
      <c r="O188" s="14">
        <f>+SUM(L188:N188)</f>
        <v>16.91</v>
      </c>
      <c r="P188" s="14">
        <f>+SUM(K188+O188)</f>
        <v>17.62</v>
      </c>
      <c r="Q188" s="14">
        <v>5.81</v>
      </c>
      <c r="R188" s="14">
        <f>+SUM(P188:Q188)</f>
        <v>23.43</v>
      </c>
      <c r="S188" s="10"/>
      <c r="T188" s="10"/>
      <c r="U188" s="10"/>
    </row>
    <row r="189" spans="1:21" x14ac:dyDescent="0.2">
      <c r="A189" s="93"/>
      <c r="B189" s="122"/>
      <c r="C189" s="82" t="s">
        <v>156</v>
      </c>
      <c r="D189" s="86">
        <v>54</v>
      </c>
      <c r="E189" s="17">
        <v>1.6</v>
      </c>
      <c r="F189" s="17">
        <v>3.3</v>
      </c>
      <c r="G189" s="17">
        <v>5.94</v>
      </c>
      <c r="H189" s="32">
        <f t="shared" si="43"/>
        <v>10.84</v>
      </c>
      <c r="I189" s="17">
        <v>2.5499999999999998</v>
      </c>
      <c r="J189" s="17"/>
      <c r="K189" s="32">
        <f>+SUM(H189:J189)</f>
        <v>13.39</v>
      </c>
      <c r="L189" s="17">
        <v>88.31</v>
      </c>
      <c r="M189" s="17">
        <v>96.44</v>
      </c>
      <c r="N189" s="17">
        <v>14.25</v>
      </c>
      <c r="O189" s="17">
        <f>+SUM(L189:N189)</f>
        <v>199</v>
      </c>
      <c r="P189" s="17">
        <f>+SUM(K189+O189)</f>
        <v>212.39</v>
      </c>
      <c r="Q189" s="17">
        <v>35.93</v>
      </c>
      <c r="R189" s="17">
        <f>+SUM(P189:Q189)</f>
        <v>248.32</v>
      </c>
      <c r="S189" s="10"/>
      <c r="T189" s="10"/>
      <c r="U189" s="10"/>
    </row>
    <row r="190" spans="1:21" ht="15" x14ac:dyDescent="0.25">
      <c r="A190" s="230" t="s">
        <v>0</v>
      </c>
      <c r="B190" s="231"/>
      <c r="C190" s="232" t="s">
        <v>0</v>
      </c>
      <c r="D190" s="53">
        <f t="shared" ref="D190:R190" si="44">+SUM(D136:D189)</f>
        <v>2738</v>
      </c>
      <c r="E190" s="54">
        <f>SUM(E136:E189)</f>
        <v>328.90999999999997</v>
      </c>
      <c r="F190" s="54">
        <f>SUM(F136:F189)</f>
        <v>3269.0499999999993</v>
      </c>
      <c r="G190" s="54">
        <f>SUM(G136:G189)</f>
        <v>669.69999999999982</v>
      </c>
      <c r="H190" s="54">
        <f>SUM(H136:H189)</f>
        <v>4267.659999999998</v>
      </c>
      <c r="I190" s="54">
        <f t="shared" si="44"/>
        <v>593.82000000000005</v>
      </c>
      <c r="J190" s="54">
        <f t="shared" si="44"/>
        <v>2.93</v>
      </c>
      <c r="K190" s="54">
        <f t="shared" si="44"/>
        <v>4864.4099999999989</v>
      </c>
      <c r="L190" s="54">
        <f t="shared" si="44"/>
        <v>227.91000000000003</v>
      </c>
      <c r="M190" s="54">
        <f t="shared" si="44"/>
        <v>1950.8899999999999</v>
      </c>
      <c r="N190" s="54">
        <f t="shared" si="44"/>
        <v>2008.1330000000003</v>
      </c>
      <c r="O190" s="54">
        <f t="shared" si="44"/>
        <v>4186.9329999999991</v>
      </c>
      <c r="P190" s="54">
        <f t="shared" si="44"/>
        <v>9051.3429999999989</v>
      </c>
      <c r="Q190" s="54">
        <f t="shared" si="44"/>
        <v>1209.04</v>
      </c>
      <c r="R190" s="55">
        <f t="shared" si="44"/>
        <v>10260.383</v>
      </c>
      <c r="S190" s="10"/>
      <c r="T190" s="10"/>
      <c r="U190" s="10"/>
    </row>
    <row r="191" spans="1:21" x14ac:dyDescent="0.2">
      <c r="A191" s="92" t="s">
        <v>8</v>
      </c>
      <c r="B191" s="120" t="s">
        <v>428</v>
      </c>
      <c r="C191" s="73" t="s">
        <v>162</v>
      </c>
      <c r="D191" s="61">
        <v>67</v>
      </c>
      <c r="E191" s="39">
        <v>5.24</v>
      </c>
      <c r="F191" s="39">
        <v>8.5</v>
      </c>
      <c r="G191" s="39">
        <v>0.1</v>
      </c>
      <c r="H191" s="48">
        <f t="shared" si="43"/>
        <v>13.84</v>
      </c>
      <c r="I191" s="39">
        <v>1.69</v>
      </c>
      <c r="J191" s="39"/>
      <c r="K191" s="48">
        <f t="shared" ref="K191:K221" si="45">+SUM(H191:J191)</f>
        <v>15.53</v>
      </c>
      <c r="L191" s="39">
        <v>10.4</v>
      </c>
      <c r="M191" s="39">
        <v>14.08</v>
      </c>
      <c r="N191" s="39">
        <v>25.66</v>
      </c>
      <c r="O191" s="39">
        <f t="shared" ref="O191:O200" si="46">+SUM(L191:N191)</f>
        <v>50.14</v>
      </c>
      <c r="P191" s="39">
        <f t="shared" ref="P191:P200" si="47">+SUM(K191+O191)</f>
        <v>65.67</v>
      </c>
      <c r="Q191" s="39">
        <v>7.05</v>
      </c>
      <c r="R191" s="39">
        <f t="shared" ref="R191:R221" si="48">+SUM(P191:Q191)</f>
        <v>72.72</v>
      </c>
      <c r="S191" s="10"/>
      <c r="T191" s="10"/>
      <c r="U191" s="10"/>
    </row>
    <row r="192" spans="1:21" x14ac:dyDescent="0.2">
      <c r="A192" s="93"/>
      <c r="B192" s="121"/>
      <c r="C192" s="76" t="s">
        <v>183</v>
      </c>
      <c r="D192" s="34">
        <v>32</v>
      </c>
      <c r="E192" s="14">
        <v>1.8</v>
      </c>
      <c r="F192" s="14">
        <v>1.1399999999999999</v>
      </c>
      <c r="G192" s="14">
        <v>10.7</v>
      </c>
      <c r="H192" s="30">
        <f t="shared" si="43"/>
        <v>13.639999999999999</v>
      </c>
      <c r="I192" s="14">
        <v>1.38</v>
      </c>
      <c r="J192" s="14"/>
      <c r="K192" s="30">
        <f t="shared" si="45"/>
        <v>15.02</v>
      </c>
      <c r="L192" s="14">
        <v>2.39</v>
      </c>
      <c r="M192" s="14">
        <v>7.12</v>
      </c>
      <c r="N192" s="14">
        <v>26.49</v>
      </c>
      <c r="O192" s="14">
        <f t="shared" si="46"/>
        <v>36</v>
      </c>
      <c r="P192" s="14">
        <f t="shared" si="47"/>
        <v>51.019999999999996</v>
      </c>
      <c r="Q192" s="14">
        <v>37.590000000000003</v>
      </c>
      <c r="R192" s="14">
        <f t="shared" si="48"/>
        <v>88.61</v>
      </c>
      <c r="S192" s="10"/>
      <c r="T192" s="10"/>
      <c r="U192" s="10"/>
    </row>
    <row r="193" spans="1:21" x14ac:dyDescent="0.2">
      <c r="A193" s="93"/>
      <c r="B193" s="121"/>
      <c r="C193" s="76" t="s">
        <v>175</v>
      </c>
      <c r="D193" s="34">
        <v>16</v>
      </c>
      <c r="E193" s="14">
        <v>2.6</v>
      </c>
      <c r="F193" s="14">
        <v>0.5</v>
      </c>
      <c r="G193" s="14">
        <v>6.2</v>
      </c>
      <c r="H193" s="30">
        <f t="shared" si="43"/>
        <v>9.3000000000000007</v>
      </c>
      <c r="I193" s="14"/>
      <c r="J193" s="14"/>
      <c r="K193" s="30">
        <f t="shared" si="45"/>
        <v>9.3000000000000007</v>
      </c>
      <c r="L193" s="14"/>
      <c r="M193" s="14">
        <v>11.79</v>
      </c>
      <c r="N193" s="14">
        <v>3.16</v>
      </c>
      <c r="O193" s="14">
        <f t="shared" si="46"/>
        <v>14.95</v>
      </c>
      <c r="P193" s="14">
        <f t="shared" si="47"/>
        <v>24.25</v>
      </c>
      <c r="Q193" s="14">
        <v>3.4</v>
      </c>
      <c r="R193" s="14">
        <f t="shared" si="48"/>
        <v>27.65</v>
      </c>
      <c r="S193" s="10"/>
      <c r="T193" s="10"/>
      <c r="U193" s="10"/>
    </row>
    <row r="194" spans="1:21" x14ac:dyDescent="0.2">
      <c r="A194" s="93"/>
      <c r="B194" s="121"/>
      <c r="C194" s="76" t="s">
        <v>184</v>
      </c>
      <c r="D194" s="34">
        <v>18</v>
      </c>
      <c r="E194" s="14">
        <v>1.2</v>
      </c>
      <c r="F194" s="14"/>
      <c r="G194" s="14"/>
      <c r="H194" s="30">
        <f t="shared" si="43"/>
        <v>1.2</v>
      </c>
      <c r="I194" s="14">
        <v>2.8</v>
      </c>
      <c r="J194" s="14"/>
      <c r="K194" s="30">
        <f t="shared" si="45"/>
        <v>4</v>
      </c>
      <c r="L194" s="14">
        <v>0.5</v>
      </c>
      <c r="M194" s="14">
        <v>4.76</v>
      </c>
      <c r="N194" s="14">
        <v>7.02</v>
      </c>
      <c r="O194" s="14">
        <f t="shared" si="46"/>
        <v>12.28</v>
      </c>
      <c r="P194" s="14">
        <f t="shared" si="47"/>
        <v>16.28</v>
      </c>
      <c r="Q194" s="14">
        <v>3.63</v>
      </c>
      <c r="R194" s="14">
        <f t="shared" si="48"/>
        <v>19.91</v>
      </c>
      <c r="S194" s="10"/>
      <c r="T194" s="10"/>
      <c r="U194" s="10"/>
    </row>
    <row r="195" spans="1:21" x14ac:dyDescent="0.2">
      <c r="A195" s="93"/>
      <c r="B195" s="121"/>
      <c r="C195" s="76" t="s">
        <v>164</v>
      </c>
      <c r="D195" s="34">
        <v>156</v>
      </c>
      <c r="E195" s="14">
        <v>20.059999999999999</v>
      </c>
      <c r="F195" s="14"/>
      <c r="G195" s="14">
        <v>5</v>
      </c>
      <c r="H195" s="30">
        <f t="shared" si="43"/>
        <v>25.06</v>
      </c>
      <c r="I195" s="14">
        <v>4.45</v>
      </c>
      <c r="J195" s="14"/>
      <c r="K195" s="30">
        <f t="shared" si="45"/>
        <v>29.509999999999998</v>
      </c>
      <c r="L195" s="14">
        <v>2.25</v>
      </c>
      <c r="M195" s="14">
        <v>17.28</v>
      </c>
      <c r="N195" s="14">
        <v>23.72</v>
      </c>
      <c r="O195" s="14">
        <f t="shared" si="46"/>
        <v>43.25</v>
      </c>
      <c r="P195" s="14">
        <f t="shared" si="47"/>
        <v>72.759999999999991</v>
      </c>
      <c r="Q195" s="14">
        <v>22.47</v>
      </c>
      <c r="R195" s="14">
        <f t="shared" si="48"/>
        <v>95.22999999999999</v>
      </c>
      <c r="S195" s="10"/>
      <c r="T195" s="10"/>
      <c r="U195" s="10"/>
    </row>
    <row r="196" spans="1:21" x14ac:dyDescent="0.2">
      <c r="A196" s="93"/>
      <c r="B196" s="121"/>
      <c r="C196" s="76" t="s">
        <v>168</v>
      </c>
      <c r="D196" s="34">
        <v>134</v>
      </c>
      <c r="E196" s="14">
        <v>19.579999999999998</v>
      </c>
      <c r="F196" s="14">
        <v>0.03</v>
      </c>
      <c r="G196" s="14">
        <v>7.34</v>
      </c>
      <c r="H196" s="30">
        <f t="shared" si="43"/>
        <v>26.95</v>
      </c>
      <c r="I196" s="14">
        <v>5.48</v>
      </c>
      <c r="J196" s="14"/>
      <c r="K196" s="30">
        <f t="shared" si="45"/>
        <v>32.43</v>
      </c>
      <c r="L196" s="14">
        <v>11.25</v>
      </c>
      <c r="M196" s="14">
        <v>49.26</v>
      </c>
      <c r="N196" s="14">
        <v>63</v>
      </c>
      <c r="O196" s="14">
        <f t="shared" si="46"/>
        <v>123.50999999999999</v>
      </c>
      <c r="P196" s="14">
        <f t="shared" si="47"/>
        <v>155.94</v>
      </c>
      <c r="Q196" s="14">
        <v>7.11</v>
      </c>
      <c r="R196" s="14">
        <f t="shared" si="48"/>
        <v>163.05000000000001</v>
      </c>
      <c r="S196" s="10"/>
      <c r="T196" s="10"/>
      <c r="U196" s="10"/>
    </row>
    <row r="197" spans="1:21" x14ac:dyDescent="0.2">
      <c r="A197" s="93"/>
      <c r="B197" s="121"/>
      <c r="C197" s="76" t="s">
        <v>188</v>
      </c>
      <c r="D197" s="34">
        <v>21</v>
      </c>
      <c r="E197" s="14">
        <v>52.33</v>
      </c>
      <c r="F197" s="14">
        <v>0.2</v>
      </c>
      <c r="G197" s="14">
        <v>0.5</v>
      </c>
      <c r="H197" s="30">
        <f t="shared" si="43"/>
        <v>53.03</v>
      </c>
      <c r="I197" s="14">
        <v>13.25</v>
      </c>
      <c r="J197" s="14"/>
      <c r="K197" s="30">
        <f t="shared" si="45"/>
        <v>66.28</v>
      </c>
      <c r="L197" s="14">
        <v>37.1</v>
      </c>
      <c r="M197" s="14">
        <v>43.55</v>
      </c>
      <c r="N197" s="14">
        <v>54.2</v>
      </c>
      <c r="O197" s="14">
        <f t="shared" si="46"/>
        <v>134.85000000000002</v>
      </c>
      <c r="P197" s="14">
        <f t="shared" si="47"/>
        <v>201.13000000000002</v>
      </c>
      <c r="Q197" s="14">
        <v>8.5</v>
      </c>
      <c r="R197" s="14">
        <f t="shared" si="48"/>
        <v>209.63000000000002</v>
      </c>
      <c r="S197" s="10"/>
      <c r="T197" s="10"/>
      <c r="U197" s="10"/>
    </row>
    <row r="198" spans="1:21" x14ac:dyDescent="0.2">
      <c r="A198" s="93"/>
      <c r="B198" s="121"/>
      <c r="C198" s="76" t="s">
        <v>176</v>
      </c>
      <c r="D198" s="34">
        <v>43</v>
      </c>
      <c r="E198" s="14">
        <v>10.53</v>
      </c>
      <c r="F198" s="14">
        <v>2</v>
      </c>
      <c r="G198" s="14">
        <v>1.5</v>
      </c>
      <c r="H198" s="30">
        <f t="shared" si="43"/>
        <v>14.03</v>
      </c>
      <c r="I198" s="14">
        <v>7.2</v>
      </c>
      <c r="J198" s="14"/>
      <c r="K198" s="30">
        <f t="shared" si="45"/>
        <v>21.23</v>
      </c>
      <c r="L198" s="14">
        <v>10.65</v>
      </c>
      <c r="M198" s="14">
        <v>38.21</v>
      </c>
      <c r="N198" s="14">
        <v>30.71</v>
      </c>
      <c r="O198" s="14">
        <f t="shared" si="46"/>
        <v>79.569999999999993</v>
      </c>
      <c r="P198" s="14">
        <f t="shared" si="47"/>
        <v>100.8</v>
      </c>
      <c r="Q198" s="14">
        <v>4.29</v>
      </c>
      <c r="R198" s="14">
        <f t="shared" si="48"/>
        <v>105.09</v>
      </c>
      <c r="S198" s="10"/>
      <c r="T198" s="10"/>
      <c r="U198" s="10"/>
    </row>
    <row r="199" spans="1:21" x14ac:dyDescent="0.2">
      <c r="A199" s="93"/>
      <c r="B199" s="121"/>
      <c r="C199" s="76" t="s">
        <v>189</v>
      </c>
      <c r="D199" s="34">
        <v>119</v>
      </c>
      <c r="E199" s="14">
        <v>6.61</v>
      </c>
      <c r="F199" s="14">
        <v>0.2</v>
      </c>
      <c r="G199" s="14">
        <v>0.2</v>
      </c>
      <c r="H199" s="30">
        <f t="shared" si="43"/>
        <v>7.0100000000000007</v>
      </c>
      <c r="I199" s="14">
        <v>14.7</v>
      </c>
      <c r="J199" s="14"/>
      <c r="K199" s="30">
        <f t="shared" si="45"/>
        <v>21.71</v>
      </c>
      <c r="L199" s="14">
        <v>12.1</v>
      </c>
      <c r="M199" s="14">
        <v>39.46</v>
      </c>
      <c r="N199" s="14">
        <v>132.07</v>
      </c>
      <c r="O199" s="14">
        <f t="shared" si="46"/>
        <v>183.63</v>
      </c>
      <c r="P199" s="14">
        <f t="shared" si="47"/>
        <v>205.34</v>
      </c>
      <c r="Q199" s="14">
        <v>12.9</v>
      </c>
      <c r="R199" s="14">
        <f t="shared" si="48"/>
        <v>218.24</v>
      </c>
      <c r="S199" s="10"/>
      <c r="T199" s="10"/>
      <c r="U199" s="10"/>
    </row>
    <row r="200" spans="1:21" x14ac:dyDescent="0.2">
      <c r="A200" s="93"/>
      <c r="B200" s="121"/>
      <c r="C200" s="76" t="s">
        <v>294</v>
      </c>
      <c r="D200" s="34">
        <v>1</v>
      </c>
      <c r="E200" s="14"/>
      <c r="F200" s="14"/>
      <c r="G200" s="14"/>
      <c r="H200" s="30">
        <f t="shared" si="43"/>
        <v>0</v>
      </c>
      <c r="I200" s="14"/>
      <c r="J200" s="14"/>
      <c r="K200" s="30">
        <f t="shared" si="45"/>
        <v>0</v>
      </c>
      <c r="L200" s="14">
        <v>7</v>
      </c>
      <c r="M200" s="14">
        <v>3</v>
      </c>
      <c r="N200" s="14">
        <v>50</v>
      </c>
      <c r="O200" s="14">
        <f t="shared" si="46"/>
        <v>60</v>
      </c>
      <c r="P200" s="14">
        <f t="shared" si="47"/>
        <v>60</v>
      </c>
      <c r="Q200" s="14">
        <v>0</v>
      </c>
      <c r="R200" s="14">
        <f t="shared" si="48"/>
        <v>60</v>
      </c>
      <c r="S200" s="10"/>
      <c r="T200" s="10"/>
      <c r="U200" s="10"/>
    </row>
    <row r="201" spans="1:21" x14ac:dyDescent="0.2">
      <c r="A201" s="93"/>
      <c r="B201" s="124"/>
      <c r="C201" s="76" t="s">
        <v>174</v>
      </c>
      <c r="D201" s="34">
        <v>0</v>
      </c>
      <c r="E201" s="14"/>
      <c r="F201" s="14"/>
      <c r="G201" s="14"/>
      <c r="H201" s="30">
        <f t="shared" si="43"/>
        <v>0</v>
      </c>
      <c r="I201" s="14"/>
      <c r="J201" s="14"/>
      <c r="K201" s="30">
        <f t="shared" si="45"/>
        <v>0</v>
      </c>
      <c r="L201" s="14"/>
      <c r="M201" s="14"/>
      <c r="N201" s="14"/>
      <c r="O201" s="14">
        <f t="shared" ref="O201:O221" si="49">+SUM(L201:N201)</f>
        <v>0</v>
      </c>
      <c r="P201" s="14">
        <f t="shared" ref="P201:P221" si="50">+SUM(K201+O201)</f>
        <v>0</v>
      </c>
      <c r="Q201" s="14"/>
      <c r="R201" s="14">
        <f t="shared" si="48"/>
        <v>0</v>
      </c>
      <c r="S201" s="10"/>
      <c r="T201" s="10"/>
      <c r="U201" s="10"/>
    </row>
    <row r="202" spans="1:21" x14ac:dyDescent="0.2">
      <c r="A202" s="93"/>
      <c r="B202" s="121" t="s">
        <v>429</v>
      </c>
      <c r="C202" s="76" t="s">
        <v>186</v>
      </c>
      <c r="D202" s="34">
        <v>91</v>
      </c>
      <c r="E202" s="14">
        <v>28.7</v>
      </c>
      <c r="F202" s="14">
        <v>14.2</v>
      </c>
      <c r="G202" s="14">
        <v>0.9</v>
      </c>
      <c r="H202" s="30">
        <f t="shared" si="43"/>
        <v>43.8</v>
      </c>
      <c r="I202" s="14">
        <v>3.16</v>
      </c>
      <c r="J202" s="14"/>
      <c r="K202" s="30">
        <f t="shared" si="45"/>
        <v>46.959999999999994</v>
      </c>
      <c r="L202" s="14">
        <v>6.85</v>
      </c>
      <c r="M202" s="14">
        <v>38.46</v>
      </c>
      <c r="N202" s="14">
        <v>28.48</v>
      </c>
      <c r="O202" s="14">
        <f t="shared" si="49"/>
        <v>73.790000000000006</v>
      </c>
      <c r="P202" s="14">
        <f t="shared" si="50"/>
        <v>120.75</v>
      </c>
      <c r="Q202" s="14">
        <v>12.31</v>
      </c>
      <c r="R202" s="14">
        <f t="shared" si="48"/>
        <v>133.06</v>
      </c>
      <c r="S202" s="10"/>
      <c r="T202" s="10"/>
      <c r="U202" s="10"/>
    </row>
    <row r="203" spans="1:21" x14ac:dyDescent="0.2">
      <c r="A203" s="93"/>
      <c r="B203" s="121"/>
      <c r="C203" s="76" t="s">
        <v>172</v>
      </c>
      <c r="D203" s="34">
        <v>17</v>
      </c>
      <c r="E203" s="14">
        <v>1.25</v>
      </c>
      <c r="F203" s="14">
        <v>2.2000000000000002</v>
      </c>
      <c r="G203" s="14"/>
      <c r="H203" s="30">
        <f t="shared" si="43"/>
        <v>3.45</v>
      </c>
      <c r="I203" s="14">
        <v>0.5</v>
      </c>
      <c r="J203" s="14"/>
      <c r="K203" s="30">
        <f t="shared" si="45"/>
        <v>3.95</v>
      </c>
      <c r="L203" s="14">
        <v>1.88</v>
      </c>
      <c r="M203" s="14">
        <v>7.32</v>
      </c>
      <c r="N203" s="14">
        <v>7.1</v>
      </c>
      <c r="O203" s="14">
        <f t="shared" si="49"/>
        <v>16.299999999999997</v>
      </c>
      <c r="P203" s="14">
        <f t="shared" si="50"/>
        <v>20.249999999999996</v>
      </c>
      <c r="Q203" s="14">
        <v>3.4</v>
      </c>
      <c r="R203" s="14">
        <f t="shared" si="48"/>
        <v>23.649999999999995</v>
      </c>
      <c r="S203" s="10"/>
      <c r="T203" s="10"/>
      <c r="U203" s="10"/>
    </row>
    <row r="204" spans="1:21" x14ac:dyDescent="0.2">
      <c r="A204" s="93"/>
      <c r="B204" s="121"/>
      <c r="C204" s="76" t="s">
        <v>180</v>
      </c>
      <c r="D204" s="34">
        <v>4</v>
      </c>
      <c r="E204" s="14">
        <v>1</v>
      </c>
      <c r="F204" s="14"/>
      <c r="G204" s="14"/>
      <c r="H204" s="30">
        <f t="shared" si="43"/>
        <v>1</v>
      </c>
      <c r="I204" s="14">
        <v>3</v>
      </c>
      <c r="J204" s="14"/>
      <c r="K204" s="30">
        <f t="shared" si="45"/>
        <v>4</v>
      </c>
      <c r="L204" s="14">
        <v>0.15</v>
      </c>
      <c r="M204" s="14">
        <v>2.4500000000000002</v>
      </c>
      <c r="N204" s="14">
        <v>7.05</v>
      </c>
      <c r="O204" s="14">
        <f t="shared" si="49"/>
        <v>9.65</v>
      </c>
      <c r="P204" s="14">
        <f t="shared" si="50"/>
        <v>13.65</v>
      </c>
      <c r="Q204" s="14">
        <v>2</v>
      </c>
      <c r="R204" s="14">
        <f t="shared" si="48"/>
        <v>15.65</v>
      </c>
      <c r="S204" s="10"/>
      <c r="T204" s="10"/>
      <c r="U204" s="10"/>
    </row>
    <row r="205" spans="1:21" x14ac:dyDescent="0.2">
      <c r="A205" s="93"/>
      <c r="B205" s="121"/>
      <c r="C205" s="76" t="s">
        <v>170</v>
      </c>
      <c r="D205" s="34">
        <v>16</v>
      </c>
      <c r="E205" s="14">
        <v>2.8</v>
      </c>
      <c r="F205" s="14">
        <v>11.5</v>
      </c>
      <c r="G205" s="14">
        <v>0.7</v>
      </c>
      <c r="H205" s="30">
        <f t="shared" si="43"/>
        <v>15</v>
      </c>
      <c r="I205" s="14">
        <v>9.9499999999999993</v>
      </c>
      <c r="J205" s="14"/>
      <c r="K205" s="30">
        <f t="shared" si="45"/>
        <v>24.95</v>
      </c>
      <c r="L205" s="14">
        <v>2.5</v>
      </c>
      <c r="M205" s="14">
        <v>11.19</v>
      </c>
      <c r="N205" s="14">
        <v>31.15</v>
      </c>
      <c r="O205" s="14">
        <f t="shared" si="49"/>
        <v>44.839999999999996</v>
      </c>
      <c r="P205" s="14">
        <f t="shared" si="50"/>
        <v>69.789999999999992</v>
      </c>
      <c r="Q205" s="14">
        <v>2.35</v>
      </c>
      <c r="R205" s="14">
        <f t="shared" si="48"/>
        <v>72.139999999999986</v>
      </c>
      <c r="S205" s="10"/>
      <c r="T205" s="10"/>
      <c r="U205" s="10"/>
    </row>
    <row r="206" spans="1:21" x14ac:dyDescent="0.2">
      <c r="A206" s="93"/>
      <c r="B206" s="121"/>
      <c r="C206" s="76" t="s">
        <v>178</v>
      </c>
      <c r="D206" s="34">
        <v>22</v>
      </c>
      <c r="E206" s="14">
        <v>11.62</v>
      </c>
      <c r="F206" s="14"/>
      <c r="G206" s="14"/>
      <c r="H206" s="30">
        <f t="shared" si="43"/>
        <v>11.62</v>
      </c>
      <c r="I206" s="14">
        <v>7.63</v>
      </c>
      <c r="J206" s="14"/>
      <c r="K206" s="30">
        <f t="shared" si="45"/>
        <v>19.25</v>
      </c>
      <c r="L206" s="14">
        <v>3.2</v>
      </c>
      <c r="M206" s="14">
        <v>37.78</v>
      </c>
      <c r="N206" s="14">
        <v>131.75</v>
      </c>
      <c r="O206" s="14">
        <f t="shared" si="49"/>
        <v>172.73000000000002</v>
      </c>
      <c r="P206" s="14">
        <f t="shared" si="50"/>
        <v>191.98000000000002</v>
      </c>
      <c r="Q206" s="14">
        <v>3.7</v>
      </c>
      <c r="R206" s="14">
        <f t="shared" si="48"/>
        <v>195.68</v>
      </c>
      <c r="S206" s="10"/>
      <c r="T206" s="10"/>
      <c r="U206" s="10"/>
    </row>
    <row r="207" spans="1:21" x14ac:dyDescent="0.2">
      <c r="A207" s="93"/>
      <c r="B207" s="121"/>
      <c r="C207" s="76" t="s">
        <v>163</v>
      </c>
      <c r="D207" s="34">
        <v>29</v>
      </c>
      <c r="E207" s="14">
        <v>0.71</v>
      </c>
      <c r="F207" s="14">
        <v>0.25</v>
      </c>
      <c r="G207" s="14"/>
      <c r="H207" s="30">
        <f t="shared" si="43"/>
        <v>0.96</v>
      </c>
      <c r="I207" s="14">
        <v>1.7</v>
      </c>
      <c r="J207" s="14"/>
      <c r="K207" s="30">
        <f t="shared" si="45"/>
        <v>2.66</v>
      </c>
      <c r="L207" s="14">
        <v>10.27</v>
      </c>
      <c r="M207" s="14">
        <v>20.12</v>
      </c>
      <c r="N207" s="14">
        <v>2.35</v>
      </c>
      <c r="O207" s="14">
        <f t="shared" si="49"/>
        <v>32.74</v>
      </c>
      <c r="P207" s="14">
        <f t="shared" si="50"/>
        <v>35.400000000000006</v>
      </c>
      <c r="Q207" s="14">
        <v>0.8</v>
      </c>
      <c r="R207" s="14">
        <f t="shared" si="48"/>
        <v>36.200000000000003</v>
      </c>
      <c r="S207" s="10"/>
      <c r="T207" s="10"/>
      <c r="U207" s="10"/>
    </row>
    <row r="208" spans="1:21" x14ac:dyDescent="0.2">
      <c r="A208" s="93"/>
      <c r="B208" s="121"/>
      <c r="C208" s="76" t="s">
        <v>185</v>
      </c>
      <c r="D208" s="34">
        <v>1</v>
      </c>
      <c r="E208" s="14">
        <v>0.3</v>
      </c>
      <c r="F208" s="14"/>
      <c r="G208" s="14"/>
      <c r="H208" s="30">
        <f t="shared" si="43"/>
        <v>0.3</v>
      </c>
      <c r="I208" s="14"/>
      <c r="J208" s="14"/>
      <c r="K208" s="30">
        <f t="shared" si="45"/>
        <v>0.3</v>
      </c>
      <c r="L208" s="14"/>
      <c r="M208" s="14"/>
      <c r="N208" s="14">
        <v>1.2</v>
      </c>
      <c r="O208" s="14">
        <f t="shared" si="49"/>
        <v>1.2</v>
      </c>
      <c r="P208" s="14">
        <f t="shared" si="50"/>
        <v>1.5</v>
      </c>
      <c r="Q208" s="14">
        <v>1</v>
      </c>
      <c r="R208" s="14">
        <f t="shared" si="48"/>
        <v>2.5</v>
      </c>
      <c r="S208" s="10"/>
      <c r="T208" s="10"/>
      <c r="U208" s="10"/>
    </row>
    <row r="209" spans="1:21" x14ac:dyDescent="0.2">
      <c r="A209" s="93"/>
      <c r="B209" s="121"/>
      <c r="C209" s="76" t="s">
        <v>190</v>
      </c>
      <c r="D209" s="34">
        <v>11</v>
      </c>
      <c r="E209" s="14"/>
      <c r="F209" s="14">
        <v>3</v>
      </c>
      <c r="G209" s="14">
        <v>3</v>
      </c>
      <c r="H209" s="30">
        <f t="shared" si="43"/>
        <v>6</v>
      </c>
      <c r="I209" s="14">
        <v>0.01</v>
      </c>
      <c r="J209" s="14"/>
      <c r="K209" s="30">
        <f t="shared" si="45"/>
        <v>6.01</v>
      </c>
      <c r="L209" s="14">
        <v>4.0199999999999996</v>
      </c>
      <c r="M209" s="14">
        <v>4.78</v>
      </c>
      <c r="N209" s="14">
        <v>6.6</v>
      </c>
      <c r="O209" s="14">
        <f t="shared" si="49"/>
        <v>15.4</v>
      </c>
      <c r="P209" s="14">
        <f t="shared" si="50"/>
        <v>21.41</v>
      </c>
      <c r="Q209" s="14">
        <v>8.8000000000000007</v>
      </c>
      <c r="R209" s="14">
        <f t="shared" si="48"/>
        <v>30.21</v>
      </c>
      <c r="S209" s="10"/>
      <c r="T209" s="10"/>
      <c r="U209" s="10"/>
    </row>
    <row r="210" spans="1:21" x14ac:dyDescent="0.2">
      <c r="A210" s="93"/>
      <c r="B210" s="121"/>
      <c r="C210" s="78" t="s">
        <v>443</v>
      </c>
      <c r="D210" s="64"/>
      <c r="E210" s="36"/>
      <c r="F210" s="36"/>
      <c r="G210" s="36"/>
      <c r="H210" s="65"/>
      <c r="I210" s="36"/>
      <c r="J210" s="36"/>
      <c r="K210" s="65"/>
      <c r="L210" s="36"/>
      <c r="M210" s="36"/>
      <c r="N210" s="36"/>
      <c r="O210" s="36"/>
      <c r="P210" s="36"/>
      <c r="Q210" s="36"/>
      <c r="R210" s="36"/>
      <c r="S210" s="10"/>
      <c r="T210" s="10"/>
      <c r="U210" s="10"/>
    </row>
    <row r="211" spans="1:21" x14ac:dyDescent="0.2">
      <c r="A211" s="93"/>
      <c r="B211" s="121"/>
      <c r="C211" s="76" t="s">
        <v>169</v>
      </c>
      <c r="D211" s="34">
        <v>4</v>
      </c>
      <c r="E211" s="14"/>
      <c r="F211" s="14"/>
      <c r="G211" s="14"/>
      <c r="H211" s="30">
        <f t="shared" si="43"/>
        <v>0</v>
      </c>
      <c r="I211" s="14"/>
      <c r="J211" s="14"/>
      <c r="K211" s="30">
        <f t="shared" si="45"/>
        <v>0</v>
      </c>
      <c r="L211" s="14"/>
      <c r="M211" s="14">
        <v>1.4</v>
      </c>
      <c r="N211" s="14">
        <v>0.7</v>
      </c>
      <c r="O211" s="14">
        <f t="shared" si="49"/>
        <v>2.0999999999999996</v>
      </c>
      <c r="P211" s="14">
        <f t="shared" si="50"/>
        <v>2.0999999999999996</v>
      </c>
      <c r="Q211" s="14">
        <v>3</v>
      </c>
      <c r="R211" s="14">
        <f t="shared" si="48"/>
        <v>5.0999999999999996</v>
      </c>
      <c r="S211" s="10"/>
      <c r="T211" s="10"/>
      <c r="U211" s="10"/>
    </row>
    <row r="212" spans="1:21" x14ac:dyDescent="0.2">
      <c r="A212" s="93"/>
      <c r="B212" s="121"/>
      <c r="C212" s="76" t="s">
        <v>165</v>
      </c>
      <c r="D212" s="34">
        <v>6</v>
      </c>
      <c r="E212" s="14">
        <v>6</v>
      </c>
      <c r="F212" s="14"/>
      <c r="G212" s="14">
        <v>2</v>
      </c>
      <c r="H212" s="30">
        <f t="shared" si="43"/>
        <v>8</v>
      </c>
      <c r="I212" s="14"/>
      <c r="J212" s="14"/>
      <c r="K212" s="30">
        <f t="shared" si="45"/>
        <v>8</v>
      </c>
      <c r="L212" s="14">
        <v>22.35</v>
      </c>
      <c r="M212" s="14">
        <v>36.85</v>
      </c>
      <c r="N212" s="14">
        <v>45</v>
      </c>
      <c r="O212" s="14">
        <f t="shared" si="49"/>
        <v>104.2</v>
      </c>
      <c r="P212" s="14">
        <f t="shared" si="50"/>
        <v>112.2</v>
      </c>
      <c r="Q212" s="14">
        <v>6</v>
      </c>
      <c r="R212" s="14">
        <f t="shared" si="48"/>
        <v>118.2</v>
      </c>
      <c r="S212" s="10"/>
      <c r="T212" s="10"/>
      <c r="U212" s="10"/>
    </row>
    <row r="213" spans="1:21" x14ac:dyDescent="0.2">
      <c r="A213" s="93"/>
      <c r="B213" s="121"/>
      <c r="C213" s="76" t="s">
        <v>181</v>
      </c>
      <c r="D213" s="34">
        <v>7</v>
      </c>
      <c r="E213" s="14">
        <v>0.8</v>
      </c>
      <c r="F213" s="14"/>
      <c r="G213" s="14"/>
      <c r="H213" s="30">
        <f t="shared" si="43"/>
        <v>0.8</v>
      </c>
      <c r="I213" s="14">
        <v>3.3</v>
      </c>
      <c r="J213" s="14"/>
      <c r="K213" s="30">
        <f t="shared" si="45"/>
        <v>4.0999999999999996</v>
      </c>
      <c r="L213" s="14">
        <v>1</v>
      </c>
      <c r="M213" s="14">
        <v>3.7</v>
      </c>
      <c r="N213" s="14">
        <v>10.5</v>
      </c>
      <c r="O213" s="14">
        <f t="shared" si="49"/>
        <v>15.2</v>
      </c>
      <c r="P213" s="14">
        <f t="shared" si="50"/>
        <v>19.299999999999997</v>
      </c>
      <c r="Q213" s="14">
        <v>0.3</v>
      </c>
      <c r="R213" s="14">
        <f t="shared" si="48"/>
        <v>19.599999999999998</v>
      </c>
      <c r="S213" s="10"/>
      <c r="T213" s="10"/>
      <c r="U213" s="10"/>
    </row>
    <row r="214" spans="1:21" x14ac:dyDescent="0.2">
      <c r="A214" s="93"/>
      <c r="B214" s="121"/>
      <c r="C214" s="76" t="s">
        <v>171</v>
      </c>
      <c r="D214" s="34">
        <v>17</v>
      </c>
      <c r="E214" s="14">
        <v>6.55</v>
      </c>
      <c r="F214" s="14"/>
      <c r="G214" s="14"/>
      <c r="H214" s="30">
        <f t="shared" si="43"/>
        <v>6.55</v>
      </c>
      <c r="I214" s="14">
        <v>1</v>
      </c>
      <c r="J214" s="14"/>
      <c r="K214" s="30">
        <f t="shared" si="45"/>
        <v>7.55</v>
      </c>
      <c r="L214" s="14">
        <v>1.3</v>
      </c>
      <c r="M214" s="14">
        <v>9.9</v>
      </c>
      <c r="N214" s="14">
        <v>5.35</v>
      </c>
      <c r="O214" s="14">
        <f t="shared" si="49"/>
        <v>16.55</v>
      </c>
      <c r="P214" s="14">
        <f t="shared" si="50"/>
        <v>24.1</v>
      </c>
      <c r="Q214" s="14">
        <v>3.75</v>
      </c>
      <c r="R214" s="14">
        <f t="shared" si="48"/>
        <v>27.85</v>
      </c>
      <c r="S214" s="10"/>
      <c r="T214" s="10"/>
      <c r="U214" s="10"/>
    </row>
    <row r="215" spans="1:21" x14ac:dyDescent="0.2">
      <c r="A215" s="93"/>
      <c r="B215" s="121"/>
      <c r="C215" s="76" t="s">
        <v>187</v>
      </c>
      <c r="D215" s="34">
        <v>10</v>
      </c>
      <c r="E215" s="14">
        <v>1</v>
      </c>
      <c r="F215" s="14">
        <v>0.15</v>
      </c>
      <c r="G215" s="14">
        <v>8</v>
      </c>
      <c r="H215" s="30">
        <f t="shared" si="43"/>
        <v>9.15</v>
      </c>
      <c r="I215" s="14"/>
      <c r="J215" s="14"/>
      <c r="K215" s="30">
        <f t="shared" si="45"/>
        <v>9.15</v>
      </c>
      <c r="L215" s="14">
        <v>1</v>
      </c>
      <c r="M215" s="14">
        <v>3.5</v>
      </c>
      <c r="N215" s="14">
        <v>1.2</v>
      </c>
      <c r="O215" s="14">
        <f t="shared" si="49"/>
        <v>5.7</v>
      </c>
      <c r="P215" s="14">
        <f t="shared" si="50"/>
        <v>14.850000000000001</v>
      </c>
      <c r="Q215" s="14">
        <v>0.16</v>
      </c>
      <c r="R215" s="14">
        <f t="shared" si="48"/>
        <v>15.010000000000002</v>
      </c>
      <c r="S215" s="10"/>
      <c r="T215" s="10"/>
      <c r="U215" s="10"/>
    </row>
    <row r="216" spans="1:21" x14ac:dyDescent="0.2">
      <c r="A216" s="93"/>
      <c r="B216" s="121"/>
      <c r="C216" s="76" t="s">
        <v>173</v>
      </c>
      <c r="D216" s="34">
        <v>27</v>
      </c>
      <c r="E216" s="14">
        <v>0.78</v>
      </c>
      <c r="F216" s="14">
        <v>7.1</v>
      </c>
      <c r="G216" s="14">
        <v>3.6</v>
      </c>
      <c r="H216" s="30">
        <f t="shared" si="43"/>
        <v>11.48</v>
      </c>
      <c r="I216" s="14">
        <v>3.31</v>
      </c>
      <c r="J216" s="14"/>
      <c r="K216" s="30">
        <f t="shared" si="45"/>
        <v>14.790000000000001</v>
      </c>
      <c r="L216" s="14">
        <v>2.5499999999999998</v>
      </c>
      <c r="M216" s="14">
        <v>12.19</v>
      </c>
      <c r="N216" s="14">
        <v>1.8520000000000001</v>
      </c>
      <c r="O216" s="14">
        <f t="shared" si="49"/>
        <v>16.591999999999999</v>
      </c>
      <c r="P216" s="14">
        <f t="shared" si="50"/>
        <v>31.381999999999998</v>
      </c>
      <c r="Q216" s="14">
        <v>4.8499999999999996</v>
      </c>
      <c r="R216" s="14">
        <f t="shared" si="48"/>
        <v>36.231999999999999</v>
      </c>
      <c r="S216" s="10"/>
      <c r="T216" s="10"/>
      <c r="U216" s="10"/>
    </row>
    <row r="217" spans="1:21" x14ac:dyDescent="0.2">
      <c r="A217" s="93"/>
      <c r="B217" s="121"/>
      <c r="C217" s="76" t="s">
        <v>191</v>
      </c>
      <c r="D217" s="34">
        <v>4</v>
      </c>
      <c r="E217" s="14"/>
      <c r="F217" s="14">
        <v>0.1</v>
      </c>
      <c r="G217" s="14"/>
      <c r="H217" s="30">
        <f t="shared" si="43"/>
        <v>0.1</v>
      </c>
      <c r="I217" s="14"/>
      <c r="J217" s="14"/>
      <c r="K217" s="30">
        <f t="shared" si="45"/>
        <v>0.1</v>
      </c>
      <c r="L217" s="14">
        <v>4.5</v>
      </c>
      <c r="M217" s="14">
        <v>1</v>
      </c>
      <c r="N217" s="14">
        <v>2.5</v>
      </c>
      <c r="O217" s="14">
        <f t="shared" si="49"/>
        <v>8</v>
      </c>
      <c r="P217" s="14">
        <f t="shared" si="50"/>
        <v>8.1</v>
      </c>
      <c r="Q217" s="14">
        <v>0.2</v>
      </c>
      <c r="R217" s="14">
        <f t="shared" si="48"/>
        <v>8.2999999999999989</v>
      </c>
      <c r="S217" s="10"/>
      <c r="T217" s="10"/>
      <c r="U217" s="10"/>
    </row>
    <row r="218" spans="1:21" ht="12.75" customHeight="1" x14ac:dyDescent="0.2">
      <c r="A218" s="93"/>
      <c r="B218" s="121"/>
      <c r="C218" s="76" t="s">
        <v>182</v>
      </c>
      <c r="D218" s="34">
        <v>6</v>
      </c>
      <c r="E218" s="14"/>
      <c r="F218" s="14"/>
      <c r="G218" s="14"/>
      <c r="H218" s="30">
        <f t="shared" si="43"/>
        <v>0</v>
      </c>
      <c r="I218" s="14"/>
      <c r="J218" s="14"/>
      <c r="K218" s="30">
        <f t="shared" si="45"/>
        <v>0</v>
      </c>
      <c r="L218" s="14">
        <v>0.7</v>
      </c>
      <c r="M218" s="14">
        <v>2.8</v>
      </c>
      <c r="N218" s="14">
        <v>2.8</v>
      </c>
      <c r="O218" s="14">
        <f t="shared" si="49"/>
        <v>6.3</v>
      </c>
      <c r="P218" s="14">
        <f t="shared" si="50"/>
        <v>6.3</v>
      </c>
      <c r="Q218" s="14">
        <v>1.1000000000000001</v>
      </c>
      <c r="R218" s="14">
        <f t="shared" si="48"/>
        <v>7.4</v>
      </c>
      <c r="S218" s="10"/>
      <c r="T218" s="10"/>
      <c r="U218" s="10"/>
    </row>
    <row r="219" spans="1:21" ht="12.75" customHeight="1" x14ac:dyDescent="0.2">
      <c r="A219" s="93"/>
      <c r="B219" s="121"/>
      <c r="C219" s="76" t="s">
        <v>166</v>
      </c>
      <c r="D219" s="34">
        <v>5</v>
      </c>
      <c r="E219" s="14"/>
      <c r="F219" s="14"/>
      <c r="G219" s="14"/>
      <c r="H219" s="30">
        <f t="shared" si="43"/>
        <v>0</v>
      </c>
      <c r="I219" s="14"/>
      <c r="J219" s="14"/>
      <c r="K219" s="30">
        <f t="shared" si="45"/>
        <v>0</v>
      </c>
      <c r="L219" s="14">
        <v>7.8</v>
      </c>
      <c r="M219" s="14">
        <v>3.1</v>
      </c>
      <c r="N219" s="14"/>
      <c r="O219" s="14">
        <f t="shared" si="49"/>
        <v>10.9</v>
      </c>
      <c r="P219" s="14">
        <f t="shared" si="50"/>
        <v>10.9</v>
      </c>
      <c r="Q219" s="14">
        <v>3.3</v>
      </c>
      <c r="R219" s="14">
        <f t="shared" si="48"/>
        <v>14.2</v>
      </c>
      <c r="S219" s="10"/>
      <c r="T219" s="10"/>
      <c r="U219" s="10"/>
    </row>
    <row r="220" spans="1:21" ht="12.75" customHeight="1" x14ac:dyDescent="0.2">
      <c r="A220" s="93"/>
      <c r="B220" s="121"/>
      <c r="C220" s="76" t="s">
        <v>177</v>
      </c>
      <c r="D220" s="34">
        <v>0</v>
      </c>
      <c r="E220" s="14"/>
      <c r="F220" s="14"/>
      <c r="G220" s="14"/>
      <c r="H220" s="30">
        <f t="shared" si="43"/>
        <v>0</v>
      </c>
      <c r="I220" s="14"/>
      <c r="J220" s="14"/>
      <c r="K220" s="30">
        <f t="shared" si="45"/>
        <v>0</v>
      </c>
      <c r="L220" s="14"/>
      <c r="M220" s="14"/>
      <c r="N220" s="14"/>
      <c r="O220" s="14">
        <f t="shared" si="49"/>
        <v>0</v>
      </c>
      <c r="P220" s="14">
        <f t="shared" si="50"/>
        <v>0</v>
      </c>
      <c r="Q220" s="14"/>
      <c r="R220" s="14">
        <f t="shared" si="48"/>
        <v>0</v>
      </c>
      <c r="S220" s="10"/>
      <c r="T220" s="10"/>
      <c r="U220" s="10"/>
    </row>
    <row r="221" spans="1:21" ht="12.75" customHeight="1" x14ac:dyDescent="0.2">
      <c r="A221" s="93"/>
      <c r="B221" s="121"/>
      <c r="C221" s="76" t="s">
        <v>304</v>
      </c>
      <c r="D221" s="34">
        <v>3</v>
      </c>
      <c r="E221" s="14"/>
      <c r="F221" s="14"/>
      <c r="G221" s="14"/>
      <c r="H221" s="30">
        <f t="shared" si="43"/>
        <v>0</v>
      </c>
      <c r="I221" s="14"/>
      <c r="J221" s="14"/>
      <c r="K221" s="30">
        <f t="shared" si="45"/>
        <v>0</v>
      </c>
      <c r="L221" s="14">
        <v>0.2</v>
      </c>
      <c r="M221" s="14">
        <v>1.1000000000000001</v>
      </c>
      <c r="N221" s="14"/>
      <c r="O221" s="14">
        <f t="shared" si="49"/>
        <v>1.3</v>
      </c>
      <c r="P221" s="14">
        <f t="shared" si="50"/>
        <v>1.3</v>
      </c>
      <c r="Q221" s="14"/>
      <c r="R221" s="14">
        <f t="shared" si="48"/>
        <v>1.3</v>
      </c>
      <c r="S221" s="10"/>
      <c r="T221" s="10"/>
      <c r="U221" s="10"/>
    </row>
    <row r="222" spans="1:21" ht="12.75" customHeight="1" x14ac:dyDescent="0.2">
      <c r="A222" s="94"/>
      <c r="B222" s="122"/>
      <c r="C222" s="88" t="s">
        <v>179</v>
      </c>
      <c r="D222" s="89"/>
      <c r="E222" s="90"/>
      <c r="F222" s="90"/>
      <c r="G222" s="90"/>
      <c r="H222" s="91"/>
      <c r="I222" s="90"/>
      <c r="J222" s="90"/>
      <c r="K222" s="91"/>
      <c r="L222" s="90"/>
      <c r="M222" s="90"/>
      <c r="N222" s="90"/>
      <c r="O222" s="90"/>
      <c r="P222" s="90"/>
      <c r="Q222" s="90"/>
      <c r="R222" s="90"/>
      <c r="S222" s="10"/>
      <c r="T222" s="10"/>
      <c r="U222" s="10"/>
    </row>
    <row r="223" spans="1:21" ht="14.25" customHeight="1" x14ac:dyDescent="0.25">
      <c r="A223" s="230" t="s">
        <v>0</v>
      </c>
      <c r="B223" s="231"/>
      <c r="C223" s="232" t="s">
        <v>0</v>
      </c>
      <c r="D223" s="53">
        <f>+SUM(D191:D222)</f>
        <v>887</v>
      </c>
      <c r="E223" s="54">
        <f>SUM(E191:E222)</f>
        <v>181.46000000000006</v>
      </c>
      <c r="F223" s="54">
        <f>SUM(F191:F222)</f>
        <v>51.07</v>
      </c>
      <c r="G223" s="54">
        <f>SUM(G191:G222)</f>
        <v>49.74</v>
      </c>
      <c r="H223" s="54">
        <f>SUM(H191:H222)</f>
        <v>282.27000000000004</v>
      </c>
      <c r="I223" s="54">
        <f t="shared" ref="I223:R223" si="51">+SUM(I191:I222)</f>
        <v>84.51</v>
      </c>
      <c r="J223" s="54">
        <f t="shared" si="51"/>
        <v>0</v>
      </c>
      <c r="K223" s="54">
        <f t="shared" si="51"/>
        <v>366.78000000000003</v>
      </c>
      <c r="L223" s="54">
        <f t="shared" si="51"/>
        <v>163.91</v>
      </c>
      <c r="M223" s="54">
        <f t="shared" si="51"/>
        <v>426.14999999999992</v>
      </c>
      <c r="N223" s="54">
        <f t="shared" si="51"/>
        <v>701.61200000000008</v>
      </c>
      <c r="O223" s="54">
        <f t="shared" si="51"/>
        <v>1291.6720000000003</v>
      </c>
      <c r="P223" s="54">
        <f t="shared" si="51"/>
        <v>1658.452</v>
      </c>
      <c r="Q223" s="54">
        <f t="shared" si="51"/>
        <v>163.96000000000004</v>
      </c>
      <c r="R223" s="55">
        <f t="shared" si="51"/>
        <v>1822.412</v>
      </c>
      <c r="S223" s="10"/>
      <c r="T223" s="10"/>
      <c r="U223" s="10"/>
    </row>
    <row r="224" spans="1:21" x14ac:dyDescent="0.2">
      <c r="A224" s="93" t="s">
        <v>406</v>
      </c>
      <c r="B224" s="120" t="s">
        <v>219</v>
      </c>
      <c r="C224" s="73" t="s">
        <v>219</v>
      </c>
      <c r="D224" s="74">
        <v>26</v>
      </c>
      <c r="E224" s="39"/>
      <c r="F224" s="39"/>
      <c r="G224" s="39"/>
      <c r="H224" s="48">
        <f t="shared" si="43"/>
        <v>0</v>
      </c>
      <c r="I224" s="39">
        <v>4</v>
      </c>
      <c r="J224" s="39"/>
      <c r="K224" s="48">
        <f t="shared" ref="K224:K267" si="52">+SUM(H224:J224)</f>
        <v>4</v>
      </c>
      <c r="L224" s="39">
        <v>5.3</v>
      </c>
      <c r="M224" s="39">
        <v>13.2</v>
      </c>
      <c r="N224" s="39">
        <v>11.5</v>
      </c>
      <c r="O224" s="39">
        <f t="shared" ref="O224:O235" si="53">+SUM(L224:N224)</f>
        <v>30</v>
      </c>
      <c r="P224" s="39">
        <f t="shared" ref="P224:P235" si="54">+SUM(K224+O224)</f>
        <v>34</v>
      </c>
      <c r="Q224" s="39">
        <v>156.5</v>
      </c>
      <c r="R224" s="39">
        <f t="shared" ref="R224:R267" si="55">+SUM(P224:Q224)</f>
        <v>190.5</v>
      </c>
      <c r="S224" s="10"/>
      <c r="T224" s="10"/>
      <c r="U224" s="10"/>
    </row>
    <row r="225" spans="1:21" x14ac:dyDescent="0.2">
      <c r="A225" s="93"/>
      <c r="B225" s="121"/>
      <c r="C225" s="76" t="s">
        <v>205</v>
      </c>
      <c r="D225" s="77">
        <v>10</v>
      </c>
      <c r="E225" s="14"/>
      <c r="F225" s="14"/>
      <c r="G225" s="14"/>
      <c r="H225" s="30">
        <f t="shared" si="43"/>
        <v>0</v>
      </c>
      <c r="I225" s="14"/>
      <c r="J225" s="14"/>
      <c r="K225" s="30">
        <f t="shared" si="52"/>
        <v>0</v>
      </c>
      <c r="L225" s="14">
        <v>83.7</v>
      </c>
      <c r="M225" s="14">
        <v>32.299999999999997</v>
      </c>
      <c r="N225" s="14">
        <v>1.9</v>
      </c>
      <c r="O225" s="14">
        <f t="shared" si="53"/>
        <v>117.9</v>
      </c>
      <c r="P225" s="14">
        <f t="shared" si="54"/>
        <v>117.9</v>
      </c>
      <c r="Q225" s="14"/>
      <c r="R225" s="14">
        <f t="shared" si="55"/>
        <v>117.9</v>
      </c>
      <c r="S225" s="10"/>
      <c r="T225" s="10"/>
      <c r="U225" s="10"/>
    </row>
    <row r="226" spans="1:21" x14ac:dyDescent="0.2">
      <c r="A226" s="93"/>
      <c r="B226" s="121"/>
      <c r="C226" s="76" t="s">
        <v>275</v>
      </c>
      <c r="D226" s="77">
        <v>1</v>
      </c>
      <c r="E226" s="14"/>
      <c r="F226" s="14"/>
      <c r="G226" s="14"/>
      <c r="H226" s="30">
        <f t="shared" si="43"/>
        <v>0</v>
      </c>
      <c r="I226" s="14">
        <v>1</v>
      </c>
      <c r="J226" s="14"/>
      <c r="K226" s="30">
        <f t="shared" si="52"/>
        <v>1</v>
      </c>
      <c r="L226" s="14">
        <v>0.5</v>
      </c>
      <c r="M226" s="14"/>
      <c r="N226" s="14"/>
      <c r="O226" s="14">
        <f t="shared" si="53"/>
        <v>0.5</v>
      </c>
      <c r="P226" s="14">
        <f t="shared" si="54"/>
        <v>1.5</v>
      </c>
      <c r="Q226" s="14"/>
      <c r="R226" s="14">
        <f t="shared" si="55"/>
        <v>1.5</v>
      </c>
      <c r="S226" s="10"/>
      <c r="T226" s="10"/>
      <c r="U226" s="10"/>
    </row>
    <row r="227" spans="1:21" x14ac:dyDescent="0.2">
      <c r="A227" s="93"/>
      <c r="B227" s="121"/>
      <c r="C227" s="76" t="s">
        <v>202</v>
      </c>
      <c r="D227" s="77">
        <v>8</v>
      </c>
      <c r="E227" s="14">
        <v>20.399999999999999</v>
      </c>
      <c r="F227" s="14"/>
      <c r="G227" s="14"/>
      <c r="H227" s="30">
        <f t="shared" si="43"/>
        <v>20.399999999999999</v>
      </c>
      <c r="I227" s="14">
        <v>38</v>
      </c>
      <c r="J227" s="14"/>
      <c r="K227" s="30">
        <f t="shared" si="52"/>
        <v>58.4</v>
      </c>
      <c r="L227" s="14">
        <v>2.1</v>
      </c>
      <c r="M227" s="14">
        <v>6.35</v>
      </c>
      <c r="N227" s="14"/>
      <c r="O227" s="14">
        <f t="shared" si="53"/>
        <v>8.4499999999999993</v>
      </c>
      <c r="P227" s="14">
        <f t="shared" si="54"/>
        <v>66.849999999999994</v>
      </c>
      <c r="Q227" s="14">
        <v>122</v>
      </c>
      <c r="R227" s="14">
        <f t="shared" si="55"/>
        <v>188.85</v>
      </c>
      <c r="S227" s="10"/>
      <c r="T227" s="10"/>
      <c r="U227" s="10"/>
    </row>
    <row r="228" spans="1:21" x14ac:dyDescent="0.2">
      <c r="A228" s="93"/>
      <c r="B228" s="121"/>
      <c r="C228" s="76" t="s">
        <v>195</v>
      </c>
      <c r="D228" s="77">
        <v>13</v>
      </c>
      <c r="E228" s="14"/>
      <c r="F228" s="14"/>
      <c r="G228" s="14"/>
      <c r="H228" s="30">
        <f>SUM(E228:G228)</f>
        <v>0</v>
      </c>
      <c r="I228" s="14">
        <v>14.2</v>
      </c>
      <c r="J228" s="14"/>
      <c r="K228" s="30">
        <f>+SUM(H228:J228)</f>
        <v>14.2</v>
      </c>
      <c r="L228" s="14">
        <v>31.8</v>
      </c>
      <c r="M228" s="14">
        <v>91.9</v>
      </c>
      <c r="N228" s="14">
        <v>1</v>
      </c>
      <c r="O228" s="14">
        <f t="shared" si="53"/>
        <v>124.7</v>
      </c>
      <c r="P228" s="14">
        <f t="shared" si="54"/>
        <v>138.9</v>
      </c>
      <c r="Q228" s="14">
        <v>138.80000000000001</v>
      </c>
      <c r="R228" s="14">
        <f>+SUM(P228:Q228)</f>
        <v>277.70000000000005</v>
      </c>
      <c r="S228" s="10"/>
      <c r="T228" s="10"/>
      <c r="U228" s="10"/>
    </row>
    <row r="229" spans="1:21" x14ac:dyDescent="0.2">
      <c r="A229" s="93"/>
      <c r="B229" s="121"/>
      <c r="C229" s="76" t="s">
        <v>204</v>
      </c>
      <c r="D229" s="77">
        <v>4</v>
      </c>
      <c r="E229" s="14"/>
      <c r="F229" s="14"/>
      <c r="G229" s="14"/>
      <c r="H229" s="30">
        <f>SUM(E229:G229)</f>
        <v>0</v>
      </c>
      <c r="I229" s="14"/>
      <c r="J229" s="14"/>
      <c r="K229" s="30">
        <f>+SUM(H229:J229)</f>
        <v>0</v>
      </c>
      <c r="L229" s="14">
        <v>1</v>
      </c>
      <c r="M229" s="14">
        <v>2.5</v>
      </c>
      <c r="N229" s="14"/>
      <c r="O229" s="14">
        <f t="shared" si="53"/>
        <v>3.5</v>
      </c>
      <c r="P229" s="14">
        <f t="shared" si="54"/>
        <v>3.5</v>
      </c>
      <c r="Q229" s="14">
        <v>8</v>
      </c>
      <c r="R229" s="14">
        <f>+SUM(P229:Q229)</f>
        <v>11.5</v>
      </c>
      <c r="S229" s="10"/>
      <c r="T229" s="10"/>
      <c r="U229" s="10"/>
    </row>
    <row r="230" spans="1:21" x14ac:dyDescent="0.2">
      <c r="A230" s="93"/>
      <c r="B230" s="121"/>
      <c r="C230" s="76" t="s">
        <v>277</v>
      </c>
      <c r="D230" s="77">
        <v>1</v>
      </c>
      <c r="E230" s="14"/>
      <c r="F230" s="14"/>
      <c r="G230" s="14"/>
      <c r="H230" s="30">
        <f>SUM(E230:G230)</f>
        <v>0</v>
      </c>
      <c r="I230" s="14"/>
      <c r="J230" s="14"/>
      <c r="K230" s="30">
        <f>+SUM(H230:J230)</f>
        <v>0</v>
      </c>
      <c r="L230" s="14">
        <v>4</v>
      </c>
      <c r="M230" s="14">
        <v>10</v>
      </c>
      <c r="N230" s="14"/>
      <c r="O230" s="14">
        <f t="shared" si="53"/>
        <v>14</v>
      </c>
      <c r="P230" s="14">
        <f t="shared" si="54"/>
        <v>14</v>
      </c>
      <c r="Q230" s="14"/>
      <c r="R230" s="14">
        <f>+SUM(P230:Q230)</f>
        <v>14</v>
      </c>
      <c r="S230" s="10"/>
      <c r="T230" s="10"/>
      <c r="U230" s="10"/>
    </row>
    <row r="231" spans="1:21" x14ac:dyDescent="0.2">
      <c r="A231" s="93"/>
      <c r="B231" s="124"/>
      <c r="C231" s="76" t="s">
        <v>208</v>
      </c>
      <c r="D231" s="77">
        <v>10</v>
      </c>
      <c r="E231" s="14">
        <v>18.5</v>
      </c>
      <c r="F231" s="14"/>
      <c r="G231" s="14"/>
      <c r="H231" s="30">
        <f>SUM(E231:G231)</f>
        <v>18.5</v>
      </c>
      <c r="I231" s="14">
        <v>1.9</v>
      </c>
      <c r="J231" s="14"/>
      <c r="K231" s="30">
        <f>+SUM(H231:J231)</f>
        <v>20.399999999999999</v>
      </c>
      <c r="L231" s="14">
        <v>7.2</v>
      </c>
      <c r="M231" s="14">
        <v>8.6999999999999993</v>
      </c>
      <c r="N231" s="14"/>
      <c r="O231" s="14">
        <f t="shared" si="53"/>
        <v>15.899999999999999</v>
      </c>
      <c r="P231" s="14">
        <f t="shared" si="54"/>
        <v>36.299999999999997</v>
      </c>
      <c r="Q231" s="14">
        <v>60.9</v>
      </c>
      <c r="R231" s="14">
        <f>+SUM(P231:Q231)</f>
        <v>97.199999999999989</v>
      </c>
      <c r="S231" s="10"/>
      <c r="T231" s="10"/>
      <c r="U231" s="10"/>
    </row>
    <row r="232" spans="1:21" x14ac:dyDescent="0.2">
      <c r="A232" s="93"/>
      <c r="B232" s="121" t="s">
        <v>431</v>
      </c>
      <c r="C232" s="76" t="s">
        <v>200</v>
      </c>
      <c r="D232" s="77">
        <v>12</v>
      </c>
      <c r="E232" s="14">
        <v>46</v>
      </c>
      <c r="F232" s="14"/>
      <c r="G232" s="14"/>
      <c r="H232" s="30">
        <f t="shared" si="43"/>
        <v>46</v>
      </c>
      <c r="I232" s="14">
        <v>85.5</v>
      </c>
      <c r="J232" s="14"/>
      <c r="K232" s="30">
        <f t="shared" si="52"/>
        <v>131.5</v>
      </c>
      <c r="L232" s="14">
        <v>3.6</v>
      </c>
      <c r="M232" s="14">
        <v>10.8</v>
      </c>
      <c r="N232" s="14">
        <v>31.02</v>
      </c>
      <c r="O232" s="14">
        <f t="shared" si="53"/>
        <v>45.42</v>
      </c>
      <c r="P232" s="14">
        <f t="shared" si="54"/>
        <v>176.92000000000002</v>
      </c>
      <c r="Q232" s="14">
        <v>1.5</v>
      </c>
      <c r="R232" s="14">
        <f t="shared" si="55"/>
        <v>178.42000000000002</v>
      </c>
      <c r="S232" s="10"/>
      <c r="T232" s="10"/>
      <c r="U232" s="10"/>
    </row>
    <row r="233" spans="1:21" x14ac:dyDescent="0.2">
      <c r="A233" s="93"/>
      <c r="B233" s="121"/>
      <c r="C233" s="76" t="s">
        <v>305</v>
      </c>
      <c r="D233" s="77">
        <v>13</v>
      </c>
      <c r="E233" s="14">
        <v>2.7</v>
      </c>
      <c r="F233" s="14"/>
      <c r="G233" s="14"/>
      <c r="H233" s="30">
        <f>SUM(E233:G233)</f>
        <v>2.7</v>
      </c>
      <c r="I233" s="14"/>
      <c r="J233" s="14"/>
      <c r="K233" s="30">
        <f>+SUM(H233:J233)</f>
        <v>2.7</v>
      </c>
      <c r="L233" s="14">
        <v>4.95</v>
      </c>
      <c r="M233" s="14">
        <v>16.2</v>
      </c>
      <c r="N233" s="14">
        <v>2.7</v>
      </c>
      <c r="O233" s="14">
        <f t="shared" si="53"/>
        <v>23.849999999999998</v>
      </c>
      <c r="P233" s="14">
        <f t="shared" si="54"/>
        <v>26.549999999999997</v>
      </c>
      <c r="Q233" s="14">
        <v>0.1</v>
      </c>
      <c r="R233" s="14">
        <f>+SUM(P233:Q233)</f>
        <v>26.65</v>
      </c>
      <c r="S233" s="10"/>
      <c r="T233" s="10"/>
      <c r="U233" s="10"/>
    </row>
    <row r="234" spans="1:21" x14ac:dyDescent="0.2">
      <c r="A234" s="93"/>
      <c r="B234" s="121"/>
      <c r="C234" s="76" t="s">
        <v>215</v>
      </c>
      <c r="D234" s="77">
        <v>1</v>
      </c>
      <c r="E234" s="14">
        <v>0.7</v>
      </c>
      <c r="F234" s="14"/>
      <c r="G234" s="14"/>
      <c r="H234" s="30">
        <f t="shared" si="43"/>
        <v>0.7</v>
      </c>
      <c r="I234" s="14"/>
      <c r="J234" s="14"/>
      <c r="K234" s="30">
        <f t="shared" si="52"/>
        <v>0.7</v>
      </c>
      <c r="L234" s="14">
        <v>1.7</v>
      </c>
      <c r="M234" s="14">
        <v>1.7</v>
      </c>
      <c r="N234" s="14"/>
      <c r="O234" s="14">
        <f t="shared" si="53"/>
        <v>3.4</v>
      </c>
      <c r="P234" s="14">
        <f t="shared" si="54"/>
        <v>4.0999999999999996</v>
      </c>
      <c r="Q234" s="14"/>
      <c r="R234" s="14">
        <f t="shared" si="55"/>
        <v>4.0999999999999996</v>
      </c>
      <c r="S234" s="10"/>
      <c r="T234" s="10"/>
      <c r="U234" s="10"/>
    </row>
    <row r="235" spans="1:21" x14ac:dyDescent="0.2">
      <c r="A235" s="93"/>
      <c r="B235" s="121"/>
      <c r="C235" s="82" t="s">
        <v>201</v>
      </c>
      <c r="D235" s="83">
        <v>3</v>
      </c>
      <c r="E235" s="17"/>
      <c r="F235" s="17"/>
      <c r="G235" s="17"/>
      <c r="H235" s="32">
        <f t="shared" si="43"/>
        <v>0</v>
      </c>
      <c r="I235" s="17"/>
      <c r="J235" s="17"/>
      <c r="K235" s="32">
        <f t="shared" si="52"/>
        <v>0</v>
      </c>
      <c r="L235" s="17">
        <v>8.5</v>
      </c>
      <c r="M235" s="17">
        <v>4</v>
      </c>
      <c r="N235" s="17">
        <v>0.6</v>
      </c>
      <c r="O235" s="17">
        <f t="shared" si="53"/>
        <v>13.1</v>
      </c>
      <c r="P235" s="17">
        <f t="shared" si="54"/>
        <v>13.1</v>
      </c>
      <c r="Q235" s="17"/>
      <c r="R235" s="17">
        <f t="shared" si="55"/>
        <v>13.1</v>
      </c>
      <c r="S235" s="10"/>
      <c r="T235" s="10"/>
      <c r="U235" s="10"/>
    </row>
    <row r="236" spans="1:21" ht="15" x14ac:dyDescent="0.25">
      <c r="A236" s="230" t="s">
        <v>0</v>
      </c>
      <c r="B236" s="231"/>
      <c r="C236" s="232" t="s">
        <v>0</v>
      </c>
      <c r="D236" s="53">
        <f>SUM(D224:D235)</f>
        <v>102</v>
      </c>
      <c r="E236" s="54">
        <f>SUM(E224:E235)</f>
        <v>88.300000000000011</v>
      </c>
      <c r="F236" s="54">
        <f>SUM(F224:F235)</f>
        <v>0</v>
      </c>
      <c r="G236" s="54">
        <f>SUM(G224:G235)</f>
        <v>0</v>
      </c>
      <c r="H236" s="54">
        <f>SUM(H224:H235)</f>
        <v>88.300000000000011</v>
      </c>
      <c r="I236" s="54">
        <f t="shared" ref="I236:R236" si="56">SUM(I224:I235)</f>
        <v>144.6</v>
      </c>
      <c r="J236" s="54">
        <f t="shared" si="56"/>
        <v>0</v>
      </c>
      <c r="K236" s="54">
        <f t="shared" si="56"/>
        <v>232.89999999999998</v>
      </c>
      <c r="L236" s="54">
        <f t="shared" si="56"/>
        <v>154.34999999999994</v>
      </c>
      <c r="M236" s="54">
        <f t="shared" si="56"/>
        <v>197.64999999999998</v>
      </c>
      <c r="N236" s="54">
        <f t="shared" si="56"/>
        <v>48.720000000000006</v>
      </c>
      <c r="O236" s="54">
        <f t="shared" si="56"/>
        <v>400.72</v>
      </c>
      <c r="P236" s="54">
        <f t="shared" si="56"/>
        <v>633.62</v>
      </c>
      <c r="Q236" s="54">
        <f t="shared" si="56"/>
        <v>487.8</v>
      </c>
      <c r="R236" s="55">
        <f t="shared" si="56"/>
        <v>1121.42</v>
      </c>
      <c r="S236" s="15"/>
      <c r="T236" s="10"/>
      <c r="U236" s="10"/>
    </row>
    <row r="237" spans="1:21" x14ac:dyDescent="0.2">
      <c r="A237" s="93" t="s">
        <v>9</v>
      </c>
      <c r="B237" s="120" t="s">
        <v>207</v>
      </c>
      <c r="C237" s="73" t="s">
        <v>207</v>
      </c>
      <c r="D237" s="74">
        <v>4</v>
      </c>
      <c r="E237" s="39">
        <v>2.5</v>
      </c>
      <c r="F237" s="39"/>
      <c r="G237" s="39"/>
      <c r="H237" s="48">
        <f t="shared" si="43"/>
        <v>2.5</v>
      </c>
      <c r="I237" s="39">
        <v>0.5</v>
      </c>
      <c r="J237" s="39"/>
      <c r="K237" s="48">
        <f t="shared" si="52"/>
        <v>3</v>
      </c>
      <c r="L237" s="39">
        <v>2</v>
      </c>
      <c r="M237" s="39">
        <v>7</v>
      </c>
      <c r="N237" s="39">
        <v>5.5</v>
      </c>
      <c r="O237" s="39">
        <f>+SUM(L237:N237)</f>
        <v>14.5</v>
      </c>
      <c r="P237" s="39">
        <f>+SUM(K237+O237)</f>
        <v>17.5</v>
      </c>
      <c r="Q237" s="39"/>
      <c r="R237" s="39">
        <f t="shared" si="55"/>
        <v>17.5</v>
      </c>
      <c r="S237" s="10"/>
      <c r="T237" s="10"/>
      <c r="U237" s="10"/>
    </row>
    <row r="238" spans="1:21" x14ac:dyDescent="0.2">
      <c r="A238" s="93"/>
      <c r="B238" s="121"/>
      <c r="C238" s="76" t="s">
        <v>218</v>
      </c>
      <c r="D238" s="77">
        <v>2</v>
      </c>
      <c r="E238" s="14">
        <v>1</v>
      </c>
      <c r="F238" s="14"/>
      <c r="G238" s="14"/>
      <c r="H238" s="30">
        <f t="shared" si="43"/>
        <v>1</v>
      </c>
      <c r="I238" s="14">
        <v>5</v>
      </c>
      <c r="J238" s="14"/>
      <c r="K238" s="30">
        <f t="shared" si="52"/>
        <v>6</v>
      </c>
      <c r="L238" s="14">
        <v>2</v>
      </c>
      <c r="M238" s="14"/>
      <c r="N238" s="14">
        <v>8</v>
      </c>
      <c r="O238" s="14">
        <f>+SUM(L238:N238)</f>
        <v>10</v>
      </c>
      <c r="P238" s="14">
        <f>+SUM(K238+O238)</f>
        <v>16</v>
      </c>
      <c r="Q238" s="14"/>
      <c r="R238" s="14">
        <f t="shared" si="55"/>
        <v>16</v>
      </c>
      <c r="S238" s="10"/>
      <c r="T238" s="10"/>
      <c r="U238" s="10"/>
    </row>
    <row r="239" spans="1:21" x14ac:dyDescent="0.2">
      <c r="A239" s="93"/>
      <c r="B239" s="121"/>
      <c r="C239" s="76" t="s">
        <v>214</v>
      </c>
      <c r="D239" s="77">
        <v>0</v>
      </c>
      <c r="E239" s="14"/>
      <c r="F239" s="14"/>
      <c r="G239" s="14"/>
      <c r="H239" s="30">
        <f t="shared" si="43"/>
        <v>0</v>
      </c>
      <c r="I239" s="14"/>
      <c r="J239" s="14"/>
      <c r="K239" s="30">
        <f t="shared" si="52"/>
        <v>0</v>
      </c>
      <c r="L239" s="14"/>
      <c r="M239" s="14"/>
      <c r="N239" s="14"/>
      <c r="O239" s="14">
        <f t="shared" ref="O239:O265" si="57">+SUM(L239:N239)</f>
        <v>0</v>
      </c>
      <c r="P239" s="14">
        <f t="shared" ref="P239:P265" si="58">+SUM(K239+O239)</f>
        <v>0</v>
      </c>
      <c r="Q239" s="14"/>
      <c r="R239" s="14">
        <f t="shared" si="55"/>
        <v>0</v>
      </c>
      <c r="S239" s="10"/>
      <c r="T239" s="10"/>
      <c r="U239" s="10"/>
    </row>
    <row r="240" spans="1:21" x14ac:dyDescent="0.2">
      <c r="A240" s="93"/>
      <c r="B240" s="121"/>
      <c r="C240" s="76" t="s">
        <v>211</v>
      </c>
      <c r="D240" s="77">
        <v>6</v>
      </c>
      <c r="E240" s="14"/>
      <c r="F240" s="14"/>
      <c r="G240" s="14"/>
      <c r="H240" s="30">
        <f t="shared" si="43"/>
        <v>0</v>
      </c>
      <c r="I240" s="14"/>
      <c r="J240" s="14"/>
      <c r="K240" s="30">
        <f t="shared" si="52"/>
        <v>0</v>
      </c>
      <c r="L240" s="14">
        <v>22.1</v>
      </c>
      <c r="M240" s="14">
        <v>17.399999999999999</v>
      </c>
      <c r="N240" s="14"/>
      <c r="O240" s="14">
        <f t="shared" si="57"/>
        <v>39.5</v>
      </c>
      <c r="P240" s="14">
        <f t="shared" si="58"/>
        <v>39.5</v>
      </c>
      <c r="Q240" s="14">
        <v>40</v>
      </c>
      <c r="R240" s="14">
        <f t="shared" si="55"/>
        <v>79.5</v>
      </c>
      <c r="S240" s="10"/>
      <c r="T240" s="10"/>
      <c r="U240" s="10"/>
    </row>
    <row r="241" spans="1:22" x14ac:dyDescent="0.2">
      <c r="A241" s="93"/>
      <c r="B241" s="121"/>
      <c r="C241" s="76" t="s">
        <v>325</v>
      </c>
      <c r="D241" s="77">
        <v>3</v>
      </c>
      <c r="E241" s="14"/>
      <c r="F241" s="14"/>
      <c r="G241" s="14"/>
      <c r="H241" s="30">
        <f t="shared" si="43"/>
        <v>0</v>
      </c>
      <c r="I241" s="14"/>
      <c r="J241" s="14"/>
      <c r="K241" s="30">
        <f t="shared" si="52"/>
        <v>0</v>
      </c>
      <c r="L241" s="14"/>
      <c r="M241" s="14">
        <v>1.05</v>
      </c>
      <c r="N241" s="14"/>
      <c r="O241" s="14">
        <f t="shared" si="57"/>
        <v>1.05</v>
      </c>
      <c r="P241" s="14">
        <f t="shared" si="58"/>
        <v>1.05</v>
      </c>
      <c r="Q241" s="14">
        <v>1.8</v>
      </c>
      <c r="R241" s="14">
        <f t="shared" si="55"/>
        <v>2.85</v>
      </c>
      <c r="S241" s="10"/>
      <c r="T241" s="10"/>
      <c r="U241" s="10"/>
    </row>
    <row r="242" spans="1:22" x14ac:dyDescent="0.2">
      <c r="A242" s="93"/>
      <c r="B242" s="121"/>
      <c r="C242" s="76" t="s">
        <v>216</v>
      </c>
      <c r="D242" s="77">
        <v>6</v>
      </c>
      <c r="E242" s="14">
        <v>2.2000000000000002</v>
      </c>
      <c r="F242" s="14"/>
      <c r="G242" s="14"/>
      <c r="H242" s="30">
        <f t="shared" si="43"/>
        <v>2.2000000000000002</v>
      </c>
      <c r="I242" s="14"/>
      <c r="J242" s="14"/>
      <c r="K242" s="30">
        <f t="shared" si="52"/>
        <v>2.2000000000000002</v>
      </c>
      <c r="L242" s="14">
        <v>0.8</v>
      </c>
      <c r="M242" s="14">
        <v>4.8</v>
      </c>
      <c r="N242" s="14">
        <v>2.2000000000000002</v>
      </c>
      <c r="O242" s="14">
        <f t="shared" si="57"/>
        <v>7.8</v>
      </c>
      <c r="P242" s="14">
        <f t="shared" si="58"/>
        <v>10</v>
      </c>
      <c r="Q242" s="14"/>
      <c r="R242" s="14">
        <f t="shared" si="55"/>
        <v>10</v>
      </c>
      <c r="S242" s="10"/>
      <c r="T242" s="10"/>
      <c r="U242" s="10"/>
    </row>
    <row r="243" spans="1:22" x14ac:dyDescent="0.2">
      <c r="A243" s="93"/>
      <c r="B243" s="121"/>
      <c r="C243" s="76" t="s">
        <v>213</v>
      </c>
      <c r="D243" s="77">
        <v>1</v>
      </c>
      <c r="E243" s="14"/>
      <c r="F243" s="14">
        <v>2.5</v>
      </c>
      <c r="G243" s="14"/>
      <c r="H243" s="30">
        <f t="shared" si="43"/>
        <v>2.5</v>
      </c>
      <c r="I243" s="14"/>
      <c r="J243" s="14"/>
      <c r="K243" s="30">
        <f t="shared" si="52"/>
        <v>2.5</v>
      </c>
      <c r="L243" s="14"/>
      <c r="M243" s="14">
        <v>2.8</v>
      </c>
      <c r="N243" s="14"/>
      <c r="O243" s="14">
        <f t="shared" si="57"/>
        <v>2.8</v>
      </c>
      <c r="P243" s="14">
        <f t="shared" si="58"/>
        <v>5.3</v>
      </c>
      <c r="Q243" s="14">
        <v>20.100000000000001</v>
      </c>
      <c r="R243" s="14">
        <f t="shared" si="55"/>
        <v>25.400000000000002</v>
      </c>
      <c r="S243" s="10"/>
      <c r="T243" s="10"/>
      <c r="U243" s="10"/>
    </row>
    <row r="244" spans="1:22" x14ac:dyDescent="0.2">
      <c r="A244" s="93"/>
      <c r="B244" s="124"/>
      <c r="C244" s="76" t="s">
        <v>217</v>
      </c>
      <c r="D244" s="77">
        <v>20</v>
      </c>
      <c r="E244" s="14">
        <v>3</v>
      </c>
      <c r="F244" s="14">
        <v>2.5</v>
      </c>
      <c r="G244" s="14"/>
      <c r="H244" s="30">
        <f t="shared" si="43"/>
        <v>5.5</v>
      </c>
      <c r="I244" s="14"/>
      <c r="J244" s="14"/>
      <c r="K244" s="30">
        <f t="shared" si="52"/>
        <v>5.5</v>
      </c>
      <c r="L244" s="14">
        <v>12.7</v>
      </c>
      <c r="M244" s="14">
        <v>6.7</v>
      </c>
      <c r="N244" s="14">
        <v>2.9</v>
      </c>
      <c r="O244" s="14">
        <f t="shared" si="57"/>
        <v>22.299999999999997</v>
      </c>
      <c r="P244" s="14">
        <f t="shared" si="58"/>
        <v>27.799999999999997</v>
      </c>
      <c r="Q244" s="14">
        <v>8.3000000000000007</v>
      </c>
      <c r="R244" s="14">
        <f t="shared" si="55"/>
        <v>36.099999999999994</v>
      </c>
      <c r="S244" s="10"/>
      <c r="T244" s="10"/>
      <c r="U244" s="10"/>
    </row>
    <row r="245" spans="1:22" x14ac:dyDescent="0.2">
      <c r="A245" s="93"/>
      <c r="B245" s="121" t="s">
        <v>203</v>
      </c>
      <c r="C245" s="76" t="s">
        <v>210</v>
      </c>
      <c r="D245" s="77">
        <v>128</v>
      </c>
      <c r="E245" s="14"/>
      <c r="F245" s="14"/>
      <c r="G245" s="14"/>
      <c r="H245" s="30">
        <f t="shared" si="43"/>
        <v>0</v>
      </c>
      <c r="I245" s="14"/>
      <c r="J245" s="14"/>
      <c r="K245" s="30">
        <f t="shared" si="52"/>
        <v>0</v>
      </c>
      <c r="L245" s="14">
        <v>16.600000000000001</v>
      </c>
      <c r="M245" s="14">
        <v>104.07</v>
      </c>
      <c r="N245" s="14">
        <v>13.65</v>
      </c>
      <c r="O245" s="14">
        <f t="shared" si="57"/>
        <v>134.32</v>
      </c>
      <c r="P245" s="14">
        <f t="shared" si="58"/>
        <v>134.32</v>
      </c>
      <c r="Q245" s="14">
        <v>9.35</v>
      </c>
      <c r="R245" s="14">
        <f t="shared" si="55"/>
        <v>143.66999999999999</v>
      </c>
      <c r="S245" s="10"/>
      <c r="T245" s="10"/>
      <c r="U245" s="10"/>
    </row>
    <row r="246" spans="1:22" x14ac:dyDescent="0.2">
      <c r="A246" s="93"/>
      <c r="B246" s="121"/>
      <c r="C246" s="76" t="s">
        <v>273</v>
      </c>
      <c r="D246" s="77">
        <v>8</v>
      </c>
      <c r="E246" s="14"/>
      <c r="F246" s="14"/>
      <c r="G246" s="14"/>
      <c r="H246" s="30">
        <f t="shared" ref="H246:H264" si="59">SUM(E246:G246)</f>
        <v>0</v>
      </c>
      <c r="I246" s="14"/>
      <c r="J246" s="14"/>
      <c r="K246" s="30">
        <f t="shared" si="52"/>
        <v>0</v>
      </c>
      <c r="L246" s="14">
        <v>1.9</v>
      </c>
      <c r="M246" s="14">
        <v>3.4</v>
      </c>
      <c r="N246" s="14"/>
      <c r="O246" s="14">
        <f t="shared" si="57"/>
        <v>5.3</v>
      </c>
      <c r="P246" s="14">
        <f t="shared" si="58"/>
        <v>5.3</v>
      </c>
      <c r="Q246" s="14"/>
      <c r="R246" s="14">
        <f t="shared" si="55"/>
        <v>5.3</v>
      </c>
      <c r="S246" s="9"/>
      <c r="T246" s="9"/>
      <c r="U246" s="9"/>
      <c r="V246" s="8"/>
    </row>
    <row r="247" spans="1:22" x14ac:dyDescent="0.2">
      <c r="A247" s="93"/>
      <c r="B247" s="121"/>
      <c r="C247" s="76" t="s">
        <v>193</v>
      </c>
      <c r="D247" s="77">
        <v>1</v>
      </c>
      <c r="E247" s="14"/>
      <c r="F247" s="14"/>
      <c r="G247" s="14"/>
      <c r="H247" s="30">
        <f t="shared" si="59"/>
        <v>0</v>
      </c>
      <c r="I247" s="14"/>
      <c r="J247" s="14"/>
      <c r="K247" s="30">
        <f t="shared" si="52"/>
        <v>0</v>
      </c>
      <c r="L247" s="14">
        <v>1.5</v>
      </c>
      <c r="M247" s="14"/>
      <c r="N247" s="14"/>
      <c r="O247" s="14">
        <f t="shared" si="57"/>
        <v>1.5</v>
      </c>
      <c r="P247" s="14">
        <f t="shared" si="58"/>
        <v>1.5</v>
      </c>
      <c r="Q247" s="14"/>
      <c r="R247" s="14">
        <f t="shared" si="55"/>
        <v>1.5</v>
      </c>
      <c r="S247" s="9"/>
      <c r="T247" s="9"/>
      <c r="U247" s="9"/>
      <c r="V247" s="8"/>
    </row>
    <row r="248" spans="1:22" x14ac:dyDescent="0.2">
      <c r="A248" s="93"/>
      <c r="B248" s="121"/>
      <c r="C248" s="76" t="s">
        <v>206</v>
      </c>
      <c r="D248" s="77">
        <v>7</v>
      </c>
      <c r="E248" s="14"/>
      <c r="F248" s="14"/>
      <c r="G248" s="14"/>
      <c r="H248" s="30">
        <f t="shared" si="59"/>
        <v>0</v>
      </c>
      <c r="I248" s="14">
        <v>3</v>
      </c>
      <c r="J248" s="14"/>
      <c r="K248" s="30">
        <f t="shared" si="52"/>
        <v>3</v>
      </c>
      <c r="L248" s="14">
        <v>10.35</v>
      </c>
      <c r="M248" s="14">
        <v>0.4</v>
      </c>
      <c r="N248" s="14">
        <v>0.04</v>
      </c>
      <c r="O248" s="14">
        <f t="shared" si="57"/>
        <v>10.79</v>
      </c>
      <c r="P248" s="14">
        <f t="shared" si="58"/>
        <v>13.79</v>
      </c>
      <c r="Q248" s="14"/>
      <c r="R248" s="14">
        <f t="shared" si="55"/>
        <v>13.79</v>
      </c>
      <c r="S248" s="9"/>
      <c r="T248" s="10"/>
      <c r="U248" s="10"/>
    </row>
    <row r="249" spans="1:22" x14ac:dyDescent="0.2">
      <c r="A249" s="93"/>
      <c r="B249" s="121"/>
      <c r="C249" s="76" t="s">
        <v>276</v>
      </c>
      <c r="D249" s="77">
        <v>18</v>
      </c>
      <c r="E249" s="14"/>
      <c r="F249" s="14"/>
      <c r="G249" s="14"/>
      <c r="H249" s="30">
        <f t="shared" si="59"/>
        <v>0</v>
      </c>
      <c r="I249" s="14"/>
      <c r="J249" s="14"/>
      <c r="K249" s="30">
        <f t="shared" si="52"/>
        <v>0</v>
      </c>
      <c r="L249" s="14">
        <v>27.4</v>
      </c>
      <c r="M249" s="14">
        <v>8.6</v>
      </c>
      <c r="N249" s="14">
        <v>2</v>
      </c>
      <c r="O249" s="14">
        <f t="shared" si="57"/>
        <v>38</v>
      </c>
      <c r="P249" s="14">
        <f t="shared" si="58"/>
        <v>38</v>
      </c>
      <c r="Q249" s="14">
        <v>2</v>
      </c>
      <c r="R249" s="14">
        <f t="shared" si="55"/>
        <v>40</v>
      </c>
      <c r="S249" s="10"/>
      <c r="T249" s="10"/>
      <c r="U249" s="10"/>
    </row>
    <row r="250" spans="1:22" x14ac:dyDescent="0.2">
      <c r="A250" s="93"/>
      <c r="B250" s="121"/>
      <c r="C250" s="76" t="s">
        <v>199</v>
      </c>
      <c r="D250" s="77">
        <v>9</v>
      </c>
      <c r="E250" s="14"/>
      <c r="F250" s="14"/>
      <c r="G250" s="14"/>
      <c r="H250" s="30">
        <f t="shared" si="59"/>
        <v>0</v>
      </c>
      <c r="I250" s="14"/>
      <c r="J250" s="14"/>
      <c r="K250" s="30">
        <f t="shared" si="52"/>
        <v>0</v>
      </c>
      <c r="L250" s="14">
        <v>57.2</v>
      </c>
      <c r="M250" s="14">
        <v>11.05</v>
      </c>
      <c r="N250" s="14">
        <v>7</v>
      </c>
      <c r="O250" s="14">
        <f t="shared" si="57"/>
        <v>75.25</v>
      </c>
      <c r="P250" s="14">
        <f t="shared" si="58"/>
        <v>75.25</v>
      </c>
      <c r="Q250" s="14">
        <v>3.5</v>
      </c>
      <c r="R250" s="14">
        <f t="shared" si="55"/>
        <v>78.75</v>
      </c>
      <c r="S250" s="10"/>
      <c r="T250" s="10"/>
      <c r="U250" s="10"/>
    </row>
    <row r="251" spans="1:22" x14ac:dyDescent="0.2">
      <c r="A251" s="93"/>
      <c r="B251" s="121"/>
      <c r="C251" s="76" t="s">
        <v>274</v>
      </c>
      <c r="D251" s="77">
        <v>4</v>
      </c>
      <c r="E251" s="14"/>
      <c r="F251" s="14"/>
      <c r="G251" s="14"/>
      <c r="H251" s="30">
        <f t="shared" si="59"/>
        <v>0</v>
      </c>
      <c r="I251" s="14"/>
      <c r="J251" s="14"/>
      <c r="K251" s="30">
        <f t="shared" si="52"/>
        <v>0</v>
      </c>
      <c r="L251" s="14">
        <v>1.25</v>
      </c>
      <c r="M251" s="14">
        <v>5.7</v>
      </c>
      <c r="N251" s="14">
        <v>1</v>
      </c>
      <c r="O251" s="14">
        <f t="shared" si="57"/>
        <v>7.95</v>
      </c>
      <c r="P251" s="14">
        <f t="shared" si="58"/>
        <v>7.95</v>
      </c>
      <c r="Q251" s="14"/>
      <c r="R251" s="14">
        <f t="shared" si="55"/>
        <v>7.95</v>
      </c>
      <c r="S251" s="10"/>
      <c r="T251" s="10"/>
      <c r="U251" s="10"/>
    </row>
    <row r="252" spans="1:22" x14ac:dyDescent="0.2">
      <c r="A252" s="93"/>
      <c r="B252" s="121"/>
      <c r="C252" s="76" t="s">
        <v>203</v>
      </c>
      <c r="D252" s="77">
        <v>0</v>
      </c>
      <c r="E252" s="14"/>
      <c r="F252" s="14"/>
      <c r="G252" s="14"/>
      <c r="H252" s="30">
        <f t="shared" si="59"/>
        <v>0</v>
      </c>
      <c r="I252" s="14"/>
      <c r="J252" s="14"/>
      <c r="K252" s="30">
        <f t="shared" si="52"/>
        <v>0</v>
      </c>
      <c r="L252" s="14"/>
      <c r="M252" s="14"/>
      <c r="N252" s="14"/>
      <c r="O252" s="14">
        <f t="shared" si="57"/>
        <v>0</v>
      </c>
      <c r="P252" s="14">
        <f t="shared" si="58"/>
        <v>0</v>
      </c>
      <c r="Q252" s="14"/>
      <c r="R252" s="14">
        <f t="shared" si="55"/>
        <v>0</v>
      </c>
      <c r="S252" s="10"/>
      <c r="T252" s="10"/>
      <c r="U252" s="10"/>
    </row>
    <row r="253" spans="1:22" x14ac:dyDescent="0.2">
      <c r="A253" s="93"/>
      <c r="B253" s="124"/>
      <c r="C253" s="76" t="s">
        <v>212</v>
      </c>
      <c r="D253" s="77">
        <v>52</v>
      </c>
      <c r="E253" s="14"/>
      <c r="F253" s="14"/>
      <c r="G253" s="14"/>
      <c r="H253" s="30">
        <f t="shared" si="59"/>
        <v>0</v>
      </c>
      <c r="I253" s="14"/>
      <c r="J253" s="14"/>
      <c r="K253" s="30">
        <f t="shared" si="52"/>
        <v>0</v>
      </c>
      <c r="L253" s="14">
        <v>23.85</v>
      </c>
      <c r="M253" s="14">
        <v>134.27000000000001</v>
      </c>
      <c r="N253" s="14">
        <v>3.52</v>
      </c>
      <c r="O253" s="14">
        <f t="shared" si="57"/>
        <v>161.64000000000001</v>
      </c>
      <c r="P253" s="14">
        <f t="shared" si="58"/>
        <v>161.64000000000001</v>
      </c>
      <c r="Q253" s="14">
        <v>1.5</v>
      </c>
      <c r="R253" s="14">
        <f t="shared" si="55"/>
        <v>163.14000000000001</v>
      </c>
      <c r="S253" s="10"/>
      <c r="T253" s="10"/>
      <c r="U253" s="10"/>
    </row>
    <row r="254" spans="1:22" x14ac:dyDescent="0.2">
      <c r="A254" s="93"/>
      <c r="B254" s="121" t="s">
        <v>432</v>
      </c>
      <c r="C254" s="76" t="s">
        <v>194</v>
      </c>
      <c r="D254" s="77">
        <v>33</v>
      </c>
      <c r="E254" s="14"/>
      <c r="F254" s="14"/>
      <c r="G254" s="14">
        <v>0.1</v>
      </c>
      <c r="H254" s="30">
        <f t="shared" si="59"/>
        <v>0.1</v>
      </c>
      <c r="I254" s="14"/>
      <c r="J254" s="14"/>
      <c r="K254" s="30">
        <f t="shared" si="52"/>
        <v>0.1</v>
      </c>
      <c r="L254" s="14">
        <v>5.4</v>
      </c>
      <c r="M254" s="14">
        <v>46.6</v>
      </c>
      <c r="N254" s="14">
        <v>4.9000000000000004</v>
      </c>
      <c r="O254" s="14">
        <f t="shared" si="57"/>
        <v>56.9</v>
      </c>
      <c r="P254" s="14">
        <f t="shared" si="58"/>
        <v>57</v>
      </c>
      <c r="Q254" s="14"/>
      <c r="R254" s="14">
        <f t="shared" si="55"/>
        <v>57</v>
      </c>
      <c r="S254" s="10"/>
      <c r="T254" s="10"/>
      <c r="U254" s="10"/>
    </row>
    <row r="255" spans="1:22" x14ac:dyDescent="0.2">
      <c r="A255" s="93"/>
      <c r="B255" s="121"/>
      <c r="C255" s="76" t="s">
        <v>192</v>
      </c>
      <c r="D255" s="77">
        <v>13</v>
      </c>
      <c r="E255" s="14"/>
      <c r="F255" s="14"/>
      <c r="G255" s="14"/>
      <c r="H255" s="30">
        <f t="shared" si="59"/>
        <v>0</v>
      </c>
      <c r="I255" s="14"/>
      <c r="J255" s="14"/>
      <c r="K255" s="30">
        <f t="shared" si="52"/>
        <v>0</v>
      </c>
      <c r="L255" s="14">
        <v>13.5</v>
      </c>
      <c r="M255" s="14">
        <v>16.25</v>
      </c>
      <c r="N255" s="14">
        <v>1.4</v>
      </c>
      <c r="O255" s="14">
        <f t="shared" si="57"/>
        <v>31.15</v>
      </c>
      <c r="P255" s="14">
        <f t="shared" si="58"/>
        <v>31.15</v>
      </c>
      <c r="Q255" s="14">
        <v>0.2</v>
      </c>
      <c r="R255" s="14">
        <f t="shared" si="55"/>
        <v>31.349999999999998</v>
      </c>
      <c r="S255" s="10"/>
      <c r="T255" s="10"/>
      <c r="U255" s="10"/>
    </row>
    <row r="256" spans="1:22" x14ac:dyDescent="0.2">
      <c r="A256" s="93"/>
      <c r="B256" s="121"/>
      <c r="C256" s="76" t="s">
        <v>280</v>
      </c>
      <c r="D256" s="77">
        <v>2</v>
      </c>
      <c r="E256" s="14"/>
      <c r="F256" s="14"/>
      <c r="G256" s="14"/>
      <c r="H256" s="30">
        <f t="shared" si="59"/>
        <v>0</v>
      </c>
      <c r="I256" s="14"/>
      <c r="J256" s="14"/>
      <c r="K256" s="30">
        <f t="shared" si="52"/>
        <v>0</v>
      </c>
      <c r="L256" s="14">
        <v>7.4</v>
      </c>
      <c r="M256" s="14">
        <v>4</v>
      </c>
      <c r="N256" s="14">
        <v>0.5</v>
      </c>
      <c r="O256" s="14">
        <f t="shared" si="57"/>
        <v>11.9</v>
      </c>
      <c r="P256" s="14">
        <f t="shared" si="58"/>
        <v>11.9</v>
      </c>
      <c r="Q256" s="14">
        <v>2</v>
      </c>
      <c r="R256" s="14">
        <f t="shared" si="55"/>
        <v>13.9</v>
      </c>
      <c r="S256" s="10"/>
      <c r="T256" s="10"/>
      <c r="U256" s="10"/>
    </row>
    <row r="257" spans="1:21" x14ac:dyDescent="0.2">
      <c r="A257" s="93"/>
      <c r="B257" s="121"/>
      <c r="C257" s="76" t="s">
        <v>354</v>
      </c>
      <c r="D257" s="77">
        <v>1</v>
      </c>
      <c r="E257" s="14"/>
      <c r="F257" s="14"/>
      <c r="G257" s="14"/>
      <c r="H257" s="30">
        <f t="shared" si="59"/>
        <v>0</v>
      </c>
      <c r="I257" s="14"/>
      <c r="J257" s="14"/>
      <c r="K257" s="30">
        <f t="shared" si="52"/>
        <v>0</v>
      </c>
      <c r="L257" s="14"/>
      <c r="M257" s="14">
        <v>4</v>
      </c>
      <c r="N257" s="14"/>
      <c r="O257" s="14">
        <f t="shared" si="57"/>
        <v>4</v>
      </c>
      <c r="P257" s="14">
        <f t="shared" si="58"/>
        <v>4</v>
      </c>
      <c r="Q257" s="14"/>
      <c r="R257" s="14">
        <f t="shared" si="55"/>
        <v>4</v>
      </c>
      <c r="S257" s="10"/>
      <c r="T257" s="10"/>
      <c r="U257" s="10"/>
    </row>
    <row r="258" spans="1:21" x14ac:dyDescent="0.2">
      <c r="A258" s="93"/>
      <c r="B258" s="121"/>
      <c r="C258" s="76" t="s">
        <v>198</v>
      </c>
      <c r="D258" s="77">
        <v>13</v>
      </c>
      <c r="E258" s="14"/>
      <c r="F258" s="14"/>
      <c r="G258" s="14"/>
      <c r="H258" s="30">
        <f t="shared" si="59"/>
        <v>0</v>
      </c>
      <c r="I258" s="14"/>
      <c r="J258" s="14"/>
      <c r="K258" s="30">
        <f t="shared" si="52"/>
        <v>0</v>
      </c>
      <c r="L258" s="14">
        <v>3.3</v>
      </c>
      <c r="M258" s="14">
        <v>14.35</v>
      </c>
      <c r="N258" s="14">
        <v>0.7</v>
      </c>
      <c r="O258" s="14">
        <f t="shared" si="57"/>
        <v>18.349999999999998</v>
      </c>
      <c r="P258" s="14">
        <f t="shared" si="58"/>
        <v>18.349999999999998</v>
      </c>
      <c r="Q258" s="14">
        <v>3</v>
      </c>
      <c r="R258" s="14">
        <f t="shared" si="55"/>
        <v>21.349999999999998</v>
      </c>
      <c r="S258" s="10"/>
      <c r="T258" s="10"/>
      <c r="U258" s="10"/>
    </row>
    <row r="259" spans="1:21" x14ac:dyDescent="0.2">
      <c r="A259" s="93"/>
      <c r="B259" s="121"/>
      <c r="C259" s="76" t="s">
        <v>386</v>
      </c>
      <c r="D259" s="77">
        <v>0</v>
      </c>
      <c r="E259" s="14"/>
      <c r="F259" s="14"/>
      <c r="G259" s="14"/>
      <c r="H259" s="30">
        <f t="shared" si="59"/>
        <v>0</v>
      </c>
      <c r="I259" s="14"/>
      <c r="J259" s="14"/>
      <c r="K259" s="30">
        <f t="shared" si="52"/>
        <v>0</v>
      </c>
      <c r="L259" s="14"/>
      <c r="M259" s="14"/>
      <c r="N259" s="14"/>
      <c r="O259" s="14">
        <f t="shared" si="57"/>
        <v>0</v>
      </c>
      <c r="P259" s="14">
        <f t="shared" si="58"/>
        <v>0</v>
      </c>
      <c r="Q259" s="14"/>
      <c r="R259" s="14">
        <f t="shared" si="55"/>
        <v>0</v>
      </c>
      <c r="S259" s="10"/>
      <c r="T259" s="10"/>
      <c r="U259" s="10"/>
    </row>
    <row r="260" spans="1:21" x14ac:dyDescent="0.2">
      <c r="A260" s="93"/>
      <c r="B260" s="121"/>
      <c r="C260" s="76" t="s">
        <v>326</v>
      </c>
      <c r="D260" s="77">
        <v>0</v>
      </c>
      <c r="E260" s="14"/>
      <c r="F260" s="14"/>
      <c r="G260" s="14"/>
      <c r="H260" s="30">
        <f t="shared" si="59"/>
        <v>0</v>
      </c>
      <c r="I260" s="14"/>
      <c r="J260" s="14"/>
      <c r="K260" s="30">
        <f t="shared" si="52"/>
        <v>0</v>
      </c>
      <c r="L260" s="14"/>
      <c r="M260" s="14"/>
      <c r="N260" s="14"/>
      <c r="O260" s="14">
        <f t="shared" si="57"/>
        <v>0</v>
      </c>
      <c r="P260" s="14">
        <f t="shared" si="58"/>
        <v>0</v>
      </c>
      <c r="Q260" s="14"/>
      <c r="R260" s="14">
        <f t="shared" si="55"/>
        <v>0</v>
      </c>
      <c r="S260" s="10"/>
      <c r="T260" s="10"/>
      <c r="U260" s="10"/>
    </row>
    <row r="261" spans="1:21" x14ac:dyDescent="0.2">
      <c r="A261" s="93"/>
      <c r="B261" s="121"/>
      <c r="C261" s="76" t="s">
        <v>197</v>
      </c>
      <c r="D261" s="77">
        <v>15</v>
      </c>
      <c r="E261" s="14"/>
      <c r="F261" s="14"/>
      <c r="G261" s="14"/>
      <c r="H261" s="30">
        <f t="shared" si="59"/>
        <v>0</v>
      </c>
      <c r="I261" s="14"/>
      <c r="J261" s="14"/>
      <c r="K261" s="30">
        <f t="shared" si="52"/>
        <v>0</v>
      </c>
      <c r="L261" s="14">
        <v>3.65</v>
      </c>
      <c r="M261" s="14">
        <v>12.8</v>
      </c>
      <c r="N261" s="14">
        <v>2</v>
      </c>
      <c r="O261" s="14">
        <f t="shared" si="57"/>
        <v>18.45</v>
      </c>
      <c r="P261" s="14">
        <f t="shared" si="58"/>
        <v>18.45</v>
      </c>
      <c r="Q261" s="14"/>
      <c r="R261" s="14">
        <f t="shared" si="55"/>
        <v>18.45</v>
      </c>
      <c r="S261" s="10"/>
      <c r="T261" s="10"/>
      <c r="U261" s="10"/>
    </row>
    <row r="262" spans="1:21" x14ac:dyDescent="0.2">
      <c r="A262" s="93"/>
      <c r="B262" s="121"/>
      <c r="C262" s="76" t="s">
        <v>278</v>
      </c>
      <c r="D262" s="77">
        <v>0</v>
      </c>
      <c r="E262" s="14"/>
      <c r="F262" s="14"/>
      <c r="G262" s="14"/>
      <c r="H262" s="30">
        <f t="shared" si="59"/>
        <v>0</v>
      </c>
      <c r="I262" s="14"/>
      <c r="J262" s="14"/>
      <c r="K262" s="30">
        <f t="shared" si="52"/>
        <v>0</v>
      </c>
      <c r="L262" s="14"/>
      <c r="M262" s="14"/>
      <c r="N262" s="14"/>
      <c r="O262" s="14">
        <f t="shared" si="57"/>
        <v>0</v>
      </c>
      <c r="P262" s="14">
        <f t="shared" si="58"/>
        <v>0</v>
      </c>
      <c r="Q262" s="14"/>
      <c r="R262" s="14">
        <f t="shared" si="55"/>
        <v>0</v>
      </c>
      <c r="S262" s="10"/>
      <c r="T262" s="10"/>
      <c r="U262" s="10"/>
    </row>
    <row r="263" spans="1:21" x14ac:dyDescent="0.2">
      <c r="A263" s="93"/>
      <c r="B263" s="124"/>
      <c r="C263" s="76" t="s">
        <v>279</v>
      </c>
      <c r="D263" s="77">
        <v>0</v>
      </c>
      <c r="E263" s="14"/>
      <c r="F263" s="14"/>
      <c r="G263" s="14"/>
      <c r="H263" s="30">
        <f t="shared" si="59"/>
        <v>0</v>
      </c>
      <c r="I263" s="14"/>
      <c r="J263" s="14"/>
      <c r="K263" s="30">
        <f t="shared" si="52"/>
        <v>0</v>
      </c>
      <c r="L263" s="14"/>
      <c r="M263" s="14"/>
      <c r="N263" s="14"/>
      <c r="O263" s="14">
        <f t="shared" si="57"/>
        <v>0</v>
      </c>
      <c r="P263" s="14">
        <f t="shared" si="58"/>
        <v>0</v>
      </c>
      <c r="Q263" s="14"/>
      <c r="R263" s="14">
        <f t="shared" si="55"/>
        <v>0</v>
      </c>
      <c r="S263" s="10"/>
      <c r="T263" s="10"/>
      <c r="U263" s="10"/>
    </row>
    <row r="264" spans="1:21" x14ac:dyDescent="0.2">
      <c r="A264" s="93"/>
      <c r="B264" s="121" t="s">
        <v>209</v>
      </c>
      <c r="C264" s="76" t="s">
        <v>196</v>
      </c>
      <c r="D264" s="77">
        <v>8</v>
      </c>
      <c r="E264" s="14"/>
      <c r="F264" s="14"/>
      <c r="G264" s="14"/>
      <c r="H264" s="30">
        <f t="shared" si="59"/>
        <v>0</v>
      </c>
      <c r="I264" s="14"/>
      <c r="J264" s="14"/>
      <c r="K264" s="30">
        <f t="shared" si="52"/>
        <v>0</v>
      </c>
      <c r="L264" s="14">
        <v>1.03</v>
      </c>
      <c r="M264" s="14">
        <v>20.2</v>
      </c>
      <c r="N264" s="14"/>
      <c r="O264" s="14">
        <f t="shared" si="57"/>
        <v>21.23</v>
      </c>
      <c r="P264" s="14">
        <f t="shared" si="58"/>
        <v>21.23</v>
      </c>
      <c r="Q264" s="14">
        <v>2</v>
      </c>
      <c r="R264" s="14">
        <f t="shared" si="55"/>
        <v>23.23</v>
      </c>
      <c r="S264" s="10"/>
      <c r="T264" s="10"/>
      <c r="U264" s="10"/>
    </row>
    <row r="265" spans="1:21" x14ac:dyDescent="0.2">
      <c r="A265" s="93"/>
      <c r="B265" s="121"/>
      <c r="C265" s="76" t="s">
        <v>209</v>
      </c>
      <c r="D265" s="77">
        <v>2</v>
      </c>
      <c r="E265" s="14"/>
      <c r="F265" s="14"/>
      <c r="G265" s="14"/>
      <c r="H265" s="30">
        <f t="shared" ref="H265:H329" si="60">SUM(E265:G265)</f>
        <v>0</v>
      </c>
      <c r="I265" s="14"/>
      <c r="J265" s="14"/>
      <c r="K265" s="30">
        <f t="shared" si="52"/>
        <v>0</v>
      </c>
      <c r="L265" s="14"/>
      <c r="M265" s="14">
        <v>14</v>
      </c>
      <c r="N265" s="14"/>
      <c r="O265" s="14">
        <f t="shared" si="57"/>
        <v>14</v>
      </c>
      <c r="P265" s="14">
        <f t="shared" si="58"/>
        <v>14</v>
      </c>
      <c r="Q265" s="14">
        <v>7</v>
      </c>
      <c r="R265" s="14">
        <f t="shared" si="55"/>
        <v>21</v>
      </c>
      <c r="S265" s="10"/>
      <c r="T265" s="10"/>
      <c r="U265" s="10"/>
    </row>
    <row r="266" spans="1:21" x14ac:dyDescent="0.2">
      <c r="A266" s="93"/>
      <c r="B266" s="121"/>
      <c r="C266" s="76" t="s">
        <v>295</v>
      </c>
      <c r="D266" s="77">
        <v>1</v>
      </c>
      <c r="E266" s="14"/>
      <c r="F266" s="14"/>
      <c r="G266" s="14"/>
      <c r="H266" s="30">
        <f t="shared" si="60"/>
        <v>0</v>
      </c>
      <c r="I266" s="14"/>
      <c r="J266" s="14"/>
      <c r="K266" s="30">
        <f t="shared" si="52"/>
        <v>0</v>
      </c>
      <c r="L266" s="14">
        <v>8</v>
      </c>
      <c r="M266" s="14">
        <v>45</v>
      </c>
      <c r="N266" s="14"/>
      <c r="O266" s="14">
        <f>+SUM(L266:N266)</f>
        <v>53</v>
      </c>
      <c r="P266" s="14">
        <f>+SUM(K266+O266)</f>
        <v>53</v>
      </c>
      <c r="Q266" s="14"/>
      <c r="R266" s="14">
        <f t="shared" si="55"/>
        <v>53</v>
      </c>
      <c r="S266" s="10"/>
      <c r="T266" s="10"/>
      <c r="U266" s="10"/>
    </row>
    <row r="267" spans="1:21" x14ac:dyDescent="0.2">
      <c r="A267" s="93"/>
      <c r="B267" s="121"/>
      <c r="C267" s="82" t="s">
        <v>306</v>
      </c>
      <c r="D267" s="83">
        <v>13</v>
      </c>
      <c r="E267" s="17"/>
      <c r="F267" s="17"/>
      <c r="G267" s="17"/>
      <c r="H267" s="32">
        <f t="shared" si="60"/>
        <v>0</v>
      </c>
      <c r="I267" s="17"/>
      <c r="J267" s="17"/>
      <c r="K267" s="32">
        <f t="shared" si="52"/>
        <v>0</v>
      </c>
      <c r="L267" s="17">
        <v>34.85</v>
      </c>
      <c r="M267" s="17"/>
      <c r="N267" s="17"/>
      <c r="O267" s="17">
        <f>+SUM(L267:N267)</f>
        <v>34.85</v>
      </c>
      <c r="P267" s="17">
        <f>+SUM(K267+O267)</f>
        <v>34.85</v>
      </c>
      <c r="Q267" s="17"/>
      <c r="R267" s="17">
        <f t="shared" si="55"/>
        <v>34.85</v>
      </c>
      <c r="S267" s="10"/>
      <c r="T267" s="10"/>
      <c r="U267" s="10"/>
    </row>
    <row r="268" spans="1:21" ht="15" x14ac:dyDescent="0.25">
      <c r="A268" s="230" t="s">
        <v>0</v>
      </c>
      <c r="B268" s="231"/>
      <c r="C268" s="232" t="s">
        <v>0</v>
      </c>
      <c r="D268" s="53">
        <f>SUM(D237:D267)</f>
        <v>370</v>
      </c>
      <c r="E268" s="54">
        <f>SUM(E237:E267)</f>
        <v>8.6999999999999993</v>
      </c>
      <c r="F268" s="54">
        <f>SUM(F237:F267)</f>
        <v>5</v>
      </c>
      <c r="G268" s="54">
        <f>SUM(G237:G267)</f>
        <v>0.1</v>
      </c>
      <c r="H268" s="54">
        <f>SUM(H237:H267)</f>
        <v>13.799999999999999</v>
      </c>
      <c r="I268" s="54">
        <f t="shared" ref="I268:R268" si="61">SUM(I237:I267)</f>
        <v>8.5</v>
      </c>
      <c r="J268" s="54">
        <f t="shared" si="61"/>
        <v>0</v>
      </c>
      <c r="K268" s="54">
        <f t="shared" si="61"/>
        <v>22.3</v>
      </c>
      <c r="L268" s="54">
        <f t="shared" si="61"/>
        <v>256.78000000000003</v>
      </c>
      <c r="M268" s="54">
        <f t="shared" si="61"/>
        <v>484.44000000000005</v>
      </c>
      <c r="N268" s="54">
        <f t="shared" si="61"/>
        <v>55.31</v>
      </c>
      <c r="O268" s="54">
        <f t="shared" si="61"/>
        <v>796.53000000000009</v>
      </c>
      <c r="P268" s="54">
        <f t="shared" si="61"/>
        <v>818.83</v>
      </c>
      <c r="Q268" s="54">
        <f t="shared" si="61"/>
        <v>100.75</v>
      </c>
      <c r="R268" s="55">
        <f t="shared" si="61"/>
        <v>919.58000000000015</v>
      </c>
      <c r="S268" s="15"/>
      <c r="T268" s="10"/>
      <c r="U268" s="10"/>
    </row>
    <row r="269" spans="1:21" x14ac:dyDescent="0.2">
      <c r="A269" s="101" t="s">
        <v>10</v>
      </c>
      <c r="B269" s="126" t="s">
        <v>222</v>
      </c>
      <c r="C269" s="95" t="s">
        <v>222</v>
      </c>
      <c r="D269" s="47">
        <v>5</v>
      </c>
      <c r="E269" s="48"/>
      <c r="F269" s="48"/>
      <c r="G269" s="48"/>
      <c r="H269" s="48">
        <f t="shared" ref="H269:H278" si="62">SUM(E269:G269)</f>
        <v>0</v>
      </c>
      <c r="I269" s="48"/>
      <c r="J269" s="48">
        <v>1.55</v>
      </c>
      <c r="K269" s="48">
        <f>+SUM(H269:J269)</f>
        <v>1.55</v>
      </c>
      <c r="L269" s="96">
        <v>0.3</v>
      </c>
      <c r="M269" s="96">
        <v>4.6900000000000004</v>
      </c>
      <c r="N269" s="96">
        <v>3.97</v>
      </c>
      <c r="O269" s="96">
        <f>+SUM(L269:N269)</f>
        <v>8.9600000000000009</v>
      </c>
      <c r="P269" s="96">
        <f>+SUM(K269+O269)</f>
        <v>10.510000000000002</v>
      </c>
      <c r="Q269" s="96">
        <v>2.6</v>
      </c>
      <c r="R269" s="96">
        <f>+SUM(P269:Q269)</f>
        <v>13.110000000000001</v>
      </c>
      <c r="S269" s="10"/>
      <c r="T269" s="10"/>
      <c r="U269" s="10"/>
    </row>
    <row r="270" spans="1:21" ht="14.25" x14ac:dyDescent="0.2">
      <c r="A270" s="102"/>
      <c r="B270" s="139"/>
      <c r="C270" s="97" t="s">
        <v>282</v>
      </c>
      <c r="D270" s="50">
        <v>0</v>
      </c>
      <c r="E270" s="30"/>
      <c r="F270" s="30"/>
      <c r="G270" s="30"/>
      <c r="H270" s="30">
        <f t="shared" si="62"/>
        <v>0</v>
      </c>
      <c r="I270" s="30"/>
      <c r="J270" s="30"/>
      <c r="K270" s="30">
        <f t="shared" ref="K270:K278" si="63">+SUM(H270:J270)</f>
        <v>0</v>
      </c>
      <c r="L270" s="31"/>
      <c r="M270" s="31"/>
      <c r="N270" s="31"/>
      <c r="O270" s="31">
        <f t="shared" ref="O270:O278" si="64">+SUM(L270:N270)</f>
        <v>0</v>
      </c>
      <c r="P270" s="31">
        <f t="shared" ref="P270:P278" si="65">+SUM(K270+O270)</f>
        <v>0</v>
      </c>
      <c r="Q270" s="31"/>
      <c r="R270" s="31">
        <f t="shared" ref="R270:R278" si="66">+SUM(P270:Q270)</f>
        <v>0</v>
      </c>
      <c r="S270" s="10"/>
      <c r="T270" s="10"/>
      <c r="U270" s="10"/>
    </row>
    <row r="271" spans="1:21" x14ac:dyDescent="0.2">
      <c r="A271" s="103"/>
      <c r="B271" s="127" t="s">
        <v>220</v>
      </c>
      <c r="C271" s="97" t="s">
        <v>358</v>
      </c>
      <c r="D271" s="50">
        <v>4</v>
      </c>
      <c r="E271" s="30"/>
      <c r="F271" s="30"/>
      <c r="G271" s="30"/>
      <c r="H271" s="30">
        <f t="shared" si="62"/>
        <v>0</v>
      </c>
      <c r="I271" s="30"/>
      <c r="J271" s="30"/>
      <c r="K271" s="30">
        <f t="shared" si="63"/>
        <v>0</v>
      </c>
      <c r="L271" s="31">
        <v>0.5</v>
      </c>
      <c r="M271" s="31">
        <v>2.1</v>
      </c>
      <c r="N271" s="31">
        <v>9.9</v>
      </c>
      <c r="O271" s="31">
        <f t="shared" si="64"/>
        <v>12.5</v>
      </c>
      <c r="P271" s="31">
        <f t="shared" si="65"/>
        <v>12.5</v>
      </c>
      <c r="Q271" s="31"/>
      <c r="R271" s="31">
        <f t="shared" si="66"/>
        <v>12.5</v>
      </c>
      <c r="S271" s="10"/>
      <c r="T271" s="10"/>
      <c r="U271" s="10"/>
    </row>
    <row r="272" spans="1:21" ht="14.25" x14ac:dyDescent="0.2">
      <c r="A272" s="102"/>
      <c r="B272" s="127"/>
      <c r="C272" s="97" t="s">
        <v>359</v>
      </c>
      <c r="D272" s="50">
        <v>5</v>
      </c>
      <c r="E272" s="30"/>
      <c r="F272" s="30"/>
      <c r="G272" s="30"/>
      <c r="H272" s="30">
        <f t="shared" si="62"/>
        <v>0</v>
      </c>
      <c r="I272" s="30"/>
      <c r="J272" s="30"/>
      <c r="K272" s="30">
        <f t="shared" si="63"/>
        <v>0</v>
      </c>
      <c r="L272" s="31">
        <v>2.2799999999999998</v>
      </c>
      <c r="M272" s="31">
        <v>5.82</v>
      </c>
      <c r="N272" s="31"/>
      <c r="O272" s="31">
        <f t="shared" si="64"/>
        <v>8.1</v>
      </c>
      <c r="P272" s="31">
        <f t="shared" si="65"/>
        <v>8.1</v>
      </c>
      <c r="Q272" s="31"/>
      <c r="R272" s="31">
        <f t="shared" si="66"/>
        <v>8.1</v>
      </c>
      <c r="S272" s="10"/>
      <c r="T272" s="10"/>
      <c r="U272" s="10"/>
    </row>
    <row r="273" spans="1:21" ht="14.25" x14ac:dyDescent="0.2">
      <c r="A273" s="102"/>
      <c r="B273" s="139"/>
      <c r="C273" s="97" t="s">
        <v>328</v>
      </c>
      <c r="D273" s="50">
        <v>0</v>
      </c>
      <c r="E273" s="30"/>
      <c r="F273" s="30"/>
      <c r="G273" s="30"/>
      <c r="H273" s="30">
        <f t="shared" si="62"/>
        <v>0</v>
      </c>
      <c r="I273" s="30"/>
      <c r="J273" s="30"/>
      <c r="K273" s="30">
        <f t="shared" si="63"/>
        <v>0</v>
      </c>
      <c r="L273" s="31"/>
      <c r="M273" s="31"/>
      <c r="N273" s="31"/>
      <c r="O273" s="31">
        <f t="shared" si="64"/>
        <v>0</v>
      </c>
      <c r="P273" s="31">
        <f t="shared" si="65"/>
        <v>0</v>
      </c>
      <c r="Q273" s="31"/>
      <c r="R273" s="31">
        <f t="shared" si="66"/>
        <v>0</v>
      </c>
      <c r="S273" s="10"/>
      <c r="T273" s="10"/>
      <c r="U273" s="10"/>
    </row>
    <row r="274" spans="1:21" ht="14.25" x14ac:dyDescent="0.2">
      <c r="A274" s="102"/>
      <c r="B274" s="127" t="s">
        <v>433</v>
      </c>
      <c r="C274" s="97" t="s">
        <v>223</v>
      </c>
      <c r="D274" s="50">
        <v>1</v>
      </c>
      <c r="E274" s="30"/>
      <c r="F274" s="30"/>
      <c r="G274" s="30"/>
      <c r="H274" s="30">
        <f t="shared" si="62"/>
        <v>0</v>
      </c>
      <c r="I274" s="30"/>
      <c r="J274" s="30"/>
      <c r="K274" s="30">
        <f t="shared" si="63"/>
        <v>0</v>
      </c>
      <c r="L274" s="31">
        <v>80</v>
      </c>
      <c r="M274" s="31">
        <v>100</v>
      </c>
      <c r="N274" s="31"/>
      <c r="O274" s="31">
        <f t="shared" si="64"/>
        <v>180</v>
      </c>
      <c r="P274" s="31">
        <f t="shared" si="65"/>
        <v>180</v>
      </c>
      <c r="Q274" s="31"/>
      <c r="R274" s="31">
        <f t="shared" si="66"/>
        <v>180</v>
      </c>
      <c r="S274" s="10"/>
      <c r="T274" s="10"/>
      <c r="U274" s="10"/>
    </row>
    <row r="275" spans="1:21" ht="14.25" x14ac:dyDescent="0.2">
      <c r="A275" s="102"/>
      <c r="B275" s="139"/>
      <c r="C275" s="97" t="s">
        <v>329</v>
      </c>
      <c r="D275" s="50">
        <v>0</v>
      </c>
      <c r="E275" s="30"/>
      <c r="F275" s="30"/>
      <c r="G275" s="30"/>
      <c r="H275" s="30">
        <f t="shared" si="62"/>
        <v>0</v>
      </c>
      <c r="I275" s="30"/>
      <c r="J275" s="30"/>
      <c r="K275" s="30">
        <f t="shared" si="63"/>
        <v>0</v>
      </c>
      <c r="L275" s="31"/>
      <c r="M275" s="31"/>
      <c r="N275" s="31"/>
      <c r="O275" s="31">
        <f t="shared" si="64"/>
        <v>0</v>
      </c>
      <c r="P275" s="31">
        <f t="shared" si="65"/>
        <v>0</v>
      </c>
      <c r="Q275" s="31"/>
      <c r="R275" s="31">
        <f t="shared" si="66"/>
        <v>0</v>
      </c>
      <c r="S275" s="10"/>
      <c r="T275" s="10"/>
      <c r="U275" s="10"/>
    </row>
    <row r="276" spans="1:21" ht="14.25" x14ac:dyDescent="0.2">
      <c r="A276" s="102"/>
      <c r="B276" s="127" t="s">
        <v>434</v>
      </c>
      <c r="C276" s="97" t="s">
        <v>221</v>
      </c>
      <c r="D276" s="50">
        <v>9</v>
      </c>
      <c r="E276" s="30">
        <v>0.05</v>
      </c>
      <c r="F276" s="30"/>
      <c r="G276" s="30"/>
      <c r="H276" s="30">
        <f t="shared" si="62"/>
        <v>0.05</v>
      </c>
      <c r="I276" s="30"/>
      <c r="J276" s="30"/>
      <c r="K276" s="30">
        <f t="shared" si="63"/>
        <v>0.05</v>
      </c>
      <c r="L276" s="31">
        <v>97.2</v>
      </c>
      <c r="M276" s="31">
        <v>563.16</v>
      </c>
      <c r="N276" s="31">
        <v>154.87</v>
      </c>
      <c r="O276" s="31">
        <f t="shared" si="64"/>
        <v>815.23</v>
      </c>
      <c r="P276" s="31">
        <f t="shared" si="65"/>
        <v>815.28</v>
      </c>
      <c r="Q276" s="31"/>
      <c r="R276" s="31">
        <f t="shared" si="66"/>
        <v>815.28</v>
      </c>
      <c r="S276" s="10"/>
      <c r="T276" s="10"/>
      <c r="U276" s="10"/>
    </row>
    <row r="277" spans="1:21" ht="14.25" x14ac:dyDescent="0.2">
      <c r="A277" s="102"/>
      <c r="B277" s="127"/>
      <c r="C277" s="97" t="s">
        <v>384</v>
      </c>
      <c r="D277" s="50">
        <v>0</v>
      </c>
      <c r="E277" s="30"/>
      <c r="F277" s="30"/>
      <c r="G277" s="30"/>
      <c r="H277" s="30">
        <f t="shared" si="62"/>
        <v>0</v>
      </c>
      <c r="I277" s="30"/>
      <c r="J277" s="30"/>
      <c r="K277" s="30">
        <f t="shared" si="63"/>
        <v>0</v>
      </c>
      <c r="L277" s="31"/>
      <c r="M277" s="31"/>
      <c r="N277" s="31"/>
      <c r="O277" s="31">
        <f t="shared" si="64"/>
        <v>0</v>
      </c>
      <c r="P277" s="31">
        <f t="shared" si="65"/>
        <v>0</v>
      </c>
      <c r="Q277" s="31"/>
      <c r="R277" s="31">
        <f t="shared" si="66"/>
        <v>0</v>
      </c>
      <c r="S277" s="10"/>
      <c r="T277" s="10"/>
      <c r="U277" s="10"/>
    </row>
    <row r="278" spans="1:21" ht="14.25" x14ac:dyDescent="0.2">
      <c r="A278" s="104"/>
      <c r="B278" s="140"/>
      <c r="C278" s="98" t="s">
        <v>284</v>
      </c>
      <c r="D278" s="99">
        <v>0</v>
      </c>
      <c r="E278" s="69"/>
      <c r="F278" s="69"/>
      <c r="G278" s="69"/>
      <c r="H278" s="69">
        <f t="shared" si="62"/>
        <v>0</v>
      </c>
      <c r="I278" s="69"/>
      <c r="J278" s="69"/>
      <c r="K278" s="69">
        <f t="shared" si="63"/>
        <v>0</v>
      </c>
      <c r="L278" s="100"/>
      <c r="M278" s="100"/>
      <c r="N278" s="100"/>
      <c r="O278" s="100">
        <f t="shared" si="64"/>
        <v>0</v>
      </c>
      <c r="P278" s="100">
        <f t="shared" si="65"/>
        <v>0</v>
      </c>
      <c r="Q278" s="100"/>
      <c r="R278" s="100">
        <f t="shared" si="66"/>
        <v>0</v>
      </c>
      <c r="S278" s="10"/>
      <c r="T278" s="10"/>
      <c r="U278" s="10"/>
    </row>
    <row r="279" spans="1:21" ht="15" x14ac:dyDescent="0.25">
      <c r="A279" s="230" t="s">
        <v>0</v>
      </c>
      <c r="B279" s="231"/>
      <c r="C279" s="232" t="s">
        <v>0</v>
      </c>
      <c r="D279" s="105">
        <f t="shared" ref="D279:R279" si="67">SUM(D269:D278)</f>
        <v>24</v>
      </c>
      <c r="E279" s="106">
        <f t="shared" si="67"/>
        <v>0.05</v>
      </c>
      <c r="F279" s="106">
        <f t="shared" si="67"/>
        <v>0</v>
      </c>
      <c r="G279" s="106">
        <f t="shared" si="67"/>
        <v>0</v>
      </c>
      <c r="H279" s="106">
        <f t="shared" si="67"/>
        <v>0.05</v>
      </c>
      <c r="I279" s="106">
        <f t="shared" si="67"/>
        <v>0</v>
      </c>
      <c r="J279" s="106">
        <f t="shared" si="67"/>
        <v>1.55</v>
      </c>
      <c r="K279" s="106">
        <f t="shared" si="67"/>
        <v>1.6</v>
      </c>
      <c r="L279" s="106">
        <f t="shared" si="67"/>
        <v>180.28</v>
      </c>
      <c r="M279" s="106">
        <f t="shared" si="67"/>
        <v>675.77</v>
      </c>
      <c r="N279" s="106">
        <f t="shared" si="67"/>
        <v>168.74</v>
      </c>
      <c r="O279" s="106">
        <f t="shared" si="67"/>
        <v>1024.79</v>
      </c>
      <c r="P279" s="106">
        <f t="shared" si="67"/>
        <v>1026.3899999999999</v>
      </c>
      <c r="Q279" s="106">
        <f t="shared" si="67"/>
        <v>2.6</v>
      </c>
      <c r="R279" s="107">
        <f t="shared" si="67"/>
        <v>1028.99</v>
      </c>
      <c r="S279" s="15"/>
      <c r="T279" s="10"/>
      <c r="U279" s="10"/>
    </row>
    <row r="280" spans="1:21" x14ac:dyDescent="0.2">
      <c r="A280" s="70" t="s">
        <v>11</v>
      </c>
      <c r="B280" s="133" t="s">
        <v>436</v>
      </c>
      <c r="C280" s="95" t="s">
        <v>226</v>
      </c>
      <c r="D280" s="108">
        <v>17</v>
      </c>
      <c r="E280" s="96"/>
      <c r="F280" s="96"/>
      <c r="G280" s="96"/>
      <c r="H280" s="48">
        <f t="shared" si="60"/>
        <v>0</v>
      </c>
      <c r="I280" s="96"/>
      <c r="J280" s="96"/>
      <c r="K280" s="48">
        <f t="shared" ref="K280:K289" si="68">+SUM(H280:J280)</f>
        <v>0</v>
      </c>
      <c r="L280" s="96">
        <v>4.9000000000000004</v>
      </c>
      <c r="M280" s="96">
        <v>3.46</v>
      </c>
      <c r="N280" s="96">
        <v>7.03</v>
      </c>
      <c r="O280" s="96">
        <f>+SUM(L280:N280)</f>
        <v>15.39</v>
      </c>
      <c r="P280" s="96">
        <f>+SUM(K280+O280)</f>
        <v>15.39</v>
      </c>
      <c r="Q280" s="96"/>
      <c r="R280" s="96">
        <f t="shared" ref="R280:R289" si="69">+SUM(P280:Q280)</f>
        <v>15.39</v>
      </c>
      <c r="S280" s="10"/>
      <c r="T280" s="10"/>
      <c r="U280" s="10"/>
    </row>
    <row r="281" spans="1:21" x14ac:dyDescent="0.2">
      <c r="A281" s="71"/>
      <c r="B281" s="133"/>
      <c r="C281" s="97" t="s">
        <v>285</v>
      </c>
      <c r="D281" s="109">
        <v>0</v>
      </c>
      <c r="E281" s="31"/>
      <c r="F281" s="31"/>
      <c r="G281" s="31"/>
      <c r="H281" s="30">
        <f t="shared" si="60"/>
        <v>0</v>
      </c>
      <c r="I281" s="31"/>
      <c r="J281" s="31"/>
      <c r="K281" s="30">
        <f t="shared" si="68"/>
        <v>0</v>
      </c>
      <c r="L281" s="31"/>
      <c r="M281" s="31"/>
      <c r="N281" s="31"/>
      <c r="O281" s="31">
        <f t="shared" ref="O281:O289" si="70">+SUM(L281:N281)</f>
        <v>0</v>
      </c>
      <c r="P281" s="31">
        <f t="shared" ref="P281:P289" si="71">+SUM(K281+O281)</f>
        <v>0</v>
      </c>
      <c r="Q281" s="31"/>
      <c r="R281" s="31">
        <f t="shared" si="69"/>
        <v>0</v>
      </c>
      <c r="S281" s="10"/>
      <c r="T281" s="10"/>
      <c r="U281" s="10"/>
    </row>
    <row r="282" spans="1:21" x14ac:dyDescent="0.2">
      <c r="A282" s="71"/>
      <c r="B282" s="133"/>
      <c r="C282" s="97" t="s">
        <v>331</v>
      </c>
      <c r="D282" s="109">
        <v>1</v>
      </c>
      <c r="E282" s="31"/>
      <c r="F282" s="31"/>
      <c r="G282" s="31"/>
      <c r="H282" s="30">
        <f t="shared" si="60"/>
        <v>0</v>
      </c>
      <c r="I282" s="31"/>
      <c r="J282" s="31"/>
      <c r="K282" s="30">
        <f t="shared" si="68"/>
        <v>0</v>
      </c>
      <c r="L282" s="31">
        <v>3</v>
      </c>
      <c r="M282" s="31">
        <v>5</v>
      </c>
      <c r="N282" s="31">
        <v>2</v>
      </c>
      <c r="O282" s="31">
        <f t="shared" si="70"/>
        <v>10</v>
      </c>
      <c r="P282" s="31">
        <f t="shared" si="71"/>
        <v>10</v>
      </c>
      <c r="Q282" s="31"/>
      <c r="R282" s="31">
        <f t="shared" si="69"/>
        <v>10</v>
      </c>
      <c r="S282" s="10"/>
      <c r="T282" s="10"/>
      <c r="U282" s="10"/>
    </row>
    <row r="283" spans="1:21" x14ac:dyDescent="0.2">
      <c r="A283" s="71"/>
      <c r="B283" s="134"/>
      <c r="C283" s="97" t="s">
        <v>332</v>
      </c>
      <c r="D283" s="109">
        <v>1</v>
      </c>
      <c r="E283" s="31"/>
      <c r="F283" s="31"/>
      <c r="G283" s="31"/>
      <c r="H283" s="30">
        <f t="shared" si="60"/>
        <v>0</v>
      </c>
      <c r="I283" s="31"/>
      <c r="J283" s="31"/>
      <c r="K283" s="30">
        <f t="shared" si="68"/>
        <v>0</v>
      </c>
      <c r="L283" s="31"/>
      <c r="M283" s="31"/>
      <c r="N283" s="31">
        <v>600</v>
      </c>
      <c r="O283" s="31">
        <f t="shared" si="70"/>
        <v>600</v>
      </c>
      <c r="P283" s="31">
        <f t="shared" si="71"/>
        <v>600</v>
      </c>
      <c r="Q283" s="31"/>
      <c r="R283" s="31">
        <f t="shared" si="69"/>
        <v>600</v>
      </c>
      <c r="S283" s="10"/>
      <c r="T283" s="10"/>
      <c r="U283" s="10"/>
    </row>
    <row r="284" spans="1:21" x14ac:dyDescent="0.2">
      <c r="A284" s="71"/>
      <c r="B284" s="133" t="s">
        <v>437</v>
      </c>
      <c r="C284" s="97" t="s">
        <v>407</v>
      </c>
      <c r="D284" s="109">
        <v>7</v>
      </c>
      <c r="E284" s="31"/>
      <c r="F284" s="31"/>
      <c r="G284" s="31"/>
      <c r="H284" s="30">
        <f t="shared" si="60"/>
        <v>0</v>
      </c>
      <c r="I284" s="31"/>
      <c r="J284" s="31"/>
      <c r="K284" s="30">
        <f t="shared" si="68"/>
        <v>0</v>
      </c>
      <c r="L284" s="31">
        <v>1.5</v>
      </c>
      <c r="M284" s="31">
        <v>0.15</v>
      </c>
      <c r="N284" s="31">
        <v>7.27</v>
      </c>
      <c r="O284" s="31">
        <f t="shared" si="70"/>
        <v>8.92</v>
      </c>
      <c r="P284" s="31">
        <f t="shared" si="71"/>
        <v>8.92</v>
      </c>
      <c r="Q284" s="31"/>
      <c r="R284" s="31">
        <f t="shared" si="69"/>
        <v>8.92</v>
      </c>
      <c r="S284" s="10"/>
      <c r="T284" s="10"/>
      <c r="U284" s="10"/>
    </row>
    <row r="285" spans="1:21" x14ac:dyDescent="0.2">
      <c r="A285" s="71"/>
      <c r="B285" s="134"/>
      <c r="C285" s="97" t="s">
        <v>288</v>
      </c>
      <c r="D285" s="109">
        <v>1</v>
      </c>
      <c r="E285" s="31"/>
      <c r="F285" s="31"/>
      <c r="G285" s="31"/>
      <c r="H285" s="30">
        <f t="shared" si="60"/>
        <v>0</v>
      </c>
      <c r="I285" s="31"/>
      <c r="J285" s="31"/>
      <c r="K285" s="30">
        <f t="shared" si="68"/>
        <v>0</v>
      </c>
      <c r="L285" s="31">
        <v>2.1</v>
      </c>
      <c r="M285" s="31">
        <v>0.9</v>
      </c>
      <c r="N285" s="31">
        <v>0.5</v>
      </c>
      <c r="O285" s="31">
        <f t="shared" si="70"/>
        <v>3.5</v>
      </c>
      <c r="P285" s="31">
        <f t="shared" si="71"/>
        <v>3.5</v>
      </c>
      <c r="Q285" s="31"/>
      <c r="R285" s="31">
        <f t="shared" si="69"/>
        <v>3.5</v>
      </c>
      <c r="S285" s="10"/>
      <c r="T285" s="10"/>
      <c r="U285" s="10"/>
    </row>
    <row r="286" spans="1:21" x14ac:dyDescent="0.2">
      <c r="A286" s="71"/>
      <c r="B286" s="133" t="s">
        <v>438</v>
      </c>
      <c r="C286" s="97" t="s">
        <v>225</v>
      </c>
      <c r="D286" s="109">
        <v>1</v>
      </c>
      <c r="E286" s="31"/>
      <c r="F286" s="31"/>
      <c r="G286" s="31"/>
      <c r="H286" s="30">
        <f t="shared" si="60"/>
        <v>0</v>
      </c>
      <c r="I286" s="31"/>
      <c r="J286" s="31"/>
      <c r="K286" s="30">
        <f t="shared" si="68"/>
        <v>0</v>
      </c>
      <c r="L286" s="31"/>
      <c r="M286" s="31"/>
      <c r="N286" s="31">
        <v>4</v>
      </c>
      <c r="O286" s="31">
        <f t="shared" si="70"/>
        <v>4</v>
      </c>
      <c r="P286" s="31">
        <f t="shared" si="71"/>
        <v>4</v>
      </c>
      <c r="Q286" s="31"/>
      <c r="R286" s="31">
        <f t="shared" si="69"/>
        <v>4</v>
      </c>
      <c r="S286" s="10"/>
      <c r="T286" s="10"/>
      <c r="U286" s="10"/>
    </row>
    <row r="287" spans="1:21" x14ac:dyDescent="0.2">
      <c r="A287" s="71"/>
      <c r="B287" s="133"/>
      <c r="C287" s="97" t="s">
        <v>333</v>
      </c>
      <c r="D287" s="109">
        <v>1</v>
      </c>
      <c r="E287" s="31"/>
      <c r="F287" s="31"/>
      <c r="G287" s="31"/>
      <c r="H287" s="30">
        <f t="shared" si="60"/>
        <v>0</v>
      </c>
      <c r="I287" s="31"/>
      <c r="J287" s="31"/>
      <c r="K287" s="30">
        <f t="shared" si="68"/>
        <v>0</v>
      </c>
      <c r="L287" s="31">
        <v>100</v>
      </c>
      <c r="M287" s="31"/>
      <c r="N287" s="31">
        <v>20</v>
      </c>
      <c r="O287" s="31">
        <f t="shared" si="70"/>
        <v>120</v>
      </c>
      <c r="P287" s="31">
        <f t="shared" si="71"/>
        <v>120</v>
      </c>
      <c r="Q287" s="31"/>
      <c r="R287" s="31">
        <f t="shared" si="69"/>
        <v>120</v>
      </c>
      <c r="S287" s="10"/>
      <c r="T287" s="10"/>
      <c r="U287" s="10"/>
    </row>
    <row r="288" spans="1:21" x14ac:dyDescent="0.2">
      <c r="A288" s="71"/>
      <c r="B288" s="134"/>
      <c r="C288" s="97" t="s">
        <v>287</v>
      </c>
      <c r="D288" s="109">
        <v>0</v>
      </c>
      <c r="E288" s="31"/>
      <c r="F288" s="31"/>
      <c r="G288" s="31"/>
      <c r="H288" s="30">
        <f t="shared" si="60"/>
        <v>0</v>
      </c>
      <c r="I288" s="31"/>
      <c r="J288" s="31"/>
      <c r="K288" s="30">
        <f t="shared" si="68"/>
        <v>0</v>
      </c>
      <c r="L288" s="31"/>
      <c r="M288" s="31"/>
      <c r="N288" s="31"/>
      <c r="O288" s="31">
        <f t="shared" si="70"/>
        <v>0</v>
      </c>
      <c r="P288" s="31">
        <f t="shared" si="71"/>
        <v>0</v>
      </c>
      <c r="Q288" s="31"/>
      <c r="R288" s="31">
        <f t="shared" si="69"/>
        <v>0</v>
      </c>
      <c r="S288" s="10"/>
      <c r="T288" s="10"/>
      <c r="U288" s="10"/>
    </row>
    <row r="289" spans="1:21" x14ac:dyDescent="0.2">
      <c r="A289" s="71"/>
      <c r="B289" s="133" t="s">
        <v>439</v>
      </c>
      <c r="C289" s="110" t="s">
        <v>286</v>
      </c>
      <c r="D289" s="111">
        <v>1</v>
      </c>
      <c r="E289" s="112"/>
      <c r="F289" s="112"/>
      <c r="G289" s="112"/>
      <c r="H289" s="32">
        <f t="shared" si="60"/>
        <v>0</v>
      </c>
      <c r="I289" s="112"/>
      <c r="J289" s="112"/>
      <c r="K289" s="32">
        <f t="shared" si="68"/>
        <v>0</v>
      </c>
      <c r="L289" s="112"/>
      <c r="M289" s="112"/>
      <c r="N289" s="112">
        <v>2</v>
      </c>
      <c r="O289" s="112">
        <f t="shared" si="70"/>
        <v>2</v>
      </c>
      <c r="P289" s="112">
        <f t="shared" si="71"/>
        <v>2</v>
      </c>
      <c r="Q289" s="112"/>
      <c r="R289" s="112">
        <f t="shared" si="69"/>
        <v>2</v>
      </c>
      <c r="S289" s="10"/>
      <c r="T289" s="10"/>
      <c r="U289" s="10"/>
    </row>
    <row r="290" spans="1:21" ht="15" x14ac:dyDescent="0.25">
      <c r="A290" s="230" t="s">
        <v>0</v>
      </c>
      <c r="B290" s="231"/>
      <c r="C290" s="232" t="s">
        <v>0</v>
      </c>
      <c r="D290" s="105">
        <f>SUM(D280:D289)</f>
        <v>30</v>
      </c>
      <c r="E290" s="106">
        <f>SUM(E280:E289)</f>
        <v>0</v>
      </c>
      <c r="F290" s="106">
        <f>SUM(F280:F289)</f>
        <v>0</v>
      </c>
      <c r="G290" s="106">
        <f>SUM(G280:G289)</f>
        <v>0</v>
      </c>
      <c r="H290" s="106">
        <f>SUM(H280:H289)</f>
        <v>0</v>
      </c>
      <c r="I290" s="106">
        <f>+SUM(I280:I287)</f>
        <v>0</v>
      </c>
      <c r="J290" s="106">
        <f>+SUM(J280:J287)</f>
        <v>0</v>
      </c>
      <c r="K290" s="106">
        <f>+SUM(K280:K287)</f>
        <v>0</v>
      </c>
      <c r="L290" s="106">
        <f>SUM(L280:L289)</f>
        <v>111.5</v>
      </c>
      <c r="M290" s="106">
        <f>SUM(M280:M289)</f>
        <v>9.5100000000000016</v>
      </c>
      <c r="N290" s="106">
        <f>SUM(N280:N289)</f>
        <v>642.79999999999995</v>
      </c>
      <c r="O290" s="106">
        <f>SUM(O280:O289)</f>
        <v>763.81</v>
      </c>
      <c r="P290" s="106">
        <f>SUM(P280:P289)</f>
        <v>763.81</v>
      </c>
      <c r="Q290" s="106">
        <f>+SUM(Q280:Q287)</f>
        <v>0</v>
      </c>
      <c r="R290" s="107">
        <f>SUM(R280:R289)</f>
        <v>763.81</v>
      </c>
      <c r="S290" s="10"/>
      <c r="T290" s="10"/>
      <c r="U290" s="10"/>
    </row>
    <row r="291" spans="1:21" x14ac:dyDescent="0.2">
      <c r="A291" s="93" t="s">
        <v>4</v>
      </c>
      <c r="B291" s="120" t="s">
        <v>440</v>
      </c>
      <c r="C291" s="73" t="s">
        <v>233</v>
      </c>
      <c r="D291" s="74">
        <v>7</v>
      </c>
      <c r="E291" s="39"/>
      <c r="F291" s="39"/>
      <c r="G291" s="39"/>
      <c r="H291" s="48">
        <f t="shared" si="60"/>
        <v>0</v>
      </c>
      <c r="I291" s="39"/>
      <c r="J291" s="39"/>
      <c r="K291" s="48">
        <f t="shared" ref="K291:K338" si="72">+SUM(H291:J291)</f>
        <v>0</v>
      </c>
      <c r="L291" s="39"/>
      <c r="M291" s="39">
        <v>13.8</v>
      </c>
      <c r="N291" s="39">
        <v>55.2</v>
      </c>
      <c r="O291" s="39">
        <f t="shared" ref="O291:O304" si="73">+SUM(L291:N291)</f>
        <v>69</v>
      </c>
      <c r="P291" s="39">
        <f t="shared" ref="P291:P304" si="74">+SUM(K291+O291)</f>
        <v>69</v>
      </c>
      <c r="Q291" s="96"/>
      <c r="R291" s="39">
        <f t="shared" ref="R291:R338" si="75">+SUM(P291:Q291)</f>
        <v>69</v>
      </c>
      <c r="S291" s="10"/>
      <c r="T291" s="10"/>
      <c r="U291" s="10"/>
    </row>
    <row r="292" spans="1:21" x14ac:dyDescent="0.2">
      <c r="A292" s="93"/>
      <c r="B292" s="121"/>
      <c r="C292" s="76" t="s">
        <v>239</v>
      </c>
      <c r="D292" s="77">
        <v>5</v>
      </c>
      <c r="E292" s="14"/>
      <c r="F292" s="14"/>
      <c r="G292" s="14"/>
      <c r="H292" s="30">
        <f t="shared" si="60"/>
        <v>0</v>
      </c>
      <c r="I292" s="14"/>
      <c r="J292" s="14"/>
      <c r="K292" s="30">
        <f t="shared" si="72"/>
        <v>0</v>
      </c>
      <c r="L292" s="14">
        <v>2</v>
      </c>
      <c r="M292" s="14">
        <v>64</v>
      </c>
      <c r="N292" s="14">
        <v>200.01</v>
      </c>
      <c r="O292" s="14">
        <f t="shared" si="73"/>
        <v>266.01</v>
      </c>
      <c r="P292" s="14">
        <f t="shared" si="74"/>
        <v>266.01</v>
      </c>
      <c r="Q292" s="31"/>
      <c r="R292" s="14">
        <f t="shared" si="75"/>
        <v>266.01</v>
      </c>
      <c r="S292" s="10"/>
      <c r="T292" s="10"/>
      <c r="U292" s="10"/>
    </row>
    <row r="293" spans="1:21" x14ac:dyDescent="0.2">
      <c r="A293" s="93"/>
      <c r="B293" s="124"/>
      <c r="C293" s="76" t="s">
        <v>334</v>
      </c>
      <c r="D293" s="77">
        <v>3</v>
      </c>
      <c r="E293" s="14"/>
      <c r="F293" s="14"/>
      <c r="G293" s="14"/>
      <c r="H293" s="30">
        <f t="shared" si="60"/>
        <v>0</v>
      </c>
      <c r="I293" s="14"/>
      <c r="J293" s="14"/>
      <c r="K293" s="30">
        <f t="shared" si="72"/>
        <v>0</v>
      </c>
      <c r="L293" s="14"/>
      <c r="M293" s="14">
        <v>7</v>
      </c>
      <c r="N293" s="14">
        <v>44</v>
      </c>
      <c r="O293" s="14">
        <f t="shared" si="73"/>
        <v>51</v>
      </c>
      <c r="P293" s="14">
        <f t="shared" si="74"/>
        <v>51</v>
      </c>
      <c r="Q293" s="31"/>
      <c r="R293" s="14">
        <f t="shared" si="75"/>
        <v>51</v>
      </c>
      <c r="S293" s="10"/>
      <c r="T293" s="10"/>
      <c r="U293" s="10"/>
    </row>
    <row r="294" spans="1:21" x14ac:dyDescent="0.2">
      <c r="A294" s="93"/>
      <c r="B294" s="121" t="s">
        <v>441</v>
      </c>
      <c r="C294" s="76" t="s">
        <v>252</v>
      </c>
      <c r="D294" s="77">
        <v>15</v>
      </c>
      <c r="E294" s="14"/>
      <c r="F294" s="14"/>
      <c r="G294" s="14"/>
      <c r="H294" s="30">
        <f t="shared" si="60"/>
        <v>0</v>
      </c>
      <c r="I294" s="14">
        <v>0.22</v>
      </c>
      <c r="J294" s="14"/>
      <c r="K294" s="30">
        <f t="shared" si="72"/>
        <v>0.22</v>
      </c>
      <c r="L294" s="14">
        <v>0.5</v>
      </c>
      <c r="M294" s="14">
        <v>3.44</v>
      </c>
      <c r="N294" s="14">
        <v>6.95</v>
      </c>
      <c r="O294" s="14">
        <f t="shared" si="73"/>
        <v>10.89</v>
      </c>
      <c r="P294" s="14">
        <f t="shared" si="74"/>
        <v>11.110000000000001</v>
      </c>
      <c r="Q294" s="31"/>
      <c r="R294" s="14">
        <f t="shared" si="75"/>
        <v>11.110000000000001</v>
      </c>
      <c r="S294" s="10"/>
      <c r="T294" s="10"/>
      <c r="U294" s="10"/>
    </row>
    <row r="295" spans="1:21" x14ac:dyDescent="0.2">
      <c r="A295" s="93"/>
      <c r="B295" s="121"/>
      <c r="C295" s="76" t="s">
        <v>249</v>
      </c>
      <c r="D295" s="77">
        <v>10</v>
      </c>
      <c r="E295" s="14"/>
      <c r="F295" s="14"/>
      <c r="G295" s="14"/>
      <c r="H295" s="30">
        <f t="shared" si="60"/>
        <v>0</v>
      </c>
      <c r="I295" s="14">
        <v>0.21</v>
      </c>
      <c r="J295" s="14"/>
      <c r="K295" s="30">
        <f t="shared" si="72"/>
        <v>0.21</v>
      </c>
      <c r="L295" s="14">
        <v>5.0199999999999996</v>
      </c>
      <c r="M295" s="14">
        <v>11.97</v>
      </c>
      <c r="N295" s="14">
        <v>11.02</v>
      </c>
      <c r="O295" s="14">
        <f t="shared" si="73"/>
        <v>28.01</v>
      </c>
      <c r="P295" s="14">
        <f t="shared" si="74"/>
        <v>28.220000000000002</v>
      </c>
      <c r="Q295" s="31"/>
      <c r="R295" s="14">
        <f t="shared" si="75"/>
        <v>28.220000000000002</v>
      </c>
      <c r="S295" s="10"/>
      <c r="T295" s="10"/>
      <c r="U295" s="10"/>
    </row>
    <row r="296" spans="1:21" x14ac:dyDescent="0.2">
      <c r="A296" s="93"/>
      <c r="B296" s="124"/>
      <c r="C296" s="76" t="s">
        <v>257</v>
      </c>
      <c r="D296" s="77">
        <v>8</v>
      </c>
      <c r="E296" s="14"/>
      <c r="F296" s="14"/>
      <c r="G296" s="14"/>
      <c r="H296" s="30">
        <f t="shared" si="60"/>
        <v>0</v>
      </c>
      <c r="I296" s="14">
        <v>1.5</v>
      </c>
      <c r="J296" s="14"/>
      <c r="K296" s="30">
        <f t="shared" si="72"/>
        <v>1.5</v>
      </c>
      <c r="L296" s="14">
        <v>20.149999999999999</v>
      </c>
      <c r="M296" s="14">
        <v>43.26</v>
      </c>
      <c r="N296" s="14">
        <v>124.32</v>
      </c>
      <c r="O296" s="14">
        <f t="shared" si="73"/>
        <v>187.73</v>
      </c>
      <c r="P296" s="14">
        <f t="shared" si="74"/>
        <v>189.23</v>
      </c>
      <c r="Q296" s="31"/>
      <c r="R296" s="14">
        <f t="shared" si="75"/>
        <v>189.23</v>
      </c>
      <c r="S296" s="10"/>
      <c r="T296" s="10"/>
      <c r="U296" s="10"/>
    </row>
    <row r="297" spans="1:21" x14ac:dyDescent="0.2">
      <c r="A297" s="93"/>
      <c r="B297" s="121" t="s">
        <v>442</v>
      </c>
      <c r="C297" s="76" t="s">
        <v>256</v>
      </c>
      <c r="D297" s="77">
        <v>32</v>
      </c>
      <c r="E297" s="14"/>
      <c r="F297" s="14"/>
      <c r="G297" s="14"/>
      <c r="H297" s="30">
        <f t="shared" si="60"/>
        <v>0</v>
      </c>
      <c r="I297" s="14">
        <v>1.7</v>
      </c>
      <c r="J297" s="14"/>
      <c r="K297" s="30">
        <f t="shared" si="72"/>
        <v>1.7</v>
      </c>
      <c r="L297" s="14">
        <v>0.4</v>
      </c>
      <c r="M297" s="14">
        <v>32.67</v>
      </c>
      <c r="N297" s="14">
        <v>197.29</v>
      </c>
      <c r="O297" s="14">
        <f t="shared" si="73"/>
        <v>230.35999999999999</v>
      </c>
      <c r="P297" s="14">
        <f t="shared" si="74"/>
        <v>232.05999999999997</v>
      </c>
      <c r="Q297" s="31">
        <v>0.3</v>
      </c>
      <c r="R297" s="14">
        <f t="shared" si="75"/>
        <v>232.35999999999999</v>
      </c>
      <c r="S297" s="10"/>
      <c r="T297" s="10"/>
      <c r="U297" s="10"/>
    </row>
    <row r="298" spans="1:21" x14ac:dyDescent="0.2">
      <c r="A298" s="93"/>
      <c r="B298" s="121"/>
      <c r="C298" s="76" t="s">
        <v>229</v>
      </c>
      <c r="D298" s="77">
        <v>8</v>
      </c>
      <c r="E298" s="14"/>
      <c r="F298" s="14"/>
      <c r="G298" s="14"/>
      <c r="H298" s="30">
        <f t="shared" si="60"/>
        <v>0</v>
      </c>
      <c r="I298" s="14">
        <v>0.6</v>
      </c>
      <c r="J298" s="14"/>
      <c r="K298" s="30">
        <f t="shared" si="72"/>
        <v>0.6</v>
      </c>
      <c r="L298" s="14">
        <v>1.5</v>
      </c>
      <c r="M298" s="14">
        <v>13.53</v>
      </c>
      <c r="N298" s="14">
        <v>39.229999999999997</v>
      </c>
      <c r="O298" s="14">
        <f t="shared" si="73"/>
        <v>54.26</v>
      </c>
      <c r="P298" s="14">
        <f t="shared" si="74"/>
        <v>54.86</v>
      </c>
      <c r="Q298" s="31"/>
      <c r="R298" s="14">
        <f t="shared" si="75"/>
        <v>54.86</v>
      </c>
      <c r="S298" s="10"/>
      <c r="T298" s="10"/>
      <c r="U298" s="10"/>
    </row>
    <row r="299" spans="1:21" x14ac:dyDescent="0.2">
      <c r="A299" s="93"/>
      <c r="B299" s="121"/>
      <c r="C299" s="76" t="s">
        <v>246</v>
      </c>
      <c r="D299" s="77">
        <v>6</v>
      </c>
      <c r="E299" s="14"/>
      <c r="F299" s="14"/>
      <c r="G299" s="14"/>
      <c r="H299" s="30">
        <f t="shared" si="60"/>
        <v>0</v>
      </c>
      <c r="I299" s="14">
        <v>0.5</v>
      </c>
      <c r="J299" s="14"/>
      <c r="K299" s="30">
        <f t="shared" si="72"/>
        <v>0.5</v>
      </c>
      <c r="L299" s="14">
        <v>10</v>
      </c>
      <c r="M299" s="14">
        <v>27</v>
      </c>
      <c r="N299" s="14">
        <v>84</v>
      </c>
      <c r="O299" s="14">
        <f t="shared" si="73"/>
        <v>121</v>
      </c>
      <c r="P299" s="14">
        <f t="shared" si="74"/>
        <v>121.5</v>
      </c>
      <c r="Q299" s="31"/>
      <c r="R299" s="14">
        <f t="shared" si="75"/>
        <v>121.5</v>
      </c>
      <c r="S299" s="10"/>
      <c r="T299" s="10"/>
      <c r="U299" s="10"/>
    </row>
    <row r="300" spans="1:21" x14ac:dyDescent="0.2">
      <c r="A300" s="93"/>
      <c r="B300" s="124"/>
      <c r="C300" s="76" t="s">
        <v>230</v>
      </c>
      <c r="D300" s="77">
        <v>5</v>
      </c>
      <c r="E300" s="14"/>
      <c r="F300" s="14"/>
      <c r="G300" s="14"/>
      <c r="H300" s="30">
        <f t="shared" si="60"/>
        <v>0</v>
      </c>
      <c r="I300" s="14">
        <v>0.5</v>
      </c>
      <c r="J300" s="14"/>
      <c r="K300" s="30">
        <f t="shared" si="72"/>
        <v>0.5</v>
      </c>
      <c r="L300" s="14"/>
      <c r="M300" s="14">
        <v>6.3</v>
      </c>
      <c r="N300" s="14">
        <v>16.2</v>
      </c>
      <c r="O300" s="14">
        <f t="shared" si="73"/>
        <v>22.5</v>
      </c>
      <c r="P300" s="14">
        <f t="shared" si="74"/>
        <v>23</v>
      </c>
      <c r="Q300" s="31"/>
      <c r="R300" s="14">
        <f t="shared" si="75"/>
        <v>23</v>
      </c>
      <c r="S300" s="10"/>
      <c r="T300" s="10"/>
      <c r="U300" s="10"/>
    </row>
    <row r="301" spans="1:21" x14ac:dyDescent="0.2">
      <c r="A301" s="93"/>
      <c r="B301" s="121" t="s">
        <v>259</v>
      </c>
      <c r="C301" s="76" t="s">
        <v>259</v>
      </c>
      <c r="D301" s="77">
        <v>13</v>
      </c>
      <c r="E301" s="14"/>
      <c r="F301" s="14"/>
      <c r="G301" s="14"/>
      <c r="H301" s="30">
        <f t="shared" si="60"/>
        <v>0</v>
      </c>
      <c r="I301" s="14">
        <v>0.3</v>
      </c>
      <c r="J301" s="14"/>
      <c r="K301" s="30">
        <f t="shared" si="72"/>
        <v>0.3</v>
      </c>
      <c r="L301" s="14"/>
      <c r="M301" s="14">
        <v>30.1</v>
      </c>
      <c r="N301" s="14">
        <v>114.23</v>
      </c>
      <c r="O301" s="14">
        <f t="shared" si="73"/>
        <v>144.33000000000001</v>
      </c>
      <c r="P301" s="14">
        <f t="shared" si="74"/>
        <v>144.63000000000002</v>
      </c>
      <c r="Q301" s="31"/>
      <c r="R301" s="14">
        <f t="shared" si="75"/>
        <v>144.63000000000002</v>
      </c>
      <c r="S301" s="10"/>
      <c r="T301" s="10"/>
      <c r="U301" s="10"/>
    </row>
    <row r="302" spans="1:21" x14ac:dyDescent="0.2">
      <c r="A302" s="93"/>
      <c r="B302" s="121"/>
      <c r="C302" s="76" t="s">
        <v>335</v>
      </c>
      <c r="D302" s="77">
        <v>14</v>
      </c>
      <c r="E302" s="14"/>
      <c r="F302" s="14"/>
      <c r="G302" s="14"/>
      <c r="H302" s="30">
        <f t="shared" si="60"/>
        <v>0</v>
      </c>
      <c r="I302" s="14"/>
      <c r="J302" s="14"/>
      <c r="K302" s="30">
        <f t="shared" si="72"/>
        <v>0</v>
      </c>
      <c r="L302" s="14">
        <v>0.2</v>
      </c>
      <c r="M302" s="14">
        <v>38.36</v>
      </c>
      <c r="N302" s="14">
        <v>83.8</v>
      </c>
      <c r="O302" s="14">
        <f t="shared" si="73"/>
        <v>122.36</v>
      </c>
      <c r="P302" s="14">
        <f t="shared" si="74"/>
        <v>122.36</v>
      </c>
      <c r="Q302" s="31"/>
      <c r="R302" s="14">
        <f t="shared" si="75"/>
        <v>122.36</v>
      </c>
      <c r="S302" s="10"/>
      <c r="T302" s="10"/>
      <c r="U302" s="10"/>
    </row>
    <row r="303" spans="1:21" x14ac:dyDescent="0.2">
      <c r="A303" s="93"/>
      <c r="B303" s="121"/>
      <c r="C303" s="76" t="s">
        <v>235</v>
      </c>
      <c r="D303" s="77">
        <v>9</v>
      </c>
      <c r="E303" s="14"/>
      <c r="F303" s="14"/>
      <c r="G303" s="14"/>
      <c r="H303" s="30">
        <f t="shared" si="60"/>
        <v>0</v>
      </c>
      <c r="I303" s="14">
        <v>1.8</v>
      </c>
      <c r="J303" s="14"/>
      <c r="K303" s="30">
        <f t="shared" si="72"/>
        <v>1.8</v>
      </c>
      <c r="L303" s="14"/>
      <c r="M303" s="14">
        <v>12.5</v>
      </c>
      <c r="N303" s="14">
        <v>27.75</v>
      </c>
      <c r="O303" s="14">
        <f t="shared" si="73"/>
        <v>40.25</v>
      </c>
      <c r="P303" s="14">
        <f t="shared" si="74"/>
        <v>42.05</v>
      </c>
      <c r="Q303" s="31"/>
      <c r="R303" s="14">
        <f t="shared" si="75"/>
        <v>42.05</v>
      </c>
      <c r="S303" s="10"/>
      <c r="T303" s="10"/>
      <c r="U303" s="10"/>
    </row>
    <row r="304" spans="1:21" x14ac:dyDescent="0.2">
      <c r="A304" s="93"/>
      <c r="B304" s="121"/>
      <c r="C304" s="76" t="s">
        <v>237</v>
      </c>
      <c r="D304" s="77">
        <v>6</v>
      </c>
      <c r="E304" s="14"/>
      <c r="F304" s="14"/>
      <c r="G304" s="14"/>
      <c r="H304" s="30">
        <f t="shared" si="60"/>
        <v>0</v>
      </c>
      <c r="I304" s="14">
        <v>1.5</v>
      </c>
      <c r="J304" s="14"/>
      <c r="K304" s="30">
        <f t="shared" si="72"/>
        <v>1.5</v>
      </c>
      <c r="L304" s="14">
        <v>0.5</v>
      </c>
      <c r="M304" s="14">
        <v>3.8</v>
      </c>
      <c r="N304" s="14">
        <v>7</v>
      </c>
      <c r="O304" s="14">
        <f t="shared" si="73"/>
        <v>11.3</v>
      </c>
      <c r="P304" s="14">
        <f t="shared" si="74"/>
        <v>12.8</v>
      </c>
      <c r="Q304" s="31"/>
      <c r="R304" s="14">
        <f t="shared" si="75"/>
        <v>12.8</v>
      </c>
      <c r="S304" s="10"/>
      <c r="T304" s="10"/>
      <c r="U304" s="10"/>
    </row>
    <row r="305" spans="1:21" x14ac:dyDescent="0.2">
      <c r="A305" s="93"/>
      <c r="B305" s="124"/>
      <c r="C305" s="78" t="s">
        <v>245</v>
      </c>
      <c r="D305" s="79"/>
      <c r="E305" s="36"/>
      <c r="F305" s="36"/>
      <c r="G305" s="36"/>
      <c r="H305" s="65"/>
      <c r="I305" s="36"/>
      <c r="J305" s="36"/>
      <c r="K305" s="65"/>
      <c r="L305" s="36"/>
      <c r="M305" s="36"/>
      <c r="N305" s="36"/>
      <c r="O305" s="36"/>
      <c r="P305" s="36"/>
      <c r="Q305" s="113"/>
      <c r="R305" s="36"/>
      <c r="S305" s="10"/>
      <c r="T305" s="10"/>
      <c r="U305" s="10"/>
    </row>
    <row r="306" spans="1:21" x14ac:dyDescent="0.2">
      <c r="A306" s="93"/>
      <c r="B306" s="121" t="s">
        <v>244</v>
      </c>
      <c r="C306" s="76" t="s">
        <v>244</v>
      </c>
      <c r="D306" s="77">
        <v>30</v>
      </c>
      <c r="E306" s="14"/>
      <c r="F306" s="14">
        <v>3.5</v>
      </c>
      <c r="G306" s="14"/>
      <c r="H306" s="30">
        <f t="shared" si="60"/>
        <v>3.5</v>
      </c>
      <c r="I306" s="14">
        <v>131.5</v>
      </c>
      <c r="J306" s="14"/>
      <c r="K306" s="30">
        <f t="shared" si="72"/>
        <v>135</v>
      </c>
      <c r="L306" s="14">
        <v>371.1</v>
      </c>
      <c r="M306" s="14">
        <v>536.54999999999995</v>
      </c>
      <c r="N306" s="14">
        <v>1310.5</v>
      </c>
      <c r="O306" s="14">
        <f t="shared" ref="O306:O336" si="76">+SUM(L306:N306)</f>
        <v>2218.15</v>
      </c>
      <c r="P306" s="14">
        <f t="shared" ref="P306:P336" si="77">+SUM(K306+O306)</f>
        <v>2353.15</v>
      </c>
      <c r="Q306" s="31">
        <v>10</v>
      </c>
      <c r="R306" s="14">
        <f t="shared" si="75"/>
        <v>2363.15</v>
      </c>
      <c r="S306" s="10"/>
      <c r="T306" s="10"/>
      <c r="U306" s="10"/>
    </row>
    <row r="307" spans="1:21" x14ac:dyDescent="0.2">
      <c r="A307" s="93"/>
      <c r="B307" s="121"/>
      <c r="C307" s="76" t="s">
        <v>243</v>
      </c>
      <c r="D307" s="77">
        <v>5</v>
      </c>
      <c r="E307" s="14"/>
      <c r="F307" s="14"/>
      <c r="G307" s="14"/>
      <c r="H307" s="30">
        <f t="shared" si="60"/>
        <v>0</v>
      </c>
      <c r="I307" s="14"/>
      <c r="J307" s="14"/>
      <c r="K307" s="30">
        <f t="shared" si="72"/>
        <v>0</v>
      </c>
      <c r="L307" s="14">
        <v>40</v>
      </c>
      <c r="M307" s="14">
        <v>156.1</v>
      </c>
      <c r="N307" s="14">
        <v>79</v>
      </c>
      <c r="O307" s="14">
        <f t="shared" si="76"/>
        <v>275.10000000000002</v>
      </c>
      <c r="P307" s="14">
        <f t="shared" si="77"/>
        <v>275.10000000000002</v>
      </c>
      <c r="Q307" s="31"/>
      <c r="R307" s="14">
        <f t="shared" si="75"/>
        <v>275.10000000000002</v>
      </c>
      <c r="S307" s="10"/>
      <c r="T307" s="10"/>
      <c r="U307" s="10"/>
    </row>
    <row r="308" spans="1:21" x14ac:dyDescent="0.2">
      <c r="A308" s="93"/>
      <c r="B308" s="121"/>
      <c r="C308" s="76" t="s">
        <v>258</v>
      </c>
      <c r="D308" s="77">
        <v>7</v>
      </c>
      <c r="E308" s="14"/>
      <c r="F308" s="14"/>
      <c r="G308" s="14"/>
      <c r="H308" s="30">
        <f t="shared" si="60"/>
        <v>0</v>
      </c>
      <c r="I308" s="14">
        <v>2.5</v>
      </c>
      <c r="J308" s="14"/>
      <c r="K308" s="30">
        <f t="shared" si="72"/>
        <v>2.5</v>
      </c>
      <c r="L308" s="14">
        <v>25.5</v>
      </c>
      <c r="M308" s="14">
        <v>206.5</v>
      </c>
      <c r="N308" s="14">
        <v>297.5</v>
      </c>
      <c r="O308" s="14">
        <f t="shared" si="76"/>
        <v>529.5</v>
      </c>
      <c r="P308" s="14">
        <f t="shared" si="77"/>
        <v>532</v>
      </c>
      <c r="Q308" s="31">
        <v>1</v>
      </c>
      <c r="R308" s="14">
        <f t="shared" si="75"/>
        <v>533</v>
      </c>
      <c r="S308" s="10"/>
      <c r="T308" s="10"/>
      <c r="U308" s="10"/>
    </row>
    <row r="309" spans="1:21" x14ac:dyDescent="0.2">
      <c r="A309" s="93"/>
      <c r="B309" s="121"/>
      <c r="C309" s="76" t="s">
        <v>234</v>
      </c>
      <c r="D309" s="77">
        <v>17</v>
      </c>
      <c r="E309" s="14"/>
      <c r="F309" s="14"/>
      <c r="G309" s="14"/>
      <c r="H309" s="30">
        <f t="shared" si="60"/>
        <v>0</v>
      </c>
      <c r="I309" s="14">
        <v>0.6</v>
      </c>
      <c r="J309" s="14"/>
      <c r="K309" s="30">
        <f t="shared" si="72"/>
        <v>0.6</v>
      </c>
      <c r="L309" s="14">
        <v>1406.03</v>
      </c>
      <c r="M309" s="14">
        <v>756.82</v>
      </c>
      <c r="N309" s="14">
        <v>658.35</v>
      </c>
      <c r="O309" s="14">
        <f t="shared" si="76"/>
        <v>2821.2</v>
      </c>
      <c r="P309" s="14">
        <f t="shared" si="77"/>
        <v>2821.7999999999997</v>
      </c>
      <c r="Q309" s="31">
        <v>2.5</v>
      </c>
      <c r="R309" s="14">
        <f t="shared" si="75"/>
        <v>2824.2999999999997</v>
      </c>
      <c r="S309" s="10"/>
      <c r="T309" s="10"/>
      <c r="U309" s="10"/>
    </row>
    <row r="310" spans="1:21" x14ac:dyDescent="0.2">
      <c r="A310" s="93"/>
      <c r="B310" s="124"/>
      <c r="C310" s="76" t="s">
        <v>228</v>
      </c>
      <c r="D310" s="77">
        <v>14</v>
      </c>
      <c r="E310" s="14"/>
      <c r="F310" s="14"/>
      <c r="G310" s="14"/>
      <c r="H310" s="30">
        <f t="shared" si="60"/>
        <v>0</v>
      </c>
      <c r="I310" s="14">
        <v>0.5</v>
      </c>
      <c r="J310" s="14"/>
      <c r="K310" s="30">
        <f t="shared" si="72"/>
        <v>0.5</v>
      </c>
      <c r="L310" s="14">
        <v>195.02</v>
      </c>
      <c r="M310" s="14">
        <v>161.77000000000001</v>
      </c>
      <c r="N310" s="14">
        <v>154.31</v>
      </c>
      <c r="O310" s="14">
        <f t="shared" si="76"/>
        <v>511.1</v>
      </c>
      <c r="P310" s="14">
        <f t="shared" si="77"/>
        <v>511.6</v>
      </c>
      <c r="Q310" s="31"/>
      <c r="R310" s="14">
        <f t="shared" si="75"/>
        <v>511.6</v>
      </c>
      <c r="S310" s="10"/>
      <c r="T310" s="10"/>
      <c r="U310" s="10"/>
    </row>
    <row r="311" spans="1:21" x14ac:dyDescent="0.2">
      <c r="A311" s="93"/>
      <c r="B311" s="121" t="s">
        <v>367</v>
      </c>
      <c r="C311" s="76" t="s">
        <v>367</v>
      </c>
      <c r="D311" s="77">
        <v>0</v>
      </c>
      <c r="E311" s="14"/>
      <c r="F311" s="14"/>
      <c r="G311" s="14"/>
      <c r="H311" s="30">
        <f t="shared" si="60"/>
        <v>0</v>
      </c>
      <c r="I311" s="14"/>
      <c r="J311" s="14"/>
      <c r="K311" s="30">
        <f t="shared" si="72"/>
        <v>0</v>
      </c>
      <c r="L311" s="14"/>
      <c r="M311" s="14"/>
      <c r="N311" s="14"/>
      <c r="O311" s="14">
        <f t="shared" si="76"/>
        <v>0</v>
      </c>
      <c r="P311" s="14">
        <f t="shared" si="77"/>
        <v>0</v>
      </c>
      <c r="Q311" s="31"/>
      <c r="R311" s="14">
        <f t="shared" si="75"/>
        <v>0</v>
      </c>
      <c r="S311" s="10"/>
      <c r="T311" s="10"/>
      <c r="U311" s="10"/>
    </row>
    <row r="312" spans="1:21" x14ac:dyDescent="0.2">
      <c r="A312" s="93"/>
      <c r="B312" s="121"/>
      <c r="C312" s="76" t="s">
        <v>368</v>
      </c>
      <c r="D312" s="77">
        <v>0</v>
      </c>
      <c r="E312" s="14"/>
      <c r="F312" s="14"/>
      <c r="G312" s="14"/>
      <c r="H312" s="30">
        <f t="shared" si="60"/>
        <v>0</v>
      </c>
      <c r="I312" s="14"/>
      <c r="J312" s="14"/>
      <c r="K312" s="30">
        <f t="shared" si="72"/>
        <v>0</v>
      </c>
      <c r="L312" s="14"/>
      <c r="M312" s="14"/>
      <c r="N312" s="14"/>
      <c r="O312" s="14">
        <f t="shared" si="76"/>
        <v>0</v>
      </c>
      <c r="P312" s="14">
        <f t="shared" si="77"/>
        <v>0</v>
      </c>
      <c r="Q312" s="31"/>
      <c r="R312" s="14">
        <f t="shared" si="75"/>
        <v>0</v>
      </c>
      <c r="S312" s="10"/>
      <c r="T312" s="10"/>
      <c r="U312" s="10"/>
    </row>
    <row r="313" spans="1:21" x14ac:dyDescent="0.2">
      <c r="A313" s="93"/>
      <c r="B313" s="121"/>
      <c r="C313" s="76" t="s">
        <v>254</v>
      </c>
      <c r="D313" s="77">
        <v>69</v>
      </c>
      <c r="E313" s="14"/>
      <c r="F313" s="14"/>
      <c r="G313" s="14"/>
      <c r="H313" s="30">
        <f t="shared" si="60"/>
        <v>0</v>
      </c>
      <c r="I313" s="14">
        <v>1.4</v>
      </c>
      <c r="J313" s="14">
        <v>2.0099999999999998</v>
      </c>
      <c r="K313" s="30">
        <f t="shared" si="72"/>
        <v>3.4099999999999997</v>
      </c>
      <c r="L313" s="14">
        <v>1.8</v>
      </c>
      <c r="M313" s="14">
        <v>8.14</v>
      </c>
      <c r="N313" s="14">
        <v>25.86</v>
      </c>
      <c r="O313" s="14">
        <f t="shared" si="76"/>
        <v>35.799999999999997</v>
      </c>
      <c r="P313" s="14">
        <f t="shared" si="77"/>
        <v>39.209999999999994</v>
      </c>
      <c r="Q313" s="31">
        <v>0.05</v>
      </c>
      <c r="R313" s="14">
        <f t="shared" si="75"/>
        <v>39.259999999999991</v>
      </c>
      <c r="S313" s="10"/>
      <c r="T313" s="10"/>
      <c r="U313" s="10"/>
    </row>
    <row r="314" spans="1:21" x14ac:dyDescent="0.2">
      <c r="A314" s="93"/>
      <c r="B314" s="121"/>
      <c r="C314" s="76" t="s">
        <v>452</v>
      </c>
      <c r="D314" s="77">
        <v>0</v>
      </c>
      <c r="E314" s="14"/>
      <c r="F314" s="14"/>
      <c r="G314" s="14"/>
      <c r="H314" s="30">
        <f t="shared" si="60"/>
        <v>0</v>
      </c>
      <c r="I314" s="14"/>
      <c r="J314" s="14"/>
      <c r="K314" s="30">
        <f t="shared" si="72"/>
        <v>0</v>
      </c>
      <c r="L314" s="14"/>
      <c r="M314" s="14"/>
      <c r="N314" s="14"/>
      <c r="O314" s="14">
        <f t="shared" si="76"/>
        <v>0</v>
      </c>
      <c r="P314" s="14">
        <f t="shared" si="77"/>
        <v>0</v>
      </c>
      <c r="Q314" s="31"/>
      <c r="R314" s="14">
        <f t="shared" si="75"/>
        <v>0</v>
      </c>
      <c r="S314" s="10"/>
      <c r="T314" s="10"/>
      <c r="U314" s="10"/>
    </row>
    <row r="315" spans="1:21" x14ac:dyDescent="0.2">
      <c r="A315" s="93"/>
      <c r="B315" s="121"/>
      <c r="C315" s="76" t="s">
        <v>361</v>
      </c>
      <c r="D315" s="77">
        <v>5</v>
      </c>
      <c r="E315" s="14"/>
      <c r="F315" s="14"/>
      <c r="G315" s="14"/>
      <c r="H315" s="30">
        <f t="shared" si="60"/>
        <v>0</v>
      </c>
      <c r="I315" s="14"/>
      <c r="J315" s="14"/>
      <c r="K315" s="30">
        <f t="shared" si="72"/>
        <v>0</v>
      </c>
      <c r="L315" s="14"/>
      <c r="M315" s="14">
        <v>0.6</v>
      </c>
      <c r="N315" s="14">
        <v>2.66</v>
      </c>
      <c r="O315" s="14">
        <f t="shared" si="76"/>
        <v>3.2600000000000002</v>
      </c>
      <c r="P315" s="14">
        <f t="shared" si="77"/>
        <v>3.2600000000000002</v>
      </c>
      <c r="Q315" s="31">
        <v>0.2</v>
      </c>
      <c r="R315" s="14">
        <f t="shared" si="75"/>
        <v>3.4600000000000004</v>
      </c>
      <c r="S315" s="10"/>
      <c r="T315" s="10"/>
      <c r="U315" s="10"/>
    </row>
    <row r="316" spans="1:21" x14ac:dyDescent="0.2">
      <c r="A316" s="93"/>
      <c r="B316" s="121"/>
      <c r="C316" s="76" t="s">
        <v>236</v>
      </c>
      <c r="D316" s="77">
        <v>59</v>
      </c>
      <c r="E316" s="14"/>
      <c r="F316" s="14"/>
      <c r="G316" s="14"/>
      <c r="H316" s="30">
        <f t="shared" si="60"/>
        <v>0</v>
      </c>
      <c r="I316" s="14">
        <v>1</v>
      </c>
      <c r="J316" s="14">
        <v>0.06</v>
      </c>
      <c r="K316" s="30">
        <f t="shared" si="72"/>
        <v>1.06</v>
      </c>
      <c r="L316" s="14"/>
      <c r="M316" s="14">
        <v>17.39</v>
      </c>
      <c r="N316" s="14">
        <v>101.83</v>
      </c>
      <c r="O316" s="14">
        <f t="shared" si="76"/>
        <v>119.22</v>
      </c>
      <c r="P316" s="14">
        <f t="shared" si="77"/>
        <v>120.28</v>
      </c>
      <c r="Q316" s="31">
        <v>0.2</v>
      </c>
      <c r="R316" s="14">
        <f t="shared" si="75"/>
        <v>120.48</v>
      </c>
      <c r="S316" s="10"/>
      <c r="T316" s="10"/>
      <c r="U316" s="10"/>
    </row>
    <row r="317" spans="1:21" x14ac:dyDescent="0.2">
      <c r="A317" s="93"/>
      <c r="B317" s="121"/>
      <c r="C317" s="76" t="s">
        <v>253</v>
      </c>
      <c r="D317" s="77">
        <v>14</v>
      </c>
      <c r="E317" s="14"/>
      <c r="F317" s="14"/>
      <c r="G317" s="14"/>
      <c r="H317" s="30">
        <f t="shared" si="60"/>
        <v>0</v>
      </c>
      <c r="I317" s="14"/>
      <c r="J317" s="14"/>
      <c r="K317" s="30">
        <f t="shared" si="72"/>
        <v>0</v>
      </c>
      <c r="L317" s="14"/>
      <c r="M317" s="14">
        <v>4.83</v>
      </c>
      <c r="N317" s="14">
        <v>30.84</v>
      </c>
      <c r="O317" s="14">
        <f t="shared" si="76"/>
        <v>35.67</v>
      </c>
      <c r="P317" s="14">
        <f t="shared" si="77"/>
        <v>35.67</v>
      </c>
      <c r="Q317" s="31"/>
      <c r="R317" s="14">
        <f t="shared" si="75"/>
        <v>35.67</v>
      </c>
      <c r="S317" s="10"/>
      <c r="T317" s="10"/>
      <c r="U317" s="10"/>
    </row>
    <row r="318" spans="1:21" x14ac:dyDescent="0.2">
      <c r="A318" s="93"/>
      <c r="B318" s="121"/>
      <c r="C318" s="76" t="s">
        <v>255</v>
      </c>
      <c r="D318" s="77">
        <v>14</v>
      </c>
      <c r="E318" s="14"/>
      <c r="F318" s="14"/>
      <c r="G318" s="14"/>
      <c r="H318" s="30">
        <f t="shared" si="60"/>
        <v>0</v>
      </c>
      <c r="I318" s="14">
        <v>1.7</v>
      </c>
      <c r="J318" s="14"/>
      <c r="K318" s="30">
        <f t="shared" si="72"/>
        <v>1.7</v>
      </c>
      <c r="L318" s="14"/>
      <c r="M318" s="14">
        <v>6.64</v>
      </c>
      <c r="N318" s="14">
        <v>23.9</v>
      </c>
      <c r="O318" s="14">
        <f t="shared" si="76"/>
        <v>30.54</v>
      </c>
      <c r="P318" s="14">
        <f t="shared" si="77"/>
        <v>32.24</v>
      </c>
      <c r="Q318" s="31"/>
      <c r="R318" s="14">
        <f t="shared" si="75"/>
        <v>32.24</v>
      </c>
      <c r="S318" s="10"/>
      <c r="T318" s="10"/>
      <c r="U318" s="10"/>
    </row>
    <row r="319" spans="1:21" x14ac:dyDescent="0.2">
      <c r="A319" s="93"/>
      <c r="B319" s="121"/>
      <c r="C319" s="76" t="s">
        <v>376</v>
      </c>
      <c r="D319" s="77">
        <v>0</v>
      </c>
      <c r="E319" s="14"/>
      <c r="F319" s="14"/>
      <c r="G319" s="14"/>
      <c r="H319" s="30">
        <f t="shared" si="60"/>
        <v>0</v>
      </c>
      <c r="I319" s="14"/>
      <c r="J319" s="14"/>
      <c r="K319" s="30">
        <f t="shared" si="72"/>
        <v>0</v>
      </c>
      <c r="L319" s="14"/>
      <c r="M319" s="14"/>
      <c r="N319" s="14"/>
      <c r="O319" s="14">
        <f t="shared" si="76"/>
        <v>0</v>
      </c>
      <c r="P319" s="14">
        <f t="shared" si="77"/>
        <v>0</v>
      </c>
      <c r="Q319" s="31"/>
      <c r="R319" s="14">
        <f t="shared" si="75"/>
        <v>0</v>
      </c>
      <c r="S319" s="10"/>
      <c r="T319" s="10"/>
      <c r="U319" s="10"/>
    </row>
    <row r="320" spans="1:21" x14ac:dyDescent="0.2">
      <c r="A320" s="93"/>
      <c r="B320" s="121"/>
      <c r="C320" s="76" t="s">
        <v>251</v>
      </c>
      <c r="D320" s="77">
        <v>49</v>
      </c>
      <c r="E320" s="14"/>
      <c r="F320" s="14"/>
      <c r="G320" s="14"/>
      <c r="H320" s="30">
        <f t="shared" si="60"/>
        <v>0</v>
      </c>
      <c r="I320" s="14">
        <v>12</v>
      </c>
      <c r="J320" s="14"/>
      <c r="K320" s="30">
        <f t="shared" si="72"/>
        <v>12</v>
      </c>
      <c r="L320" s="14"/>
      <c r="M320" s="14">
        <v>28.86</v>
      </c>
      <c r="N320" s="14">
        <v>113.05</v>
      </c>
      <c r="O320" s="14">
        <f t="shared" si="76"/>
        <v>141.91</v>
      </c>
      <c r="P320" s="14">
        <f t="shared" si="77"/>
        <v>153.91</v>
      </c>
      <c r="Q320" s="31"/>
      <c r="R320" s="14">
        <f t="shared" si="75"/>
        <v>153.91</v>
      </c>
      <c r="S320" s="10"/>
      <c r="T320" s="10"/>
      <c r="U320" s="10"/>
    </row>
    <row r="321" spans="1:21" x14ac:dyDescent="0.2">
      <c r="A321" s="93"/>
      <c r="B321" s="121"/>
      <c r="C321" s="76" t="s">
        <v>232</v>
      </c>
      <c r="D321" s="77">
        <v>0</v>
      </c>
      <c r="E321" s="14"/>
      <c r="F321" s="14"/>
      <c r="G321" s="14"/>
      <c r="H321" s="30">
        <f t="shared" si="60"/>
        <v>0</v>
      </c>
      <c r="I321" s="14"/>
      <c r="J321" s="14"/>
      <c r="K321" s="30">
        <f t="shared" si="72"/>
        <v>0</v>
      </c>
      <c r="L321" s="14"/>
      <c r="M321" s="14"/>
      <c r="N321" s="14"/>
      <c r="O321" s="14">
        <f t="shared" si="76"/>
        <v>0</v>
      </c>
      <c r="P321" s="14">
        <f t="shared" si="77"/>
        <v>0</v>
      </c>
      <c r="Q321" s="31"/>
      <c r="R321" s="14">
        <f t="shared" si="75"/>
        <v>0</v>
      </c>
      <c r="S321" s="10"/>
      <c r="T321" s="10"/>
      <c r="U321" s="10"/>
    </row>
    <row r="322" spans="1:21" x14ac:dyDescent="0.2">
      <c r="A322" s="93"/>
      <c r="B322" s="121"/>
      <c r="C322" s="76" t="s">
        <v>344</v>
      </c>
      <c r="D322" s="77">
        <v>3</v>
      </c>
      <c r="E322" s="14"/>
      <c r="F322" s="14"/>
      <c r="G322" s="14"/>
      <c r="H322" s="30">
        <f t="shared" si="60"/>
        <v>0</v>
      </c>
      <c r="I322" s="14"/>
      <c r="J322" s="14"/>
      <c r="K322" s="30">
        <f t="shared" si="72"/>
        <v>0</v>
      </c>
      <c r="L322" s="14"/>
      <c r="M322" s="14">
        <v>1</v>
      </c>
      <c r="N322" s="14">
        <v>1.9</v>
      </c>
      <c r="O322" s="14">
        <f t="shared" si="76"/>
        <v>2.9</v>
      </c>
      <c r="P322" s="14">
        <f t="shared" si="77"/>
        <v>2.9</v>
      </c>
      <c r="Q322" s="31"/>
      <c r="R322" s="14">
        <f t="shared" si="75"/>
        <v>2.9</v>
      </c>
      <c r="S322" s="10"/>
      <c r="T322" s="10"/>
      <c r="U322" s="10"/>
    </row>
    <row r="323" spans="1:21" x14ac:dyDescent="0.2">
      <c r="A323" s="93"/>
      <c r="B323" s="121"/>
      <c r="C323" s="76" t="s">
        <v>242</v>
      </c>
      <c r="D323" s="77">
        <v>6</v>
      </c>
      <c r="E323" s="14"/>
      <c r="F323" s="14"/>
      <c r="G323" s="14"/>
      <c r="H323" s="30">
        <f t="shared" si="60"/>
        <v>0</v>
      </c>
      <c r="I323" s="14">
        <v>0.1</v>
      </c>
      <c r="J323" s="14"/>
      <c r="K323" s="30">
        <f t="shared" si="72"/>
        <v>0.1</v>
      </c>
      <c r="L323" s="14"/>
      <c r="M323" s="14">
        <v>1.1000000000000001</v>
      </c>
      <c r="N323" s="14">
        <v>7.64</v>
      </c>
      <c r="O323" s="14">
        <f t="shared" si="76"/>
        <v>8.74</v>
      </c>
      <c r="P323" s="14">
        <f t="shared" si="77"/>
        <v>8.84</v>
      </c>
      <c r="Q323" s="31">
        <v>0.3</v>
      </c>
      <c r="R323" s="14">
        <f t="shared" si="75"/>
        <v>9.14</v>
      </c>
      <c r="S323" s="10"/>
      <c r="T323" s="10"/>
      <c r="U323" s="10"/>
    </row>
    <row r="324" spans="1:21" x14ac:dyDescent="0.2">
      <c r="A324" s="93"/>
      <c r="B324" s="121"/>
      <c r="C324" s="76" t="s">
        <v>370</v>
      </c>
      <c r="D324" s="77">
        <v>0</v>
      </c>
      <c r="E324" s="14"/>
      <c r="F324" s="14"/>
      <c r="G324" s="14"/>
      <c r="H324" s="30">
        <f t="shared" si="60"/>
        <v>0</v>
      </c>
      <c r="I324" s="14"/>
      <c r="J324" s="14"/>
      <c r="K324" s="30">
        <f t="shared" si="72"/>
        <v>0</v>
      </c>
      <c r="L324" s="14"/>
      <c r="M324" s="14"/>
      <c r="N324" s="14"/>
      <c r="O324" s="14">
        <f t="shared" si="76"/>
        <v>0</v>
      </c>
      <c r="P324" s="14">
        <f t="shared" si="77"/>
        <v>0</v>
      </c>
      <c r="Q324" s="31"/>
      <c r="R324" s="14">
        <f t="shared" si="75"/>
        <v>0</v>
      </c>
      <c r="S324" s="10"/>
      <c r="T324" s="10"/>
      <c r="U324" s="10"/>
    </row>
    <row r="325" spans="1:21" x14ac:dyDescent="0.2">
      <c r="A325" s="93"/>
      <c r="B325" s="121"/>
      <c r="C325" s="76" t="s">
        <v>231</v>
      </c>
      <c r="D325" s="77">
        <v>1</v>
      </c>
      <c r="E325" s="14"/>
      <c r="F325" s="14"/>
      <c r="G325" s="14"/>
      <c r="H325" s="30">
        <f t="shared" si="60"/>
        <v>0</v>
      </c>
      <c r="I325" s="14"/>
      <c r="J325" s="14"/>
      <c r="K325" s="30">
        <f t="shared" si="72"/>
        <v>0</v>
      </c>
      <c r="L325" s="14"/>
      <c r="M325" s="14"/>
      <c r="N325" s="14">
        <v>0.5</v>
      </c>
      <c r="O325" s="14">
        <f t="shared" si="76"/>
        <v>0.5</v>
      </c>
      <c r="P325" s="14">
        <f t="shared" si="77"/>
        <v>0.5</v>
      </c>
      <c r="Q325" s="31"/>
      <c r="R325" s="14">
        <f t="shared" si="75"/>
        <v>0.5</v>
      </c>
      <c r="S325" s="10"/>
      <c r="T325" s="10"/>
      <c r="U325" s="10"/>
    </row>
    <row r="326" spans="1:21" x14ac:dyDescent="0.2">
      <c r="A326" s="93"/>
      <c r="B326" s="121"/>
      <c r="C326" s="76" t="s">
        <v>346</v>
      </c>
      <c r="D326" s="77">
        <v>3</v>
      </c>
      <c r="E326" s="14"/>
      <c r="F326" s="14"/>
      <c r="G326" s="14"/>
      <c r="H326" s="30">
        <f t="shared" si="60"/>
        <v>0</v>
      </c>
      <c r="I326" s="14"/>
      <c r="J326" s="14"/>
      <c r="K326" s="30">
        <f t="shared" si="72"/>
        <v>0</v>
      </c>
      <c r="L326" s="14"/>
      <c r="M326" s="14"/>
      <c r="N326" s="14">
        <v>3.03</v>
      </c>
      <c r="O326" s="14">
        <f t="shared" si="76"/>
        <v>3.03</v>
      </c>
      <c r="P326" s="14">
        <f t="shared" si="77"/>
        <v>3.03</v>
      </c>
      <c r="Q326" s="31"/>
      <c r="R326" s="14">
        <f t="shared" si="75"/>
        <v>3.03</v>
      </c>
      <c r="S326" s="10"/>
      <c r="T326" s="10"/>
      <c r="U326" s="10"/>
    </row>
    <row r="327" spans="1:21" x14ac:dyDescent="0.2">
      <c r="A327" s="93"/>
      <c r="B327" s="121"/>
      <c r="C327" s="76" t="s">
        <v>347</v>
      </c>
      <c r="D327" s="77">
        <v>1</v>
      </c>
      <c r="E327" s="14"/>
      <c r="F327" s="14"/>
      <c r="G327" s="14"/>
      <c r="H327" s="30">
        <f t="shared" si="60"/>
        <v>0</v>
      </c>
      <c r="I327" s="14">
        <v>0.2</v>
      </c>
      <c r="J327" s="14"/>
      <c r="K327" s="30">
        <f t="shared" si="72"/>
        <v>0.2</v>
      </c>
      <c r="L327" s="14"/>
      <c r="M327" s="14"/>
      <c r="N327" s="14">
        <v>0.8</v>
      </c>
      <c r="O327" s="14">
        <f t="shared" si="76"/>
        <v>0.8</v>
      </c>
      <c r="P327" s="14">
        <f t="shared" si="77"/>
        <v>1</v>
      </c>
      <c r="Q327" s="31"/>
      <c r="R327" s="14">
        <f t="shared" si="75"/>
        <v>1</v>
      </c>
      <c r="S327" s="10"/>
      <c r="T327" s="10"/>
      <c r="U327" s="10"/>
    </row>
    <row r="328" spans="1:21" x14ac:dyDescent="0.2">
      <c r="A328" s="93"/>
      <c r="B328" s="121"/>
      <c r="C328" s="76" t="s">
        <v>289</v>
      </c>
      <c r="D328" s="77">
        <v>0</v>
      </c>
      <c r="E328" s="14"/>
      <c r="F328" s="14"/>
      <c r="G328" s="14"/>
      <c r="H328" s="30">
        <f t="shared" si="60"/>
        <v>0</v>
      </c>
      <c r="I328" s="14"/>
      <c r="J328" s="14"/>
      <c r="K328" s="30">
        <f t="shared" si="72"/>
        <v>0</v>
      </c>
      <c r="L328" s="14"/>
      <c r="M328" s="14"/>
      <c r="N328" s="14"/>
      <c r="O328" s="14">
        <f t="shared" si="76"/>
        <v>0</v>
      </c>
      <c r="P328" s="14">
        <f t="shared" si="77"/>
        <v>0</v>
      </c>
      <c r="Q328" s="31"/>
      <c r="R328" s="14">
        <f t="shared" si="75"/>
        <v>0</v>
      </c>
      <c r="S328" s="10"/>
      <c r="T328" s="10"/>
      <c r="U328" s="10"/>
    </row>
    <row r="329" spans="1:21" x14ac:dyDescent="0.2">
      <c r="A329" s="93"/>
      <c r="B329" s="121"/>
      <c r="C329" s="76" t="s">
        <v>238</v>
      </c>
      <c r="D329" s="77">
        <v>7</v>
      </c>
      <c r="E329" s="14"/>
      <c r="F329" s="14"/>
      <c r="G329" s="14"/>
      <c r="H329" s="30">
        <f t="shared" si="60"/>
        <v>0</v>
      </c>
      <c r="I329" s="14">
        <v>0.03</v>
      </c>
      <c r="J329" s="14"/>
      <c r="K329" s="30">
        <f t="shared" si="72"/>
        <v>0.03</v>
      </c>
      <c r="L329" s="14"/>
      <c r="M329" s="14">
        <v>1.48</v>
      </c>
      <c r="N329" s="14">
        <v>3.03</v>
      </c>
      <c r="O329" s="14">
        <f t="shared" si="76"/>
        <v>4.51</v>
      </c>
      <c r="P329" s="14">
        <f t="shared" si="77"/>
        <v>4.54</v>
      </c>
      <c r="Q329" s="31"/>
      <c r="R329" s="14">
        <f t="shared" si="75"/>
        <v>4.54</v>
      </c>
      <c r="S329" s="10"/>
      <c r="T329" s="10"/>
      <c r="U329" s="10"/>
    </row>
    <row r="330" spans="1:21" x14ac:dyDescent="0.2">
      <c r="A330" s="93"/>
      <c r="B330" s="121"/>
      <c r="C330" s="76" t="s">
        <v>390</v>
      </c>
      <c r="D330" s="77">
        <v>0</v>
      </c>
      <c r="E330" s="14"/>
      <c r="F330" s="14"/>
      <c r="G330" s="14"/>
      <c r="H330" s="30">
        <f t="shared" ref="H330:H336" si="78">SUM(E330:G330)</f>
        <v>0</v>
      </c>
      <c r="I330" s="14"/>
      <c r="J330" s="14"/>
      <c r="K330" s="30">
        <f t="shared" si="72"/>
        <v>0</v>
      </c>
      <c r="L330" s="14"/>
      <c r="M330" s="14"/>
      <c r="N330" s="14"/>
      <c r="O330" s="14">
        <f t="shared" si="76"/>
        <v>0</v>
      </c>
      <c r="P330" s="14">
        <f t="shared" si="77"/>
        <v>0</v>
      </c>
      <c r="Q330" s="31"/>
      <c r="R330" s="14">
        <f t="shared" si="75"/>
        <v>0</v>
      </c>
      <c r="S330" s="10"/>
      <c r="T330" s="10"/>
      <c r="U330" s="10"/>
    </row>
    <row r="331" spans="1:21" x14ac:dyDescent="0.2">
      <c r="A331" s="93"/>
      <c r="B331" s="121"/>
      <c r="C331" s="76" t="s">
        <v>352</v>
      </c>
      <c r="D331" s="77">
        <v>3</v>
      </c>
      <c r="E331" s="14"/>
      <c r="F331" s="14"/>
      <c r="G331" s="14"/>
      <c r="H331" s="30">
        <f t="shared" si="78"/>
        <v>0</v>
      </c>
      <c r="I331" s="14">
        <v>4.5</v>
      </c>
      <c r="J331" s="14"/>
      <c r="K331" s="30">
        <f t="shared" si="72"/>
        <v>4.5</v>
      </c>
      <c r="L331" s="14"/>
      <c r="M331" s="14">
        <v>9.5</v>
      </c>
      <c r="N331" s="14">
        <v>23.5</v>
      </c>
      <c r="O331" s="14">
        <f t="shared" si="76"/>
        <v>33</v>
      </c>
      <c r="P331" s="14">
        <f t="shared" si="77"/>
        <v>37.5</v>
      </c>
      <c r="Q331" s="31"/>
      <c r="R331" s="14">
        <f t="shared" si="75"/>
        <v>37.5</v>
      </c>
      <c r="S331" s="10"/>
      <c r="T331" s="10"/>
      <c r="U331" s="10"/>
    </row>
    <row r="332" spans="1:21" x14ac:dyDescent="0.2">
      <c r="A332" s="93"/>
      <c r="B332" s="121"/>
      <c r="C332" s="76" t="s">
        <v>336</v>
      </c>
      <c r="D332" s="77">
        <v>20</v>
      </c>
      <c r="E332" s="14"/>
      <c r="F332" s="14"/>
      <c r="G332" s="14"/>
      <c r="H332" s="30">
        <f t="shared" si="78"/>
        <v>0</v>
      </c>
      <c r="I332" s="14">
        <v>1.53</v>
      </c>
      <c r="J332" s="14">
        <v>0.4</v>
      </c>
      <c r="K332" s="30">
        <f t="shared" si="72"/>
        <v>1.9300000000000002</v>
      </c>
      <c r="L332" s="14"/>
      <c r="M332" s="14">
        <v>4.9000000000000004</v>
      </c>
      <c r="N332" s="14">
        <v>23.42</v>
      </c>
      <c r="O332" s="14">
        <f t="shared" si="76"/>
        <v>28.32</v>
      </c>
      <c r="P332" s="14">
        <f t="shared" si="77"/>
        <v>30.25</v>
      </c>
      <c r="Q332" s="31"/>
      <c r="R332" s="14">
        <f t="shared" si="75"/>
        <v>30.25</v>
      </c>
      <c r="S332" s="10"/>
      <c r="T332" s="10"/>
      <c r="U332" s="10"/>
    </row>
    <row r="333" spans="1:21" x14ac:dyDescent="0.2">
      <c r="A333" s="93"/>
      <c r="B333" s="121"/>
      <c r="C333" s="76" t="s">
        <v>290</v>
      </c>
      <c r="D333" s="77">
        <v>7</v>
      </c>
      <c r="E333" s="14"/>
      <c r="F333" s="14"/>
      <c r="G333" s="14"/>
      <c r="H333" s="30">
        <f t="shared" si="78"/>
        <v>0</v>
      </c>
      <c r="I333" s="14"/>
      <c r="J333" s="14"/>
      <c r="K333" s="30">
        <f t="shared" si="72"/>
        <v>0</v>
      </c>
      <c r="L333" s="14"/>
      <c r="M333" s="14">
        <v>0.51</v>
      </c>
      <c r="N333" s="14">
        <v>4.13</v>
      </c>
      <c r="O333" s="14">
        <f t="shared" si="76"/>
        <v>4.6399999999999997</v>
      </c>
      <c r="P333" s="14">
        <f t="shared" si="77"/>
        <v>4.6399999999999997</v>
      </c>
      <c r="Q333" s="31"/>
      <c r="R333" s="14">
        <f t="shared" si="75"/>
        <v>4.6399999999999997</v>
      </c>
      <c r="S333" s="10"/>
      <c r="T333" s="10"/>
      <c r="U333" s="10"/>
    </row>
    <row r="334" spans="1:21" x14ac:dyDescent="0.2">
      <c r="A334" s="93"/>
      <c r="B334" s="121"/>
      <c r="C334" s="76" t="s">
        <v>250</v>
      </c>
      <c r="D334" s="77">
        <v>12</v>
      </c>
      <c r="E334" s="14"/>
      <c r="F334" s="14"/>
      <c r="G334" s="14"/>
      <c r="H334" s="30">
        <f t="shared" si="78"/>
        <v>0</v>
      </c>
      <c r="I334" s="14"/>
      <c r="J334" s="14">
        <v>0.16</v>
      </c>
      <c r="K334" s="30">
        <f t="shared" si="72"/>
        <v>0.16</v>
      </c>
      <c r="L334" s="14"/>
      <c r="M334" s="14">
        <v>0.52</v>
      </c>
      <c r="N334" s="14">
        <v>2.39</v>
      </c>
      <c r="O334" s="14">
        <f t="shared" si="76"/>
        <v>2.91</v>
      </c>
      <c r="P334" s="14">
        <f t="shared" si="77"/>
        <v>3.0700000000000003</v>
      </c>
      <c r="Q334" s="31"/>
      <c r="R334" s="14">
        <f t="shared" si="75"/>
        <v>3.0700000000000003</v>
      </c>
      <c r="S334" s="10"/>
      <c r="T334" s="10"/>
      <c r="U334" s="10"/>
    </row>
    <row r="335" spans="1:21" x14ac:dyDescent="0.2">
      <c r="A335" s="93"/>
      <c r="B335" s="121"/>
      <c r="C335" s="76" t="s">
        <v>391</v>
      </c>
      <c r="D335" s="77">
        <v>0</v>
      </c>
      <c r="E335" s="14"/>
      <c r="F335" s="14"/>
      <c r="G335" s="14"/>
      <c r="H335" s="30">
        <f t="shared" si="78"/>
        <v>0</v>
      </c>
      <c r="I335" s="14"/>
      <c r="J335" s="14"/>
      <c r="K335" s="30">
        <f t="shared" si="72"/>
        <v>0</v>
      </c>
      <c r="L335" s="14"/>
      <c r="M335" s="14"/>
      <c r="N335" s="14"/>
      <c r="O335" s="14">
        <f t="shared" si="76"/>
        <v>0</v>
      </c>
      <c r="P335" s="14">
        <f t="shared" si="77"/>
        <v>0</v>
      </c>
      <c r="Q335" s="31"/>
      <c r="R335" s="14">
        <f t="shared" si="75"/>
        <v>0</v>
      </c>
      <c r="S335" s="10"/>
      <c r="T335" s="10"/>
      <c r="U335" s="10"/>
    </row>
    <row r="336" spans="1:21" x14ac:dyDescent="0.2">
      <c r="A336" s="93"/>
      <c r="B336" s="121"/>
      <c r="C336" s="76" t="s">
        <v>240</v>
      </c>
      <c r="D336" s="77">
        <v>15</v>
      </c>
      <c r="E336" s="14"/>
      <c r="F336" s="14"/>
      <c r="G336" s="14"/>
      <c r="H336" s="30">
        <f t="shared" si="78"/>
        <v>0</v>
      </c>
      <c r="I336" s="14">
        <v>0.1</v>
      </c>
      <c r="J336" s="14"/>
      <c r="K336" s="30">
        <f t="shared" si="72"/>
        <v>0.1</v>
      </c>
      <c r="L336" s="14">
        <v>0.2</v>
      </c>
      <c r="M336" s="14">
        <v>5.53</v>
      </c>
      <c r="N336" s="14">
        <v>16.39</v>
      </c>
      <c r="O336" s="14">
        <f t="shared" si="76"/>
        <v>22.12</v>
      </c>
      <c r="P336" s="14">
        <f t="shared" si="77"/>
        <v>22.220000000000002</v>
      </c>
      <c r="Q336" s="31"/>
      <c r="R336" s="14">
        <f t="shared" si="75"/>
        <v>22.220000000000002</v>
      </c>
      <c r="S336" s="10"/>
      <c r="T336" s="10"/>
      <c r="U336" s="10"/>
    </row>
    <row r="337" spans="1:21" x14ac:dyDescent="0.2">
      <c r="A337" s="93"/>
      <c r="B337" s="121"/>
      <c r="C337" s="76" t="s">
        <v>261</v>
      </c>
      <c r="D337" s="77">
        <v>3</v>
      </c>
      <c r="E337" s="14"/>
      <c r="F337" s="14"/>
      <c r="G337" s="14"/>
      <c r="H337" s="30">
        <f>SUM(E337:G337)</f>
        <v>0</v>
      </c>
      <c r="I337" s="14"/>
      <c r="J337" s="14"/>
      <c r="K337" s="30">
        <f t="shared" si="72"/>
        <v>0</v>
      </c>
      <c r="L337" s="14">
        <v>0.15</v>
      </c>
      <c r="M337" s="14">
        <v>0.19</v>
      </c>
      <c r="N337" s="14">
        <v>0.26</v>
      </c>
      <c r="O337" s="14">
        <f>+SUM(L337:N337)</f>
        <v>0.6</v>
      </c>
      <c r="P337" s="14">
        <f>+SUM(K337+O337)</f>
        <v>0.6</v>
      </c>
      <c r="Q337" s="31"/>
      <c r="R337" s="14">
        <f t="shared" si="75"/>
        <v>0.6</v>
      </c>
      <c r="S337" s="10"/>
      <c r="T337" s="10"/>
      <c r="U337" s="10"/>
    </row>
    <row r="338" spans="1:21" x14ac:dyDescent="0.2">
      <c r="A338" s="93"/>
      <c r="B338" s="121"/>
      <c r="C338" s="76" t="s">
        <v>241</v>
      </c>
      <c r="D338" s="77">
        <v>7</v>
      </c>
      <c r="E338" s="14"/>
      <c r="F338" s="14"/>
      <c r="G338" s="14"/>
      <c r="H338" s="30">
        <f>SUM(E338:G338)</f>
        <v>0</v>
      </c>
      <c r="I338" s="14"/>
      <c r="J338" s="14"/>
      <c r="K338" s="30">
        <f t="shared" si="72"/>
        <v>0</v>
      </c>
      <c r="L338" s="14"/>
      <c r="M338" s="14">
        <v>5.2</v>
      </c>
      <c r="N338" s="14">
        <v>14.6</v>
      </c>
      <c r="O338" s="14">
        <f>+SUM(L338:N338)</f>
        <v>19.8</v>
      </c>
      <c r="P338" s="14">
        <f>+SUM(K338+O338)</f>
        <v>19.8</v>
      </c>
      <c r="Q338" s="31"/>
      <c r="R338" s="14">
        <f t="shared" si="75"/>
        <v>19.8</v>
      </c>
      <c r="S338" s="10"/>
      <c r="T338" s="10"/>
      <c r="U338" s="10"/>
    </row>
    <row r="339" spans="1:21" x14ac:dyDescent="0.2">
      <c r="A339" s="93"/>
      <c r="B339" s="121"/>
      <c r="C339" s="76" t="s">
        <v>570</v>
      </c>
      <c r="D339" s="77"/>
      <c r="E339" s="14"/>
      <c r="F339" s="14"/>
      <c r="G339" s="14"/>
      <c r="H339" s="30"/>
      <c r="I339" s="14"/>
      <c r="J339" s="14"/>
      <c r="K339" s="30"/>
      <c r="L339" s="14"/>
      <c r="M339" s="14"/>
      <c r="N339" s="14"/>
      <c r="O339" s="14"/>
      <c r="P339" s="14"/>
      <c r="Q339" s="31"/>
      <c r="R339" s="14"/>
      <c r="S339" s="10"/>
      <c r="T339" s="10"/>
      <c r="U339" s="10"/>
    </row>
    <row r="340" spans="1:21" x14ac:dyDescent="0.2">
      <c r="A340" s="93"/>
      <c r="B340" s="121"/>
      <c r="C340" s="76" t="s">
        <v>573</v>
      </c>
      <c r="D340" s="77"/>
      <c r="E340" s="14"/>
      <c r="F340" s="14"/>
      <c r="G340" s="14"/>
      <c r="H340" s="30"/>
      <c r="I340" s="14"/>
      <c r="J340" s="14"/>
      <c r="K340" s="30"/>
      <c r="L340" s="14"/>
      <c r="M340" s="14"/>
      <c r="N340" s="14"/>
      <c r="O340" s="14"/>
      <c r="P340" s="14"/>
      <c r="Q340" s="31"/>
      <c r="R340" s="14"/>
      <c r="S340" s="10"/>
      <c r="T340" s="10"/>
      <c r="U340" s="10"/>
    </row>
    <row r="341" spans="1:21" x14ac:dyDescent="0.2">
      <c r="A341" s="93"/>
      <c r="B341" s="121"/>
      <c r="C341" s="76" t="s">
        <v>574</v>
      </c>
      <c r="D341" s="77"/>
      <c r="E341" s="14"/>
      <c r="F341" s="14"/>
      <c r="G341" s="14"/>
      <c r="H341" s="30"/>
      <c r="I341" s="14"/>
      <c r="J341" s="14"/>
      <c r="K341" s="30"/>
      <c r="L341" s="14"/>
      <c r="M341" s="14"/>
      <c r="N341" s="14"/>
      <c r="O341" s="14"/>
      <c r="P341" s="14"/>
      <c r="Q341" s="31"/>
      <c r="R341" s="14"/>
      <c r="S341" s="10"/>
      <c r="T341" s="10"/>
      <c r="U341" s="10"/>
    </row>
    <row r="342" spans="1:21" x14ac:dyDescent="0.2">
      <c r="A342" s="93"/>
      <c r="B342" s="122"/>
      <c r="C342" s="76" t="s">
        <v>575</v>
      </c>
      <c r="D342" s="77"/>
      <c r="E342" s="14"/>
      <c r="F342" s="14"/>
      <c r="G342" s="14"/>
      <c r="H342" s="30"/>
      <c r="I342" s="14"/>
      <c r="J342" s="14"/>
      <c r="K342" s="30"/>
      <c r="L342" s="14"/>
      <c r="M342" s="14"/>
      <c r="N342" s="14"/>
      <c r="O342" s="14"/>
      <c r="P342" s="14"/>
      <c r="Q342" s="31"/>
      <c r="R342" s="14"/>
      <c r="S342" s="10"/>
      <c r="T342" s="10"/>
      <c r="U342" s="10"/>
    </row>
    <row r="343" spans="1:21" ht="15" x14ac:dyDescent="0.25">
      <c r="A343" s="230" t="s">
        <v>0</v>
      </c>
      <c r="B343" s="231"/>
      <c r="C343" s="232" t="s">
        <v>0</v>
      </c>
      <c r="D343" s="114">
        <f>SUM(D291:D338)</f>
        <v>512</v>
      </c>
      <c r="E343" s="115">
        <f>SUM(E291:E338)</f>
        <v>0</v>
      </c>
      <c r="F343" s="115">
        <f>SUM(F291:F338)</f>
        <v>3.5</v>
      </c>
      <c r="G343" s="115">
        <f>SUM(G291:G338)</f>
        <v>0</v>
      </c>
      <c r="H343" s="115">
        <f>SUM(H291:H338)</f>
        <v>3.5</v>
      </c>
      <c r="I343" s="115">
        <f t="shared" ref="I343:R343" si="79">+SUM(I291:I338)</f>
        <v>166.48999999999995</v>
      </c>
      <c r="J343" s="115">
        <f t="shared" si="79"/>
        <v>2.63</v>
      </c>
      <c r="K343" s="115">
        <f t="shared" si="79"/>
        <v>172.61999999999995</v>
      </c>
      <c r="L343" s="115">
        <f t="shared" si="79"/>
        <v>2080.0700000000002</v>
      </c>
      <c r="M343" s="115">
        <f t="shared" si="79"/>
        <v>2221.86</v>
      </c>
      <c r="N343" s="115">
        <f t="shared" si="79"/>
        <v>3910.3900000000008</v>
      </c>
      <c r="O343" s="115">
        <f t="shared" si="79"/>
        <v>8212.32</v>
      </c>
      <c r="P343" s="115">
        <f t="shared" si="79"/>
        <v>8384.9399999999987</v>
      </c>
      <c r="Q343" s="115">
        <f t="shared" si="79"/>
        <v>14.55</v>
      </c>
      <c r="R343" s="116">
        <f t="shared" si="79"/>
        <v>8399.489999999998</v>
      </c>
      <c r="S343" s="15"/>
    </row>
    <row r="344" spans="1:21" ht="15" x14ac:dyDescent="0.25">
      <c r="A344" s="230" t="s">
        <v>337</v>
      </c>
      <c r="B344" s="231"/>
      <c r="C344" s="232"/>
      <c r="D344" s="53">
        <f t="shared" ref="D344:R344" si="80">+SUM(D343+D290+D279+D268+D223+D190+D135+D104+D70+D31+D14+D236)</f>
        <v>6214</v>
      </c>
      <c r="E344" s="54">
        <f t="shared" si="80"/>
        <v>1421.9699999999998</v>
      </c>
      <c r="F344" s="54">
        <f t="shared" si="80"/>
        <v>3815.8699999999994</v>
      </c>
      <c r="G344" s="54">
        <f t="shared" si="80"/>
        <v>1094.25</v>
      </c>
      <c r="H344" s="54">
        <f t="shared" si="80"/>
        <v>6332.0899999999983</v>
      </c>
      <c r="I344" s="54">
        <f t="shared" si="80"/>
        <v>3184.9599999999996</v>
      </c>
      <c r="J344" s="54">
        <f t="shared" si="80"/>
        <v>14.959999999999999</v>
      </c>
      <c r="K344" s="54">
        <f t="shared" si="80"/>
        <v>9532.01</v>
      </c>
      <c r="L344" s="54">
        <f t="shared" si="80"/>
        <v>11520.370000000003</v>
      </c>
      <c r="M344" s="54">
        <f t="shared" si="80"/>
        <v>20940.410000000007</v>
      </c>
      <c r="N344" s="54">
        <f t="shared" si="80"/>
        <v>20665.455000000002</v>
      </c>
      <c r="O344" s="54">
        <f t="shared" si="80"/>
        <v>53126.68499999999</v>
      </c>
      <c r="P344" s="54">
        <f t="shared" si="80"/>
        <v>62658.245000000003</v>
      </c>
      <c r="Q344" s="54">
        <f t="shared" si="80"/>
        <v>2947.5300000000007</v>
      </c>
      <c r="R344" s="55">
        <f t="shared" si="80"/>
        <v>65605.774999999994</v>
      </c>
      <c r="S344" s="15"/>
    </row>
    <row r="345" spans="1:21" s="18" customFormat="1" x14ac:dyDescent="0.2">
      <c r="A345" s="42" t="s">
        <v>513</v>
      </c>
      <c r="B345" s="29"/>
      <c r="C345"/>
      <c r="D345" s="6"/>
      <c r="E345" s="5"/>
      <c r="F345"/>
      <c r="G345"/>
      <c r="H345"/>
      <c r="I345"/>
      <c r="J345"/>
      <c r="K345"/>
      <c r="L345"/>
      <c r="M345"/>
      <c r="N345"/>
      <c r="O345"/>
      <c r="P345"/>
      <c r="Q345" s="21"/>
      <c r="R345" s="21"/>
      <c r="S345" s="21"/>
      <c r="T345" s="21"/>
    </row>
    <row r="346" spans="1:21" s="18" customFormat="1" x14ac:dyDescent="0.2">
      <c r="A346" s="42"/>
      <c r="B346" s="29"/>
      <c r="C346"/>
      <c r="D346" s="6"/>
      <c r="E346" s="5"/>
      <c r="F346"/>
      <c r="G346"/>
      <c r="H346"/>
      <c r="I346"/>
      <c r="J346"/>
      <c r="K346"/>
      <c r="L346"/>
      <c r="M346"/>
      <c r="N346"/>
      <c r="O346"/>
      <c r="P346"/>
      <c r="Q346" s="21"/>
      <c r="R346" s="21"/>
      <c r="S346" s="21"/>
      <c r="T346" s="21"/>
    </row>
    <row r="347" spans="1:21" s="18" customFormat="1" x14ac:dyDescent="0.2">
      <c r="A347" s="42"/>
      <c r="B347" s="29"/>
      <c r="C347"/>
      <c r="D347" s="6"/>
      <c r="E347" s="5"/>
      <c r="F347"/>
      <c r="G347"/>
      <c r="H347"/>
      <c r="I347"/>
      <c r="J347"/>
      <c r="K347"/>
      <c r="L347"/>
      <c r="M347"/>
      <c r="N347"/>
      <c r="O347"/>
      <c r="P347"/>
      <c r="Q347" s="21"/>
      <c r="R347" s="21"/>
      <c r="S347" s="21"/>
      <c r="T347" s="21"/>
    </row>
    <row r="348" spans="1:21" s="18" customFormat="1" x14ac:dyDescent="0.2">
      <c r="A348" s="29"/>
      <c r="B348" s="29"/>
      <c r="C348"/>
      <c r="D348" s="6"/>
      <c r="E348" s="5"/>
      <c r="F348"/>
      <c r="G348"/>
      <c r="H348"/>
      <c r="I348"/>
      <c r="J348"/>
      <c r="K348"/>
      <c r="L348"/>
      <c r="M348"/>
      <c r="N348"/>
      <c r="O348"/>
      <c r="P348"/>
      <c r="Q348" s="21"/>
      <c r="R348" s="21"/>
      <c r="S348" s="21"/>
      <c r="T348" s="21"/>
    </row>
    <row r="349" spans="1:21" s="18" customForma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  <c r="P349"/>
      <c r="Q349" s="21"/>
      <c r="R349" s="21"/>
      <c r="S349" s="21"/>
      <c r="T349" s="21"/>
    </row>
    <row r="350" spans="1:21" s="18" customFormat="1" x14ac:dyDescent="0.2">
      <c r="A350" s="3"/>
      <c r="B350" s="37" t="s">
        <v>474</v>
      </c>
      <c r="C350"/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  <c r="P350"/>
      <c r="Q350" s="21"/>
      <c r="R350" s="21"/>
      <c r="S350" s="21"/>
      <c r="T350" s="21"/>
    </row>
    <row r="351" spans="1:21" s="18" customFormat="1" x14ac:dyDescent="0.2">
      <c r="A351" s="3"/>
      <c r="B351" s="37" t="s">
        <v>455</v>
      </c>
      <c r="C351"/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  <c r="P351"/>
      <c r="Q351" s="21"/>
      <c r="R351" s="21"/>
      <c r="S351" s="21"/>
      <c r="T351" s="21"/>
    </row>
    <row r="352" spans="1:21" s="18" customFormat="1" x14ac:dyDescent="0.2">
      <c r="A352" s="3"/>
      <c r="B352" s="37" t="s">
        <v>457</v>
      </c>
      <c r="C352"/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  <c r="P352"/>
      <c r="Q352" s="21"/>
      <c r="R352" s="21"/>
      <c r="S352" s="21"/>
      <c r="T352" s="21"/>
    </row>
    <row r="353" spans="1:20" s="18" customFormat="1" x14ac:dyDescent="0.2">
      <c r="A353" s="3"/>
      <c r="B353" s="37" t="s">
        <v>456</v>
      </c>
      <c r="C353"/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  <c r="P353"/>
      <c r="Q353" s="21"/>
      <c r="R353" s="21"/>
      <c r="S353" s="21"/>
      <c r="T353" s="21"/>
    </row>
    <row r="354" spans="1:20" s="18" customFormat="1" x14ac:dyDescent="0.2">
      <c r="A354" s="3"/>
      <c r="B354" s="37" t="s">
        <v>458</v>
      </c>
      <c r="C354"/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/>
      <c r="Q354" s="21"/>
      <c r="R354" s="21"/>
      <c r="S354" s="21"/>
      <c r="T354" s="21"/>
    </row>
    <row r="355" spans="1:20" s="18" customFormat="1" x14ac:dyDescent="0.2">
      <c r="A355" s="3"/>
      <c r="B355" s="37" t="s">
        <v>459</v>
      </c>
      <c r="C355"/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/>
      <c r="Q355" s="21"/>
      <c r="R355" s="21"/>
      <c r="S355" s="21"/>
      <c r="T355" s="21"/>
    </row>
    <row r="356" spans="1:20" x14ac:dyDescent="0.2">
      <c r="L356" s="9"/>
    </row>
    <row r="357" spans="1:20" x14ac:dyDescent="0.2">
      <c r="L357" s="9"/>
    </row>
    <row r="358" spans="1:20" x14ac:dyDescent="0.2">
      <c r="L358" s="9"/>
    </row>
    <row r="359" spans="1:20" x14ac:dyDescent="0.2">
      <c r="L359" s="9"/>
    </row>
    <row r="360" spans="1:20" x14ac:dyDescent="0.2">
      <c r="L360" s="9"/>
    </row>
    <row r="361" spans="1:20" x14ac:dyDescent="0.2">
      <c r="L361" s="9"/>
    </row>
    <row r="362" spans="1:20" x14ac:dyDescent="0.2">
      <c r="L362" s="9"/>
    </row>
    <row r="363" spans="1:20" x14ac:dyDescent="0.2">
      <c r="L363" s="9"/>
    </row>
    <row r="364" spans="1:20" x14ac:dyDescent="0.2">
      <c r="L364" s="9"/>
    </row>
    <row r="365" spans="1:20" x14ac:dyDescent="0.2">
      <c r="L365" s="9"/>
    </row>
    <row r="366" spans="1:20" x14ac:dyDescent="0.2">
      <c r="L366" s="9"/>
    </row>
    <row r="367" spans="1:20" x14ac:dyDescent="0.2">
      <c r="L367" s="9"/>
    </row>
    <row r="368" spans="1:20" x14ac:dyDescent="0.2">
      <c r="L368" s="9"/>
    </row>
    <row r="369" spans="12:12" x14ac:dyDescent="0.2">
      <c r="L369" s="9"/>
    </row>
    <row r="370" spans="12:12" x14ac:dyDescent="0.2">
      <c r="L370" s="9"/>
    </row>
    <row r="371" spans="12:12" x14ac:dyDescent="0.2">
      <c r="L371" s="9"/>
    </row>
    <row r="372" spans="12:12" x14ac:dyDescent="0.2">
      <c r="L372" s="9"/>
    </row>
    <row r="373" spans="12:12" x14ac:dyDescent="0.2">
      <c r="L373" s="9"/>
    </row>
    <row r="374" spans="12:12" x14ac:dyDescent="0.2">
      <c r="L374" s="9"/>
    </row>
    <row r="375" spans="12:12" x14ac:dyDescent="0.2">
      <c r="L375" s="9"/>
    </row>
    <row r="376" spans="12:12" x14ac:dyDescent="0.2">
      <c r="L376" s="9"/>
    </row>
    <row r="377" spans="12:12" x14ac:dyDescent="0.2">
      <c r="L377" s="9"/>
    </row>
    <row r="378" spans="12:12" x14ac:dyDescent="0.2">
      <c r="L378" s="9"/>
    </row>
    <row r="379" spans="12:12" x14ac:dyDescent="0.2">
      <c r="L379" s="9"/>
    </row>
    <row r="380" spans="12:12" x14ac:dyDescent="0.2">
      <c r="L380" s="9"/>
    </row>
    <row r="381" spans="12:12" x14ac:dyDescent="0.2">
      <c r="L381" s="9"/>
    </row>
    <row r="382" spans="12:12" x14ac:dyDescent="0.2">
      <c r="L382" s="9"/>
    </row>
    <row r="383" spans="12:12" x14ac:dyDescent="0.2">
      <c r="L383" s="9"/>
    </row>
    <row r="384" spans="12:12" x14ac:dyDescent="0.2">
      <c r="L384" s="9"/>
    </row>
    <row r="385" spans="12:12" x14ac:dyDescent="0.2">
      <c r="L385" s="9"/>
    </row>
    <row r="386" spans="12:12" x14ac:dyDescent="0.2">
      <c r="L386" s="9"/>
    </row>
    <row r="387" spans="12:12" x14ac:dyDescent="0.2">
      <c r="L387" s="9"/>
    </row>
    <row r="388" spans="12:12" x14ac:dyDescent="0.2">
      <c r="L388" s="9"/>
    </row>
    <row r="389" spans="12:12" x14ac:dyDescent="0.2">
      <c r="L389" s="9"/>
    </row>
    <row r="390" spans="12:12" x14ac:dyDescent="0.2">
      <c r="L390" s="9"/>
    </row>
    <row r="391" spans="12:12" x14ac:dyDescent="0.2">
      <c r="L391" s="9"/>
    </row>
    <row r="392" spans="12:12" x14ac:dyDescent="0.2">
      <c r="L392" s="9"/>
    </row>
    <row r="393" spans="12:12" x14ac:dyDescent="0.2">
      <c r="L393" s="9"/>
    </row>
    <row r="394" spans="12:12" x14ac:dyDescent="0.2">
      <c r="L394" s="9"/>
    </row>
    <row r="395" spans="12:12" x14ac:dyDescent="0.2">
      <c r="L395" s="9"/>
    </row>
    <row r="396" spans="12:12" x14ac:dyDescent="0.2">
      <c r="L396" s="9"/>
    </row>
    <row r="397" spans="12:12" x14ac:dyDescent="0.2">
      <c r="L397" s="9"/>
    </row>
    <row r="398" spans="12:12" x14ac:dyDescent="0.2">
      <c r="L398" s="9"/>
    </row>
    <row r="399" spans="12:12" x14ac:dyDescent="0.2">
      <c r="L399" s="9"/>
    </row>
    <row r="400" spans="12:12" x14ac:dyDescent="0.2">
      <c r="L400" s="9"/>
    </row>
    <row r="401" spans="12:12" x14ac:dyDescent="0.2">
      <c r="L401" s="9"/>
    </row>
    <row r="402" spans="12:12" x14ac:dyDescent="0.2">
      <c r="L402" s="9"/>
    </row>
    <row r="403" spans="12:12" x14ac:dyDescent="0.2">
      <c r="L403" s="9"/>
    </row>
    <row r="404" spans="12:12" x14ac:dyDescent="0.2">
      <c r="L404" s="9"/>
    </row>
    <row r="405" spans="12:12" x14ac:dyDescent="0.2">
      <c r="L405" s="9"/>
    </row>
    <row r="406" spans="12:12" x14ac:dyDescent="0.2">
      <c r="L406" s="9"/>
    </row>
    <row r="407" spans="12:12" x14ac:dyDescent="0.2">
      <c r="L407" s="9"/>
    </row>
    <row r="408" spans="12:12" x14ac:dyDescent="0.2">
      <c r="L408" s="9"/>
    </row>
    <row r="409" spans="12:12" x14ac:dyDescent="0.2">
      <c r="L409" s="9"/>
    </row>
    <row r="410" spans="12:12" x14ac:dyDescent="0.2">
      <c r="L410" s="9"/>
    </row>
    <row r="411" spans="12:12" x14ac:dyDescent="0.2">
      <c r="L411" s="9"/>
    </row>
    <row r="412" spans="12:12" x14ac:dyDescent="0.2">
      <c r="L412" s="9"/>
    </row>
    <row r="413" spans="12:12" x14ac:dyDescent="0.2">
      <c r="L413" s="9"/>
    </row>
    <row r="414" spans="12:12" x14ac:dyDescent="0.2">
      <c r="L414" s="9"/>
    </row>
    <row r="415" spans="12:12" x14ac:dyDescent="0.2">
      <c r="L415" s="9"/>
    </row>
    <row r="416" spans="12:12" x14ac:dyDescent="0.2">
      <c r="L416" s="9"/>
    </row>
    <row r="417" spans="12:12" x14ac:dyDescent="0.2">
      <c r="L417" s="9"/>
    </row>
    <row r="418" spans="12:12" x14ac:dyDescent="0.2">
      <c r="L418" s="9"/>
    </row>
    <row r="419" spans="12:12" x14ac:dyDescent="0.2">
      <c r="L419" s="9"/>
    </row>
    <row r="420" spans="12:12" x14ac:dyDescent="0.2">
      <c r="L420" s="9"/>
    </row>
    <row r="421" spans="12:12" x14ac:dyDescent="0.2">
      <c r="L421" s="9"/>
    </row>
    <row r="422" spans="12:12" x14ac:dyDescent="0.2">
      <c r="L422" s="9"/>
    </row>
    <row r="423" spans="12:12" x14ac:dyDescent="0.2">
      <c r="L423" s="9"/>
    </row>
    <row r="424" spans="12:12" x14ac:dyDescent="0.2">
      <c r="L424" s="9"/>
    </row>
    <row r="425" spans="12:12" x14ac:dyDescent="0.2">
      <c r="L425" s="9"/>
    </row>
    <row r="426" spans="12:12" x14ac:dyDescent="0.2">
      <c r="L426" s="9"/>
    </row>
    <row r="427" spans="12:12" x14ac:dyDescent="0.2">
      <c r="L427" s="9"/>
    </row>
    <row r="428" spans="12:12" x14ac:dyDescent="0.2">
      <c r="L428" s="9"/>
    </row>
    <row r="429" spans="12:12" x14ac:dyDescent="0.2">
      <c r="L429" s="9"/>
    </row>
    <row r="430" spans="12:12" x14ac:dyDescent="0.2">
      <c r="L430" s="9"/>
    </row>
    <row r="431" spans="12:12" x14ac:dyDescent="0.2">
      <c r="L431" s="9"/>
    </row>
    <row r="432" spans="12:12" x14ac:dyDescent="0.2">
      <c r="L432" s="9"/>
    </row>
    <row r="433" spans="12:12" x14ac:dyDescent="0.2">
      <c r="L433" s="9"/>
    </row>
    <row r="434" spans="12:12" x14ac:dyDescent="0.2">
      <c r="L434" s="9"/>
    </row>
    <row r="435" spans="12:12" x14ac:dyDescent="0.2">
      <c r="L435" s="9"/>
    </row>
    <row r="436" spans="12:12" x14ac:dyDescent="0.2">
      <c r="L436" s="9"/>
    </row>
    <row r="437" spans="12:12" x14ac:dyDescent="0.2">
      <c r="L437" s="9"/>
    </row>
    <row r="438" spans="12:12" x14ac:dyDescent="0.2">
      <c r="L438" s="9"/>
    </row>
    <row r="439" spans="12:12" x14ac:dyDescent="0.2">
      <c r="L439" s="9"/>
    </row>
    <row r="440" spans="12:12" x14ac:dyDescent="0.2">
      <c r="L440" s="9"/>
    </row>
    <row r="441" spans="12:12" x14ac:dyDescent="0.2">
      <c r="L441" s="9"/>
    </row>
    <row r="442" spans="12:12" x14ac:dyDescent="0.2">
      <c r="L442" s="9"/>
    </row>
    <row r="443" spans="12:12" x14ac:dyDescent="0.2">
      <c r="L443" s="9"/>
    </row>
    <row r="444" spans="12:12" x14ac:dyDescent="0.2">
      <c r="L444" s="9"/>
    </row>
    <row r="445" spans="12:12" x14ac:dyDescent="0.2">
      <c r="L445" s="9"/>
    </row>
    <row r="446" spans="12:12" x14ac:dyDescent="0.2">
      <c r="L446" s="9"/>
    </row>
    <row r="447" spans="12:12" x14ac:dyDescent="0.2">
      <c r="L447" s="9"/>
    </row>
    <row r="448" spans="12:12" x14ac:dyDescent="0.2">
      <c r="L448" s="9"/>
    </row>
    <row r="449" spans="12:12" x14ac:dyDescent="0.2">
      <c r="L449" s="9"/>
    </row>
    <row r="450" spans="12:12" x14ac:dyDescent="0.2">
      <c r="L450" s="9"/>
    </row>
    <row r="451" spans="12:12" x14ac:dyDescent="0.2">
      <c r="L451" s="9"/>
    </row>
    <row r="452" spans="12:12" x14ac:dyDescent="0.2">
      <c r="L452" s="9"/>
    </row>
    <row r="453" spans="12:12" x14ac:dyDescent="0.2">
      <c r="L453" s="9"/>
    </row>
    <row r="454" spans="12:12" x14ac:dyDescent="0.2">
      <c r="L454" s="9"/>
    </row>
    <row r="455" spans="12:12" x14ac:dyDescent="0.2">
      <c r="L455" s="9"/>
    </row>
    <row r="456" spans="12:12" x14ac:dyDescent="0.2">
      <c r="L456" s="9"/>
    </row>
    <row r="457" spans="12:12" x14ac:dyDescent="0.2">
      <c r="L457" s="9"/>
    </row>
    <row r="458" spans="12:12" x14ac:dyDescent="0.2">
      <c r="L458" s="9"/>
    </row>
    <row r="459" spans="12:12" x14ac:dyDescent="0.2">
      <c r="L459" s="9"/>
    </row>
    <row r="460" spans="12:12" x14ac:dyDescent="0.2">
      <c r="L460" s="9"/>
    </row>
    <row r="461" spans="12:12" x14ac:dyDescent="0.2">
      <c r="L461" s="9"/>
    </row>
    <row r="462" spans="12:12" x14ac:dyDescent="0.2">
      <c r="L462" s="9"/>
    </row>
    <row r="463" spans="12:12" x14ac:dyDescent="0.2">
      <c r="L463" s="9"/>
    </row>
    <row r="464" spans="12:12" x14ac:dyDescent="0.2">
      <c r="L464" s="9"/>
    </row>
    <row r="465" spans="12:12" x14ac:dyDescent="0.2">
      <c r="L465" s="9"/>
    </row>
    <row r="466" spans="12:12" x14ac:dyDescent="0.2">
      <c r="L466" s="9"/>
    </row>
    <row r="467" spans="12:12" x14ac:dyDescent="0.2">
      <c r="L467" s="9"/>
    </row>
    <row r="468" spans="12:12" x14ac:dyDescent="0.2">
      <c r="L468" s="9"/>
    </row>
    <row r="469" spans="12:12" x14ac:dyDescent="0.2">
      <c r="L469" s="9"/>
    </row>
    <row r="470" spans="12:12" x14ac:dyDescent="0.2">
      <c r="L470" s="9"/>
    </row>
    <row r="471" spans="12:12" x14ac:dyDescent="0.2">
      <c r="L471" s="9"/>
    </row>
    <row r="472" spans="12:12" x14ac:dyDescent="0.2">
      <c r="L472" s="9"/>
    </row>
    <row r="473" spans="12:12" x14ac:dyDescent="0.2">
      <c r="L473" s="9"/>
    </row>
    <row r="474" spans="12:12" x14ac:dyDescent="0.2">
      <c r="L474" s="9"/>
    </row>
    <row r="475" spans="12:12" x14ac:dyDescent="0.2">
      <c r="L475" s="9"/>
    </row>
    <row r="476" spans="12:12" x14ac:dyDescent="0.2">
      <c r="L476" s="9"/>
    </row>
    <row r="477" spans="12:12" x14ac:dyDescent="0.2">
      <c r="L477" s="9"/>
    </row>
    <row r="478" spans="12:12" x14ac:dyDescent="0.2">
      <c r="L478" s="9"/>
    </row>
    <row r="479" spans="12:12" x14ac:dyDescent="0.2">
      <c r="L479" s="9"/>
    </row>
    <row r="480" spans="12:12" x14ac:dyDescent="0.2">
      <c r="L480" s="9"/>
    </row>
    <row r="481" spans="12:12" x14ac:dyDescent="0.2">
      <c r="L481" s="9"/>
    </row>
    <row r="482" spans="12:12" x14ac:dyDescent="0.2">
      <c r="L482" s="9"/>
    </row>
    <row r="483" spans="12:12" x14ac:dyDescent="0.2">
      <c r="L483" s="9"/>
    </row>
    <row r="484" spans="12:12" x14ac:dyDescent="0.2">
      <c r="L484" s="9"/>
    </row>
    <row r="485" spans="12:12" x14ac:dyDescent="0.2">
      <c r="L485" s="9"/>
    </row>
    <row r="486" spans="12:12" x14ac:dyDescent="0.2">
      <c r="L486" s="9"/>
    </row>
    <row r="487" spans="12:12" x14ac:dyDescent="0.2">
      <c r="L487" s="9"/>
    </row>
    <row r="488" spans="12:12" x14ac:dyDescent="0.2">
      <c r="L488" s="9"/>
    </row>
    <row r="489" spans="12:12" x14ac:dyDescent="0.2">
      <c r="L489" s="9"/>
    </row>
    <row r="490" spans="12:12" x14ac:dyDescent="0.2">
      <c r="L490" s="9"/>
    </row>
    <row r="491" spans="12:12" x14ac:dyDescent="0.2">
      <c r="L491" s="9"/>
    </row>
    <row r="492" spans="12:12" x14ac:dyDescent="0.2">
      <c r="L492" s="9"/>
    </row>
    <row r="493" spans="12:12" x14ac:dyDescent="0.2">
      <c r="L493" s="9"/>
    </row>
    <row r="494" spans="12:12" x14ac:dyDescent="0.2">
      <c r="L494" s="9"/>
    </row>
    <row r="495" spans="12:12" x14ac:dyDescent="0.2">
      <c r="L495" s="9"/>
    </row>
    <row r="496" spans="12:12" x14ac:dyDescent="0.2">
      <c r="L496" s="9"/>
    </row>
    <row r="497" spans="12:12" x14ac:dyDescent="0.2">
      <c r="L497" s="9"/>
    </row>
    <row r="498" spans="12:12" x14ac:dyDescent="0.2">
      <c r="L498" s="9"/>
    </row>
    <row r="499" spans="12:12" x14ac:dyDescent="0.2">
      <c r="L499" s="9"/>
    </row>
    <row r="500" spans="12:12" x14ac:dyDescent="0.2">
      <c r="L500" s="9"/>
    </row>
    <row r="501" spans="12:12" x14ac:dyDescent="0.2">
      <c r="L501" s="9"/>
    </row>
    <row r="502" spans="12:12" x14ac:dyDescent="0.2">
      <c r="L502" s="9"/>
    </row>
    <row r="503" spans="12:12" x14ac:dyDescent="0.2">
      <c r="L503" s="9"/>
    </row>
    <row r="504" spans="12:12" x14ac:dyDescent="0.2">
      <c r="L504" s="9"/>
    </row>
    <row r="505" spans="12:12" x14ac:dyDescent="0.2">
      <c r="L505" s="9"/>
    </row>
    <row r="506" spans="12:12" x14ac:dyDescent="0.2">
      <c r="L506" s="9"/>
    </row>
    <row r="507" spans="12:12" x14ac:dyDescent="0.2">
      <c r="L507" s="9"/>
    </row>
    <row r="508" spans="12:12" x14ac:dyDescent="0.2">
      <c r="L508" s="9"/>
    </row>
    <row r="509" spans="12:12" x14ac:dyDescent="0.2">
      <c r="L509" s="9"/>
    </row>
    <row r="510" spans="12:12" x14ac:dyDescent="0.2">
      <c r="L510" s="9"/>
    </row>
    <row r="511" spans="12:12" x14ac:dyDescent="0.2">
      <c r="L511" s="9"/>
    </row>
    <row r="512" spans="12:12" x14ac:dyDescent="0.2">
      <c r="L512" s="9"/>
    </row>
    <row r="513" spans="12:12" x14ac:dyDescent="0.2">
      <c r="L513" s="9"/>
    </row>
    <row r="514" spans="12:12" x14ac:dyDescent="0.2">
      <c r="L514" s="9"/>
    </row>
    <row r="515" spans="12:12" x14ac:dyDescent="0.2">
      <c r="L515" s="9"/>
    </row>
    <row r="516" spans="12:12" x14ac:dyDescent="0.2">
      <c r="L516" s="9"/>
    </row>
    <row r="517" spans="12:12" x14ac:dyDescent="0.2">
      <c r="L517" s="9"/>
    </row>
    <row r="518" spans="12:12" x14ac:dyDescent="0.2">
      <c r="L518" s="9"/>
    </row>
    <row r="519" spans="12:12" x14ac:dyDescent="0.2">
      <c r="L519" s="9"/>
    </row>
    <row r="520" spans="12:12" x14ac:dyDescent="0.2">
      <c r="L520" s="9"/>
    </row>
    <row r="521" spans="12:12" x14ac:dyDescent="0.2">
      <c r="L521" s="9"/>
    </row>
    <row r="522" spans="12:12" x14ac:dyDescent="0.2">
      <c r="L522" s="9"/>
    </row>
    <row r="523" spans="12:12" x14ac:dyDescent="0.2">
      <c r="L523" s="9"/>
    </row>
    <row r="524" spans="12:12" x14ac:dyDescent="0.2">
      <c r="L524" s="9"/>
    </row>
    <row r="525" spans="12:12" x14ac:dyDescent="0.2">
      <c r="L525" s="9"/>
    </row>
    <row r="526" spans="12:12" x14ac:dyDescent="0.2">
      <c r="L526" s="9"/>
    </row>
    <row r="527" spans="12:12" x14ac:dyDescent="0.2">
      <c r="L527" s="9"/>
    </row>
    <row r="528" spans="12:12" x14ac:dyDescent="0.2">
      <c r="L528" s="9"/>
    </row>
    <row r="529" spans="12:12" x14ac:dyDescent="0.2">
      <c r="L529" s="9"/>
    </row>
    <row r="530" spans="12:12" x14ac:dyDescent="0.2">
      <c r="L530" s="9"/>
    </row>
    <row r="531" spans="12:12" x14ac:dyDescent="0.2">
      <c r="L531" s="9"/>
    </row>
    <row r="532" spans="12:12" x14ac:dyDescent="0.2">
      <c r="L532" s="9"/>
    </row>
    <row r="533" spans="12:12" x14ac:dyDescent="0.2">
      <c r="L533" s="9"/>
    </row>
    <row r="534" spans="12:12" x14ac:dyDescent="0.2">
      <c r="L534" s="9"/>
    </row>
    <row r="535" spans="12:12" x14ac:dyDescent="0.2">
      <c r="L535" s="9"/>
    </row>
    <row r="536" spans="12:12" x14ac:dyDescent="0.2">
      <c r="L536" s="9"/>
    </row>
    <row r="537" spans="12:12" x14ac:dyDescent="0.2">
      <c r="L537" s="9"/>
    </row>
    <row r="538" spans="12:12" x14ac:dyDescent="0.2">
      <c r="L538" s="9"/>
    </row>
    <row r="539" spans="12:12" x14ac:dyDescent="0.2">
      <c r="L539" s="9"/>
    </row>
    <row r="540" spans="12:12" x14ac:dyDescent="0.2">
      <c r="L540" s="9"/>
    </row>
    <row r="541" spans="12:12" x14ac:dyDescent="0.2">
      <c r="L541" s="9"/>
    </row>
    <row r="542" spans="12:12" x14ac:dyDescent="0.2">
      <c r="L542" s="9"/>
    </row>
    <row r="543" spans="12:12" x14ac:dyDescent="0.2">
      <c r="L543" s="9"/>
    </row>
    <row r="544" spans="12:12" x14ac:dyDescent="0.2">
      <c r="L544" s="9"/>
    </row>
    <row r="545" spans="12:12" x14ac:dyDescent="0.2">
      <c r="L545" s="9"/>
    </row>
    <row r="546" spans="12:12" x14ac:dyDescent="0.2">
      <c r="L546" s="9"/>
    </row>
    <row r="547" spans="12:12" x14ac:dyDescent="0.2">
      <c r="L547" s="9"/>
    </row>
    <row r="548" spans="12:12" x14ac:dyDescent="0.2">
      <c r="L548" s="9"/>
    </row>
    <row r="549" spans="12:12" x14ac:dyDescent="0.2">
      <c r="L549" s="9"/>
    </row>
    <row r="550" spans="12:12" x14ac:dyDescent="0.2">
      <c r="L550" s="9"/>
    </row>
    <row r="551" spans="12:12" x14ac:dyDescent="0.2">
      <c r="L551" s="9"/>
    </row>
    <row r="552" spans="12:12" x14ac:dyDescent="0.2">
      <c r="L552" s="9"/>
    </row>
    <row r="553" spans="12:12" x14ac:dyDescent="0.2">
      <c r="L553" s="9"/>
    </row>
    <row r="554" spans="12:12" x14ac:dyDescent="0.2">
      <c r="L554" s="9"/>
    </row>
    <row r="555" spans="12:12" x14ac:dyDescent="0.2">
      <c r="L555" s="9"/>
    </row>
    <row r="556" spans="12:12" x14ac:dyDescent="0.2">
      <c r="L556" s="9"/>
    </row>
    <row r="557" spans="12:12" x14ac:dyDescent="0.2">
      <c r="L557" s="9"/>
    </row>
    <row r="558" spans="12:12" x14ac:dyDescent="0.2">
      <c r="L558" s="9"/>
    </row>
    <row r="559" spans="12:12" x14ac:dyDescent="0.2">
      <c r="L559" s="9"/>
    </row>
    <row r="560" spans="12:12" x14ac:dyDescent="0.2">
      <c r="L560" s="9"/>
    </row>
    <row r="561" spans="12:12" x14ac:dyDescent="0.2">
      <c r="L561" s="9"/>
    </row>
    <row r="562" spans="12:12" x14ac:dyDescent="0.2">
      <c r="L562" s="9"/>
    </row>
    <row r="563" spans="12:12" x14ac:dyDescent="0.2">
      <c r="L563" s="9"/>
    </row>
    <row r="564" spans="12:12" x14ac:dyDescent="0.2">
      <c r="L564" s="9"/>
    </row>
    <row r="565" spans="12:12" x14ac:dyDescent="0.2">
      <c r="L565" s="9"/>
    </row>
    <row r="566" spans="12:12" x14ac:dyDescent="0.2">
      <c r="L566" s="9"/>
    </row>
    <row r="567" spans="12:12" x14ac:dyDescent="0.2">
      <c r="L567" s="9"/>
    </row>
    <row r="568" spans="12:12" x14ac:dyDescent="0.2">
      <c r="L568" s="9"/>
    </row>
    <row r="569" spans="12:12" x14ac:dyDescent="0.2">
      <c r="L569" s="9"/>
    </row>
    <row r="570" spans="12:12" x14ac:dyDescent="0.2">
      <c r="L570" s="9"/>
    </row>
    <row r="571" spans="12:12" x14ac:dyDescent="0.2">
      <c r="L571" s="9"/>
    </row>
    <row r="572" spans="12:12" x14ac:dyDescent="0.2">
      <c r="L572" s="9"/>
    </row>
    <row r="573" spans="12:12" x14ac:dyDescent="0.2">
      <c r="L573" s="9"/>
    </row>
    <row r="574" spans="12:12" x14ac:dyDescent="0.2">
      <c r="L574" s="9"/>
    </row>
    <row r="575" spans="12:12" x14ac:dyDescent="0.2">
      <c r="L575" s="9"/>
    </row>
    <row r="576" spans="12:12" x14ac:dyDescent="0.2">
      <c r="L576" s="9"/>
    </row>
    <row r="577" spans="12:12" x14ac:dyDescent="0.2">
      <c r="L577" s="9"/>
    </row>
    <row r="578" spans="12:12" x14ac:dyDescent="0.2">
      <c r="L578" s="9"/>
    </row>
    <row r="579" spans="12:12" x14ac:dyDescent="0.2">
      <c r="L579" s="9"/>
    </row>
    <row r="580" spans="12:12" x14ac:dyDescent="0.2">
      <c r="L580" s="9"/>
    </row>
    <row r="581" spans="12:12" x14ac:dyDescent="0.2">
      <c r="L581" s="9"/>
    </row>
    <row r="582" spans="12:12" x14ac:dyDescent="0.2">
      <c r="L582" s="9"/>
    </row>
    <row r="583" spans="12:12" x14ac:dyDescent="0.2">
      <c r="L583" s="9"/>
    </row>
    <row r="584" spans="12:12" x14ac:dyDescent="0.2">
      <c r="L584" s="9"/>
    </row>
    <row r="585" spans="12:12" x14ac:dyDescent="0.2">
      <c r="L585" s="9"/>
    </row>
    <row r="586" spans="12:12" x14ac:dyDescent="0.2">
      <c r="L586" s="9"/>
    </row>
    <row r="587" spans="12:12" x14ac:dyDescent="0.2">
      <c r="L587" s="9"/>
    </row>
    <row r="588" spans="12:12" x14ac:dyDescent="0.2">
      <c r="L588" s="9"/>
    </row>
    <row r="589" spans="12:12" x14ac:dyDescent="0.2">
      <c r="L589" s="9"/>
    </row>
    <row r="590" spans="12:12" x14ac:dyDescent="0.2">
      <c r="L590" s="9"/>
    </row>
    <row r="591" spans="12:12" x14ac:dyDescent="0.2">
      <c r="L591" s="9"/>
    </row>
    <row r="592" spans="12:12" x14ac:dyDescent="0.2">
      <c r="L592" s="9"/>
    </row>
    <row r="593" spans="12:12" x14ac:dyDescent="0.2">
      <c r="L593" s="9"/>
    </row>
    <row r="594" spans="12:12" x14ac:dyDescent="0.2">
      <c r="L594" s="9"/>
    </row>
    <row r="595" spans="12:12" x14ac:dyDescent="0.2">
      <c r="L595" s="9"/>
    </row>
    <row r="596" spans="12:12" x14ac:dyDescent="0.2">
      <c r="L596" s="9"/>
    </row>
    <row r="597" spans="12:12" x14ac:dyDescent="0.2">
      <c r="L597" s="9"/>
    </row>
    <row r="598" spans="12:12" x14ac:dyDescent="0.2">
      <c r="L598" s="9"/>
    </row>
    <row r="599" spans="12:12" x14ac:dyDescent="0.2">
      <c r="L599" s="9"/>
    </row>
    <row r="600" spans="12:12" x14ac:dyDescent="0.2">
      <c r="L600" s="9"/>
    </row>
    <row r="601" spans="12:12" x14ac:dyDescent="0.2">
      <c r="L601" s="9"/>
    </row>
    <row r="602" spans="12:12" x14ac:dyDescent="0.2">
      <c r="L602" s="9"/>
    </row>
    <row r="603" spans="12:12" x14ac:dyDescent="0.2">
      <c r="L603" s="9"/>
    </row>
    <row r="604" spans="12:12" x14ac:dyDescent="0.2">
      <c r="L604" s="9"/>
    </row>
    <row r="605" spans="12:12" x14ac:dyDescent="0.2">
      <c r="L605" s="9"/>
    </row>
    <row r="606" spans="12:12" x14ac:dyDescent="0.2">
      <c r="L606" s="9"/>
    </row>
    <row r="607" spans="12:12" x14ac:dyDescent="0.2">
      <c r="L607" s="9"/>
    </row>
    <row r="608" spans="12:12" x14ac:dyDescent="0.2">
      <c r="L608" s="9"/>
    </row>
    <row r="609" spans="12:12" x14ac:dyDescent="0.2">
      <c r="L609" s="9"/>
    </row>
    <row r="610" spans="12:12" x14ac:dyDescent="0.2">
      <c r="L610" s="9"/>
    </row>
    <row r="611" spans="12:12" x14ac:dyDescent="0.2">
      <c r="L611" s="9"/>
    </row>
    <row r="612" spans="12:12" x14ac:dyDescent="0.2">
      <c r="L612" s="9"/>
    </row>
    <row r="613" spans="12:12" x14ac:dyDescent="0.2">
      <c r="L613" s="9"/>
    </row>
    <row r="614" spans="12:12" x14ac:dyDescent="0.2">
      <c r="L614" s="9"/>
    </row>
    <row r="615" spans="12:12" x14ac:dyDescent="0.2">
      <c r="L615" s="9"/>
    </row>
    <row r="616" spans="12:12" x14ac:dyDescent="0.2">
      <c r="L616" s="9"/>
    </row>
    <row r="617" spans="12:12" x14ac:dyDescent="0.2">
      <c r="L617" s="9"/>
    </row>
    <row r="618" spans="12:12" x14ac:dyDescent="0.2">
      <c r="L618" s="9"/>
    </row>
    <row r="619" spans="12:12" x14ac:dyDescent="0.2">
      <c r="L619" s="9"/>
    </row>
    <row r="620" spans="12:12" x14ac:dyDescent="0.2">
      <c r="L620" s="9"/>
    </row>
    <row r="621" spans="12:12" x14ac:dyDescent="0.2">
      <c r="L621" s="9"/>
    </row>
    <row r="622" spans="12:12" x14ac:dyDescent="0.2">
      <c r="L622" s="9"/>
    </row>
    <row r="623" spans="12:12" x14ac:dyDescent="0.2">
      <c r="L623" s="9"/>
    </row>
    <row r="624" spans="12:12" x14ac:dyDescent="0.2">
      <c r="L624" s="9"/>
    </row>
    <row r="625" spans="12:12" x14ac:dyDescent="0.2">
      <c r="L625" s="9"/>
    </row>
    <row r="626" spans="12:12" x14ac:dyDescent="0.2">
      <c r="L626" s="9"/>
    </row>
    <row r="627" spans="12:12" x14ac:dyDescent="0.2">
      <c r="L627" s="9"/>
    </row>
    <row r="628" spans="12:12" x14ac:dyDescent="0.2">
      <c r="L628" s="9"/>
    </row>
    <row r="629" spans="12:12" x14ac:dyDescent="0.2">
      <c r="L629" s="9"/>
    </row>
    <row r="630" spans="12:12" x14ac:dyDescent="0.2">
      <c r="L630" s="9"/>
    </row>
    <row r="631" spans="12:12" x14ac:dyDescent="0.2">
      <c r="L631" s="9"/>
    </row>
    <row r="632" spans="12:12" x14ac:dyDescent="0.2">
      <c r="L632" s="9"/>
    </row>
    <row r="633" spans="12:12" x14ac:dyDescent="0.2">
      <c r="L633" s="9"/>
    </row>
    <row r="634" spans="12:12" x14ac:dyDescent="0.2">
      <c r="L634" s="9"/>
    </row>
    <row r="635" spans="12:12" x14ac:dyDescent="0.2">
      <c r="L635" s="9"/>
    </row>
    <row r="636" spans="12:12" x14ac:dyDescent="0.2">
      <c r="L636" s="9"/>
    </row>
    <row r="637" spans="12:12" x14ac:dyDescent="0.2">
      <c r="L637" s="9"/>
    </row>
    <row r="638" spans="12:12" x14ac:dyDescent="0.2">
      <c r="L638" s="9"/>
    </row>
    <row r="639" spans="12:12" x14ac:dyDescent="0.2">
      <c r="L639" s="9"/>
    </row>
    <row r="640" spans="12:12" x14ac:dyDescent="0.2">
      <c r="L640" s="9"/>
    </row>
    <row r="641" spans="12:12" x14ac:dyDescent="0.2">
      <c r="L641" s="9"/>
    </row>
    <row r="642" spans="12:12" x14ac:dyDescent="0.2">
      <c r="L642" s="9"/>
    </row>
    <row r="643" spans="12:12" x14ac:dyDescent="0.2">
      <c r="L643" s="9"/>
    </row>
    <row r="644" spans="12:12" x14ac:dyDescent="0.2">
      <c r="L644" s="9"/>
    </row>
    <row r="645" spans="12:12" x14ac:dyDescent="0.2">
      <c r="L645" s="9"/>
    </row>
    <row r="646" spans="12:12" x14ac:dyDescent="0.2">
      <c r="L646" s="9"/>
    </row>
    <row r="647" spans="12:12" x14ac:dyDescent="0.2">
      <c r="L647" s="9"/>
    </row>
    <row r="648" spans="12:12" x14ac:dyDescent="0.2">
      <c r="L648" s="9"/>
    </row>
    <row r="649" spans="12:12" x14ac:dyDescent="0.2">
      <c r="L649" s="9"/>
    </row>
    <row r="650" spans="12:12" x14ac:dyDescent="0.2">
      <c r="L650" s="9"/>
    </row>
    <row r="651" spans="12:12" x14ac:dyDescent="0.2">
      <c r="L651" s="9"/>
    </row>
    <row r="652" spans="12:12" x14ac:dyDescent="0.2">
      <c r="L652" s="9"/>
    </row>
    <row r="653" spans="12:12" x14ac:dyDescent="0.2">
      <c r="L653" s="9"/>
    </row>
    <row r="654" spans="12:12" x14ac:dyDescent="0.2">
      <c r="L654" s="9"/>
    </row>
    <row r="655" spans="12:12" x14ac:dyDescent="0.2">
      <c r="L655" s="9"/>
    </row>
    <row r="656" spans="12:12" x14ac:dyDescent="0.2">
      <c r="L656" s="9"/>
    </row>
    <row r="657" spans="12:12" x14ac:dyDescent="0.2">
      <c r="L657" s="9"/>
    </row>
    <row r="658" spans="12:12" x14ac:dyDescent="0.2">
      <c r="L658" s="9"/>
    </row>
    <row r="659" spans="12:12" x14ac:dyDescent="0.2">
      <c r="L659" s="9"/>
    </row>
    <row r="660" spans="12:12" x14ac:dyDescent="0.2">
      <c r="L660" s="9"/>
    </row>
    <row r="661" spans="12:12" x14ac:dyDescent="0.2">
      <c r="L661" s="9"/>
    </row>
    <row r="662" spans="12:12" x14ac:dyDescent="0.2">
      <c r="L662" s="9"/>
    </row>
    <row r="663" spans="12:12" x14ac:dyDescent="0.2">
      <c r="L663" s="9"/>
    </row>
    <row r="664" spans="12:12" x14ac:dyDescent="0.2">
      <c r="L664" s="9"/>
    </row>
    <row r="665" spans="12:12" x14ac:dyDescent="0.2">
      <c r="L665" s="9"/>
    </row>
    <row r="666" spans="12:12" x14ac:dyDescent="0.2">
      <c r="L666" s="9"/>
    </row>
    <row r="667" spans="12:12" x14ac:dyDescent="0.2">
      <c r="L667" s="9"/>
    </row>
    <row r="668" spans="12:12" x14ac:dyDescent="0.2">
      <c r="L668" s="9"/>
    </row>
    <row r="669" spans="12:12" x14ac:dyDescent="0.2">
      <c r="L669" s="9"/>
    </row>
    <row r="670" spans="12:12" x14ac:dyDescent="0.2">
      <c r="L670" s="9"/>
    </row>
    <row r="671" spans="12:12" x14ac:dyDescent="0.2">
      <c r="L671" s="9"/>
    </row>
    <row r="672" spans="12:12" x14ac:dyDescent="0.2">
      <c r="L672" s="9"/>
    </row>
    <row r="673" spans="12:12" x14ac:dyDescent="0.2">
      <c r="L673" s="9"/>
    </row>
    <row r="674" spans="12:12" x14ac:dyDescent="0.2">
      <c r="L674" s="9"/>
    </row>
    <row r="675" spans="12:12" x14ac:dyDescent="0.2">
      <c r="L675" s="9"/>
    </row>
    <row r="676" spans="12:12" x14ac:dyDescent="0.2">
      <c r="L676" s="9"/>
    </row>
    <row r="677" spans="12:12" x14ac:dyDescent="0.2">
      <c r="L677" s="9"/>
    </row>
    <row r="678" spans="12:12" x14ac:dyDescent="0.2">
      <c r="L678" s="9"/>
    </row>
    <row r="679" spans="12:12" x14ac:dyDescent="0.2">
      <c r="L679" s="9"/>
    </row>
    <row r="680" spans="12:12" x14ac:dyDescent="0.2">
      <c r="L680" s="9"/>
    </row>
    <row r="681" spans="12:12" x14ac:dyDescent="0.2">
      <c r="L681" s="9"/>
    </row>
    <row r="682" spans="12:12" x14ac:dyDescent="0.2">
      <c r="L682" s="9"/>
    </row>
    <row r="683" spans="12:12" x14ac:dyDescent="0.2">
      <c r="L683" s="9"/>
    </row>
    <row r="684" spans="12:12" x14ac:dyDescent="0.2">
      <c r="L684" s="9"/>
    </row>
    <row r="685" spans="12:12" x14ac:dyDescent="0.2">
      <c r="L685" s="9"/>
    </row>
    <row r="686" spans="12:12" x14ac:dyDescent="0.2">
      <c r="L686" s="9"/>
    </row>
    <row r="687" spans="12:12" x14ac:dyDescent="0.2">
      <c r="L687" s="9"/>
    </row>
    <row r="688" spans="12:12" x14ac:dyDescent="0.2">
      <c r="L688" s="9"/>
    </row>
    <row r="689" spans="12:12" x14ac:dyDescent="0.2">
      <c r="L689" s="9"/>
    </row>
    <row r="690" spans="12:12" x14ac:dyDescent="0.2">
      <c r="L690" s="9"/>
    </row>
    <row r="691" spans="12:12" x14ac:dyDescent="0.2">
      <c r="L691" s="9"/>
    </row>
    <row r="692" spans="12:12" x14ac:dyDescent="0.2">
      <c r="L692" s="9"/>
    </row>
    <row r="693" spans="12:12" x14ac:dyDescent="0.2">
      <c r="L693" s="9"/>
    </row>
    <row r="694" spans="12:12" x14ac:dyDescent="0.2">
      <c r="L694" s="9"/>
    </row>
    <row r="695" spans="12:12" x14ac:dyDescent="0.2">
      <c r="L695" s="9"/>
    </row>
    <row r="696" spans="12:12" x14ac:dyDescent="0.2">
      <c r="L696" s="9"/>
    </row>
    <row r="697" spans="12:12" x14ac:dyDescent="0.2">
      <c r="L697" s="9"/>
    </row>
    <row r="698" spans="12:12" x14ac:dyDescent="0.2">
      <c r="L698" s="9"/>
    </row>
    <row r="699" spans="12:12" x14ac:dyDescent="0.2">
      <c r="L699" s="9"/>
    </row>
    <row r="700" spans="12:12" x14ac:dyDescent="0.2">
      <c r="L700" s="9"/>
    </row>
    <row r="701" spans="12:12" x14ac:dyDescent="0.2">
      <c r="L701" s="9"/>
    </row>
    <row r="702" spans="12:12" x14ac:dyDescent="0.2">
      <c r="L702" s="9"/>
    </row>
    <row r="703" spans="12:12" x14ac:dyDescent="0.2">
      <c r="L703" s="9"/>
    </row>
    <row r="704" spans="12:12" x14ac:dyDescent="0.2">
      <c r="L704" s="9"/>
    </row>
    <row r="705" spans="12:12" x14ac:dyDescent="0.2">
      <c r="L705" s="9"/>
    </row>
    <row r="706" spans="12:12" x14ac:dyDescent="0.2">
      <c r="L706" s="9"/>
    </row>
    <row r="707" spans="12:12" x14ac:dyDescent="0.2">
      <c r="L707" s="9"/>
    </row>
    <row r="708" spans="12:12" x14ac:dyDescent="0.2">
      <c r="L708" s="9"/>
    </row>
    <row r="709" spans="12:12" x14ac:dyDescent="0.2">
      <c r="L709" s="9"/>
    </row>
    <row r="710" spans="12:12" x14ac:dyDescent="0.2">
      <c r="L710" s="9"/>
    </row>
    <row r="711" spans="12:12" x14ac:dyDescent="0.2">
      <c r="L711" s="9"/>
    </row>
    <row r="712" spans="12:12" x14ac:dyDescent="0.2">
      <c r="L712" s="9"/>
    </row>
    <row r="713" spans="12:12" x14ac:dyDescent="0.2">
      <c r="L713" s="9"/>
    </row>
    <row r="714" spans="12:12" x14ac:dyDescent="0.2">
      <c r="L714" s="9"/>
    </row>
    <row r="715" spans="12:12" x14ac:dyDescent="0.2">
      <c r="L715" s="9"/>
    </row>
    <row r="716" spans="12:12" x14ac:dyDescent="0.2">
      <c r="L716" s="9"/>
    </row>
    <row r="717" spans="12:12" x14ac:dyDescent="0.2">
      <c r="L717" s="9"/>
    </row>
    <row r="718" spans="12:12" x14ac:dyDescent="0.2">
      <c r="L718" s="9"/>
    </row>
    <row r="719" spans="12:12" x14ac:dyDescent="0.2">
      <c r="L719" s="9"/>
    </row>
    <row r="720" spans="12:12" x14ac:dyDescent="0.2">
      <c r="L720" s="9"/>
    </row>
    <row r="721" spans="12:12" x14ac:dyDescent="0.2">
      <c r="L721" s="9"/>
    </row>
    <row r="722" spans="12:12" x14ac:dyDescent="0.2">
      <c r="L722" s="9"/>
    </row>
    <row r="723" spans="12:12" x14ac:dyDescent="0.2">
      <c r="L723" s="9"/>
    </row>
    <row r="724" spans="12:12" x14ac:dyDescent="0.2">
      <c r="L724" s="9"/>
    </row>
    <row r="725" spans="12:12" x14ac:dyDescent="0.2">
      <c r="L725" s="9"/>
    </row>
    <row r="726" spans="12:12" x14ac:dyDescent="0.2">
      <c r="L726" s="9"/>
    </row>
    <row r="727" spans="12:12" x14ac:dyDescent="0.2">
      <c r="L727" s="9"/>
    </row>
    <row r="728" spans="12:12" x14ac:dyDescent="0.2">
      <c r="L728" s="9"/>
    </row>
    <row r="729" spans="12:12" x14ac:dyDescent="0.2">
      <c r="L729" s="9"/>
    </row>
    <row r="730" spans="12:12" x14ac:dyDescent="0.2">
      <c r="L730" s="9"/>
    </row>
    <row r="731" spans="12:12" x14ac:dyDescent="0.2">
      <c r="L731" s="9"/>
    </row>
    <row r="732" spans="12:12" x14ac:dyDescent="0.2">
      <c r="L732" s="9"/>
    </row>
    <row r="733" spans="12:12" x14ac:dyDescent="0.2">
      <c r="L733" s="9"/>
    </row>
    <row r="734" spans="12:12" x14ac:dyDescent="0.2">
      <c r="L734" s="9"/>
    </row>
    <row r="735" spans="12:12" x14ac:dyDescent="0.2">
      <c r="L735" s="9"/>
    </row>
    <row r="736" spans="12:12" x14ac:dyDescent="0.2">
      <c r="L736" s="9"/>
    </row>
    <row r="737" spans="12:12" x14ac:dyDescent="0.2">
      <c r="L737" s="9"/>
    </row>
    <row r="738" spans="12:12" x14ac:dyDescent="0.2">
      <c r="L738" s="9"/>
    </row>
    <row r="739" spans="12:12" x14ac:dyDescent="0.2">
      <c r="L739" s="9"/>
    </row>
    <row r="740" spans="12:12" x14ac:dyDescent="0.2">
      <c r="L740" s="9"/>
    </row>
    <row r="741" spans="12:12" x14ac:dyDescent="0.2">
      <c r="L741" s="9"/>
    </row>
    <row r="742" spans="12:12" x14ac:dyDescent="0.2">
      <c r="L742" s="9"/>
    </row>
    <row r="743" spans="12:12" x14ac:dyDescent="0.2">
      <c r="L743" s="9"/>
    </row>
    <row r="744" spans="12:12" x14ac:dyDescent="0.2">
      <c r="L744" s="9"/>
    </row>
    <row r="745" spans="12:12" x14ac:dyDescent="0.2">
      <c r="L745" s="9"/>
    </row>
    <row r="746" spans="12:12" x14ac:dyDescent="0.2">
      <c r="L746" s="9"/>
    </row>
    <row r="747" spans="12:12" x14ac:dyDescent="0.2">
      <c r="L747" s="9"/>
    </row>
    <row r="748" spans="12:12" x14ac:dyDescent="0.2">
      <c r="L748" s="9"/>
    </row>
    <row r="749" spans="12:12" x14ac:dyDescent="0.2">
      <c r="L749" s="9"/>
    </row>
    <row r="750" spans="12:12" x14ac:dyDescent="0.2">
      <c r="L750" s="9"/>
    </row>
    <row r="751" spans="12:12" x14ac:dyDescent="0.2">
      <c r="L751" s="9"/>
    </row>
    <row r="752" spans="12:12" x14ac:dyDescent="0.2">
      <c r="L752" s="9"/>
    </row>
    <row r="753" spans="12:12" x14ac:dyDescent="0.2">
      <c r="L753" s="9"/>
    </row>
    <row r="754" spans="12:12" x14ac:dyDescent="0.2">
      <c r="L754" s="9"/>
    </row>
    <row r="755" spans="12:12" x14ac:dyDescent="0.2">
      <c r="L755" s="9"/>
    </row>
    <row r="756" spans="12:12" x14ac:dyDescent="0.2">
      <c r="L756" s="9"/>
    </row>
    <row r="757" spans="12:12" x14ac:dyDescent="0.2">
      <c r="L757" s="9"/>
    </row>
    <row r="758" spans="12:12" x14ac:dyDescent="0.2">
      <c r="L758" s="9"/>
    </row>
    <row r="759" spans="12:12" x14ac:dyDescent="0.2">
      <c r="L759" s="9"/>
    </row>
    <row r="760" spans="12:12" x14ac:dyDescent="0.2">
      <c r="L760" s="9"/>
    </row>
    <row r="761" spans="12:12" x14ac:dyDescent="0.2">
      <c r="L761" s="9"/>
    </row>
    <row r="762" spans="12:12" x14ac:dyDescent="0.2">
      <c r="L762" s="9"/>
    </row>
    <row r="763" spans="12:12" x14ac:dyDescent="0.2">
      <c r="L763" s="9"/>
    </row>
    <row r="764" spans="12:12" x14ac:dyDescent="0.2">
      <c r="L764" s="9"/>
    </row>
    <row r="765" spans="12:12" x14ac:dyDescent="0.2">
      <c r="L765" s="9"/>
    </row>
    <row r="766" spans="12:12" x14ac:dyDescent="0.2">
      <c r="L766" s="9"/>
    </row>
    <row r="767" spans="12:12" x14ac:dyDescent="0.2">
      <c r="L767" s="9"/>
    </row>
    <row r="768" spans="12:12" x14ac:dyDescent="0.2">
      <c r="L768" s="9"/>
    </row>
    <row r="769" spans="12:12" x14ac:dyDescent="0.2">
      <c r="L769" s="9"/>
    </row>
    <row r="770" spans="12:12" x14ac:dyDescent="0.2">
      <c r="L770" s="9"/>
    </row>
    <row r="771" spans="12:12" x14ac:dyDescent="0.2">
      <c r="L771" s="9"/>
    </row>
    <row r="772" spans="12:12" x14ac:dyDescent="0.2">
      <c r="L772" s="9"/>
    </row>
    <row r="773" spans="12:12" x14ac:dyDescent="0.2">
      <c r="L773" s="9"/>
    </row>
    <row r="774" spans="12:12" x14ac:dyDescent="0.2">
      <c r="L774" s="9"/>
    </row>
    <row r="775" spans="12:12" x14ac:dyDescent="0.2">
      <c r="L775" s="9"/>
    </row>
    <row r="776" spans="12:12" x14ac:dyDescent="0.2">
      <c r="L776" s="9"/>
    </row>
    <row r="777" spans="12:12" x14ac:dyDescent="0.2">
      <c r="L777" s="9"/>
    </row>
    <row r="778" spans="12:12" x14ac:dyDescent="0.2">
      <c r="L778" s="9"/>
    </row>
    <row r="779" spans="12:12" x14ac:dyDescent="0.2">
      <c r="L779" s="9"/>
    </row>
    <row r="780" spans="12:12" x14ac:dyDescent="0.2">
      <c r="L780" s="9"/>
    </row>
    <row r="781" spans="12:12" x14ac:dyDescent="0.2">
      <c r="L781" s="9"/>
    </row>
    <row r="782" spans="12:12" x14ac:dyDescent="0.2">
      <c r="L782" s="9"/>
    </row>
    <row r="783" spans="12:12" x14ac:dyDescent="0.2">
      <c r="L783" s="9"/>
    </row>
    <row r="784" spans="12:12" x14ac:dyDescent="0.2">
      <c r="L784" s="9"/>
    </row>
    <row r="785" spans="12:12" x14ac:dyDescent="0.2">
      <c r="L785" s="9"/>
    </row>
    <row r="786" spans="12:12" x14ac:dyDescent="0.2">
      <c r="L786" s="9"/>
    </row>
    <row r="787" spans="12:12" x14ac:dyDescent="0.2">
      <c r="L787" s="9"/>
    </row>
    <row r="788" spans="12:12" x14ac:dyDescent="0.2">
      <c r="L788" s="9"/>
    </row>
    <row r="789" spans="12:12" x14ac:dyDescent="0.2">
      <c r="L789" s="9"/>
    </row>
    <row r="790" spans="12:12" x14ac:dyDescent="0.2">
      <c r="L790" s="9"/>
    </row>
    <row r="791" spans="12:12" x14ac:dyDescent="0.2">
      <c r="L791" s="9"/>
    </row>
    <row r="792" spans="12:12" x14ac:dyDescent="0.2">
      <c r="L792" s="9"/>
    </row>
    <row r="793" spans="12:12" x14ac:dyDescent="0.2">
      <c r="L793" s="9"/>
    </row>
    <row r="794" spans="12:12" x14ac:dyDescent="0.2">
      <c r="L794" s="9"/>
    </row>
    <row r="795" spans="12:12" x14ac:dyDescent="0.2">
      <c r="L795" s="9"/>
    </row>
    <row r="796" spans="12:12" x14ac:dyDescent="0.2">
      <c r="L796" s="9"/>
    </row>
    <row r="797" spans="12:12" x14ac:dyDescent="0.2">
      <c r="L797" s="9"/>
    </row>
    <row r="798" spans="12:12" x14ac:dyDescent="0.2">
      <c r="L798" s="9"/>
    </row>
    <row r="799" spans="12:12" x14ac:dyDescent="0.2">
      <c r="L799" s="9"/>
    </row>
    <row r="800" spans="12:12" x14ac:dyDescent="0.2">
      <c r="L800" s="9"/>
    </row>
    <row r="801" spans="12:12" x14ac:dyDescent="0.2">
      <c r="L801" s="9"/>
    </row>
    <row r="802" spans="12:12" x14ac:dyDescent="0.2">
      <c r="L802" s="9"/>
    </row>
    <row r="803" spans="12:12" x14ac:dyDescent="0.2">
      <c r="L803" s="9"/>
    </row>
    <row r="804" spans="12:12" x14ac:dyDescent="0.2">
      <c r="L804" s="9"/>
    </row>
    <row r="805" spans="12:12" x14ac:dyDescent="0.2">
      <c r="L805" s="9"/>
    </row>
    <row r="806" spans="12:12" x14ac:dyDescent="0.2">
      <c r="L806" s="9"/>
    </row>
    <row r="807" spans="12:12" x14ac:dyDescent="0.2">
      <c r="L807" s="9"/>
    </row>
    <row r="808" spans="12:12" x14ac:dyDescent="0.2">
      <c r="L808" s="9"/>
    </row>
    <row r="809" spans="12:12" x14ac:dyDescent="0.2">
      <c r="L809" s="9"/>
    </row>
    <row r="810" spans="12:12" x14ac:dyDescent="0.2">
      <c r="L810" s="9"/>
    </row>
    <row r="811" spans="12:12" x14ac:dyDescent="0.2">
      <c r="L811" s="9"/>
    </row>
    <row r="812" spans="12:12" x14ac:dyDescent="0.2">
      <c r="L812" s="9"/>
    </row>
    <row r="813" spans="12:12" x14ac:dyDescent="0.2">
      <c r="L813" s="9"/>
    </row>
    <row r="814" spans="12:12" x14ac:dyDescent="0.2">
      <c r="L814" s="9"/>
    </row>
    <row r="815" spans="12:12" x14ac:dyDescent="0.2">
      <c r="L815" s="9"/>
    </row>
    <row r="816" spans="12:12" x14ac:dyDescent="0.2">
      <c r="L816" s="9"/>
    </row>
    <row r="817" spans="12:12" x14ac:dyDescent="0.2">
      <c r="L817" s="9"/>
    </row>
    <row r="818" spans="12:12" x14ac:dyDescent="0.2">
      <c r="L818" s="9"/>
    </row>
    <row r="819" spans="12:12" x14ac:dyDescent="0.2">
      <c r="L819" s="9"/>
    </row>
    <row r="820" spans="12:12" x14ac:dyDescent="0.2">
      <c r="L820" s="9"/>
    </row>
    <row r="821" spans="12:12" x14ac:dyDescent="0.2">
      <c r="L821" s="9"/>
    </row>
    <row r="822" spans="12:12" x14ac:dyDescent="0.2">
      <c r="L822" s="9"/>
    </row>
    <row r="823" spans="12:12" x14ac:dyDescent="0.2">
      <c r="L823" s="9"/>
    </row>
    <row r="824" spans="12:12" x14ac:dyDescent="0.2">
      <c r="L824" s="9"/>
    </row>
    <row r="825" spans="12:12" x14ac:dyDescent="0.2">
      <c r="L825" s="9"/>
    </row>
    <row r="826" spans="12:12" x14ac:dyDescent="0.2">
      <c r="L826" s="9"/>
    </row>
    <row r="827" spans="12:12" x14ac:dyDescent="0.2">
      <c r="L827" s="9"/>
    </row>
    <row r="828" spans="12:12" x14ac:dyDescent="0.2">
      <c r="L828" s="9"/>
    </row>
    <row r="829" spans="12:12" x14ac:dyDescent="0.2">
      <c r="L829" s="9"/>
    </row>
    <row r="830" spans="12:12" x14ac:dyDescent="0.2">
      <c r="L830" s="9"/>
    </row>
    <row r="831" spans="12:12" x14ac:dyDescent="0.2">
      <c r="L831" s="9"/>
    </row>
    <row r="832" spans="12:12" x14ac:dyDescent="0.2">
      <c r="L832" s="9"/>
    </row>
    <row r="833" spans="12:12" x14ac:dyDescent="0.2">
      <c r="L833" s="9"/>
    </row>
    <row r="834" spans="12:12" x14ac:dyDescent="0.2">
      <c r="L834" s="9"/>
    </row>
    <row r="835" spans="12:12" x14ac:dyDescent="0.2">
      <c r="L835" s="9"/>
    </row>
    <row r="836" spans="12:12" x14ac:dyDescent="0.2">
      <c r="L836" s="9"/>
    </row>
    <row r="837" spans="12:12" x14ac:dyDescent="0.2">
      <c r="L837" s="9"/>
    </row>
    <row r="838" spans="12:12" x14ac:dyDescent="0.2">
      <c r="L838" s="9"/>
    </row>
    <row r="839" spans="12:12" x14ac:dyDescent="0.2">
      <c r="L839" s="9"/>
    </row>
    <row r="840" spans="12:12" x14ac:dyDescent="0.2">
      <c r="L840" s="9"/>
    </row>
    <row r="841" spans="12:12" x14ac:dyDescent="0.2">
      <c r="L841" s="9"/>
    </row>
    <row r="842" spans="12:12" x14ac:dyDescent="0.2">
      <c r="L842" s="9"/>
    </row>
    <row r="843" spans="12:12" x14ac:dyDescent="0.2">
      <c r="L843" s="9"/>
    </row>
    <row r="844" spans="12:12" x14ac:dyDescent="0.2">
      <c r="L844" s="9"/>
    </row>
    <row r="845" spans="12:12" x14ac:dyDescent="0.2">
      <c r="L845" s="9"/>
    </row>
    <row r="846" spans="12:12" x14ac:dyDescent="0.2">
      <c r="L846" s="9"/>
    </row>
    <row r="847" spans="12:12" x14ac:dyDescent="0.2">
      <c r="L847" s="9"/>
    </row>
    <row r="848" spans="12:12" x14ac:dyDescent="0.2">
      <c r="L848" s="9"/>
    </row>
    <row r="849" spans="12:12" x14ac:dyDescent="0.2">
      <c r="L849" s="9"/>
    </row>
    <row r="850" spans="12:12" x14ac:dyDescent="0.2">
      <c r="L850" s="9"/>
    </row>
    <row r="851" spans="12:12" x14ac:dyDescent="0.2">
      <c r="L851" s="9"/>
    </row>
    <row r="852" spans="12:12" x14ac:dyDescent="0.2">
      <c r="L852" s="9"/>
    </row>
    <row r="853" spans="12:12" x14ac:dyDescent="0.2">
      <c r="L853" s="9"/>
    </row>
    <row r="854" spans="12:12" x14ac:dyDescent="0.2">
      <c r="L854" s="9"/>
    </row>
    <row r="855" spans="12:12" x14ac:dyDescent="0.2">
      <c r="L855" s="9"/>
    </row>
    <row r="856" spans="12:12" x14ac:dyDescent="0.2">
      <c r="L856" s="9"/>
    </row>
    <row r="857" spans="12:12" x14ac:dyDescent="0.2">
      <c r="L857" s="9"/>
    </row>
    <row r="858" spans="12:12" x14ac:dyDescent="0.2">
      <c r="L858" s="9"/>
    </row>
    <row r="859" spans="12:12" x14ac:dyDescent="0.2">
      <c r="L859" s="9"/>
    </row>
    <row r="860" spans="12:12" x14ac:dyDescent="0.2">
      <c r="L860" s="9"/>
    </row>
    <row r="861" spans="12:12" x14ac:dyDescent="0.2">
      <c r="L861" s="9"/>
    </row>
    <row r="862" spans="12:12" x14ac:dyDescent="0.2">
      <c r="L862" s="9"/>
    </row>
    <row r="863" spans="12:12" x14ac:dyDescent="0.2">
      <c r="L863" s="9"/>
    </row>
    <row r="864" spans="12:12" x14ac:dyDescent="0.2">
      <c r="L864" s="9"/>
    </row>
    <row r="865" spans="12:12" x14ac:dyDescent="0.2">
      <c r="L865" s="9"/>
    </row>
    <row r="866" spans="12:12" x14ac:dyDescent="0.2">
      <c r="L866" s="9"/>
    </row>
    <row r="867" spans="12:12" x14ac:dyDescent="0.2">
      <c r="L867" s="9"/>
    </row>
    <row r="868" spans="12:12" x14ac:dyDescent="0.2">
      <c r="L868" s="9"/>
    </row>
    <row r="869" spans="12:12" x14ac:dyDescent="0.2">
      <c r="L869" s="9"/>
    </row>
    <row r="870" spans="12:12" x14ac:dyDescent="0.2">
      <c r="L870" s="9"/>
    </row>
    <row r="871" spans="12:12" x14ac:dyDescent="0.2">
      <c r="L871" s="9"/>
    </row>
    <row r="872" spans="12:12" x14ac:dyDescent="0.2">
      <c r="L872" s="9"/>
    </row>
    <row r="873" spans="12:12" x14ac:dyDescent="0.2">
      <c r="L873" s="9"/>
    </row>
    <row r="874" spans="12:12" x14ac:dyDescent="0.2">
      <c r="L874" s="9"/>
    </row>
    <row r="875" spans="12:12" x14ac:dyDescent="0.2">
      <c r="L875" s="9"/>
    </row>
    <row r="876" spans="12:12" x14ac:dyDescent="0.2">
      <c r="L876" s="9"/>
    </row>
    <row r="877" spans="12:12" x14ac:dyDescent="0.2">
      <c r="L877" s="9"/>
    </row>
    <row r="878" spans="12:12" x14ac:dyDescent="0.2">
      <c r="L878" s="9"/>
    </row>
    <row r="879" spans="12:12" x14ac:dyDescent="0.2">
      <c r="L879" s="9"/>
    </row>
    <row r="880" spans="12:12" x14ac:dyDescent="0.2">
      <c r="L880" s="9"/>
    </row>
    <row r="881" spans="12:12" x14ac:dyDescent="0.2">
      <c r="L881" s="9"/>
    </row>
    <row r="882" spans="12:12" x14ac:dyDescent="0.2">
      <c r="L882" s="9"/>
    </row>
    <row r="883" spans="12:12" x14ac:dyDescent="0.2">
      <c r="L883" s="9"/>
    </row>
    <row r="884" spans="12:12" x14ac:dyDescent="0.2">
      <c r="L884" s="9"/>
    </row>
    <row r="885" spans="12:12" x14ac:dyDescent="0.2">
      <c r="L885" s="9"/>
    </row>
    <row r="886" spans="12:12" x14ac:dyDescent="0.2">
      <c r="L886" s="9"/>
    </row>
    <row r="887" spans="12:12" x14ac:dyDescent="0.2">
      <c r="L887" s="9"/>
    </row>
    <row r="888" spans="12:12" x14ac:dyDescent="0.2">
      <c r="L888" s="9"/>
    </row>
    <row r="889" spans="12:12" x14ac:dyDescent="0.2">
      <c r="L889" s="9"/>
    </row>
    <row r="890" spans="12:12" x14ac:dyDescent="0.2">
      <c r="L890" s="9"/>
    </row>
    <row r="891" spans="12:12" x14ac:dyDescent="0.2">
      <c r="L891" s="9"/>
    </row>
    <row r="892" spans="12:12" x14ac:dyDescent="0.2">
      <c r="L892" s="9"/>
    </row>
    <row r="893" spans="12:12" x14ac:dyDescent="0.2">
      <c r="L893" s="9"/>
    </row>
    <row r="894" spans="12:12" x14ac:dyDescent="0.2">
      <c r="L894" s="9"/>
    </row>
    <row r="895" spans="12:12" x14ac:dyDescent="0.2">
      <c r="L895" s="9"/>
    </row>
    <row r="896" spans="12:12" x14ac:dyDescent="0.2">
      <c r="L896" s="9"/>
    </row>
    <row r="897" spans="12:12" x14ac:dyDescent="0.2">
      <c r="L897" s="9"/>
    </row>
    <row r="898" spans="12:12" x14ac:dyDescent="0.2">
      <c r="L898" s="9"/>
    </row>
    <row r="899" spans="12:12" x14ac:dyDescent="0.2">
      <c r="L899" s="9"/>
    </row>
    <row r="900" spans="12:12" x14ac:dyDescent="0.2">
      <c r="L900" s="9"/>
    </row>
    <row r="901" spans="12:12" x14ac:dyDescent="0.2">
      <c r="L901" s="9"/>
    </row>
    <row r="902" spans="12:12" x14ac:dyDescent="0.2">
      <c r="L902" s="9"/>
    </row>
    <row r="903" spans="12:12" x14ac:dyDescent="0.2">
      <c r="L903" s="9"/>
    </row>
    <row r="904" spans="12:12" x14ac:dyDescent="0.2">
      <c r="L904" s="9"/>
    </row>
    <row r="905" spans="12:12" x14ac:dyDescent="0.2">
      <c r="L905" s="9"/>
    </row>
    <row r="906" spans="12:12" x14ac:dyDescent="0.2">
      <c r="L906" s="9"/>
    </row>
    <row r="907" spans="12:12" x14ac:dyDescent="0.2">
      <c r="L907" s="9"/>
    </row>
    <row r="908" spans="12:12" x14ac:dyDescent="0.2">
      <c r="L908" s="9"/>
    </row>
    <row r="909" spans="12:12" x14ac:dyDescent="0.2">
      <c r="L909" s="9"/>
    </row>
    <row r="910" spans="12:12" x14ac:dyDescent="0.2">
      <c r="L910" s="9"/>
    </row>
    <row r="911" spans="12:12" x14ac:dyDescent="0.2">
      <c r="L911" s="9"/>
    </row>
    <row r="912" spans="12:12" x14ac:dyDescent="0.2">
      <c r="L912" s="9"/>
    </row>
    <row r="913" spans="12:12" x14ac:dyDescent="0.2">
      <c r="L913" s="9"/>
    </row>
    <row r="914" spans="12:12" x14ac:dyDescent="0.2">
      <c r="L914" s="9"/>
    </row>
    <row r="915" spans="12:12" x14ac:dyDescent="0.2">
      <c r="L915" s="9"/>
    </row>
    <row r="916" spans="12:12" x14ac:dyDescent="0.2">
      <c r="L916" s="9"/>
    </row>
    <row r="917" spans="12:12" x14ac:dyDescent="0.2">
      <c r="L917" s="9"/>
    </row>
    <row r="918" spans="12:12" x14ac:dyDescent="0.2">
      <c r="L918" s="9"/>
    </row>
    <row r="919" spans="12:12" x14ac:dyDescent="0.2">
      <c r="L919" s="9"/>
    </row>
    <row r="920" spans="12:12" x14ac:dyDescent="0.2">
      <c r="L920" s="9"/>
    </row>
    <row r="921" spans="12:12" x14ac:dyDescent="0.2">
      <c r="L921" s="9"/>
    </row>
    <row r="922" spans="12:12" x14ac:dyDescent="0.2">
      <c r="L922" s="9"/>
    </row>
    <row r="923" spans="12:12" x14ac:dyDescent="0.2">
      <c r="L923" s="9"/>
    </row>
    <row r="924" spans="12:12" x14ac:dyDescent="0.2">
      <c r="L924" s="9"/>
    </row>
    <row r="925" spans="12:12" x14ac:dyDescent="0.2">
      <c r="L925" s="9"/>
    </row>
    <row r="926" spans="12:12" x14ac:dyDescent="0.2">
      <c r="L926" s="9"/>
    </row>
    <row r="927" spans="12:12" x14ac:dyDescent="0.2">
      <c r="L927" s="9"/>
    </row>
    <row r="928" spans="12:12" x14ac:dyDescent="0.2">
      <c r="L928" s="9"/>
    </row>
    <row r="929" spans="12:12" x14ac:dyDescent="0.2">
      <c r="L929" s="9"/>
    </row>
    <row r="930" spans="12:12" x14ac:dyDescent="0.2">
      <c r="L930" s="9"/>
    </row>
    <row r="931" spans="12:12" x14ac:dyDescent="0.2">
      <c r="L931" s="9"/>
    </row>
    <row r="932" spans="12:12" x14ac:dyDescent="0.2">
      <c r="L932" s="9"/>
    </row>
    <row r="933" spans="12:12" x14ac:dyDescent="0.2">
      <c r="L933" s="9"/>
    </row>
    <row r="934" spans="12:12" x14ac:dyDescent="0.2">
      <c r="L934" s="9"/>
    </row>
    <row r="935" spans="12:12" x14ac:dyDescent="0.2">
      <c r="L935" s="9"/>
    </row>
    <row r="936" spans="12:12" x14ac:dyDescent="0.2">
      <c r="L936" s="9"/>
    </row>
    <row r="937" spans="12:12" x14ac:dyDescent="0.2">
      <c r="L937" s="9"/>
    </row>
    <row r="938" spans="12:12" x14ac:dyDescent="0.2">
      <c r="L938" s="9"/>
    </row>
    <row r="939" spans="12:12" x14ac:dyDescent="0.2">
      <c r="L939" s="9"/>
    </row>
    <row r="940" spans="12:12" x14ac:dyDescent="0.2">
      <c r="L940" s="9"/>
    </row>
    <row r="941" spans="12:12" x14ac:dyDescent="0.2">
      <c r="L941" s="9"/>
    </row>
    <row r="942" spans="12:12" x14ac:dyDescent="0.2">
      <c r="L942" s="9"/>
    </row>
    <row r="943" spans="12:12" x14ac:dyDescent="0.2">
      <c r="L943" s="9"/>
    </row>
    <row r="944" spans="12:12" x14ac:dyDescent="0.2">
      <c r="L944" s="9"/>
    </row>
    <row r="945" spans="12:12" x14ac:dyDescent="0.2">
      <c r="L945" s="9"/>
    </row>
    <row r="946" spans="12:12" x14ac:dyDescent="0.2">
      <c r="L946" s="9"/>
    </row>
    <row r="947" spans="12:12" x14ac:dyDescent="0.2">
      <c r="L947" s="9"/>
    </row>
    <row r="948" spans="12:12" x14ac:dyDescent="0.2">
      <c r="L948" s="9"/>
    </row>
    <row r="949" spans="12:12" x14ac:dyDescent="0.2">
      <c r="L949" s="9"/>
    </row>
    <row r="950" spans="12:12" x14ac:dyDescent="0.2">
      <c r="L950" s="9"/>
    </row>
    <row r="951" spans="12:12" x14ac:dyDescent="0.2">
      <c r="L951" s="9"/>
    </row>
    <row r="952" spans="12:12" x14ac:dyDescent="0.2">
      <c r="L952" s="9"/>
    </row>
    <row r="953" spans="12:12" x14ac:dyDescent="0.2">
      <c r="L953" s="9"/>
    </row>
    <row r="954" spans="12:12" x14ac:dyDescent="0.2">
      <c r="L954" s="9"/>
    </row>
    <row r="955" spans="12:12" x14ac:dyDescent="0.2">
      <c r="L955" s="9"/>
    </row>
    <row r="956" spans="12:12" x14ac:dyDescent="0.2">
      <c r="L956" s="9"/>
    </row>
    <row r="957" spans="12:12" x14ac:dyDescent="0.2">
      <c r="L957" s="9"/>
    </row>
    <row r="958" spans="12:12" x14ac:dyDescent="0.2">
      <c r="L958" s="9"/>
    </row>
    <row r="959" spans="12:12" x14ac:dyDescent="0.2">
      <c r="L959" s="9"/>
    </row>
    <row r="960" spans="12:12" x14ac:dyDescent="0.2">
      <c r="L960" s="9"/>
    </row>
    <row r="961" spans="12:12" x14ac:dyDescent="0.2">
      <c r="L961" s="9"/>
    </row>
    <row r="962" spans="12:12" x14ac:dyDescent="0.2">
      <c r="L962" s="9"/>
    </row>
    <row r="963" spans="12:12" x14ac:dyDescent="0.2">
      <c r="L963" s="9"/>
    </row>
    <row r="964" spans="12:12" x14ac:dyDescent="0.2">
      <c r="L964" s="9"/>
    </row>
    <row r="965" spans="12:12" x14ac:dyDescent="0.2">
      <c r="L965" s="9"/>
    </row>
    <row r="966" spans="12:12" x14ac:dyDescent="0.2">
      <c r="L966" s="9"/>
    </row>
    <row r="967" spans="12:12" x14ac:dyDescent="0.2">
      <c r="L967" s="9"/>
    </row>
    <row r="968" spans="12:12" x14ac:dyDescent="0.2">
      <c r="L968" s="9"/>
    </row>
    <row r="969" spans="12:12" x14ac:dyDescent="0.2">
      <c r="L969" s="9"/>
    </row>
    <row r="970" spans="12:12" x14ac:dyDescent="0.2">
      <c r="L970" s="9"/>
    </row>
    <row r="971" spans="12:12" x14ac:dyDescent="0.2">
      <c r="L971" s="9"/>
    </row>
    <row r="972" spans="12:12" x14ac:dyDescent="0.2">
      <c r="L972" s="9"/>
    </row>
    <row r="973" spans="12:12" x14ac:dyDescent="0.2">
      <c r="L973" s="9"/>
    </row>
    <row r="974" spans="12:12" x14ac:dyDescent="0.2">
      <c r="L974" s="9"/>
    </row>
    <row r="975" spans="12:12" x14ac:dyDescent="0.2">
      <c r="L975" s="9"/>
    </row>
    <row r="976" spans="12:12" x14ac:dyDescent="0.2">
      <c r="L976" s="9"/>
    </row>
    <row r="977" spans="12:12" x14ac:dyDescent="0.2">
      <c r="L977" s="9"/>
    </row>
    <row r="978" spans="12:12" x14ac:dyDescent="0.2">
      <c r="L978" s="9"/>
    </row>
    <row r="979" spans="12:12" x14ac:dyDescent="0.2">
      <c r="L979" s="9"/>
    </row>
    <row r="980" spans="12:12" x14ac:dyDescent="0.2">
      <c r="L980" s="9"/>
    </row>
    <row r="981" spans="12:12" x14ac:dyDescent="0.2">
      <c r="L981" s="9"/>
    </row>
    <row r="982" spans="12:12" x14ac:dyDescent="0.2">
      <c r="L982" s="9"/>
    </row>
    <row r="983" spans="12:12" x14ac:dyDescent="0.2">
      <c r="L983" s="9"/>
    </row>
    <row r="984" spans="12:12" x14ac:dyDescent="0.2">
      <c r="L984" s="9"/>
    </row>
    <row r="985" spans="12:12" x14ac:dyDescent="0.2">
      <c r="L985" s="9"/>
    </row>
    <row r="986" spans="12:12" x14ac:dyDescent="0.2">
      <c r="L986" s="9"/>
    </row>
    <row r="987" spans="12:12" x14ac:dyDescent="0.2">
      <c r="L987" s="9"/>
    </row>
    <row r="988" spans="12:12" x14ac:dyDescent="0.2">
      <c r="L988" s="9"/>
    </row>
    <row r="989" spans="12:12" x14ac:dyDescent="0.2">
      <c r="L989" s="9"/>
    </row>
    <row r="990" spans="12:12" x14ac:dyDescent="0.2">
      <c r="L990" s="9"/>
    </row>
    <row r="991" spans="12:12" x14ac:dyDescent="0.2">
      <c r="L991" s="9"/>
    </row>
    <row r="992" spans="12:12" x14ac:dyDescent="0.2">
      <c r="L992" s="9"/>
    </row>
    <row r="993" spans="12:12" x14ac:dyDescent="0.2">
      <c r="L993" s="9"/>
    </row>
    <row r="994" spans="12:12" x14ac:dyDescent="0.2">
      <c r="L994" s="9"/>
    </row>
    <row r="995" spans="12:12" x14ac:dyDescent="0.2">
      <c r="L995" s="9"/>
    </row>
    <row r="996" spans="12:12" x14ac:dyDescent="0.2">
      <c r="L996" s="9"/>
    </row>
    <row r="997" spans="12:12" x14ac:dyDescent="0.2">
      <c r="L997" s="9"/>
    </row>
    <row r="998" spans="12:12" x14ac:dyDescent="0.2">
      <c r="L998" s="9"/>
    </row>
    <row r="999" spans="12:12" x14ac:dyDescent="0.2">
      <c r="L999" s="9"/>
    </row>
    <row r="1000" spans="12:12" x14ac:dyDescent="0.2">
      <c r="L1000" s="9"/>
    </row>
    <row r="1001" spans="12:12" x14ac:dyDescent="0.2">
      <c r="L1001" s="9"/>
    </row>
    <row r="1002" spans="12:12" x14ac:dyDescent="0.2">
      <c r="L1002" s="9"/>
    </row>
    <row r="1003" spans="12:12" x14ac:dyDescent="0.2">
      <c r="L1003" s="9"/>
    </row>
    <row r="1004" spans="12:12" x14ac:dyDescent="0.2">
      <c r="L1004" s="9"/>
    </row>
    <row r="1005" spans="12:12" x14ac:dyDescent="0.2">
      <c r="L1005" s="9"/>
    </row>
    <row r="1006" spans="12:12" x14ac:dyDescent="0.2">
      <c r="L1006" s="9"/>
    </row>
    <row r="1007" spans="12:12" x14ac:dyDescent="0.2">
      <c r="L1007" s="9"/>
    </row>
    <row r="1008" spans="12:12" x14ac:dyDescent="0.2">
      <c r="L1008" s="9"/>
    </row>
    <row r="1009" spans="12:12" x14ac:dyDescent="0.2">
      <c r="L1009" s="9"/>
    </row>
    <row r="1010" spans="12:12" x14ac:dyDescent="0.2">
      <c r="L1010" s="9"/>
    </row>
    <row r="1011" spans="12:12" x14ac:dyDescent="0.2">
      <c r="L1011" s="9"/>
    </row>
    <row r="1012" spans="12:12" x14ac:dyDescent="0.2">
      <c r="L1012" s="9"/>
    </row>
    <row r="1013" spans="12:12" x14ac:dyDescent="0.2">
      <c r="L1013" s="9"/>
    </row>
    <row r="1014" spans="12:12" x14ac:dyDescent="0.2">
      <c r="L1014" s="9"/>
    </row>
    <row r="1015" spans="12:12" x14ac:dyDescent="0.2">
      <c r="L1015" s="9"/>
    </row>
    <row r="1016" spans="12:12" x14ac:dyDescent="0.2">
      <c r="L1016" s="9"/>
    </row>
    <row r="1017" spans="12:12" x14ac:dyDescent="0.2">
      <c r="L1017" s="9"/>
    </row>
    <row r="1018" spans="12:12" x14ac:dyDescent="0.2">
      <c r="L1018" s="9"/>
    </row>
    <row r="1019" spans="12:12" x14ac:dyDescent="0.2">
      <c r="L1019" s="9"/>
    </row>
    <row r="1020" spans="12:12" x14ac:dyDescent="0.2">
      <c r="L1020" s="9"/>
    </row>
    <row r="1021" spans="12:12" x14ac:dyDescent="0.2">
      <c r="L1021" s="9"/>
    </row>
    <row r="1022" spans="12:12" x14ac:dyDescent="0.2">
      <c r="L1022" s="9"/>
    </row>
    <row r="1023" spans="12:12" x14ac:dyDescent="0.2">
      <c r="L1023" s="9"/>
    </row>
    <row r="1024" spans="12:12" x14ac:dyDescent="0.2">
      <c r="L1024" s="9"/>
    </row>
    <row r="1025" spans="12:12" x14ac:dyDescent="0.2">
      <c r="L1025" s="9"/>
    </row>
    <row r="1026" spans="12:12" x14ac:dyDescent="0.2">
      <c r="L1026" s="9"/>
    </row>
    <row r="1027" spans="12:12" x14ac:dyDescent="0.2">
      <c r="L1027" s="9"/>
    </row>
    <row r="1028" spans="12:12" x14ac:dyDescent="0.2">
      <c r="L1028" s="9"/>
    </row>
    <row r="1029" spans="12:12" x14ac:dyDescent="0.2">
      <c r="L1029" s="9"/>
    </row>
    <row r="1030" spans="12:12" x14ac:dyDescent="0.2">
      <c r="L1030" s="9"/>
    </row>
    <row r="1031" spans="12:12" x14ac:dyDescent="0.2">
      <c r="L1031" s="9"/>
    </row>
    <row r="1032" spans="12:12" x14ac:dyDescent="0.2">
      <c r="L1032" s="9"/>
    </row>
    <row r="1033" spans="12:12" x14ac:dyDescent="0.2">
      <c r="L1033" s="9"/>
    </row>
    <row r="1034" spans="12:12" x14ac:dyDescent="0.2">
      <c r="L1034" s="9"/>
    </row>
    <row r="1035" spans="12:12" x14ac:dyDescent="0.2">
      <c r="L1035" s="9"/>
    </row>
    <row r="1036" spans="12:12" x14ac:dyDescent="0.2">
      <c r="L1036" s="9"/>
    </row>
    <row r="1037" spans="12:12" x14ac:dyDescent="0.2">
      <c r="L1037" s="9"/>
    </row>
    <row r="1038" spans="12:12" x14ac:dyDescent="0.2">
      <c r="L1038" s="9"/>
    </row>
    <row r="1039" spans="12:12" x14ac:dyDescent="0.2">
      <c r="L1039" s="9"/>
    </row>
    <row r="1040" spans="12:12" x14ac:dyDescent="0.2">
      <c r="L1040" s="9"/>
    </row>
    <row r="1041" spans="12:12" x14ac:dyDescent="0.2">
      <c r="L1041" s="9"/>
    </row>
    <row r="1042" spans="12:12" x14ac:dyDescent="0.2">
      <c r="L1042" s="9"/>
    </row>
    <row r="1043" spans="12:12" x14ac:dyDescent="0.2">
      <c r="L1043" s="9"/>
    </row>
    <row r="1044" spans="12:12" x14ac:dyDescent="0.2">
      <c r="L1044" s="9"/>
    </row>
    <row r="1045" spans="12:12" x14ac:dyDescent="0.2">
      <c r="L1045" s="9"/>
    </row>
    <row r="1046" spans="12:12" x14ac:dyDescent="0.2">
      <c r="L1046" s="9"/>
    </row>
    <row r="1047" spans="12:12" x14ac:dyDescent="0.2">
      <c r="L1047" s="9"/>
    </row>
    <row r="1048" spans="12:12" x14ac:dyDescent="0.2">
      <c r="L1048" s="9"/>
    </row>
    <row r="1049" spans="12:12" x14ac:dyDescent="0.2">
      <c r="L1049" s="9"/>
    </row>
    <row r="1050" spans="12:12" x14ac:dyDescent="0.2">
      <c r="L1050" s="9"/>
    </row>
    <row r="1051" spans="12:12" x14ac:dyDescent="0.2">
      <c r="L1051" s="9"/>
    </row>
    <row r="1052" spans="12:12" x14ac:dyDescent="0.2">
      <c r="L1052" s="9"/>
    </row>
    <row r="1053" spans="12:12" x14ac:dyDescent="0.2">
      <c r="L1053" s="9"/>
    </row>
    <row r="1054" spans="12:12" x14ac:dyDescent="0.2">
      <c r="L1054" s="9"/>
    </row>
    <row r="1055" spans="12:12" x14ac:dyDescent="0.2">
      <c r="L1055" s="9"/>
    </row>
    <row r="1056" spans="12:12" x14ac:dyDescent="0.2">
      <c r="L1056" s="9"/>
    </row>
    <row r="1057" spans="12:12" x14ac:dyDescent="0.2">
      <c r="L1057" s="9"/>
    </row>
    <row r="1058" spans="12:12" x14ac:dyDescent="0.2">
      <c r="L1058" s="9"/>
    </row>
    <row r="1059" spans="12:12" x14ac:dyDescent="0.2">
      <c r="L1059" s="9"/>
    </row>
    <row r="1060" spans="12:12" x14ac:dyDescent="0.2">
      <c r="L1060" s="9"/>
    </row>
    <row r="1061" spans="12:12" x14ac:dyDescent="0.2">
      <c r="L1061" s="9"/>
    </row>
    <row r="1062" spans="12:12" x14ac:dyDescent="0.2">
      <c r="L1062" s="9"/>
    </row>
    <row r="1063" spans="12:12" x14ac:dyDescent="0.2">
      <c r="L1063" s="9"/>
    </row>
    <row r="1064" spans="12:12" x14ac:dyDescent="0.2">
      <c r="L1064" s="9"/>
    </row>
    <row r="1065" spans="12:12" x14ac:dyDescent="0.2">
      <c r="L1065" s="9"/>
    </row>
    <row r="1066" spans="12:12" x14ac:dyDescent="0.2">
      <c r="L1066" s="9"/>
    </row>
    <row r="1067" spans="12:12" x14ac:dyDescent="0.2">
      <c r="L1067" s="9"/>
    </row>
    <row r="1068" spans="12:12" x14ac:dyDescent="0.2">
      <c r="L1068" s="9"/>
    </row>
    <row r="1069" spans="12:12" x14ac:dyDescent="0.2">
      <c r="L1069" s="9"/>
    </row>
    <row r="1070" spans="12:12" x14ac:dyDescent="0.2">
      <c r="L1070" s="9"/>
    </row>
    <row r="1071" spans="12:12" x14ac:dyDescent="0.2">
      <c r="L1071" s="9"/>
    </row>
    <row r="1072" spans="12:12" x14ac:dyDescent="0.2">
      <c r="L1072" s="9"/>
    </row>
    <row r="1073" spans="12:12" x14ac:dyDescent="0.2">
      <c r="L1073" s="9"/>
    </row>
    <row r="1074" spans="12:12" x14ac:dyDescent="0.2">
      <c r="L1074" s="9"/>
    </row>
    <row r="1075" spans="12:12" x14ac:dyDescent="0.2">
      <c r="L1075" s="9"/>
    </row>
    <row r="1076" spans="12:12" x14ac:dyDescent="0.2">
      <c r="L1076" s="9"/>
    </row>
    <row r="1077" spans="12:12" x14ac:dyDescent="0.2">
      <c r="L1077" s="9"/>
    </row>
    <row r="1078" spans="12:12" x14ac:dyDescent="0.2">
      <c r="L1078" s="9"/>
    </row>
    <row r="1079" spans="12:12" x14ac:dyDescent="0.2">
      <c r="L1079" s="9"/>
    </row>
    <row r="1080" spans="12:12" x14ac:dyDescent="0.2">
      <c r="L1080" s="9"/>
    </row>
    <row r="1081" spans="12:12" x14ac:dyDescent="0.2">
      <c r="L1081" s="9"/>
    </row>
    <row r="1082" spans="12:12" x14ac:dyDescent="0.2">
      <c r="L1082" s="9"/>
    </row>
    <row r="1083" spans="12:12" x14ac:dyDescent="0.2">
      <c r="L1083" s="9"/>
    </row>
    <row r="1084" spans="12:12" x14ac:dyDescent="0.2">
      <c r="L1084" s="9"/>
    </row>
    <row r="1085" spans="12:12" x14ac:dyDescent="0.2">
      <c r="L1085" s="9"/>
    </row>
    <row r="1086" spans="12:12" x14ac:dyDescent="0.2">
      <c r="L1086" s="9"/>
    </row>
    <row r="1087" spans="12:12" x14ac:dyDescent="0.2">
      <c r="L1087" s="9"/>
    </row>
    <row r="1088" spans="12:12" x14ac:dyDescent="0.2">
      <c r="L1088" s="9"/>
    </row>
    <row r="1089" spans="12:12" x14ac:dyDescent="0.2">
      <c r="L1089" s="9"/>
    </row>
    <row r="1090" spans="12:12" x14ac:dyDescent="0.2">
      <c r="L1090" s="9"/>
    </row>
    <row r="1091" spans="12:12" x14ac:dyDescent="0.2">
      <c r="L1091" s="9"/>
    </row>
    <row r="1092" spans="12:12" x14ac:dyDescent="0.2">
      <c r="L1092" s="9"/>
    </row>
    <row r="1093" spans="12:12" x14ac:dyDescent="0.2">
      <c r="L1093" s="9"/>
    </row>
    <row r="1094" spans="12:12" x14ac:dyDescent="0.2">
      <c r="L1094" s="9"/>
    </row>
    <row r="1095" spans="12:12" x14ac:dyDescent="0.2">
      <c r="L1095" s="9"/>
    </row>
    <row r="1096" spans="12:12" x14ac:dyDescent="0.2">
      <c r="L1096" s="9"/>
    </row>
    <row r="1097" spans="12:12" x14ac:dyDescent="0.2">
      <c r="L1097" s="9"/>
    </row>
    <row r="1098" spans="12:12" x14ac:dyDescent="0.2">
      <c r="L1098" s="9"/>
    </row>
    <row r="1099" spans="12:12" x14ac:dyDescent="0.2">
      <c r="L1099" s="9"/>
    </row>
    <row r="1100" spans="12:12" x14ac:dyDescent="0.2">
      <c r="L1100" s="9"/>
    </row>
    <row r="1101" spans="12:12" x14ac:dyDescent="0.2">
      <c r="L1101" s="9"/>
    </row>
    <row r="1102" spans="12:12" x14ac:dyDescent="0.2">
      <c r="L1102" s="9"/>
    </row>
    <row r="1103" spans="12:12" x14ac:dyDescent="0.2">
      <c r="L1103" s="9"/>
    </row>
    <row r="1104" spans="12:12" x14ac:dyDescent="0.2">
      <c r="L1104" s="9"/>
    </row>
    <row r="1105" spans="12:12" x14ac:dyDescent="0.2">
      <c r="L1105" s="9"/>
    </row>
    <row r="1106" spans="12:12" x14ac:dyDescent="0.2">
      <c r="L1106" s="9"/>
    </row>
    <row r="1107" spans="12:12" x14ac:dyDescent="0.2">
      <c r="L1107" s="9"/>
    </row>
    <row r="1108" spans="12:12" x14ac:dyDescent="0.2">
      <c r="L1108" s="9"/>
    </row>
    <row r="1109" spans="12:12" x14ac:dyDescent="0.2">
      <c r="L1109" s="9"/>
    </row>
    <row r="1110" spans="12:12" x14ac:dyDescent="0.2">
      <c r="L1110" s="9"/>
    </row>
    <row r="1111" spans="12:12" x14ac:dyDescent="0.2">
      <c r="L1111" s="9"/>
    </row>
    <row r="1112" spans="12:12" x14ac:dyDescent="0.2">
      <c r="L1112" s="9"/>
    </row>
    <row r="1113" spans="12:12" x14ac:dyDescent="0.2">
      <c r="L1113" s="9"/>
    </row>
    <row r="1114" spans="12:12" x14ac:dyDescent="0.2">
      <c r="L1114" s="9"/>
    </row>
    <row r="1115" spans="12:12" x14ac:dyDescent="0.2">
      <c r="L1115" s="9"/>
    </row>
    <row r="1116" spans="12:12" x14ac:dyDescent="0.2">
      <c r="L1116" s="9"/>
    </row>
    <row r="1117" spans="12:12" x14ac:dyDescent="0.2">
      <c r="L1117" s="9"/>
    </row>
    <row r="1118" spans="12:12" x14ac:dyDescent="0.2">
      <c r="L1118" s="9"/>
    </row>
    <row r="1119" spans="12:12" x14ac:dyDescent="0.2">
      <c r="L1119" s="9"/>
    </row>
    <row r="1120" spans="12:12" x14ac:dyDescent="0.2">
      <c r="L1120" s="9"/>
    </row>
    <row r="1121" spans="12:12" x14ac:dyDescent="0.2">
      <c r="L1121" s="9"/>
    </row>
    <row r="1122" spans="12:12" x14ac:dyDescent="0.2">
      <c r="L1122" s="9"/>
    </row>
    <row r="1123" spans="12:12" x14ac:dyDescent="0.2">
      <c r="L1123" s="9"/>
    </row>
    <row r="1124" spans="12:12" x14ac:dyDescent="0.2">
      <c r="L1124" s="9"/>
    </row>
    <row r="1125" spans="12:12" x14ac:dyDescent="0.2">
      <c r="L1125" s="9"/>
    </row>
    <row r="1126" spans="12:12" x14ac:dyDescent="0.2">
      <c r="L1126" s="9"/>
    </row>
    <row r="1127" spans="12:12" x14ac:dyDescent="0.2">
      <c r="L1127" s="9"/>
    </row>
    <row r="1128" spans="12:12" x14ac:dyDescent="0.2">
      <c r="L1128" s="9"/>
    </row>
    <row r="1129" spans="12:12" x14ac:dyDescent="0.2">
      <c r="L1129" s="9"/>
    </row>
    <row r="1130" spans="12:12" x14ac:dyDescent="0.2">
      <c r="L1130" s="9"/>
    </row>
    <row r="1131" spans="12:12" x14ac:dyDescent="0.2">
      <c r="L1131" s="9"/>
    </row>
    <row r="1132" spans="12:12" x14ac:dyDescent="0.2">
      <c r="L1132" s="9"/>
    </row>
    <row r="1133" spans="12:12" x14ac:dyDescent="0.2">
      <c r="L1133" s="9"/>
    </row>
    <row r="1134" spans="12:12" x14ac:dyDescent="0.2">
      <c r="L1134" s="9"/>
    </row>
    <row r="1135" spans="12:12" x14ac:dyDescent="0.2">
      <c r="L1135" s="9"/>
    </row>
    <row r="1136" spans="12:12" x14ac:dyDescent="0.2">
      <c r="L1136" s="9"/>
    </row>
    <row r="1137" spans="12:12" x14ac:dyDescent="0.2">
      <c r="L1137" s="9"/>
    </row>
    <row r="1138" spans="12:12" x14ac:dyDescent="0.2">
      <c r="L1138" s="9"/>
    </row>
    <row r="1139" spans="12:12" x14ac:dyDescent="0.2">
      <c r="L1139" s="9"/>
    </row>
    <row r="1140" spans="12:12" x14ac:dyDescent="0.2">
      <c r="L1140" s="9"/>
    </row>
    <row r="1141" spans="12:12" x14ac:dyDescent="0.2">
      <c r="L1141" s="9"/>
    </row>
    <row r="1142" spans="12:12" x14ac:dyDescent="0.2">
      <c r="L1142" s="9"/>
    </row>
    <row r="1143" spans="12:12" x14ac:dyDescent="0.2">
      <c r="L1143" s="9"/>
    </row>
    <row r="1144" spans="12:12" x14ac:dyDescent="0.2">
      <c r="L1144" s="9"/>
    </row>
    <row r="1145" spans="12:12" x14ac:dyDescent="0.2">
      <c r="L1145" s="9"/>
    </row>
    <row r="1146" spans="12:12" x14ac:dyDescent="0.2">
      <c r="L1146" s="9"/>
    </row>
    <row r="1147" spans="12:12" x14ac:dyDescent="0.2">
      <c r="L1147" s="9"/>
    </row>
    <row r="1148" spans="12:12" x14ac:dyDescent="0.2">
      <c r="L1148" s="9"/>
    </row>
    <row r="1149" spans="12:12" x14ac:dyDescent="0.2">
      <c r="L1149" s="9"/>
    </row>
    <row r="1150" spans="12:12" x14ac:dyDescent="0.2">
      <c r="L1150" s="9"/>
    </row>
    <row r="1151" spans="12:12" x14ac:dyDescent="0.2">
      <c r="L1151" s="9"/>
    </row>
    <row r="1152" spans="12:12" x14ac:dyDescent="0.2">
      <c r="L1152" s="9"/>
    </row>
  </sheetData>
  <mergeCells count="25">
    <mergeCell ref="A279:C279"/>
    <mergeCell ref="A290:C290"/>
    <mergeCell ref="A343:C343"/>
    <mergeCell ref="A344:C344"/>
    <mergeCell ref="B71:B87"/>
    <mergeCell ref="A104:C104"/>
    <mergeCell ref="A135:C135"/>
    <mergeCell ref="A190:C190"/>
    <mergeCell ref="A223:C223"/>
    <mergeCell ref="A268:C268"/>
    <mergeCell ref="A236:C236"/>
    <mergeCell ref="A14:C14"/>
    <mergeCell ref="A31:C31"/>
    <mergeCell ref="A32:A69"/>
    <mergeCell ref="A70:C70"/>
    <mergeCell ref="B4:B6"/>
    <mergeCell ref="Q4:Q6"/>
    <mergeCell ref="A1:R1"/>
    <mergeCell ref="A2:R2"/>
    <mergeCell ref="A4:A6"/>
    <mergeCell ref="C4:C6"/>
    <mergeCell ref="D4:D6"/>
    <mergeCell ref="P4:P6"/>
    <mergeCell ref="E5:K5"/>
    <mergeCell ref="R4:R6"/>
  </mergeCells>
  <phoneticPr fontId="0" type="noConversion"/>
  <printOptions horizontalCentered="1"/>
  <pageMargins left="0.75" right="0.75" top="0.39370078740157483" bottom="0.39370078740157483" header="0.59055118110236227" footer="0.19685039370078741"/>
  <pageSetup scale="60" orientation="landscape" horizontalDpi="300" verticalDpi="300" r:id="rId1"/>
  <headerFooter alignWithMargins="0">
    <oddFooter>&amp;L&amp;8FUENTE: DEPTO. PLANIFICACION Y DESARROLLO EN MANEJO DEL FUEGO - CONAF.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52"/>
  <sheetViews>
    <sheetView showGridLines="0" topLeftCell="A298" zoomScale="75" workbookViewId="0">
      <selection activeCell="A346" sqref="A346"/>
    </sheetView>
  </sheetViews>
  <sheetFormatPr baseColWidth="10" defaultRowHeight="12.75" x14ac:dyDescent="0.2"/>
  <cols>
    <col min="1" max="1" width="8.140625" style="3" customWidth="1"/>
    <col min="2" max="2" width="20.85546875" style="3" bestFit="1" customWidth="1"/>
    <col min="3" max="3" width="28" customWidth="1"/>
    <col min="4" max="4" width="11.5703125" style="2" customWidth="1"/>
    <col min="5" max="7" width="9.7109375" style="2" customWidth="1"/>
    <col min="8" max="8" width="13" style="10" customWidth="1"/>
    <col min="9" max="9" width="11.42578125" style="10"/>
    <col min="10" max="10" width="8.7109375" style="10" customWidth="1"/>
    <col min="11" max="11" width="10.42578125" style="10" bestFit="1" customWidth="1"/>
    <col min="12" max="12" width="11.5703125" style="10" customWidth="1"/>
    <col min="13" max="13" width="12.85546875" style="10" customWidth="1"/>
    <col min="14" max="15" width="11.42578125" style="10"/>
    <col min="16" max="16" width="12.85546875" style="10" customWidth="1"/>
    <col min="17" max="17" width="13.7109375" style="10" customWidth="1"/>
    <col min="18" max="18" width="13.5703125" style="10" customWidth="1"/>
    <col min="19" max="16384" width="11.42578125" style="8"/>
  </cols>
  <sheetData>
    <row r="1" spans="1:21" ht="15.75" x14ac:dyDescent="0.25">
      <c r="A1" s="277" t="s">
        <v>311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</row>
    <row r="2" spans="1:21" ht="15.75" x14ac:dyDescent="0.25">
      <c r="A2" s="277" t="s">
        <v>362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</row>
    <row r="3" spans="1:21" ht="15.75" x14ac:dyDescent="0.25">
      <c r="A3" s="41" t="s">
        <v>498</v>
      </c>
      <c r="B3" s="11"/>
      <c r="C3" s="11"/>
      <c r="D3" s="12"/>
      <c r="E3" s="12"/>
      <c r="F3" s="12"/>
      <c r="G3" s="12"/>
      <c r="H3" s="13"/>
      <c r="I3" s="13"/>
      <c r="J3" s="13"/>
      <c r="K3" s="13"/>
      <c r="L3" s="13"/>
      <c r="M3" s="13"/>
    </row>
    <row r="4" spans="1:21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397</v>
      </c>
      <c r="E4" s="117" t="s">
        <v>315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250" t="s">
        <v>394</v>
      </c>
      <c r="Q4" s="284" t="s">
        <v>395</v>
      </c>
      <c r="R4" s="263" t="s">
        <v>396</v>
      </c>
    </row>
    <row r="5" spans="1:21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118" t="s">
        <v>316</v>
      </c>
      <c r="M5" s="118"/>
      <c r="N5" s="118"/>
      <c r="O5" s="118"/>
      <c r="P5" s="251"/>
      <c r="Q5" s="285"/>
      <c r="R5" s="264"/>
    </row>
    <row r="6" spans="1:21" ht="29.25" customHeight="1" x14ac:dyDescent="0.25">
      <c r="A6" s="279"/>
      <c r="B6" s="278"/>
      <c r="C6" s="278"/>
      <c r="D6" s="280"/>
      <c r="E6" s="43" t="s">
        <v>398</v>
      </c>
      <c r="F6" s="43" t="s">
        <v>399</v>
      </c>
      <c r="G6" s="43" t="s">
        <v>400</v>
      </c>
      <c r="H6" s="43" t="s">
        <v>401</v>
      </c>
      <c r="I6" s="44" t="s">
        <v>12</v>
      </c>
      <c r="J6" s="45" t="s">
        <v>480</v>
      </c>
      <c r="K6" s="44" t="s">
        <v>0</v>
      </c>
      <c r="L6" s="44" t="s">
        <v>13</v>
      </c>
      <c r="M6" s="44" t="s">
        <v>14</v>
      </c>
      <c r="N6" s="44" t="s">
        <v>15</v>
      </c>
      <c r="O6" s="44" t="s">
        <v>0</v>
      </c>
      <c r="P6" s="280"/>
      <c r="Q6" s="286"/>
      <c r="R6" s="287"/>
    </row>
    <row r="7" spans="1:21" ht="12.75" customHeight="1" x14ac:dyDescent="0.2">
      <c r="A7" s="56" t="s">
        <v>1</v>
      </c>
      <c r="B7" s="126" t="s">
        <v>308</v>
      </c>
      <c r="C7" s="46" t="s">
        <v>308</v>
      </c>
      <c r="D7" s="47">
        <v>13</v>
      </c>
      <c r="E7" s="48"/>
      <c r="F7" s="48"/>
      <c r="G7" s="48"/>
      <c r="H7" s="48">
        <f t="shared" ref="H7:H13" si="0">SUM(E7:G7)</f>
        <v>0</v>
      </c>
      <c r="I7" s="48"/>
      <c r="J7" s="48"/>
      <c r="K7" s="48">
        <f t="shared" ref="K7:K13" si="1">+SUM(H7:J7)</f>
        <v>0</v>
      </c>
      <c r="L7" s="48"/>
      <c r="M7" s="48">
        <v>3.8</v>
      </c>
      <c r="N7" s="48">
        <v>1.05</v>
      </c>
      <c r="O7" s="48">
        <f t="shared" ref="O7:O13" si="2">+SUM(M7:N7)</f>
        <v>4.8499999999999996</v>
      </c>
      <c r="P7" s="48">
        <f t="shared" ref="P7:P13" si="3">+SUM(K7+O7)</f>
        <v>4.8499999999999996</v>
      </c>
      <c r="Q7" s="48">
        <v>0.3</v>
      </c>
      <c r="R7" s="48">
        <f>+SUM(P7:Q7)</f>
        <v>5.1499999999999995</v>
      </c>
    </row>
    <row r="8" spans="1:21" x14ac:dyDescent="0.2">
      <c r="A8" s="57"/>
      <c r="B8" s="127"/>
      <c r="C8" s="49" t="s">
        <v>414</v>
      </c>
      <c r="D8" s="50">
        <v>0</v>
      </c>
      <c r="E8" s="30"/>
      <c r="F8" s="30"/>
      <c r="G8" s="30"/>
      <c r="H8" s="30">
        <f t="shared" si="0"/>
        <v>0</v>
      </c>
      <c r="I8" s="30"/>
      <c r="J8" s="30"/>
      <c r="K8" s="30">
        <f t="shared" si="1"/>
        <v>0</v>
      </c>
      <c r="L8" s="30"/>
      <c r="M8" s="30"/>
      <c r="N8" s="30"/>
      <c r="O8" s="30">
        <f t="shared" si="2"/>
        <v>0</v>
      </c>
      <c r="P8" s="30">
        <f t="shared" si="3"/>
        <v>0</v>
      </c>
      <c r="Q8" s="30"/>
      <c r="R8" s="30">
        <f t="shared" ref="R8:R13" si="4">+SUM(P8:Q8)</f>
        <v>0</v>
      </c>
    </row>
    <row r="9" spans="1:21" ht="14.25" x14ac:dyDescent="0.2">
      <c r="A9" s="58"/>
      <c r="B9" s="128"/>
      <c r="C9" s="49" t="s">
        <v>263</v>
      </c>
      <c r="D9" s="50">
        <v>0</v>
      </c>
      <c r="E9" s="30"/>
      <c r="F9" s="30"/>
      <c r="G9" s="30"/>
      <c r="H9" s="30">
        <f t="shared" si="0"/>
        <v>0</v>
      </c>
      <c r="I9" s="30"/>
      <c r="J9" s="30"/>
      <c r="K9" s="30">
        <f t="shared" si="1"/>
        <v>0</v>
      </c>
      <c r="L9" s="30"/>
      <c r="M9" s="30"/>
      <c r="N9" s="30"/>
      <c r="O9" s="30">
        <f t="shared" si="2"/>
        <v>0</v>
      </c>
      <c r="P9" s="30">
        <f t="shared" si="3"/>
        <v>0</v>
      </c>
      <c r="Q9" s="30"/>
      <c r="R9" s="30">
        <f t="shared" si="4"/>
        <v>0</v>
      </c>
    </row>
    <row r="10" spans="1:21" ht="14.25" x14ac:dyDescent="0.2">
      <c r="A10" s="58"/>
      <c r="B10" s="129" t="s">
        <v>415</v>
      </c>
      <c r="C10" s="49" t="s">
        <v>297</v>
      </c>
      <c r="D10" s="50">
        <v>0</v>
      </c>
      <c r="E10" s="30"/>
      <c r="F10" s="30"/>
      <c r="G10" s="30"/>
      <c r="H10" s="30">
        <f t="shared" si="0"/>
        <v>0</v>
      </c>
      <c r="I10" s="30"/>
      <c r="J10" s="30"/>
      <c r="K10" s="30">
        <f t="shared" si="1"/>
        <v>0</v>
      </c>
      <c r="L10" s="30"/>
      <c r="M10" s="30"/>
      <c r="N10" s="30"/>
      <c r="O10" s="30">
        <f t="shared" si="2"/>
        <v>0</v>
      </c>
      <c r="P10" s="30">
        <f t="shared" si="3"/>
        <v>0</v>
      </c>
      <c r="Q10" s="30"/>
      <c r="R10" s="30">
        <f t="shared" si="4"/>
        <v>0</v>
      </c>
    </row>
    <row r="11" spans="1:21" ht="14.25" x14ac:dyDescent="0.2">
      <c r="A11" s="58"/>
      <c r="B11" s="130"/>
      <c r="C11" s="49" t="s">
        <v>298</v>
      </c>
      <c r="D11" s="50">
        <v>0</v>
      </c>
      <c r="E11" s="30"/>
      <c r="F11" s="30"/>
      <c r="G11" s="30"/>
      <c r="H11" s="30">
        <f t="shared" si="0"/>
        <v>0</v>
      </c>
      <c r="I11" s="30"/>
      <c r="J11" s="30"/>
      <c r="K11" s="30">
        <f t="shared" si="1"/>
        <v>0</v>
      </c>
      <c r="L11" s="30"/>
      <c r="M11" s="30"/>
      <c r="N11" s="30"/>
      <c r="O11" s="30">
        <f t="shared" si="2"/>
        <v>0</v>
      </c>
      <c r="P11" s="30">
        <f t="shared" si="3"/>
        <v>0</v>
      </c>
      <c r="Q11" s="30"/>
      <c r="R11" s="30">
        <f t="shared" si="4"/>
        <v>0</v>
      </c>
    </row>
    <row r="12" spans="1:21" ht="14.25" x14ac:dyDescent="0.2">
      <c r="A12" s="58"/>
      <c r="B12" s="130"/>
      <c r="C12" s="49" t="s">
        <v>415</v>
      </c>
      <c r="D12" s="50">
        <v>0</v>
      </c>
      <c r="E12" s="30"/>
      <c r="F12" s="30"/>
      <c r="G12" s="30"/>
      <c r="H12" s="30">
        <f t="shared" si="0"/>
        <v>0</v>
      </c>
      <c r="I12" s="30"/>
      <c r="J12" s="30"/>
      <c r="K12" s="30">
        <f t="shared" si="1"/>
        <v>0</v>
      </c>
      <c r="L12" s="30"/>
      <c r="M12" s="30"/>
      <c r="N12" s="30"/>
      <c r="O12" s="30">
        <f t="shared" si="2"/>
        <v>0</v>
      </c>
      <c r="P12" s="30">
        <f t="shared" si="3"/>
        <v>0</v>
      </c>
      <c r="Q12" s="30"/>
      <c r="R12" s="30">
        <f t="shared" si="4"/>
        <v>0</v>
      </c>
    </row>
    <row r="13" spans="1:21" ht="14.25" x14ac:dyDescent="0.2">
      <c r="A13" s="59"/>
      <c r="B13" s="131"/>
      <c r="C13" s="51" t="s">
        <v>264</v>
      </c>
      <c r="D13" s="52">
        <v>13</v>
      </c>
      <c r="E13" s="32"/>
      <c r="F13" s="32"/>
      <c r="G13" s="32"/>
      <c r="H13" s="32">
        <f t="shared" si="0"/>
        <v>0</v>
      </c>
      <c r="I13" s="32"/>
      <c r="J13" s="32"/>
      <c r="K13" s="32">
        <f t="shared" si="1"/>
        <v>0</v>
      </c>
      <c r="L13" s="32"/>
      <c r="M13" s="32">
        <v>1.96</v>
      </c>
      <c r="N13" s="32">
        <v>0.82</v>
      </c>
      <c r="O13" s="32">
        <f t="shared" si="2"/>
        <v>2.78</v>
      </c>
      <c r="P13" s="32">
        <f t="shared" si="3"/>
        <v>2.78</v>
      </c>
      <c r="Q13" s="32"/>
      <c r="R13" s="32">
        <f t="shared" si="4"/>
        <v>2.78</v>
      </c>
    </row>
    <row r="14" spans="1:21" ht="15" x14ac:dyDescent="0.25">
      <c r="A14" s="230" t="s">
        <v>0</v>
      </c>
      <c r="B14" s="231"/>
      <c r="C14" s="232" t="s">
        <v>0</v>
      </c>
      <c r="D14" s="53">
        <f>+SUM(D7:D13)</f>
        <v>26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>+SUM(I7:I13)</f>
        <v>0</v>
      </c>
      <c r="J14" s="54">
        <f>+SUM(J7:J13)</f>
        <v>0</v>
      </c>
      <c r="K14" s="54">
        <f>+SUM(K7:K13)</f>
        <v>0</v>
      </c>
      <c r="L14" s="54"/>
      <c r="M14" s="54">
        <f>+SUM(M7:M13)</f>
        <v>5.76</v>
      </c>
      <c r="N14" s="54">
        <f>+SUM(N7:N13)</f>
        <v>1.87</v>
      </c>
      <c r="O14" s="54">
        <f>+SUM(P7:P13)</f>
        <v>7.629999999999999</v>
      </c>
      <c r="P14" s="54">
        <f>+SUM(P7:P13)</f>
        <v>7.629999999999999</v>
      </c>
      <c r="Q14" s="54">
        <f>+SUM(Q7:Q13)</f>
        <v>0.3</v>
      </c>
      <c r="R14" s="55">
        <f>+SUM(R7:R13)</f>
        <v>7.93</v>
      </c>
    </row>
    <row r="15" spans="1:21" x14ac:dyDescent="0.2">
      <c r="A15" s="93" t="s">
        <v>2</v>
      </c>
      <c r="B15" s="120" t="s">
        <v>418</v>
      </c>
      <c r="C15" s="60" t="s">
        <v>299</v>
      </c>
      <c r="D15" s="61">
        <v>0</v>
      </c>
      <c r="E15" s="39"/>
      <c r="F15" s="39"/>
      <c r="G15" s="39"/>
      <c r="H15" s="48">
        <f>SUM(E15:G15)</f>
        <v>0</v>
      </c>
      <c r="I15" s="39"/>
      <c r="J15" s="39"/>
      <c r="K15" s="48">
        <f>+SUM(H15:J15)</f>
        <v>0</v>
      </c>
      <c r="L15" s="39"/>
      <c r="M15" s="39"/>
      <c r="N15" s="39"/>
      <c r="O15" s="39">
        <f>+SUM(L15:N15)</f>
        <v>0</v>
      </c>
      <c r="P15" s="39">
        <f>+SUM(K15+O15)</f>
        <v>0</v>
      </c>
      <c r="Q15" s="39"/>
      <c r="R15" s="39">
        <f>+SUM(P15:Q15)</f>
        <v>0</v>
      </c>
      <c r="S15" s="9"/>
      <c r="T15" s="9"/>
      <c r="U15" s="9"/>
    </row>
    <row r="16" spans="1:21" x14ac:dyDescent="0.2">
      <c r="A16" s="93"/>
      <c r="B16" s="121"/>
      <c r="C16" s="62" t="s">
        <v>265</v>
      </c>
      <c r="D16" s="34">
        <v>2</v>
      </c>
      <c r="E16" s="14"/>
      <c r="F16" s="14"/>
      <c r="G16" s="14"/>
      <c r="H16" s="30">
        <f>SUM(E16:G16)</f>
        <v>0</v>
      </c>
      <c r="I16" s="14"/>
      <c r="J16" s="14"/>
      <c r="K16" s="30">
        <f>+SUM(H16:J16)</f>
        <v>0</v>
      </c>
      <c r="L16" s="14">
        <v>0.5</v>
      </c>
      <c r="M16" s="14">
        <v>1</v>
      </c>
      <c r="N16" s="14">
        <v>4.54</v>
      </c>
      <c r="O16" s="14">
        <f>+SUM(L16:N16)</f>
        <v>6.04</v>
      </c>
      <c r="P16" s="14">
        <f>+SUM(K16+O16)</f>
        <v>6.04</v>
      </c>
      <c r="Q16" s="14"/>
      <c r="R16" s="14">
        <f>+SUM(P16:Q16)</f>
        <v>6.04</v>
      </c>
      <c r="S16" s="9"/>
      <c r="T16" s="9"/>
      <c r="U16" s="9"/>
    </row>
    <row r="17" spans="1:21" x14ac:dyDescent="0.2">
      <c r="A17" s="93"/>
      <c r="B17" s="121"/>
      <c r="C17" s="62" t="s">
        <v>417</v>
      </c>
      <c r="D17" s="34">
        <v>0</v>
      </c>
      <c r="E17" s="14"/>
      <c r="F17" s="14"/>
      <c r="G17" s="14"/>
      <c r="H17" s="30">
        <f t="shared" ref="H17:H30" si="5">SUM(E17:G17)</f>
        <v>0</v>
      </c>
      <c r="I17" s="14"/>
      <c r="J17" s="14"/>
      <c r="K17" s="30">
        <f t="shared" ref="K17:K30" si="6">+SUM(H17:J17)</f>
        <v>0</v>
      </c>
      <c r="L17" s="14"/>
      <c r="M17" s="14"/>
      <c r="N17" s="14"/>
      <c r="O17" s="14">
        <f t="shared" ref="O17:O30" si="7">+SUM(L17:N17)</f>
        <v>0</v>
      </c>
      <c r="P17" s="14">
        <f t="shared" ref="P17:P30" si="8">+SUM(K17+O17)</f>
        <v>0</v>
      </c>
      <c r="Q17" s="14"/>
      <c r="R17" s="14">
        <f t="shared" ref="R17:R30" si="9">+SUM(P17:Q17)</f>
        <v>0</v>
      </c>
      <c r="S17" s="9"/>
      <c r="T17" s="9"/>
      <c r="U17" s="9"/>
    </row>
    <row r="18" spans="1:21" x14ac:dyDescent="0.2">
      <c r="A18" s="93"/>
      <c r="B18" s="121"/>
      <c r="C18" s="62" t="s">
        <v>19</v>
      </c>
      <c r="D18" s="34">
        <v>13</v>
      </c>
      <c r="E18" s="14"/>
      <c r="F18" s="14"/>
      <c r="G18" s="14"/>
      <c r="H18" s="30">
        <f t="shared" si="5"/>
        <v>0</v>
      </c>
      <c r="I18" s="14">
        <v>2.65</v>
      </c>
      <c r="J18" s="14"/>
      <c r="K18" s="30">
        <f t="shared" si="6"/>
        <v>2.65</v>
      </c>
      <c r="L18" s="14">
        <v>0.01</v>
      </c>
      <c r="M18" s="14">
        <v>0.02</v>
      </c>
      <c r="N18" s="14">
        <v>1.54</v>
      </c>
      <c r="O18" s="14">
        <f t="shared" si="7"/>
        <v>1.57</v>
      </c>
      <c r="P18" s="14">
        <f t="shared" si="8"/>
        <v>4.22</v>
      </c>
      <c r="Q18" s="14"/>
      <c r="R18" s="14">
        <f t="shared" si="9"/>
        <v>4.22</v>
      </c>
      <c r="S18" s="9"/>
      <c r="T18" s="9"/>
      <c r="U18" s="9"/>
    </row>
    <row r="19" spans="1:21" x14ac:dyDescent="0.2">
      <c r="A19" s="93"/>
      <c r="B19" s="121"/>
      <c r="C19" s="62" t="s">
        <v>340</v>
      </c>
      <c r="D19" s="34">
        <v>1</v>
      </c>
      <c r="E19" s="14"/>
      <c r="F19" s="14"/>
      <c r="G19" s="14"/>
      <c r="H19" s="30">
        <f t="shared" si="5"/>
        <v>0</v>
      </c>
      <c r="I19" s="14">
        <v>0.02</v>
      </c>
      <c r="J19" s="14"/>
      <c r="K19" s="30">
        <f t="shared" si="6"/>
        <v>0.02</v>
      </c>
      <c r="L19" s="14"/>
      <c r="M19" s="14">
        <v>0.09</v>
      </c>
      <c r="N19" s="14">
        <v>1</v>
      </c>
      <c r="O19" s="14">
        <f t="shared" si="7"/>
        <v>1.0900000000000001</v>
      </c>
      <c r="P19" s="14">
        <f t="shared" si="8"/>
        <v>1.1100000000000001</v>
      </c>
      <c r="Q19" s="14"/>
      <c r="R19" s="14">
        <f t="shared" si="9"/>
        <v>1.1100000000000001</v>
      </c>
      <c r="S19" s="9"/>
      <c r="T19" s="9"/>
      <c r="U19" s="9"/>
    </row>
    <row r="20" spans="1:21" x14ac:dyDescent="0.2">
      <c r="A20" s="93"/>
      <c r="B20" s="124"/>
      <c r="C20" s="62" t="s">
        <v>339</v>
      </c>
      <c r="D20" s="34">
        <v>0</v>
      </c>
      <c r="E20" s="14"/>
      <c r="F20" s="14"/>
      <c r="G20" s="14"/>
      <c r="H20" s="30">
        <f t="shared" si="5"/>
        <v>0</v>
      </c>
      <c r="I20" s="14"/>
      <c r="J20" s="14"/>
      <c r="K20" s="30">
        <f t="shared" si="6"/>
        <v>0</v>
      </c>
      <c r="L20" s="14"/>
      <c r="M20" s="14"/>
      <c r="N20" s="14"/>
      <c r="O20" s="14">
        <f t="shared" si="7"/>
        <v>0</v>
      </c>
      <c r="P20" s="14">
        <f t="shared" si="8"/>
        <v>0</v>
      </c>
      <c r="Q20" s="14"/>
      <c r="R20" s="14">
        <f t="shared" si="9"/>
        <v>0</v>
      </c>
      <c r="S20" s="9"/>
      <c r="T20" s="9"/>
      <c r="U20" s="9"/>
    </row>
    <row r="21" spans="1:21" x14ac:dyDescent="0.2">
      <c r="A21" s="93"/>
      <c r="B21" s="132" t="s">
        <v>419</v>
      </c>
      <c r="C21" s="62" t="s">
        <v>349</v>
      </c>
      <c r="D21" s="34">
        <v>0</v>
      </c>
      <c r="E21" s="14"/>
      <c r="F21" s="14"/>
      <c r="G21" s="14"/>
      <c r="H21" s="30">
        <f t="shared" si="5"/>
        <v>0</v>
      </c>
      <c r="I21" s="14"/>
      <c r="J21" s="14"/>
      <c r="K21" s="30">
        <f t="shared" si="6"/>
        <v>0</v>
      </c>
      <c r="L21" s="14"/>
      <c r="M21" s="14"/>
      <c r="N21" s="14"/>
      <c r="O21" s="14">
        <f t="shared" si="7"/>
        <v>0</v>
      </c>
      <c r="P21" s="14">
        <f t="shared" si="8"/>
        <v>0</v>
      </c>
      <c r="Q21" s="14"/>
      <c r="R21" s="14">
        <f t="shared" si="9"/>
        <v>0</v>
      </c>
      <c r="S21" s="9"/>
      <c r="T21" s="9"/>
      <c r="U21" s="9"/>
    </row>
    <row r="22" spans="1:21" x14ac:dyDescent="0.2">
      <c r="A22" s="93"/>
      <c r="B22" s="121"/>
      <c r="C22" s="62" t="s">
        <v>341</v>
      </c>
      <c r="D22" s="34">
        <v>0</v>
      </c>
      <c r="E22" s="14"/>
      <c r="F22" s="14"/>
      <c r="G22" s="14"/>
      <c r="H22" s="30">
        <f t="shared" si="5"/>
        <v>0</v>
      </c>
      <c r="I22" s="14"/>
      <c r="J22" s="14"/>
      <c r="K22" s="30">
        <f t="shared" si="6"/>
        <v>0</v>
      </c>
      <c r="L22" s="14"/>
      <c r="M22" s="14"/>
      <c r="N22" s="14"/>
      <c r="O22" s="14">
        <f t="shared" si="7"/>
        <v>0</v>
      </c>
      <c r="P22" s="14">
        <f t="shared" si="8"/>
        <v>0</v>
      </c>
      <c r="Q22" s="14"/>
      <c r="R22" s="14">
        <f t="shared" si="9"/>
        <v>0</v>
      </c>
      <c r="S22" s="9"/>
      <c r="T22" s="9"/>
      <c r="U22" s="9"/>
    </row>
    <row r="23" spans="1:21" x14ac:dyDescent="0.2">
      <c r="A23" s="93"/>
      <c r="B23" s="121"/>
      <c r="C23" s="62" t="s">
        <v>21</v>
      </c>
      <c r="D23" s="34">
        <v>7</v>
      </c>
      <c r="E23" s="14"/>
      <c r="F23" s="14"/>
      <c r="G23" s="14"/>
      <c r="H23" s="30">
        <f t="shared" si="5"/>
        <v>0</v>
      </c>
      <c r="I23" s="14">
        <v>5.53</v>
      </c>
      <c r="J23" s="14"/>
      <c r="K23" s="30">
        <f t="shared" si="6"/>
        <v>5.53</v>
      </c>
      <c r="L23" s="14">
        <v>7.0000000000000007E-2</v>
      </c>
      <c r="M23" s="14">
        <v>1.2</v>
      </c>
      <c r="N23" s="14">
        <v>2.04</v>
      </c>
      <c r="O23" s="14">
        <f t="shared" si="7"/>
        <v>3.31</v>
      </c>
      <c r="P23" s="14">
        <f t="shared" si="8"/>
        <v>8.84</v>
      </c>
      <c r="Q23" s="14">
        <v>19.5</v>
      </c>
      <c r="R23" s="14">
        <f t="shared" si="9"/>
        <v>28.34</v>
      </c>
      <c r="S23" s="9"/>
      <c r="T23" s="9"/>
      <c r="U23" s="9"/>
    </row>
    <row r="24" spans="1:21" x14ac:dyDescent="0.2">
      <c r="A24" s="93"/>
      <c r="B24" s="121"/>
      <c r="C24" s="62" t="s">
        <v>309</v>
      </c>
      <c r="D24" s="34">
        <v>0</v>
      </c>
      <c r="E24" s="14"/>
      <c r="F24" s="14"/>
      <c r="G24" s="14"/>
      <c r="H24" s="30">
        <f t="shared" si="5"/>
        <v>0</v>
      </c>
      <c r="I24" s="14"/>
      <c r="J24" s="14"/>
      <c r="K24" s="30">
        <f t="shared" si="6"/>
        <v>0</v>
      </c>
      <c r="L24" s="14"/>
      <c r="M24" s="14"/>
      <c r="N24" s="14"/>
      <c r="O24" s="14">
        <f t="shared" si="7"/>
        <v>0</v>
      </c>
      <c r="P24" s="14">
        <f t="shared" si="8"/>
        <v>0</v>
      </c>
      <c r="Q24" s="14"/>
      <c r="R24" s="14">
        <f t="shared" si="9"/>
        <v>0</v>
      </c>
      <c r="S24" s="9"/>
      <c r="T24" s="9"/>
      <c r="U24" s="9"/>
    </row>
    <row r="25" spans="1:21" x14ac:dyDescent="0.2">
      <c r="A25" s="93"/>
      <c r="B25" s="124"/>
      <c r="C25" s="62" t="s">
        <v>444</v>
      </c>
      <c r="D25" s="34">
        <v>0</v>
      </c>
      <c r="E25" s="14"/>
      <c r="F25" s="14"/>
      <c r="G25" s="14"/>
      <c r="H25" s="30">
        <f t="shared" si="5"/>
        <v>0</v>
      </c>
      <c r="I25" s="14"/>
      <c r="J25" s="14"/>
      <c r="K25" s="30">
        <f t="shared" si="6"/>
        <v>0</v>
      </c>
      <c r="L25" s="14"/>
      <c r="M25" s="14"/>
      <c r="N25" s="14"/>
      <c r="O25" s="14">
        <f t="shared" si="7"/>
        <v>0</v>
      </c>
      <c r="P25" s="14">
        <f t="shared" si="8"/>
        <v>0</v>
      </c>
      <c r="Q25" s="14"/>
      <c r="R25" s="14">
        <f t="shared" si="9"/>
        <v>0</v>
      </c>
      <c r="S25" s="9"/>
      <c r="T25" s="9"/>
      <c r="U25" s="9"/>
    </row>
    <row r="26" spans="1:21" x14ac:dyDescent="0.2">
      <c r="A26" s="93"/>
      <c r="B26" s="121" t="s">
        <v>420</v>
      </c>
      <c r="C26" s="63" t="s">
        <v>300</v>
      </c>
      <c r="D26" s="64">
        <v>1</v>
      </c>
      <c r="E26" s="36"/>
      <c r="F26" s="36"/>
      <c r="G26" s="36"/>
      <c r="H26" s="65">
        <f>SUM(E26:G26)</f>
        <v>0</v>
      </c>
      <c r="I26" s="36"/>
      <c r="J26" s="36"/>
      <c r="K26" s="65">
        <f>+SUM(H26:J26)</f>
        <v>0</v>
      </c>
      <c r="L26" s="36"/>
      <c r="M26" s="36"/>
      <c r="N26" s="36">
        <v>2.09</v>
      </c>
      <c r="O26" s="36">
        <f>+SUM(L26:N26)</f>
        <v>2.09</v>
      </c>
      <c r="P26" s="36">
        <f>+SUM(K26+O26)</f>
        <v>2.09</v>
      </c>
      <c r="Q26" s="36"/>
      <c r="R26" s="36">
        <f>+SUM(P26:Q26)</f>
        <v>2.09</v>
      </c>
      <c r="S26" s="9"/>
      <c r="T26" s="9"/>
      <c r="U26" s="9"/>
    </row>
    <row r="27" spans="1:21" x14ac:dyDescent="0.2">
      <c r="A27" s="93"/>
      <c r="B27" s="121"/>
      <c r="C27" s="62" t="s">
        <v>18</v>
      </c>
      <c r="D27" s="34">
        <v>2</v>
      </c>
      <c r="E27" s="14"/>
      <c r="F27" s="14"/>
      <c r="G27" s="14"/>
      <c r="H27" s="30">
        <f t="shared" si="5"/>
        <v>0</v>
      </c>
      <c r="I27" s="14"/>
      <c r="J27" s="14"/>
      <c r="K27" s="30">
        <f t="shared" si="6"/>
        <v>0</v>
      </c>
      <c r="L27" s="14">
        <v>0.05</v>
      </c>
      <c r="M27" s="14">
        <v>9</v>
      </c>
      <c r="N27" s="14">
        <v>6.33</v>
      </c>
      <c r="O27" s="14">
        <f t="shared" si="7"/>
        <v>15.38</v>
      </c>
      <c r="P27" s="14">
        <f t="shared" si="8"/>
        <v>15.38</v>
      </c>
      <c r="Q27" s="14"/>
      <c r="R27" s="14">
        <f t="shared" si="9"/>
        <v>15.38</v>
      </c>
      <c r="S27" s="9"/>
      <c r="T27" s="9"/>
      <c r="U27" s="9"/>
    </row>
    <row r="28" spans="1:21" x14ac:dyDescent="0.2">
      <c r="A28" s="93"/>
      <c r="B28" s="121"/>
      <c r="C28" s="62" t="s">
        <v>20</v>
      </c>
      <c r="D28" s="34">
        <v>18</v>
      </c>
      <c r="E28" s="14"/>
      <c r="F28" s="14"/>
      <c r="G28" s="14"/>
      <c r="H28" s="30">
        <f t="shared" si="5"/>
        <v>0</v>
      </c>
      <c r="I28" s="14"/>
      <c r="J28" s="14"/>
      <c r="K28" s="30">
        <f t="shared" si="6"/>
        <v>0</v>
      </c>
      <c r="L28" s="14">
        <v>66.989999999999995</v>
      </c>
      <c r="M28" s="14">
        <v>138.75</v>
      </c>
      <c r="N28" s="14">
        <v>151.13999999999999</v>
      </c>
      <c r="O28" s="14">
        <f t="shared" si="7"/>
        <v>356.88</v>
      </c>
      <c r="P28" s="14">
        <f t="shared" si="8"/>
        <v>356.88</v>
      </c>
      <c r="Q28" s="14"/>
      <c r="R28" s="14">
        <f t="shared" si="9"/>
        <v>356.88</v>
      </c>
      <c r="S28" s="9"/>
      <c r="T28" s="9"/>
      <c r="U28" s="9"/>
    </row>
    <row r="29" spans="1:21" x14ac:dyDescent="0.2">
      <c r="A29" s="93"/>
      <c r="B29" s="121"/>
      <c r="C29" s="62" t="s">
        <v>342</v>
      </c>
      <c r="D29" s="34"/>
      <c r="E29" s="14"/>
      <c r="F29" s="14"/>
      <c r="G29" s="14"/>
      <c r="H29" s="30"/>
      <c r="I29" s="14"/>
      <c r="J29" s="14"/>
      <c r="K29" s="30"/>
      <c r="L29" s="14"/>
      <c r="M29" s="14"/>
      <c r="N29" s="14"/>
      <c r="O29" s="14"/>
      <c r="P29" s="14"/>
      <c r="Q29" s="14"/>
      <c r="R29" s="14"/>
      <c r="S29" s="9"/>
      <c r="T29" s="9"/>
      <c r="U29" s="9"/>
    </row>
    <row r="30" spans="1:21" x14ac:dyDescent="0.2">
      <c r="A30" s="93"/>
      <c r="B30" s="122"/>
      <c r="C30" s="66" t="s">
        <v>267</v>
      </c>
      <c r="D30" s="67">
        <v>0</v>
      </c>
      <c r="E30" s="68"/>
      <c r="F30" s="68"/>
      <c r="G30" s="68"/>
      <c r="H30" s="69">
        <f t="shared" si="5"/>
        <v>0</v>
      </c>
      <c r="I30" s="68"/>
      <c r="J30" s="68"/>
      <c r="K30" s="69">
        <f t="shared" si="6"/>
        <v>0</v>
      </c>
      <c r="L30" s="68"/>
      <c r="M30" s="68"/>
      <c r="N30" s="68"/>
      <c r="O30" s="68">
        <f t="shared" si="7"/>
        <v>0</v>
      </c>
      <c r="P30" s="68">
        <f t="shared" si="8"/>
        <v>0</v>
      </c>
      <c r="Q30" s="68"/>
      <c r="R30" s="68">
        <f t="shared" si="9"/>
        <v>0</v>
      </c>
      <c r="S30" s="9"/>
      <c r="T30" s="9"/>
      <c r="U30" s="9"/>
    </row>
    <row r="31" spans="1:21" ht="15" x14ac:dyDescent="0.25">
      <c r="A31" s="230" t="s">
        <v>0</v>
      </c>
      <c r="B31" s="231"/>
      <c r="C31" s="232" t="s">
        <v>0</v>
      </c>
      <c r="D31" s="53">
        <f t="shared" ref="D31:R31" si="10">+SUM(D15:D30)</f>
        <v>44</v>
      </c>
      <c r="E31" s="54">
        <f>SUM(E15:E30)</f>
        <v>0</v>
      </c>
      <c r="F31" s="54">
        <f>SUM(F15:F30)</f>
        <v>0</v>
      </c>
      <c r="G31" s="54">
        <f>SUM(G15:G30)</f>
        <v>0</v>
      </c>
      <c r="H31" s="54">
        <f>SUM(H15:H30)</f>
        <v>0</v>
      </c>
      <c r="I31" s="54">
        <f t="shared" si="10"/>
        <v>8.1999999999999993</v>
      </c>
      <c r="J31" s="54">
        <f t="shared" si="10"/>
        <v>0</v>
      </c>
      <c r="K31" s="54">
        <f t="shared" si="10"/>
        <v>8.1999999999999993</v>
      </c>
      <c r="L31" s="54">
        <f t="shared" si="10"/>
        <v>67.61999999999999</v>
      </c>
      <c r="M31" s="54">
        <f t="shared" si="10"/>
        <v>150.06</v>
      </c>
      <c r="N31" s="54">
        <f t="shared" si="10"/>
        <v>168.67999999999998</v>
      </c>
      <c r="O31" s="54">
        <f t="shared" si="10"/>
        <v>386.36</v>
      </c>
      <c r="P31" s="54">
        <f t="shared" si="10"/>
        <v>394.56</v>
      </c>
      <c r="Q31" s="54">
        <f t="shared" si="10"/>
        <v>19.5</v>
      </c>
      <c r="R31" s="55">
        <f t="shared" si="10"/>
        <v>414.06</v>
      </c>
      <c r="S31" s="9"/>
      <c r="T31" s="9"/>
      <c r="U31" s="9"/>
    </row>
    <row r="32" spans="1:21" x14ac:dyDescent="0.2">
      <c r="A32" s="288" t="s">
        <v>3</v>
      </c>
      <c r="B32" s="133" t="s">
        <v>38</v>
      </c>
      <c r="C32" s="73" t="s">
        <v>24</v>
      </c>
      <c r="D32" s="74">
        <v>2</v>
      </c>
      <c r="E32" s="39"/>
      <c r="F32" s="39"/>
      <c r="G32" s="39"/>
      <c r="H32" s="48">
        <f>SUM(E32:G32)</f>
        <v>0</v>
      </c>
      <c r="I32" s="39"/>
      <c r="J32" s="39"/>
      <c r="K32" s="48">
        <f>+SUM(H32:J32)</f>
        <v>0</v>
      </c>
      <c r="L32" s="39">
        <v>20.3</v>
      </c>
      <c r="M32" s="39">
        <v>110.6</v>
      </c>
      <c r="N32" s="39">
        <v>71.099999999999994</v>
      </c>
      <c r="O32" s="39">
        <f>+SUM(L32:N32)</f>
        <v>202</v>
      </c>
      <c r="P32" s="39">
        <f>+SUM(K32+O32)</f>
        <v>202</v>
      </c>
      <c r="Q32" s="39"/>
      <c r="R32" s="75">
        <f>+SUM(P32:Q32)</f>
        <v>202</v>
      </c>
      <c r="S32" s="9"/>
      <c r="T32" s="9"/>
      <c r="U32" s="9"/>
    </row>
    <row r="33" spans="1:21" x14ac:dyDescent="0.2">
      <c r="A33" s="289"/>
      <c r="B33" s="133"/>
      <c r="C33" s="76" t="s">
        <v>33</v>
      </c>
      <c r="D33" s="77">
        <v>32</v>
      </c>
      <c r="E33" s="14">
        <v>17.5</v>
      </c>
      <c r="F33" s="14"/>
      <c r="G33" s="14">
        <v>2</v>
      </c>
      <c r="H33" s="30">
        <f>SUM(E33:G33)</f>
        <v>19.5</v>
      </c>
      <c r="I33" s="14">
        <v>7.01</v>
      </c>
      <c r="J33" s="14"/>
      <c r="K33" s="30">
        <f>+SUM(H33:J33)</f>
        <v>26.509999999999998</v>
      </c>
      <c r="L33" s="14">
        <v>105</v>
      </c>
      <c r="M33" s="14">
        <v>111.38</v>
      </c>
      <c r="N33" s="14">
        <v>188.42</v>
      </c>
      <c r="O33" s="14">
        <f>+SUM(L33:N33)</f>
        <v>404.79999999999995</v>
      </c>
      <c r="P33" s="14">
        <f>+SUM(K33+O33)</f>
        <v>431.30999999999995</v>
      </c>
      <c r="Q33" s="14"/>
      <c r="R33" s="23">
        <f>+SUM(P33:Q33)</f>
        <v>431.30999999999995</v>
      </c>
      <c r="S33" s="9"/>
      <c r="T33" s="9"/>
      <c r="U33" s="9"/>
    </row>
    <row r="34" spans="1:21" x14ac:dyDescent="0.2">
      <c r="A34" s="289"/>
      <c r="B34" s="133"/>
      <c r="C34" s="76" t="s">
        <v>37</v>
      </c>
      <c r="D34" s="77">
        <v>0</v>
      </c>
      <c r="E34" s="14"/>
      <c r="F34" s="14"/>
      <c r="G34" s="14"/>
      <c r="H34" s="30">
        <f t="shared" ref="H34:H63" si="11">SUM(E34:G34)</f>
        <v>0</v>
      </c>
      <c r="I34" s="14"/>
      <c r="J34" s="14"/>
      <c r="K34" s="30">
        <f t="shared" ref="K34:K63" si="12">+SUM(H34:J34)</f>
        <v>0</v>
      </c>
      <c r="L34" s="14"/>
      <c r="M34" s="14"/>
      <c r="N34" s="14"/>
      <c r="O34" s="14">
        <f t="shared" ref="O34:O63" si="13">+SUM(L34:N34)</f>
        <v>0</v>
      </c>
      <c r="P34" s="14">
        <f t="shared" ref="P34:P63" si="14">+SUM(K34+O34)</f>
        <v>0</v>
      </c>
      <c r="Q34" s="14"/>
      <c r="R34" s="23">
        <f t="shared" ref="R34:R64" si="15">+SUM(P34:Q34)</f>
        <v>0</v>
      </c>
      <c r="S34" s="9"/>
      <c r="T34" s="9"/>
      <c r="U34" s="9"/>
    </row>
    <row r="35" spans="1:21" x14ac:dyDescent="0.2">
      <c r="A35" s="289"/>
      <c r="B35" s="133"/>
      <c r="C35" s="76" t="s">
        <v>38</v>
      </c>
      <c r="D35" s="77">
        <v>0</v>
      </c>
      <c r="E35" s="14"/>
      <c r="F35" s="14"/>
      <c r="G35" s="14"/>
      <c r="H35" s="30">
        <f t="shared" si="11"/>
        <v>0</v>
      </c>
      <c r="I35" s="14"/>
      <c r="J35" s="14"/>
      <c r="K35" s="30">
        <f t="shared" si="12"/>
        <v>0</v>
      </c>
      <c r="L35" s="14"/>
      <c r="M35" s="14"/>
      <c r="N35" s="14"/>
      <c r="O35" s="14">
        <f t="shared" si="13"/>
        <v>0</v>
      </c>
      <c r="P35" s="14">
        <f t="shared" si="14"/>
        <v>0</v>
      </c>
      <c r="Q35" s="14"/>
      <c r="R35" s="23">
        <f t="shared" si="15"/>
        <v>0</v>
      </c>
      <c r="S35" s="9"/>
      <c r="T35" s="9"/>
      <c r="U35" s="9"/>
    </row>
    <row r="36" spans="1:21" x14ac:dyDescent="0.2">
      <c r="A36" s="289"/>
      <c r="B36" s="134"/>
      <c r="C36" s="76" t="s">
        <v>49</v>
      </c>
      <c r="D36" s="77">
        <v>2</v>
      </c>
      <c r="E36" s="14"/>
      <c r="F36" s="14"/>
      <c r="G36" s="14"/>
      <c r="H36" s="30">
        <f t="shared" si="11"/>
        <v>0</v>
      </c>
      <c r="I36" s="14"/>
      <c r="J36" s="14"/>
      <c r="K36" s="30">
        <f t="shared" si="12"/>
        <v>0</v>
      </c>
      <c r="L36" s="14">
        <v>50</v>
      </c>
      <c r="M36" s="14">
        <v>190.2</v>
      </c>
      <c r="N36" s="14">
        <v>146.30000000000001</v>
      </c>
      <c r="O36" s="14">
        <f t="shared" si="13"/>
        <v>386.5</v>
      </c>
      <c r="P36" s="14">
        <f t="shared" si="14"/>
        <v>386.5</v>
      </c>
      <c r="Q36" s="14"/>
      <c r="R36" s="23">
        <f t="shared" si="15"/>
        <v>386.5</v>
      </c>
      <c r="S36" s="9"/>
      <c r="T36" s="9"/>
      <c r="U36" s="9"/>
    </row>
    <row r="37" spans="1:21" x14ac:dyDescent="0.2">
      <c r="A37" s="289"/>
      <c r="B37" s="133" t="s">
        <v>310</v>
      </c>
      <c r="C37" s="76" t="s">
        <v>409</v>
      </c>
      <c r="D37" s="77">
        <v>0</v>
      </c>
      <c r="E37" s="14"/>
      <c r="F37" s="14"/>
      <c r="G37" s="14"/>
      <c r="H37" s="30">
        <f t="shared" si="11"/>
        <v>0</v>
      </c>
      <c r="I37" s="14"/>
      <c r="J37" s="14"/>
      <c r="K37" s="30">
        <f t="shared" si="12"/>
        <v>0</v>
      </c>
      <c r="L37" s="14"/>
      <c r="M37" s="14"/>
      <c r="N37" s="14"/>
      <c r="O37" s="14">
        <f t="shared" si="13"/>
        <v>0</v>
      </c>
      <c r="P37" s="14">
        <f t="shared" si="14"/>
        <v>0</v>
      </c>
      <c r="Q37" s="14"/>
      <c r="R37" s="23">
        <f t="shared" si="15"/>
        <v>0</v>
      </c>
      <c r="S37" s="9"/>
      <c r="T37" s="9"/>
      <c r="U37" s="9"/>
    </row>
    <row r="38" spans="1:21" x14ac:dyDescent="0.2">
      <c r="A38" s="289"/>
      <c r="B38" s="133"/>
      <c r="C38" s="76" t="s">
        <v>310</v>
      </c>
      <c r="D38" s="77">
        <v>1</v>
      </c>
      <c r="E38" s="14"/>
      <c r="F38" s="14"/>
      <c r="G38" s="14"/>
      <c r="H38" s="30">
        <f t="shared" si="11"/>
        <v>0</v>
      </c>
      <c r="I38" s="14"/>
      <c r="J38" s="14"/>
      <c r="K38" s="30">
        <f t="shared" si="12"/>
        <v>0</v>
      </c>
      <c r="L38" s="14"/>
      <c r="M38" s="14">
        <v>3</v>
      </c>
      <c r="N38" s="14">
        <v>7</v>
      </c>
      <c r="O38" s="14">
        <f t="shared" si="13"/>
        <v>10</v>
      </c>
      <c r="P38" s="14">
        <f t="shared" si="14"/>
        <v>10</v>
      </c>
      <c r="Q38" s="14"/>
      <c r="R38" s="23">
        <f t="shared" si="15"/>
        <v>10</v>
      </c>
      <c r="S38" s="9"/>
      <c r="T38" s="9"/>
      <c r="U38" s="9"/>
    </row>
    <row r="39" spans="1:21" x14ac:dyDescent="0.2">
      <c r="A39" s="289"/>
      <c r="B39" s="133"/>
      <c r="C39" s="76" t="s">
        <v>43</v>
      </c>
      <c r="D39" s="77">
        <v>0</v>
      </c>
      <c r="E39" s="14"/>
      <c r="F39" s="14"/>
      <c r="G39" s="14"/>
      <c r="H39" s="30">
        <f t="shared" si="11"/>
        <v>0</v>
      </c>
      <c r="I39" s="14"/>
      <c r="J39" s="14"/>
      <c r="K39" s="30">
        <f t="shared" si="12"/>
        <v>0</v>
      </c>
      <c r="L39" s="14"/>
      <c r="M39" s="14"/>
      <c r="N39" s="14"/>
      <c r="O39" s="14">
        <f t="shared" si="13"/>
        <v>0</v>
      </c>
      <c r="P39" s="14">
        <f t="shared" si="14"/>
        <v>0</v>
      </c>
      <c r="Q39" s="14"/>
      <c r="R39" s="23">
        <f t="shared" si="15"/>
        <v>0</v>
      </c>
      <c r="S39" s="9"/>
      <c r="T39" s="9"/>
      <c r="U39" s="9"/>
    </row>
    <row r="40" spans="1:21" x14ac:dyDescent="0.2">
      <c r="A40" s="289"/>
      <c r="B40" s="134"/>
      <c r="C40" s="76" t="s">
        <v>350</v>
      </c>
      <c r="D40" s="77">
        <v>0</v>
      </c>
      <c r="E40" s="14"/>
      <c r="F40" s="14"/>
      <c r="G40" s="14"/>
      <c r="H40" s="30">
        <f t="shared" si="11"/>
        <v>0</v>
      </c>
      <c r="I40" s="14"/>
      <c r="J40" s="14"/>
      <c r="K40" s="30">
        <f t="shared" si="12"/>
        <v>0</v>
      </c>
      <c r="L40" s="14"/>
      <c r="M40" s="14"/>
      <c r="N40" s="14"/>
      <c r="O40" s="14">
        <f t="shared" si="13"/>
        <v>0</v>
      </c>
      <c r="P40" s="14">
        <f t="shared" si="14"/>
        <v>0</v>
      </c>
      <c r="Q40" s="14"/>
      <c r="R40" s="23">
        <f t="shared" si="15"/>
        <v>0</v>
      </c>
      <c r="S40" s="9"/>
      <c r="T40" s="9"/>
      <c r="U40" s="9"/>
    </row>
    <row r="41" spans="1:21" x14ac:dyDescent="0.2">
      <c r="A41" s="289"/>
      <c r="B41" s="133" t="s">
        <v>292</v>
      </c>
      <c r="C41" s="76" t="s">
        <v>317</v>
      </c>
      <c r="D41" s="77">
        <v>0</v>
      </c>
      <c r="E41" s="14"/>
      <c r="F41" s="14"/>
      <c r="G41" s="14"/>
      <c r="H41" s="30">
        <f t="shared" si="11"/>
        <v>0</v>
      </c>
      <c r="I41" s="14"/>
      <c r="J41" s="14"/>
      <c r="K41" s="30">
        <f t="shared" si="12"/>
        <v>0</v>
      </c>
      <c r="L41" s="14"/>
      <c r="M41" s="14"/>
      <c r="N41" s="14"/>
      <c r="O41" s="14">
        <f t="shared" si="13"/>
        <v>0</v>
      </c>
      <c r="P41" s="14">
        <f t="shared" si="14"/>
        <v>0</v>
      </c>
      <c r="Q41" s="14"/>
      <c r="R41" s="23">
        <f t="shared" si="15"/>
        <v>0</v>
      </c>
      <c r="S41" s="9"/>
      <c r="T41" s="9"/>
      <c r="U41" s="9"/>
    </row>
    <row r="42" spans="1:21" x14ac:dyDescent="0.2">
      <c r="A42" s="289"/>
      <c r="B42" s="133"/>
      <c r="C42" s="76" t="s">
        <v>388</v>
      </c>
      <c r="D42" s="77">
        <v>0</v>
      </c>
      <c r="E42" s="14"/>
      <c r="F42" s="14"/>
      <c r="G42" s="14"/>
      <c r="H42" s="30">
        <f t="shared" si="11"/>
        <v>0</v>
      </c>
      <c r="I42" s="14"/>
      <c r="J42" s="14"/>
      <c r="K42" s="30">
        <f t="shared" si="12"/>
        <v>0</v>
      </c>
      <c r="L42" s="14"/>
      <c r="M42" s="14"/>
      <c r="N42" s="14"/>
      <c r="O42" s="14">
        <f t="shared" si="13"/>
        <v>0</v>
      </c>
      <c r="P42" s="14">
        <f t="shared" si="14"/>
        <v>0</v>
      </c>
      <c r="Q42" s="14"/>
      <c r="R42" s="23">
        <f t="shared" si="15"/>
        <v>0</v>
      </c>
      <c r="S42" s="9"/>
      <c r="T42" s="9"/>
      <c r="U42" s="9"/>
    </row>
    <row r="43" spans="1:21" x14ac:dyDescent="0.2">
      <c r="A43" s="289"/>
      <c r="B43" s="133"/>
      <c r="C43" s="76" t="s">
        <v>75</v>
      </c>
      <c r="D43" s="77">
        <v>0</v>
      </c>
      <c r="E43" s="14"/>
      <c r="F43" s="14"/>
      <c r="G43" s="14"/>
      <c r="H43" s="30">
        <f t="shared" si="11"/>
        <v>0</v>
      </c>
      <c r="I43" s="14"/>
      <c r="J43" s="14"/>
      <c r="K43" s="30">
        <f t="shared" si="12"/>
        <v>0</v>
      </c>
      <c r="L43" s="14"/>
      <c r="M43" s="14"/>
      <c r="N43" s="14"/>
      <c r="O43" s="14">
        <f t="shared" si="13"/>
        <v>0</v>
      </c>
      <c r="P43" s="14">
        <f t="shared" si="14"/>
        <v>0</v>
      </c>
      <c r="Q43" s="14"/>
      <c r="R43" s="23">
        <f t="shared" si="15"/>
        <v>0</v>
      </c>
      <c r="S43" s="9"/>
      <c r="T43" s="9"/>
      <c r="U43" s="9"/>
    </row>
    <row r="44" spans="1:21" x14ac:dyDescent="0.2">
      <c r="A44" s="289"/>
      <c r="B44" s="133"/>
      <c r="C44" s="76" t="s">
        <v>271</v>
      </c>
      <c r="D44" s="77">
        <v>0</v>
      </c>
      <c r="E44" s="14"/>
      <c r="F44" s="14"/>
      <c r="G44" s="14"/>
      <c r="H44" s="30">
        <f t="shared" si="11"/>
        <v>0</v>
      </c>
      <c r="I44" s="14"/>
      <c r="J44" s="14"/>
      <c r="K44" s="30">
        <f t="shared" si="12"/>
        <v>0</v>
      </c>
      <c r="L44" s="14"/>
      <c r="M44" s="14"/>
      <c r="N44" s="14"/>
      <c r="O44" s="14">
        <f t="shared" si="13"/>
        <v>0</v>
      </c>
      <c r="P44" s="14">
        <f t="shared" si="14"/>
        <v>0</v>
      </c>
      <c r="Q44" s="14"/>
      <c r="R44" s="23">
        <f t="shared" si="15"/>
        <v>0</v>
      </c>
      <c r="S44" s="9"/>
      <c r="T44" s="9"/>
      <c r="U44" s="9"/>
    </row>
    <row r="45" spans="1:21" x14ac:dyDescent="0.2">
      <c r="A45" s="289"/>
      <c r="B45" s="133"/>
      <c r="C45" s="76" t="s">
        <v>292</v>
      </c>
      <c r="D45" s="77">
        <v>1</v>
      </c>
      <c r="E45" s="14"/>
      <c r="F45" s="14"/>
      <c r="G45" s="14"/>
      <c r="H45" s="30">
        <f t="shared" si="11"/>
        <v>0</v>
      </c>
      <c r="I45" s="14"/>
      <c r="J45" s="14"/>
      <c r="K45" s="30">
        <f t="shared" si="12"/>
        <v>0</v>
      </c>
      <c r="L45" s="14">
        <v>40</v>
      </c>
      <c r="M45" s="14">
        <v>200</v>
      </c>
      <c r="N45" s="14">
        <v>110</v>
      </c>
      <c r="O45" s="14">
        <f t="shared" si="13"/>
        <v>350</v>
      </c>
      <c r="P45" s="14">
        <f t="shared" si="14"/>
        <v>350</v>
      </c>
      <c r="Q45" s="14"/>
      <c r="R45" s="23">
        <f t="shared" si="15"/>
        <v>350</v>
      </c>
      <c r="S45" s="9"/>
      <c r="T45" s="9"/>
      <c r="U45" s="9"/>
    </row>
    <row r="46" spans="1:21" x14ac:dyDescent="0.2">
      <c r="A46" s="289"/>
      <c r="B46" s="134"/>
      <c r="C46" s="76" t="s">
        <v>422</v>
      </c>
      <c r="D46" s="77">
        <v>0</v>
      </c>
      <c r="E46" s="14"/>
      <c r="F46" s="14"/>
      <c r="G46" s="14"/>
      <c r="H46" s="30">
        <f t="shared" si="11"/>
        <v>0</v>
      </c>
      <c r="I46" s="14"/>
      <c r="J46" s="14"/>
      <c r="K46" s="30">
        <f t="shared" si="12"/>
        <v>0</v>
      </c>
      <c r="L46" s="14"/>
      <c r="M46" s="14"/>
      <c r="N46" s="14"/>
      <c r="O46" s="14">
        <f t="shared" si="13"/>
        <v>0</v>
      </c>
      <c r="P46" s="14">
        <f t="shared" si="14"/>
        <v>0</v>
      </c>
      <c r="Q46" s="14"/>
      <c r="R46" s="23">
        <f t="shared" si="15"/>
        <v>0</v>
      </c>
      <c r="S46" s="9"/>
      <c r="T46" s="9"/>
      <c r="U46" s="9"/>
    </row>
    <row r="47" spans="1:21" x14ac:dyDescent="0.2">
      <c r="A47" s="289"/>
      <c r="B47" s="133" t="s">
        <v>41</v>
      </c>
      <c r="C47" s="76" t="s">
        <v>31</v>
      </c>
      <c r="D47" s="77">
        <v>4</v>
      </c>
      <c r="E47" s="14"/>
      <c r="F47" s="14"/>
      <c r="G47" s="14"/>
      <c r="H47" s="30">
        <f t="shared" si="11"/>
        <v>0</v>
      </c>
      <c r="I47" s="14"/>
      <c r="J47" s="14"/>
      <c r="K47" s="30">
        <f t="shared" si="12"/>
        <v>0</v>
      </c>
      <c r="L47" s="14">
        <v>12.5</v>
      </c>
      <c r="M47" s="14">
        <v>33.6</v>
      </c>
      <c r="N47" s="14">
        <v>13.05</v>
      </c>
      <c r="O47" s="14">
        <f t="shared" si="13"/>
        <v>59.150000000000006</v>
      </c>
      <c r="P47" s="14">
        <f t="shared" si="14"/>
        <v>59.150000000000006</v>
      </c>
      <c r="Q47" s="14"/>
      <c r="R47" s="23">
        <f t="shared" si="15"/>
        <v>59.150000000000006</v>
      </c>
      <c r="S47" s="9"/>
      <c r="T47" s="9"/>
      <c r="U47" s="9"/>
    </row>
    <row r="48" spans="1:21" x14ac:dyDescent="0.2">
      <c r="A48" s="289"/>
      <c r="B48" s="133"/>
      <c r="C48" s="76" t="s">
        <v>25</v>
      </c>
      <c r="D48" s="77">
        <v>2</v>
      </c>
      <c r="E48" s="14"/>
      <c r="F48" s="14"/>
      <c r="G48" s="14"/>
      <c r="H48" s="30">
        <f t="shared" si="11"/>
        <v>0</v>
      </c>
      <c r="I48" s="14"/>
      <c r="J48" s="14"/>
      <c r="K48" s="30">
        <f t="shared" si="12"/>
        <v>0</v>
      </c>
      <c r="L48" s="14">
        <v>12</v>
      </c>
      <c r="M48" s="14">
        <v>12</v>
      </c>
      <c r="N48" s="14">
        <v>33</v>
      </c>
      <c r="O48" s="14">
        <f t="shared" si="13"/>
        <v>57</v>
      </c>
      <c r="P48" s="14">
        <f t="shared" si="14"/>
        <v>57</v>
      </c>
      <c r="Q48" s="14"/>
      <c r="R48" s="23">
        <f t="shared" si="15"/>
        <v>57</v>
      </c>
      <c r="S48" s="9"/>
      <c r="T48" s="9"/>
      <c r="U48" s="9"/>
    </row>
    <row r="49" spans="1:21" x14ac:dyDescent="0.2">
      <c r="A49" s="289"/>
      <c r="B49" s="133"/>
      <c r="C49" s="76" t="s">
        <v>32</v>
      </c>
      <c r="D49" s="77">
        <v>0</v>
      </c>
      <c r="E49" s="14"/>
      <c r="F49" s="14"/>
      <c r="G49" s="14"/>
      <c r="H49" s="30">
        <f t="shared" si="11"/>
        <v>0</v>
      </c>
      <c r="I49" s="14"/>
      <c r="J49" s="14"/>
      <c r="K49" s="30">
        <f t="shared" si="12"/>
        <v>0</v>
      </c>
      <c r="L49" s="14"/>
      <c r="M49" s="14"/>
      <c r="N49" s="14"/>
      <c r="O49" s="14">
        <f t="shared" si="13"/>
        <v>0</v>
      </c>
      <c r="P49" s="14">
        <f t="shared" si="14"/>
        <v>0</v>
      </c>
      <c r="Q49" s="14"/>
      <c r="R49" s="23">
        <f t="shared" si="15"/>
        <v>0</v>
      </c>
      <c r="S49" s="9"/>
      <c r="T49" s="9"/>
      <c r="U49" s="9"/>
    </row>
    <row r="50" spans="1:21" x14ac:dyDescent="0.2">
      <c r="A50" s="289"/>
      <c r="B50" s="133"/>
      <c r="C50" s="76" t="s">
        <v>34</v>
      </c>
      <c r="D50" s="77">
        <v>18</v>
      </c>
      <c r="E50" s="14"/>
      <c r="F50" s="14"/>
      <c r="G50" s="14"/>
      <c r="H50" s="30">
        <f t="shared" si="11"/>
        <v>0</v>
      </c>
      <c r="I50" s="14">
        <v>24.01</v>
      </c>
      <c r="J50" s="14"/>
      <c r="K50" s="30">
        <f t="shared" si="12"/>
        <v>24.01</v>
      </c>
      <c r="L50" s="14">
        <v>172</v>
      </c>
      <c r="M50" s="14">
        <v>411.48</v>
      </c>
      <c r="N50" s="14">
        <v>612.73</v>
      </c>
      <c r="O50" s="14">
        <f t="shared" si="13"/>
        <v>1196.21</v>
      </c>
      <c r="P50" s="14">
        <f t="shared" si="14"/>
        <v>1220.22</v>
      </c>
      <c r="Q50" s="14"/>
      <c r="R50" s="23">
        <f t="shared" si="15"/>
        <v>1220.22</v>
      </c>
      <c r="S50" s="9"/>
      <c r="T50" s="9"/>
      <c r="U50" s="9"/>
    </row>
    <row r="51" spans="1:21" x14ac:dyDescent="0.2">
      <c r="A51" s="289"/>
      <c r="B51" s="133"/>
      <c r="C51" s="76" t="s">
        <v>35</v>
      </c>
      <c r="D51" s="77">
        <v>2</v>
      </c>
      <c r="E51" s="14"/>
      <c r="F51" s="14"/>
      <c r="G51" s="14"/>
      <c r="H51" s="30">
        <f t="shared" si="11"/>
        <v>0</v>
      </c>
      <c r="I51" s="14"/>
      <c r="J51" s="14"/>
      <c r="K51" s="30">
        <f t="shared" si="12"/>
        <v>0</v>
      </c>
      <c r="L51" s="14"/>
      <c r="M51" s="14">
        <v>0.9</v>
      </c>
      <c r="N51" s="14">
        <v>1.4</v>
      </c>
      <c r="O51" s="14">
        <f t="shared" si="13"/>
        <v>2.2999999999999998</v>
      </c>
      <c r="P51" s="14">
        <f t="shared" si="14"/>
        <v>2.2999999999999998</v>
      </c>
      <c r="Q51" s="14"/>
      <c r="R51" s="23">
        <f t="shared" si="15"/>
        <v>2.2999999999999998</v>
      </c>
      <c r="S51" s="9"/>
      <c r="T51" s="9"/>
      <c r="U51" s="9"/>
    </row>
    <row r="52" spans="1:21" x14ac:dyDescent="0.2">
      <c r="A52" s="289"/>
      <c r="B52" s="133"/>
      <c r="C52" s="76" t="s">
        <v>36</v>
      </c>
      <c r="D52" s="77">
        <v>9</v>
      </c>
      <c r="E52" s="14"/>
      <c r="F52" s="14"/>
      <c r="G52" s="14"/>
      <c r="H52" s="30">
        <f t="shared" si="11"/>
        <v>0</v>
      </c>
      <c r="I52" s="14">
        <v>5.5</v>
      </c>
      <c r="J52" s="14"/>
      <c r="K52" s="30">
        <f t="shared" si="12"/>
        <v>5.5</v>
      </c>
      <c r="L52" s="14">
        <v>24.6</v>
      </c>
      <c r="M52" s="14">
        <v>78.099999999999994</v>
      </c>
      <c r="N52" s="14">
        <v>40.35</v>
      </c>
      <c r="O52" s="14">
        <f t="shared" si="13"/>
        <v>143.04999999999998</v>
      </c>
      <c r="P52" s="14">
        <f t="shared" si="14"/>
        <v>148.54999999999998</v>
      </c>
      <c r="Q52" s="14"/>
      <c r="R52" s="23">
        <f t="shared" si="15"/>
        <v>148.54999999999998</v>
      </c>
      <c r="S52" s="9"/>
      <c r="T52" s="9"/>
      <c r="U52" s="9"/>
    </row>
    <row r="53" spans="1:21" x14ac:dyDescent="0.2">
      <c r="A53" s="289"/>
      <c r="B53" s="134"/>
      <c r="C53" s="76" t="s">
        <v>41</v>
      </c>
      <c r="D53" s="77">
        <v>14</v>
      </c>
      <c r="E53" s="14"/>
      <c r="F53" s="14"/>
      <c r="G53" s="14"/>
      <c r="H53" s="30">
        <f t="shared" si="11"/>
        <v>0</v>
      </c>
      <c r="I53" s="14">
        <v>0.3</v>
      </c>
      <c r="J53" s="14"/>
      <c r="K53" s="30">
        <f t="shared" si="12"/>
        <v>0.3</v>
      </c>
      <c r="L53" s="14">
        <v>121.7</v>
      </c>
      <c r="M53" s="14">
        <v>86.15</v>
      </c>
      <c r="N53" s="14">
        <v>143.29</v>
      </c>
      <c r="O53" s="14">
        <f t="shared" si="13"/>
        <v>351.14</v>
      </c>
      <c r="P53" s="14">
        <f t="shared" si="14"/>
        <v>351.44</v>
      </c>
      <c r="Q53" s="14"/>
      <c r="R53" s="23">
        <f t="shared" si="15"/>
        <v>351.44</v>
      </c>
      <c r="S53" s="9"/>
      <c r="T53" s="9"/>
      <c r="U53" s="9"/>
    </row>
    <row r="54" spans="1:21" x14ac:dyDescent="0.2">
      <c r="A54" s="289"/>
      <c r="B54" s="133" t="s">
        <v>46</v>
      </c>
      <c r="C54" s="76" t="s">
        <v>27</v>
      </c>
      <c r="D54" s="77">
        <v>10</v>
      </c>
      <c r="E54" s="14"/>
      <c r="F54" s="14"/>
      <c r="G54" s="14"/>
      <c r="H54" s="30">
        <f t="shared" si="11"/>
        <v>0</v>
      </c>
      <c r="I54" s="14">
        <v>3.3</v>
      </c>
      <c r="J54" s="14"/>
      <c r="K54" s="30">
        <f t="shared" si="12"/>
        <v>3.3</v>
      </c>
      <c r="L54" s="14">
        <v>8.8000000000000007</v>
      </c>
      <c r="M54" s="14">
        <v>27.22</v>
      </c>
      <c r="N54" s="14">
        <v>29.96</v>
      </c>
      <c r="O54" s="14">
        <f t="shared" si="13"/>
        <v>65.97999999999999</v>
      </c>
      <c r="P54" s="14">
        <f t="shared" si="14"/>
        <v>69.279999999999987</v>
      </c>
      <c r="Q54" s="14"/>
      <c r="R54" s="23">
        <f t="shared" si="15"/>
        <v>69.279999999999987</v>
      </c>
      <c r="S54" s="9"/>
      <c r="T54" s="9"/>
      <c r="U54" s="9"/>
    </row>
    <row r="55" spans="1:21" x14ac:dyDescent="0.2">
      <c r="A55" s="289"/>
      <c r="B55" s="133"/>
      <c r="C55" s="78" t="s">
        <v>318</v>
      </c>
      <c r="D55" s="79"/>
      <c r="E55" s="36"/>
      <c r="F55" s="36"/>
      <c r="G55" s="36"/>
      <c r="H55" s="65"/>
      <c r="I55" s="36"/>
      <c r="J55" s="36"/>
      <c r="K55" s="65"/>
      <c r="L55" s="36"/>
      <c r="M55" s="36"/>
      <c r="N55" s="36"/>
      <c r="O55" s="36"/>
      <c r="P55" s="36"/>
      <c r="Q55" s="36"/>
      <c r="R55" s="80"/>
      <c r="S55" s="9"/>
      <c r="T55" s="9"/>
      <c r="U55" s="9"/>
    </row>
    <row r="56" spans="1:21" x14ac:dyDescent="0.2">
      <c r="A56" s="289"/>
      <c r="B56" s="133"/>
      <c r="C56" s="76" t="s">
        <v>357</v>
      </c>
      <c r="D56" s="77">
        <v>1</v>
      </c>
      <c r="E56" s="14"/>
      <c r="F56" s="14"/>
      <c r="G56" s="14"/>
      <c r="H56" s="30">
        <f t="shared" si="11"/>
        <v>0</v>
      </c>
      <c r="I56" s="14"/>
      <c r="J56" s="14"/>
      <c r="K56" s="30">
        <f t="shared" si="12"/>
        <v>0</v>
      </c>
      <c r="L56" s="14"/>
      <c r="M56" s="14">
        <v>0.02</v>
      </c>
      <c r="N56" s="14">
        <v>0.06</v>
      </c>
      <c r="O56" s="14">
        <f t="shared" si="13"/>
        <v>0.08</v>
      </c>
      <c r="P56" s="14">
        <f t="shared" si="14"/>
        <v>0.08</v>
      </c>
      <c r="Q56" s="14"/>
      <c r="R56" s="23">
        <f t="shared" si="15"/>
        <v>0.08</v>
      </c>
      <c r="S56" s="9"/>
      <c r="T56" s="9"/>
      <c r="U56" s="9"/>
    </row>
    <row r="57" spans="1:21" x14ac:dyDescent="0.2">
      <c r="A57" s="289"/>
      <c r="B57" s="133"/>
      <c r="C57" s="76" t="s">
        <v>40</v>
      </c>
      <c r="D57" s="77">
        <v>99</v>
      </c>
      <c r="E57" s="14">
        <v>1</v>
      </c>
      <c r="F57" s="14">
        <v>0.5</v>
      </c>
      <c r="G57" s="14"/>
      <c r="H57" s="30">
        <f t="shared" si="11"/>
        <v>1.5</v>
      </c>
      <c r="I57" s="14">
        <v>9.9700000000000006</v>
      </c>
      <c r="J57" s="14"/>
      <c r="K57" s="30">
        <f t="shared" si="12"/>
        <v>11.47</v>
      </c>
      <c r="L57" s="14">
        <v>416.25</v>
      </c>
      <c r="M57" s="14">
        <v>431.68</v>
      </c>
      <c r="N57" s="14">
        <v>378.01</v>
      </c>
      <c r="O57" s="14">
        <f t="shared" si="13"/>
        <v>1225.94</v>
      </c>
      <c r="P57" s="14">
        <f t="shared" si="14"/>
        <v>1237.4100000000001</v>
      </c>
      <c r="Q57" s="14">
        <v>1</v>
      </c>
      <c r="R57" s="23">
        <f t="shared" si="15"/>
        <v>1238.4100000000001</v>
      </c>
      <c r="S57" s="9"/>
      <c r="T57" s="9"/>
      <c r="U57" s="9"/>
    </row>
    <row r="58" spans="1:21" x14ac:dyDescent="0.2">
      <c r="A58" s="289"/>
      <c r="B58" s="133"/>
      <c r="C58" s="76" t="s">
        <v>42</v>
      </c>
      <c r="D58" s="77">
        <v>21</v>
      </c>
      <c r="E58" s="14"/>
      <c r="F58" s="14">
        <v>0.11</v>
      </c>
      <c r="G58" s="14">
        <v>0.05</v>
      </c>
      <c r="H58" s="30">
        <f t="shared" si="11"/>
        <v>0.16</v>
      </c>
      <c r="I58" s="14">
        <v>32.85</v>
      </c>
      <c r="J58" s="14"/>
      <c r="K58" s="30">
        <f t="shared" si="12"/>
        <v>33.01</v>
      </c>
      <c r="L58" s="14">
        <v>80.349999999999994</v>
      </c>
      <c r="M58" s="14">
        <v>170.3</v>
      </c>
      <c r="N58" s="14">
        <v>249.08</v>
      </c>
      <c r="O58" s="14">
        <f t="shared" si="13"/>
        <v>499.73</v>
      </c>
      <c r="P58" s="14">
        <f t="shared" si="14"/>
        <v>532.74</v>
      </c>
      <c r="Q58" s="14">
        <v>0.2</v>
      </c>
      <c r="R58" s="23">
        <f t="shared" si="15"/>
        <v>532.94000000000005</v>
      </c>
      <c r="S58" s="9"/>
      <c r="T58" s="9"/>
      <c r="U58" s="9"/>
    </row>
    <row r="59" spans="1:21" x14ac:dyDescent="0.2">
      <c r="A59" s="289"/>
      <c r="B59" s="133"/>
      <c r="C59" s="76" t="s">
        <v>46</v>
      </c>
      <c r="D59" s="77">
        <v>319</v>
      </c>
      <c r="E59" s="14">
        <v>157.07</v>
      </c>
      <c r="F59" s="14">
        <v>2.69</v>
      </c>
      <c r="G59" s="14">
        <v>2.9</v>
      </c>
      <c r="H59" s="30">
        <f t="shared" si="11"/>
        <v>162.66</v>
      </c>
      <c r="I59" s="14">
        <v>294.02</v>
      </c>
      <c r="J59" s="14"/>
      <c r="K59" s="30">
        <f t="shared" si="12"/>
        <v>456.67999999999995</v>
      </c>
      <c r="L59" s="14">
        <v>141.65</v>
      </c>
      <c r="M59" s="14">
        <v>367.89</v>
      </c>
      <c r="N59" s="14">
        <v>332.89</v>
      </c>
      <c r="O59" s="14">
        <f t="shared" si="13"/>
        <v>842.43</v>
      </c>
      <c r="P59" s="14">
        <f t="shared" si="14"/>
        <v>1299.1099999999999</v>
      </c>
      <c r="Q59" s="14">
        <f>0.02+2.79</f>
        <v>2.81</v>
      </c>
      <c r="R59" s="23">
        <f t="shared" si="15"/>
        <v>1301.9199999999998</v>
      </c>
      <c r="S59" s="9"/>
      <c r="T59" s="9"/>
      <c r="U59" s="9"/>
    </row>
    <row r="60" spans="1:21" x14ac:dyDescent="0.2">
      <c r="A60" s="289"/>
      <c r="B60" s="133"/>
      <c r="C60" s="76" t="s">
        <v>47</v>
      </c>
      <c r="D60" s="77">
        <v>110</v>
      </c>
      <c r="E60" s="14">
        <v>13.13</v>
      </c>
      <c r="F60" s="14">
        <v>0.6</v>
      </c>
      <c r="G60" s="14"/>
      <c r="H60" s="30">
        <f t="shared" si="11"/>
        <v>13.73</v>
      </c>
      <c r="I60" s="14">
        <v>36.22</v>
      </c>
      <c r="J60" s="14"/>
      <c r="K60" s="30">
        <f t="shared" si="12"/>
        <v>49.95</v>
      </c>
      <c r="L60" s="14">
        <v>473.34</v>
      </c>
      <c r="M60" s="14">
        <v>193.34</v>
      </c>
      <c r="N60" s="14">
        <v>243.37</v>
      </c>
      <c r="O60" s="14">
        <f t="shared" si="13"/>
        <v>910.05</v>
      </c>
      <c r="P60" s="14">
        <f t="shared" si="14"/>
        <v>960</v>
      </c>
      <c r="Q60" s="14"/>
      <c r="R60" s="23">
        <f t="shared" si="15"/>
        <v>960</v>
      </c>
      <c r="S60" s="9"/>
      <c r="T60" s="9"/>
      <c r="U60" s="9"/>
    </row>
    <row r="61" spans="1:21" x14ac:dyDescent="0.2">
      <c r="A61" s="289"/>
      <c r="B61" s="133"/>
      <c r="C61" s="76" t="s">
        <v>303</v>
      </c>
      <c r="D61" s="77">
        <v>449</v>
      </c>
      <c r="E61" s="14">
        <v>4.5199999999999996</v>
      </c>
      <c r="F61" s="14">
        <v>0.17</v>
      </c>
      <c r="G61" s="14">
        <v>0.3</v>
      </c>
      <c r="H61" s="30">
        <f t="shared" si="11"/>
        <v>4.9899999999999993</v>
      </c>
      <c r="I61" s="14">
        <v>34.22</v>
      </c>
      <c r="J61" s="14">
        <v>0.1</v>
      </c>
      <c r="K61" s="30">
        <f t="shared" si="12"/>
        <v>39.31</v>
      </c>
      <c r="L61" s="14">
        <v>24.69</v>
      </c>
      <c r="M61" s="14">
        <v>101.42</v>
      </c>
      <c r="N61" s="14">
        <v>212.26</v>
      </c>
      <c r="O61" s="14">
        <f t="shared" si="13"/>
        <v>338.37</v>
      </c>
      <c r="P61" s="14">
        <f t="shared" si="14"/>
        <v>377.68</v>
      </c>
      <c r="Q61" s="14">
        <v>0.02</v>
      </c>
      <c r="R61" s="23">
        <f t="shared" si="15"/>
        <v>377.7</v>
      </c>
      <c r="S61" s="9"/>
      <c r="T61" s="9"/>
      <c r="U61" s="9"/>
    </row>
    <row r="62" spans="1:21" x14ac:dyDescent="0.2">
      <c r="A62" s="289"/>
      <c r="B62" s="134"/>
      <c r="C62" s="76" t="s">
        <v>343</v>
      </c>
      <c r="D62" s="77">
        <v>0</v>
      </c>
      <c r="E62" s="14"/>
      <c r="F62" s="14"/>
      <c r="G62" s="14"/>
      <c r="H62" s="30">
        <f t="shared" si="11"/>
        <v>0</v>
      </c>
      <c r="I62" s="14"/>
      <c r="J62" s="14"/>
      <c r="K62" s="30">
        <f t="shared" si="12"/>
        <v>0</v>
      </c>
      <c r="L62" s="14"/>
      <c r="M62" s="14"/>
      <c r="N62" s="14"/>
      <c r="O62" s="14">
        <f t="shared" si="13"/>
        <v>0</v>
      </c>
      <c r="P62" s="14">
        <f t="shared" si="14"/>
        <v>0</v>
      </c>
      <c r="Q62" s="14"/>
      <c r="R62" s="23">
        <f t="shared" si="15"/>
        <v>0</v>
      </c>
      <c r="S62" s="9"/>
      <c r="T62" s="9"/>
      <c r="U62" s="9"/>
    </row>
    <row r="63" spans="1:21" x14ac:dyDescent="0.2">
      <c r="A63" s="289"/>
      <c r="B63" s="133" t="s">
        <v>44</v>
      </c>
      <c r="C63" s="76" t="s">
        <v>23</v>
      </c>
      <c r="D63" s="77">
        <v>19</v>
      </c>
      <c r="E63" s="14">
        <v>0.88</v>
      </c>
      <c r="F63" s="14"/>
      <c r="G63" s="14">
        <v>0.5</v>
      </c>
      <c r="H63" s="30">
        <f t="shared" si="11"/>
        <v>1.38</v>
      </c>
      <c r="I63" s="14">
        <v>1.85</v>
      </c>
      <c r="J63" s="14"/>
      <c r="K63" s="30">
        <f t="shared" si="12"/>
        <v>3.23</v>
      </c>
      <c r="L63" s="14"/>
      <c r="M63" s="14">
        <v>2.38</v>
      </c>
      <c r="N63" s="14">
        <v>9.83</v>
      </c>
      <c r="O63" s="14">
        <f t="shared" si="13"/>
        <v>12.21</v>
      </c>
      <c r="P63" s="14">
        <f t="shared" si="14"/>
        <v>15.440000000000001</v>
      </c>
      <c r="Q63" s="14">
        <v>0.97</v>
      </c>
      <c r="R63" s="23">
        <f t="shared" si="15"/>
        <v>16.41</v>
      </c>
      <c r="S63" s="9"/>
      <c r="T63" s="9"/>
      <c r="U63" s="9"/>
    </row>
    <row r="64" spans="1:21" x14ac:dyDescent="0.2">
      <c r="A64" s="289"/>
      <c r="B64" s="133"/>
      <c r="C64" s="76" t="s">
        <v>26</v>
      </c>
      <c r="D64" s="77">
        <v>25</v>
      </c>
      <c r="E64" s="14"/>
      <c r="F64" s="14"/>
      <c r="G64" s="14"/>
      <c r="H64" s="30">
        <f t="shared" ref="H64:H69" si="16">SUM(E64:G64)</f>
        <v>0</v>
      </c>
      <c r="I64" s="14">
        <v>3.58</v>
      </c>
      <c r="J64" s="14"/>
      <c r="K64" s="30">
        <f t="shared" ref="K64:K69" si="17">+SUM(H64:J64)</f>
        <v>3.58</v>
      </c>
      <c r="L64" s="14">
        <v>6.24</v>
      </c>
      <c r="M64" s="14">
        <v>15.92</v>
      </c>
      <c r="N64" s="14">
        <v>51.02</v>
      </c>
      <c r="O64" s="14">
        <f t="shared" ref="O64:O69" si="18">+SUM(L64:N64)</f>
        <v>73.180000000000007</v>
      </c>
      <c r="P64" s="14">
        <f t="shared" ref="P64:P69" si="19">+SUM(K64+O64)</f>
        <v>76.760000000000005</v>
      </c>
      <c r="Q64" s="14">
        <v>7.06</v>
      </c>
      <c r="R64" s="23">
        <f t="shared" si="15"/>
        <v>83.820000000000007</v>
      </c>
      <c r="S64" s="9"/>
      <c r="T64" s="9"/>
      <c r="U64" s="9"/>
    </row>
    <row r="65" spans="1:21" x14ac:dyDescent="0.2">
      <c r="A65" s="289"/>
      <c r="B65" s="133"/>
      <c r="C65" s="76" t="s">
        <v>29</v>
      </c>
      <c r="D65" s="77">
        <v>16</v>
      </c>
      <c r="E65" s="14">
        <v>0.04</v>
      </c>
      <c r="F65" s="14"/>
      <c r="G65" s="14"/>
      <c r="H65" s="30">
        <f t="shared" si="16"/>
        <v>0.04</v>
      </c>
      <c r="I65" s="14">
        <v>0.8</v>
      </c>
      <c r="J65" s="14"/>
      <c r="K65" s="30">
        <f t="shared" si="17"/>
        <v>0.84000000000000008</v>
      </c>
      <c r="L65" s="14"/>
      <c r="M65" s="14">
        <v>1.1599999999999999</v>
      </c>
      <c r="N65" s="14">
        <v>2.66</v>
      </c>
      <c r="O65" s="14">
        <f t="shared" si="18"/>
        <v>3.8200000000000003</v>
      </c>
      <c r="P65" s="14">
        <f t="shared" si="19"/>
        <v>4.66</v>
      </c>
      <c r="Q65" s="14">
        <v>0.01</v>
      </c>
      <c r="R65" s="23">
        <f>+SUM(P65:Q65)</f>
        <v>4.67</v>
      </c>
      <c r="S65" s="9"/>
      <c r="T65" s="9"/>
      <c r="U65" s="9"/>
    </row>
    <row r="66" spans="1:21" x14ac:dyDescent="0.2">
      <c r="A66" s="289"/>
      <c r="B66" s="133"/>
      <c r="C66" s="76" t="s">
        <v>30</v>
      </c>
      <c r="D66" s="77">
        <v>17</v>
      </c>
      <c r="E66" s="14">
        <v>0.82</v>
      </c>
      <c r="F66" s="14"/>
      <c r="G66" s="14"/>
      <c r="H66" s="30">
        <f t="shared" si="16"/>
        <v>0.82</v>
      </c>
      <c r="I66" s="14">
        <v>5.04</v>
      </c>
      <c r="J66" s="14"/>
      <c r="K66" s="30">
        <f t="shared" si="17"/>
        <v>5.86</v>
      </c>
      <c r="L66" s="14">
        <v>0.2</v>
      </c>
      <c r="M66" s="14">
        <v>6.15</v>
      </c>
      <c r="N66" s="14">
        <v>14.2</v>
      </c>
      <c r="O66" s="14">
        <f t="shared" si="18"/>
        <v>20.55</v>
      </c>
      <c r="P66" s="14">
        <f t="shared" si="19"/>
        <v>26.41</v>
      </c>
      <c r="Q66" s="14">
        <v>3</v>
      </c>
      <c r="R66" s="23">
        <f>+SUM(P66:Q66)</f>
        <v>29.41</v>
      </c>
      <c r="S66" s="9"/>
      <c r="T66" s="9"/>
      <c r="U66" s="9"/>
    </row>
    <row r="67" spans="1:21" x14ac:dyDescent="0.2">
      <c r="A67" s="289"/>
      <c r="B67" s="133"/>
      <c r="C67" s="76" t="s">
        <v>44</v>
      </c>
      <c r="D67" s="77">
        <v>88</v>
      </c>
      <c r="E67" s="14">
        <v>3.68</v>
      </c>
      <c r="F67" s="14">
        <v>0.08</v>
      </c>
      <c r="G67" s="14">
        <v>0.01</v>
      </c>
      <c r="H67" s="30">
        <f t="shared" si="16"/>
        <v>3.77</v>
      </c>
      <c r="I67" s="14">
        <v>16.45</v>
      </c>
      <c r="J67" s="14"/>
      <c r="K67" s="30">
        <f t="shared" si="17"/>
        <v>20.22</v>
      </c>
      <c r="L67" s="14">
        <v>104.6</v>
      </c>
      <c r="M67" s="14">
        <v>111.56</v>
      </c>
      <c r="N67" s="14">
        <v>138.99</v>
      </c>
      <c r="O67" s="14">
        <f t="shared" si="18"/>
        <v>355.15</v>
      </c>
      <c r="P67" s="14">
        <f t="shared" si="19"/>
        <v>375.37</v>
      </c>
      <c r="Q67" s="14">
        <f>4+57.68</f>
        <v>61.68</v>
      </c>
      <c r="R67" s="23">
        <f>+SUM(P67:Q67)</f>
        <v>437.05</v>
      </c>
      <c r="S67" s="9"/>
      <c r="T67" s="9"/>
      <c r="U67" s="9"/>
    </row>
    <row r="68" spans="1:21" x14ac:dyDescent="0.2">
      <c r="A68" s="289"/>
      <c r="B68" s="134"/>
      <c r="C68" s="76" t="s">
        <v>45</v>
      </c>
      <c r="D68" s="77">
        <v>7</v>
      </c>
      <c r="E68" s="14"/>
      <c r="F68" s="14"/>
      <c r="G68" s="14"/>
      <c r="H68" s="30">
        <f t="shared" si="16"/>
        <v>0</v>
      </c>
      <c r="I68" s="14">
        <v>6.04</v>
      </c>
      <c r="J68" s="14"/>
      <c r="K68" s="30">
        <f t="shared" si="17"/>
        <v>6.04</v>
      </c>
      <c r="L68" s="14">
        <v>550.36</v>
      </c>
      <c r="M68" s="14">
        <v>20.81</v>
      </c>
      <c r="N68" s="14">
        <v>72.47</v>
      </c>
      <c r="O68" s="14">
        <f t="shared" si="18"/>
        <v>643.64</v>
      </c>
      <c r="P68" s="14">
        <f t="shared" si="19"/>
        <v>649.67999999999995</v>
      </c>
      <c r="Q68" s="14">
        <f>2.9+27.43</f>
        <v>30.33</v>
      </c>
      <c r="R68" s="23">
        <f>+SUM(P68:Q68)</f>
        <v>680.01</v>
      </c>
      <c r="S68" s="9"/>
      <c r="T68" s="9"/>
      <c r="U68" s="9"/>
    </row>
    <row r="69" spans="1:21" x14ac:dyDescent="0.2">
      <c r="A69" s="291"/>
      <c r="B69" s="133" t="s">
        <v>363</v>
      </c>
      <c r="C69" s="82" t="s">
        <v>363</v>
      </c>
      <c r="D69" s="83">
        <v>3</v>
      </c>
      <c r="E69" s="17"/>
      <c r="F69" s="17"/>
      <c r="G69" s="17"/>
      <c r="H69" s="32">
        <f t="shared" si="16"/>
        <v>0</v>
      </c>
      <c r="I69" s="17"/>
      <c r="J69" s="17"/>
      <c r="K69" s="32">
        <f t="shared" si="17"/>
        <v>0</v>
      </c>
      <c r="L69" s="17">
        <v>0.5</v>
      </c>
      <c r="M69" s="17">
        <v>3</v>
      </c>
      <c r="N69" s="17">
        <v>9.5</v>
      </c>
      <c r="O69" s="17">
        <f t="shared" si="18"/>
        <v>13</v>
      </c>
      <c r="P69" s="17">
        <f t="shared" si="19"/>
        <v>13</v>
      </c>
      <c r="Q69" s="17"/>
      <c r="R69" s="84">
        <f>+SUM(P69:Q69)</f>
        <v>13</v>
      </c>
      <c r="S69" s="9"/>
      <c r="T69" s="9"/>
      <c r="U69" s="9"/>
    </row>
    <row r="70" spans="1:21" ht="15" x14ac:dyDescent="0.25">
      <c r="A70" s="230" t="s">
        <v>0</v>
      </c>
      <c r="B70" s="231"/>
      <c r="C70" s="232" t="s">
        <v>0</v>
      </c>
      <c r="D70" s="53">
        <f>+SUM(D32:D69)</f>
        <v>1271</v>
      </c>
      <c r="E70" s="54">
        <f>SUM(E32:E69)</f>
        <v>198.64</v>
      </c>
      <c r="F70" s="54">
        <f>SUM(F32:F69)</f>
        <v>4.1500000000000004</v>
      </c>
      <c r="G70" s="54">
        <f>SUM(G32:G69)</f>
        <v>5.7599999999999989</v>
      </c>
      <c r="H70" s="54">
        <f>SUM(H32:H69)</f>
        <v>208.54999999999998</v>
      </c>
      <c r="I70" s="54">
        <f>+SUM(I32:I68)</f>
        <v>481.16</v>
      </c>
      <c r="J70" s="54">
        <f t="shared" ref="J70:R70" si="20">+SUM(J32:J69)</f>
        <v>0.1</v>
      </c>
      <c r="K70" s="54">
        <f t="shared" si="20"/>
        <v>689.81000000000006</v>
      </c>
      <c r="L70" s="54">
        <f t="shared" si="20"/>
        <v>2365.08</v>
      </c>
      <c r="M70" s="54">
        <f t="shared" si="20"/>
        <v>2690.26</v>
      </c>
      <c r="N70" s="54">
        <f t="shared" si="20"/>
        <v>3110.9399999999991</v>
      </c>
      <c r="O70" s="54">
        <f t="shared" si="20"/>
        <v>8166.28</v>
      </c>
      <c r="P70" s="54">
        <f t="shared" si="20"/>
        <v>8856.09</v>
      </c>
      <c r="Q70" s="54">
        <f t="shared" si="20"/>
        <v>107.08</v>
      </c>
      <c r="R70" s="55">
        <f t="shared" si="20"/>
        <v>8963.17</v>
      </c>
      <c r="S70" s="9"/>
      <c r="T70" s="9"/>
      <c r="U70" s="9"/>
    </row>
    <row r="71" spans="1:21" x14ac:dyDescent="0.2">
      <c r="A71" s="70" t="s">
        <v>5</v>
      </c>
      <c r="B71" s="288" t="s">
        <v>423</v>
      </c>
      <c r="C71" s="73" t="s">
        <v>77</v>
      </c>
      <c r="D71" s="61">
        <v>6</v>
      </c>
      <c r="E71" s="39"/>
      <c r="F71" s="39"/>
      <c r="G71" s="39"/>
      <c r="H71" s="48">
        <f t="shared" ref="H71:H100" si="21">SUM(E71:G71)</f>
        <v>0</v>
      </c>
      <c r="I71" s="39"/>
      <c r="J71" s="39"/>
      <c r="K71" s="48">
        <f t="shared" ref="K71:K103" si="22">+SUM(H71:J71)</f>
        <v>0</v>
      </c>
      <c r="L71" s="39">
        <v>1</v>
      </c>
      <c r="M71" s="39">
        <v>7.45</v>
      </c>
      <c r="N71" s="39">
        <v>13.96</v>
      </c>
      <c r="O71" s="39">
        <f t="shared" ref="O71:O103" si="23">+SUM(L71:N71)</f>
        <v>22.41</v>
      </c>
      <c r="P71" s="39">
        <f t="shared" ref="P71:P103" si="24">+SUM(K71+O71)</f>
        <v>22.41</v>
      </c>
      <c r="Q71" s="39"/>
      <c r="R71" s="39">
        <f t="shared" ref="R71:R103" si="25">+SUM(P71:Q71)</f>
        <v>22.41</v>
      </c>
      <c r="S71" s="9"/>
      <c r="T71" s="9"/>
      <c r="U71" s="9"/>
    </row>
    <row r="72" spans="1:21" x14ac:dyDescent="0.2">
      <c r="A72" s="71"/>
      <c r="B72" s="289"/>
      <c r="C72" s="76" t="s">
        <v>61</v>
      </c>
      <c r="D72" s="34">
        <v>27</v>
      </c>
      <c r="E72" s="14"/>
      <c r="F72" s="14"/>
      <c r="G72" s="14">
        <v>0.05</v>
      </c>
      <c r="H72" s="30">
        <f t="shared" si="21"/>
        <v>0.05</v>
      </c>
      <c r="I72" s="14">
        <v>2.11</v>
      </c>
      <c r="J72" s="14">
        <v>0.02</v>
      </c>
      <c r="K72" s="30">
        <f t="shared" si="22"/>
        <v>2.1799999999999997</v>
      </c>
      <c r="L72" s="14">
        <v>2.5</v>
      </c>
      <c r="M72" s="14">
        <v>25.26</v>
      </c>
      <c r="N72" s="14">
        <v>9.84</v>
      </c>
      <c r="O72" s="14">
        <f t="shared" si="23"/>
        <v>37.6</v>
      </c>
      <c r="P72" s="14">
        <f t="shared" si="24"/>
        <v>39.78</v>
      </c>
      <c r="Q72" s="14"/>
      <c r="R72" s="14">
        <f t="shared" si="25"/>
        <v>39.78</v>
      </c>
      <c r="S72" s="9"/>
      <c r="T72" s="9"/>
      <c r="U72" s="9"/>
    </row>
    <row r="73" spans="1:21" x14ac:dyDescent="0.2">
      <c r="A73" s="71"/>
      <c r="B73" s="289"/>
      <c r="C73" s="76" t="s">
        <v>56</v>
      </c>
      <c r="D73" s="34">
        <v>4</v>
      </c>
      <c r="E73" s="14"/>
      <c r="F73" s="14"/>
      <c r="G73" s="14"/>
      <c r="H73" s="30">
        <f t="shared" si="21"/>
        <v>0</v>
      </c>
      <c r="I73" s="14"/>
      <c r="J73" s="14"/>
      <c r="K73" s="30">
        <f t="shared" si="22"/>
        <v>0</v>
      </c>
      <c r="L73" s="14"/>
      <c r="M73" s="14">
        <v>1.45</v>
      </c>
      <c r="N73" s="14">
        <v>1.3</v>
      </c>
      <c r="O73" s="14">
        <f t="shared" si="23"/>
        <v>2.75</v>
      </c>
      <c r="P73" s="14">
        <f t="shared" si="24"/>
        <v>2.75</v>
      </c>
      <c r="Q73" s="14"/>
      <c r="R73" s="14">
        <f t="shared" si="25"/>
        <v>2.75</v>
      </c>
      <c r="S73" s="9"/>
      <c r="T73" s="9"/>
      <c r="U73" s="9"/>
    </row>
    <row r="74" spans="1:21" x14ac:dyDescent="0.2">
      <c r="A74" s="71"/>
      <c r="B74" s="289"/>
      <c r="C74" s="76" t="s">
        <v>50</v>
      </c>
      <c r="D74" s="34">
        <v>2</v>
      </c>
      <c r="E74" s="14"/>
      <c r="F74" s="14"/>
      <c r="G74" s="14"/>
      <c r="H74" s="30">
        <f t="shared" si="21"/>
        <v>0</v>
      </c>
      <c r="I74" s="14">
        <v>0.5</v>
      </c>
      <c r="J74" s="14"/>
      <c r="K74" s="30">
        <f t="shared" si="22"/>
        <v>0.5</v>
      </c>
      <c r="L74" s="14"/>
      <c r="M74" s="14">
        <v>1.5</v>
      </c>
      <c r="N74" s="14">
        <v>2</v>
      </c>
      <c r="O74" s="14">
        <f t="shared" si="23"/>
        <v>3.5</v>
      </c>
      <c r="P74" s="14">
        <f t="shared" si="24"/>
        <v>4</v>
      </c>
      <c r="Q74" s="14"/>
      <c r="R74" s="14">
        <f t="shared" si="25"/>
        <v>4</v>
      </c>
      <c r="S74" s="9"/>
      <c r="T74" s="9"/>
      <c r="U74" s="9"/>
    </row>
    <row r="75" spans="1:21" x14ac:dyDescent="0.2">
      <c r="A75" s="71"/>
      <c r="B75" s="289"/>
      <c r="C75" s="76" t="s">
        <v>64</v>
      </c>
      <c r="D75" s="34">
        <v>4</v>
      </c>
      <c r="E75" s="14"/>
      <c r="F75" s="14"/>
      <c r="G75" s="14"/>
      <c r="H75" s="30">
        <f t="shared" si="21"/>
        <v>0</v>
      </c>
      <c r="I75" s="14">
        <v>0.1</v>
      </c>
      <c r="J75" s="14"/>
      <c r="K75" s="30">
        <f t="shared" si="22"/>
        <v>0.1</v>
      </c>
      <c r="L75" s="14">
        <v>9.1</v>
      </c>
      <c r="M75" s="14">
        <v>37.1</v>
      </c>
      <c r="N75" s="14">
        <v>54</v>
      </c>
      <c r="O75" s="14">
        <f t="shared" si="23"/>
        <v>100.2</v>
      </c>
      <c r="P75" s="14">
        <f t="shared" si="24"/>
        <v>100.3</v>
      </c>
      <c r="Q75" s="14"/>
      <c r="R75" s="14">
        <f t="shared" si="25"/>
        <v>100.3</v>
      </c>
      <c r="S75" s="9"/>
      <c r="T75" s="9"/>
      <c r="U75" s="9"/>
    </row>
    <row r="76" spans="1:21" x14ac:dyDescent="0.2">
      <c r="A76" s="71"/>
      <c r="B76" s="289"/>
      <c r="C76" s="76" t="s">
        <v>79</v>
      </c>
      <c r="D76" s="34">
        <v>37</v>
      </c>
      <c r="E76" s="14"/>
      <c r="F76" s="14"/>
      <c r="G76" s="14"/>
      <c r="H76" s="30">
        <f t="shared" si="21"/>
        <v>0</v>
      </c>
      <c r="I76" s="14">
        <v>2.5</v>
      </c>
      <c r="J76" s="14"/>
      <c r="K76" s="30">
        <f t="shared" si="22"/>
        <v>2.5</v>
      </c>
      <c r="L76" s="14">
        <v>144.30000000000001</v>
      </c>
      <c r="M76" s="14">
        <v>262.56</v>
      </c>
      <c r="N76" s="14">
        <v>363.66</v>
      </c>
      <c r="O76" s="14">
        <f t="shared" si="23"/>
        <v>770.52</v>
      </c>
      <c r="P76" s="14">
        <f t="shared" si="24"/>
        <v>773.02</v>
      </c>
      <c r="Q76" s="14">
        <v>10</v>
      </c>
      <c r="R76" s="14">
        <f t="shared" si="25"/>
        <v>783.02</v>
      </c>
      <c r="S76" s="9"/>
      <c r="T76" s="9"/>
      <c r="U76" s="9"/>
    </row>
    <row r="77" spans="1:21" x14ac:dyDescent="0.2">
      <c r="A77" s="71"/>
      <c r="B77" s="289"/>
      <c r="C77" s="76" t="s">
        <v>67</v>
      </c>
      <c r="D77" s="34">
        <v>1</v>
      </c>
      <c r="E77" s="14"/>
      <c r="F77" s="14"/>
      <c r="G77" s="14"/>
      <c r="H77" s="30">
        <f t="shared" si="21"/>
        <v>0</v>
      </c>
      <c r="I77" s="14"/>
      <c r="J77" s="14"/>
      <c r="K77" s="30">
        <f t="shared" si="22"/>
        <v>0</v>
      </c>
      <c r="L77" s="14"/>
      <c r="M77" s="14">
        <v>1</v>
      </c>
      <c r="N77" s="14">
        <v>1.5</v>
      </c>
      <c r="O77" s="14">
        <f t="shared" si="23"/>
        <v>2.5</v>
      </c>
      <c r="P77" s="14">
        <f t="shared" si="24"/>
        <v>2.5</v>
      </c>
      <c r="Q77" s="14"/>
      <c r="R77" s="14">
        <f t="shared" si="25"/>
        <v>2.5</v>
      </c>
      <c r="S77" s="9"/>
      <c r="T77" s="9"/>
      <c r="U77" s="9"/>
    </row>
    <row r="78" spans="1:21" x14ac:dyDescent="0.2">
      <c r="A78" s="71"/>
      <c r="B78" s="289"/>
      <c r="C78" s="76" t="s">
        <v>78</v>
      </c>
      <c r="D78" s="34">
        <v>13</v>
      </c>
      <c r="E78" s="14"/>
      <c r="F78" s="14"/>
      <c r="G78" s="14"/>
      <c r="H78" s="30">
        <f t="shared" si="21"/>
        <v>0</v>
      </c>
      <c r="I78" s="14">
        <v>1</v>
      </c>
      <c r="J78" s="14">
        <v>1.3</v>
      </c>
      <c r="K78" s="30">
        <f t="shared" si="22"/>
        <v>2.2999999999999998</v>
      </c>
      <c r="L78" s="14">
        <v>40</v>
      </c>
      <c r="M78" s="14">
        <v>75.099999999999994</v>
      </c>
      <c r="N78" s="14">
        <v>36.299999999999997</v>
      </c>
      <c r="O78" s="14">
        <f t="shared" si="23"/>
        <v>151.39999999999998</v>
      </c>
      <c r="P78" s="14">
        <f t="shared" si="24"/>
        <v>153.69999999999999</v>
      </c>
      <c r="Q78" s="14">
        <v>2.5</v>
      </c>
      <c r="R78" s="14">
        <f t="shared" si="25"/>
        <v>156.19999999999999</v>
      </c>
      <c r="S78" s="9"/>
      <c r="T78" s="9"/>
      <c r="U78" s="9"/>
    </row>
    <row r="79" spans="1:21" x14ac:dyDescent="0.2">
      <c r="A79" s="71"/>
      <c r="B79" s="289"/>
      <c r="C79" s="76" t="s">
        <v>76</v>
      </c>
      <c r="D79" s="34">
        <v>3</v>
      </c>
      <c r="E79" s="14"/>
      <c r="F79" s="14"/>
      <c r="G79" s="14"/>
      <c r="H79" s="30">
        <f t="shared" si="21"/>
        <v>0</v>
      </c>
      <c r="I79" s="14"/>
      <c r="J79" s="14"/>
      <c r="K79" s="30">
        <f t="shared" si="22"/>
        <v>0</v>
      </c>
      <c r="L79" s="14"/>
      <c r="M79" s="14">
        <v>2</v>
      </c>
      <c r="N79" s="14">
        <v>5.55</v>
      </c>
      <c r="O79" s="14">
        <f t="shared" si="23"/>
        <v>7.55</v>
      </c>
      <c r="P79" s="14">
        <f t="shared" si="24"/>
        <v>7.55</v>
      </c>
      <c r="Q79" s="14">
        <v>0.35</v>
      </c>
      <c r="R79" s="14">
        <f t="shared" si="25"/>
        <v>7.8999999999999995</v>
      </c>
      <c r="S79" s="9"/>
      <c r="T79" s="9"/>
      <c r="U79" s="9"/>
    </row>
    <row r="80" spans="1:21" x14ac:dyDescent="0.2">
      <c r="A80" s="71"/>
      <c r="B80" s="289"/>
      <c r="C80" s="76" t="s">
        <v>62</v>
      </c>
      <c r="D80" s="34">
        <v>12</v>
      </c>
      <c r="E80" s="14"/>
      <c r="F80" s="14"/>
      <c r="G80" s="14"/>
      <c r="H80" s="30">
        <f t="shared" si="21"/>
        <v>0</v>
      </c>
      <c r="I80" s="14"/>
      <c r="J80" s="14"/>
      <c r="K80" s="30">
        <f t="shared" si="22"/>
        <v>0</v>
      </c>
      <c r="L80" s="14">
        <v>5</v>
      </c>
      <c r="M80" s="14">
        <v>28.15</v>
      </c>
      <c r="N80" s="14">
        <v>40.35</v>
      </c>
      <c r="O80" s="14">
        <f t="shared" si="23"/>
        <v>73.5</v>
      </c>
      <c r="P80" s="14">
        <f t="shared" si="24"/>
        <v>73.5</v>
      </c>
      <c r="Q80" s="14"/>
      <c r="R80" s="14">
        <f t="shared" si="25"/>
        <v>73.5</v>
      </c>
      <c r="S80" s="9"/>
      <c r="T80" s="9"/>
      <c r="U80" s="9"/>
    </row>
    <row r="81" spans="1:21" x14ac:dyDescent="0.2">
      <c r="A81" s="71"/>
      <c r="B81" s="289"/>
      <c r="C81" s="76" t="s">
        <v>319</v>
      </c>
      <c r="D81" s="34">
        <v>6</v>
      </c>
      <c r="E81" s="14"/>
      <c r="F81" s="14"/>
      <c r="G81" s="14"/>
      <c r="H81" s="30">
        <f t="shared" si="21"/>
        <v>0</v>
      </c>
      <c r="I81" s="14"/>
      <c r="J81" s="14"/>
      <c r="K81" s="30">
        <f t="shared" si="22"/>
        <v>0</v>
      </c>
      <c r="L81" s="14"/>
      <c r="M81" s="14">
        <v>18.399999999999999</v>
      </c>
      <c r="N81" s="14">
        <v>24.9</v>
      </c>
      <c r="O81" s="14">
        <f t="shared" si="23"/>
        <v>43.3</v>
      </c>
      <c r="P81" s="14">
        <f t="shared" si="24"/>
        <v>43.3</v>
      </c>
      <c r="Q81" s="14"/>
      <c r="R81" s="14">
        <f t="shared" si="25"/>
        <v>43.3</v>
      </c>
      <c r="S81" s="9"/>
      <c r="T81" s="9"/>
      <c r="U81" s="9"/>
    </row>
    <row r="82" spans="1:21" x14ac:dyDescent="0.2">
      <c r="A82" s="71"/>
      <c r="B82" s="289"/>
      <c r="C82" s="76" t="s">
        <v>320</v>
      </c>
      <c r="D82" s="34">
        <v>4</v>
      </c>
      <c r="E82" s="14"/>
      <c r="F82" s="14"/>
      <c r="G82" s="14"/>
      <c r="H82" s="30">
        <f t="shared" si="21"/>
        <v>0</v>
      </c>
      <c r="I82" s="14"/>
      <c r="J82" s="14"/>
      <c r="K82" s="30">
        <f t="shared" si="22"/>
        <v>0</v>
      </c>
      <c r="L82" s="14">
        <v>8</v>
      </c>
      <c r="M82" s="14">
        <v>13.05</v>
      </c>
      <c r="N82" s="14">
        <v>7.05</v>
      </c>
      <c r="O82" s="14">
        <f t="shared" si="23"/>
        <v>28.1</v>
      </c>
      <c r="P82" s="14">
        <f t="shared" si="24"/>
        <v>28.1</v>
      </c>
      <c r="Q82" s="14"/>
      <c r="R82" s="14">
        <f t="shared" si="25"/>
        <v>28.1</v>
      </c>
      <c r="S82" s="9"/>
      <c r="T82" s="9"/>
      <c r="U82" s="9"/>
    </row>
    <row r="83" spans="1:21" x14ac:dyDescent="0.2">
      <c r="A83" s="71"/>
      <c r="B83" s="289"/>
      <c r="C83" s="76" t="s">
        <v>51</v>
      </c>
      <c r="D83" s="34">
        <v>0</v>
      </c>
      <c r="E83" s="14"/>
      <c r="F83" s="14"/>
      <c r="G83" s="14"/>
      <c r="H83" s="30">
        <f t="shared" si="21"/>
        <v>0</v>
      </c>
      <c r="I83" s="14"/>
      <c r="J83" s="14"/>
      <c r="K83" s="30">
        <f t="shared" si="22"/>
        <v>0</v>
      </c>
      <c r="L83" s="14"/>
      <c r="M83" s="14"/>
      <c r="N83" s="14"/>
      <c r="O83" s="14">
        <f t="shared" ref="O83:O99" si="26">+SUM(L83:N83)</f>
        <v>0</v>
      </c>
      <c r="P83" s="14">
        <f t="shared" ref="P83:P99" si="27">+SUM(K83+O83)</f>
        <v>0</v>
      </c>
      <c r="Q83" s="14"/>
      <c r="R83" s="14">
        <f t="shared" si="25"/>
        <v>0</v>
      </c>
      <c r="S83" s="9"/>
      <c r="T83" s="9"/>
      <c r="U83" s="9"/>
    </row>
    <row r="84" spans="1:21" x14ac:dyDescent="0.2">
      <c r="A84" s="71"/>
      <c r="B84" s="289"/>
      <c r="C84" s="76" t="s">
        <v>52</v>
      </c>
      <c r="D84" s="34">
        <v>6</v>
      </c>
      <c r="E84" s="14"/>
      <c r="F84" s="14"/>
      <c r="G84" s="14"/>
      <c r="H84" s="30">
        <f t="shared" si="21"/>
        <v>0</v>
      </c>
      <c r="I84" s="14"/>
      <c r="J84" s="14"/>
      <c r="K84" s="30">
        <f t="shared" si="22"/>
        <v>0</v>
      </c>
      <c r="L84" s="14">
        <v>0.9</v>
      </c>
      <c r="M84" s="14">
        <v>4.75</v>
      </c>
      <c r="N84" s="14">
        <v>5.15</v>
      </c>
      <c r="O84" s="14">
        <f t="shared" si="26"/>
        <v>10.8</v>
      </c>
      <c r="P84" s="14">
        <f t="shared" si="27"/>
        <v>10.8</v>
      </c>
      <c r="Q84" s="14"/>
      <c r="R84" s="14">
        <f t="shared" si="25"/>
        <v>10.8</v>
      </c>
      <c r="S84" s="9"/>
      <c r="T84" s="9"/>
      <c r="U84" s="9"/>
    </row>
    <row r="85" spans="1:21" x14ac:dyDescent="0.2">
      <c r="A85" s="71"/>
      <c r="B85" s="289"/>
      <c r="C85" s="76" t="s">
        <v>72</v>
      </c>
      <c r="D85" s="34">
        <v>5</v>
      </c>
      <c r="E85" s="14"/>
      <c r="F85" s="14"/>
      <c r="G85" s="14"/>
      <c r="H85" s="30">
        <f t="shared" si="21"/>
        <v>0</v>
      </c>
      <c r="I85" s="14">
        <v>2.5</v>
      </c>
      <c r="J85" s="14"/>
      <c r="K85" s="30">
        <f t="shared" si="22"/>
        <v>2.5</v>
      </c>
      <c r="L85" s="14">
        <v>0.5</v>
      </c>
      <c r="M85" s="14">
        <v>19</v>
      </c>
      <c r="N85" s="14">
        <v>9</v>
      </c>
      <c r="O85" s="14">
        <f t="shared" si="26"/>
        <v>28.5</v>
      </c>
      <c r="P85" s="14">
        <f t="shared" si="27"/>
        <v>31</v>
      </c>
      <c r="Q85" s="14">
        <v>0.3</v>
      </c>
      <c r="R85" s="14">
        <f t="shared" si="25"/>
        <v>31.3</v>
      </c>
      <c r="S85" s="9"/>
      <c r="T85" s="9"/>
      <c r="U85" s="9"/>
    </row>
    <row r="86" spans="1:21" x14ac:dyDescent="0.2">
      <c r="A86" s="71"/>
      <c r="B86" s="289"/>
      <c r="C86" s="76" t="s">
        <v>71</v>
      </c>
      <c r="D86" s="34">
        <v>4</v>
      </c>
      <c r="E86" s="14"/>
      <c r="F86" s="14">
        <v>2</v>
      </c>
      <c r="G86" s="14"/>
      <c r="H86" s="30">
        <f t="shared" si="21"/>
        <v>2</v>
      </c>
      <c r="I86" s="14">
        <v>13</v>
      </c>
      <c r="J86" s="14"/>
      <c r="K86" s="30">
        <f t="shared" si="22"/>
        <v>15</v>
      </c>
      <c r="L86" s="14">
        <v>20</v>
      </c>
      <c r="M86" s="14">
        <v>37</v>
      </c>
      <c r="N86" s="14">
        <v>16.5</v>
      </c>
      <c r="O86" s="14">
        <f t="shared" si="26"/>
        <v>73.5</v>
      </c>
      <c r="P86" s="14">
        <f t="shared" si="27"/>
        <v>88.5</v>
      </c>
      <c r="Q86" s="14"/>
      <c r="R86" s="14">
        <f t="shared" si="25"/>
        <v>88.5</v>
      </c>
      <c r="S86" s="9"/>
      <c r="T86" s="9"/>
      <c r="U86" s="9"/>
    </row>
    <row r="87" spans="1:21" x14ac:dyDescent="0.2">
      <c r="A87" s="71"/>
      <c r="B87" s="290"/>
      <c r="C87" s="76" t="s">
        <v>58</v>
      </c>
      <c r="D87" s="34">
        <v>14</v>
      </c>
      <c r="E87" s="14"/>
      <c r="F87" s="14">
        <v>0.05</v>
      </c>
      <c r="G87" s="14"/>
      <c r="H87" s="30">
        <f t="shared" si="21"/>
        <v>0.05</v>
      </c>
      <c r="I87" s="14">
        <v>0.05</v>
      </c>
      <c r="J87" s="14"/>
      <c r="K87" s="30">
        <f t="shared" si="22"/>
        <v>0.1</v>
      </c>
      <c r="L87" s="14">
        <v>650.01</v>
      </c>
      <c r="M87" s="14">
        <v>1279.6600000000001</v>
      </c>
      <c r="N87" s="14">
        <v>707.39</v>
      </c>
      <c r="O87" s="14">
        <f t="shared" si="26"/>
        <v>2637.06</v>
      </c>
      <c r="P87" s="14">
        <f t="shared" si="27"/>
        <v>2637.16</v>
      </c>
      <c r="Q87" s="14">
        <v>2</v>
      </c>
      <c r="R87" s="14">
        <f t="shared" si="25"/>
        <v>2639.16</v>
      </c>
      <c r="S87" s="9"/>
      <c r="T87" s="9"/>
      <c r="U87" s="9"/>
    </row>
    <row r="88" spans="1:21" x14ac:dyDescent="0.2">
      <c r="A88" s="71"/>
      <c r="B88" s="135" t="s">
        <v>424</v>
      </c>
      <c r="C88" s="76" t="s">
        <v>80</v>
      </c>
      <c r="D88" s="34">
        <v>27</v>
      </c>
      <c r="E88" s="14">
        <v>1</v>
      </c>
      <c r="F88" s="14"/>
      <c r="G88" s="14">
        <v>1.45</v>
      </c>
      <c r="H88" s="30">
        <f t="shared" si="21"/>
        <v>2.4500000000000002</v>
      </c>
      <c r="I88" s="14">
        <v>11.95</v>
      </c>
      <c r="J88" s="14">
        <v>0.25</v>
      </c>
      <c r="K88" s="30">
        <f t="shared" si="22"/>
        <v>14.649999999999999</v>
      </c>
      <c r="L88" s="14">
        <v>1.75</v>
      </c>
      <c r="M88" s="14">
        <v>22.4</v>
      </c>
      <c r="N88" s="14">
        <v>29</v>
      </c>
      <c r="O88" s="14">
        <f t="shared" si="26"/>
        <v>53.15</v>
      </c>
      <c r="P88" s="14">
        <f t="shared" si="27"/>
        <v>67.8</v>
      </c>
      <c r="Q88" s="14">
        <v>3.2</v>
      </c>
      <c r="R88" s="14">
        <f t="shared" si="25"/>
        <v>71</v>
      </c>
      <c r="S88" s="9"/>
      <c r="T88" s="9"/>
      <c r="U88" s="9"/>
    </row>
    <row r="89" spans="1:21" x14ac:dyDescent="0.2">
      <c r="A89" s="71"/>
      <c r="B89" s="135"/>
      <c r="C89" s="76" t="s">
        <v>54</v>
      </c>
      <c r="D89" s="34">
        <v>6</v>
      </c>
      <c r="E89" s="14"/>
      <c r="F89" s="14"/>
      <c r="G89" s="14"/>
      <c r="H89" s="30">
        <f t="shared" si="21"/>
        <v>0</v>
      </c>
      <c r="I89" s="14">
        <v>0.1</v>
      </c>
      <c r="J89" s="14"/>
      <c r="K89" s="30">
        <f t="shared" si="22"/>
        <v>0.1</v>
      </c>
      <c r="L89" s="14">
        <v>0.4</v>
      </c>
      <c r="M89" s="14">
        <v>1.61</v>
      </c>
      <c r="N89" s="14">
        <v>0.4</v>
      </c>
      <c r="O89" s="14">
        <f t="shared" si="26"/>
        <v>2.41</v>
      </c>
      <c r="P89" s="14">
        <f t="shared" si="27"/>
        <v>2.5100000000000002</v>
      </c>
      <c r="Q89" s="14"/>
      <c r="R89" s="14">
        <f t="shared" si="25"/>
        <v>2.5100000000000002</v>
      </c>
      <c r="S89" s="9"/>
      <c r="T89" s="9"/>
      <c r="U89" s="9"/>
    </row>
    <row r="90" spans="1:21" x14ac:dyDescent="0.2">
      <c r="A90" s="71"/>
      <c r="B90" s="135"/>
      <c r="C90" s="76" t="s">
        <v>65</v>
      </c>
      <c r="D90" s="34">
        <v>7</v>
      </c>
      <c r="E90" s="14"/>
      <c r="F90" s="14"/>
      <c r="G90" s="14"/>
      <c r="H90" s="30">
        <f t="shared" si="21"/>
        <v>0</v>
      </c>
      <c r="I90" s="14">
        <v>2</v>
      </c>
      <c r="J90" s="14"/>
      <c r="K90" s="30">
        <f t="shared" si="22"/>
        <v>2</v>
      </c>
      <c r="L90" s="14">
        <v>0.01</v>
      </c>
      <c r="M90" s="14">
        <v>1.72</v>
      </c>
      <c r="N90" s="14">
        <v>0.63</v>
      </c>
      <c r="O90" s="14">
        <f t="shared" si="26"/>
        <v>2.36</v>
      </c>
      <c r="P90" s="14">
        <f t="shared" si="27"/>
        <v>4.3599999999999994</v>
      </c>
      <c r="Q90" s="14"/>
      <c r="R90" s="14">
        <f t="shared" si="25"/>
        <v>4.3599999999999994</v>
      </c>
      <c r="S90" s="9"/>
      <c r="T90" s="9"/>
      <c r="U90" s="9"/>
    </row>
    <row r="91" spans="1:21" x14ac:dyDescent="0.2">
      <c r="A91" s="71"/>
      <c r="B91" s="135"/>
      <c r="C91" s="76" t="s">
        <v>74</v>
      </c>
      <c r="D91" s="34">
        <v>3</v>
      </c>
      <c r="E91" s="14"/>
      <c r="F91" s="14"/>
      <c r="G91" s="14"/>
      <c r="H91" s="30">
        <f t="shared" si="21"/>
        <v>0</v>
      </c>
      <c r="I91" s="14">
        <v>0.3</v>
      </c>
      <c r="J91" s="14"/>
      <c r="K91" s="30">
        <f t="shared" si="22"/>
        <v>0.3</v>
      </c>
      <c r="L91" s="14">
        <v>2.5</v>
      </c>
      <c r="M91" s="14">
        <v>7.1</v>
      </c>
      <c r="N91" s="14">
        <v>3.3</v>
      </c>
      <c r="O91" s="14">
        <f t="shared" si="26"/>
        <v>12.899999999999999</v>
      </c>
      <c r="P91" s="14">
        <f t="shared" si="27"/>
        <v>13.2</v>
      </c>
      <c r="Q91" s="14"/>
      <c r="R91" s="14">
        <f t="shared" si="25"/>
        <v>13.2</v>
      </c>
      <c r="S91" s="9"/>
      <c r="T91" s="9"/>
      <c r="U91" s="9"/>
    </row>
    <row r="92" spans="1:21" x14ac:dyDescent="0.2">
      <c r="A92" s="71"/>
      <c r="B92" s="135"/>
      <c r="C92" s="76" t="s">
        <v>53</v>
      </c>
      <c r="D92" s="34">
        <v>5</v>
      </c>
      <c r="E92" s="14"/>
      <c r="F92" s="14"/>
      <c r="G92" s="14"/>
      <c r="H92" s="30">
        <f t="shared" si="21"/>
        <v>0</v>
      </c>
      <c r="I92" s="14">
        <v>0.9</v>
      </c>
      <c r="J92" s="14"/>
      <c r="K92" s="30">
        <f t="shared" si="22"/>
        <v>0.9</v>
      </c>
      <c r="L92" s="14">
        <v>40</v>
      </c>
      <c r="M92" s="14">
        <v>109.05</v>
      </c>
      <c r="N92" s="14">
        <v>130.05000000000001</v>
      </c>
      <c r="O92" s="14">
        <f t="shared" si="26"/>
        <v>279.10000000000002</v>
      </c>
      <c r="P92" s="14">
        <f t="shared" si="27"/>
        <v>280</v>
      </c>
      <c r="Q92" s="14"/>
      <c r="R92" s="14">
        <f t="shared" si="25"/>
        <v>280</v>
      </c>
      <c r="S92" s="9"/>
      <c r="T92" s="9"/>
      <c r="U92" s="9"/>
    </row>
    <row r="93" spans="1:21" x14ac:dyDescent="0.2">
      <c r="A93" s="71"/>
      <c r="B93" s="135"/>
      <c r="C93" s="76" t="s">
        <v>81</v>
      </c>
      <c r="D93" s="34">
        <v>1</v>
      </c>
      <c r="E93" s="14"/>
      <c r="F93" s="14"/>
      <c r="G93" s="14"/>
      <c r="H93" s="30">
        <f t="shared" si="21"/>
        <v>0</v>
      </c>
      <c r="I93" s="14"/>
      <c r="J93" s="14"/>
      <c r="K93" s="30">
        <f t="shared" si="22"/>
        <v>0</v>
      </c>
      <c r="L93" s="14">
        <v>1</v>
      </c>
      <c r="M93" s="14">
        <v>20</v>
      </c>
      <c r="N93" s="14">
        <v>9</v>
      </c>
      <c r="O93" s="14">
        <f t="shared" si="26"/>
        <v>30</v>
      </c>
      <c r="P93" s="14">
        <f t="shared" si="27"/>
        <v>30</v>
      </c>
      <c r="Q93" s="14"/>
      <c r="R93" s="14">
        <f t="shared" si="25"/>
        <v>30</v>
      </c>
      <c r="S93" s="9"/>
      <c r="T93" s="9"/>
      <c r="U93" s="9"/>
    </row>
    <row r="94" spans="1:21" x14ac:dyDescent="0.2">
      <c r="A94" s="71"/>
      <c r="B94" s="135"/>
      <c r="C94" s="76" t="s">
        <v>68</v>
      </c>
      <c r="D94" s="34">
        <v>4</v>
      </c>
      <c r="E94" s="14"/>
      <c r="F94" s="14"/>
      <c r="G94" s="14"/>
      <c r="H94" s="30">
        <f t="shared" si="21"/>
        <v>0</v>
      </c>
      <c r="I94" s="14"/>
      <c r="J94" s="14"/>
      <c r="K94" s="30">
        <f t="shared" si="22"/>
        <v>0</v>
      </c>
      <c r="L94" s="14"/>
      <c r="M94" s="14">
        <v>96.4</v>
      </c>
      <c r="N94" s="14">
        <v>32.1</v>
      </c>
      <c r="O94" s="14">
        <f t="shared" si="26"/>
        <v>128.5</v>
      </c>
      <c r="P94" s="14">
        <f t="shared" si="27"/>
        <v>128.5</v>
      </c>
      <c r="Q94" s="14">
        <v>12</v>
      </c>
      <c r="R94" s="14">
        <f t="shared" si="25"/>
        <v>140.5</v>
      </c>
      <c r="S94" s="9"/>
      <c r="T94" s="9"/>
      <c r="U94" s="9"/>
    </row>
    <row r="95" spans="1:21" x14ac:dyDescent="0.2">
      <c r="A95" s="71"/>
      <c r="B95" s="135"/>
      <c r="C95" s="76" t="s">
        <v>60</v>
      </c>
      <c r="D95" s="34">
        <v>6</v>
      </c>
      <c r="E95" s="14"/>
      <c r="F95" s="14"/>
      <c r="G95" s="14"/>
      <c r="H95" s="30">
        <f t="shared" si="21"/>
        <v>0</v>
      </c>
      <c r="I95" s="14"/>
      <c r="J95" s="14"/>
      <c r="K95" s="30">
        <f t="shared" si="22"/>
        <v>0</v>
      </c>
      <c r="L95" s="14">
        <v>5.3</v>
      </c>
      <c r="M95" s="14">
        <v>70.900000000000006</v>
      </c>
      <c r="N95" s="14">
        <v>43.8</v>
      </c>
      <c r="O95" s="14">
        <f t="shared" si="26"/>
        <v>120</v>
      </c>
      <c r="P95" s="14">
        <f t="shared" si="27"/>
        <v>120</v>
      </c>
      <c r="Q95" s="14">
        <v>0.1</v>
      </c>
      <c r="R95" s="14">
        <f t="shared" si="25"/>
        <v>120.1</v>
      </c>
      <c r="S95" s="9"/>
      <c r="T95" s="9"/>
      <c r="U95" s="9"/>
    </row>
    <row r="96" spans="1:21" x14ac:dyDescent="0.2">
      <c r="A96" s="71"/>
      <c r="B96" s="135"/>
      <c r="C96" s="76" t="s">
        <v>75</v>
      </c>
      <c r="D96" s="34">
        <v>2</v>
      </c>
      <c r="E96" s="14"/>
      <c r="F96" s="14"/>
      <c r="G96" s="14"/>
      <c r="H96" s="30">
        <f t="shared" si="21"/>
        <v>0</v>
      </c>
      <c r="I96" s="14"/>
      <c r="J96" s="14"/>
      <c r="K96" s="30">
        <f t="shared" si="22"/>
        <v>0</v>
      </c>
      <c r="L96" s="14"/>
      <c r="M96" s="14">
        <v>5.0999999999999996</v>
      </c>
      <c r="N96" s="14">
        <v>7.4</v>
      </c>
      <c r="O96" s="14">
        <f t="shared" si="26"/>
        <v>12.5</v>
      </c>
      <c r="P96" s="14">
        <f t="shared" si="27"/>
        <v>12.5</v>
      </c>
      <c r="Q96" s="14"/>
      <c r="R96" s="14">
        <f t="shared" si="25"/>
        <v>12.5</v>
      </c>
      <c r="S96" s="9"/>
      <c r="T96" s="9"/>
      <c r="U96" s="9"/>
    </row>
    <row r="97" spans="1:21" x14ac:dyDescent="0.2">
      <c r="A97" s="71"/>
      <c r="B97" s="136"/>
      <c r="C97" s="76" t="s">
        <v>70</v>
      </c>
      <c r="D97" s="34">
        <v>0</v>
      </c>
      <c r="E97" s="14"/>
      <c r="F97" s="14"/>
      <c r="G97" s="14"/>
      <c r="H97" s="30">
        <f t="shared" si="21"/>
        <v>0</v>
      </c>
      <c r="I97" s="14"/>
      <c r="J97" s="14"/>
      <c r="K97" s="30">
        <f t="shared" si="22"/>
        <v>0</v>
      </c>
      <c r="L97" s="14"/>
      <c r="M97" s="14"/>
      <c r="N97" s="14"/>
      <c r="O97" s="14">
        <f t="shared" si="26"/>
        <v>0</v>
      </c>
      <c r="P97" s="14">
        <f t="shared" si="27"/>
        <v>0</v>
      </c>
      <c r="Q97" s="14"/>
      <c r="R97" s="14">
        <f t="shared" si="25"/>
        <v>0</v>
      </c>
      <c r="S97" s="9"/>
      <c r="T97" s="9"/>
      <c r="U97" s="9"/>
    </row>
    <row r="98" spans="1:21" x14ac:dyDescent="0.2">
      <c r="A98" s="71"/>
      <c r="B98" s="135" t="s">
        <v>425</v>
      </c>
      <c r="C98" s="76" t="s">
        <v>73</v>
      </c>
      <c r="D98" s="34">
        <v>18</v>
      </c>
      <c r="E98" s="14">
        <v>0.15</v>
      </c>
      <c r="F98" s="14"/>
      <c r="G98" s="14">
        <v>5.0999999999999996</v>
      </c>
      <c r="H98" s="30">
        <f t="shared" si="21"/>
        <v>5.25</v>
      </c>
      <c r="I98" s="14">
        <v>2.35</v>
      </c>
      <c r="J98" s="14">
        <v>0.2</v>
      </c>
      <c r="K98" s="30">
        <f t="shared" si="22"/>
        <v>7.8</v>
      </c>
      <c r="L98" s="14">
        <v>0.3</v>
      </c>
      <c r="M98" s="14">
        <v>10.72</v>
      </c>
      <c r="N98" s="14">
        <v>3.7</v>
      </c>
      <c r="O98" s="14">
        <f t="shared" si="26"/>
        <v>14.720000000000002</v>
      </c>
      <c r="P98" s="14">
        <f t="shared" si="27"/>
        <v>22.520000000000003</v>
      </c>
      <c r="Q98" s="14">
        <v>3.95</v>
      </c>
      <c r="R98" s="14">
        <f t="shared" si="25"/>
        <v>26.470000000000002</v>
      </c>
      <c r="S98" s="9"/>
      <c r="T98" s="9"/>
      <c r="U98" s="9"/>
    </row>
    <row r="99" spans="1:21" x14ac:dyDescent="0.2">
      <c r="A99" s="71"/>
      <c r="B99" s="135"/>
      <c r="C99" s="76" t="s">
        <v>69</v>
      </c>
      <c r="D99" s="34">
        <v>9</v>
      </c>
      <c r="E99" s="14">
        <v>0.25</v>
      </c>
      <c r="F99" s="14"/>
      <c r="G99" s="14">
        <v>0.25</v>
      </c>
      <c r="H99" s="30">
        <f t="shared" si="21"/>
        <v>0.5</v>
      </c>
      <c r="I99" s="14"/>
      <c r="J99" s="14"/>
      <c r="K99" s="30">
        <f t="shared" si="22"/>
        <v>0.5</v>
      </c>
      <c r="L99" s="14"/>
      <c r="M99" s="14">
        <v>0.85</v>
      </c>
      <c r="N99" s="14">
        <v>2.92</v>
      </c>
      <c r="O99" s="14">
        <f t="shared" si="26"/>
        <v>3.77</v>
      </c>
      <c r="P99" s="14">
        <f t="shared" si="27"/>
        <v>4.2699999999999996</v>
      </c>
      <c r="Q99" s="14">
        <v>1.55</v>
      </c>
      <c r="R99" s="14">
        <f t="shared" si="25"/>
        <v>5.8199999999999994</v>
      </c>
      <c r="S99" s="9"/>
      <c r="T99" s="9"/>
      <c r="U99" s="9"/>
    </row>
    <row r="100" spans="1:21" x14ac:dyDescent="0.2">
      <c r="A100" s="71"/>
      <c r="B100" s="135"/>
      <c r="C100" s="76" t="s">
        <v>321</v>
      </c>
      <c r="D100" s="34">
        <v>4</v>
      </c>
      <c r="E100" s="14">
        <v>121.5</v>
      </c>
      <c r="F100" s="14"/>
      <c r="G100" s="14">
        <v>303.75</v>
      </c>
      <c r="H100" s="30">
        <f t="shared" si="21"/>
        <v>425.25</v>
      </c>
      <c r="I100" s="14"/>
      <c r="J100" s="14"/>
      <c r="K100" s="30">
        <f t="shared" si="22"/>
        <v>425.25</v>
      </c>
      <c r="L100" s="14"/>
      <c r="M100" s="14">
        <v>359.56</v>
      </c>
      <c r="N100" s="14">
        <v>82.55</v>
      </c>
      <c r="O100" s="14">
        <f t="shared" si="23"/>
        <v>442.11</v>
      </c>
      <c r="P100" s="14">
        <f t="shared" si="24"/>
        <v>867.36</v>
      </c>
      <c r="Q100" s="14">
        <v>100.69</v>
      </c>
      <c r="R100" s="14">
        <f t="shared" si="25"/>
        <v>968.05</v>
      </c>
      <c r="S100" s="9"/>
      <c r="T100" s="9"/>
      <c r="U100" s="9"/>
    </row>
    <row r="101" spans="1:21" x14ac:dyDescent="0.2">
      <c r="A101" s="71"/>
      <c r="B101" s="135"/>
      <c r="C101" s="76" t="s">
        <v>59</v>
      </c>
      <c r="D101" s="34">
        <v>8</v>
      </c>
      <c r="E101" s="14"/>
      <c r="F101" s="14"/>
      <c r="G101" s="14">
        <v>0.3</v>
      </c>
      <c r="H101" s="30">
        <f>SUM(E101:G101)</f>
        <v>0.3</v>
      </c>
      <c r="I101" s="14"/>
      <c r="J101" s="14"/>
      <c r="K101" s="30">
        <f t="shared" si="22"/>
        <v>0.3</v>
      </c>
      <c r="L101" s="14"/>
      <c r="M101" s="14">
        <v>7</v>
      </c>
      <c r="N101" s="14">
        <v>10.45</v>
      </c>
      <c r="O101" s="14">
        <f t="shared" si="23"/>
        <v>17.45</v>
      </c>
      <c r="P101" s="14">
        <f t="shared" si="24"/>
        <v>17.75</v>
      </c>
      <c r="Q101" s="14">
        <v>0.9</v>
      </c>
      <c r="R101" s="14">
        <f t="shared" si="25"/>
        <v>18.649999999999999</v>
      </c>
      <c r="S101" s="9"/>
      <c r="T101" s="9"/>
      <c r="U101" s="9"/>
    </row>
    <row r="102" spans="1:21" x14ac:dyDescent="0.2">
      <c r="A102" s="71"/>
      <c r="B102" s="135"/>
      <c r="C102" s="76" t="s">
        <v>57</v>
      </c>
      <c r="D102" s="34">
        <v>1</v>
      </c>
      <c r="E102" s="14"/>
      <c r="F102" s="14"/>
      <c r="G102" s="14"/>
      <c r="H102" s="30">
        <f>SUM(E102:G102)</f>
        <v>0</v>
      </c>
      <c r="I102" s="14"/>
      <c r="J102" s="14"/>
      <c r="K102" s="30">
        <f t="shared" si="22"/>
        <v>0</v>
      </c>
      <c r="L102" s="14"/>
      <c r="M102" s="14">
        <v>2</v>
      </c>
      <c r="N102" s="14">
        <v>2</v>
      </c>
      <c r="O102" s="14">
        <f t="shared" si="23"/>
        <v>4</v>
      </c>
      <c r="P102" s="14">
        <f t="shared" si="24"/>
        <v>4</v>
      </c>
      <c r="Q102" s="14"/>
      <c r="R102" s="14">
        <f t="shared" si="25"/>
        <v>4</v>
      </c>
      <c r="S102" s="9"/>
      <c r="T102" s="9"/>
      <c r="U102" s="9"/>
    </row>
    <row r="103" spans="1:21" x14ac:dyDescent="0.2">
      <c r="A103" s="72"/>
      <c r="B103" s="137"/>
      <c r="C103" s="81" t="s">
        <v>66</v>
      </c>
      <c r="D103" s="67">
        <v>1</v>
      </c>
      <c r="E103" s="68"/>
      <c r="F103" s="68"/>
      <c r="G103" s="68"/>
      <c r="H103" s="69">
        <f>SUM(E103:G103)</f>
        <v>0</v>
      </c>
      <c r="I103" s="68"/>
      <c r="J103" s="68"/>
      <c r="K103" s="69">
        <f t="shared" si="22"/>
        <v>0</v>
      </c>
      <c r="L103" s="68"/>
      <c r="M103" s="68">
        <v>1.5</v>
      </c>
      <c r="N103" s="68">
        <v>1</v>
      </c>
      <c r="O103" s="68">
        <f t="shared" si="23"/>
        <v>2.5</v>
      </c>
      <c r="P103" s="68">
        <f t="shared" si="24"/>
        <v>2.5</v>
      </c>
      <c r="Q103" s="68"/>
      <c r="R103" s="68">
        <f t="shared" si="25"/>
        <v>2.5</v>
      </c>
      <c r="S103" s="9"/>
      <c r="T103" s="9"/>
      <c r="U103" s="9"/>
    </row>
    <row r="104" spans="1:21" ht="15" x14ac:dyDescent="0.25">
      <c r="A104" s="230" t="s">
        <v>0</v>
      </c>
      <c r="B104" s="231"/>
      <c r="C104" s="232" t="s">
        <v>0</v>
      </c>
      <c r="D104" s="53">
        <f t="shared" ref="D104:R104" si="28">+SUM(D71:D103)</f>
        <v>250</v>
      </c>
      <c r="E104" s="54">
        <f>SUM(E71:E103)</f>
        <v>122.9</v>
      </c>
      <c r="F104" s="54">
        <f>SUM(F71:F103)</f>
        <v>2.0499999999999998</v>
      </c>
      <c r="G104" s="54">
        <f>SUM(G71:G103)</f>
        <v>310.90000000000003</v>
      </c>
      <c r="H104" s="54">
        <f>SUM(H71:H103)</f>
        <v>435.85</v>
      </c>
      <c r="I104" s="54">
        <f t="shared" si="28"/>
        <v>39.36</v>
      </c>
      <c r="J104" s="54">
        <f t="shared" si="28"/>
        <v>1.77</v>
      </c>
      <c r="K104" s="54">
        <f t="shared" si="28"/>
        <v>476.98</v>
      </c>
      <c r="L104" s="54">
        <f t="shared" si="28"/>
        <v>932.56999999999982</v>
      </c>
      <c r="M104" s="54">
        <f t="shared" si="28"/>
        <v>2529.3399999999997</v>
      </c>
      <c r="N104" s="54">
        <f t="shared" si="28"/>
        <v>1656.75</v>
      </c>
      <c r="O104" s="54">
        <f t="shared" si="28"/>
        <v>5118.66</v>
      </c>
      <c r="P104" s="54">
        <f t="shared" si="28"/>
        <v>5595.6400000000012</v>
      </c>
      <c r="Q104" s="54">
        <f t="shared" si="28"/>
        <v>137.54</v>
      </c>
      <c r="R104" s="55">
        <f t="shared" si="28"/>
        <v>5733.1799999999994</v>
      </c>
      <c r="S104" s="9"/>
      <c r="T104" s="9"/>
      <c r="U104" s="9"/>
    </row>
    <row r="105" spans="1:21" x14ac:dyDescent="0.2">
      <c r="A105" s="93" t="s">
        <v>6</v>
      </c>
      <c r="B105" s="120" t="s">
        <v>86</v>
      </c>
      <c r="C105" s="73" t="s">
        <v>86</v>
      </c>
      <c r="D105" s="61">
        <v>10</v>
      </c>
      <c r="E105" s="39"/>
      <c r="F105" s="39"/>
      <c r="G105" s="39"/>
      <c r="H105" s="48">
        <f>SUM(E105:G105)</f>
        <v>0</v>
      </c>
      <c r="I105" s="39">
        <v>6</v>
      </c>
      <c r="J105" s="39"/>
      <c r="K105" s="48">
        <f t="shared" ref="K105:K126" si="29">+SUM(H105:J105)</f>
        <v>6</v>
      </c>
      <c r="L105" s="39">
        <v>2</v>
      </c>
      <c r="M105" s="39">
        <v>7.5</v>
      </c>
      <c r="N105" s="39">
        <v>30.5</v>
      </c>
      <c r="O105" s="39">
        <f t="shared" ref="O105:O122" si="30">+SUM(L105:N105)</f>
        <v>40</v>
      </c>
      <c r="P105" s="39">
        <f t="shared" ref="P105:P122" si="31">+SUM(K105+O105)</f>
        <v>46</v>
      </c>
      <c r="Q105" s="39"/>
      <c r="R105" s="39">
        <f t="shared" ref="R105:R126" si="32">+SUM(P105:Q105)</f>
        <v>46</v>
      </c>
      <c r="S105" s="9"/>
      <c r="T105" s="9"/>
      <c r="U105" s="9"/>
    </row>
    <row r="106" spans="1:21" x14ac:dyDescent="0.2">
      <c r="A106" s="93"/>
      <c r="B106" s="121"/>
      <c r="C106" s="76" t="s">
        <v>272</v>
      </c>
      <c r="D106" s="34">
        <v>4</v>
      </c>
      <c r="E106" s="14"/>
      <c r="F106" s="14"/>
      <c r="G106" s="14"/>
      <c r="H106" s="30">
        <f>SUM(E106:G106)</f>
        <v>0</v>
      </c>
      <c r="I106" s="14"/>
      <c r="J106" s="14"/>
      <c r="K106" s="30">
        <f t="shared" si="29"/>
        <v>0</v>
      </c>
      <c r="L106" s="14">
        <v>12</v>
      </c>
      <c r="M106" s="14">
        <v>57</v>
      </c>
      <c r="N106" s="14">
        <v>103</v>
      </c>
      <c r="O106" s="14">
        <f t="shared" si="30"/>
        <v>172</v>
      </c>
      <c r="P106" s="14">
        <f t="shared" si="31"/>
        <v>172</v>
      </c>
      <c r="Q106" s="14"/>
      <c r="R106" s="14">
        <f t="shared" si="32"/>
        <v>172</v>
      </c>
      <c r="S106" s="9"/>
      <c r="T106" s="9"/>
      <c r="U106" s="9"/>
    </row>
    <row r="107" spans="1:21" x14ac:dyDescent="0.2">
      <c r="A107" s="93"/>
      <c r="B107" s="121"/>
      <c r="C107" s="76" t="s">
        <v>101</v>
      </c>
      <c r="D107" s="34">
        <v>4</v>
      </c>
      <c r="E107" s="14"/>
      <c r="F107" s="14">
        <v>4</v>
      </c>
      <c r="G107" s="14"/>
      <c r="H107" s="30">
        <f t="shared" ref="H107:H175" si="33">SUM(E107:G107)</f>
        <v>4</v>
      </c>
      <c r="I107" s="14"/>
      <c r="J107" s="14"/>
      <c r="K107" s="30">
        <f t="shared" si="29"/>
        <v>4</v>
      </c>
      <c r="L107" s="14">
        <v>35.5</v>
      </c>
      <c r="M107" s="14">
        <v>227.5</v>
      </c>
      <c r="N107" s="14">
        <v>58</v>
      </c>
      <c r="O107" s="14">
        <f t="shared" si="30"/>
        <v>321</v>
      </c>
      <c r="P107" s="14">
        <f t="shared" si="31"/>
        <v>325</v>
      </c>
      <c r="Q107" s="14">
        <v>29</v>
      </c>
      <c r="R107" s="14">
        <f t="shared" si="32"/>
        <v>354</v>
      </c>
      <c r="S107" s="9"/>
      <c r="T107" s="9"/>
      <c r="U107" s="9"/>
    </row>
    <row r="108" spans="1:21" x14ac:dyDescent="0.2">
      <c r="A108" s="93"/>
      <c r="B108" s="121"/>
      <c r="C108" s="76" t="s">
        <v>106</v>
      </c>
      <c r="D108" s="34">
        <v>4</v>
      </c>
      <c r="E108" s="14"/>
      <c r="F108" s="14"/>
      <c r="G108" s="14"/>
      <c r="H108" s="30">
        <f t="shared" si="33"/>
        <v>0</v>
      </c>
      <c r="I108" s="14"/>
      <c r="J108" s="14"/>
      <c r="K108" s="30">
        <f t="shared" si="29"/>
        <v>0</v>
      </c>
      <c r="L108" s="14">
        <v>2.5</v>
      </c>
      <c r="M108" s="14">
        <v>5</v>
      </c>
      <c r="N108" s="14">
        <v>10</v>
      </c>
      <c r="O108" s="14">
        <f t="shared" si="30"/>
        <v>17.5</v>
      </c>
      <c r="P108" s="14">
        <f t="shared" si="31"/>
        <v>17.5</v>
      </c>
      <c r="Q108" s="14"/>
      <c r="R108" s="14">
        <f t="shared" si="32"/>
        <v>17.5</v>
      </c>
      <c r="S108" s="9"/>
      <c r="T108" s="9"/>
      <c r="U108" s="9"/>
    </row>
    <row r="109" spans="1:21" x14ac:dyDescent="0.2">
      <c r="A109" s="93"/>
      <c r="B109" s="121"/>
      <c r="C109" s="76" t="s">
        <v>107</v>
      </c>
      <c r="D109" s="34">
        <v>6</v>
      </c>
      <c r="E109" s="14">
        <v>56</v>
      </c>
      <c r="F109" s="14">
        <v>76.3</v>
      </c>
      <c r="G109" s="14">
        <v>15.3</v>
      </c>
      <c r="H109" s="30">
        <f t="shared" si="33"/>
        <v>147.60000000000002</v>
      </c>
      <c r="I109" s="14"/>
      <c r="J109" s="14">
        <v>0.06</v>
      </c>
      <c r="K109" s="30">
        <f t="shared" si="29"/>
        <v>147.66000000000003</v>
      </c>
      <c r="L109" s="14"/>
      <c r="M109" s="14">
        <v>10</v>
      </c>
      <c r="N109" s="14">
        <v>18.75</v>
      </c>
      <c r="O109" s="14">
        <f t="shared" si="30"/>
        <v>28.75</v>
      </c>
      <c r="P109" s="14">
        <f t="shared" si="31"/>
        <v>176.41000000000003</v>
      </c>
      <c r="Q109" s="14">
        <v>52</v>
      </c>
      <c r="R109" s="14">
        <f t="shared" si="32"/>
        <v>228.41000000000003</v>
      </c>
      <c r="S109" s="9"/>
      <c r="T109" s="9"/>
      <c r="U109" s="9"/>
    </row>
    <row r="110" spans="1:21" x14ac:dyDescent="0.2">
      <c r="A110" s="93"/>
      <c r="B110" s="121"/>
      <c r="C110" s="76" t="s">
        <v>90</v>
      </c>
      <c r="D110" s="34">
        <v>1</v>
      </c>
      <c r="E110" s="14"/>
      <c r="F110" s="14"/>
      <c r="G110" s="14"/>
      <c r="H110" s="30">
        <f t="shared" si="33"/>
        <v>0</v>
      </c>
      <c r="I110" s="14"/>
      <c r="J110" s="14"/>
      <c r="K110" s="30">
        <f t="shared" si="29"/>
        <v>0</v>
      </c>
      <c r="L110" s="14"/>
      <c r="M110" s="14">
        <v>0.5</v>
      </c>
      <c r="N110" s="14">
        <v>0.5</v>
      </c>
      <c r="O110" s="14">
        <f t="shared" si="30"/>
        <v>1</v>
      </c>
      <c r="P110" s="14">
        <f t="shared" si="31"/>
        <v>1</v>
      </c>
      <c r="Q110" s="14"/>
      <c r="R110" s="14">
        <f t="shared" si="32"/>
        <v>1</v>
      </c>
      <c r="S110" s="9"/>
      <c r="T110" s="9"/>
      <c r="U110" s="9"/>
    </row>
    <row r="111" spans="1:21" x14ac:dyDescent="0.2">
      <c r="A111" s="93"/>
      <c r="B111" s="121"/>
      <c r="C111" s="76" t="s">
        <v>89</v>
      </c>
      <c r="D111" s="34">
        <v>2</v>
      </c>
      <c r="E111" s="14">
        <v>6.35</v>
      </c>
      <c r="F111" s="14"/>
      <c r="G111" s="14">
        <v>2.4500000000000002</v>
      </c>
      <c r="H111" s="30">
        <f t="shared" si="33"/>
        <v>8.8000000000000007</v>
      </c>
      <c r="I111" s="14"/>
      <c r="J111" s="14"/>
      <c r="K111" s="30">
        <f t="shared" si="29"/>
        <v>8.8000000000000007</v>
      </c>
      <c r="L111" s="14"/>
      <c r="M111" s="14">
        <v>5.7</v>
      </c>
      <c r="N111" s="14">
        <v>1</v>
      </c>
      <c r="O111" s="14">
        <f t="shared" si="30"/>
        <v>6.7</v>
      </c>
      <c r="P111" s="14">
        <f t="shared" si="31"/>
        <v>15.5</v>
      </c>
      <c r="Q111" s="14"/>
      <c r="R111" s="14">
        <f t="shared" si="32"/>
        <v>15.5</v>
      </c>
      <c r="S111" s="9"/>
      <c r="T111" s="9"/>
      <c r="U111" s="9"/>
    </row>
    <row r="112" spans="1:21" x14ac:dyDescent="0.2">
      <c r="A112" s="93"/>
      <c r="B112" s="121"/>
      <c r="C112" s="76" t="s">
        <v>94</v>
      </c>
      <c r="D112" s="34">
        <v>17</v>
      </c>
      <c r="E112" s="14"/>
      <c r="F112" s="14">
        <v>180.6</v>
      </c>
      <c r="G112" s="14"/>
      <c r="H112" s="30">
        <f t="shared" si="33"/>
        <v>180.6</v>
      </c>
      <c r="I112" s="14">
        <v>12</v>
      </c>
      <c r="J112" s="14"/>
      <c r="K112" s="30">
        <f t="shared" si="29"/>
        <v>192.6</v>
      </c>
      <c r="L112" s="14">
        <v>220.36</v>
      </c>
      <c r="M112" s="14">
        <v>1876.3</v>
      </c>
      <c r="N112" s="14">
        <v>2645.55</v>
      </c>
      <c r="O112" s="14">
        <f t="shared" si="30"/>
        <v>4742.21</v>
      </c>
      <c r="P112" s="14">
        <f t="shared" si="31"/>
        <v>4934.8100000000004</v>
      </c>
      <c r="Q112" s="14">
        <v>134.24</v>
      </c>
      <c r="R112" s="14">
        <f t="shared" si="32"/>
        <v>5069.05</v>
      </c>
      <c r="S112" s="9"/>
      <c r="T112" s="9"/>
      <c r="U112" s="9"/>
    </row>
    <row r="113" spans="1:21" x14ac:dyDescent="0.2">
      <c r="A113" s="93"/>
      <c r="B113" s="124"/>
      <c r="C113" s="76" t="s">
        <v>102</v>
      </c>
      <c r="D113" s="34">
        <v>6</v>
      </c>
      <c r="E113" s="14"/>
      <c r="F113" s="14"/>
      <c r="G113" s="14"/>
      <c r="H113" s="30">
        <f t="shared" si="33"/>
        <v>0</v>
      </c>
      <c r="I113" s="14">
        <v>0.5</v>
      </c>
      <c r="J113" s="14"/>
      <c r="K113" s="30">
        <f t="shared" si="29"/>
        <v>0.5</v>
      </c>
      <c r="L113" s="14"/>
      <c r="M113" s="14">
        <v>1.45</v>
      </c>
      <c r="N113" s="14">
        <v>11.75</v>
      </c>
      <c r="O113" s="14">
        <f t="shared" si="30"/>
        <v>13.2</v>
      </c>
      <c r="P113" s="14">
        <f t="shared" si="31"/>
        <v>13.7</v>
      </c>
      <c r="Q113" s="14"/>
      <c r="R113" s="14">
        <f t="shared" si="32"/>
        <v>13.7</v>
      </c>
      <c r="S113" s="9"/>
      <c r="T113" s="9"/>
      <c r="U113" s="9"/>
    </row>
    <row r="114" spans="1:21" x14ac:dyDescent="0.2">
      <c r="A114" s="93"/>
      <c r="B114" s="132" t="s">
        <v>105</v>
      </c>
      <c r="C114" s="76" t="s">
        <v>105</v>
      </c>
      <c r="D114" s="34">
        <v>33</v>
      </c>
      <c r="E114" s="14"/>
      <c r="F114" s="14"/>
      <c r="G114" s="14"/>
      <c r="H114" s="30">
        <f t="shared" si="33"/>
        <v>0</v>
      </c>
      <c r="I114" s="14">
        <v>0.4</v>
      </c>
      <c r="J114" s="14">
        <v>0.3</v>
      </c>
      <c r="K114" s="30">
        <f t="shared" si="29"/>
        <v>0.7</v>
      </c>
      <c r="L114" s="14"/>
      <c r="M114" s="14">
        <v>9.75</v>
      </c>
      <c r="N114" s="14">
        <v>29.76</v>
      </c>
      <c r="O114" s="14">
        <f t="shared" si="30"/>
        <v>39.510000000000005</v>
      </c>
      <c r="P114" s="14">
        <f t="shared" si="31"/>
        <v>40.210000000000008</v>
      </c>
      <c r="Q114" s="14">
        <v>34</v>
      </c>
      <c r="R114" s="14">
        <f t="shared" si="32"/>
        <v>74.210000000000008</v>
      </c>
      <c r="S114" s="9"/>
      <c r="T114" s="9"/>
      <c r="U114" s="9"/>
    </row>
    <row r="115" spans="1:21" x14ac:dyDescent="0.2">
      <c r="A115" s="93"/>
      <c r="B115" s="121"/>
      <c r="C115" s="76" t="s">
        <v>103</v>
      </c>
      <c r="D115" s="34">
        <v>11</v>
      </c>
      <c r="E115" s="14"/>
      <c r="F115" s="14"/>
      <c r="G115" s="14"/>
      <c r="H115" s="30">
        <f t="shared" si="33"/>
        <v>0</v>
      </c>
      <c r="I115" s="14">
        <v>2</v>
      </c>
      <c r="J115" s="14"/>
      <c r="K115" s="30">
        <f t="shared" si="29"/>
        <v>2</v>
      </c>
      <c r="L115" s="14">
        <v>125</v>
      </c>
      <c r="M115" s="14">
        <v>126.6</v>
      </c>
      <c r="N115" s="14">
        <v>74.900000000000006</v>
      </c>
      <c r="O115" s="14">
        <f t="shared" si="30"/>
        <v>326.5</v>
      </c>
      <c r="P115" s="14">
        <f t="shared" si="31"/>
        <v>328.5</v>
      </c>
      <c r="Q115" s="14">
        <v>4</v>
      </c>
      <c r="R115" s="14">
        <f t="shared" si="32"/>
        <v>332.5</v>
      </c>
      <c r="S115" s="9"/>
      <c r="T115" s="9"/>
      <c r="U115" s="9"/>
    </row>
    <row r="116" spans="1:21" x14ac:dyDescent="0.2">
      <c r="A116" s="93"/>
      <c r="B116" s="121"/>
      <c r="C116" s="76" t="s">
        <v>96</v>
      </c>
      <c r="D116" s="34">
        <v>9</v>
      </c>
      <c r="E116" s="14"/>
      <c r="F116" s="14"/>
      <c r="G116" s="14"/>
      <c r="H116" s="30">
        <f t="shared" si="33"/>
        <v>0</v>
      </c>
      <c r="I116" s="14">
        <v>0.2</v>
      </c>
      <c r="J116" s="14"/>
      <c r="K116" s="30">
        <f t="shared" si="29"/>
        <v>0.2</v>
      </c>
      <c r="L116" s="14"/>
      <c r="M116" s="14">
        <v>2.7</v>
      </c>
      <c r="N116" s="14">
        <v>26.9</v>
      </c>
      <c r="O116" s="14">
        <f t="shared" si="30"/>
        <v>29.599999999999998</v>
      </c>
      <c r="P116" s="14">
        <f t="shared" si="31"/>
        <v>29.799999999999997</v>
      </c>
      <c r="Q116" s="14">
        <v>4</v>
      </c>
      <c r="R116" s="14">
        <f t="shared" si="32"/>
        <v>33.799999999999997</v>
      </c>
      <c r="S116" s="9"/>
      <c r="T116" s="9"/>
      <c r="U116" s="9"/>
    </row>
    <row r="117" spans="1:21" x14ac:dyDescent="0.2">
      <c r="A117" s="93"/>
      <c r="B117" s="121"/>
      <c r="C117" s="76" t="s">
        <v>100</v>
      </c>
      <c r="D117" s="34">
        <v>12</v>
      </c>
      <c r="E117" s="14"/>
      <c r="F117" s="14"/>
      <c r="G117" s="14"/>
      <c r="H117" s="30">
        <f t="shared" si="33"/>
        <v>0</v>
      </c>
      <c r="I117" s="14">
        <v>8.5</v>
      </c>
      <c r="J117" s="14"/>
      <c r="K117" s="30">
        <f t="shared" si="29"/>
        <v>8.5</v>
      </c>
      <c r="L117" s="14"/>
      <c r="M117" s="14">
        <v>9.2100000000000009</v>
      </c>
      <c r="N117" s="14">
        <v>17.739999999999998</v>
      </c>
      <c r="O117" s="14">
        <f t="shared" si="30"/>
        <v>26.95</v>
      </c>
      <c r="P117" s="14">
        <f t="shared" si="31"/>
        <v>35.450000000000003</v>
      </c>
      <c r="Q117" s="14">
        <v>5</v>
      </c>
      <c r="R117" s="14">
        <f t="shared" si="32"/>
        <v>40.450000000000003</v>
      </c>
      <c r="S117" s="9"/>
      <c r="T117" s="9"/>
      <c r="U117" s="9"/>
    </row>
    <row r="118" spans="1:21" x14ac:dyDescent="0.2">
      <c r="A118" s="93"/>
      <c r="B118" s="121"/>
      <c r="C118" s="76" t="s">
        <v>98</v>
      </c>
      <c r="D118" s="34">
        <v>5</v>
      </c>
      <c r="E118" s="14">
        <v>1</v>
      </c>
      <c r="F118" s="14">
        <v>0.5</v>
      </c>
      <c r="G118" s="14"/>
      <c r="H118" s="30">
        <f t="shared" si="33"/>
        <v>1.5</v>
      </c>
      <c r="I118" s="14"/>
      <c r="J118" s="14"/>
      <c r="K118" s="30">
        <f t="shared" si="29"/>
        <v>1.5</v>
      </c>
      <c r="L118" s="14">
        <v>0.3</v>
      </c>
      <c r="M118" s="14">
        <v>22.5</v>
      </c>
      <c r="N118" s="14">
        <v>51.7</v>
      </c>
      <c r="O118" s="14">
        <f t="shared" si="30"/>
        <v>74.5</v>
      </c>
      <c r="P118" s="14">
        <f t="shared" si="31"/>
        <v>76</v>
      </c>
      <c r="Q118" s="14"/>
      <c r="R118" s="14">
        <f t="shared" si="32"/>
        <v>76</v>
      </c>
      <c r="S118" s="9"/>
      <c r="T118" s="9"/>
      <c r="U118" s="9"/>
    </row>
    <row r="119" spans="1:21" x14ac:dyDescent="0.2">
      <c r="A119" s="93"/>
      <c r="B119" s="121"/>
      <c r="C119" s="76" t="s">
        <v>93</v>
      </c>
      <c r="D119" s="34">
        <v>4</v>
      </c>
      <c r="E119" s="14"/>
      <c r="F119" s="14"/>
      <c r="G119" s="14"/>
      <c r="H119" s="30">
        <f t="shared" si="33"/>
        <v>0</v>
      </c>
      <c r="I119" s="14"/>
      <c r="J119" s="14"/>
      <c r="K119" s="30">
        <f t="shared" si="29"/>
        <v>0</v>
      </c>
      <c r="L119" s="14"/>
      <c r="M119" s="14">
        <v>2.1</v>
      </c>
      <c r="N119" s="14">
        <v>4.5999999999999996</v>
      </c>
      <c r="O119" s="14">
        <f t="shared" si="30"/>
        <v>6.6999999999999993</v>
      </c>
      <c r="P119" s="14">
        <f t="shared" si="31"/>
        <v>6.6999999999999993</v>
      </c>
      <c r="Q119" s="14"/>
      <c r="R119" s="14">
        <f t="shared" si="32"/>
        <v>6.6999999999999993</v>
      </c>
      <c r="S119" s="9"/>
      <c r="T119" s="9"/>
      <c r="U119" s="9"/>
    </row>
    <row r="120" spans="1:21" x14ac:dyDescent="0.2">
      <c r="A120" s="93"/>
      <c r="B120" s="121"/>
      <c r="C120" s="76" t="s">
        <v>85</v>
      </c>
      <c r="D120" s="34">
        <v>15</v>
      </c>
      <c r="E120" s="14">
        <v>20.9</v>
      </c>
      <c r="F120" s="14">
        <v>51.2</v>
      </c>
      <c r="G120" s="14">
        <v>79.5</v>
      </c>
      <c r="H120" s="30">
        <f t="shared" si="33"/>
        <v>151.6</v>
      </c>
      <c r="I120" s="14">
        <v>3</v>
      </c>
      <c r="J120" s="14">
        <v>0.1</v>
      </c>
      <c r="K120" s="30">
        <f t="shared" si="29"/>
        <v>154.69999999999999</v>
      </c>
      <c r="L120" s="14"/>
      <c r="M120" s="14">
        <v>86.26</v>
      </c>
      <c r="N120" s="14">
        <v>38.85</v>
      </c>
      <c r="O120" s="14">
        <f t="shared" si="30"/>
        <v>125.11000000000001</v>
      </c>
      <c r="P120" s="14">
        <f t="shared" si="31"/>
        <v>279.81</v>
      </c>
      <c r="Q120" s="14">
        <v>547.1</v>
      </c>
      <c r="R120" s="14">
        <f t="shared" si="32"/>
        <v>826.91000000000008</v>
      </c>
      <c r="S120" s="9"/>
      <c r="T120" s="9"/>
      <c r="U120" s="9"/>
    </row>
    <row r="121" spans="1:21" x14ac:dyDescent="0.2">
      <c r="A121" s="93"/>
      <c r="B121" s="121"/>
      <c r="C121" s="76" t="s">
        <v>84</v>
      </c>
      <c r="D121" s="34">
        <v>37</v>
      </c>
      <c r="E121" s="14">
        <v>267.91000000000003</v>
      </c>
      <c r="F121" s="14">
        <v>23.01</v>
      </c>
      <c r="G121" s="14">
        <v>3040.34</v>
      </c>
      <c r="H121" s="30">
        <f t="shared" si="33"/>
        <v>3331.26</v>
      </c>
      <c r="I121" s="14">
        <v>101.31</v>
      </c>
      <c r="J121" s="14"/>
      <c r="K121" s="30">
        <f t="shared" si="29"/>
        <v>3432.57</v>
      </c>
      <c r="L121" s="14">
        <v>40.1</v>
      </c>
      <c r="M121" s="14">
        <v>97.13</v>
      </c>
      <c r="N121" s="14">
        <v>40.47</v>
      </c>
      <c r="O121" s="14">
        <f t="shared" si="30"/>
        <v>177.7</v>
      </c>
      <c r="P121" s="14">
        <f t="shared" si="31"/>
        <v>3610.27</v>
      </c>
      <c r="Q121" s="14">
        <f>10+335.65</f>
        <v>345.65</v>
      </c>
      <c r="R121" s="14">
        <f t="shared" si="32"/>
        <v>3955.92</v>
      </c>
      <c r="S121" s="9"/>
      <c r="T121" s="9"/>
      <c r="U121" s="9"/>
    </row>
    <row r="122" spans="1:21" x14ac:dyDescent="0.2">
      <c r="A122" s="93"/>
      <c r="B122" s="121"/>
      <c r="C122" s="76" t="s">
        <v>88</v>
      </c>
      <c r="D122" s="34">
        <v>3</v>
      </c>
      <c r="E122" s="14"/>
      <c r="F122" s="14"/>
      <c r="G122" s="14">
        <v>0.01</v>
      </c>
      <c r="H122" s="30">
        <f t="shared" si="33"/>
        <v>0.01</v>
      </c>
      <c r="I122" s="14"/>
      <c r="J122" s="14"/>
      <c r="K122" s="30">
        <f t="shared" si="29"/>
        <v>0.01</v>
      </c>
      <c r="L122" s="14"/>
      <c r="M122" s="14"/>
      <c r="N122" s="14"/>
      <c r="O122" s="14">
        <f t="shared" si="30"/>
        <v>0</v>
      </c>
      <c r="P122" s="14">
        <f t="shared" si="31"/>
        <v>0.01</v>
      </c>
      <c r="Q122" s="14">
        <v>2.61</v>
      </c>
      <c r="R122" s="14">
        <f t="shared" si="32"/>
        <v>2.6199999999999997</v>
      </c>
      <c r="S122" s="9"/>
      <c r="T122" s="9"/>
      <c r="U122" s="9"/>
    </row>
    <row r="123" spans="1:21" s="5" customFormat="1" x14ac:dyDescent="0.2">
      <c r="A123" s="119"/>
      <c r="B123" s="138"/>
      <c r="C123" s="78" t="s">
        <v>293</v>
      </c>
      <c r="D123" s="64"/>
      <c r="E123" s="36"/>
      <c r="F123" s="36"/>
      <c r="G123" s="36"/>
      <c r="H123" s="65"/>
      <c r="I123" s="36"/>
      <c r="J123" s="36"/>
      <c r="K123" s="65"/>
      <c r="L123" s="36"/>
      <c r="M123" s="36"/>
      <c r="N123" s="36"/>
      <c r="O123" s="36"/>
      <c r="P123" s="36"/>
      <c r="Q123" s="36"/>
      <c r="R123" s="36"/>
      <c r="S123" s="16"/>
      <c r="T123" s="16"/>
      <c r="U123" s="16"/>
    </row>
    <row r="124" spans="1:21" ht="12.75" customHeight="1" x14ac:dyDescent="0.2">
      <c r="A124" s="93"/>
      <c r="B124" s="132" t="s">
        <v>91</v>
      </c>
      <c r="C124" s="76" t="s">
        <v>91</v>
      </c>
      <c r="D124" s="34">
        <v>10</v>
      </c>
      <c r="E124" s="14"/>
      <c r="F124" s="14"/>
      <c r="G124" s="14"/>
      <c r="H124" s="30">
        <f t="shared" si="33"/>
        <v>0</v>
      </c>
      <c r="I124" s="14"/>
      <c r="J124" s="14"/>
      <c r="K124" s="30">
        <f t="shared" si="29"/>
        <v>0</v>
      </c>
      <c r="L124" s="14">
        <v>83</v>
      </c>
      <c r="M124" s="14">
        <v>4.8</v>
      </c>
      <c r="N124" s="14">
        <v>11.4</v>
      </c>
      <c r="O124" s="14">
        <f>+SUM(L124:N124)</f>
        <v>99.2</v>
      </c>
      <c r="P124" s="14">
        <f>+SUM(K124+O124)</f>
        <v>99.2</v>
      </c>
      <c r="Q124" s="14">
        <v>5</v>
      </c>
      <c r="R124" s="14">
        <f t="shared" si="32"/>
        <v>104.2</v>
      </c>
      <c r="S124" s="9"/>
      <c r="T124" s="9"/>
      <c r="U124" s="9"/>
    </row>
    <row r="125" spans="1:21" x14ac:dyDescent="0.2">
      <c r="A125" s="93"/>
      <c r="B125" s="121"/>
      <c r="C125" s="76" t="s">
        <v>109</v>
      </c>
      <c r="D125" s="34">
        <v>1</v>
      </c>
      <c r="E125" s="14"/>
      <c r="F125" s="14"/>
      <c r="G125" s="14"/>
      <c r="H125" s="30">
        <f t="shared" si="33"/>
        <v>0</v>
      </c>
      <c r="I125" s="14"/>
      <c r="J125" s="14"/>
      <c r="K125" s="30">
        <f t="shared" si="29"/>
        <v>0</v>
      </c>
      <c r="L125" s="14"/>
      <c r="M125" s="14">
        <v>2</v>
      </c>
      <c r="N125" s="14">
        <v>6</v>
      </c>
      <c r="O125" s="14">
        <f>+SUM(L125:N125)</f>
        <v>8</v>
      </c>
      <c r="P125" s="14">
        <f>+SUM(K125+O125)</f>
        <v>8</v>
      </c>
      <c r="Q125" s="14"/>
      <c r="R125" s="14">
        <f t="shared" si="32"/>
        <v>8</v>
      </c>
      <c r="S125" s="9"/>
      <c r="T125" s="9"/>
      <c r="U125" s="9"/>
    </row>
    <row r="126" spans="1:21" x14ac:dyDescent="0.2">
      <c r="A126" s="93"/>
      <c r="B126" s="121"/>
      <c r="C126" s="76" t="s">
        <v>83</v>
      </c>
      <c r="D126" s="34">
        <v>1</v>
      </c>
      <c r="E126" s="14"/>
      <c r="F126" s="14"/>
      <c r="G126" s="14"/>
      <c r="H126" s="30">
        <f t="shared" si="33"/>
        <v>0</v>
      </c>
      <c r="I126" s="14"/>
      <c r="J126" s="14"/>
      <c r="K126" s="30">
        <f t="shared" si="29"/>
        <v>0</v>
      </c>
      <c r="L126" s="14">
        <v>280</v>
      </c>
      <c r="M126" s="14">
        <v>30</v>
      </c>
      <c r="N126" s="14"/>
      <c r="O126" s="14">
        <f t="shared" ref="O126:O134" si="34">+SUM(L126:N126)</f>
        <v>310</v>
      </c>
      <c r="P126" s="14">
        <f t="shared" ref="P126:P134" si="35">+SUM(K126+O126)</f>
        <v>310</v>
      </c>
      <c r="Q126" s="14"/>
      <c r="R126" s="14">
        <f t="shared" si="32"/>
        <v>310</v>
      </c>
      <c r="S126" s="9"/>
      <c r="T126" s="9"/>
      <c r="U126" s="9"/>
    </row>
    <row r="127" spans="1:21" x14ac:dyDescent="0.2">
      <c r="A127" s="93"/>
      <c r="B127" s="121"/>
      <c r="C127" s="76" t="s">
        <v>92</v>
      </c>
      <c r="D127" s="34">
        <v>23</v>
      </c>
      <c r="E127" s="14">
        <v>1</v>
      </c>
      <c r="F127" s="14">
        <v>1</v>
      </c>
      <c r="G127" s="14"/>
      <c r="H127" s="30">
        <f t="shared" si="33"/>
        <v>2</v>
      </c>
      <c r="I127" s="14">
        <v>19</v>
      </c>
      <c r="J127" s="14"/>
      <c r="K127" s="30">
        <f t="shared" ref="K127:K134" si="36">+SUM(H127:J127)</f>
        <v>21</v>
      </c>
      <c r="L127" s="14">
        <v>1.7</v>
      </c>
      <c r="M127" s="14">
        <v>33.299999999999997</v>
      </c>
      <c r="N127" s="14">
        <v>49.1</v>
      </c>
      <c r="O127" s="14">
        <f t="shared" si="34"/>
        <v>84.1</v>
      </c>
      <c r="P127" s="14">
        <f t="shared" si="35"/>
        <v>105.1</v>
      </c>
      <c r="Q127" s="14">
        <v>20.2</v>
      </c>
      <c r="R127" s="14">
        <f t="shared" ref="R127:R134" si="37">+SUM(P127:Q127)</f>
        <v>125.3</v>
      </c>
      <c r="S127" s="9"/>
      <c r="T127" s="9"/>
      <c r="U127" s="9"/>
    </row>
    <row r="128" spans="1:21" x14ac:dyDescent="0.2">
      <c r="A128" s="93"/>
      <c r="B128" s="121"/>
      <c r="C128" s="76" t="s">
        <v>95</v>
      </c>
      <c r="D128" s="34">
        <v>11</v>
      </c>
      <c r="E128" s="14">
        <v>10</v>
      </c>
      <c r="F128" s="14">
        <v>2.1</v>
      </c>
      <c r="G128" s="14"/>
      <c r="H128" s="30">
        <f t="shared" si="33"/>
        <v>12.1</v>
      </c>
      <c r="I128" s="14">
        <v>1.5</v>
      </c>
      <c r="J128" s="14">
        <v>3</v>
      </c>
      <c r="K128" s="30">
        <f t="shared" si="36"/>
        <v>16.600000000000001</v>
      </c>
      <c r="L128" s="14">
        <v>0.5</v>
      </c>
      <c r="M128" s="14">
        <v>5.58</v>
      </c>
      <c r="N128" s="14">
        <v>13.12</v>
      </c>
      <c r="O128" s="14">
        <f t="shared" si="34"/>
        <v>19.2</v>
      </c>
      <c r="P128" s="14">
        <f t="shared" si="35"/>
        <v>35.799999999999997</v>
      </c>
      <c r="Q128" s="14">
        <v>6</v>
      </c>
      <c r="R128" s="14">
        <f t="shared" si="37"/>
        <v>41.8</v>
      </c>
      <c r="S128" s="9"/>
      <c r="T128" s="9"/>
      <c r="U128" s="9"/>
    </row>
    <row r="129" spans="1:21" x14ac:dyDescent="0.2">
      <c r="A129" s="93"/>
      <c r="B129" s="121"/>
      <c r="C129" s="76" t="s">
        <v>99</v>
      </c>
      <c r="D129" s="34">
        <v>7</v>
      </c>
      <c r="E129" s="14"/>
      <c r="F129" s="14"/>
      <c r="G129" s="14"/>
      <c r="H129" s="30">
        <f t="shared" si="33"/>
        <v>0</v>
      </c>
      <c r="I129" s="14"/>
      <c r="J129" s="14"/>
      <c r="K129" s="30">
        <f t="shared" si="36"/>
        <v>0</v>
      </c>
      <c r="L129" s="14">
        <v>0.1</v>
      </c>
      <c r="M129" s="14">
        <v>12.35</v>
      </c>
      <c r="N129" s="14">
        <v>38.950000000000003</v>
      </c>
      <c r="O129" s="14">
        <f t="shared" si="34"/>
        <v>51.400000000000006</v>
      </c>
      <c r="P129" s="14">
        <f t="shared" si="35"/>
        <v>51.400000000000006</v>
      </c>
      <c r="Q129" s="14">
        <v>45.6</v>
      </c>
      <c r="R129" s="14">
        <f t="shared" si="37"/>
        <v>97</v>
      </c>
      <c r="S129" s="9"/>
      <c r="T129" s="9"/>
      <c r="U129" s="9"/>
    </row>
    <row r="130" spans="1:21" x14ac:dyDescent="0.2">
      <c r="A130" s="93"/>
      <c r="B130" s="121"/>
      <c r="C130" s="76" t="s">
        <v>104</v>
      </c>
      <c r="D130" s="34">
        <v>12</v>
      </c>
      <c r="E130" s="14"/>
      <c r="F130" s="14"/>
      <c r="G130" s="14"/>
      <c r="H130" s="30">
        <f t="shared" si="33"/>
        <v>0</v>
      </c>
      <c r="I130" s="14">
        <v>18</v>
      </c>
      <c r="J130" s="14"/>
      <c r="K130" s="30">
        <f t="shared" si="36"/>
        <v>18</v>
      </c>
      <c r="L130" s="14">
        <v>4.5</v>
      </c>
      <c r="M130" s="14">
        <v>5.2</v>
      </c>
      <c r="N130" s="14">
        <v>88</v>
      </c>
      <c r="O130" s="14">
        <f t="shared" si="34"/>
        <v>97.7</v>
      </c>
      <c r="P130" s="14">
        <f t="shared" si="35"/>
        <v>115.7</v>
      </c>
      <c r="Q130" s="14">
        <f>5.2+14</f>
        <v>19.2</v>
      </c>
      <c r="R130" s="14">
        <f t="shared" si="37"/>
        <v>134.9</v>
      </c>
      <c r="S130" s="9"/>
      <c r="T130" s="9"/>
      <c r="U130" s="9"/>
    </row>
    <row r="131" spans="1:21" x14ac:dyDescent="0.2">
      <c r="A131" s="93"/>
      <c r="B131" s="124"/>
      <c r="C131" s="76" t="s">
        <v>108</v>
      </c>
      <c r="D131" s="34">
        <v>4</v>
      </c>
      <c r="E131" s="14"/>
      <c r="F131" s="14"/>
      <c r="G131" s="14"/>
      <c r="H131" s="30">
        <f t="shared" si="33"/>
        <v>0</v>
      </c>
      <c r="I131" s="14"/>
      <c r="J131" s="14"/>
      <c r="K131" s="30">
        <f t="shared" si="36"/>
        <v>0</v>
      </c>
      <c r="L131" s="14"/>
      <c r="M131" s="14">
        <v>1.1000000000000001</v>
      </c>
      <c r="N131" s="14">
        <v>3.7</v>
      </c>
      <c r="O131" s="14">
        <f t="shared" si="34"/>
        <v>4.8000000000000007</v>
      </c>
      <c r="P131" s="14">
        <f t="shared" si="35"/>
        <v>4.8000000000000007</v>
      </c>
      <c r="Q131" s="14">
        <v>8</v>
      </c>
      <c r="R131" s="14">
        <f t="shared" si="37"/>
        <v>12.8</v>
      </c>
      <c r="S131" s="9"/>
      <c r="T131" s="9"/>
      <c r="U131" s="9"/>
    </row>
    <row r="132" spans="1:21" x14ac:dyDescent="0.2">
      <c r="A132" s="93"/>
      <c r="B132" s="132" t="s">
        <v>82</v>
      </c>
      <c r="C132" s="76" t="s">
        <v>82</v>
      </c>
      <c r="D132" s="34">
        <v>17</v>
      </c>
      <c r="E132" s="14">
        <v>0.8</v>
      </c>
      <c r="F132" s="14"/>
      <c r="G132" s="14">
        <v>0.97</v>
      </c>
      <c r="H132" s="30">
        <f t="shared" si="33"/>
        <v>1.77</v>
      </c>
      <c r="I132" s="14">
        <v>0.5</v>
      </c>
      <c r="J132" s="14"/>
      <c r="K132" s="30">
        <f t="shared" si="36"/>
        <v>2.27</v>
      </c>
      <c r="L132" s="14">
        <v>3.3</v>
      </c>
      <c r="M132" s="14">
        <v>89.85</v>
      </c>
      <c r="N132" s="14">
        <v>215.12</v>
      </c>
      <c r="O132" s="14">
        <f t="shared" si="34"/>
        <v>308.27</v>
      </c>
      <c r="P132" s="14">
        <f t="shared" si="35"/>
        <v>310.53999999999996</v>
      </c>
      <c r="Q132" s="14">
        <v>7.5</v>
      </c>
      <c r="R132" s="14">
        <f t="shared" si="37"/>
        <v>318.03999999999996</v>
      </c>
      <c r="S132" s="9"/>
      <c r="T132" s="9"/>
      <c r="U132" s="9"/>
    </row>
    <row r="133" spans="1:21" x14ac:dyDescent="0.2">
      <c r="A133" s="93"/>
      <c r="B133" s="121"/>
      <c r="C133" s="76" t="s">
        <v>87</v>
      </c>
      <c r="D133" s="34">
        <v>6</v>
      </c>
      <c r="E133" s="14">
        <v>3.1</v>
      </c>
      <c r="F133" s="14"/>
      <c r="G133" s="14">
        <v>0.6</v>
      </c>
      <c r="H133" s="30">
        <f t="shared" si="33"/>
        <v>3.7</v>
      </c>
      <c r="I133" s="14"/>
      <c r="J133" s="14"/>
      <c r="K133" s="30">
        <f t="shared" si="36"/>
        <v>3.7</v>
      </c>
      <c r="L133" s="14"/>
      <c r="M133" s="14">
        <v>3.1</v>
      </c>
      <c r="N133" s="14">
        <v>0.4</v>
      </c>
      <c r="O133" s="14">
        <f t="shared" si="34"/>
        <v>3.5</v>
      </c>
      <c r="P133" s="14">
        <f t="shared" si="35"/>
        <v>7.2</v>
      </c>
      <c r="Q133" s="14">
        <v>1.45</v>
      </c>
      <c r="R133" s="14">
        <f t="shared" si="37"/>
        <v>8.65</v>
      </c>
      <c r="S133" s="9"/>
      <c r="T133" s="9"/>
      <c r="U133" s="9"/>
    </row>
    <row r="134" spans="1:21" x14ac:dyDescent="0.2">
      <c r="A134" s="93"/>
      <c r="B134" s="122"/>
      <c r="C134" s="82" t="s">
        <v>97</v>
      </c>
      <c r="D134" s="86">
        <v>5</v>
      </c>
      <c r="E134" s="17">
        <v>26.3</v>
      </c>
      <c r="F134" s="17">
        <v>10</v>
      </c>
      <c r="G134" s="17"/>
      <c r="H134" s="32">
        <f t="shared" si="33"/>
        <v>36.299999999999997</v>
      </c>
      <c r="I134" s="17">
        <v>8</v>
      </c>
      <c r="J134" s="17"/>
      <c r="K134" s="32">
        <f t="shared" si="36"/>
        <v>44.3</v>
      </c>
      <c r="L134" s="17">
        <v>26</v>
      </c>
      <c r="M134" s="17">
        <v>57</v>
      </c>
      <c r="N134" s="17">
        <v>0.01</v>
      </c>
      <c r="O134" s="17">
        <f t="shared" si="34"/>
        <v>83.01</v>
      </c>
      <c r="P134" s="17">
        <f t="shared" si="35"/>
        <v>127.31</v>
      </c>
      <c r="Q134" s="17">
        <v>0.14000000000000001</v>
      </c>
      <c r="R134" s="17">
        <f t="shared" si="37"/>
        <v>127.45</v>
      </c>
      <c r="S134" s="9"/>
      <c r="T134" s="9"/>
      <c r="U134" s="9"/>
    </row>
    <row r="135" spans="1:21" ht="15" x14ac:dyDescent="0.25">
      <c r="A135" s="230" t="s">
        <v>0</v>
      </c>
      <c r="B135" s="231"/>
      <c r="C135" s="232" t="s">
        <v>0</v>
      </c>
      <c r="D135" s="53">
        <f t="shared" ref="D135:R135" si="38">+SUM(D105:D134)</f>
        <v>280</v>
      </c>
      <c r="E135" s="54">
        <f>SUM(E105:E134)</f>
        <v>393.36000000000007</v>
      </c>
      <c r="F135" s="54">
        <f>SUM(F105:F134)</f>
        <v>348.71</v>
      </c>
      <c r="G135" s="54">
        <f>SUM(G105:G134)</f>
        <v>3139.17</v>
      </c>
      <c r="H135" s="54">
        <f>SUM(H105:H134)</f>
        <v>3881.2400000000002</v>
      </c>
      <c r="I135" s="54">
        <f t="shared" si="38"/>
        <v>180.91</v>
      </c>
      <c r="J135" s="54">
        <f t="shared" si="38"/>
        <v>3.46</v>
      </c>
      <c r="K135" s="54">
        <f t="shared" si="38"/>
        <v>4065.6100000000006</v>
      </c>
      <c r="L135" s="54">
        <f t="shared" si="38"/>
        <v>836.86</v>
      </c>
      <c r="M135" s="54">
        <f t="shared" si="38"/>
        <v>2791.4799999999996</v>
      </c>
      <c r="N135" s="54">
        <f t="shared" si="38"/>
        <v>3589.7699999999995</v>
      </c>
      <c r="O135" s="54">
        <f t="shared" si="38"/>
        <v>7218.1099999999988</v>
      </c>
      <c r="P135" s="54">
        <f t="shared" si="38"/>
        <v>11283.72</v>
      </c>
      <c r="Q135" s="54">
        <f t="shared" si="38"/>
        <v>1270.69</v>
      </c>
      <c r="R135" s="55">
        <f t="shared" si="38"/>
        <v>12554.409999999998</v>
      </c>
      <c r="S135" s="7"/>
    </row>
    <row r="136" spans="1:21" x14ac:dyDescent="0.2">
      <c r="A136" s="93" t="s">
        <v>7</v>
      </c>
      <c r="B136" s="120" t="s">
        <v>426</v>
      </c>
      <c r="C136" s="73" t="s">
        <v>123</v>
      </c>
      <c r="D136" s="61">
        <v>129</v>
      </c>
      <c r="E136" s="39">
        <v>0.5</v>
      </c>
      <c r="F136" s="39"/>
      <c r="G136" s="39">
        <v>1.8</v>
      </c>
      <c r="H136" s="48">
        <f t="shared" si="33"/>
        <v>2.2999999999999998</v>
      </c>
      <c r="I136" s="39">
        <v>1.67</v>
      </c>
      <c r="J136" s="39">
        <v>1.3</v>
      </c>
      <c r="K136" s="48">
        <f t="shared" ref="K136:K183" si="39">+SUM(H136:J136)</f>
        <v>5.27</v>
      </c>
      <c r="L136" s="39">
        <v>0.61</v>
      </c>
      <c r="M136" s="39">
        <v>154.72999999999999</v>
      </c>
      <c r="N136" s="39">
        <v>110.55</v>
      </c>
      <c r="O136" s="39">
        <f t="shared" ref="O136:O151" si="40">+SUM(L136:N136)</f>
        <v>265.89</v>
      </c>
      <c r="P136" s="39">
        <f t="shared" ref="P136:P151" si="41">+SUM(K136+O136)</f>
        <v>271.15999999999997</v>
      </c>
      <c r="Q136" s="39">
        <v>17.04</v>
      </c>
      <c r="R136" s="39">
        <f t="shared" ref="R136:R184" si="42">+SUM(P136:Q136)</f>
        <v>288.2</v>
      </c>
      <c r="S136" s="9"/>
      <c r="T136" s="9"/>
      <c r="U136" s="9"/>
    </row>
    <row r="137" spans="1:21" x14ac:dyDescent="0.2">
      <c r="A137" s="93"/>
      <c r="B137" s="121"/>
      <c r="C137" s="76" t="s">
        <v>140</v>
      </c>
      <c r="D137" s="34">
        <v>11</v>
      </c>
      <c r="E137" s="14">
        <v>3.2</v>
      </c>
      <c r="F137" s="14"/>
      <c r="G137" s="14"/>
      <c r="H137" s="30">
        <f t="shared" si="33"/>
        <v>3.2</v>
      </c>
      <c r="I137" s="14">
        <v>1.2</v>
      </c>
      <c r="J137" s="14"/>
      <c r="K137" s="30">
        <f t="shared" si="39"/>
        <v>4.4000000000000004</v>
      </c>
      <c r="L137" s="14">
        <v>11.6</v>
      </c>
      <c r="M137" s="14">
        <v>17.260000000000002</v>
      </c>
      <c r="N137" s="14">
        <v>10</v>
      </c>
      <c r="O137" s="14">
        <f t="shared" si="40"/>
        <v>38.86</v>
      </c>
      <c r="P137" s="14">
        <f t="shared" si="41"/>
        <v>43.26</v>
      </c>
      <c r="Q137" s="14">
        <v>20.100000000000001</v>
      </c>
      <c r="R137" s="14">
        <f t="shared" si="42"/>
        <v>63.36</v>
      </c>
      <c r="S137" s="9"/>
      <c r="T137" s="9"/>
      <c r="U137" s="9"/>
    </row>
    <row r="138" spans="1:21" x14ac:dyDescent="0.2">
      <c r="A138" s="93"/>
      <c r="B138" s="121"/>
      <c r="C138" s="76" t="s">
        <v>141</v>
      </c>
      <c r="D138" s="34">
        <v>6</v>
      </c>
      <c r="E138" s="14">
        <v>0.08</v>
      </c>
      <c r="F138" s="14">
        <v>0.08</v>
      </c>
      <c r="G138" s="14"/>
      <c r="H138" s="30">
        <f t="shared" si="33"/>
        <v>0.16</v>
      </c>
      <c r="I138" s="14">
        <v>0.05</v>
      </c>
      <c r="J138" s="14"/>
      <c r="K138" s="30">
        <f t="shared" si="39"/>
        <v>0.21000000000000002</v>
      </c>
      <c r="L138" s="14"/>
      <c r="M138" s="14">
        <v>1.6</v>
      </c>
      <c r="N138" s="14">
        <v>1.6</v>
      </c>
      <c r="O138" s="14">
        <f t="shared" si="40"/>
        <v>3.2</v>
      </c>
      <c r="P138" s="14">
        <f t="shared" si="41"/>
        <v>3.41</v>
      </c>
      <c r="Q138" s="14">
        <v>0.3</v>
      </c>
      <c r="R138" s="14">
        <f t="shared" si="42"/>
        <v>3.71</v>
      </c>
      <c r="S138" s="9"/>
      <c r="T138" s="9"/>
      <c r="U138" s="9"/>
    </row>
    <row r="139" spans="1:21" x14ac:dyDescent="0.2">
      <c r="A139" s="93"/>
      <c r="B139" s="121"/>
      <c r="C139" s="76" t="s">
        <v>147</v>
      </c>
      <c r="D139" s="34">
        <v>16</v>
      </c>
      <c r="E139" s="14"/>
      <c r="F139" s="14"/>
      <c r="G139" s="14"/>
      <c r="H139" s="30">
        <f t="shared" si="33"/>
        <v>0</v>
      </c>
      <c r="I139" s="14"/>
      <c r="J139" s="14"/>
      <c r="K139" s="30">
        <f t="shared" si="39"/>
        <v>0</v>
      </c>
      <c r="L139" s="14">
        <v>3</v>
      </c>
      <c r="M139" s="14">
        <v>138.06</v>
      </c>
      <c r="N139" s="14">
        <v>123.31</v>
      </c>
      <c r="O139" s="14">
        <f t="shared" si="40"/>
        <v>264.37</v>
      </c>
      <c r="P139" s="14">
        <f t="shared" si="41"/>
        <v>264.37</v>
      </c>
      <c r="Q139" s="14">
        <v>7.1</v>
      </c>
      <c r="R139" s="14">
        <f t="shared" si="42"/>
        <v>271.47000000000003</v>
      </c>
      <c r="S139" s="9"/>
      <c r="T139" s="9"/>
      <c r="U139" s="9"/>
    </row>
    <row r="140" spans="1:21" x14ac:dyDescent="0.2">
      <c r="A140" s="93"/>
      <c r="B140" s="121"/>
      <c r="C140" s="76" t="s">
        <v>322</v>
      </c>
      <c r="D140" s="34">
        <v>2</v>
      </c>
      <c r="E140" s="14"/>
      <c r="F140" s="14"/>
      <c r="G140" s="14"/>
      <c r="H140" s="30">
        <f t="shared" si="33"/>
        <v>0</v>
      </c>
      <c r="I140" s="14"/>
      <c r="J140" s="14"/>
      <c r="K140" s="30">
        <f t="shared" si="39"/>
        <v>0</v>
      </c>
      <c r="L140" s="14"/>
      <c r="M140" s="14">
        <v>0.45</v>
      </c>
      <c r="N140" s="14">
        <v>0.7</v>
      </c>
      <c r="O140" s="14">
        <f t="shared" si="40"/>
        <v>1.1499999999999999</v>
      </c>
      <c r="P140" s="14">
        <f t="shared" si="41"/>
        <v>1.1499999999999999</v>
      </c>
      <c r="Q140" s="14">
        <v>3</v>
      </c>
      <c r="R140" s="14">
        <f t="shared" si="42"/>
        <v>4.1500000000000004</v>
      </c>
      <c r="S140" s="9"/>
      <c r="T140" s="9"/>
      <c r="U140" s="9"/>
    </row>
    <row r="141" spans="1:21" x14ac:dyDescent="0.2">
      <c r="A141" s="93"/>
      <c r="B141" s="121"/>
      <c r="C141" s="76" t="s">
        <v>148</v>
      </c>
      <c r="D141" s="34">
        <v>5</v>
      </c>
      <c r="E141" s="14"/>
      <c r="F141" s="14"/>
      <c r="G141" s="14"/>
      <c r="H141" s="30">
        <f t="shared" si="33"/>
        <v>0</v>
      </c>
      <c r="I141" s="14"/>
      <c r="J141" s="14"/>
      <c r="K141" s="30">
        <f t="shared" si="39"/>
        <v>0</v>
      </c>
      <c r="L141" s="14"/>
      <c r="M141" s="14">
        <v>5.4</v>
      </c>
      <c r="N141" s="14">
        <v>4</v>
      </c>
      <c r="O141" s="14">
        <f t="shared" si="40"/>
        <v>9.4</v>
      </c>
      <c r="P141" s="14">
        <f t="shared" si="41"/>
        <v>9.4</v>
      </c>
      <c r="Q141" s="14">
        <v>3.8</v>
      </c>
      <c r="R141" s="14">
        <f t="shared" si="42"/>
        <v>13.2</v>
      </c>
      <c r="S141" s="9"/>
      <c r="T141" s="9"/>
      <c r="U141" s="9"/>
    </row>
    <row r="142" spans="1:21" x14ac:dyDescent="0.2">
      <c r="A142" s="93"/>
      <c r="B142" s="121"/>
      <c r="C142" s="76" t="s">
        <v>117</v>
      </c>
      <c r="D142" s="34">
        <v>20</v>
      </c>
      <c r="E142" s="14">
        <v>5.7</v>
      </c>
      <c r="F142" s="14">
        <v>0.5</v>
      </c>
      <c r="G142" s="14">
        <v>0.1</v>
      </c>
      <c r="H142" s="30">
        <f t="shared" si="33"/>
        <v>6.3</v>
      </c>
      <c r="I142" s="14"/>
      <c r="J142" s="14"/>
      <c r="K142" s="30">
        <f t="shared" si="39"/>
        <v>6.3</v>
      </c>
      <c r="L142" s="14">
        <v>0.3</v>
      </c>
      <c r="M142" s="14">
        <v>43.23</v>
      </c>
      <c r="N142" s="14">
        <v>31.7</v>
      </c>
      <c r="O142" s="14">
        <f t="shared" si="40"/>
        <v>75.22999999999999</v>
      </c>
      <c r="P142" s="14">
        <f t="shared" si="41"/>
        <v>81.529999999999987</v>
      </c>
      <c r="Q142" s="14">
        <f>7+41.61</f>
        <v>48.61</v>
      </c>
      <c r="R142" s="14">
        <f t="shared" si="42"/>
        <v>130.13999999999999</v>
      </c>
      <c r="S142" s="9"/>
      <c r="T142" s="9"/>
      <c r="U142" s="9"/>
    </row>
    <row r="143" spans="1:21" x14ac:dyDescent="0.2">
      <c r="A143" s="93"/>
      <c r="B143" s="121"/>
      <c r="C143" s="76" t="s">
        <v>149</v>
      </c>
      <c r="D143" s="34">
        <v>3</v>
      </c>
      <c r="E143" s="14"/>
      <c r="F143" s="14"/>
      <c r="G143" s="14"/>
      <c r="H143" s="30">
        <f t="shared" si="33"/>
        <v>0</v>
      </c>
      <c r="I143" s="14"/>
      <c r="J143" s="14"/>
      <c r="K143" s="30">
        <f t="shared" si="39"/>
        <v>0</v>
      </c>
      <c r="L143" s="14"/>
      <c r="M143" s="14">
        <v>0.61</v>
      </c>
      <c r="N143" s="14">
        <v>0.65</v>
      </c>
      <c r="O143" s="14">
        <f t="shared" si="40"/>
        <v>1.26</v>
      </c>
      <c r="P143" s="14">
        <f t="shared" si="41"/>
        <v>1.26</v>
      </c>
      <c r="Q143" s="14">
        <v>0.3</v>
      </c>
      <c r="R143" s="14">
        <f t="shared" si="42"/>
        <v>1.56</v>
      </c>
      <c r="S143" s="9"/>
      <c r="T143" s="9"/>
      <c r="U143" s="9"/>
    </row>
    <row r="144" spans="1:21" x14ac:dyDescent="0.2">
      <c r="A144" s="93"/>
      <c r="B144" s="121"/>
      <c r="C144" s="76" t="s">
        <v>125</v>
      </c>
      <c r="D144" s="34">
        <v>6</v>
      </c>
      <c r="E144" s="14">
        <v>2.5</v>
      </c>
      <c r="F144" s="14"/>
      <c r="G144" s="14"/>
      <c r="H144" s="30">
        <f t="shared" si="33"/>
        <v>2.5</v>
      </c>
      <c r="I144" s="14">
        <v>0.1</v>
      </c>
      <c r="J144" s="14"/>
      <c r="K144" s="30">
        <f t="shared" si="39"/>
        <v>2.6</v>
      </c>
      <c r="L144" s="14">
        <v>12.1</v>
      </c>
      <c r="M144" s="14">
        <v>8.0299999999999994</v>
      </c>
      <c r="N144" s="14">
        <v>12.52</v>
      </c>
      <c r="O144" s="14">
        <f t="shared" si="40"/>
        <v>32.65</v>
      </c>
      <c r="P144" s="14">
        <f t="shared" si="41"/>
        <v>35.25</v>
      </c>
      <c r="Q144" s="14">
        <f>55+41.31</f>
        <v>96.31</v>
      </c>
      <c r="R144" s="14">
        <f t="shared" si="42"/>
        <v>131.56</v>
      </c>
      <c r="S144" s="9"/>
      <c r="T144" s="9"/>
      <c r="U144" s="9"/>
    </row>
    <row r="145" spans="1:21" x14ac:dyDescent="0.2">
      <c r="A145" s="93"/>
      <c r="B145" s="121"/>
      <c r="C145" s="76" t="s">
        <v>161</v>
      </c>
      <c r="D145" s="34">
        <v>8</v>
      </c>
      <c r="E145" s="14">
        <v>0.55000000000000004</v>
      </c>
      <c r="F145" s="14">
        <v>0.8</v>
      </c>
      <c r="G145" s="14"/>
      <c r="H145" s="30">
        <f t="shared" si="33"/>
        <v>1.35</v>
      </c>
      <c r="I145" s="14">
        <v>0.1</v>
      </c>
      <c r="J145" s="14"/>
      <c r="K145" s="30">
        <f t="shared" si="39"/>
        <v>1.4500000000000002</v>
      </c>
      <c r="L145" s="14">
        <v>0.6</v>
      </c>
      <c r="M145" s="14">
        <v>7</v>
      </c>
      <c r="N145" s="14">
        <v>3.4</v>
      </c>
      <c r="O145" s="14">
        <f t="shared" si="40"/>
        <v>11</v>
      </c>
      <c r="P145" s="14">
        <f t="shared" si="41"/>
        <v>12.45</v>
      </c>
      <c r="Q145" s="14">
        <v>24.1</v>
      </c>
      <c r="R145" s="14">
        <f t="shared" si="42"/>
        <v>36.549999999999997</v>
      </c>
      <c r="S145" s="9"/>
      <c r="T145" s="9"/>
      <c r="U145" s="9"/>
    </row>
    <row r="146" spans="1:21" x14ac:dyDescent="0.2">
      <c r="A146" s="93"/>
      <c r="B146" s="121"/>
      <c r="C146" s="76" t="s">
        <v>138</v>
      </c>
      <c r="D146" s="34">
        <v>33</v>
      </c>
      <c r="E146" s="14">
        <v>1.75</v>
      </c>
      <c r="F146" s="14"/>
      <c r="G146" s="14">
        <v>0.2</v>
      </c>
      <c r="H146" s="30">
        <f t="shared" si="33"/>
        <v>1.95</v>
      </c>
      <c r="I146" s="14"/>
      <c r="J146" s="14">
        <v>0.2</v>
      </c>
      <c r="K146" s="30">
        <f t="shared" si="39"/>
        <v>2.15</v>
      </c>
      <c r="L146" s="14"/>
      <c r="M146" s="14">
        <v>9.48</v>
      </c>
      <c r="N146" s="14">
        <v>3.15</v>
      </c>
      <c r="O146" s="14">
        <f t="shared" si="40"/>
        <v>12.63</v>
      </c>
      <c r="P146" s="14">
        <f t="shared" si="41"/>
        <v>14.780000000000001</v>
      </c>
      <c r="Q146" s="14">
        <v>1.97</v>
      </c>
      <c r="R146" s="14">
        <f t="shared" si="42"/>
        <v>16.75</v>
      </c>
      <c r="S146" s="9"/>
      <c r="T146" s="9"/>
      <c r="U146" s="9"/>
    </row>
    <row r="147" spans="1:21" x14ac:dyDescent="0.2">
      <c r="A147" s="93"/>
      <c r="B147" s="121"/>
      <c r="C147" s="76" t="s">
        <v>112</v>
      </c>
      <c r="D147" s="34">
        <v>49</v>
      </c>
      <c r="E147" s="14">
        <v>0.3</v>
      </c>
      <c r="F147" s="14"/>
      <c r="G147" s="14"/>
      <c r="H147" s="30">
        <f t="shared" si="33"/>
        <v>0.3</v>
      </c>
      <c r="I147" s="14">
        <v>2.35</v>
      </c>
      <c r="J147" s="14">
        <v>0.06</v>
      </c>
      <c r="K147" s="30">
        <f t="shared" si="39"/>
        <v>2.71</v>
      </c>
      <c r="L147" s="14">
        <v>1.3</v>
      </c>
      <c r="M147" s="14">
        <v>28.11</v>
      </c>
      <c r="N147" s="14">
        <v>13.55</v>
      </c>
      <c r="O147" s="14">
        <f t="shared" si="40"/>
        <v>42.96</v>
      </c>
      <c r="P147" s="14">
        <f t="shared" si="41"/>
        <v>45.67</v>
      </c>
      <c r="Q147" s="14">
        <v>3.68</v>
      </c>
      <c r="R147" s="14">
        <f t="shared" si="42"/>
        <v>49.35</v>
      </c>
      <c r="S147" s="9"/>
      <c r="T147" s="9"/>
      <c r="U147" s="9"/>
    </row>
    <row r="148" spans="1:21" x14ac:dyDescent="0.2">
      <c r="A148" s="93"/>
      <c r="B148" s="121"/>
      <c r="C148" s="76" t="s">
        <v>144</v>
      </c>
      <c r="D148" s="34">
        <v>41</v>
      </c>
      <c r="E148" s="14">
        <v>27.26</v>
      </c>
      <c r="F148" s="14">
        <v>1.01</v>
      </c>
      <c r="G148" s="14">
        <v>0.1</v>
      </c>
      <c r="H148" s="30">
        <f t="shared" si="33"/>
        <v>28.370000000000005</v>
      </c>
      <c r="I148" s="14"/>
      <c r="J148" s="14"/>
      <c r="K148" s="30">
        <f t="shared" si="39"/>
        <v>28.370000000000005</v>
      </c>
      <c r="L148" s="14"/>
      <c r="M148" s="14">
        <v>39.340000000000003</v>
      </c>
      <c r="N148" s="14">
        <v>30.69</v>
      </c>
      <c r="O148" s="14">
        <f t="shared" si="40"/>
        <v>70.03</v>
      </c>
      <c r="P148" s="14">
        <f t="shared" si="41"/>
        <v>98.4</v>
      </c>
      <c r="Q148" s="14">
        <f>0.06+1.71</f>
        <v>1.77</v>
      </c>
      <c r="R148" s="14">
        <f t="shared" si="42"/>
        <v>100.17</v>
      </c>
      <c r="S148" s="9"/>
      <c r="T148" s="9"/>
      <c r="U148" s="9"/>
    </row>
    <row r="149" spans="1:21" x14ac:dyDescent="0.2">
      <c r="A149" s="93"/>
      <c r="B149" s="121"/>
      <c r="C149" s="76" t="s">
        <v>116</v>
      </c>
      <c r="D149" s="34">
        <v>29</v>
      </c>
      <c r="E149" s="14">
        <v>7.13</v>
      </c>
      <c r="F149" s="14">
        <v>1.74</v>
      </c>
      <c r="G149" s="14">
        <v>3.81</v>
      </c>
      <c r="H149" s="30">
        <f t="shared" si="33"/>
        <v>12.68</v>
      </c>
      <c r="I149" s="14">
        <v>0.01</v>
      </c>
      <c r="J149" s="14">
        <v>0</v>
      </c>
      <c r="K149" s="30">
        <f t="shared" si="39"/>
        <v>12.69</v>
      </c>
      <c r="L149" s="14">
        <v>0</v>
      </c>
      <c r="M149" s="14">
        <v>8.9</v>
      </c>
      <c r="N149" s="14">
        <v>5.95</v>
      </c>
      <c r="O149" s="14">
        <f t="shared" si="40"/>
        <v>14.850000000000001</v>
      </c>
      <c r="P149" s="14">
        <f t="shared" si="41"/>
        <v>27.54</v>
      </c>
      <c r="Q149" s="14">
        <v>72.39</v>
      </c>
      <c r="R149" s="14">
        <f t="shared" si="42"/>
        <v>99.93</v>
      </c>
      <c r="S149" s="9"/>
      <c r="T149" s="9"/>
      <c r="U149" s="9"/>
    </row>
    <row r="150" spans="1:21" x14ac:dyDescent="0.2">
      <c r="A150" s="93"/>
      <c r="B150" s="121"/>
      <c r="C150" s="76" t="s">
        <v>158</v>
      </c>
      <c r="D150" s="34">
        <v>8</v>
      </c>
      <c r="E150" s="14"/>
      <c r="F150" s="14">
        <v>6.24</v>
      </c>
      <c r="G150" s="14">
        <v>3</v>
      </c>
      <c r="H150" s="30">
        <f t="shared" si="33"/>
        <v>9.24</v>
      </c>
      <c r="I150" s="14"/>
      <c r="J150" s="14"/>
      <c r="K150" s="30">
        <f t="shared" si="39"/>
        <v>9.24</v>
      </c>
      <c r="L150" s="14"/>
      <c r="M150" s="14">
        <v>0.01</v>
      </c>
      <c r="N150" s="14"/>
      <c r="O150" s="14">
        <f t="shared" si="40"/>
        <v>0.01</v>
      </c>
      <c r="P150" s="14">
        <f t="shared" si="41"/>
        <v>9.25</v>
      </c>
      <c r="Q150" s="14">
        <v>0.28000000000000003</v>
      </c>
      <c r="R150" s="14">
        <f t="shared" si="42"/>
        <v>9.5299999999999994</v>
      </c>
      <c r="S150" s="9"/>
      <c r="T150" s="9"/>
      <c r="U150" s="9"/>
    </row>
    <row r="151" spans="1:21" x14ac:dyDescent="0.2">
      <c r="A151" s="93"/>
      <c r="B151" s="121"/>
      <c r="C151" s="76" t="s">
        <v>146</v>
      </c>
      <c r="D151" s="34">
        <v>27</v>
      </c>
      <c r="E151" s="14">
        <v>15.66</v>
      </c>
      <c r="F151" s="14">
        <v>3.4</v>
      </c>
      <c r="G151" s="14">
        <v>0.34</v>
      </c>
      <c r="H151" s="30">
        <f t="shared" si="33"/>
        <v>19.399999999999999</v>
      </c>
      <c r="I151" s="14">
        <v>0.01</v>
      </c>
      <c r="J151" s="14"/>
      <c r="K151" s="30">
        <f t="shared" si="39"/>
        <v>19.41</v>
      </c>
      <c r="L151" s="14">
        <v>0.45</v>
      </c>
      <c r="M151" s="14">
        <v>15.75</v>
      </c>
      <c r="N151" s="14">
        <v>14.58</v>
      </c>
      <c r="O151" s="14">
        <f t="shared" si="40"/>
        <v>30.78</v>
      </c>
      <c r="P151" s="14">
        <f t="shared" si="41"/>
        <v>50.19</v>
      </c>
      <c r="Q151" s="14">
        <v>2.6</v>
      </c>
      <c r="R151" s="14">
        <f t="shared" si="42"/>
        <v>52.79</v>
      </c>
      <c r="S151" s="9"/>
      <c r="T151" s="9"/>
      <c r="U151" s="9"/>
    </row>
    <row r="152" spans="1:21" x14ac:dyDescent="0.2">
      <c r="A152" s="93"/>
      <c r="B152" s="121"/>
      <c r="C152" s="76" t="s">
        <v>115</v>
      </c>
      <c r="D152" s="34">
        <v>0</v>
      </c>
      <c r="E152" s="14"/>
      <c r="F152" s="14"/>
      <c r="G152" s="14"/>
      <c r="H152" s="30">
        <f t="shared" si="33"/>
        <v>0</v>
      </c>
      <c r="I152" s="14"/>
      <c r="J152" s="14"/>
      <c r="K152" s="30">
        <f t="shared" si="39"/>
        <v>0</v>
      </c>
      <c r="L152" s="14"/>
      <c r="M152" s="14"/>
      <c r="N152" s="14"/>
      <c r="O152" s="14">
        <f t="shared" ref="O152:O185" si="43">+SUM(L152:N152)</f>
        <v>0</v>
      </c>
      <c r="P152" s="14">
        <f t="shared" ref="P152:P185" si="44">+SUM(K152+O152)</f>
        <v>0</v>
      </c>
      <c r="Q152" s="14"/>
      <c r="R152" s="14">
        <f t="shared" si="42"/>
        <v>0</v>
      </c>
      <c r="S152" s="9"/>
      <c r="T152" s="9"/>
      <c r="U152" s="9"/>
    </row>
    <row r="153" spans="1:21" x14ac:dyDescent="0.2">
      <c r="A153" s="93"/>
      <c r="B153" s="121"/>
      <c r="C153" s="76" t="s">
        <v>145</v>
      </c>
      <c r="D153" s="34">
        <v>26</v>
      </c>
      <c r="E153" s="14">
        <v>2.5</v>
      </c>
      <c r="F153" s="14">
        <v>6.5</v>
      </c>
      <c r="G153" s="14">
        <v>5.2</v>
      </c>
      <c r="H153" s="30">
        <f t="shared" si="33"/>
        <v>14.2</v>
      </c>
      <c r="I153" s="14">
        <v>0.11</v>
      </c>
      <c r="J153" s="14">
        <v>2</v>
      </c>
      <c r="K153" s="30">
        <f t="shared" si="39"/>
        <v>16.309999999999999</v>
      </c>
      <c r="L153" s="14"/>
      <c r="M153" s="14">
        <v>15.44</v>
      </c>
      <c r="N153" s="14">
        <v>13.09</v>
      </c>
      <c r="O153" s="14">
        <f t="shared" si="43"/>
        <v>28.53</v>
      </c>
      <c r="P153" s="14">
        <f t="shared" si="44"/>
        <v>44.84</v>
      </c>
      <c r="Q153" s="14">
        <v>2.11</v>
      </c>
      <c r="R153" s="14">
        <f t="shared" si="42"/>
        <v>46.95</v>
      </c>
      <c r="S153" s="9"/>
      <c r="T153" s="9"/>
      <c r="U153" s="9"/>
    </row>
    <row r="154" spans="1:21" x14ac:dyDescent="0.2">
      <c r="A154" s="93"/>
      <c r="B154" s="121"/>
      <c r="C154" s="76" t="s">
        <v>136</v>
      </c>
      <c r="D154" s="34">
        <v>3</v>
      </c>
      <c r="E154" s="14"/>
      <c r="F154" s="14"/>
      <c r="G154" s="14"/>
      <c r="H154" s="30">
        <f t="shared" si="33"/>
        <v>0</v>
      </c>
      <c r="I154" s="14"/>
      <c r="J154" s="14"/>
      <c r="K154" s="30">
        <f t="shared" si="39"/>
        <v>0</v>
      </c>
      <c r="L154" s="14"/>
      <c r="M154" s="14">
        <v>1.05</v>
      </c>
      <c r="N154" s="14">
        <v>0.4</v>
      </c>
      <c r="O154" s="14">
        <f t="shared" si="43"/>
        <v>1.4500000000000002</v>
      </c>
      <c r="P154" s="14">
        <f t="shared" si="44"/>
        <v>1.4500000000000002</v>
      </c>
      <c r="Q154" s="14">
        <v>2</v>
      </c>
      <c r="R154" s="14">
        <f t="shared" si="42"/>
        <v>3.45</v>
      </c>
      <c r="S154" s="9"/>
      <c r="T154" s="9"/>
      <c r="U154" s="9"/>
    </row>
    <row r="155" spans="1:21" x14ac:dyDescent="0.2">
      <c r="A155" s="93"/>
      <c r="B155" s="121"/>
      <c r="C155" s="76" t="s">
        <v>150</v>
      </c>
      <c r="D155" s="34">
        <v>3</v>
      </c>
      <c r="E155" s="14"/>
      <c r="F155" s="14"/>
      <c r="G155" s="14"/>
      <c r="H155" s="30">
        <f t="shared" si="33"/>
        <v>0</v>
      </c>
      <c r="I155" s="14"/>
      <c r="J155" s="14"/>
      <c r="K155" s="30">
        <f t="shared" si="39"/>
        <v>0</v>
      </c>
      <c r="L155" s="14"/>
      <c r="M155" s="14">
        <v>5.35</v>
      </c>
      <c r="N155" s="14">
        <v>8.15</v>
      </c>
      <c r="O155" s="14">
        <f t="shared" si="43"/>
        <v>13.5</v>
      </c>
      <c r="P155" s="14">
        <f t="shared" si="44"/>
        <v>13.5</v>
      </c>
      <c r="Q155" s="14">
        <v>0.15</v>
      </c>
      <c r="R155" s="14">
        <f t="shared" si="42"/>
        <v>13.65</v>
      </c>
      <c r="S155" s="9"/>
      <c r="T155" s="9"/>
      <c r="U155" s="9"/>
    </row>
    <row r="156" spans="1:21" x14ac:dyDescent="0.2">
      <c r="A156" s="93"/>
      <c r="B156" s="124"/>
      <c r="C156" s="78" t="s">
        <v>124</v>
      </c>
      <c r="D156" s="64"/>
      <c r="E156" s="36"/>
      <c r="F156" s="36"/>
      <c r="G156" s="36"/>
      <c r="H156" s="65"/>
      <c r="I156" s="36"/>
      <c r="J156" s="36"/>
      <c r="K156" s="65"/>
      <c r="L156" s="36"/>
      <c r="M156" s="36"/>
      <c r="N156" s="36"/>
      <c r="O156" s="36"/>
      <c r="P156" s="36"/>
      <c r="Q156" s="36"/>
      <c r="R156" s="36"/>
      <c r="S156" s="9"/>
      <c r="T156" s="9"/>
      <c r="U156" s="9"/>
    </row>
    <row r="157" spans="1:21" x14ac:dyDescent="0.2">
      <c r="A157" s="93"/>
      <c r="B157" s="121" t="s">
        <v>427</v>
      </c>
      <c r="C157" s="76" t="s">
        <v>131</v>
      </c>
      <c r="D157" s="34">
        <v>137</v>
      </c>
      <c r="E157" s="14">
        <v>112.85</v>
      </c>
      <c r="F157" s="14">
        <v>90.62</v>
      </c>
      <c r="G157" s="14">
        <v>208.83</v>
      </c>
      <c r="H157" s="30">
        <f t="shared" si="33"/>
        <v>412.3</v>
      </c>
      <c r="I157" s="14">
        <v>5.92</v>
      </c>
      <c r="J157" s="14"/>
      <c r="K157" s="30">
        <f t="shared" si="39"/>
        <v>418.22</v>
      </c>
      <c r="L157" s="14">
        <v>2.1</v>
      </c>
      <c r="M157" s="14">
        <v>378.5</v>
      </c>
      <c r="N157" s="14">
        <v>75.41</v>
      </c>
      <c r="O157" s="14">
        <f t="shared" si="43"/>
        <v>456.01</v>
      </c>
      <c r="P157" s="14">
        <f t="shared" si="44"/>
        <v>874.23</v>
      </c>
      <c r="Q157" s="14">
        <f>1.72+30.21</f>
        <v>31.93</v>
      </c>
      <c r="R157" s="14">
        <f t="shared" si="42"/>
        <v>906.16</v>
      </c>
      <c r="S157" s="9"/>
      <c r="T157" s="9"/>
      <c r="U157" s="9"/>
    </row>
    <row r="158" spans="1:21" x14ac:dyDescent="0.2">
      <c r="A158" s="93"/>
      <c r="B158" s="121"/>
      <c r="C158" s="76" t="s">
        <v>128</v>
      </c>
      <c r="D158" s="34">
        <v>23</v>
      </c>
      <c r="E158" s="14">
        <v>6.8</v>
      </c>
      <c r="F158" s="14"/>
      <c r="G158" s="14">
        <v>122.68</v>
      </c>
      <c r="H158" s="30">
        <f t="shared" si="33"/>
        <v>129.48000000000002</v>
      </c>
      <c r="I158" s="14"/>
      <c r="J158" s="14">
        <v>1.1000000000000001</v>
      </c>
      <c r="K158" s="30">
        <f t="shared" si="39"/>
        <v>130.58000000000001</v>
      </c>
      <c r="L158" s="14"/>
      <c r="M158" s="14">
        <v>28.07</v>
      </c>
      <c r="N158" s="14">
        <v>4.88</v>
      </c>
      <c r="O158" s="14">
        <f t="shared" si="43"/>
        <v>32.950000000000003</v>
      </c>
      <c r="P158" s="14">
        <f t="shared" si="44"/>
        <v>163.53000000000003</v>
      </c>
      <c r="Q158" s="14">
        <v>0.01</v>
      </c>
      <c r="R158" s="14">
        <f t="shared" si="42"/>
        <v>163.54000000000002</v>
      </c>
      <c r="S158" s="9"/>
      <c r="T158" s="9"/>
      <c r="U158" s="9"/>
    </row>
    <row r="159" spans="1:21" x14ac:dyDescent="0.2">
      <c r="A159" s="93"/>
      <c r="B159" s="121"/>
      <c r="C159" s="76" t="s">
        <v>152</v>
      </c>
      <c r="D159" s="34">
        <v>10</v>
      </c>
      <c r="E159" s="14">
        <v>3</v>
      </c>
      <c r="F159" s="14">
        <v>1.5</v>
      </c>
      <c r="G159" s="14"/>
      <c r="H159" s="30">
        <f t="shared" si="33"/>
        <v>4.5</v>
      </c>
      <c r="I159" s="14"/>
      <c r="J159" s="14"/>
      <c r="K159" s="30">
        <f t="shared" si="39"/>
        <v>4.5</v>
      </c>
      <c r="L159" s="14">
        <v>8</v>
      </c>
      <c r="M159" s="14">
        <v>4.05</v>
      </c>
      <c r="N159" s="14">
        <v>2.66</v>
      </c>
      <c r="O159" s="14">
        <f t="shared" si="43"/>
        <v>14.71</v>
      </c>
      <c r="P159" s="14">
        <f t="shared" si="44"/>
        <v>19.21</v>
      </c>
      <c r="Q159" s="14"/>
      <c r="R159" s="14">
        <f t="shared" si="42"/>
        <v>19.21</v>
      </c>
      <c r="S159" s="9"/>
      <c r="T159" s="9"/>
      <c r="U159" s="9"/>
    </row>
    <row r="160" spans="1:21" x14ac:dyDescent="0.2">
      <c r="A160" s="93"/>
      <c r="B160" s="121"/>
      <c r="C160" s="76" t="s">
        <v>160</v>
      </c>
      <c r="D160" s="34">
        <v>62</v>
      </c>
      <c r="E160" s="14">
        <v>233.76</v>
      </c>
      <c r="F160" s="14">
        <v>2.87</v>
      </c>
      <c r="G160" s="14">
        <v>1</v>
      </c>
      <c r="H160" s="30">
        <f t="shared" si="33"/>
        <v>237.63</v>
      </c>
      <c r="I160" s="14">
        <v>2.4</v>
      </c>
      <c r="J160" s="14">
        <v>2.4</v>
      </c>
      <c r="K160" s="30">
        <f t="shared" si="39"/>
        <v>242.43</v>
      </c>
      <c r="L160" s="14"/>
      <c r="M160" s="14">
        <v>23.33</v>
      </c>
      <c r="N160" s="14">
        <v>4.96</v>
      </c>
      <c r="O160" s="14">
        <f t="shared" si="43"/>
        <v>28.29</v>
      </c>
      <c r="P160" s="14">
        <f t="shared" si="44"/>
        <v>270.72000000000003</v>
      </c>
      <c r="Q160" s="14">
        <f>1.9+10.54</f>
        <v>12.44</v>
      </c>
      <c r="R160" s="14">
        <f t="shared" si="42"/>
        <v>283.16000000000003</v>
      </c>
      <c r="S160" s="9"/>
      <c r="T160" s="9"/>
      <c r="U160" s="9"/>
    </row>
    <row r="161" spans="1:21" x14ac:dyDescent="0.2">
      <c r="A161" s="93"/>
      <c r="B161" s="121"/>
      <c r="C161" s="76" t="s">
        <v>113</v>
      </c>
      <c r="D161" s="34">
        <v>86</v>
      </c>
      <c r="E161" s="14">
        <v>5.63</v>
      </c>
      <c r="F161" s="14">
        <v>104.98</v>
      </c>
      <c r="G161" s="14">
        <v>224.85</v>
      </c>
      <c r="H161" s="30">
        <f t="shared" si="33"/>
        <v>335.46</v>
      </c>
      <c r="I161" s="14">
        <v>1</v>
      </c>
      <c r="J161" s="14">
        <v>0.1</v>
      </c>
      <c r="K161" s="30">
        <f t="shared" si="39"/>
        <v>336.56</v>
      </c>
      <c r="L161" s="14">
        <v>0.22</v>
      </c>
      <c r="M161" s="14">
        <v>26.49</v>
      </c>
      <c r="N161" s="14">
        <v>64.239999999999995</v>
      </c>
      <c r="O161" s="14">
        <f t="shared" si="43"/>
        <v>90.949999999999989</v>
      </c>
      <c r="P161" s="14">
        <f t="shared" si="44"/>
        <v>427.51</v>
      </c>
      <c r="Q161" s="14">
        <f>1.5+52.42</f>
        <v>53.92</v>
      </c>
      <c r="R161" s="14">
        <f t="shared" si="42"/>
        <v>481.43</v>
      </c>
      <c r="S161" s="9"/>
      <c r="T161" s="9"/>
      <c r="U161" s="9"/>
    </row>
    <row r="162" spans="1:21" x14ac:dyDescent="0.2">
      <c r="A162" s="93"/>
      <c r="B162" s="121"/>
      <c r="C162" s="76" t="s">
        <v>159</v>
      </c>
      <c r="D162" s="34">
        <v>5</v>
      </c>
      <c r="E162" s="14"/>
      <c r="F162" s="14">
        <v>20</v>
      </c>
      <c r="G162" s="14"/>
      <c r="H162" s="30">
        <f t="shared" si="33"/>
        <v>20</v>
      </c>
      <c r="I162" s="14"/>
      <c r="J162" s="14"/>
      <c r="K162" s="30">
        <f t="shared" si="39"/>
        <v>20</v>
      </c>
      <c r="L162" s="14"/>
      <c r="M162" s="14">
        <v>4.32</v>
      </c>
      <c r="N162" s="14">
        <v>0.7</v>
      </c>
      <c r="O162" s="14">
        <f t="shared" si="43"/>
        <v>5.0200000000000005</v>
      </c>
      <c r="P162" s="14">
        <f t="shared" si="44"/>
        <v>25.02</v>
      </c>
      <c r="Q162" s="14">
        <v>250.4</v>
      </c>
      <c r="R162" s="14">
        <f t="shared" si="42"/>
        <v>275.42</v>
      </c>
      <c r="S162" s="9"/>
      <c r="T162" s="9"/>
      <c r="U162" s="9"/>
    </row>
    <row r="163" spans="1:21" x14ac:dyDescent="0.2">
      <c r="A163" s="93"/>
      <c r="B163" s="121"/>
      <c r="C163" s="76" t="s">
        <v>143</v>
      </c>
      <c r="D163" s="34">
        <v>9</v>
      </c>
      <c r="E163" s="14">
        <v>6.8</v>
      </c>
      <c r="F163" s="14"/>
      <c r="G163" s="14"/>
      <c r="H163" s="30">
        <f t="shared" si="33"/>
        <v>6.8</v>
      </c>
      <c r="I163" s="14"/>
      <c r="J163" s="14"/>
      <c r="K163" s="30">
        <f t="shared" si="39"/>
        <v>6.8</v>
      </c>
      <c r="L163" s="14"/>
      <c r="M163" s="14">
        <v>3.75</v>
      </c>
      <c r="N163" s="14">
        <v>14.26</v>
      </c>
      <c r="O163" s="14">
        <f t="shared" si="43"/>
        <v>18.009999999999998</v>
      </c>
      <c r="P163" s="14">
        <f t="shared" si="44"/>
        <v>24.81</v>
      </c>
      <c r="Q163" s="14"/>
      <c r="R163" s="14">
        <f t="shared" si="42"/>
        <v>24.81</v>
      </c>
      <c r="S163" s="9"/>
      <c r="T163" s="9"/>
      <c r="U163" s="9"/>
    </row>
    <row r="164" spans="1:21" x14ac:dyDescent="0.2">
      <c r="A164" s="93"/>
      <c r="B164" s="121"/>
      <c r="C164" s="76" t="s">
        <v>153</v>
      </c>
      <c r="D164" s="34">
        <v>8</v>
      </c>
      <c r="E164" s="14"/>
      <c r="F164" s="14">
        <v>1.5</v>
      </c>
      <c r="G164" s="14"/>
      <c r="H164" s="30">
        <f t="shared" si="33"/>
        <v>1.5</v>
      </c>
      <c r="I164" s="14"/>
      <c r="J164" s="14">
        <v>22</v>
      </c>
      <c r="K164" s="30">
        <f t="shared" si="39"/>
        <v>23.5</v>
      </c>
      <c r="L164" s="14">
        <v>6</v>
      </c>
      <c r="M164" s="14">
        <v>0.4</v>
      </c>
      <c r="N164" s="14"/>
      <c r="O164" s="14">
        <f t="shared" si="43"/>
        <v>6.4</v>
      </c>
      <c r="P164" s="14">
        <f t="shared" si="44"/>
        <v>29.9</v>
      </c>
      <c r="Q164" s="14">
        <v>71.010000000000005</v>
      </c>
      <c r="R164" s="14">
        <f t="shared" si="42"/>
        <v>100.91</v>
      </c>
      <c r="S164" s="9"/>
      <c r="T164" s="9"/>
      <c r="U164" s="9"/>
    </row>
    <row r="165" spans="1:21" customFormat="1" x14ac:dyDescent="0.2">
      <c r="A165" s="93"/>
      <c r="B165" s="121"/>
      <c r="C165" s="78" t="s">
        <v>478</v>
      </c>
      <c r="D165" s="64"/>
      <c r="E165" s="36"/>
      <c r="F165" s="36"/>
      <c r="G165" s="36"/>
      <c r="H165" s="65"/>
      <c r="I165" s="36"/>
      <c r="J165" s="36"/>
      <c r="K165" s="65"/>
      <c r="L165" s="36"/>
      <c r="M165" s="36"/>
      <c r="N165" s="36"/>
      <c r="O165" s="36"/>
      <c r="P165" s="36"/>
      <c r="Q165" s="36"/>
      <c r="R165" s="36"/>
      <c r="S165" s="10"/>
      <c r="T165" s="10"/>
      <c r="U165" s="10"/>
    </row>
    <row r="166" spans="1:21" x14ac:dyDescent="0.2">
      <c r="A166" s="93"/>
      <c r="B166" s="121"/>
      <c r="C166" s="76" t="s">
        <v>142</v>
      </c>
      <c r="D166" s="34">
        <v>1</v>
      </c>
      <c r="E166" s="14"/>
      <c r="F166" s="14"/>
      <c r="G166" s="14"/>
      <c r="H166" s="30">
        <f t="shared" si="33"/>
        <v>0</v>
      </c>
      <c r="I166" s="14"/>
      <c r="J166" s="14"/>
      <c r="K166" s="30">
        <f t="shared" si="39"/>
        <v>0</v>
      </c>
      <c r="L166" s="14"/>
      <c r="M166" s="14">
        <v>0.2</v>
      </c>
      <c r="N166" s="14"/>
      <c r="O166" s="14">
        <f t="shared" si="43"/>
        <v>0.2</v>
      </c>
      <c r="P166" s="14">
        <f t="shared" si="44"/>
        <v>0.2</v>
      </c>
      <c r="Q166" s="14"/>
      <c r="R166" s="14">
        <f t="shared" si="42"/>
        <v>0.2</v>
      </c>
      <c r="S166" s="9"/>
      <c r="T166" s="9"/>
      <c r="U166" s="9"/>
    </row>
    <row r="167" spans="1:21" x14ac:dyDescent="0.2">
      <c r="A167" s="93"/>
      <c r="B167" s="121"/>
      <c r="C167" s="76" t="s">
        <v>133</v>
      </c>
      <c r="D167" s="34">
        <v>57</v>
      </c>
      <c r="E167" s="14">
        <v>7.97</v>
      </c>
      <c r="F167" s="14">
        <v>17.309999999999999</v>
      </c>
      <c r="G167" s="14">
        <v>11.97</v>
      </c>
      <c r="H167" s="30">
        <f t="shared" si="33"/>
        <v>37.25</v>
      </c>
      <c r="I167" s="14">
        <v>2.0299999999999998</v>
      </c>
      <c r="J167" s="14"/>
      <c r="K167" s="30">
        <f t="shared" si="39"/>
        <v>39.28</v>
      </c>
      <c r="L167" s="14">
        <v>0.15</v>
      </c>
      <c r="M167" s="14">
        <v>22.05</v>
      </c>
      <c r="N167" s="14">
        <v>37.020000000000003</v>
      </c>
      <c r="O167" s="14">
        <f t="shared" si="43"/>
        <v>59.22</v>
      </c>
      <c r="P167" s="14">
        <f t="shared" si="44"/>
        <v>98.5</v>
      </c>
      <c r="Q167" s="14">
        <f>25+160.52</f>
        <v>185.52</v>
      </c>
      <c r="R167" s="14">
        <f t="shared" si="42"/>
        <v>284.02</v>
      </c>
      <c r="S167" s="9"/>
      <c r="T167" s="9"/>
      <c r="U167" s="9"/>
    </row>
    <row r="168" spans="1:21" x14ac:dyDescent="0.2">
      <c r="A168" s="93"/>
      <c r="B168" s="121"/>
      <c r="C168" s="76" t="s">
        <v>134</v>
      </c>
      <c r="D168" s="34">
        <v>27</v>
      </c>
      <c r="E168" s="14">
        <v>2.0299999999999998</v>
      </c>
      <c r="F168" s="14">
        <v>0.2</v>
      </c>
      <c r="G168" s="14">
        <v>6.1</v>
      </c>
      <c r="H168" s="30">
        <f t="shared" si="33"/>
        <v>8.33</v>
      </c>
      <c r="I168" s="14">
        <v>0.2</v>
      </c>
      <c r="J168" s="14"/>
      <c r="K168" s="30">
        <f t="shared" si="39"/>
        <v>8.5299999999999994</v>
      </c>
      <c r="L168" s="14">
        <v>2</v>
      </c>
      <c r="M168" s="14">
        <v>13.02</v>
      </c>
      <c r="N168" s="14">
        <v>6.32</v>
      </c>
      <c r="O168" s="14">
        <f t="shared" si="43"/>
        <v>21.34</v>
      </c>
      <c r="P168" s="14">
        <f t="shared" si="44"/>
        <v>29.869999999999997</v>
      </c>
      <c r="Q168" s="14">
        <v>3.33</v>
      </c>
      <c r="R168" s="14">
        <f t="shared" si="42"/>
        <v>33.199999999999996</v>
      </c>
      <c r="S168" s="9"/>
      <c r="T168" s="9"/>
      <c r="U168" s="9"/>
    </row>
    <row r="169" spans="1:21" x14ac:dyDescent="0.2">
      <c r="A169" s="93"/>
      <c r="B169" s="121"/>
      <c r="C169" s="76" t="s">
        <v>135</v>
      </c>
      <c r="D169" s="34">
        <v>11</v>
      </c>
      <c r="E169" s="14"/>
      <c r="F169" s="14"/>
      <c r="G169" s="14">
        <v>10</v>
      </c>
      <c r="H169" s="30">
        <f t="shared" si="33"/>
        <v>10</v>
      </c>
      <c r="I169" s="14">
        <v>0.8</v>
      </c>
      <c r="J169" s="14"/>
      <c r="K169" s="30">
        <f t="shared" si="39"/>
        <v>10.8</v>
      </c>
      <c r="L169" s="14"/>
      <c r="M169" s="14">
        <v>4.5</v>
      </c>
      <c r="N169" s="14">
        <v>11.62</v>
      </c>
      <c r="O169" s="14">
        <f t="shared" si="43"/>
        <v>16.119999999999997</v>
      </c>
      <c r="P169" s="14">
        <f t="shared" si="44"/>
        <v>26.919999999999998</v>
      </c>
      <c r="Q169" s="14">
        <f>5+25.58</f>
        <v>30.58</v>
      </c>
      <c r="R169" s="14">
        <f t="shared" si="42"/>
        <v>57.5</v>
      </c>
      <c r="S169" s="9"/>
      <c r="T169" s="9"/>
      <c r="U169" s="9"/>
    </row>
    <row r="170" spans="1:21" x14ac:dyDescent="0.2">
      <c r="A170" s="93"/>
      <c r="B170" s="124"/>
      <c r="C170" s="76" t="s">
        <v>110</v>
      </c>
      <c r="D170" s="34">
        <v>1</v>
      </c>
      <c r="E170" s="14"/>
      <c r="F170" s="14"/>
      <c r="G170" s="14"/>
      <c r="H170" s="30">
        <f t="shared" si="33"/>
        <v>0</v>
      </c>
      <c r="I170" s="14"/>
      <c r="J170" s="14"/>
      <c r="K170" s="30">
        <f t="shared" si="39"/>
        <v>0</v>
      </c>
      <c r="L170" s="14"/>
      <c r="M170" s="14"/>
      <c r="N170" s="14">
        <v>0.1</v>
      </c>
      <c r="O170" s="14">
        <f t="shared" si="43"/>
        <v>0.1</v>
      </c>
      <c r="P170" s="14">
        <f t="shared" si="44"/>
        <v>0.1</v>
      </c>
      <c r="Q170" s="14"/>
      <c r="R170" s="14">
        <f t="shared" si="42"/>
        <v>0.1</v>
      </c>
      <c r="S170" s="9"/>
      <c r="T170" s="9"/>
      <c r="U170" s="9"/>
    </row>
    <row r="171" spans="1:21" x14ac:dyDescent="0.2">
      <c r="A171" s="93"/>
      <c r="B171" s="121" t="s">
        <v>118</v>
      </c>
      <c r="C171" s="76" t="s">
        <v>323</v>
      </c>
      <c r="D171" s="34">
        <v>296</v>
      </c>
      <c r="E171" s="14">
        <v>9.39</v>
      </c>
      <c r="F171" s="14">
        <v>15.1</v>
      </c>
      <c r="G171" s="14">
        <v>3.19</v>
      </c>
      <c r="H171" s="30">
        <f t="shared" si="33"/>
        <v>27.680000000000003</v>
      </c>
      <c r="I171" s="14">
        <v>29.45</v>
      </c>
      <c r="J171" s="14"/>
      <c r="K171" s="30">
        <f t="shared" si="39"/>
        <v>57.13</v>
      </c>
      <c r="L171" s="14">
        <v>2.5099999999999998</v>
      </c>
      <c r="M171" s="14">
        <v>51.02</v>
      </c>
      <c r="N171" s="14">
        <v>30.74</v>
      </c>
      <c r="O171" s="14">
        <f t="shared" si="43"/>
        <v>84.27</v>
      </c>
      <c r="P171" s="14">
        <f t="shared" si="44"/>
        <v>141.4</v>
      </c>
      <c r="Q171" s="14">
        <v>7.86</v>
      </c>
      <c r="R171" s="14">
        <f t="shared" si="42"/>
        <v>149.26000000000002</v>
      </c>
      <c r="S171" s="9"/>
      <c r="T171" s="9"/>
      <c r="U171" s="9"/>
    </row>
    <row r="172" spans="1:21" x14ac:dyDescent="0.2">
      <c r="A172" s="93"/>
      <c r="B172" s="121"/>
      <c r="C172" s="76" t="s">
        <v>155</v>
      </c>
      <c r="D172" s="34">
        <v>33</v>
      </c>
      <c r="E172" s="14">
        <v>0.2</v>
      </c>
      <c r="F172" s="14">
        <v>0.91</v>
      </c>
      <c r="G172" s="14"/>
      <c r="H172" s="30">
        <f t="shared" si="33"/>
        <v>1.1100000000000001</v>
      </c>
      <c r="I172" s="14">
        <v>5.05</v>
      </c>
      <c r="J172" s="14"/>
      <c r="K172" s="30">
        <f t="shared" si="39"/>
        <v>6.16</v>
      </c>
      <c r="L172" s="14"/>
      <c r="M172" s="14">
        <v>14.59</v>
      </c>
      <c r="N172" s="14">
        <v>17.13</v>
      </c>
      <c r="O172" s="14">
        <f t="shared" si="43"/>
        <v>31.72</v>
      </c>
      <c r="P172" s="14">
        <f t="shared" si="44"/>
        <v>37.879999999999995</v>
      </c>
      <c r="Q172" s="14">
        <v>0.34</v>
      </c>
      <c r="R172" s="14">
        <f t="shared" si="42"/>
        <v>38.22</v>
      </c>
      <c r="S172" s="9"/>
      <c r="T172" s="9"/>
      <c r="U172" s="9"/>
    </row>
    <row r="173" spans="1:21" customFormat="1" x14ac:dyDescent="0.2">
      <c r="A173" s="93"/>
      <c r="B173" s="121"/>
      <c r="C173" s="78" t="s">
        <v>411</v>
      </c>
      <c r="D173" s="64"/>
      <c r="E173" s="36"/>
      <c r="F173" s="36"/>
      <c r="G173" s="36"/>
      <c r="H173" s="65"/>
      <c r="I173" s="36"/>
      <c r="J173" s="36"/>
      <c r="K173" s="65"/>
      <c r="L173" s="36"/>
      <c r="M173" s="36"/>
      <c r="N173" s="36"/>
      <c r="O173" s="36"/>
      <c r="P173" s="36"/>
      <c r="Q173" s="36"/>
      <c r="R173" s="36"/>
      <c r="S173" s="10"/>
      <c r="T173" s="10"/>
      <c r="U173" s="10"/>
    </row>
    <row r="174" spans="1:21" x14ac:dyDescent="0.2">
      <c r="A174" s="93"/>
      <c r="B174" s="121"/>
      <c r="C174" s="76" t="s">
        <v>139</v>
      </c>
      <c r="D174" s="34">
        <v>65</v>
      </c>
      <c r="E174" s="14">
        <v>26.93</v>
      </c>
      <c r="F174" s="14">
        <v>24.89</v>
      </c>
      <c r="G174" s="14"/>
      <c r="H174" s="30">
        <f t="shared" si="33"/>
        <v>51.82</v>
      </c>
      <c r="I174" s="14">
        <v>6.42</v>
      </c>
      <c r="J174" s="14"/>
      <c r="K174" s="30">
        <f t="shared" si="39"/>
        <v>58.24</v>
      </c>
      <c r="L174" s="14"/>
      <c r="M174" s="14">
        <v>7.87</v>
      </c>
      <c r="N174" s="14">
        <v>1.23</v>
      </c>
      <c r="O174" s="14">
        <f t="shared" si="43"/>
        <v>9.1</v>
      </c>
      <c r="P174" s="14">
        <f t="shared" si="44"/>
        <v>67.34</v>
      </c>
      <c r="Q174" s="14">
        <v>1.3</v>
      </c>
      <c r="R174" s="14">
        <f t="shared" si="42"/>
        <v>68.64</v>
      </c>
      <c r="S174" s="9"/>
      <c r="T174" s="9"/>
      <c r="U174" s="9"/>
    </row>
    <row r="175" spans="1:21" x14ac:dyDescent="0.2">
      <c r="A175" s="93"/>
      <c r="B175" s="121"/>
      <c r="C175" s="76" t="s">
        <v>157</v>
      </c>
      <c r="D175" s="34">
        <v>133</v>
      </c>
      <c r="E175" s="14">
        <v>139.21</v>
      </c>
      <c r="F175" s="14">
        <v>169.14</v>
      </c>
      <c r="G175" s="14">
        <v>515.41999999999996</v>
      </c>
      <c r="H175" s="30">
        <f t="shared" si="33"/>
        <v>823.77</v>
      </c>
      <c r="I175" s="14">
        <v>757.12</v>
      </c>
      <c r="J175" s="14">
        <v>50.2</v>
      </c>
      <c r="K175" s="30">
        <f t="shared" si="39"/>
        <v>1631.09</v>
      </c>
      <c r="L175" s="14">
        <v>127.47</v>
      </c>
      <c r="M175" s="14">
        <v>195.93</v>
      </c>
      <c r="N175" s="14">
        <v>337.24</v>
      </c>
      <c r="O175" s="14">
        <f t="shared" si="43"/>
        <v>660.64</v>
      </c>
      <c r="P175" s="14">
        <f t="shared" si="44"/>
        <v>2291.73</v>
      </c>
      <c r="Q175" s="14">
        <f>2+56.51</f>
        <v>58.51</v>
      </c>
      <c r="R175" s="14">
        <f t="shared" si="42"/>
        <v>2350.2400000000002</v>
      </c>
      <c r="S175" s="9"/>
      <c r="T175" s="9"/>
      <c r="U175" s="9"/>
    </row>
    <row r="176" spans="1:21" x14ac:dyDescent="0.2">
      <c r="A176" s="93"/>
      <c r="B176" s="121"/>
      <c r="C176" s="76" t="s">
        <v>126</v>
      </c>
      <c r="D176" s="34">
        <v>51</v>
      </c>
      <c r="E176" s="14">
        <v>67.13</v>
      </c>
      <c r="F176" s="14">
        <v>262.36</v>
      </c>
      <c r="G176" s="14">
        <v>202.4</v>
      </c>
      <c r="H176" s="30">
        <f t="shared" ref="H176:H183" si="45">SUM(E176:G176)</f>
        <v>531.89</v>
      </c>
      <c r="I176" s="14">
        <v>8.4499999999999993</v>
      </c>
      <c r="J176" s="14"/>
      <c r="K176" s="30">
        <f t="shared" si="39"/>
        <v>540.34</v>
      </c>
      <c r="L176" s="14"/>
      <c r="M176" s="14">
        <v>17.059999999999999</v>
      </c>
      <c r="N176" s="14">
        <v>44.19</v>
      </c>
      <c r="O176" s="14">
        <f t="shared" si="43"/>
        <v>61.25</v>
      </c>
      <c r="P176" s="14">
        <f t="shared" si="44"/>
        <v>601.59</v>
      </c>
      <c r="Q176" s="14">
        <v>153.13</v>
      </c>
      <c r="R176" s="14">
        <f t="shared" si="42"/>
        <v>754.72</v>
      </c>
      <c r="S176" s="9"/>
      <c r="T176" s="9"/>
      <c r="U176" s="9"/>
    </row>
    <row r="177" spans="1:21" x14ac:dyDescent="0.2">
      <c r="A177" s="93"/>
      <c r="B177" s="121"/>
      <c r="C177" s="76" t="s">
        <v>127</v>
      </c>
      <c r="D177" s="34">
        <v>85</v>
      </c>
      <c r="E177" s="14">
        <v>2</v>
      </c>
      <c r="F177" s="14">
        <v>0.9</v>
      </c>
      <c r="G177" s="14">
        <v>3.11</v>
      </c>
      <c r="H177" s="30">
        <f t="shared" si="45"/>
        <v>6.01</v>
      </c>
      <c r="I177" s="14">
        <v>2.57</v>
      </c>
      <c r="J177" s="14"/>
      <c r="K177" s="30">
        <f t="shared" si="39"/>
        <v>8.58</v>
      </c>
      <c r="L177" s="14">
        <v>11.27</v>
      </c>
      <c r="M177" s="14">
        <v>17.12</v>
      </c>
      <c r="N177" s="14">
        <v>7.54</v>
      </c>
      <c r="O177" s="14">
        <f t="shared" si="43"/>
        <v>35.93</v>
      </c>
      <c r="P177" s="14">
        <f t="shared" si="44"/>
        <v>44.51</v>
      </c>
      <c r="Q177" s="14">
        <v>15.24</v>
      </c>
      <c r="R177" s="14">
        <f t="shared" si="42"/>
        <v>59.75</v>
      </c>
      <c r="S177" s="9"/>
      <c r="T177" s="9"/>
      <c r="U177" s="9"/>
    </row>
    <row r="178" spans="1:21" ht="14.25" customHeight="1" x14ac:dyDescent="0.2">
      <c r="A178" s="93"/>
      <c r="B178" s="121"/>
      <c r="C178" s="76" t="s">
        <v>154</v>
      </c>
      <c r="D178" s="34">
        <v>18</v>
      </c>
      <c r="E178" s="14">
        <v>5.76</v>
      </c>
      <c r="F178" s="14">
        <v>20.100000000000001</v>
      </c>
      <c r="G178" s="14">
        <v>0.94</v>
      </c>
      <c r="H178" s="30">
        <f t="shared" si="45"/>
        <v>26.8</v>
      </c>
      <c r="I178" s="14">
        <v>0.5</v>
      </c>
      <c r="J178" s="14"/>
      <c r="K178" s="30">
        <f t="shared" si="39"/>
        <v>27.3</v>
      </c>
      <c r="L178" s="14"/>
      <c r="M178" s="14">
        <v>6.57</v>
      </c>
      <c r="N178" s="14">
        <v>0.2</v>
      </c>
      <c r="O178" s="14">
        <f t="shared" si="43"/>
        <v>6.7700000000000005</v>
      </c>
      <c r="P178" s="14">
        <f t="shared" si="44"/>
        <v>34.07</v>
      </c>
      <c r="Q178" s="14">
        <v>0.01</v>
      </c>
      <c r="R178" s="14">
        <f t="shared" si="42"/>
        <v>34.08</v>
      </c>
      <c r="S178" s="9"/>
      <c r="T178" s="9"/>
      <c r="U178" s="9"/>
    </row>
    <row r="179" spans="1:21" x14ac:dyDescent="0.2">
      <c r="A179" s="93"/>
      <c r="B179" s="121"/>
      <c r="C179" s="76" t="s">
        <v>132</v>
      </c>
      <c r="D179" s="34">
        <v>224</v>
      </c>
      <c r="E179" s="14">
        <v>4.21</v>
      </c>
      <c r="F179" s="14">
        <v>0.42</v>
      </c>
      <c r="G179" s="14">
        <v>0.59</v>
      </c>
      <c r="H179" s="30">
        <f t="shared" si="45"/>
        <v>5.22</v>
      </c>
      <c r="I179" s="14">
        <v>7.85</v>
      </c>
      <c r="J179" s="14"/>
      <c r="K179" s="30">
        <f t="shared" si="39"/>
        <v>13.07</v>
      </c>
      <c r="L179" s="14">
        <v>0.03</v>
      </c>
      <c r="M179" s="14">
        <v>11.06</v>
      </c>
      <c r="N179" s="14">
        <v>3.55</v>
      </c>
      <c r="O179" s="14">
        <f t="shared" si="43"/>
        <v>14.64</v>
      </c>
      <c r="P179" s="14">
        <f t="shared" si="44"/>
        <v>27.71</v>
      </c>
      <c r="Q179" s="14">
        <v>57.07</v>
      </c>
      <c r="R179" s="14">
        <f t="shared" si="42"/>
        <v>84.78</v>
      </c>
      <c r="S179" s="9"/>
      <c r="T179" s="9"/>
      <c r="U179" s="9"/>
    </row>
    <row r="180" spans="1:21" x14ac:dyDescent="0.2">
      <c r="A180" s="93"/>
      <c r="B180" s="121"/>
      <c r="C180" s="76" t="s">
        <v>120</v>
      </c>
      <c r="D180" s="34">
        <v>86</v>
      </c>
      <c r="E180" s="14">
        <v>50.09</v>
      </c>
      <c r="F180" s="14">
        <v>46</v>
      </c>
      <c r="G180" s="14">
        <v>18.3</v>
      </c>
      <c r="H180" s="30">
        <f t="shared" si="45"/>
        <v>114.39</v>
      </c>
      <c r="I180" s="14">
        <v>290.52999999999997</v>
      </c>
      <c r="J180" s="14"/>
      <c r="K180" s="30">
        <f t="shared" si="39"/>
        <v>404.91999999999996</v>
      </c>
      <c r="L180" s="14">
        <v>0.3</v>
      </c>
      <c r="M180" s="14">
        <v>10.36</v>
      </c>
      <c r="N180" s="14">
        <v>67.69</v>
      </c>
      <c r="O180" s="14">
        <f t="shared" si="43"/>
        <v>78.349999999999994</v>
      </c>
      <c r="P180" s="14">
        <f t="shared" si="44"/>
        <v>483.27</v>
      </c>
      <c r="Q180" s="14">
        <v>21.97</v>
      </c>
      <c r="R180" s="14">
        <f t="shared" si="42"/>
        <v>505.24</v>
      </c>
      <c r="S180" s="9"/>
      <c r="T180" s="9"/>
      <c r="U180" s="9"/>
    </row>
    <row r="181" spans="1:21" x14ac:dyDescent="0.2">
      <c r="A181" s="93"/>
      <c r="B181" s="121"/>
      <c r="C181" s="78" t="s">
        <v>151</v>
      </c>
      <c r="D181" s="64"/>
      <c r="E181" s="36"/>
      <c r="F181" s="36"/>
      <c r="G181" s="36"/>
      <c r="H181" s="65"/>
      <c r="I181" s="36"/>
      <c r="J181" s="36"/>
      <c r="K181" s="65"/>
      <c r="L181" s="36"/>
      <c r="M181" s="36"/>
      <c r="N181" s="36"/>
      <c r="O181" s="36"/>
      <c r="P181" s="36"/>
      <c r="Q181" s="36"/>
      <c r="R181" s="36"/>
      <c r="S181" s="9"/>
      <c r="T181" s="9"/>
      <c r="U181" s="9"/>
    </row>
    <row r="182" spans="1:21" x14ac:dyDescent="0.2">
      <c r="A182" s="93"/>
      <c r="B182" s="124"/>
      <c r="C182" s="78" t="s">
        <v>122</v>
      </c>
      <c r="D182" s="64"/>
      <c r="E182" s="36"/>
      <c r="F182" s="36"/>
      <c r="G182" s="36"/>
      <c r="H182" s="65"/>
      <c r="I182" s="36"/>
      <c r="J182" s="36"/>
      <c r="K182" s="65"/>
      <c r="L182" s="36"/>
      <c r="M182" s="36"/>
      <c r="N182" s="36"/>
      <c r="O182" s="36"/>
      <c r="P182" s="36"/>
      <c r="Q182" s="36"/>
      <c r="R182" s="36"/>
      <c r="S182" s="9"/>
      <c r="T182" s="9"/>
      <c r="U182" s="9"/>
    </row>
    <row r="183" spans="1:21" x14ac:dyDescent="0.2">
      <c r="A183" s="93"/>
      <c r="B183" s="121" t="s">
        <v>111</v>
      </c>
      <c r="C183" s="76" t="s">
        <v>129</v>
      </c>
      <c r="D183" s="34">
        <v>170</v>
      </c>
      <c r="E183" s="14">
        <v>11.79</v>
      </c>
      <c r="F183" s="14">
        <v>1.82</v>
      </c>
      <c r="G183" s="14">
        <v>1.45</v>
      </c>
      <c r="H183" s="30">
        <f t="shared" si="45"/>
        <v>15.059999999999999</v>
      </c>
      <c r="I183" s="14">
        <v>13.35</v>
      </c>
      <c r="J183" s="14"/>
      <c r="K183" s="30">
        <f t="shared" si="39"/>
        <v>28.409999999999997</v>
      </c>
      <c r="L183" s="14">
        <v>0.81</v>
      </c>
      <c r="M183" s="14">
        <v>40.479999999999997</v>
      </c>
      <c r="N183" s="14">
        <v>2.34</v>
      </c>
      <c r="O183" s="14">
        <f t="shared" si="43"/>
        <v>43.629999999999995</v>
      </c>
      <c r="P183" s="14">
        <f t="shared" si="44"/>
        <v>72.039999999999992</v>
      </c>
      <c r="Q183" s="14">
        <v>46.41</v>
      </c>
      <c r="R183" s="14">
        <f t="shared" si="42"/>
        <v>118.44999999999999</v>
      </c>
      <c r="S183" s="9"/>
      <c r="T183" s="9"/>
      <c r="U183" s="9"/>
    </row>
    <row r="184" spans="1:21" x14ac:dyDescent="0.2">
      <c r="A184" s="93"/>
      <c r="B184" s="121"/>
      <c r="C184" s="76" t="s">
        <v>121</v>
      </c>
      <c r="D184" s="34">
        <v>588</v>
      </c>
      <c r="E184" s="14">
        <v>7.9</v>
      </c>
      <c r="F184" s="14">
        <v>2.64</v>
      </c>
      <c r="G184" s="14">
        <v>425.33</v>
      </c>
      <c r="H184" s="30">
        <f t="shared" ref="H184:H255" si="46">SUM(E184:G184)</f>
        <v>435.87</v>
      </c>
      <c r="I184" s="14">
        <v>45.29</v>
      </c>
      <c r="J184" s="14"/>
      <c r="K184" s="30">
        <f t="shared" ref="K184:K189" si="47">+SUM(H184:J184)</f>
        <v>481.16</v>
      </c>
      <c r="L184" s="14">
        <v>0.01</v>
      </c>
      <c r="M184" s="14">
        <v>10.31</v>
      </c>
      <c r="N184" s="14">
        <v>0.5</v>
      </c>
      <c r="O184" s="14">
        <f t="shared" si="43"/>
        <v>10.82</v>
      </c>
      <c r="P184" s="14">
        <f t="shared" si="44"/>
        <v>491.98</v>
      </c>
      <c r="Q184" s="14">
        <v>38</v>
      </c>
      <c r="R184" s="14">
        <f t="shared" si="42"/>
        <v>529.98</v>
      </c>
      <c r="S184" s="9"/>
      <c r="T184" s="9"/>
      <c r="U184" s="9"/>
    </row>
    <row r="185" spans="1:21" x14ac:dyDescent="0.2">
      <c r="A185" s="93"/>
      <c r="B185" s="121"/>
      <c r="C185" s="76" t="s">
        <v>111</v>
      </c>
      <c r="D185" s="34">
        <v>72</v>
      </c>
      <c r="E185" s="14">
        <v>5.49</v>
      </c>
      <c r="F185" s="14">
        <v>68.959999999999994</v>
      </c>
      <c r="G185" s="14">
        <v>8.58</v>
      </c>
      <c r="H185" s="30">
        <f t="shared" si="46"/>
        <v>83.029999999999987</v>
      </c>
      <c r="I185" s="14">
        <v>64.28</v>
      </c>
      <c r="J185" s="14"/>
      <c r="K185" s="30">
        <f t="shared" si="47"/>
        <v>147.31</v>
      </c>
      <c r="L185" s="14">
        <v>124</v>
      </c>
      <c r="M185" s="14">
        <v>208.92</v>
      </c>
      <c r="N185" s="14">
        <v>45.72</v>
      </c>
      <c r="O185" s="14">
        <f t="shared" si="43"/>
        <v>378.64</v>
      </c>
      <c r="P185" s="14">
        <f t="shared" si="44"/>
        <v>525.95000000000005</v>
      </c>
      <c r="Q185" s="14">
        <v>65.150000000000006</v>
      </c>
      <c r="R185" s="14">
        <f>+SUM(P185:Q185)</f>
        <v>591.1</v>
      </c>
      <c r="S185" s="9"/>
      <c r="T185" s="9"/>
      <c r="U185" s="9"/>
    </row>
    <row r="186" spans="1:21" x14ac:dyDescent="0.2">
      <c r="A186" s="93"/>
      <c r="B186" s="121"/>
      <c r="C186" s="76" t="s">
        <v>130</v>
      </c>
      <c r="D186" s="34">
        <v>154</v>
      </c>
      <c r="E186" s="14">
        <v>8.92</v>
      </c>
      <c r="F186" s="14">
        <v>20.66</v>
      </c>
      <c r="G186" s="14">
        <v>1.6</v>
      </c>
      <c r="H186" s="30">
        <f t="shared" si="46"/>
        <v>31.18</v>
      </c>
      <c r="I186" s="14">
        <v>1.32</v>
      </c>
      <c r="J186" s="14"/>
      <c r="K186" s="30">
        <f t="shared" si="47"/>
        <v>32.5</v>
      </c>
      <c r="L186" s="14">
        <v>0.51</v>
      </c>
      <c r="M186" s="14">
        <v>38.33</v>
      </c>
      <c r="N186" s="14">
        <v>6.53</v>
      </c>
      <c r="O186" s="14">
        <f>+SUM(L186:N186)</f>
        <v>45.37</v>
      </c>
      <c r="P186" s="14">
        <f>+SUM(K186+O186)</f>
        <v>77.87</v>
      </c>
      <c r="Q186" s="14">
        <v>30.17</v>
      </c>
      <c r="R186" s="14">
        <f>+SUM(P186:Q186)</f>
        <v>108.04</v>
      </c>
      <c r="S186" s="9"/>
      <c r="T186" s="9"/>
      <c r="U186" s="9"/>
    </row>
    <row r="187" spans="1:21" x14ac:dyDescent="0.2">
      <c r="A187" s="93"/>
      <c r="B187" s="121"/>
      <c r="C187" s="76" t="s">
        <v>324</v>
      </c>
      <c r="D187" s="34">
        <v>57</v>
      </c>
      <c r="E187" s="14">
        <v>6.54</v>
      </c>
      <c r="F187" s="14">
        <v>5.27</v>
      </c>
      <c r="G187" s="14">
        <v>2.68</v>
      </c>
      <c r="H187" s="30">
        <f t="shared" si="46"/>
        <v>14.489999999999998</v>
      </c>
      <c r="I187" s="14">
        <v>9.2799999999999994</v>
      </c>
      <c r="J187" s="14"/>
      <c r="K187" s="30">
        <f t="shared" si="47"/>
        <v>23.769999999999996</v>
      </c>
      <c r="L187" s="14">
        <v>1.64</v>
      </c>
      <c r="M187" s="14">
        <v>2.76</v>
      </c>
      <c r="N187" s="14">
        <v>8.07</v>
      </c>
      <c r="O187" s="14">
        <f>+SUM(L187:N187)</f>
        <v>12.469999999999999</v>
      </c>
      <c r="P187" s="14">
        <f>+SUM(K187+O187)</f>
        <v>36.239999999999995</v>
      </c>
      <c r="Q187" s="14">
        <v>91.87</v>
      </c>
      <c r="R187" s="14">
        <f>+SUM(P187:Q187)</f>
        <v>128.11000000000001</v>
      </c>
      <c r="S187" s="9"/>
      <c r="T187" s="9"/>
      <c r="U187" s="9"/>
    </row>
    <row r="188" spans="1:21" x14ac:dyDescent="0.2">
      <c r="A188" s="93"/>
      <c r="B188" s="121"/>
      <c r="C188" s="76" t="s">
        <v>119</v>
      </c>
      <c r="D188" s="34">
        <v>9</v>
      </c>
      <c r="E188" s="14"/>
      <c r="F188" s="14"/>
      <c r="G188" s="14"/>
      <c r="H188" s="30">
        <f t="shared" si="46"/>
        <v>0</v>
      </c>
      <c r="I188" s="14">
        <v>0.06</v>
      </c>
      <c r="J188" s="14"/>
      <c r="K188" s="30">
        <f t="shared" si="47"/>
        <v>0.06</v>
      </c>
      <c r="L188" s="14">
        <v>0.5</v>
      </c>
      <c r="M188" s="14">
        <v>1.1100000000000001</v>
      </c>
      <c r="N188" s="14"/>
      <c r="O188" s="14">
        <f>+SUM(L188:N188)</f>
        <v>1.61</v>
      </c>
      <c r="P188" s="14">
        <f>+SUM(K188+O188)</f>
        <v>1.6700000000000002</v>
      </c>
      <c r="Q188" s="14">
        <v>1.75</v>
      </c>
      <c r="R188" s="14">
        <f>+SUM(P188:Q188)</f>
        <v>3.42</v>
      </c>
      <c r="S188" s="9"/>
      <c r="T188" s="9"/>
      <c r="U188" s="9"/>
    </row>
    <row r="189" spans="1:21" x14ac:dyDescent="0.2">
      <c r="A189" s="93"/>
      <c r="B189" s="122"/>
      <c r="C189" s="82" t="s">
        <v>156</v>
      </c>
      <c r="D189" s="86">
        <v>31</v>
      </c>
      <c r="E189" s="17">
        <v>6</v>
      </c>
      <c r="F189" s="17"/>
      <c r="G189" s="17">
        <v>4.84</v>
      </c>
      <c r="H189" s="32">
        <f t="shared" si="46"/>
        <v>10.84</v>
      </c>
      <c r="I189" s="17">
        <v>3.01</v>
      </c>
      <c r="J189" s="17"/>
      <c r="K189" s="32">
        <f t="shared" si="47"/>
        <v>13.85</v>
      </c>
      <c r="L189" s="17">
        <v>12.33</v>
      </c>
      <c r="M189" s="17">
        <v>32.119999999999997</v>
      </c>
      <c r="N189" s="17">
        <v>3.35</v>
      </c>
      <c r="O189" s="17">
        <f>+SUM(L189:N189)</f>
        <v>47.8</v>
      </c>
      <c r="P189" s="17">
        <f>+SUM(K189+O189)</f>
        <v>61.65</v>
      </c>
      <c r="Q189" s="17">
        <v>55.42</v>
      </c>
      <c r="R189" s="17">
        <f>+SUM(P189:Q189)</f>
        <v>117.07</v>
      </c>
      <c r="S189" s="9"/>
      <c r="T189" s="9"/>
      <c r="U189" s="9"/>
    </row>
    <row r="190" spans="1:21" ht="15" x14ac:dyDescent="0.25">
      <c r="A190" s="230" t="s">
        <v>0</v>
      </c>
      <c r="B190" s="231"/>
      <c r="C190" s="232" t="s">
        <v>0</v>
      </c>
      <c r="D190" s="53">
        <f t="shared" ref="D190:R190" si="48">+SUM(D136:D189)</f>
        <v>2934</v>
      </c>
      <c r="E190" s="54">
        <f>SUM(E136:E189)</f>
        <v>797.53</v>
      </c>
      <c r="F190" s="54">
        <f>SUM(F136:F189)</f>
        <v>898.42000000000007</v>
      </c>
      <c r="G190" s="54">
        <f>SUM(G136:G189)</f>
        <v>1788.4099999999999</v>
      </c>
      <c r="H190" s="54">
        <f>SUM(H136:H189)</f>
        <v>3484.3599999999997</v>
      </c>
      <c r="I190" s="54">
        <f t="shared" si="48"/>
        <v>1262.4799999999998</v>
      </c>
      <c r="J190" s="54">
        <f t="shared" si="48"/>
        <v>79.36</v>
      </c>
      <c r="K190" s="54">
        <f t="shared" si="48"/>
        <v>4826.2000000000016</v>
      </c>
      <c r="L190" s="54">
        <f t="shared" si="48"/>
        <v>329.81</v>
      </c>
      <c r="M190" s="54">
        <f t="shared" si="48"/>
        <v>1674.0899999999992</v>
      </c>
      <c r="N190" s="54">
        <f t="shared" si="48"/>
        <v>1186.1799999999996</v>
      </c>
      <c r="O190" s="54">
        <f t="shared" si="48"/>
        <v>3190.0799999999995</v>
      </c>
      <c r="P190" s="54">
        <f t="shared" si="48"/>
        <v>8016.2800000000007</v>
      </c>
      <c r="Q190" s="54">
        <f t="shared" si="48"/>
        <v>1590.9500000000003</v>
      </c>
      <c r="R190" s="55">
        <f t="shared" si="48"/>
        <v>9607.2300000000014</v>
      </c>
      <c r="S190" s="9"/>
      <c r="T190" s="9"/>
      <c r="U190" s="9"/>
    </row>
    <row r="191" spans="1:21" x14ac:dyDescent="0.2">
      <c r="A191" s="92" t="s">
        <v>8</v>
      </c>
      <c r="B191" s="120" t="s">
        <v>428</v>
      </c>
      <c r="C191" s="73" t="s">
        <v>162</v>
      </c>
      <c r="D191" s="61">
        <v>91</v>
      </c>
      <c r="E191" s="39">
        <v>13.01</v>
      </c>
      <c r="F191" s="39">
        <v>47.83</v>
      </c>
      <c r="G191" s="39">
        <v>1.01</v>
      </c>
      <c r="H191" s="48">
        <f t="shared" si="46"/>
        <v>61.849999999999994</v>
      </c>
      <c r="I191" s="39">
        <v>14.21</v>
      </c>
      <c r="J191" s="39">
        <v>9</v>
      </c>
      <c r="K191" s="48">
        <f t="shared" ref="K191:K220" si="49">+SUM(H191:J191)</f>
        <v>85.06</v>
      </c>
      <c r="L191" s="39">
        <v>5</v>
      </c>
      <c r="M191" s="39">
        <v>14.67</v>
      </c>
      <c r="N191" s="39">
        <v>29.43</v>
      </c>
      <c r="O191" s="39">
        <f t="shared" ref="O191:O199" si="50">+SUM(L191:N191)</f>
        <v>49.1</v>
      </c>
      <c r="P191" s="39">
        <f t="shared" ref="P191:P199" si="51">+SUM(K191+O191)</f>
        <v>134.16</v>
      </c>
      <c r="Q191" s="39">
        <v>143.25</v>
      </c>
      <c r="R191" s="39">
        <f t="shared" ref="R191:R221" si="52">+SUM(P191:Q191)</f>
        <v>277.40999999999997</v>
      </c>
      <c r="S191" s="9"/>
      <c r="T191" s="9"/>
      <c r="U191" s="9"/>
    </row>
    <row r="192" spans="1:21" x14ac:dyDescent="0.2">
      <c r="A192" s="93"/>
      <c r="B192" s="121"/>
      <c r="C192" s="76" t="s">
        <v>183</v>
      </c>
      <c r="D192" s="34">
        <v>60</v>
      </c>
      <c r="E192" s="14">
        <v>10.55</v>
      </c>
      <c r="F192" s="14">
        <v>3.7</v>
      </c>
      <c r="G192" s="14">
        <v>4.8</v>
      </c>
      <c r="H192" s="30">
        <f t="shared" si="46"/>
        <v>19.05</v>
      </c>
      <c r="I192" s="14">
        <v>8.41</v>
      </c>
      <c r="J192" s="14"/>
      <c r="K192" s="30">
        <f t="shared" si="49"/>
        <v>27.46</v>
      </c>
      <c r="L192" s="14">
        <v>1.4</v>
      </c>
      <c r="M192" s="14">
        <v>16.059999999999999</v>
      </c>
      <c r="N192" s="14">
        <v>32.270000000000003</v>
      </c>
      <c r="O192" s="14">
        <f t="shared" si="50"/>
        <v>49.730000000000004</v>
      </c>
      <c r="P192" s="14">
        <f t="shared" si="51"/>
        <v>77.19</v>
      </c>
      <c r="Q192" s="14">
        <v>54.5</v>
      </c>
      <c r="R192" s="14">
        <f t="shared" si="52"/>
        <v>131.69</v>
      </c>
      <c r="S192" s="9"/>
      <c r="T192" s="9"/>
      <c r="U192" s="9"/>
    </row>
    <row r="193" spans="1:21" x14ac:dyDescent="0.2">
      <c r="A193" s="93"/>
      <c r="B193" s="121"/>
      <c r="C193" s="76" t="s">
        <v>175</v>
      </c>
      <c r="D193" s="34">
        <v>10</v>
      </c>
      <c r="E193" s="14"/>
      <c r="F193" s="14">
        <v>0.55000000000000004</v>
      </c>
      <c r="G193" s="14">
        <v>0.88</v>
      </c>
      <c r="H193" s="30">
        <f t="shared" si="46"/>
        <v>1.4300000000000002</v>
      </c>
      <c r="I193" s="14">
        <v>0.7</v>
      </c>
      <c r="J193" s="14"/>
      <c r="K193" s="30">
        <f t="shared" si="49"/>
        <v>2.13</v>
      </c>
      <c r="L193" s="14">
        <v>2.6</v>
      </c>
      <c r="M193" s="14">
        <v>3.1</v>
      </c>
      <c r="N193" s="14">
        <v>24.74</v>
      </c>
      <c r="O193" s="14">
        <f t="shared" si="50"/>
        <v>30.439999999999998</v>
      </c>
      <c r="P193" s="14">
        <f t="shared" si="51"/>
        <v>32.57</v>
      </c>
      <c r="Q193" s="14">
        <v>0.9</v>
      </c>
      <c r="R193" s="14">
        <f t="shared" si="52"/>
        <v>33.47</v>
      </c>
      <c r="S193" s="9"/>
      <c r="T193" s="9"/>
      <c r="U193" s="9"/>
    </row>
    <row r="194" spans="1:21" x14ac:dyDescent="0.2">
      <c r="A194" s="93"/>
      <c r="B194" s="121"/>
      <c r="C194" s="76" t="s">
        <v>184</v>
      </c>
      <c r="D194" s="34">
        <v>22</v>
      </c>
      <c r="E194" s="14"/>
      <c r="F194" s="14"/>
      <c r="G194" s="14"/>
      <c r="H194" s="30">
        <f t="shared" si="46"/>
        <v>0</v>
      </c>
      <c r="I194" s="14"/>
      <c r="J194" s="14"/>
      <c r="K194" s="30">
        <f t="shared" si="49"/>
        <v>0</v>
      </c>
      <c r="L194" s="14"/>
      <c r="M194" s="14">
        <v>5.43</v>
      </c>
      <c r="N194" s="14">
        <v>9.1999999999999993</v>
      </c>
      <c r="O194" s="14">
        <f t="shared" si="50"/>
        <v>14.629999999999999</v>
      </c>
      <c r="P194" s="14">
        <f t="shared" si="51"/>
        <v>14.629999999999999</v>
      </c>
      <c r="Q194" s="14">
        <v>1.78</v>
      </c>
      <c r="R194" s="14">
        <f t="shared" si="52"/>
        <v>16.41</v>
      </c>
      <c r="S194" s="9"/>
      <c r="T194" s="9"/>
      <c r="U194" s="9"/>
    </row>
    <row r="195" spans="1:21" x14ac:dyDescent="0.2">
      <c r="A195" s="93"/>
      <c r="B195" s="121"/>
      <c r="C195" s="76" t="s">
        <v>164</v>
      </c>
      <c r="D195" s="34">
        <v>78</v>
      </c>
      <c r="E195" s="14">
        <v>35.26</v>
      </c>
      <c r="F195" s="14">
        <v>3.28</v>
      </c>
      <c r="G195" s="14"/>
      <c r="H195" s="30">
        <f t="shared" si="46"/>
        <v>38.54</v>
      </c>
      <c r="I195" s="14">
        <v>4.1399999999999997</v>
      </c>
      <c r="J195" s="14">
        <v>0.05</v>
      </c>
      <c r="K195" s="30">
        <f t="shared" si="49"/>
        <v>42.73</v>
      </c>
      <c r="L195" s="14">
        <v>2.9</v>
      </c>
      <c r="M195" s="14">
        <v>9.42</v>
      </c>
      <c r="N195" s="14">
        <v>26.53</v>
      </c>
      <c r="O195" s="14">
        <f t="shared" si="50"/>
        <v>38.85</v>
      </c>
      <c r="P195" s="14">
        <f t="shared" si="51"/>
        <v>81.58</v>
      </c>
      <c r="Q195" s="14">
        <v>53.58</v>
      </c>
      <c r="R195" s="14">
        <f t="shared" si="52"/>
        <v>135.16</v>
      </c>
      <c r="S195" s="9"/>
      <c r="T195" s="9"/>
      <c r="U195" s="9"/>
    </row>
    <row r="196" spans="1:21" x14ac:dyDescent="0.2">
      <c r="A196" s="93"/>
      <c r="B196" s="121"/>
      <c r="C196" s="76" t="s">
        <v>168</v>
      </c>
      <c r="D196" s="34">
        <v>89</v>
      </c>
      <c r="E196" s="14">
        <v>6.34</v>
      </c>
      <c r="F196" s="14">
        <v>1.77</v>
      </c>
      <c r="G196" s="14">
        <v>0.43</v>
      </c>
      <c r="H196" s="30">
        <f t="shared" si="46"/>
        <v>8.5399999999999991</v>
      </c>
      <c r="I196" s="14">
        <v>4.22</v>
      </c>
      <c r="J196" s="14"/>
      <c r="K196" s="30">
        <f t="shared" si="49"/>
        <v>12.759999999999998</v>
      </c>
      <c r="L196" s="14">
        <v>19.760000000000002</v>
      </c>
      <c r="M196" s="14">
        <v>33.68</v>
      </c>
      <c r="N196" s="14">
        <v>34.659999999999997</v>
      </c>
      <c r="O196" s="14">
        <f t="shared" si="50"/>
        <v>88.1</v>
      </c>
      <c r="P196" s="14">
        <f t="shared" si="51"/>
        <v>100.85999999999999</v>
      </c>
      <c r="Q196" s="14">
        <v>32.36</v>
      </c>
      <c r="R196" s="14">
        <f t="shared" si="52"/>
        <v>133.21999999999997</v>
      </c>
      <c r="S196" s="9"/>
      <c r="T196" s="9"/>
      <c r="U196" s="9"/>
    </row>
    <row r="197" spans="1:21" x14ac:dyDescent="0.2">
      <c r="A197" s="93"/>
      <c r="B197" s="121"/>
      <c r="C197" s="76" t="s">
        <v>188</v>
      </c>
      <c r="D197" s="34">
        <v>19</v>
      </c>
      <c r="E197" s="14">
        <v>20.16</v>
      </c>
      <c r="F197" s="14">
        <v>19.149999999999999</v>
      </c>
      <c r="G197" s="14">
        <v>2.6</v>
      </c>
      <c r="H197" s="30">
        <f t="shared" si="46"/>
        <v>41.910000000000004</v>
      </c>
      <c r="I197" s="14">
        <v>0.54</v>
      </c>
      <c r="J197" s="14">
        <v>0.15</v>
      </c>
      <c r="K197" s="30">
        <f t="shared" si="49"/>
        <v>42.6</v>
      </c>
      <c r="L197" s="14">
        <v>1.7</v>
      </c>
      <c r="M197" s="14">
        <v>5.38</v>
      </c>
      <c r="N197" s="14">
        <v>55.5</v>
      </c>
      <c r="O197" s="14">
        <f t="shared" si="50"/>
        <v>62.58</v>
      </c>
      <c r="P197" s="14">
        <f t="shared" si="51"/>
        <v>105.18</v>
      </c>
      <c r="Q197" s="14">
        <v>17.3</v>
      </c>
      <c r="R197" s="14">
        <f t="shared" si="52"/>
        <v>122.48</v>
      </c>
      <c r="S197" s="9"/>
      <c r="T197" s="9"/>
      <c r="U197" s="9"/>
    </row>
    <row r="198" spans="1:21" x14ac:dyDescent="0.2">
      <c r="A198" s="93"/>
      <c r="B198" s="121"/>
      <c r="C198" s="76" t="s">
        <v>176</v>
      </c>
      <c r="D198" s="34">
        <v>19</v>
      </c>
      <c r="E198" s="14">
        <v>5.43</v>
      </c>
      <c r="F198" s="14">
        <v>1</v>
      </c>
      <c r="G198" s="14"/>
      <c r="H198" s="30">
        <f t="shared" si="46"/>
        <v>6.43</v>
      </c>
      <c r="I198" s="14">
        <v>11.8</v>
      </c>
      <c r="J198" s="14"/>
      <c r="K198" s="30">
        <f t="shared" si="49"/>
        <v>18.23</v>
      </c>
      <c r="L198" s="14">
        <v>0.9</v>
      </c>
      <c r="M198" s="14">
        <v>3.6</v>
      </c>
      <c r="N198" s="14">
        <v>3.05</v>
      </c>
      <c r="O198" s="14">
        <f t="shared" si="50"/>
        <v>7.55</v>
      </c>
      <c r="P198" s="14">
        <f t="shared" si="51"/>
        <v>25.78</v>
      </c>
      <c r="Q198" s="14">
        <v>60.07</v>
      </c>
      <c r="R198" s="14">
        <f t="shared" si="52"/>
        <v>85.85</v>
      </c>
      <c r="S198" s="9"/>
      <c r="T198" s="9"/>
      <c r="U198" s="9"/>
    </row>
    <row r="199" spans="1:21" x14ac:dyDescent="0.2">
      <c r="A199" s="93"/>
      <c r="B199" s="121"/>
      <c r="C199" s="76" t="s">
        <v>189</v>
      </c>
      <c r="D199" s="34">
        <v>97</v>
      </c>
      <c r="E199" s="14">
        <v>7.22</v>
      </c>
      <c r="F199" s="14">
        <v>0.4</v>
      </c>
      <c r="G199" s="14">
        <v>0.09</v>
      </c>
      <c r="H199" s="30">
        <f t="shared" si="46"/>
        <v>7.71</v>
      </c>
      <c r="I199" s="14"/>
      <c r="J199" s="14">
        <v>3.05</v>
      </c>
      <c r="K199" s="30">
        <f t="shared" si="49"/>
        <v>10.76</v>
      </c>
      <c r="L199" s="14">
        <v>3.4</v>
      </c>
      <c r="M199" s="14">
        <v>40</v>
      </c>
      <c r="N199" s="14">
        <v>70.67</v>
      </c>
      <c r="O199" s="14">
        <f t="shared" si="50"/>
        <v>114.07</v>
      </c>
      <c r="P199" s="14">
        <f t="shared" si="51"/>
        <v>124.83</v>
      </c>
      <c r="Q199" s="14">
        <f>4+120.78</f>
        <v>124.78</v>
      </c>
      <c r="R199" s="14">
        <f t="shared" si="52"/>
        <v>249.61</v>
      </c>
      <c r="S199" s="9"/>
      <c r="T199" s="9"/>
      <c r="U199" s="9"/>
    </row>
    <row r="200" spans="1:21" x14ac:dyDescent="0.2">
      <c r="A200" s="93"/>
      <c r="B200" s="121"/>
      <c r="C200" s="76" t="s">
        <v>294</v>
      </c>
      <c r="D200" s="34">
        <v>0</v>
      </c>
      <c r="E200" s="14"/>
      <c r="F200" s="14"/>
      <c r="G200" s="14"/>
      <c r="H200" s="30">
        <f t="shared" si="46"/>
        <v>0</v>
      </c>
      <c r="I200" s="14"/>
      <c r="J200" s="14"/>
      <c r="K200" s="30">
        <f t="shared" si="49"/>
        <v>0</v>
      </c>
      <c r="L200" s="14"/>
      <c r="M200" s="14"/>
      <c r="N200" s="14"/>
      <c r="O200" s="14">
        <f t="shared" ref="O200:O221" si="53">+SUM(L200:N200)</f>
        <v>0</v>
      </c>
      <c r="P200" s="14">
        <f t="shared" ref="P200:P221" si="54">+SUM(K200+O200)</f>
        <v>0</v>
      </c>
      <c r="Q200" s="14"/>
      <c r="R200" s="14">
        <f t="shared" si="52"/>
        <v>0</v>
      </c>
      <c r="S200" s="9"/>
      <c r="T200" s="9"/>
      <c r="U200" s="9"/>
    </row>
    <row r="201" spans="1:21" x14ac:dyDescent="0.2">
      <c r="A201" s="93"/>
      <c r="B201" s="124"/>
      <c r="C201" s="76" t="s">
        <v>174</v>
      </c>
      <c r="D201" s="34">
        <v>0</v>
      </c>
      <c r="E201" s="14"/>
      <c r="F201" s="14"/>
      <c r="G201" s="14"/>
      <c r="H201" s="30">
        <f t="shared" si="46"/>
        <v>0</v>
      </c>
      <c r="I201" s="14"/>
      <c r="J201" s="14"/>
      <c r="K201" s="30">
        <f t="shared" si="49"/>
        <v>0</v>
      </c>
      <c r="L201" s="14"/>
      <c r="M201" s="14"/>
      <c r="N201" s="14"/>
      <c r="O201" s="14">
        <f t="shared" si="53"/>
        <v>0</v>
      </c>
      <c r="P201" s="14">
        <f t="shared" si="54"/>
        <v>0</v>
      </c>
      <c r="Q201" s="14"/>
      <c r="R201" s="14">
        <f t="shared" si="52"/>
        <v>0</v>
      </c>
      <c r="S201" s="9"/>
      <c r="T201" s="9"/>
      <c r="U201" s="9"/>
    </row>
    <row r="202" spans="1:21" x14ac:dyDescent="0.2">
      <c r="A202" s="93"/>
      <c r="B202" s="121" t="s">
        <v>429</v>
      </c>
      <c r="C202" s="76" t="s">
        <v>186</v>
      </c>
      <c r="D202" s="34">
        <v>94</v>
      </c>
      <c r="E202" s="14">
        <v>2.21</v>
      </c>
      <c r="F202" s="14">
        <v>0.35</v>
      </c>
      <c r="G202" s="14">
        <v>3.1</v>
      </c>
      <c r="H202" s="30">
        <f t="shared" si="46"/>
        <v>5.66</v>
      </c>
      <c r="I202" s="14">
        <v>0.22</v>
      </c>
      <c r="J202" s="14"/>
      <c r="K202" s="30">
        <f t="shared" si="49"/>
        <v>5.88</v>
      </c>
      <c r="L202" s="14">
        <v>0.19</v>
      </c>
      <c r="M202" s="14">
        <v>25.44</v>
      </c>
      <c r="N202" s="14">
        <v>18.96</v>
      </c>
      <c r="O202" s="14">
        <f t="shared" si="53"/>
        <v>44.59</v>
      </c>
      <c r="P202" s="14">
        <f t="shared" si="54"/>
        <v>50.470000000000006</v>
      </c>
      <c r="Q202" s="14">
        <f>0.85+17.55</f>
        <v>18.400000000000002</v>
      </c>
      <c r="R202" s="14">
        <f t="shared" si="52"/>
        <v>68.87</v>
      </c>
      <c r="S202" s="9"/>
      <c r="T202" s="9"/>
      <c r="U202" s="9"/>
    </row>
    <row r="203" spans="1:21" x14ac:dyDescent="0.2">
      <c r="A203" s="93"/>
      <c r="B203" s="121"/>
      <c r="C203" s="76" t="s">
        <v>172</v>
      </c>
      <c r="D203" s="34">
        <v>10</v>
      </c>
      <c r="E203" s="14"/>
      <c r="F203" s="14"/>
      <c r="G203" s="14"/>
      <c r="H203" s="30">
        <f t="shared" si="46"/>
        <v>0</v>
      </c>
      <c r="I203" s="14"/>
      <c r="J203" s="14"/>
      <c r="K203" s="30">
        <f t="shared" si="49"/>
        <v>0</v>
      </c>
      <c r="L203" s="14">
        <v>0.5</v>
      </c>
      <c r="M203" s="14">
        <v>7.4</v>
      </c>
      <c r="N203" s="14">
        <v>1.95</v>
      </c>
      <c r="O203" s="14">
        <f t="shared" si="53"/>
        <v>9.85</v>
      </c>
      <c r="P203" s="14">
        <f t="shared" si="54"/>
        <v>9.85</v>
      </c>
      <c r="Q203" s="14">
        <v>12</v>
      </c>
      <c r="R203" s="14">
        <f t="shared" si="52"/>
        <v>21.85</v>
      </c>
      <c r="S203" s="9"/>
      <c r="T203" s="9"/>
      <c r="U203" s="9"/>
    </row>
    <row r="204" spans="1:21" x14ac:dyDescent="0.2">
      <c r="A204" s="93"/>
      <c r="B204" s="121"/>
      <c r="C204" s="76" t="s">
        <v>180</v>
      </c>
      <c r="D204" s="34">
        <v>4</v>
      </c>
      <c r="E204" s="14">
        <v>9</v>
      </c>
      <c r="F204" s="14"/>
      <c r="G204" s="14">
        <v>2.2000000000000002</v>
      </c>
      <c r="H204" s="30">
        <f t="shared" si="46"/>
        <v>11.2</v>
      </c>
      <c r="I204" s="14"/>
      <c r="J204" s="14"/>
      <c r="K204" s="30">
        <f t="shared" si="49"/>
        <v>11.2</v>
      </c>
      <c r="L204" s="14">
        <v>1.8</v>
      </c>
      <c r="M204" s="14">
        <v>7.1</v>
      </c>
      <c r="N204" s="14">
        <v>23</v>
      </c>
      <c r="O204" s="14">
        <f t="shared" si="53"/>
        <v>31.9</v>
      </c>
      <c r="P204" s="14">
        <f t="shared" si="54"/>
        <v>43.099999999999994</v>
      </c>
      <c r="Q204" s="14">
        <v>35.5</v>
      </c>
      <c r="R204" s="14">
        <f t="shared" si="52"/>
        <v>78.599999999999994</v>
      </c>
      <c r="S204" s="9"/>
      <c r="T204" s="9"/>
      <c r="U204" s="9"/>
    </row>
    <row r="205" spans="1:21" x14ac:dyDescent="0.2">
      <c r="A205" s="93"/>
      <c r="B205" s="121"/>
      <c r="C205" s="76" t="s">
        <v>170</v>
      </c>
      <c r="D205" s="34">
        <v>9</v>
      </c>
      <c r="E205" s="14">
        <v>9</v>
      </c>
      <c r="F205" s="14">
        <v>2</v>
      </c>
      <c r="G205" s="14"/>
      <c r="H205" s="30">
        <f t="shared" si="46"/>
        <v>11</v>
      </c>
      <c r="I205" s="14">
        <v>1.25</v>
      </c>
      <c r="J205" s="14"/>
      <c r="K205" s="30">
        <f t="shared" si="49"/>
        <v>12.25</v>
      </c>
      <c r="L205" s="14"/>
      <c r="M205" s="14">
        <v>5.5</v>
      </c>
      <c r="N205" s="14">
        <v>3.9</v>
      </c>
      <c r="O205" s="14">
        <f t="shared" si="53"/>
        <v>9.4</v>
      </c>
      <c r="P205" s="14">
        <f t="shared" si="54"/>
        <v>21.65</v>
      </c>
      <c r="Q205" s="14">
        <v>3.5</v>
      </c>
      <c r="R205" s="14">
        <f t="shared" si="52"/>
        <v>25.15</v>
      </c>
      <c r="S205" s="9"/>
      <c r="T205" s="9"/>
      <c r="U205" s="9"/>
    </row>
    <row r="206" spans="1:21" x14ac:dyDescent="0.2">
      <c r="A206" s="93"/>
      <c r="B206" s="121"/>
      <c r="C206" s="76" t="s">
        <v>178</v>
      </c>
      <c r="D206" s="34">
        <v>13</v>
      </c>
      <c r="E206" s="14">
        <v>17.2</v>
      </c>
      <c r="F206" s="14">
        <v>4.21</v>
      </c>
      <c r="G206" s="14">
        <v>3.01</v>
      </c>
      <c r="H206" s="30">
        <f t="shared" si="46"/>
        <v>24.42</v>
      </c>
      <c r="I206" s="14">
        <v>1.89</v>
      </c>
      <c r="J206" s="14"/>
      <c r="K206" s="30">
        <f t="shared" si="49"/>
        <v>26.310000000000002</v>
      </c>
      <c r="L206" s="14">
        <v>2.23</v>
      </c>
      <c r="M206" s="14">
        <v>8.66</v>
      </c>
      <c r="N206" s="14">
        <v>8.7899999999999991</v>
      </c>
      <c r="O206" s="14">
        <f t="shared" si="53"/>
        <v>19.68</v>
      </c>
      <c r="P206" s="14">
        <f t="shared" si="54"/>
        <v>45.99</v>
      </c>
      <c r="Q206" s="14">
        <v>8.25</v>
      </c>
      <c r="R206" s="14">
        <f t="shared" si="52"/>
        <v>54.24</v>
      </c>
      <c r="S206" s="9"/>
      <c r="T206" s="9"/>
      <c r="U206" s="9"/>
    </row>
    <row r="207" spans="1:21" x14ac:dyDescent="0.2">
      <c r="A207" s="93"/>
      <c r="B207" s="121"/>
      <c r="C207" s="76" t="s">
        <v>163</v>
      </c>
      <c r="D207" s="34">
        <v>17</v>
      </c>
      <c r="E207" s="14">
        <v>0.31</v>
      </c>
      <c r="F207" s="14"/>
      <c r="G207" s="14">
        <v>3.5</v>
      </c>
      <c r="H207" s="30">
        <f t="shared" si="46"/>
        <v>3.81</v>
      </c>
      <c r="I207" s="14">
        <v>1.25</v>
      </c>
      <c r="J207" s="14">
        <v>0.5</v>
      </c>
      <c r="K207" s="30">
        <f t="shared" si="49"/>
        <v>5.5600000000000005</v>
      </c>
      <c r="L207" s="14">
        <v>4.55</v>
      </c>
      <c r="M207" s="14">
        <v>6.1</v>
      </c>
      <c r="N207" s="14">
        <v>2.2200000000000002</v>
      </c>
      <c r="O207" s="14">
        <f t="shared" si="53"/>
        <v>12.87</v>
      </c>
      <c r="P207" s="14">
        <f t="shared" si="54"/>
        <v>18.43</v>
      </c>
      <c r="Q207" s="14">
        <v>12.28</v>
      </c>
      <c r="R207" s="14">
        <f t="shared" si="52"/>
        <v>30.71</v>
      </c>
      <c r="S207" s="9"/>
      <c r="T207" s="9"/>
      <c r="U207" s="9"/>
    </row>
    <row r="208" spans="1:21" x14ac:dyDescent="0.2">
      <c r="A208" s="93"/>
      <c r="B208" s="121"/>
      <c r="C208" s="76" t="s">
        <v>185</v>
      </c>
      <c r="D208" s="34">
        <v>1</v>
      </c>
      <c r="E208" s="14"/>
      <c r="F208" s="14"/>
      <c r="G208" s="14"/>
      <c r="H208" s="30">
        <f t="shared" si="46"/>
        <v>0</v>
      </c>
      <c r="I208" s="14">
        <v>0.1</v>
      </c>
      <c r="J208" s="14"/>
      <c r="K208" s="30">
        <f t="shared" si="49"/>
        <v>0.1</v>
      </c>
      <c r="L208" s="14"/>
      <c r="M208" s="14">
        <v>0.3</v>
      </c>
      <c r="N208" s="14">
        <v>0.2</v>
      </c>
      <c r="O208" s="14">
        <f t="shared" si="53"/>
        <v>0.5</v>
      </c>
      <c r="P208" s="14">
        <f t="shared" si="54"/>
        <v>0.6</v>
      </c>
      <c r="Q208" s="14"/>
      <c r="R208" s="14">
        <f t="shared" si="52"/>
        <v>0.6</v>
      </c>
      <c r="S208" s="9"/>
      <c r="T208" s="9"/>
      <c r="U208" s="9"/>
    </row>
    <row r="209" spans="1:21" x14ac:dyDescent="0.2">
      <c r="A209" s="93"/>
      <c r="B209" s="121"/>
      <c r="C209" s="76" t="s">
        <v>190</v>
      </c>
      <c r="D209" s="34">
        <v>2</v>
      </c>
      <c r="E209" s="14"/>
      <c r="F209" s="14"/>
      <c r="G209" s="14"/>
      <c r="H209" s="30">
        <f t="shared" si="46"/>
        <v>0</v>
      </c>
      <c r="I209" s="14"/>
      <c r="J209" s="14"/>
      <c r="K209" s="30">
        <f t="shared" si="49"/>
        <v>0</v>
      </c>
      <c r="L209" s="14">
        <v>0.5</v>
      </c>
      <c r="M209" s="14">
        <v>0.4</v>
      </c>
      <c r="N209" s="14"/>
      <c r="O209" s="14">
        <f t="shared" si="53"/>
        <v>0.9</v>
      </c>
      <c r="P209" s="14">
        <f t="shared" si="54"/>
        <v>0.9</v>
      </c>
      <c r="Q209" s="14">
        <v>0.7</v>
      </c>
      <c r="R209" s="14">
        <f t="shared" si="52"/>
        <v>1.6</v>
      </c>
      <c r="S209" s="9"/>
      <c r="T209" s="9"/>
      <c r="U209" s="9"/>
    </row>
    <row r="210" spans="1:21" x14ac:dyDescent="0.2">
      <c r="A210" s="93"/>
      <c r="B210" s="121"/>
      <c r="C210" s="78" t="s">
        <v>443</v>
      </c>
      <c r="D210" s="64"/>
      <c r="E210" s="36"/>
      <c r="F210" s="36"/>
      <c r="G210" s="36"/>
      <c r="H210" s="65"/>
      <c r="I210" s="36"/>
      <c r="J210" s="36"/>
      <c r="K210" s="65"/>
      <c r="L210" s="36"/>
      <c r="M210" s="36"/>
      <c r="N210" s="36"/>
      <c r="O210" s="36"/>
      <c r="P210" s="36"/>
      <c r="Q210" s="36"/>
      <c r="R210" s="36"/>
      <c r="S210" s="9"/>
      <c r="T210" s="9"/>
      <c r="U210" s="9"/>
    </row>
    <row r="211" spans="1:21" x14ac:dyDescent="0.2">
      <c r="A211" s="93"/>
      <c r="B211" s="121"/>
      <c r="C211" s="76" t="s">
        <v>169</v>
      </c>
      <c r="D211" s="34">
        <v>9</v>
      </c>
      <c r="E211" s="14">
        <v>0.01</v>
      </c>
      <c r="F211" s="14"/>
      <c r="G211" s="14"/>
      <c r="H211" s="30">
        <f t="shared" si="46"/>
        <v>0.01</v>
      </c>
      <c r="I211" s="14"/>
      <c r="J211" s="14"/>
      <c r="K211" s="30">
        <f t="shared" si="49"/>
        <v>0.01</v>
      </c>
      <c r="L211" s="14">
        <v>0.1</v>
      </c>
      <c r="M211" s="14">
        <v>2.52</v>
      </c>
      <c r="N211" s="14">
        <v>1.65</v>
      </c>
      <c r="O211" s="14">
        <f t="shared" si="53"/>
        <v>4.2699999999999996</v>
      </c>
      <c r="P211" s="14">
        <f t="shared" si="54"/>
        <v>4.2799999999999994</v>
      </c>
      <c r="Q211" s="14">
        <v>6</v>
      </c>
      <c r="R211" s="14">
        <f t="shared" si="52"/>
        <v>10.28</v>
      </c>
      <c r="S211" s="9"/>
      <c r="T211" s="9"/>
      <c r="U211" s="9"/>
    </row>
    <row r="212" spans="1:21" x14ac:dyDescent="0.2">
      <c r="A212" s="93"/>
      <c r="B212" s="121"/>
      <c r="C212" s="76" t="s">
        <v>165</v>
      </c>
      <c r="D212" s="34">
        <v>1</v>
      </c>
      <c r="E212" s="14"/>
      <c r="F212" s="14"/>
      <c r="G212" s="14"/>
      <c r="H212" s="30">
        <f t="shared" si="46"/>
        <v>0</v>
      </c>
      <c r="I212" s="14"/>
      <c r="J212" s="14"/>
      <c r="K212" s="30">
        <f t="shared" si="49"/>
        <v>0</v>
      </c>
      <c r="L212" s="14">
        <v>2</v>
      </c>
      <c r="M212" s="14">
        <v>0.5</v>
      </c>
      <c r="N212" s="14"/>
      <c r="O212" s="14">
        <f t="shared" si="53"/>
        <v>2.5</v>
      </c>
      <c r="P212" s="14">
        <f t="shared" si="54"/>
        <v>2.5</v>
      </c>
      <c r="Q212" s="14"/>
      <c r="R212" s="14">
        <f t="shared" si="52"/>
        <v>2.5</v>
      </c>
      <c r="S212" s="9"/>
      <c r="T212" s="9"/>
      <c r="U212" s="9"/>
    </row>
    <row r="213" spans="1:21" x14ac:dyDescent="0.2">
      <c r="A213" s="93"/>
      <c r="B213" s="121"/>
      <c r="C213" s="76" t="s">
        <v>181</v>
      </c>
      <c r="D213" s="34">
        <v>11</v>
      </c>
      <c r="E213" s="14"/>
      <c r="F213" s="14">
        <v>1</v>
      </c>
      <c r="G213" s="14"/>
      <c r="H213" s="30">
        <f t="shared" si="46"/>
        <v>1</v>
      </c>
      <c r="I213" s="14">
        <v>0.05</v>
      </c>
      <c r="J213" s="14"/>
      <c r="K213" s="30">
        <f t="shared" si="49"/>
        <v>1.05</v>
      </c>
      <c r="L213" s="14">
        <v>0.2</v>
      </c>
      <c r="M213" s="14">
        <v>6.35</v>
      </c>
      <c r="N213" s="14">
        <v>4.2</v>
      </c>
      <c r="O213" s="14">
        <f t="shared" si="53"/>
        <v>10.75</v>
      </c>
      <c r="P213" s="14">
        <f t="shared" si="54"/>
        <v>11.8</v>
      </c>
      <c r="Q213" s="14">
        <v>1.7</v>
      </c>
      <c r="R213" s="14">
        <f t="shared" si="52"/>
        <v>13.5</v>
      </c>
      <c r="S213" s="9"/>
      <c r="T213" s="9"/>
      <c r="U213" s="9"/>
    </row>
    <row r="214" spans="1:21" x14ac:dyDescent="0.2">
      <c r="A214" s="93"/>
      <c r="B214" s="121"/>
      <c r="C214" s="76" t="s">
        <v>171</v>
      </c>
      <c r="D214" s="34">
        <v>16</v>
      </c>
      <c r="E214" s="14"/>
      <c r="F214" s="14"/>
      <c r="G214" s="14"/>
      <c r="H214" s="30">
        <f t="shared" si="46"/>
        <v>0</v>
      </c>
      <c r="I214" s="14">
        <v>6.55</v>
      </c>
      <c r="J214" s="14"/>
      <c r="K214" s="30">
        <f t="shared" si="49"/>
        <v>6.55</v>
      </c>
      <c r="L214" s="14">
        <v>2.75</v>
      </c>
      <c r="M214" s="14">
        <v>5.25</v>
      </c>
      <c r="N214" s="14">
        <v>2.2000000000000002</v>
      </c>
      <c r="O214" s="14">
        <f t="shared" si="53"/>
        <v>10.199999999999999</v>
      </c>
      <c r="P214" s="14">
        <f t="shared" si="54"/>
        <v>16.75</v>
      </c>
      <c r="Q214" s="14">
        <v>10.5</v>
      </c>
      <c r="R214" s="14">
        <f t="shared" si="52"/>
        <v>27.25</v>
      </c>
      <c r="S214" s="9"/>
      <c r="T214" s="9"/>
      <c r="U214" s="9"/>
    </row>
    <row r="215" spans="1:21" x14ac:dyDescent="0.2">
      <c r="A215" s="93"/>
      <c r="B215" s="121"/>
      <c r="C215" s="76" t="s">
        <v>187</v>
      </c>
      <c r="D215" s="34">
        <v>11</v>
      </c>
      <c r="E215" s="14"/>
      <c r="F215" s="14">
        <v>2.8</v>
      </c>
      <c r="G215" s="14"/>
      <c r="H215" s="30">
        <f t="shared" si="46"/>
        <v>2.8</v>
      </c>
      <c r="I215" s="14">
        <v>3.5</v>
      </c>
      <c r="J215" s="14"/>
      <c r="K215" s="30">
        <f t="shared" si="49"/>
        <v>6.3</v>
      </c>
      <c r="L215" s="14">
        <v>0.8</v>
      </c>
      <c r="M215" s="14">
        <v>2.4</v>
      </c>
      <c r="N215" s="14">
        <v>1.5</v>
      </c>
      <c r="O215" s="14">
        <f t="shared" si="53"/>
        <v>4.7</v>
      </c>
      <c r="P215" s="14">
        <f t="shared" si="54"/>
        <v>11</v>
      </c>
      <c r="Q215" s="14">
        <v>14.2</v>
      </c>
      <c r="R215" s="14">
        <f t="shared" si="52"/>
        <v>25.2</v>
      </c>
      <c r="S215" s="9"/>
      <c r="T215" s="9"/>
      <c r="U215" s="9"/>
    </row>
    <row r="216" spans="1:21" x14ac:dyDescent="0.2">
      <c r="A216" s="93"/>
      <c r="B216" s="121"/>
      <c r="C216" s="76" t="s">
        <v>173</v>
      </c>
      <c r="D216" s="34">
        <v>25</v>
      </c>
      <c r="E216" s="14">
        <v>0.3</v>
      </c>
      <c r="F216" s="14"/>
      <c r="G216" s="14">
        <v>4.3</v>
      </c>
      <c r="H216" s="30">
        <f t="shared" si="46"/>
        <v>4.5999999999999996</v>
      </c>
      <c r="I216" s="14">
        <v>1.2</v>
      </c>
      <c r="J216" s="14"/>
      <c r="K216" s="30">
        <f t="shared" si="49"/>
        <v>5.8</v>
      </c>
      <c r="L216" s="14">
        <v>12.41</v>
      </c>
      <c r="M216" s="14">
        <v>4.4000000000000004</v>
      </c>
      <c r="N216" s="14">
        <v>3</v>
      </c>
      <c r="O216" s="14">
        <f t="shared" si="53"/>
        <v>19.810000000000002</v>
      </c>
      <c r="P216" s="14">
        <f t="shared" si="54"/>
        <v>25.610000000000003</v>
      </c>
      <c r="Q216" s="14">
        <v>74.400000000000006</v>
      </c>
      <c r="R216" s="14">
        <f t="shared" si="52"/>
        <v>100.01</v>
      </c>
      <c r="S216" s="9"/>
      <c r="T216" s="9"/>
      <c r="U216" s="9"/>
    </row>
    <row r="217" spans="1:21" x14ac:dyDescent="0.2">
      <c r="A217" s="93"/>
      <c r="B217" s="121"/>
      <c r="C217" s="76" t="s">
        <v>191</v>
      </c>
      <c r="D217" s="34">
        <v>11</v>
      </c>
      <c r="E217" s="14"/>
      <c r="F217" s="14"/>
      <c r="G217" s="14">
        <v>4.5</v>
      </c>
      <c r="H217" s="30">
        <f t="shared" si="46"/>
        <v>4.5</v>
      </c>
      <c r="I217" s="14"/>
      <c r="J217" s="14"/>
      <c r="K217" s="30">
        <f t="shared" si="49"/>
        <v>4.5</v>
      </c>
      <c r="L217" s="14">
        <v>2.5</v>
      </c>
      <c r="M217" s="14">
        <v>8</v>
      </c>
      <c r="N217" s="14">
        <v>1.6</v>
      </c>
      <c r="O217" s="14">
        <f t="shared" si="53"/>
        <v>12.1</v>
      </c>
      <c r="P217" s="14">
        <f t="shared" si="54"/>
        <v>16.600000000000001</v>
      </c>
      <c r="Q217" s="14">
        <v>3.2</v>
      </c>
      <c r="R217" s="14">
        <f t="shared" si="52"/>
        <v>19.8</v>
      </c>
      <c r="S217" s="9"/>
      <c r="T217" s="9"/>
      <c r="U217" s="9"/>
    </row>
    <row r="218" spans="1:21" x14ac:dyDescent="0.2">
      <c r="A218" s="93"/>
      <c r="B218" s="121"/>
      <c r="C218" s="76" t="s">
        <v>182</v>
      </c>
      <c r="D218" s="34">
        <v>0</v>
      </c>
      <c r="E218" s="14"/>
      <c r="F218" s="14"/>
      <c r="G218" s="14"/>
      <c r="H218" s="30">
        <f t="shared" si="46"/>
        <v>0</v>
      </c>
      <c r="I218" s="14"/>
      <c r="J218" s="14"/>
      <c r="K218" s="30">
        <f t="shared" si="49"/>
        <v>0</v>
      </c>
      <c r="L218" s="14"/>
      <c r="M218" s="14"/>
      <c r="N218" s="14"/>
      <c r="O218" s="14">
        <f t="shared" si="53"/>
        <v>0</v>
      </c>
      <c r="P218" s="14">
        <f t="shared" si="54"/>
        <v>0</v>
      </c>
      <c r="Q218" s="14"/>
      <c r="R218" s="14">
        <f t="shared" si="52"/>
        <v>0</v>
      </c>
      <c r="S218" s="9"/>
      <c r="T218" s="9"/>
      <c r="U218" s="9"/>
    </row>
    <row r="219" spans="1:21" x14ac:dyDescent="0.2">
      <c r="A219" s="93"/>
      <c r="B219" s="121"/>
      <c r="C219" s="76" t="s">
        <v>166</v>
      </c>
      <c r="D219" s="34">
        <v>0</v>
      </c>
      <c r="E219" s="14"/>
      <c r="F219" s="14"/>
      <c r="G219" s="14"/>
      <c r="H219" s="30">
        <f t="shared" si="46"/>
        <v>0</v>
      </c>
      <c r="I219" s="14"/>
      <c r="J219" s="14"/>
      <c r="K219" s="30">
        <f t="shared" si="49"/>
        <v>0</v>
      </c>
      <c r="L219" s="14"/>
      <c r="M219" s="14"/>
      <c r="N219" s="14"/>
      <c r="O219" s="14">
        <f t="shared" si="53"/>
        <v>0</v>
      </c>
      <c r="P219" s="14">
        <f t="shared" si="54"/>
        <v>0</v>
      </c>
      <c r="Q219" s="14"/>
      <c r="R219" s="14">
        <f t="shared" si="52"/>
        <v>0</v>
      </c>
      <c r="S219" s="9"/>
      <c r="T219" s="9"/>
      <c r="U219" s="9"/>
    </row>
    <row r="220" spans="1:21" x14ac:dyDescent="0.2">
      <c r="A220" s="93"/>
      <c r="B220" s="121"/>
      <c r="C220" s="76" t="s">
        <v>177</v>
      </c>
      <c r="D220" s="34">
        <v>1</v>
      </c>
      <c r="E220" s="14"/>
      <c r="F220" s="14"/>
      <c r="G220" s="14"/>
      <c r="H220" s="30">
        <f t="shared" si="46"/>
        <v>0</v>
      </c>
      <c r="I220" s="14"/>
      <c r="J220" s="14"/>
      <c r="K220" s="30">
        <f t="shared" si="49"/>
        <v>0</v>
      </c>
      <c r="L220" s="14"/>
      <c r="M220" s="14">
        <v>0.3</v>
      </c>
      <c r="N220" s="14">
        <v>0.1</v>
      </c>
      <c r="O220" s="14">
        <f t="shared" si="53"/>
        <v>0.4</v>
      </c>
      <c r="P220" s="14">
        <f t="shared" si="54"/>
        <v>0.4</v>
      </c>
      <c r="Q220" s="14"/>
      <c r="R220" s="14">
        <f t="shared" si="52"/>
        <v>0.4</v>
      </c>
      <c r="S220" s="9"/>
      <c r="T220" s="9"/>
      <c r="U220" s="9"/>
    </row>
    <row r="221" spans="1:21" x14ac:dyDescent="0.2">
      <c r="A221" s="93"/>
      <c r="B221" s="121"/>
      <c r="C221" s="76" t="s">
        <v>304</v>
      </c>
      <c r="D221" s="34">
        <v>1</v>
      </c>
      <c r="E221" s="14"/>
      <c r="F221" s="14"/>
      <c r="G221" s="14"/>
      <c r="H221" s="30">
        <f t="shared" si="46"/>
        <v>0</v>
      </c>
      <c r="I221" s="14"/>
      <c r="J221" s="14"/>
      <c r="K221" s="30">
        <f>+SUM(H221:J221)</f>
        <v>0</v>
      </c>
      <c r="L221" s="14">
        <v>0.1</v>
      </c>
      <c r="M221" s="14">
        <v>0.05</v>
      </c>
      <c r="N221" s="14"/>
      <c r="O221" s="14">
        <f t="shared" si="53"/>
        <v>0.15000000000000002</v>
      </c>
      <c r="P221" s="14">
        <f t="shared" si="54"/>
        <v>0.15000000000000002</v>
      </c>
      <c r="Q221" s="14"/>
      <c r="R221" s="14">
        <f t="shared" si="52"/>
        <v>0.15000000000000002</v>
      </c>
      <c r="S221" s="9"/>
      <c r="T221" s="9"/>
      <c r="U221" s="9"/>
    </row>
    <row r="222" spans="1:21" x14ac:dyDescent="0.2">
      <c r="A222" s="94"/>
      <c r="B222" s="122"/>
      <c r="C222" s="88" t="s">
        <v>179</v>
      </c>
      <c r="D222" s="89"/>
      <c r="E222" s="90"/>
      <c r="F222" s="90"/>
      <c r="G222" s="90"/>
      <c r="H222" s="91"/>
      <c r="I222" s="90"/>
      <c r="J222" s="90"/>
      <c r="K222" s="91"/>
      <c r="L222" s="90"/>
      <c r="M222" s="90"/>
      <c r="N222" s="90"/>
      <c r="O222" s="90"/>
      <c r="P222" s="90"/>
      <c r="Q222" s="90"/>
      <c r="R222" s="90"/>
      <c r="S222" s="9"/>
      <c r="T222" s="9"/>
      <c r="U222" s="9"/>
    </row>
    <row r="223" spans="1:21" ht="15" x14ac:dyDescent="0.25">
      <c r="A223" s="230" t="s">
        <v>0</v>
      </c>
      <c r="B223" s="231"/>
      <c r="C223" s="232" t="s">
        <v>0</v>
      </c>
      <c r="D223" s="53">
        <f t="shared" ref="D223:R223" si="55">+SUM(D191:D222)</f>
        <v>721</v>
      </c>
      <c r="E223" s="54">
        <f>SUM(E191:E222)</f>
        <v>136</v>
      </c>
      <c r="F223" s="54">
        <f>SUM(F191:F222)</f>
        <v>88.039999999999992</v>
      </c>
      <c r="G223" s="54">
        <f>SUM(G191:G222)</f>
        <v>30.419999999999998</v>
      </c>
      <c r="H223" s="54">
        <f>SUM(H191:H222)</f>
        <v>254.46</v>
      </c>
      <c r="I223" s="54">
        <f t="shared" si="55"/>
        <v>60.029999999999994</v>
      </c>
      <c r="J223" s="54">
        <f t="shared" si="55"/>
        <v>12.75</v>
      </c>
      <c r="K223" s="54">
        <f t="shared" si="55"/>
        <v>327.24</v>
      </c>
      <c r="L223" s="54">
        <f t="shared" si="55"/>
        <v>68.289999999999992</v>
      </c>
      <c r="M223" s="54">
        <f t="shared" si="55"/>
        <v>222.01000000000002</v>
      </c>
      <c r="N223" s="54">
        <f t="shared" si="55"/>
        <v>359.32</v>
      </c>
      <c r="O223" s="54">
        <f t="shared" si="55"/>
        <v>649.62</v>
      </c>
      <c r="P223" s="54">
        <f t="shared" si="55"/>
        <v>976.86</v>
      </c>
      <c r="Q223" s="54">
        <f t="shared" si="55"/>
        <v>689.15000000000009</v>
      </c>
      <c r="R223" s="55">
        <f t="shared" si="55"/>
        <v>1666.01</v>
      </c>
      <c r="S223" s="9"/>
      <c r="T223" s="9"/>
      <c r="U223" s="9"/>
    </row>
    <row r="224" spans="1:21" ht="14.25" customHeight="1" x14ac:dyDescent="0.2">
      <c r="A224" s="93" t="s">
        <v>406</v>
      </c>
      <c r="B224" s="120" t="s">
        <v>219</v>
      </c>
      <c r="C224" s="73" t="s">
        <v>219</v>
      </c>
      <c r="D224" s="74">
        <v>14</v>
      </c>
      <c r="E224" s="39"/>
      <c r="F224" s="39"/>
      <c r="G224" s="39"/>
      <c r="H224" s="48">
        <f t="shared" si="46"/>
        <v>0</v>
      </c>
      <c r="I224" s="39">
        <v>1</v>
      </c>
      <c r="J224" s="39"/>
      <c r="K224" s="48">
        <f t="shared" ref="K224:K267" si="56">+SUM(H224:J224)</f>
        <v>1</v>
      </c>
      <c r="L224" s="39">
        <v>4</v>
      </c>
      <c r="M224" s="39">
        <v>13.55</v>
      </c>
      <c r="N224" s="39"/>
      <c r="O224" s="39">
        <f>+SUM(L224:N224)</f>
        <v>17.55</v>
      </c>
      <c r="P224" s="39">
        <f>+SUM(K224+O224)</f>
        <v>18.55</v>
      </c>
      <c r="Q224" s="39">
        <v>6.5</v>
      </c>
      <c r="R224" s="39">
        <f t="shared" ref="R224:R267" si="57">+SUM(P224:Q224)</f>
        <v>25.05</v>
      </c>
      <c r="S224" s="9"/>
      <c r="T224" s="9"/>
      <c r="U224" s="9"/>
    </row>
    <row r="225" spans="1:21" ht="14.25" customHeight="1" x14ac:dyDescent="0.2">
      <c r="A225" s="93"/>
      <c r="B225" s="121"/>
      <c r="C225" s="76" t="s">
        <v>205</v>
      </c>
      <c r="D225" s="77">
        <v>3</v>
      </c>
      <c r="E225" s="14"/>
      <c r="F225" s="14"/>
      <c r="G225" s="14"/>
      <c r="H225" s="30">
        <f t="shared" si="46"/>
        <v>0</v>
      </c>
      <c r="I225" s="14"/>
      <c r="J225" s="14"/>
      <c r="K225" s="30">
        <f t="shared" si="56"/>
        <v>0</v>
      </c>
      <c r="L225" s="14">
        <v>2.5</v>
      </c>
      <c r="M225" s="14">
        <v>2</v>
      </c>
      <c r="N225" s="14">
        <v>0.1</v>
      </c>
      <c r="O225" s="14">
        <f>+SUM(L225:N225)</f>
        <v>4.5999999999999996</v>
      </c>
      <c r="P225" s="14">
        <f>+SUM(K225+O225)</f>
        <v>4.5999999999999996</v>
      </c>
      <c r="Q225" s="14">
        <v>11.5</v>
      </c>
      <c r="R225" s="14">
        <f t="shared" si="57"/>
        <v>16.100000000000001</v>
      </c>
      <c r="S225" s="9"/>
      <c r="T225" s="9"/>
      <c r="U225" s="9"/>
    </row>
    <row r="226" spans="1:21" ht="14.25" customHeight="1" x14ac:dyDescent="0.2">
      <c r="A226" s="93"/>
      <c r="B226" s="121"/>
      <c r="C226" s="76" t="s">
        <v>275</v>
      </c>
      <c r="D226" s="77">
        <v>0</v>
      </c>
      <c r="E226" s="14"/>
      <c r="F226" s="14"/>
      <c r="G226" s="14"/>
      <c r="H226" s="30">
        <f t="shared" si="46"/>
        <v>0</v>
      </c>
      <c r="I226" s="14"/>
      <c r="J226" s="14"/>
      <c r="K226" s="30">
        <f t="shared" si="56"/>
        <v>0</v>
      </c>
      <c r="L226" s="14"/>
      <c r="M226" s="14"/>
      <c r="N226" s="14"/>
      <c r="O226" s="14">
        <f t="shared" ref="O226:O234" si="58">+SUM(L226:N226)</f>
        <v>0</v>
      </c>
      <c r="P226" s="14">
        <f t="shared" ref="P226:P234" si="59">+SUM(K226+O226)</f>
        <v>0</v>
      </c>
      <c r="Q226" s="14"/>
      <c r="R226" s="14">
        <f t="shared" si="57"/>
        <v>0</v>
      </c>
      <c r="S226" s="9"/>
      <c r="T226" s="9"/>
      <c r="U226" s="9"/>
    </row>
    <row r="227" spans="1:21" ht="14.25" customHeight="1" x14ac:dyDescent="0.2">
      <c r="A227" s="93"/>
      <c r="B227" s="121"/>
      <c r="C227" s="76" t="s">
        <v>202</v>
      </c>
      <c r="D227" s="77">
        <v>1</v>
      </c>
      <c r="E227" s="14">
        <v>1.5</v>
      </c>
      <c r="F227" s="14"/>
      <c r="G227" s="14"/>
      <c r="H227" s="30">
        <f t="shared" si="46"/>
        <v>1.5</v>
      </c>
      <c r="I227" s="14"/>
      <c r="J227" s="14"/>
      <c r="K227" s="30">
        <f t="shared" si="56"/>
        <v>1.5</v>
      </c>
      <c r="L227" s="14"/>
      <c r="M227" s="14"/>
      <c r="N227" s="14"/>
      <c r="O227" s="14">
        <f t="shared" si="58"/>
        <v>0</v>
      </c>
      <c r="P227" s="14">
        <f t="shared" si="59"/>
        <v>1.5</v>
      </c>
      <c r="Q227" s="14"/>
      <c r="R227" s="14">
        <f t="shared" si="57"/>
        <v>1.5</v>
      </c>
      <c r="S227" s="9"/>
      <c r="T227" s="9"/>
      <c r="U227" s="9"/>
    </row>
    <row r="228" spans="1:21" x14ac:dyDescent="0.2">
      <c r="A228" s="93"/>
      <c r="B228" s="121"/>
      <c r="C228" s="76" t="s">
        <v>195</v>
      </c>
      <c r="D228" s="77">
        <v>2</v>
      </c>
      <c r="E228" s="14"/>
      <c r="F228" s="14"/>
      <c r="G228" s="14"/>
      <c r="H228" s="30">
        <f t="shared" si="46"/>
        <v>0</v>
      </c>
      <c r="I228" s="14"/>
      <c r="J228" s="14"/>
      <c r="K228" s="30">
        <f t="shared" si="56"/>
        <v>0</v>
      </c>
      <c r="L228" s="14">
        <v>1</v>
      </c>
      <c r="M228" s="14"/>
      <c r="N228" s="14"/>
      <c r="O228" s="14">
        <f t="shared" si="58"/>
        <v>1</v>
      </c>
      <c r="P228" s="14">
        <f t="shared" si="59"/>
        <v>1</v>
      </c>
      <c r="Q228" s="14">
        <v>131</v>
      </c>
      <c r="R228" s="14">
        <f t="shared" si="57"/>
        <v>132</v>
      </c>
      <c r="S228" s="9"/>
      <c r="T228" s="9"/>
      <c r="U228" s="9"/>
    </row>
    <row r="229" spans="1:21" x14ac:dyDescent="0.2">
      <c r="A229" s="93"/>
      <c r="B229" s="121"/>
      <c r="C229" s="76" t="s">
        <v>204</v>
      </c>
      <c r="D229" s="77">
        <v>0</v>
      </c>
      <c r="E229" s="14"/>
      <c r="F229" s="14"/>
      <c r="G229" s="14"/>
      <c r="H229" s="30">
        <f t="shared" si="46"/>
        <v>0</v>
      </c>
      <c r="I229" s="14"/>
      <c r="J229" s="14"/>
      <c r="K229" s="30">
        <f t="shared" si="56"/>
        <v>0</v>
      </c>
      <c r="L229" s="14"/>
      <c r="M229" s="14"/>
      <c r="N229" s="14"/>
      <c r="O229" s="14">
        <f t="shared" si="58"/>
        <v>0</v>
      </c>
      <c r="P229" s="14">
        <f t="shared" si="59"/>
        <v>0</v>
      </c>
      <c r="Q229" s="14"/>
      <c r="R229" s="14">
        <f t="shared" si="57"/>
        <v>0</v>
      </c>
      <c r="S229" s="9"/>
      <c r="T229" s="9"/>
      <c r="U229" s="9"/>
    </row>
    <row r="230" spans="1:21" x14ac:dyDescent="0.2">
      <c r="A230" s="93"/>
      <c r="B230" s="121"/>
      <c r="C230" s="76" t="s">
        <v>277</v>
      </c>
      <c r="D230" s="77">
        <v>0</v>
      </c>
      <c r="E230" s="14"/>
      <c r="F230" s="14"/>
      <c r="G230" s="14"/>
      <c r="H230" s="30">
        <f t="shared" si="46"/>
        <v>0</v>
      </c>
      <c r="I230" s="14"/>
      <c r="J230" s="14"/>
      <c r="K230" s="30">
        <f t="shared" si="56"/>
        <v>0</v>
      </c>
      <c r="L230" s="14"/>
      <c r="M230" s="14"/>
      <c r="N230" s="14"/>
      <c r="O230" s="14">
        <f t="shared" si="58"/>
        <v>0</v>
      </c>
      <c r="P230" s="14">
        <f t="shared" si="59"/>
        <v>0</v>
      </c>
      <c r="Q230" s="14"/>
      <c r="R230" s="14">
        <f t="shared" si="57"/>
        <v>0</v>
      </c>
      <c r="S230" s="9"/>
      <c r="T230" s="9"/>
      <c r="U230" s="9"/>
    </row>
    <row r="231" spans="1:21" x14ac:dyDescent="0.2">
      <c r="A231" s="93"/>
      <c r="B231" s="124"/>
      <c r="C231" s="76" t="s">
        <v>208</v>
      </c>
      <c r="D231" s="77">
        <v>3</v>
      </c>
      <c r="E231" s="14">
        <v>1</v>
      </c>
      <c r="F231" s="14"/>
      <c r="G231" s="14"/>
      <c r="H231" s="30">
        <f t="shared" si="46"/>
        <v>1</v>
      </c>
      <c r="I231" s="14">
        <v>0.5</v>
      </c>
      <c r="J231" s="14"/>
      <c r="K231" s="30">
        <f t="shared" si="56"/>
        <v>1.5</v>
      </c>
      <c r="L231" s="14">
        <v>1.1000000000000001</v>
      </c>
      <c r="M231" s="14">
        <v>35.65</v>
      </c>
      <c r="N231" s="14">
        <v>1</v>
      </c>
      <c r="O231" s="14">
        <f t="shared" si="58"/>
        <v>37.75</v>
      </c>
      <c r="P231" s="14">
        <f t="shared" si="59"/>
        <v>39.25</v>
      </c>
      <c r="Q231" s="14"/>
      <c r="R231" s="14">
        <f t="shared" si="57"/>
        <v>39.25</v>
      </c>
      <c r="S231" s="9"/>
      <c r="T231" s="9"/>
      <c r="U231" s="9"/>
    </row>
    <row r="232" spans="1:21" x14ac:dyDescent="0.2">
      <c r="A232" s="93"/>
      <c r="B232" s="121" t="s">
        <v>431</v>
      </c>
      <c r="C232" s="76" t="s">
        <v>200</v>
      </c>
      <c r="D232" s="77">
        <v>4</v>
      </c>
      <c r="E232" s="14"/>
      <c r="F232" s="14"/>
      <c r="G232" s="14"/>
      <c r="H232" s="30">
        <f t="shared" si="46"/>
        <v>0</v>
      </c>
      <c r="I232" s="14">
        <v>0.5</v>
      </c>
      <c r="J232" s="14"/>
      <c r="K232" s="30">
        <f t="shared" si="56"/>
        <v>0.5</v>
      </c>
      <c r="L232" s="14"/>
      <c r="M232" s="14">
        <v>0.2</v>
      </c>
      <c r="N232" s="14">
        <v>0.35</v>
      </c>
      <c r="O232" s="14">
        <f t="shared" si="58"/>
        <v>0.55000000000000004</v>
      </c>
      <c r="P232" s="14">
        <f t="shared" si="59"/>
        <v>1.05</v>
      </c>
      <c r="Q232" s="14">
        <v>0.05</v>
      </c>
      <c r="R232" s="14">
        <f t="shared" si="57"/>
        <v>1.1000000000000001</v>
      </c>
      <c r="S232" s="9"/>
      <c r="T232" s="9"/>
      <c r="U232" s="9"/>
    </row>
    <row r="233" spans="1:21" x14ac:dyDescent="0.2">
      <c r="A233" s="93"/>
      <c r="B233" s="121"/>
      <c r="C233" s="76" t="s">
        <v>305</v>
      </c>
      <c r="D233" s="77">
        <v>0</v>
      </c>
      <c r="E233" s="14"/>
      <c r="F233" s="14"/>
      <c r="G233" s="14"/>
      <c r="H233" s="30">
        <f t="shared" si="46"/>
        <v>0</v>
      </c>
      <c r="I233" s="14"/>
      <c r="J233" s="14"/>
      <c r="K233" s="30">
        <f t="shared" si="56"/>
        <v>0</v>
      </c>
      <c r="L233" s="14"/>
      <c r="M233" s="14"/>
      <c r="N233" s="14"/>
      <c r="O233" s="14">
        <f t="shared" si="58"/>
        <v>0</v>
      </c>
      <c r="P233" s="14">
        <f t="shared" si="59"/>
        <v>0</v>
      </c>
      <c r="Q233" s="14"/>
      <c r="R233" s="14">
        <f t="shared" si="57"/>
        <v>0</v>
      </c>
      <c r="S233" s="9"/>
      <c r="T233" s="9"/>
      <c r="U233" s="9"/>
    </row>
    <row r="234" spans="1:21" x14ac:dyDescent="0.2">
      <c r="A234" s="93"/>
      <c r="B234" s="121"/>
      <c r="C234" s="76" t="s">
        <v>215</v>
      </c>
      <c r="D234" s="77">
        <v>0</v>
      </c>
      <c r="E234" s="14"/>
      <c r="F234" s="14"/>
      <c r="G234" s="14"/>
      <c r="H234" s="30">
        <f t="shared" si="46"/>
        <v>0</v>
      </c>
      <c r="I234" s="14"/>
      <c r="J234" s="14"/>
      <c r="K234" s="30">
        <f t="shared" si="56"/>
        <v>0</v>
      </c>
      <c r="L234" s="14"/>
      <c r="M234" s="14"/>
      <c r="N234" s="14"/>
      <c r="O234" s="14">
        <f t="shared" si="58"/>
        <v>0</v>
      </c>
      <c r="P234" s="14">
        <f t="shared" si="59"/>
        <v>0</v>
      </c>
      <c r="Q234" s="14"/>
      <c r="R234" s="14">
        <f t="shared" si="57"/>
        <v>0</v>
      </c>
      <c r="S234" s="9"/>
      <c r="T234" s="9"/>
      <c r="U234" s="9"/>
    </row>
    <row r="235" spans="1:21" x14ac:dyDescent="0.2">
      <c r="A235" s="93"/>
      <c r="B235" s="121"/>
      <c r="C235" s="82" t="s">
        <v>201</v>
      </c>
      <c r="D235" s="83">
        <v>1</v>
      </c>
      <c r="E235" s="17"/>
      <c r="F235" s="17"/>
      <c r="G235" s="17"/>
      <c r="H235" s="32">
        <f t="shared" si="46"/>
        <v>0</v>
      </c>
      <c r="I235" s="17"/>
      <c r="J235" s="17"/>
      <c r="K235" s="32">
        <f t="shared" si="56"/>
        <v>0</v>
      </c>
      <c r="L235" s="17">
        <v>1</v>
      </c>
      <c r="M235" s="17">
        <v>23</v>
      </c>
      <c r="N235" s="17"/>
      <c r="O235" s="17">
        <f>+SUM(L235:N235)</f>
        <v>24</v>
      </c>
      <c r="P235" s="17">
        <f>+SUM(K235+O235)</f>
        <v>24</v>
      </c>
      <c r="Q235" s="17"/>
      <c r="R235" s="17">
        <f t="shared" si="57"/>
        <v>24</v>
      </c>
      <c r="S235" s="9"/>
      <c r="T235" s="9"/>
      <c r="U235" s="9"/>
    </row>
    <row r="236" spans="1:21" ht="15" x14ac:dyDescent="0.25">
      <c r="A236" s="230" t="s">
        <v>0</v>
      </c>
      <c r="B236" s="231"/>
      <c r="C236" s="232" t="s">
        <v>0</v>
      </c>
      <c r="D236" s="53">
        <f t="shared" ref="D236:R236" si="60">SUM(D224:D235)</f>
        <v>28</v>
      </c>
      <c r="E236" s="54">
        <f t="shared" si="60"/>
        <v>2.5</v>
      </c>
      <c r="F236" s="54">
        <f t="shared" si="60"/>
        <v>0</v>
      </c>
      <c r="G236" s="54">
        <f t="shared" si="60"/>
        <v>0</v>
      </c>
      <c r="H236" s="54">
        <f t="shared" si="60"/>
        <v>2.5</v>
      </c>
      <c r="I236" s="54">
        <f t="shared" si="60"/>
        <v>2</v>
      </c>
      <c r="J236" s="54">
        <f t="shared" si="60"/>
        <v>0</v>
      </c>
      <c r="K236" s="54">
        <f t="shared" si="60"/>
        <v>4.5</v>
      </c>
      <c r="L236" s="54">
        <f t="shared" si="60"/>
        <v>9.6</v>
      </c>
      <c r="M236" s="54">
        <f t="shared" si="60"/>
        <v>74.400000000000006</v>
      </c>
      <c r="N236" s="54">
        <f t="shared" si="60"/>
        <v>1.4500000000000002</v>
      </c>
      <c r="O236" s="54">
        <f t="shared" si="60"/>
        <v>85.449999999999989</v>
      </c>
      <c r="P236" s="54">
        <f t="shared" si="60"/>
        <v>89.95</v>
      </c>
      <c r="Q236" s="54">
        <f t="shared" si="60"/>
        <v>149.05000000000001</v>
      </c>
      <c r="R236" s="55">
        <f t="shared" si="60"/>
        <v>239</v>
      </c>
      <c r="S236" s="9"/>
      <c r="T236" s="9"/>
      <c r="U236" s="9"/>
    </row>
    <row r="237" spans="1:21" x14ac:dyDescent="0.2">
      <c r="A237" s="93" t="s">
        <v>9</v>
      </c>
      <c r="B237" s="120" t="s">
        <v>207</v>
      </c>
      <c r="C237" s="73" t="s">
        <v>207</v>
      </c>
      <c r="D237" s="74">
        <v>3</v>
      </c>
      <c r="E237" s="39"/>
      <c r="F237" s="39"/>
      <c r="G237" s="39"/>
      <c r="H237" s="48">
        <f t="shared" si="46"/>
        <v>0</v>
      </c>
      <c r="I237" s="39"/>
      <c r="J237" s="39"/>
      <c r="K237" s="48">
        <f t="shared" si="56"/>
        <v>0</v>
      </c>
      <c r="L237" s="39">
        <v>1</v>
      </c>
      <c r="M237" s="39">
        <v>0.1</v>
      </c>
      <c r="N237" s="39">
        <v>3</v>
      </c>
      <c r="O237" s="39">
        <f>+SUM(L237:N237)</f>
        <v>4.0999999999999996</v>
      </c>
      <c r="P237" s="39">
        <f>+SUM(K237+O237)</f>
        <v>4.0999999999999996</v>
      </c>
      <c r="Q237" s="39">
        <v>0.9</v>
      </c>
      <c r="R237" s="39">
        <f t="shared" si="57"/>
        <v>5</v>
      </c>
      <c r="S237" s="9"/>
      <c r="T237" s="9"/>
      <c r="U237" s="9"/>
    </row>
    <row r="238" spans="1:21" x14ac:dyDescent="0.2">
      <c r="A238" s="93"/>
      <c r="B238" s="121"/>
      <c r="C238" s="76" t="s">
        <v>218</v>
      </c>
      <c r="D238" s="77">
        <v>4</v>
      </c>
      <c r="E238" s="14"/>
      <c r="F238" s="14">
        <v>2</v>
      </c>
      <c r="G238" s="14"/>
      <c r="H238" s="30">
        <f t="shared" si="46"/>
        <v>2</v>
      </c>
      <c r="I238" s="14"/>
      <c r="J238" s="14"/>
      <c r="K238" s="30">
        <f t="shared" si="56"/>
        <v>2</v>
      </c>
      <c r="L238" s="14">
        <v>0.5</v>
      </c>
      <c r="M238" s="14">
        <v>1.4</v>
      </c>
      <c r="N238" s="14">
        <v>2.1</v>
      </c>
      <c r="O238" s="14">
        <f>+SUM(L238:N238)</f>
        <v>4</v>
      </c>
      <c r="P238" s="14">
        <f>+SUM(K238+O238)</f>
        <v>6</v>
      </c>
      <c r="Q238" s="14"/>
      <c r="R238" s="14">
        <f t="shared" si="57"/>
        <v>6</v>
      </c>
      <c r="S238" s="9"/>
      <c r="T238" s="9"/>
      <c r="U238" s="9"/>
    </row>
    <row r="239" spans="1:21" x14ac:dyDescent="0.2">
      <c r="A239" s="93"/>
      <c r="B239" s="121"/>
      <c r="C239" s="76" t="s">
        <v>214</v>
      </c>
      <c r="D239" s="77">
        <v>0</v>
      </c>
      <c r="E239" s="14"/>
      <c r="F239" s="14"/>
      <c r="G239" s="14"/>
      <c r="H239" s="30">
        <f t="shared" si="46"/>
        <v>0</v>
      </c>
      <c r="I239" s="14"/>
      <c r="J239" s="14"/>
      <c r="K239" s="30">
        <f t="shared" si="56"/>
        <v>0</v>
      </c>
      <c r="L239" s="14"/>
      <c r="M239" s="14"/>
      <c r="N239" s="14"/>
      <c r="O239" s="14">
        <f t="shared" ref="O239:O267" si="61">+SUM(L239:N239)</f>
        <v>0</v>
      </c>
      <c r="P239" s="14">
        <f t="shared" ref="P239:P267" si="62">+SUM(K239+O239)</f>
        <v>0</v>
      </c>
      <c r="Q239" s="14"/>
      <c r="R239" s="14">
        <f t="shared" si="57"/>
        <v>0</v>
      </c>
      <c r="S239" s="9"/>
      <c r="T239" s="9"/>
      <c r="U239" s="9"/>
    </row>
    <row r="240" spans="1:21" x14ac:dyDescent="0.2">
      <c r="A240" s="93"/>
      <c r="B240" s="121"/>
      <c r="C240" s="76" t="s">
        <v>211</v>
      </c>
      <c r="D240" s="77">
        <v>0</v>
      </c>
      <c r="E240" s="14"/>
      <c r="F240" s="14"/>
      <c r="G240" s="14"/>
      <c r="H240" s="30">
        <f t="shared" si="46"/>
        <v>0</v>
      </c>
      <c r="I240" s="14"/>
      <c r="J240" s="14"/>
      <c r="K240" s="30">
        <f t="shared" si="56"/>
        <v>0</v>
      </c>
      <c r="L240" s="14"/>
      <c r="M240" s="14"/>
      <c r="N240" s="14"/>
      <c r="O240" s="14">
        <f t="shared" si="61"/>
        <v>0</v>
      </c>
      <c r="P240" s="14">
        <f t="shared" si="62"/>
        <v>0</v>
      </c>
      <c r="Q240" s="14"/>
      <c r="R240" s="14">
        <f t="shared" si="57"/>
        <v>0</v>
      </c>
      <c r="S240" s="9"/>
      <c r="T240" s="9"/>
      <c r="U240" s="9"/>
    </row>
    <row r="241" spans="1:21" x14ac:dyDescent="0.2">
      <c r="A241" s="93"/>
      <c r="B241" s="121"/>
      <c r="C241" s="76" t="s">
        <v>325</v>
      </c>
      <c r="D241" s="77">
        <v>1</v>
      </c>
      <c r="E241" s="14"/>
      <c r="F241" s="14"/>
      <c r="G241" s="14"/>
      <c r="H241" s="30">
        <f t="shared" si="46"/>
        <v>0</v>
      </c>
      <c r="I241" s="14"/>
      <c r="J241" s="14"/>
      <c r="K241" s="30">
        <f t="shared" si="56"/>
        <v>0</v>
      </c>
      <c r="L241" s="14"/>
      <c r="M241" s="14">
        <v>0.1</v>
      </c>
      <c r="N241" s="14"/>
      <c r="O241" s="14">
        <f t="shared" si="61"/>
        <v>0.1</v>
      </c>
      <c r="P241" s="14">
        <f t="shared" si="62"/>
        <v>0.1</v>
      </c>
      <c r="Q241" s="14"/>
      <c r="R241" s="14">
        <f t="shared" si="57"/>
        <v>0.1</v>
      </c>
      <c r="S241" s="9"/>
      <c r="T241" s="9"/>
      <c r="U241" s="9"/>
    </row>
    <row r="242" spans="1:21" x14ac:dyDescent="0.2">
      <c r="A242" s="93"/>
      <c r="B242" s="121"/>
      <c r="C242" s="76" t="s">
        <v>216</v>
      </c>
      <c r="D242" s="77">
        <v>0</v>
      </c>
      <c r="E242" s="14"/>
      <c r="F242" s="14"/>
      <c r="G242" s="14"/>
      <c r="H242" s="30">
        <f t="shared" si="46"/>
        <v>0</v>
      </c>
      <c r="I242" s="14"/>
      <c r="J242" s="14"/>
      <c r="K242" s="30">
        <f t="shared" si="56"/>
        <v>0</v>
      </c>
      <c r="L242" s="14"/>
      <c r="M242" s="14"/>
      <c r="N242" s="14"/>
      <c r="O242" s="14">
        <f t="shared" si="61"/>
        <v>0</v>
      </c>
      <c r="P242" s="14">
        <f t="shared" si="62"/>
        <v>0</v>
      </c>
      <c r="Q242" s="14"/>
      <c r="R242" s="14">
        <f t="shared" si="57"/>
        <v>0</v>
      </c>
      <c r="S242" s="9"/>
      <c r="T242" s="9"/>
      <c r="U242" s="9"/>
    </row>
    <row r="243" spans="1:21" x14ac:dyDescent="0.2">
      <c r="A243" s="93"/>
      <c r="B243" s="121"/>
      <c r="C243" s="76" t="s">
        <v>213</v>
      </c>
      <c r="D243" s="77">
        <v>2</v>
      </c>
      <c r="E243" s="14"/>
      <c r="F243" s="14"/>
      <c r="G243" s="14"/>
      <c r="H243" s="30">
        <f t="shared" si="46"/>
        <v>0</v>
      </c>
      <c r="I243" s="14">
        <v>8.1999999999999993</v>
      </c>
      <c r="J243" s="14"/>
      <c r="K243" s="30">
        <f t="shared" si="56"/>
        <v>8.1999999999999993</v>
      </c>
      <c r="L243" s="14"/>
      <c r="M243" s="14"/>
      <c r="N243" s="14">
        <v>1</v>
      </c>
      <c r="O243" s="14">
        <f t="shared" si="61"/>
        <v>1</v>
      </c>
      <c r="P243" s="14">
        <f t="shared" si="62"/>
        <v>9.1999999999999993</v>
      </c>
      <c r="Q243" s="14"/>
      <c r="R243" s="14">
        <f t="shared" si="57"/>
        <v>9.1999999999999993</v>
      </c>
      <c r="S243" s="9"/>
      <c r="T243" s="9"/>
      <c r="U243" s="9"/>
    </row>
    <row r="244" spans="1:21" x14ac:dyDescent="0.2">
      <c r="A244" s="93"/>
      <c r="B244" s="124"/>
      <c r="C244" s="76" t="s">
        <v>217</v>
      </c>
      <c r="D244" s="77">
        <v>1</v>
      </c>
      <c r="E244" s="14"/>
      <c r="F244" s="14"/>
      <c r="G244" s="14"/>
      <c r="H244" s="30">
        <f t="shared" si="46"/>
        <v>0</v>
      </c>
      <c r="I244" s="14"/>
      <c r="J244" s="14"/>
      <c r="K244" s="30">
        <f t="shared" si="56"/>
        <v>0</v>
      </c>
      <c r="L244" s="14">
        <v>0.5</v>
      </c>
      <c r="M244" s="14">
        <v>1.3</v>
      </c>
      <c r="N244" s="14"/>
      <c r="O244" s="14">
        <f t="shared" si="61"/>
        <v>1.8</v>
      </c>
      <c r="P244" s="14">
        <f t="shared" si="62"/>
        <v>1.8</v>
      </c>
      <c r="Q244" s="14">
        <v>0.2</v>
      </c>
      <c r="R244" s="14">
        <f t="shared" si="57"/>
        <v>2</v>
      </c>
      <c r="S244" s="9"/>
      <c r="T244" s="9"/>
      <c r="U244" s="9"/>
    </row>
    <row r="245" spans="1:21" x14ac:dyDescent="0.2">
      <c r="A245" s="93"/>
      <c r="B245" s="121" t="s">
        <v>203</v>
      </c>
      <c r="C245" s="76" t="s">
        <v>210</v>
      </c>
      <c r="D245" s="77">
        <v>24</v>
      </c>
      <c r="E245" s="14"/>
      <c r="F245" s="14"/>
      <c r="G245" s="14"/>
      <c r="H245" s="30">
        <f t="shared" si="46"/>
        <v>0</v>
      </c>
      <c r="I245" s="14"/>
      <c r="J245" s="14"/>
      <c r="K245" s="30">
        <f t="shared" si="56"/>
        <v>0</v>
      </c>
      <c r="L245" s="14">
        <v>7.5</v>
      </c>
      <c r="M245" s="14">
        <v>26.28</v>
      </c>
      <c r="N245" s="14">
        <v>0.5</v>
      </c>
      <c r="O245" s="14">
        <f t="shared" si="61"/>
        <v>34.28</v>
      </c>
      <c r="P245" s="14">
        <f t="shared" si="62"/>
        <v>34.28</v>
      </c>
      <c r="Q245" s="14">
        <v>1.35</v>
      </c>
      <c r="R245" s="14">
        <f t="shared" si="57"/>
        <v>35.630000000000003</v>
      </c>
      <c r="S245" s="9"/>
      <c r="T245" s="9"/>
      <c r="U245" s="9"/>
    </row>
    <row r="246" spans="1:21" x14ac:dyDescent="0.2">
      <c r="A246" s="93"/>
      <c r="B246" s="121"/>
      <c r="C246" s="76" t="s">
        <v>273</v>
      </c>
      <c r="D246" s="77">
        <v>2</v>
      </c>
      <c r="E246" s="14"/>
      <c r="F246" s="14"/>
      <c r="G246" s="14"/>
      <c r="H246" s="30">
        <f t="shared" si="46"/>
        <v>0</v>
      </c>
      <c r="I246" s="14"/>
      <c r="J246" s="14"/>
      <c r="K246" s="30">
        <f t="shared" si="56"/>
        <v>0</v>
      </c>
      <c r="L246" s="14">
        <v>0.5</v>
      </c>
      <c r="M246" s="14"/>
      <c r="N246" s="14"/>
      <c r="O246" s="14">
        <f t="shared" si="61"/>
        <v>0.5</v>
      </c>
      <c r="P246" s="14">
        <f t="shared" si="62"/>
        <v>0.5</v>
      </c>
      <c r="Q246" s="14"/>
      <c r="R246" s="14">
        <f t="shared" si="57"/>
        <v>0.5</v>
      </c>
      <c r="S246" s="9"/>
      <c r="T246" s="9"/>
      <c r="U246" s="9"/>
    </row>
    <row r="247" spans="1:21" x14ac:dyDescent="0.2">
      <c r="A247" s="93"/>
      <c r="B247" s="121"/>
      <c r="C247" s="76" t="s">
        <v>193</v>
      </c>
      <c r="D247" s="77">
        <v>2</v>
      </c>
      <c r="E247" s="14"/>
      <c r="F247" s="14"/>
      <c r="G247" s="14"/>
      <c r="H247" s="30">
        <f t="shared" si="46"/>
        <v>0</v>
      </c>
      <c r="I247" s="14"/>
      <c r="J247" s="14"/>
      <c r="K247" s="30">
        <f t="shared" si="56"/>
        <v>0</v>
      </c>
      <c r="L247" s="14">
        <v>5</v>
      </c>
      <c r="M247" s="14">
        <v>41</v>
      </c>
      <c r="N247" s="14"/>
      <c r="O247" s="14">
        <f t="shared" si="61"/>
        <v>46</v>
      </c>
      <c r="P247" s="14">
        <f t="shared" si="62"/>
        <v>46</v>
      </c>
      <c r="Q247" s="14"/>
      <c r="R247" s="14">
        <f t="shared" si="57"/>
        <v>46</v>
      </c>
      <c r="S247" s="9"/>
      <c r="T247" s="9"/>
      <c r="U247" s="9"/>
    </row>
    <row r="248" spans="1:21" x14ac:dyDescent="0.2">
      <c r="A248" s="93"/>
      <c r="B248" s="121"/>
      <c r="C248" s="76" t="s">
        <v>206</v>
      </c>
      <c r="D248" s="77">
        <v>1</v>
      </c>
      <c r="E248" s="14"/>
      <c r="F248" s="14"/>
      <c r="G248" s="14"/>
      <c r="H248" s="30">
        <f t="shared" si="46"/>
        <v>0</v>
      </c>
      <c r="I248" s="14"/>
      <c r="J248" s="14"/>
      <c r="K248" s="30">
        <f t="shared" si="56"/>
        <v>0</v>
      </c>
      <c r="L248" s="14"/>
      <c r="M248" s="14">
        <v>0.25</v>
      </c>
      <c r="N248" s="14"/>
      <c r="O248" s="14">
        <f t="shared" si="61"/>
        <v>0.25</v>
      </c>
      <c r="P248" s="14">
        <f t="shared" si="62"/>
        <v>0.25</v>
      </c>
      <c r="Q248" s="14"/>
      <c r="R248" s="14">
        <f t="shared" si="57"/>
        <v>0.25</v>
      </c>
      <c r="S248" s="9"/>
      <c r="T248" s="9"/>
      <c r="U248" s="9"/>
    </row>
    <row r="249" spans="1:21" x14ac:dyDescent="0.2">
      <c r="A249" s="93"/>
      <c r="B249" s="121"/>
      <c r="C249" s="76" t="s">
        <v>276</v>
      </c>
      <c r="D249" s="77">
        <v>9</v>
      </c>
      <c r="E249" s="14"/>
      <c r="F249" s="14"/>
      <c r="G249" s="14"/>
      <c r="H249" s="30">
        <f t="shared" si="46"/>
        <v>0</v>
      </c>
      <c r="I249" s="14"/>
      <c r="J249" s="14"/>
      <c r="K249" s="30">
        <f t="shared" si="56"/>
        <v>0</v>
      </c>
      <c r="L249" s="14">
        <v>15.7</v>
      </c>
      <c r="M249" s="14"/>
      <c r="N249" s="14"/>
      <c r="O249" s="14">
        <f t="shared" si="61"/>
        <v>15.7</v>
      </c>
      <c r="P249" s="14">
        <f t="shared" si="62"/>
        <v>15.7</v>
      </c>
      <c r="Q249" s="14"/>
      <c r="R249" s="14">
        <f t="shared" si="57"/>
        <v>15.7</v>
      </c>
      <c r="S249" s="9"/>
      <c r="T249" s="9"/>
      <c r="U249" s="9"/>
    </row>
    <row r="250" spans="1:21" x14ac:dyDescent="0.2">
      <c r="A250" s="93"/>
      <c r="B250" s="121"/>
      <c r="C250" s="76" t="s">
        <v>199</v>
      </c>
      <c r="D250" s="77">
        <v>9</v>
      </c>
      <c r="E250" s="14"/>
      <c r="F250" s="14"/>
      <c r="G250" s="14"/>
      <c r="H250" s="30">
        <f t="shared" si="46"/>
        <v>0</v>
      </c>
      <c r="I250" s="14">
        <v>3</v>
      </c>
      <c r="J250" s="14"/>
      <c r="K250" s="30">
        <f t="shared" si="56"/>
        <v>3</v>
      </c>
      <c r="L250" s="14">
        <v>8.75</v>
      </c>
      <c r="M250" s="14"/>
      <c r="N250" s="14">
        <v>2</v>
      </c>
      <c r="O250" s="14">
        <f t="shared" si="61"/>
        <v>10.75</v>
      </c>
      <c r="P250" s="14">
        <f t="shared" si="62"/>
        <v>13.75</v>
      </c>
      <c r="Q250" s="14"/>
      <c r="R250" s="14">
        <f t="shared" si="57"/>
        <v>13.75</v>
      </c>
      <c r="S250" s="9"/>
      <c r="T250" s="9"/>
      <c r="U250" s="9"/>
    </row>
    <row r="251" spans="1:21" x14ac:dyDescent="0.2">
      <c r="A251" s="93"/>
      <c r="B251" s="121"/>
      <c r="C251" s="76" t="s">
        <v>274</v>
      </c>
      <c r="D251" s="77">
        <v>1</v>
      </c>
      <c r="E251" s="14"/>
      <c r="F251" s="14"/>
      <c r="G251" s="14"/>
      <c r="H251" s="30">
        <f t="shared" si="46"/>
        <v>0</v>
      </c>
      <c r="I251" s="14"/>
      <c r="J251" s="14"/>
      <c r="K251" s="30">
        <f t="shared" si="56"/>
        <v>0</v>
      </c>
      <c r="L251" s="14">
        <v>1</v>
      </c>
      <c r="M251" s="14"/>
      <c r="N251" s="14"/>
      <c r="O251" s="14">
        <f t="shared" si="61"/>
        <v>1</v>
      </c>
      <c r="P251" s="14">
        <f t="shared" si="62"/>
        <v>1</v>
      </c>
      <c r="Q251" s="14">
        <v>10</v>
      </c>
      <c r="R251" s="14">
        <f t="shared" si="57"/>
        <v>11</v>
      </c>
      <c r="S251" s="9"/>
      <c r="T251" s="9"/>
      <c r="U251" s="9"/>
    </row>
    <row r="252" spans="1:21" x14ac:dyDescent="0.2">
      <c r="A252" s="93"/>
      <c r="B252" s="121"/>
      <c r="C252" s="76" t="s">
        <v>203</v>
      </c>
      <c r="D252" s="77">
        <v>0</v>
      </c>
      <c r="E252" s="14"/>
      <c r="F252" s="14"/>
      <c r="G252" s="14"/>
      <c r="H252" s="30">
        <f t="shared" si="46"/>
        <v>0</v>
      </c>
      <c r="I252" s="14"/>
      <c r="J252" s="14"/>
      <c r="K252" s="30">
        <f t="shared" si="56"/>
        <v>0</v>
      </c>
      <c r="L252" s="14"/>
      <c r="M252" s="14"/>
      <c r="N252" s="14"/>
      <c r="O252" s="14">
        <f t="shared" si="61"/>
        <v>0</v>
      </c>
      <c r="P252" s="14">
        <f t="shared" si="62"/>
        <v>0</v>
      </c>
      <c r="Q252" s="14"/>
      <c r="R252" s="14">
        <f t="shared" si="57"/>
        <v>0</v>
      </c>
      <c r="S252" s="9"/>
      <c r="T252" s="9"/>
      <c r="U252" s="9"/>
    </row>
    <row r="253" spans="1:21" x14ac:dyDescent="0.2">
      <c r="A253" s="93"/>
      <c r="B253" s="124"/>
      <c r="C253" s="76" t="s">
        <v>212</v>
      </c>
      <c r="D253" s="77">
        <v>10</v>
      </c>
      <c r="E253" s="14"/>
      <c r="F253" s="14"/>
      <c r="G253" s="14"/>
      <c r="H253" s="30">
        <f t="shared" si="46"/>
        <v>0</v>
      </c>
      <c r="I253" s="14"/>
      <c r="J253" s="14"/>
      <c r="K253" s="30">
        <f t="shared" si="56"/>
        <v>0</v>
      </c>
      <c r="L253" s="14">
        <v>6.8</v>
      </c>
      <c r="M253" s="14">
        <v>10.7</v>
      </c>
      <c r="N253" s="14"/>
      <c r="O253" s="14">
        <f t="shared" si="61"/>
        <v>17.5</v>
      </c>
      <c r="P253" s="14">
        <f t="shared" si="62"/>
        <v>17.5</v>
      </c>
      <c r="Q253" s="14">
        <v>1.9</v>
      </c>
      <c r="R253" s="14">
        <f t="shared" si="57"/>
        <v>19.399999999999999</v>
      </c>
      <c r="S253" s="9"/>
      <c r="T253" s="9"/>
      <c r="U253" s="9"/>
    </row>
    <row r="254" spans="1:21" x14ac:dyDescent="0.2">
      <c r="A254" s="93"/>
      <c r="B254" s="121" t="s">
        <v>432</v>
      </c>
      <c r="C254" s="76" t="s">
        <v>194</v>
      </c>
      <c r="D254" s="77">
        <v>13</v>
      </c>
      <c r="E254" s="14"/>
      <c r="F254" s="14"/>
      <c r="G254" s="14"/>
      <c r="H254" s="30">
        <f t="shared" si="46"/>
        <v>0</v>
      </c>
      <c r="I254" s="14"/>
      <c r="J254" s="14"/>
      <c r="K254" s="30">
        <f t="shared" si="56"/>
        <v>0</v>
      </c>
      <c r="L254" s="14">
        <v>0.7</v>
      </c>
      <c r="M254" s="14">
        <v>9.6999999999999993</v>
      </c>
      <c r="N254" s="14">
        <v>2.1</v>
      </c>
      <c r="O254" s="14">
        <f t="shared" si="61"/>
        <v>12.499999999999998</v>
      </c>
      <c r="P254" s="14">
        <f t="shared" si="62"/>
        <v>12.499999999999998</v>
      </c>
      <c r="Q254" s="14"/>
      <c r="R254" s="14">
        <f t="shared" si="57"/>
        <v>12.499999999999998</v>
      </c>
      <c r="S254" s="9"/>
      <c r="T254" s="9"/>
      <c r="U254" s="9"/>
    </row>
    <row r="255" spans="1:21" x14ac:dyDescent="0.2">
      <c r="A255" s="93"/>
      <c r="B255" s="121"/>
      <c r="C255" s="76" t="s">
        <v>192</v>
      </c>
      <c r="D255" s="77">
        <v>3</v>
      </c>
      <c r="E255" s="14"/>
      <c r="F255" s="14"/>
      <c r="G255" s="14"/>
      <c r="H255" s="30">
        <f t="shared" si="46"/>
        <v>0</v>
      </c>
      <c r="I255" s="14"/>
      <c r="J255" s="14"/>
      <c r="K255" s="30">
        <f t="shared" si="56"/>
        <v>0</v>
      </c>
      <c r="L255" s="14">
        <v>6</v>
      </c>
      <c r="M255" s="14">
        <v>4</v>
      </c>
      <c r="N255" s="14">
        <v>2</v>
      </c>
      <c r="O255" s="14">
        <f t="shared" si="61"/>
        <v>12</v>
      </c>
      <c r="P255" s="14">
        <f t="shared" si="62"/>
        <v>12</v>
      </c>
      <c r="Q255" s="14"/>
      <c r="R255" s="14">
        <f t="shared" si="57"/>
        <v>12</v>
      </c>
      <c r="S255" s="9"/>
      <c r="T255" s="9"/>
      <c r="U255" s="9"/>
    </row>
    <row r="256" spans="1:21" x14ac:dyDescent="0.2">
      <c r="A256" s="93"/>
      <c r="B256" s="121"/>
      <c r="C256" s="76" t="s">
        <v>280</v>
      </c>
      <c r="D256" s="77">
        <v>0</v>
      </c>
      <c r="E256" s="14"/>
      <c r="F256" s="14"/>
      <c r="G256" s="14"/>
      <c r="H256" s="30">
        <f t="shared" ref="H256:H267" si="63">SUM(E256:G256)</f>
        <v>0</v>
      </c>
      <c r="I256" s="14"/>
      <c r="J256" s="14"/>
      <c r="K256" s="30">
        <f t="shared" si="56"/>
        <v>0</v>
      </c>
      <c r="L256" s="14"/>
      <c r="M256" s="14"/>
      <c r="N256" s="14"/>
      <c r="O256" s="14">
        <f t="shared" si="61"/>
        <v>0</v>
      </c>
      <c r="P256" s="14">
        <f t="shared" si="62"/>
        <v>0</v>
      </c>
      <c r="Q256" s="14"/>
      <c r="R256" s="14">
        <f t="shared" si="57"/>
        <v>0</v>
      </c>
      <c r="S256" s="9"/>
      <c r="T256" s="9"/>
      <c r="U256" s="9"/>
    </row>
    <row r="257" spans="1:21" x14ac:dyDescent="0.2">
      <c r="A257" s="93"/>
      <c r="B257" s="121"/>
      <c r="C257" s="76" t="s">
        <v>354</v>
      </c>
      <c r="D257" s="77">
        <v>0</v>
      </c>
      <c r="E257" s="14"/>
      <c r="F257" s="14"/>
      <c r="G257" s="14"/>
      <c r="H257" s="30">
        <f t="shared" si="63"/>
        <v>0</v>
      </c>
      <c r="I257" s="14"/>
      <c r="J257" s="14"/>
      <c r="K257" s="30">
        <f t="shared" si="56"/>
        <v>0</v>
      </c>
      <c r="L257" s="14"/>
      <c r="M257" s="14"/>
      <c r="N257" s="14"/>
      <c r="O257" s="14">
        <f t="shared" si="61"/>
        <v>0</v>
      </c>
      <c r="P257" s="14">
        <f t="shared" si="62"/>
        <v>0</v>
      </c>
      <c r="Q257" s="14"/>
      <c r="R257" s="14">
        <f t="shared" si="57"/>
        <v>0</v>
      </c>
      <c r="S257" s="9"/>
      <c r="T257" s="9"/>
      <c r="U257" s="9"/>
    </row>
    <row r="258" spans="1:21" x14ac:dyDescent="0.2">
      <c r="A258" s="93"/>
      <c r="B258" s="121"/>
      <c r="C258" s="76" t="s">
        <v>198</v>
      </c>
      <c r="D258" s="77">
        <v>4</v>
      </c>
      <c r="E258" s="14"/>
      <c r="F258" s="14"/>
      <c r="G258" s="14"/>
      <c r="H258" s="30">
        <f t="shared" si="63"/>
        <v>0</v>
      </c>
      <c r="I258" s="14"/>
      <c r="J258" s="14"/>
      <c r="K258" s="30">
        <f t="shared" si="56"/>
        <v>0</v>
      </c>
      <c r="L258" s="14">
        <v>2.5</v>
      </c>
      <c r="M258" s="14">
        <v>8.5</v>
      </c>
      <c r="N258" s="14">
        <v>1.5</v>
      </c>
      <c r="O258" s="14">
        <f t="shared" si="61"/>
        <v>12.5</v>
      </c>
      <c r="P258" s="14">
        <f t="shared" si="62"/>
        <v>12.5</v>
      </c>
      <c r="Q258" s="14"/>
      <c r="R258" s="14">
        <f t="shared" si="57"/>
        <v>12.5</v>
      </c>
      <c r="S258" s="9"/>
      <c r="T258" s="9"/>
      <c r="U258" s="9"/>
    </row>
    <row r="259" spans="1:21" x14ac:dyDescent="0.2">
      <c r="A259" s="93"/>
      <c r="B259" s="121"/>
      <c r="C259" s="76" t="s">
        <v>386</v>
      </c>
      <c r="D259" s="77">
        <v>0</v>
      </c>
      <c r="E259" s="14"/>
      <c r="F259" s="14"/>
      <c r="G259" s="14"/>
      <c r="H259" s="30">
        <f t="shared" si="63"/>
        <v>0</v>
      </c>
      <c r="I259" s="14"/>
      <c r="J259" s="14"/>
      <c r="K259" s="30">
        <f t="shared" si="56"/>
        <v>0</v>
      </c>
      <c r="L259" s="14"/>
      <c r="M259" s="14"/>
      <c r="N259" s="14"/>
      <c r="O259" s="14">
        <f t="shared" si="61"/>
        <v>0</v>
      </c>
      <c r="P259" s="14">
        <f t="shared" si="62"/>
        <v>0</v>
      </c>
      <c r="Q259" s="14"/>
      <c r="R259" s="14">
        <f t="shared" si="57"/>
        <v>0</v>
      </c>
      <c r="S259" s="9"/>
      <c r="T259" s="9"/>
      <c r="U259" s="9"/>
    </row>
    <row r="260" spans="1:21" x14ac:dyDescent="0.2">
      <c r="A260" s="93"/>
      <c r="B260" s="121"/>
      <c r="C260" s="76" t="s">
        <v>326</v>
      </c>
      <c r="D260" s="77">
        <v>0</v>
      </c>
      <c r="E260" s="14"/>
      <c r="F260" s="14"/>
      <c r="G260" s="14"/>
      <c r="H260" s="30">
        <f t="shared" si="63"/>
        <v>0</v>
      </c>
      <c r="I260" s="14"/>
      <c r="J260" s="14"/>
      <c r="K260" s="30">
        <f t="shared" si="56"/>
        <v>0</v>
      </c>
      <c r="L260" s="14"/>
      <c r="M260" s="14"/>
      <c r="N260" s="14"/>
      <c r="O260" s="14">
        <f t="shared" si="61"/>
        <v>0</v>
      </c>
      <c r="P260" s="14">
        <f t="shared" si="62"/>
        <v>0</v>
      </c>
      <c r="Q260" s="14"/>
      <c r="R260" s="14">
        <f t="shared" si="57"/>
        <v>0</v>
      </c>
      <c r="S260" s="9"/>
      <c r="T260" s="9"/>
      <c r="U260" s="9"/>
    </row>
    <row r="261" spans="1:21" x14ac:dyDescent="0.2">
      <c r="A261" s="93"/>
      <c r="B261" s="121"/>
      <c r="C261" s="76" t="s">
        <v>197</v>
      </c>
      <c r="D261" s="77">
        <v>5</v>
      </c>
      <c r="E261" s="14"/>
      <c r="F261" s="14"/>
      <c r="G261" s="14"/>
      <c r="H261" s="30">
        <f t="shared" si="63"/>
        <v>0</v>
      </c>
      <c r="I261" s="14"/>
      <c r="J261" s="14"/>
      <c r="K261" s="30">
        <f t="shared" si="56"/>
        <v>0</v>
      </c>
      <c r="L261" s="14">
        <v>4.5</v>
      </c>
      <c r="M261" s="14">
        <v>13</v>
      </c>
      <c r="N261" s="14"/>
      <c r="O261" s="14">
        <f t="shared" si="61"/>
        <v>17.5</v>
      </c>
      <c r="P261" s="14">
        <f t="shared" si="62"/>
        <v>17.5</v>
      </c>
      <c r="Q261" s="14"/>
      <c r="R261" s="14">
        <f t="shared" si="57"/>
        <v>17.5</v>
      </c>
      <c r="S261" s="9"/>
      <c r="T261" s="9"/>
      <c r="U261" s="9"/>
    </row>
    <row r="262" spans="1:21" x14ac:dyDescent="0.2">
      <c r="A262" s="93"/>
      <c r="B262" s="121"/>
      <c r="C262" s="76" t="s">
        <v>278</v>
      </c>
      <c r="D262" s="77">
        <v>0</v>
      </c>
      <c r="E262" s="14"/>
      <c r="F262" s="14"/>
      <c r="G262" s="14"/>
      <c r="H262" s="30">
        <f t="shared" si="63"/>
        <v>0</v>
      </c>
      <c r="I262" s="14"/>
      <c r="J262" s="14"/>
      <c r="K262" s="30">
        <f t="shared" si="56"/>
        <v>0</v>
      </c>
      <c r="L262" s="14"/>
      <c r="M262" s="14"/>
      <c r="N262" s="14"/>
      <c r="O262" s="14">
        <f t="shared" si="61"/>
        <v>0</v>
      </c>
      <c r="P262" s="14">
        <f t="shared" si="62"/>
        <v>0</v>
      </c>
      <c r="Q262" s="14"/>
      <c r="R262" s="14">
        <f t="shared" si="57"/>
        <v>0</v>
      </c>
      <c r="S262" s="9"/>
      <c r="T262" s="9"/>
      <c r="U262" s="9"/>
    </row>
    <row r="263" spans="1:21" x14ac:dyDescent="0.2">
      <c r="A263" s="93"/>
      <c r="B263" s="124"/>
      <c r="C263" s="76" t="s">
        <v>279</v>
      </c>
      <c r="D263" s="77">
        <v>0</v>
      </c>
      <c r="E263" s="14"/>
      <c r="F263" s="14"/>
      <c r="G263" s="14"/>
      <c r="H263" s="30">
        <f t="shared" si="63"/>
        <v>0</v>
      </c>
      <c r="I263" s="14"/>
      <c r="J263" s="14"/>
      <c r="K263" s="30">
        <f t="shared" si="56"/>
        <v>0</v>
      </c>
      <c r="L263" s="14"/>
      <c r="M263" s="14"/>
      <c r="N263" s="14"/>
      <c r="O263" s="14">
        <f t="shared" si="61"/>
        <v>0</v>
      </c>
      <c r="P263" s="14">
        <f t="shared" si="62"/>
        <v>0</v>
      </c>
      <c r="Q263" s="14"/>
      <c r="R263" s="14">
        <f t="shared" si="57"/>
        <v>0</v>
      </c>
      <c r="S263" s="9"/>
      <c r="T263" s="9"/>
      <c r="U263" s="9"/>
    </row>
    <row r="264" spans="1:21" x14ac:dyDescent="0.2">
      <c r="A264" s="93"/>
      <c r="B264" s="121" t="s">
        <v>209</v>
      </c>
      <c r="C264" s="76" t="s">
        <v>196</v>
      </c>
      <c r="D264" s="77">
        <v>6</v>
      </c>
      <c r="E264" s="14"/>
      <c r="F264" s="14"/>
      <c r="G264" s="14"/>
      <c r="H264" s="30">
        <f t="shared" si="63"/>
        <v>0</v>
      </c>
      <c r="I264" s="14"/>
      <c r="J264" s="14"/>
      <c r="K264" s="30">
        <f t="shared" si="56"/>
        <v>0</v>
      </c>
      <c r="L264" s="14">
        <v>1.85</v>
      </c>
      <c r="M264" s="14">
        <v>3.1</v>
      </c>
      <c r="N264" s="14"/>
      <c r="O264" s="14">
        <f t="shared" si="61"/>
        <v>4.95</v>
      </c>
      <c r="P264" s="14">
        <f t="shared" si="62"/>
        <v>4.95</v>
      </c>
      <c r="Q264" s="14">
        <v>3</v>
      </c>
      <c r="R264" s="14">
        <f t="shared" si="57"/>
        <v>7.95</v>
      </c>
      <c r="S264" s="9"/>
      <c r="T264" s="9"/>
      <c r="U264" s="9"/>
    </row>
    <row r="265" spans="1:21" x14ac:dyDescent="0.2">
      <c r="A265" s="93"/>
      <c r="B265" s="121"/>
      <c r="C265" s="76" t="s">
        <v>209</v>
      </c>
      <c r="D265" s="77">
        <v>0</v>
      </c>
      <c r="E265" s="14"/>
      <c r="F265" s="14"/>
      <c r="G265" s="14"/>
      <c r="H265" s="30">
        <f t="shared" si="63"/>
        <v>0</v>
      </c>
      <c r="I265" s="14"/>
      <c r="J265" s="14"/>
      <c r="K265" s="30">
        <f t="shared" si="56"/>
        <v>0</v>
      </c>
      <c r="L265" s="14"/>
      <c r="M265" s="14"/>
      <c r="N265" s="14"/>
      <c r="O265" s="14">
        <f t="shared" si="61"/>
        <v>0</v>
      </c>
      <c r="P265" s="14">
        <f t="shared" si="62"/>
        <v>0</v>
      </c>
      <c r="Q265" s="14"/>
      <c r="R265" s="14">
        <f t="shared" si="57"/>
        <v>0</v>
      </c>
      <c r="S265" s="9"/>
      <c r="T265" s="9"/>
      <c r="U265" s="9"/>
    </row>
    <row r="266" spans="1:21" x14ac:dyDescent="0.2">
      <c r="A266" s="93"/>
      <c r="B266" s="121"/>
      <c r="C266" s="76" t="s">
        <v>295</v>
      </c>
      <c r="D266" s="77">
        <v>3</v>
      </c>
      <c r="E266" s="14"/>
      <c r="F266" s="14"/>
      <c r="G266" s="14"/>
      <c r="H266" s="30">
        <f t="shared" si="63"/>
        <v>0</v>
      </c>
      <c r="I266" s="14"/>
      <c r="J266" s="14"/>
      <c r="K266" s="30">
        <f t="shared" si="56"/>
        <v>0</v>
      </c>
      <c r="L266" s="14">
        <v>3.5</v>
      </c>
      <c r="M266" s="14"/>
      <c r="N266" s="14"/>
      <c r="O266" s="14">
        <f t="shared" si="61"/>
        <v>3.5</v>
      </c>
      <c r="P266" s="14">
        <f t="shared" si="62"/>
        <v>3.5</v>
      </c>
      <c r="Q266" s="14"/>
      <c r="R266" s="14">
        <f t="shared" si="57"/>
        <v>3.5</v>
      </c>
      <c r="S266" s="9"/>
      <c r="T266" s="9"/>
      <c r="U266" s="9"/>
    </row>
    <row r="267" spans="1:21" x14ac:dyDescent="0.2">
      <c r="A267" s="93"/>
      <c r="B267" s="121"/>
      <c r="C267" s="82" t="s">
        <v>306</v>
      </c>
      <c r="D267" s="83">
        <v>0</v>
      </c>
      <c r="E267" s="17"/>
      <c r="F267" s="17"/>
      <c r="G267" s="17"/>
      <c r="H267" s="32">
        <f t="shared" si="63"/>
        <v>0</v>
      </c>
      <c r="I267" s="17"/>
      <c r="J267" s="17"/>
      <c r="K267" s="32">
        <f t="shared" si="56"/>
        <v>0</v>
      </c>
      <c r="L267" s="17"/>
      <c r="M267" s="17"/>
      <c r="N267" s="17"/>
      <c r="O267" s="17">
        <f t="shared" si="61"/>
        <v>0</v>
      </c>
      <c r="P267" s="17">
        <f t="shared" si="62"/>
        <v>0</v>
      </c>
      <c r="Q267" s="17"/>
      <c r="R267" s="17">
        <f t="shared" si="57"/>
        <v>0</v>
      </c>
      <c r="S267" s="9"/>
      <c r="T267" s="9"/>
      <c r="U267" s="9"/>
    </row>
    <row r="268" spans="1:21" ht="15" x14ac:dyDescent="0.25">
      <c r="A268" s="230" t="s">
        <v>0</v>
      </c>
      <c r="B268" s="231"/>
      <c r="C268" s="232" t="s">
        <v>0</v>
      </c>
      <c r="D268" s="53">
        <f t="shared" ref="D268:R268" si="64">SUM(D237:D267)</f>
        <v>103</v>
      </c>
      <c r="E268" s="54">
        <f t="shared" si="64"/>
        <v>0</v>
      </c>
      <c r="F268" s="54">
        <f t="shared" si="64"/>
        <v>2</v>
      </c>
      <c r="G268" s="54">
        <f t="shared" si="64"/>
        <v>0</v>
      </c>
      <c r="H268" s="54">
        <f t="shared" si="64"/>
        <v>2</v>
      </c>
      <c r="I268" s="54">
        <f t="shared" si="64"/>
        <v>11.2</v>
      </c>
      <c r="J268" s="54">
        <f t="shared" si="64"/>
        <v>0</v>
      </c>
      <c r="K268" s="54">
        <f t="shared" si="64"/>
        <v>13.2</v>
      </c>
      <c r="L268" s="54">
        <f t="shared" si="64"/>
        <v>66.300000000000011</v>
      </c>
      <c r="M268" s="54">
        <f t="shared" si="64"/>
        <v>119.43</v>
      </c>
      <c r="N268" s="54">
        <f t="shared" si="64"/>
        <v>14.2</v>
      </c>
      <c r="O268" s="54">
        <f t="shared" si="64"/>
        <v>199.93</v>
      </c>
      <c r="P268" s="54">
        <f t="shared" si="64"/>
        <v>213.13</v>
      </c>
      <c r="Q268" s="54">
        <f t="shared" si="64"/>
        <v>17.350000000000001</v>
      </c>
      <c r="R268" s="55">
        <f t="shared" si="64"/>
        <v>230.48</v>
      </c>
      <c r="S268" s="9"/>
      <c r="T268" s="9"/>
      <c r="U268" s="9"/>
    </row>
    <row r="269" spans="1:21" x14ac:dyDescent="0.2">
      <c r="A269" s="101" t="s">
        <v>10</v>
      </c>
      <c r="B269" s="126" t="s">
        <v>222</v>
      </c>
      <c r="C269" s="95" t="s">
        <v>222</v>
      </c>
      <c r="D269" s="47">
        <v>3</v>
      </c>
      <c r="E269" s="48"/>
      <c r="F269" s="48"/>
      <c r="G269" s="48"/>
      <c r="H269" s="48">
        <f t="shared" ref="H269:H338" si="65">SUM(E269:G269)</f>
        <v>0</v>
      </c>
      <c r="I269" s="48"/>
      <c r="J269" s="48"/>
      <c r="K269" s="48">
        <f>+SUM(H269:J269)</f>
        <v>0</v>
      </c>
      <c r="L269" s="96">
        <v>0.11</v>
      </c>
      <c r="M269" s="96">
        <v>0.9</v>
      </c>
      <c r="N269" s="96"/>
      <c r="O269" s="96">
        <f>+SUM(L269:N269)</f>
        <v>1.01</v>
      </c>
      <c r="P269" s="96">
        <f>+SUM(K269+O269)</f>
        <v>1.01</v>
      </c>
      <c r="Q269" s="96">
        <v>0.82</v>
      </c>
      <c r="R269" s="96">
        <f>+SUM(P269:Q269)</f>
        <v>1.83</v>
      </c>
      <c r="S269" s="9"/>
      <c r="T269" s="9"/>
      <c r="U269" s="9"/>
    </row>
    <row r="270" spans="1:21" ht="14.25" x14ac:dyDescent="0.2">
      <c r="A270" s="102"/>
      <c r="B270" s="139"/>
      <c r="C270" s="97" t="s">
        <v>282</v>
      </c>
      <c r="D270" s="50">
        <v>0</v>
      </c>
      <c r="E270" s="30"/>
      <c r="F270" s="30"/>
      <c r="G270" s="30"/>
      <c r="H270" s="30">
        <f t="shared" si="65"/>
        <v>0</v>
      </c>
      <c r="I270" s="30"/>
      <c r="J270" s="30"/>
      <c r="K270" s="30">
        <f t="shared" ref="K270:K278" si="66">+SUM(H270:J270)</f>
        <v>0</v>
      </c>
      <c r="L270" s="31"/>
      <c r="M270" s="31"/>
      <c r="N270" s="31"/>
      <c r="O270" s="31">
        <f t="shared" ref="O270:O278" si="67">+SUM(L270:N270)</f>
        <v>0</v>
      </c>
      <c r="P270" s="31">
        <f t="shared" ref="P270:P278" si="68">+SUM(K270+O270)</f>
        <v>0</v>
      </c>
      <c r="Q270" s="31"/>
      <c r="R270" s="31">
        <f t="shared" ref="R270:R278" si="69">+SUM(P270:Q270)</f>
        <v>0</v>
      </c>
      <c r="S270" s="9"/>
      <c r="T270" s="9"/>
      <c r="U270" s="9"/>
    </row>
    <row r="271" spans="1:21" x14ac:dyDescent="0.2">
      <c r="A271" s="103"/>
      <c r="B271" s="127" t="s">
        <v>220</v>
      </c>
      <c r="C271" s="97" t="s">
        <v>358</v>
      </c>
      <c r="D271" s="50">
        <v>0</v>
      </c>
      <c r="E271" s="30"/>
      <c r="F271" s="30"/>
      <c r="G271" s="30"/>
      <c r="H271" s="30">
        <f t="shared" si="65"/>
        <v>0</v>
      </c>
      <c r="I271" s="30"/>
      <c r="J271" s="30"/>
      <c r="K271" s="30">
        <f t="shared" si="66"/>
        <v>0</v>
      </c>
      <c r="L271" s="31"/>
      <c r="M271" s="31"/>
      <c r="N271" s="31"/>
      <c r="O271" s="31">
        <f t="shared" si="67"/>
        <v>0</v>
      </c>
      <c r="P271" s="31">
        <f t="shared" si="68"/>
        <v>0</v>
      </c>
      <c r="Q271" s="31"/>
      <c r="R271" s="31">
        <f t="shared" si="69"/>
        <v>0</v>
      </c>
      <c r="S271" s="9"/>
      <c r="T271" s="9"/>
      <c r="U271" s="9"/>
    </row>
    <row r="272" spans="1:21" ht="14.25" x14ac:dyDescent="0.2">
      <c r="A272" s="102"/>
      <c r="B272" s="127"/>
      <c r="C272" s="97" t="s">
        <v>281</v>
      </c>
      <c r="D272" s="50">
        <v>0</v>
      </c>
      <c r="E272" s="30"/>
      <c r="F272" s="30"/>
      <c r="G272" s="30"/>
      <c r="H272" s="30">
        <f t="shared" si="65"/>
        <v>0</v>
      </c>
      <c r="I272" s="30"/>
      <c r="J272" s="30"/>
      <c r="K272" s="30">
        <f t="shared" si="66"/>
        <v>0</v>
      </c>
      <c r="L272" s="31"/>
      <c r="M272" s="31"/>
      <c r="N272" s="31"/>
      <c r="O272" s="31">
        <f t="shared" si="67"/>
        <v>0</v>
      </c>
      <c r="P272" s="31">
        <f t="shared" si="68"/>
        <v>0</v>
      </c>
      <c r="Q272" s="31"/>
      <c r="R272" s="31">
        <f t="shared" si="69"/>
        <v>0</v>
      </c>
      <c r="S272" s="9"/>
      <c r="T272" s="9"/>
      <c r="U272" s="9"/>
    </row>
    <row r="273" spans="1:21" ht="14.25" x14ac:dyDescent="0.2">
      <c r="A273" s="102"/>
      <c r="B273" s="139"/>
      <c r="C273" s="97" t="s">
        <v>328</v>
      </c>
      <c r="D273" s="50">
        <v>0</v>
      </c>
      <c r="E273" s="30"/>
      <c r="F273" s="30"/>
      <c r="G273" s="30"/>
      <c r="H273" s="30">
        <f t="shared" si="65"/>
        <v>0</v>
      </c>
      <c r="I273" s="30"/>
      <c r="J273" s="30"/>
      <c r="K273" s="30">
        <f t="shared" si="66"/>
        <v>0</v>
      </c>
      <c r="L273" s="31"/>
      <c r="M273" s="31"/>
      <c r="N273" s="31"/>
      <c r="O273" s="31">
        <f t="shared" si="67"/>
        <v>0</v>
      </c>
      <c r="P273" s="31">
        <f t="shared" si="68"/>
        <v>0</v>
      </c>
      <c r="Q273" s="31"/>
      <c r="R273" s="31">
        <f t="shared" si="69"/>
        <v>0</v>
      </c>
      <c r="S273" s="9"/>
      <c r="T273" s="9"/>
      <c r="U273" s="9"/>
    </row>
    <row r="274" spans="1:21" ht="14.25" x14ac:dyDescent="0.2">
      <c r="A274" s="102"/>
      <c r="B274" s="127" t="s">
        <v>433</v>
      </c>
      <c r="C274" s="97" t="s">
        <v>223</v>
      </c>
      <c r="D274" s="50">
        <v>0</v>
      </c>
      <c r="E274" s="30"/>
      <c r="F274" s="30"/>
      <c r="G274" s="30"/>
      <c r="H274" s="30">
        <f t="shared" si="65"/>
        <v>0</v>
      </c>
      <c r="I274" s="30"/>
      <c r="J274" s="30"/>
      <c r="K274" s="30">
        <f t="shared" si="66"/>
        <v>0</v>
      </c>
      <c r="L274" s="31"/>
      <c r="M274" s="31"/>
      <c r="N274" s="31"/>
      <c r="O274" s="31">
        <f t="shared" si="67"/>
        <v>0</v>
      </c>
      <c r="P274" s="31">
        <f t="shared" si="68"/>
        <v>0</v>
      </c>
      <c r="Q274" s="31"/>
      <c r="R274" s="31">
        <f t="shared" si="69"/>
        <v>0</v>
      </c>
      <c r="S274" s="9"/>
      <c r="T274" s="9"/>
      <c r="U274" s="9"/>
    </row>
    <row r="275" spans="1:21" ht="14.25" x14ac:dyDescent="0.2">
      <c r="A275" s="102"/>
      <c r="B275" s="139"/>
      <c r="C275" s="97" t="s">
        <v>329</v>
      </c>
      <c r="D275" s="50">
        <v>0</v>
      </c>
      <c r="E275" s="30"/>
      <c r="F275" s="30"/>
      <c r="G275" s="30"/>
      <c r="H275" s="30">
        <f t="shared" si="65"/>
        <v>0</v>
      </c>
      <c r="I275" s="30"/>
      <c r="J275" s="30"/>
      <c r="K275" s="30">
        <f t="shared" si="66"/>
        <v>0</v>
      </c>
      <c r="L275" s="31"/>
      <c r="M275" s="31"/>
      <c r="N275" s="31"/>
      <c r="O275" s="31">
        <f t="shared" si="67"/>
        <v>0</v>
      </c>
      <c r="P275" s="31">
        <f t="shared" si="68"/>
        <v>0</v>
      </c>
      <c r="Q275" s="31"/>
      <c r="R275" s="31">
        <f t="shared" si="69"/>
        <v>0</v>
      </c>
      <c r="S275" s="9"/>
      <c r="T275" s="9"/>
      <c r="U275" s="9"/>
    </row>
    <row r="276" spans="1:21" ht="14.25" x14ac:dyDescent="0.2">
      <c r="A276" s="102"/>
      <c r="B276" s="127" t="s">
        <v>434</v>
      </c>
      <c r="C276" s="97" t="s">
        <v>221</v>
      </c>
      <c r="D276" s="50">
        <v>1</v>
      </c>
      <c r="E276" s="30"/>
      <c r="F276" s="30"/>
      <c r="G276" s="30"/>
      <c r="H276" s="30">
        <f t="shared" si="65"/>
        <v>0</v>
      </c>
      <c r="I276" s="30"/>
      <c r="J276" s="30"/>
      <c r="K276" s="30">
        <f t="shared" si="66"/>
        <v>0</v>
      </c>
      <c r="L276" s="31"/>
      <c r="M276" s="31">
        <v>50</v>
      </c>
      <c r="N276" s="31">
        <v>450</v>
      </c>
      <c r="O276" s="31">
        <f t="shared" si="67"/>
        <v>500</v>
      </c>
      <c r="P276" s="31">
        <f t="shared" si="68"/>
        <v>500</v>
      </c>
      <c r="Q276" s="31"/>
      <c r="R276" s="31">
        <f t="shared" si="69"/>
        <v>500</v>
      </c>
      <c r="S276" s="9"/>
      <c r="T276" s="9"/>
      <c r="U276" s="9"/>
    </row>
    <row r="277" spans="1:21" ht="14.25" x14ac:dyDescent="0.2">
      <c r="A277" s="102"/>
      <c r="B277" s="127"/>
      <c r="C277" s="97" t="s">
        <v>384</v>
      </c>
      <c r="D277" s="50">
        <v>0</v>
      </c>
      <c r="E277" s="30"/>
      <c r="F277" s="30"/>
      <c r="G277" s="30"/>
      <c r="H277" s="30">
        <f t="shared" si="65"/>
        <v>0</v>
      </c>
      <c r="I277" s="30"/>
      <c r="J277" s="30"/>
      <c r="K277" s="30">
        <f t="shared" si="66"/>
        <v>0</v>
      </c>
      <c r="L277" s="31"/>
      <c r="M277" s="31"/>
      <c r="N277" s="31"/>
      <c r="O277" s="31">
        <f t="shared" si="67"/>
        <v>0</v>
      </c>
      <c r="P277" s="31">
        <f t="shared" si="68"/>
        <v>0</v>
      </c>
      <c r="Q277" s="31"/>
      <c r="R277" s="31">
        <f t="shared" si="69"/>
        <v>0</v>
      </c>
      <c r="S277" s="9"/>
      <c r="T277" s="9"/>
      <c r="U277" s="9"/>
    </row>
    <row r="278" spans="1:21" ht="14.25" x14ac:dyDescent="0.2">
      <c r="A278" s="104"/>
      <c r="B278" s="140"/>
      <c r="C278" s="98" t="s">
        <v>284</v>
      </c>
      <c r="D278" s="99">
        <v>0</v>
      </c>
      <c r="E278" s="69"/>
      <c r="F278" s="69"/>
      <c r="G278" s="69"/>
      <c r="H278" s="69">
        <f t="shared" si="65"/>
        <v>0</v>
      </c>
      <c r="I278" s="69"/>
      <c r="J278" s="69"/>
      <c r="K278" s="69">
        <f t="shared" si="66"/>
        <v>0</v>
      </c>
      <c r="L278" s="100"/>
      <c r="M278" s="100"/>
      <c r="N278" s="100"/>
      <c r="O278" s="100">
        <f t="shared" si="67"/>
        <v>0</v>
      </c>
      <c r="P278" s="100">
        <f t="shared" si="68"/>
        <v>0</v>
      </c>
      <c r="Q278" s="100"/>
      <c r="R278" s="100">
        <f t="shared" si="69"/>
        <v>0</v>
      </c>
      <c r="S278" s="9"/>
      <c r="T278" s="9"/>
      <c r="U278" s="9"/>
    </row>
    <row r="279" spans="1:21" ht="15" x14ac:dyDescent="0.25">
      <c r="A279" s="230" t="s">
        <v>0</v>
      </c>
      <c r="B279" s="231"/>
      <c r="C279" s="232" t="s">
        <v>0</v>
      </c>
      <c r="D279" s="105">
        <f>+SUM(D269:D278)</f>
        <v>4</v>
      </c>
      <c r="E279" s="106">
        <f>SUM(E269:E278)</f>
        <v>0</v>
      </c>
      <c r="F279" s="106">
        <f>SUM(F269:F278)</f>
        <v>0</v>
      </c>
      <c r="G279" s="106">
        <f>SUM(G269:G278)</f>
        <v>0</v>
      </c>
      <c r="H279" s="106">
        <f>SUM(H269:H278)</f>
        <v>0</v>
      </c>
      <c r="I279" s="106">
        <f t="shared" ref="I279:R279" si="70">+SUM(I269:I278)</f>
        <v>0</v>
      </c>
      <c r="J279" s="106">
        <f t="shared" si="70"/>
        <v>0</v>
      </c>
      <c r="K279" s="106">
        <f t="shared" si="70"/>
        <v>0</v>
      </c>
      <c r="L279" s="106">
        <f t="shared" si="70"/>
        <v>0.11</v>
      </c>
      <c r="M279" s="106">
        <f t="shared" si="70"/>
        <v>50.9</v>
      </c>
      <c r="N279" s="106">
        <f t="shared" si="70"/>
        <v>450</v>
      </c>
      <c r="O279" s="106">
        <f t="shared" si="70"/>
        <v>501.01</v>
      </c>
      <c r="P279" s="106">
        <f t="shared" si="70"/>
        <v>501.01</v>
      </c>
      <c r="Q279" s="106">
        <f t="shared" si="70"/>
        <v>0.82</v>
      </c>
      <c r="R279" s="107">
        <f t="shared" si="70"/>
        <v>501.83</v>
      </c>
      <c r="S279" s="7"/>
      <c r="T279" s="9"/>
      <c r="U279" s="9"/>
    </row>
    <row r="280" spans="1:21" x14ac:dyDescent="0.2">
      <c r="A280" s="70" t="s">
        <v>11</v>
      </c>
      <c r="B280" s="133" t="s">
        <v>436</v>
      </c>
      <c r="C280" s="95" t="s">
        <v>226</v>
      </c>
      <c r="D280" s="108">
        <v>8</v>
      </c>
      <c r="E280" s="96"/>
      <c r="F280" s="96"/>
      <c r="G280" s="96"/>
      <c r="H280" s="48">
        <f t="shared" si="65"/>
        <v>0</v>
      </c>
      <c r="I280" s="96"/>
      <c r="J280" s="96"/>
      <c r="K280" s="48">
        <f>+SUM(H280:J280)</f>
        <v>0</v>
      </c>
      <c r="L280" s="96">
        <v>31</v>
      </c>
      <c r="M280" s="96">
        <v>50.2</v>
      </c>
      <c r="N280" s="96">
        <v>11.53</v>
      </c>
      <c r="O280" s="96">
        <f>+SUM(L280:N280)</f>
        <v>92.73</v>
      </c>
      <c r="P280" s="96">
        <f>+SUM(K280+O280)</f>
        <v>92.73</v>
      </c>
      <c r="Q280" s="96"/>
      <c r="R280" s="96">
        <f>+SUM(P280:Q280)</f>
        <v>92.73</v>
      </c>
      <c r="S280" s="9"/>
      <c r="T280" s="9"/>
      <c r="U280" s="9"/>
    </row>
    <row r="281" spans="1:21" x14ac:dyDescent="0.2">
      <c r="A281" s="71"/>
      <c r="B281" s="133"/>
      <c r="C281" s="97" t="s">
        <v>285</v>
      </c>
      <c r="D281" s="109">
        <v>0</v>
      </c>
      <c r="E281" s="31"/>
      <c r="F281" s="31"/>
      <c r="G281" s="31"/>
      <c r="H281" s="30">
        <f t="shared" si="65"/>
        <v>0</v>
      </c>
      <c r="I281" s="31"/>
      <c r="J281" s="31"/>
      <c r="K281" s="30">
        <f t="shared" ref="K281:K289" si="71">+SUM(H281:J281)</f>
        <v>0</v>
      </c>
      <c r="L281" s="31"/>
      <c r="M281" s="31"/>
      <c r="N281" s="31"/>
      <c r="O281" s="31">
        <f t="shared" ref="O281:O289" si="72">+SUM(L281:N281)</f>
        <v>0</v>
      </c>
      <c r="P281" s="31">
        <f t="shared" ref="P281:P289" si="73">+SUM(K281+O281)</f>
        <v>0</v>
      </c>
      <c r="Q281" s="31"/>
      <c r="R281" s="31">
        <f t="shared" ref="R281:R289" si="74">+SUM(P281:Q281)</f>
        <v>0</v>
      </c>
      <c r="S281" s="9"/>
      <c r="T281" s="9"/>
      <c r="U281" s="9"/>
    </row>
    <row r="282" spans="1:21" x14ac:dyDescent="0.2">
      <c r="A282" s="71"/>
      <c r="B282" s="133"/>
      <c r="C282" s="97" t="s">
        <v>331</v>
      </c>
      <c r="D282" s="109">
        <v>0</v>
      </c>
      <c r="E282" s="31"/>
      <c r="F282" s="31"/>
      <c r="G282" s="31"/>
      <c r="H282" s="30">
        <f t="shared" si="65"/>
        <v>0</v>
      </c>
      <c r="I282" s="31"/>
      <c r="J282" s="31"/>
      <c r="K282" s="30">
        <f t="shared" si="71"/>
        <v>0</v>
      </c>
      <c r="L282" s="31"/>
      <c r="M282" s="31"/>
      <c r="N282" s="31"/>
      <c r="O282" s="31">
        <f t="shared" si="72"/>
        <v>0</v>
      </c>
      <c r="P282" s="31">
        <f t="shared" si="73"/>
        <v>0</v>
      </c>
      <c r="Q282" s="31"/>
      <c r="R282" s="31">
        <f t="shared" si="74"/>
        <v>0</v>
      </c>
      <c r="S282" s="9"/>
      <c r="T282" s="9"/>
      <c r="U282" s="9"/>
    </row>
    <row r="283" spans="1:21" x14ac:dyDescent="0.2">
      <c r="A283" s="71"/>
      <c r="B283" s="134"/>
      <c r="C283" s="97" t="s">
        <v>332</v>
      </c>
      <c r="D283" s="109">
        <v>1</v>
      </c>
      <c r="E283" s="31"/>
      <c r="F283" s="31"/>
      <c r="G283" s="31"/>
      <c r="H283" s="30">
        <f t="shared" si="65"/>
        <v>0</v>
      </c>
      <c r="I283" s="31"/>
      <c r="J283" s="31"/>
      <c r="K283" s="30">
        <f t="shared" si="71"/>
        <v>0</v>
      </c>
      <c r="L283" s="31"/>
      <c r="M283" s="31"/>
      <c r="N283" s="31">
        <v>1</v>
      </c>
      <c r="O283" s="31">
        <f t="shared" si="72"/>
        <v>1</v>
      </c>
      <c r="P283" s="31">
        <f t="shared" si="73"/>
        <v>1</v>
      </c>
      <c r="Q283" s="31"/>
      <c r="R283" s="31">
        <f t="shared" si="74"/>
        <v>1</v>
      </c>
      <c r="S283" s="9"/>
      <c r="T283" s="9"/>
      <c r="U283" s="9"/>
    </row>
    <row r="284" spans="1:21" x14ac:dyDescent="0.2">
      <c r="A284" s="71"/>
      <c r="B284" s="133" t="s">
        <v>437</v>
      </c>
      <c r="C284" s="97" t="s">
        <v>407</v>
      </c>
      <c r="D284" s="109">
        <v>3</v>
      </c>
      <c r="E284" s="31"/>
      <c r="F284" s="31"/>
      <c r="G284" s="31"/>
      <c r="H284" s="30">
        <f t="shared" si="65"/>
        <v>0</v>
      </c>
      <c r="I284" s="31"/>
      <c r="J284" s="31"/>
      <c r="K284" s="30">
        <f t="shared" si="71"/>
        <v>0</v>
      </c>
      <c r="L284" s="31"/>
      <c r="M284" s="31">
        <v>0.3</v>
      </c>
      <c r="N284" s="31">
        <v>0.3</v>
      </c>
      <c r="O284" s="31">
        <f t="shared" si="72"/>
        <v>0.6</v>
      </c>
      <c r="P284" s="31">
        <f t="shared" si="73"/>
        <v>0.6</v>
      </c>
      <c r="Q284" s="31"/>
      <c r="R284" s="31">
        <f t="shared" si="74"/>
        <v>0.6</v>
      </c>
      <c r="S284" s="9"/>
      <c r="T284" s="9"/>
      <c r="U284" s="9"/>
    </row>
    <row r="285" spans="1:21" x14ac:dyDescent="0.2">
      <c r="A285" s="71"/>
      <c r="B285" s="134"/>
      <c r="C285" s="97" t="s">
        <v>288</v>
      </c>
      <c r="D285" s="109">
        <v>5</v>
      </c>
      <c r="E285" s="31"/>
      <c r="F285" s="31"/>
      <c r="G285" s="31"/>
      <c r="H285" s="30">
        <f t="shared" si="65"/>
        <v>0</v>
      </c>
      <c r="I285" s="31"/>
      <c r="J285" s="31"/>
      <c r="K285" s="30">
        <f t="shared" si="71"/>
        <v>0</v>
      </c>
      <c r="L285" s="31">
        <v>179.2</v>
      </c>
      <c r="M285" s="31">
        <v>818.84</v>
      </c>
      <c r="N285" s="31">
        <v>334.23</v>
      </c>
      <c r="O285" s="31">
        <f t="shared" si="72"/>
        <v>1332.27</v>
      </c>
      <c r="P285" s="31">
        <f t="shared" si="73"/>
        <v>1332.27</v>
      </c>
      <c r="Q285" s="31"/>
      <c r="R285" s="31">
        <f t="shared" si="74"/>
        <v>1332.27</v>
      </c>
      <c r="S285" s="9"/>
      <c r="T285" s="9"/>
      <c r="U285" s="9"/>
    </row>
    <row r="286" spans="1:21" x14ac:dyDescent="0.2">
      <c r="A286" s="71"/>
      <c r="B286" s="133" t="s">
        <v>438</v>
      </c>
      <c r="C286" s="97" t="s">
        <v>225</v>
      </c>
      <c r="D286" s="109">
        <v>0</v>
      </c>
      <c r="E286" s="31"/>
      <c r="F286" s="31"/>
      <c r="G286" s="31"/>
      <c r="H286" s="30">
        <f t="shared" si="65"/>
        <v>0</v>
      </c>
      <c r="I286" s="31"/>
      <c r="J286" s="31"/>
      <c r="K286" s="30">
        <f t="shared" si="71"/>
        <v>0</v>
      </c>
      <c r="L286" s="31"/>
      <c r="M286" s="31"/>
      <c r="N286" s="31"/>
      <c r="O286" s="31">
        <f t="shared" si="72"/>
        <v>0</v>
      </c>
      <c r="P286" s="31">
        <f t="shared" si="73"/>
        <v>0</v>
      </c>
      <c r="Q286" s="31"/>
      <c r="R286" s="31">
        <f t="shared" si="74"/>
        <v>0</v>
      </c>
      <c r="S286" s="9"/>
      <c r="T286" s="9"/>
      <c r="U286" s="9"/>
    </row>
    <row r="287" spans="1:21" x14ac:dyDescent="0.2">
      <c r="A287" s="71"/>
      <c r="B287" s="133"/>
      <c r="C287" s="97" t="s">
        <v>333</v>
      </c>
      <c r="D287" s="109">
        <v>1</v>
      </c>
      <c r="E287" s="31"/>
      <c r="F287" s="31"/>
      <c r="G287" s="31"/>
      <c r="H287" s="30">
        <f t="shared" si="65"/>
        <v>0</v>
      </c>
      <c r="I287" s="31"/>
      <c r="J287" s="31"/>
      <c r="K287" s="30">
        <f t="shared" si="71"/>
        <v>0</v>
      </c>
      <c r="L287" s="31">
        <v>0.15</v>
      </c>
      <c r="M287" s="31">
        <v>0.1</v>
      </c>
      <c r="N287" s="31"/>
      <c r="O287" s="31">
        <f t="shared" si="72"/>
        <v>0.25</v>
      </c>
      <c r="P287" s="31">
        <f t="shared" si="73"/>
        <v>0.25</v>
      </c>
      <c r="Q287" s="31"/>
      <c r="R287" s="31">
        <f t="shared" si="74"/>
        <v>0.25</v>
      </c>
      <c r="S287" s="9"/>
      <c r="T287" s="9"/>
      <c r="U287" s="9"/>
    </row>
    <row r="288" spans="1:21" x14ac:dyDescent="0.2">
      <c r="A288" s="71"/>
      <c r="B288" s="134"/>
      <c r="C288" s="97" t="s">
        <v>287</v>
      </c>
      <c r="D288" s="109">
        <v>0</v>
      </c>
      <c r="E288" s="31"/>
      <c r="F288" s="31"/>
      <c r="G288" s="31"/>
      <c r="H288" s="30">
        <f t="shared" si="65"/>
        <v>0</v>
      </c>
      <c r="I288" s="31"/>
      <c r="J288" s="31"/>
      <c r="K288" s="30">
        <f t="shared" si="71"/>
        <v>0</v>
      </c>
      <c r="L288" s="31"/>
      <c r="M288" s="31"/>
      <c r="N288" s="31"/>
      <c r="O288" s="31">
        <f t="shared" si="72"/>
        <v>0</v>
      </c>
      <c r="P288" s="31">
        <f t="shared" si="73"/>
        <v>0</v>
      </c>
      <c r="Q288" s="31"/>
      <c r="R288" s="31">
        <f t="shared" si="74"/>
        <v>0</v>
      </c>
      <c r="S288" s="9"/>
      <c r="T288" s="9"/>
      <c r="U288" s="9"/>
    </row>
    <row r="289" spans="1:21" x14ac:dyDescent="0.2">
      <c r="A289" s="71"/>
      <c r="B289" s="133" t="s">
        <v>439</v>
      </c>
      <c r="C289" s="110" t="s">
        <v>286</v>
      </c>
      <c r="D289" s="111">
        <v>0</v>
      </c>
      <c r="E289" s="112"/>
      <c r="F289" s="112"/>
      <c r="G289" s="112"/>
      <c r="H289" s="32">
        <f t="shared" si="65"/>
        <v>0</v>
      </c>
      <c r="I289" s="112"/>
      <c r="J289" s="112"/>
      <c r="K289" s="32">
        <f t="shared" si="71"/>
        <v>0</v>
      </c>
      <c r="L289" s="112"/>
      <c r="M289" s="112"/>
      <c r="N289" s="112"/>
      <c r="O289" s="112">
        <f t="shared" si="72"/>
        <v>0</v>
      </c>
      <c r="P289" s="112">
        <f t="shared" si="73"/>
        <v>0</v>
      </c>
      <c r="Q289" s="112"/>
      <c r="R289" s="112">
        <f t="shared" si="74"/>
        <v>0</v>
      </c>
      <c r="S289" s="9"/>
      <c r="T289" s="9"/>
      <c r="U289" s="9"/>
    </row>
    <row r="290" spans="1:21" ht="15" x14ac:dyDescent="0.25">
      <c r="A290" s="230" t="s">
        <v>0</v>
      </c>
      <c r="B290" s="231"/>
      <c r="C290" s="232" t="s">
        <v>0</v>
      </c>
      <c r="D290" s="105">
        <f>+SUM(D280:D289)</f>
        <v>18</v>
      </c>
      <c r="E290" s="106">
        <f>SUM(E280:E289)</f>
        <v>0</v>
      </c>
      <c r="F290" s="106">
        <f>SUM(F280:F289)</f>
        <v>0</v>
      </c>
      <c r="G290" s="106">
        <f>SUM(G280:G289)</f>
        <v>0</v>
      </c>
      <c r="H290" s="106">
        <f>SUM(H280:H289)</f>
        <v>0</v>
      </c>
      <c r="I290" s="106">
        <f t="shared" ref="I290:R290" si="75">+SUM(I280:I289)</f>
        <v>0</v>
      </c>
      <c r="J290" s="106">
        <f t="shared" si="75"/>
        <v>0</v>
      </c>
      <c r="K290" s="106">
        <f t="shared" si="75"/>
        <v>0</v>
      </c>
      <c r="L290" s="106">
        <f t="shared" si="75"/>
        <v>210.35</v>
      </c>
      <c r="M290" s="106">
        <f t="shared" si="75"/>
        <v>869.44</v>
      </c>
      <c r="N290" s="106">
        <f t="shared" si="75"/>
        <v>347.06</v>
      </c>
      <c r="O290" s="106">
        <f t="shared" si="75"/>
        <v>1426.85</v>
      </c>
      <c r="P290" s="106">
        <f t="shared" si="75"/>
        <v>1426.85</v>
      </c>
      <c r="Q290" s="106">
        <f t="shared" si="75"/>
        <v>0</v>
      </c>
      <c r="R290" s="107">
        <f t="shared" si="75"/>
        <v>1426.85</v>
      </c>
      <c r="S290" s="9"/>
      <c r="T290" s="9"/>
      <c r="U290" s="9"/>
    </row>
    <row r="291" spans="1:21" x14ac:dyDescent="0.2">
      <c r="A291" s="93" t="s">
        <v>4</v>
      </c>
      <c r="B291" s="120" t="s">
        <v>440</v>
      </c>
      <c r="C291" s="73" t="s">
        <v>233</v>
      </c>
      <c r="D291" s="74">
        <v>6</v>
      </c>
      <c r="E291" s="39"/>
      <c r="F291" s="39"/>
      <c r="G291" s="39"/>
      <c r="H291" s="48">
        <f t="shared" si="65"/>
        <v>0</v>
      </c>
      <c r="I291" s="39"/>
      <c r="J291" s="39"/>
      <c r="K291" s="48">
        <f t="shared" ref="K291:K338" si="76">+SUM(H291:J291)</f>
        <v>0</v>
      </c>
      <c r="L291" s="39"/>
      <c r="M291" s="39">
        <v>45.5</v>
      </c>
      <c r="N291" s="39">
        <v>139.5</v>
      </c>
      <c r="O291" s="39">
        <f t="shared" ref="O291:O304" si="77">+SUM(L291:N291)</f>
        <v>185</v>
      </c>
      <c r="P291" s="39">
        <f t="shared" ref="P291:P304" si="78">+SUM(K291+O291)</f>
        <v>185</v>
      </c>
      <c r="Q291" s="96"/>
      <c r="R291" s="39">
        <f t="shared" ref="R291:R338" si="79">+SUM(P291:Q291)</f>
        <v>185</v>
      </c>
      <c r="S291" s="9"/>
      <c r="T291" s="9"/>
      <c r="U291" s="9"/>
    </row>
    <row r="292" spans="1:21" x14ac:dyDescent="0.2">
      <c r="A292" s="93"/>
      <c r="B292" s="121"/>
      <c r="C292" s="76" t="s">
        <v>239</v>
      </c>
      <c r="D292" s="77">
        <v>9</v>
      </c>
      <c r="E292" s="14"/>
      <c r="F292" s="14"/>
      <c r="G292" s="14"/>
      <c r="H292" s="30">
        <f t="shared" si="65"/>
        <v>0</v>
      </c>
      <c r="I292" s="14"/>
      <c r="J292" s="14"/>
      <c r="K292" s="30">
        <f t="shared" si="76"/>
        <v>0</v>
      </c>
      <c r="L292" s="14">
        <v>4</v>
      </c>
      <c r="M292" s="14">
        <v>100.2</v>
      </c>
      <c r="N292" s="14">
        <v>264.85000000000002</v>
      </c>
      <c r="O292" s="14">
        <f t="shared" si="77"/>
        <v>369.05</v>
      </c>
      <c r="P292" s="14">
        <f t="shared" si="78"/>
        <v>369.05</v>
      </c>
      <c r="Q292" s="31">
        <v>0.5</v>
      </c>
      <c r="R292" s="14">
        <f t="shared" si="79"/>
        <v>369.55</v>
      </c>
      <c r="S292" s="9"/>
      <c r="T292" s="9"/>
      <c r="U292" s="9"/>
    </row>
    <row r="293" spans="1:21" x14ac:dyDescent="0.2">
      <c r="A293" s="93"/>
      <c r="B293" s="124"/>
      <c r="C293" s="76" t="s">
        <v>334</v>
      </c>
      <c r="D293" s="77">
        <v>11</v>
      </c>
      <c r="E293" s="14"/>
      <c r="F293" s="14"/>
      <c r="G293" s="14"/>
      <c r="H293" s="30">
        <f t="shared" si="65"/>
        <v>0</v>
      </c>
      <c r="I293" s="14"/>
      <c r="J293" s="14"/>
      <c r="K293" s="30">
        <f t="shared" si="76"/>
        <v>0</v>
      </c>
      <c r="L293" s="14">
        <v>29</v>
      </c>
      <c r="M293" s="14">
        <v>221</v>
      </c>
      <c r="N293" s="14">
        <v>476</v>
      </c>
      <c r="O293" s="14">
        <f t="shared" si="77"/>
        <v>726</v>
      </c>
      <c r="P293" s="14">
        <f t="shared" si="78"/>
        <v>726</v>
      </c>
      <c r="Q293" s="31"/>
      <c r="R293" s="14">
        <f t="shared" si="79"/>
        <v>726</v>
      </c>
      <c r="S293" s="9"/>
      <c r="T293" s="9"/>
      <c r="U293" s="9"/>
    </row>
    <row r="294" spans="1:21" x14ac:dyDescent="0.2">
      <c r="A294" s="93"/>
      <c r="B294" s="121" t="s">
        <v>441</v>
      </c>
      <c r="C294" s="76" t="s">
        <v>252</v>
      </c>
      <c r="D294" s="77">
        <v>16</v>
      </c>
      <c r="E294" s="14"/>
      <c r="F294" s="14"/>
      <c r="G294" s="14"/>
      <c r="H294" s="30">
        <f t="shared" si="65"/>
        <v>0</v>
      </c>
      <c r="I294" s="14">
        <v>0.45</v>
      </c>
      <c r="J294" s="14"/>
      <c r="K294" s="30">
        <f t="shared" si="76"/>
        <v>0.45</v>
      </c>
      <c r="L294" s="14">
        <v>1</v>
      </c>
      <c r="M294" s="14">
        <v>5.6</v>
      </c>
      <c r="N294" s="14">
        <v>14.15</v>
      </c>
      <c r="O294" s="14">
        <f t="shared" si="77"/>
        <v>20.75</v>
      </c>
      <c r="P294" s="14">
        <f t="shared" si="78"/>
        <v>21.2</v>
      </c>
      <c r="Q294" s="31"/>
      <c r="R294" s="14">
        <f t="shared" si="79"/>
        <v>21.2</v>
      </c>
      <c r="S294" s="9"/>
      <c r="T294" s="9"/>
      <c r="U294" s="9"/>
    </row>
    <row r="295" spans="1:21" x14ac:dyDescent="0.2">
      <c r="A295" s="93"/>
      <c r="B295" s="121"/>
      <c r="C295" s="76" t="s">
        <v>249</v>
      </c>
      <c r="D295" s="77">
        <v>15</v>
      </c>
      <c r="E295" s="14"/>
      <c r="F295" s="14"/>
      <c r="G295" s="14"/>
      <c r="H295" s="30">
        <f t="shared" si="65"/>
        <v>0</v>
      </c>
      <c r="I295" s="14">
        <v>0.2</v>
      </c>
      <c r="J295" s="14"/>
      <c r="K295" s="30">
        <f t="shared" si="76"/>
        <v>0.2</v>
      </c>
      <c r="L295" s="14">
        <v>0.5</v>
      </c>
      <c r="M295" s="14">
        <v>3.51</v>
      </c>
      <c r="N295" s="14">
        <v>14.32</v>
      </c>
      <c r="O295" s="14">
        <f t="shared" si="77"/>
        <v>18.329999999999998</v>
      </c>
      <c r="P295" s="14">
        <f t="shared" si="78"/>
        <v>18.529999999999998</v>
      </c>
      <c r="Q295" s="31">
        <v>0.01</v>
      </c>
      <c r="R295" s="14">
        <f t="shared" si="79"/>
        <v>18.54</v>
      </c>
      <c r="S295" s="9"/>
      <c r="T295" s="9"/>
      <c r="U295" s="9"/>
    </row>
    <row r="296" spans="1:21" x14ac:dyDescent="0.2">
      <c r="A296" s="93"/>
      <c r="B296" s="124"/>
      <c r="C296" s="76" t="s">
        <v>257</v>
      </c>
      <c r="D296" s="77">
        <v>4</v>
      </c>
      <c r="E296" s="14"/>
      <c r="F296" s="14"/>
      <c r="G296" s="14"/>
      <c r="H296" s="30">
        <f t="shared" si="65"/>
        <v>0</v>
      </c>
      <c r="I296" s="14"/>
      <c r="J296" s="14"/>
      <c r="K296" s="30">
        <f t="shared" si="76"/>
        <v>0</v>
      </c>
      <c r="L296" s="14">
        <v>7.2</v>
      </c>
      <c r="M296" s="14">
        <v>7.05</v>
      </c>
      <c r="N296" s="14">
        <v>4.25</v>
      </c>
      <c r="O296" s="14">
        <f t="shared" si="77"/>
        <v>18.5</v>
      </c>
      <c r="P296" s="14">
        <f t="shared" si="78"/>
        <v>18.5</v>
      </c>
      <c r="Q296" s="31"/>
      <c r="R296" s="14">
        <f t="shared" si="79"/>
        <v>18.5</v>
      </c>
      <c r="S296" s="9"/>
      <c r="T296" s="9"/>
      <c r="U296" s="9"/>
    </row>
    <row r="297" spans="1:21" x14ac:dyDescent="0.2">
      <c r="A297" s="93"/>
      <c r="B297" s="121" t="s">
        <v>442</v>
      </c>
      <c r="C297" s="76" t="s">
        <v>256</v>
      </c>
      <c r="D297" s="77">
        <v>19</v>
      </c>
      <c r="E297" s="14"/>
      <c r="F297" s="14"/>
      <c r="G297" s="14"/>
      <c r="H297" s="30">
        <f t="shared" si="65"/>
        <v>0</v>
      </c>
      <c r="I297" s="14">
        <v>0.5</v>
      </c>
      <c r="J297" s="14"/>
      <c r="K297" s="30">
        <f t="shared" si="76"/>
        <v>0.5</v>
      </c>
      <c r="L297" s="14"/>
      <c r="M297" s="14">
        <v>45.76</v>
      </c>
      <c r="N297" s="14">
        <v>141.66</v>
      </c>
      <c r="O297" s="14">
        <f t="shared" si="77"/>
        <v>187.42</v>
      </c>
      <c r="P297" s="14">
        <f t="shared" si="78"/>
        <v>187.92</v>
      </c>
      <c r="Q297" s="31">
        <v>8.5</v>
      </c>
      <c r="R297" s="14">
        <f t="shared" si="79"/>
        <v>196.42</v>
      </c>
      <c r="S297" s="9"/>
      <c r="T297" s="9"/>
      <c r="U297" s="9"/>
    </row>
    <row r="298" spans="1:21" x14ac:dyDescent="0.2">
      <c r="A298" s="93"/>
      <c r="B298" s="121"/>
      <c r="C298" s="76" t="s">
        <v>229</v>
      </c>
      <c r="D298" s="77">
        <v>4</v>
      </c>
      <c r="E298" s="14"/>
      <c r="F298" s="14"/>
      <c r="G298" s="14"/>
      <c r="H298" s="30">
        <f t="shared" si="65"/>
        <v>0</v>
      </c>
      <c r="I298" s="14"/>
      <c r="J298" s="14"/>
      <c r="K298" s="30">
        <f t="shared" si="76"/>
        <v>0</v>
      </c>
      <c r="L298" s="14">
        <v>22</v>
      </c>
      <c r="M298" s="14">
        <v>63.5</v>
      </c>
      <c r="N298" s="14">
        <v>113.03</v>
      </c>
      <c r="O298" s="14">
        <f t="shared" si="77"/>
        <v>198.53</v>
      </c>
      <c r="P298" s="14">
        <f t="shared" si="78"/>
        <v>198.53</v>
      </c>
      <c r="Q298" s="31"/>
      <c r="R298" s="14">
        <f t="shared" si="79"/>
        <v>198.53</v>
      </c>
      <c r="S298" s="9"/>
      <c r="T298" s="9"/>
      <c r="U298" s="9"/>
    </row>
    <row r="299" spans="1:21" x14ac:dyDescent="0.2">
      <c r="A299" s="93"/>
      <c r="B299" s="121"/>
      <c r="C299" s="76" t="s">
        <v>246</v>
      </c>
      <c r="D299" s="77">
        <v>8</v>
      </c>
      <c r="E299" s="14"/>
      <c r="F299" s="14"/>
      <c r="G299" s="14"/>
      <c r="H299" s="30">
        <f t="shared" si="65"/>
        <v>0</v>
      </c>
      <c r="I299" s="14"/>
      <c r="J299" s="14"/>
      <c r="K299" s="30">
        <f t="shared" si="76"/>
        <v>0</v>
      </c>
      <c r="L299" s="14">
        <v>1.7</v>
      </c>
      <c r="M299" s="14">
        <v>5.5</v>
      </c>
      <c r="N299" s="14">
        <v>11.65</v>
      </c>
      <c r="O299" s="14">
        <f t="shared" si="77"/>
        <v>18.850000000000001</v>
      </c>
      <c r="P299" s="14">
        <f t="shared" si="78"/>
        <v>18.850000000000001</v>
      </c>
      <c r="Q299" s="31"/>
      <c r="R299" s="14">
        <f t="shared" si="79"/>
        <v>18.850000000000001</v>
      </c>
      <c r="S299" s="9"/>
      <c r="T299" s="9"/>
      <c r="U299" s="9"/>
    </row>
    <row r="300" spans="1:21" x14ac:dyDescent="0.2">
      <c r="A300" s="93"/>
      <c r="B300" s="124"/>
      <c r="C300" s="76" t="s">
        <v>230</v>
      </c>
      <c r="D300" s="77">
        <v>1</v>
      </c>
      <c r="E300" s="14"/>
      <c r="F300" s="14"/>
      <c r="G300" s="14"/>
      <c r="H300" s="30">
        <f t="shared" si="65"/>
        <v>0</v>
      </c>
      <c r="I300" s="14"/>
      <c r="J300" s="14"/>
      <c r="K300" s="30">
        <f t="shared" si="76"/>
        <v>0</v>
      </c>
      <c r="L300" s="14"/>
      <c r="M300" s="14">
        <v>5</v>
      </c>
      <c r="N300" s="14">
        <v>20</v>
      </c>
      <c r="O300" s="14">
        <f t="shared" si="77"/>
        <v>25</v>
      </c>
      <c r="P300" s="14">
        <f t="shared" si="78"/>
        <v>25</v>
      </c>
      <c r="Q300" s="31"/>
      <c r="R300" s="14">
        <f t="shared" si="79"/>
        <v>25</v>
      </c>
      <c r="S300" s="9"/>
      <c r="T300" s="9"/>
      <c r="U300" s="9"/>
    </row>
    <row r="301" spans="1:21" x14ac:dyDescent="0.2">
      <c r="A301" s="93"/>
      <c r="B301" s="121" t="s">
        <v>259</v>
      </c>
      <c r="C301" s="76" t="s">
        <v>259</v>
      </c>
      <c r="D301" s="77">
        <v>4</v>
      </c>
      <c r="E301" s="14"/>
      <c r="F301" s="14"/>
      <c r="G301" s="14"/>
      <c r="H301" s="30">
        <f t="shared" si="65"/>
        <v>0</v>
      </c>
      <c r="I301" s="14">
        <v>0.5</v>
      </c>
      <c r="J301" s="14"/>
      <c r="K301" s="30">
        <f t="shared" si="76"/>
        <v>0.5</v>
      </c>
      <c r="L301" s="14"/>
      <c r="M301" s="14">
        <v>2.6</v>
      </c>
      <c r="N301" s="14">
        <v>8.6999999999999993</v>
      </c>
      <c r="O301" s="14">
        <f t="shared" si="77"/>
        <v>11.299999999999999</v>
      </c>
      <c r="P301" s="14">
        <f t="shared" si="78"/>
        <v>11.799999999999999</v>
      </c>
      <c r="Q301" s="31"/>
      <c r="R301" s="14">
        <f t="shared" si="79"/>
        <v>11.799999999999999</v>
      </c>
      <c r="S301" s="9"/>
      <c r="T301" s="9"/>
      <c r="U301" s="9"/>
    </row>
    <row r="302" spans="1:21" x14ac:dyDescent="0.2">
      <c r="A302" s="93"/>
      <c r="B302" s="121"/>
      <c r="C302" s="76" t="s">
        <v>335</v>
      </c>
      <c r="D302" s="77">
        <v>12</v>
      </c>
      <c r="E302" s="14"/>
      <c r="F302" s="14"/>
      <c r="G302" s="14"/>
      <c r="H302" s="30">
        <f t="shared" si="65"/>
        <v>0</v>
      </c>
      <c r="I302" s="14"/>
      <c r="J302" s="14"/>
      <c r="K302" s="30">
        <f t="shared" si="76"/>
        <v>0</v>
      </c>
      <c r="L302" s="14">
        <v>3.7</v>
      </c>
      <c r="M302" s="14">
        <v>18.7</v>
      </c>
      <c r="N302" s="14">
        <v>40.700000000000003</v>
      </c>
      <c r="O302" s="14">
        <f t="shared" si="77"/>
        <v>63.1</v>
      </c>
      <c r="P302" s="14">
        <f t="shared" si="78"/>
        <v>63.1</v>
      </c>
      <c r="Q302" s="31"/>
      <c r="R302" s="14">
        <f t="shared" si="79"/>
        <v>63.1</v>
      </c>
      <c r="S302" s="9"/>
      <c r="T302" s="9"/>
      <c r="U302" s="9"/>
    </row>
    <row r="303" spans="1:21" x14ac:dyDescent="0.2">
      <c r="A303" s="93"/>
      <c r="B303" s="121"/>
      <c r="C303" s="76" t="s">
        <v>235</v>
      </c>
      <c r="D303" s="77">
        <v>4</v>
      </c>
      <c r="E303" s="14"/>
      <c r="F303" s="14"/>
      <c r="G303" s="14"/>
      <c r="H303" s="30">
        <f t="shared" si="65"/>
        <v>0</v>
      </c>
      <c r="I303" s="14"/>
      <c r="J303" s="14"/>
      <c r="K303" s="30">
        <f t="shared" si="76"/>
        <v>0</v>
      </c>
      <c r="L303" s="14">
        <v>1</v>
      </c>
      <c r="M303" s="14">
        <v>2.7</v>
      </c>
      <c r="N303" s="14">
        <v>5.6</v>
      </c>
      <c r="O303" s="14">
        <f t="shared" si="77"/>
        <v>9.3000000000000007</v>
      </c>
      <c r="P303" s="14">
        <f t="shared" si="78"/>
        <v>9.3000000000000007</v>
      </c>
      <c r="Q303" s="31"/>
      <c r="R303" s="14">
        <f t="shared" si="79"/>
        <v>9.3000000000000007</v>
      </c>
      <c r="S303" s="9"/>
      <c r="T303" s="9"/>
      <c r="U303" s="9"/>
    </row>
    <row r="304" spans="1:21" x14ac:dyDescent="0.2">
      <c r="A304" s="93"/>
      <c r="B304" s="121"/>
      <c r="C304" s="76" t="s">
        <v>237</v>
      </c>
      <c r="D304" s="77">
        <v>3</v>
      </c>
      <c r="E304" s="14"/>
      <c r="F304" s="14"/>
      <c r="G304" s="14"/>
      <c r="H304" s="30">
        <f t="shared" si="65"/>
        <v>0</v>
      </c>
      <c r="I304" s="14"/>
      <c r="J304" s="14"/>
      <c r="K304" s="30">
        <f t="shared" si="76"/>
        <v>0</v>
      </c>
      <c r="L304" s="14">
        <v>12.5</v>
      </c>
      <c r="M304" s="14">
        <v>20</v>
      </c>
      <c r="N304" s="14">
        <v>24.5</v>
      </c>
      <c r="O304" s="14">
        <f t="shared" si="77"/>
        <v>57</v>
      </c>
      <c r="P304" s="14">
        <f t="shared" si="78"/>
        <v>57</v>
      </c>
      <c r="Q304" s="31"/>
      <c r="R304" s="14">
        <f t="shared" si="79"/>
        <v>57</v>
      </c>
      <c r="S304" s="9"/>
      <c r="T304" s="9"/>
      <c r="U304" s="9"/>
    </row>
    <row r="305" spans="1:21" x14ac:dyDescent="0.2">
      <c r="A305" s="93"/>
      <c r="B305" s="124"/>
      <c r="C305" s="78" t="s">
        <v>245</v>
      </c>
      <c r="D305" s="79"/>
      <c r="E305" s="36"/>
      <c r="F305" s="36"/>
      <c r="G305" s="36"/>
      <c r="H305" s="65"/>
      <c r="I305" s="36"/>
      <c r="J305" s="36"/>
      <c r="K305" s="65"/>
      <c r="L305" s="36"/>
      <c r="M305" s="36"/>
      <c r="N305" s="36"/>
      <c r="O305" s="36"/>
      <c r="P305" s="36"/>
      <c r="Q305" s="113"/>
      <c r="R305" s="36"/>
      <c r="S305" s="9"/>
      <c r="T305" s="9"/>
      <c r="U305" s="9"/>
    </row>
    <row r="306" spans="1:21" x14ac:dyDescent="0.2">
      <c r="A306" s="93"/>
      <c r="B306" s="121" t="s">
        <v>244</v>
      </c>
      <c r="C306" s="76" t="s">
        <v>244</v>
      </c>
      <c r="D306" s="77">
        <v>14</v>
      </c>
      <c r="E306" s="14"/>
      <c r="F306" s="14"/>
      <c r="G306" s="14"/>
      <c r="H306" s="30">
        <f t="shared" si="65"/>
        <v>0</v>
      </c>
      <c r="I306" s="14">
        <v>2.9</v>
      </c>
      <c r="J306" s="14"/>
      <c r="K306" s="30">
        <f t="shared" si="76"/>
        <v>2.9</v>
      </c>
      <c r="L306" s="14">
        <v>80.5</v>
      </c>
      <c r="M306" s="14">
        <v>309.14999999999998</v>
      </c>
      <c r="N306" s="14">
        <v>303.16000000000003</v>
      </c>
      <c r="O306" s="14">
        <f t="shared" ref="O306:O337" si="80">+SUM(L306:N306)</f>
        <v>692.81</v>
      </c>
      <c r="P306" s="14">
        <f t="shared" ref="P306:P337" si="81">+SUM(K306+O306)</f>
        <v>695.70999999999992</v>
      </c>
      <c r="Q306" s="31">
        <v>1.2</v>
      </c>
      <c r="R306" s="14">
        <f t="shared" si="79"/>
        <v>696.91</v>
      </c>
      <c r="S306" s="9"/>
      <c r="T306" s="9"/>
      <c r="U306" s="9"/>
    </row>
    <row r="307" spans="1:21" x14ac:dyDescent="0.2">
      <c r="A307" s="93"/>
      <c r="B307" s="121"/>
      <c r="C307" s="76" t="s">
        <v>243</v>
      </c>
      <c r="D307" s="77">
        <v>3</v>
      </c>
      <c r="E307" s="14"/>
      <c r="F307" s="14"/>
      <c r="G307" s="14"/>
      <c r="H307" s="30">
        <f t="shared" si="65"/>
        <v>0</v>
      </c>
      <c r="I307" s="14"/>
      <c r="J307" s="14"/>
      <c r="K307" s="30">
        <f t="shared" si="76"/>
        <v>0</v>
      </c>
      <c r="L307" s="14">
        <v>2</v>
      </c>
      <c r="M307" s="14">
        <v>2.2000000000000002</v>
      </c>
      <c r="N307" s="14">
        <v>5.8</v>
      </c>
      <c r="O307" s="14">
        <f t="shared" si="80"/>
        <v>10</v>
      </c>
      <c r="P307" s="14">
        <f t="shared" si="81"/>
        <v>10</v>
      </c>
      <c r="Q307" s="31"/>
      <c r="R307" s="14">
        <f t="shared" si="79"/>
        <v>10</v>
      </c>
      <c r="S307" s="9"/>
      <c r="T307" s="9"/>
      <c r="U307" s="9"/>
    </row>
    <row r="308" spans="1:21" x14ac:dyDescent="0.2">
      <c r="A308" s="93"/>
      <c r="B308" s="121"/>
      <c r="C308" s="76" t="s">
        <v>258</v>
      </c>
      <c r="D308" s="77">
        <v>5</v>
      </c>
      <c r="E308" s="14"/>
      <c r="F308" s="14"/>
      <c r="G308" s="14"/>
      <c r="H308" s="30">
        <f t="shared" si="65"/>
        <v>0</v>
      </c>
      <c r="I308" s="14"/>
      <c r="J308" s="14"/>
      <c r="K308" s="30">
        <f t="shared" si="76"/>
        <v>0</v>
      </c>
      <c r="L308" s="14">
        <v>394.4</v>
      </c>
      <c r="M308" s="14">
        <v>1758.8</v>
      </c>
      <c r="N308" s="14">
        <v>1287.3</v>
      </c>
      <c r="O308" s="14">
        <f t="shared" si="80"/>
        <v>3440.5</v>
      </c>
      <c r="P308" s="14">
        <f t="shared" si="81"/>
        <v>3440.5</v>
      </c>
      <c r="Q308" s="31"/>
      <c r="R308" s="14">
        <f t="shared" si="79"/>
        <v>3440.5</v>
      </c>
      <c r="S308" s="9"/>
      <c r="T308" s="9"/>
      <c r="U308" s="9"/>
    </row>
    <row r="309" spans="1:21" x14ac:dyDescent="0.2">
      <c r="A309" s="93"/>
      <c r="B309" s="121"/>
      <c r="C309" s="76" t="s">
        <v>234</v>
      </c>
      <c r="D309" s="77">
        <v>19</v>
      </c>
      <c r="E309" s="14"/>
      <c r="F309" s="14"/>
      <c r="G309" s="14"/>
      <c r="H309" s="30">
        <f t="shared" si="65"/>
        <v>0</v>
      </c>
      <c r="I309" s="14"/>
      <c r="J309" s="14"/>
      <c r="K309" s="30">
        <f t="shared" si="76"/>
        <v>0</v>
      </c>
      <c r="L309" s="14">
        <v>157</v>
      </c>
      <c r="M309" s="14">
        <v>482.46</v>
      </c>
      <c r="N309" s="14">
        <v>716.35</v>
      </c>
      <c r="O309" s="14">
        <f t="shared" si="80"/>
        <v>1355.81</v>
      </c>
      <c r="P309" s="14">
        <f t="shared" si="81"/>
        <v>1355.81</v>
      </c>
      <c r="Q309" s="31"/>
      <c r="R309" s="14">
        <f t="shared" si="79"/>
        <v>1355.81</v>
      </c>
      <c r="S309" s="9"/>
      <c r="T309" s="9"/>
      <c r="U309" s="9"/>
    </row>
    <row r="310" spans="1:21" x14ac:dyDescent="0.2">
      <c r="A310" s="93"/>
      <c r="B310" s="124"/>
      <c r="C310" s="76" t="s">
        <v>228</v>
      </c>
      <c r="D310" s="77">
        <v>1</v>
      </c>
      <c r="E310" s="14"/>
      <c r="F310" s="14"/>
      <c r="G310" s="14"/>
      <c r="H310" s="30">
        <f t="shared" si="65"/>
        <v>0</v>
      </c>
      <c r="I310" s="14"/>
      <c r="J310" s="14"/>
      <c r="K310" s="30">
        <f t="shared" si="76"/>
        <v>0</v>
      </c>
      <c r="L310" s="14">
        <v>300</v>
      </c>
      <c r="M310" s="14">
        <v>51.5</v>
      </c>
      <c r="N310" s="14">
        <v>102.5</v>
      </c>
      <c r="O310" s="14">
        <f t="shared" si="80"/>
        <v>454</v>
      </c>
      <c r="P310" s="14">
        <f t="shared" si="81"/>
        <v>454</v>
      </c>
      <c r="Q310" s="31"/>
      <c r="R310" s="14">
        <f t="shared" si="79"/>
        <v>454</v>
      </c>
      <c r="S310" s="9"/>
      <c r="T310" s="9"/>
      <c r="U310" s="9"/>
    </row>
    <row r="311" spans="1:21" x14ac:dyDescent="0.2">
      <c r="A311" s="93"/>
      <c r="B311" s="121" t="s">
        <v>367</v>
      </c>
      <c r="C311" s="76" t="s">
        <v>367</v>
      </c>
      <c r="D311" s="77">
        <v>0</v>
      </c>
      <c r="E311" s="14"/>
      <c r="F311" s="14"/>
      <c r="G311" s="14"/>
      <c r="H311" s="30">
        <f t="shared" si="65"/>
        <v>0</v>
      </c>
      <c r="I311" s="14"/>
      <c r="J311" s="14"/>
      <c r="K311" s="30">
        <f t="shared" si="76"/>
        <v>0</v>
      </c>
      <c r="L311" s="14"/>
      <c r="M311" s="14"/>
      <c r="N311" s="14"/>
      <c r="O311" s="14">
        <f t="shared" si="80"/>
        <v>0</v>
      </c>
      <c r="P311" s="14">
        <f t="shared" si="81"/>
        <v>0</v>
      </c>
      <c r="Q311" s="31"/>
      <c r="R311" s="14">
        <f t="shared" si="79"/>
        <v>0</v>
      </c>
      <c r="S311" s="9"/>
      <c r="T311" s="9"/>
      <c r="U311" s="9"/>
    </row>
    <row r="312" spans="1:21" x14ac:dyDescent="0.2">
      <c r="A312" s="93"/>
      <c r="B312" s="121"/>
      <c r="C312" s="76" t="s">
        <v>368</v>
      </c>
      <c r="D312" s="77">
        <v>0</v>
      </c>
      <c r="E312" s="14"/>
      <c r="F312" s="14"/>
      <c r="G312" s="14"/>
      <c r="H312" s="30">
        <f t="shared" si="65"/>
        <v>0</v>
      </c>
      <c r="I312" s="14"/>
      <c r="J312" s="14"/>
      <c r="K312" s="30">
        <f t="shared" si="76"/>
        <v>0</v>
      </c>
      <c r="L312" s="14"/>
      <c r="M312" s="14"/>
      <c r="N312" s="14"/>
      <c r="O312" s="14">
        <f t="shared" si="80"/>
        <v>0</v>
      </c>
      <c r="P312" s="14">
        <f t="shared" si="81"/>
        <v>0</v>
      </c>
      <c r="Q312" s="31"/>
      <c r="R312" s="14">
        <f t="shared" si="79"/>
        <v>0</v>
      </c>
      <c r="S312" s="9"/>
      <c r="T312" s="9"/>
      <c r="U312" s="9"/>
    </row>
    <row r="313" spans="1:21" x14ac:dyDescent="0.2">
      <c r="A313" s="93"/>
      <c r="B313" s="121"/>
      <c r="C313" s="76" t="s">
        <v>254</v>
      </c>
      <c r="D313" s="77">
        <v>66</v>
      </c>
      <c r="E313" s="14"/>
      <c r="F313" s="14">
        <v>0.6</v>
      </c>
      <c r="G313" s="14"/>
      <c r="H313" s="30">
        <f t="shared" si="65"/>
        <v>0.6</v>
      </c>
      <c r="I313" s="14">
        <v>3.41</v>
      </c>
      <c r="J313" s="14">
        <v>0.6</v>
      </c>
      <c r="K313" s="30">
        <f t="shared" si="76"/>
        <v>4.6099999999999994</v>
      </c>
      <c r="L313" s="14">
        <v>0.47</v>
      </c>
      <c r="M313" s="14">
        <v>9.32</v>
      </c>
      <c r="N313" s="14">
        <v>24.4</v>
      </c>
      <c r="O313" s="14">
        <f t="shared" si="80"/>
        <v>34.19</v>
      </c>
      <c r="P313" s="14">
        <f t="shared" si="81"/>
        <v>38.799999999999997</v>
      </c>
      <c r="Q313" s="31">
        <v>0.4</v>
      </c>
      <c r="R313" s="14">
        <f t="shared" si="79"/>
        <v>39.199999999999996</v>
      </c>
      <c r="S313" s="9"/>
      <c r="T313" s="9"/>
      <c r="U313" s="9"/>
    </row>
    <row r="314" spans="1:21" x14ac:dyDescent="0.2">
      <c r="A314" s="93"/>
      <c r="B314" s="121"/>
      <c r="C314" s="76" t="s">
        <v>452</v>
      </c>
      <c r="D314" s="77">
        <v>0</v>
      </c>
      <c r="E314" s="14"/>
      <c r="F314" s="14"/>
      <c r="G314" s="14"/>
      <c r="H314" s="30">
        <f t="shared" si="65"/>
        <v>0</v>
      </c>
      <c r="I314" s="14"/>
      <c r="J314" s="14"/>
      <c r="K314" s="30">
        <f t="shared" si="76"/>
        <v>0</v>
      </c>
      <c r="L314" s="14"/>
      <c r="M314" s="14"/>
      <c r="N314" s="14"/>
      <c r="O314" s="14">
        <f t="shared" si="80"/>
        <v>0</v>
      </c>
      <c r="P314" s="14">
        <f t="shared" si="81"/>
        <v>0</v>
      </c>
      <c r="Q314" s="31"/>
      <c r="R314" s="14">
        <f t="shared" si="79"/>
        <v>0</v>
      </c>
      <c r="S314" s="9"/>
      <c r="T314" s="9"/>
      <c r="U314" s="9"/>
    </row>
    <row r="315" spans="1:21" x14ac:dyDescent="0.2">
      <c r="A315" s="93"/>
      <c r="B315" s="121"/>
      <c r="C315" s="76" t="s">
        <v>361</v>
      </c>
      <c r="D315" s="77">
        <v>1</v>
      </c>
      <c r="E315" s="14"/>
      <c r="F315" s="14"/>
      <c r="G315" s="14"/>
      <c r="H315" s="30">
        <f t="shared" si="65"/>
        <v>0</v>
      </c>
      <c r="I315" s="14"/>
      <c r="J315" s="14"/>
      <c r="K315" s="30">
        <f t="shared" si="76"/>
        <v>0</v>
      </c>
      <c r="L315" s="14"/>
      <c r="M315" s="14"/>
      <c r="N315" s="14">
        <v>2</v>
      </c>
      <c r="O315" s="14">
        <f t="shared" si="80"/>
        <v>2</v>
      </c>
      <c r="P315" s="14">
        <f t="shared" si="81"/>
        <v>2</v>
      </c>
      <c r="Q315" s="31"/>
      <c r="R315" s="14">
        <f t="shared" si="79"/>
        <v>2</v>
      </c>
      <c r="S315" s="9"/>
      <c r="T315" s="9"/>
      <c r="U315" s="9"/>
    </row>
    <row r="316" spans="1:21" x14ac:dyDescent="0.2">
      <c r="A316" s="93"/>
      <c r="B316" s="121"/>
      <c r="C316" s="76" t="s">
        <v>236</v>
      </c>
      <c r="D316" s="77">
        <v>59</v>
      </c>
      <c r="E316" s="14"/>
      <c r="F316" s="14"/>
      <c r="G316" s="14"/>
      <c r="H316" s="30">
        <f t="shared" si="65"/>
        <v>0</v>
      </c>
      <c r="I316" s="14">
        <v>2.2000000000000002</v>
      </c>
      <c r="J316" s="14"/>
      <c r="K316" s="30">
        <f t="shared" si="76"/>
        <v>2.2000000000000002</v>
      </c>
      <c r="L316" s="14">
        <v>1</v>
      </c>
      <c r="M316" s="14">
        <v>40.08</v>
      </c>
      <c r="N316" s="14">
        <v>99.57</v>
      </c>
      <c r="O316" s="14">
        <f t="shared" si="80"/>
        <v>140.64999999999998</v>
      </c>
      <c r="P316" s="14">
        <f t="shared" si="81"/>
        <v>142.84999999999997</v>
      </c>
      <c r="Q316" s="31">
        <v>0.8</v>
      </c>
      <c r="R316" s="14">
        <f t="shared" si="79"/>
        <v>143.64999999999998</v>
      </c>
      <c r="S316" s="9"/>
      <c r="T316" s="9"/>
      <c r="U316" s="9"/>
    </row>
    <row r="317" spans="1:21" x14ac:dyDescent="0.2">
      <c r="A317" s="93"/>
      <c r="B317" s="121"/>
      <c r="C317" s="76" t="s">
        <v>253</v>
      </c>
      <c r="D317" s="77">
        <v>6</v>
      </c>
      <c r="E317" s="14"/>
      <c r="F317" s="14"/>
      <c r="G317" s="14"/>
      <c r="H317" s="30">
        <f t="shared" si="65"/>
        <v>0</v>
      </c>
      <c r="I317" s="14"/>
      <c r="J317" s="14"/>
      <c r="K317" s="30">
        <f t="shared" si="76"/>
        <v>0</v>
      </c>
      <c r="L317" s="14"/>
      <c r="M317" s="14">
        <v>4</v>
      </c>
      <c r="N317" s="14">
        <v>9.65</v>
      </c>
      <c r="O317" s="14">
        <f t="shared" si="80"/>
        <v>13.65</v>
      </c>
      <c r="P317" s="14">
        <f t="shared" si="81"/>
        <v>13.65</v>
      </c>
      <c r="Q317" s="31"/>
      <c r="R317" s="14">
        <f t="shared" si="79"/>
        <v>13.65</v>
      </c>
      <c r="S317" s="9"/>
      <c r="T317" s="9"/>
      <c r="U317" s="9"/>
    </row>
    <row r="318" spans="1:21" x14ac:dyDescent="0.2">
      <c r="A318" s="93"/>
      <c r="B318" s="121"/>
      <c r="C318" s="76" t="s">
        <v>255</v>
      </c>
      <c r="D318" s="77">
        <v>15</v>
      </c>
      <c r="E318" s="14"/>
      <c r="F318" s="14"/>
      <c r="G318" s="14"/>
      <c r="H318" s="30">
        <f t="shared" si="65"/>
        <v>0</v>
      </c>
      <c r="I318" s="14"/>
      <c r="J318" s="14"/>
      <c r="K318" s="30">
        <f t="shared" si="76"/>
        <v>0</v>
      </c>
      <c r="L318" s="14"/>
      <c r="M318" s="14">
        <v>1</v>
      </c>
      <c r="N318" s="14">
        <v>113.97</v>
      </c>
      <c r="O318" s="14">
        <f t="shared" si="80"/>
        <v>114.97</v>
      </c>
      <c r="P318" s="14">
        <f t="shared" si="81"/>
        <v>114.97</v>
      </c>
      <c r="Q318" s="31"/>
      <c r="R318" s="14">
        <f t="shared" si="79"/>
        <v>114.97</v>
      </c>
      <c r="S318" s="9"/>
      <c r="T318" s="9"/>
      <c r="U318" s="9"/>
    </row>
    <row r="319" spans="1:21" x14ac:dyDescent="0.2">
      <c r="A319" s="93"/>
      <c r="B319" s="121"/>
      <c r="C319" s="76" t="s">
        <v>376</v>
      </c>
      <c r="D319" s="77">
        <v>0</v>
      </c>
      <c r="E319" s="14"/>
      <c r="F319" s="14"/>
      <c r="G319" s="14"/>
      <c r="H319" s="30">
        <f t="shared" si="65"/>
        <v>0</v>
      </c>
      <c r="I319" s="14"/>
      <c r="J319" s="14"/>
      <c r="K319" s="30">
        <f t="shared" si="76"/>
        <v>0</v>
      </c>
      <c r="L319" s="14"/>
      <c r="M319" s="14"/>
      <c r="N319" s="14"/>
      <c r="O319" s="14">
        <f t="shared" si="80"/>
        <v>0</v>
      </c>
      <c r="P319" s="14">
        <f t="shared" si="81"/>
        <v>0</v>
      </c>
      <c r="Q319" s="31"/>
      <c r="R319" s="14">
        <f t="shared" si="79"/>
        <v>0</v>
      </c>
      <c r="S319" s="9"/>
      <c r="T319" s="9"/>
      <c r="U319" s="9"/>
    </row>
    <row r="320" spans="1:21" x14ac:dyDescent="0.2">
      <c r="A320" s="93"/>
      <c r="B320" s="121"/>
      <c r="C320" s="76" t="s">
        <v>251</v>
      </c>
      <c r="D320" s="77">
        <v>56</v>
      </c>
      <c r="E320" s="14"/>
      <c r="F320" s="14"/>
      <c r="G320" s="14"/>
      <c r="H320" s="30">
        <f t="shared" si="65"/>
        <v>0</v>
      </c>
      <c r="I320" s="14"/>
      <c r="J320" s="14">
        <v>0.05</v>
      </c>
      <c r="K320" s="30">
        <f t="shared" si="76"/>
        <v>0.05</v>
      </c>
      <c r="L320" s="14">
        <v>2</v>
      </c>
      <c r="M320" s="14">
        <v>56.94</v>
      </c>
      <c r="N320" s="14">
        <v>136.5</v>
      </c>
      <c r="O320" s="14">
        <f t="shared" si="80"/>
        <v>195.44</v>
      </c>
      <c r="P320" s="14">
        <f t="shared" si="81"/>
        <v>195.49</v>
      </c>
      <c r="Q320" s="31">
        <v>0.1</v>
      </c>
      <c r="R320" s="14">
        <f t="shared" si="79"/>
        <v>195.59</v>
      </c>
      <c r="S320" s="9"/>
      <c r="T320" s="9"/>
      <c r="U320" s="9"/>
    </row>
    <row r="321" spans="1:21" x14ac:dyDescent="0.2">
      <c r="A321" s="93"/>
      <c r="B321" s="121"/>
      <c r="C321" s="76" t="s">
        <v>232</v>
      </c>
      <c r="D321" s="77">
        <v>0</v>
      </c>
      <c r="E321" s="14"/>
      <c r="F321" s="14"/>
      <c r="G321" s="14"/>
      <c r="H321" s="30">
        <f t="shared" si="65"/>
        <v>0</v>
      </c>
      <c r="I321" s="14"/>
      <c r="J321" s="14"/>
      <c r="K321" s="30">
        <f t="shared" si="76"/>
        <v>0</v>
      </c>
      <c r="L321" s="14"/>
      <c r="M321" s="14"/>
      <c r="N321" s="14"/>
      <c r="O321" s="14">
        <f t="shared" si="80"/>
        <v>0</v>
      </c>
      <c r="P321" s="14">
        <f t="shared" si="81"/>
        <v>0</v>
      </c>
      <c r="Q321" s="31"/>
      <c r="R321" s="14">
        <f t="shared" si="79"/>
        <v>0</v>
      </c>
      <c r="S321" s="9"/>
      <c r="T321" s="9"/>
      <c r="U321" s="9"/>
    </row>
    <row r="322" spans="1:21" x14ac:dyDescent="0.2">
      <c r="A322" s="93"/>
      <c r="B322" s="121"/>
      <c r="C322" s="76" t="s">
        <v>344</v>
      </c>
      <c r="D322" s="77">
        <v>0</v>
      </c>
      <c r="E322" s="14"/>
      <c r="F322" s="14"/>
      <c r="G322" s="14"/>
      <c r="H322" s="30">
        <f t="shared" si="65"/>
        <v>0</v>
      </c>
      <c r="I322" s="14"/>
      <c r="J322" s="14"/>
      <c r="K322" s="30">
        <f t="shared" si="76"/>
        <v>0</v>
      </c>
      <c r="L322" s="14"/>
      <c r="M322" s="14"/>
      <c r="N322" s="14"/>
      <c r="O322" s="14">
        <f t="shared" si="80"/>
        <v>0</v>
      </c>
      <c r="P322" s="14">
        <f t="shared" si="81"/>
        <v>0</v>
      </c>
      <c r="Q322" s="31"/>
      <c r="R322" s="14">
        <f t="shared" si="79"/>
        <v>0</v>
      </c>
      <c r="S322" s="9"/>
      <c r="T322" s="9"/>
      <c r="U322" s="9"/>
    </row>
    <row r="323" spans="1:21" x14ac:dyDescent="0.2">
      <c r="A323" s="93"/>
      <c r="B323" s="121"/>
      <c r="C323" s="76" t="s">
        <v>242</v>
      </c>
      <c r="D323" s="77">
        <v>6</v>
      </c>
      <c r="E323" s="14"/>
      <c r="F323" s="14"/>
      <c r="G323" s="14"/>
      <c r="H323" s="30">
        <f t="shared" si="65"/>
        <v>0</v>
      </c>
      <c r="I323" s="14">
        <v>0.1</v>
      </c>
      <c r="J323" s="14"/>
      <c r="K323" s="30">
        <f t="shared" si="76"/>
        <v>0.1</v>
      </c>
      <c r="L323" s="14"/>
      <c r="M323" s="14">
        <v>5</v>
      </c>
      <c r="N323" s="14">
        <v>12.3</v>
      </c>
      <c r="O323" s="14">
        <f t="shared" si="80"/>
        <v>17.3</v>
      </c>
      <c r="P323" s="14">
        <f t="shared" si="81"/>
        <v>17.400000000000002</v>
      </c>
      <c r="Q323" s="31"/>
      <c r="R323" s="14">
        <f t="shared" si="79"/>
        <v>17.400000000000002</v>
      </c>
      <c r="S323" s="9"/>
      <c r="T323" s="9"/>
      <c r="U323" s="9"/>
    </row>
    <row r="324" spans="1:21" x14ac:dyDescent="0.2">
      <c r="A324" s="93"/>
      <c r="B324" s="121"/>
      <c r="C324" s="76" t="s">
        <v>370</v>
      </c>
      <c r="D324" s="77">
        <v>0</v>
      </c>
      <c r="E324" s="14"/>
      <c r="F324" s="14"/>
      <c r="G324" s="14"/>
      <c r="H324" s="30">
        <f t="shared" si="65"/>
        <v>0</v>
      </c>
      <c r="I324" s="14"/>
      <c r="J324" s="14"/>
      <c r="K324" s="30">
        <f t="shared" si="76"/>
        <v>0</v>
      </c>
      <c r="L324" s="14"/>
      <c r="M324" s="14"/>
      <c r="N324" s="14"/>
      <c r="O324" s="14">
        <f t="shared" si="80"/>
        <v>0</v>
      </c>
      <c r="P324" s="14">
        <f t="shared" si="81"/>
        <v>0</v>
      </c>
      <c r="Q324" s="31"/>
      <c r="R324" s="14">
        <f t="shared" si="79"/>
        <v>0</v>
      </c>
      <c r="S324" s="9"/>
      <c r="T324" s="9"/>
      <c r="U324" s="9"/>
    </row>
    <row r="325" spans="1:21" x14ac:dyDescent="0.2">
      <c r="A325" s="93"/>
      <c r="B325" s="121"/>
      <c r="C325" s="76" t="s">
        <v>231</v>
      </c>
      <c r="D325" s="77">
        <v>0</v>
      </c>
      <c r="E325" s="14"/>
      <c r="F325" s="14"/>
      <c r="G325" s="14"/>
      <c r="H325" s="30">
        <f t="shared" si="65"/>
        <v>0</v>
      </c>
      <c r="I325" s="14"/>
      <c r="J325" s="14"/>
      <c r="K325" s="30">
        <f t="shared" si="76"/>
        <v>0</v>
      </c>
      <c r="L325" s="14"/>
      <c r="M325" s="14"/>
      <c r="N325" s="14"/>
      <c r="O325" s="14">
        <f t="shared" si="80"/>
        <v>0</v>
      </c>
      <c r="P325" s="14">
        <f t="shared" si="81"/>
        <v>0</v>
      </c>
      <c r="Q325" s="31"/>
      <c r="R325" s="14">
        <f t="shared" si="79"/>
        <v>0</v>
      </c>
      <c r="S325" s="9"/>
      <c r="T325" s="9"/>
      <c r="U325" s="9"/>
    </row>
    <row r="326" spans="1:21" x14ac:dyDescent="0.2">
      <c r="A326" s="93"/>
      <c r="B326" s="121"/>
      <c r="C326" s="76" t="s">
        <v>346</v>
      </c>
      <c r="D326" s="77">
        <v>0</v>
      </c>
      <c r="E326" s="14"/>
      <c r="F326" s="14"/>
      <c r="G326" s="14"/>
      <c r="H326" s="30">
        <f t="shared" si="65"/>
        <v>0</v>
      </c>
      <c r="I326" s="14"/>
      <c r="J326" s="14"/>
      <c r="K326" s="30">
        <f t="shared" si="76"/>
        <v>0</v>
      </c>
      <c r="L326" s="14"/>
      <c r="M326" s="14"/>
      <c r="N326" s="14"/>
      <c r="O326" s="14">
        <f t="shared" si="80"/>
        <v>0</v>
      </c>
      <c r="P326" s="14">
        <f t="shared" si="81"/>
        <v>0</v>
      </c>
      <c r="Q326" s="31"/>
      <c r="R326" s="14">
        <f t="shared" si="79"/>
        <v>0</v>
      </c>
      <c r="S326" s="9"/>
      <c r="T326" s="9"/>
      <c r="U326" s="9"/>
    </row>
    <row r="327" spans="1:21" x14ac:dyDescent="0.2">
      <c r="A327" s="93"/>
      <c r="B327" s="121"/>
      <c r="C327" s="76" t="s">
        <v>347</v>
      </c>
      <c r="D327" s="77">
        <v>1</v>
      </c>
      <c r="E327" s="14"/>
      <c r="F327" s="14"/>
      <c r="G327" s="14"/>
      <c r="H327" s="30">
        <f t="shared" si="65"/>
        <v>0</v>
      </c>
      <c r="I327" s="14">
        <v>0.1</v>
      </c>
      <c r="J327" s="14"/>
      <c r="K327" s="30">
        <f t="shared" si="76"/>
        <v>0.1</v>
      </c>
      <c r="L327" s="14"/>
      <c r="M327" s="14"/>
      <c r="N327" s="14">
        <v>0.2</v>
      </c>
      <c r="O327" s="14">
        <f t="shared" si="80"/>
        <v>0.2</v>
      </c>
      <c r="P327" s="14">
        <f t="shared" si="81"/>
        <v>0.30000000000000004</v>
      </c>
      <c r="Q327" s="31"/>
      <c r="R327" s="14">
        <f t="shared" si="79"/>
        <v>0.30000000000000004</v>
      </c>
      <c r="S327" s="9"/>
      <c r="T327" s="9"/>
      <c r="U327" s="9"/>
    </row>
    <row r="328" spans="1:21" customFormat="1" x14ac:dyDescent="0.2">
      <c r="A328" s="93"/>
      <c r="B328" s="121"/>
      <c r="C328" s="76" t="s">
        <v>289</v>
      </c>
      <c r="D328" s="77">
        <v>0</v>
      </c>
      <c r="E328" s="14"/>
      <c r="F328" s="14"/>
      <c r="G328" s="14"/>
      <c r="H328" s="30">
        <f t="shared" si="65"/>
        <v>0</v>
      </c>
      <c r="I328" s="14"/>
      <c r="J328" s="14"/>
      <c r="K328" s="30">
        <f t="shared" si="76"/>
        <v>0</v>
      </c>
      <c r="L328" s="14"/>
      <c r="M328" s="14"/>
      <c r="N328" s="14"/>
      <c r="O328" s="14">
        <f t="shared" si="80"/>
        <v>0</v>
      </c>
      <c r="P328" s="14">
        <f t="shared" si="81"/>
        <v>0</v>
      </c>
      <c r="Q328" s="31"/>
      <c r="R328" s="14">
        <f t="shared" si="79"/>
        <v>0</v>
      </c>
      <c r="S328" s="10"/>
      <c r="T328" s="10"/>
      <c r="U328" s="10"/>
    </row>
    <row r="329" spans="1:21" x14ac:dyDescent="0.2">
      <c r="A329" s="93"/>
      <c r="B329" s="121"/>
      <c r="C329" s="76" t="s">
        <v>238</v>
      </c>
      <c r="D329" s="77">
        <v>5</v>
      </c>
      <c r="E329" s="14"/>
      <c r="F329" s="14"/>
      <c r="G329" s="14"/>
      <c r="H329" s="30">
        <f t="shared" si="65"/>
        <v>0</v>
      </c>
      <c r="I329" s="14">
        <v>1</v>
      </c>
      <c r="J329" s="14"/>
      <c r="K329" s="30">
        <f t="shared" si="76"/>
        <v>1</v>
      </c>
      <c r="L329" s="14">
        <v>0.1</v>
      </c>
      <c r="M329" s="14">
        <v>0.7</v>
      </c>
      <c r="N329" s="14">
        <v>5.41</v>
      </c>
      <c r="O329" s="14">
        <f t="shared" si="80"/>
        <v>6.21</v>
      </c>
      <c r="P329" s="14">
        <f t="shared" si="81"/>
        <v>7.21</v>
      </c>
      <c r="Q329" s="31"/>
      <c r="R329" s="14">
        <f t="shared" si="79"/>
        <v>7.21</v>
      </c>
      <c r="S329" s="9"/>
      <c r="T329" s="9"/>
      <c r="U329" s="9"/>
    </row>
    <row r="330" spans="1:21" x14ac:dyDescent="0.2">
      <c r="A330" s="93"/>
      <c r="B330" s="121"/>
      <c r="C330" s="76" t="s">
        <v>390</v>
      </c>
      <c r="D330" s="77">
        <v>0</v>
      </c>
      <c r="E330" s="14"/>
      <c r="F330" s="14"/>
      <c r="G330" s="14"/>
      <c r="H330" s="30">
        <f t="shared" si="65"/>
        <v>0</v>
      </c>
      <c r="I330" s="14"/>
      <c r="J330" s="14"/>
      <c r="K330" s="30">
        <f t="shared" si="76"/>
        <v>0</v>
      </c>
      <c r="L330" s="14"/>
      <c r="M330" s="14"/>
      <c r="N330" s="14"/>
      <c r="O330" s="14">
        <f t="shared" si="80"/>
        <v>0</v>
      </c>
      <c r="P330" s="14">
        <f t="shared" si="81"/>
        <v>0</v>
      </c>
      <c r="Q330" s="31"/>
      <c r="R330" s="14">
        <f t="shared" si="79"/>
        <v>0</v>
      </c>
      <c r="S330" s="9"/>
      <c r="T330" s="9"/>
      <c r="U330" s="9"/>
    </row>
    <row r="331" spans="1:21" x14ac:dyDescent="0.2">
      <c r="A331" s="93"/>
      <c r="B331" s="121"/>
      <c r="C331" s="76" t="s">
        <v>352</v>
      </c>
      <c r="D331" s="77">
        <v>1</v>
      </c>
      <c r="E331" s="14"/>
      <c r="F331" s="14"/>
      <c r="G331" s="14"/>
      <c r="H331" s="30">
        <f t="shared" si="65"/>
        <v>0</v>
      </c>
      <c r="I331" s="14">
        <v>0.5</v>
      </c>
      <c r="J331" s="14"/>
      <c r="K331" s="30">
        <f t="shared" si="76"/>
        <v>0.5</v>
      </c>
      <c r="L331" s="14"/>
      <c r="M331" s="14">
        <v>1</v>
      </c>
      <c r="N331" s="14">
        <v>4.5</v>
      </c>
      <c r="O331" s="14">
        <f t="shared" si="80"/>
        <v>5.5</v>
      </c>
      <c r="P331" s="14">
        <f t="shared" si="81"/>
        <v>6</v>
      </c>
      <c r="Q331" s="31"/>
      <c r="R331" s="14">
        <f t="shared" si="79"/>
        <v>6</v>
      </c>
      <c r="S331" s="9"/>
      <c r="T331" s="9"/>
      <c r="U331" s="9"/>
    </row>
    <row r="332" spans="1:21" x14ac:dyDescent="0.2">
      <c r="A332" s="93"/>
      <c r="B332" s="121"/>
      <c r="C332" s="76" t="s">
        <v>336</v>
      </c>
      <c r="D332" s="77">
        <v>20</v>
      </c>
      <c r="E332" s="14"/>
      <c r="F332" s="14"/>
      <c r="G332" s="14"/>
      <c r="H332" s="30">
        <f t="shared" si="65"/>
        <v>0</v>
      </c>
      <c r="I332" s="14">
        <v>4.2</v>
      </c>
      <c r="J332" s="14"/>
      <c r="K332" s="30">
        <f t="shared" si="76"/>
        <v>4.2</v>
      </c>
      <c r="L332" s="14"/>
      <c r="M332" s="14">
        <v>11.5</v>
      </c>
      <c r="N332" s="14">
        <v>30.5</v>
      </c>
      <c r="O332" s="14">
        <f t="shared" si="80"/>
        <v>42</v>
      </c>
      <c r="P332" s="14">
        <f t="shared" si="81"/>
        <v>46.2</v>
      </c>
      <c r="Q332" s="31"/>
      <c r="R332" s="14">
        <f t="shared" si="79"/>
        <v>46.2</v>
      </c>
      <c r="S332" s="9"/>
      <c r="T332" s="9"/>
      <c r="U332" s="9"/>
    </row>
    <row r="333" spans="1:21" x14ac:dyDescent="0.2">
      <c r="A333" s="93"/>
      <c r="B333" s="121"/>
      <c r="C333" s="76" t="s">
        <v>290</v>
      </c>
      <c r="D333" s="77">
        <v>8</v>
      </c>
      <c r="E333" s="14"/>
      <c r="F333" s="14"/>
      <c r="G333" s="14"/>
      <c r="H333" s="30">
        <f t="shared" si="65"/>
        <v>0</v>
      </c>
      <c r="I333" s="14"/>
      <c r="J333" s="14"/>
      <c r="K333" s="30">
        <f t="shared" si="76"/>
        <v>0</v>
      </c>
      <c r="L333" s="14"/>
      <c r="M333" s="14">
        <v>2.8</v>
      </c>
      <c r="N333" s="14">
        <v>11.67</v>
      </c>
      <c r="O333" s="14">
        <f t="shared" si="80"/>
        <v>14.469999999999999</v>
      </c>
      <c r="P333" s="14">
        <f t="shared" si="81"/>
        <v>14.469999999999999</v>
      </c>
      <c r="Q333" s="31"/>
      <c r="R333" s="14">
        <f t="shared" si="79"/>
        <v>14.469999999999999</v>
      </c>
      <c r="S333" s="9"/>
      <c r="T333" s="9"/>
      <c r="U333" s="9"/>
    </row>
    <row r="334" spans="1:21" x14ac:dyDescent="0.2">
      <c r="A334" s="93"/>
      <c r="B334" s="121"/>
      <c r="C334" s="76" t="s">
        <v>250</v>
      </c>
      <c r="D334" s="77">
        <v>6</v>
      </c>
      <c r="E334" s="14"/>
      <c r="F334" s="14"/>
      <c r="G334" s="14"/>
      <c r="H334" s="30">
        <f t="shared" si="65"/>
        <v>0</v>
      </c>
      <c r="I334" s="14"/>
      <c r="J334" s="14">
        <v>0.1</v>
      </c>
      <c r="K334" s="30">
        <f t="shared" si="76"/>
        <v>0.1</v>
      </c>
      <c r="L334" s="14"/>
      <c r="M334" s="14">
        <v>0.41</v>
      </c>
      <c r="N334" s="14">
        <v>0.9</v>
      </c>
      <c r="O334" s="14">
        <f t="shared" si="80"/>
        <v>1.31</v>
      </c>
      <c r="P334" s="14">
        <f t="shared" si="81"/>
        <v>1.4100000000000001</v>
      </c>
      <c r="Q334" s="31"/>
      <c r="R334" s="14">
        <f t="shared" si="79"/>
        <v>1.4100000000000001</v>
      </c>
      <c r="S334" s="9"/>
      <c r="T334" s="9"/>
      <c r="U334" s="9"/>
    </row>
    <row r="335" spans="1:21" x14ac:dyDescent="0.2">
      <c r="A335" s="93"/>
      <c r="B335" s="121"/>
      <c r="C335" s="76" t="s">
        <v>453</v>
      </c>
      <c r="D335" s="77">
        <v>0</v>
      </c>
      <c r="E335" s="14"/>
      <c r="F335" s="14"/>
      <c r="G335" s="14"/>
      <c r="H335" s="30">
        <f t="shared" si="65"/>
        <v>0</v>
      </c>
      <c r="I335" s="14"/>
      <c r="J335" s="14"/>
      <c r="K335" s="30">
        <f t="shared" si="76"/>
        <v>0</v>
      </c>
      <c r="L335" s="14"/>
      <c r="M335" s="14"/>
      <c r="N335" s="14"/>
      <c r="O335" s="14">
        <f t="shared" si="80"/>
        <v>0</v>
      </c>
      <c r="P335" s="14">
        <f t="shared" si="81"/>
        <v>0</v>
      </c>
      <c r="Q335" s="31"/>
      <c r="R335" s="14">
        <f t="shared" si="79"/>
        <v>0</v>
      </c>
      <c r="S335" s="9"/>
      <c r="T335" s="9"/>
      <c r="U335" s="9"/>
    </row>
    <row r="336" spans="1:21" x14ac:dyDescent="0.2">
      <c r="A336" s="93"/>
      <c r="B336" s="121"/>
      <c r="C336" s="76" t="s">
        <v>240</v>
      </c>
      <c r="D336" s="77">
        <v>15</v>
      </c>
      <c r="E336" s="14"/>
      <c r="F336" s="14"/>
      <c r="G336" s="14"/>
      <c r="H336" s="30">
        <f t="shared" si="65"/>
        <v>0</v>
      </c>
      <c r="I336" s="14">
        <v>1</v>
      </c>
      <c r="J336" s="14"/>
      <c r="K336" s="30">
        <f t="shared" si="76"/>
        <v>1</v>
      </c>
      <c r="L336" s="14">
        <v>3</v>
      </c>
      <c r="M336" s="14">
        <v>15.7</v>
      </c>
      <c r="N336" s="14">
        <v>46.62</v>
      </c>
      <c r="O336" s="14">
        <f t="shared" si="80"/>
        <v>65.319999999999993</v>
      </c>
      <c r="P336" s="14">
        <f t="shared" si="81"/>
        <v>66.319999999999993</v>
      </c>
      <c r="Q336" s="31"/>
      <c r="R336" s="14">
        <f t="shared" si="79"/>
        <v>66.319999999999993</v>
      </c>
      <c r="S336" s="9"/>
      <c r="T336" s="9"/>
      <c r="U336" s="9"/>
    </row>
    <row r="337" spans="1:21" x14ac:dyDescent="0.2">
      <c r="A337" s="93"/>
      <c r="B337" s="121"/>
      <c r="C337" s="76" t="s">
        <v>261</v>
      </c>
      <c r="D337" s="77">
        <v>4</v>
      </c>
      <c r="E337" s="14"/>
      <c r="F337" s="14"/>
      <c r="G337" s="14"/>
      <c r="H337" s="30">
        <f t="shared" si="65"/>
        <v>0</v>
      </c>
      <c r="I337" s="14"/>
      <c r="J337" s="14"/>
      <c r="K337" s="30">
        <f t="shared" si="76"/>
        <v>0</v>
      </c>
      <c r="L337" s="14">
        <v>1</v>
      </c>
      <c r="M337" s="14">
        <v>1.35</v>
      </c>
      <c r="N337" s="14">
        <v>2.4</v>
      </c>
      <c r="O337" s="14">
        <f t="shared" si="80"/>
        <v>4.75</v>
      </c>
      <c r="P337" s="14">
        <f t="shared" si="81"/>
        <v>4.75</v>
      </c>
      <c r="Q337" s="31"/>
      <c r="R337" s="14">
        <f t="shared" si="79"/>
        <v>4.75</v>
      </c>
      <c r="S337" s="9"/>
      <c r="T337" s="9"/>
      <c r="U337" s="9"/>
    </row>
    <row r="338" spans="1:21" x14ac:dyDescent="0.2">
      <c r="A338" s="93"/>
      <c r="B338" s="121"/>
      <c r="C338" s="76" t="s">
        <v>241</v>
      </c>
      <c r="D338" s="77">
        <v>12</v>
      </c>
      <c r="E338" s="14"/>
      <c r="F338" s="14"/>
      <c r="G338" s="14"/>
      <c r="H338" s="30">
        <f t="shared" si="65"/>
        <v>0</v>
      </c>
      <c r="I338" s="14"/>
      <c r="J338" s="14"/>
      <c r="K338" s="30">
        <f t="shared" si="76"/>
        <v>0</v>
      </c>
      <c r="L338" s="14">
        <v>2</v>
      </c>
      <c r="M338" s="14">
        <v>24.7</v>
      </c>
      <c r="N338" s="14">
        <v>60.61</v>
      </c>
      <c r="O338" s="14">
        <f>+SUM(L338:N338)</f>
        <v>87.31</v>
      </c>
      <c r="P338" s="14">
        <f>+SUM(K338+O338)</f>
        <v>87.31</v>
      </c>
      <c r="Q338" s="31"/>
      <c r="R338" s="14">
        <f t="shared" si="79"/>
        <v>87.31</v>
      </c>
      <c r="S338" s="9"/>
      <c r="T338" s="9"/>
      <c r="U338" s="9"/>
    </row>
    <row r="339" spans="1:21" x14ac:dyDescent="0.2">
      <c r="A339" s="93"/>
      <c r="B339" s="121"/>
      <c r="C339" s="76" t="s">
        <v>570</v>
      </c>
      <c r="D339" s="77"/>
      <c r="E339" s="14"/>
      <c r="F339" s="14"/>
      <c r="G339" s="14"/>
      <c r="H339" s="30"/>
      <c r="I339" s="14"/>
      <c r="J339" s="14"/>
      <c r="K339" s="30"/>
      <c r="L339" s="14"/>
      <c r="M339" s="14"/>
      <c r="N339" s="14"/>
      <c r="O339" s="14"/>
      <c r="P339" s="14"/>
      <c r="Q339" s="31"/>
      <c r="R339" s="14"/>
      <c r="S339" s="9"/>
      <c r="T339" s="9"/>
      <c r="U339" s="9"/>
    </row>
    <row r="340" spans="1:21" x14ac:dyDescent="0.2">
      <c r="A340" s="93"/>
      <c r="B340" s="121"/>
      <c r="C340" s="76" t="s">
        <v>573</v>
      </c>
      <c r="D340" s="77"/>
      <c r="E340" s="14"/>
      <c r="F340" s="14"/>
      <c r="G340" s="14"/>
      <c r="H340" s="30"/>
      <c r="I340" s="14"/>
      <c r="J340" s="14"/>
      <c r="K340" s="30"/>
      <c r="L340" s="14"/>
      <c r="M340" s="14"/>
      <c r="N340" s="14"/>
      <c r="O340" s="14"/>
      <c r="P340" s="14"/>
      <c r="Q340" s="31"/>
      <c r="R340" s="14"/>
      <c r="S340" s="9"/>
      <c r="T340" s="9"/>
      <c r="U340" s="9"/>
    </row>
    <row r="341" spans="1:21" x14ac:dyDescent="0.2">
      <c r="A341" s="93"/>
      <c r="B341" s="121"/>
      <c r="C341" s="76" t="s">
        <v>574</v>
      </c>
      <c r="D341" s="77"/>
      <c r="E341" s="14"/>
      <c r="F341" s="14"/>
      <c r="G341" s="14"/>
      <c r="H341" s="30"/>
      <c r="I341" s="14"/>
      <c r="J341" s="14"/>
      <c r="K341" s="30"/>
      <c r="L341" s="14"/>
      <c r="M341" s="14"/>
      <c r="N341" s="14"/>
      <c r="O341" s="14"/>
      <c r="P341" s="14"/>
      <c r="Q341" s="31"/>
      <c r="R341" s="14"/>
      <c r="S341" s="9"/>
      <c r="T341" s="9"/>
      <c r="U341" s="9"/>
    </row>
    <row r="342" spans="1:21" x14ac:dyDescent="0.2">
      <c r="A342" s="93"/>
      <c r="B342" s="122"/>
      <c r="C342" s="76" t="s">
        <v>575</v>
      </c>
      <c r="D342" s="77"/>
      <c r="E342" s="14"/>
      <c r="F342" s="14"/>
      <c r="G342" s="14"/>
      <c r="H342" s="30"/>
      <c r="I342" s="14"/>
      <c r="J342" s="14"/>
      <c r="K342" s="30"/>
      <c r="L342" s="14"/>
      <c r="M342" s="14"/>
      <c r="N342" s="14"/>
      <c r="O342" s="14"/>
      <c r="P342" s="14"/>
      <c r="Q342" s="31"/>
      <c r="R342" s="14"/>
      <c r="S342" s="9"/>
      <c r="T342" s="9"/>
      <c r="U342" s="9"/>
    </row>
    <row r="343" spans="1:21" ht="15" x14ac:dyDescent="0.25">
      <c r="A343" s="230" t="s">
        <v>0</v>
      </c>
      <c r="B343" s="231"/>
      <c r="C343" s="232" t="s">
        <v>0</v>
      </c>
      <c r="D343" s="114">
        <f t="shared" ref="D343:R343" si="82">+SUM(D291:D338)</f>
        <v>439</v>
      </c>
      <c r="E343" s="115">
        <f>SUM(E291:E338)</f>
        <v>0</v>
      </c>
      <c r="F343" s="115">
        <f>SUM(F291:F338)</f>
        <v>0.6</v>
      </c>
      <c r="G343" s="115">
        <f>SUM(G291:G338)</f>
        <v>0</v>
      </c>
      <c r="H343" s="115">
        <f>SUM(H291:H338)</f>
        <v>0.6</v>
      </c>
      <c r="I343" s="115">
        <f t="shared" si="82"/>
        <v>17.059999999999999</v>
      </c>
      <c r="J343" s="115">
        <f t="shared" si="82"/>
        <v>0.75</v>
      </c>
      <c r="K343" s="115">
        <f t="shared" si="82"/>
        <v>18.41</v>
      </c>
      <c r="L343" s="115">
        <f t="shared" si="82"/>
        <v>1026.0700000000002</v>
      </c>
      <c r="M343" s="115">
        <f t="shared" si="82"/>
        <v>3325.2299999999996</v>
      </c>
      <c r="N343" s="115">
        <f t="shared" si="82"/>
        <v>4255.2199999999993</v>
      </c>
      <c r="O343" s="115">
        <f t="shared" si="82"/>
        <v>8606.5199999999968</v>
      </c>
      <c r="P343" s="115">
        <f t="shared" si="82"/>
        <v>8624.9299999999967</v>
      </c>
      <c r="Q343" s="115">
        <f t="shared" si="82"/>
        <v>11.51</v>
      </c>
      <c r="R343" s="116">
        <f t="shared" si="82"/>
        <v>8636.4399999999969</v>
      </c>
      <c r="S343" s="9"/>
      <c r="T343" s="9"/>
      <c r="U343" s="9"/>
    </row>
    <row r="344" spans="1:21" ht="15" x14ac:dyDescent="0.25">
      <c r="A344" s="230" t="s">
        <v>337</v>
      </c>
      <c r="B344" s="231"/>
      <c r="C344" s="232"/>
      <c r="D344" s="53">
        <f t="shared" ref="D344:R344" si="83">+SUM(D343+D290+D279+D268+D223+D190+D135+D104+D70+D31+D14+D236)</f>
        <v>6118</v>
      </c>
      <c r="E344" s="54">
        <f t="shared" si="83"/>
        <v>1650.9300000000003</v>
      </c>
      <c r="F344" s="54">
        <f t="shared" si="83"/>
        <v>1343.97</v>
      </c>
      <c r="G344" s="54">
        <f t="shared" si="83"/>
        <v>5274.66</v>
      </c>
      <c r="H344" s="54">
        <f t="shared" si="83"/>
        <v>8269.56</v>
      </c>
      <c r="I344" s="54">
        <f t="shared" si="83"/>
        <v>2062.3999999999996</v>
      </c>
      <c r="J344" s="54">
        <f t="shared" si="83"/>
        <v>98.189999999999984</v>
      </c>
      <c r="K344" s="54">
        <f t="shared" si="83"/>
        <v>10430.150000000003</v>
      </c>
      <c r="L344" s="54">
        <f t="shared" si="83"/>
        <v>5912.66</v>
      </c>
      <c r="M344" s="54">
        <f t="shared" si="83"/>
        <v>14502.399999999998</v>
      </c>
      <c r="N344" s="54">
        <f t="shared" si="83"/>
        <v>15141.439999999999</v>
      </c>
      <c r="O344" s="54">
        <f t="shared" si="83"/>
        <v>35556.499999999993</v>
      </c>
      <c r="P344" s="54">
        <f t="shared" si="83"/>
        <v>45986.649999999987</v>
      </c>
      <c r="Q344" s="54">
        <f t="shared" si="83"/>
        <v>3993.9400000000005</v>
      </c>
      <c r="R344" s="55">
        <f t="shared" si="83"/>
        <v>49980.589999999989</v>
      </c>
      <c r="S344" s="9"/>
      <c r="T344" s="9"/>
      <c r="U344" s="9"/>
    </row>
    <row r="345" spans="1:21" s="18" customFormat="1" x14ac:dyDescent="0.2">
      <c r="A345" s="42" t="s">
        <v>513</v>
      </c>
      <c r="B345" s="29"/>
      <c r="C345"/>
      <c r="D345" s="6"/>
      <c r="E345" s="5"/>
      <c r="F345"/>
      <c r="G345"/>
      <c r="H345"/>
      <c r="I345"/>
      <c r="J345"/>
      <c r="K345"/>
      <c r="L345"/>
      <c r="M345"/>
      <c r="N345"/>
      <c r="O345"/>
      <c r="P345"/>
      <c r="Q345" s="21"/>
      <c r="R345" s="21"/>
      <c r="S345" s="21"/>
      <c r="T345" s="21"/>
    </row>
    <row r="346" spans="1:21" s="18" customFormat="1" x14ac:dyDescent="0.2">
      <c r="A346" s="42"/>
      <c r="B346" s="29"/>
      <c r="C346"/>
      <c r="D346" s="6"/>
      <c r="E346" s="5"/>
      <c r="F346"/>
      <c r="G346"/>
      <c r="H346"/>
      <c r="I346"/>
      <c r="J346"/>
      <c r="K346"/>
      <c r="L346"/>
      <c r="M346"/>
      <c r="N346"/>
      <c r="O346"/>
      <c r="P346"/>
      <c r="Q346" s="21"/>
      <c r="R346" s="21"/>
      <c r="S346" s="21"/>
      <c r="T346" s="21"/>
    </row>
    <row r="347" spans="1:21" s="18" customFormat="1" x14ac:dyDescent="0.2">
      <c r="A347" s="42"/>
      <c r="B347" s="29"/>
      <c r="C347"/>
      <c r="D347" s="6"/>
      <c r="E347" s="5"/>
      <c r="F347"/>
      <c r="G347"/>
      <c r="H347"/>
      <c r="I347"/>
      <c r="J347"/>
      <c r="K347"/>
      <c r="L347"/>
      <c r="M347"/>
      <c r="N347"/>
      <c r="O347"/>
      <c r="P347"/>
      <c r="Q347" s="21"/>
      <c r="R347" s="21"/>
      <c r="S347" s="21"/>
      <c r="T347" s="21"/>
    </row>
    <row r="348" spans="1:21" s="18" customFormat="1" x14ac:dyDescent="0.2">
      <c r="A348" s="29"/>
      <c r="B348" s="29"/>
      <c r="C348"/>
      <c r="D348" s="6"/>
      <c r="E348" s="5"/>
      <c r="F348"/>
      <c r="G348"/>
      <c r="H348"/>
      <c r="I348"/>
      <c r="J348"/>
      <c r="K348"/>
      <c r="L348"/>
      <c r="M348"/>
      <c r="N348"/>
      <c r="O348"/>
      <c r="P348"/>
      <c r="Q348" s="21"/>
      <c r="R348" s="21"/>
      <c r="S348" s="21"/>
      <c r="T348" s="21"/>
    </row>
    <row r="349" spans="1:21" s="18" customForma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  <c r="P349"/>
      <c r="Q349" s="21"/>
      <c r="R349" s="21"/>
      <c r="S349" s="21"/>
      <c r="T349" s="21"/>
    </row>
    <row r="350" spans="1:21" s="18" customFormat="1" x14ac:dyDescent="0.2">
      <c r="A350" s="3"/>
      <c r="B350" s="37" t="s">
        <v>474</v>
      </c>
      <c r="C350"/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  <c r="P350"/>
      <c r="Q350" s="21"/>
      <c r="R350" s="21"/>
      <c r="S350" s="21"/>
      <c r="T350" s="21"/>
    </row>
    <row r="351" spans="1:21" s="18" customFormat="1" x14ac:dyDescent="0.2">
      <c r="A351" s="3"/>
      <c r="B351" s="37" t="s">
        <v>455</v>
      </c>
      <c r="C351"/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  <c r="P351"/>
      <c r="Q351" s="21"/>
      <c r="R351" s="21"/>
      <c r="S351" s="21"/>
      <c r="T351" s="21"/>
    </row>
    <row r="352" spans="1:21" s="18" customFormat="1" x14ac:dyDescent="0.2">
      <c r="A352" s="3"/>
      <c r="B352" s="37" t="s">
        <v>457</v>
      </c>
      <c r="C352"/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  <c r="P352"/>
      <c r="Q352" s="21"/>
      <c r="R352" s="21"/>
      <c r="S352" s="21"/>
      <c r="T352" s="21"/>
    </row>
    <row r="353" spans="1:20" s="18" customFormat="1" x14ac:dyDescent="0.2">
      <c r="A353" s="3"/>
      <c r="B353" s="37" t="s">
        <v>456</v>
      </c>
      <c r="C353"/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  <c r="P353"/>
      <c r="Q353" s="21"/>
      <c r="R353" s="21"/>
      <c r="S353" s="21"/>
      <c r="T353" s="21"/>
    </row>
    <row r="354" spans="1:20" s="18" customFormat="1" x14ac:dyDescent="0.2">
      <c r="A354" s="3"/>
      <c r="B354" s="37" t="s">
        <v>458</v>
      </c>
      <c r="C354"/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/>
      <c r="Q354" s="21"/>
      <c r="R354" s="21"/>
      <c r="S354" s="21"/>
      <c r="T354" s="21"/>
    </row>
    <row r="355" spans="1:20" s="18" customFormat="1" x14ac:dyDescent="0.2">
      <c r="A355" s="3"/>
      <c r="B355" s="37" t="s">
        <v>459</v>
      </c>
      <c r="C355"/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/>
      <c r="Q355" s="21"/>
      <c r="R355" s="21"/>
      <c r="S355" s="21"/>
      <c r="T355" s="21"/>
    </row>
    <row r="356" spans="1:20" x14ac:dyDescent="0.2">
      <c r="L356" s="9"/>
    </row>
    <row r="357" spans="1:20" x14ac:dyDescent="0.2">
      <c r="L357" s="9"/>
    </row>
    <row r="358" spans="1:20" x14ac:dyDescent="0.2">
      <c r="L358" s="9"/>
    </row>
    <row r="359" spans="1:20" x14ac:dyDescent="0.2">
      <c r="L359" s="9"/>
    </row>
    <row r="360" spans="1:20" x14ac:dyDescent="0.2">
      <c r="L360" s="9"/>
    </row>
    <row r="361" spans="1:20" x14ac:dyDescent="0.2">
      <c r="L361" s="9"/>
    </row>
    <row r="362" spans="1:20" x14ac:dyDescent="0.2">
      <c r="L362" s="9"/>
    </row>
    <row r="363" spans="1:20" x14ac:dyDescent="0.2">
      <c r="L363" s="9"/>
    </row>
    <row r="364" spans="1:20" x14ac:dyDescent="0.2">
      <c r="L364" s="9"/>
    </row>
    <row r="365" spans="1:20" x14ac:dyDescent="0.2">
      <c r="L365" s="9"/>
    </row>
    <row r="366" spans="1:20" x14ac:dyDescent="0.2">
      <c r="L366" s="9"/>
    </row>
    <row r="367" spans="1:20" x14ac:dyDescent="0.2">
      <c r="L367" s="9"/>
    </row>
    <row r="368" spans="1:20" x14ac:dyDescent="0.2">
      <c r="L368" s="9"/>
    </row>
    <row r="369" spans="12:12" x14ac:dyDescent="0.2">
      <c r="L369" s="9"/>
    </row>
    <row r="370" spans="12:12" x14ac:dyDescent="0.2">
      <c r="L370" s="9"/>
    </row>
    <row r="371" spans="12:12" x14ac:dyDescent="0.2">
      <c r="L371" s="9"/>
    </row>
    <row r="372" spans="12:12" x14ac:dyDescent="0.2">
      <c r="L372" s="9"/>
    </row>
    <row r="373" spans="12:12" x14ac:dyDescent="0.2">
      <c r="L373" s="9"/>
    </row>
    <row r="374" spans="12:12" x14ac:dyDescent="0.2">
      <c r="L374" s="9"/>
    </row>
    <row r="375" spans="12:12" x14ac:dyDescent="0.2">
      <c r="L375" s="9"/>
    </row>
    <row r="376" spans="12:12" x14ac:dyDescent="0.2">
      <c r="L376" s="9"/>
    </row>
    <row r="377" spans="12:12" x14ac:dyDescent="0.2">
      <c r="L377" s="9"/>
    </row>
    <row r="378" spans="12:12" x14ac:dyDescent="0.2">
      <c r="L378" s="9"/>
    </row>
    <row r="379" spans="12:12" x14ac:dyDescent="0.2">
      <c r="L379" s="9"/>
    </row>
    <row r="380" spans="12:12" x14ac:dyDescent="0.2">
      <c r="L380" s="9"/>
    </row>
    <row r="381" spans="12:12" x14ac:dyDescent="0.2">
      <c r="L381" s="9"/>
    </row>
    <row r="382" spans="12:12" x14ac:dyDescent="0.2">
      <c r="L382" s="9"/>
    </row>
    <row r="383" spans="12:12" x14ac:dyDescent="0.2">
      <c r="L383" s="9"/>
    </row>
    <row r="384" spans="12:12" x14ac:dyDescent="0.2">
      <c r="L384" s="9"/>
    </row>
    <row r="385" spans="12:12" x14ac:dyDescent="0.2">
      <c r="L385" s="9"/>
    </row>
    <row r="386" spans="12:12" x14ac:dyDescent="0.2">
      <c r="L386" s="9"/>
    </row>
    <row r="387" spans="12:12" x14ac:dyDescent="0.2">
      <c r="L387" s="9"/>
    </row>
    <row r="388" spans="12:12" x14ac:dyDescent="0.2">
      <c r="L388" s="9"/>
    </row>
    <row r="389" spans="12:12" x14ac:dyDescent="0.2">
      <c r="L389" s="9"/>
    </row>
    <row r="390" spans="12:12" x14ac:dyDescent="0.2">
      <c r="L390" s="9"/>
    </row>
    <row r="391" spans="12:12" x14ac:dyDescent="0.2">
      <c r="L391" s="9"/>
    </row>
    <row r="392" spans="12:12" x14ac:dyDescent="0.2">
      <c r="L392" s="9"/>
    </row>
    <row r="393" spans="12:12" x14ac:dyDescent="0.2">
      <c r="L393" s="9"/>
    </row>
    <row r="394" spans="12:12" x14ac:dyDescent="0.2">
      <c r="L394" s="9"/>
    </row>
    <row r="395" spans="12:12" x14ac:dyDescent="0.2">
      <c r="L395" s="9"/>
    </row>
    <row r="396" spans="12:12" x14ac:dyDescent="0.2">
      <c r="L396" s="9"/>
    </row>
    <row r="397" spans="12:12" x14ac:dyDescent="0.2">
      <c r="L397" s="9"/>
    </row>
    <row r="398" spans="12:12" x14ac:dyDescent="0.2">
      <c r="L398" s="9"/>
    </row>
    <row r="399" spans="12:12" x14ac:dyDescent="0.2">
      <c r="L399" s="9"/>
    </row>
    <row r="400" spans="12:12" x14ac:dyDescent="0.2">
      <c r="L400" s="9"/>
    </row>
    <row r="401" spans="12:12" x14ac:dyDescent="0.2">
      <c r="L401" s="9"/>
    </row>
    <row r="402" spans="12:12" x14ac:dyDescent="0.2">
      <c r="L402" s="9"/>
    </row>
    <row r="403" spans="12:12" x14ac:dyDescent="0.2">
      <c r="L403" s="9"/>
    </row>
    <row r="404" spans="12:12" x14ac:dyDescent="0.2">
      <c r="L404" s="9"/>
    </row>
    <row r="405" spans="12:12" x14ac:dyDescent="0.2">
      <c r="L405" s="9"/>
    </row>
    <row r="406" spans="12:12" x14ac:dyDescent="0.2">
      <c r="L406" s="9"/>
    </row>
    <row r="407" spans="12:12" x14ac:dyDescent="0.2">
      <c r="L407" s="9"/>
    </row>
    <row r="408" spans="12:12" x14ac:dyDescent="0.2">
      <c r="L408" s="9"/>
    </row>
    <row r="409" spans="12:12" x14ac:dyDescent="0.2">
      <c r="L409" s="9"/>
    </row>
    <row r="410" spans="12:12" x14ac:dyDescent="0.2">
      <c r="L410" s="9"/>
    </row>
    <row r="411" spans="12:12" x14ac:dyDescent="0.2">
      <c r="L411" s="9"/>
    </row>
    <row r="412" spans="12:12" x14ac:dyDescent="0.2">
      <c r="L412" s="9"/>
    </row>
    <row r="413" spans="12:12" x14ac:dyDescent="0.2">
      <c r="L413" s="9"/>
    </row>
    <row r="414" spans="12:12" x14ac:dyDescent="0.2">
      <c r="L414" s="9"/>
    </row>
    <row r="415" spans="12:12" x14ac:dyDescent="0.2">
      <c r="L415" s="9"/>
    </row>
    <row r="416" spans="12:12" x14ac:dyDescent="0.2">
      <c r="L416" s="9"/>
    </row>
    <row r="417" spans="12:12" x14ac:dyDescent="0.2">
      <c r="L417" s="9"/>
    </row>
    <row r="418" spans="12:12" x14ac:dyDescent="0.2">
      <c r="L418" s="9"/>
    </row>
    <row r="419" spans="12:12" x14ac:dyDescent="0.2">
      <c r="L419" s="9"/>
    </row>
    <row r="420" spans="12:12" x14ac:dyDescent="0.2">
      <c r="L420" s="9"/>
    </row>
    <row r="421" spans="12:12" x14ac:dyDescent="0.2">
      <c r="L421" s="9"/>
    </row>
    <row r="422" spans="12:12" x14ac:dyDescent="0.2">
      <c r="L422" s="9"/>
    </row>
    <row r="423" spans="12:12" x14ac:dyDescent="0.2">
      <c r="L423" s="9"/>
    </row>
    <row r="424" spans="12:12" x14ac:dyDescent="0.2">
      <c r="L424" s="9"/>
    </row>
    <row r="425" spans="12:12" x14ac:dyDescent="0.2">
      <c r="L425" s="9"/>
    </row>
    <row r="426" spans="12:12" x14ac:dyDescent="0.2">
      <c r="L426" s="9"/>
    </row>
    <row r="427" spans="12:12" x14ac:dyDescent="0.2">
      <c r="L427" s="9"/>
    </row>
    <row r="428" spans="12:12" x14ac:dyDescent="0.2">
      <c r="L428" s="9"/>
    </row>
    <row r="429" spans="12:12" x14ac:dyDescent="0.2">
      <c r="L429" s="9"/>
    </row>
    <row r="430" spans="12:12" x14ac:dyDescent="0.2">
      <c r="L430" s="9"/>
    </row>
    <row r="431" spans="12:12" x14ac:dyDescent="0.2">
      <c r="L431" s="9"/>
    </row>
    <row r="432" spans="12:12" x14ac:dyDescent="0.2">
      <c r="L432" s="9"/>
    </row>
    <row r="433" spans="12:12" x14ac:dyDescent="0.2">
      <c r="L433" s="9"/>
    </row>
    <row r="434" spans="12:12" x14ac:dyDescent="0.2">
      <c r="L434" s="9"/>
    </row>
    <row r="435" spans="12:12" x14ac:dyDescent="0.2">
      <c r="L435" s="9"/>
    </row>
    <row r="436" spans="12:12" x14ac:dyDescent="0.2">
      <c r="L436" s="9"/>
    </row>
    <row r="437" spans="12:12" x14ac:dyDescent="0.2">
      <c r="L437" s="9"/>
    </row>
    <row r="438" spans="12:12" x14ac:dyDescent="0.2">
      <c r="L438" s="9"/>
    </row>
    <row r="439" spans="12:12" x14ac:dyDescent="0.2">
      <c r="L439" s="9"/>
    </row>
    <row r="440" spans="12:12" x14ac:dyDescent="0.2">
      <c r="L440" s="9"/>
    </row>
    <row r="441" spans="12:12" x14ac:dyDescent="0.2">
      <c r="L441" s="9"/>
    </row>
    <row r="442" spans="12:12" x14ac:dyDescent="0.2">
      <c r="L442" s="9"/>
    </row>
    <row r="443" spans="12:12" x14ac:dyDescent="0.2">
      <c r="L443" s="9"/>
    </row>
    <row r="444" spans="12:12" x14ac:dyDescent="0.2">
      <c r="L444" s="9"/>
    </row>
    <row r="445" spans="12:12" x14ac:dyDescent="0.2">
      <c r="L445" s="9"/>
    </row>
    <row r="446" spans="12:12" x14ac:dyDescent="0.2">
      <c r="L446" s="9"/>
    </row>
    <row r="447" spans="12:12" x14ac:dyDescent="0.2">
      <c r="L447" s="9"/>
    </row>
    <row r="448" spans="12:12" x14ac:dyDescent="0.2">
      <c r="L448" s="9"/>
    </row>
    <row r="449" spans="12:12" x14ac:dyDescent="0.2">
      <c r="L449" s="9"/>
    </row>
    <row r="450" spans="12:12" x14ac:dyDescent="0.2">
      <c r="L450" s="9"/>
    </row>
    <row r="451" spans="12:12" x14ac:dyDescent="0.2">
      <c r="L451" s="9"/>
    </row>
    <row r="452" spans="12:12" x14ac:dyDescent="0.2">
      <c r="L452" s="9"/>
    </row>
    <row r="453" spans="12:12" x14ac:dyDescent="0.2">
      <c r="L453" s="9"/>
    </row>
    <row r="454" spans="12:12" x14ac:dyDescent="0.2">
      <c r="L454" s="9"/>
    </row>
    <row r="455" spans="12:12" x14ac:dyDescent="0.2">
      <c r="L455" s="9"/>
    </row>
    <row r="456" spans="12:12" x14ac:dyDescent="0.2">
      <c r="L456" s="9"/>
    </row>
    <row r="457" spans="12:12" x14ac:dyDescent="0.2">
      <c r="L457" s="9"/>
    </row>
    <row r="458" spans="12:12" x14ac:dyDescent="0.2">
      <c r="L458" s="9"/>
    </row>
    <row r="459" spans="12:12" x14ac:dyDescent="0.2">
      <c r="L459" s="9"/>
    </row>
    <row r="460" spans="12:12" x14ac:dyDescent="0.2">
      <c r="L460" s="9"/>
    </row>
    <row r="461" spans="12:12" x14ac:dyDescent="0.2">
      <c r="L461" s="9"/>
    </row>
    <row r="462" spans="12:12" x14ac:dyDescent="0.2">
      <c r="L462" s="9"/>
    </row>
    <row r="463" spans="12:12" x14ac:dyDescent="0.2">
      <c r="L463" s="9"/>
    </row>
    <row r="464" spans="12:12" x14ac:dyDescent="0.2">
      <c r="L464" s="9"/>
    </row>
    <row r="465" spans="12:12" x14ac:dyDescent="0.2">
      <c r="L465" s="9"/>
    </row>
    <row r="466" spans="12:12" x14ac:dyDescent="0.2">
      <c r="L466" s="9"/>
    </row>
    <row r="467" spans="12:12" x14ac:dyDescent="0.2">
      <c r="L467" s="9"/>
    </row>
    <row r="468" spans="12:12" x14ac:dyDescent="0.2">
      <c r="L468" s="9"/>
    </row>
    <row r="469" spans="12:12" x14ac:dyDescent="0.2">
      <c r="L469" s="9"/>
    </row>
    <row r="470" spans="12:12" x14ac:dyDescent="0.2">
      <c r="L470" s="9"/>
    </row>
    <row r="471" spans="12:12" x14ac:dyDescent="0.2">
      <c r="L471" s="9"/>
    </row>
    <row r="472" spans="12:12" x14ac:dyDescent="0.2">
      <c r="L472" s="9"/>
    </row>
    <row r="473" spans="12:12" x14ac:dyDescent="0.2">
      <c r="L473" s="9"/>
    </row>
    <row r="474" spans="12:12" x14ac:dyDescent="0.2">
      <c r="L474" s="9"/>
    </row>
    <row r="475" spans="12:12" x14ac:dyDescent="0.2">
      <c r="L475" s="9"/>
    </row>
    <row r="476" spans="12:12" x14ac:dyDescent="0.2">
      <c r="L476" s="9"/>
    </row>
    <row r="477" spans="12:12" x14ac:dyDescent="0.2">
      <c r="L477" s="9"/>
    </row>
    <row r="478" spans="12:12" x14ac:dyDescent="0.2">
      <c r="L478" s="9"/>
    </row>
    <row r="479" spans="12:12" x14ac:dyDescent="0.2">
      <c r="L479" s="9"/>
    </row>
    <row r="480" spans="12:12" x14ac:dyDescent="0.2">
      <c r="L480" s="9"/>
    </row>
    <row r="481" spans="12:12" x14ac:dyDescent="0.2">
      <c r="L481" s="9"/>
    </row>
    <row r="482" spans="12:12" x14ac:dyDescent="0.2">
      <c r="L482" s="9"/>
    </row>
    <row r="483" spans="12:12" x14ac:dyDescent="0.2">
      <c r="L483" s="9"/>
    </row>
    <row r="484" spans="12:12" x14ac:dyDescent="0.2">
      <c r="L484" s="9"/>
    </row>
    <row r="485" spans="12:12" x14ac:dyDescent="0.2">
      <c r="L485" s="9"/>
    </row>
    <row r="486" spans="12:12" x14ac:dyDescent="0.2">
      <c r="L486" s="9"/>
    </row>
    <row r="487" spans="12:12" x14ac:dyDescent="0.2">
      <c r="L487" s="9"/>
    </row>
    <row r="488" spans="12:12" x14ac:dyDescent="0.2">
      <c r="L488" s="9"/>
    </row>
    <row r="489" spans="12:12" x14ac:dyDescent="0.2">
      <c r="L489" s="9"/>
    </row>
    <row r="490" spans="12:12" x14ac:dyDescent="0.2">
      <c r="L490" s="9"/>
    </row>
    <row r="491" spans="12:12" x14ac:dyDescent="0.2">
      <c r="L491" s="9"/>
    </row>
    <row r="492" spans="12:12" x14ac:dyDescent="0.2">
      <c r="L492" s="9"/>
    </row>
    <row r="493" spans="12:12" x14ac:dyDescent="0.2">
      <c r="L493" s="9"/>
    </row>
    <row r="494" spans="12:12" x14ac:dyDescent="0.2">
      <c r="L494" s="9"/>
    </row>
    <row r="495" spans="12:12" x14ac:dyDescent="0.2">
      <c r="L495" s="9"/>
    </row>
    <row r="496" spans="12:12" x14ac:dyDescent="0.2">
      <c r="L496" s="9"/>
    </row>
    <row r="497" spans="12:12" x14ac:dyDescent="0.2">
      <c r="L497" s="9"/>
    </row>
    <row r="498" spans="12:12" x14ac:dyDescent="0.2">
      <c r="L498" s="9"/>
    </row>
    <row r="499" spans="12:12" x14ac:dyDescent="0.2">
      <c r="L499" s="9"/>
    </row>
    <row r="500" spans="12:12" x14ac:dyDescent="0.2">
      <c r="L500" s="9"/>
    </row>
    <row r="501" spans="12:12" x14ac:dyDescent="0.2">
      <c r="L501" s="9"/>
    </row>
    <row r="502" spans="12:12" x14ac:dyDescent="0.2">
      <c r="L502" s="9"/>
    </row>
    <row r="503" spans="12:12" x14ac:dyDescent="0.2">
      <c r="L503" s="9"/>
    </row>
    <row r="504" spans="12:12" x14ac:dyDescent="0.2">
      <c r="L504" s="9"/>
    </row>
    <row r="505" spans="12:12" x14ac:dyDescent="0.2">
      <c r="L505" s="9"/>
    </row>
    <row r="506" spans="12:12" x14ac:dyDescent="0.2">
      <c r="L506" s="9"/>
    </row>
    <row r="507" spans="12:12" x14ac:dyDescent="0.2">
      <c r="L507" s="9"/>
    </row>
    <row r="508" spans="12:12" x14ac:dyDescent="0.2">
      <c r="L508" s="9"/>
    </row>
    <row r="509" spans="12:12" x14ac:dyDescent="0.2">
      <c r="L509" s="9"/>
    </row>
    <row r="510" spans="12:12" x14ac:dyDescent="0.2">
      <c r="L510" s="9"/>
    </row>
    <row r="511" spans="12:12" x14ac:dyDescent="0.2">
      <c r="L511" s="9"/>
    </row>
    <row r="512" spans="12:12" x14ac:dyDescent="0.2">
      <c r="L512" s="9"/>
    </row>
    <row r="513" spans="12:12" x14ac:dyDescent="0.2">
      <c r="L513" s="9"/>
    </row>
    <row r="514" spans="12:12" x14ac:dyDescent="0.2">
      <c r="L514" s="9"/>
    </row>
    <row r="515" spans="12:12" x14ac:dyDescent="0.2">
      <c r="L515" s="9"/>
    </row>
    <row r="516" spans="12:12" x14ac:dyDescent="0.2">
      <c r="L516" s="9"/>
    </row>
    <row r="517" spans="12:12" x14ac:dyDescent="0.2">
      <c r="L517" s="9"/>
    </row>
    <row r="518" spans="12:12" x14ac:dyDescent="0.2">
      <c r="L518" s="9"/>
    </row>
    <row r="519" spans="12:12" x14ac:dyDescent="0.2">
      <c r="L519" s="9"/>
    </row>
    <row r="520" spans="12:12" x14ac:dyDescent="0.2">
      <c r="L520" s="9"/>
    </row>
    <row r="521" spans="12:12" x14ac:dyDescent="0.2">
      <c r="L521" s="9"/>
    </row>
    <row r="522" spans="12:12" x14ac:dyDescent="0.2">
      <c r="L522" s="9"/>
    </row>
    <row r="523" spans="12:12" x14ac:dyDescent="0.2">
      <c r="L523" s="9"/>
    </row>
    <row r="524" spans="12:12" x14ac:dyDescent="0.2">
      <c r="L524" s="9"/>
    </row>
    <row r="525" spans="12:12" x14ac:dyDescent="0.2">
      <c r="L525" s="9"/>
    </row>
    <row r="526" spans="12:12" x14ac:dyDescent="0.2">
      <c r="L526" s="9"/>
    </row>
    <row r="527" spans="12:12" x14ac:dyDescent="0.2">
      <c r="L527" s="9"/>
    </row>
    <row r="528" spans="12:12" x14ac:dyDescent="0.2">
      <c r="L528" s="9"/>
    </row>
    <row r="529" spans="12:12" x14ac:dyDescent="0.2">
      <c r="L529" s="9"/>
    </row>
    <row r="530" spans="12:12" x14ac:dyDescent="0.2">
      <c r="L530" s="9"/>
    </row>
    <row r="531" spans="12:12" x14ac:dyDescent="0.2">
      <c r="L531" s="9"/>
    </row>
    <row r="532" spans="12:12" x14ac:dyDescent="0.2">
      <c r="L532" s="9"/>
    </row>
    <row r="533" spans="12:12" x14ac:dyDescent="0.2">
      <c r="L533" s="9"/>
    </row>
    <row r="534" spans="12:12" x14ac:dyDescent="0.2">
      <c r="L534" s="9"/>
    </row>
    <row r="535" spans="12:12" x14ac:dyDescent="0.2">
      <c r="L535" s="9"/>
    </row>
    <row r="536" spans="12:12" x14ac:dyDescent="0.2">
      <c r="L536" s="9"/>
    </row>
    <row r="537" spans="12:12" x14ac:dyDescent="0.2">
      <c r="L537" s="9"/>
    </row>
    <row r="538" spans="12:12" x14ac:dyDescent="0.2">
      <c r="L538" s="9"/>
    </row>
    <row r="539" spans="12:12" x14ac:dyDescent="0.2">
      <c r="L539" s="9"/>
    </row>
    <row r="540" spans="12:12" x14ac:dyDescent="0.2">
      <c r="L540" s="9"/>
    </row>
    <row r="541" spans="12:12" x14ac:dyDescent="0.2">
      <c r="L541" s="9"/>
    </row>
    <row r="542" spans="12:12" x14ac:dyDescent="0.2">
      <c r="L542" s="9"/>
    </row>
    <row r="543" spans="12:12" x14ac:dyDescent="0.2">
      <c r="L543" s="9"/>
    </row>
    <row r="544" spans="12:12" x14ac:dyDescent="0.2">
      <c r="L544" s="9"/>
    </row>
    <row r="545" spans="12:12" x14ac:dyDescent="0.2">
      <c r="L545" s="9"/>
    </row>
    <row r="546" spans="12:12" x14ac:dyDescent="0.2">
      <c r="L546" s="9"/>
    </row>
    <row r="547" spans="12:12" x14ac:dyDescent="0.2">
      <c r="L547" s="9"/>
    </row>
    <row r="548" spans="12:12" x14ac:dyDescent="0.2">
      <c r="L548" s="9"/>
    </row>
    <row r="549" spans="12:12" x14ac:dyDescent="0.2">
      <c r="L549" s="9"/>
    </row>
    <row r="550" spans="12:12" x14ac:dyDescent="0.2">
      <c r="L550" s="9"/>
    </row>
    <row r="551" spans="12:12" x14ac:dyDescent="0.2">
      <c r="L551" s="9"/>
    </row>
    <row r="552" spans="12:12" x14ac:dyDescent="0.2">
      <c r="L552" s="9"/>
    </row>
    <row r="553" spans="12:12" x14ac:dyDescent="0.2">
      <c r="L553" s="9"/>
    </row>
    <row r="554" spans="12:12" x14ac:dyDescent="0.2">
      <c r="L554" s="9"/>
    </row>
    <row r="555" spans="12:12" x14ac:dyDescent="0.2">
      <c r="L555" s="9"/>
    </row>
    <row r="556" spans="12:12" x14ac:dyDescent="0.2">
      <c r="L556" s="9"/>
    </row>
    <row r="557" spans="12:12" x14ac:dyDescent="0.2">
      <c r="L557" s="9"/>
    </row>
    <row r="558" spans="12:12" x14ac:dyDescent="0.2">
      <c r="L558" s="9"/>
    </row>
    <row r="559" spans="12:12" x14ac:dyDescent="0.2">
      <c r="L559" s="9"/>
    </row>
    <row r="560" spans="12:12" x14ac:dyDescent="0.2">
      <c r="L560" s="9"/>
    </row>
    <row r="561" spans="12:12" x14ac:dyDescent="0.2">
      <c r="L561" s="9"/>
    </row>
    <row r="562" spans="12:12" x14ac:dyDescent="0.2">
      <c r="L562" s="9"/>
    </row>
    <row r="563" spans="12:12" x14ac:dyDescent="0.2">
      <c r="L563" s="9"/>
    </row>
    <row r="564" spans="12:12" x14ac:dyDescent="0.2">
      <c r="L564" s="9"/>
    </row>
    <row r="565" spans="12:12" x14ac:dyDescent="0.2">
      <c r="L565" s="9"/>
    </row>
    <row r="566" spans="12:12" x14ac:dyDescent="0.2">
      <c r="L566" s="9"/>
    </row>
    <row r="567" spans="12:12" x14ac:dyDescent="0.2">
      <c r="L567" s="9"/>
    </row>
    <row r="568" spans="12:12" x14ac:dyDescent="0.2">
      <c r="L568" s="9"/>
    </row>
    <row r="569" spans="12:12" x14ac:dyDescent="0.2">
      <c r="L569" s="9"/>
    </row>
    <row r="570" spans="12:12" x14ac:dyDescent="0.2">
      <c r="L570" s="9"/>
    </row>
    <row r="571" spans="12:12" x14ac:dyDescent="0.2">
      <c r="L571" s="9"/>
    </row>
    <row r="572" spans="12:12" x14ac:dyDescent="0.2">
      <c r="L572" s="9"/>
    </row>
    <row r="573" spans="12:12" x14ac:dyDescent="0.2">
      <c r="L573" s="9"/>
    </row>
    <row r="574" spans="12:12" x14ac:dyDescent="0.2">
      <c r="L574" s="9"/>
    </row>
    <row r="575" spans="12:12" x14ac:dyDescent="0.2">
      <c r="L575" s="9"/>
    </row>
    <row r="576" spans="12:12" x14ac:dyDescent="0.2">
      <c r="L576" s="9"/>
    </row>
    <row r="577" spans="12:12" x14ac:dyDescent="0.2">
      <c r="L577" s="9"/>
    </row>
    <row r="578" spans="12:12" x14ac:dyDescent="0.2">
      <c r="L578" s="9"/>
    </row>
    <row r="579" spans="12:12" x14ac:dyDescent="0.2">
      <c r="L579" s="9"/>
    </row>
    <row r="580" spans="12:12" x14ac:dyDescent="0.2">
      <c r="L580" s="9"/>
    </row>
    <row r="581" spans="12:12" x14ac:dyDescent="0.2">
      <c r="L581" s="9"/>
    </row>
    <row r="582" spans="12:12" x14ac:dyDescent="0.2">
      <c r="L582" s="9"/>
    </row>
    <row r="583" spans="12:12" x14ac:dyDescent="0.2">
      <c r="L583" s="9"/>
    </row>
    <row r="584" spans="12:12" x14ac:dyDescent="0.2">
      <c r="L584" s="9"/>
    </row>
    <row r="585" spans="12:12" x14ac:dyDescent="0.2">
      <c r="L585" s="9"/>
    </row>
    <row r="586" spans="12:12" x14ac:dyDescent="0.2">
      <c r="L586" s="9"/>
    </row>
    <row r="587" spans="12:12" x14ac:dyDescent="0.2">
      <c r="L587" s="9"/>
    </row>
    <row r="588" spans="12:12" x14ac:dyDescent="0.2">
      <c r="L588" s="9"/>
    </row>
    <row r="589" spans="12:12" x14ac:dyDescent="0.2">
      <c r="L589" s="9"/>
    </row>
    <row r="590" spans="12:12" x14ac:dyDescent="0.2">
      <c r="L590" s="9"/>
    </row>
    <row r="591" spans="12:12" x14ac:dyDescent="0.2">
      <c r="L591" s="9"/>
    </row>
    <row r="592" spans="12:12" x14ac:dyDescent="0.2">
      <c r="L592" s="9"/>
    </row>
    <row r="593" spans="12:12" x14ac:dyDescent="0.2">
      <c r="L593" s="9"/>
    </row>
    <row r="594" spans="12:12" x14ac:dyDescent="0.2">
      <c r="L594" s="9"/>
    </row>
    <row r="595" spans="12:12" x14ac:dyDescent="0.2">
      <c r="L595" s="9"/>
    </row>
    <row r="596" spans="12:12" x14ac:dyDescent="0.2">
      <c r="L596" s="9"/>
    </row>
    <row r="597" spans="12:12" x14ac:dyDescent="0.2">
      <c r="L597" s="9"/>
    </row>
    <row r="598" spans="12:12" x14ac:dyDescent="0.2">
      <c r="L598" s="9"/>
    </row>
    <row r="599" spans="12:12" x14ac:dyDescent="0.2">
      <c r="L599" s="9"/>
    </row>
    <row r="600" spans="12:12" x14ac:dyDescent="0.2">
      <c r="L600" s="9"/>
    </row>
    <row r="601" spans="12:12" x14ac:dyDescent="0.2">
      <c r="L601" s="9"/>
    </row>
    <row r="602" spans="12:12" x14ac:dyDescent="0.2">
      <c r="L602" s="9"/>
    </row>
    <row r="603" spans="12:12" x14ac:dyDescent="0.2">
      <c r="L603" s="9"/>
    </row>
    <row r="604" spans="12:12" x14ac:dyDescent="0.2">
      <c r="L604" s="9"/>
    </row>
    <row r="605" spans="12:12" x14ac:dyDescent="0.2">
      <c r="L605" s="9"/>
    </row>
    <row r="606" spans="12:12" x14ac:dyDescent="0.2">
      <c r="L606" s="9"/>
    </row>
    <row r="607" spans="12:12" x14ac:dyDescent="0.2">
      <c r="L607" s="9"/>
    </row>
    <row r="608" spans="12:12" x14ac:dyDescent="0.2">
      <c r="L608" s="9"/>
    </row>
    <row r="609" spans="12:12" x14ac:dyDescent="0.2">
      <c r="L609" s="9"/>
    </row>
    <row r="610" spans="12:12" x14ac:dyDescent="0.2">
      <c r="L610" s="9"/>
    </row>
    <row r="611" spans="12:12" x14ac:dyDescent="0.2">
      <c r="L611" s="9"/>
    </row>
    <row r="612" spans="12:12" x14ac:dyDescent="0.2">
      <c r="L612" s="9"/>
    </row>
    <row r="613" spans="12:12" x14ac:dyDescent="0.2">
      <c r="L613" s="9"/>
    </row>
    <row r="614" spans="12:12" x14ac:dyDescent="0.2">
      <c r="L614" s="9"/>
    </row>
    <row r="615" spans="12:12" x14ac:dyDescent="0.2">
      <c r="L615" s="9"/>
    </row>
    <row r="616" spans="12:12" x14ac:dyDescent="0.2">
      <c r="L616" s="9"/>
    </row>
    <row r="617" spans="12:12" x14ac:dyDescent="0.2">
      <c r="L617" s="9"/>
    </row>
    <row r="618" spans="12:12" x14ac:dyDescent="0.2">
      <c r="L618" s="9"/>
    </row>
    <row r="619" spans="12:12" x14ac:dyDescent="0.2">
      <c r="L619" s="9"/>
    </row>
    <row r="620" spans="12:12" x14ac:dyDescent="0.2">
      <c r="L620" s="9"/>
    </row>
    <row r="621" spans="12:12" x14ac:dyDescent="0.2">
      <c r="L621" s="9"/>
    </row>
    <row r="622" spans="12:12" x14ac:dyDescent="0.2">
      <c r="L622" s="9"/>
    </row>
    <row r="623" spans="12:12" x14ac:dyDescent="0.2">
      <c r="L623" s="9"/>
    </row>
    <row r="624" spans="12:12" x14ac:dyDescent="0.2">
      <c r="L624" s="9"/>
    </row>
    <row r="625" spans="12:12" x14ac:dyDescent="0.2">
      <c r="L625" s="9"/>
    </row>
    <row r="626" spans="12:12" x14ac:dyDescent="0.2">
      <c r="L626" s="9"/>
    </row>
    <row r="627" spans="12:12" x14ac:dyDescent="0.2">
      <c r="L627" s="9"/>
    </row>
    <row r="628" spans="12:12" x14ac:dyDescent="0.2">
      <c r="L628" s="9"/>
    </row>
    <row r="629" spans="12:12" x14ac:dyDescent="0.2">
      <c r="L629" s="9"/>
    </row>
    <row r="630" spans="12:12" x14ac:dyDescent="0.2">
      <c r="L630" s="9"/>
    </row>
    <row r="631" spans="12:12" x14ac:dyDescent="0.2">
      <c r="L631" s="9"/>
    </row>
    <row r="632" spans="12:12" x14ac:dyDescent="0.2">
      <c r="L632" s="9"/>
    </row>
    <row r="633" spans="12:12" x14ac:dyDescent="0.2">
      <c r="L633" s="9"/>
    </row>
    <row r="634" spans="12:12" x14ac:dyDescent="0.2">
      <c r="L634" s="9"/>
    </row>
    <row r="635" spans="12:12" x14ac:dyDescent="0.2">
      <c r="L635" s="9"/>
    </row>
    <row r="636" spans="12:12" x14ac:dyDescent="0.2">
      <c r="L636" s="9"/>
    </row>
    <row r="637" spans="12:12" x14ac:dyDescent="0.2">
      <c r="L637" s="9"/>
    </row>
    <row r="638" spans="12:12" x14ac:dyDescent="0.2">
      <c r="L638" s="9"/>
    </row>
    <row r="639" spans="12:12" x14ac:dyDescent="0.2">
      <c r="L639" s="9"/>
    </row>
    <row r="640" spans="12:12" x14ac:dyDescent="0.2">
      <c r="L640" s="9"/>
    </row>
    <row r="641" spans="12:12" x14ac:dyDescent="0.2">
      <c r="L641" s="9"/>
    </row>
    <row r="642" spans="12:12" x14ac:dyDescent="0.2">
      <c r="L642" s="9"/>
    </row>
    <row r="643" spans="12:12" x14ac:dyDescent="0.2">
      <c r="L643" s="9"/>
    </row>
    <row r="644" spans="12:12" x14ac:dyDescent="0.2">
      <c r="L644" s="9"/>
    </row>
    <row r="645" spans="12:12" x14ac:dyDescent="0.2">
      <c r="L645" s="9"/>
    </row>
    <row r="646" spans="12:12" x14ac:dyDescent="0.2">
      <c r="L646" s="9"/>
    </row>
    <row r="647" spans="12:12" x14ac:dyDescent="0.2">
      <c r="L647" s="9"/>
    </row>
    <row r="648" spans="12:12" x14ac:dyDescent="0.2">
      <c r="L648" s="9"/>
    </row>
    <row r="649" spans="12:12" x14ac:dyDescent="0.2">
      <c r="L649" s="9"/>
    </row>
    <row r="650" spans="12:12" x14ac:dyDescent="0.2">
      <c r="L650" s="9"/>
    </row>
    <row r="651" spans="12:12" x14ac:dyDescent="0.2">
      <c r="L651" s="9"/>
    </row>
    <row r="652" spans="12:12" x14ac:dyDescent="0.2">
      <c r="L652" s="9"/>
    </row>
    <row r="653" spans="12:12" x14ac:dyDescent="0.2">
      <c r="L653" s="9"/>
    </row>
    <row r="654" spans="12:12" x14ac:dyDescent="0.2">
      <c r="L654" s="9"/>
    </row>
    <row r="655" spans="12:12" x14ac:dyDescent="0.2">
      <c r="L655" s="9"/>
    </row>
    <row r="656" spans="12:12" x14ac:dyDescent="0.2">
      <c r="L656" s="9"/>
    </row>
    <row r="657" spans="12:12" x14ac:dyDescent="0.2">
      <c r="L657" s="9"/>
    </row>
    <row r="658" spans="12:12" x14ac:dyDescent="0.2">
      <c r="L658" s="9"/>
    </row>
    <row r="659" spans="12:12" x14ac:dyDescent="0.2">
      <c r="L659" s="9"/>
    </row>
    <row r="660" spans="12:12" x14ac:dyDescent="0.2">
      <c r="L660" s="9"/>
    </row>
    <row r="661" spans="12:12" x14ac:dyDescent="0.2">
      <c r="L661" s="9"/>
    </row>
    <row r="662" spans="12:12" x14ac:dyDescent="0.2">
      <c r="L662" s="9"/>
    </row>
    <row r="663" spans="12:12" x14ac:dyDescent="0.2">
      <c r="L663" s="9"/>
    </row>
    <row r="664" spans="12:12" x14ac:dyDescent="0.2">
      <c r="L664" s="9"/>
    </row>
    <row r="665" spans="12:12" x14ac:dyDescent="0.2">
      <c r="L665" s="9"/>
    </row>
    <row r="666" spans="12:12" x14ac:dyDescent="0.2">
      <c r="L666" s="9"/>
    </row>
    <row r="667" spans="12:12" x14ac:dyDescent="0.2">
      <c r="L667" s="9"/>
    </row>
    <row r="668" spans="12:12" x14ac:dyDescent="0.2">
      <c r="L668" s="9"/>
    </row>
    <row r="669" spans="12:12" x14ac:dyDescent="0.2">
      <c r="L669" s="9"/>
    </row>
    <row r="670" spans="12:12" x14ac:dyDescent="0.2">
      <c r="L670" s="9"/>
    </row>
    <row r="671" spans="12:12" x14ac:dyDescent="0.2">
      <c r="L671" s="9"/>
    </row>
    <row r="672" spans="12:12" x14ac:dyDescent="0.2">
      <c r="L672" s="9"/>
    </row>
    <row r="673" spans="12:12" x14ac:dyDescent="0.2">
      <c r="L673" s="9"/>
    </row>
    <row r="674" spans="12:12" x14ac:dyDescent="0.2">
      <c r="L674" s="9"/>
    </row>
    <row r="675" spans="12:12" x14ac:dyDescent="0.2">
      <c r="L675" s="9"/>
    </row>
    <row r="676" spans="12:12" x14ac:dyDescent="0.2">
      <c r="L676" s="9"/>
    </row>
    <row r="677" spans="12:12" x14ac:dyDescent="0.2">
      <c r="L677" s="9"/>
    </row>
    <row r="678" spans="12:12" x14ac:dyDescent="0.2">
      <c r="L678" s="9"/>
    </row>
    <row r="679" spans="12:12" x14ac:dyDescent="0.2">
      <c r="L679" s="9"/>
    </row>
    <row r="680" spans="12:12" x14ac:dyDescent="0.2">
      <c r="L680" s="9"/>
    </row>
    <row r="681" spans="12:12" x14ac:dyDescent="0.2">
      <c r="L681" s="9"/>
    </row>
    <row r="682" spans="12:12" x14ac:dyDescent="0.2">
      <c r="L682" s="9"/>
    </row>
    <row r="683" spans="12:12" x14ac:dyDescent="0.2">
      <c r="L683" s="9"/>
    </row>
    <row r="684" spans="12:12" x14ac:dyDescent="0.2">
      <c r="L684" s="9"/>
    </row>
    <row r="685" spans="12:12" x14ac:dyDescent="0.2">
      <c r="L685" s="9"/>
    </row>
    <row r="686" spans="12:12" x14ac:dyDescent="0.2">
      <c r="L686" s="9"/>
    </row>
    <row r="687" spans="12:12" x14ac:dyDescent="0.2">
      <c r="L687" s="9"/>
    </row>
    <row r="688" spans="12:12" x14ac:dyDescent="0.2">
      <c r="L688" s="9"/>
    </row>
    <row r="689" spans="12:12" x14ac:dyDescent="0.2">
      <c r="L689" s="9"/>
    </row>
    <row r="690" spans="12:12" x14ac:dyDescent="0.2">
      <c r="L690" s="9"/>
    </row>
    <row r="691" spans="12:12" x14ac:dyDescent="0.2">
      <c r="L691" s="9"/>
    </row>
    <row r="692" spans="12:12" x14ac:dyDescent="0.2">
      <c r="L692" s="9"/>
    </row>
    <row r="693" spans="12:12" x14ac:dyDescent="0.2">
      <c r="L693" s="9"/>
    </row>
    <row r="694" spans="12:12" x14ac:dyDescent="0.2">
      <c r="L694" s="9"/>
    </row>
    <row r="695" spans="12:12" x14ac:dyDescent="0.2">
      <c r="L695" s="9"/>
    </row>
    <row r="696" spans="12:12" x14ac:dyDescent="0.2">
      <c r="L696" s="9"/>
    </row>
    <row r="697" spans="12:12" x14ac:dyDescent="0.2">
      <c r="L697" s="9"/>
    </row>
    <row r="698" spans="12:12" x14ac:dyDescent="0.2">
      <c r="L698" s="9"/>
    </row>
    <row r="699" spans="12:12" x14ac:dyDescent="0.2">
      <c r="L699" s="9"/>
    </row>
    <row r="700" spans="12:12" x14ac:dyDescent="0.2">
      <c r="L700" s="9"/>
    </row>
    <row r="701" spans="12:12" x14ac:dyDescent="0.2">
      <c r="L701" s="9"/>
    </row>
    <row r="702" spans="12:12" x14ac:dyDescent="0.2">
      <c r="L702" s="9"/>
    </row>
    <row r="703" spans="12:12" x14ac:dyDescent="0.2">
      <c r="L703" s="9"/>
    </row>
    <row r="704" spans="12:12" x14ac:dyDescent="0.2">
      <c r="L704" s="9"/>
    </row>
    <row r="705" spans="12:12" x14ac:dyDescent="0.2">
      <c r="L705" s="9"/>
    </row>
    <row r="706" spans="12:12" x14ac:dyDescent="0.2">
      <c r="L706" s="9"/>
    </row>
    <row r="707" spans="12:12" x14ac:dyDescent="0.2">
      <c r="L707" s="9"/>
    </row>
    <row r="708" spans="12:12" x14ac:dyDescent="0.2">
      <c r="L708" s="9"/>
    </row>
    <row r="709" spans="12:12" x14ac:dyDescent="0.2">
      <c r="L709" s="9"/>
    </row>
    <row r="710" spans="12:12" x14ac:dyDescent="0.2">
      <c r="L710" s="9"/>
    </row>
    <row r="711" spans="12:12" x14ac:dyDescent="0.2">
      <c r="L711" s="9"/>
    </row>
    <row r="712" spans="12:12" x14ac:dyDescent="0.2">
      <c r="L712" s="9"/>
    </row>
    <row r="713" spans="12:12" x14ac:dyDescent="0.2">
      <c r="L713" s="9"/>
    </row>
    <row r="714" spans="12:12" x14ac:dyDescent="0.2">
      <c r="L714" s="9"/>
    </row>
    <row r="715" spans="12:12" x14ac:dyDescent="0.2">
      <c r="L715" s="9"/>
    </row>
    <row r="716" spans="12:12" x14ac:dyDescent="0.2">
      <c r="L716" s="9"/>
    </row>
    <row r="717" spans="12:12" x14ac:dyDescent="0.2">
      <c r="L717" s="9"/>
    </row>
    <row r="718" spans="12:12" x14ac:dyDescent="0.2">
      <c r="L718" s="9"/>
    </row>
    <row r="719" spans="12:12" x14ac:dyDescent="0.2">
      <c r="L719" s="9"/>
    </row>
    <row r="720" spans="12:12" x14ac:dyDescent="0.2">
      <c r="L720" s="9"/>
    </row>
    <row r="721" spans="12:12" x14ac:dyDescent="0.2">
      <c r="L721" s="9"/>
    </row>
    <row r="722" spans="12:12" x14ac:dyDescent="0.2">
      <c r="L722" s="9"/>
    </row>
    <row r="723" spans="12:12" x14ac:dyDescent="0.2">
      <c r="L723" s="9"/>
    </row>
    <row r="724" spans="12:12" x14ac:dyDescent="0.2">
      <c r="L724" s="9"/>
    </row>
    <row r="725" spans="12:12" x14ac:dyDescent="0.2">
      <c r="L725" s="9"/>
    </row>
    <row r="726" spans="12:12" x14ac:dyDescent="0.2">
      <c r="L726" s="9"/>
    </row>
    <row r="727" spans="12:12" x14ac:dyDescent="0.2">
      <c r="L727" s="9"/>
    </row>
    <row r="728" spans="12:12" x14ac:dyDescent="0.2">
      <c r="L728" s="9"/>
    </row>
    <row r="729" spans="12:12" x14ac:dyDescent="0.2">
      <c r="L729" s="9"/>
    </row>
    <row r="730" spans="12:12" x14ac:dyDescent="0.2">
      <c r="L730" s="9"/>
    </row>
    <row r="731" spans="12:12" x14ac:dyDescent="0.2">
      <c r="L731" s="9"/>
    </row>
    <row r="732" spans="12:12" x14ac:dyDescent="0.2">
      <c r="L732" s="9"/>
    </row>
    <row r="733" spans="12:12" x14ac:dyDescent="0.2">
      <c r="L733" s="9"/>
    </row>
    <row r="734" spans="12:12" x14ac:dyDescent="0.2">
      <c r="L734" s="9"/>
    </row>
    <row r="735" spans="12:12" x14ac:dyDescent="0.2">
      <c r="L735" s="9"/>
    </row>
    <row r="736" spans="12:12" x14ac:dyDescent="0.2">
      <c r="L736" s="9"/>
    </row>
    <row r="737" spans="12:12" x14ac:dyDescent="0.2">
      <c r="L737" s="9"/>
    </row>
    <row r="738" spans="12:12" x14ac:dyDescent="0.2">
      <c r="L738" s="9"/>
    </row>
    <row r="739" spans="12:12" x14ac:dyDescent="0.2">
      <c r="L739" s="9"/>
    </row>
    <row r="740" spans="12:12" x14ac:dyDescent="0.2">
      <c r="L740" s="9"/>
    </row>
    <row r="741" spans="12:12" x14ac:dyDescent="0.2">
      <c r="L741" s="9"/>
    </row>
    <row r="742" spans="12:12" x14ac:dyDescent="0.2">
      <c r="L742" s="9"/>
    </row>
    <row r="743" spans="12:12" x14ac:dyDescent="0.2">
      <c r="L743" s="9"/>
    </row>
    <row r="744" spans="12:12" x14ac:dyDescent="0.2">
      <c r="L744" s="9"/>
    </row>
    <row r="745" spans="12:12" x14ac:dyDescent="0.2">
      <c r="L745" s="9"/>
    </row>
    <row r="746" spans="12:12" x14ac:dyDescent="0.2">
      <c r="L746" s="9"/>
    </row>
    <row r="747" spans="12:12" x14ac:dyDescent="0.2">
      <c r="L747" s="9"/>
    </row>
    <row r="748" spans="12:12" x14ac:dyDescent="0.2">
      <c r="L748" s="9"/>
    </row>
    <row r="749" spans="12:12" x14ac:dyDescent="0.2">
      <c r="L749" s="9"/>
    </row>
    <row r="750" spans="12:12" x14ac:dyDescent="0.2">
      <c r="L750" s="9"/>
    </row>
    <row r="751" spans="12:12" x14ac:dyDescent="0.2">
      <c r="L751" s="9"/>
    </row>
    <row r="752" spans="12:12" x14ac:dyDescent="0.2">
      <c r="L752" s="9"/>
    </row>
    <row r="753" spans="12:12" x14ac:dyDescent="0.2">
      <c r="L753" s="9"/>
    </row>
    <row r="754" spans="12:12" x14ac:dyDescent="0.2">
      <c r="L754" s="9"/>
    </row>
    <row r="755" spans="12:12" x14ac:dyDescent="0.2">
      <c r="L755" s="9"/>
    </row>
    <row r="756" spans="12:12" x14ac:dyDescent="0.2">
      <c r="L756" s="9"/>
    </row>
    <row r="757" spans="12:12" x14ac:dyDescent="0.2">
      <c r="L757" s="9"/>
    </row>
    <row r="758" spans="12:12" x14ac:dyDescent="0.2">
      <c r="L758" s="9"/>
    </row>
    <row r="759" spans="12:12" x14ac:dyDescent="0.2">
      <c r="L759" s="9"/>
    </row>
    <row r="760" spans="12:12" x14ac:dyDescent="0.2">
      <c r="L760" s="9"/>
    </row>
    <row r="761" spans="12:12" x14ac:dyDescent="0.2">
      <c r="L761" s="9"/>
    </row>
    <row r="762" spans="12:12" x14ac:dyDescent="0.2">
      <c r="L762" s="9"/>
    </row>
    <row r="763" spans="12:12" x14ac:dyDescent="0.2">
      <c r="L763" s="9"/>
    </row>
    <row r="764" spans="12:12" x14ac:dyDescent="0.2">
      <c r="L764" s="9"/>
    </row>
    <row r="765" spans="12:12" x14ac:dyDescent="0.2">
      <c r="L765" s="9"/>
    </row>
    <row r="766" spans="12:12" x14ac:dyDescent="0.2">
      <c r="L766" s="9"/>
    </row>
    <row r="767" spans="12:12" x14ac:dyDescent="0.2">
      <c r="L767" s="9"/>
    </row>
    <row r="768" spans="12:12" x14ac:dyDescent="0.2">
      <c r="L768" s="9"/>
    </row>
    <row r="769" spans="12:12" x14ac:dyDescent="0.2">
      <c r="L769" s="9"/>
    </row>
    <row r="770" spans="12:12" x14ac:dyDescent="0.2">
      <c r="L770" s="9"/>
    </row>
    <row r="771" spans="12:12" x14ac:dyDescent="0.2">
      <c r="L771" s="9"/>
    </row>
    <row r="772" spans="12:12" x14ac:dyDescent="0.2">
      <c r="L772" s="9"/>
    </row>
    <row r="773" spans="12:12" x14ac:dyDescent="0.2">
      <c r="L773" s="9"/>
    </row>
    <row r="774" spans="12:12" x14ac:dyDescent="0.2">
      <c r="L774" s="9"/>
    </row>
    <row r="775" spans="12:12" x14ac:dyDescent="0.2">
      <c r="L775" s="9"/>
    </row>
    <row r="776" spans="12:12" x14ac:dyDescent="0.2">
      <c r="L776" s="9"/>
    </row>
    <row r="777" spans="12:12" x14ac:dyDescent="0.2">
      <c r="L777" s="9"/>
    </row>
    <row r="778" spans="12:12" x14ac:dyDescent="0.2">
      <c r="L778" s="9"/>
    </row>
    <row r="779" spans="12:12" x14ac:dyDescent="0.2">
      <c r="L779" s="9"/>
    </row>
    <row r="780" spans="12:12" x14ac:dyDescent="0.2">
      <c r="L780" s="9"/>
    </row>
    <row r="781" spans="12:12" x14ac:dyDescent="0.2">
      <c r="L781" s="9"/>
    </row>
    <row r="782" spans="12:12" x14ac:dyDescent="0.2">
      <c r="L782" s="9"/>
    </row>
    <row r="783" spans="12:12" x14ac:dyDescent="0.2">
      <c r="L783" s="9"/>
    </row>
    <row r="784" spans="12:12" x14ac:dyDescent="0.2">
      <c r="L784" s="9"/>
    </row>
    <row r="785" spans="12:12" x14ac:dyDescent="0.2">
      <c r="L785" s="9"/>
    </row>
    <row r="786" spans="12:12" x14ac:dyDescent="0.2">
      <c r="L786" s="9"/>
    </row>
    <row r="787" spans="12:12" x14ac:dyDescent="0.2">
      <c r="L787" s="9"/>
    </row>
    <row r="788" spans="12:12" x14ac:dyDescent="0.2">
      <c r="L788" s="9"/>
    </row>
    <row r="789" spans="12:12" x14ac:dyDescent="0.2">
      <c r="L789" s="9"/>
    </row>
    <row r="790" spans="12:12" x14ac:dyDescent="0.2">
      <c r="L790" s="9"/>
    </row>
    <row r="791" spans="12:12" x14ac:dyDescent="0.2">
      <c r="L791" s="9"/>
    </row>
    <row r="792" spans="12:12" x14ac:dyDescent="0.2">
      <c r="L792" s="9"/>
    </row>
    <row r="793" spans="12:12" x14ac:dyDescent="0.2">
      <c r="L793" s="9"/>
    </row>
    <row r="794" spans="12:12" x14ac:dyDescent="0.2">
      <c r="L794" s="9"/>
    </row>
    <row r="795" spans="12:12" x14ac:dyDescent="0.2">
      <c r="L795" s="9"/>
    </row>
    <row r="796" spans="12:12" x14ac:dyDescent="0.2">
      <c r="L796" s="9"/>
    </row>
    <row r="797" spans="12:12" x14ac:dyDescent="0.2">
      <c r="L797" s="9"/>
    </row>
    <row r="798" spans="12:12" x14ac:dyDescent="0.2">
      <c r="L798" s="9"/>
    </row>
    <row r="799" spans="12:12" x14ac:dyDescent="0.2">
      <c r="L799" s="9"/>
    </row>
    <row r="800" spans="12:12" x14ac:dyDescent="0.2">
      <c r="L800" s="9"/>
    </row>
    <row r="801" spans="12:12" x14ac:dyDescent="0.2">
      <c r="L801" s="9"/>
    </row>
    <row r="802" spans="12:12" x14ac:dyDescent="0.2">
      <c r="L802" s="9"/>
    </row>
    <row r="803" spans="12:12" x14ac:dyDescent="0.2">
      <c r="L803" s="9"/>
    </row>
    <row r="804" spans="12:12" x14ac:dyDescent="0.2">
      <c r="L804" s="9"/>
    </row>
    <row r="805" spans="12:12" x14ac:dyDescent="0.2">
      <c r="L805" s="9"/>
    </row>
    <row r="806" spans="12:12" x14ac:dyDescent="0.2">
      <c r="L806" s="9"/>
    </row>
    <row r="807" spans="12:12" x14ac:dyDescent="0.2">
      <c r="L807" s="9"/>
    </row>
    <row r="808" spans="12:12" x14ac:dyDescent="0.2">
      <c r="L808" s="9"/>
    </row>
    <row r="809" spans="12:12" x14ac:dyDescent="0.2">
      <c r="L809" s="9"/>
    </row>
    <row r="810" spans="12:12" x14ac:dyDescent="0.2">
      <c r="L810" s="9"/>
    </row>
    <row r="811" spans="12:12" x14ac:dyDescent="0.2">
      <c r="L811" s="9"/>
    </row>
    <row r="812" spans="12:12" x14ac:dyDescent="0.2">
      <c r="L812" s="9"/>
    </row>
    <row r="813" spans="12:12" x14ac:dyDescent="0.2">
      <c r="L813" s="9"/>
    </row>
    <row r="814" spans="12:12" x14ac:dyDescent="0.2">
      <c r="L814" s="9"/>
    </row>
    <row r="815" spans="12:12" x14ac:dyDescent="0.2">
      <c r="L815" s="9"/>
    </row>
    <row r="816" spans="12:12" x14ac:dyDescent="0.2">
      <c r="L816" s="9"/>
    </row>
    <row r="817" spans="12:12" x14ac:dyDescent="0.2">
      <c r="L817" s="9"/>
    </row>
    <row r="818" spans="12:12" x14ac:dyDescent="0.2">
      <c r="L818" s="9"/>
    </row>
    <row r="819" spans="12:12" x14ac:dyDescent="0.2">
      <c r="L819" s="9"/>
    </row>
    <row r="820" spans="12:12" x14ac:dyDescent="0.2">
      <c r="L820" s="9"/>
    </row>
    <row r="821" spans="12:12" x14ac:dyDescent="0.2">
      <c r="L821" s="9"/>
    </row>
    <row r="822" spans="12:12" x14ac:dyDescent="0.2">
      <c r="L822" s="9"/>
    </row>
    <row r="823" spans="12:12" x14ac:dyDescent="0.2">
      <c r="L823" s="9"/>
    </row>
    <row r="824" spans="12:12" x14ac:dyDescent="0.2">
      <c r="L824" s="9"/>
    </row>
    <row r="825" spans="12:12" x14ac:dyDescent="0.2">
      <c r="L825" s="9"/>
    </row>
    <row r="826" spans="12:12" x14ac:dyDescent="0.2">
      <c r="L826" s="9"/>
    </row>
    <row r="827" spans="12:12" x14ac:dyDescent="0.2">
      <c r="L827" s="9"/>
    </row>
    <row r="828" spans="12:12" x14ac:dyDescent="0.2">
      <c r="L828" s="9"/>
    </row>
    <row r="829" spans="12:12" x14ac:dyDescent="0.2">
      <c r="L829" s="9"/>
    </row>
    <row r="830" spans="12:12" x14ac:dyDescent="0.2">
      <c r="L830" s="9"/>
    </row>
    <row r="831" spans="12:12" x14ac:dyDescent="0.2">
      <c r="L831" s="9"/>
    </row>
    <row r="832" spans="12:12" x14ac:dyDescent="0.2">
      <c r="L832" s="9"/>
    </row>
    <row r="833" spans="12:12" x14ac:dyDescent="0.2">
      <c r="L833" s="9"/>
    </row>
    <row r="834" spans="12:12" x14ac:dyDescent="0.2">
      <c r="L834" s="9"/>
    </row>
    <row r="835" spans="12:12" x14ac:dyDescent="0.2">
      <c r="L835" s="9"/>
    </row>
    <row r="836" spans="12:12" x14ac:dyDescent="0.2">
      <c r="L836" s="9"/>
    </row>
    <row r="837" spans="12:12" x14ac:dyDescent="0.2">
      <c r="L837" s="9"/>
    </row>
    <row r="838" spans="12:12" x14ac:dyDescent="0.2">
      <c r="L838" s="9"/>
    </row>
    <row r="839" spans="12:12" x14ac:dyDescent="0.2">
      <c r="L839" s="9"/>
    </row>
    <row r="840" spans="12:12" x14ac:dyDescent="0.2">
      <c r="L840" s="9"/>
    </row>
    <row r="841" spans="12:12" x14ac:dyDescent="0.2">
      <c r="L841" s="9"/>
    </row>
    <row r="842" spans="12:12" x14ac:dyDescent="0.2">
      <c r="L842" s="9"/>
    </row>
    <row r="843" spans="12:12" x14ac:dyDescent="0.2">
      <c r="L843" s="9"/>
    </row>
    <row r="844" spans="12:12" x14ac:dyDescent="0.2">
      <c r="L844" s="9"/>
    </row>
    <row r="845" spans="12:12" x14ac:dyDescent="0.2">
      <c r="L845" s="9"/>
    </row>
    <row r="846" spans="12:12" x14ac:dyDescent="0.2">
      <c r="L846" s="9"/>
    </row>
    <row r="847" spans="12:12" x14ac:dyDescent="0.2">
      <c r="L847" s="9"/>
    </row>
    <row r="848" spans="12:12" x14ac:dyDescent="0.2">
      <c r="L848" s="9"/>
    </row>
    <row r="849" spans="12:12" x14ac:dyDescent="0.2">
      <c r="L849" s="9"/>
    </row>
    <row r="850" spans="12:12" x14ac:dyDescent="0.2">
      <c r="L850" s="9"/>
    </row>
    <row r="851" spans="12:12" x14ac:dyDescent="0.2">
      <c r="L851" s="9"/>
    </row>
    <row r="852" spans="12:12" x14ac:dyDescent="0.2">
      <c r="L852" s="9"/>
    </row>
    <row r="853" spans="12:12" x14ac:dyDescent="0.2">
      <c r="L853" s="9"/>
    </row>
    <row r="854" spans="12:12" x14ac:dyDescent="0.2">
      <c r="L854" s="9"/>
    </row>
    <row r="855" spans="12:12" x14ac:dyDescent="0.2">
      <c r="L855" s="9"/>
    </row>
    <row r="856" spans="12:12" x14ac:dyDescent="0.2">
      <c r="L856" s="9"/>
    </row>
    <row r="857" spans="12:12" x14ac:dyDescent="0.2">
      <c r="L857" s="9"/>
    </row>
    <row r="858" spans="12:12" x14ac:dyDescent="0.2">
      <c r="L858" s="9"/>
    </row>
    <row r="859" spans="12:12" x14ac:dyDescent="0.2">
      <c r="L859" s="9"/>
    </row>
    <row r="860" spans="12:12" x14ac:dyDescent="0.2">
      <c r="L860" s="9"/>
    </row>
    <row r="861" spans="12:12" x14ac:dyDescent="0.2">
      <c r="L861" s="9"/>
    </row>
    <row r="862" spans="12:12" x14ac:dyDescent="0.2">
      <c r="L862" s="9"/>
    </row>
    <row r="863" spans="12:12" x14ac:dyDescent="0.2">
      <c r="L863" s="9"/>
    </row>
    <row r="864" spans="12:12" x14ac:dyDescent="0.2">
      <c r="L864" s="9"/>
    </row>
    <row r="865" spans="12:12" x14ac:dyDescent="0.2">
      <c r="L865" s="9"/>
    </row>
    <row r="866" spans="12:12" x14ac:dyDescent="0.2">
      <c r="L866" s="9"/>
    </row>
    <row r="867" spans="12:12" x14ac:dyDescent="0.2">
      <c r="L867" s="9"/>
    </row>
    <row r="868" spans="12:12" x14ac:dyDescent="0.2">
      <c r="L868" s="9"/>
    </row>
    <row r="869" spans="12:12" x14ac:dyDescent="0.2">
      <c r="L869" s="9"/>
    </row>
    <row r="870" spans="12:12" x14ac:dyDescent="0.2">
      <c r="L870" s="9"/>
    </row>
    <row r="871" spans="12:12" x14ac:dyDescent="0.2">
      <c r="L871" s="9"/>
    </row>
    <row r="872" spans="12:12" x14ac:dyDescent="0.2">
      <c r="L872" s="9"/>
    </row>
    <row r="873" spans="12:12" x14ac:dyDescent="0.2">
      <c r="L873" s="9"/>
    </row>
    <row r="874" spans="12:12" x14ac:dyDescent="0.2">
      <c r="L874" s="9"/>
    </row>
    <row r="875" spans="12:12" x14ac:dyDescent="0.2">
      <c r="L875" s="9"/>
    </row>
    <row r="876" spans="12:12" x14ac:dyDescent="0.2">
      <c r="L876" s="9"/>
    </row>
    <row r="877" spans="12:12" x14ac:dyDescent="0.2">
      <c r="L877" s="9"/>
    </row>
    <row r="878" spans="12:12" x14ac:dyDescent="0.2">
      <c r="L878" s="9"/>
    </row>
    <row r="879" spans="12:12" x14ac:dyDescent="0.2">
      <c r="L879" s="9"/>
    </row>
    <row r="880" spans="12:12" x14ac:dyDescent="0.2">
      <c r="L880" s="9"/>
    </row>
    <row r="881" spans="12:12" x14ac:dyDescent="0.2">
      <c r="L881" s="9"/>
    </row>
    <row r="882" spans="12:12" x14ac:dyDescent="0.2">
      <c r="L882" s="9"/>
    </row>
    <row r="883" spans="12:12" x14ac:dyDescent="0.2">
      <c r="L883" s="9"/>
    </row>
    <row r="884" spans="12:12" x14ac:dyDescent="0.2">
      <c r="L884" s="9"/>
    </row>
    <row r="885" spans="12:12" x14ac:dyDescent="0.2">
      <c r="L885" s="9"/>
    </row>
    <row r="886" spans="12:12" x14ac:dyDescent="0.2">
      <c r="L886" s="9"/>
    </row>
    <row r="887" spans="12:12" x14ac:dyDescent="0.2">
      <c r="L887" s="9"/>
    </row>
    <row r="888" spans="12:12" x14ac:dyDescent="0.2">
      <c r="L888" s="9"/>
    </row>
    <row r="889" spans="12:12" x14ac:dyDescent="0.2">
      <c r="L889" s="9"/>
    </row>
    <row r="890" spans="12:12" x14ac:dyDescent="0.2">
      <c r="L890" s="9"/>
    </row>
    <row r="891" spans="12:12" x14ac:dyDescent="0.2">
      <c r="L891" s="9"/>
    </row>
    <row r="892" spans="12:12" x14ac:dyDescent="0.2">
      <c r="L892" s="9"/>
    </row>
    <row r="893" spans="12:12" x14ac:dyDescent="0.2">
      <c r="L893" s="9"/>
    </row>
    <row r="894" spans="12:12" x14ac:dyDescent="0.2">
      <c r="L894" s="9"/>
    </row>
    <row r="895" spans="12:12" x14ac:dyDescent="0.2">
      <c r="L895" s="9"/>
    </row>
    <row r="896" spans="12:12" x14ac:dyDescent="0.2">
      <c r="L896" s="9"/>
    </row>
    <row r="897" spans="12:12" x14ac:dyDescent="0.2">
      <c r="L897" s="9"/>
    </row>
    <row r="898" spans="12:12" x14ac:dyDescent="0.2">
      <c r="L898" s="9"/>
    </row>
    <row r="899" spans="12:12" x14ac:dyDescent="0.2">
      <c r="L899" s="9"/>
    </row>
    <row r="900" spans="12:12" x14ac:dyDescent="0.2">
      <c r="L900" s="9"/>
    </row>
    <row r="901" spans="12:12" x14ac:dyDescent="0.2">
      <c r="L901" s="9"/>
    </row>
    <row r="902" spans="12:12" x14ac:dyDescent="0.2">
      <c r="L902" s="9"/>
    </row>
    <row r="903" spans="12:12" x14ac:dyDescent="0.2">
      <c r="L903" s="9"/>
    </row>
    <row r="904" spans="12:12" x14ac:dyDescent="0.2">
      <c r="L904" s="9"/>
    </row>
    <row r="905" spans="12:12" x14ac:dyDescent="0.2">
      <c r="L905" s="9"/>
    </row>
    <row r="906" spans="12:12" x14ac:dyDescent="0.2">
      <c r="L906" s="9"/>
    </row>
    <row r="907" spans="12:12" x14ac:dyDescent="0.2">
      <c r="L907" s="9"/>
    </row>
    <row r="908" spans="12:12" x14ac:dyDescent="0.2">
      <c r="L908" s="9"/>
    </row>
    <row r="909" spans="12:12" x14ac:dyDescent="0.2">
      <c r="L909" s="9"/>
    </row>
    <row r="910" spans="12:12" x14ac:dyDescent="0.2">
      <c r="L910" s="9"/>
    </row>
    <row r="911" spans="12:12" x14ac:dyDescent="0.2">
      <c r="L911" s="9"/>
    </row>
    <row r="912" spans="12:12" x14ac:dyDescent="0.2">
      <c r="L912" s="9"/>
    </row>
    <row r="913" spans="12:12" x14ac:dyDescent="0.2">
      <c r="L913" s="9"/>
    </row>
    <row r="914" spans="12:12" x14ac:dyDescent="0.2">
      <c r="L914" s="9"/>
    </row>
    <row r="915" spans="12:12" x14ac:dyDescent="0.2">
      <c r="L915" s="9"/>
    </row>
    <row r="916" spans="12:12" x14ac:dyDescent="0.2">
      <c r="L916" s="9"/>
    </row>
    <row r="917" spans="12:12" x14ac:dyDescent="0.2">
      <c r="L917" s="9"/>
    </row>
    <row r="918" spans="12:12" x14ac:dyDescent="0.2">
      <c r="L918" s="9"/>
    </row>
    <row r="919" spans="12:12" x14ac:dyDescent="0.2">
      <c r="L919" s="9"/>
    </row>
    <row r="920" spans="12:12" x14ac:dyDescent="0.2">
      <c r="L920" s="9"/>
    </row>
    <row r="921" spans="12:12" x14ac:dyDescent="0.2">
      <c r="L921" s="9"/>
    </row>
    <row r="922" spans="12:12" x14ac:dyDescent="0.2">
      <c r="L922" s="9"/>
    </row>
    <row r="923" spans="12:12" x14ac:dyDescent="0.2">
      <c r="L923" s="9"/>
    </row>
    <row r="924" spans="12:12" x14ac:dyDescent="0.2">
      <c r="L924" s="9"/>
    </row>
    <row r="925" spans="12:12" x14ac:dyDescent="0.2">
      <c r="L925" s="9"/>
    </row>
    <row r="926" spans="12:12" x14ac:dyDescent="0.2">
      <c r="L926" s="9"/>
    </row>
    <row r="927" spans="12:12" x14ac:dyDescent="0.2">
      <c r="L927" s="9"/>
    </row>
    <row r="928" spans="12:12" x14ac:dyDescent="0.2">
      <c r="L928" s="9"/>
    </row>
    <row r="929" spans="12:12" x14ac:dyDescent="0.2">
      <c r="L929" s="9"/>
    </row>
    <row r="930" spans="12:12" x14ac:dyDescent="0.2">
      <c r="L930" s="9"/>
    </row>
    <row r="931" spans="12:12" x14ac:dyDescent="0.2">
      <c r="L931" s="9"/>
    </row>
    <row r="932" spans="12:12" x14ac:dyDescent="0.2">
      <c r="L932" s="9"/>
    </row>
    <row r="933" spans="12:12" x14ac:dyDescent="0.2">
      <c r="L933" s="9"/>
    </row>
    <row r="934" spans="12:12" x14ac:dyDescent="0.2">
      <c r="L934" s="9"/>
    </row>
    <row r="935" spans="12:12" x14ac:dyDescent="0.2">
      <c r="L935" s="9"/>
    </row>
    <row r="936" spans="12:12" x14ac:dyDescent="0.2">
      <c r="L936" s="9"/>
    </row>
    <row r="937" spans="12:12" x14ac:dyDescent="0.2">
      <c r="L937" s="9"/>
    </row>
    <row r="938" spans="12:12" x14ac:dyDescent="0.2">
      <c r="L938" s="9"/>
    </row>
    <row r="939" spans="12:12" x14ac:dyDescent="0.2">
      <c r="L939" s="9"/>
    </row>
    <row r="940" spans="12:12" x14ac:dyDescent="0.2">
      <c r="L940" s="9"/>
    </row>
    <row r="941" spans="12:12" x14ac:dyDescent="0.2">
      <c r="L941" s="9"/>
    </row>
    <row r="942" spans="12:12" x14ac:dyDescent="0.2">
      <c r="L942" s="9"/>
    </row>
    <row r="943" spans="12:12" x14ac:dyDescent="0.2">
      <c r="L943" s="9"/>
    </row>
    <row r="944" spans="12:12" x14ac:dyDescent="0.2">
      <c r="L944" s="9"/>
    </row>
    <row r="945" spans="12:12" x14ac:dyDescent="0.2">
      <c r="L945" s="9"/>
    </row>
    <row r="946" spans="12:12" x14ac:dyDescent="0.2">
      <c r="L946" s="9"/>
    </row>
    <row r="947" spans="12:12" x14ac:dyDescent="0.2">
      <c r="L947" s="9"/>
    </row>
    <row r="948" spans="12:12" x14ac:dyDescent="0.2">
      <c r="L948" s="9"/>
    </row>
    <row r="949" spans="12:12" x14ac:dyDescent="0.2">
      <c r="L949" s="9"/>
    </row>
    <row r="950" spans="12:12" x14ac:dyDescent="0.2">
      <c r="L950" s="9"/>
    </row>
    <row r="951" spans="12:12" x14ac:dyDescent="0.2">
      <c r="L951" s="9"/>
    </row>
    <row r="952" spans="12:12" x14ac:dyDescent="0.2">
      <c r="L952" s="9"/>
    </row>
    <row r="953" spans="12:12" x14ac:dyDescent="0.2">
      <c r="L953" s="9"/>
    </row>
    <row r="954" spans="12:12" x14ac:dyDescent="0.2">
      <c r="L954" s="9"/>
    </row>
    <row r="955" spans="12:12" x14ac:dyDescent="0.2">
      <c r="L955" s="9"/>
    </row>
    <row r="956" spans="12:12" x14ac:dyDescent="0.2">
      <c r="L956" s="9"/>
    </row>
    <row r="957" spans="12:12" x14ac:dyDescent="0.2">
      <c r="L957" s="9"/>
    </row>
    <row r="958" spans="12:12" x14ac:dyDescent="0.2">
      <c r="L958" s="9"/>
    </row>
    <row r="959" spans="12:12" x14ac:dyDescent="0.2">
      <c r="L959" s="9"/>
    </row>
    <row r="960" spans="12:12" x14ac:dyDescent="0.2">
      <c r="L960" s="9"/>
    </row>
    <row r="961" spans="12:12" x14ac:dyDescent="0.2">
      <c r="L961" s="9"/>
    </row>
    <row r="962" spans="12:12" x14ac:dyDescent="0.2">
      <c r="L962" s="9"/>
    </row>
    <row r="963" spans="12:12" x14ac:dyDescent="0.2">
      <c r="L963" s="9"/>
    </row>
    <row r="964" spans="12:12" x14ac:dyDescent="0.2">
      <c r="L964" s="9"/>
    </row>
    <row r="965" spans="12:12" x14ac:dyDescent="0.2">
      <c r="L965" s="9"/>
    </row>
    <row r="966" spans="12:12" x14ac:dyDescent="0.2">
      <c r="L966" s="9"/>
    </row>
    <row r="967" spans="12:12" x14ac:dyDescent="0.2">
      <c r="L967" s="9"/>
    </row>
    <row r="968" spans="12:12" x14ac:dyDescent="0.2">
      <c r="L968" s="9"/>
    </row>
    <row r="969" spans="12:12" x14ac:dyDescent="0.2">
      <c r="L969" s="9"/>
    </row>
    <row r="970" spans="12:12" x14ac:dyDescent="0.2">
      <c r="L970" s="9"/>
    </row>
    <row r="971" spans="12:12" x14ac:dyDescent="0.2">
      <c r="L971" s="9"/>
    </row>
    <row r="972" spans="12:12" x14ac:dyDescent="0.2">
      <c r="L972" s="9"/>
    </row>
    <row r="973" spans="12:12" x14ac:dyDescent="0.2">
      <c r="L973" s="9"/>
    </row>
    <row r="974" spans="12:12" x14ac:dyDescent="0.2">
      <c r="L974" s="9"/>
    </row>
    <row r="975" spans="12:12" x14ac:dyDescent="0.2">
      <c r="L975" s="9"/>
    </row>
    <row r="976" spans="12:12" x14ac:dyDescent="0.2">
      <c r="L976" s="9"/>
    </row>
    <row r="977" spans="12:12" x14ac:dyDescent="0.2">
      <c r="L977" s="9"/>
    </row>
    <row r="978" spans="12:12" x14ac:dyDescent="0.2">
      <c r="L978" s="9"/>
    </row>
    <row r="979" spans="12:12" x14ac:dyDescent="0.2">
      <c r="L979" s="9"/>
    </row>
    <row r="980" spans="12:12" x14ac:dyDescent="0.2">
      <c r="L980" s="9"/>
    </row>
    <row r="981" spans="12:12" x14ac:dyDescent="0.2">
      <c r="L981" s="9"/>
    </row>
    <row r="982" spans="12:12" x14ac:dyDescent="0.2">
      <c r="L982" s="9"/>
    </row>
    <row r="983" spans="12:12" x14ac:dyDescent="0.2">
      <c r="L983" s="9"/>
    </row>
    <row r="984" spans="12:12" x14ac:dyDescent="0.2">
      <c r="L984" s="9"/>
    </row>
    <row r="985" spans="12:12" x14ac:dyDescent="0.2">
      <c r="L985" s="9"/>
    </row>
    <row r="986" spans="12:12" x14ac:dyDescent="0.2">
      <c r="L986" s="9"/>
    </row>
    <row r="987" spans="12:12" x14ac:dyDescent="0.2">
      <c r="L987" s="9"/>
    </row>
    <row r="988" spans="12:12" x14ac:dyDescent="0.2">
      <c r="L988" s="9"/>
    </row>
    <row r="989" spans="12:12" x14ac:dyDescent="0.2">
      <c r="L989" s="9"/>
    </row>
    <row r="990" spans="12:12" x14ac:dyDescent="0.2">
      <c r="L990" s="9"/>
    </row>
    <row r="991" spans="12:12" x14ac:dyDescent="0.2">
      <c r="L991" s="9"/>
    </row>
    <row r="992" spans="12:12" x14ac:dyDescent="0.2">
      <c r="L992" s="9"/>
    </row>
    <row r="993" spans="12:12" x14ac:dyDescent="0.2">
      <c r="L993" s="9"/>
    </row>
    <row r="994" spans="12:12" x14ac:dyDescent="0.2">
      <c r="L994" s="9"/>
    </row>
    <row r="995" spans="12:12" x14ac:dyDescent="0.2">
      <c r="L995" s="9"/>
    </row>
    <row r="996" spans="12:12" x14ac:dyDescent="0.2">
      <c r="L996" s="9"/>
    </row>
    <row r="997" spans="12:12" x14ac:dyDescent="0.2">
      <c r="L997" s="9"/>
    </row>
    <row r="998" spans="12:12" x14ac:dyDescent="0.2">
      <c r="L998" s="9"/>
    </row>
    <row r="999" spans="12:12" x14ac:dyDescent="0.2">
      <c r="L999" s="9"/>
    </row>
    <row r="1000" spans="12:12" x14ac:dyDescent="0.2">
      <c r="L1000" s="9"/>
    </row>
    <row r="1001" spans="12:12" x14ac:dyDescent="0.2">
      <c r="L1001" s="9"/>
    </row>
    <row r="1002" spans="12:12" x14ac:dyDescent="0.2">
      <c r="L1002" s="9"/>
    </row>
    <row r="1003" spans="12:12" x14ac:dyDescent="0.2">
      <c r="L1003" s="9"/>
    </row>
    <row r="1004" spans="12:12" x14ac:dyDescent="0.2">
      <c r="L1004" s="9"/>
    </row>
    <row r="1005" spans="12:12" x14ac:dyDescent="0.2">
      <c r="L1005" s="9"/>
    </row>
    <row r="1006" spans="12:12" x14ac:dyDescent="0.2">
      <c r="L1006" s="9"/>
    </row>
    <row r="1007" spans="12:12" x14ac:dyDescent="0.2">
      <c r="L1007" s="9"/>
    </row>
    <row r="1008" spans="12:12" x14ac:dyDescent="0.2">
      <c r="L1008" s="9"/>
    </row>
    <row r="1009" spans="12:12" x14ac:dyDescent="0.2">
      <c r="L1009" s="9"/>
    </row>
    <row r="1010" spans="12:12" x14ac:dyDescent="0.2">
      <c r="L1010" s="9"/>
    </row>
    <row r="1011" spans="12:12" x14ac:dyDescent="0.2">
      <c r="L1011" s="9"/>
    </row>
    <row r="1012" spans="12:12" x14ac:dyDescent="0.2">
      <c r="L1012" s="9"/>
    </row>
    <row r="1013" spans="12:12" x14ac:dyDescent="0.2">
      <c r="L1013" s="9"/>
    </row>
    <row r="1014" spans="12:12" x14ac:dyDescent="0.2">
      <c r="L1014" s="9"/>
    </row>
    <row r="1015" spans="12:12" x14ac:dyDescent="0.2">
      <c r="L1015" s="9"/>
    </row>
    <row r="1016" spans="12:12" x14ac:dyDescent="0.2">
      <c r="L1016" s="9"/>
    </row>
    <row r="1017" spans="12:12" x14ac:dyDescent="0.2">
      <c r="L1017" s="9"/>
    </row>
    <row r="1018" spans="12:12" x14ac:dyDescent="0.2">
      <c r="L1018" s="9"/>
    </row>
    <row r="1019" spans="12:12" x14ac:dyDescent="0.2">
      <c r="L1019" s="9"/>
    </row>
    <row r="1020" spans="12:12" x14ac:dyDescent="0.2">
      <c r="L1020" s="9"/>
    </row>
    <row r="1021" spans="12:12" x14ac:dyDescent="0.2">
      <c r="L1021" s="9"/>
    </row>
    <row r="1022" spans="12:12" x14ac:dyDescent="0.2">
      <c r="L1022" s="9"/>
    </row>
    <row r="1023" spans="12:12" x14ac:dyDescent="0.2">
      <c r="L1023" s="9"/>
    </row>
    <row r="1024" spans="12:12" x14ac:dyDescent="0.2">
      <c r="L1024" s="9"/>
    </row>
    <row r="1025" spans="12:12" x14ac:dyDescent="0.2">
      <c r="L1025" s="9"/>
    </row>
    <row r="1026" spans="12:12" x14ac:dyDescent="0.2">
      <c r="L1026" s="9"/>
    </row>
    <row r="1027" spans="12:12" x14ac:dyDescent="0.2">
      <c r="L1027" s="9"/>
    </row>
    <row r="1028" spans="12:12" x14ac:dyDescent="0.2">
      <c r="L1028" s="9"/>
    </row>
    <row r="1029" spans="12:12" x14ac:dyDescent="0.2">
      <c r="L1029" s="9"/>
    </row>
    <row r="1030" spans="12:12" x14ac:dyDescent="0.2">
      <c r="L1030" s="9"/>
    </row>
    <row r="1031" spans="12:12" x14ac:dyDescent="0.2">
      <c r="L1031" s="9"/>
    </row>
    <row r="1032" spans="12:12" x14ac:dyDescent="0.2">
      <c r="L1032" s="9"/>
    </row>
    <row r="1033" spans="12:12" x14ac:dyDescent="0.2">
      <c r="L1033" s="9"/>
    </row>
    <row r="1034" spans="12:12" x14ac:dyDescent="0.2">
      <c r="L1034" s="9"/>
    </row>
    <row r="1035" spans="12:12" x14ac:dyDescent="0.2">
      <c r="L1035" s="9"/>
    </row>
    <row r="1036" spans="12:12" x14ac:dyDescent="0.2">
      <c r="L1036" s="9"/>
    </row>
    <row r="1037" spans="12:12" x14ac:dyDescent="0.2">
      <c r="L1037" s="9"/>
    </row>
    <row r="1038" spans="12:12" x14ac:dyDescent="0.2">
      <c r="L1038" s="9"/>
    </row>
    <row r="1039" spans="12:12" x14ac:dyDescent="0.2">
      <c r="L1039" s="9"/>
    </row>
    <row r="1040" spans="12:12" x14ac:dyDescent="0.2">
      <c r="L1040" s="9"/>
    </row>
    <row r="1041" spans="12:12" x14ac:dyDescent="0.2">
      <c r="L1041" s="9"/>
    </row>
    <row r="1042" spans="12:12" x14ac:dyDescent="0.2">
      <c r="L1042" s="9"/>
    </row>
    <row r="1043" spans="12:12" x14ac:dyDescent="0.2">
      <c r="L1043" s="9"/>
    </row>
    <row r="1044" spans="12:12" x14ac:dyDescent="0.2">
      <c r="L1044" s="9"/>
    </row>
    <row r="1045" spans="12:12" x14ac:dyDescent="0.2">
      <c r="L1045" s="9"/>
    </row>
    <row r="1046" spans="12:12" x14ac:dyDescent="0.2">
      <c r="L1046" s="9"/>
    </row>
    <row r="1047" spans="12:12" x14ac:dyDescent="0.2">
      <c r="L1047" s="9"/>
    </row>
    <row r="1048" spans="12:12" x14ac:dyDescent="0.2">
      <c r="L1048" s="9"/>
    </row>
    <row r="1049" spans="12:12" x14ac:dyDescent="0.2">
      <c r="L1049" s="9"/>
    </row>
    <row r="1050" spans="12:12" x14ac:dyDescent="0.2">
      <c r="L1050" s="9"/>
    </row>
    <row r="1051" spans="12:12" x14ac:dyDescent="0.2">
      <c r="L1051" s="9"/>
    </row>
    <row r="1052" spans="12:12" x14ac:dyDescent="0.2">
      <c r="L1052" s="9"/>
    </row>
    <row r="1053" spans="12:12" x14ac:dyDescent="0.2">
      <c r="L1053" s="9"/>
    </row>
    <row r="1054" spans="12:12" x14ac:dyDescent="0.2">
      <c r="L1054" s="9"/>
    </row>
    <row r="1055" spans="12:12" x14ac:dyDescent="0.2">
      <c r="L1055" s="9"/>
    </row>
    <row r="1056" spans="12:12" x14ac:dyDescent="0.2">
      <c r="L1056" s="9"/>
    </row>
    <row r="1057" spans="12:12" x14ac:dyDescent="0.2">
      <c r="L1057" s="9"/>
    </row>
    <row r="1058" spans="12:12" x14ac:dyDescent="0.2">
      <c r="L1058" s="9"/>
    </row>
    <row r="1059" spans="12:12" x14ac:dyDescent="0.2">
      <c r="L1059" s="9"/>
    </row>
    <row r="1060" spans="12:12" x14ac:dyDescent="0.2">
      <c r="L1060" s="9"/>
    </row>
    <row r="1061" spans="12:12" x14ac:dyDescent="0.2">
      <c r="L1061" s="9"/>
    </row>
    <row r="1062" spans="12:12" x14ac:dyDescent="0.2">
      <c r="L1062" s="9"/>
    </row>
    <row r="1063" spans="12:12" x14ac:dyDescent="0.2">
      <c r="L1063" s="9"/>
    </row>
    <row r="1064" spans="12:12" x14ac:dyDescent="0.2">
      <c r="L1064" s="9"/>
    </row>
    <row r="1065" spans="12:12" x14ac:dyDescent="0.2">
      <c r="L1065" s="9"/>
    </row>
    <row r="1066" spans="12:12" x14ac:dyDescent="0.2">
      <c r="L1066" s="9"/>
    </row>
    <row r="1067" spans="12:12" x14ac:dyDescent="0.2">
      <c r="L1067" s="9"/>
    </row>
    <row r="1068" spans="12:12" x14ac:dyDescent="0.2">
      <c r="L1068" s="9"/>
    </row>
    <row r="1069" spans="12:12" x14ac:dyDescent="0.2">
      <c r="L1069" s="9"/>
    </row>
    <row r="1070" spans="12:12" x14ac:dyDescent="0.2">
      <c r="L1070" s="9"/>
    </row>
    <row r="1071" spans="12:12" x14ac:dyDescent="0.2">
      <c r="L1071" s="9"/>
    </row>
    <row r="1072" spans="12:12" x14ac:dyDescent="0.2">
      <c r="L1072" s="9"/>
    </row>
    <row r="1073" spans="12:12" x14ac:dyDescent="0.2">
      <c r="L1073" s="9"/>
    </row>
    <row r="1074" spans="12:12" x14ac:dyDescent="0.2">
      <c r="L1074" s="9"/>
    </row>
    <row r="1075" spans="12:12" x14ac:dyDescent="0.2">
      <c r="L1075" s="9"/>
    </row>
    <row r="1076" spans="12:12" x14ac:dyDescent="0.2">
      <c r="L1076" s="9"/>
    </row>
    <row r="1077" spans="12:12" x14ac:dyDescent="0.2">
      <c r="L1077" s="9"/>
    </row>
    <row r="1078" spans="12:12" x14ac:dyDescent="0.2">
      <c r="L1078" s="9"/>
    </row>
    <row r="1079" spans="12:12" x14ac:dyDescent="0.2">
      <c r="L1079" s="9"/>
    </row>
    <row r="1080" spans="12:12" x14ac:dyDescent="0.2">
      <c r="L1080" s="9"/>
    </row>
    <row r="1081" spans="12:12" x14ac:dyDescent="0.2">
      <c r="L1081" s="9"/>
    </row>
    <row r="1082" spans="12:12" x14ac:dyDescent="0.2">
      <c r="L1082" s="9"/>
    </row>
    <row r="1083" spans="12:12" x14ac:dyDescent="0.2">
      <c r="L1083" s="9"/>
    </row>
    <row r="1084" spans="12:12" x14ac:dyDescent="0.2">
      <c r="L1084" s="9"/>
    </row>
    <row r="1085" spans="12:12" x14ac:dyDescent="0.2">
      <c r="L1085" s="9"/>
    </row>
    <row r="1086" spans="12:12" x14ac:dyDescent="0.2">
      <c r="L1086" s="9"/>
    </row>
    <row r="1087" spans="12:12" x14ac:dyDescent="0.2">
      <c r="L1087" s="9"/>
    </row>
    <row r="1088" spans="12:12" x14ac:dyDescent="0.2">
      <c r="L1088" s="9"/>
    </row>
    <row r="1089" spans="12:12" x14ac:dyDescent="0.2">
      <c r="L1089" s="9"/>
    </row>
    <row r="1090" spans="12:12" x14ac:dyDescent="0.2">
      <c r="L1090" s="9"/>
    </row>
    <row r="1091" spans="12:12" x14ac:dyDescent="0.2">
      <c r="L1091" s="9"/>
    </row>
    <row r="1092" spans="12:12" x14ac:dyDescent="0.2">
      <c r="L1092" s="9"/>
    </row>
    <row r="1093" spans="12:12" x14ac:dyDescent="0.2">
      <c r="L1093" s="9"/>
    </row>
    <row r="1094" spans="12:12" x14ac:dyDescent="0.2">
      <c r="L1094" s="9"/>
    </row>
    <row r="1095" spans="12:12" x14ac:dyDescent="0.2">
      <c r="L1095" s="9"/>
    </row>
    <row r="1096" spans="12:12" x14ac:dyDescent="0.2">
      <c r="L1096" s="9"/>
    </row>
    <row r="1097" spans="12:12" x14ac:dyDescent="0.2">
      <c r="L1097" s="9"/>
    </row>
    <row r="1098" spans="12:12" x14ac:dyDescent="0.2">
      <c r="L1098" s="9"/>
    </row>
    <row r="1099" spans="12:12" x14ac:dyDescent="0.2">
      <c r="L1099" s="9"/>
    </row>
    <row r="1100" spans="12:12" x14ac:dyDescent="0.2">
      <c r="L1100" s="9"/>
    </row>
    <row r="1101" spans="12:12" x14ac:dyDescent="0.2">
      <c r="L1101" s="9"/>
    </row>
    <row r="1102" spans="12:12" x14ac:dyDescent="0.2">
      <c r="L1102" s="9"/>
    </row>
    <row r="1103" spans="12:12" x14ac:dyDescent="0.2">
      <c r="L1103" s="9"/>
    </row>
    <row r="1104" spans="12:12" x14ac:dyDescent="0.2">
      <c r="L1104" s="9"/>
    </row>
    <row r="1105" spans="12:12" x14ac:dyDescent="0.2">
      <c r="L1105" s="9"/>
    </row>
    <row r="1106" spans="12:12" x14ac:dyDescent="0.2">
      <c r="L1106" s="9"/>
    </row>
    <row r="1107" spans="12:12" x14ac:dyDescent="0.2">
      <c r="L1107" s="9"/>
    </row>
    <row r="1108" spans="12:12" x14ac:dyDescent="0.2">
      <c r="L1108" s="9"/>
    </row>
    <row r="1109" spans="12:12" x14ac:dyDescent="0.2">
      <c r="L1109" s="9"/>
    </row>
    <row r="1110" spans="12:12" x14ac:dyDescent="0.2">
      <c r="L1110" s="9"/>
    </row>
    <row r="1111" spans="12:12" x14ac:dyDescent="0.2">
      <c r="L1111" s="9"/>
    </row>
    <row r="1112" spans="12:12" x14ac:dyDescent="0.2">
      <c r="L1112" s="9"/>
    </row>
    <row r="1113" spans="12:12" x14ac:dyDescent="0.2">
      <c r="L1113" s="9"/>
    </row>
    <row r="1114" spans="12:12" x14ac:dyDescent="0.2">
      <c r="L1114" s="9"/>
    </row>
    <row r="1115" spans="12:12" x14ac:dyDescent="0.2">
      <c r="L1115" s="9"/>
    </row>
    <row r="1116" spans="12:12" x14ac:dyDescent="0.2">
      <c r="L1116" s="9"/>
    </row>
    <row r="1117" spans="12:12" x14ac:dyDescent="0.2">
      <c r="L1117" s="9"/>
    </row>
    <row r="1118" spans="12:12" x14ac:dyDescent="0.2">
      <c r="L1118" s="9"/>
    </row>
    <row r="1119" spans="12:12" x14ac:dyDescent="0.2">
      <c r="L1119" s="9"/>
    </row>
    <row r="1120" spans="12:12" x14ac:dyDescent="0.2">
      <c r="L1120" s="9"/>
    </row>
    <row r="1121" spans="12:12" x14ac:dyDescent="0.2">
      <c r="L1121" s="9"/>
    </row>
    <row r="1122" spans="12:12" x14ac:dyDescent="0.2">
      <c r="L1122" s="9"/>
    </row>
    <row r="1123" spans="12:12" x14ac:dyDescent="0.2">
      <c r="L1123" s="9"/>
    </row>
    <row r="1124" spans="12:12" x14ac:dyDescent="0.2">
      <c r="L1124" s="9"/>
    </row>
    <row r="1125" spans="12:12" x14ac:dyDescent="0.2">
      <c r="L1125" s="9"/>
    </row>
    <row r="1126" spans="12:12" x14ac:dyDescent="0.2">
      <c r="L1126" s="9"/>
    </row>
    <row r="1127" spans="12:12" x14ac:dyDescent="0.2">
      <c r="L1127" s="9"/>
    </row>
    <row r="1128" spans="12:12" x14ac:dyDescent="0.2">
      <c r="L1128" s="9"/>
    </row>
    <row r="1129" spans="12:12" x14ac:dyDescent="0.2">
      <c r="L1129" s="9"/>
    </row>
    <row r="1130" spans="12:12" x14ac:dyDescent="0.2">
      <c r="L1130" s="9"/>
    </row>
    <row r="1131" spans="12:12" x14ac:dyDescent="0.2">
      <c r="L1131" s="9"/>
    </row>
    <row r="1132" spans="12:12" x14ac:dyDescent="0.2">
      <c r="L1132" s="9"/>
    </row>
    <row r="1133" spans="12:12" x14ac:dyDescent="0.2">
      <c r="L1133" s="9"/>
    </row>
    <row r="1134" spans="12:12" x14ac:dyDescent="0.2">
      <c r="L1134" s="9"/>
    </row>
    <row r="1135" spans="12:12" x14ac:dyDescent="0.2">
      <c r="L1135" s="9"/>
    </row>
    <row r="1136" spans="12:12" x14ac:dyDescent="0.2">
      <c r="L1136" s="9"/>
    </row>
    <row r="1137" spans="12:12" x14ac:dyDescent="0.2">
      <c r="L1137" s="9"/>
    </row>
    <row r="1138" spans="12:12" x14ac:dyDescent="0.2">
      <c r="L1138" s="9"/>
    </row>
    <row r="1139" spans="12:12" x14ac:dyDescent="0.2">
      <c r="L1139" s="9"/>
    </row>
    <row r="1140" spans="12:12" x14ac:dyDescent="0.2">
      <c r="L1140" s="9"/>
    </row>
    <row r="1141" spans="12:12" x14ac:dyDescent="0.2">
      <c r="L1141" s="9"/>
    </row>
    <row r="1142" spans="12:12" x14ac:dyDescent="0.2">
      <c r="L1142" s="9"/>
    </row>
    <row r="1143" spans="12:12" x14ac:dyDescent="0.2">
      <c r="L1143" s="9"/>
    </row>
    <row r="1144" spans="12:12" x14ac:dyDescent="0.2">
      <c r="L1144" s="9"/>
    </row>
    <row r="1145" spans="12:12" x14ac:dyDescent="0.2">
      <c r="L1145" s="9"/>
    </row>
    <row r="1146" spans="12:12" x14ac:dyDescent="0.2">
      <c r="L1146" s="9"/>
    </row>
    <row r="1147" spans="12:12" x14ac:dyDescent="0.2">
      <c r="L1147" s="9"/>
    </row>
    <row r="1148" spans="12:12" x14ac:dyDescent="0.2">
      <c r="L1148" s="9"/>
    </row>
    <row r="1149" spans="12:12" x14ac:dyDescent="0.2">
      <c r="L1149" s="9"/>
    </row>
    <row r="1150" spans="12:12" x14ac:dyDescent="0.2">
      <c r="L1150" s="9"/>
    </row>
    <row r="1151" spans="12:12" x14ac:dyDescent="0.2">
      <c r="L1151" s="9"/>
    </row>
    <row r="1152" spans="12:12" x14ac:dyDescent="0.2">
      <c r="L1152" s="9"/>
    </row>
  </sheetData>
  <mergeCells count="25">
    <mergeCell ref="A279:C279"/>
    <mergeCell ref="A290:C290"/>
    <mergeCell ref="A343:C343"/>
    <mergeCell ref="A344:C344"/>
    <mergeCell ref="B71:B87"/>
    <mergeCell ref="A104:C104"/>
    <mergeCell ref="A135:C135"/>
    <mergeCell ref="A190:C190"/>
    <mergeCell ref="A223:C223"/>
    <mergeCell ref="A14:C14"/>
    <mergeCell ref="A31:C31"/>
    <mergeCell ref="A32:A69"/>
    <mergeCell ref="A70:C70"/>
    <mergeCell ref="A268:C268"/>
    <mergeCell ref="A236:C236"/>
    <mergeCell ref="Q4:Q6"/>
    <mergeCell ref="R4:R6"/>
    <mergeCell ref="B4:B6"/>
    <mergeCell ref="A1:R1"/>
    <mergeCell ref="A2:R2"/>
    <mergeCell ref="E5:K5"/>
    <mergeCell ref="A4:A6"/>
    <mergeCell ref="C4:C6"/>
    <mergeCell ref="D4:D6"/>
    <mergeCell ref="P4:P6"/>
  </mergeCells>
  <phoneticPr fontId="0" type="noConversion"/>
  <printOptions horizontalCentered="1"/>
  <pageMargins left="0.75" right="0.75" top="0.39370078740157483" bottom="0.39370078740157483" header="0.59055118110236227" footer="0.19685039370078741"/>
  <pageSetup scale="60" orientation="landscape" horizontalDpi="300" verticalDpi="300" r:id="rId1"/>
  <headerFooter alignWithMargins="0">
    <oddFooter>&amp;L&amp;8FUENTE: DEPTO. PLANIFICACION Y DESARROLLO EN MANEJO DEL FUEGO - CONAF.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52"/>
  <sheetViews>
    <sheetView showGridLines="0" topLeftCell="A307" zoomScale="75" workbookViewId="0">
      <selection activeCell="A346" sqref="A346"/>
    </sheetView>
  </sheetViews>
  <sheetFormatPr baseColWidth="10" defaultRowHeight="12.75" x14ac:dyDescent="0.2"/>
  <cols>
    <col min="1" max="1" width="8.140625" style="3" customWidth="1"/>
    <col min="2" max="2" width="20.85546875" style="3" bestFit="1" customWidth="1"/>
    <col min="3" max="3" width="28" customWidth="1"/>
    <col min="4" max="4" width="11.5703125" style="2" customWidth="1"/>
    <col min="5" max="7" width="9.7109375" style="2" customWidth="1"/>
    <col min="8" max="8" width="12.5703125" style="10" customWidth="1"/>
    <col min="9" max="9" width="11.42578125" style="10"/>
    <col min="10" max="10" width="8.7109375" style="10" customWidth="1"/>
    <col min="11" max="11" width="9.28515625" style="10" bestFit="1" customWidth="1"/>
    <col min="12" max="12" width="11.5703125" style="10" customWidth="1"/>
    <col min="13" max="13" width="12.85546875" style="10" customWidth="1"/>
    <col min="14" max="15" width="11.42578125" style="10"/>
    <col min="16" max="16" width="12.85546875" style="10" customWidth="1"/>
    <col min="17" max="17" width="13.7109375" style="10" customWidth="1"/>
    <col min="18" max="18" width="13.5703125" style="10" customWidth="1"/>
  </cols>
  <sheetData>
    <row r="1" spans="1:21" ht="15.75" x14ac:dyDescent="0.25">
      <c r="A1" s="277" t="s">
        <v>311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</row>
    <row r="2" spans="1:21" ht="15" customHeight="1" x14ac:dyDescent="0.25">
      <c r="A2" s="277" t="s">
        <v>364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</row>
    <row r="3" spans="1:21" ht="12.75" customHeight="1" x14ac:dyDescent="0.25">
      <c r="A3" s="41" t="s">
        <v>499</v>
      </c>
      <c r="B3" s="11"/>
      <c r="C3" s="11"/>
      <c r="D3" s="12"/>
      <c r="E3" s="12"/>
      <c r="F3" s="12"/>
      <c r="G3" s="12"/>
      <c r="H3" s="13"/>
      <c r="I3" s="13"/>
      <c r="J3" s="13"/>
      <c r="K3" s="13"/>
      <c r="L3" s="13"/>
      <c r="M3" s="13"/>
    </row>
    <row r="4" spans="1:21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397</v>
      </c>
      <c r="E4" s="117" t="s">
        <v>315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250" t="s">
        <v>394</v>
      </c>
      <c r="Q4" s="284" t="s">
        <v>395</v>
      </c>
      <c r="R4" s="263" t="s">
        <v>396</v>
      </c>
    </row>
    <row r="5" spans="1:21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118" t="s">
        <v>316</v>
      </c>
      <c r="M5" s="118"/>
      <c r="N5" s="118"/>
      <c r="O5" s="118"/>
      <c r="P5" s="251"/>
      <c r="Q5" s="285"/>
      <c r="R5" s="264"/>
    </row>
    <row r="6" spans="1:21" ht="28.5" customHeight="1" x14ac:dyDescent="0.25">
      <c r="A6" s="279"/>
      <c r="B6" s="278"/>
      <c r="C6" s="278"/>
      <c r="D6" s="280"/>
      <c r="E6" s="43" t="s">
        <v>398</v>
      </c>
      <c r="F6" s="43" t="s">
        <v>399</v>
      </c>
      <c r="G6" s="43" t="s">
        <v>400</v>
      </c>
      <c r="H6" s="43" t="s">
        <v>401</v>
      </c>
      <c r="I6" s="44" t="s">
        <v>12</v>
      </c>
      <c r="J6" s="45" t="s">
        <v>480</v>
      </c>
      <c r="K6" s="44" t="s">
        <v>0</v>
      </c>
      <c r="L6" s="44" t="s">
        <v>13</v>
      </c>
      <c r="M6" s="44" t="s">
        <v>14</v>
      </c>
      <c r="N6" s="44" t="s">
        <v>15</v>
      </c>
      <c r="O6" s="44" t="s">
        <v>0</v>
      </c>
      <c r="P6" s="280"/>
      <c r="Q6" s="286"/>
      <c r="R6" s="287"/>
    </row>
    <row r="7" spans="1:21" ht="12.75" customHeight="1" x14ac:dyDescent="0.2">
      <c r="A7" s="56" t="s">
        <v>1</v>
      </c>
      <c r="B7" s="126" t="s">
        <v>308</v>
      </c>
      <c r="C7" s="46" t="s">
        <v>308</v>
      </c>
      <c r="D7" s="47">
        <v>18</v>
      </c>
      <c r="E7" s="48"/>
      <c r="F7" s="48"/>
      <c r="G7" s="48"/>
      <c r="H7" s="48">
        <f>SUM(E7:G7)</f>
        <v>0</v>
      </c>
      <c r="I7" s="48"/>
      <c r="J7" s="48"/>
      <c r="K7" s="48">
        <f>+SUM(H7:J7)</f>
        <v>0</v>
      </c>
      <c r="L7" s="48"/>
      <c r="M7" s="48">
        <v>5.76</v>
      </c>
      <c r="N7" s="48">
        <v>0.71</v>
      </c>
      <c r="O7" s="48">
        <f>+SUM(M7:N7)</f>
        <v>6.47</v>
      </c>
      <c r="P7" s="48">
        <f>+SUM(K7+O7)</f>
        <v>6.47</v>
      </c>
      <c r="Q7" s="48"/>
      <c r="R7" s="48">
        <f>+SUM(P7:Q7)</f>
        <v>6.47</v>
      </c>
    </row>
    <row r="8" spans="1:21" ht="12.75" customHeight="1" x14ac:dyDescent="0.2">
      <c r="A8" s="57"/>
      <c r="B8" s="127"/>
      <c r="C8" s="49" t="s">
        <v>414</v>
      </c>
      <c r="D8" s="50">
        <v>0</v>
      </c>
      <c r="E8" s="30"/>
      <c r="F8" s="30"/>
      <c r="G8" s="30"/>
      <c r="H8" s="30">
        <f t="shared" ref="H8:H13" si="0">SUM(E8:G8)</f>
        <v>0</v>
      </c>
      <c r="I8" s="30"/>
      <c r="J8" s="30"/>
      <c r="K8" s="30">
        <f t="shared" ref="K8:K13" si="1">+SUM(H8:J8)</f>
        <v>0</v>
      </c>
      <c r="L8" s="30"/>
      <c r="M8" s="30"/>
      <c r="N8" s="30"/>
      <c r="O8" s="30">
        <f t="shared" ref="O8:O13" si="2">+SUM(M8:N8)</f>
        <v>0</v>
      </c>
      <c r="P8" s="30">
        <f t="shared" ref="P8:P13" si="3">+SUM(K8+O8)</f>
        <v>0</v>
      </c>
      <c r="Q8" s="30"/>
      <c r="R8" s="30">
        <f t="shared" ref="R8:R13" si="4">+SUM(P8:Q8)</f>
        <v>0</v>
      </c>
    </row>
    <row r="9" spans="1:21" ht="12.75" customHeight="1" x14ac:dyDescent="0.2">
      <c r="A9" s="58"/>
      <c r="B9" s="128"/>
      <c r="C9" s="49" t="s">
        <v>263</v>
      </c>
      <c r="D9" s="50">
        <v>1</v>
      </c>
      <c r="E9" s="30"/>
      <c r="F9" s="30"/>
      <c r="G9" s="30"/>
      <c r="H9" s="30">
        <f t="shared" si="0"/>
        <v>0</v>
      </c>
      <c r="I9" s="30"/>
      <c r="J9" s="30"/>
      <c r="K9" s="30">
        <f t="shared" si="1"/>
        <v>0</v>
      </c>
      <c r="L9" s="30"/>
      <c r="M9" s="30">
        <v>4.2</v>
      </c>
      <c r="N9" s="30">
        <v>0.8</v>
      </c>
      <c r="O9" s="30">
        <f t="shared" si="2"/>
        <v>5</v>
      </c>
      <c r="P9" s="30">
        <f t="shared" si="3"/>
        <v>5</v>
      </c>
      <c r="Q9" s="30"/>
      <c r="R9" s="30">
        <f t="shared" si="4"/>
        <v>5</v>
      </c>
    </row>
    <row r="10" spans="1:21" ht="12.75" customHeight="1" x14ac:dyDescent="0.2">
      <c r="A10" s="58"/>
      <c r="B10" s="129" t="s">
        <v>415</v>
      </c>
      <c r="C10" s="49" t="s">
        <v>297</v>
      </c>
      <c r="D10" s="50">
        <v>0</v>
      </c>
      <c r="E10" s="30"/>
      <c r="F10" s="30"/>
      <c r="G10" s="30"/>
      <c r="H10" s="30">
        <f t="shared" si="0"/>
        <v>0</v>
      </c>
      <c r="I10" s="30"/>
      <c r="J10" s="30"/>
      <c r="K10" s="30">
        <f t="shared" si="1"/>
        <v>0</v>
      </c>
      <c r="L10" s="30"/>
      <c r="M10" s="30"/>
      <c r="N10" s="30"/>
      <c r="O10" s="30">
        <f t="shared" si="2"/>
        <v>0</v>
      </c>
      <c r="P10" s="30">
        <f t="shared" si="3"/>
        <v>0</v>
      </c>
      <c r="Q10" s="30"/>
      <c r="R10" s="30">
        <f t="shared" si="4"/>
        <v>0</v>
      </c>
    </row>
    <row r="11" spans="1:21" ht="12.75" customHeight="1" x14ac:dyDescent="0.2">
      <c r="A11" s="58"/>
      <c r="B11" s="130"/>
      <c r="C11" s="49" t="s">
        <v>298</v>
      </c>
      <c r="D11" s="50">
        <v>0</v>
      </c>
      <c r="E11" s="30"/>
      <c r="F11" s="30"/>
      <c r="G11" s="30"/>
      <c r="H11" s="30">
        <f t="shared" si="0"/>
        <v>0</v>
      </c>
      <c r="I11" s="30"/>
      <c r="J11" s="30"/>
      <c r="K11" s="30">
        <f t="shared" si="1"/>
        <v>0</v>
      </c>
      <c r="L11" s="30"/>
      <c r="M11" s="30"/>
      <c r="N11" s="30"/>
      <c r="O11" s="30">
        <f t="shared" si="2"/>
        <v>0</v>
      </c>
      <c r="P11" s="30">
        <f t="shared" si="3"/>
        <v>0</v>
      </c>
      <c r="Q11" s="30"/>
      <c r="R11" s="30">
        <f t="shared" si="4"/>
        <v>0</v>
      </c>
    </row>
    <row r="12" spans="1:21" ht="12.75" customHeight="1" x14ac:dyDescent="0.2">
      <c r="A12" s="58"/>
      <c r="B12" s="130"/>
      <c r="C12" s="49" t="s">
        <v>415</v>
      </c>
      <c r="D12" s="50">
        <v>0</v>
      </c>
      <c r="E12" s="30"/>
      <c r="F12" s="30"/>
      <c r="G12" s="30"/>
      <c r="H12" s="30">
        <f t="shared" si="0"/>
        <v>0</v>
      </c>
      <c r="I12" s="30"/>
      <c r="J12" s="30"/>
      <c r="K12" s="30">
        <f t="shared" si="1"/>
        <v>0</v>
      </c>
      <c r="L12" s="30"/>
      <c r="M12" s="30"/>
      <c r="N12" s="30"/>
      <c r="O12" s="30">
        <f t="shared" si="2"/>
        <v>0</v>
      </c>
      <c r="P12" s="30">
        <f t="shared" si="3"/>
        <v>0</v>
      </c>
      <c r="Q12" s="30"/>
      <c r="R12" s="30">
        <f t="shared" si="4"/>
        <v>0</v>
      </c>
    </row>
    <row r="13" spans="1:21" ht="12.75" customHeight="1" x14ac:dyDescent="0.2">
      <c r="A13" s="59"/>
      <c r="B13" s="131"/>
      <c r="C13" s="51" t="s">
        <v>264</v>
      </c>
      <c r="D13" s="52">
        <v>23</v>
      </c>
      <c r="E13" s="32"/>
      <c r="F13" s="32"/>
      <c r="G13" s="32"/>
      <c r="H13" s="32">
        <f t="shared" si="0"/>
        <v>0</v>
      </c>
      <c r="I13" s="32">
        <v>6</v>
      </c>
      <c r="J13" s="32">
        <v>1</v>
      </c>
      <c r="K13" s="32">
        <f t="shared" si="1"/>
        <v>7</v>
      </c>
      <c r="L13" s="32"/>
      <c r="M13" s="32">
        <v>2.5499999999999998</v>
      </c>
      <c r="N13" s="32">
        <v>0.03</v>
      </c>
      <c r="O13" s="32">
        <f t="shared" si="2"/>
        <v>2.5799999999999996</v>
      </c>
      <c r="P13" s="32">
        <f t="shared" si="3"/>
        <v>9.58</v>
      </c>
      <c r="Q13" s="32"/>
      <c r="R13" s="32">
        <f t="shared" si="4"/>
        <v>9.58</v>
      </c>
    </row>
    <row r="14" spans="1:21" ht="12.75" customHeight="1" x14ac:dyDescent="0.25">
      <c r="A14" s="230" t="s">
        <v>0</v>
      </c>
      <c r="B14" s="231"/>
      <c r="C14" s="232" t="s">
        <v>0</v>
      </c>
      <c r="D14" s="53">
        <f>+SUM(D7:D13)</f>
        <v>42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>+SUM(I7:I13)</f>
        <v>6</v>
      </c>
      <c r="J14" s="54">
        <f>+SUM(J7:J13)</f>
        <v>1</v>
      </c>
      <c r="K14" s="54">
        <f>+SUM(K7:K13)</f>
        <v>7</v>
      </c>
      <c r="L14" s="54"/>
      <c r="M14" s="54">
        <f>+SUM(M7:M13)</f>
        <v>12.510000000000002</v>
      </c>
      <c r="N14" s="54">
        <f>+SUM(N7:N13)</f>
        <v>1.54</v>
      </c>
      <c r="O14" s="54">
        <f>+SUM(P7:P13)</f>
        <v>21.049999999999997</v>
      </c>
      <c r="P14" s="54">
        <f>+SUM(P7:P13)</f>
        <v>21.049999999999997</v>
      </c>
      <c r="Q14" s="54">
        <f>+SUM(Q7:Q13)</f>
        <v>0</v>
      </c>
      <c r="R14" s="55">
        <f>+SUM(R7:R13)</f>
        <v>21.049999999999997</v>
      </c>
    </row>
    <row r="15" spans="1:21" ht="12.75" customHeight="1" x14ac:dyDescent="0.2">
      <c r="A15" s="93" t="s">
        <v>2</v>
      </c>
      <c r="B15" s="120" t="s">
        <v>418</v>
      </c>
      <c r="C15" s="60" t="s">
        <v>299</v>
      </c>
      <c r="D15" s="61">
        <v>0</v>
      </c>
      <c r="E15" s="39"/>
      <c r="F15" s="39"/>
      <c r="G15" s="39"/>
      <c r="H15" s="48">
        <f>SUM(E15:G15)</f>
        <v>0</v>
      </c>
      <c r="I15" s="39"/>
      <c r="J15" s="39"/>
      <c r="K15" s="48">
        <f>+SUM(H15:J15)</f>
        <v>0</v>
      </c>
      <c r="L15" s="39"/>
      <c r="M15" s="39"/>
      <c r="N15" s="39"/>
      <c r="O15" s="39">
        <f>+SUM(L15:N15)</f>
        <v>0</v>
      </c>
      <c r="P15" s="39">
        <f>+SUM(K15+O15)</f>
        <v>0</v>
      </c>
      <c r="Q15" s="39"/>
      <c r="R15" s="39">
        <f>+SUM(P15:Q15)</f>
        <v>0</v>
      </c>
      <c r="S15" s="10"/>
      <c r="T15" s="10"/>
      <c r="U15" s="10"/>
    </row>
    <row r="16" spans="1:21" ht="12.75" customHeight="1" x14ac:dyDescent="0.2">
      <c r="A16" s="93"/>
      <c r="B16" s="121"/>
      <c r="C16" s="62" t="s">
        <v>265</v>
      </c>
      <c r="D16" s="34">
        <v>12</v>
      </c>
      <c r="E16" s="14"/>
      <c r="F16" s="14"/>
      <c r="G16" s="14"/>
      <c r="H16" s="30">
        <f>SUM(E16:G16)</f>
        <v>0</v>
      </c>
      <c r="I16" s="14"/>
      <c r="J16" s="14"/>
      <c r="K16" s="30">
        <f>+SUM(H16:J16)</f>
        <v>0</v>
      </c>
      <c r="L16" s="14"/>
      <c r="M16" s="14">
        <v>3.42</v>
      </c>
      <c r="N16" s="14">
        <v>3.76</v>
      </c>
      <c r="O16" s="14">
        <f>+SUM(L16:N16)</f>
        <v>7.18</v>
      </c>
      <c r="P16" s="14">
        <f>+SUM(K16+O16)</f>
        <v>7.18</v>
      </c>
      <c r="Q16" s="14"/>
      <c r="R16" s="14">
        <f>+SUM(P16:Q16)</f>
        <v>7.18</v>
      </c>
      <c r="S16" s="10"/>
      <c r="T16" s="10"/>
      <c r="U16" s="10"/>
    </row>
    <row r="17" spans="1:21" ht="12.75" customHeight="1" x14ac:dyDescent="0.2">
      <c r="A17" s="93"/>
      <c r="B17" s="121"/>
      <c r="C17" s="62" t="s">
        <v>417</v>
      </c>
      <c r="D17" s="34">
        <v>0</v>
      </c>
      <c r="E17" s="14"/>
      <c r="F17" s="14"/>
      <c r="G17" s="14"/>
      <c r="H17" s="30">
        <f t="shared" ref="H17:H28" si="5">SUM(E17:G17)</f>
        <v>0</v>
      </c>
      <c r="I17" s="14"/>
      <c r="J17" s="14"/>
      <c r="K17" s="30">
        <f t="shared" ref="K17:K28" si="6">+SUM(H17:J17)</f>
        <v>0</v>
      </c>
      <c r="L17" s="14"/>
      <c r="M17" s="14"/>
      <c r="N17" s="14"/>
      <c r="O17" s="14">
        <f t="shared" ref="O17:O28" si="7">+SUM(L17:N17)</f>
        <v>0</v>
      </c>
      <c r="P17" s="14">
        <f t="shared" ref="P17:P28" si="8">+SUM(K17+O17)</f>
        <v>0</v>
      </c>
      <c r="Q17" s="14"/>
      <c r="R17" s="14">
        <f t="shared" ref="R17:R28" si="9">+SUM(P17:Q17)</f>
        <v>0</v>
      </c>
      <c r="S17" s="10"/>
      <c r="T17" s="10"/>
      <c r="U17" s="10"/>
    </row>
    <row r="18" spans="1:21" ht="12.75" customHeight="1" x14ac:dyDescent="0.2">
      <c r="A18" s="93"/>
      <c r="B18" s="121"/>
      <c r="C18" s="62" t="s">
        <v>19</v>
      </c>
      <c r="D18" s="34">
        <v>18</v>
      </c>
      <c r="E18" s="14"/>
      <c r="F18" s="14"/>
      <c r="G18" s="14"/>
      <c r="H18" s="30">
        <f t="shared" si="5"/>
        <v>0</v>
      </c>
      <c r="I18" s="14"/>
      <c r="J18" s="14"/>
      <c r="K18" s="30">
        <f t="shared" si="6"/>
        <v>0</v>
      </c>
      <c r="L18" s="14">
        <v>0.01</v>
      </c>
      <c r="M18" s="14">
        <v>0.42</v>
      </c>
      <c r="N18" s="14">
        <v>0.38</v>
      </c>
      <c r="O18" s="14">
        <f t="shared" si="7"/>
        <v>0.81</v>
      </c>
      <c r="P18" s="14">
        <f t="shared" si="8"/>
        <v>0.81</v>
      </c>
      <c r="Q18" s="14">
        <v>12</v>
      </c>
      <c r="R18" s="14">
        <f t="shared" si="9"/>
        <v>12.81</v>
      </c>
      <c r="S18" s="10"/>
      <c r="T18" s="10"/>
      <c r="U18" s="10"/>
    </row>
    <row r="19" spans="1:21" ht="12.75" customHeight="1" x14ac:dyDescent="0.2">
      <c r="A19" s="93"/>
      <c r="B19" s="121"/>
      <c r="C19" s="62" t="s">
        <v>340</v>
      </c>
      <c r="D19" s="34">
        <v>0</v>
      </c>
      <c r="E19" s="14"/>
      <c r="F19" s="14"/>
      <c r="G19" s="14"/>
      <c r="H19" s="30">
        <f t="shared" si="5"/>
        <v>0</v>
      </c>
      <c r="I19" s="14"/>
      <c r="J19" s="14"/>
      <c r="K19" s="30">
        <f t="shared" si="6"/>
        <v>0</v>
      </c>
      <c r="L19" s="14"/>
      <c r="M19" s="14"/>
      <c r="N19" s="14"/>
      <c r="O19" s="14">
        <f t="shared" si="7"/>
        <v>0</v>
      </c>
      <c r="P19" s="14">
        <f t="shared" si="8"/>
        <v>0</v>
      </c>
      <c r="Q19" s="14"/>
      <c r="R19" s="14">
        <f t="shared" si="9"/>
        <v>0</v>
      </c>
      <c r="S19" s="10"/>
      <c r="T19" s="10"/>
      <c r="U19" s="10"/>
    </row>
    <row r="20" spans="1:21" ht="12.75" customHeight="1" x14ac:dyDescent="0.2">
      <c r="A20" s="93"/>
      <c r="B20" s="124"/>
      <c r="C20" s="62" t="s">
        <v>339</v>
      </c>
      <c r="D20" s="34">
        <v>0</v>
      </c>
      <c r="E20" s="14"/>
      <c r="F20" s="14"/>
      <c r="G20" s="14"/>
      <c r="H20" s="30">
        <f t="shared" si="5"/>
        <v>0</v>
      </c>
      <c r="I20" s="14"/>
      <c r="J20" s="14"/>
      <c r="K20" s="30">
        <f t="shared" si="6"/>
        <v>0</v>
      </c>
      <c r="L20" s="14"/>
      <c r="M20" s="14"/>
      <c r="N20" s="14"/>
      <c r="O20" s="14">
        <f t="shared" si="7"/>
        <v>0</v>
      </c>
      <c r="P20" s="14">
        <f t="shared" si="8"/>
        <v>0</v>
      </c>
      <c r="Q20" s="14"/>
      <c r="R20" s="14">
        <f t="shared" si="9"/>
        <v>0</v>
      </c>
      <c r="S20" s="10"/>
      <c r="T20" s="10"/>
      <c r="U20" s="10"/>
    </row>
    <row r="21" spans="1:21" ht="12.75" customHeight="1" x14ac:dyDescent="0.2">
      <c r="A21" s="93"/>
      <c r="B21" s="132" t="s">
        <v>419</v>
      </c>
      <c r="C21" s="62" t="s">
        <v>349</v>
      </c>
      <c r="D21" s="34">
        <v>0</v>
      </c>
      <c r="E21" s="14"/>
      <c r="F21" s="14"/>
      <c r="G21" s="14"/>
      <c r="H21" s="30">
        <f t="shared" si="5"/>
        <v>0</v>
      </c>
      <c r="I21" s="14"/>
      <c r="J21" s="14"/>
      <c r="K21" s="30">
        <f t="shared" si="6"/>
        <v>0</v>
      </c>
      <c r="L21" s="14"/>
      <c r="M21" s="14"/>
      <c r="N21" s="14"/>
      <c r="O21" s="14">
        <f t="shared" si="7"/>
        <v>0</v>
      </c>
      <c r="P21" s="14">
        <f t="shared" si="8"/>
        <v>0</v>
      </c>
      <c r="Q21" s="14"/>
      <c r="R21" s="14">
        <f t="shared" si="9"/>
        <v>0</v>
      </c>
      <c r="S21" s="10"/>
      <c r="T21" s="10"/>
      <c r="U21" s="10"/>
    </row>
    <row r="22" spans="1:21" ht="12.75" customHeight="1" x14ac:dyDescent="0.2">
      <c r="A22" s="93"/>
      <c r="B22" s="121"/>
      <c r="C22" s="62" t="s">
        <v>341</v>
      </c>
      <c r="D22" s="34">
        <v>0</v>
      </c>
      <c r="E22" s="14"/>
      <c r="F22" s="14"/>
      <c r="G22" s="14"/>
      <c r="H22" s="30">
        <f t="shared" si="5"/>
        <v>0</v>
      </c>
      <c r="I22" s="14"/>
      <c r="J22" s="14"/>
      <c r="K22" s="30">
        <f t="shared" si="6"/>
        <v>0</v>
      </c>
      <c r="L22" s="14"/>
      <c r="M22" s="14"/>
      <c r="N22" s="14"/>
      <c r="O22" s="14">
        <f t="shared" si="7"/>
        <v>0</v>
      </c>
      <c r="P22" s="14">
        <f t="shared" si="8"/>
        <v>0</v>
      </c>
      <c r="Q22" s="14"/>
      <c r="R22" s="14">
        <f t="shared" si="9"/>
        <v>0</v>
      </c>
      <c r="S22" s="10"/>
      <c r="T22" s="10"/>
      <c r="U22" s="10"/>
    </row>
    <row r="23" spans="1:21" ht="12.75" customHeight="1" x14ac:dyDescent="0.2">
      <c r="A23" s="93"/>
      <c r="B23" s="121"/>
      <c r="C23" s="62" t="s">
        <v>21</v>
      </c>
      <c r="D23" s="34">
        <v>1</v>
      </c>
      <c r="E23" s="14"/>
      <c r="F23" s="14"/>
      <c r="G23" s="14"/>
      <c r="H23" s="30">
        <f t="shared" si="5"/>
        <v>0</v>
      </c>
      <c r="I23" s="14"/>
      <c r="J23" s="14"/>
      <c r="K23" s="30">
        <f t="shared" si="6"/>
        <v>0</v>
      </c>
      <c r="L23" s="14"/>
      <c r="M23" s="14">
        <v>0.01</v>
      </c>
      <c r="N23" s="14"/>
      <c r="O23" s="14">
        <f t="shared" si="7"/>
        <v>0.01</v>
      </c>
      <c r="P23" s="14">
        <f t="shared" si="8"/>
        <v>0.01</v>
      </c>
      <c r="Q23" s="14"/>
      <c r="R23" s="14">
        <f t="shared" si="9"/>
        <v>0.01</v>
      </c>
      <c r="S23" s="10"/>
      <c r="T23" s="10"/>
      <c r="U23" s="10"/>
    </row>
    <row r="24" spans="1:21" ht="12.75" customHeight="1" x14ac:dyDescent="0.2">
      <c r="A24" s="93"/>
      <c r="B24" s="121"/>
      <c r="C24" s="62" t="s">
        <v>309</v>
      </c>
      <c r="D24" s="34">
        <v>0</v>
      </c>
      <c r="E24" s="14"/>
      <c r="F24" s="14"/>
      <c r="G24" s="14"/>
      <c r="H24" s="30">
        <f t="shared" si="5"/>
        <v>0</v>
      </c>
      <c r="I24" s="14"/>
      <c r="J24" s="14"/>
      <c r="K24" s="30">
        <f t="shared" si="6"/>
        <v>0</v>
      </c>
      <c r="L24" s="14"/>
      <c r="M24" s="14"/>
      <c r="N24" s="14"/>
      <c r="O24" s="14">
        <f t="shared" si="7"/>
        <v>0</v>
      </c>
      <c r="P24" s="14">
        <f t="shared" si="8"/>
        <v>0</v>
      </c>
      <c r="Q24" s="14"/>
      <c r="R24" s="14">
        <f t="shared" si="9"/>
        <v>0</v>
      </c>
      <c r="S24" s="10"/>
      <c r="T24" s="10"/>
      <c r="U24" s="10"/>
    </row>
    <row r="25" spans="1:21" ht="12.75" customHeight="1" x14ac:dyDescent="0.2">
      <c r="A25" s="93"/>
      <c r="B25" s="124"/>
      <c r="C25" s="62" t="s">
        <v>266</v>
      </c>
      <c r="D25" s="34">
        <v>0</v>
      </c>
      <c r="E25" s="14"/>
      <c r="F25" s="14"/>
      <c r="G25" s="14"/>
      <c r="H25" s="30">
        <f t="shared" si="5"/>
        <v>0</v>
      </c>
      <c r="I25" s="14"/>
      <c r="J25" s="14"/>
      <c r="K25" s="30">
        <f t="shared" si="6"/>
        <v>0</v>
      </c>
      <c r="L25" s="14"/>
      <c r="M25" s="14"/>
      <c r="N25" s="14"/>
      <c r="O25" s="14">
        <f t="shared" si="7"/>
        <v>0</v>
      </c>
      <c r="P25" s="14">
        <f t="shared" si="8"/>
        <v>0</v>
      </c>
      <c r="Q25" s="14"/>
      <c r="R25" s="14">
        <f t="shared" si="9"/>
        <v>0</v>
      </c>
      <c r="S25" s="10"/>
      <c r="T25" s="10"/>
      <c r="U25" s="10"/>
    </row>
    <row r="26" spans="1:21" ht="12.75" customHeight="1" x14ac:dyDescent="0.2">
      <c r="A26" s="93"/>
      <c r="B26" s="121" t="s">
        <v>420</v>
      </c>
      <c r="C26" s="63" t="s">
        <v>300</v>
      </c>
      <c r="D26" s="64">
        <v>0</v>
      </c>
      <c r="E26" s="36"/>
      <c r="F26" s="36"/>
      <c r="G26" s="36"/>
      <c r="H26" s="65">
        <f t="shared" si="5"/>
        <v>0</v>
      </c>
      <c r="I26" s="36"/>
      <c r="J26" s="36"/>
      <c r="K26" s="65">
        <f t="shared" si="6"/>
        <v>0</v>
      </c>
      <c r="L26" s="36"/>
      <c r="M26" s="36"/>
      <c r="N26" s="36"/>
      <c r="O26" s="36">
        <f t="shared" si="7"/>
        <v>0</v>
      </c>
      <c r="P26" s="36">
        <f t="shared" si="8"/>
        <v>0</v>
      </c>
      <c r="Q26" s="36"/>
      <c r="R26" s="36">
        <f t="shared" si="9"/>
        <v>0</v>
      </c>
      <c r="S26" s="10"/>
      <c r="T26" s="10"/>
      <c r="U26" s="10"/>
    </row>
    <row r="27" spans="1:21" ht="12.75" customHeight="1" x14ac:dyDescent="0.2">
      <c r="A27" s="93"/>
      <c r="B27" s="121"/>
      <c r="C27" s="62" t="s">
        <v>18</v>
      </c>
      <c r="D27" s="34">
        <v>0</v>
      </c>
      <c r="E27" s="14"/>
      <c r="F27" s="14"/>
      <c r="G27" s="14"/>
      <c r="H27" s="30">
        <f t="shared" si="5"/>
        <v>0</v>
      </c>
      <c r="I27" s="14"/>
      <c r="J27" s="14"/>
      <c r="K27" s="30">
        <f t="shared" si="6"/>
        <v>0</v>
      </c>
      <c r="L27" s="14"/>
      <c r="M27" s="14"/>
      <c r="N27" s="14"/>
      <c r="O27" s="14">
        <f t="shared" si="7"/>
        <v>0</v>
      </c>
      <c r="P27" s="14">
        <f t="shared" si="8"/>
        <v>0</v>
      </c>
      <c r="Q27" s="14"/>
      <c r="R27" s="14">
        <f t="shared" si="9"/>
        <v>0</v>
      </c>
      <c r="S27" s="10"/>
      <c r="T27" s="10"/>
      <c r="U27" s="10"/>
    </row>
    <row r="28" spans="1:21" ht="12.75" customHeight="1" x14ac:dyDescent="0.2">
      <c r="A28" s="93"/>
      <c r="B28" s="121"/>
      <c r="C28" s="62" t="s">
        <v>20</v>
      </c>
      <c r="D28" s="34">
        <v>4</v>
      </c>
      <c r="E28" s="14"/>
      <c r="F28" s="14"/>
      <c r="G28" s="14"/>
      <c r="H28" s="30">
        <f t="shared" si="5"/>
        <v>0</v>
      </c>
      <c r="I28" s="14"/>
      <c r="J28" s="14"/>
      <c r="K28" s="30">
        <f t="shared" si="6"/>
        <v>0</v>
      </c>
      <c r="L28" s="14">
        <v>0.4</v>
      </c>
      <c r="M28" s="14">
        <v>5.6</v>
      </c>
      <c r="N28" s="14">
        <v>3.54</v>
      </c>
      <c r="O28" s="14">
        <f t="shared" si="7"/>
        <v>9.5399999999999991</v>
      </c>
      <c r="P28" s="14">
        <f t="shared" si="8"/>
        <v>9.5399999999999991</v>
      </c>
      <c r="Q28" s="14"/>
      <c r="R28" s="14">
        <f t="shared" si="9"/>
        <v>9.5399999999999991</v>
      </c>
      <c r="S28" s="10"/>
      <c r="T28" s="10"/>
      <c r="U28" s="10"/>
    </row>
    <row r="29" spans="1:21" ht="12.75" customHeight="1" x14ac:dyDescent="0.2">
      <c r="A29" s="93"/>
      <c r="B29" s="121"/>
      <c r="C29" s="62" t="s">
        <v>342</v>
      </c>
      <c r="D29" s="34"/>
      <c r="E29" s="14"/>
      <c r="F29" s="14"/>
      <c r="G29" s="14"/>
      <c r="H29" s="30"/>
      <c r="I29" s="14"/>
      <c r="J29" s="14"/>
      <c r="K29" s="30"/>
      <c r="L29" s="14"/>
      <c r="M29" s="14"/>
      <c r="N29" s="14"/>
      <c r="O29" s="14"/>
      <c r="P29" s="14"/>
      <c r="Q29" s="14"/>
      <c r="R29" s="14"/>
      <c r="S29" s="10"/>
      <c r="T29" s="10"/>
      <c r="U29" s="10"/>
    </row>
    <row r="30" spans="1:21" ht="12.75" customHeight="1" x14ac:dyDescent="0.2">
      <c r="A30" s="93"/>
      <c r="B30" s="122"/>
      <c r="C30" s="66" t="s">
        <v>267</v>
      </c>
      <c r="D30" s="67">
        <v>2</v>
      </c>
      <c r="E30" s="68"/>
      <c r="F30" s="68"/>
      <c r="G30" s="68"/>
      <c r="H30" s="69">
        <f>SUM(E30:G30)</f>
        <v>0</v>
      </c>
      <c r="I30" s="68"/>
      <c r="J30" s="68"/>
      <c r="K30" s="69">
        <f>+SUM(H30:J30)</f>
        <v>0</v>
      </c>
      <c r="L30" s="68">
        <v>12</v>
      </c>
      <c r="M30" s="68">
        <v>8.6999999999999993</v>
      </c>
      <c r="N30" s="68">
        <v>5.6</v>
      </c>
      <c r="O30" s="68">
        <f>+SUM(L30:N30)</f>
        <v>26.299999999999997</v>
      </c>
      <c r="P30" s="68">
        <f>+SUM(K30+O30)</f>
        <v>26.299999999999997</v>
      </c>
      <c r="Q30" s="68"/>
      <c r="R30" s="68">
        <f>+SUM(P30:Q30)</f>
        <v>26.299999999999997</v>
      </c>
      <c r="S30" s="10"/>
      <c r="T30" s="10"/>
      <c r="U30" s="10"/>
    </row>
    <row r="31" spans="1:21" ht="12.75" customHeight="1" x14ac:dyDescent="0.25">
      <c r="A31" s="230" t="s">
        <v>0</v>
      </c>
      <c r="B31" s="231"/>
      <c r="C31" s="232" t="s">
        <v>0</v>
      </c>
      <c r="D31" s="53">
        <f>+SUM(D15:D30)</f>
        <v>37</v>
      </c>
      <c r="E31" s="54">
        <f>SUM(E15:E30)</f>
        <v>0</v>
      </c>
      <c r="F31" s="54">
        <f>SUM(F15:F30)</f>
        <v>0</v>
      </c>
      <c r="G31" s="54">
        <f>SUM(G15:G30)</f>
        <v>0</v>
      </c>
      <c r="H31" s="54">
        <f>SUM(H15:H30)</f>
        <v>0</v>
      </c>
      <c r="I31" s="54">
        <f t="shared" ref="I31:R31" si="10">+SUM(I15:I30)</f>
        <v>0</v>
      </c>
      <c r="J31" s="54">
        <f t="shared" si="10"/>
        <v>0</v>
      </c>
      <c r="K31" s="54">
        <f t="shared" si="10"/>
        <v>0</v>
      </c>
      <c r="L31" s="54">
        <f t="shared" si="10"/>
        <v>12.41</v>
      </c>
      <c r="M31" s="54">
        <f t="shared" si="10"/>
        <v>18.149999999999999</v>
      </c>
      <c r="N31" s="54">
        <f t="shared" si="10"/>
        <v>13.28</v>
      </c>
      <c r="O31" s="54">
        <f t="shared" si="10"/>
        <v>43.839999999999996</v>
      </c>
      <c r="P31" s="54">
        <f t="shared" si="10"/>
        <v>43.839999999999996</v>
      </c>
      <c r="Q31" s="54">
        <f t="shared" si="10"/>
        <v>12</v>
      </c>
      <c r="R31" s="55">
        <f t="shared" si="10"/>
        <v>55.84</v>
      </c>
      <c r="S31" s="10"/>
      <c r="T31" s="10"/>
      <c r="U31" s="10"/>
    </row>
    <row r="32" spans="1:21" ht="12.75" customHeight="1" x14ac:dyDescent="0.2">
      <c r="A32" s="288" t="s">
        <v>3</v>
      </c>
      <c r="B32" s="133" t="s">
        <v>38</v>
      </c>
      <c r="C32" s="73" t="s">
        <v>24</v>
      </c>
      <c r="D32" s="74">
        <v>0</v>
      </c>
      <c r="E32" s="39"/>
      <c r="F32" s="39"/>
      <c r="G32" s="39"/>
      <c r="H32" s="48">
        <f>SUM(E32:G32)</f>
        <v>0</v>
      </c>
      <c r="I32" s="39"/>
      <c r="J32" s="39"/>
      <c r="K32" s="48">
        <f>+SUM(H32:J32)</f>
        <v>0</v>
      </c>
      <c r="L32" s="39"/>
      <c r="M32" s="39"/>
      <c r="N32" s="39"/>
      <c r="O32" s="39">
        <f>+SUM(L32:N32)</f>
        <v>0</v>
      </c>
      <c r="P32" s="39">
        <f>+SUM(K32+O32)</f>
        <v>0</v>
      </c>
      <c r="Q32" s="39"/>
      <c r="R32" s="75">
        <f>+SUM(P32:Q32)</f>
        <v>0</v>
      </c>
      <c r="S32" s="10"/>
      <c r="T32" s="10"/>
      <c r="U32" s="10"/>
    </row>
    <row r="33" spans="1:21" ht="12.75" customHeight="1" x14ac:dyDescent="0.2">
      <c r="A33" s="289"/>
      <c r="B33" s="133"/>
      <c r="C33" s="76" t="s">
        <v>33</v>
      </c>
      <c r="D33" s="77">
        <v>12</v>
      </c>
      <c r="E33" s="14"/>
      <c r="F33" s="14"/>
      <c r="G33" s="14">
        <v>5</v>
      </c>
      <c r="H33" s="30">
        <f>SUM(E33:G33)</f>
        <v>5</v>
      </c>
      <c r="I33" s="14">
        <v>18</v>
      </c>
      <c r="J33" s="14"/>
      <c r="K33" s="30">
        <f>+SUM(H33:J33)</f>
        <v>23</v>
      </c>
      <c r="L33" s="14">
        <v>61</v>
      </c>
      <c r="M33" s="14">
        <v>40.82</v>
      </c>
      <c r="N33" s="14">
        <v>149.26</v>
      </c>
      <c r="O33" s="14">
        <f>+SUM(L33:N33)</f>
        <v>251.07999999999998</v>
      </c>
      <c r="P33" s="14">
        <f>+SUM(K33+O33)</f>
        <v>274.08</v>
      </c>
      <c r="Q33" s="14"/>
      <c r="R33" s="23">
        <f>+SUM(P33:Q33)</f>
        <v>274.08</v>
      </c>
      <c r="S33" s="10"/>
      <c r="T33" s="10"/>
      <c r="U33" s="10"/>
    </row>
    <row r="34" spans="1:21" ht="12.75" customHeight="1" x14ac:dyDescent="0.2">
      <c r="A34" s="289"/>
      <c r="B34" s="133"/>
      <c r="C34" s="76" t="s">
        <v>37</v>
      </c>
      <c r="D34" s="77">
        <v>1</v>
      </c>
      <c r="E34" s="14"/>
      <c r="F34" s="14"/>
      <c r="G34" s="14"/>
      <c r="H34" s="30">
        <f>SUM(E34:G34)</f>
        <v>0</v>
      </c>
      <c r="I34" s="14">
        <v>0.05</v>
      </c>
      <c r="J34" s="14"/>
      <c r="K34" s="30">
        <f>+SUM(H34:J34)</f>
        <v>0.05</v>
      </c>
      <c r="L34" s="14"/>
      <c r="M34" s="14">
        <v>0.02</v>
      </c>
      <c r="N34" s="14">
        <v>0.03</v>
      </c>
      <c r="O34" s="14">
        <f>+SUM(L34:N34)</f>
        <v>0.05</v>
      </c>
      <c r="P34" s="14">
        <f>+SUM(K34+O34)</f>
        <v>0.1</v>
      </c>
      <c r="Q34" s="14"/>
      <c r="R34" s="23">
        <f>+SUM(P34:Q34)</f>
        <v>0.1</v>
      </c>
      <c r="S34" s="10"/>
      <c r="T34" s="10"/>
      <c r="U34" s="10"/>
    </row>
    <row r="35" spans="1:21" ht="12.75" customHeight="1" x14ac:dyDescent="0.2">
      <c r="A35" s="289"/>
      <c r="B35" s="133"/>
      <c r="C35" s="76" t="s">
        <v>38</v>
      </c>
      <c r="D35" s="77">
        <v>1</v>
      </c>
      <c r="E35" s="14"/>
      <c r="F35" s="14"/>
      <c r="G35" s="14"/>
      <c r="H35" s="30">
        <f>SUM(E35:G35)</f>
        <v>0</v>
      </c>
      <c r="I35" s="14"/>
      <c r="J35" s="14"/>
      <c r="K35" s="30">
        <f>+SUM(H35:J35)</f>
        <v>0</v>
      </c>
      <c r="L35" s="14"/>
      <c r="M35" s="14">
        <v>2</v>
      </c>
      <c r="N35" s="14">
        <v>6</v>
      </c>
      <c r="O35" s="14">
        <f>+SUM(L35:N35)</f>
        <v>8</v>
      </c>
      <c r="P35" s="14">
        <f>+SUM(K35+O35)</f>
        <v>8</v>
      </c>
      <c r="Q35" s="14"/>
      <c r="R35" s="23">
        <f>+SUM(P35:Q35)</f>
        <v>8</v>
      </c>
      <c r="S35" s="10"/>
      <c r="T35" s="10"/>
      <c r="U35" s="10"/>
    </row>
    <row r="36" spans="1:21" ht="12.75" customHeight="1" x14ac:dyDescent="0.2">
      <c r="A36" s="289"/>
      <c r="B36" s="134"/>
      <c r="C36" s="76" t="s">
        <v>49</v>
      </c>
      <c r="D36" s="77">
        <v>1</v>
      </c>
      <c r="E36" s="14"/>
      <c r="F36" s="14"/>
      <c r="G36" s="14"/>
      <c r="H36" s="30">
        <f>SUM(E36:G36)</f>
        <v>0</v>
      </c>
      <c r="I36" s="14"/>
      <c r="J36" s="14"/>
      <c r="K36" s="30">
        <f>+SUM(H36:J36)</f>
        <v>0</v>
      </c>
      <c r="L36" s="14"/>
      <c r="M36" s="14">
        <v>0.01</v>
      </c>
      <c r="N36" s="14">
        <v>0.01</v>
      </c>
      <c r="O36" s="14">
        <f>+SUM(L36:N36)</f>
        <v>0.02</v>
      </c>
      <c r="P36" s="14">
        <f>+SUM(K36+O36)</f>
        <v>0.02</v>
      </c>
      <c r="Q36" s="14"/>
      <c r="R36" s="23">
        <f>+SUM(P36:Q36)</f>
        <v>0.02</v>
      </c>
      <c r="S36" s="10"/>
      <c r="T36" s="10"/>
      <c r="U36" s="10"/>
    </row>
    <row r="37" spans="1:21" ht="12.75" customHeight="1" x14ac:dyDescent="0.2">
      <c r="A37" s="289"/>
      <c r="B37" s="133" t="s">
        <v>310</v>
      </c>
      <c r="C37" s="76" t="s">
        <v>409</v>
      </c>
      <c r="D37" s="77">
        <v>0</v>
      </c>
      <c r="E37" s="14"/>
      <c r="F37" s="14"/>
      <c r="G37" s="14"/>
      <c r="H37" s="30">
        <f t="shared" ref="H37:H63" si="11">SUM(E37:G37)</f>
        <v>0</v>
      </c>
      <c r="I37" s="14"/>
      <c r="J37" s="14"/>
      <c r="K37" s="30">
        <f t="shared" ref="K37:K63" si="12">+SUM(H37:J37)</f>
        <v>0</v>
      </c>
      <c r="L37" s="14"/>
      <c r="M37" s="14"/>
      <c r="N37" s="14"/>
      <c r="O37" s="14">
        <f t="shared" ref="O37:O63" si="13">+SUM(L37:N37)</f>
        <v>0</v>
      </c>
      <c r="P37" s="14">
        <f t="shared" ref="P37:P63" si="14">+SUM(K37+O37)</f>
        <v>0</v>
      </c>
      <c r="Q37" s="14"/>
      <c r="R37" s="23">
        <f t="shared" ref="R37:R64" si="15">+SUM(P37:Q37)</f>
        <v>0</v>
      </c>
      <c r="S37" s="10"/>
      <c r="T37" s="10"/>
      <c r="U37" s="10"/>
    </row>
    <row r="38" spans="1:21" ht="12.75" customHeight="1" x14ac:dyDescent="0.2">
      <c r="A38" s="289"/>
      <c r="B38" s="133"/>
      <c r="C38" s="76" t="s">
        <v>310</v>
      </c>
      <c r="D38" s="77">
        <v>0</v>
      </c>
      <c r="E38" s="14"/>
      <c r="F38" s="14"/>
      <c r="G38" s="14"/>
      <c r="H38" s="30">
        <f t="shared" si="11"/>
        <v>0</v>
      </c>
      <c r="I38" s="14"/>
      <c r="J38" s="14"/>
      <c r="K38" s="30">
        <f t="shared" si="12"/>
        <v>0</v>
      </c>
      <c r="L38" s="14"/>
      <c r="M38" s="14"/>
      <c r="N38" s="14"/>
      <c r="O38" s="14">
        <f t="shared" si="13"/>
        <v>0</v>
      </c>
      <c r="P38" s="14">
        <f t="shared" si="14"/>
        <v>0</v>
      </c>
      <c r="Q38" s="14"/>
      <c r="R38" s="23">
        <f t="shared" si="15"/>
        <v>0</v>
      </c>
      <c r="S38" s="10"/>
      <c r="T38" s="10"/>
      <c r="U38" s="10"/>
    </row>
    <row r="39" spans="1:21" ht="12.75" customHeight="1" x14ac:dyDescent="0.2">
      <c r="A39" s="289"/>
      <c r="B39" s="133"/>
      <c r="C39" s="76" t="s">
        <v>43</v>
      </c>
      <c r="D39" s="77">
        <v>0</v>
      </c>
      <c r="E39" s="14"/>
      <c r="F39" s="14"/>
      <c r="G39" s="14"/>
      <c r="H39" s="30">
        <f t="shared" si="11"/>
        <v>0</v>
      </c>
      <c r="I39" s="14"/>
      <c r="J39" s="14"/>
      <c r="K39" s="30">
        <f t="shared" si="12"/>
        <v>0</v>
      </c>
      <c r="L39" s="14"/>
      <c r="M39" s="14"/>
      <c r="N39" s="14"/>
      <c r="O39" s="14">
        <f t="shared" si="13"/>
        <v>0</v>
      </c>
      <c r="P39" s="14">
        <f t="shared" si="14"/>
        <v>0</v>
      </c>
      <c r="Q39" s="14"/>
      <c r="R39" s="23">
        <f t="shared" si="15"/>
        <v>0</v>
      </c>
      <c r="S39" s="10"/>
      <c r="T39" s="10"/>
      <c r="U39" s="10"/>
    </row>
    <row r="40" spans="1:21" ht="12.75" customHeight="1" x14ac:dyDescent="0.2">
      <c r="A40" s="289"/>
      <c r="B40" s="134"/>
      <c r="C40" s="76" t="s">
        <v>350</v>
      </c>
      <c r="D40" s="77">
        <v>0</v>
      </c>
      <c r="E40" s="14"/>
      <c r="F40" s="14"/>
      <c r="G40" s="14"/>
      <c r="H40" s="30">
        <f t="shared" si="11"/>
        <v>0</v>
      </c>
      <c r="I40" s="14"/>
      <c r="J40" s="14"/>
      <c r="K40" s="30">
        <f t="shared" si="12"/>
        <v>0</v>
      </c>
      <c r="L40" s="14"/>
      <c r="M40" s="14"/>
      <c r="N40" s="14"/>
      <c r="O40" s="14">
        <f t="shared" si="13"/>
        <v>0</v>
      </c>
      <c r="P40" s="14">
        <f t="shared" si="14"/>
        <v>0</v>
      </c>
      <c r="Q40" s="14"/>
      <c r="R40" s="23">
        <f t="shared" si="15"/>
        <v>0</v>
      </c>
      <c r="S40" s="10"/>
      <c r="T40" s="10"/>
      <c r="U40" s="10"/>
    </row>
    <row r="41" spans="1:21" ht="12.75" customHeight="1" x14ac:dyDescent="0.2">
      <c r="A41" s="289"/>
      <c r="B41" s="133" t="s">
        <v>292</v>
      </c>
      <c r="C41" s="76" t="s">
        <v>317</v>
      </c>
      <c r="D41" s="77">
        <v>0</v>
      </c>
      <c r="E41" s="14"/>
      <c r="F41" s="14"/>
      <c r="G41" s="14"/>
      <c r="H41" s="30">
        <f t="shared" si="11"/>
        <v>0</v>
      </c>
      <c r="I41" s="14"/>
      <c r="J41" s="14"/>
      <c r="K41" s="30">
        <f t="shared" si="12"/>
        <v>0</v>
      </c>
      <c r="L41" s="14"/>
      <c r="M41" s="14"/>
      <c r="N41" s="14"/>
      <c r="O41" s="14">
        <f t="shared" si="13"/>
        <v>0</v>
      </c>
      <c r="P41" s="14">
        <f t="shared" si="14"/>
        <v>0</v>
      </c>
      <c r="Q41" s="14"/>
      <c r="R41" s="23">
        <f t="shared" si="15"/>
        <v>0</v>
      </c>
      <c r="S41" s="10"/>
      <c r="T41" s="10"/>
      <c r="U41" s="10"/>
    </row>
    <row r="42" spans="1:21" ht="12.75" customHeight="1" x14ac:dyDescent="0.2">
      <c r="A42" s="289"/>
      <c r="B42" s="133"/>
      <c r="C42" s="76" t="s">
        <v>269</v>
      </c>
      <c r="D42" s="77">
        <v>1</v>
      </c>
      <c r="E42" s="14"/>
      <c r="F42" s="14"/>
      <c r="G42" s="14"/>
      <c r="H42" s="30">
        <f t="shared" si="11"/>
        <v>0</v>
      </c>
      <c r="I42" s="14">
        <v>1.5</v>
      </c>
      <c r="J42" s="14"/>
      <c r="K42" s="30">
        <f t="shared" si="12"/>
        <v>1.5</v>
      </c>
      <c r="L42" s="14"/>
      <c r="M42" s="14">
        <v>1.5</v>
      </c>
      <c r="N42" s="14">
        <v>3</v>
      </c>
      <c r="O42" s="14">
        <f t="shared" si="13"/>
        <v>4.5</v>
      </c>
      <c r="P42" s="14">
        <f t="shared" si="14"/>
        <v>6</v>
      </c>
      <c r="Q42" s="14"/>
      <c r="R42" s="23">
        <f t="shared" si="15"/>
        <v>6</v>
      </c>
      <c r="S42" s="10"/>
      <c r="T42" s="10"/>
      <c r="U42" s="10"/>
    </row>
    <row r="43" spans="1:21" ht="12.75" customHeight="1" x14ac:dyDescent="0.2">
      <c r="A43" s="289"/>
      <c r="B43" s="133"/>
      <c r="C43" s="76" t="s">
        <v>75</v>
      </c>
      <c r="D43" s="77">
        <v>0</v>
      </c>
      <c r="E43" s="14"/>
      <c r="F43" s="14"/>
      <c r="G43" s="14"/>
      <c r="H43" s="30">
        <f t="shared" si="11"/>
        <v>0</v>
      </c>
      <c r="I43" s="14"/>
      <c r="J43" s="14"/>
      <c r="K43" s="30">
        <f t="shared" si="12"/>
        <v>0</v>
      </c>
      <c r="L43" s="14"/>
      <c r="M43" s="14"/>
      <c r="N43" s="14"/>
      <c r="O43" s="14">
        <f t="shared" si="13"/>
        <v>0</v>
      </c>
      <c r="P43" s="14">
        <f t="shared" si="14"/>
        <v>0</v>
      </c>
      <c r="Q43" s="14"/>
      <c r="R43" s="23">
        <f t="shared" si="15"/>
        <v>0</v>
      </c>
      <c r="S43" s="10"/>
      <c r="T43" s="10"/>
      <c r="U43" s="10"/>
    </row>
    <row r="44" spans="1:21" ht="12.75" customHeight="1" x14ac:dyDescent="0.2">
      <c r="A44" s="289"/>
      <c r="B44" s="133"/>
      <c r="C44" s="76" t="s">
        <v>271</v>
      </c>
      <c r="D44" s="77">
        <v>0</v>
      </c>
      <c r="E44" s="14"/>
      <c r="F44" s="14"/>
      <c r="G44" s="14"/>
      <c r="H44" s="30">
        <f t="shared" si="11"/>
        <v>0</v>
      </c>
      <c r="I44" s="14"/>
      <c r="J44" s="14"/>
      <c r="K44" s="30">
        <f t="shared" si="12"/>
        <v>0</v>
      </c>
      <c r="L44" s="14"/>
      <c r="M44" s="14"/>
      <c r="N44" s="14"/>
      <c r="O44" s="14">
        <f t="shared" si="13"/>
        <v>0</v>
      </c>
      <c r="P44" s="14">
        <f t="shared" si="14"/>
        <v>0</v>
      </c>
      <c r="Q44" s="14"/>
      <c r="R44" s="23">
        <f t="shared" si="15"/>
        <v>0</v>
      </c>
      <c r="S44" s="10"/>
      <c r="T44" s="10"/>
      <c r="U44" s="10"/>
    </row>
    <row r="45" spans="1:21" ht="12.75" customHeight="1" x14ac:dyDescent="0.2">
      <c r="A45" s="289"/>
      <c r="B45" s="133"/>
      <c r="C45" s="76" t="s">
        <v>292</v>
      </c>
      <c r="D45" s="77">
        <v>0</v>
      </c>
      <c r="E45" s="14"/>
      <c r="F45" s="14"/>
      <c r="G45" s="14"/>
      <c r="H45" s="30">
        <f t="shared" si="11"/>
        <v>0</v>
      </c>
      <c r="I45" s="14"/>
      <c r="J45" s="14"/>
      <c r="K45" s="30">
        <f t="shared" si="12"/>
        <v>0</v>
      </c>
      <c r="L45" s="14"/>
      <c r="M45" s="14"/>
      <c r="N45" s="14"/>
      <c r="O45" s="14">
        <f t="shared" si="13"/>
        <v>0</v>
      </c>
      <c r="P45" s="14">
        <f t="shared" si="14"/>
        <v>0</v>
      </c>
      <c r="Q45" s="14"/>
      <c r="R45" s="23">
        <f t="shared" si="15"/>
        <v>0</v>
      </c>
      <c r="S45" s="10"/>
      <c r="T45" s="10"/>
      <c r="U45" s="10"/>
    </row>
    <row r="46" spans="1:21" ht="12.75" customHeight="1" x14ac:dyDescent="0.2">
      <c r="A46" s="289"/>
      <c r="B46" s="134"/>
      <c r="C46" s="76" t="s">
        <v>422</v>
      </c>
      <c r="D46" s="77">
        <v>0</v>
      </c>
      <c r="E46" s="14"/>
      <c r="F46" s="14"/>
      <c r="G46" s="14"/>
      <c r="H46" s="30">
        <f t="shared" si="11"/>
        <v>0</v>
      </c>
      <c r="I46" s="14"/>
      <c r="J46" s="14"/>
      <c r="K46" s="30">
        <f t="shared" si="12"/>
        <v>0</v>
      </c>
      <c r="L46" s="14"/>
      <c r="M46" s="14"/>
      <c r="N46" s="14"/>
      <c r="O46" s="14">
        <f t="shared" si="13"/>
        <v>0</v>
      </c>
      <c r="P46" s="14">
        <f t="shared" si="14"/>
        <v>0</v>
      </c>
      <c r="Q46" s="14"/>
      <c r="R46" s="23">
        <f t="shared" si="15"/>
        <v>0</v>
      </c>
      <c r="S46" s="10"/>
      <c r="T46" s="10"/>
      <c r="U46" s="10"/>
    </row>
    <row r="47" spans="1:21" ht="12.75" customHeight="1" x14ac:dyDescent="0.2">
      <c r="A47" s="289"/>
      <c r="B47" s="133" t="s">
        <v>41</v>
      </c>
      <c r="C47" s="76" t="s">
        <v>31</v>
      </c>
      <c r="D47" s="77">
        <v>1</v>
      </c>
      <c r="E47" s="14"/>
      <c r="F47" s="14"/>
      <c r="G47" s="14"/>
      <c r="H47" s="30">
        <f t="shared" si="11"/>
        <v>0</v>
      </c>
      <c r="I47" s="14"/>
      <c r="J47" s="14"/>
      <c r="K47" s="30">
        <f t="shared" si="12"/>
        <v>0</v>
      </c>
      <c r="L47" s="14"/>
      <c r="M47" s="14"/>
      <c r="N47" s="14">
        <v>0.02</v>
      </c>
      <c r="O47" s="14">
        <f t="shared" si="13"/>
        <v>0.02</v>
      </c>
      <c r="P47" s="14">
        <f t="shared" si="14"/>
        <v>0.02</v>
      </c>
      <c r="Q47" s="14"/>
      <c r="R47" s="23">
        <f t="shared" si="15"/>
        <v>0.02</v>
      </c>
      <c r="S47" s="10"/>
      <c r="T47" s="10"/>
      <c r="U47" s="10"/>
    </row>
    <row r="48" spans="1:21" ht="12.75" customHeight="1" x14ac:dyDescent="0.2">
      <c r="A48" s="289"/>
      <c r="B48" s="133"/>
      <c r="C48" s="76" t="s">
        <v>25</v>
      </c>
      <c r="D48" s="77">
        <v>2</v>
      </c>
      <c r="E48" s="14"/>
      <c r="F48" s="14"/>
      <c r="G48" s="14">
        <v>0.5</v>
      </c>
      <c r="H48" s="30">
        <f t="shared" si="11"/>
        <v>0.5</v>
      </c>
      <c r="I48" s="14">
        <v>0.5</v>
      </c>
      <c r="J48" s="14"/>
      <c r="K48" s="30">
        <f t="shared" si="12"/>
        <v>1</v>
      </c>
      <c r="L48" s="14">
        <v>1</v>
      </c>
      <c r="M48" s="14">
        <v>26.5</v>
      </c>
      <c r="N48" s="14">
        <v>27</v>
      </c>
      <c r="O48" s="14">
        <f t="shared" si="13"/>
        <v>54.5</v>
      </c>
      <c r="P48" s="14">
        <f t="shared" si="14"/>
        <v>55.5</v>
      </c>
      <c r="Q48" s="14"/>
      <c r="R48" s="23">
        <f t="shared" si="15"/>
        <v>55.5</v>
      </c>
      <c r="S48" s="10"/>
      <c r="T48" s="10"/>
      <c r="U48" s="10"/>
    </row>
    <row r="49" spans="1:21" ht="12.75" customHeight="1" x14ac:dyDescent="0.2">
      <c r="A49" s="289"/>
      <c r="B49" s="133"/>
      <c r="C49" s="76" t="s">
        <v>32</v>
      </c>
      <c r="D49" s="77">
        <v>1</v>
      </c>
      <c r="E49" s="14"/>
      <c r="F49" s="14"/>
      <c r="G49" s="14"/>
      <c r="H49" s="30">
        <f t="shared" si="11"/>
        <v>0</v>
      </c>
      <c r="I49" s="14"/>
      <c r="J49" s="14"/>
      <c r="K49" s="30">
        <f t="shared" si="12"/>
        <v>0</v>
      </c>
      <c r="L49" s="14"/>
      <c r="M49" s="14"/>
      <c r="N49" s="14">
        <v>0.15</v>
      </c>
      <c r="O49" s="14">
        <f t="shared" si="13"/>
        <v>0.15</v>
      </c>
      <c r="P49" s="14">
        <f t="shared" si="14"/>
        <v>0.15</v>
      </c>
      <c r="Q49" s="14"/>
      <c r="R49" s="23">
        <f t="shared" si="15"/>
        <v>0.15</v>
      </c>
      <c r="S49" s="10"/>
      <c r="T49" s="10"/>
      <c r="U49" s="10"/>
    </row>
    <row r="50" spans="1:21" ht="12.75" customHeight="1" x14ac:dyDescent="0.2">
      <c r="A50" s="289"/>
      <c r="B50" s="133"/>
      <c r="C50" s="76" t="s">
        <v>34</v>
      </c>
      <c r="D50" s="77">
        <v>19</v>
      </c>
      <c r="E50" s="14"/>
      <c r="F50" s="14"/>
      <c r="G50" s="14"/>
      <c r="H50" s="30">
        <f t="shared" si="11"/>
        <v>0</v>
      </c>
      <c r="I50" s="14">
        <v>25.55</v>
      </c>
      <c r="J50" s="14"/>
      <c r="K50" s="30">
        <f t="shared" si="12"/>
        <v>25.55</v>
      </c>
      <c r="L50" s="14">
        <v>115</v>
      </c>
      <c r="M50" s="14">
        <v>551.09</v>
      </c>
      <c r="N50" s="14">
        <v>775.89</v>
      </c>
      <c r="O50" s="14">
        <f t="shared" si="13"/>
        <v>1441.98</v>
      </c>
      <c r="P50" s="14">
        <f t="shared" si="14"/>
        <v>1467.53</v>
      </c>
      <c r="Q50" s="14">
        <v>0.8</v>
      </c>
      <c r="R50" s="23">
        <f t="shared" si="15"/>
        <v>1468.33</v>
      </c>
      <c r="S50" s="10"/>
      <c r="T50" s="10"/>
      <c r="U50" s="10"/>
    </row>
    <row r="51" spans="1:21" ht="12.75" customHeight="1" x14ac:dyDescent="0.2">
      <c r="A51" s="289"/>
      <c r="B51" s="133"/>
      <c r="C51" s="76" t="s">
        <v>35</v>
      </c>
      <c r="D51" s="77">
        <v>3</v>
      </c>
      <c r="E51" s="14"/>
      <c r="F51" s="14"/>
      <c r="G51" s="14"/>
      <c r="H51" s="30">
        <f t="shared" si="11"/>
        <v>0</v>
      </c>
      <c r="I51" s="14"/>
      <c r="J51" s="14"/>
      <c r="K51" s="30">
        <f t="shared" si="12"/>
        <v>0</v>
      </c>
      <c r="L51" s="14"/>
      <c r="M51" s="14">
        <v>3</v>
      </c>
      <c r="N51" s="14">
        <v>7.02</v>
      </c>
      <c r="O51" s="14">
        <f t="shared" si="13"/>
        <v>10.02</v>
      </c>
      <c r="P51" s="14">
        <f t="shared" si="14"/>
        <v>10.02</v>
      </c>
      <c r="Q51" s="14"/>
      <c r="R51" s="23">
        <f t="shared" si="15"/>
        <v>10.02</v>
      </c>
      <c r="S51" s="10"/>
      <c r="T51" s="10"/>
      <c r="U51" s="10"/>
    </row>
    <row r="52" spans="1:21" ht="12.75" customHeight="1" x14ac:dyDescent="0.2">
      <c r="A52" s="289"/>
      <c r="B52" s="133"/>
      <c r="C52" s="76" t="s">
        <v>36</v>
      </c>
      <c r="D52" s="77">
        <v>13</v>
      </c>
      <c r="E52" s="14"/>
      <c r="F52" s="14"/>
      <c r="G52" s="14"/>
      <c r="H52" s="30">
        <f t="shared" si="11"/>
        <v>0</v>
      </c>
      <c r="I52" s="14"/>
      <c r="J52" s="14"/>
      <c r="K52" s="30">
        <f t="shared" si="12"/>
        <v>0</v>
      </c>
      <c r="L52" s="14">
        <v>14.13</v>
      </c>
      <c r="M52" s="14">
        <v>10.85</v>
      </c>
      <c r="N52" s="14">
        <v>18.11</v>
      </c>
      <c r="O52" s="14">
        <f t="shared" si="13"/>
        <v>43.09</v>
      </c>
      <c r="P52" s="14">
        <f t="shared" si="14"/>
        <v>43.09</v>
      </c>
      <c r="Q52" s="14"/>
      <c r="R52" s="23">
        <f t="shared" si="15"/>
        <v>43.09</v>
      </c>
      <c r="S52" s="10"/>
      <c r="T52" s="10"/>
      <c r="U52" s="10"/>
    </row>
    <row r="53" spans="1:21" ht="12.75" customHeight="1" x14ac:dyDescent="0.2">
      <c r="A53" s="289"/>
      <c r="B53" s="134"/>
      <c r="C53" s="76" t="s">
        <v>41</v>
      </c>
      <c r="D53" s="77">
        <v>2</v>
      </c>
      <c r="E53" s="14"/>
      <c r="F53" s="14"/>
      <c r="G53" s="14"/>
      <c r="H53" s="30">
        <f t="shared" si="11"/>
        <v>0</v>
      </c>
      <c r="I53" s="14">
        <v>0.2</v>
      </c>
      <c r="J53" s="14"/>
      <c r="K53" s="30">
        <f t="shared" si="12"/>
        <v>0.2</v>
      </c>
      <c r="L53" s="14"/>
      <c r="M53" s="14">
        <v>1</v>
      </c>
      <c r="N53" s="14">
        <v>1.3</v>
      </c>
      <c r="O53" s="14">
        <f t="shared" si="13"/>
        <v>2.2999999999999998</v>
      </c>
      <c r="P53" s="14">
        <f t="shared" si="14"/>
        <v>2.5</v>
      </c>
      <c r="Q53" s="14"/>
      <c r="R53" s="23">
        <f t="shared" si="15"/>
        <v>2.5</v>
      </c>
      <c r="S53" s="10"/>
      <c r="T53" s="10"/>
      <c r="U53" s="10"/>
    </row>
    <row r="54" spans="1:21" ht="12.75" customHeight="1" x14ac:dyDescent="0.2">
      <c r="A54" s="289"/>
      <c r="B54" s="133" t="s">
        <v>46</v>
      </c>
      <c r="C54" s="76" t="s">
        <v>27</v>
      </c>
      <c r="D54" s="77">
        <v>28</v>
      </c>
      <c r="E54" s="14"/>
      <c r="F54" s="14">
        <v>0.1</v>
      </c>
      <c r="G54" s="14"/>
      <c r="H54" s="30">
        <f t="shared" si="11"/>
        <v>0.1</v>
      </c>
      <c r="I54" s="14">
        <v>1.04</v>
      </c>
      <c r="J54" s="14"/>
      <c r="K54" s="30">
        <f t="shared" si="12"/>
        <v>1.1400000000000001</v>
      </c>
      <c r="L54" s="14">
        <v>21.1</v>
      </c>
      <c r="M54" s="14">
        <v>31.95</v>
      </c>
      <c r="N54" s="14">
        <v>55.8</v>
      </c>
      <c r="O54" s="14">
        <f t="shared" si="13"/>
        <v>108.85</v>
      </c>
      <c r="P54" s="14">
        <f t="shared" si="14"/>
        <v>109.99</v>
      </c>
      <c r="Q54" s="14">
        <v>2.15</v>
      </c>
      <c r="R54" s="23">
        <f t="shared" si="15"/>
        <v>112.14</v>
      </c>
      <c r="S54" s="10"/>
      <c r="T54" s="10"/>
      <c r="U54" s="10"/>
    </row>
    <row r="55" spans="1:21" ht="12.75" customHeight="1" x14ac:dyDescent="0.2">
      <c r="A55" s="289"/>
      <c r="B55" s="133"/>
      <c r="C55" s="78" t="s">
        <v>318</v>
      </c>
      <c r="D55" s="79"/>
      <c r="E55" s="36"/>
      <c r="F55" s="36"/>
      <c r="G55" s="36"/>
      <c r="H55" s="65"/>
      <c r="I55" s="36"/>
      <c r="J55" s="36"/>
      <c r="K55" s="65"/>
      <c r="L55" s="36"/>
      <c r="M55" s="36"/>
      <c r="N55" s="36"/>
      <c r="O55" s="36"/>
      <c r="P55" s="36"/>
      <c r="Q55" s="36"/>
      <c r="R55" s="80"/>
      <c r="S55" s="10"/>
      <c r="T55" s="10"/>
      <c r="U55" s="10"/>
    </row>
    <row r="56" spans="1:21" ht="12.75" customHeight="1" x14ac:dyDescent="0.2">
      <c r="A56" s="289"/>
      <c r="B56" s="133"/>
      <c r="C56" s="76" t="s">
        <v>357</v>
      </c>
      <c r="D56" s="77">
        <v>2</v>
      </c>
      <c r="E56" s="14"/>
      <c r="F56" s="14"/>
      <c r="G56" s="14"/>
      <c r="H56" s="30">
        <f t="shared" si="11"/>
        <v>0</v>
      </c>
      <c r="I56" s="14">
        <v>171.44</v>
      </c>
      <c r="J56" s="14"/>
      <c r="K56" s="30">
        <f t="shared" si="12"/>
        <v>171.44</v>
      </c>
      <c r="L56" s="14">
        <v>8</v>
      </c>
      <c r="M56" s="14">
        <v>4.4000000000000004</v>
      </c>
      <c r="N56" s="14">
        <v>13.6</v>
      </c>
      <c r="O56" s="14">
        <f t="shared" si="13"/>
        <v>26</v>
      </c>
      <c r="P56" s="14">
        <f t="shared" si="14"/>
        <v>197.44</v>
      </c>
      <c r="Q56" s="14"/>
      <c r="R56" s="23">
        <f t="shared" si="15"/>
        <v>197.44</v>
      </c>
      <c r="S56" s="10"/>
      <c r="T56" s="10"/>
      <c r="U56" s="10"/>
    </row>
    <row r="57" spans="1:21" ht="12.75" customHeight="1" x14ac:dyDescent="0.2">
      <c r="A57" s="289"/>
      <c r="B57" s="133"/>
      <c r="C57" s="76" t="s">
        <v>40</v>
      </c>
      <c r="D57" s="77">
        <v>117</v>
      </c>
      <c r="E57" s="14"/>
      <c r="F57" s="14"/>
      <c r="G57" s="14"/>
      <c r="H57" s="30">
        <f t="shared" si="11"/>
        <v>0</v>
      </c>
      <c r="I57" s="14">
        <v>6.57</v>
      </c>
      <c r="J57" s="14"/>
      <c r="K57" s="30">
        <f t="shared" si="12"/>
        <v>6.57</v>
      </c>
      <c r="L57" s="14">
        <v>47.35</v>
      </c>
      <c r="M57" s="14">
        <v>137.08000000000001</v>
      </c>
      <c r="N57" s="14">
        <v>264.54000000000002</v>
      </c>
      <c r="O57" s="14">
        <f t="shared" si="13"/>
        <v>448.97</v>
      </c>
      <c r="P57" s="14">
        <f t="shared" si="14"/>
        <v>455.54</v>
      </c>
      <c r="Q57" s="14"/>
      <c r="R57" s="23">
        <f t="shared" si="15"/>
        <v>455.54</v>
      </c>
      <c r="S57" s="10"/>
      <c r="T57" s="10"/>
      <c r="U57" s="10"/>
    </row>
    <row r="58" spans="1:21" ht="12.75" customHeight="1" x14ac:dyDescent="0.2">
      <c r="A58" s="289"/>
      <c r="B58" s="133"/>
      <c r="C58" s="76" t="s">
        <v>42</v>
      </c>
      <c r="D58" s="77">
        <v>4</v>
      </c>
      <c r="E58" s="14"/>
      <c r="F58" s="14"/>
      <c r="G58" s="14">
        <v>0.4</v>
      </c>
      <c r="H58" s="30">
        <f t="shared" si="11"/>
        <v>0.4</v>
      </c>
      <c r="I58" s="14">
        <v>0.6</v>
      </c>
      <c r="J58" s="14"/>
      <c r="K58" s="30">
        <f t="shared" si="12"/>
        <v>1</v>
      </c>
      <c r="L58" s="14"/>
      <c r="M58" s="14">
        <v>0.3</v>
      </c>
      <c r="N58" s="14">
        <v>4.8</v>
      </c>
      <c r="O58" s="14">
        <f t="shared" si="13"/>
        <v>5.0999999999999996</v>
      </c>
      <c r="P58" s="14">
        <f t="shared" si="14"/>
        <v>6.1</v>
      </c>
      <c r="Q58" s="14"/>
      <c r="R58" s="23">
        <f t="shared" si="15"/>
        <v>6.1</v>
      </c>
      <c r="S58" s="10"/>
      <c r="T58" s="10"/>
      <c r="U58" s="10"/>
    </row>
    <row r="59" spans="1:21" ht="12.75" customHeight="1" x14ac:dyDescent="0.2">
      <c r="A59" s="289"/>
      <c r="B59" s="133"/>
      <c r="C59" s="76" t="s">
        <v>46</v>
      </c>
      <c r="D59" s="77">
        <v>224</v>
      </c>
      <c r="E59" s="14">
        <v>3.16</v>
      </c>
      <c r="F59" s="14">
        <v>1.38</v>
      </c>
      <c r="G59" s="14">
        <v>12.35</v>
      </c>
      <c r="H59" s="30">
        <f t="shared" si="11"/>
        <v>16.89</v>
      </c>
      <c r="I59" s="14">
        <v>41.29</v>
      </c>
      <c r="J59" s="14"/>
      <c r="K59" s="30">
        <f t="shared" si="12"/>
        <v>58.18</v>
      </c>
      <c r="L59" s="14">
        <v>55.3</v>
      </c>
      <c r="M59" s="14">
        <v>92.23</v>
      </c>
      <c r="N59" s="14">
        <v>100.94</v>
      </c>
      <c r="O59" s="14">
        <f t="shared" si="13"/>
        <v>248.47</v>
      </c>
      <c r="P59" s="14">
        <f t="shared" si="14"/>
        <v>306.64999999999998</v>
      </c>
      <c r="Q59" s="14">
        <v>0.02</v>
      </c>
      <c r="R59" s="23">
        <f t="shared" si="15"/>
        <v>306.66999999999996</v>
      </c>
      <c r="S59" s="10"/>
      <c r="T59" s="10"/>
      <c r="U59" s="10"/>
    </row>
    <row r="60" spans="1:21" ht="12.75" customHeight="1" x14ac:dyDescent="0.2">
      <c r="A60" s="289"/>
      <c r="B60" s="133"/>
      <c r="C60" s="76" t="s">
        <v>47</v>
      </c>
      <c r="D60" s="77">
        <v>144</v>
      </c>
      <c r="E60" s="14"/>
      <c r="F60" s="14">
        <v>1.1000000000000001</v>
      </c>
      <c r="G60" s="14"/>
      <c r="H60" s="30">
        <f t="shared" si="11"/>
        <v>1.1000000000000001</v>
      </c>
      <c r="I60" s="14">
        <v>3.83</v>
      </c>
      <c r="J60" s="14"/>
      <c r="K60" s="30">
        <f t="shared" si="12"/>
        <v>4.93</v>
      </c>
      <c r="L60" s="14">
        <v>26.11</v>
      </c>
      <c r="M60" s="14">
        <v>99.78</v>
      </c>
      <c r="N60" s="14">
        <v>241.57</v>
      </c>
      <c r="O60" s="14">
        <f t="shared" si="13"/>
        <v>367.46</v>
      </c>
      <c r="P60" s="14">
        <f t="shared" si="14"/>
        <v>372.39</v>
      </c>
      <c r="Q60" s="14"/>
      <c r="R60" s="23">
        <f t="shared" si="15"/>
        <v>372.39</v>
      </c>
      <c r="S60" s="10"/>
      <c r="T60" s="10"/>
      <c r="U60" s="10"/>
    </row>
    <row r="61" spans="1:21" ht="12.75" customHeight="1" x14ac:dyDescent="0.2">
      <c r="A61" s="289"/>
      <c r="B61" s="133"/>
      <c r="C61" s="76" t="s">
        <v>303</v>
      </c>
      <c r="D61" s="77">
        <v>487</v>
      </c>
      <c r="E61" s="14">
        <v>60.75</v>
      </c>
      <c r="F61" s="14">
        <v>5.0599999999999996</v>
      </c>
      <c r="G61" s="14">
        <v>3</v>
      </c>
      <c r="H61" s="30">
        <f t="shared" si="11"/>
        <v>68.81</v>
      </c>
      <c r="I61" s="14">
        <v>21.16</v>
      </c>
      <c r="J61" s="14"/>
      <c r="K61" s="30">
        <f t="shared" si="12"/>
        <v>89.97</v>
      </c>
      <c r="L61" s="14">
        <v>162.71</v>
      </c>
      <c r="M61" s="14">
        <v>425.43</v>
      </c>
      <c r="N61" s="14">
        <v>1084.56</v>
      </c>
      <c r="O61" s="14">
        <f t="shared" si="13"/>
        <v>1672.6999999999998</v>
      </c>
      <c r="P61" s="14">
        <f t="shared" si="14"/>
        <v>1762.6699999999998</v>
      </c>
      <c r="Q61" s="14">
        <v>6.14</v>
      </c>
      <c r="R61" s="23">
        <f t="shared" si="15"/>
        <v>1768.81</v>
      </c>
      <c r="S61" s="10"/>
      <c r="T61" s="10"/>
      <c r="U61" s="10"/>
    </row>
    <row r="62" spans="1:21" ht="12.75" customHeight="1" x14ac:dyDescent="0.2">
      <c r="A62" s="289"/>
      <c r="B62" s="134"/>
      <c r="C62" s="76" t="s">
        <v>343</v>
      </c>
      <c r="D62" s="77">
        <v>0</v>
      </c>
      <c r="E62" s="14"/>
      <c r="F62" s="14"/>
      <c r="G62" s="14"/>
      <c r="H62" s="30">
        <f t="shared" si="11"/>
        <v>0</v>
      </c>
      <c r="I62" s="14"/>
      <c r="J62" s="14"/>
      <c r="K62" s="30">
        <f t="shared" si="12"/>
        <v>0</v>
      </c>
      <c r="L62" s="14"/>
      <c r="M62" s="14"/>
      <c r="N62" s="14"/>
      <c r="O62" s="14">
        <f t="shared" si="13"/>
        <v>0</v>
      </c>
      <c r="P62" s="14">
        <f t="shared" si="14"/>
        <v>0</v>
      </c>
      <c r="Q62" s="14"/>
      <c r="R62" s="23">
        <f t="shared" si="15"/>
        <v>0</v>
      </c>
      <c r="S62" s="10"/>
      <c r="T62" s="10"/>
      <c r="U62" s="10"/>
    </row>
    <row r="63" spans="1:21" ht="12.75" customHeight="1" x14ac:dyDescent="0.2">
      <c r="A63" s="289"/>
      <c r="B63" s="133" t="s">
        <v>44</v>
      </c>
      <c r="C63" s="76" t="s">
        <v>23</v>
      </c>
      <c r="D63" s="77">
        <v>24</v>
      </c>
      <c r="E63" s="14">
        <v>4.5199999999999996</v>
      </c>
      <c r="F63" s="14"/>
      <c r="G63" s="14"/>
      <c r="H63" s="30">
        <f t="shared" si="11"/>
        <v>4.5199999999999996</v>
      </c>
      <c r="I63" s="14"/>
      <c r="J63" s="14"/>
      <c r="K63" s="30">
        <f t="shared" si="12"/>
        <v>4.5199999999999996</v>
      </c>
      <c r="L63" s="14">
        <v>0.45</v>
      </c>
      <c r="M63" s="14">
        <v>2.2999999999999998</v>
      </c>
      <c r="N63" s="14">
        <v>11.06</v>
      </c>
      <c r="O63" s="14">
        <f t="shared" si="13"/>
        <v>13.81</v>
      </c>
      <c r="P63" s="14">
        <f t="shared" si="14"/>
        <v>18.329999999999998</v>
      </c>
      <c r="Q63" s="14">
        <v>1</v>
      </c>
      <c r="R63" s="23">
        <f t="shared" si="15"/>
        <v>19.329999999999998</v>
      </c>
      <c r="S63" s="10"/>
      <c r="T63" s="10"/>
      <c r="U63" s="10"/>
    </row>
    <row r="64" spans="1:21" ht="12.75" customHeight="1" x14ac:dyDescent="0.2">
      <c r="A64" s="289"/>
      <c r="B64" s="133"/>
      <c r="C64" s="76" t="s">
        <v>26</v>
      </c>
      <c r="D64" s="77">
        <v>45</v>
      </c>
      <c r="E64" s="14">
        <v>0.24</v>
      </c>
      <c r="F64" s="14">
        <v>1</v>
      </c>
      <c r="G64" s="14">
        <v>0.04</v>
      </c>
      <c r="H64" s="30">
        <f t="shared" ref="H64:H69" si="16">SUM(E64:G64)</f>
        <v>1.28</v>
      </c>
      <c r="I64" s="14">
        <v>2.14</v>
      </c>
      <c r="J64" s="14"/>
      <c r="K64" s="30">
        <f t="shared" ref="K64:K69" si="17">+SUM(H64:J64)</f>
        <v>3.42</v>
      </c>
      <c r="L64" s="14">
        <v>0.03</v>
      </c>
      <c r="M64" s="14">
        <v>11.33</v>
      </c>
      <c r="N64" s="14">
        <v>34.590000000000003</v>
      </c>
      <c r="O64" s="14">
        <f t="shared" ref="O64:O69" si="18">+SUM(L64:N64)</f>
        <v>45.95</v>
      </c>
      <c r="P64" s="14">
        <f t="shared" ref="P64:P69" si="19">+SUM(K64+O64)</f>
        <v>49.370000000000005</v>
      </c>
      <c r="Q64" s="14">
        <v>0.3</v>
      </c>
      <c r="R64" s="23">
        <f t="shared" si="15"/>
        <v>49.67</v>
      </c>
      <c r="S64" s="10"/>
      <c r="T64" s="10"/>
      <c r="U64" s="10"/>
    </row>
    <row r="65" spans="1:21" ht="12.75" customHeight="1" x14ac:dyDescent="0.2">
      <c r="A65" s="289"/>
      <c r="B65" s="133"/>
      <c r="C65" s="76" t="s">
        <v>29</v>
      </c>
      <c r="D65" s="77">
        <v>25</v>
      </c>
      <c r="E65" s="14">
        <v>4.76</v>
      </c>
      <c r="F65" s="14"/>
      <c r="G65" s="14"/>
      <c r="H65" s="30">
        <f t="shared" si="16"/>
        <v>4.76</v>
      </c>
      <c r="I65" s="14">
        <v>4.51</v>
      </c>
      <c r="J65" s="14"/>
      <c r="K65" s="30">
        <f t="shared" si="17"/>
        <v>9.27</v>
      </c>
      <c r="L65" s="14">
        <v>0.2</v>
      </c>
      <c r="M65" s="14">
        <v>1.5</v>
      </c>
      <c r="N65" s="14">
        <v>8.23</v>
      </c>
      <c r="O65" s="14">
        <f t="shared" si="18"/>
        <v>9.93</v>
      </c>
      <c r="P65" s="14">
        <f t="shared" si="19"/>
        <v>19.2</v>
      </c>
      <c r="Q65" s="14">
        <v>0.6</v>
      </c>
      <c r="R65" s="23">
        <f>+SUM(P65:Q65)</f>
        <v>19.8</v>
      </c>
      <c r="S65" s="10"/>
      <c r="T65" s="10"/>
      <c r="U65" s="10"/>
    </row>
    <row r="66" spans="1:21" ht="12.75" customHeight="1" x14ac:dyDescent="0.2">
      <c r="A66" s="289"/>
      <c r="B66" s="133"/>
      <c r="C66" s="76" t="s">
        <v>30</v>
      </c>
      <c r="D66" s="77">
        <v>15</v>
      </c>
      <c r="E66" s="14">
        <v>0.45</v>
      </c>
      <c r="F66" s="14"/>
      <c r="G66" s="14"/>
      <c r="H66" s="30">
        <f t="shared" si="16"/>
        <v>0.45</v>
      </c>
      <c r="I66" s="14">
        <v>0.34</v>
      </c>
      <c r="J66" s="14"/>
      <c r="K66" s="30">
        <f t="shared" si="17"/>
        <v>0.79</v>
      </c>
      <c r="L66" s="14">
        <v>0.52</v>
      </c>
      <c r="M66" s="14">
        <v>3.58</v>
      </c>
      <c r="N66" s="14">
        <v>7.31</v>
      </c>
      <c r="O66" s="14">
        <f t="shared" si="18"/>
        <v>11.41</v>
      </c>
      <c r="P66" s="14">
        <f t="shared" si="19"/>
        <v>12.2</v>
      </c>
      <c r="Q66" s="14"/>
      <c r="R66" s="23">
        <f>+SUM(P66:Q66)</f>
        <v>12.2</v>
      </c>
      <c r="S66" s="10"/>
      <c r="T66" s="10"/>
      <c r="U66" s="10"/>
    </row>
    <row r="67" spans="1:21" ht="12.75" customHeight="1" x14ac:dyDescent="0.2">
      <c r="A67" s="289"/>
      <c r="B67" s="133"/>
      <c r="C67" s="76" t="s">
        <v>44</v>
      </c>
      <c r="D67" s="77">
        <v>120</v>
      </c>
      <c r="E67" s="14">
        <v>0.43</v>
      </c>
      <c r="F67" s="14">
        <v>1.81</v>
      </c>
      <c r="G67" s="14">
        <v>2.11</v>
      </c>
      <c r="H67" s="30">
        <f t="shared" si="16"/>
        <v>4.3499999999999996</v>
      </c>
      <c r="I67" s="14">
        <v>3.92</v>
      </c>
      <c r="J67" s="14"/>
      <c r="K67" s="30">
        <f t="shared" si="17"/>
        <v>8.27</v>
      </c>
      <c r="L67" s="14">
        <v>167.38</v>
      </c>
      <c r="M67" s="14">
        <v>1054.4000000000001</v>
      </c>
      <c r="N67" s="14">
        <v>1111.83</v>
      </c>
      <c r="O67" s="14">
        <f t="shared" si="18"/>
        <v>2333.61</v>
      </c>
      <c r="P67" s="14">
        <f t="shared" si="19"/>
        <v>2341.88</v>
      </c>
      <c r="Q67" s="14">
        <v>873.4</v>
      </c>
      <c r="R67" s="23">
        <f>+SUM(P67:Q67)</f>
        <v>3215.28</v>
      </c>
      <c r="S67" s="10"/>
      <c r="T67" s="10"/>
      <c r="U67" s="10"/>
    </row>
    <row r="68" spans="1:21" ht="12.75" customHeight="1" x14ac:dyDescent="0.2">
      <c r="A68" s="289"/>
      <c r="B68" s="134"/>
      <c r="C68" s="76" t="s">
        <v>45</v>
      </c>
      <c r="D68" s="77">
        <v>11</v>
      </c>
      <c r="E68" s="14"/>
      <c r="F68" s="14"/>
      <c r="G68" s="14"/>
      <c r="H68" s="30">
        <f t="shared" si="16"/>
        <v>0</v>
      </c>
      <c r="I68" s="14">
        <v>0.77</v>
      </c>
      <c r="J68" s="14"/>
      <c r="K68" s="30">
        <f t="shared" si="17"/>
        <v>0.77</v>
      </c>
      <c r="L68" s="14">
        <v>1</v>
      </c>
      <c r="M68" s="14">
        <v>1.51</v>
      </c>
      <c r="N68" s="14">
        <v>5.55</v>
      </c>
      <c r="O68" s="14">
        <f t="shared" si="18"/>
        <v>8.0599999999999987</v>
      </c>
      <c r="P68" s="14">
        <f t="shared" si="19"/>
        <v>8.8299999999999983</v>
      </c>
      <c r="Q68" s="14">
        <v>3.79</v>
      </c>
      <c r="R68" s="23">
        <f>+SUM(P68:Q68)</f>
        <v>12.619999999999997</v>
      </c>
      <c r="S68" s="10"/>
      <c r="T68" s="10"/>
      <c r="U68" s="10"/>
    </row>
    <row r="69" spans="1:21" ht="12.75" customHeight="1" x14ac:dyDescent="0.2">
      <c r="A69" s="291"/>
      <c r="B69" s="133" t="s">
        <v>363</v>
      </c>
      <c r="C69" s="82" t="s">
        <v>363</v>
      </c>
      <c r="D69" s="83">
        <v>4</v>
      </c>
      <c r="E69" s="17"/>
      <c r="F69" s="17"/>
      <c r="G69" s="17"/>
      <c r="H69" s="32">
        <f t="shared" si="16"/>
        <v>0</v>
      </c>
      <c r="I69" s="17"/>
      <c r="J69" s="17">
        <v>4</v>
      </c>
      <c r="K69" s="32">
        <f t="shared" si="17"/>
        <v>4</v>
      </c>
      <c r="L69" s="17"/>
      <c r="M69" s="17">
        <v>2</v>
      </c>
      <c r="N69" s="17">
        <v>17.100000000000001</v>
      </c>
      <c r="O69" s="17">
        <f t="shared" si="18"/>
        <v>19.100000000000001</v>
      </c>
      <c r="P69" s="17">
        <f t="shared" si="19"/>
        <v>23.1</v>
      </c>
      <c r="Q69" s="17"/>
      <c r="R69" s="84">
        <f>+SUM(P69:Q69)</f>
        <v>23.1</v>
      </c>
      <c r="S69" s="10"/>
      <c r="T69" s="10"/>
      <c r="U69" s="10"/>
    </row>
    <row r="70" spans="1:21" ht="12.75" customHeight="1" x14ac:dyDescent="0.25">
      <c r="A70" s="230" t="s">
        <v>0</v>
      </c>
      <c r="B70" s="231"/>
      <c r="C70" s="232" t="s">
        <v>0</v>
      </c>
      <c r="D70" s="53">
        <f>+SUM(D32:D69)</f>
        <v>1307</v>
      </c>
      <c r="E70" s="54">
        <f>SUM(E32:E69)</f>
        <v>74.31</v>
      </c>
      <c r="F70" s="54">
        <f>SUM(F32:F69)</f>
        <v>10.450000000000001</v>
      </c>
      <c r="G70" s="54">
        <f>SUM(G32:G69)</f>
        <v>23.4</v>
      </c>
      <c r="H70" s="54">
        <f>SUM(H32:H69)</f>
        <v>108.16000000000001</v>
      </c>
      <c r="I70" s="54">
        <f t="shared" ref="I70:R70" si="20">+SUM(I32:I69)</f>
        <v>303.40999999999997</v>
      </c>
      <c r="J70" s="54">
        <f t="shared" si="20"/>
        <v>4</v>
      </c>
      <c r="K70" s="54">
        <f t="shared" si="20"/>
        <v>415.56999999999994</v>
      </c>
      <c r="L70" s="54">
        <f t="shared" si="20"/>
        <v>681.28000000000009</v>
      </c>
      <c r="M70" s="54">
        <f t="shared" si="20"/>
        <v>2504.58</v>
      </c>
      <c r="N70" s="54">
        <f t="shared" si="20"/>
        <v>3949.2699999999995</v>
      </c>
      <c r="O70" s="54">
        <f t="shared" si="20"/>
        <v>7135.13</v>
      </c>
      <c r="P70" s="54">
        <f t="shared" si="20"/>
        <v>7550.6999999999989</v>
      </c>
      <c r="Q70" s="54">
        <f t="shared" si="20"/>
        <v>888.19999999999993</v>
      </c>
      <c r="R70" s="55">
        <f t="shared" si="20"/>
        <v>8438.9000000000015</v>
      </c>
      <c r="S70" s="10"/>
      <c r="T70" s="10"/>
      <c r="U70" s="10"/>
    </row>
    <row r="71" spans="1:21" ht="12.75" customHeight="1" x14ac:dyDescent="0.2">
      <c r="A71" s="70" t="s">
        <v>5</v>
      </c>
      <c r="B71" s="288" t="s">
        <v>423</v>
      </c>
      <c r="C71" s="73" t="s">
        <v>77</v>
      </c>
      <c r="D71" s="61">
        <v>2</v>
      </c>
      <c r="E71" s="39"/>
      <c r="F71" s="39"/>
      <c r="G71" s="39"/>
      <c r="H71" s="48">
        <f t="shared" ref="H71:H103" si="21">SUM(E71:G71)</f>
        <v>0</v>
      </c>
      <c r="I71" s="39"/>
      <c r="J71" s="39"/>
      <c r="K71" s="48">
        <f t="shared" ref="K71:K103" si="22">+SUM(H71:J71)</f>
        <v>0</v>
      </c>
      <c r="L71" s="39"/>
      <c r="M71" s="39">
        <v>0.3</v>
      </c>
      <c r="N71" s="39">
        <v>0.6</v>
      </c>
      <c r="O71" s="39">
        <f>+SUM(L71:N71)</f>
        <v>0.89999999999999991</v>
      </c>
      <c r="P71" s="39">
        <f>+SUM(K71+O71)</f>
        <v>0.89999999999999991</v>
      </c>
      <c r="Q71" s="39"/>
      <c r="R71" s="39">
        <f t="shared" ref="R71:R103" si="23">+SUM(P71:Q71)</f>
        <v>0.89999999999999991</v>
      </c>
      <c r="S71" s="10"/>
      <c r="T71" s="10"/>
      <c r="U71" s="10"/>
    </row>
    <row r="72" spans="1:21" ht="12.75" customHeight="1" x14ac:dyDescent="0.2">
      <c r="A72" s="71"/>
      <c r="B72" s="289"/>
      <c r="C72" s="76" t="s">
        <v>61</v>
      </c>
      <c r="D72" s="34">
        <v>18</v>
      </c>
      <c r="E72" s="14"/>
      <c r="F72" s="14"/>
      <c r="G72" s="14"/>
      <c r="H72" s="30">
        <f t="shared" si="21"/>
        <v>0</v>
      </c>
      <c r="I72" s="14">
        <v>0.05</v>
      </c>
      <c r="J72" s="14"/>
      <c r="K72" s="30">
        <f t="shared" si="22"/>
        <v>0.05</v>
      </c>
      <c r="L72" s="14">
        <v>1.4</v>
      </c>
      <c r="M72" s="14">
        <v>42.25</v>
      </c>
      <c r="N72" s="14">
        <v>18.399999999999999</v>
      </c>
      <c r="O72" s="14">
        <f>+SUM(L72:N72)</f>
        <v>62.05</v>
      </c>
      <c r="P72" s="14">
        <f>+SUM(K72+O72)</f>
        <v>62.099999999999994</v>
      </c>
      <c r="Q72" s="14">
        <v>0.2</v>
      </c>
      <c r="R72" s="14">
        <f t="shared" si="23"/>
        <v>62.3</v>
      </c>
      <c r="S72" s="10"/>
      <c r="T72" s="10"/>
      <c r="U72" s="10"/>
    </row>
    <row r="73" spans="1:21" ht="12.75" customHeight="1" x14ac:dyDescent="0.2">
      <c r="A73" s="71"/>
      <c r="B73" s="289"/>
      <c r="C73" s="76" t="s">
        <v>56</v>
      </c>
      <c r="D73" s="34">
        <v>6</v>
      </c>
      <c r="E73" s="14"/>
      <c r="F73" s="14"/>
      <c r="G73" s="14"/>
      <c r="H73" s="30">
        <f t="shared" si="21"/>
        <v>0</v>
      </c>
      <c r="I73" s="14">
        <v>1</v>
      </c>
      <c r="J73" s="14"/>
      <c r="K73" s="30">
        <f t="shared" si="22"/>
        <v>1</v>
      </c>
      <c r="L73" s="14"/>
      <c r="M73" s="14">
        <v>22.6</v>
      </c>
      <c r="N73" s="14">
        <v>34.85</v>
      </c>
      <c r="O73" s="14">
        <f>+SUM(L73:N73)</f>
        <v>57.45</v>
      </c>
      <c r="P73" s="14">
        <f>+SUM(K73+O73)</f>
        <v>58.45</v>
      </c>
      <c r="Q73" s="14"/>
      <c r="R73" s="14">
        <f t="shared" si="23"/>
        <v>58.45</v>
      </c>
      <c r="S73" s="10"/>
      <c r="T73" s="10"/>
      <c r="U73" s="10"/>
    </row>
    <row r="74" spans="1:21" ht="12.75" customHeight="1" x14ac:dyDescent="0.2">
      <c r="A74" s="71"/>
      <c r="B74" s="289"/>
      <c r="C74" s="76" t="s">
        <v>50</v>
      </c>
      <c r="D74" s="34">
        <v>0</v>
      </c>
      <c r="E74" s="14"/>
      <c r="F74" s="14"/>
      <c r="G74" s="14"/>
      <c r="H74" s="30">
        <f t="shared" si="21"/>
        <v>0</v>
      </c>
      <c r="I74" s="14"/>
      <c r="J74" s="14"/>
      <c r="K74" s="30">
        <f t="shared" si="22"/>
        <v>0</v>
      </c>
      <c r="L74" s="14"/>
      <c r="M74" s="14"/>
      <c r="N74" s="14"/>
      <c r="O74" s="14">
        <f t="shared" ref="O74:O96" si="24">+SUM(L74:N74)</f>
        <v>0</v>
      </c>
      <c r="P74" s="14">
        <f t="shared" ref="P74:P96" si="25">+SUM(K74+O74)</f>
        <v>0</v>
      </c>
      <c r="Q74" s="14"/>
      <c r="R74" s="14">
        <f t="shared" si="23"/>
        <v>0</v>
      </c>
      <c r="S74" s="10"/>
      <c r="T74" s="10"/>
      <c r="U74" s="10"/>
    </row>
    <row r="75" spans="1:21" ht="12.75" customHeight="1" x14ac:dyDescent="0.2">
      <c r="A75" s="71"/>
      <c r="B75" s="289"/>
      <c r="C75" s="76" t="s">
        <v>64</v>
      </c>
      <c r="D75" s="34">
        <v>1</v>
      </c>
      <c r="E75" s="14"/>
      <c r="F75" s="14"/>
      <c r="G75" s="14"/>
      <c r="H75" s="30">
        <f t="shared" si="21"/>
        <v>0</v>
      </c>
      <c r="I75" s="14"/>
      <c r="J75" s="14"/>
      <c r="K75" s="30">
        <f t="shared" si="22"/>
        <v>0</v>
      </c>
      <c r="L75" s="14"/>
      <c r="M75" s="14">
        <v>1.3</v>
      </c>
      <c r="N75" s="14">
        <v>2.5</v>
      </c>
      <c r="O75" s="14">
        <f t="shared" si="24"/>
        <v>3.8</v>
      </c>
      <c r="P75" s="14">
        <f t="shared" si="25"/>
        <v>3.8</v>
      </c>
      <c r="Q75" s="14"/>
      <c r="R75" s="14">
        <f t="shared" si="23"/>
        <v>3.8</v>
      </c>
      <c r="S75" s="10"/>
      <c r="T75" s="10"/>
      <c r="U75" s="10"/>
    </row>
    <row r="76" spans="1:21" ht="12.75" customHeight="1" x14ac:dyDescent="0.2">
      <c r="A76" s="71"/>
      <c r="B76" s="289"/>
      <c r="C76" s="76" t="s">
        <v>79</v>
      </c>
      <c r="D76" s="34">
        <v>15</v>
      </c>
      <c r="E76" s="14"/>
      <c r="F76" s="14"/>
      <c r="G76" s="14"/>
      <c r="H76" s="30">
        <f t="shared" si="21"/>
        <v>0</v>
      </c>
      <c r="I76" s="14"/>
      <c r="J76" s="14"/>
      <c r="K76" s="30">
        <f t="shared" si="22"/>
        <v>0</v>
      </c>
      <c r="L76" s="14">
        <v>10</v>
      </c>
      <c r="M76" s="14">
        <v>70.89</v>
      </c>
      <c r="N76" s="14">
        <v>106.66</v>
      </c>
      <c r="O76" s="14">
        <f t="shared" si="24"/>
        <v>187.55</v>
      </c>
      <c r="P76" s="14">
        <f t="shared" si="25"/>
        <v>187.55</v>
      </c>
      <c r="Q76" s="14"/>
      <c r="R76" s="14">
        <f t="shared" si="23"/>
        <v>187.55</v>
      </c>
      <c r="S76" s="10"/>
      <c r="T76" s="10"/>
      <c r="U76" s="10"/>
    </row>
    <row r="77" spans="1:21" ht="12.75" customHeight="1" x14ac:dyDescent="0.2">
      <c r="A77" s="71"/>
      <c r="B77" s="289"/>
      <c r="C77" s="76" t="s">
        <v>67</v>
      </c>
      <c r="D77" s="34">
        <v>0</v>
      </c>
      <c r="E77" s="14"/>
      <c r="F77" s="14"/>
      <c r="G77" s="14"/>
      <c r="H77" s="30">
        <f t="shared" si="21"/>
        <v>0</v>
      </c>
      <c r="I77" s="14"/>
      <c r="J77" s="14"/>
      <c r="K77" s="30">
        <f t="shared" si="22"/>
        <v>0</v>
      </c>
      <c r="L77" s="14"/>
      <c r="M77" s="14"/>
      <c r="N77" s="14"/>
      <c r="O77" s="14">
        <f t="shared" si="24"/>
        <v>0</v>
      </c>
      <c r="P77" s="14">
        <f t="shared" si="25"/>
        <v>0</v>
      </c>
      <c r="Q77" s="14"/>
      <c r="R77" s="14">
        <f t="shared" si="23"/>
        <v>0</v>
      </c>
      <c r="S77" s="10"/>
      <c r="T77" s="10"/>
      <c r="U77" s="10"/>
    </row>
    <row r="78" spans="1:21" ht="12.75" customHeight="1" x14ac:dyDescent="0.2">
      <c r="A78" s="71"/>
      <c r="B78" s="289"/>
      <c r="C78" s="76" t="s">
        <v>78</v>
      </c>
      <c r="D78" s="34">
        <v>10</v>
      </c>
      <c r="E78" s="14"/>
      <c r="F78" s="14"/>
      <c r="G78" s="14"/>
      <c r="H78" s="30">
        <f t="shared" si="21"/>
        <v>0</v>
      </c>
      <c r="I78" s="14"/>
      <c r="J78" s="14"/>
      <c r="K78" s="30">
        <f t="shared" si="22"/>
        <v>0</v>
      </c>
      <c r="L78" s="14">
        <v>2</v>
      </c>
      <c r="M78" s="14">
        <v>14.3</v>
      </c>
      <c r="N78" s="14">
        <v>12.8</v>
      </c>
      <c r="O78" s="14">
        <f t="shared" si="24"/>
        <v>29.1</v>
      </c>
      <c r="P78" s="14">
        <f t="shared" si="25"/>
        <v>29.1</v>
      </c>
      <c r="Q78" s="14"/>
      <c r="R78" s="14">
        <f t="shared" si="23"/>
        <v>29.1</v>
      </c>
      <c r="S78" s="10"/>
      <c r="T78" s="10"/>
      <c r="U78" s="10"/>
    </row>
    <row r="79" spans="1:21" ht="12.75" customHeight="1" x14ac:dyDescent="0.2">
      <c r="A79" s="71"/>
      <c r="B79" s="289"/>
      <c r="C79" s="76" t="s">
        <v>76</v>
      </c>
      <c r="D79" s="34">
        <v>2</v>
      </c>
      <c r="E79" s="14"/>
      <c r="F79" s="14"/>
      <c r="G79" s="14"/>
      <c r="H79" s="30">
        <f t="shared" si="21"/>
        <v>0</v>
      </c>
      <c r="I79" s="14"/>
      <c r="J79" s="14"/>
      <c r="K79" s="30">
        <f t="shared" si="22"/>
        <v>0</v>
      </c>
      <c r="L79" s="14">
        <v>0.1</v>
      </c>
      <c r="M79" s="14">
        <v>3.05</v>
      </c>
      <c r="N79" s="14">
        <v>1.05</v>
      </c>
      <c r="O79" s="14">
        <f t="shared" si="24"/>
        <v>4.2</v>
      </c>
      <c r="P79" s="14">
        <f t="shared" si="25"/>
        <v>4.2</v>
      </c>
      <c r="Q79" s="14"/>
      <c r="R79" s="14">
        <f t="shared" si="23"/>
        <v>4.2</v>
      </c>
      <c r="S79" s="10"/>
      <c r="T79" s="10"/>
      <c r="U79" s="10"/>
    </row>
    <row r="80" spans="1:21" ht="12.75" customHeight="1" x14ac:dyDescent="0.2">
      <c r="A80" s="71"/>
      <c r="B80" s="289"/>
      <c r="C80" s="76" t="s">
        <v>62</v>
      </c>
      <c r="D80" s="34">
        <v>6</v>
      </c>
      <c r="E80" s="14"/>
      <c r="F80" s="14"/>
      <c r="G80" s="14"/>
      <c r="H80" s="30">
        <f t="shared" si="21"/>
        <v>0</v>
      </c>
      <c r="I80" s="14">
        <v>0.05</v>
      </c>
      <c r="J80" s="14"/>
      <c r="K80" s="30">
        <f t="shared" si="22"/>
        <v>0.05</v>
      </c>
      <c r="L80" s="14"/>
      <c r="M80" s="14">
        <v>3.55</v>
      </c>
      <c r="N80" s="14">
        <v>6.4</v>
      </c>
      <c r="O80" s="14">
        <f t="shared" si="24"/>
        <v>9.9499999999999993</v>
      </c>
      <c r="P80" s="14">
        <f t="shared" si="25"/>
        <v>10</v>
      </c>
      <c r="Q80" s="14"/>
      <c r="R80" s="14">
        <f t="shared" si="23"/>
        <v>10</v>
      </c>
      <c r="S80" s="10"/>
      <c r="T80" s="10"/>
      <c r="U80" s="10"/>
    </row>
    <row r="81" spans="1:21" ht="12.75" customHeight="1" x14ac:dyDescent="0.2">
      <c r="A81" s="71"/>
      <c r="B81" s="289"/>
      <c r="C81" s="76" t="s">
        <v>319</v>
      </c>
      <c r="D81" s="34">
        <v>7</v>
      </c>
      <c r="E81" s="14"/>
      <c r="F81" s="14"/>
      <c r="G81" s="14"/>
      <c r="H81" s="30">
        <f t="shared" si="21"/>
        <v>0</v>
      </c>
      <c r="I81" s="14"/>
      <c r="J81" s="14"/>
      <c r="K81" s="30">
        <f t="shared" si="22"/>
        <v>0</v>
      </c>
      <c r="L81" s="14"/>
      <c r="M81" s="14">
        <v>16.95</v>
      </c>
      <c r="N81" s="14">
        <v>19.350000000000001</v>
      </c>
      <c r="O81" s="14">
        <f t="shared" si="24"/>
        <v>36.299999999999997</v>
      </c>
      <c r="P81" s="14">
        <f t="shared" si="25"/>
        <v>36.299999999999997</v>
      </c>
      <c r="Q81" s="14"/>
      <c r="R81" s="14">
        <f t="shared" si="23"/>
        <v>36.299999999999997</v>
      </c>
      <c r="S81" s="10"/>
      <c r="T81" s="10"/>
      <c r="U81" s="10"/>
    </row>
    <row r="82" spans="1:21" ht="12.75" customHeight="1" x14ac:dyDescent="0.2">
      <c r="A82" s="71"/>
      <c r="B82" s="289"/>
      <c r="C82" s="76" t="s">
        <v>320</v>
      </c>
      <c r="D82" s="34">
        <v>5</v>
      </c>
      <c r="E82" s="14"/>
      <c r="F82" s="14"/>
      <c r="G82" s="14"/>
      <c r="H82" s="30">
        <f t="shared" si="21"/>
        <v>0</v>
      </c>
      <c r="I82" s="14"/>
      <c r="J82" s="14">
        <v>0.2</v>
      </c>
      <c r="K82" s="30">
        <f t="shared" si="22"/>
        <v>0.2</v>
      </c>
      <c r="L82" s="14">
        <v>0.5</v>
      </c>
      <c r="M82" s="14">
        <v>4.3499999999999996</v>
      </c>
      <c r="N82" s="14">
        <v>9.1999999999999993</v>
      </c>
      <c r="O82" s="14">
        <f t="shared" si="24"/>
        <v>14.049999999999999</v>
      </c>
      <c r="P82" s="14">
        <f t="shared" si="25"/>
        <v>14.249999999999998</v>
      </c>
      <c r="Q82" s="14"/>
      <c r="R82" s="14">
        <f t="shared" si="23"/>
        <v>14.249999999999998</v>
      </c>
      <c r="S82" s="10"/>
      <c r="T82" s="10"/>
      <c r="U82" s="10"/>
    </row>
    <row r="83" spans="1:21" ht="12.75" customHeight="1" x14ac:dyDescent="0.2">
      <c r="A83" s="71"/>
      <c r="B83" s="289"/>
      <c r="C83" s="76" t="s">
        <v>51</v>
      </c>
      <c r="D83" s="34">
        <v>2</v>
      </c>
      <c r="E83" s="14"/>
      <c r="F83" s="14"/>
      <c r="G83" s="14"/>
      <c r="H83" s="30">
        <f t="shared" si="21"/>
        <v>0</v>
      </c>
      <c r="I83" s="14"/>
      <c r="J83" s="14">
        <v>0.1</v>
      </c>
      <c r="K83" s="30">
        <f t="shared" si="22"/>
        <v>0.1</v>
      </c>
      <c r="L83" s="14"/>
      <c r="M83" s="14">
        <v>0.25</v>
      </c>
      <c r="N83" s="14">
        <v>0.35</v>
      </c>
      <c r="O83" s="14">
        <f t="shared" si="24"/>
        <v>0.6</v>
      </c>
      <c r="P83" s="14">
        <f t="shared" si="25"/>
        <v>0.7</v>
      </c>
      <c r="Q83" s="14"/>
      <c r="R83" s="14">
        <f t="shared" si="23"/>
        <v>0.7</v>
      </c>
      <c r="S83" s="10"/>
      <c r="T83" s="10"/>
      <c r="U83" s="10"/>
    </row>
    <row r="84" spans="1:21" ht="12.75" customHeight="1" x14ac:dyDescent="0.2">
      <c r="A84" s="71"/>
      <c r="B84" s="289"/>
      <c r="C84" s="76" t="s">
        <v>52</v>
      </c>
      <c r="D84" s="34">
        <v>9</v>
      </c>
      <c r="E84" s="14"/>
      <c r="F84" s="14"/>
      <c r="G84" s="14"/>
      <c r="H84" s="30">
        <f t="shared" si="21"/>
        <v>0</v>
      </c>
      <c r="I84" s="14"/>
      <c r="J84" s="14"/>
      <c r="K84" s="30">
        <f t="shared" si="22"/>
        <v>0</v>
      </c>
      <c r="L84" s="14">
        <v>4</v>
      </c>
      <c r="M84" s="14">
        <v>53.8</v>
      </c>
      <c r="N84" s="14">
        <v>11.21</v>
      </c>
      <c r="O84" s="14">
        <f t="shared" si="24"/>
        <v>69.009999999999991</v>
      </c>
      <c r="P84" s="14">
        <f t="shared" si="25"/>
        <v>69.009999999999991</v>
      </c>
      <c r="Q84" s="14">
        <v>1</v>
      </c>
      <c r="R84" s="14">
        <f t="shared" si="23"/>
        <v>70.009999999999991</v>
      </c>
      <c r="S84" s="10"/>
      <c r="T84" s="10"/>
      <c r="U84" s="10"/>
    </row>
    <row r="85" spans="1:21" ht="12.75" customHeight="1" x14ac:dyDescent="0.2">
      <c r="A85" s="71"/>
      <c r="B85" s="289"/>
      <c r="C85" s="76" t="s">
        <v>72</v>
      </c>
      <c r="D85" s="34">
        <v>7</v>
      </c>
      <c r="E85" s="14"/>
      <c r="F85" s="14"/>
      <c r="G85" s="14"/>
      <c r="H85" s="30">
        <f t="shared" si="21"/>
        <v>0</v>
      </c>
      <c r="I85" s="14">
        <v>3.05</v>
      </c>
      <c r="J85" s="14"/>
      <c r="K85" s="30">
        <f t="shared" si="22"/>
        <v>3.05</v>
      </c>
      <c r="L85" s="14">
        <v>18</v>
      </c>
      <c r="M85" s="14">
        <v>63.1</v>
      </c>
      <c r="N85" s="14">
        <v>38.700000000000003</v>
      </c>
      <c r="O85" s="14">
        <f t="shared" si="24"/>
        <v>119.8</v>
      </c>
      <c r="P85" s="14">
        <f t="shared" si="25"/>
        <v>122.85</v>
      </c>
      <c r="Q85" s="14">
        <v>1</v>
      </c>
      <c r="R85" s="14">
        <f t="shared" si="23"/>
        <v>123.85</v>
      </c>
      <c r="S85" s="10"/>
      <c r="T85" s="10"/>
      <c r="U85" s="10"/>
    </row>
    <row r="86" spans="1:21" ht="12.75" customHeight="1" x14ac:dyDescent="0.2">
      <c r="A86" s="71"/>
      <c r="B86" s="289"/>
      <c r="C86" s="76" t="s">
        <v>71</v>
      </c>
      <c r="D86" s="34">
        <v>4</v>
      </c>
      <c r="E86" s="14"/>
      <c r="F86" s="14"/>
      <c r="G86" s="14"/>
      <c r="H86" s="30">
        <f t="shared" si="21"/>
        <v>0</v>
      </c>
      <c r="I86" s="14"/>
      <c r="J86" s="14"/>
      <c r="K86" s="30">
        <f t="shared" si="22"/>
        <v>0</v>
      </c>
      <c r="L86" s="14"/>
      <c r="M86" s="14">
        <v>14.2</v>
      </c>
      <c r="N86" s="14">
        <v>21.7</v>
      </c>
      <c r="O86" s="14">
        <f t="shared" si="24"/>
        <v>35.9</v>
      </c>
      <c r="P86" s="14">
        <f t="shared" si="25"/>
        <v>35.9</v>
      </c>
      <c r="Q86" s="14"/>
      <c r="R86" s="14">
        <f t="shared" si="23"/>
        <v>35.9</v>
      </c>
      <c r="S86" s="10"/>
      <c r="T86" s="10"/>
      <c r="U86" s="10"/>
    </row>
    <row r="87" spans="1:21" ht="12.75" customHeight="1" x14ac:dyDescent="0.2">
      <c r="A87" s="71"/>
      <c r="B87" s="290"/>
      <c r="C87" s="76" t="s">
        <v>58</v>
      </c>
      <c r="D87" s="34">
        <v>14</v>
      </c>
      <c r="E87" s="14">
        <v>0.5</v>
      </c>
      <c r="F87" s="14"/>
      <c r="G87" s="14"/>
      <c r="H87" s="30">
        <f t="shared" si="21"/>
        <v>0.5</v>
      </c>
      <c r="I87" s="14">
        <v>0.35</v>
      </c>
      <c r="J87" s="14">
        <v>1.8</v>
      </c>
      <c r="K87" s="30">
        <f t="shared" si="22"/>
        <v>2.65</v>
      </c>
      <c r="L87" s="14">
        <v>5.8</v>
      </c>
      <c r="M87" s="14">
        <v>34.049999999999997</v>
      </c>
      <c r="N87" s="14">
        <v>58.85</v>
      </c>
      <c r="O87" s="14">
        <f t="shared" si="24"/>
        <v>98.699999999999989</v>
      </c>
      <c r="P87" s="14">
        <f t="shared" si="25"/>
        <v>101.35</v>
      </c>
      <c r="Q87" s="14">
        <v>80</v>
      </c>
      <c r="R87" s="14">
        <f t="shared" si="23"/>
        <v>181.35</v>
      </c>
      <c r="S87" s="10"/>
      <c r="T87" s="10"/>
      <c r="U87" s="10"/>
    </row>
    <row r="88" spans="1:21" ht="12.75" customHeight="1" x14ac:dyDescent="0.2">
      <c r="A88" s="71"/>
      <c r="B88" s="135" t="s">
        <v>424</v>
      </c>
      <c r="C88" s="76" t="s">
        <v>80</v>
      </c>
      <c r="D88" s="34">
        <v>29</v>
      </c>
      <c r="E88" s="14"/>
      <c r="F88" s="14"/>
      <c r="G88" s="14">
        <v>0.25</v>
      </c>
      <c r="H88" s="30">
        <f t="shared" si="21"/>
        <v>0.25</v>
      </c>
      <c r="I88" s="14">
        <v>3.9</v>
      </c>
      <c r="J88" s="14">
        <v>0.65</v>
      </c>
      <c r="K88" s="30">
        <f t="shared" si="22"/>
        <v>4.8000000000000007</v>
      </c>
      <c r="L88" s="14">
        <v>10</v>
      </c>
      <c r="M88" s="14">
        <v>61.58</v>
      </c>
      <c r="N88" s="14">
        <v>68.650000000000006</v>
      </c>
      <c r="O88" s="14">
        <f t="shared" si="24"/>
        <v>140.23000000000002</v>
      </c>
      <c r="P88" s="14">
        <f t="shared" si="25"/>
        <v>145.03000000000003</v>
      </c>
      <c r="Q88" s="14">
        <v>5</v>
      </c>
      <c r="R88" s="14">
        <f t="shared" si="23"/>
        <v>150.03000000000003</v>
      </c>
      <c r="S88" s="10"/>
      <c r="T88" s="10"/>
      <c r="U88" s="10"/>
    </row>
    <row r="89" spans="1:21" ht="12.75" customHeight="1" x14ac:dyDescent="0.2">
      <c r="A89" s="71"/>
      <c r="B89" s="135"/>
      <c r="C89" s="76" t="s">
        <v>54</v>
      </c>
      <c r="D89" s="34">
        <v>5</v>
      </c>
      <c r="E89" s="14"/>
      <c r="F89" s="14"/>
      <c r="G89" s="14"/>
      <c r="H89" s="30">
        <f t="shared" si="21"/>
        <v>0</v>
      </c>
      <c r="I89" s="14"/>
      <c r="J89" s="14"/>
      <c r="K89" s="30">
        <f t="shared" si="22"/>
        <v>0</v>
      </c>
      <c r="L89" s="14"/>
      <c r="M89" s="14">
        <v>4.21</v>
      </c>
      <c r="N89" s="14">
        <v>3.1</v>
      </c>
      <c r="O89" s="14">
        <f t="shared" si="24"/>
        <v>7.3100000000000005</v>
      </c>
      <c r="P89" s="14">
        <f t="shared" si="25"/>
        <v>7.3100000000000005</v>
      </c>
      <c r="Q89" s="14">
        <v>0.05</v>
      </c>
      <c r="R89" s="14">
        <f t="shared" si="23"/>
        <v>7.36</v>
      </c>
      <c r="S89" s="10"/>
      <c r="T89" s="10"/>
      <c r="U89" s="10"/>
    </row>
    <row r="90" spans="1:21" ht="12.75" customHeight="1" x14ac:dyDescent="0.2">
      <c r="A90" s="71"/>
      <c r="B90" s="135"/>
      <c r="C90" s="76" t="s">
        <v>65</v>
      </c>
      <c r="D90" s="34">
        <v>3</v>
      </c>
      <c r="E90" s="14"/>
      <c r="F90" s="14"/>
      <c r="G90" s="14"/>
      <c r="H90" s="30">
        <f t="shared" si="21"/>
        <v>0</v>
      </c>
      <c r="I90" s="14">
        <v>1.5</v>
      </c>
      <c r="J90" s="14"/>
      <c r="K90" s="30">
        <f t="shared" si="22"/>
        <v>1.5</v>
      </c>
      <c r="L90" s="14"/>
      <c r="M90" s="14">
        <v>2.2000000000000002</v>
      </c>
      <c r="N90" s="14">
        <v>2.8</v>
      </c>
      <c r="O90" s="14">
        <f t="shared" si="24"/>
        <v>5</v>
      </c>
      <c r="P90" s="14">
        <f t="shared" si="25"/>
        <v>6.5</v>
      </c>
      <c r="Q90" s="14"/>
      <c r="R90" s="14">
        <f t="shared" si="23"/>
        <v>6.5</v>
      </c>
      <c r="S90" s="10"/>
      <c r="T90" s="10"/>
      <c r="U90" s="10"/>
    </row>
    <row r="91" spans="1:21" ht="12.75" customHeight="1" x14ac:dyDescent="0.2">
      <c r="A91" s="71"/>
      <c r="B91" s="135"/>
      <c r="C91" s="76" t="s">
        <v>74</v>
      </c>
      <c r="D91" s="34">
        <v>3</v>
      </c>
      <c r="E91" s="14"/>
      <c r="F91" s="14"/>
      <c r="G91" s="14"/>
      <c r="H91" s="30">
        <f t="shared" si="21"/>
        <v>0</v>
      </c>
      <c r="I91" s="14">
        <v>1.8</v>
      </c>
      <c r="J91" s="14"/>
      <c r="K91" s="30">
        <f t="shared" si="22"/>
        <v>1.8</v>
      </c>
      <c r="L91" s="14"/>
      <c r="M91" s="14">
        <v>6.2</v>
      </c>
      <c r="N91" s="14">
        <v>5.5</v>
      </c>
      <c r="O91" s="14">
        <f t="shared" si="24"/>
        <v>11.7</v>
      </c>
      <c r="P91" s="14">
        <f t="shared" si="25"/>
        <v>13.5</v>
      </c>
      <c r="Q91" s="14">
        <v>0.3</v>
      </c>
      <c r="R91" s="14">
        <f t="shared" si="23"/>
        <v>13.8</v>
      </c>
      <c r="S91" s="10"/>
      <c r="T91" s="10"/>
      <c r="U91" s="10"/>
    </row>
    <row r="92" spans="1:21" ht="12.75" customHeight="1" x14ac:dyDescent="0.2">
      <c r="A92" s="71"/>
      <c r="B92" s="135"/>
      <c r="C92" s="76" t="s">
        <v>53</v>
      </c>
      <c r="D92" s="34">
        <v>6</v>
      </c>
      <c r="E92" s="14"/>
      <c r="F92" s="14"/>
      <c r="G92" s="14"/>
      <c r="H92" s="30">
        <f t="shared" si="21"/>
        <v>0</v>
      </c>
      <c r="I92" s="14"/>
      <c r="J92" s="14"/>
      <c r="K92" s="30">
        <f t="shared" si="22"/>
        <v>0</v>
      </c>
      <c r="L92" s="14">
        <v>10</v>
      </c>
      <c r="M92" s="14">
        <v>33.6</v>
      </c>
      <c r="N92" s="14">
        <v>48.9</v>
      </c>
      <c r="O92" s="14">
        <f t="shared" si="24"/>
        <v>92.5</v>
      </c>
      <c r="P92" s="14">
        <f t="shared" si="25"/>
        <v>92.5</v>
      </c>
      <c r="Q92" s="14"/>
      <c r="R92" s="14">
        <f t="shared" si="23"/>
        <v>92.5</v>
      </c>
      <c r="S92" s="10"/>
      <c r="T92" s="10"/>
      <c r="U92" s="10"/>
    </row>
    <row r="93" spans="1:21" ht="12.75" customHeight="1" x14ac:dyDescent="0.2">
      <c r="A93" s="71"/>
      <c r="B93" s="135"/>
      <c r="C93" s="76" t="s">
        <v>81</v>
      </c>
      <c r="D93" s="34">
        <v>4</v>
      </c>
      <c r="E93" s="14"/>
      <c r="F93" s="14"/>
      <c r="G93" s="14"/>
      <c r="H93" s="30">
        <f t="shared" si="21"/>
        <v>0</v>
      </c>
      <c r="I93" s="14"/>
      <c r="J93" s="14"/>
      <c r="K93" s="30">
        <f t="shared" si="22"/>
        <v>0</v>
      </c>
      <c r="L93" s="14">
        <v>1</v>
      </c>
      <c r="M93" s="14">
        <v>16.600000000000001</v>
      </c>
      <c r="N93" s="14">
        <v>45.3</v>
      </c>
      <c r="O93" s="14">
        <f t="shared" si="24"/>
        <v>62.9</v>
      </c>
      <c r="P93" s="14">
        <f t="shared" si="25"/>
        <v>62.9</v>
      </c>
      <c r="Q93" s="14"/>
      <c r="R93" s="14">
        <f t="shared" si="23"/>
        <v>62.9</v>
      </c>
      <c r="S93" s="10"/>
      <c r="T93" s="10"/>
      <c r="U93" s="10"/>
    </row>
    <row r="94" spans="1:21" ht="12.75" customHeight="1" x14ac:dyDescent="0.2">
      <c r="A94" s="71"/>
      <c r="B94" s="135"/>
      <c r="C94" s="76" t="s">
        <v>68</v>
      </c>
      <c r="D94" s="34">
        <v>2</v>
      </c>
      <c r="E94" s="14"/>
      <c r="F94" s="14"/>
      <c r="G94" s="14"/>
      <c r="H94" s="30">
        <f t="shared" si="21"/>
        <v>0</v>
      </c>
      <c r="I94" s="14"/>
      <c r="J94" s="14"/>
      <c r="K94" s="30">
        <f t="shared" si="22"/>
        <v>0</v>
      </c>
      <c r="L94" s="14"/>
      <c r="M94" s="14">
        <v>49</v>
      </c>
      <c r="N94" s="14">
        <v>52</v>
      </c>
      <c r="O94" s="14">
        <f t="shared" si="24"/>
        <v>101</v>
      </c>
      <c r="P94" s="14">
        <f t="shared" si="25"/>
        <v>101</v>
      </c>
      <c r="Q94" s="14">
        <v>25</v>
      </c>
      <c r="R94" s="14">
        <f t="shared" si="23"/>
        <v>126</v>
      </c>
      <c r="S94" s="10"/>
      <c r="T94" s="10"/>
      <c r="U94" s="10"/>
    </row>
    <row r="95" spans="1:21" ht="12.75" customHeight="1" x14ac:dyDescent="0.2">
      <c r="A95" s="71"/>
      <c r="B95" s="135"/>
      <c r="C95" s="76" t="s">
        <v>60</v>
      </c>
      <c r="D95" s="34">
        <v>0</v>
      </c>
      <c r="E95" s="14"/>
      <c r="F95" s="14"/>
      <c r="G95" s="14"/>
      <c r="H95" s="30">
        <f t="shared" si="21"/>
        <v>0</v>
      </c>
      <c r="I95" s="14"/>
      <c r="J95" s="14"/>
      <c r="K95" s="30">
        <f t="shared" si="22"/>
        <v>0</v>
      </c>
      <c r="L95" s="14"/>
      <c r="M95" s="14"/>
      <c r="N95" s="14"/>
      <c r="O95" s="14">
        <f t="shared" si="24"/>
        <v>0</v>
      </c>
      <c r="P95" s="14">
        <f t="shared" si="25"/>
        <v>0</v>
      </c>
      <c r="Q95" s="14"/>
      <c r="R95" s="14">
        <f t="shared" si="23"/>
        <v>0</v>
      </c>
      <c r="S95" s="10"/>
      <c r="T95" s="10"/>
      <c r="U95" s="10"/>
    </row>
    <row r="96" spans="1:21" ht="12.75" customHeight="1" x14ac:dyDescent="0.2">
      <c r="A96" s="71"/>
      <c r="B96" s="135"/>
      <c r="C96" s="76" t="s">
        <v>75</v>
      </c>
      <c r="D96" s="34">
        <v>3</v>
      </c>
      <c r="E96" s="14">
        <v>2.5</v>
      </c>
      <c r="F96" s="14"/>
      <c r="G96" s="14"/>
      <c r="H96" s="30">
        <f t="shared" si="21"/>
        <v>2.5</v>
      </c>
      <c r="I96" s="14"/>
      <c r="J96" s="14"/>
      <c r="K96" s="30">
        <f t="shared" si="22"/>
        <v>2.5</v>
      </c>
      <c r="L96" s="14">
        <v>90</v>
      </c>
      <c r="M96" s="14">
        <v>454</v>
      </c>
      <c r="N96" s="14">
        <v>214.5</v>
      </c>
      <c r="O96" s="14">
        <f t="shared" si="24"/>
        <v>758.5</v>
      </c>
      <c r="P96" s="14">
        <f t="shared" si="25"/>
        <v>761</v>
      </c>
      <c r="Q96" s="14">
        <v>81</v>
      </c>
      <c r="R96" s="14">
        <f t="shared" si="23"/>
        <v>842</v>
      </c>
      <c r="S96" s="10"/>
      <c r="T96" s="10"/>
      <c r="U96" s="10"/>
    </row>
    <row r="97" spans="1:21" ht="12.75" customHeight="1" x14ac:dyDescent="0.2">
      <c r="A97" s="71"/>
      <c r="B97" s="136"/>
      <c r="C97" s="76" t="s">
        <v>70</v>
      </c>
      <c r="D97" s="34">
        <v>2</v>
      </c>
      <c r="E97" s="14"/>
      <c r="F97" s="14"/>
      <c r="G97" s="14"/>
      <c r="H97" s="30">
        <f t="shared" si="21"/>
        <v>0</v>
      </c>
      <c r="I97" s="14"/>
      <c r="J97" s="14"/>
      <c r="K97" s="30">
        <f t="shared" si="22"/>
        <v>0</v>
      </c>
      <c r="L97" s="14">
        <v>10</v>
      </c>
      <c r="M97" s="14">
        <v>13</v>
      </c>
      <c r="N97" s="14">
        <v>20</v>
      </c>
      <c r="O97" s="14">
        <f t="shared" ref="O97:O103" si="26">+SUM(L97:N97)</f>
        <v>43</v>
      </c>
      <c r="P97" s="14">
        <f t="shared" ref="P97:P103" si="27">+SUM(K97+O97)</f>
        <v>43</v>
      </c>
      <c r="Q97" s="14"/>
      <c r="R97" s="14">
        <f t="shared" si="23"/>
        <v>43</v>
      </c>
      <c r="S97" s="10"/>
      <c r="T97" s="10"/>
      <c r="U97" s="10"/>
    </row>
    <row r="98" spans="1:21" ht="12.75" customHeight="1" x14ac:dyDescent="0.2">
      <c r="A98" s="71"/>
      <c r="B98" s="135" t="s">
        <v>425</v>
      </c>
      <c r="C98" s="76" t="s">
        <v>73</v>
      </c>
      <c r="D98" s="34">
        <v>11</v>
      </c>
      <c r="E98" s="14">
        <v>33.200000000000003</v>
      </c>
      <c r="F98" s="14">
        <v>498.4</v>
      </c>
      <c r="G98" s="14"/>
      <c r="H98" s="30">
        <f t="shared" si="21"/>
        <v>531.6</v>
      </c>
      <c r="I98" s="14">
        <v>3</v>
      </c>
      <c r="J98" s="14">
        <v>0.03</v>
      </c>
      <c r="K98" s="30">
        <f t="shared" si="22"/>
        <v>534.63</v>
      </c>
      <c r="L98" s="14"/>
      <c r="M98" s="14">
        <v>53.75</v>
      </c>
      <c r="N98" s="14">
        <v>181.32</v>
      </c>
      <c r="O98" s="14">
        <f t="shared" si="26"/>
        <v>235.07</v>
      </c>
      <c r="P98" s="14">
        <f t="shared" si="27"/>
        <v>769.7</v>
      </c>
      <c r="Q98" s="14">
        <v>1</v>
      </c>
      <c r="R98" s="14">
        <f t="shared" si="23"/>
        <v>770.7</v>
      </c>
      <c r="S98" s="10"/>
      <c r="T98" s="10"/>
      <c r="U98" s="10"/>
    </row>
    <row r="99" spans="1:21" ht="12.75" customHeight="1" x14ac:dyDescent="0.2">
      <c r="A99" s="71"/>
      <c r="B99" s="135"/>
      <c r="C99" s="76" t="s">
        <v>69</v>
      </c>
      <c r="D99" s="34">
        <v>8</v>
      </c>
      <c r="E99" s="14"/>
      <c r="F99" s="14">
        <v>5</v>
      </c>
      <c r="G99" s="14"/>
      <c r="H99" s="30">
        <f t="shared" si="21"/>
        <v>5</v>
      </c>
      <c r="I99" s="14">
        <v>0.2</v>
      </c>
      <c r="J99" s="14"/>
      <c r="K99" s="30">
        <f t="shared" si="22"/>
        <v>5.2</v>
      </c>
      <c r="L99" s="14">
        <v>1.5</v>
      </c>
      <c r="M99" s="14">
        <v>0.75</v>
      </c>
      <c r="N99" s="14">
        <v>0.7</v>
      </c>
      <c r="O99" s="14">
        <f t="shared" si="26"/>
        <v>2.95</v>
      </c>
      <c r="P99" s="14">
        <f t="shared" si="27"/>
        <v>8.15</v>
      </c>
      <c r="Q99" s="14">
        <v>0.25</v>
      </c>
      <c r="R99" s="14">
        <f t="shared" si="23"/>
        <v>8.4</v>
      </c>
      <c r="S99" s="10"/>
      <c r="T99" s="10"/>
      <c r="U99" s="10"/>
    </row>
    <row r="100" spans="1:21" ht="12.75" customHeight="1" x14ac:dyDescent="0.2">
      <c r="A100" s="71"/>
      <c r="B100" s="135"/>
      <c r="C100" s="76" t="s">
        <v>321</v>
      </c>
      <c r="D100" s="34">
        <v>9</v>
      </c>
      <c r="E100" s="14">
        <v>0.1</v>
      </c>
      <c r="F100" s="14"/>
      <c r="G100" s="14"/>
      <c r="H100" s="30">
        <f t="shared" si="21"/>
        <v>0.1</v>
      </c>
      <c r="I100" s="14">
        <v>0.95</v>
      </c>
      <c r="J100" s="14"/>
      <c r="K100" s="30">
        <f t="shared" si="22"/>
        <v>1.05</v>
      </c>
      <c r="L100" s="14"/>
      <c r="M100" s="14">
        <v>353.75</v>
      </c>
      <c r="N100" s="14">
        <v>507.5</v>
      </c>
      <c r="O100" s="14">
        <f t="shared" si="26"/>
        <v>861.25</v>
      </c>
      <c r="P100" s="14">
        <f t="shared" si="27"/>
        <v>862.3</v>
      </c>
      <c r="Q100" s="14"/>
      <c r="R100" s="14">
        <f t="shared" si="23"/>
        <v>862.3</v>
      </c>
      <c r="S100" s="10"/>
      <c r="T100" s="10"/>
      <c r="U100" s="10"/>
    </row>
    <row r="101" spans="1:21" ht="12.75" customHeight="1" x14ac:dyDescent="0.2">
      <c r="A101" s="71"/>
      <c r="B101" s="135"/>
      <c r="C101" s="76" t="s">
        <v>59</v>
      </c>
      <c r="D101" s="34">
        <v>5</v>
      </c>
      <c r="E101" s="14"/>
      <c r="F101" s="14"/>
      <c r="G101" s="14"/>
      <c r="H101" s="30">
        <f t="shared" si="21"/>
        <v>0</v>
      </c>
      <c r="I101" s="14"/>
      <c r="J101" s="14"/>
      <c r="K101" s="30">
        <f t="shared" si="22"/>
        <v>0</v>
      </c>
      <c r="L101" s="14"/>
      <c r="M101" s="14">
        <v>13.2</v>
      </c>
      <c r="N101" s="14">
        <v>8.8000000000000007</v>
      </c>
      <c r="O101" s="14">
        <f t="shared" si="26"/>
        <v>22</v>
      </c>
      <c r="P101" s="14">
        <f t="shared" si="27"/>
        <v>22</v>
      </c>
      <c r="Q101" s="14">
        <v>4</v>
      </c>
      <c r="R101" s="14">
        <f t="shared" si="23"/>
        <v>26</v>
      </c>
      <c r="S101" s="10"/>
      <c r="T101" s="10"/>
      <c r="U101" s="10"/>
    </row>
    <row r="102" spans="1:21" ht="12.75" customHeight="1" x14ac:dyDescent="0.2">
      <c r="A102" s="71"/>
      <c r="B102" s="135"/>
      <c r="C102" s="76" t="s">
        <v>57</v>
      </c>
      <c r="D102" s="34">
        <v>5</v>
      </c>
      <c r="E102" s="14"/>
      <c r="F102" s="14"/>
      <c r="G102" s="14"/>
      <c r="H102" s="30">
        <f t="shared" si="21"/>
        <v>0</v>
      </c>
      <c r="I102" s="14"/>
      <c r="J102" s="14"/>
      <c r="K102" s="30">
        <f t="shared" si="22"/>
        <v>0</v>
      </c>
      <c r="L102" s="14"/>
      <c r="M102" s="14">
        <v>46.5</v>
      </c>
      <c r="N102" s="14">
        <v>98</v>
      </c>
      <c r="O102" s="14">
        <f t="shared" si="26"/>
        <v>144.5</v>
      </c>
      <c r="P102" s="14">
        <f t="shared" si="27"/>
        <v>144.5</v>
      </c>
      <c r="Q102" s="14"/>
      <c r="R102" s="14">
        <f t="shared" si="23"/>
        <v>144.5</v>
      </c>
      <c r="S102" s="10"/>
      <c r="T102" s="10"/>
      <c r="U102" s="10"/>
    </row>
    <row r="103" spans="1:21" ht="12.75" customHeight="1" x14ac:dyDescent="0.2">
      <c r="A103" s="72"/>
      <c r="B103" s="137"/>
      <c r="C103" s="81" t="s">
        <v>66</v>
      </c>
      <c r="D103" s="67">
        <v>5</v>
      </c>
      <c r="E103" s="68"/>
      <c r="F103" s="68">
        <v>3.5</v>
      </c>
      <c r="G103" s="68">
        <v>6.7</v>
      </c>
      <c r="H103" s="69">
        <f t="shared" si="21"/>
        <v>10.199999999999999</v>
      </c>
      <c r="I103" s="68"/>
      <c r="J103" s="68"/>
      <c r="K103" s="69">
        <f t="shared" si="22"/>
        <v>10.199999999999999</v>
      </c>
      <c r="L103" s="68">
        <v>10</v>
      </c>
      <c r="M103" s="68">
        <v>16.100000000000001</v>
      </c>
      <c r="N103" s="68">
        <v>12.3</v>
      </c>
      <c r="O103" s="68">
        <f t="shared" si="26"/>
        <v>38.400000000000006</v>
      </c>
      <c r="P103" s="68">
        <f t="shared" si="27"/>
        <v>48.600000000000009</v>
      </c>
      <c r="Q103" s="68">
        <v>40.299999999999997</v>
      </c>
      <c r="R103" s="68">
        <f t="shared" si="23"/>
        <v>88.9</v>
      </c>
      <c r="S103" s="10"/>
      <c r="T103" s="10"/>
      <c r="U103" s="10"/>
    </row>
    <row r="104" spans="1:21" ht="12.75" customHeight="1" x14ac:dyDescent="0.25">
      <c r="A104" s="230" t="s">
        <v>0</v>
      </c>
      <c r="B104" s="231"/>
      <c r="C104" s="232" t="s">
        <v>0</v>
      </c>
      <c r="D104" s="53">
        <f t="shared" ref="D104:R104" si="28">+SUM(D71:D103)</f>
        <v>208</v>
      </c>
      <c r="E104" s="54">
        <f>SUM(E71:E103)</f>
        <v>36.300000000000004</v>
      </c>
      <c r="F104" s="54">
        <f>SUM(F71:F103)</f>
        <v>506.9</v>
      </c>
      <c r="G104" s="54">
        <f>SUM(G71:G103)</f>
        <v>6.95</v>
      </c>
      <c r="H104" s="54">
        <f>SUM(H71:H103)</f>
        <v>550.15000000000009</v>
      </c>
      <c r="I104" s="54">
        <f t="shared" si="28"/>
        <v>15.85</v>
      </c>
      <c r="J104" s="54">
        <f t="shared" si="28"/>
        <v>2.78</v>
      </c>
      <c r="K104" s="54">
        <f t="shared" si="28"/>
        <v>568.78000000000009</v>
      </c>
      <c r="L104" s="54">
        <f t="shared" si="28"/>
        <v>174.3</v>
      </c>
      <c r="M104" s="54">
        <f t="shared" si="28"/>
        <v>1469.3799999999999</v>
      </c>
      <c r="N104" s="54">
        <f t="shared" si="28"/>
        <v>1611.99</v>
      </c>
      <c r="O104" s="54">
        <f t="shared" si="28"/>
        <v>3255.67</v>
      </c>
      <c r="P104" s="54">
        <f t="shared" si="28"/>
        <v>3824.4500000000003</v>
      </c>
      <c r="Q104" s="54">
        <f t="shared" si="28"/>
        <v>239.10000000000002</v>
      </c>
      <c r="R104" s="55">
        <f t="shared" si="28"/>
        <v>4063.5499999999997</v>
      </c>
      <c r="S104" s="15"/>
      <c r="T104" s="10"/>
      <c r="U104" s="10"/>
    </row>
    <row r="105" spans="1:21" ht="12.75" customHeight="1" x14ac:dyDescent="0.2">
      <c r="A105" s="93" t="s">
        <v>6</v>
      </c>
      <c r="B105" s="120" t="s">
        <v>86</v>
      </c>
      <c r="C105" s="73" t="s">
        <v>86</v>
      </c>
      <c r="D105" s="61">
        <v>18</v>
      </c>
      <c r="E105" s="39"/>
      <c r="F105" s="39"/>
      <c r="G105" s="39"/>
      <c r="H105" s="48">
        <f t="shared" ref="H105:H174" si="29">SUM(E105:G105)</f>
        <v>0</v>
      </c>
      <c r="I105" s="39">
        <v>3.45</v>
      </c>
      <c r="J105" s="39"/>
      <c r="K105" s="48">
        <f t="shared" ref="K105:K126" si="30">+SUM(H105:J105)</f>
        <v>3.45</v>
      </c>
      <c r="L105" s="39"/>
      <c r="M105" s="39">
        <v>8.1</v>
      </c>
      <c r="N105" s="39">
        <v>15.81</v>
      </c>
      <c r="O105" s="39">
        <f t="shared" ref="O105:O122" si="31">+SUM(L105:N105)</f>
        <v>23.91</v>
      </c>
      <c r="P105" s="39">
        <f t="shared" ref="P105:P122" si="32">+SUM(K105+O105)</f>
        <v>27.36</v>
      </c>
      <c r="Q105" s="39">
        <v>4</v>
      </c>
      <c r="R105" s="39">
        <f t="shared" ref="R105:R126" si="33">+SUM(P105:Q105)</f>
        <v>31.36</v>
      </c>
      <c r="S105" s="10"/>
      <c r="T105" s="10"/>
      <c r="U105" s="10"/>
    </row>
    <row r="106" spans="1:21" ht="12.75" customHeight="1" x14ac:dyDescent="0.2">
      <c r="A106" s="93"/>
      <c r="B106" s="121"/>
      <c r="C106" s="76" t="s">
        <v>272</v>
      </c>
      <c r="D106" s="34">
        <v>6</v>
      </c>
      <c r="E106" s="14"/>
      <c r="F106" s="14"/>
      <c r="G106" s="14"/>
      <c r="H106" s="30">
        <f t="shared" si="29"/>
        <v>0</v>
      </c>
      <c r="I106" s="14"/>
      <c r="J106" s="14"/>
      <c r="K106" s="30">
        <f t="shared" si="30"/>
        <v>0</v>
      </c>
      <c r="L106" s="14"/>
      <c r="M106" s="14">
        <v>26.8</v>
      </c>
      <c r="N106" s="14">
        <v>28</v>
      </c>
      <c r="O106" s="14">
        <f t="shared" si="31"/>
        <v>54.8</v>
      </c>
      <c r="P106" s="14">
        <f t="shared" si="32"/>
        <v>54.8</v>
      </c>
      <c r="Q106" s="14">
        <v>6</v>
      </c>
      <c r="R106" s="14">
        <f t="shared" si="33"/>
        <v>60.8</v>
      </c>
      <c r="S106" s="10"/>
      <c r="T106" s="10"/>
      <c r="U106" s="10"/>
    </row>
    <row r="107" spans="1:21" ht="12.75" customHeight="1" x14ac:dyDescent="0.2">
      <c r="A107" s="93"/>
      <c r="B107" s="121"/>
      <c r="C107" s="76" t="s">
        <v>101</v>
      </c>
      <c r="D107" s="34">
        <v>2</v>
      </c>
      <c r="E107" s="14"/>
      <c r="F107" s="14"/>
      <c r="G107" s="14"/>
      <c r="H107" s="30">
        <f t="shared" si="29"/>
        <v>0</v>
      </c>
      <c r="I107" s="14"/>
      <c r="J107" s="14"/>
      <c r="K107" s="30">
        <f t="shared" si="30"/>
        <v>0</v>
      </c>
      <c r="L107" s="14"/>
      <c r="M107" s="14">
        <v>3.5</v>
      </c>
      <c r="N107" s="14">
        <v>2</v>
      </c>
      <c r="O107" s="14">
        <f t="shared" si="31"/>
        <v>5.5</v>
      </c>
      <c r="P107" s="14">
        <f t="shared" si="32"/>
        <v>5.5</v>
      </c>
      <c r="Q107" s="14">
        <v>3.5</v>
      </c>
      <c r="R107" s="14">
        <f t="shared" si="33"/>
        <v>9</v>
      </c>
      <c r="S107" s="10"/>
      <c r="T107" s="10"/>
      <c r="U107" s="10"/>
    </row>
    <row r="108" spans="1:21" ht="12.75" customHeight="1" x14ac:dyDescent="0.2">
      <c r="A108" s="93"/>
      <c r="B108" s="121"/>
      <c r="C108" s="76" t="s">
        <v>106</v>
      </c>
      <c r="D108" s="34">
        <v>1</v>
      </c>
      <c r="E108" s="14"/>
      <c r="F108" s="14"/>
      <c r="G108" s="14"/>
      <c r="H108" s="30">
        <f t="shared" si="29"/>
        <v>0</v>
      </c>
      <c r="I108" s="14"/>
      <c r="J108" s="14"/>
      <c r="K108" s="30">
        <f t="shared" si="30"/>
        <v>0</v>
      </c>
      <c r="L108" s="14"/>
      <c r="M108" s="14"/>
      <c r="N108" s="14">
        <v>0.2</v>
      </c>
      <c r="O108" s="14">
        <f t="shared" si="31"/>
        <v>0.2</v>
      </c>
      <c r="P108" s="14">
        <f t="shared" si="32"/>
        <v>0.2</v>
      </c>
      <c r="Q108" s="14"/>
      <c r="R108" s="14">
        <f t="shared" si="33"/>
        <v>0.2</v>
      </c>
      <c r="S108" s="10"/>
      <c r="T108" s="10"/>
      <c r="U108" s="10"/>
    </row>
    <row r="109" spans="1:21" ht="12.75" customHeight="1" x14ac:dyDescent="0.2">
      <c r="A109" s="93"/>
      <c r="B109" s="121"/>
      <c r="C109" s="76" t="s">
        <v>107</v>
      </c>
      <c r="D109" s="34">
        <v>4</v>
      </c>
      <c r="E109" s="14">
        <v>13.08</v>
      </c>
      <c r="F109" s="14">
        <v>29</v>
      </c>
      <c r="G109" s="14"/>
      <c r="H109" s="30">
        <f t="shared" si="29"/>
        <v>42.08</v>
      </c>
      <c r="I109" s="14"/>
      <c r="J109" s="14"/>
      <c r="K109" s="30">
        <f t="shared" si="30"/>
        <v>42.08</v>
      </c>
      <c r="L109" s="14"/>
      <c r="M109" s="14">
        <v>15</v>
      </c>
      <c r="N109" s="14">
        <v>1.02</v>
      </c>
      <c r="O109" s="14">
        <f t="shared" si="31"/>
        <v>16.02</v>
      </c>
      <c r="P109" s="14">
        <f t="shared" si="32"/>
        <v>58.099999999999994</v>
      </c>
      <c r="Q109" s="14">
        <v>23</v>
      </c>
      <c r="R109" s="14">
        <f t="shared" si="33"/>
        <v>81.099999999999994</v>
      </c>
      <c r="S109" s="10"/>
      <c r="T109" s="10"/>
      <c r="U109" s="10"/>
    </row>
    <row r="110" spans="1:21" ht="12.75" customHeight="1" x14ac:dyDescent="0.2">
      <c r="A110" s="93"/>
      <c r="B110" s="121"/>
      <c r="C110" s="76" t="s">
        <v>90</v>
      </c>
      <c r="D110" s="34">
        <v>2</v>
      </c>
      <c r="E110" s="14"/>
      <c r="F110" s="14">
        <v>11</v>
      </c>
      <c r="G110" s="14"/>
      <c r="H110" s="30">
        <f t="shared" si="29"/>
        <v>11</v>
      </c>
      <c r="I110" s="14"/>
      <c r="J110" s="14"/>
      <c r="K110" s="30">
        <f t="shared" si="30"/>
        <v>11</v>
      </c>
      <c r="L110" s="14"/>
      <c r="M110" s="14">
        <v>1</v>
      </c>
      <c r="N110" s="14">
        <v>1.3</v>
      </c>
      <c r="O110" s="14">
        <f t="shared" si="31"/>
        <v>2.2999999999999998</v>
      </c>
      <c r="P110" s="14">
        <f t="shared" si="32"/>
        <v>13.3</v>
      </c>
      <c r="Q110" s="14">
        <v>0.7</v>
      </c>
      <c r="R110" s="14">
        <f t="shared" si="33"/>
        <v>14</v>
      </c>
      <c r="S110" s="10"/>
      <c r="T110" s="10"/>
      <c r="U110" s="10"/>
    </row>
    <row r="111" spans="1:21" ht="12.75" customHeight="1" x14ac:dyDescent="0.2">
      <c r="A111" s="93"/>
      <c r="B111" s="121"/>
      <c r="C111" s="76" t="s">
        <v>89</v>
      </c>
      <c r="D111" s="34">
        <v>4</v>
      </c>
      <c r="E111" s="14"/>
      <c r="F111" s="14"/>
      <c r="G111" s="14"/>
      <c r="H111" s="30">
        <f t="shared" si="29"/>
        <v>0</v>
      </c>
      <c r="I111" s="14">
        <v>1.6</v>
      </c>
      <c r="J111" s="14"/>
      <c r="K111" s="30">
        <f t="shared" si="30"/>
        <v>1.6</v>
      </c>
      <c r="L111" s="14"/>
      <c r="M111" s="14">
        <v>1.5</v>
      </c>
      <c r="N111" s="14">
        <v>7.4</v>
      </c>
      <c r="O111" s="14">
        <f t="shared" si="31"/>
        <v>8.9</v>
      </c>
      <c r="P111" s="14">
        <f t="shared" si="32"/>
        <v>10.5</v>
      </c>
      <c r="Q111" s="14"/>
      <c r="R111" s="14">
        <f t="shared" si="33"/>
        <v>10.5</v>
      </c>
      <c r="S111" s="10"/>
      <c r="T111" s="10"/>
      <c r="U111" s="10"/>
    </row>
    <row r="112" spans="1:21" ht="12.75" customHeight="1" x14ac:dyDescent="0.2">
      <c r="A112" s="93"/>
      <c r="B112" s="121"/>
      <c r="C112" s="76" t="s">
        <v>94</v>
      </c>
      <c r="D112" s="34">
        <v>14</v>
      </c>
      <c r="E112" s="14"/>
      <c r="F112" s="14">
        <v>0.2</v>
      </c>
      <c r="G112" s="14"/>
      <c r="H112" s="30">
        <f t="shared" si="29"/>
        <v>0.2</v>
      </c>
      <c r="I112" s="14">
        <v>23.5</v>
      </c>
      <c r="J112" s="14"/>
      <c r="K112" s="30">
        <f t="shared" si="30"/>
        <v>23.7</v>
      </c>
      <c r="L112" s="14">
        <v>0.3</v>
      </c>
      <c r="M112" s="14">
        <v>307.36</v>
      </c>
      <c r="N112" s="14">
        <v>458.17</v>
      </c>
      <c r="O112" s="14">
        <f t="shared" si="31"/>
        <v>765.83</v>
      </c>
      <c r="P112" s="14">
        <f t="shared" si="32"/>
        <v>789.53000000000009</v>
      </c>
      <c r="Q112" s="14">
        <v>1.7</v>
      </c>
      <c r="R112" s="14">
        <f t="shared" si="33"/>
        <v>791.23000000000013</v>
      </c>
      <c r="S112" s="10"/>
      <c r="T112" s="10"/>
      <c r="U112" s="10"/>
    </row>
    <row r="113" spans="1:21" ht="12.75" customHeight="1" x14ac:dyDescent="0.2">
      <c r="A113" s="93"/>
      <c r="B113" s="124"/>
      <c r="C113" s="76" t="s">
        <v>102</v>
      </c>
      <c r="D113" s="34">
        <v>2</v>
      </c>
      <c r="E113" s="14"/>
      <c r="F113" s="14"/>
      <c r="G113" s="14"/>
      <c r="H113" s="30">
        <f t="shared" si="29"/>
        <v>0</v>
      </c>
      <c r="I113" s="14">
        <v>0.9</v>
      </c>
      <c r="J113" s="14"/>
      <c r="K113" s="30">
        <f t="shared" si="30"/>
        <v>0.9</v>
      </c>
      <c r="L113" s="14">
        <v>0.4</v>
      </c>
      <c r="M113" s="14">
        <v>0.95</v>
      </c>
      <c r="N113" s="14"/>
      <c r="O113" s="14">
        <f t="shared" si="31"/>
        <v>1.35</v>
      </c>
      <c r="P113" s="14">
        <f t="shared" si="32"/>
        <v>2.25</v>
      </c>
      <c r="Q113" s="14"/>
      <c r="R113" s="14">
        <f t="shared" si="33"/>
        <v>2.25</v>
      </c>
      <c r="S113" s="10"/>
      <c r="T113" s="10"/>
      <c r="U113" s="10"/>
    </row>
    <row r="114" spans="1:21" ht="12.75" customHeight="1" x14ac:dyDescent="0.2">
      <c r="A114" s="93"/>
      <c r="B114" s="132" t="s">
        <v>105</v>
      </c>
      <c r="C114" s="76" t="s">
        <v>105</v>
      </c>
      <c r="D114" s="34">
        <v>38</v>
      </c>
      <c r="E114" s="14"/>
      <c r="F114" s="14"/>
      <c r="G114" s="14"/>
      <c r="H114" s="30">
        <f t="shared" si="29"/>
        <v>0</v>
      </c>
      <c r="I114" s="14">
        <v>4.1500000000000004</v>
      </c>
      <c r="J114" s="14"/>
      <c r="K114" s="30">
        <f t="shared" si="30"/>
        <v>4.1500000000000004</v>
      </c>
      <c r="L114" s="14">
        <v>2.5</v>
      </c>
      <c r="M114" s="14">
        <v>11.42</v>
      </c>
      <c r="N114" s="14">
        <v>19.2</v>
      </c>
      <c r="O114" s="14">
        <f t="shared" si="31"/>
        <v>33.119999999999997</v>
      </c>
      <c r="P114" s="14">
        <f t="shared" si="32"/>
        <v>37.269999999999996</v>
      </c>
      <c r="Q114" s="14">
        <v>25</v>
      </c>
      <c r="R114" s="14">
        <f t="shared" si="33"/>
        <v>62.269999999999996</v>
      </c>
      <c r="S114" s="10"/>
      <c r="T114" s="10"/>
      <c r="U114" s="10"/>
    </row>
    <row r="115" spans="1:21" ht="12.75" customHeight="1" x14ac:dyDescent="0.2">
      <c r="A115" s="93"/>
      <c r="B115" s="121"/>
      <c r="C115" s="76" t="s">
        <v>103</v>
      </c>
      <c r="D115" s="34">
        <v>10</v>
      </c>
      <c r="E115" s="14"/>
      <c r="F115" s="14"/>
      <c r="G115" s="14"/>
      <c r="H115" s="30">
        <f t="shared" si="29"/>
        <v>0</v>
      </c>
      <c r="I115" s="14"/>
      <c r="J115" s="14">
        <v>1.2</v>
      </c>
      <c r="K115" s="30">
        <f t="shared" si="30"/>
        <v>1.2</v>
      </c>
      <c r="L115" s="14">
        <v>1.85</v>
      </c>
      <c r="M115" s="14">
        <v>8.86</v>
      </c>
      <c r="N115" s="14">
        <v>5.34</v>
      </c>
      <c r="O115" s="14">
        <f t="shared" si="31"/>
        <v>16.049999999999997</v>
      </c>
      <c r="P115" s="14">
        <f t="shared" si="32"/>
        <v>17.249999999999996</v>
      </c>
      <c r="Q115" s="14"/>
      <c r="R115" s="14">
        <f t="shared" si="33"/>
        <v>17.249999999999996</v>
      </c>
      <c r="S115" s="10"/>
      <c r="T115" s="10"/>
      <c r="U115" s="10"/>
    </row>
    <row r="116" spans="1:21" ht="12.75" customHeight="1" x14ac:dyDescent="0.2">
      <c r="A116" s="93"/>
      <c r="B116" s="121"/>
      <c r="C116" s="76" t="s">
        <v>96</v>
      </c>
      <c r="D116" s="34">
        <v>7</v>
      </c>
      <c r="E116" s="14"/>
      <c r="F116" s="14"/>
      <c r="G116" s="14"/>
      <c r="H116" s="30">
        <f t="shared" si="29"/>
        <v>0</v>
      </c>
      <c r="I116" s="14"/>
      <c r="J116" s="14"/>
      <c r="K116" s="30">
        <f t="shared" si="30"/>
        <v>0</v>
      </c>
      <c r="L116" s="14"/>
      <c r="M116" s="14">
        <v>3.9</v>
      </c>
      <c r="N116" s="14">
        <v>8.35</v>
      </c>
      <c r="O116" s="14">
        <f t="shared" si="31"/>
        <v>12.25</v>
      </c>
      <c r="P116" s="14">
        <f t="shared" si="32"/>
        <v>12.25</v>
      </c>
      <c r="Q116" s="14"/>
      <c r="R116" s="14">
        <f t="shared" si="33"/>
        <v>12.25</v>
      </c>
      <c r="S116" s="10"/>
      <c r="T116" s="10"/>
      <c r="U116" s="10"/>
    </row>
    <row r="117" spans="1:21" ht="12.75" customHeight="1" x14ac:dyDescent="0.2">
      <c r="A117" s="93"/>
      <c r="B117" s="121"/>
      <c r="C117" s="76" t="s">
        <v>100</v>
      </c>
      <c r="D117" s="34">
        <v>6</v>
      </c>
      <c r="E117" s="14"/>
      <c r="F117" s="14"/>
      <c r="G117" s="14"/>
      <c r="H117" s="30">
        <f t="shared" si="29"/>
        <v>0</v>
      </c>
      <c r="I117" s="14">
        <v>1.8</v>
      </c>
      <c r="J117" s="14">
        <v>1.4</v>
      </c>
      <c r="K117" s="30">
        <f t="shared" si="30"/>
        <v>3.2</v>
      </c>
      <c r="L117" s="14">
        <v>1</v>
      </c>
      <c r="M117" s="14">
        <v>5.3</v>
      </c>
      <c r="N117" s="14">
        <v>6.8</v>
      </c>
      <c r="O117" s="14">
        <f t="shared" si="31"/>
        <v>13.1</v>
      </c>
      <c r="P117" s="14">
        <f t="shared" si="32"/>
        <v>16.3</v>
      </c>
      <c r="Q117" s="14">
        <v>3</v>
      </c>
      <c r="R117" s="14">
        <f t="shared" si="33"/>
        <v>19.3</v>
      </c>
      <c r="S117" s="10"/>
      <c r="T117" s="10"/>
      <c r="U117" s="10"/>
    </row>
    <row r="118" spans="1:21" ht="12.75" customHeight="1" x14ac:dyDescent="0.2">
      <c r="A118" s="93"/>
      <c r="B118" s="121"/>
      <c r="C118" s="76" t="s">
        <v>98</v>
      </c>
      <c r="D118" s="34">
        <v>5</v>
      </c>
      <c r="E118" s="14">
        <v>0.8</v>
      </c>
      <c r="F118" s="14">
        <v>4</v>
      </c>
      <c r="G118" s="14"/>
      <c r="H118" s="30">
        <f t="shared" si="29"/>
        <v>4.8</v>
      </c>
      <c r="I118" s="14">
        <v>0.5</v>
      </c>
      <c r="J118" s="14"/>
      <c r="K118" s="30">
        <f t="shared" si="30"/>
        <v>5.3</v>
      </c>
      <c r="L118" s="14"/>
      <c r="M118" s="14">
        <v>12.3</v>
      </c>
      <c r="N118" s="14">
        <v>12.5</v>
      </c>
      <c r="O118" s="14">
        <f t="shared" si="31"/>
        <v>24.8</v>
      </c>
      <c r="P118" s="14">
        <f t="shared" si="32"/>
        <v>30.1</v>
      </c>
      <c r="Q118" s="14">
        <v>3</v>
      </c>
      <c r="R118" s="14">
        <f t="shared" si="33"/>
        <v>33.1</v>
      </c>
      <c r="S118" s="10"/>
      <c r="T118" s="10"/>
      <c r="U118" s="10"/>
    </row>
    <row r="119" spans="1:21" ht="12.75" customHeight="1" x14ac:dyDescent="0.2">
      <c r="A119" s="93"/>
      <c r="B119" s="121"/>
      <c r="C119" s="76" t="s">
        <v>93</v>
      </c>
      <c r="D119" s="34">
        <v>6</v>
      </c>
      <c r="E119" s="14"/>
      <c r="F119" s="14"/>
      <c r="G119" s="14"/>
      <c r="H119" s="30">
        <f t="shared" si="29"/>
        <v>0</v>
      </c>
      <c r="I119" s="14">
        <v>2</v>
      </c>
      <c r="J119" s="14"/>
      <c r="K119" s="30">
        <f t="shared" si="30"/>
        <v>2</v>
      </c>
      <c r="L119" s="14"/>
      <c r="M119" s="14">
        <v>4.5</v>
      </c>
      <c r="N119" s="14">
        <v>18.7</v>
      </c>
      <c r="O119" s="14">
        <f t="shared" si="31"/>
        <v>23.2</v>
      </c>
      <c r="P119" s="14">
        <f t="shared" si="32"/>
        <v>25.2</v>
      </c>
      <c r="Q119" s="14"/>
      <c r="R119" s="14">
        <f t="shared" si="33"/>
        <v>25.2</v>
      </c>
      <c r="S119" s="10"/>
      <c r="T119" s="10"/>
      <c r="U119" s="10"/>
    </row>
    <row r="120" spans="1:21" ht="12.75" customHeight="1" x14ac:dyDescent="0.2">
      <c r="A120" s="93"/>
      <c r="B120" s="121"/>
      <c r="C120" s="76" t="s">
        <v>85</v>
      </c>
      <c r="D120" s="34">
        <v>8</v>
      </c>
      <c r="E120" s="14">
        <v>5</v>
      </c>
      <c r="F120" s="14"/>
      <c r="G120" s="14"/>
      <c r="H120" s="30">
        <f t="shared" si="29"/>
        <v>5</v>
      </c>
      <c r="I120" s="14"/>
      <c r="J120" s="14"/>
      <c r="K120" s="30">
        <f t="shared" si="30"/>
        <v>5</v>
      </c>
      <c r="L120" s="14">
        <v>3.5</v>
      </c>
      <c r="M120" s="14">
        <v>4.41</v>
      </c>
      <c r="N120" s="14">
        <v>2.0099999999999998</v>
      </c>
      <c r="O120" s="14">
        <f t="shared" si="31"/>
        <v>9.92</v>
      </c>
      <c r="P120" s="14">
        <f t="shared" si="32"/>
        <v>14.92</v>
      </c>
      <c r="Q120" s="14">
        <v>82</v>
      </c>
      <c r="R120" s="14">
        <f t="shared" si="33"/>
        <v>96.92</v>
      </c>
      <c r="S120" s="10"/>
      <c r="T120" s="10"/>
      <c r="U120" s="10"/>
    </row>
    <row r="121" spans="1:21" ht="12.75" customHeight="1" x14ac:dyDescent="0.2">
      <c r="A121" s="93"/>
      <c r="B121" s="121"/>
      <c r="C121" s="76" t="s">
        <v>84</v>
      </c>
      <c r="D121" s="34">
        <v>18</v>
      </c>
      <c r="E121" s="14">
        <v>2.8</v>
      </c>
      <c r="F121" s="14"/>
      <c r="G121" s="14">
        <v>0.7</v>
      </c>
      <c r="H121" s="30">
        <f t="shared" si="29"/>
        <v>3.5</v>
      </c>
      <c r="I121" s="14">
        <v>0.9</v>
      </c>
      <c r="J121" s="14"/>
      <c r="K121" s="30">
        <f t="shared" si="30"/>
        <v>4.4000000000000004</v>
      </c>
      <c r="L121" s="14"/>
      <c r="M121" s="14">
        <v>1.1200000000000001</v>
      </c>
      <c r="N121" s="14">
        <v>1.77</v>
      </c>
      <c r="O121" s="14">
        <f t="shared" si="31"/>
        <v>2.89</v>
      </c>
      <c r="P121" s="14">
        <f t="shared" si="32"/>
        <v>7.2900000000000009</v>
      </c>
      <c r="Q121" s="14">
        <v>2.31</v>
      </c>
      <c r="R121" s="14">
        <f t="shared" si="33"/>
        <v>9.6000000000000014</v>
      </c>
      <c r="S121" s="10"/>
      <c r="T121" s="10"/>
      <c r="U121" s="10"/>
    </row>
    <row r="122" spans="1:21" ht="12.75" customHeight="1" x14ac:dyDescent="0.2">
      <c r="A122" s="93"/>
      <c r="B122" s="121"/>
      <c r="C122" s="76" t="s">
        <v>88</v>
      </c>
      <c r="D122" s="34">
        <v>2</v>
      </c>
      <c r="E122" s="14"/>
      <c r="F122" s="14"/>
      <c r="G122" s="14"/>
      <c r="H122" s="30">
        <f t="shared" si="29"/>
        <v>0</v>
      </c>
      <c r="I122" s="14"/>
      <c r="J122" s="14"/>
      <c r="K122" s="30">
        <f t="shared" si="30"/>
        <v>0</v>
      </c>
      <c r="L122" s="14"/>
      <c r="M122" s="14"/>
      <c r="N122" s="14"/>
      <c r="O122" s="14">
        <f t="shared" si="31"/>
        <v>0</v>
      </c>
      <c r="P122" s="14">
        <f t="shared" si="32"/>
        <v>0</v>
      </c>
      <c r="Q122" s="14">
        <v>2.9</v>
      </c>
      <c r="R122" s="14">
        <f t="shared" si="33"/>
        <v>2.9</v>
      </c>
      <c r="S122" s="10"/>
      <c r="T122" s="10"/>
      <c r="U122" s="10"/>
    </row>
    <row r="123" spans="1:21" s="18" customFormat="1" ht="12.75" customHeight="1" x14ac:dyDescent="0.2">
      <c r="A123" s="119"/>
      <c r="B123" s="138"/>
      <c r="C123" s="78" t="s">
        <v>293</v>
      </c>
      <c r="D123" s="64"/>
      <c r="E123" s="36"/>
      <c r="F123" s="36"/>
      <c r="G123" s="36"/>
      <c r="H123" s="65"/>
      <c r="I123" s="36"/>
      <c r="J123" s="36"/>
      <c r="K123" s="65"/>
      <c r="L123" s="36"/>
      <c r="M123" s="36"/>
      <c r="N123" s="36"/>
      <c r="O123" s="36"/>
      <c r="P123" s="36"/>
      <c r="Q123" s="36"/>
      <c r="R123" s="36"/>
      <c r="S123" s="21"/>
      <c r="T123" s="21"/>
      <c r="U123" s="21"/>
    </row>
    <row r="124" spans="1:21" ht="12.75" customHeight="1" x14ac:dyDescent="0.2">
      <c r="A124" s="93"/>
      <c r="B124" s="132" t="s">
        <v>91</v>
      </c>
      <c r="C124" s="76" t="s">
        <v>91</v>
      </c>
      <c r="D124" s="34">
        <v>11</v>
      </c>
      <c r="E124" s="14"/>
      <c r="F124" s="14"/>
      <c r="G124" s="14"/>
      <c r="H124" s="30">
        <f t="shared" si="29"/>
        <v>0</v>
      </c>
      <c r="I124" s="14"/>
      <c r="J124" s="14"/>
      <c r="K124" s="30">
        <f t="shared" si="30"/>
        <v>0</v>
      </c>
      <c r="L124" s="14">
        <v>6</v>
      </c>
      <c r="M124" s="14">
        <v>14.35</v>
      </c>
      <c r="N124" s="14">
        <v>3</v>
      </c>
      <c r="O124" s="14">
        <f>+SUM(L124:N124)</f>
        <v>23.35</v>
      </c>
      <c r="P124" s="14">
        <f>+SUM(K124+O124)</f>
        <v>23.35</v>
      </c>
      <c r="Q124" s="14">
        <v>3</v>
      </c>
      <c r="R124" s="14">
        <f t="shared" si="33"/>
        <v>26.35</v>
      </c>
      <c r="S124" s="9"/>
      <c r="T124" s="10"/>
      <c r="U124" s="10"/>
    </row>
    <row r="125" spans="1:21" ht="12.75" customHeight="1" x14ac:dyDescent="0.2">
      <c r="A125" s="93"/>
      <c r="B125" s="121"/>
      <c r="C125" s="76" t="s">
        <v>109</v>
      </c>
      <c r="D125" s="34">
        <v>2</v>
      </c>
      <c r="E125" s="14"/>
      <c r="F125" s="14"/>
      <c r="G125" s="14"/>
      <c r="H125" s="30">
        <f t="shared" si="29"/>
        <v>0</v>
      </c>
      <c r="I125" s="14"/>
      <c r="J125" s="14"/>
      <c r="K125" s="30">
        <f t="shared" si="30"/>
        <v>0</v>
      </c>
      <c r="L125" s="14"/>
      <c r="M125" s="14">
        <v>7.3</v>
      </c>
      <c r="N125" s="14">
        <v>18.2</v>
      </c>
      <c r="O125" s="14">
        <f>+SUM(L125:N125)</f>
        <v>25.5</v>
      </c>
      <c r="P125" s="14">
        <f>+SUM(K125+O125)</f>
        <v>25.5</v>
      </c>
      <c r="Q125" s="14"/>
      <c r="R125" s="14">
        <f t="shared" si="33"/>
        <v>25.5</v>
      </c>
      <c r="S125" s="9"/>
      <c r="T125" s="10"/>
      <c r="U125" s="10"/>
    </row>
    <row r="126" spans="1:21" ht="12.75" customHeight="1" x14ac:dyDescent="0.2">
      <c r="A126" s="93"/>
      <c r="B126" s="121"/>
      <c r="C126" s="76" t="s">
        <v>83</v>
      </c>
      <c r="D126" s="34">
        <v>4</v>
      </c>
      <c r="E126" s="14"/>
      <c r="F126" s="14"/>
      <c r="G126" s="14"/>
      <c r="H126" s="30">
        <f t="shared" si="29"/>
        <v>0</v>
      </c>
      <c r="I126" s="14"/>
      <c r="J126" s="14"/>
      <c r="K126" s="30">
        <f t="shared" si="30"/>
        <v>0</v>
      </c>
      <c r="L126" s="14"/>
      <c r="M126" s="14">
        <v>5.9</v>
      </c>
      <c r="N126" s="14">
        <v>7.3</v>
      </c>
      <c r="O126" s="14">
        <f t="shared" ref="O126:O134" si="34">+SUM(L126:N126)</f>
        <v>13.2</v>
      </c>
      <c r="P126" s="14">
        <f t="shared" ref="P126:P134" si="35">+SUM(K126+O126)</f>
        <v>13.2</v>
      </c>
      <c r="Q126" s="14"/>
      <c r="R126" s="14">
        <f t="shared" si="33"/>
        <v>13.2</v>
      </c>
      <c r="S126" s="9"/>
      <c r="T126" s="10"/>
      <c r="U126" s="10"/>
    </row>
    <row r="127" spans="1:21" ht="12.75" customHeight="1" x14ac:dyDescent="0.2">
      <c r="A127" s="93"/>
      <c r="B127" s="121"/>
      <c r="C127" s="76" t="s">
        <v>92</v>
      </c>
      <c r="D127" s="34">
        <v>4</v>
      </c>
      <c r="E127" s="14"/>
      <c r="F127" s="14"/>
      <c r="G127" s="14"/>
      <c r="H127" s="30">
        <f t="shared" si="29"/>
        <v>0</v>
      </c>
      <c r="I127" s="14"/>
      <c r="J127" s="14"/>
      <c r="K127" s="30">
        <f t="shared" ref="K127:K134" si="36">+SUM(H127:J127)</f>
        <v>0</v>
      </c>
      <c r="L127" s="14">
        <v>5</v>
      </c>
      <c r="M127" s="14">
        <v>8.6</v>
      </c>
      <c r="N127" s="14">
        <v>0.5</v>
      </c>
      <c r="O127" s="14">
        <f t="shared" si="34"/>
        <v>14.1</v>
      </c>
      <c r="P127" s="14">
        <f t="shared" si="35"/>
        <v>14.1</v>
      </c>
      <c r="Q127" s="14"/>
      <c r="R127" s="14">
        <f t="shared" ref="R127:R134" si="37">+SUM(P127:Q127)</f>
        <v>14.1</v>
      </c>
      <c r="S127" s="9"/>
      <c r="T127" s="10"/>
      <c r="U127" s="10"/>
    </row>
    <row r="128" spans="1:21" ht="12.75" customHeight="1" x14ac:dyDescent="0.2">
      <c r="A128" s="93"/>
      <c r="B128" s="121"/>
      <c r="C128" s="76" t="s">
        <v>95</v>
      </c>
      <c r="D128" s="34">
        <v>4</v>
      </c>
      <c r="E128" s="14"/>
      <c r="F128" s="14"/>
      <c r="G128" s="14"/>
      <c r="H128" s="30">
        <f t="shared" si="29"/>
        <v>0</v>
      </c>
      <c r="I128" s="14"/>
      <c r="J128" s="14">
        <v>0.5</v>
      </c>
      <c r="K128" s="30">
        <f t="shared" si="36"/>
        <v>0.5</v>
      </c>
      <c r="L128" s="14"/>
      <c r="M128" s="14">
        <v>5.7</v>
      </c>
      <c r="N128" s="14">
        <v>2.7</v>
      </c>
      <c r="O128" s="14">
        <f t="shared" si="34"/>
        <v>8.4</v>
      </c>
      <c r="P128" s="14">
        <f t="shared" si="35"/>
        <v>8.9</v>
      </c>
      <c r="Q128" s="14">
        <f>20.5+4</f>
        <v>24.5</v>
      </c>
      <c r="R128" s="14">
        <f t="shared" si="37"/>
        <v>33.4</v>
      </c>
      <c r="S128" s="10"/>
      <c r="T128" s="10"/>
      <c r="U128" s="10"/>
    </row>
    <row r="129" spans="1:21" ht="12.75" customHeight="1" x14ac:dyDescent="0.2">
      <c r="A129" s="93"/>
      <c r="B129" s="121"/>
      <c r="C129" s="76" t="s">
        <v>99</v>
      </c>
      <c r="D129" s="34">
        <v>5</v>
      </c>
      <c r="E129" s="14"/>
      <c r="F129" s="14"/>
      <c r="G129" s="14"/>
      <c r="H129" s="30">
        <f t="shared" si="29"/>
        <v>0</v>
      </c>
      <c r="I129" s="14"/>
      <c r="J129" s="14">
        <v>0.5</v>
      </c>
      <c r="K129" s="30">
        <f t="shared" si="36"/>
        <v>0.5</v>
      </c>
      <c r="L129" s="14"/>
      <c r="M129" s="14">
        <v>10</v>
      </c>
      <c r="N129" s="14">
        <v>8.5</v>
      </c>
      <c r="O129" s="14">
        <f t="shared" si="34"/>
        <v>18.5</v>
      </c>
      <c r="P129" s="14">
        <f t="shared" si="35"/>
        <v>19</v>
      </c>
      <c r="Q129" s="14">
        <v>28.5</v>
      </c>
      <c r="R129" s="14">
        <f t="shared" si="37"/>
        <v>47.5</v>
      </c>
      <c r="S129" s="10"/>
      <c r="T129" s="10"/>
      <c r="U129" s="10"/>
    </row>
    <row r="130" spans="1:21" ht="12.75" customHeight="1" x14ac:dyDescent="0.2">
      <c r="A130" s="93"/>
      <c r="B130" s="121"/>
      <c r="C130" s="76" t="s">
        <v>104</v>
      </c>
      <c r="D130" s="34">
        <v>1</v>
      </c>
      <c r="E130" s="14"/>
      <c r="F130" s="14"/>
      <c r="G130" s="14"/>
      <c r="H130" s="30">
        <f t="shared" si="29"/>
        <v>0</v>
      </c>
      <c r="I130" s="14"/>
      <c r="J130" s="14"/>
      <c r="K130" s="30">
        <f t="shared" si="36"/>
        <v>0</v>
      </c>
      <c r="L130" s="14"/>
      <c r="M130" s="14">
        <v>0.1</v>
      </c>
      <c r="N130" s="14"/>
      <c r="O130" s="14">
        <f t="shared" si="34"/>
        <v>0.1</v>
      </c>
      <c r="P130" s="14">
        <f t="shared" si="35"/>
        <v>0.1</v>
      </c>
      <c r="Q130" s="14"/>
      <c r="R130" s="14">
        <f t="shared" si="37"/>
        <v>0.1</v>
      </c>
      <c r="S130" s="10"/>
      <c r="T130" s="10"/>
      <c r="U130" s="10"/>
    </row>
    <row r="131" spans="1:21" ht="12.75" customHeight="1" x14ac:dyDescent="0.2">
      <c r="A131" s="93"/>
      <c r="B131" s="124"/>
      <c r="C131" s="76" t="s">
        <v>108</v>
      </c>
      <c r="D131" s="34">
        <v>4</v>
      </c>
      <c r="E131" s="14"/>
      <c r="F131" s="14"/>
      <c r="G131" s="14"/>
      <c r="H131" s="30">
        <f t="shared" si="29"/>
        <v>0</v>
      </c>
      <c r="I131" s="14"/>
      <c r="J131" s="14"/>
      <c r="K131" s="30">
        <f t="shared" si="36"/>
        <v>0</v>
      </c>
      <c r="L131" s="14">
        <v>0.15</v>
      </c>
      <c r="M131" s="14">
        <v>1.3</v>
      </c>
      <c r="N131" s="14">
        <v>2.2000000000000002</v>
      </c>
      <c r="O131" s="14">
        <f t="shared" si="34"/>
        <v>3.6500000000000004</v>
      </c>
      <c r="P131" s="14">
        <f t="shared" si="35"/>
        <v>3.6500000000000004</v>
      </c>
      <c r="Q131" s="14"/>
      <c r="R131" s="14">
        <f t="shared" si="37"/>
        <v>3.6500000000000004</v>
      </c>
      <c r="S131" s="10"/>
      <c r="T131" s="10"/>
      <c r="U131" s="10"/>
    </row>
    <row r="132" spans="1:21" ht="12.75" customHeight="1" x14ac:dyDescent="0.2">
      <c r="A132" s="93"/>
      <c r="B132" s="132" t="s">
        <v>82</v>
      </c>
      <c r="C132" s="76" t="s">
        <v>82</v>
      </c>
      <c r="D132" s="34">
        <v>20</v>
      </c>
      <c r="E132" s="14">
        <v>6</v>
      </c>
      <c r="F132" s="14"/>
      <c r="G132" s="14">
        <v>1.5</v>
      </c>
      <c r="H132" s="30">
        <f t="shared" si="29"/>
        <v>7.5</v>
      </c>
      <c r="I132" s="14">
        <v>0.5</v>
      </c>
      <c r="J132" s="14"/>
      <c r="K132" s="30">
        <f t="shared" si="36"/>
        <v>8</v>
      </c>
      <c r="L132" s="14">
        <v>18.350000000000001</v>
      </c>
      <c r="M132" s="14">
        <v>38.65</v>
      </c>
      <c r="N132" s="14">
        <v>54.15</v>
      </c>
      <c r="O132" s="14">
        <f t="shared" si="34"/>
        <v>111.15</v>
      </c>
      <c r="P132" s="14">
        <f t="shared" si="35"/>
        <v>119.15</v>
      </c>
      <c r="Q132" s="14">
        <v>6</v>
      </c>
      <c r="R132" s="14">
        <f t="shared" si="37"/>
        <v>125.15</v>
      </c>
      <c r="S132" s="10"/>
      <c r="T132" s="10"/>
      <c r="U132" s="10"/>
    </row>
    <row r="133" spans="1:21" ht="12.75" customHeight="1" x14ac:dyDescent="0.2">
      <c r="A133" s="93"/>
      <c r="B133" s="121"/>
      <c r="C133" s="76" t="s">
        <v>87</v>
      </c>
      <c r="D133" s="34">
        <v>6</v>
      </c>
      <c r="E133" s="14">
        <v>0.75</v>
      </c>
      <c r="F133" s="14"/>
      <c r="G133" s="14"/>
      <c r="H133" s="30">
        <f t="shared" si="29"/>
        <v>0.75</v>
      </c>
      <c r="I133" s="14">
        <v>0.33</v>
      </c>
      <c r="J133" s="14"/>
      <c r="K133" s="30">
        <f t="shared" si="36"/>
        <v>1.08</v>
      </c>
      <c r="L133" s="14"/>
      <c r="M133" s="14">
        <v>0.16</v>
      </c>
      <c r="N133" s="14">
        <v>0.23</v>
      </c>
      <c r="O133" s="14">
        <f t="shared" si="34"/>
        <v>0.39</v>
      </c>
      <c r="P133" s="14">
        <f t="shared" si="35"/>
        <v>1.4700000000000002</v>
      </c>
      <c r="Q133" s="14">
        <v>0.6</v>
      </c>
      <c r="R133" s="14">
        <f t="shared" si="37"/>
        <v>2.0700000000000003</v>
      </c>
      <c r="S133" s="10"/>
      <c r="T133" s="10"/>
      <c r="U133" s="10"/>
    </row>
    <row r="134" spans="1:21" ht="12.75" customHeight="1" x14ac:dyDescent="0.2">
      <c r="A134" s="93"/>
      <c r="B134" s="122"/>
      <c r="C134" s="82" t="s">
        <v>97</v>
      </c>
      <c r="D134" s="86">
        <v>3</v>
      </c>
      <c r="E134" s="17">
        <v>17</v>
      </c>
      <c r="F134" s="17"/>
      <c r="G134" s="17"/>
      <c r="H134" s="32">
        <f t="shared" si="29"/>
        <v>17</v>
      </c>
      <c r="I134" s="17"/>
      <c r="J134" s="17"/>
      <c r="K134" s="32">
        <f t="shared" si="36"/>
        <v>17</v>
      </c>
      <c r="L134" s="17">
        <v>2.2999999999999998</v>
      </c>
      <c r="M134" s="17">
        <v>1.5</v>
      </c>
      <c r="N134" s="17"/>
      <c r="O134" s="17">
        <f t="shared" si="34"/>
        <v>3.8</v>
      </c>
      <c r="P134" s="17">
        <f t="shared" si="35"/>
        <v>20.8</v>
      </c>
      <c r="Q134" s="17">
        <v>0.1</v>
      </c>
      <c r="R134" s="17">
        <f t="shared" si="37"/>
        <v>20.900000000000002</v>
      </c>
      <c r="S134" s="10"/>
      <c r="T134" s="10"/>
      <c r="U134" s="10"/>
    </row>
    <row r="135" spans="1:21" ht="12.75" customHeight="1" x14ac:dyDescent="0.25">
      <c r="A135" s="230" t="s">
        <v>0</v>
      </c>
      <c r="B135" s="231"/>
      <c r="C135" s="232" t="s">
        <v>0</v>
      </c>
      <c r="D135" s="53">
        <f t="shared" ref="D135:R135" si="38">+SUM(D105:D134)</f>
        <v>217</v>
      </c>
      <c r="E135" s="54">
        <f>SUM(E105:E134)</f>
        <v>45.430000000000007</v>
      </c>
      <c r="F135" s="54">
        <f>SUM(F105:F134)</f>
        <v>44.2</v>
      </c>
      <c r="G135" s="54">
        <f>SUM(G105:G134)</f>
        <v>2.2000000000000002</v>
      </c>
      <c r="H135" s="54">
        <f>SUM(H105:H134)</f>
        <v>91.83</v>
      </c>
      <c r="I135" s="54">
        <f t="shared" si="38"/>
        <v>39.629999999999995</v>
      </c>
      <c r="J135" s="54">
        <f t="shared" si="38"/>
        <v>3.5999999999999996</v>
      </c>
      <c r="K135" s="54">
        <f t="shared" si="38"/>
        <v>135.06</v>
      </c>
      <c r="L135" s="54">
        <f t="shared" si="38"/>
        <v>41.349999999999994</v>
      </c>
      <c r="M135" s="54">
        <f t="shared" si="38"/>
        <v>509.5800000000001</v>
      </c>
      <c r="N135" s="54">
        <f t="shared" si="38"/>
        <v>685.35000000000014</v>
      </c>
      <c r="O135" s="54">
        <f t="shared" si="38"/>
        <v>1236.2800000000002</v>
      </c>
      <c r="P135" s="54">
        <f t="shared" si="38"/>
        <v>1371.34</v>
      </c>
      <c r="Q135" s="54">
        <f t="shared" si="38"/>
        <v>219.81</v>
      </c>
      <c r="R135" s="55">
        <f t="shared" si="38"/>
        <v>1591.15</v>
      </c>
      <c r="S135" s="10"/>
      <c r="T135" s="10"/>
      <c r="U135" s="10"/>
    </row>
    <row r="136" spans="1:21" ht="12.75" customHeight="1" x14ac:dyDescent="0.2">
      <c r="A136" s="93" t="s">
        <v>7</v>
      </c>
      <c r="B136" s="120" t="s">
        <v>426</v>
      </c>
      <c r="C136" s="73" t="s">
        <v>123</v>
      </c>
      <c r="D136" s="61">
        <v>77</v>
      </c>
      <c r="E136" s="39">
        <v>0.13</v>
      </c>
      <c r="F136" s="39"/>
      <c r="G136" s="39">
        <v>0.01</v>
      </c>
      <c r="H136" s="48">
        <f t="shared" si="29"/>
        <v>0.14000000000000001</v>
      </c>
      <c r="I136" s="39">
        <v>3.6</v>
      </c>
      <c r="J136" s="39">
        <v>2.1</v>
      </c>
      <c r="K136" s="48">
        <f t="shared" ref="K136:K177" si="39">+SUM(H136:J136)</f>
        <v>5.84</v>
      </c>
      <c r="L136" s="39">
        <v>0.4</v>
      </c>
      <c r="M136" s="39">
        <v>33.909999999999997</v>
      </c>
      <c r="N136" s="39">
        <v>59.26</v>
      </c>
      <c r="O136" s="39">
        <f t="shared" ref="O136:O143" si="40">+SUM(L136:N136)</f>
        <v>93.57</v>
      </c>
      <c r="P136" s="39">
        <f t="shared" ref="P136:P143" si="41">+SUM(K136+O136)</f>
        <v>99.41</v>
      </c>
      <c r="Q136" s="39">
        <f>2.15+10.68</f>
        <v>12.83</v>
      </c>
      <c r="R136" s="39">
        <f t="shared" ref="R136:R177" si="42">+SUM(P136:Q136)</f>
        <v>112.24</v>
      </c>
      <c r="S136" s="10"/>
      <c r="T136" s="10"/>
      <c r="U136" s="10"/>
    </row>
    <row r="137" spans="1:21" ht="12.75" customHeight="1" x14ac:dyDescent="0.2">
      <c r="A137" s="93"/>
      <c r="B137" s="121"/>
      <c r="C137" s="76" t="s">
        <v>140</v>
      </c>
      <c r="D137" s="34">
        <v>3</v>
      </c>
      <c r="E137" s="14"/>
      <c r="F137" s="14"/>
      <c r="G137" s="14"/>
      <c r="H137" s="30">
        <f t="shared" si="29"/>
        <v>0</v>
      </c>
      <c r="I137" s="14"/>
      <c r="J137" s="14"/>
      <c r="K137" s="30">
        <f t="shared" si="39"/>
        <v>0</v>
      </c>
      <c r="L137" s="14"/>
      <c r="M137" s="14">
        <v>1.5</v>
      </c>
      <c r="N137" s="14">
        <v>3.7</v>
      </c>
      <c r="O137" s="14">
        <f t="shared" si="40"/>
        <v>5.2</v>
      </c>
      <c r="P137" s="14">
        <f t="shared" si="41"/>
        <v>5.2</v>
      </c>
      <c r="Q137" s="14">
        <v>0.8</v>
      </c>
      <c r="R137" s="14">
        <f t="shared" si="42"/>
        <v>6</v>
      </c>
      <c r="S137" s="10"/>
      <c r="T137" s="10"/>
      <c r="U137" s="10"/>
    </row>
    <row r="138" spans="1:21" ht="12.75" customHeight="1" x14ac:dyDescent="0.2">
      <c r="A138" s="93"/>
      <c r="B138" s="121"/>
      <c r="C138" s="76" t="s">
        <v>141</v>
      </c>
      <c r="D138" s="34">
        <v>7</v>
      </c>
      <c r="E138" s="14"/>
      <c r="F138" s="14">
        <v>1.6</v>
      </c>
      <c r="G138" s="14">
        <v>1</v>
      </c>
      <c r="H138" s="30">
        <f t="shared" si="29"/>
        <v>2.6</v>
      </c>
      <c r="I138" s="14">
        <v>0.1</v>
      </c>
      <c r="J138" s="14"/>
      <c r="K138" s="30">
        <f t="shared" si="39"/>
        <v>2.7</v>
      </c>
      <c r="L138" s="14"/>
      <c r="M138" s="14">
        <v>3.83</v>
      </c>
      <c r="N138" s="14">
        <v>2.77</v>
      </c>
      <c r="O138" s="14">
        <f t="shared" si="40"/>
        <v>6.6</v>
      </c>
      <c r="P138" s="14">
        <f t="shared" si="41"/>
        <v>9.3000000000000007</v>
      </c>
      <c r="Q138" s="14">
        <v>1.8</v>
      </c>
      <c r="R138" s="14">
        <f t="shared" si="42"/>
        <v>11.100000000000001</v>
      </c>
      <c r="S138" s="15"/>
    </row>
    <row r="139" spans="1:21" ht="12.75" customHeight="1" x14ac:dyDescent="0.2">
      <c r="A139" s="93"/>
      <c r="B139" s="121"/>
      <c r="C139" s="76" t="s">
        <v>147</v>
      </c>
      <c r="D139" s="34">
        <v>11</v>
      </c>
      <c r="E139" s="14"/>
      <c r="F139" s="14"/>
      <c r="G139" s="14"/>
      <c r="H139" s="30">
        <f t="shared" si="29"/>
        <v>0</v>
      </c>
      <c r="I139" s="14"/>
      <c r="J139" s="14"/>
      <c r="K139" s="30">
        <f t="shared" si="39"/>
        <v>0</v>
      </c>
      <c r="L139" s="14"/>
      <c r="M139" s="14">
        <v>14.41</v>
      </c>
      <c r="N139" s="14">
        <v>21.51</v>
      </c>
      <c r="O139" s="14">
        <f t="shared" si="40"/>
        <v>35.92</v>
      </c>
      <c r="P139" s="14">
        <f t="shared" si="41"/>
        <v>35.92</v>
      </c>
      <c r="Q139" s="14">
        <f>0.5+3.7</f>
        <v>4.2</v>
      </c>
      <c r="R139" s="14">
        <f t="shared" si="42"/>
        <v>40.120000000000005</v>
      </c>
      <c r="S139" s="10"/>
      <c r="T139" s="10"/>
      <c r="U139" s="10"/>
    </row>
    <row r="140" spans="1:21" ht="12.75" customHeight="1" x14ac:dyDescent="0.2">
      <c r="A140" s="93"/>
      <c r="B140" s="121"/>
      <c r="C140" s="76" t="s">
        <v>322</v>
      </c>
      <c r="D140" s="34">
        <v>1</v>
      </c>
      <c r="E140" s="14"/>
      <c r="F140" s="14"/>
      <c r="G140" s="14"/>
      <c r="H140" s="30">
        <f t="shared" si="29"/>
        <v>0</v>
      </c>
      <c r="I140" s="14"/>
      <c r="J140" s="14"/>
      <c r="K140" s="30">
        <f t="shared" si="39"/>
        <v>0</v>
      </c>
      <c r="L140" s="14"/>
      <c r="M140" s="14">
        <v>4.5</v>
      </c>
      <c r="N140" s="14">
        <v>0.5</v>
      </c>
      <c r="O140" s="14">
        <f t="shared" si="40"/>
        <v>5</v>
      </c>
      <c r="P140" s="14">
        <f t="shared" si="41"/>
        <v>5</v>
      </c>
      <c r="Q140" s="14"/>
      <c r="R140" s="14">
        <f t="shared" si="42"/>
        <v>5</v>
      </c>
      <c r="S140" s="10"/>
      <c r="T140" s="10"/>
      <c r="U140" s="10"/>
    </row>
    <row r="141" spans="1:21" ht="12.75" customHeight="1" x14ac:dyDescent="0.2">
      <c r="A141" s="93"/>
      <c r="B141" s="121"/>
      <c r="C141" s="76" t="s">
        <v>148</v>
      </c>
      <c r="D141" s="34">
        <v>3</v>
      </c>
      <c r="E141" s="14"/>
      <c r="F141" s="14"/>
      <c r="G141" s="14"/>
      <c r="H141" s="30">
        <f t="shared" si="29"/>
        <v>0</v>
      </c>
      <c r="I141" s="14"/>
      <c r="J141" s="14"/>
      <c r="K141" s="30">
        <f t="shared" si="39"/>
        <v>0</v>
      </c>
      <c r="L141" s="14"/>
      <c r="M141" s="14">
        <v>0.21</v>
      </c>
      <c r="N141" s="14">
        <v>0.6</v>
      </c>
      <c r="O141" s="14">
        <f t="shared" si="40"/>
        <v>0.80999999999999994</v>
      </c>
      <c r="P141" s="14">
        <f t="shared" si="41"/>
        <v>0.80999999999999994</v>
      </c>
      <c r="Q141" s="14">
        <v>0.3</v>
      </c>
      <c r="R141" s="14">
        <f t="shared" si="42"/>
        <v>1.1099999999999999</v>
      </c>
      <c r="S141" s="10"/>
      <c r="T141" s="10"/>
      <c r="U141" s="10"/>
    </row>
    <row r="142" spans="1:21" ht="12.75" customHeight="1" x14ac:dyDescent="0.2">
      <c r="A142" s="93"/>
      <c r="B142" s="121"/>
      <c r="C142" s="76" t="s">
        <v>117</v>
      </c>
      <c r="D142" s="34">
        <v>15</v>
      </c>
      <c r="E142" s="14"/>
      <c r="F142" s="14">
        <v>6</v>
      </c>
      <c r="G142" s="14">
        <v>4</v>
      </c>
      <c r="H142" s="30">
        <f t="shared" si="29"/>
        <v>10</v>
      </c>
      <c r="I142" s="14"/>
      <c r="J142" s="14">
        <v>0.1</v>
      </c>
      <c r="K142" s="30">
        <f t="shared" si="39"/>
        <v>10.1</v>
      </c>
      <c r="L142" s="14"/>
      <c r="M142" s="14">
        <v>0.72</v>
      </c>
      <c r="N142" s="14">
        <v>0.63</v>
      </c>
      <c r="O142" s="14">
        <f t="shared" si="40"/>
        <v>1.35</v>
      </c>
      <c r="P142" s="14">
        <f t="shared" si="41"/>
        <v>11.45</v>
      </c>
      <c r="Q142" s="14">
        <v>3.5</v>
      </c>
      <c r="R142" s="14">
        <f t="shared" si="42"/>
        <v>14.95</v>
      </c>
      <c r="S142" s="10"/>
      <c r="T142" s="10"/>
      <c r="U142" s="10"/>
    </row>
    <row r="143" spans="1:21" ht="12.75" customHeight="1" x14ac:dyDescent="0.2">
      <c r="A143" s="93"/>
      <c r="B143" s="121"/>
      <c r="C143" s="76" t="s">
        <v>149</v>
      </c>
      <c r="D143" s="34">
        <v>4</v>
      </c>
      <c r="E143" s="14"/>
      <c r="F143" s="14"/>
      <c r="G143" s="14"/>
      <c r="H143" s="30">
        <f t="shared" si="29"/>
        <v>0</v>
      </c>
      <c r="I143" s="14"/>
      <c r="J143" s="14"/>
      <c r="K143" s="30">
        <f t="shared" si="39"/>
        <v>0</v>
      </c>
      <c r="L143" s="14"/>
      <c r="M143" s="14">
        <v>1.5</v>
      </c>
      <c r="N143" s="14">
        <v>0.7</v>
      </c>
      <c r="O143" s="14">
        <f t="shared" si="40"/>
        <v>2.2000000000000002</v>
      </c>
      <c r="P143" s="14">
        <f t="shared" si="41"/>
        <v>2.2000000000000002</v>
      </c>
      <c r="Q143" s="14">
        <v>1</v>
      </c>
      <c r="R143" s="14">
        <f t="shared" si="42"/>
        <v>3.2</v>
      </c>
      <c r="S143" s="10"/>
      <c r="T143" s="10"/>
      <c r="U143" s="10"/>
    </row>
    <row r="144" spans="1:21" ht="12.75" customHeight="1" x14ac:dyDescent="0.2">
      <c r="A144" s="93"/>
      <c r="B144" s="121"/>
      <c r="C144" s="76" t="s">
        <v>125</v>
      </c>
      <c r="D144" s="34">
        <v>0</v>
      </c>
      <c r="E144" s="14"/>
      <c r="F144" s="14"/>
      <c r="G144" s="14"/>
      <c r="H144" s="30">
        <f t="shared" si="29"/>
        <v>0</v>
      </c>
      <c r="I144" s="14"/>
      <c r="J144" s="14"/>
      <c r="K144" s="30">
        <f t="shared" si="39"/>
        <v>0</v>
      </c>
      <c r="L144" s="14"/>
      <c r="M144" s="14"/>
      <c r="N144" s="14"/>
      <c r="O144" s="14">
        <f t="shared" ref="O144:O175" si="43">+SUM(L144:N144)</f>
        <v>0</v>
      </c>
      <c r="P144" s="14">
        <f t="shared" ref="P144:P175" si="44">+SUM(K144+O144)</f>
        <v>0</v>
      </c>
      <c r="Q144" s="14"/>
      <c r="R144" s="14">
        <f t="shared" si="42"/>
        <v>0</v>
      </c>
      <c r="S144" s="10"/>
      <c r="T144" s="10"/>
      <c r="U144" s="10"/>
    </row>
    <row r="145" spans="1:21" ht="12.75" customHeight="1" x14ac:dyDescent="0.2">
      <c r="A145" s="93"/>
      <c r="B145" s="121"/>
      <c r="C145" s="76" t="s">
        <v>161</v>
      </c>
      <c r="D145" s="34">
        <v>7</v>
      </c>
      <c r="E145" s="14">
        <v>0.24</v>
      </c>
      <c r="F145" s="14"/>
      <c r="G145" s="14"/>
      <c r="H145" s="30">
        <f t="shared" si="29"/>
        <v>0.24</v>
      </c>
      <c r="I145" s="14"/>
      <c r="J145" s="14"/>
      <c r="K145" s="30">
        <f t="shared" si="39"/>
        <v>0.24</v>
      </c>
      <c r="L145" s="14">
        <v>0.02</v>
      </c>
      <c r="M145" s="14">
        <v>0.14000000000000001</v>
      </c>
      <c r="N145" s="14">
        <v>0.55000000000000004</v>
      </c>
      <c r="O145" s="14">
        <f t="shared" si="43"/>
        <v>0.71000000000000008</v>
      </c>
      <c r="P145" s="14">
        <f t="shared" si="44"/>
        <v>0.95000000000000007</v>
      </c>
      <c r="Q145" s="14">
        <v>0.5</v>
      </c>
      <c r="R145" s="14">
        <f t="shared" si="42"/>
        <v>1.4500000000000002</v>
      </c>
      <c r="S145" s="10"/>
      <c r="T145" s="10"/>
      <c r="U145" s="10"/>
    </row>
    <row r="146" spans="1:21" ht="12.75" customHeight="1" x14ac:dyDescent="0.2">
      <c r="A146" s="93"/>
      <c r="B146" s="121"/>
      <c r="C146" s="76" t="s">
        <v>138</v>
      </c>
      <c r="D146" s="34">
        <v>14</v>
      </c>
      <c r="E146" s="14"/>
      <c r="F146" s="14">
        <v>0.35</v>
      </c>
      <c r="G146" s="14">
        <v>1.51</v>
      </c>
      <c r="H146" s="30">
        <f t="shared" si="29"/>
        <v>1.8599999999999999</v>
      </c>
      <c r="I146" s="14"/>
      <c r="J146" s="14"/>
      <c r="K146" s="30">
        <f t="shared" si="39"/>
        <v>1.8599999999999999</v>
      </c>
      <c r="L146" s="14"/>
      <c r="M146" s="14">
        <v>2.85</v>
      </c>
      <c r="N146" s="14">
        <v>2.17</v>
      </c>
      <c r="O146" s="14">
        <f t="shared" si="43"/>
        <v>5.0199999999999996</v>
      </c>
      <c r="P146" s="14">
        <f t="shared" si="44"/>
        <v>6.879999999999999</v>
      </c>
      <c r="Q146" s="14">
        <v>0.11</v>
      </c>
      <c r="R146" s="14">
        <f t="shared" si="42"/>
        <v>6.9899999999999993</v>
      </c>
      <c r="S146" s="10"/>
      <c r="T146" s="10"/>
      <c r="U146" s="10"/>
    </row>
    <row r="147" spans="1:21" ht="12.75" customHeight="1" x14ac:dyDescent="0.2">
      <c r="A147" s="93"/>
      <c r="B147" s="121"/>
      <c r="C147" s="76" t="s">
        <v>112</v>
      </c>
      <c r="D147" s="34">
        <v>25</v>
      </c>
      <c r="E147" s="14"/>
      <c r="F147" s="14">
        <v>17.399999999999999</v>
      </c>
      <c r="G147" s="14"/>
      <c r="H147" s="30">
        <f t="shared" si="29"/>
        <v>17.399999999999999</v>
      </c>
      <c r="I147" s="14">
        <v>5</v>
      </c>
      <c r="J147" s="14">
        <v>2.2999999999999998</v>
      </c>
      <c r="K147" s="30">
        <f t="shared" si="39"/>
        <v>24.7</v>
      </c>
      <c r="L147" s="14"/>
      <c r="M147" s="14">
        <v>38.49</v>
      </c>
      <c r="N147" s="14">
        <v>34.82</v>
      </c>
      <c r="O147" s="14">
        <f t="shared" si="43"/>
        <v>73.31</v>
      </c>
      <c r="P147" s="14">
        <f t="shared" si="44"/>
        <v>98.01</v>
      </c>
      <c r="Q147" s="14">
        <f>9+1.96</f>
        <v>10.96</v>
      </c>
      <c r="R147" s="14">
        <f t="shared" si="42"/>
        <v>108.97</v>
      </c>
      <c r="S147" s="10"/>
      <c r="T147" s="10"/>
      <c r="U147" s="10"/>
    </row>
    <row r="148" spans="1:21" ht="12.75" customHeight="1" x14ac:dyDescent="0.2">
      <c r="A148" s="93"/>
      <c r="B148" s="121"/>
      <c r="C148" s="76" t="s">
        <v>144</v>
      </c>
      <c r="D148" s="34">
        <v>28</v>
      </c>
      <c r="E148" s="14">
        <v>1.5</v>
      </c>
      <c r="F148" s="14">
        <v>1.34</v>
      </c>
      <c r="G148" s="14">
        <v>0.9</v>
      </c>
      <c r="H148" s="30">
        <f t="shared" si="29"/>
        <v>3.7399999999999998</v>
      </c>
      <c r="I148" s="14"/>
      <c r="J148" s="14">
        <v>0.4</v>
      </c>
      <c r="K148" s="30">
        <f t="shared" si="39"/>
        <v>4.1399999999999997</v>
      </c>
      <c r="L148" s="14">
        <v>0.01</v>
      </c>
      <c r="M148" s="14">
        <v>16.37</v>
      </c>
      <c r="N148" s="14">
        <v>15.78</v>
      </c>
      <c r="O148" s="14">
        <f t="shared" si="43"/>
        <v>32.160000000000004</v>
      </c>
      <c r="P148" s="14">
        <f t="shared" si="44"/>
        <v>36.300000000000004</v>
      </c>
      <c r="Q148" s="14">
        <f>1.9+2.51</f>
        <v>4.41</v>
      </c>
      <c r="R148" s="14">
        <f t="shared" si="42"/>
        <v>40.710000000000008</v>
      </c>
      <c r="S148" s="10"/>
      <c r="T148" s="10"/>
      <c r="U148" s="10"/>
    </row>
    <row r="149" spans="1:21" ht="12.75" customHeight="1" x14ac:dyDescent="0.2">
      <c r="A149" s="93"/>
      <c r="B149" s="121"/>
      <c r="C149" s="76" t="s">
        <v>116</v>
      </c>
      <c r="D149" s="34">
        <v>11</v>
      </c>
      <c r="E149" s="14">
        <v>0.7</v>
      </c>
      <c r="F149" s="14">
        <v>0.3</v>
      </c>
      <c r="G149" s="14">
        <v>2.6</v>
      </c>
      <c r="H149" s="30">
        <f t="shared" si="29"/>
        <v>3.6</v>
      </c>
      <c r="I149" s="14">
        <v>1</v>
      </c>
      <c r="J149" s="14"/>
      <c r="K149" s="30">
        <f t="shared" si="39"/>
        <v>4.5999999999999996</v>
      </c>
      <c r="L149" s="14"/>
      <c r="M149" s="14">
        <v>54.05</v>
      </c>
      <c r="N149" s="14">
        <v>2.96</v>
      </c>
      <c r="O149" s="14">
        <f t="shared" si="43"/>
        <v>57.01</v>
      </c>
      <c r="P149" s="14">
        <f t="shared" si="44"/>
        <v>61.61</v>
      </c>
      <c r="Q149" s="14">
        <v>2.0099999999999998</v>
      </c>
      <c r="R149" s="14">
        <f t="shared" si="42"/>
        <v>63.62</v>
      </c>
      <c r="S149" s="10"/>
      <c r="T149" s="10"/>
      <c r="U149" s="10"/>
    </row>
    <row r="150" spans="1:21" ht="12.75" customHeight="1" x14ac:dyDescent="0.2">
      <c r="A150" s="93"/>
      <c r="B150" s="121"/>
      <c r="C150" s="76" t="s">
        <v>158</v>
      </c>
      <c r="D150" s="34">
        <v>8</v>
      </c>
      <c r="E150" s="14"/>
      <c r="F150" s="14">
        <v>0.7</v>
      </c>
      <c r="G150" s="14">
        <v>1.4</v>
      </c>
      <c r="H150" s="30">
        <f t="shared" si="29"/>
        <v>2.0999999999999996</v>
      </c>
      <c r="I150" s="14">
        <v>0.3</v>
      </c>
      <c r="J150" s="14"/>
      <c r="K150" s="30">
        <f t="shared" si="39"/>
        <v>2.3999999999999995</v>
      </c>
      <c r="L150" s="14"/>
      <c r="M150" s="14">
        <v>2.4</v>
      </c>
      <c r="N150" s="14">
        <v>0.61</v>
      </c>
      <c r="O150" s="14">
        <f t="shared" si="43"/>
        <v>3.01</v>
      </c>
      <c r="P150" s="14">
        <f t="shared" si="44"/>
        <v>5.4099999999999993</v>
      </c>
      <c r="Q150" s="14">
        <v>1.32</v>
      </c>
      <c r="R150" s="14">
        <f t="shared" si="42"/>
        <v>6.7299999999999995</v>
      </c>
      <c r="S150" s="10"/>
      <c r="T150" s="10"/>
      <c r="U150" s="10"/>
    </row>
    <row r="151" spans="1:21" ht="12.75" customHeight="1" x14ac:dyDescent="0.2">
      <c r="A151" s="93"/>
      <c r="B151" s="121"/>
      <c r="C151" s="76" t="s">
        <v>146</v>
      </c>
      <c r="D151" s="34">
        <v>20</v>
      </c>
      <c r="E151" s="14">
        <v>0.3</v>
      </c>
      <c r="F151" s="14">
        <v>2</v>
      </c>
      <c r="G151" s="14">
        <v>0.05</v>
      </c>
      <c r="H151" s="30">
        <f t="shared" si="29"/>
        <v>2.3499999999999996</v>
      </c>
      <c r="I151" s="14"/>
      <c r="J151" s="14">
        <v>0.4</v>
      </c>
      <c r="K151" s="30">
        <f t="shared" si="39"/>
        <v>2.7499999999999996</v>
      </c>
      <c r="L151" s="14"/>
      <c r="M151" s="14">
        <v>7.26</v>
      </c>
      <c r="N151" s="14">
        <v>5.44</v>
      </c>
      <c r="O151" s="14">
        <f t="shared" si="43"/>
        <v>12.7</v>
      </c>
      <c r="P151" s="14">
        <f t="shared" si="44"/>
        <v>15.45</v>
      </c>
      <c r="Q151" s="14">
        <f>1.6+3.61</f>
        <v>5.21</v>
      </c>
      <c r="R151" s="14">
        <f t="shared" si="42"/>
        <v>20.66</v>
      </c>
      <c r="S151" s="10"/>
      <c r="T151" s="10"/>
      <c r="U151" s="10"/>
    </row>
    <row r="152" spans="1:21" ht="12.75" customHeight="1" x14ac:dyDescent="0.2">
      <c r="A152" s="93"/>
      <c r="B152" s="121"/>
      <c r="C152" s="76" t="s">
        <v>115</v>
      </c>
      <c r="D152" s="34">
        <v>2</v>
      </c>
      <c r="E152" s="14"/>
      <c r="F152" s="14"/>
      <c r="G152" s="14"/>
      <c r="H152" s="30">
        <f t="shared" si="29"/>
        <v>0</v>
      </c>
      <c r="I152" s="14"/>
      <c r="J152" s="14"/>
      <c r="K152" s="30">
        <f t="shared" si="39"/>
        <v>0</v>
      </c>
      <c r="L152" s="14">
        <v>1.3</v>
      </c>
      <c r="M152" s="14"/>
      <c r="N152" s="14"/>
      <c r="O152" s="14">
        <f t="shared" si="43"/>
        <v>1.3</v>
      </c>
      <c r="P152" s="14">
        <f t="shared" si="44"/>
        <v>1.3</v>
      </c>
      <c r="Q152" s="14">
        <v>0.7</v>
      </c>
      <c r="R152" s="14">
        <f t="shared" si="42"/>
        <v>2</v>
      </c>
      <c r="S152" s="10"/>
      <c r="T152" s="10"/>
      <c r="U152" s="10"/>
    </row>
    <row r="153" spans="1:21" ht="12.75" customHeight="1" x14ac:dyDescent="0.2">
      <c r="A153" s="93"/>
      <c r="B153" s="121"/>
      <c r="C153" s="76" t="s">
        <v>145</v>
      </c>
      <c r="D153" s="34">
        <v>10</v>
      </c>
      <c r="E153" s="14">
        <v>15</v>
      </c>
      <c r="F153" s="14"/>
      <c r="G153" s="14">
        <v>3.05</v>
      </c>
      <c r="H153" s="30">
        <f t="shared" si="29"/>
        <v>18.05</v>
      </c>
      <c r="I153" s="14">
        <v>0.25</v>
      </c>
      <c r="J153" s="14"/>
      <c r="K153" s="30">
        <f t="shared" si="39"/>
        <v>18.3</v>
      </c>
      <c r="L153" s="14"/>
      <c r="M153" s="14">
        <v>3.81</v>
      </c>
      <c r="N153" s="14">
        <v>10.23</v>
      </c>
      <c r="O153" s="14">
        <f t="shared" si="43"/>
        <v>14.040000000000001</v>
      </c>
      <c r="P153" s="14">
        <f t="shared" si="44"/>
        <v>32.340000000000003</v>
      </c>
      <c r="Q153" s="14">
        <v>0.18</v>
      </c>
      <c r="R153" s="14">
        <f t="shared" si="42"/>
        <v>32.520000000000003</v>
      </c>
      <c r="S153" s="10"/>
      <c r="T153" s="10"/>
      <c r="U153" s="10"/>
    </row>
    <row r="154" spans="1:21" ht="12.75" customHeight="1" x14ac:dyDescent="0.2">
      <c r="A154" s="93"/>
      <c r="B154" s="121"/>
      <c r="C154" s="76" t="s">
        <v>136</v>
      </c>
      <c r="D154" s="34">
        <v>6</v>
      </c>
      <c r="E154" s="14"/>
      <c r="F154" s="14"/>
      <c r="G154" s="14"/>
      <c r="H154" s="30">
        <f t="shared" si="29"/>
        <v>0</v>
      </c>
      <c r="I154" s="14"/>
      <c r="J154" s="14">
        <v>0.02</v>
      </c>
      <c r="K154" s="30">
        <f t="shared" si="39"/>
        <v>0.02</v>
      </c>
      <c r="L154" s="14"/>
      <c r="M154" s="14">
        <v>9</v>
      </c>
      <c r="N154" s="14">
        <v>12.89</v>
      </c>
      <c r="O154" s="14">
        <f t="shared" si="43"/>
        <v>21.89</v>
      </c>
      <c r="P154" s="14">
        <f t="shared" si="44"/>
        <v>21.91</v>
      </c>
      <c r="Q154" s="14"/>
      <c r="R154" s="14">
        <f t="shared" si="42"/>
        <v>21.91</v>
      </c>
      <c r="S154" s="10"/>
      <c r="T154" s="10"/>
      <c r="U154" s="10"/>
    </row>
    <row r="155" spans="1:21" ht="12.75" customHeight="1" x14ac:dyDescent="0.2">
      <c r="A155" s="93"/>
      <c r="B155" s="121"/>
      <c r="C155" s="76" t="s">
        <v>150</v>
      </c>
      <c r="D155" s="34">
        <v>8</v>
      </c>
      <c r="E155" s="14"/>
      <c r="F155" s="14"/>
      <c r="G155" s="14"/>
      <c r="H155" s="30">
        <f t="shared" si="29"/>
        <v>0</v>
      </c>
      <c r="I155" s="14"/>
      <c r="J155" s="14"/>
      <c r="K155" s="30">
        <f t="shared" si="39"/>
        <v>0</v>
      </c>
      <c r="L155" s="14"/>
      <c r="M155" s="14">
        <v>4.95</v>
      </c>
      <c r="N155" s="14">
        <v>10.16</v>
      </c>
      <c r="O155" s="14">
        <f t="shared" si="43"/>
        <v>15.11</v>
      </c>
      <c r="P155" s="14">
        <f t="shared" si="44"/>
        <v>15.11</v>
      </c>
      <c r="Q155" s="14"/>
      <c r="R155" s="14">
        <f t="shared" si="42"/>
        <v>15.11</v>
      </c>
      <c r="S155" s="10"/>
      <c r="T155" s="10"/>
      <c r="U155" s="10"/>
    </row>
    <row r="156" spans="1:21" ht="12.75" customHeight="1" x14ac:dyDescent="0.2">
      <c r="A156" s="93"/>
      <c r="B156" s="124"/>
      <c r="C156" s="78" t="s">
        <v>124</v>
      </c>
      <c r="D156" s="64"/>
      <c r="E156" s="36"/>
      <c r="F156" s="36"/>
      <c r="G156" s="36"/>
      <c r="H156" s="65"/>
      <c r="I156" s="36"/>
      <c r="J156" s="36"/>
      <c r="K156" s="65"/>
      <c r="L156" s="36"/>
      <c r="M156" s="36"/>
      <c r="N156" s="36"/>
      <c r="O156" s="36"/>
      <c r="P156" s="36"/>
      <c r="Q156" s="36"/>
      <c r="R156" s="36"/>
      <c r="S156" s="10"/>
      <c r="T156" s="10"/>
      <c r="U156" s="10"/>
    </row>
    <row r="157" spans="1:21" ht="12.75" customHeight="1" x14ac:dyDescent="0.2">
      <c r="A157" s="93"/>
      <c r="B157" s="121" t="s">
        <v>427</v>
      </c>
      <c r="C157" s="76" t="s">
        <v>131</v>
      </c>
      <c r="D157" s="34">
        <v>87</v>
      </c>
      <c r="E157" s="14">
        <v>5.65</v>
      </c>
      <c r="F157" s="14">
        <v>2.2000000000000002</v>
      </c>
      <c r="G157" s="14"/>
      <c r="H157" s="30">
        <f t="shared" si="29"/>
        <v>7.8500000000000005</v>
      </c>
      <c r="I157" s="14">
        <v>0.24</v>
      </c>
      <c r="J157" s="14">
        <v>0.4</v>
      </c>
      <c r="K157" s="30">
        <f t="shared" si="39"/>
        <v>8.49</v>
      </c>
      <c r="L157" s="14">
        <v>1.25</v>
      </c>
      <c r="M157" s="14">
        <v>34.83</v>
      </c>
      <c r="N157" s="14">
        <v>9.8000000000000007</v>
      </c>
      <c r="O157" s="14">
        <f t="shared" si="43"/>
        <v>45.879999999999995</v>
      </c>
      <c r="P157" s="14">
        <f t="shared" si="44"/>
        <v>54.37</v>
      </c>
      <c r="Q157" s="14">
        <f>0.6+16.56</f>
        <v>17.16</v>
      </c>
      <c r="R157" s="14">
        <f t="shared" si="42"/>
        <v>71.53</v>
      </c>
      <c r="S157" s="10"/>
      <c r="T157" s="10"/>
      <c r="U157" s="10"/>
    </row>
    <row r="158" spans="1:21" ht="12.75" customHeight="1" x14ac:dyDescent="0.2">
      <c r="A158" s="93"/>
      <c r="B158" s="121"/>
      <c r="C158" s="76" t="s">
        <v>128</v>
      </c>
      <c r="D158" s="34">
        <v>12</v>
      </c>
      <c r="E158" s="14">
        <v>2.1</v>
      </c>
      <c r="F158" s="14"/>
      <c r="G158" s="14"/>
      <c r="H158" s="30">
        <f t="shared" si="29"/>
        <v>2.1</v>
      </c>
      <c r="I158" s="14"/>
      <c r="J158" s="14"/>
      <c r="K158" s="30">
        <f t="shared" si="39"/>
        <v>2.1</v>
      </c>
      <c r="L158" s="14">
        <v>0.2</v>
      </c>
      <c r="M158" s="14">
        <v>2.96</v>
      </c>
      <c r="N158" s="14">
        <v>4.1100000000000003</v>
      </c>
      <c r="O158" s="14">
        <f t="shared" si="43"/>
        <v>7.2700000000000005</v>
      </c>
      <c r="P158" s="14">
        <f t="shared" si="44"/>
        <v>9.370000000000001</v>
      </c>
      <c r="Q158" s="14">
        <v>0.1</v>
      </c>
      <c r="R158" s="14">
        <f t="shared" si="42"/>
        <v>9.4700000000000006</v>
      </c>
      <c r="S158" s="10"/>
      <c r="T158" s="10"/>
      <c r="U158" s="10"/>
    </row>
    <row r="159" spans="1:21" ht="12.75" customHeight="1" x14ac:dyDescent="0.2">
      <c r="A159" s="93"/>
      <c r="B159" s="121"/>
      <c r="C159" s="76" t="s">
        <v>152</v>
      </c>
      <c r="D159" s="34">
        <v>14</v>
      </c>
      <c r="E159" s="14">
        <v>1.81</v>
      </c>
      <c r="F159" s="14"/>
      <c r="G159" s="14">
        <v>0.3</v>
      </c>
      <c r="H159" s="30">
        <f t="shared" si="29"/>
        <v>2.11</v>
      </c>
      <c r="I159" s="14">
        <v>0.01</v>
      </c>
      <c r="J159" s="14"/>
      <c r="K159" s="30">
        <f t="shared" si="39"/>
        <v>2.1199999999999997</v>
      </c>
      <c r="L159" s="14"/>
      <c r="M159" s="14">
        <v>0.75</v>
      </c>
      <c r="N159" s="14">
        <v>0.62</v>
      </c>
      <c r="O159" s="14">
        <f t="shared" si="43"/>
        <v>1.37</v>
      </c>
      <c r="P159" s="14">
        <f t="shared" si="44"/>
        <v>3.4899999999999998</v>
      </c>
      <c r="Q159" s="14">
        <v>0.19</v>
      </c>
      <c r="R159" s="14">
        <f t="shared" si="42"/>
        <v>3.6799999999999997</v>
      </c>
      <c r="S159" s="10"/>
      <c r="T159" s="10"/>
      <c r="U159" s="10"/>
    </row>
    <row r="160" spans="1:21" ht="12.75" customHeight="1" x14ac:dyDescent="0.2">
      <c r="A160" s="93"/>
      <c r="B160" s="121"/>
      <c r="C160" s="76" t="s">
        <v>160</v>
      </c>
      <c r="D160" s="34">
        <v>39</v>
      </c>
      <c r="E160" s="14">
        <v>8.61</v>
      </c>
      <c r="F160" s="14">
        <v>0.03</v>
      </c>
      <c r="G160" s="14"/>
      <c r="H160" s="30">
        <f t="shared" si="29"/>
        <v>8.6399999999999988</v>
      </c>
      <c r="I160" s="14">
        <v>9.1999999999999993</v>
      </c>
      <c r="J160" s="14"/>
      <c r="K160" s="30">
        <f t="shared" si="39"/>
        <v>17.839999999999996</v>
      </c>
      <c r="L160" s="14">
        <v>0.45</v>
      </c>
      <c r="M160" s="14">
        <v>9.09</v>
      </c>
      <c r="N160" s="14">
        <v>1.65</v>
      </c>
      <c r="O160" s="14">
        <f t="shared" si="43"/>
        <v>11.19</v>
      </c>
      <c r="P160" s="14">
        <f t="shared" si="44"/>
        <v>29.029999999999994</v>
      </c>
      <c r="Q160" s="14">
        <f>0.5+1.24</f>
        <v>1.74</v>
      </c>
      <c r="R160" s="14">
        <f t="shared" si="42"/>
        <v>30.769999999999992</v>
      </c>
      <c r="S160" s="10"/>
      <c r="T160" s="10"/>
      <c r="U160" s="10"/>
    </row>
    <row r="161" spans="1:21" ht="12.75" customHeight="1" x14ac:dyDescent="0.2">
      <c r="A161" s="93"/>
      <c r="B161" s="121"/>
      <c r="C161" s="76" t="s">
        <v>113</v>
      </c>
      <c r="D161" s="34">
        <v>65</v>
      </c>
      <c r="E161" s="14">
        <v>4.18</v>
      </c>
      <c r="F161" s="14">
        <v>2.6</v>
      </c>
      <c r="G161" s="14"/>
      <c r="H161" s="30">
        <f t="shared" si="29"/>
        <v>6.7799999999999994</v>
      </c>
      <c r="I161" s="14"/>
      <c r="J161" s="14">
        <v>1.51</v>
      </c>
      <c r="K161" s="30">
        <f t="shared" si="39"/>
        <v>8.2899999999999991</v>
      </c>
      <c r="L161" s="14"/>
      <c r="M161" s="14">
        <v>8.86</v>
      </c>
      <c r="N161" s="14">
        <v>4.33</v>
      </c>
      <c r="O161" s="14">
        <f t="shared" si="43"/>
        <v>13.19</v>
      </c>
      <c r="P161" s="14">
        <f t="shared" si="44"/>
        <v>21.479999999999997</v>
      </c>
      <c r="Q161" s="14">
        <v>1.51</v>
      </c>
      <c r="R161" s="14">
        <f t="shared" si="42"/>
        <v>22.99</v>
      </c>
      <c r="S161" s="10"/>
      <c r="T161" s="10"/>
      <c r="U161" s="10"/>
    </row>
    <row r="162" spans="1:21" ht="12.75" customHeight="1" x14ac:dyDescent="0.2">
      <c r="A162" s="93"/>
      <c r="B162" s="121"/>
      <c r="C162" s="76" t="s">
        <v>159</v>
      </c>
      <c r="D162" s="34">
        <v>1</v>
      </c>
      <c r="E162" s="14"/>
      <c r="F162" s="14"/>
      <c r="G162" s="14"/>
      <c r="H162" s="30">
        <f t="shared" si="29"/>
        <v>0</v>
      </c>
      <c r="I162" s="14"/>
      <c r="J162" s="14"/>
      <c r="K162" s="30">
        <f t="shared" si="39"/>
        <v>0</v>
      </c>
      <c r="L162" s="14">
        <v>0.5</v>
      </c>
      <c r="M162" s="14"/>
      <c r="N162" s="14"/>
      <c r="O162" s="14">
        <f t="shared" si="43"/>
        <v>0.5</v>
      </c>
      <c r="P162" s="14">
        <f t="shared" si="44"/>
        <v>0.5</v>
      </c>
      <c r="Q162" s="14">
        <v>14</v>
      </c>
      <c r="R162" s="14">
        <f t="shared" si="42"/>
        <v>14.5</v>
      </c>
      <c r="S162" s="10"/>
      <c r="T162" s="10"/>
      <c r="U162" s="10"/>
    </row>
    <row r="163" spans="1:21" ht="12.75" customHeight="1" x14ac:dyDescent="0.2">
      <c r="A163" s="93"/>
      <c r="B163" s="121"/>
      <c r="C163" s="76" t="s">
        <v>143</v>
      </c>
      <c r="D163" s="34">
        <v>3</v>
      </c>
      <c r="E163" s="14"/>
      <c r="F163" s="14"/>
      <c r="G163" s="14"/>
      <c r="H163" s="30">
        <f t="shared" si="29"/>
        <v>0</v>
      </c>
      <c r="I163" s="14"/>
      <c r="J163" s="14"/>
      <c r="K163" s="30">
        <f t="shared" si="39"/>
        <v>0</v>
      </c>
      <c r="L163" s="14"/>
      <c r="M163" s="14">
        <v>0.05</v>
      </c>
      <c r="N163" s="14"/>
      <c r="O163" s="14">
        <f t="shared" si="43"/>
        <v>0.05</v>
      </c>
      <c r="P163" s="14">
        <f t="shared" si="44"/>
        <v>0.05</v>
      </c>
      <c r="Q163" s="14">
        <v>0.11</v>
      </c>
      <c r="R163" s="14">
        <f t="shared" si="42"/>
        <v>0.16</v>
      </c>
      <c r="S163" s="10"/>
      <c r="T163" s="10"/>
      <c r="U163" s="10"/>
    </row>
    <row r="164" spans="1:21" ht="12.75" customHeight="1" x14ac:dyDescent="0.2">
      <c r="A164" s="93"/>
      <c r="B164" s="121"/>
      <c r="C164" s="76" t="s">
        <v>153</v>
      </c>
      <c r="D164" s="34">
        <v>8</v>
      </c>
      <c r="E164" s="14">
        <v>0.2</v>
      </c>
      <c r="F164" s="14"/>
      <c r="G164" s="14"/>
      <c r="H164" s="30">
        <f t="shared" si="29"/>
        <v>0.2</v>
      </c>
      <c r="I164" s="14"/>
      <c r="J164" s="14"/>
      <c r="K164" s="30">
        <f t="shared" si="39"/>
        <v>0.2</v>
      </c>
      <c r="L164" s="14"/>
      <c r="M164" s="14">
        <v>7.52</v>
      </c>
      <c r="N164" s="14">
        <v>0.06</v>
      </c>
      <c r="O164" s="14">
        <f t="shared" si="43"/>
        <v>7.5799999999999992</v>
      </c>
      <c r="P164" s="14">
        <f t="shared" si="44"/>
        <v>7.7799999999999994</v>
      </c>
      <c r="Q164" s="14">
        <v>4</v>
      </c>
      <c r="R164" s="14">
        <f t="shared" si="42"/>
        <v>11.78</v>
      </c>
      <c r="S164" s="10"/>
      <c r="T164" s="10"/>
      <c r="U164" s="10"/>
    </row>
    <row r="165" spans="1:21" ht="12.75" customHeight="1" x14ac:dyDescent="0.2">
      <c r="A165" s="93"/>
      <c r="B165" s="121"/>
      <c r="C165" s="78" t="s">
        <v>478</v>
      </c>
      <c r="D165" s="64"/>
      <c r="E165" s="36"/>
      <c r="F165" s="36"/>
      <c r="G165" s="36"/>
      <c r="H165" s="65"/>
      <c r="I165" s="36"/>
      <c r="J165" s="36"/>
      <c r="K165" s="65"/>
      <c r="L165" s="36"/>
      <c r="M165" s="36"/>
      <c r="N165" s="36"/>
      <c r="O165" s="36"/>
      <c r="P165" s="36"/>
      <c r="Q165" s="36"/>
      <c r="R165" s="36"/>
      <c r="S165" s="10"/>
      <c r="T165" s="10"/>
      <c r="U165" s="10"/>
    </row>
    <row r="166" spans="1:21" ht="12.75" customHeight="1" x14ac:dyDescent="0.2">
      <c r="A166" s="93"/>
      <c r="B166" s="121"/>
      <c r="C166" s="76" t="s">
        <v>142</v>
      </c>
      <c r="D166" s="34">
        <v>1</v>
      </c>
      <c r="E166" s="14"/>
      <c r="F166" s="14"/>
      <c r="G166" s="14"/>
      <c r="H166" s="30">
        <f t="shared" si="29"/>
        <v>0</v>
      </c>
      <c r="I166" s="14"/>
      <c r="J166" s="14"/>
      <c r="K166" s="30">
        <f t="shared" si="39"/>
        <v>0</v>
      </c>
      <c r="L166" s="14"/>
      <c r="M166" s="14"/>
      <c r="N166" s="14"/>
      <c r="O166" s="14">
        <f t="shared" si="43"/>
        <v>0</v>
      </c>
      <c r="P166" s="14">
        <f t="shared" si="44"/>
        <v>0</v>
      </c>
      <c r="Q166" s="14"/>
      <c r="R166" s="14">
        <f t="shared" si="42"/>
        <v>0</v>
      </c>
      <c r="S166" s="10"/>
      <c r="T166" s="10"/>
      <c r="U166" s="10"/>
    </row>
    <row r="167" spans="1:21" ht="12.75" customHeight="1" x14ac:dyDescent="0.2">
      <c r="A167" s="93"/>
      <c r="B167" s="121"/>
      <c r="C167" s="76" t="s">
        <v>133</v>
      </c>
      <c r="D167" s="34">
        <v>22</v>
      </c>
      <c r="E167" s="14">
        <v>2.66</v>
      </c>
      <c r="F167" s="14">
        <v>0.3</v>
      </c>
      <c r="G167" s="14">
        <v>0.5</v>
      </c>
      <c r="H167" s="30">
        <f t="shared" si="29"/>
        <v>3.46</v>
      </c>
      <c r="I167" s="14"/>
      <c r="J167" s="14"/>
      <c r="K167" s="30">
        <f t="shared" si="39"/>
        <v>3.46</v>
      </c>
      <c r="L167" s="14">
        <v>0.3</v>
      </c>
      <c r="M167" s="14">
        <v>109.53</v>
      </c>
      <c r="N167" s="14">
        <v>72.17</v>
      </c>
      <c r="O167" s="14">
        <f t="shared" si="43"/>
        <v>182</v>
      </c>
      <c r="P167" s="14">
        <f t="shared" si="44"/>
        <v>185.46</v>
      </c>
      <c r="Q167" s="14">
        <v>21.2</v>
      </c>
      <c r="R167" s="14">
        <f t="shared" si="42"/>
        <v>206.66</v>
      </c>
      <c r="S167" s="10"/>
      <c r="T167" s="10"/>
      <c r="U167" s="10"/>
    </row>
    <row r="168" spans="1:21" ht="12.75" customHeight="1" x14ac:dyDescent="0.2">
      <c r="A168" s="93"/>
      <c r="B168" s="121"/>
      <c r="C168" s="76" t="s">
        <v>134</v>
      </c>
      <c r="D168" s="34">
        <v>41</v>
      </c>
      <c r="E168" s="14">
        <v>1.25</v>
      </c>
      <c r="F168" s="14">
        <v>0.1</v>
      </c>
      <c r="G168" s="14">
        <v>1.5</v>
      </c>
      <c r="H168" s="30">
        <f t="shared" si="29"/>
        <v>2.85</v>
      </c>
      <c r="I168" s="14"/>
      <c r="J168" s="14">
        <v>1</v>
      </c>
      <c r="K168" s="30">
        <f t="shared" si="39"/>
        <v>3.85</v>
      </c>
      <c r="L168" s="14">
        <v>8.4</v>
      </c>
      <c r="M168" s="14">
        <v>16.73</v>
      </c>
      <c r="N168" s="14">
        <v>8.61</v>
      </c>
      <c r="O168" s="14">
        <f t="shared" si="43"/>
        <v>33.74</v>
      </c>
      <c r="P168" s="14">
        <f t="shared" si="44"/>
        <v>37.590000000000003</v>
      </c>
      <c r="Q168" s="14">
        <f>0.5+16.52</f>
        <v>17.02</v>
      </c>
      <c r="R168" s="14">
        <f t="shared" si="42"/>
        <v>54.61</v>
      </c>
      <c r="S168" s="10"/>
      <c r="T168" s="10"/>
      <c r="U168" s="10"/>
    </row>
    <row r="169" spans="1:21" ht="12.75" customHeight="1" x14ac:dyDescent="0.2">
      <c r="A169" s="93"/>
      <c r="B169" s="121"/>
      <c r="C169" s="76" t="s">
        <v>135</v>
      </c>
      <c r="D169" s="34">
        <v>6</v>
      </c>
      <c r="E169" s="14"/>
      <c r="F169" s="14"/>
      <c r="G169" s="14"/>
      <c r="H169" s="30">
        <f t="shared" si="29"/>
        <v>0</v>
      </c>
      <c r="I169" s="14">
        <v>0.05</v>
      </c>
      <c r="J169" s="14"/>
      <c r="K169" s="30">
        <f t="shared" si="39"/>
        <v>0.05</v>
      </c>
      <c r="L169" s="14"/>
      <c r="M169" s="14">
        <v>6.2</v>
      </c>
      <c r="N169" s="14">
        <v>2.95</v>
      </c>
      <c r="O169" s="14">
        <f t="shared" si="43"/>
        <v>9.15</v>
      </c>
      <c r="P169" s="14">
        <f t="shared" si="44"/>
        <v>9.2000000000000011</v>
      </c>
      <c r="Q169" s="14"/>
      <c r="R169" s="14">
        <f t="shared" si="42"/>
        <v>9.2000000000000011</v>
      </c>
      <c r="S169" s="10"/>
      <c r="T169" s="10"/>
      <c r="U169" s="10"/>
    </row>
    <row r="170" spans="1:21" ht="12.75" customHeight="1" x14ac:dyDescent="0.2">
      <c r="A170" s="93"/>
      <c r="B170" s="124"/>
      <c r="C170" s="76" t="s">
        <v>110</v>
      </c>
      <c r="D170" s="34">
        <v>0</v>
      </c>
      <c r="E170" s="14"/>
      <c r="F170" s="14"/>
      <c r="G170" s="14"/>
      <c r="H170" s="30">
        <f t="shared" si="29"/>
        <v>0</v>
      </c>
      <c r="I170" s="14"/>
      <c r="J170" s="14"/>
      <c r="K170" s="30">
        <f t="shared" si="39"/>
        <v>0</v>
      </c>
      <c r="L170" s="14"/>
      <c r="M170" s="14"/>
      <c r="N170" s="14"/>
      <c r="O170" s="14">
        <f t="shared" si="43"/>
        <v>0</v>
      </c>
      <c r="P170" s="14">
        <f t="shared" si="44"/>
        <v>0</v>
      </c>
      <c r="Q170" s="14"/>
      <c r="R170" s="14">
        <f t="shared" si="42"/>
        <v>0</v>
      </c>
      <c r="S170" s="10"/>
      <c r="T170" s="10"/>
      <c r="U170" s="10"/>
    </row>
    <row r="171" spans="1:21" ht="12.75" customHeight="1" x14ac:dyDescent="0.2">
      <c r="A171" s="93"/>
      <c r="B171" s="121" t="s">
        <v>118</v>
      </c>
      <c r="C171" s="76" t="s">
        <v>323</v>
      </c>
      <c r="D171" s="34">
        <v>183</v>
      </c>
      <c r="E171" s="14">
        <v>3.05</v>
      </c>
      <c r="F171" s="14">
        <v>0.62</v>
      </c>
      <c r="G171" s="14">
        <v>10.18</v>
      </c>
      <c r="H171" s="30">
        <f t="shared" si="29"/>
        <v>13.85</v>
      </c>
      <c r="I171" s="14">
        <v>9.5299999999999994</v>
      </c>
      <c r="J171" s="14"/>
      <c r="K171" s="30">
        <f t="shared" si="39"/>
        <v>23.38</v>
      </c>
      <c r="L171" s="14">
        <v>2.54</v>
      </c>
      <c r="M171" s="14">
        <v>27.43</v>
      </c>
      <c r="N171" s="14">
        <v>13.88</v>
      </c>
      <c r="O171" s="14">
        <f t="shared" si="43"/>
        <v>43.85</v>
      </c>
      <c r="P171" s="14">
        <f t="shared" si="44"/>
        <v>67.23</v>
      </c>
      <c r="Q171" s="14">
        <v>35.32</v>
      </c>
      <c r="R171" s="14">
        <f t="shared" si="42"/>
        <v>102.55000000000001</v>
      </c>
      <c r="S171" s="10"/>
      <c r="T171" s="10"/>
      <c r="U171" s="10"/>
    </row>
    <row r="172" spans="1:21" ht="12.75" customHeight="1" x14ac:dyDescent="0.2">
      <c r="A172" s="93"/>
      <c r="B172" s="121"/>
      <c r="C172" s="76" t="s">
        <v>155</v>
      </c>
      <c r="D172" s="34">
        <v>25</v>
      </c>
      <c r="E172" s="14">
        <v>0.05</v>
      </c>
      <c r="F172" s="14">
        <v>1.81</v>
      </c>
      <c r="G172" s="14">
        <v>0.1</v>
      </c>
      <c r="H172" s="30">
        <f t="shared" si="29"/>
        <v>1.9600000000000002</v>
      </c>
      <c r="I172" s="14">
        <v>0.86</v>
      </c>
      <c r="J172" s="14"/>
      <c r="K172" s="30">
        <f t="shared" si="39"/>
        <v>2.8200000000000003</v>
      </c>
      <c r="L172" s="14">
        <v>1.05</v>
      </c>
      <c r="M172" s="14">
        <v>6.65</v>
      </c>
      <c r="N172" s="14">
        <v>3.42</v>
      </c>
      <c r="O172" s="14">
        <f t="shared" si="43"/>
        <v>11.120000000000001</v>
      </c>
      <c r="P172" s="14">
        <f t="shared" si="44"/>
        <v>13.940000000000001</v>
      </c>
      <c r="Q172" s="14"/>
      <c r="R172" s="14">
        <f t="shared" si="42"/>
        <v>13.940000000000001</v>
      </c>
      <c r="S172" s="10"/>
      <c r="T172" s="10"/>
      <c r="U172" s="10"/>
    </row>
    <row r="173" spans="1:21" ht="12.75" customHeight="1" x14ac:dyDescent="0.2">
      <c r="A173" s="93"/>
      <c r="B173" s="121"/>
      <c r="C173" s="78" t="s">
        <v>411</v>
      </c>
      <c r="D173" s="64"/>
      <c r="E173" s="36"/>
      <c r="F173" s="36"/>
      <c r="G173" s="36"/>
      <c r="H173" s="65"/>
      <c r="I173" s="36"/>
      <c r="J173" s="36"/>
      <c r="K173" s="65"/>
      <c r="L173" s="36"/>
      <c r="M173" s="36"/>
      <c r="N173" s="36"/>
      <c r="O173" s="36"/>
      <c r="P173" s="36"/>
      <c r="Q173" s="36"/>
      <c r="R173" s="36"/>
      <c r="S173" s="10"/>
      <c r="T173" s="10"/>
      <c r="U173" s="10"/>
    </row>
    <row r="174" spans="1:21" ht="12.75" customHeight="1" x14ac:dyDescent="0.2">
      <c r="A174" s="93"/>
      <c r="B174" s="121"/>
      <c r="C174" s="76" t="s">
        <v>139</v>
      </c>
      <c r="D174" s="34">
        <v>52</v>
      </c>
      <c r="E174" s="14">
        <v>3.5</v>
      </c>
      <c r="F174" s="14">
        <v>0.01</v>
      </c>
      <c r="G174" s="14"/>
      <c r="H174" s="30">
        <f t="shared" si="29"/>
        <v>3.51</v>
      </c>
      <c r="I174" s="14">
        <v>1.97</v>
      </c>
      <c r="J174" s="14"/>
      <c r="K174" s="30">
        <f t="shared" si="39"/>
        <v>5.4799999999999995</v>
      </c>
      <c r="L174" s="14">
        <v>0.38</v>
      </c>
      <c r="M174" s="14">
        <v>3.61</v>
      </c>
      <c r="N174" s="14">
        <v>1.46</v>
      </c>
      <c r="O174" s="14">
        <f t="shared" si="43"/>
        <v>5.4499999999999993</v>
      </c>
      <c r="P174" s="14">
        <f t="shared" si="44"/>
        <v>10.93</v>
      </c>
      <c r="Q174" s="14">
        <v>29.09</v>
      </c>
      <c r="R174" s="14">
        <f t="shared" si="42"/>
        <v>40.019999999999996</v>
      </c>
      <c r="S174" s="10"/>
      <c r="T174" s="10"/>
      <c r="U174" s="10"/>
    </row>
    <row r="175" spans="1:21" ht="12.75" customHeight="1" x14ac:dyDescent="0.2">
      <c r="A175" s="93"/>
      <c r="B175" s="121"/>
      <c r="C175" s="76" t="s">
        <v>157</v>
      </c>
      <c r="D175" s="34">
        <v>105</v>
      </c>
      <c r="E175" s="14">
        <v>2.12</v>
      </c>
      <c r="F175" s="14">
        <v>1.51</v>
      </c>
      <c r="G175" s="14">
        <v>1</v>
      </c>
      <c r="H175" s="30">
        <f t="shared" ref="H175:H253" si="45">SUM(E175:G175)</f>
        <v>4.63</v>
      </c>
      <c r="I175" s="14">
        <v>3.99</v>
      </c>
      <c r="J175" s="14"/>
      <c r="K175" s="30">
        <f t="shared" si="39"/>
        <v>8.620000000000001</v>
      </c>
      <c r="L175" s="14">
        <v>0.73</v>
      </c>
      <c r="M175" s="14">
        <v>9.93</v>
      </c>
      <c r="N175" s="14">
        <v>3.3</v>
      </c>
      <c r="O175" s="14">
        <f t="shared" si="43"/>
        <v>13.96</v>
      </c>
      <c r="P175" s="14">
        <f t="shared" si="44"/>
        <v>22.580000000000002</v>
      </c>
      <c r="Q175" s="14">
        <v>9.64</v>
      </c>
      <c r="R175" s="14">
        <f t="shared" si="42"/>
        <v>32.22</v>
      </c>
      <c r="S175" s="10"/>
      <c r="T175" s="10"/>
      <c r="U175" s="10"/>
    </row>
    <row r="176" spans="1:21" ht="12.75" customHeight="1" x14ac:dyDescent="0.2">
      <c r="A176" s="93"/>
      <c r="B176" s="121"/>
      <c r="C176" s="76" t="s">
        <v>126</v>
      </c>
      <c r="D176" s="34">
        <v>17</v>
      </c>
      <c r="E176" s="14">
        <v>0.01</v>
      </c>
      <c r="F176" s="14">
        <v>5.6</v>
      </c>
      <c r="G176" s="14"/>
      <c r="H176" s="30">
        <f t="shared" si="45"/>
        <v>5.6099999999999994</v>
      </c>
      <c r="I176" s="14"/>
      <c r="J176" s="14"/>
      <c r="K176" s="30">
        <f t="shared" si="39"/>
        <v>5.6099999999999994</v>
      </c>
      <c r="L176" s="14"/>
      <c r="M176" s="14">
        <v>5.08</v>
      </c>
      <c r="N176" s="14">
        <v>1.7</v>
      </c>
      <c r="O176" s="14">
        <f>+SUM(L176:N176)</f>
        <v>6.78</v>
      </c>
      <c r="P176" s="14">
        <f>+SUM(K176+O176)</f>
        <v>12.39</v>
      </c>
      <c r="Q176" s="14">
        <f>0.2+1.94</f>
        <v>2.14</v>
      </c>
      <c r="R176" s="14">
        <f t="shared" si="42"/>
        <v>14.530000000000001</v>
      </c>
      <c r="S176" s="10"/>
      <c r="T176" s="10"/>
      <c r="U176" s="10"/>
    </row>
    <row r="177" spans="1:21" ht="12.75" customHeight="1" x14ac:dyDescent="0.2">
      <c r="A177" s="93"/>
      <c r="B177" s="121"/>
      <c r="C177" s="76" t="s">
        <v>127</v>
      </c>
      <c r="D177" s="34">
        <v>40</v>
      </c>
      <c r="E177" s="14">
        <v>51.89</v>
      </c>
      <c r="F177" s="14">
        <v>0.56999999999999995</v>
      </c>
      <c r="G177" s="14">
        <v>0.05</v>
      </c>
      <c r="H177" s="30">
        <f t="shared" si="45"/>
        <v>52.51</v>
      </c>
      <c r="I177" s="14">
        <v>1.65</v>
      </c>
      <c r="J177" s="14"/>
      <c r="K177" s="30">
        <f t="shared" si="39"/>
        <v>54.16</v>
      </c>
      <c r="L177" s="14">
        <v>1.5</v>
      </c>
      <c r="M177" s="14">
        <v>13.44</v>
      </c>
      <c r="N177" s="14">
        <v>2.16</v>
      </c>
      <c r="O177" s="14">
        <f>+SUM(L177:N177)</f>
        <v>17.100000000000001</v>
      </c>
      <c r="P177" s="14">
        <f>+SUM(K177+O177)</f>
        <v>71.259999999999991</v>
      </c>
      <c r="Q177" s="14">
        <v>5.19</v>
      </c>
      <c r="R177" s="14">
        <f t="shared" si="42"/>
        <v>76.449999999999989</v>
      </c>
      <c r="S177" s="10"/>
      <c r="T177" s="10"/>
      <c r="U177" s="10"/>
    </row>
    <row r="178" spans="1:21" ht="12.75" customHeight="1" x14ac:dyDescent="0.2">
      <c r="A178" s="93"/>
      <c r="B178" s="121"/>
      <c r="C178" s="76" t="s">
        <v>154</v>
      </c>
      <c r="D178" s="34">
        <v>3</v>
      </c>
      <c r="E178" s="14"/>
      <c r="F178" s="14"/>
      <c r="G178" s="14"/>
      <c r="H178" s="30">
        <f t="shared" si="45"/>
        <v>0</v>
      </c>
      <c r="I178" s="14">
        <v>0.8</v>
      </c>
      <c r="J178" s="14"/>
      <c r="K178" s="30">
        <f t="shared" ref="K178:K189" si="46">+SUM(H178:J178)</f>
        <v>0.8</v>
      </c>
      <c r="L178" s="14"/>
      <c r="M178" s="14">
        <v>0.3</v>
      </c>
      <c r="N178" s="14">
        <v>0.2</v>
      </c>
      <c r="O178" s="14">
        <f t="shared" ref="O178:O189" si="47">+SUM(L178:N178)</f>
        <v>0.5</v>
      </c>
      <c r="P178" s="14">
        <f t="shared" ref="P178:P189" si="48">+SUM(K178+O178)</f>
        <v>1.3</v>
      </c>
      <c r="Q178" s="14">
        <v>0.12</v>
      </c>
      <c r="R178" s="14">
        <f t="shared" ref="R178:R189" si="49">+SUM(P178:Q178)</f>
        <v>1.42</v>
      </c>
      <c r="S178" s="10"/>
      <c r="T178" s="10"/>
      <c r="U178" s="10"/>
    </row>
    <row r="179" spans="1:21" ht="12.75" customHeight="1" x14ac:dyDescent="0.2">
      <c r="A179" s="93"/>
      <c r="B179" s="121"/>
      <c r="C179" s="76" t="s">
        <v>132</v>
      </c>
      <c r="D179" s="34">
        <v>107</v>
      </c>
      <c r="E179" s="14">
        <v>0.13</v>
      </c>
      <c r="F179" s="14">
        <v>0.82</v>
      </c>
      <c r="G179" s="14">
        <v>0.48</v>
      </c>
      <c r="H179" s="30">
        <f t="shared" si="45"/>
        <v>1.43</v>
      </c>
      <c r="I179" s="14">
        <v>1.78</v>
      </c>
      <c r="J179" s="14"/>
      <c r="K179" s="30">
        <f t="shared" si="46"/>
        <v>3.21</v>
      </c>
      <c r="L179" s="14">
        <v>1.2</v>
      </c>
      <c r="M179" s="14">
        <v>15.06</v>
      </c>
      <c r="N179" s="14">
        <v>1.3</v>
      </c>
      <c r="O179" s="14">
        <f t="shared" si="47"/>
        <v>17.560000000000002</v>
      </c>
      <c r="P179" s="14">
        <f t="shared" si="48"/>
        <v>20.770000000000003</v>
      </c>
      <c r="Q179" s="14">
        <v>0.52</v>
      </c>
      <c r="R179" s="14">
        <f t="shared" si="49"/>
        <v>21.290000000000003</v>
      </c>
      <c r="S179" s="10"/>
      <c r="T179" s="10"/>
      <c r="U179" s="10"/>
    </row>
    <row r="180" spans="1:21" ht="12.75" customHeight="1" x14ac:dyDescent="0.2">
      <c r="A180" s="93"/>
      <c r="B180" s="121"/>
      <c r="C180" s="76" t="s">
        <v>120</v>
      </c>
      <c r="D180" s="34">
        <v>73</v>
      </c>
      <c r="E180" s="14">
        <v>1.77</v>
      </c>
      <c r="F180" s="14">
        <v>0.01</v>
      </c>
      <c r="G180" s="14"/>
      <c r="H180" s="30">
        <f t="shared" si="45"/>
        <v>1.78</v>
      </c>
      <c r="I180" s="14">
        <v>9.34</v>
      </c>
      <c r="J180" s="14"/>
      <c r="K180" s="30">
        <f t="shared" si="46"/>
        <v>11.12</v>
      </c>
      <c r="L180" s="14"/>
      <c r="M180" s="14">
        <v>14.57</v>
      </c>
      <c r="N180" s="14">
        <v>19.05</v>
      </c>
      <c r="O180" s="14">
        <f t="shared" si="47"/>
        <v>33.620000000000005</v>
      </c>
      <c r="P180" s="14">
        <f t="shared" si="48"/>
        <v>44.74</v>
      </c>
      <c r="Q180" s="14">
        <v>2.04</v>
      </c>
      <c r="R180" s="14">
        <f t="shared" si="49"/>
        <v>46.78</v>
      </c>
      <c r="S180" s="10"/>
      <c r="T180" s="10"/>
      <c r="U180" s="10"/>
    </row>
    <row r="181" spans="1:21" ht="12.75" customHeight="1" x14ac:dyDescent="0.2">
      <c r="A181" s="93"/>
      <c r="B181" s="121"/>
      <c r="C181" s="78" t="s">
        <v>151</v>
      </c>
      <c r="D181" s="64"/>
      <c r="E181" s="36"/>
      <c r="F181" s="36"/>
      <c r="G181" s="36"/>
      <c r="H181" s="65"/>
      <c r="I181" s="36"/>
      <c r="J181" s="36"/>
      <c r="K181" s="65"/>
      <c r="L181" s="36"/>
      <c r="M181" s="36"/>
      <c r="N181" s="36"/>
      <c r="O181" s="36"/>
      <c r="P181" s="36"/>
      <c r="Q181" s="36"/>
      <c r="R181" s="36"/>
      <c r="S181" s="10"/>
      <c r="T181" s="10"/>
      <c r="U181" s="10"/>
    </row>
    <row r="182" spans="1:21" ht="12.75" customHeight="1" x14ac:dyDescent="0.2">
      <c r="A182" s="93"/>
      <c r="B182" s="124"/>
      <c r="C182" s="78" t="s">
        <v>122</v>
      </c>
      <c r="D182" s="64"/>
      <c r="E182" s="36"/>
      <c r="F182" s="36"/>
      <c r="G182" s="36"/>
      <c r="H182" s="65"/>
      <c r="I182" s="36"/>
      <c r="J182" s="36"/>
      <c r="K182" s="65"/>
      <c r="L182" s="36"/>
      <c r="M182" s="36"/>
      <c r="N182" s="36"/>
      <c r="O182" s="36"/>
      <c r="P182" s="36"/>
      <c r="Q182" s="36"/>
      <c r="R182" s="36"/>
      <c r="S182" s="10"/>
      <c r="T182" s="10"/>
      <c r="U182" s="10"/>
    </row>
    <row r="183" spans="1:21" ht="12.75" customHeight="1" x14ac:dyDescent="0.2">
      <c r="A183" s="93"/>
      <c r="B183" s="121" t="s">
        <v>111</v>
      </c>
      <c r="C183" s="76" t="s">
        <v>129</v>
      </c>
      <c r="D183" s="34">
        <v>114</v>
      </c>
      <c r="E183" s="14">
        <v>0.08</v>
      </c>
      <c r="F183" s="14">
        <v>0.05</v>
      </c>
      <c r="G183" s="14">
        <v>0.6</v>
      </c>
      <c r="H183" s="30">
        <f t="shared" si="45"/>
        <v>0.73</v>
      </c>
      <c r="I183" s="14">
        <v>3.11</v>
      </c>
      <c r="J183" s="14"/>
      <c r="K183" s="30">
        <f t="shared" si="46"/>
        <v>3.84</v>
      </c>
      <c r="L183" s="14">
        <v>0.43</v>
      </c>
      <c r="M183" s="14">
        <v>13.68</v>
      </c>
      <c r="N183" s="14">
        <v>2.77</v>
      </c>
      <c r="O183" s="14">
        <f>+SUM(L183:N183)</f>
        <v>16.88</v>
      </c>
      <c r="P183" s="14">
        <f>+SUM(K183+O183)</f>
        <v>20.72</v>
      </c>
      <c r="Q183" s="14">
        <v>5.39</v>
      </c>
      <c r="R183" s="14">
        <f t="shared" si="49"/>
        <v>26.11</v>
      </c>
      <c r="S183" s="10"/>
      <c r="T183" s="10"/>
      <c r="U183" s="10"/>
    </row>
    <row r="184" spans="1:21" ht="12.75" customHeight="1" x14ac:dyDescent="0.2">
      <c r="A184" s="93"/>
      <c r="B184" s="121"/>
      <c r="C184" s="76" t="s">
        <v>121</v>
      </c>
      <c r="D184" s="34">
        <v>298</v>
      </c>
      <c r="E184" s="14">
        <v>1.21</v>
      </c>
      <c r="F184" s="14">
        <v>1.26</v>
      </c>
      <c r="G184" s="14">
        <v>10.24</v>
      </c>
      <c r="H184" s="30">
        <f t="shared" si="45"/>
        <v>12.71</v>
      </c>
      <c r="I184" s="14">
        <v>66.11</v>
      </c>
      <c r="J184" s="14"/>
      <c r="K184" s="30">
        <f t="shared" si="46"/>
        <v>78.819999999999993</v>
      </c>
      <c r="L184" s="14">
        <v>0.5</v>
      </c>
      <c r="M184" s="14">
        <v>7.93</v>
      </c>
      <c r="N184" s="14">
        <v>0.16</v>
      </c>
      <c r="O184" s="14">
        <f>+SUM(L184:N184)</f>
        <v>8.59</v>
      </c>
      <c r="P184" s="14">
        <f>+SUM(K184+O184)</f>
        <v>87.41</v>
      </c>
      <c r="Q184" s="14">
        <v>6.07</v>
      </c>
      <c r="R184" s="14">
        <f t="shared" si="49"/>
        <v>93.47999999999999</v>
      </c>
      <c r="S184" s="10"/>
      <c r="T184" s="10"/>
      <c r="U184" s="10"/>
    </row>
    <row r="185" spans="1:21" ht="12.75" customHeight="1" x14ac:dyDescent="0.2">
      <c r="A185" s="93"/>
      <c r="B185" s="121"/>
      <c r="C185" s="76" t="s">
        <v>111</v>
      </c>
      <c r="D185" s="34">
        <v>25</v>
      </c>
      <c r="E185" s="14">
        <v>0.73</v>
      </c>
      <c r="F185" s="14">
        <v>1.21</v>
      </c>
      <c r="G185" s="14"/>
      <c r="H185" s="30">
        <f t="shared" si="45"/>
        <v>1.94</v>
      </c>
      <c r="I185" s="14">
        <v>0.67</v>
      </c>
      <c r="J185" s="14"/>
      <c r="K185" s="30">
        <f t="shared" si="46"/>
        <v>2.61</v>
      </c>
      <c r="L185" s="14">
        <v>0.03</v>
      </c>
      <c r="M185" s="14">
        <v>9.33</v>
      </c>
      <c r="N185" s="14">
        <v>0.11</v>
      </c>
      <c r="O185" s="14">
        <f t="shared" si="47"/>
        <v>9.4699999999999989</v>
      </c>
      <c r="P185" s="14">
        <f t="shared" si="48"/>
        <v>12.079999999999998</v>
      </c>
      <c r="Q185" s="14">
        <v>1.27</v>
      </c>
      <c r="R185" s="14">
        <f t="shared" si="49"/>
        <v>13.349999999999998</v>
      </c>
      <c r="S185" s="10"/>
      <c r="T185" s="10"/>
      <c r="U185" s="10"/>
    </row>
    <row r="186" spans="1:21" ht="12.75" customHeight="1" x14ac:dyDescent="0.2">
      <c r="A186" s="93"/>
      <c r="B186" s="121"/>
      <c r="C186" s="76" t="s">
        <v>130</v>
      </c>
      <c r="D186" s="34">
        <v>126</v>
      </c>
      <c r="E186" s="14">
        <v>1.26</v>
      </c>
      <c r="F186" s="14">
        <v>1.92</v>
      </c>
      <c r="G186" s="14">
        <v>0.06</v>
      </c>
      <c r="H186" s="30">
        <f t="shared" si="45"/>
        <v>3.2399999999999998</v>
      </c>
      <c r="I186" s="14"/>
      <c r="J186" s="14"/>
      <c r="K186" s="30">
        <f t="shared" si="46"/>
        <v>3.2399999999999998</v>
      </c>
      <c r="L186" s="14">
        <v>0.27</v>
      </c>
      <c r="M186" s="14">
        <v>15.49</v>
      </c>
      <c r="N186" s="14">
        <v>0.32</v>
      </c>
      <c r="O186" s="14">
        <f t="shared" si="47"/>
        <v>16.079999999999998</v>
      </c>
      <c r="P186" s="14">
        <f t="shared" si="48"/>
        <v>19.319999999999997</v>
      </c>
      <c r="Q186" s="14">
        <v>2.13</v>
      </c>
      <c r="R186" s="14">
        <f t="shared" si="49"/>
        <v>21.449999999999996</v>
      </c>
      <c r="S186" s="10"/>
      <c r="T186" s="10"/>
      <c r="U186" s="10"/>
    </row>
    <row r="187" spans="1:21" ht="12.75" customHeight="1" x14ac:dyDescent="0.2">
      <c r="A187" s="93"/>
      <c r="B187" s="121"/>
      <c r="C187" s="76" t="s">
        <v>324</v>
      </c>
      <c r="D187" s="34">
        <v>43</v>
      </c>
      <c r="E187" s="14">
        <v>0.05</v>
      </c>
      <c r="F187" s="14">
        <v>0.55000000000000004</v>
      </c>
      <c r="G187" s="14">
        <v>0.01</v>
      </c>
      <c r="H187" s="30">
        <f t="shared" si="45"/>
        <v>0.6100000000000001</v>
      </c>
      <c r="I187" s="14">
        <v>0.06</v>
      </c>
      <c r="J187" s="14"/>
      <c r="K187" s="30">
        <f t="shared" si="46"/>
        <v>0.67000000000000015</v>
      </c>
      <c r="L187" s="14">
        <v>0.11</v>
      </c>
      <c r="M187" s="14">
        <v>2.14</v>
      </c>
      <c r="N187" s="14">
        <v>1.4</v>
      </c>
      <c r="O187" s="14">
        <f t="shared" si="47"/>
        <v>3.65</v>
      </c>
      <c r="P187" s="14">
        <f t="shared" si="48"/>
        <v>4.32</v>
      </c>
      <c r="Q187" s="14">
        <v>16.05</v>
      </c>
      <c r="R187" s="14">
        <f t="shared" si="49"/>
        <v>20.37</v>
      </c>
      <c r="S187" s="10"/>
      <c r="T187" s="10"/>
      <c r="U187" s="10"/>
    </row>
    <row r="188" spans="1:21" ht="12.75" customHeight="1" x14ac:dyDescent="0.2">
      <c r="A188" s="93"/>
      <c r="B188" s="121"/>
      <c r="C188" s="76" t="s">
        <v>119</v>
      </c>
      <c r="D188" s="34">
        <v>7</v>
      </c>
      <c r="E188" s="14">
        <v>0.01</v>
      </c>
      <c r="F188" s="14"/>
      <c r="G188" s="14"/>
      <c r="H188" s="30">
        <f t="shared" si="45"/>
        <v>0.01</v>
      </c>
      <c r="I188" s="14">
        <v>0.45</v>
      </c>
      <c r="J188" s="14"/>
      <c r="K188" s="30">
        <f t="shared" si="46"/>
        <v>0.46</v>
      </c>
      <c r="L188" s="14">
        <v>0.3</v>
      </c>
      <c r="M188" s="14">
        <v>1.1100000000000001</v>
      </c>
      <c r="N188" s="14">
        <v>0.2</v>
      </c>
      <c r="O188" s="14">
        <f t="shared" si="47"/>
        <v>1.61</v>
      </c>
      <c r="P188" s="14">
        <f t="shared" si="48"/>
        <v>2.0700000000000003</v>
      </c>
      <c r="Q188" s="14">
        <v>1.03</v>
      </c>
      <c r="R188" s="14">
        <f t="shared" si="49"/>
        <v>3.1000000000000005</v>
      </c>
      <c r="S188" s="10"/>
      <c r="T188" s="10"/>
      <c r="U188" s="10"/>
    </row>
    <row r="189" spans="1:21" ht="12.75" customHeight="1" x14ac:dyDescent="0.2">
      <c r="A189" s="93"/>
      <c r="B189" s="122"/>
      <c r="C189" s="82" t="s">
        <v>156</v>
      </c>
      <c r="D189" s="86">
        <v>32</v>
      </c>
      <c r="E189" s="17"/>
      <c r="F189" s="17">
        <v>0.85</v>
      </c>
      <c r="G189" s="17">
        <v>0.1</v>
      </c>
      <c r="H189" s="32">
        <f t="shared" si="45"/>
        <v>0.95</v>
      </c>
      <c r="I189" s="17">
        <v>0.92</v>
      </c>
      <c r="J189" s="17"/>
      <c r="K189" s="32">
        <f t="shared" si="46"/>
        <v>1.87</v>
      </c>
      <c r="L189" s="17">
        <v>2.78</v>
      </c>
      <c r="M189" s="17">
        <v>6.7</v>
      </c>
      <c r="N189" s="17">
        <v>2.91</v>
      </c>
      <c r="O189" s="17">
        <f t="shared" si="47"/>
        <v>12.39</v>
      </c>
      <c r="P189" s="17">
        <f t="shared" si="48"/>
        <v>14.260000000000002</v>
      </c>
      <c r="Q189" s="17">
        <v>3.74</v>
      </c>
      <c r="R189" s="17">
        <f t="shared" si="49"/>
        <v>18</v>
      </c>
      <c r="S189" s="10"/>
      <c r="T189" s="10"/>
      <c r="U189" s="10"/>
    </row>
    <row r="190" spans="1:21" ht="12.75" customHeight="1" x14ac:dyDescent="0.25">
      <c r="A190" s="230" t="s">
        <v>0</v>
      </c>
      <c r="B190" s="231"/>
      <c r="C190" s="232" t="s">
        <v>0</v>
      </c>
      <c r="D190" s="53">
        <f t="shared" ref="D190:R190" si="50">+SUM(D136:D189)</f>
        <v>1809</v>
      </c>
      <c r="E190" s="54">
        <f>SUM(E136:E189)</f>
        <v>110.19</v>
      </c>
      <c r="F190" s="54">
        <f>SUM(F136:F189)</f>
        <v>51.709999999999987</v>
      </c>
      <c r="G190" s="54">
        <f>SUM(G136:G189)</f>
        <v>39.640000000000008</v>
      </c>
      <c r="H190" s="54">
        <f>SUM(H136:H189)</f>
        <v>201.53999999999996</v>
      </c>
      <c r="I190" s="54">
        <f t="shared" si="50"/>
        <v>120.99000000000001</v>
      </c>
      <c r="J190" s="54">
        <f t="shared" si="50"/>
        <v>8.23</v>
      </c>
      <c r="K190" s="54">
        <f t="shared" si="50"/>
        <v>330.76</v>
      </c>
      <c r="L190" s="54">
        <f t="shared" si="50"/>
        <v>24.650000000000002</v>
      </c>
      <c r="M190" s="54">
        <f t="shared" si="50"/>
        <v>548.87000000000012</v>
      </c>
      <c r="N190" s="54">
        <f t="shared" si="50"/>
        <v>343.92000000000007</v>
      </c>
      <c r="O190" s="54">
        <f t="shared" si="50"/>
        <v>917.44000000000017</v>
      </c>
      <c r="P190" s="54">
        <f t="shared" si="50"/>
        <v>1248.1999999999998</v>
      </c>
      <c r="Q190" s="54">
        <f t="shared" si="50"/>
        <v>246.59999999999997</v>
      </c>
      <c r="R190" s="55">
        <f t="shared" si="50"/>
        <v>1494.7999999999997</v>
      </c>
      <c r="S190" s="10"/>
      <c r="T190" s="10"/>
      <c r="U190" s="10"/>
    </row>
    <row r="191" spans="1:21" ht="12.75" customHeight="1" x14ac:dyDescent="0.2">
      <c r="A191" s="92" t="s">
        <v>8</v>
      </c>
      <c r="B191" s="120" t="s">
        <v>428</v>
      </c>
      <c r="C191" s="73" t="s">
        <v>162</v>
      </c>
      <c r="D191" s="61">
        <v>53</v>
      </c>
      <c r="E191" s="39">
        <v>13.45</v>
      </c>
      <c r="F191" s="39">
        <v>3.45</v>
      </c>
      <c r="G191" s="39">
        <v>1.86</v>
      </c>
      <c r="H191" s="48">
        <f t="shared" si="45"/>
        <v>18.759999999999998</v>
      </c>
      <c r="I191" s="39">
        <v>0.65</v>
      </c>
      <c r="J191" s="39"/>
      <c r="K191" s="48">
        <f t="shared" ref="K191:K221" si="51">+SUM(H191:J191)</f>
        <v>19.409999999999997</v>
      </c>
      <c r="L191" s="39">
        <v>1</v>
      </c>
      <c r="M191" s="39">
        <v>12.36</v>
      </c>
      <c r="N191" s="39">
        <v>35.76</v>
      </c>
      <c r="O191" s="39">
        <f t="shared" ref="O191:O200" si="52">+SUM(L191:N191)</f>
        <v>49.12</v>
      </c>
      <c r="P191" s="39">
        <f t="shared" ref="P191:P200" si="53">+SUM(K191+O191)</f>
        <v>68.53</v>
      </c>
      <c r="Q191" s="39">
        <v>36.46</v>
      </c>
      <c r="R191" s="39">
        <f t="shared" ref="R191:R221" si="54">+SUM(P191:Q191)</f>
        <v>104.99000000000001</v>
      </c>
      <c r="S191" s="10"/>
      <c r="T191" s="10"/>
      <c r="U191" s="10"/>
    </row>
    <row r="192" spans="1:21" ht="12.75" customHeight="1" x14ac:dyDescent="0.2">
      <c r="A192" s="93"/>
      <c r="B192" s="121"/>
      <c r="C192" s="76" t="s">
        <v>183</v>
      </c>
      <c r="D192" s="34">
        <v>9</v>
      </c>
      <c r="E192" s="14"/>
      <c r="F192" s="14">
        <v>0.5</v>
      </c>
      <c r="G192" s="14">
        <v>15</v>
      </c>
      <c r="H192" s="30">
        <f t="shared" si="45"/>
        <v>15.5</v>
      </c>
      <c r="I192" s="14">
        <v>2.95</v>
      </c>
      <c r="J192" s="14"/>
      <c r="K192" s="30">
        <f t="shared" si="51"/>
        <v>18.45</v>
      </c>
      <c r="L192" s="14"/>
      <c r="M192" s="14">
        <v>4.5</v>
      </c>
      <c r="N192" s="14">
        <v>10</v>
      </c>
      <c r="O192" s="14">
        <f t="shared" si="52"/>
        <v>14.5</v>
      </c>
      <c r="P192" s="14">
        <f t="shared" si="53"/>
        <v>32.950000000000003</v>
      </c>
      <c r="Q192" s="14">
        <f>5+205.04</f>
        <v>210.04</v>
      </c>
      <c r="R192" s="14">
        <f t="shared" si="54"/>
        <v>242.99</v>
      </c>
      <c r="S192" s="10"/>
      <c r="T192" s="10"/>
      <c r="U192" s="10"/>
    </row>
    <row r="193" spans="1:21" ht="12.75" customHeight="1" x14ac:dyDescent="0.2">
      <c r="A193" s="93"/>
      <c r="B193" s="121"/>
      <c r="C193" s="76" t="s">
        <v>175</v>
      </c>
      <c r="D193" s="34">
        <v>12</v>
      </c>
      <c r="E193" s="14">
        <v>15.04</v>
      </c>
      <c r="F193" s="14">
        <v>0.1</v>
      </c>
      <c r="G193" s="14"/>
      <c r="H193" s="30">
        <f t="shared" si="45"/>
        <v>15.139999999999999</v>
      </c>
      <c r="I193" s="14">
        <v>9.1199999999999992</v>
      </c>
      <c r="J193" s="14"/>
      <c r="K193" s="30">
        <f t="shared" si="51"/>
        <v>24.259999999999998</v>
      </c>
      <c r="L193" s="14"/>
      <c r="M193" s="14">
        <v>53.91</v>
      </c>
      <c r="N193" s="14">
        <v>118.5</v>
      </c>
      <c r="O193" s="14">
        <f t="shared" si="52"/>
        <v>172.41</v>
      </c>
      <c r="P193" s="14">
        <f t="shared" si="53"/>
        <v>196.67</v>
      </c>
      <c r="Q193" s="14">
        <v>3.07</v>
      </c>
      <c r="R193" s="14">
        <f t="shared" si="54"/>
        <v>199.73999999999998</v>
      </c>
      <c r="S193" s="10"/>
      <c r="T193" s="10"/>
      <c r="U193" s="10"/>
    </row>
    <row r="194" spans="1:21" ht="12.75" customHeight="1" x14ac:dyDescent="0.2">
      <c r="A194" s="93"/>
      <c r="B194" s="121"/>
      <c r="C194" s="76" t="s">
        <v>184</v>
      </c>
      <c r="D194" s="34">
        <v>16</v>
      </c>
      <c r="E194" s="14">
        <v>2.61</v>
      </c>
      <c r="F194" s="14">
        <v>1.1100000000000001</v>
      </c>
      <c r="G194" s="14">
        <v>0.02</v>
      </c>
      <c r="H194" s="30">
        <f t="shared" si="45"/>
        <v>3.7399999999999998</v>
      </c>
      <c r="I194" s="14"/>
      <c r="J194" s="14"/>
      <c r="K194" s="30">
        <f t="shared" si="51"/>
        <v>3.7399999999999998</v>
      </c>
      <c r="L194" s="14">
        <v>0.02</v>
      </c>
      <c r="M194" s="14">
        <v>3.33</v>
      </c>
      <c r="N194" s="14">
        <v>1.01</v>
      </c>
      <c r="O194" s="14">
        <f t="shared" si="52"/>
        <v>4.3600000000000003</v>
      </c>
      <c r="P194" s="14">
        <f t="shared" si="53"/>
        <v>8.1</v>
      </c>
      <c r="Q194" s="14">
        <v>3.77</v>
      </c>
      <c r="R194" s="14">
        <f t="shared" si="54"/>
        <v>11.87</v>
      </c>
      <c r="S194" s="10"/>
      <c r="T194" s="10"/>
      <c r="U194" s="10"/>
    </row>
    <row r="195" spans="1:21" ht="12.75" customHeight="1" x14ac:dyDescent="0.2">
      <c r="A195" s="93"/>
      <c r="B195" s="121"/>
      <c r="C195" s="76" t="s">
        <v>164</v>
      </c>
      <c r="D195" s="34">
        <v>48</v>
      </c>
      <c r="E195" s="14">
        <v>3.31</v>
      </c>
      <c r="F195" s="14">
        <v>1.87</v>
      </c>
      <c r="G195" s="14">
        <v>0.04</v>
      </c>
      <c r="H195" s="30">
        <f t="shared" si="45"/>
        <v>5.22</v>
      </c>
      <c r="I195" s="14">
        <v>0.87</v>
      </c>
      <c r="J195" s="14"/>
      <c r="K195" s="30">
        <f t="shared" si="51"/>
        <v>6.09</v>
      </c>
      <c r="L195" s="14"/>
      <c r="M195" s="14">
        <v>7.82</v>
      </c>
      <c r="N195" s="14">
        <v>5.67</v>
      </c>
      <c r="O195" s="14">
        <f t="shared" si="52"/>
        <v>13.49</v>
      </c>
      <c r="P195" s="14">
        <f t="shared" si="53"/>
        <v>19.579999999999998</v>
      </c>
      <c r="Q195" s="14">
        <v>12.12</v>
      </c>
      <c r="R195" s="14">
        <f t="shared" si="54"/>
        <v>31.699999999999996</v>
      </c>
      <c r="S195" s="10"/>
      <c r="T195" s="10"/>
      <c r="U195" s="10"/>
    </row>
    <row r="196" spans="1:21" ht="12.75" customHeight="1" x14ac:dyDescent="0.2">
      <c r="A196" s="93"/>
      <c r="B196" s="121"/>
      <c r="C196" s="76" t="s">
        <v>168</v>
      </c>
      <c r="D196" s="34">
        <v>69</v>
      </c>
      <c r="E196" s="14">
        <v>17.04</v>
      </c>
      <c r="F196" s="14">
        <v>5.71</v>
      </c>
      <c r="G196" s="14">
        <v>3.5</v>
      </c>
      <c r="H196" s="30">
        <f t="shared" si="45"/>
        <v>26.25</v>
      </c>
      <c r="I196" s="14">
        <v>5.22</v>
      </c>
      <c r="J196" s="14"/>
      <c r="K196" s="30">
        <f t="shared" si="51"/>
        <v>31.47</v>
      </c>
      <c r="L196" s="14">
        <v>2.4</v>
      </c>
      <c r="M196" s="14">
        <v>33.729999999999997</v>
      </c>
      <c r="N196" s="14">
        <v>24.65</v>
      </c>
      <c r="O196" s="14">
        <f t="shared" si="52"/>
        <v>60.779999999999994</v>
      </c>
      <c r="P196" s="14">
        <f t="shared" si="53"/>
        <v>92.25</v>
      </c>
      <c r="Q196" s="14">
        <f>9.2+14.61</f>
        <v>23.81</v>
      </c>
      <c r="R196" s="14">
        <f t="shared" si="54"/>
        <v>116.06</v>
      </c>
      <c r="S196" s="10"/>
      <c r="T196" s="10"/>
      <c r="U196" s="10"/>
    </row>
    <row r="197" spans="1:21" ht="12.75" customHeight="1" x14ac:dyDescent="0.2">
      <c r="A197" s="93"/>
      <c r="B197" s="121"/>
      <c r="C197" s="76" t="s">
        <v>188</v>
      </c>
      <c r="D197" s="34">
        <v>8</v>
      </c>
      <c r="E197" s="14"/>
      <c r="F197" s="14"/>
      <c r="G197" s="14">
        <v>6</v>
      </c>
      <c r="H197" s="30">
        <f t="shared" si="45"/>
        <v>6</v>
      </c>
      <c r="I197" s="14">
        <v>2.6</v>
      </c>
      <c r="J197" s="14"/>
      <c r="K197" s="30">
        <f t="shared" si="51"/>
        <v>8.6</v>
      </c>
      <c r="L197" s="14">
        <v>1.4</v>
      </c>
      <c r="M197" s="14">
        <v>2.4</v>
      </c>
      <c r="N197" s="14">
        <v>1.1000000000000001</v>
      </c>
      <c r="O197" s="14">
        <f t="shared" si="52"/>
        <v>4.9000000000000004</v>
      </c>
      <c r="P197" s="14">
        <f t="shared" si="53"/>
        <v>13.5</v>
      </c>
      <c r="Q197" s="14">
        <v>4.2</v>
      </c>
      <c r="R197" s="14">
        <f t="shared" si="54"/>
        <v>17.7</v>
      </c>
      <c r="S197" s="10"/>
      <c r="T197" s="10"/>
      <c r="U197" s="10"/>
    </row>
    <row r="198" spans="1:21" ht="12.75" customHeight="1" x14ac:dyDescent="0.2">
      <c r="A198" s="93"/>
      <c r="B198" s="121"/>
      <c r="C198" s="76" t="s">
        <v>176</v>
      </c>
      <c r="D198" s="34">
        <v>21</v>
      </c>
      <c r="E198" s="14">
        <v>3</v>
      </c>
      <c r="F198" s="14">
        <v>1.81</v>
      </c>
      <c r="G198" s="14">
        <v>0.75</v>
      </c>
      <c r="H198" s="30">
        <f t="shared" si="45"/>
        <v>5.5600000000000005</v>
      </c>
      <c r="I198" s="14">
        <v>0.05</v>
      </c>
      <c r="J198" s="14"/>
      <c r="K198" s="30">
        <f t="shared" si="51"/>
        <v>5.61</v>
      </c>
      <c r="L198" s="14">
        <v>0.7</v>
      </c>
      <c r="M198" s="14">
        <v>10.82</v>
      </c>
      <c r="N198" s="14">
        <v>7.55</v>
      </c>
      <c r="O198" s="14">
        <f t="shared" si="52"/>
        <v>19.07</v>
      </c>
      <c r="P198" s="14">
        <f t="shared" si="53"/>
        <v>24.68</v>
      </c>
      <c r="Q198" s="14">
        <v>3</v>
      </c>
      <c r="R198" s="14">
        <f t="shared" si="54"/>
        <v>27.68</v>
      </c>
      <c r="S198" s="10"/>
      <c r="T198" s="10"/>
      <c r="U198" s="10"/>
    </row>
    <row r="199" spans="1:21" ht="12.75" customHeight="1" x14ac:dyDescent="0.2">
      <c r="A199" s="93"/>
      <c r="B199" s="121"/>
      <c r="C199" s="76" t="s">
        <v>189</v>
      </c>
      <c r="D199" s="34">
        <v>17</v>
      </c>
      <c r="E199" s="14">
        <v>0.3</v>
      </c>
      <c r="F199" s="14">
        <v>70</v>
      </c>
      <c r="G199" s="14"/>
      <c r="H199" s="30">
        <f t="shared" si="45"/>
        <v>70.3</v>
      </c>
      <c r="I199" s="14"/>
      <c r="J199" s="14"/>
      <c r="K199" s="30">
        <f t="shared" si="51"/>
        <v>70.3</v>
      </c>
      <c r="L199" s="14">
        <v>3.19</v>
      </c>
      <c r="M199" s="14">
        <v>9.9600000000000009</v>
      </c>
      <c r="N199" s="14">
        <v>27.35</v>
      </c>
      <c r="O199" s="14">
        <f t="shared" si="52"/>
        <v>40.5</v>
      </c>
      <c r="P199" s="14">
        <f t="shared" si="53"/>
        <v>110.8</v>
      </c>
      <c r="Q199" s="14">
        <v>1.66</v>
      </c>
      <c r="R199" s="14">
        <f t="shared" si="54"/>
        <v>112.46</v>
      </c>
      <c r="S199" s="10"/>
      <c r="T199" s="10"/>
      <c r="U199" s="10"/>
    </row>
    <row r="200" spans="1:21" ht="12.75" customHeight="1" x14ac:dyDescent="0.2">
      <c r="A200" s="93"/>
      <c r="B200" s="121"/>
      <c r="C200" s="76" t="s">
        <v>365</v>
      </c>
      <c r="D200" s="34">
        <v>3</v>
      </c>
      <c r="E200" s="14"/>
      <c r="F200" s="14"/>
      <c r="G200" s="14"/>
      <c r="H200" s="30">
        <f t="shared" si="45"/>
        <v>0</v>
      </c>
      <c r="I200" s="14"/>
      <c r="J200" s="14"/>
      <c r="K200" s="30">
        <f t="shared" si="51"/>
        <v>0</v>
      </c>
      <c r="L200" s="14">
        <v>1</v>
      </c>
      <c r="M200" s="14">
        <v>14.05</v>
      </c>
      <c r="N200" s="14">
        <v>20.2</v>
      </c>
      <c r="O200" s="14">
        <f t="shared" si="52"/>
        <v>35.25</v>
      </c>
      <c r="P200" s="14">
        <f t="shared" si="53"/>
        <v>35.25</v>
      </c>
      <c r="Q200" s="14">
        <v>0.01</v>
      </c>
      <c r="R200" s="14">
        <f t="shared" si="54"/>
        <v>35.26</v>
      </c>
      <c r="S200" s="10"/>
      <c r="T200" s="10"/>
      <c r="U200" s="10"/>
    </row>
    <row r="201" spans="1:21" ht="12.75" customHeight="1" x14ac:dyDescent="0.2">
      <c r="A201" s="93"/>
      <c r="B201" s="124"/>
      <c r="C201" s="76" t="s">
        <v>174</v>
      </c>
      <c r="D201" s="34">
        <v>0</v>
      </c>
      <c r="E201" s="14"/>
      <c r="F201" s="14"/>
      <c r="G201" s="14"/>
      <c r="H201" s="30">
        <f t="shared" si="45"/>
        <v>0</v>
      </c>
      <c r="I201" s="14"/>
      <c r="J201" s="14"/>
      <c r="K201" s="30">
        <f t="shared" si="51"/>
        <v>0</v>
      </c>
      <c r="L201" s="14"/>
      <c r="M201" s="14"/>
      <c r="N201" s="14"/>
      <c r="O201" s="14">
        <f t="shared" ref="O201:O221" si="55">+SUM(L201:N201)</f>
        <v>0</v>
      </c>
      <c r="P201" s="14">
        <f t="shared" ref="P201:P221" si="56">+SUM(K201+O201)</f>
        <v>0</v>
      </c>
      <c r="Q201" s="14"/>
      <c r="R201" s="14">
        <f t="shared" si="54"/>
        <v>0</v>
      </c>
      <c r="S201" s="10"/>
      <c r="T201" s="10"/>
      <c r="U201" s="10"/>
    </row>
    <row r="202" spans="1:21" ht="12.75" customHeight="1" x14ac:dyDescent="0.2">
      <c r="A202" s="93"/>
      <c r="B202" s="121" t="s">
        <v>429</v>
      </c>
      <c r="C202" s="76" t="s">
        <v>186</v>
      </c>
      <c r="D202" s="34">
        <v>66</v>
      </c>
      <c r="E202" s="14">
        <v>0.53</v>
      </c>
      <c r="F202" s="14">
        <v>5.7</v>
      </c>
      <c r="G202" s="14"/>
      <c r="H202" s="30">
        <f t="shared" si="45"/>
        <v>6.23</v>
      </c>
      <c r="I202" s="14">
        <v>0.9</v>
      </c>
      <c r="J202" s="14"/>
      <c r="K202" s="30">
        <f t="shared" si="51"/>
        <v>7.1300000000000008</v>
      </c>
      <c r="L202" s="14">
        <v>0.31</v>
      </c>
      <c r="M202" s="14">
        <v>8.3800000000000008</v>
      </c>
      <c r="N202" s="14">
        <v>4.8099999999999996</v>
      </c>
      <c r="O202" s="14">
        <f t="shared" si="55"/>
        <v>13.5</v>
      </c>
      <c r="P202" s="14">
        <f t="shared" si="56"/>
        <v>20.630000000000003</v>
      </c>
      <c r="Q202" s="14">
        <f>0.5+5.66</f>
        <v>6.16</v>
      </c>
      <c r="R202" s="14">
        <f t="shared" si="54"/>
        <v>26.790000000000003</v>
      </c>
      <c r="S202" s="10"/>
      <c r="T202" s="10"/>
      <c r="U202" s="10"/>
    </row>
    <row r="203" spans="1:21" ht="12.75" customHeight="1" x14ac:dyDescent="0.2">
      <c r="A203" s="93"/>
      <c r="B203" s="121"/>
      <c r="C203" s="76" t="s">
        <v>172</v>
      </c>
      <c r="D203" s="34">
        <v>1</v>
      </c>
      <c r="E203" s="14"/>
      <c r="F203" s="14"/>
      <c r="G203" s="14"/>
      <c r="H203" s="30">
        <f t="shared" si="45"/>
        <v>0</v>
      </c>
      <c r="I203" s="14"/>
      <c r="J203" s="14"/>
      <c r="K203" s="30">
        <f t="shared" si="51"/>
        <v>0</v>
      </c>
      <c r="L203" s="14"/>
      <c r="M203" s="14">
        <v>0.3</v>
      </c>
      <c r="N203" s="14"/>
      <c r="O203" s="14">
        <f t="shared" si="55"/>
        <v>0.3</v>
      </c>
      <c r="P203" s="14">
        <f t="shared" si="56"/>
        <v>0.3</v>
      </c>
      <c r="Q203" s="14">
        <v>0.7</v>
      </c>
      <c r="R203" s="14">
        <f t="shared" si="54"/>
        <v>1</v>
      </c>
      <c r="S203" s="10"/>
      <c r="T203" s="10"/>
      <c r="U203" s="10"/>
    </row>
    <row r="204" spans="1:21" ht="12.75" customHeight="1" x14ac:dyDescent="0.2">
      <c r="A204" s="93"/>
      <c r="B204" s="121"/>
      <c r="C204" s="76" t="s">
        <v>180</v>
      </c>
      <c r="D204" s="34">
        <v>3</v>
      </c>
      <c r="E204" s="14">
        <v>0.3</v>
      </c>
      <c r="F204" s="14"/>
      <c r="G204" s="14"/>
      <c r="H204" s="30">
        <f t="shared" si="45"/>
        <v>0.3</v>
      </c>
      <c r="I204" s="14"/>
      <c r="J204" s="14"/>
      <c r="K204" s="30">
        <f t="shared" si="51"/>
        <v>0.3</v>
      </c>
      <c r="L204" s="14"/>
      <c r="M204" s="14">
        <v>0.8</v>
      </c>
      <c r="N204" s="14">
        <v>0.4</v>
      </c>
      <c r="O204" s="14">
        <f t="shared" si="55"/>
        <v>1.2000000000000002</v>
      </c>
      <c r="P204" s="14">
        <f t="shared" si="56"/>
        <v>1.5000000000000002</v>
      </c>
      <c r="Q204" s="14">
        <v>1</v>
      </c>
      <c r="R204" s="14">
        <f t="shared" si="54"/>
        <v>2.5</v>
      </c>
      <c r="S204" s="10"/>
      <c r="T204" s="10"/>
      <c r="U204" s="10"/>
    </row>
    <row r="205" spans="1:21" ht="12.75" customHeight="1" x14ac:dyDescent="0.2">
      <c r="A205" s="93"/>
      <c r="B205" s="121"/>
      <c r="C205" s="76" t="s">
        <v>170</v>
      </c>
      <c r="D205" s="34">
        <v>7</v>
      </c>
      <c r="E205" s="14">
        <v>0.01</v>
      </c>
      <c r="F205" s="14">
        <v>8</v>
      </c>
      <c r="G205" s="14"/>
      <c r="H205" s="30">
        <f t="shared" si="45"/>
        <v>8.01</v>
      </c>
      <c r="I205" s="14">
        <v>0.5</v>
      </c>
      <c r="J205" s="14"/>
      <c r="K205" s="30">
        <f t="shared" si="51"/>
        <v>8.51</v>
      </c>
      <c r="L205" s="14">
        <v>2.2000000000000002</v>
      </c>
      <c r="M205" s="14">
        <v>4</v>
      </c>
      <c r="N205" s="14">
        <v>4</v>
      </c>
      <c r="O205" s="14">
        <f t="shared" si="55"/>
        <v>10.199999999999999</v>
      </c>
      <c r="P205" s="14">
        <f t="shared" si="56"/>
        <v>18.71</v>
      </c>
      <c r="Q205" s="14">
        <v>9</v>
      </c>
      <c r="R205" s="14">
        <f t="shared" si="54"/>
        <v>27.71</v>
      </c>
      <c r="S205" s="10"/>
      <c r="T205" s="10"/>
      <c r="U205" s="10"/>
    </row>
    <row r="206" spans="1:21" ht="12.75" customHeight="1" x14ac:dyDescent="0.2">
      <c r="A206" s="93"/>
      <c r="B206" s="121"/>
      <c r="C206" s="76" t="s">
        <v>178</v>
      </c>
      <c r="D206" s="34">
        <v>6</v>
      </c>
      <c r="E206" s="14"/>
      <c r="F206" s="14">
        <v>1.95</v>
      </c>
      <c r="G206" s="14"/>
      <c r="H206" s="30">
        <f t="shared" si="45"/>
        <v>1.95</v>
      </c>
      <c r="I206" s="14">
        <v>0.05</v>
      </c>
      <c r="J206" s="14"/>
      <c r="K206" s="30">
        <f t="shared" si="51"/>
        <v>2</v>
      </c>
      <c r="L206" s="14">
        <v>0.5</v>
      </c>
      <c r="M206" s="14">
        <v>4.0999999999999996</v>
      </c>
      <c r="N206" s="14">
        <v>0.4</v>
      </c>
      <c r="O206" s="14">
        <f t="shared" si="55"/>
        <v>5</v>
      </c>
      <c r="P206" s="14">
        <f t="shared" si="56"/>
        <v>7</v>
      </c>
      <c r="Q206" s="14">
        <v>7.32</v>
      </c>
      <c r="R206" s="14">
        <f t="shared" si="54"/>
        <v>14.32</v>
      </c>
      <c r="S206" s="10"/>
      <c r="T206" s="10"/>
      <c r="U206" s="10"/>
    </row>
    <row r="207" spans="1:21" ht="12.75" customHeight="1" x14ac:dyDescent="0.2">
      <c r="A207" s="93"/>
      <c r="B207" s="121"/>
      <c r="C207" s="76" t="s">
        <v>163</v>
      </c>
      <c r="D207" s="34">
        <v>21</v>
      </c>
      <c r="E207" s="14">
        <v>0.02</v>
      </c>
      <c r="F207" s="14">
        <v>3</v>
      </c>
      <c r="G207" s="14"/>
      <c r="H207" s="30">
        <f t="shared" si="45"/>
        <v>3.02</v>
      </c>
      <c r="I207" s="14">
        <v>0.5</v>
      </c>
      <c r="J207" s="14"/>
      <c r="K207" s="30">
        <f t="shared" si="51"/>
        <v>3.52</v>
      </c>
      <c r="L207" s="14">
        <v>29.45</v>
      </c>
      <c r="M207" s="14">
        <v>26.95</v>
      </c>
      <c r="N207" s="14">
        <v>4.3</v>
      </c>
      <c r="O207" s="14">
        <f t="shared" si="55"/>
        <v>60.699999999999996</v>
      </c>
      <c r="P207" s="14">
        <f t="shared" si="56"/>
        <v>64.22</v>
      </c>
      <c r="Q207" s="14">
        <v>13.1</v>
      </c>
      <c r="R207" s="14">
        <f t="shared" si="54"/>
        <v>77.319999999999993</v>
      </c>
      <c r="S207" s="10"/>
      <c r="T207" s="10"/>
      <c r="U207" s="10"/>
    </row>
    <row r="208" spans="1:21" ht="12.75" customHeight="1" x14ac:dyDescent="0.2">
      <c r="A208" s="93"/>
      <c r="B208" s="121"/>
      <c r="C208" s="76" t="s">
        <v>185</v>
      </c>
      <c r="D208" s="34">
        <v>4</v>
      </c>
      <c r="E208" s="14"/>
      <c r="F208" s="14">
        <v>0.7</v>
      </c>
      <c r="G208" s="14"/>
      <c r="H208" s="30">
        <f t="shared" si="45"/>
        <v>0.7</v>
      </c>
      <c r="I208" s="14">
        <v>0.05</v>
      </c>
      <c r="J208" s="14"/>
      <c r="K208" s="30">
        <f t="shared" si="51"/>
        <v>0.75</v>
      </c>
      <c r="L208" s="14"/>
      <c r="M208" s="14">
        <v>1.3</v>
      </c>
      <c r="N208" s="14">
        <v>0.3</v>
      </c>
      <c r="O208" s="14">
        <f t="shared" si="55"/>
        <v>1.6</v>
      </c>
      <c r="P208" s="14">
        <f t="shared" si="56"/>
        <v>2.35</v>
      </c>
      <c r="Q208" s="14"/>
      <c r="R208" s="14">
        <f t="shared" si="54"/>
        <v>2.35</v>
      </c>
      <c r="S208" s="10"/>
      <c r="T208" s="10"/>
      <c r="U208" s="10"/>
    </row>
    <row r="209" spans="1:21" ht="12.75" customHeight="1" x14ac:dyDescent="0.2">
      <c r="A209" s="93"/>
      <c r="B209" s="121"/>
      <c r="C209" s="76" t="s">
        <v>190</v>
      </c>
      <c r="D209" s="34">
        <v>1</v>
      </c>
      <c r="E209" s="14"/>
      <c r="F209" s="14"/>
      <c r="G209" s="14"/>
      <c r="H209" s="30">
        <f t="shared" si="45"/>
        <v>0</v>
      </c>
      <c r="I209" s="14"/>
      <c r="J209" s="14"/>
      <c r="K209" s="30">
        <f t="shared" si="51"/>
        <v>0</v>
      </c>
      <c r="L209" s="14"/>
      <c r="M209" s="14">
        <v>0.05</v>
      </c>
      <c r="N209" s="14">
        <v>0.1</v>
      </c>
      <c r="O209" s="14">
        <f t="shared" si="55"/>
        <v>0.15000000000000002</v>
      </c>
      <c r="P209" s="14">
        <f t="shared" si="56"/>
        <v>0.15000000000000002</v>
      </c>
      <c r="Q209" s="14"/>
      <c r="R209" s="14">
        <f t="shared" si="54"/>
        <v>0.15000000000000002</v>
      </c>
      <c r="S209" s="10"/>
      <c r="T209" s="10"/>
      <c r="U209" s="10"/>
    </row>
    <row r="210" spans="1:21" ht="12.75" customHeight="1" x14ac:dyDescent="0.2">
      <c r="A210" s="93"/>
      <c r="B210" s="121"/>
      <c r="C210" s="78" t="s">
        <v>443</v>
      </c>
      <c r="D210" s="64"/>
      <c r="E210" s="36"/>
      <c r="F210" s="36"/>
      <c r="G210" s="36"/>
      <c r="H210" s="65"/>
      <c r="I210" s="36"/>
      <c r="J210" s="36"/>
      <c r="K210" s="65"/>
      <c r="L210" s="36"/>
      <c r="M210" s="36"/>
      <c r="N210" s="36"/>
      <c r="O210" s="36"/>
      <c r="P210" s="36"/>
      <c r="Q210" s="36"/>
      <c r="R210" s="36"/>
      <c r="S210" s="10"/>
      <c r="T210" s="10"/>
      <c r="U210" s="10"/>
    </row>
    <row r="211" spans="1:21" ht="12.75" customHeight="1" x14ac:dyDescent="0.2">
      <c r="A211" s="93"/>
      <c r="B211" s="121"/>
      <c r="C211" s="76" t="s">
        <v>169</v>
      </c>
      <c r="D211" s="34">
        <v>1</v>
      </c>
      <c r="E211" s="14"/>
      <c r="F211" s="14"/>
      <c r="G211" s="14"/>
      <c r="H211" s="30">
        <f t="shared" si="45"/>
        <v>0</v>
      </c>
      <c r="I211" s="14"/>
      <c r="J211" s="14"/>
      <c r="K211" s="30">
        <f t="shared" si="51"/>
        <v>0</v>
      </c>
      <c r="L211" s="14"/>
      <c r="M211" s="14">
        <v>1.2</v>
      </c>
      <c r="N211" s="14">
        <v>0.3</v>
      </c>
      <c r="O211" s="14">
        <f t="shared" si="55"/>
        <v>1.5</v>
      </c>
      <c r="P211" s="14">
        <f t="shared" si="56"/>
        <v>1.5</v>
      </c>
      <c r="Q211" s="14"/>
      <c r="R211" s="14">
        <f t="shared" si="54"/>
        <v>1.5</v>
      </c>
      <c r="S211" s="10"/>
      <c r="T211" s="10"/>
      <c r="U211" s="10"/>
    </row>
    <row r="212" spans="1:21" ht="12.75" customHeight="1" x14ac:dyDescent="0.2">
      <c r="A212" s="93"/>
      <c r="B212" s="121"/>
      <c r="C212" s="76" t="s">
        <v>165</v>
      </c>
      <c r="D212" s="34">
        <v>8</v>
      </c>
      <c r="E212" s="14">
        <v>0.1</v>
      </c>
      <c r="F212" s="14"/>
      <c r="G212" s="14">
        <v>0.1</v>
      </c>
      <c r="H212" s="30">
        <f t="shared" si="45"/>
        <v>0.2</v>
      </c>
      <c r="I212" s="14"/>
      <c r="J212" s="14"/>
      <c r="K212" s="30">
        <f t="shared" si="51"/>
        <v>0.2</v>
      </c>
      <c r="L212" s="14">
        <v>4.0999999999999996</v>
      </c>
      <c r="M212" s="14">
        <v>3</v>
      </c>
      <c r="N212" s="14">
        <v>0.02</v>
      </c>
      <c r="O212" s="14">
        <f t="shared" si="55"/>
        <v>7.1199999999999992</v>
      </c>
      <c r="P212" s="14">
        <f t="shared" si="56"/>
        <v>7.3199999999999994</v>
      </c>
      <c r="Q212" s="14">
        <v>37.01</v>
      </c>
      <c r="R212" s="14">
        <f t="shared" si="54"/>
        <v>44.33</v>
      </c>
      <c r="S212" s="10"/>
      <c r="T212" s="10"/>
      <c r="U212" s="10"/>
    </row>
    <row r="213" spans="1:21" ht="12.75" customHeight="1" x14ac:dyDescent="0.2">
      <c r="A213" s="93"/>
      <c r="B213" s="121"/>
      <c r="C213" s="76" t="s">
        <v>181</v>
      </c>
      <c r="D213" s="34">
        <v>9</v>
      </c>
      <c r="E213" s="14"/>
      <c r="F213" s="14">
        <v>1</v>
      </c>
      <c r="G213" s="14"/>
      <c r="H213" s="30">
        <f t="shared" si="45"/>
        <v>1</v>
      </c>
      <c r="I213" s="14"/>
      <c r="J213" s="14"/>
      <c r="K213" s="30">
        <f t="shared" si="51"/>
        <v>1</v>
      </c>
      <c r="L213" s="14">
        <v>1.2</v>
      </c>
      <c r="M213" s="14">
        <v>6.7</v>
      </c>
      <c r="N213" s="14">
        <v>4.5999999999999996</v>
      </c>
      <c r="O213" s="14">
        <f t="shared" si="55"/>
        <v>12.5</v>
      </c>
      <c r="P213" s="14">
        <f t="shared" si="56"/>
        <v>13.5</v>
      </c>
      <c r="Q213" s="14">
        <v>1.01</v>
      </c>
      <c r="R213" s="14">
        <f t="shared" si="54"/>
        <v>14.51</v>
      </c>
      <c r="S213" s="10"/>
      <c r="T213" s="10"/>
      <c r="U213" s="10"/>
    </row>
    <row r="214" spans="1:21" ht="12.75" customHeight="1" x14ac:dyDescent="0.2">
      <c r="A214" s="93"/>
      <c r="B214" s="121"/>
      <c r="C214" s="76" t="s">
        <v>171</v>
      </c>
      <c r="D214" s="34">
        <v>8</v>
      </c>
      <c r="E214" s="14"/>
      <c r="F214" s="14"/>
      <c r="G214" s="14"/>
      <c r="H214" s="30">
        <f t="shared" si="45"/>
        <v>0</v>
      </c>
      <c r="I214" s="14">
        <v>3.8</v>
      </c>
      <c r="J214" s="14"/>
      <c r="K214" s="30">
        <f t="shared" si="51"/>
        <v>3.8</v>
      </c>
      <c r="L214" s="14">
        <v>0.4</v>
      </c>
      <c r="M214" s="14">
        <v>2.8</v>
      </c>
      <c r="N214" s="14">
        <v>2.4</v>
      </c>
      <c r="O214" s="14">
        <f t="shared" si="55"/>
        <v>5.6</v>
      </c>
      <c r="P214" s="14">
        <f t="shared" si="56"/>
        <v>9.3999999999999986</v>
      </c>
      <c r="Q214" s="14">
        <v>0.85</v>
      </c>
      <c r="R214" s="14">
        <f t="shared" si="54"/>
        <v>10.249999999999998</v>
      </c>
      <c r="S214" s="10"/>
      <c r="T214" s="10"/>
      <c r="U214" s="10"/>
    </row>
    <row r="215" spans="1:21" ht="12.75" customHeight="1" x14ac:dyDescent="0.2">
      <c r="A215" s="93"/>
      <c r="B215" s="121"/>
      <c r="C215" s="76" t="s">
        <v>187</v>
      </c>
      <c r="D215" s="34">
        <v>9</v>
      </c>
      <c r="E215" s="14">
        <v>6</v>
      </c>
      <c r="F215" s="14"/>
      <c r="G215" s="14">
        <v>18.2</v>
      </c>
      <c r="H215" s="30">
        <f t="shared" si="45"/>
        <v>24.2</v>
      </c>
      <c r="I215" s="14">
        <v>2</v>
      </c>
      <c r="J215" s="14"/>
      <c r="K215" s="30">
        <f t="shared" si="51"/>
        <v>26.2</v>
      </c>
      <c r="L215" s="14">
        <v>17.399999999999999</v>
      </c>
      <c r="M215" s="14">
        <v>25.4</v>
      </c>
      <c r="N215" s="14">
        <v>9.25</v>
      </c>
      <c r="O215" s="14">
        <f t="shared" si="55"/>
        <v>52.05</v>
      </c>
      <c r="P215" s="14">
        <f t="shared" si="56"/>
        <v>78.25</v>
      </c>
      <c r="Q215" s="14">
        <v>74</v>
      </c>
      <c r="R215" s="14">
        <f t="shared" si="54"/>
        <v>152.25</v>
      </c>
      <c r="S215" s="10"/>
      <c r="T215" s="10"/>
      <c r="U215" s="10"/>
    </row>
    <row r="216" spans="1:21" ht="12.75" customHeight="1" x14ac:dyDescent="0.2">
      <c r="A216" s="93"/>
      <c r="B216" s="121"/>
      <c r="C216" s="76" t="s">
        <v>173</v>
      </c>
      <c r="D216" s="34">
        <v>44</v>
      </c>
      <c r="E216" s="14">
        <v>0.42</v>
      </c>
      <c r="F216" s="14">
        <v>0.9</v>
      </c>
      <c r="G216" s="14"/>
      <c r="H216" s="30">
        <f t="shared" si="45"/>
        <v>1.32</v>
      </c>
      <c r="I216" s="14">
        <v>0.9</v>
      </c>
      <c r="J216" s="14"/>
      <c r="K216" s="30">
        <f t="shared" si="51"/>
        <v>2.2200000000000002</v>
      </c>
      <c r="L216" s="14">
        <v>4.55</v>
      </c>
      <c r="M216" s="14">
        <v>16.52</v>
      </c>
      <c r="N216" s="14">
        <v>6.98</v>
      </c>
      <c r="O216" s="14">
        <f t="shared" si="55"/>
        <v>28.05</v>
      </c>
      <c r="P216" s="14">
        <f t="shared" si="56"/>
        <v>30.27</v>
      </c>
      <c r="Q216" s="14">
        <v>31.8</v>
      </c>
      <c r="R216" s="14">
        <f t="shared" si="54"/>
        <v>62.07</v>
      </c>
      <c r="S216" s="10"/>
      <c r="T216" s="10"/>
      <c r="U216" s="10"/>
    </row>
    <row r="217" spans="1:21" ht="12.75" customHeight="1" x14ac:dyDescent="0.2">
      <c r="A217" s="93"/>
      <c r="B217" s="121"/>
      <c r="C217" s="76" t="s">
        <v>191</v>
      </c>
      <c r="D217" s="34">
        <v>6</v>
      </c>
      <c r="E217" s="14"/>
      <c r="F217" s="14"/>
      <c r="G217" s="14"/>
      <c r="H217" s="30">
        <f t="shared" si="45"/>
        <v>0</v>
      </c>
      <c r="I217" s="14"/>
      <c r="J217" s="14"/>
      <c r="K217" s="30">
        <f t="shared" si="51"/>
        <v>0</v>
      </c>
      <c r="L217" s="14">
        <v>0.3</v>
      </c>
      <c r="M217" s="14">
        <v>2.4500000000000002</v>
      </c>
      <c r="N217" s="14">
        <v>1.6</v>
      </c>
      <c r="O217" s="14">
        <f t="shared" si="55"/>
        <v>4.3499999999999996</v>
      </c>
      <c r="P217" s="14">
        <f t="shared" si="56"/>
        <v>4.3499999999999996</v>
      </c>
      <c r="Q217" s="14">
        <v>12</v>
      </c>
      <c r="R217" s="14">
        <f t="shared" si="54"/>
        <v>16.350000000000001</v>
      </c>
      <c r="S217" s="10"/>
      <c r="T217" s="10"/>
      <c r="U217" s="10"/>
    </row>
    <row r="218" spans="1:21" ht="12.75" customHeight="1" x14ac:dyDescent="0.2">
      <c r="A218" s="93"/>
      <c r="B218" s="121"/>
      <c r="C218" s="76" t="s">
        <v>366</v>
      </c>
      <c r="D218" s="34">
        <v>2</v>
      </c>
      <c r="E218" s="14"/>
      <c r="F218" s="14"/>
      <c r="G218" s="14"/>
      <c r="H218" s="30">
        <f t="shared" si="45"/>
        <v>0</v>
      </c>
      <c r="I218" s="14"/>
      <c r="J218" s="14"/>
      <c r="K218" s="30">
        <f t="shared" si="51"/>
        <v>0</v>
      </c>
      <c r="L218" s="14"/>
      <c r="M218" s="14">
        <v>0.31</v>
      </c>
      <c r="N218" s="14">
        <v>0.2</v>
      </c>
      <c r="O218" s="14">
        <f t="shared" si="55"/>
        <v>0.51</v>
      </c>
      <c r="P218" s="14">
        <f t="shared" si="56"/>
        <v>0.51</v>
      </c>
      <c r="Q218" s="14">
        <v>0.3</v>
      </c>
      <c r="R218" s="14">
        <f t="shared" si="54"/>
        <v>0.81</v>
      </c>
      <c r="S218" s="10"/>
      <c r="T218" s="10"/>
      <c r="U218" s="10"/>
    </row>
    <row r="219" spans="1:21" ht="12.75" customHeight="1" x14ac:dyDescent="0.2">
      <c r="A219" s="93"/>
      <c r="B219" s="121"/>
      <c r="C219" s="76" t="s">
        <v>166</v>
      </c>
      <c r="D219" s="34">
        <v>0</v>
      </c>
      <c r="E219" s="14"/>
      <c r="F219" s="14"/>
      <c r="G219" s="14"/>
      <c r="H219" s="30">
        <f t="shared" si="45"/>
        <v>0</v>
      </c>
      <c r="I219" s="14"/>
      <c r="J219" s="14"/>
      <c r="K219" s="30">
        <f t="shared" si="51"/>
        <v>0</v>
      </c>
      <c r="L219" s="14"/>
      <c r="M219" s="14"/>
      <c r="N219" s="14"/>
      <c r="O219" s="14">
        <f t="shared" si="55"/>
        <v>0</v>
      </c>
      <c r="P219" s="14">
        <f t="shared" si="56"/>
        <v>0</v>
      </c>
      <c r="Q219" s="14"/>
      <c r="R219" s="14">
        <f t="shared" si="54"/>
        <v>0</v>
      </c>
      <c r="S219" s="10"/>
      <c r="T219" s="10"/>
      <c r="U219" s="10"/>
    </row>
    <row r="220" spans="1:21" ht="12.75" customHeight="1" x14ac:dyDescent="0.2">
      <c r="A220" s="93"/>
      <c r="B220" s="121"/>
      <c r="C220" s="76" t="s">
        <v>177</v>
      </c>
      <c r="D220" s="34">
        <v>0</v>
      </c>
      <c r="E220" s="14"/>
      <c r="F220" s="14"/>
      <c r="G220" s="14"/>
      <c r="H220" s="30">
        <f t="shared" si="45"/>
        <v>0</v>
      </c>
      <c r="I220" s="14"/>
      <c r="J220" s="14"/>
      <c r="K220" s="30">
        <f t="shared" si="51"/>
        <v>0</v>
      </c>
      <c r="L220" s="14"/>
      <c r="M220" s="14"/>
      <c r="N220" s="14"/>
      <c r="O220" s="14">
        <f t="shared" si="55"/>
        <v>0</v>
      </c>
      <c r="P220" s="14">
        <f t="shared" si="56"/>
        <v>0</v>
      </c>
      <c r="Q220" s="14"/>
      <c r="R220" s="14">
        <f t="shared" si="54"/>
        <v>0</v>
      </c>
      <c r="S220" s="10"/>
      <c r="T220" s="10"/>
      <c r="U220" s="10"/>
    </row>
    <row r="221" spans="1:21" ht="12.75" customHeight="1" x14ac:dyDescent="0.2">
      <c r="A221" s="93"/>
      <c r="B221" s="121"/>
      <c r="C221" s="76" t="s">
        <v>304</v>
      </c>
      <c r="D221" s="34">
        <v>3</v>
      </c>
      <c r="E221" s="14"/>
      <c r="F221" s="14"/>
      <c r="G221" s="14"/>
      <c r="H221" s="30">
        <f t="shared" si="45"/>
        <v>0</v>
      </c>
      <c r="I221" s="14"/>
      <c r="J221" s="14"/>
      <c r="K221" s="30">
        <f t="shared" si="51"/>
        <v>0</v>
      </c>
      <c r="L221" s="14">
        <v>0.6</v>
      </c>
      <c r="M221" s="14">
        <v>2.1</v>
      </c>
      <c r="N221" s="14"/>
      <c r="O221" s="14">
        <f t="shared" si="55"/>
        <v>2.7</v>
      </c>
      <c r="P221" s="14">
        <f t="shared" si="56"/>
        <v>2.7</v>
      </c>
      <c r="Q221" s="14">
        <v>0.8</v>
      </c>
      <c r="R221" s="14">
        <f t="shared" si="54"/>
        <v>3.5</v>
      </c>
      <c r="S221" s="10"/>
      <c r="T221" s="10"/>
      <c r="U221" s="10"/>
    </row>
    <row r="222" spans="1:21" ht="12.75" customHeight="1" x14ac:dyDescent="0.2">
      <c r="A222" s="94"/>
      <c r="B222" s="122"/>
      <c r="C222" s="88" t="s">
        <v>179</v>
      </c>
      <c r="D222" s="89"/>
      <c r="E222" s="90"/>
      <c r="F222" s="90"/>
      <c r="G222" s="90"/>
      <c r="H222" s="91"/>
      <c r="I222" s="90"/>
      <c r="J222" s="90"/>
      <c r="K222" s="91"/>
      <c r="L222" s="90"/>
      <c r="M222" s="90"/>
      <c r="N222" s="90"/>
      <c r="O222" s="90"/>
      <c r="P222" s="90"/>
      <c r="Q222" s="90"/>
      <c r="R222" s="90"/>
      <c r="S222" s="10"/>
      <c r="T222" s="10"/>
      <c r="U222" s="10"/>
    </row>
    <row r="223" spans="1:21" ht="12.75" customHeight="1" x14ac:dyDescent="0.25">
      <c r="A223" s="230" t="s">
        <v>0</v>
      </c>
      <c r="B223" s="231"/>
      <c r="C223" s="232" t="s">
        <v>0</v>
      </c>
      <c r="D223" s="53">
        <f>+SUM(D191:D222)</f>
        <v>455</v>
      </c>
      <c r="E223" s="54">
        <f>SUM(E191:E222)</f>
        <v>62.129999999999995</v>
      </c>
      <c r="F223" s="54">
        <f>SUM(F191:F222)</f>
        <v>105.80000000000001</v>
      </c>
      <c r="G223" s="54">
        <f>SUM(G191:G222)</f>
        <v>45.47</v>
      </c>
      <c r="H223" s="54">
        <f>SUM(H191:H222)</f>
        <v>213.39999999999995</v>
      </c>
      <c r="I223" s="54">
        <f t="shared" ref="I223:R223" si="57">+SUM(I191:I222)</f>
        <v>30.16</v>
      </c>
      <c r="J223" s="54">
        <f t="shared" si="57"/>
        <v>0</v>
      </c>
      <c r="K223" s="54">
        <f t="shared" si="57"/>
        <v>243.56</v>
      </c>
      <c r="L223" s="54">
        <f t="shared" si="57"/>
        <v>70.72</v>
      </c>
      <c r="M223" s="54">
        <f t="shared" si="57"/>
        <v>259.24000000000007</v>
      </c>
      <c r="N223" s="54">
        <f t="shared" si="57"/>
        <v>291.45</v>
      </c>
      <c r="O223" s="54">
        <f t="shared" si="57"/>
        <v>621.41</v>
      </c>
      <c r="P223" s="54">
        <f t="shared" si="57"/>
        <v>864.97</v>
      </c>
      <c r="Q223" s="54">
        <f t="shared" si="57"/>
        <v>493.19000000000005</v>
      </c>
      <c r="R223" s="55">
        <f t="shared" si="57"/>
        <v>1358.1599999999999</v>
      </c>
      <c r="S223" s="10"/>
      <c r="T223" s="10"/>
      <c r="U223" s="10"/>
    </row>
    <row r="224" spans="1:21" s="8" customFormat="1" ht="12.75" customHeight="1" x14ac:dyDescent="0.2">
      <c r="A224" s="93" t="s">
        <v>406</v>
      </c>
      <c r="B224" s="120" t="s">
        <v>219</v>
      </c>
      <c r="C224" s="73" t="s">
        <v>219</v>
      </c>
      <c r="D224" s="74">
        <v>11</v>
      </c>
      <c r="E224" s="39"/>
      <c r="F224" s="39">
        <v>5</v>
      </c>
      <c r="G224" s="39"/>
      <c r="H224" s="48">
        <f t="shared" si="45"/>
        <v>5</v>
      </c>
      <c r="I224" s="39">
        <v>0.5</v>
      </c>
      <c r="J224" s="39"/>
      <c r="K224" s="48">
        <f t="shared" ref="K224:K267" si="58">+SUM(H224:J224)</f>
        <v>5.5</v>
      </c>
      <c r="L224" s="39"/>
      <c r="M224" s="39">
        <v>26.6</v>
      </c>
      <c r="N224" s="39"/>
      <c r="O224" s="39">
        <f>+SUM(L224:N224)</f>
        <v>26.6</v>
      </c>
      <c r="P224" s="39">
        <f>+SUM(K224+O224)</f>
        <v>32.1</v>
      </c>
      <c r="Q224" s="39">
        <v>20.25</v>
      </c>
      <c r="R224" s="39">
        <f t="shared" ref="R224:R267" si="59">+SUM(P224:Q224)</f>
        <v>52.35</v>
      </c>
      <c r="S224" s="9"/>
      <c r="T224" s="9"/>
      <c r="U224" s="9"/>
    </row>
    <row r="225" spans="1:21" s="8" customFormat="1" ht="12.75" customHeight="1" x14ac:dyDescent="0.2">
      <c r="A225" s="93"/>
      <c r="B225" s="121"/>
      <c r="C225" s="76" t="s">
        <v>205</v>
      </c>
      <c r="D225" s="77">
        <v>7</v>
      </c>
      <c r="E225" s="14"/>
      <c r="F225" s="14"/>
      <c r="G225" s="14"/>
      <c r="H225" s="30">
        <f t="shared" si="45"/>
        <v>0</v>
      </c>
      <c r="I225" s="14"/>
      <c r="J225" s="14"/>
      <c r="K225" s="30">
        <f t="shared" si="58"/>
        <v>0</v>
      </c>
      <c r="L225" s="14">
        <v>9.6</v>
      </c>
      <c r="M225" s="14">
        <v>3.3</v>
      </c>
      <c r="N225" s="14">
        <v>1.1000000000000001</v>
      </c>
      <c r="O225" s="14">
        <f>+SUM(L225:N225)</f>
        <v>13.999999999999998</v>
      </c>
      <c r="P225" s="14">
        <f>+SUM(K225+O225)</f>
        <v>13.999999999999998</v>
      </c>
      <c r="Q225" s="14">
        <v>85</v>
      </c>
      <c r="R225" s="14">
        <f t="shared" si="59"/>
        <v>99</v>
      </c>
      <c r="S225" s="9"/>
      <c r="T225" s="9"/>
      <c r="U225" s="9"/>
    </row>
    <row r="226" spans="1:21" s="8" customFormat="1" ht="12.75" customHeight="1" x14ac:dyDescent="0.2">
      <c r="A226" s="93"/>
      <c r="B226" s="121"/>
      <c r="C226" s="76" t="s">
        <v>275</v>
      </c>
      <c r="D226" s="77">
        <v>2</v>
      </c>
      <c r="E226" s="14">
        <v>1.5</v>
      </c>
      <c r="F226" s="14"/>
      <c r="G226" s="14"/>
      <c r="H226" s="30">
        <f t="shared" si="45"/>
        <v>1.5</v>
      </c>
      <c r="I226" s="14"/>
      <c r="J226" s="14"/>
      <c r="K226" s="30">
        <f t="shared" si="58"/>
        <v>1.5</v>
      </c>
      <c r="L226" s="14"/>
      <c r="M226" s="14">
        <v>10.5</v>
      </c>
      <c r="N226" s="14"/>
      <c r="O226" s="14">
        <f>+SUM(L226:N226)</f>
        <v>10.5</v>
      </c>
      <c r="P226" s="14">
        <f>+SUM(K226+O226)</f>
        <v>12</v>
      </c>
      <c r="Q226" s="14">
        <v>6</v>
      </c>
      <c r="R226" s="14">
        <f t="shared" si="59"/>
        <v>18</v>
      </c>
      <c r="S226" s="9"/>
      <c r="T226" s="9"/>
      <c r="U226" s="9"/>
    </row>
    <row r="227" spans="1:21" ht="12.75" customHeight="1" x14ac:dyDescent="0.2">
      <c r="A227" s="93"/>
      <c r="B227" s="121"/>
      <c r="C227" s="76" t="s">
        <v>202</v>
      </c>
      <c r="D227" s="77">
        <v>1</v>
      </c>
      <c r="E227" s="14">
        <v>0.2</v>
      </c>
      <c r="F227" s="14"/>
      <c r="G227" s="14"/>
      <c r="H227" s="30">
        <f t="shared" si="45"/>
        <v>0.2</v>
      </c>
      <c r="I227" s="14"/>
      <c r="J227" s="14"/>
      <c r="K227" s="30">
        <f t="shared" si="58"/>
        <v>0.2</v>
      </c>
      <c r="L227" s="14"/>
      <c r="M227" s="14">
        <v>0.4</v>
      </c>
      <c r="N227" s="14"/>
      <c r="O227" s="14">
        <f>+SUM(L227:N227)</f>
        <v>0.4</v>
      </c>
      <c r="P227" s="14">
        <f>+SUM(K227+O227)</f>
        <v>0.60000000000000009</v>
      </c>
      <c r="Q227" s="14"/>
      <c r="R227" s="14">
        <f t="shared" si="59"/>
        <v>0.60000000000000009</v>
      </c>
      <c r="S227" s="10"/>
      <c r="T227" s="10"/>
      <c r="U227" s="10"/>
    </row>
    <row r="228" spans="1:21" ht="12.75" customHeight="1" x14ac:dyDescent="0.2">
      <c r="A228" s="93"/>
      <c r="B228" s="121"/>
      <c r="C228" s="76" t="s">
        <v>195</v>
      </c>
      <c r="D228" s="77">
        <v>3</v>
      </c>
      <c r="E228" s="14"/>
      <c r="F228" s="14"/>
      <c r="G228" s="14"/>
      <c r="H228" s="30">
        <f t="shared" si="45"/>
        <v>0</v>
      </c>
      <c r="I228" s="14"/>
      <c r="J228" s="14"/>
      <c r="K228" s="30">
        <f t="shared" si="58"/>
        <v>0</v>
      </c>
      <c r="L228" s="14"/>
      <c r="M228" s="14">
        <v>2.0499999999999998</v>
      </c>
      <c r="N228" s="14"/>
      <c r="O228" s="14">
        <f>+SUM(L228:N228)</f>
        <v>2.0499999999999998</v>
      </c>
      <c r="P228" s="14">
        <f>+SUM(K228+O228)</f>
        <v>2.0499999999999998</v>
      </c>
      <c r="Q228" s="14">
        <v>180</v>
      </c>
      <c r="R228" s="14">
        <f t="shared" si="59"/>
        <v>182.05</v>
      </c>
      <c r="S228" s="10"/>
      <c r="T228" s="10"/>
      <c r="U228" s="10"/>
    </row>
    <row r="229" spans="1:21" ht="12.75" customHeight="1" x14ac:dyDescent="0.2">
      <c r="A229" s="93"/>
      <c r="B229" s="121"/>
      <c r="C229" s="76" t="s">
        <v>204</v>
      </c>
      <c r="D229" s="77">
        <v>0</v>
      </c>
      <c r="E229" s="14"/>
      <c r="F229" s="14"/>
      <c r="G229" s="14"/>
      <c r="H229" s="30">
        <f t="shared" si="45"/>
        <v>0</v>
      </c>
      <c r="I229" s="14"/>
      <c r="J229" s="14"/>
      <c r="K229" s="30">
        <f t="shared" si="58"/>
        <v>0</v>
      </c>
      <c r="L229" s="14"/>
      <c r="M229" s="14"/>
      <c r="N229" s="14"/>
      <c r="O229" s="14">
        <f t="shared" ref="O229:O234" si="60">+SUM(L229:N229)</f>
        <v>0</v>
      </c>
      <c r="P229" s="14">
        <f t="shared" ref="P229:P234" si="61">+SUM(K229+O229)</f>
        <v>0</v>
      </c>
      <c r="Q229" s="14"/>
      <c r="R229" s="14">
        <f t="shared" si="59"/>
        <v>0</v>
      </c>
      <c r="S229" s="10"/>
      <c r="T229" s="10"/>
      <c r="U229" s="10"/>
    </row>
    <row r="230" spans="1:21" ht="12.75" customHeight="1" x14ac:dyDescent="0.2">
      <c r="A230" s="93"/>
      <c r="B230" s="121"/>
      <c r="C230" s="76" t="s">
        <v>277</v>
      </c>
      <c r="D230" s="77">
        <v>0</v>
      </c>
      <c r="E230" s="14"/>
      <c r="F230" s="14"/>
      <c r="G230" s="14"/>
      <c r="H230" s="30">
        <f t="shared" si="45"/>
        <v>0</v>
      </c>
      <c r="I230" s="14"/>
      <c r="J230" s="14"/>
      <c r="K230" s="30">
        <f t="shared" si="58"/>
        <v>0</v>
      </c>
      <c r="L230" s="14"/>
      <c r="M230" s="14"/>
      <c r="N230" s="14"/>
      <c r="O230" s="14">
        <f t="shared" si="60"/>
        <v>0</v>
      </c>
      <c r="P230" s="14">
        <f t="shared" si="61"/>
        <v>0</v>
      </c>
      <c r="Q230" s="14"/>
      <c r="R230" s="14">
        <f t="shared" si="59"/>
        <v>0</v>
      </c>
      <c r="S230" s="10"/>
      <c r="T230" s="10"/>
      <c r="U230" s="10"/>
    </row>
    <row r="231" spans="1:21" ht="12.75" customHeight="1" x14ac:dyDescent="0.2">
      <c r="A231" s="93"/>
      <c r="B231" s="124"/>
      <c r="C231" s="76" t="s">
        <v>208</v>
      </c>
      <c r="D231" s="77">
        <v>3</v>
      </c>
      <c r="E231" s="14">
        <v>3.5</v>
      </c>
      <c r="F231" s="14"/>
      <c r="G231" s="14">
        <v>0.25</v>
      </c>
      <c r="H231" s="30">
        <f t="shared" si="45"/>
        <v>3.75</v>
      </c>
      <c r="I231" s="14">
        <v>90</v>
      </c>
      <c r="J231" s="14"/>
      <c r="K231" s="30">
        <f t="shared" si="58"/>
        <v>93.75</v>
      </c>
      <c r="L231" s="14">
        <v>8</v>
      </c>
      <c r="M231" s="14"/>
      <c r="N231" s="14"/>
      <c r="O231" s="14">
        <f t="shared" si="60"/>
        <v>8</v>
      </c>
      <c r="P231" s="14">
        <f t="shared" si="61"/>
        <v>101.75</v>
      </c>
      <c r="Q231" s="14">
        <v>130</v>
      </c>
      <c r="R231" s="14">
        <f t="shared" si="59"/>
        <v>231.75</v>
      </c>
      <c r="S231" s="10"/>
      <c r="T231" s="10"/>
      <c r="U231" s="10"/>
    </row>
    <row r="232" spans="1:21" ht="12.75" customHeight="1" x14ac:dyDescent="0.2">
      <c r="A232" s="93"/>
      <c r="B232" s="121" t="s">
        <v>431</v>
      </c>
      <c r="C232" s="76" t="s">
        <v>200</v>
      </c>
      <c r="D232" s="77">
        <v>17</v>
      </c>
      <c r="E232" s="14">
        <v>3</v>
      </c>
      <c r="F232" s="14">
        <v>0.25</v>
      </c>
      <c r="G232" s="14">
        <v>0.4</v>
      </c>
      <c r="H232" s="30">
        <f t="shared" si="45"/>
        <v>3.65</v>
      </c>
      <c r="I232" s="14">
        <v>0.1</v>
      </c>
      <c r="J232" s="14"/>
      <c r="K232" s="30">
        <f t="shared" si="58"/>
        <v>3.75</v>
      </c>
      <c r="L232" s="14">
        <v>8.6999999999999993</v>
      </c>
      <c r="M232" s="14">
        <v>5.4</v>
      </c>
      <c r="N232" s="14">
        <v>1.3</v>
      </c>
      <c r="O232" s="14">
        <f t="shared" si="60"/>
        <v>15.4</v>
      </c>
      <c r="P232" s="14">
        <f t="shared" si="61"/>
        <v>19.149999999999999</v>
      </c>
      <c r="Q232" s="14">
        <v>17.850000000000001</v>
      </c>
      <c r="R232" s="14">
        <f t="shared" si="59"/>
        <v>37</v>
      </c>
      <c r="S232" s="10"/>
      <c r="T232" s="10"/>
      <c r="U232" s="10"/>
    </row>
    <row r="233" spans="1:21" ht="12.75" customHeight="1" x14ac:dyDescent="0.2">
      <c r="A233" s="93"/>
      <c r="B233" s="121"/>
      <c r="C233" s="76" t="s">
        <v>305</v>
      </c>
      <c r="D233" s="77">
        <v>0</v>
      </c>
      <c r="E233" s="14"/>
      <c r="F233" s="14"/>
      <c r="G233" s="14"/>
      <c r="H233" s="30">
        <f t="shared" si="45"/>
        <v>0</v>
      </c>
      <c r="I233" s="14"/>
      <c r="J233" s="14"/>
      <c r="K233" s="30">
        <f t="shared" si="58"/>
        <v>0</v>
      </c>
      <c r="L233" s="14"/>
      <c r="M233" s="14"/>
      <c r="N233" s="14"/>
      <c r="O233" s="14">
        <f t="shared" si="60"/>
        <v>0</v>
      </c>
      <c r="P233" s="14">
        <f t="shared" si="61"/>
        <v>0</v>
      </c>
      <c r="Q233" s="14"/>
      <c r="R233" s="14">
        <f t="shared" si="59"/>
        <v>0</v>
      </c>
      <c r="S233" s="10"/>
      <c r="T233" s="10"/>
      <c r="U233" s="10"/>
    </row>
    <row r="234" spans="1:21" ht="12.75" customHeight="1" x14ac:dyDescent="0.2">
      <c r="A234" s="93"/>
      <c r="B234" s="121"/>
      <c r="C234" s="76" t="s">
        <v>215</v>
      </c>
      <c r="D234" s="77">
        <v>0</v>
      </c>
      <c r="E234" s="14"/>
      <c r="F234" s="14"/>
      <c r="G234" s="14"/>
      <c r="H234" s="30">
        <f t="shared" si="45"/>
        <v>0</v>
      </c>
      <c r="I234" s="14"/>
      <c r="J234" s="14"/>
      <c r="K234" s="30">
        <f t="shared" si="58"/>
        <v>0</v>
      </c>
      <c r="L234" s="14"/>
      <c r="M234" s="14"/>
      <c r="N234" s="14"/>
      <c r="O234" s="14">
        <f t="shared" si="60"/>
        <v>0</v>
      </c>
      <c r="P234" s="14">
        <f t="shared" si="61"/>
        <v>0</v>
      </c>
      <c r="Q234" s="14"/>
      <c r="R234" s="14">
        <f t="shared" si="59"/>
        <v>0</v>
      </c>
      <c r="S234" s="10"/>
      <c r="T234" s="10"/>
      <c r="U234" s="10"/>
    </row>
    <row r="235" spans="1:21" ht="12.75" customHeight="1" x14ac:dyDescent="0.2">
      <c r="A235" s="93"/>
      <c r="B235" s="121"/>
      <c r="C235" s="82" t="s">
        <v>201</v>
      </c>
      <c r="D235" s="83">
        <v>1</v>
      </c>
      <c r="E235" s="17"/>
      <c r="F235" s="17"/>
      <c r="G235" s="17"/>
      <c r="H235" s="32">
        <f t="shared" si="45"/>
        <v>0</v>
      </c>
      <c r="I235" s="17">
        <v>0</v>
      </c>
      <c r="J235" s="17">
        <v>0</v>
      </c>
      <c r="K235" s="32">
        <f t="shared" si="58"/>
        <v>0</v>
      </c>
      <c r="L235" s="17">
        <v>0.5</v>
      </c>
      <c r="M235" s="17">
        <v>0</v>
      </c>
      <c r="N235" s="17">
        <v>0</v>
      </c>
      <c r="O235" s="17">
        <f>+SUM(L235:N235)</f>
        <v>0.5</v>
      </c>
      <c r="P235" s="17">
        <f>+SUM(K235+O235)</f>
        <v>0.5</v>
      </c>
      <c r="Q235" s="17">
        <v>0</v>
      </c>
      <c r="R235" s="17">
        <f t="shared" si="59"/>
        <v>0.5</v>
      </c>
      <c r="S235" s="10"/>
      <c r="T235" s="10"/>
      <c r="U235" s="10"/>
    </row>
    <row r="236" spans="1:21" ht="12.75" customHeight="1" x14ac:dyDescent="0.25">
      <c r="A236" s="230" t="s">
        <v>0</v>
      </c>
      <c r="B236" s="231"/>
      <c r="C236" s="232" t="s">
        <v>0</v>
      </c>
      <c r="D236" s="53">
        <f t="shared" ref="D236:R236" si="62">SUM(D224:D235)</f>
        <v>45</v>
      </c>
      <c r="E236" s="54">
        <f t="shared" si="62"/>
        <v>8.1999999999999993</v>
      </c>
      <c r="F236" s="54">
        <f t="shared" si="62"/>
        <v>5.25</v>
      </c>
      <c r="G236" s="54">
        <f t="shared" si="62"/>
        <v>0.65</v>
      </c>
      <c r="H236" s="54">
        <f t="shared" si="62"/>
        <v>14.1</v>
      </c>
      <c r="I236" s="54">
        <f t="shared" si="62"/>
        <v>90.6</v>
      </c>
      <c r="J236" s="54">
        <f t="shared" si="62"/>
        <v>0</v>
      </c>
      <c r="K236" s="54">
        <f t="shared" si="62"/>
        <v>104.7</v>
      </c>
      <c r="L236" s="54">
        <f t="shared" si="62"/>
        <v>26.8</v>
      </c>
      <c r="M236" s="54">
        <f t="shared" si="62"/>
        <v>48.25</v>
      </c>
      <c r="N236" s="54">
        <f t="shared" si="62"/>
        <v>2.4000000000000004</v>
      </c>
      <c r="O236" s="54">
        <f t="shared" si="62"/>
        <v>77.45</v>
      </c>
      <c r="P236" s="54">
        <f t="shared" si="62"/>
        <v>182.15</v>
      </c>
      <c r="Q236" s="54">
        <f t="shared" si="62"/>
        <v>439.1</v>
      </c>
      <c r="R236" s="55">
        <f t="shared" si="62"/>
        <v>621.25</v>
      </c>
      <c r="S236" s="10"/>
      <c r="T236" s="10"/>
      <c r="U236" s="10"/>
    </row>
    <row r="237" spans="1:21" ht="12.75" customHeight="1" x14ac:dyDescent="0.2">
      <c r="A237" s="93" t="s">
        <v>9</v>
      </c>
      <c r="B237" s="120" t="s">
        <v>207</v>
      </c>
      <c r="C237" s="73" t="s">
        <v>207</v>
      </c>
      <c r="D237" s="74">
        <v>2</v>
      </c>
      <c r="E237" s="39">
        <v>2</v>
      </c>
      <c r="F237" s="39"/>
      <c r="G237" s="39"/>
      <c r="H237" s="48">
        <f t="shared" si="45"/>
        <v>2</v>
      </c>
      <c r="I237" s="39"/>
      <c r="J237" s="39"/>
      <c r="K237" s="48">
        <f t="shared" si="58"/>
        <v>2</v>
      </c>
      <c r="L237" s="39"/>
      <c r="M237" s="39">
        <v>3.5</v>
      </c>
      <c r="N237" s="39"/>
      <c r="O237" s="39">
        <f>+SUM(L237:N237)</f>
        <v>3.5</v>
      </c>
      <c r="P237" s="39">
        <f>+SUM(K237+O237)</f>
        <v>5.5</v>
      </c>
      <c r="Q237" s="39"/>
      <c r="R237" s="39">
        <f t="shared" si="59"/>
        <v>5.5</v>
      </c>
      <c r="S237" s="10"/>
      <c r="T237" s="10"/>
      <c r="U237" s="10"/>
    </row>
    <row r="238" spans="1:21" ht="12.75" customHeight="1" x14ac:dyDescent="0.2">
      <c r="A238" s="93"/>
      <c r="B238" s="121"/>
      <c r="C238" s="76" t="s">
        <v>218</v>
      </c>
      <c r="D238" s="77">
        <v>3</v>
      </c>
      <c r="E238" s="14"/>
      <c r="F238" s="14">
        <v>2</v>
      </c>
      <c r="G238" s="14"/>
      <c r="H238" s="30">
        <f t="shared" si="45"/>
        <v>2</v>
      </c>
      <c r="I238" s="14"/>
      <c r="J238" s="14"/>
      <c r="K238" s="30">
        <f t="shared" si="58"/>
        <v>2</v>
      </c>
      <c r="L238" s="14">
        <v>3</v>
      </c>
      <c r="M238" s="14">
        <v>2.5</v>
      </c>
      <c r="N238" s="14"/>
      <c r="O238" s="14">
        <f>+SUM(L238:N238)</f>
        <v>5.5</v>
      </c>
      <c r="P238" s="14">
        <f>+SUM(K238+O238)</f>
        <v>7.5</v>
      </c>
      <c r="Q238" s="14"/>
      <c r="R238" s="14">
        <f t="shared" si="59"/>
        <v>7.5</v>
      </c>
      <c r="S238" s="10"/>
      <c r="T238" s="10"/>
      <c r="U238" s="10"/>
    </row>
    <row r="239" spans="1:21" ht="12.75" customHeight="1" x14ac:dyDescent="0.2">
      <c r="A239" s="93"/>
      <c r="B239" s="121"/>
      <c r="C239" s="76" t="s">
        <v>214</v>
      </c>
      <c r="D239" s="77">
        <v>0</v>
      </c>
      <c r="E239" s="14"/>
      <c r="F239" s="14"/>
      <c r="G239" s="14"/>
      <c r="H239" s="30">
        <f t="shared" si="45"/>
        <v>0</v>
      </c>
      <c r="I239" s="14"/>
      <c r="J239" s="14"/>
      <c r="K239" s="30">
        <f t="shared" si="58"/>
        <v>0</v>
      </c>
      <c r="L239" s="14"/>
      <c r="M239" s="14"/>
      <c r="N239" s="14"/>
      <c r="O239" s="14">
        <f t="shared" ref="O239:O267" si="63">+SUM(L239:N239)</f>
        <v>0</v>
      </c>
      <c r="P239" s="14">
        <f t="shared" ref="P239:P267" si="64">+SUM(K239+O239)</f>
        <v>0</v>
      </c>
      <c r="Q239" s="14"/>
      <c r="R239" s="14">
        <f t="shared" si="59"/>
        <v>0</v>
      </c>
      <c r="S239" s="10"/>
      <c r="T239" s="10"/>
      <c r="U239" s="10"/>
    </row>
    <row r="240" spans="1:21" ht="12.75" customHeight="1" x14ac:dyDescent="0.2">
      <c r="A240" s="93"/>
      <c r="B240" s="121"/>
      <c r="C240" s="76" t="s">
        <v>211</v>
      </c>
      <c r="D240" s="77">
        <v>0</v>
      </c>
      <c r="E240" s="14"/>
      <c r="F240" s="14"/>
      <c r="G240" s="14"/>
      <c r="H240" s="30">
        <f t="shared" si="45"/>
        <v>0</v>
      </c>
      <c r="I240" s="14"/>
      <c r="J240" s="14"/>
      <c r="K240" s="30">
        <f t="shared" si="58"/>
        <v>0</v>
      </c>
      <c r="L240" s="14"/>
      <c r="M240" s="14"/>
      <c r="N240" s="14"/>
      <c r="O240" s="14">
        <f t="shared" si="63"/>
        <v>0</v>
      </c>
      <c r="P240" s="14">
        <f t="shared" si="64"/>
        <v>0</v>
      </c>
      <c r="Q240" s="14"/>
      <c r="R240" s="14">
        <f t="shared" si="59"/>
        <v>0</v>
      </c>
      <c r="S240" s="10"/>
      <c r="T240" s="10"/>
      <c r="U240" s="10"/>
    </row>
    <row r="241" spans="1:22" ht="12.75" customHeight="1" x14ac:dyDescent="0.2">
      <c r="A241" s="93"/>
      <c r="B241" s="121"/>
      <c r="C241" s="76" t="s">
        <v>325</v>
      </c>
      <c r="D241" s="77">
        <v>4</v>
      </c>
      <c r="E241" s="14"/>
      <c r="F241" s="14"/>
      <c r="G241" s="14"/>
      <c r="H241" s="30">
        <f t="shared" si="45"/>
        <v>0</v>
      </c>
      <c r="I241" s="14"/>
      <c r="J241" s="14"/>
      <c r="K241" s="30">
        <f t="shared" si="58"/>
        <v>0</v>
      </c>
      <c r="L241" s="14">
        <v>6</v>
      </c>
      <c r="M241" s="14">
        <v>8</v>
      </c>
      <c r="N241" s="14"/>
      <c r="O241" s="14">
        <f t="shared" si="63"/>
        <v>14</v>
      </c>
      <c r="P241" s="14">
        <f t="shared" si="64"/>
        <v>14</v>
      </c>
      <c r="Q241" s="14"/>
      <c r="R241" s="14">
        <f t="shared" si="59"/>
        <v>14</v>
      </c>
      <c r="S241" s="10"/>
      <c r="T241" s="10"/>
      <c r="U241" s="10"/>
    </row>
    <row r="242" spans="1:22" ht="12.75" customHeight="1" x14ac:dyDescent="0.2">
      <c r="A242" s="93"/>
      <c r="B242" s="121"/>
      <c r="C242" s="76" t="s">
        <v>216</v>
      </c>
      <c r="D242" s="77">
        <v>8</v>
      </c>
      <c r="E242" s="14"/>
      <c r="F242" s="14"/>
      <c r="G242" s="14"/>
      <c r="H242" s="30">
        <f t="shared" si="45"/>
        <v>0</v>
      </c>
      <c r="I242" s="14">
        <v>0.1</v>
      </c>
      <c r="J242" s="14">
        <v>0.1</v>
      </c>
      <c r="K242" s="30">
        <f t="shared" si="58"/>
        <v>0.2</v>
      </c>
      <c r="L242" s="14">
        <v>42.5</v>
      </c>
      <c r="M242" s="14">
        <v>2.5</v>
      </c>
      <c r="N242" s="14"/>
      <c r="O242" s="14">
        <f t="shared" si="63"/>
        <v>45</v>
      </c>
      <c r="P242" s="14">
        <f t="shared" si="64"/>
        <v>45.2</v>
      </c>
      <c r="Q242" s="14">
        <v>2</v>
      </c>
      <c r="R242" s="14">
        <f t="shared" si="59"/>
        <v>47.2</v>
      </c>
      <c r="S242" s="10"/>
      <c r="T242" s="10"/>
      <c r="U242" s="10"/>
    </row>
    <row r="243" spans="1:22" ht="12.75" customHeight="1" x14ac:dyDescent="0.2">
      <c r="A243" s="93"/>
      <c r="B243" s="121"/>
      <c r="C243" s="76" t="s">
        <v>213</v>
      </c>
      <c r="D243" s="77">
        <v>0</v>
      </c>
      <c r="E243" s="14"/>
      <c r="F243" s="14"/>
      <c r="G243" s="14"/>
      <c r="H243" s="30">
        <f t="shared" si="45"/>
        <v>0</v>
      </c>
      <c r="I243" s="14"/>
      <c r="J243" s="14"/>
      <c r="K243" s="30">
        <f t="shared" si="58"/>
        <v>0</v>
      </c>
      <c r="L243" s="14"/>
      <c r="M243" s="14"/>
      <c r="N243" s="14"/>
      <c r="O243" s="14">
        <f t="shared" si="63"/>
        <v>0</v>
      </c>
      <c r="P243" s="14">
        <f t="shared" si="64"/>
        <v>0</v>
      </c>
      <c r="Q243" s="14"/>
      <c r="R243" s="14">
        <f t="shared" si="59"/>
        <v>0</v>
      </c>
      <c r="S243" s="10"/>
      <c r="T243" s="10"/>
      <c r="U243" s="10"/>
    </row>
    <row r="244" spans="1:22" ht="12.75" customHeight="1" x14ac:dyDescent="0.2">
      <c r="A244" s="93"/>
      <c r="B244" s="124"/>
      <c r="C244" s="76" t="s">
        <v>217</v>
      </c>
      <c r="D244" s="77">
        <v>5</v>
      </c>
      <c r="E244" s="14"/>
      <c r="F244" s="14"/>
      <c r="G244" s="14"/>
      <c r="H244" s="30">
        <f t="shared" si="45"/>
        <v>0</v>
      </c>
      <c r="I244" s="14"/>
      <c r="J244" s="14"/>
      <c r="K244" s="30">
        <f t="shared" si="58"/>
        <v>0</v>
      </c>
      <c r="L244" s="14">
        <v>2.8</v>
      </c>
      <c r="M244" s="14">
        <v>1.9</v>
      </c>
      <c r="N244" s="14"/>
      <c r="O244" s="14">
        <f t="shared" si="63"/>
        <v>4.6999999999999993</v>
      </c>
      <c r="P244" s="14">
        <f t="shared" si="64"/>
        <v>4.6999999999999993</v>
      </c>
      <c r="Q244" s="14">
        <v>1.35</v>
      </c>
      <c r="R244" s="14">
        <f t="shared" si="59"/>
        <v>6.0499999999999989</v>
      </c>
      <c r="S244" s="10"/>
      <c r="T244" s="10"/>
      <c r="U244" s="10"/>
    </row>
    <row r="245" spans="1:22" ht="12.75" customHeight="1" x14ac:dyDescent="0.2">
      <c r="A245" s="93"/>
      <c r="B245" s="121" t="s">
        <v>203</v>
      </c>
      <c r="C245" s="76" t="s">
        <v>210</v>
      </c>
      <c r="D245" s="77">
        <v>51</v>
      </c>
      <c r="E245" s="14"/>
      <c r="F245" s="14"/>
      <c r="G245" s="14"/>
      <c r="H245" s="30">
        <f t="shared" si="45"/>
        <v>0</v>
      </c>
      <c r="I245" s="14"/>
      <c r="J245" s="14"/>
      <c r="K245" s="30">
        <f t="shared" si="58"/>
        <v>0</v>
      </c>
      <c r="L245" s="14">
        <v>4</v>
      </c>
      <c r="M245" s="14">
        <v>28.64</v>
      </c>
      <c r="N245" s="14">
        <v>8.5</v>
      </c>
      <c r="O245" s="14">
        <f t="shared" si="63"/>
        <v>41.14</v>
      </c>
      <c r="P245" s="14">
        <f t="shared" si="64"/>
        <v>41.14</v>
      </c>
      <c r="Q245" s="14">
        <v>0.75</v>
      </c>
      <c r="R245" s="14">
        <f t="shared" si="59"/>
        <v>41.89</v>
      </c>
      <c r="S245" s="10"/>
      <c r="T245" s="10"/>
      <c r="U245" s="10"/>
    </row>
    <row r="246" spans="1:22" ht="12.75" customHeight="1" x14ac:dyDescent="0.2">
      <c r="A246" s="93"/>
      <c r="B246" s="121"/>
      <c r="C246" s="76" t="s">
        <v>273</v>
      </c>
      <c r="D246" s="77">
        <v>1</v>
      </c>
      <c r="E246" s="14"/>
      <c r="F246" s="14"/>
      <c r="G246" s="14"/>
      <c r="H246" s="30">
        <f t="shared" si="45"/>
        <v>0</v>
      </c>
      <c r="I246" s="14"/>
      <c r="J246" s="14"/>
      <c r="K246" s="30">
        <f t="shared" si="58"/>
        <v>0</v>
      </c>
      <c r="L246" s="14">
        <v>6</v>
      </c>
      <c r="M246" s="14"/>
      <c r="N246" s="14"/>
      <c r="O246" s="14">
        <f t="shared" si="63"/>
        <v>6</v>
      </c>
      <c r="P246" s="14">
        <f t="shared" si="64"/>
        <v>6</v>
      </c>
      <c r="Q246" s="14"/>
      <c r="R246" s="14">
        <f t="shared" si="59"/>
        <v>6</v>
      </c>
      <c r="S246" s="10"/>
      <c r="T246" s="10"/>
      <c r="U246" s="10"/>
    </row>
    <row r="247" spans="1:22" ht="12.75" customHeight="1" x14ac:dyDescent="0.2">
      <c r="A247" s="93"/>
      <c r="B247" s="121"/>
      <c r="C247" s="76" t="s">
        <v>193</v>
      </c>
      <c r="D247" s="77">
        <v>0</v>
      </c>
      <c r="E247" s="14"/>
      <c r="F247" s="14"/>
      <c r="G247" s="14"/>
      <c r="H247" s="30">
        <f t="shared" si="45"/>
        <v>0</v>
      </c>
      <c r="I247" s="14"/>
      <c r="J247" s="14"/>
      <c r="K247" s="30">
        <f t="shared" si="58"/>
        <v>0</v>
      </c>
      <c r="L247" s="14"/>
      <c r="M247" s="14"/>
      <c r="N247" s="14"/>
      <c r="O247" s="14">
        <f t="shared" si="63"/>
        <v>0</v>
      </c>
      <c r="P247" s="14">
        <f t="shared" si="64"/>
        <v>0</v>
      </c>
      <c r="Q247" s="14"/>
      <c r="R247" s="14">
        <f t="shared" si="59"/>
        <v>0</v>
      </c>
      <c r="S247" s="10"/>
      <c r="T247" s="10"/>
      <c r="U247" s="10"/>
    </row>
    <row r="248" spans="1:22" ht="12.75" customHeight="1" x14ac:dyDescent="0.2">
      <c r="A248" s="93"/>
      <c r="B248" s="121"/>
      <c r="C248" s="76" t="s">
        <v>206</v>
      </c>
      <c r="D248" s="77">
        <v>1</v>
      </c>
      <c r="E248" s="14"/>
      <c r="F248" s="14"/>
      <c r="G248" s="14"/>
      <c r="H248" s="30">
        <f t="shared" si="45"/>
        <v>0</v>
      </c>
      <c r="I248" s="14"/>
      <c r="J248" s="14"/>
      <c r="K248" s="30">
        <f t="shared" si="58"/>
        <v>0</v>
      </c>
      <c r="L248" s="14">
        <v>5</v>
      </c>
      <c r="M248" s="14">
        <v>3</v>
      </c>
      <c r="N248" s="14"/>
      <c r="O248" s="14">
        <f t="shared" si="63"/>
        <v>8</v>
      </c>
      <c r="P248" s="14">
        <f t="shared" si="64"/>
        <v>8</v>
      </c>
      <c r="Q248" s="14"/>
      <c r="R248" s="14">
        <f t="shared" si="59"/>
        <v>8</v>
      </c>
      <c r="S248" s="10"/>
      <c r="T248" s="10"/>
      <c r="U248" s="10"/>
    </row>
    <row r="249" spans="1:22" ht="12.75" customHeight="1" x14ac:dyDescent="0.2">
      <c r="A249" s="93"/>
      <c r="B249" s="121"/>
      <c r="C249" s="76" t="s">
        <v>276</v>
      </c>
      <c r="D249" s="77">
        <v>5</v>
      </c>
      <c r="E249" s="14"/>
      <c r="F249" s="14"/>
      <c r="G249" s="14"/>
      <c r="H249" s="30">
        <f t="shared" si="45"/>
        <v>0</v>
      </c>
      <c r="I249" s="14"/>
      <c r="J249" s="14"/>
      <c r="K249" s="30">
        <f t="shared" si="58"/>
        <v>0</v>
      </c>
      <c r="L249" s="14">
        <v>2.2000000000000002</v>
      </c>
      <c r="M249" s="14">
        <v>2.5499999999999998</v>
      </c>
      <c r="N249" s="14"/>
      <c r="O249" s="14">
        <f t="shared" si="63"/>
        <v>4.75</v>
      </c>
      <c r="P249" s="14">
        <f t="shared" si="64"/>
        <v>4.75</v>
      </c>
      <c r="Q249" s="14">
        <v>0.25</v>
      </c>
      <c r="R249" s="14">
        <f t="shared" si="59"/>
        <v>5</v>
      </c>
      <c r="S249" s="10"/>
      <c r="T249" s="10"/>
      <c r="U249" s="10"/>
    </row>
    <row r="250" spans="1:22" ht="12.75" customHeight="1" x14ac:dyDescent="0.2">
      <c r="A250" s="93"/>
      <c r="B250" s="121"/>
      <c r="C250" s="76" t="s">
        <v>199</v>
      </c>
      <c r="D250" s="77">
        <v>2</v>
      </c>
      <c r="E250" s="14"/>
      <c r="F250" s="14"/>
      <c r="G250" s="14"/>
      <c r="H250" s="30">
        <f t="shared" si="45"/>
        <v>0</v>
      </c>
      <c r="I250" s="14"/>
      <c r="J250" s="14"/>
      <c r="K250" s="30">
        <f t="shared" si="58"/>
        <v>0</v>
      </c>
      <c r="L250" s="14">
        <v>3</v>
      </c>
      <c r="M250" s="14">
        <v>7</v>
      </c>
      <c r="N250" s="14"/>
      <c r="O250" s="14">
        <f t="shared" si="63"/>
        <v>10</v>
      </c>
      <c r="P250" s="14">
        <f t="shared" si="64"/>
        <v>10</v>
      </c>
      <c r="Q250" s="14"/>
      <c r="R250" s="14">
        <f t="shared" si="59"/>
        <v>10</v>
      </c>
      <c r="S250" s="9"/>
      <c r="T250" s="9"/>
      <c r="U250" s="9"/>
      <c r="V250" s="8"/>
    </row>
    <row r="251" spans="1:22" ht="12.75" customHeight="1" x14ac:dyDescent="0.2">
      <c r="A251" s="93"/>
      <c r="B251" s="121"/>
      <c r="C251" s="76" t="s">
        <v>274</v>
      </c>
      <c r="D251" s="77">
        <v>1</v>
      </c>
      <c r="E251" s="14"/>
      <c r="F251" s="14"/>
      <c r="G251" s="14"/>
      <c r="H251" s="30">
        <f t="shared" si="45"/>
        <v>0</v>
      </c>
      <c r="I251" s="14"/>
      <c r="J251" s="14"/>
      <c r="K251" s="30">
        <f t="shared" si="58"/>
        <v>0</v>
      </c>
      <c r="L251" s="14">
        <v>0.25</v>
      </c>
      <c r="M251" s="14"/>
      <c r="N251" s="14"/>
      <c r="O251" s="14">
        <f t="shared" si="63"/>
        <v>0.25</v>
      </c>
      <c r="P251" s="14">
        <f t="shared" si="64"/>
        <v>0.25</v>
      </c>
      <c r="Q251" s="14"/>
      <c r="R251" s="14">
        <f t="shared" si="59"/>
        <v>0.25</v>
      </c>
      <c r="S251" s="9"/>
      <c r="T251" s="10"/>
      <c r="U251" s="10"/>
    </row>
    <row r="252" spans="1:22" ht="12.75" customHeight="1" x14ac:dyDescent="0.2">
      <c r="A252" s="93"/>
      <c r="B252" s="121"/>
      <c r="C252" s="76" t="s">
        <v>203</v>
      </c>
      <c r="D252" s="77">
        <v>1</v>
      </c>
      <c r="E252" s="14"/>
      <c r="F252" s="14"/>
      <c r="G252" s="14"/>
      <c r="H252" s="30">
        <f t="shared" si="45"/>
        <v>0</v>
      </c>
      <c r="I252" s="14"/>
      <c r="J252" s="14"/>
      <c r="K252" s="30">
        <f t="shared" si="58"/>
        <v>0</v>
      </c>
      <c r="L252" s="14"/>
      <c r="M252" s="14">
        <v>0.25</v>
      </c>
      <c r="N252" s="14"/>
      <c r="O252" s="14">
        <f t="shared" si="63"/>
        <v>0.25</v>
      </c>
      <c r="P252" s="14">
        <f t="shared" si="64"/>
        <v>0.25</v>
      </c>
      <c r="Q252" s="14"/>
      <c r="R252" s="14">
        <f t="shared" si="59"/>
        <v>0.25</v>
      </c>
      <c r="S252" s="10"/>
      <c r="T252" s="10"/>
      <c r="U252" s="10"/>
    </row>
    <row r="253" spans="1:22" ht="12.75" customHeight="1" x14ac:dyDescent="0.2">
      <c r="A253" s="93"/>
      <c r="B253" s="124"/>
      <c r="C253" s="76" t="s">
        <v>212</v>
      </c>
      <c r="D253" s="77">
        <v>33</v>
      </c>
      <c r="E253" s="14"/>
      <c r="F253" s="14"/>
      <c r="G253" s="14">
        <v>0.5</v>
      </c>
      <c r="H253" s="30">
        <f t="shared" si="45"/>
        <v>0.5</v>
      </c>
      <c r="I253" s="14"/>
      <c r="J253" s="14"/>
      <c r="K253" s="30">
        <f t="shared" si="58"/>
        <v>0.5</v>
      </c>
      <c r="L253" s="14">
        <v>8.3000000000000007</v>
      </c>
      <c r="M253" s="14">
        <v>63.18</v>
      </c>
      <c r="N253" s="14"/>
      <c r="O253" s="14">
        <f t="shared" si="63"/>
        <v>71.48</v>
      </c>
      <c r="P253" s="14">
        <f t="shared" si="64"/>
        <v>71.98</v>
      </c>
      <c r="Q253" s="14">
        <v>1.5</v>
      </c>
      <c r="R253" s="14">
        <f t="shared" si="59"/>
        <v>73.48</v>
      </c>
      <c r="S253" s="10"/>
      <c r="T253" s="10"/>
      <c r="U253" s="10"/>
    </row>
    <row r="254" spans="1:22" ht="12.75" customHeight="1" x14ac:dyDescent="0.2">
      <c r="A254" s="93"/>
      <c r="B254" s="121" t="s">
        <v>432</v>
      </c>
      <c r="C254" s="76" t="s">
        <v>194</v>
      </c>
      <c r="D254" s="77">
        <v>9</v>
      </c>
      <c r="E254" s="14"/>
      <c r="F254" s="14"/>
      <c r="G254" s="14"/>
      <c r="H254" s="30">
        <f t="shared" ref="H254:H267" si="65">SUM(E254:G254)</f>
        <v>0</v>
      </c>
      <c r="I254" s="14"/>
      <c r="J254" s="14"/>
      <c r="K254" s="30">
        <f t="shared" si="58"/>
        <v>0</v>
      </c>
      <c r="L254" s="14">
        <v>1.6</v>
      </c>
      <c r="M254" s="14">
        <v>12.65</v>
      </c>
      <c r="N254" s="14">
        <v>2.4</v>
      </c>
      <c r="O254" s="14">
        <f t="shared" si="63"/>
        <v>16.649999999999999</v>
      </c>
      <c r="P254" s="14">
        <f t="shared" si="64"/>
        <v>16.649999999999999</v>
      </c>
      <c r="Q254" s="14"/>
      <c r="R254" s="14">
        <f t="shared" si="59"/>
        <v>16.649999999999999</v>
      </c>
      <c r="S254" s="10"/>
      <c r="T254" s="10"/>
      <c r="U254" s="10"/>
    </row>
    <row r="255" spans="1:22" ht="12.75" customHeight="1" x14ac:dyDescent="0.2">
      <c r="A255" s="93"/>
      <c r="B255" s="121"/>
      <c r="C255" s="76" t="s">
        <v>192</v>
      </c>
      <c r="D255" s="77">
        <v>0</v>
      </c>
      <c r="E255" s="14"/>
      <c r="F255" s="14"/>
      <c r="G255" s="14"/>
      <c r="H255" s="30">
        <f t="shared" si="65"/>
        <v>0</v>
      </c>
      <c r="I255" s="14"/>
      <c r="J255" s="14"/>
      <c r="K255" s="30">
        <f t="shared" si="58"/>
        <v>0</v>
      </c>
      <c r="L255" s="14"/>
      <c r="M255" s="14"/>
      <c r="N255" s="14"/>
      <c r="O255" s="14">
        <f t="shared" si="63"/>
        <v>0</v>
      </c>
      <c r="P255" s="14">
        <f t="shared" si="64"/>
        <v>0</v>
      </c>
      <c r="Q255" s="14"/>
      <c r="R255" s="14">
        <f t="shared" si="59"/>
        <v>0</v>
      </c>
      <c r="S255" s="10"/>
      <c r="T255" s="10"/>
      <c r="U255" s="10"/>
    </row>
    <row r="256" spans="1:22" ht="12.75" customHeight="1" x14ac:dyDescent="0.2">
      <c r="A256" s="93"/>
      <c r="B256" s="121"/>
      <c r="C256" s="76" t="s">
        <v>280</v>
      </c>
      <c r="D256" s="77">
        <v>0</v>
      </c>
      <c r="E256" s="14"/>
      <c r="F256" s="14"/>
      <c r="G256" s="14"/>
      <c r="H256" s="30">
        <f t="shared" si="65"/>
        <v>0</v>
      </c>
      <c r="I256" s="14"/>
      <c r="J256" s="14"/>
      <c r="K256" s="30">
        <f t="shared" si="58"/>
        <v>0</v>
      </c>
      <c r="L256" s="14"/>
      <c r="M256" s="14"/>
      <c r="N256" s="14"/>
      <c r="O256" s="14">
        <f t="shared" si="63"/>
        <v>0</v>
      </c>
      <c r="P256" s="14">
        <f t="shared" si="64"/>
        <v>0</v>
      </c>
      <c r="Q256" s="14"/>
      <c r="R256" s="14">
        <f t="shared" si="59"/>
        <v>0</v>
      </c>
      <c r="S256" s="10"/>
      <c r="T256" s="10"/>
      <c r="U256" s="10"/>
    </row>
    <row r="257" spans="1:21" ht="12.75" customHeight="1" x14ac:dyDescent="0.2">
      <c r="A257" s="93"/>
      <c r="B257" s="121"/>
      <c r="C257" s="76" t="s">
        <v>354</v>
      </c>
      <c r="D257" s="77">
        <v>0</v>
      </c>
      <c r="E257" s="14"/>
      <c r="F257" s="14"/>
      <c r="G257" s="14"/>
      <c r="H257" s="30">
        <f t="shared" si="65"/>
        <v>0</v>
      </c>
      <c r="I257" s="14"/>
      <c r="J257" s="14"/>
      <c r="K257" s="30">
        <f t="shared" si="58"/>
        <v>0</v>
      </c>
      <c r="L257" s="14"/>
      <c r="M257" s="14"/>
      <c r="N257" s="14"/>
      <c r="O257" s="14">
        <f t="shared" si="63"/>
        <v>0</v>
      </c>
      <c r="P257" s="14">
        <f t="shared" si="64"/>
        <v>0</v>
      </c>
      <c r="Q257" s="14"/>
      <c r="R257" s="14">
        <f t="shared" si="59"/>
        <v>0</v>
      </c>
      <c r="S257" s="10"/>
      <c r="T257" s="10"/>
      <c r="U257" s="10"/>
    </row>
    <row r="258" spans="1:21" ht="12.75" customHeight="1" x14ac:dyDescent="0.2">
      <c r="A258" s="93"/>
      <c r="B258" s="121"/>
      <c r="C258" s="76" t="s">
        <v>198</v>
      </c>
      <c r="D258" s="77">
        <v>4</v>
      </c>
      <c r="E258" s="14"/>
      <c r="F258" s="14"/>
      <c r="G258" s="14"/>
      <c r="H258" s="30">
        <f t="shared" si="65"/>
        <v>0</v>
      </c>
      <c r="I258" s="14"/>
      <c r="J258" s="14"/>
      <c r="K258" s="30">
        <f t="shared" si="58"/>
        <v>0</v>
      </c>
      <c r="L258" s="14">
        <v>0.7</v>
      </c>
      <c r="M258" s="14">
        <v>3.5</v>
      </c>
      <c r="N258" s="14">
        <v>0.8</v>
      </c>
      <c r="O258" s="14">
        <f t="shared" si="63"/>
        <v>5</v>
      </c>
      <c r="P258" s="14">
        <f t="shared" si="64"/>
        <v>5</v>
      </c>
      <c r="Q258" s="14"/>
      <c r="R258" s="14">
        <f t="shared" si="59"/>
        <v>5</v>
      </c>
      <c r="S258" s="10"/>
      <c r="T258" s="10"/>
      <c r="U258" s="10"/>
    </row>
    <row r="259" spans="1:21" ht="12.75" customHeight="1" x14ac:dyDescent="0.2">
      <c r="A259" s="93"/>
      <c r="B259" s="121"/>
      <c r="C259" s="76" t="s">
        <v>450</v>
      </c>
      <c r="D259" s="77">
        <v>0</v>
      </c>
      <c r="E259" s="14"/>
      <c r="F259" s="14"/>
      <c r="G259" s="14"/>
      <c r="H259" s="30">
        <f t="shared" si="65"/>
        <v>0</v>
      </c>
      <c r="I259" s="14"/>
      <c r="J259" s="14"/>
      <c r="K259" s="30">
        <f t="shared" si="58"/>
        <v>0</v>
      </c>
      <c r="L259" s="14"/>
      <c r="M259" s="14"/>
      <c r="N259" s="14"/>
      <c r="O259" s="14">
        <f t="shared" si="63"/>
        <v>0</v>
      </c>
      <c r="P259" s="14">
        <f t="shared" si="64"/>
        <v>0</v>
      </c>
      <c r="Q259" s="14"/>
      <c r="R259" s="14">
        <f t="shared" si="59"/>
        <v>0</v>
      </c>
      <c r="S259" s="10"/>
      <c r="T259" s="10"/>
      <c r="U259" s="10"/>
    </row>
    <row r="260" spans="1:21" ht="12.75" customHeight="1" x14ac:dyDescent="0.2">
      <c r="A260" s="93"/>
      <c r="B260" s="121"/>
      <c r="C260" s="76" t="s">
        <v>326</v>
      </c>
      <c r="D260" s="77">
        <v>0</v>
      </c>
      <c r="E260" s="14"/>
      <c r="F260" s="14"/>
      <c r="G260" s="14"/>
      <c r="H260" s="30">
        <f t="shared" si="65"/>
        <v>0</v>
      </c>
      <c r="I260" s="14"/>
      <c r="J260" s="14"/>
      <c r="K260" s="30">
        <f t="shared" si="58"/>
        <v>0</v>
      </c>
      <c r="L260" s="14"/>
      <c r="M260" s="14"/>
      <c r="N260" s="14"/>
      <c r="O260" s="14">
        <f t="shared" si="63"/>
        <v>0</v>
      </c>
      <c r="P260" s="14">
        <f t="shared" si="64"/>
        <v>0</v>
      </c>
      <c r="Q260" s="14"/>
      <c r="R260" s="14">
        <f t="shared" si="59"/>
        <v>0</v>
      </c>
      <c r="S260" s="10"/>
      <c r="T260" s="10"/>
      <c r="U260" s="10"/>
    </row>
    <row r="261" spans="1:21" ht="12.75" customHeight="1" x14ac:dyDescent="0.2">
      <c r="A261" s="93"/>
      <c r="B261" s="121"/>
      <c r="C261" s="76" t="s">
        <v>197</v>
      </c>
      <c r="D261" s="77">
        <v>1</v>
      </c>
      <c r="E261" s="14"/>
      <c r="F261" s="14"/>
      <c r="G261" s="14"/>
      <c r="H261" s="30">
        <f t="shared" si="65"/>
        <v>0</v>
      </c>
      <c r="I261" s="14"/>
      <c r="J261" s="14"/>
      <c r="K261" s="30">
        <f t="shared" si="58"/>
        <v>0</v>
      </c>
      <c r="L261" s="14"/>
      <c r="M261" s="14">
        <v>0.6</v>
      </c>
      <c r="N261" s="14">
        <v>0.1</v>
      </c>
      <c r="O261" s="14">
        <f t="shared" si="63"/>
        <v>0.7</v>
      </c>
      <c r="P261" s="14">
        <f t="shared" si="64"/>
        <v>0.7</v>
      </c>
      <c r="Q261" s="14"/>
      <c r="R261" s="14">
        <f t="shared" si="59"/>
        <v>0.7</v>
      </c>
      <c r="S261" s="10"/>
      <c r="T261" s="10"/>
      <c r="U261" s="10"/>
    </row>
    <row r="262" spans="1:21" ht="12.75" customHeight="1" x14ac:dyDescent="0.2">
      <c r="A262" s="93"/>
      <c r="B262" s="121"/>
      <c r="C262" s="76" t="s">
        <v>278</v>
      </c>
      <c r="D262" s="77">
        <v>0</v>
      </c>
      <c r="E262" s="14"/>
      <c r="F262" s="14"/>
      <c r="G262" s="14"/>
      <c r="H262" s="30">
        <f t="shared" si="65"/>
        <v>0</v>
      </c>
      <c r="I262" s="14"/>
      <c r="J262" s="14"/>
      <c r="K262" s="30">
        <f t="shared" si="58"/>
        <v>0</v>
      </c>
      <c r="L262" s="14"/>
      <c r="M262" s="14"/>
      <c r="N262" s="14"/>
      <c r="O262" s="14">
        <f t="shared" si="63"/>
        <v>0</v>
      </c>
      <c r="P262" s="14">
        <f t="shared" si="64"/>
        <v>0</v>
      </c>
      <c r="Q262" s="14"/>
      <c r="R262" s="14">
        <f t="shared" si="59"/>
        <v>0</v>
      </c>
      <c r="S262" s="10"/>
      <c r="T262" s="10"/>
      <c r="U262" s="10"/>
    </row>
    <row r="263" spans="1:21" ht="12.75" customHeight="1" x14ac:dyDescent="0.2">
      <c r="A263" s="93"/>
      <c r="B263" s="124"/>
      <c r="C263" s="76" t="s">
        <v>279</v>
      </c>
      <c r="D263" s="77">
        <v>0</v>
      </c>
      <c r="E263" s="14"/>
      <c r="F263" s="14"/>
      <c r="G263" s="14"/>
      <c r="H263" s="30">
        <f t="shared" si="65"/>
        <v>0</v>
      </c>
      <c r="I263" s="14"/>
      <c r="J263" s="14"/>
      <c r="K263" s="30">
        <f t="shared" si="58"/>
        <v>0</v>
      </c>
      <c r="L263" s="14"/>
      <c r="M263" s="14"/>
      <c r="N263" s="14"/>
      <c r="O263" s="14">
        <f t="shared" si="63"/>
        <v>0</v>
      </c>
      <c r="P263" s="14">
        <f t="shared" si="64"/>
        <v>0</v>
      </c>
      <c r="Q263" s="14"/>
      <c r="R263" s="14">
        <f t="shared" si="59"/>
        <v>0</v>
      </c>
      <c r="S263" s="10"/>
      <c r="T263" s="10"/>
      <c r="U263" s="10"/>
    </row>
    <row r="264" spans="1:21" ht="12.75" customHeight="1" x14ac:dyDescent="0.2">
      <c r="A264" s="93"/>
      <c r="B264" s="121" t="s">
        <v>209</v>
      </c>
      <c r="C264" s="76" t="s">
        <v>196</v>
      </c>
      <c r="D264" s="77">
        <v>8</v>
      </c>
      <c r="E264" s="14"/>
      <c r="F264" s="14"/>
      <c r="G264" s="14"/>
      <c r="H264" s="30">
        <f t="shared" si="65"/>
        <v>0</v>
      </c>
      <c r="I264" s="14"/>
      <c r="J264" s="14"/>
      <c r="K264" s="30">
        <f t="shared" si="58"/>
        <v>0</v>
      </c>
      <c r="L264" s="14">
        <v>4</v>
      </c>
      <c r="M264" s="14">
        <v>5.5</v>
      </c>
      <c r="N264" s="14"/>
      <c r="O264" s="14">
        <f t="shared" si="63"/>
        <v>9.5</v>
      </c>
      <c r="P264" s="14">
        <f t="shared" si="64"/>
        <v>9.5</v>
      </c>
      <c r="Q264" s="14">
        <v>0.5</v>
      </c>
      <c r="R264" s="14">
        <f t="shared" si="59"/>
        <v>10</v>
      </c>
      <c r="S264" s="10"/>
      <c r="T264" s="10"/>
      <c r="U264" s="10"/>
    </row>
    <row r="265" spans="1:21" ht="12.75" customHeight="1" x14ac:dyDescent="0.2">
      <c r="A265" s="93"/>
      <c r="B265" s="121"/>
      <c r="C265" s="76" t="s">
        <v>209</v>
      </c>
      <c r="D265" s="77">
        <v>0</v>
      </c>
      <c r="E265" s="14"/>
      <c r="F265" s="14"/>
      <c r="G265" s="14"/>
      <c r="H265" s="30">
        <f t="shared" si="65"/>
        <v>0</v>
      </c>
      <c r="I265" s="14"/>
      <c r="J265" s="14"/>
      <c r="K265" s="30">
        <f t="shared" si="58"/>
        <v>0</v>
      </c>
      <c r="L265" s="14"/>
      <c r="M265" s="14"/>
      <c r="N265" s="14"/>
      <c r="O265" s="14">
        <f t="shared" si="63"/>
        <v>0</v>
      </c>
      <c r="P265" s="14">
        <f t="shared" si="64"/>
        <v>0</v>
      </c>
      <c r="Q265" s="14"/>
      <c r="R265" s="14">
        <f t="shared" si="59"/>
        <v>0</v>
      </c>
      <c r="S265" s="10"/>
      <c r="T265" s="10"/>
      <c r="U265" s="10"/>
    </row>
    <row r="266" spans="1:21" ht="12.75" customHeight="1" x14ac:dyDescent="0.2">
      <c r="A266" s="93"/>
      <c r="B266" s="121"/>
      <c r="C266" s="76" t="s">
        <v>295</v>
      </c>
      <c r="D266" s="77">
        <v>5</v>
      </c>
      <c r="E266" s="14"/>
      <c r="F266" s="14"/>
      <c r="G266" s="14"/>
      <c r="H266" s="30">
        <f t="shared" si="65"/>
        <v>0</v>
      </c>
      <c r="I266" s="14"/>
      <c r="J266" s="14"/>
      <c r="K266" s="30">
        <f t="shared" si="58"/>
        <v>0</v>
      </c>
      <c r="L266" s="14">
        <v>0.5</v>
      </c>
      <c r="M266" s="14">
        <v>3.32</v>
      </c>
      <c r="N266" s="14">
        <v>0.01</v>
      </c>
      <c r="O266" s="14">
        <f t="shared" si="63"/>
        <v>3.8299999999999996</v>
      </c>
      <c r="P266" s="14">
        <f t="shared" si="64"/>
        <v>3.8299999999999996</v>
      </c>
      <c r="Q266" s="14">
        <v>1.5</v>
      </c>
      <c r="R266" s="14">
        <f t="shared" si="59"/>
        <v>5.33</v>
      </c>
      <c r="S266" s="10"/>
      <c r="T266" s="10"/>
      <c r="U266" s="10"/>
    </row>
    <row r="267" spans="1:21" ht="12.75" customHeight="1" x14ac:dyDescent="0.2">
      <c r="A267" s="93"/>
      <c r="B267" s="121"/>
      <c r="C267" s="82" t="s">
        <v>306</v>
      </c>
      <c r="D267" s="83">
        <v>0</v>
      </c>
      <c r="E267" s="17"/>
      <c r="F267" s="17"/>
      <c r="G267" s="17"/>
      <c r="H267" s="32">
        <f t="shared" si="65"/>
        <v>0</v>
      </c>
      <c r="I267" s="17"/>
      <c r="J267" s="17"/>
      <c r="K267" s="32">
        <f t="shared" si="58"/>
        <v>0</v>
      </c>
      <c r="L267" s="17"/>
      <c r="M267" s="17"/>
      <c r="N267" s="17"/>
      <c r="O267" s="17">
        <f t="shared" si="63"/>
        <v>0</v>
      </c>
      <c r="P267" s="17">
        <f t="shared" si="64"/>
        <v>0</v>
      </c>
      <c r="Q267" s="17"/>
      <c r="R267" s="17">
        <f t="shared" si="59"/>
        <v>0</v>
      </c>
      <c r="S267" s="10"/>
      <c r="T267" s="10"/>
      <c r="U267" s="10"/>
    </row>
    <row r="268" spans="1:21" ht="12.75" customHeight="1" x14ac:dyDescent="0.25">
      <c r="A268" s="230" t="s">
        <v>0</v>
      </c>
      <c r="B268" s="231"/>
      <c r="C268" s="232" t="s">
        <v>0</v>
      </c>
      <c r="D268" s="53">
        <f t="shared" ref="D268:R268" si="66">SUM(D237:D267)</f>
        <v>144</v>
      </c>
      <c r="E268" s="54">
        <f t="shared" si="66"/>
        <v>2</v>
      </c>
      <c r="F268" s="54">
        <f t="shared" si="66"/>
        <v>2</v>
      </c>
      <c r="G268" s="54">
        <f t="shared" si="66"/>
        <v>0.5</v>
      </c>
      <c r="H268" s="54">
        <f t="shared" si="66"/>
        <v>4.5</v>
      </c>
      <c r="I268" s="54">
        <f t="shared" si="66"/>
        <v>0.1</v>
      </c>
      <c r="J268" s="54">
        <f t="shared" si="66"/>
        <v>0.1</v>
      </c>
      <c r="K268" s="54">
        <f t="shared" si="66"/>
        <v>4.7</v>
      </c>
      <c r="L268" s="54">
        <f t="shared" si="66"/>
        <v>89.85</v>
      </c>
      <c r="M268" s="54">
        <f t="shared" si="66"/>
        <v>148.58999999999997</v>
      </c>
      <c r="N268" s="54">
        <f t="shared" si="66"/>
        <v>11.81</v>
      </c>
      <c r="O268" s="54">
        <f t="shared" si="66"/>
        <v>250.25</v>
      </c>
      <c r="P268" s="54">
        <f t="shared" si="66"/>
        <v>254.95000000000005</v>
      </c>
      <c r="Q268" s="54">
        <f t="shared" si="66"/>
        <v>7.85</v>
      </c>
      <c r="R268" s="55">
        <f t="shared" si="66"/>
        <v>262.8</v>
      </c>
      <c r="S268" s="10"/>
      <c r="T268" s="10"/>
      <c r="U268" s="10"/>
    </row>
    <row r="269" spans="1:21" ht="12.75" customHeight="1" x14ac:dyDescent="0.2">
      <c r="A269" s="101"/>
      <c r="B269" s="126" t="s">
        <v>222</v>
      </c>
      <c r="C269" s="95" t="s">
        <v>222</v>
      </c>
      <c r="D269" s="47">
        <v>4</v>
      </c>
      <c r="E269" s="48"/>
      <c r="F269" s="48"/>
      <c r="G269" s="48"/>
      <c r="H269" s="48">
        <f>SUM(E269:G269)</f>
        <v>0</v>
      </c>
      <c r="I269" s="48"/>
      <c r="J269" s="48">
        <v>0.01</v>
      </c>
      <c r="K269" s="48">
        <f>+SUM(H269:J269)</f>
        <v>0.01</v>
      </c>
      <c r="L269" s="96"/>
      <c r="M269" s="96">
        <v>0.05</v>
      </c>
      <c r="N269" s="96">
        <v>0.35</v>
      </c>
      <c r="O269" s="96">
        <f>+SUM(L269:N269)</f>
        <v>0.39999999999999997</v>
      </c>
      <c r="P269" s="96">
        <f>+SUM(K269+O269)</f>
        <v>0.41</v>
      </c>
      <c r="Q269" s="96">
        <v>0.26</v>
      </c>
      <c r="R269" s="96">
        <f>+SUM(P269:Q269)</f>
        <v>0.66999999999999993</v>
      </c>
      <c r="S269" s="15"/>
      <c r="T269" s="10"/>
      <c r="U269" s="10"/>
    </row>
    <row r="270" spans="1:21" ht="12.75" customHeight="1" x14ac:dyDescent="0.2">
      <c r="A270" s="102"/>
      <c r="B270" s="139"/>
      <c r="C270" s="97" t="s">
        <v>282</v>
      </c>
      <c r="D270" s="50">
        <v>1</v>
      </c>
      <c r="E270" s="30"/>
      <c r="F270" s="30"/>
      <c r="G270" s="30"/>
      <c r="H270" s="30">
        <f>SUM(E270:G270)</f>
        <v>0</v>
      </c>
      <c r="I270" s="30"/>
      <c r="J270" s="30"/>
      <c r="K270" s="30">
        <f>+SUM(H270:J270)</f>
        <v>0</v>
      </c>
      <c r="L270" s="31">
        <v>1.5</v>
      </c>
      <c r="M270" s="31">
        <v>3</v>
      </c>
      <c r="N270" s="31">
        <v>1.5</v>
      </c>
      <c r="O270" s="31">
        <f>+SUM(L270:N270)</f>
        <v>6</v>
      </c>
      <c r="P270" s="31">
        <f>+SUM(K270+O270)</f>
        <v>6</v>
      </c>
      <c r="Q270" s="31">
        <v>4</v>
      </c>
      <c r="R270" s="31">
        <f>+SUM(P270:Q270)</f>
        <v>10</v>
      </c>
      <c r="S270" s="10"/>
      <c r="T270" s="10"/>
      <c r="U270" s="10"/>
    </row>
    <row r="271" spans="1:21" ht="12.75" customHeight="1" x14ac:dyDescent="0.2">
      <c r="A271" s="103" t="s">
        <v>10</v>
      </c>
      <c r="B271" s="127" t="s">
        <v>220</v>
      </c>
      <c r="C271" s="97" t="s">
        <v>358</v>
      </c>
      <c r="D271" s="50">
        <v>1</v>
      </c>
      <c r="E271" s="30"/>
      <c r="F271" s="30"/>
      <c r="G271" s="30"/>
      <c r="H271" s="30">
        <f t="shared" ref="H271:H338" si="67">SUM(E271:G271)</f>
        <v>0</v>
      </c>
      <c r="I271" s="30"/>
      <c r="J271" s="30"/>
      <c r="K271" s="30">
        <f t="shared" ref="K271:K278" si="68">+SUM(H271:J271)</f>
        <v>0</v>
      </c>
      <c r="L271" s="31"/>
      <c r="M271" s="31"/>
      <c r="N271" s="31"/>
      <c r="O271" s="31">
        <f>+SUM(L271:N271)</f>
        <v>0</v>
      </c>
      <c r="P271" s="31">
        <f>+SUM(K271+O271)</f>
        <v>0</v>
      </c>
      <c r="Q271" s="31">
        <v>0.5</v>
      </c>
      <c r="R271" s="31">
        <f t="shared" ref="R271:R278" si="69">+SUM(P271:Q271)</f>
        <v>0.5</v>
      </c>
      <c r="S271" s="10"/>
      <c r="T271" s="10"/>
      <c r="U271" s="10"/>
    </row>
    <row r="272" spans="1:21" ht="12.75" customHeight="1" x14ac:dyDescent="0.2">
      <c r="A272" s="102"/>
      <c r="B272" s="127"/>
      <c r="C272" s="97" t="s">
        <v>281</v>
      </c>
      <c r="D272" s="50">
        <v>1</v>
      </c>
      <c r="E272" s="30"/>
      <c r="F272" s="30"/>
      <c r="G272" s="30"/>
      <c r="H272" s="30">
        <f t="shared" si="67"/>
        <v>0</v>
      </c>
      <c r="I272" s="30"/>
      <c r="J272" s="30"/>
      <c r="K272" s="30">
        <f t="shared" si="68"/>
        <v>0</v>
      </c>
      <c r="L272" s="31"/>
      <c r="M272" s="31">
        <v>1</v>
      </c>
      <c r="N272" s="31"/>
      <c r="O272" s="31">
        <f>+SUM(L272:N272)</f>
        <v>1</v>
      </c>
      <c r="P272" s="31">
        <f>+SUM(K272+O272)</f>
        <v>1</v>
      </c>
      <c r="Q272" s="31"/>
      <c r="R272" s="31">
        <f t="shared" si="69"/>
        <v>1</v>
      </c>
      <c r="S272" s="10"/>
      <c r="T272" s="10"/>
      <c r="U272" s="10"/>
    </row>
    <row r="273" spans="1:21" ht="12.75" customHeight="1" x14ac:dyDescent="0.2">
      <c r="A273" s="102"/>
      <c r="B273" s="139"/>
      <c r="C273" s="97" t="s">
        <v>328</v>
      </c>
      <c r="D273" s="50">
        <v>0</v>
      </c>
      <c r="E273" s="30"/>
      <c r="F273" s="30"/>
      <c r="G273" s="30"/>
      <c r="H273" s="30">
        <f t="shared" si="67"/>
        <v>0</v>
      </c>
      <c r="I273" s="30"/>
      <c r="J273" s="30"/>
      <c r="K273" s="30">
        <f t="shared" si="68"/>
        <v>0</v>
      </c>
      <c r="L273" s="31"/>
      <c r="M273" s="31"/>
      <c r="N273" s="31"/>
      <c r="O273" s="31">
        <f t="shared" ref="O273:O278" si="70">+SUM(L273:N273)</f>
        <v>0</v>
      </c>
      <c r="P273" s="31">
        <f t="shared" ref="P273:P278" si="71">+SUM(K273+O273)</f>
        <v>0</v>
      </c>
      <c r="Q273" s="31"/>
      <c r="R273" s="31">
        <f t="shared" si="69"/>
        <v>0</v>
      </c>
      <c r="S273" s="10"/>
      <c r="T273" s="10"/>
      <c r="U273" s="10"/>
    </row>
    <row r="274" spans="1:21" ht="12.75" customHeight="1" x14ac:dyDescent="0.2">
      <c r="A274" s="102"/>
      <c r="B274" s="127" t="s">
        <v>433</v>
      </c>
      <c r="C274" s="97" t="s">
        <v>223</v>
      </c>
      <c r="D274" s="50">
        <v>2</v>
      </c>
      <c r="E274" s="30"/>
      <c r="F274" s="30"/>
      <c r="G274" s="30"/>
      <c r="H274" s="30">
        <f t="shared" si="67"/>
        <v>0</v>
      </c>
      <c r="I274" s="30"/>
      <c r="J274" s="30"/>
      <c r="K274" s="30">
        <f t="shared" si="68"/>
        <v>0</v>
      </c>
      <c r="L274" s="31"/>
      <c r="M274" s="31">
        <v>1.5</v>
      </c>
      <c r="N274" s="31"/>
      <c r="O274" s="31">
        <f t="shared" si="70"/>
        <v>1.5</v>
      </c>
      <c r="P274" s="31">
        <f t="shared" si="71"/>
        <v>1.5</v>
      </c>
      <c r="Q274" s="31">
        <v>0.5</v>
      </c>
      <c r="R274" s="31">
        <f t="shared" si="69"/>
        <v>2</v>
      </c>
      <c r="S274" s="10"/>
      <c r="T274" s="10"/>
      <c r="U274" s="10"/>
    </row>
    <row r="275" spans="1:21" ht="12.75" customHeight="1" x14ac:dyDescent="0.2">
      <c r="A275" s="102"/>
      <c r="B275" s="139"/>
      <c r="C275" s="97" t="s">
        <v>329</v>
      </c>
      <c r="D275" s="50">
        <v>0</v>
      </c>
      <c r="E275" s="30"/>
      <c r="F275" s="30"/>
      <c r="G275" s="30"/>
      <c r="H275" s="30">
        <f t="shared" si="67"/>
        <v>0</v>
      </c>
      <c r="I275" s="30"/>
      <c r="J275" s="30"/>
      <c r="K275" s="30">
        <f t="shared" si="68"/>
        <v>0</v>
      </c>
      <c r="L275" s="31"/>
      <c r="M275" s="31"/>
      <c r="N275" s="31"/>
      <c r="O275" s="31">
        <f t="shared" si="70"/>
        <v>0</v>
      </c>
      <c r="P275" s="31">
        <f t="shared" si="71"/>
        <v>0</v>
      </c>
      <c r="Q275" s="31"/>
      <c r="R275" s="31">
        <f t="shared" si="69"/>
        <v>0</v>
      </c>
      <c r="S275" s="10"/>
      <c r="T275" s="10"/>
      <c r="U275" s="10"/>
    </row>
    <row r="276" spans="1:21" ht="12.75" customHeight="1" x14ac:dyDescent="0.2">
      <c r="A276" s="102"/>
      <c r="B276" s="127" t="s">
        <v>434</v>
      </c>
      <c r="C276" s="97" t="s">
        <v>221</v>
      </c>
      <c r="D276" s="50">
        <v>6</v>
      </c>
      <c r="E276" s="30"/>
      <c r="F276" s="30"/>
      <c r="G276" s="30"/>
      <c r="H276" s="30">
        <f t="shared" si="67"/>
        <v>0</v>
      </c>
      <c r="I276" s="30"/>
      <c r="J276" s="30">
        <v>0.02</v>
      </c>
      <c r="K276" s="30">
        <f t="shared" si="68"/>
        <v>0.02</v>
      </c>
      <c r="L276" s="31">
        <v>2.1</v>
      </c>
      <c r="M276" s="31">
        <v>4.01</v>
      </c>
      <c r="N276" s="31">
        <v>0.03</v>
      </c>
      <c r="O276" s="31">
        <f t="shared" si="70"/>
        <v>6.14</v>
      </c>
      <c r="P276" s="31">
        <f t="shared" si="71"/>
        <v>6.1599999999999993</v>
      </c>
      <c r="Q276" s="31">
        <v>0.5</v>
      </c>
      <c r="R276" s="31">
        <f t="shared" si="69"/>
        <v>6.6599999999999993</v>
      </c>
      <c r="S276" s="10"/>
      <c r="T276" s="10"/>
      <c r="U276" s="10"/>
    </row>
    <row r="277" spans="1:21" ht="12.75" customHeight="1" x14ac:dyDescent="0.2">
      <c r="A277" s="102"/>
      <c r="B277" s="127"/>
      <c r="C277" s="97" t="s">
        <v>384</v>
      </c>
      <c r="D277" s="50">
        <v>0</v>
      </c>
      <c r="E277" s="30"/>
      <c r="F277" s="30"/>
      <c r="G277" s="30"/>
      <c r="H277" s="30">
        <f t="shared" si="67"/>
        <v>0</v>
      </c>
      <c r="I277" s="30"/>
      <c r="J277" s="30"/>
      <c r="K277" s="30">
        <f t="shared" si="68"/>
        <v>0</v>
      </c>
      <c r="L277" s="31"/>
      <c r="M277" s="31"/>
      <c r="N277" s="31"/>
      <c r="O277" s="31">
        <f t="shared" si="70"/>
        <v>0</v>
      </c>
      <c r="P277" s="31">
        <f t="shared" si="71"/>
        <v>0</v>
      </c>
      <c r="Q277" s="31"/>
      <c r="R277" s="31">
        <f t="shared" si="69"/>
        <v>0</v>
      </c>
      <c r="S277" s="10"/>
      <c r="T277" s="10"/>
      <c r="U277" s="10"/>
    </row>
    <row r="278" spans="1:21" ht="12.75" customHeight="1" x14ac:dyDescent="0.2">
      <c r="A278" s="104"/>
      <c r="B278" s="140"/>
      <c r="C278" s="98" t="s">
        <v>284</v>
      </c>
      <c r="D278" s="99">
        <v>0</v>
      </c>
      <c r="E278" s="69"/>
      <c r="F278" s="69"/>
      <c r="G278" s="69"/>
      <c r="H278" s="69">
        <f t="shared" si="67"/>
        <v>0</v>
      </c>
      <c r="I278" s="69"/>
      <c r="J278" s="69"/>
      <c r="K278" s="69">
        <f t="shared" si="68"/>
        <v>0</v>
      </c>
      <c r="L278" s="100"/>
      <c r="M278" s="100"/>
      <c r="N278" s="100"/>
      <c r="O278" s="100">
        <f t="shared" si="70"/>
        <v>0</v>
      </c>
      <c r="P278" s="100">
        <f t="shared" si="71"/>
        <v>0</v>
      </c>
      <c r="Q278" s="100"/>
      <c r="R278" s="100">
        <f t="shared" si="69"/>
        <v>0</v>
      </c>
      <c r="S278" s="10"/>
      <c r="T278" s="10"/>
      <c r="U278" s="10"/>
    </row>
    <row r="279" spans="1:21" ht="12.75" customHeight="1" x14ac:dyDescent="0.25">
      <c r="A279" s="230" t="s">
        <v>0</v>
      </c>
      <c r="B279" s="231"/>
      <c r="C279" s="232" t="s">
        <v>0</v>
      </c>
      <c r="D279" s="105">
        <f>+SUM(D269:D278)</f>
        <v>15</v>
      </c>
      <c r="E279" s="106">
        <f>SUM(E269:E278)</f>
        <v>0</v>
      </c>
      <c r="F279" s="106">
        <f t="shared" ref="F279:R279" si="72">SUM(F269:F278)</f>
        <v>0</v>
      </c>
      <c r="G279" s="106">
        <f t="shared" si="72"/>
        <v>0</v>
      </c>
      <c r="H279" s="106">
        <f t="shared" si="72"/>
        <v>0</v>
      </c>
      <c r="I279" s="106">
        <f t="shared" si="72"/>
        <v>0</v>
      </c>
      <c r="J279" s="106">
        <f t="shared" si="72"/>
        <v>0.03</v>
      </c>
      <c r="K279" s="106">
        <f t="shared" si="72"/>
        <v>0.03</v>
      </c>
      <c r="L279" s="106">
        <f t="shared" si="72"/>
        <v>3.6</v>
      </c>
      <c r="M279" s="106">
        <f t="shared" si="72"/>
        <v>9.5599999999999987</v>
      </c>
      <c r="N279" s="106">
        <f t="shared" si="72"/>
        <v>1.8800000000000001</v>
      </c>
      <c r="O279" s="106">
        <f t="shared" si="72"/>
        <v>15.04</v>
      </c>
      <c r="P279" s="106">
        <f t="shared" si="72"/>
        <v>15.07</v>
      </c>
      <c r="Q279" s="106">
        <f t="shared" si="72"/>
        <v>5.76</v>
      </c>
      <c r="R279" s="107">
        <f t="shared" si="72"/>
        <v>20.83</v>
      </c>
      <c r="S279" s="10"/>
      <c r="T279" s="10"/>
      <c r="U279" s="10"/>
    </row>
    <row r="280" spans="1:21" ht="12.75" customHeight="1" x14ac:dyDescent="0.2">
      <c r="A280" s="70" t="s">
        <v>11</v>
      </c>
      <c r="B280" s="133" t="s">
        <v>436</v>
      </c>
      <c r="C280" s="95" t="s">
        <v>226</v>
      </c>
      <c r="D280" s="108">
        <v>7</v>
      </c>
      <c r="E280" s="96"/>
      <c r="F280" s="96"/>
      <c r="G280" s="96"/>
      <c r="H280" s="48">
        <f t="shared" si="67"/>
        <v>0</v>
      </c>
      <c r="I280" s="96"/>
      <c r="J280" s="96"/>
      <c r="K280" s="48">
        <f>+SUM(H280:J280)</f>
        <v>0</v>
      </c>
      <c r="L280" s="96">
        <v>0.19</v>
      </c>
      <c r="M280" s="96">
        <v>1.05</v>
      </c>
      <c r="N280" s="96">
        <v>1.22</v>
      </c>
      <c r="O280" s="96">
        <f>+SUM(L280:N280)</f>
        <v>2.46</v>
      </c>
      <c r="P280" s="96">
        <f>+SUM(K280+O280)</f>
        <v>2.46</v>
      </c>
      <c r="Q280" s="96"/>
      <c r="R280" s="96">
        <f>+SUM(P280:Q280)</f>
        <v>2.46</v>
      </c>
      <c r="S280" s="10"/>
      <c r="T280" s="10"/>
      <c r="U280" s="10"/>
    </row>
    <row r="281" spans="1:21" ht="12.75" customHeight="1" x14ac:dyDescent="0.2">
      <c r="A281" s="71"/>
      <c r="B281" s="133"/>
      <c r="C281" s="97" t="s">
        <v>285</v>
      </c>
      <c r="D281" s="109">
        <v>0</v>
      </c>
      <c r="E281" s="31"/>
      <c r="F281" s="31"/>
      <c r="G281" s="31"/>
      <c r="H281" s="30">
        <f t="shared" si="67"/>
        <v>0</v>
      </c>
      <c r="I281" s="31"/>
      <c r="J281" s="31"/>
      <c r="K281" s="30">
        <f t="shared" ref="K281:K289" si="73">+SUM(H281:J281)</f>
        <v>0</v>
      </c>
      <c r="L281" s="31"/>
      <c r="M281" s="31"/>
      <c r="N281" s="31"/>
      <c r="O281" s="31">
        <f t="shared" ref="O281:O289" si="74">+SUM(L281:N281)</f>
        <v>0</v>
      </c>
      <c r="P281" s="31">
        <f t="shared" ref="P281:P289" si="75">+SUM(K281+O281)</f>
        <v>0</v>
      </c>
      <c r="Q281" s="31"/>
      <c r="R281" s="31">
        <f t="shared" ref="R281:R289" si="76">+SUM(P281:Q281)</f>
        <v>0</v>
      </c>
      <c r="S281" s="10"/>
      <c r="T281" s="10"/>
      <c r="U281" s="10"/>
    </row>
    <row r="282" spans="1:21" ht="12.75" customHeight="1" x14ac:dyDescent="0.2">
      <c r="A282" s="71"/>
      <c r="B282" s="133"/>
      <c r="C282" s="97" t="s">
        <v>331</v>
      </c>
      <c r="D282" s="109">
        <v>2</v>
      </c>
      <c r="E282" s="31"/>
      <c r="F282" s="31"/>
      <c r="G282" s="31"/>
      <c r="H282" s="30">
        <f t="shared" si="67"/>
        <v>0</v>
      </c>
      <c r="I282" s="31"/>
      <c r="J282" s="31"/>
      <c r="K282" s="30">
        <f t="shared" si="73"/>
        <v>0</v>
      </c>
      <c r="L282" s="31">
        <v>10.5</v>
      </c>
      <c r="M282" s="31"/>
      <c r="N282" s="31">
        <v>3.5</v>
      </c>
      <c r="O282" s="31">
        <f t="shared" si="74"/>
        <v>14</v>
      </c>
      <c r="P282" s="31">
        <f t="shared" si="75"/>
        <v>14</v>
      </c>
      <c r="Q282" s="31"/>
      <c r="R282" s="31">
        <f t="shared" si="76"/>
        <v>14</v>
      </c>
      <c r="S282" s="10"/>
      <c r="T282" s="10"/>
      <c r="U282" s="10"/>
    </row>
    <row r="283" spans="1:21" ht="12.75" customHeight="1" x14ac:dyDescent="0.2">
      <c r="A283" s="71"/>
      <c r="B283" s="134"/>
      <c r="C283" s="97" t="s">
        <v>332</v>
      </c>
      <c r="D283" s="109">
        <v>0</v>
      </c>
      <c r="E283" s="31"/>
      <c r="F283" s="31"/>
      <c r="G283" s="31"/>
      <c r="H283" s="30">
        <f t="shared" si="67"/>
        <v>0</v>
      </c>
      <c r="I283" s="31"/>
      <c r="J283" s="31"/>
      <c r="K283" s="30">
        <f t="shared" si="73"/>
        <v>0</v>
      </c>
      <c r="L283" s="31"/>
      <c r="M283" s="31"/>
      <c r="N283" s="31"/>
      <c r="O283" s="31">
        <f t="shared" si="74"/>
        <v>0</v>
      </c>
      <c r="P283" s="31">
        <f t="shared" si="75"/>
        <v>0</v>
      </c>
      <c r="Q283" s="31"/>
      <c r="R283" s="31">
        <f t="shared" si="76"/>
        <v>0</v>
      </c>
      <c r="S283" s="10"/>
      <c r="T283" s="10"/>
      <c r="U283" s="10"/>
    </row>
    <row r="284" spans="1:21" ht="12.75" customHeight="1" x14ac:dyDescent="0.2">
      <c r="A284" s="71"/>
      <c r="B284" s="133" t="s">
        <v>437</v>
      </c>
      <c r="C284" s="97" t="s">
        <v>407</v>
      </c>
      <c r="D284" s="109">
        <v>3</v>
      </c>
      <c r="E284" s="31"/>
      <c r="F284" s="31"/>
      <c r="G284" s="31"/>
      <c r="H284" s="30">
        <f t="shared" si="67"/>
        <v>0</v>
      </c>
      <c r="I284" s="31"/>
      <c r="J284" s="31"/>
      <c r="K284" s="30">
        <f t="shared" si="73"/>
        <v>0</v>
      </c>
      <c r="L284" s="31">
        <v>2</v>
      </c>
      <c r="M284" s="31">
        <v>0.7</v>
      </c>
      <c r="N284" s="31">
        <v>0.15</v>
      </c>
      <c r="O284" s="31">
        <f t="shared" si="74"/>
        <v>2.85</v>
      </c>
      <c r="P284" s="31">
        <f t="shared" si="75"/>
        <v>2.85</v>
      </c>
      <c r="Q284" s="31"/>
      <c r="R284" s="31">
        <f t="shared" si="76"/>
        <v>2.85</v>
      </c>
      <c r="S284" s="10"/>
      <c r="T284" s="10"/>
      <c r="U284" s="10"/>
    </row>
    <row r="285" spans="1:21" ht="12.75" customHeight="1" x14ac:dyDescent="0.2">
      <c r="A285" s="71"/>
      <c r="B285" s="134"/>
      <c r="C285" s="97" t="s">
        <v>288</v>
      </c>
      <c r="D285" s="109">
        <v>3</v>
      </c>
      <c r="E285" s="31"/>
      <c r="F285" s="31"/>
      <c r="G285" s="31"/>
      <c r="H285" s="30">
        <f t="shared" si="67"/>
        <v>0</v>
      </c>
      <c r="I285" s="31"/>
      <c r="J285" s="31"/>
      <c r="K285" s="30">
        <f t="shared" si="73"/>
        <v>0</v>
      </c>
      <c r="L285" s="31">
        <v>0.3</v>
      </c>
      <c r="M285" s="31">
        <v>0.3</v>
      </c>
      <c r="N285" s="31">
        <v>0.12</v>
      </c>
      <c r="O285" s="31">
        <f t="shared" si="74"/>
        <v>0.72</v>
      </c>
      <c r="P285" s="31">
        <f t="shared" si="75"/>
        <v>0.72</v>
      </c>
      <c r="Q285" s="31"/>
      <c r="R285" s="31">
        <f t="shared" si="76"/>
        <v>0.72</v>
      </c>
      <c r="S285" s="10"/>
      <c r="T285" s="10"/>
      <c r="U285" s="10"/>
    </row>
    <row r="286" spans="1:21" ht="12.75" customHeight="1" x14ac:dyDescent="0.2">
      <c r="A286" s="71"/>
      <c r="B286" s="133" t="s">
        <v>438</v>
      </c>
      <c r="C286" s="97" t="s">
        <v>225</v>
      </c>
      <c r="D286" s="109">
        <v>0</v>
      </c>
      <c r="E286" s="31"/>
      <c r="F286" s="31"/>
      <c r="G286" s="31"/>
      <c r="H286" s="30">
        <f t="shared" si="67"/>
        <v>0</v>
      </c>
      <c r="I286" s="31"/>
      <c r="J286" s="31"/>
      <c r="K286" s="30">
        <f t="shared" si="73"/>
        <v>0</v>
      </c>
      <c r="L286" s="31"/>
      <c r="M286" s="31"/>
      <c r="N286" s="31"/>
      <c r="O286" s="31">
        <f t="shared" si="74"/>
        <v>0</v>
      </c>
      <c r="P286" s="31">
        <f t="shared" si="75"/>
        <v>0</v>
      </c>
      <c r="Q286" s="31"/>
      <c r="R286" s="31">
        <f t="shared" si="76"/>
        <v>0</v>
      </c>
      <c r="S286" s="10"/>
      <c r="T286" s="10"/>
      <c r="U286" s="10"/>
    </row>
    <row r="287" spans="1:21" ht="12.75" customHeight="1" x14ac:dyDescent="0.2">
      <c r="A287" s="71"/>
      <c r="B287" s="133"/>
      <c r="C287" s="97" t="s">
        <v>333</v>
      </c>
      <c r="D287" s="109">
        <v>0</v>
      </c>
      <c r="E287" s="31"/>
      <c r="F287" s="31"/>
      <c r="G287" s="31"/>
      <c r="H287" s="30">
        <f t="shared" si="67"/>
        <v>0</v>
      </c>
      <c r="I287" s="31"/>
      <c r="J287" s="31"/>
      <c r="K287" s="30">
        <f t="shared" si="73"/>
        <v>0</v>
      </c>
      <c r="L287" s="31"/>
      <c r="M287" s="31"/>
      <c r="N287" s="31"/>
      <c r="O287" s="31">
        <f t="shared" si="74"/>
        <v>0</v>
      </c>
      <c r="P287" s="31">
        <f t="shared" si="75"/>
        <v>0</v>
      </c>
      <c r="Q287" s="31"/>
      <c r="R287" s="31">
        <f t="shared" si="76"/>
        <v>0</v>
      </c>
      <c r="S287" s="10"/>
      <c r="T287" s="10"/>
      <c r="U287" s="10"/>
    </row>
    <row r="288" spans="1:21" ht="12.75" customHeight="1" x14ac:dyDescent="0.2">
      <c r="A288" s="71"/>
      <c r="B288" s="134"/>
      <c r="C288" s="97" t="s">
        <v>287</v>
      </c>
      <c r="D288" s="109">
        <v>0</v>
      </c>
      <c r="E288" s="31"/>
      <c r="F288" s="31"/>
      <c r="G288" s="31"/>
      <c r="H288" s="30">
        <f t="shared" si="67"/>
        <v>0</v>
      </c>
      <c r="I288" s="31"/>
      <c r="J288" s="31"/>
      <c r="K288" s="30">
        <f t="shared" si="73"/>
        <v>0</v>
      </c>
      <c r="L288" s="31"/>
      <c r="M288" s="31"/>
      <c r="N288" s="31"/>
      <c r="O288" s="31">
        <f t="shared" si="74"/>
        <v>0</v>
      </c>
      <c r="P288" s="31">
        <f t="shared" si="75"/>
        <v>0</v>
      </c>
      <c r="Q288" s="31"/>
      <c r="R288" s="31">
        <f t="shared" si="76"/>
        <v>0</v>
      </c>
      <c r="S288" s="10"/>
      <c r="T288" s="10"/>
      <c r="U288" s="10"/>
    </row>
    <row r="289" spans="1:21" ht="12.75" customHeight="1" x14ac:dyDescent="0.2">
      <c r="A289" s="71"/>
      <c r="B289" s="133" t="s">
        <v>439</v>
      </c>
      <c r="C289" s="110" t="s">
        <v>286</v>
      </c>
      <c r="D289" s="111">
        <v>0</v>
      </c>
      <c r="E289" s="112"/>
      <c r="F289" s="112"/>
      <c r="G289" s="112"/>
      <c r="H289" s="32">
        <f t="shared" si="67"/>
        <v>0</v>
      </c>
      <c r="I289" s="112"/>
      <c r="J289" s="112"/>
      <c r="K289" s="32">
        <f t="shared" si="73"/>
        <v>0</v>
      </c>
      <c r="L289" s="112"/>
      <c r="M289" s="112"/>
      <c r="N289" s="112"/>
      <c r="O289" s="112">
        <f t="shared" si="74"/>
        <v>0</v>
      </c>
      <c r="P289" s="112">
        <f t="shared" si="75"/>
        <v>0</v>
      </c>
      <c r="Q289" s="112"/>
      <c r="R289" s="112">
        <f t="shared" si="76"/>
        <v>0</v>
      </c>
      <c r="S289" s="10"/>
      <c r="T289" s="10"/>
      <c r="U289" s="10"/>
    </row>
    <row r="290" spans="1:21" ht="12.75" customHeight="1" x14ac:dyDescent="0.25">
      <c r="A290" s="230" t="s">
        <v>0</v>
      </c>
      <c r="B290" s="231"/>
      <c r="C290" s="232" t="s">
        <v>0</v>
      </c>
      <c r="D290" s="105">
        <f>+SUM(D280:D289)</f>
        <v>15</v>
      </c>
      <c r="E290" s="106">
        <f>SUM(E280:E289)</f>
        <v>0</v>
      </c>
      <c r="F290" s="106">
        <f>SUM(F280:F289)</f>
        <v>0</v>
      </c>
      <c r="G290" s="106">
        <f>SUM(G280:G289)</f>
        <v>0</v>
      </c>
      <c r="H290" s="106">
        <f>SUM(H280:H289)</f>
        <v>0</v>
      </c>
      <c r="I290" s="106">
        <f t="shared" ref="I290:R290" si="77">+SUM(I280:I289)</f>
        <v>0</v>
      </c>
      <c r="J290" s="106">
        <f t="shared" si="77"/>
        <v>0</v>
      </c>
      <c r="K290" s="106">
        <f t="shared" si="77"/>
        <v>0</v>
      </c>
      <c r="L290" s="106">
        <f t="shared" si="77"/>
        <v>12.99</v>
      </c>
      <c r="M290" s="106">
        <f t="shared" si="77"/>
        <v>2.0499999999999998</v>
      </c>
      <c r="N290" s="106">
        <f t="shared" si="77"/>
        <v>4.99</v>
      </c>
      <c r="O290" s="106">
        <f t="shared" si="77"/>
        <v>20.03</v>
      </c>
      <c r="P290" s="106">
        <f t="shared" si="77"/>
        <v>20.03</v>
      </c>
      <c r="Q290" s="106">
        <f t="shared" si="77"/>
        <v>0</v>
      </c>
      <c r="R290" s="107">
        <f t="shared" si="77"/>
        <v>20.03</v>
      </c>
      <c r="S290" s="10"/>
      <c r="T290" s="10"/>
      <c r="U290" s="10"/>
    </row>
    <row r="291" spans="1:21" ht="12.75" customHeight="1" x14ac:dyDescent="0.2">
      <c r="A291" s="93" t="s">
        <v>4</v>
      </c>
      <c r="B291" s="120" t="s">
        <v>440</v>
      </c>
      <c r="C291" s="73" t="s">
        <v>233</v>
      </c>
      <c r="D291" s="74">
        <v>10</v>
      </c>
      <c r="E291" s="39"/>
      <c r="F291" s="39"/>
      <c r="G291" s="39"/>
      <c r="H291" s="48">
        <f t="shared" si="67"/>
        <v>0</v>
      </c>
      <c r="I291" s="39"/>
      <c r="J291" s="39"/>
      <c r="K291" s="48">
        <f t="shared" ref="K291:K338" si="78">+SUM(H291:J291)</f>
        <v>0</v>
      </c>
      <c r="L291" s="39">
        <v>0.4</v>
      </c>
      <c r="M291" s="39">
        <v>14.6</v>
      </c>
      <c r="N291" s="39">
        <v>47.15</v>
      </c>
      <c r="O291" s="39">
        <f t="shared" ref="O291:O304" si="79">+SUM(L291:N291)</f>
        <v>62.15</v>
      </c>
      <c r="P291" s="39">
        <f t="shared" ref="P291:P304" si="80">+SUM(K291+O291)</f>
        <v>62.15</v>
      </c>
      <c r="Q291" s="96"/>
      <c r="R291" s="39">
        <f t="shared" ref="R291:R338" si="81">+SUM(P291:Q291)</f>
        <v>62.15</v>
      </c>
      <c r="S291" s="10"/>
      <c r="T291" s="10"/>
      <c r="U291" s="10"/>
    </row>
    <row r="292" spans="1:21" ht="12.75" customHeight="1" x14ac:dyDescent="0.2">
      <c r="A292" s="93"/>
      <c r="B292" s="121"/>
      <c r="C292" s="76" t="s">
        <v>239</v>
      </c>
      <c r="D292" s="77">
        <v>11</v>
      </c>
      <c r="E292" s="14"/>
      <c r="F292" s="14"/>
      <c r="G292" s="14"/>
      <c r="H292" s="30">
        <f t="shared" si="67"/>
        <v>0</v>
      </c>
      <c r="I292" s="14"/>
      <c r="J292" s="14"/>
      <c r="K292" s="30">
        <f t="shared" si="78"/>
        <v>0</v>
      </c>
      <c r="L292" s="14"/>
      <c r="M292" s="14">
        <v>195.6</v>
      </c>
      <c r="N292" s="14">
        <v>389.31</v>
      </c>
      <c r="O292" s="14">
        <f t="shared" si="79"/>
        <v>584.91</v>
      </c>
      <c r="P292" s="14">
        <f t="shared" si="80"/>
        <v>584.91</v>
      </c>
      <c r="Q292" s="31"/>
      <c r="R292" s="14">
        <f t="shared" si="81"/>
        <v>584.91</v>
      </c>
      <c r="S292" s="10"/>
      <c r="T292" s="10"/>
      <c r="U292" s="10"/>
    </row>
    <row r="293" spans="1:21" ht="12.75" customHeight="1" x14ac:dyDescent="0.2">
      <c r="A293" s="93"/>
      <c r="B293" s="124"/>
      <c r="C293" s="76" t="s">
        <v>334</v>
      </c>
      <c r="D293" s="77">
        <v>1</v>
      </c>
      <c r="E293" s="14"/>
      <c r="F293" s="14"/>
      <c r="G293" s="14"/>
      <c r="H293" s="30">
        <f t="shared" si="67"/>
        <v>0</v>
      </c>
      <c r="I293" s="14"/>
      <c r="J293" s="14"/>
      <c r="K293" s="30">
        <f t="shared" si="78"/>
        <v>0</v>
      </c>
      <c r="L293" s="14"/>
      <c r="M293" s="14">
        <v>10</v>
      </c>
      <c r="N293" s="14">
        <v>40</v>
      </c>
      <c r="O293" s="14">
        <f t="shared" si="79"/>
        <v>50</v>
      </c>
      <c r="P293" s="14">
        <f t="shared" si="80"/>
        <v>50</v>
      </c>
      <c r="Q293" s="31"/>
      <c r="R293" s="14">
        <f t="shared" si="81"/>
        <v>50</v>
      </c>
      <c r="S293" s="10"/>
      <c r="T293" s="10"/>
      <c r="U293" s="10"/>
    </row>
    <row r="294" spans="1:21" ht="12.75" customHeight="1" x14ac:dyDescent="0.2">
      <c r="A294" s="93"/>
      <c r="B294" s="121" t="s">
        <v>441</v>
      </c>
      <c r="C294" s="76" t="s">
        <v>252</v>
      </c>
      <c r="D294" s="77">
        <v>13</v>
      </c>
      <c r="E294" s="14"/>
      <c r="F294" s="14"/>
      <c r="G294" s="14"/>
      <c r="H294" s="30">
        <f t="shared" si="67"/>
        <v>0</v>
      </c>
      <c r="I294" s="14">
        <v>1.2</v>
      </c>
      <c r="J294" s="14">
        <v>0.4</v>
      </c>
      <c r="K294" s="30">
        <f t="shared" si="78"/>
        <v>1.6</v>
      </c>
      <c r="L294" s="14">
        <v>3</v>
      </c>
      <c r="M294" s="14">
        <v>3.88</v>
      </c>
      <c r="N294" s="14">
        <v>9.08</v>
      </c>
      <c r="O294" s="14">
        <f t="shared" si="79"/>
        <v>15.96</v>
      </c>
      <c r="P294" s="14">
        <f t="shared" si="80"/>
        <v>17.560000000000002</v>
      </c>
      <c r="Q294" s="31">
        <v>0.2</v>
      </c>
      <c r="R294" s="14">
        <f t="shared" si="81"/>
        <v>17.760000000000002</v>
      </c>
      <c r="S294" s="10"/>
      <c r="T294" s="10"/>
      <c r="U294" s="10"/>
    </row>
    <row r="295" spans="1:21" ht="12.75" customHeight="1" x14ac:dyDescent="0.2">
      <c r="A295" s="93"/>
      <c r="B295" s="121"/>
      <c r="C295" s="76" t="s">
        <v>249</v>
      </c>
      <c r="D295" s="77">
        <v>5</v>
      </c>
      <c r="E295" s="14"/>
      <c r="F295" s="14"/>
      <c r="G295" s="14"/>
      <c r="H295" s="30">
        <f t="shared" si="67"/>
        <v>0</v>
      </c>
      <c r="I295" s="14"/>
      <c r="J295" s="14"/>
      <c r="K295" s="30">
        <f t="shared" si="78"/>
        <v>0</v>
      </c>
      <c r="L295" s="14">
        <v>0.2</v>
      </c>
      <c r="M295" s="14">
        <v>0.42</v>
      </c>
      <c r="N295" s="14">
        <v>0.74</v>
      </c>
      <c r="O295" s="14">
        <f t="shared" si="79"/>
        <v>1.3599999999999999</v>
      </c>
      <c r="P295" s="14">
        <f t="shared" si="80"/>
        <v>1.3599999999999999</v>
      </c>
      <c r="Q295" s="31"/>
      <c r="R295" s="14">
        <f t="shared" si="81"/>
        <v>1.3599999999999999</v>
      </c>
      <c r="S295" s="10"/>
      <c r="T295" s="10"/>
      <c r="U295" s="10"/>
    </row>
    <row r="296" spans="1:21" ht="12.75" customHeight="1" x14ac:dyDescent="0.2">
      <c r="A296" s="93"/>
      <c r="B296" s="124"/>
      <c r="C296" s="76" t="s">
        <v>257</v>
      </c>
      <c r="D296" s="77">
        <v>5</v>
      </c>
      <c r="E296" s="14"/>
      <c r="F296" s="14"/>
      <c r="G296" s="14"/>
      <c r="H296" s="30">
        <f t="shared" si="67"/>
        <v>0</v>
      </c>
      <c r="I296" s="14"/>
      <c r="J296" s="14"/>
      <c r="K296" s="30">
        <f t="shared" si="78"/>
        <v>0</v>
      </c>
      <c r="L296" s="14"/>
      <c r="M296" s="14">
        <v>4.01</v>
      </c>
      <c r="N296" s="14">
        <v>2.5499999999999998</v>
      </c>
      <c r="O296" s="14">
        <f t="shared" si="79"/>
        <v>6.56</v>
      </c>
      <c r="P296" s="14">
        <f t="shared" si="80"/>
        <v>6.56</v>
      </c>
      <c r="Q296" s="31">
        <v>0.02</v>
      </c>
      <c r="R296" s="14">
        <f t="shared" si="81"/>
        <v>6.5799999999999992</v>
      </c>
      <c r="S296" s="10"/>
      <c r="T296" s="10"/>
      <c r="U296" s="10"/>
    </row>
    <row r="297" spans="1:21" ht="12.75" customHeight="1" x14ac:dyDescent="0.2">
      <c r="A297" s="93"/>
      <c r="B297" s="121" t="s">
        <v>442</v>
      </c>
      <c r="C297" s="76" t="s">
        <v>256</v>
      </c>
      <c r="D297" s="77">
        <v>24</v>
      </c>
      <c r="E297" s="14"/>
      <c r="F297" s="14"/>
      <c r="G297" s="14"/>
      <c r="H297" s="30">
        <f t="shared" si="67"/>
        <v>0</v>
      </c>
      <c r="I297" s="14">
        <v>4.4000000000000004</v>
      </c>
      <c r="J297" s="14"/>
      <c r="K297" s="30">
        <f t="shared" si="78"/>
        <v>4.4000000000000004</v>
      </c>
      <c r="L297" s="14"/>
      <c r="M297" s="14">
        <v>130.34</v>
      </c>
      <c r="N297" s="14">
        <v>245.48</v>
      </c>
      <c r="O297" s="14">
        <f t="shared" si="79"/>
        <v>375.82</v>
      </c>
      <c r="P297" s="14">
        <f t="shared" si="80"/>
        <v>380.21999999999997</v>
      </c>
      <c r="Q297" s="31"/>
      <c r="R297" s="14">
        <f t="shared" si="81"/>
        <v>380.21999999999997</v>
      </c>
      <c r="S297" s="10"/>
      <c r="T297" s="10"/>
      <c r="U297" s="10"/>
    </row>
    <row r="298" spans="1:21" ht="12.75" customHeight="1" x14ac:dyDescent="0.2">
      <c r="A298" s="93"/>
      <c r="B298" s="121"/>
      <c r="C298" s="76" t="s">
        <v>229</v>
      </c>
      <c r="D298" s="77">
        <v>5</v>
      </c>
      <c r="E298" s="14"/>
      <c r="F298" s="14"/>
      <c r="G298" s="14"/>
      <c r="H298" s="30">
        <f t="shared" si="67"/>
        <v>0</v>
      </c>
      <c r="I298" s="14"/>
      <c r="J298" s="14"/>
      <c r="K298" s="30">
        <f t="shared" si="78"/>
        <v>0</v>
      </c>
      <c r="L298" s="14"/>
      <c r="M298" s="14">
        <v>1.9</v>
      </c>
      <c r="N298" s="14">
        <v>4.3499999999999996</v>
      </c>
      <c r="O298" s="14">
        <f t="shared" si="79"/>
        <v>6.25</v>
      </c>
      <c r="P298" s="14">
        <f t="shared" si="80"/>
        <v>6.25</v>
      </c>
      <c r="Q298" s="31"/>
      <c r="R298" s="14">
        <f t="shared" si="81"/>
        <v>6.25</v>
      </c>
      <c r="S298" s="10"/>
      <c r="T298" s="10"/>
      <c r="U298" s="10"/>
    </row>
    <row r="299" spans="1:21" ht="12.75" customHeight="1" x14ac:dyDescent="0.2">
      <c r="A299" s="93"/>
      <c r="B299" s="121"/>
      <c r="C299" s="76" t="s">
        <v>246</v>
      </c>
      <c r="D299" s="77">
        <v>3</v>
      </c>
      <c r="E299" s="14"/>
      <c r="F299" s="14"/>
      <c r="G299" s="14"/>
      <c r="H299" s="30">
        <f t="shared" si="67"/>
        <v>0</v>
      </c>
      <c r="I299" s="14">
        <v>0.1</v>
      </c>
      <c r="J299" s="14"/>
      <c r="K299" s="30">
        <f t="shared" si="78"/>
        <v>0.1</v>
      </c>
      <c r="L299" s="14"/>
      <c r="M299" s="14">
        <v>10.6</v>
      </c>
      <c r="N299" s="14">
        <v>16.399999999999999</v>
      </c>
      <c r="O299" s="14">
        <f t="shared" si="79"/>
        <v>27</v>
      </c>
      <c r="P299" s="14">
        <f t="shared" si="80"/>
        <v>27.1</v>
      </c>
      <c r="Q299" s="31"/>
      <c r="R299" s="14">
        <f t="shared" si="81"/>
        <v>27.1</v>
      </c>
      <c r="S299" s="10"/>
      <c r="T299" s="10"/>
      <c r="U299" s="10"/>
    </row>
    <row r="300" spans="1:21" ht="12.75" customHeight="1" x14ac:dyDescent="0.2">
      <c r="A300" s="93"/>
      <c r="B300" s="124"/>
      <c r="C300" s="76" t="s">
        <v>230</v>
      </c>
      <c r="D300" s="77">
        <v>6</v>
      </c>
      <c r="E300" s="14"/>
      <c r="F300" s="14"/>
      <c r="G300" s="14"/>
      <c r="H300" s="30">
        <f t="shared" si="67"/>
        <v>0</v>
      </c>
      <c r="I300" s="14">
        <v>1</v>
      </c>
      <c r="J300" s="14"/>
      <c r="K300" s="30">
        <f t="shared" si="78"/>
        <v>1</v>
      </c>
      <c r="L300" s="14"/>
      <c r="M300" s="14">
        <v>45.3</v>
      </c>
      <c r="N300" s="14">
        <v>101.7</v>
      </c>
      <c r="O300" s="14">
        <f t="shared" si="79"/>
        <v>147</v>
      </c>
      <c r="P300" s="14">
        <f t="shared" si="80"/>
        <v>148</v>
      </c>
      <c r="Q300" s="31"/>
      <c r="R300" s="14">
        <f t="shared" si="81"/>
        <v>148</v>
      </c>
      <c r="S300" s="10"/>
      <c r="T300" s="10"/>
      <c r="U300" s="10"/>
    </row>
    <row r="301" spans="1:21" ht="12.75" customHeight="1" x14ac:dyDescent="0.2">
      <c r="A301" s="93"/>
      <c r="B301" s="121" t="s">
        <v>259</v>
      </c>
      <c r="C301" s="76" t="s">
        <v>259</v>
      </c>
      <c r="D301" s="77">
        <v>11</v>
      </c>
      <c r="E301" s="14"/>
      <c r="F301" s="14"/>
      <c r="G301" s="14"/>
      <c r="H301" s="30">
        <f t="shared" si="67"/>
        <v>0</v>
      </c>
      <c r="I301" s="14">
        <v>0.2</v>
      </c>
      <c r="J301" s="14"/>
      <c r="K301" s="30">
        <f t="shared" si="78"/>
        <v>0.2</v>
      </c>
      <c r="L301" s="14"/>
      <c r="M301" s="14">
        <v>9.6</v>
      </c>
      <c r="N301" s="14">
        <v>24.6</v>
      </c>
      <c r="O301" s="14">
        <f t="shared" si="79"/>
        <v>34.200000000000003</v>
      </c>
      <c r="P301" s="14">
        <f t="shared" si="80"/>
        <v>34.400000000000006</v>
      </c>
      <c r="Q301" s="31"/>
      <c r="R301" s="14">
        <f t="shared" si="81"/>
        <v>34.400000000000006</v>
      </c>
      <c r="S301" s="10"/>
      <c r="T301" s="10"/>
      <c r="U301" s="10"/>
    </row>
    <row r="302" spans="1:21" ht="12.75" customHeight="1" x14ac:dyDescent="0.2">
      <c r="A302" s="93"/>
      <c r="B302" s="121"/>
      <c r="C302" s="76" t="s">
        <v>335</v>
      </c>
      <c r="D302" s="77">
        <v>9</v>
      </c>
      <c r="E302" s="14"/>
      <c r="F302" s="14"/>
      <c r="G302" s="14"/>
      <c r="H302" s="30">
        <f t="shared" si="67"/>
        <v>0</v>
      </c>
      <c r="I302" s="14">
        <v>0.1</v>
      </c>
      <c r="J302" s="14"/>
      <c r="K302" s="30">
        <f t="shared" si="78"/>
        <v>0.1</v>
      </c>
      <c r="L302" s="14">
        <v>6.5</v>
      </c>
      <c r="M302" s="14">
        <v>19.88</v>
      </c>
      <c r="N302" s="14">
        <v>30.42</v>
      </c>
      <c r="O302" s="14">
        <f t="shared" si="79"/>
        <v>56.8</v>
      </c>
      <c r="P302" s="14">
        <f t="shared" si="80"/>
        <v>56.9</v>
      </c>
      <c r="Q302" s="31"/>
      <c r="R302" s="14">
        <f t="shared" si="81"/>
        <v>56.9</v>
      </c>
      <c r="S302" s="10"/>
      <c r="T302" s="10"/>
      <c r="U302" s="10"/>
    </row>
    <row r="303" spans="1:21" ht="12.75" customHeight="1" x14ac:dyDescent="0.2">
      <c r="A303" s="93"/>
      <c r="B303" s="121"/>
      <c r="C303" s="76" t="s">
        <v>235</v>
      </c>
      <c r="D303" s="77">
        <v>3</v>
      </c>
      <c r="E303" s="14"/>
      <c r="F303" s="14"/>
      <c r="G303" s="14"/>
      <c r="H303" s="30">
        <f t="shared" si="67"/>
        <v>0</v>
      </c>
      <c r="I303" s="14">
        <v>3</v>
      </c>
      <c r="J303" s="14"/>
      <c r="K303" s="30">
        <f t="shared" si="78"/>
        <v>3</v>
      </c>
      <c r="L303" s="14"/>
      <c r="M303" s="14">
        <v>5</v>
      </c>
      <c r="N303" s="14">
        <v>3.52</v>
      </c>
      <c r="O303" s="14">
        <f t="shared" si="79"/>
        <v>8.52</v>
      </c>
      <c r="P303" s="14">
        <f t="shared" si="80"/>
        <v>11.52</v>
      </c>
      <c r="Q303" s="31"/>
      <c r="R303" s="14">
        <f t="shared" si="81"/>
        <v>11.52</v>
      </c>
      <c r="S303" s="10"/>
      <c r="T303" s="10"/>
      <c r="U303" s="10"/>
    </row>
    <row r="304" spans="1:21" ht="12.75" customHeight="1" x14ac:dyDescent="0.2">
      <c r="A304" s="93"/>
      <c r="B304" s="121"/>
      <c r="C304" s="76" t="s">
        <v>237</v>
      </c>
      <c r="D304" s="77">
        <v>2</v>
      </c>
      <c r="E304" s="14"/>
      <c r="F304" s="14"/>
      <c r="G304" s="14"/>
      <c r="H304" s="30">
        <f t="shared" si="67"/>
        <v>0</v>
      </c>
      <c r="I304" s="14">
        <v>0.01</v>
      </c>
      <c r="J304" s="14"/>
      <c r="K304" s="30">
        <f t="shared" si="78"/>
        <v>0.01</v>
      </c>
      <c r="L304" s="14"/>
      <c r="M304" s="14">
        <v>0.2</v>
      </c>
      <c r="N304" s="14">
        <v>0.52</v>
      </c>
      <c r="O304" s="14">
        <f t="shared" si="79"/>
        <v>0.72</v>
      </c>
      <c r="P304" s="14">
        <f t="shared" si="80"/>
        <v>0.73</v>
      </c>
      <c r="Q304" s="31"/>
      <c r="R304" s="14">
        <f t="shared" si="81"/>
        <v>0.73</v>
      </c>
      <c r="S304" s="10"/>
      <c r="T304" s="10"/>
      <c r="U304" s="10"/>
    </row>
    <row r="305" spans="1:21" ht="12.75" customHeight="1" x14ac:dyDescent="0.2">
      <c r="A305" s="93"/>
      <c r="B305" s="124"/>
      <c r="C305" s="78" t="s">
        <v>245</v>
      </c>
      <c r="D305" s="79"/>
      <c r="E305" s="36"/>
      <c r="F305" s="36"/>
      <c r="G305" s="36"/>
      <c r="H305" s="65"/>
      <c r="I305" s="36"/>
      <c r="J305" s="36"/>
      <c r="K305" s="65"/>
      <c r="L305" s="36"/>
      <c r="M305" s="36"/>
      <c r="N305" s="36"/>
      <c r="O305" s="36"/>
      <c r="P305" s="36"/>
      <c r="Q305" s="113"/>
      <c r="R305" s="36"/>
      <c r="S305" s="10"/>
      <c r="T305" s="10"/>
      <c r="U305" s="10"/>
    </row>
    <row r="306" spans="1:21" ht="12.75" customHeight="1" x14ac:dyDescent="0.2">
      <c r="A306" s="93"/>
      <c r="B306" s="121" t="s">
        <v>244</v>
      </c>
      <c r="C306" s="76" t="s">
        <v>244</v>
      </c>
      <c r="D306" s="77">
        <v>33</v>
      </c>
      <c r="E306" s="14"/>
      <c r="F306" s="14"/>
      <c r="G306" s="14"/>
      <c r="H306" s="30">
        <f t="shared" si="67"/>
        <v>0</v>
      </c>
      <c r="I306" s="14">
        <v>3.76</v>
      </c>
      <c r="J306" s="14"/>
      <c r="K306" s="30">
        <f t="shared" si="78"/>
        <v>3.76</v>
      </c>
      <c r="L306" s="14">
        <v>723.6</v>
      </c>
      <c r="M306" s="14">
        <v>1957.4</v>
      </c>
      <c r="N306" s="14">
        <v>515.86</v>
      </c>
      <c r="O306" s="14">
        <f t="shared" ref="O306:O336" si="82">+SUM(L306:N306)</f>
        <v>3196.86</v>
      </c>
      <c r="P306" s="14">
        <f t="shared" ref="P306:P336" si="83">+SUM(K306+O306)</f>
        <v>3200.6200000000003</v>
      </c>
      <c r="Q306" s="31">
        <v>2.6</v>
      </c>
      <c r="R306" s="14">
        <f t="shared" si="81"/>
        <v>3203.2200000000003</v>
      </c>
      <c r="S306" s="10"/>
      <c r="T306" s="10"/>
      <c r="U306" s="10"/>
    </row>
    <row r="307" spans="1:21" ht="12.75" customHeight="1" x14ac:dyDescent="0.2">
      <c r="A307" s="93"/>
      <c r="B307" s="121"/>
      <c r="C307" s="76" t="s">
        <v>243</v>
      </c>
      <c r="D307" s="77">
        <v>3</v>
      </c>
      <c r="E307" s="14"/>
      <c r="F307" s="14"/>
      <c r="G307" s="14"/>
      <c r="H307" s="30">
        <f t="shared" si="67"/>
        <v>0</v>
      </c>
      <c r="I307" s="14"/>
      <c r="J307" s="14"/>
      <c r="K307" s="30">
        <f t="shared" si="78"/>
        <v>0</v>
      </c>
      <c r="L307" s="14">
        <v>0.5</v>
      </c>
      <c r="M307" s="14">
        <v>9</v>
      </c>
      <c r="N307" s="14">
        <v>16</v>
      </c>
      <c r="O307" s="14">
        <f t="shared" si="82"/>
        <v>25.5</v>
      </c>
      <c r="P307" s="14">
        <f t="shared" si="83"/>
        <v>25.5</v>
      </c>
      <c r="Q307" s="31"/>
      <c r="R307" s="14">
        <f t="shared" si="81"/>
        <v>25.5</v>
      </c>
      <c r="S307" s="10"/>
      <c r="T307" s="10"/>
      <c r="U307" s="10"/>
    </row>
    <row r="308" spans="1:21" ht="12.75" customHeight="1" x14ac:dyDescent="0.2">
      <c r="A308" s="93"/>
      <c r="B308" s="121"/>
      <c r="C308" s="76" t="s">
        <v>258</v>
      </c>
      <c r="D308" s="77">
        <v>11</v>
      </c>
      <c r="E308" s="14"/>
      <c r="F308" s="14"/>
      <c r="G308" s="14"/>
      <c r="H308" s="30">
        <f t="shared" si="67"/>
        <v>0</v>
      </c>
      <c r="I308" s="14">
        <v>13.2</v>
      </c>
      <c r="J308" s="14"/>
      <c r="K308" s="30">
        <f t="shared" si="78"/>
        <v>13.2</v>
      </c>
      <c r="L308" s="14">
        <v>40</v>
      </c>
      <c r="M308" s="14">
        <v>181.3</v>
      </c>
      <c r="N308" s="14">
        <v>397.8</v>
      </c>
      <c r="O308" s="14">
        <f t="shared" si="82"/>
        <v>619.1</v>
      </c>
      <c r="P308" s="14">
        <f t="shared" si="83"/>
        <v>632.30000000000007</v>
      </c>
      <c r="Q308" s="31">
        <v>20</v>
      </c>
      <c r="R308" s="14">
        <f t="shared" si="81"/>
        <v>652.30000000000007</v>
      </c>
      <c r="S308" s="10"/>
      <c r="T308" s="10"/>
      <c r="U308" s="10"/>
    </row>
    <row r="309" spans="1:21" ht="12.75" customHeight="1" x14ac:dyDescent="0.2">
      <c r="A309" s="93"/>
      <c r="B309" s="121"/>
      <c r="C309" s="76" t="s">
        <v>234</v>
      </c>
      <c r="D309" s="77">
        <v>18</v>
      </c>
      <c r="E309" s="14"/>
      <c r="F309" s="14"/>
      <c r="G309" s="14"/>
      <c r="H309" s="30">
        <f t="shared" si="67"/>
        <v>0</v>
      </c>
      <c r="I309" s="14">
        <v>1.05</v>
      </c>
      <c r="J309" s="14"/>
      <c r="K309" s="30">
        <f t="shared" si="78"/>
        <v>1.05</v>
      </c>
      <c r="L309" s="14">
        <v>22.2</v>
      </c>
      <c r="M309" s="14">
        <v>74.3</v>
      </c>
      <c r="N309" s="14">
        <v>97.95</v>
      </c>
      <c r="O309" s="14">
        <f t="shared" si="82"/>
        <v>194.45</v>
      </c>
      <c r="P309" s="14">
        <f t="shared" si="83"/>
        <v>195.5</v>
      </c>
      <c r="Q309" s="31"/>
      <c r="R309" s="14">
        <f t="shared" si="81"/>
        <v>195.5</v>
      </c>
      <c r="S309" s="10"/>
      <c r="T309" s="10"/>
      <c r="U309" s="10"/>
    </row>
    <row r="310" spans="1:21" ht="12.75" customHeight="1" x14ac:dyDescent="0.2">
      <c r="A310" s="93"/>
      <c r="B310" s="124"/>
      <c r="C310" s="76" t="s">
        <v>228</v>
      </c>
      <c r="D310" s="77">
        <v>3</v>
      </c>
      <c r="E310" s="14"/>
      <c r="F310" s="14"/>
      <c r="G310" s="14"/>
      <c r="H310" s="30">
        <f t="shared" si="67"/>
        <v>0</v>
      </c>
      <c r="I310" s="14"/>
      <c r="J310" s="14"/>
      <c r="K310" s="30">
        <f t="shared" si="78"/>
        <v>0</v>
      </c>
      <c r="L310" s="14">
        <v>2.4</v>
      </c>
      <c r="M310" s="14">
        <v>3.8</v>
      </c>
      <c r="N310" s="14">
        <v>9.3000000000000007</v>
      </c>
      <c r="O310" s="14">
        <f t="shared" si="82"/>
        <v>15.5</v>
      </c>
      <c r="P310" s="14">
        <f t="shared" si="83"/>
        <v>15.5</v>
      </c>
      <c r="Q310" s="31"/>
      <c r="R310" s="14">
        <f t="shared" si="81"/>
        <v>15.5</v>
      </c>
      <c r="S310" s="10"/>
      <c r="T310" s="10"/>
      <c r="U310" s="10"/>
    </row>
    <row r="311" spans="1:21" ht="12.75" customHeight="1" x14ac:dyDescent="0.2">
      <c r="A311" s="93"/>
      <c r="B311" s="121" t="s">
        <v>367</v>
      </c>
      <c r="C311" s="76" t="s">
        <v>367</v>
      </c>
      <c r="D311" s="77">
        <v>8</v>
      </c>
      <c r="E311" s="14"/>
      <c r="F311" s="14"/>
      <c r="G311" s="14"/>
      <c r="H311" s="30">
        <f t="shared" si="67"/>
        <v>0</v>
      </c>
      <c r="I311" s="14"/>
      <c r="J311" s="14"/>
      <c r="K311" s="30">
        <f t="shared" si="78"/>
        <v>0</v>
      </c>
      <c r="L311" s="14">
        <v>0.1</v>
      </c>
      <c r="M311" s="14">
        <v>0.92</v>
      </c>
      <c r="N311" s="14">
        <v>1.58</v>
      </c>
      <c r="O311" s="14">
        <f t="shared" si="82"/>
        <v>2.6</v>
      </c>
      <c r="P311" s="14">
        <f t="shared" si="83"/>
        <v>2.6</v>
      </c>
      <c r="Q311" s="31"/>
      <c r="R311" s="14">
        <f t="shared" si="81"/>
        <v>2.6</v>
      </c>
      <c r="S311" s="10"/>
      <c r="T311" s="10"/>
      <c r="U311" s="10"/>
    </row>
    <row r="312" spans="1:21" ht="12.75" customHeight="1" x14ac:dyDescent="0.2">
      <c r="A312" s="93"/>
      <c r="B312" s="121"/>
      <c r="C312" s="76" t="s">
        <v>368</v>
      </c>
      <c r="D312" s="77">
        <v>1</v>
      </c>
      <c r="E312" s="14"/>
      <c r="F312" s="14"/>
      <c r="G312" s="14"/>
      <c r="H312" s="30">
        <f t="shared" si="67"/>
        <v>0</v>
      </c>
      <c r="I312" s="14"/>
      <c r="J312" s="14"/>
      <c r="K312" s="30">
        <f t="shared" si="78"/>
        <v>0</v>
      </c>
      <c r="L312" s="14"/>
      <c r="M312" s="14"/>
      <c r="N312" s="14">
        <v>0.1</v>
      </c>
      <c r="O312" s="14">
        <f t="shared" si="82"/>
        <v>0.1</v>
      </c>
      <c r="P312" s="14">
        <f t="shared" si="83"/>
        <v>0.1</v>
      </c>
      <c r="Q312" s="31"/>
      <c r="R312" s="14">
        <f t="shared" si="81"/>
        <v>0.1</v>
      </c>
      <c r="S312" s="10"/>
      <c r="T312" s="10"/>
      <c r="U312" s="10"/>
    </row>
    <row r="313" spans="1:21" ht="12.75" customHeight="1" x14ac:dyDescent="0.2">
      <c r="A313" s="93"/>
      <c r="B313" s="121"/>
      <c r="C313" s="76" t="s">
        <v>254</v>
      </c>
      <c r="D313" s="77">
        <v>47</v>
      </c>
      <c r="E313" s="14"/>
      <c r="F313" s="14"/>
      <c r="G313" s="14">
        <v>1</v>
      </c>
      <c r="H313" s="30">
        <f t="shared" si="67"/>
        <v>1</v>
      </c>
      <c r="I313" s="14">
        <v>0.79</v>
      </c>
      <c r="J313" s="14">
        <v>0.01</v>
      </c>
      <c r="K313" s="30">
        <f t="shared" si="78"/>
        <v>1.8</v>
      </c>
      <c r="L313" s="14">
        <v>0.6</v>
      </c>
      <c r="M313" s="14">
        <v>2.57</v>
      </c>
      <c r="N313" s="14">
        <v>7.94</v>
      </c>
      <c r="O313" s="14">
        <f t="shared" si="82"/>
        <v>11.11</v>
      </c>
      <c r="P313" s="14">
        <f t="shared" si="83"/>
        <v>12.91</v>
      </c>
      <c r="Q313" s="31">
        <v>0.03</v>
      </c>
      <c r="R313" s="14">
        <f t="shared" si="81"/>
        <v>12.94</v>
      </c>
      <c r="S313" s="10"/>
      <c r="T313" s="10"/>
      <c r="U313" s="10"/>
    </row>
    <row r="314" spans="1:21" ht="12.75" customHeight="1" x14ac:dyDescent="0.2">
      <c r="A314" s="93"/>
      <c r="B314" s="121"/>
      <c r="C314" s="76" t="s">
        <v>369</v>
      </c>
      <c r="D314" s="77">
        <v>1</v>
      </c>
      <c r="E314" s="14"/>
      <c r="F314" s="14"/>
      <c r="G314" s="14"/>
      <c r="H314" s="30">
        <f t="shared" si="67"/>
        <v>0</v>
      </c>
      <c r="I314" s="14"/>
      <c r="J314" s="14"/>
      <c r="K314" s="30">
        <f t="shared" si="78"/>
        <v>0</v>
      </c>
      <c r="L314" s="14"/>
      <c r="M314" s="14"/>
      <c r="N314" s="14">
        <v>0.1</v>
      </c>
      <c r="O314" s="14">
        <f t="shared" si="82"/>
        <v>0.1</v>
      </c>
      <c r="P314" s="14">
        <f t="shared" si="83"/>
        <v>0.1</v>
      </c>
      <c r="Q314" s="31"/>
      <c r="R314" s="14">
        <f t="shared" si="81"/>
        <v>0.1</v>
      </c>
      <c r="S314" s="10"/>
      <c r="T314" s="10"/>
      <c r="U314" s="10"/>
    </row>
    <row r="315" spans="1:21" ht="12.75" customHeight="1" x14ac:dyDescent="0.2">
      <c r="A315" s="93"/>
      <c r="B315" s="121"/>
      <c r="C315" s="76" t="s">
        <v>361</v>
      </c>
      <c r="D315" s="77">
        <v>19</v>
      </c>
      <c r="E315" s="14"/>
      <c r="F315" s="14"/>
      <c r="G315" s="14"/>
      <c r="H315" s="30">
        <f t="shared" si="67"/>
        <v>0</v>
      </c>
      <c r="I315" s="14">
        <v>1.1000000000000001</v>
      </c>
      <c r="J315" s="14">
        <v>0.01</v>
      </c>
      <c r="K315" s="30">
        <f t="shared" si="78"/>
        <v>1.1100000000000001</v>
      </c>
      <c r="L315" s="14">
        <v>0.75</v>
      </c>
      <c r="M315" s="14">
        <v>10.8</v>
      </c>
      <c r="N315" s="14">
        <v>18.97</v>
      </c>
      <c r="O315" s="14">
        <f t="shared" si="82"/>
        <v>30.52</v>
      </c>
      <c r="P315" s="14">
        <f t="shared" si="83"/>
        <v>31.63</v>
      </c>
      <c r="Q315" s="31">
        <v>1</v>
      </c>
      <c r="R315" s="14">
        <f t="shared" si="81"/>
        <v>32.629999999999995</v>
      </c>
      <c r="S315" s="10"/>
      <c r="T315" s="10"/>
      <c r="U315" s="10"/>
    </row>
    <row r="316" spans="1:21" ht="12.75" customHeight="1" x14ac:dyDescent="0.2">
      <c r="A316" s="93"/>
      <c r="B316" s="121"/>
      <c r="C316" s="76" t="s">
        <v>236</v>
      </c>
      <c r="D316" s="77">
        <v>48</v>
      </c>
      <c r="E316" s="14"/>
      <c r="F316" s="14"/>
      <c r="G316" s="14">
        <v>0.5</v>
      </c>
      <c r="H316" s="30">
        <f t="shared" si="67"/>
        <v>0.5</v>
      </c>
      <c r="I316" s="14">
        <v>1.6</v>
      </c>
      <c r="J316" s="14"/>
      <c r="K316" s="30">
        <f t="shared" si="78"/>
        <v>2.1</v>
      </c>
      <c r="L316" s="14">
        <v>1</v>
      </c>
      <c r="M316" s="14">
        <v>44.55</v>
      </c>
      <c r="N316" s="14">
        <v>88.98</v>
      </c>
      <c r="O316" s="14">
        <f t="shared" si="82"/>
        <v>134.53</v>
      </c>
      <c r="P316" s="14">
        <f t="shared" si="83"/>
        <v>136.63</v>
      </c>
      <c r="Q316" s="31">
        <v>0.3</v>
      </c>
      <c r="R316" s="14">
        <f t="shared" si="81"/>
        <v>136.93</v>
      </c>
      <c r="S316" s="10"/>
      <c r="T316" s="10"/>
      <c r="U316" s="10"/>
    </row>
    <row r="317" spans="1:21" ht="12.75" customHeight="1" x14ac:dyDescent="0.2">
      <c r="A317" s="93"/>
      <c r="B317" s="121"/>
      <c r="C317" s="76" t="s">
        <v>253</v>
      </c>
      <c r="D317" s="77">
        <v>19</v>
      </c>
      <c r="E317" s="14"/>
      <c r="F317" s="14"/>
      <c r="G317" s="14"/>
      <c r="H317" s="30">
        <f t="shared" si="67"/>
        <v>0</v>
      </c>
      <c r="I317" s="14"/>
      <c r="J317" s="14"/>
      <c r="K317" s="30">
        <f t="shared" si="78"/>
        <v>0</v>
      </c>
      <c r="L317" s="14"/>
      <c r="M317" s="14">
        <v>4.2</v>
      </c>
      <c r="N317" s="14">
        <v>22.02</v>
      </c>
      <c r="O317" s="14">
        <f t="shared" si="82"/>
        <v>26.22</v>
      </c>
      <c r="P317" s="14">
        <f t="shared" si="83"/>
        <v>26.22</v>
      </c>
      <c r="Q317" s="31"/>
      <c r="R317" s="14">
        <f t="shared" si="81"/>
        <v>26.22</v>
      </c>
      <c r="S317" s="10"/>
      <c r="T317" s="10"/>
      <c r="U317" s="10"/>
    </row>
    <row r="318" spans="1:21" ht="12.75" customHeight="1" x14ac:dyDescent="0.2">
      <c r="A318" s="93"/>
      <c r="B318" s="121"/>
      <c r="C318" s="76" t="s">
        <v>255</v>
      </c>
      <c r="D318" s="77">
        <v>22</v>
      </c>
      <c r="E318" s="14">
        <v>1</v>
      </c>
      <c r="F318" s="14"/>
      <c r="G318" s="14"/>
      <c r="H318" s="30">
        <f t="shared" si="67"/>
        <v>1</v>
      </c>
      <c r="I318" s="14">
        <v>3</v>
      </c>
      <c r="J318" s="14">
        <v>1</v>
      </c>
      <c r="K318" s="30">
        <f t="shared" si="78"/>
        <v>5</v>
      </c>
      <c r="L318" s="14"/>
      <c r="M318" s="14">
        <v>3.9</v>
      </c>
      <c r="N318" s="14">
        <v>25.19</v>
      </c>
      <c r="O318" s="14">
        <f t="shared" si="82"/>
        <v>29.09</v>
      </c>
      <c r="P318" s="14">
        <f t="shared" si="83"/>
        <v>34.090000000000003</v>
      </c>
      <c r="Q318" s="31"/>
      <c r="R318" s="14">
        <f t="shared" si="81"/>
        <v>34.090000000000003</v>
      </c>
      <c r="S318" s="10"/>
      <c r="T318" s="10"/>
      <c r="U318" s="10"/>
    </row>
    <row r="319" spans="1:21" ht="12.75" customHeight="1" x14ac:dyDescent="0.2">
      <c r="A319" s="93"/>
      <c r="B319" s="121"/>
      <c r="C319" s="76" t="s">
        <v>376</v>
      </c>
      <c r="D319" s="77">
        <v>0</v>
      </c>
      <c r="E319" s="14"/>
      <c r="F319" s="14"/>
      <c r="G319" s="14"/>
      <c r="H319" s="30">
        <f t="shared" si="67"/>
        <v>0</v>
      </c>
      <c r="I319" s="14"/>
      <c r="J319" s="14"/>
      <c r="K319" s="30">
        <f t="shared" si="78"/>
        <v>0</v>
      </c>
      <c r="L319" s="14"/>
      <c r="M319" s="14"/>
      <c r="N319" s="14"/>
      <c r="O319" s="14">
        <f t="shared" si="82"/>
        <v>0</v>
      </c>
      <c r="P319" s="14">
        <f t="shared" si="83"/>
        <v>0</v>
      </c>
      <c r="Q319" s="31"/>
      <c r="R319" s="14">
        <f t="shared" si="81"/>
        <v>0</v>
      </c>
      <c r="S319" s="10"/>
      <c r="T319" s="10"/>
      <c r="U319" s="10"/>
    </row>
    <row r="320" spans="1:21" ht="12.75" customHeight="1" x14ac:dyDescent="0.2">
      <c r="A320" s="93"/>
      <c r="B320" s="121"/>
      <c r="C320" s="76" t="s">
        <v>251</v>
      </c>
      <c r="D320" s="77">
        <v>65</v>
      </c>
      <c r="E320" s="14"/>
      <c r="F320" s="14"/>
      <c r="G320" s="14"/>
      <c r="H320" s="30">
        <f t="shared" si="67"/>
        <v>0</v>
      </c>
      <c r="I320" s="14">
        <v>0.21</v>
      </c>
      <c r="J320" s="14"/>
      <c r="K320" s="30">
        <f t="shared" si="78"/>
        <v>0.21</v>
      </c>
      <c r="L320" s="14">
        <v>2</v>
      </c>
      <c r="M320" s="14">
        <v>79.150000000000006</v>
      </c>
      <c r="N320" s="14">
        <v>196.13</v>
      </c>
      <c r="O320" s="14">
        <f t="shared" si="82"/>
        <v>277.27999999999997</v>
      </c>
      <c r="P320" s="14">
        <f t="shared" si="83"/>
        <v>277.48999999999995</v>
      </c>
      <c r="Q320" s="31"/>
      <c r="R320" s="14">
        <f t="shared" si="81"/>
        <v>277.48999999999995</v>
      </c>
      <c r="S320" s="10"/>
      <c r="T320" s="10"/>
      <c r="U320" s="10"/>
    </row>
    <row r="321" spans="1:21" ht="12.75" customHeight="1" x14ac:dyDescent="0.2">
      <c r="A321" s="93"/>
      <c r="B321" s="121"/>
      <c r="C321" s="76" t="s">
        <v>232</v>
      </c>
      <c r="D321" s="77">
        <v>0</v>
      </c>
      <c r="E321" s="14"/>
      <c r="F321" s="14"/>
      <c r="G321" s="14"/>
      <c r="H321" s="30">
        <f t="shared" si="67"/>
        <v>0</v>
      </c>
      <c r="I321" s="14"/>
      <c r="J321" s="14"/>
      <c r="K321" s="30">
        <f t="shared" si="78"/>
        <v>0</v>
      </c>
      <c r="L321" s="14"/>
      <c r="M321" s="14"/>
      <c r="N321" s="14"/>
      <c r="O321" s="14">
        <f t="shared" si="82"/>
        <v>0</v>
      </c>
      <c r="P321" s="14">
        <f t="shared" si="83"/>
        <v>0</v>
      </c>
      <c r="Q321" s="31"/>
      <c r="R321" s="14">
        <f t="shared" si="81"/>
        <v>0</v>
      </c>
      <c r="S321" s="10"/>
      <c r="T321" s="10"/>
      <c r="U321" s="10"/>
    </row>
    <row r="322" spans="1:21" ht="12.75" customHeight="1" x14ac:dyDescent="0.2">
      <c r="A322" s="93"/>
      <c r="B322" s="121"/>
      <c r="C322" s="76" t="s">
        <v>344</v>
      </c>
      <c r="D322" s="77">
        <v>0</v>
      </c>
      <c r="E322" s="14"/>
      <c r="F322" s="14"/>
      <c r="G322" s="14"/>
      <c r="H322" s="30">
        <f t="shared" si="67"/>
        <v>0</v>
      </c>
      <c r="I322" s="14"/>
      <c r="J322" s="14"/>
      <c r="K322" s="30">
        <f t="shared" si="78"/>
        <v>0</v>
      </c>
      <c r="L322" s="14"/>
      <c r="M322" s="14"/>
      <c r="N322" s="14"/>
      <c r="O322" s="14">
        <f t="shared" si="82"/>
        <v>0</v>
      </c>
      <c r="P322" s="14">
        <f t="shared" si="83"/>
        <v>0</v>
      </c>
      <c r="Q322" s="31"/>
      <c r="R322" s="14">
        <f t="shared" si="81"/>
        <v>0</v>
      </c>
      <c r="S322" s="10"/>
      <c r="T322" s="10"/>
      <c r="U322" s="10"/>
    </row>
    <row r="323" spans="1:21" ht="12.75" customHeight="1" x14ac:dyDescent="0.2">
      <c r="A323" s="93"/>
      <c r="B323" s="121"/>
      <c r="C323" s="76" t="s">
        <v>242</v>
      </c>
      <c r="D323" s="77">
        <v>9</v>
      </c>
      <c r="E323" s="14"/>
      <c r="F323" s="14"/>
      <c r="G323" s="14"/>
      <c r="H323" s="30">
        <f t="shared" si="67"/>
        <v>0</v>
      </c>
      <c r="I323" s="14">
        <v>1</v>
      </c>
      <c r="J323" s="14"/>
      <c r="K323" s="30">
        <f t="shared" si="78"/>
        <v>1</v>
      </c>
      <c r="L323" s="14"/>
      <c r="M323" s="14">
        <v>13.7</v>
      </c>
      <c r="N323" s="14">
        <v>24.05</v>
      </c>
      <c r="O323" s="14">
        <f t="shared" si="82"/>
        <v>37.75</v>
      </c>
      <c r="P323" s="14">
        <f t="shared" si="83"/>
        <v>38.75</v>
      </c>
      <c r="Q323" s="31"/>
      <c r="R323" s="14">
        <f t="shared" si="81"/>
        <v>38.75</v>
      </c>
      <c r="S323" s="10"/>
      <c r="T323" s="10"/>
      <c r="U323" s="10"/>
    </row>
    <row r="324" spans="1:21" ht="12.75" customHeight="1" x14ac:dyDescent="0.2">
      <c r="A324" s="93"/>
      <c r="B324" s="121"/>
      <c r="C324" s="76" t="s">
        <v>370</v>
      </c>
      <c r="D324" s="77">
        <v>1</v>
      </c>
      <c r="E324" s="14"/>
      <c r="F324" s="14"/>
      <c r="G324" s="14"/>
      <c r="H324" s="30">
        <f t="shared" si="67"/>
        <v>0</v>
      </c>
      <c r="I324" s="14"/>
      <c r="J324" s="14"/>
      <c r="K324" s="30">
        <f t="shared" si="78"/>
        <v>0</v>
      </c>
      <c r="L324" s="14"/>
      <c r="M324" s="14"/>
      <c r="N324" s="14">
        <v>0.3</v>
      </c>
      <c r="O324" s="14">
        <f t="shared" si="82"/>
        <v>0.3</v>
      </c>
      <c r="P324" s="14">
        <f t="shared" si="83"/>
        <v>0.3</v>
      </c>
      <c r="Q324" s="31"/>
      <c r="R324" s="14">
        <f t="shared" si="81"/>
        <v>0.3</v>
      </c>
      <c r="S324" s="10"/>
      <c r="T324" s="10"/>
      <c r="U324" s="10"/>
    </row>
    <row r="325" spans="1:21" ht="12.75" customHeight="1" x14ac:dyDescent="0.2">
      <c r="A325" s="93"/>
      <c r="B325" s="121"/>
      <c r="C325" s="76" t="s">
        <v>231</v>
      </c>
      <c r="D325" s="77">
        <v>0</v>
      </c>
      <c r="E325" s="14"/>
      <c r="F325" s="14"/>
      <c r="G325" s="14"/>
      <c r="H325" s="30">
        <f t="shared" si="67"/>
        <v>0</v>
      </c>
      <c r="I325" s="14"/>
      <c r="J325" s="14"/>
      <c r="K325" s="30">
        <f t="shared" si="78"/>
        <v>0</v>
      </c>
      <c r="L325" s="14"/>
      <c r="M325" s="14"/>
      <c r="N325" s="14"/>
      <c r="O325" s="14">
        <f t="shared" si="82"/>
        <v>0</v>
      </c>
      <c r="P325" s="14">
        <f t="shared" si="83"/>
        <v>0</v>
      </c>
      <c r="Q325" s="31"/>
      <c r="R325" s="14">
        <f t="shared" si="81"/>
        <v>0</v>
      </c>
      <c r="S325" s="10"/>
      <c r="T325" s="10"/>
      <c r="U325" s="10"/>
    </row>
    <row r="326" spans="1:21" ht="12.75" customHeight="1" x14ac:dyDescent="0.2">
      <c r="A326" s="93"/>
      <c r="B326" s="121"/>
      <c r="C326" s="76" t="s">
        <v>451</v>
      </c>
      <c r="D326" s="77">
        <v>0</v>
      </c>
      <c r="E326" s="14"/>
      <c r="F326" s="14"/>
      <c r="G326" s="14"/>
      <c r="H326" s="30">
        <f t="shared" si="67"/>
        <v>0</v>
      </c>
      <c r="I326" s="14"/>
      <c r="J326" s="14"/>
      <c r="K326" s="30">
        <f t="shared" si="78"/>
        <v>0</v>
      </c>
      <c r="L326" s="14"/>
      <c r="M326" s="14"/>
      <c r="N326" s="14"/>
      <c r="O326" s="14">
        <f t="shared" si="82"/>
        <v>0</v>
      </c>
      <c r="P326" s="14">
        <f t="shared" si="83"/>
        <v>0</v>
      </c>
      <c r="Q326" s="31"/>
      <c r="R326" s="14">
        <f t="shared" si="81"/>
        <v>0</v>
      </c>
      <c r="S326" s="10"/>
      <c r="T326" s="10"/>
      <c r="U326" s="10"/>
    </row>
    <row r="327" spans="1:21" ht="12.75" customHeight="1" x14ac:dyDescent="0.2">
      <c r="A327" s="93"/>
      <c r="B327" s="121"/>
      <c r="C327" s="76" t="s">
        <v>347</v>
      </c>
      <c r="D327" s="77">
        <v>0</v>
      </c>
      <c r="E327" s="14"/>
      <c r="F327" s="14"/>
      <c r="G327" s="14"/>
      <c r="H327" s="30">
        <f t="shared" si="67"/>
        <v>0</v>
      </c>
      <c r="I327" s="14"/>
      <c r="J327" s="14"/>
      <c r="K327" s="30">
        <f t="shared" si="78"/>
        <v>0</v>
      </c>
      <c r="L327" s="14"/>
      <c r="M327" s="14"/>
      <c r="N327" s="14"/>
      <c r="O327" s="14">
        <f t="shared" si="82"/>
        <v>0</v>
      </c>
      <c r="P327" s="14">
        <f t="shared" si="83"/>
        <v>0</v>
      </c>
      <c r="Q327" s="31"/>
      <c r="R327" s="14">
        <f t="shared" si="81"/>
        <v>0</v>
      </c>
      <c r="S327" s="10"/>
      <c r="T327" s="10"/>
      <c r="U327" s="10"/>
    </row>
    <row r="328" spans="1:21" ht="12.75" customHeight="1" x14ac:dyDescent="0.2">
      <c r="A328" s="93"/>
      <c r="B328" s="121"/>
      <c r="C328" s="76" t="s">
        <v>289</v>
      </c>
      <c r="D328" s="77">
        <v>0</v>
      </c>
      <c r="E328" s="14"/>
      <c r="F328" s="14"/>
      <c r="G328" s="14"/>
      <c r="H328" s="30">
        <f t="shared" si="67"/>
        <v>0</v>
      </c>
      <c r="I328" s="14"/>
      <c r="J328" s="14"/>
      <c r="K328" s="30">
        <f t="shared" si="78"/>
        <v>0</v>
      </c>
      <c r="L328" s="14"/>
      <c r="M328" s="14"/>
      <c r="N328" s="14"/>
      <c r="O328" s="14">
        <f t="shared" si="82"/>
        <v>0</v>
      </c>
      <c r="P328" s="14">
        <f t="shared" si="83"/>
        <v>0</v>
      </c>
      <c r="Q328" s="31"/>
      <c r="R328" s="14">
        <f t="shared" si="81"/>
        <v>0</v>
      </c>
      <c r="S328" s="10"/>
      <c r="T328" s="10"/>
      <c r="U328" s="10"/>
    </row>
    <row r="329" spans="1:21" ht="12.75" customHeight="1" x14ac:dyDescent="0.2">
      <c r="A329" s="93"/>
      <c r="B329" s="121"/>
      <c r="C329" s="76" t="s">
        <v>238</v>
      </c>
      <c r="D329" s="77">
        <v>4</v>
      </c>
      <c r="E329" s="14"/>
      <c r="F329" s="14"/>
      <c r="G329" s="14"/>
      <c r="H329" s="30">
        <f t="shared" si="67"/>
        <v>0</v>
      </c>
      <c r="I329" s="14">
        <v>0.2</v>
      </c>
      <c r="J329" s="14"/>
      <c r="K329" s="30">
        <f t="shared" si="78"/>
        <v>0.2</v>
      </c>
      <c r="L329" s="14"/>
      <c r="M329" s="14">
        <v>1.9</v>
      </c>
      <c r="N329" s="14">
        <v>2.7</v>
      </c>
      <c r="O329" s="14">
        <f t="shared" si="82"/>
        <v>4.5999999999999996</v>
      </c>
      <c r="P329" s="14">
        <f t="shared" si="83"/>
        <v>4.8</v>
      </c>
      <c r="Q329" s="31"/>
      <c r="R329" s="14">
        <f t="shared" si="81"/>
        <v>4.8</v>
      </c>
      <c r="S329" s="10"/>
      <c r="T329" s="10"/>
      <c r="U329" s="10"/>
    </row>
    <row r="330" spans="1:21" ht="12.75" customHeight="1" x14ac:dyDescent="0.2">
      <c r="A330" s="93"/>
      <c r="B330" s="121"/>
      <c r="C330" s="76" t="s">
        <v>390</v>
      </c>
      <c r="D330" s="77">
        <v>0</v>
      </c>
      <c r="E330" s="14"/>
      <c r="F330" s="14"/>
      <c r="G330" s="14"/>
      <c r="H330" s="30">
        <f t="shared" si="67"/>
        <v>0</v>
      </c>
      <c r="I330" s="14"/>
      <c r="J330" s="14"/>
      <c r="K330" s="30">
        <f t="shared" si="78"/>
        <v>0</v>
      </c>
      <c r="L330" s="14"/>
      <c r="M330" s="14"/>
      <c r="N330" s="14"/>
      <c r="O330" s="14">
        <f t="shared" si="82"/>
        <v>0</v>
      </c>
      <c r="P330" s="14">
        <f t="shared" si="83"/>
        <v>0</v>
      </c>
      <c r="Q330" s="31"/>
      <c r="R330" s="14">
        <f t="shared" si="81"/>
        <v>0</v>
      </c>
      <c r="S330" s="10"/>
      <c r="T330" s="10"/>
      <c r="U330" s="10"/>
    </row>
    <row r="331" spans="1:21" ht="12.75" customHeight="1" x14ac:dyDescent="0.2">
      <c r="A331" s="93"/>
      <c r="B331" s="121"/>
      <c r="C331" s="76" t="s">
        <v>352</v>
      </c>
      <c r="D331" s="77">
        <v>3</v>
      </c>
      <c r="E331" s="14"/>
      <c r="F331" s="14"/>
      <c r="G331" s="14"/>
      <c r="H331" s="30">
        <f t="shared" si="67"/>
        <v>0</v>
      </c>
      <c r="I331" s="14">
        <v>0.5</v>
      </c>
      <c r="J331" s="14"/>
      <c r="K331" s="30">
        <f t="shared" si="78"/>
        <v>0.5</v>
      </c>
      <c r="L331" s="14"/>
      <c r="M331" s="14">
        <v>0.61</v>
      </c>
      <c r="N331" s="14">
        <v>1.44</v>
      </c>
      <c r="O331" s="14">
        <f t="shared" si="82"/>
        <v>2.0499999999999998</v>
      </c>
      <c r="P331" s="14">
        <f t="shared" si="83"/>
        <v>2.5499999999999998</v>
      </c>
      <c r="Q331" s="31"/>
      <c r="R331" s="14">
        <f t="shared" si="81"/>
        <v>2.5499999999999998</v>
      </c>
      <c r="S331" s="10"/>
      <c r="T331" s="10"/>
      <c r="U331" s="10"/>
    </row>
    <row r="332" spans="1:21" ht="12.75" customHeight="1" x14ac:dyDescent="0.2">
      <c r="A332" s="93"/>
      <c r="B332" s="121"/>
      <c r="C332" s="76" t="s">
        <v>336</v>
      </c>
      <c r="D332" s="77">
        <v>18</v>
      </c>
      <c r="E332" s="14"/>
      <c r="F332" s="14"/>
      <c r="G332" s="14"/>
      <c r="H332" s="30">
        <f t="shared" si="67"/>
        <v>0</v>
      </c>
      <c r="I332" s="14">
        <v>7.2</v>
      </c>
      <c r="J332" s="14"/>
      <c r="K332" s="30">
        <f t="shared" si="78"/>
        <v>7.2</v>
      </c>
      <c r="L332" s="14"/>
      <c r="M332" s="14">
        <v>20.81</v>
      </c>
      <c r="N332" s="14">
        <v>43.04</v>
      </c>
      <c r="O332" s="14">
        <f t="shared" si="82"/>
        <v>63.849999999999994</v>
      </c>
      <c r="P332" s="14">
        <f t="shared" si="83"/>
        <v>71.05</v>
      </c>
      <c r="Q332" s="31"/>
      <c r="R332" s="14">
        <f t="shared" si="81"/>
        <v>71.05</v>
      </c>
      <c r="S332" s="10"/>
      <c r="T332" s="10"/>
      <c r="U332" s="10"/>
    </row>
    <row r="333" spans="1:21" ht="12.75" customHeight="1" x14ac:dyDescent="0.2">
      <c r="A333" s="93"/>
      <c r="B333" s="121"/>
      <c r="C333" s="76" t="s">
        <v>290</v>
      </c>
      <c r="D333" s="77">
        <v>8</v>
      </c>
      <c r="E333" s="14"/>
      <c r="F333" s="14"/>
      <c r="G333" s="14"/>
      <c r="H333" s="30">
        <f t="shared" si="67"/>
        <v>0</v>
      </c>
      <c r="I333" s="14"/>
      <c r="J333" s="14"/>
      <c r="K333" s="30">
        <f t="shared" si="78"/>
        <v>0</v>
      </c>
      <c r="L333" s="14"/>
      <c r="M333" s="14">
        <v>1.41</v>
      </c>
      <c r="N333" s="14">
        <v>4.6100000000000003</v>
      </c>
      <c r="O333" s="14">
        <f t="shared" si="82"/>
        <v>6.0200000000000005</v>
      </c>
      <c r="P333" s="14">
        <f t="shared" si="83"/>
        <v>6.0200000000000005</v>
      </c>
      <c r="Q333" s="31"/>
      <c r="R333" s="14">
        <f t="shared" si="81"/>
        <v>6.0200000000000005</v>
      </c>
      <c r="S333" s="10"/>
      <c r="T333" s="10"/>
      <c r="U333" s="10"/>
    </row>
    <row r="334" spans="1:21" ht="12.75" customHeight="1" x14ac:dyDescent="0.2">
      <c r="A334" s="93"/>
      <c r="B334" s="121"/>
      <c r="C334" s="76" t="s">
        <v>250</v>
      </c>
      <c r="D334" s="77">
        <v>11</v>
      </c>
      <c r="E334" s="14"/>
      <c r="F334" s="14">
        <v>0.2</v>
      </c>
      <c r="G334" s="14">
        <v>0.1</v>
      </c>
      <c r="H334" s="30">
        <f t="shared" si="67"/>
        <v>0.30000000000000004</v>
      </c>
      <c r="I334" s="14">
        <v>0.51</v>
      </c>
      <c r="J334" s="14"/>
      <c r="K334" s="30">
        <f t="shared" si="78"/>
        <v>0.81</v>
      </c>
      <c r="L334" s="14"/>
      <c r="M334" s="14">
        <v>1.03</v>
      </c>
      <c r="N334" s="14">
        <v>2.5</v>
      </c>
      <c r="O334" s="14">
        <f t="shared" si="82"/>
        <v>3.5300000000000002</v>
      </c>
      <c r="P334" s="14">
        <f t="shared" si="83"/>
        <v>4.34</v>
      </c>
      <c r="Q334" s="31"/>
      <c r="R334" s="14">
        <f t="shared" si="81"/>
        <v>4.34</v>
      </c>
      <c r="S334" s="10"/>
      <c r="T334" s="10"/>
      <c r="U334" s="10"/>
    </row>
    <row r="335" spans="1:21" ht="12.75" customHeight="1" x14ac:dyDescent="0.2">
      <c r="A335" s="93"/>
      <c r="B335" s="121"/>
      <c r="C335" s="76" t="s">
        <v>391</v>
      </c>
      <c r="D335" s="77">
        <v>0</v>
      </c>
      <c r="E335" s="14"/>
      <c r="F335" s="14"/>
      <c r="G335" s="14"/>
      <c r="H335" s="30">
        <f t="shared" si="67"/>
        <v>0</v>
      </c>
      <c r="I335" s="14"/>
      <c r="J335" s="14"/>
      <c r="K335" s="30">
        <f t="shared" si="78"/>
        <v>0</v>
      </c>
      <c r="L335" s="14"/>
      <c r="M335" s="14"/>
      <c r="N335" s="14"/>
      <c r="O335" s="14">
        <f t="shared" si="82"/>
        <v>0</v>
      </c>
      <c r="P335" s="14">
        <f t="shared" si="83"/>
        <v>0</v>
      </c>
      <c r="Q335" s="31"/>
      <c r="R335" s="14">
        <f t="shared" si="81"/>
        <v>0</v>
      </c>
      <c r="S335" s="10"/>
      <c r="T335" s="10"/>
      <c r="U335" s="10"/>
    </row>
    <row r="336" spans="1:21" ht="12.75" customHeight="1" x14ac:dyDescent="0.2">
      <c r="A336" s="93"/>
      <c r="B336" s="121"/>
      <c r="C336" s="76" t="s">
        <v>240</v>
      </c>
      <c r="D336" s="77">
        <v>21</v>
      </c>
      <c r="E336" s="14"/>
      <c r="F336" s="14"/>
      <c r="G336" s="14">
        <v>0.2</v>
      </c>
      <c r="H336" s="30">
        <f t="shared" si="67"/>
        <v>0.2</v>
      </c>
      <c r="I336" s="14">
        <v>0.3</v>
      </c>
      <c r="J336" s="14"/>
      <c r="K336" s="30">
        <f t="shared" si="78"/>
        <v>0.5</v>
      </c>
      <c r="L336" s="14"/>
      <c r="M336" s="14">
        <v>11.76</v>
      </c>
      <c r="N336" s="14">
        <v>20.66</v>
      </c>
      <c r="O336" s="14">
        <f t="shared" si="82"/>
        <v>32.42</v>
      </c>
      <c r="P336" s="14">
        <f t="shared" si="83"/>
        <v>32.92</v>
      </c>
      <c r="Q336" s="31"/>
      <c r="R336" s="14">
        <f t="shared" si="81"/>
        <v>32.92</v>
      </c>
      <c r="S336" s="10"/>
      <c r="T336" s="10"/>
      <c r="U336" s="10"/>
    </row>
    <row r="337" spans="1:21" ht="12.75" customHeight="1" x14ac:dyDescent="0.2">
      <c r="A337" s="93"/>
      <c r="B337" s="121"/>
      <c r="C337" s="76" t="s">
        <v>261</v>
      </c>
      <c r="D337" s="77">
        <v>5</v>
      </c>
      <c r="E337" s="14"/>
      <c r="F337" s="14"/>
      <c r="G337" s="14"/>
      <c r="H337" s="30">
        <f t="shared" si="67"/>
        <v>0</v>
      </c>
      <c r="I337" s="14">
        <v>2</v>
      </c>
      <c r="J337" s="14">
        <v>5</v>
      </c>
      <c r="K337" s="30">
        <f t="shared" si="78"/>
        <v>7</v>
      </c>
      <c r="L337" s="14"/>
      <c r="M337" s="14">
        <v>29.4</v>
      </c>
      <c r="N337" s="14">
        <v>46.92</v>
      </c>
      <c r="O337" s="14">
        <f>+SUM(L337:N337)</f>
        <v>76.319999999999993</v>
      </c>
      <c r="P337" s="14">
        <f>+SUM(K337+O337)</f>
        <v>83.32</v>
      </c>
      <c r="Q337" s="31"/>
      <c r="R337" s="14">
        <f t="shared" si="81"/>
        <v>83.32</v>
      </c>
      <c r="S337" s="10"/>
      <c r="T337" s="10"/>
      <c r="U337" s="10"/>
    </row>
    <row r="338" spans="1:21" ht="12.75" customHeight="1" x14ac:dyDescent="0.2">
      <c r="A338" s="93"/>
      <c r="B338" s="121"/>
      <c r="C338" s="76" t="s">
        <v>241</v>
      </c>
      <c r="D338" s="77">
        <v>8</v>
      </c>
      <c r="E338" s="14"/>
      <c r="F338" s="14"/>
      <c r="G338" s="14"/>
      <c r="H338" s="30">
        <f t="shared" si="67"/>
        <v>0</v>
      </c>
      <c r="I338" s="14"/>
      <c r="J338" s="14"/>
      <c r="K338" s="30">
        <f t="shared" si="78"/>
        <v>0</v>
      </c>
      <c r="L338" s="14">
        <v>0.2</v>
      </c>
      <c r="M338" s="14">
        <v>10.24</v>
      </c>
      <c r="N338" s="14">
        <v>18.28</v>
      </c>
      <c r="O338" s="14">
        <f>+SUM(L338:N338)</f>
        <v>28.72</v>
      </c>
      <c r="P338" s="14">
        <f>+SUM(K338+O338)</f>
        <v>28.72</v>
      </c>
      <c r="Q338" s="31"/>
      <c r="R338" s="14">
        <f t="shared" si="81"/>
        <v>28.72</v>
      </c>
      <c r="S338" s="10"/>
      <c r="T338" s="10"/>
      <c r="U338" s="10"/>
    </row>
    <row r="339" spans="1:21" ht="12.75" customHeight="1" x14ac:dyDescent="0.2">
      <c r="A339" s="93"/>
      <c r="B339" s="121"/>
      <c r="C339" s="76" t="s">
        <v>570</v>
      </c>
      <c r="D339" s="77"/>
      <c r="E339" s="14"/>
      <c r="F339" s="14"/>
      <c r="G339" s="14"/>
      <c r="H339" s="30"/>
      <c r="I339" s="14"/>
      <c r="J339" s="14"/>
      <c r="K339" s="30"/>
      <c r="L339" s="14"/>
      <c r="M339" s="14"/>
      <c r="N339" s="14"/>
      <c r="O339" s="14"/>
      <c r="P339" s="14"/>
      <c r="Q339" s="31"/>
      <c r="R339" s="14"/>
      <c r="S339" s="10"/>
      <c r="T339" s="10"/>
      <c r="U339" s="10"/>
    </row>
    <row r="340" spans="1:21" ht="12.75" customHeight="1" x14ac:dyDescent="0.2">
      <c r="A340" s="93"/>
      <c r="B340" s="121"/>
      <c r="C340" s="76" t="s">
        <v>573</v>
      </c>
      <c r="D340" s="77"/>
      <c r="E340" s="14"/>
      <c r="F340" s="14"/>
      <c r="G340" s="14"/>
      <c r="H340" s="30"/>
      <c r="I340" s="14"/>
      <c r="J340" s="14"/>
      <c r="K340" s="30"/>
      <c r="L340" s="14"/>
      <c r="M340" s="14"/>
      <c r="N340" s="14"/>
      <c r="O340" s="14"/>
      <c r="P340" s="14"/>
      <c r="Q340" s="31"/>
      <c r="R340" s="14"/>
      <c r="S340" s="10"/>
      <c r="T340" s="10"/>
      <c r="U340" s="10"/>
    </row>
    <row r="341" spans="1:21" ht="12.75" customHeight="1" x14ac:dyDescent="0.2">
      <c r="A341" s="93"/>
      <c r="B341" s="121"/>
      <c r="C341" s="76" t="s">
        <v>574</v>
      </c>
      <c r="D341" s="77"/>
      <c r="E341" s="14"/>
      <c r="F341" s="14"/>
      <c r="G341" s="14"/>
      <c r="H341" s="30"/>
      <c r="I341" s="14"/>
      <c r="J341" s="14"/>
      <c r="K341" s="30"/>
      <c r="L341" s="14"/>
      <c r="M341" s="14"/>
      <c r="N341" s="14"/>
      <c r="O341" s="14"/>
      <c r="P341" s="14"/>
      <c r="Q341" s="31"/>
      <c r="R341" s="14"/>
      <c r="S341" s="10"/>
      <c r="T341" s="10"/>
      <c r="U341" s="10"/>
    </row>
    <row r="342" spans="1:21" ht="12.75" customHeight="1" x14ac:dyDescent="0.2">
      <c r="A342" s="93"/>
      <c r="B342" s="122"/>
      <c r="C342" s="76" t="s">
        <v>575</v>
      </c>
      <c r="D342" s="77"/>
      <c r="E342" s="14"/>
      <c r="F342" s="14"/>
      <c r="G342" s="14"/>
      <c r="H342" s="30"/>
      <c r="I342" s="14"/>
      <c r="J342" s="14"/>
      <c r="K342" s="30"/>
      <c r="L342" s="14"/>
      <c r="M342" s="14"/>
      <c r="N342" s="14"/>
      <c r="O342" s="14"/>
      <c r="P342" s="14"/>
      <c r="Q342" s="31"/>
      <c r="R342" s="14"/>
      <c r="S342" s="10"/>
      <c r="T342" s="10"/>
      <c r="U342" s="10"/>
    </row>
    <row r="343" spans="1:21" ht="12.75" customHeight="1" x14ac:dyDescent="0.25">
      <c r="A343" s="230" t="s">
        <v>0</v>
      </c>
      <c r="B343" s="231"/>
      <c r="C343" s="232" t="s">
        <v>0</v>
      </c>
      <c r="D343" s="114">
        <f t="shared" ref="D343:R343" si="84">+SUM(D291:D338)</f>
        <v>494</v>
      </c>
      <c r="E343" s="115">
        <f>SUM(E291:E338)</f>
        <v>1</v>
      </c>
      <c r="F343" s="115">
        <f>SUM(F291:F338)</f>
        <v>0.2</v>
      </c>
      <c r="G343" s="115">
        <f>SUM(G291:G338)</f>
        <v>1.8</v>
      </c>
      <c r="H343" s="115">
        <f>SUM(H291:H338)</f>
        <v>3</v>
      </c>
      <c r="I343" s="115">
        <f t="shared" si="84"/>
        <v>46.430000000000007</v>
      </c>
      <c r="J343" s="115">
        <f t="shared" si="84"/>
        <v>6.42</v>
      </c>
      <c r="K343" s="115">
        <f t="shared" si="84"/>
        <v>55.850000000000009</v>
      </c>
      <c r="L343" s="115">
        <f t="shared" si="84"/>
        <v>803.45000000000016</v>
      </c>
      <c r="M343" s="115">
        <f t="shared" si="84"/>
        <v>2914.0800000000013</v>
      </c>
      <c r="N343" s="115">
        <f t="shared" si="84"/>
        <v>2478.2400000000002</v>
      </c>
      <c r="O343" s="115">
        <f t="shared" si="84"/>
        <v>6195.7700000000032</v>
      </c>
      <c r="P343" s="115">
        <f t="shared" si="84"/>
        <v>6251.6200000000035</v>
      </c>
      <c r="Q343" s="115">
        <f t="shared" si="84"/>
        <v>24.150000000000002</v>
      </c>
      <c r="R343" s="116">
        <f t="shared" si="84"/>
        <v>6275.7700000000032</v>
      </c>
      <c r="S343" s="10"/>
      <c r="T343" s="10"/>
      <c r="U343" s="10"/>
    </row>
    <row r="344" spans="1:21" ht="12.75" customHeight="1" x14ac:dyDescent="0.25">
      <c r="A344" s="230" t="s">
        <v>337</v>
      </c>
      <c r="B344" s="231"/>
      <c r="C344" s="232"/>
      <c r="D344" s="53">
        <f t="shared" ref="D344:R344" si="85">+SUM(D343+D290+D279+D268+D223+D190+D135+D104+D70+D31+D14+D236)</f>
        <v>4788</v>
      </c>
      <c r="E344" s="54">
        <f t="shared" si="85"/>
        <v>339.56</v>
      </c>
      <c r="F344" s="54">
        <f t="shared" si="85"/>
        <v>726.51</v>
      </c>
      <c r="G344" s="54">
        <f t="shared" si="85"/>
        <v>120.61000000000001</v>
      </c>
      <c r="H344" s="54">
        <f t="shared" si="85"/>
        <v>1186.68</v>
      </c>
      <c r="I344" s="54">
        <f t="shared" si="85"/>
        <v>653.16999999999996</v>
      </c>
      <c r="J344" s="54">
        <f t="shared" si="85"/>
        <v>26.160000000000004</v>
      </c>
      <c r="K344" s="54">
        <f t="shared" si="85"/>
        <v>1866.0100000000002</v>
      </c>
      <c r="L344" s="54">
        <f t="shared" si="85"/>
        <v>1941.4</v>
      </c>
      <c r="M344" s="54">
        <f t="shared" si="85"/>
        <v>8444.840000000002</v>
      </c>
      <c r="N344" s="54">
        <f t="shared" si="85"/>
        <v>9396.1200000000008</v>
      </c>
      <c r="O344" s="54">
        <f t="shared" si="85"/>
        <v>19789.360000000004</v>
      </c>
      <c r="P344" s="54">
        <f t="shared" si="85"/>
        <v>21648.370000000003</v>
      </c>
      <c r="Q344" s="54">
        <f t="shared" si="85"/>
        <v>2575.7599999999998</v>
      </c>
      <c r="R344" s="55">
        <f t="shared" si="85"/>
        <v>24224.130000000005</v>
      </c>
      <c r="S344" s="10"/>
      <c r="T344" s="10"/>
      <c r="U344" s="10"/>
    </row>
    <row r="345" spans="1:21" s="18" customFormat="1" x14ac:dyDescent="0.2">
      <c r="A345" s="42" t="s">
        <v>513</v>
      </c>
      <c r="B345" s="29"/>
      <c r="C345"/>
      <c r="D345" s="6"/>
      <c r="E345" s="5"/>
      <c r="F345"/>
      <c r="G345"/>
      <c r="H345"/>
      <c r="I345"/>
      <c r="J345"/>
      <c r="K345"/>
      <c r="L345"/>
      <c r="M345"/>
      <c r="N345"/>
      <c r="O345"/>
      <c r="P345"/>
      <c r="Q345" s="21"/>
      <c r="R345" s="21"/>
      <c r="S345" s="21"/>
      <c r="T345" s="21"/>
    </row>
    <row r="346" spans="1:21" s="18" customFormat="1" x14ac:dyDescent="0.2">
      <c r="A346" s="42"/>
      <c r="B346" s="29"/>
      <c r="C346"/>
      <c r="D346" s="6"/>
      <c r="E346" s="5"/>
      <c r="F346"/>
      <c r="G346"/>
      <c r="H346"/>
      <c r="I346"/>
      <c r="J346"/>
      <c r="K346"/>
      <c r="L346"/>
      <c r="M346"/>
      <c r="N346"/>
      <c r="O346"/>
      <c r="P346"/>
      <c r="Q346" s="21"/>
      <c r="R346" s="21"/>
      <c r="S346" s="21"/>
      <c r="T346" s="21"/>
    </row>
    <row r="347" spans="1:21" s="18" customFormat="1" x14ac:dyDescent="0.2">
      <c r="A347" s="42"/>
      <c r="B347" s="29"/>
      <c r="C347"/>
      <c r="D347" s="6"/>
      <c r="E347" s="5"/>
      <c r="F347"/>
      <c r="G347"/>
      <c r="H347"/>
      <c r="I347"/>
      <c r="J347"/>
      <c r="K347"/>
      <c r="L347"/>
      <c r="M347"/>
      <c r="N347"/>
      <c r="O347"/>
      <c r="P347"/>
      <c r="Q347" s="21"/>
      <c r="R347" s="21"/>
      <c r="S347" s="21"/>
      <c r="T347" s="21"/>
    </row>
    <row r="348" spans="1:21" s="18" customFormat="1" x14ac:dyDescent="0.2">
      <c r="A348" s="29"/>
      <c r="B348" s="29"/>
      <c r="C348"/>
      <c r="D348" s="6"/>
      <c r="E348" s="5"/>
      <c r="F348"/>
      <c r="G348"/>
      <c r="H348"/>
      <c r="I348"/>
      <c r="J348"/>
      <c r="K348"/>
      <c r="L348"/>
      <c r="M348"/>
      <c r="N348"/>
      <c r="O348"/>
      <c r="P348"/>
      <c r="Q348" s="21"/>
      <c r="R348" s="21"/>
      <c r="S348" s="21"/>
      <c r="T348" s="21"/>
    </row>
    <row r="349" spans="1:21" s="18" customForma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  <c r="P349"/>
      <c r="Q349" s="21"/>
      <c r="R349" s="21"/>
      <c r="S349" s="21"/>
      <c r="T349" s="21"/>
    </row>
    <row r="350" spans="1:21" s="18" customFormat="1" x14ac:dyDescent="0.2">
      <c r="A350" s="3"/>
      <c r="B350" s="37" t="s">
        <v>474</v>
      </c>
      <c r="C350"/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  <c r="P350"/>
      <c r="Q350" s="21"/>
      <c r="R350" s="21"/>
      <c r="S350" s="21"/>
      <c r="T350" s="21"/>
    </row>
    <row r="351" spans="1:21" s="18" customFormat="1" x14ac:dyDescent="0.2">
      <c r="A351" s="3"/>
      <c r="B351" s="37" t="s">
        <v>455</v>
      </c>
      <c r="C351"/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  <c r="P351"/>
      <c r="Q351" s="21"/>
      <c r="R351" s="21"/>
      <c r="S351" s="21"/>
      <c r="T351" s="21"/>
    </row>
    <row r="352" spans="1:21" s="18" customFormat="1" x14ac:dyDescent="0.2">
      <c r="A352" s="3"/>
      <c r="B352" s="37" t="s">
        <v>457</v>
      </c>
      <c r="C352"/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  <c r="P352"/>
      <c r="Q352" s="21"/>
      <c r="R352" s="21"/>
      <c r="S352" s="21"/>
      <c r="T352" s="21"/>
    </row>
    <row r="353" spans="1:20" s="18" customFormat="1" x14ac:dyDescent="0.2">
      <c r="A353" s="3"/>
      <c r="B353" s="37" t="s">
        <v>456</v>
      </c>
      <c r="C353"/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  <c r="P353"/>
      <c r="Q353" s="21"/>
      <c r="R353" s="21"/>
      <c r="S353" s="21"/>
      <c r="T353" s="21"/>
    </row>
    <row r="354" spans="1:20" s="18" customFormat="1" x14ac:dyDescent="0.2">
      <c r="A354" s="3"/>
      <c r="B354" s="37" t="s">
        <v>458</v>
      </c>
      <c r="C354"/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/>
      <c r="Q354" s="21"/>
      <c r="R354" s="21"/>
      <c r="S354" s="21"/>
      <c r="T354" s="21"/>
    </row>
    <row r="355" spans="1:20" s="18" customFormat="1" x14ac:dyDescent="0.2">
      <c r="A355" s="3"/>
      <c r="B355" s="37" t="s">
        <v>459</v>
      </c>
      <c r="C355"/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/>
      <c r="Q355" s="21"/>
      <c r="R355" s="21"/>
      <c r="S355" s="21"/>
      <c r="T355" s="21"/>
    </row>
    <row r="356" spans="1:20" x14ac:dyDescent="0.2">
      <c r="L356" s="9"/>
    </row>
    <row r="357" spans="1:20" x14ac:dyDescent="0.2">
      <c r="L357" s="9"/>
    </row>
    <row r="358" spans="1:20" x14ac:dyDescent="0.2">
      <c r="L358" s="9"/>
    </row>
    <row r="359" spans="1:20" x14ac:dyDescent="0.2">
      <c r="L359" s="9"/>
    </row>
    <row r="360" spans="1:20" x14ac:dyDescent="0.2">
      <c r="L360" s="9"/>
    </row>
    <row r="361" spans="1:20" x14ac:dyDescent="0.2">
      <c r="L361" s="9"/>
    </row>
    <row r="362" spans="1:20" x14ac:dyDescent="0.2">
      <c r="L362" s="9"/>
    </row>
    <row r="363" spans="1:20" x14ac:dyDescent="0.2">
      <c r="L363" s="9"/>
    </row>
    <row r="364" spans="1:20" x14ac:dyDescent="0.2">
      <c r="L364" s="9"/>
    </row>
    <row r="365" spans="1:20" x14ac:dyDescent="0.2">
      <c r="L365" s="9"/>
    </row>
    <row r="366" spans="1:20" x14ac:dyDescent="0.2">
      <c r="L366" s="9"/>
    </row>
    <row r="367" spans="1:20" x14ac:dyDescent="0.2">
      <c r="L367" s="9"/>
    </row>
    <row r="368" spans="1:20" x14ac:dyDescent="0.2">
      <c r="L368" s="9"/>
    </row>
    <row r="369" spans="12:12" x14ac:dyDescent="0.2">
      <c r="L369" s="9"/>
    </row>
    <row r="370" spans="12:12" x14ac:dyDescent="0.2">
      <c r="L370" s="9"/>
    </row>
    <row r="371" spans="12:12" x14ac:dyDescent="0.2">
      <c r="L371" s="9"/>
    </row>
    <row r="372" spans="12:12" x14ac:dyDescent="0.2">
      <c r="L372" s="9"/>
    </row>
    <row r="373" spans="12:12" x14ac:dyDescent="0.2">
      <c r="L373" s="9"/>
    </row>
    <row r="374" spans="12:12" x14ac:dyDescent="0.2">
      <c r="L374" s="9"/>
    </row>
    <row r="375" spans="12:12" x14ac:dyDescent="0.2">
      <c r="L375" s="9"/>
    </row>
    <row r="376" spans="12:12" x14ac:dyDescent="0.2">
      <c r="L376" s="9"/>
    </row>
    <row r="377" spans="12:12" x14ac:dyDescent="0.2">
      <c r="L377" s="9"/>
    </row>
    <row r="378" spans="12:12" x14ac:dyDescent="0.2">
      <c r="L378" s="9"/>
    </row>
    <row r="379" spans="12:12" x14ac:dyDescent="0.2">
      <c r="L379" s="9"/>
    </row>
    <row r="380" spans="12:12" x14ac:dyDescent="0.2">
      <c r="L380" s="9"/>
    </row>
    <row r="381" spans="12:12" x14ac:dyDescent="0.2">
      <c r="L381" s="9"/>
    </row>
    <row r="382" spans="12:12" x14ac:dyDescent="0.2">
      <c r="L382" s="9"/>
    </row>
    <row r="383" spans="12:12" x14ac:dyDescent="0.2">
      <c r="L383" s="9"/>
    </row>
    <row r="384" spans="12:12" x14ac:dyDescent="0.2">
      <c r="L384" s="9"/>
    </row>
    <row r="385" spans="12:12" x14ac:dyDescent="0.2">
      <c r="L385" s="9"/>
    </row>
    <row r="386" spans="12:12" x14ac:dyDescent="0.2">
      <c r="L386" s="9"/>
    </row>
    <row r="387" spans="12:12" x14ac:dyDescent="0.2">
      <c r="L387" s="9"/>
    </row>
    <row r="388" spans="12:12" x14ac:dyDescent="0.2">
      <c r="L388" s="9"/>
    </row>
    <row r="389" spans="12:12" x14ac:dyDescent="0.2">
      <c r="L389" s="9"/>
    </row>
    <row r="390" spans="12:12" x14ac:dyDescent="0.2">
      <c r="L390" s="9"/>
    </row>
    <row r="391" spans="12:12" x14ac:dyDescent="0.2">
      <c r="L391" s="9"/>
    </row>
    <row r="392" spans="12:12" x14ac:dyDescent="0.2">
      <c r="L392" s="9"/>
    </row>
    <row r="393" spans="12:12" x14ac:dyDescent="0.2">
      <c r="L393" s="9"/>
    </row>
    <row r="394" spans="12:12" x14ac:dyDescent="0.2">
      <c r="L394" s="9"/>
    </row>
    <row r="395" spans="12:12" x14ac:dyDescent="0.2">
      <c r="L395" s="9"/>
    </row>
    <row r="396" spans="12:12" x14ac:dyDescent="0.2">
      <c r="L396" s="9"/>
    </row>
    <row r="397" spans="12:12" x14ac:dyDescent="0.2">
      <c r="L397" s="9"/>
    </row>
    <row r="398" spans="12:12" x14ac:dyDescent="0.2">
      <c r="L398" s="9"/>
    </row>
    <row r="399" spans="12:12" x14ac:dyDescent="0.2">
      <c r="L399" s="9"/>
    </row>
    <row r="400" spans="12:12" x14ac:dyDescent="0.2">
      <c r="L400" s="9"/>
    </row>
    <row r="401" spans="12:12" x14ac:dyDescent="0.2">
      <c r="L401" s="9"/>
    </row>
    <row r="402" spans="12:12" x14ac:dyDescent="0.2">
      <c r="L402" s="9"/>
    </row>
    <row r="403" spans="12:12" x14ac:dyDescent="0.2">
      <c r="L403" s="9"/>
    </row>
    <row r="404" spans="12:12" x14ac:dyDescent="0.2">
      <c r="L404" s="9"/>
    </row>
    <row r="405" spans="12:12" x14ac:dyDescent="0.2">
      <c r="L405" s="9"/>
    </row>
    <row r="406" spans="12:12" x14ac:dyDescent="0.2">
      <c r="L406" s="9"/>
    </row>
    <row r="407" spans="12:12" x14ac:dyDescent="0.2">
      <c r="L407" s="9"/>
    </row>
    <row r="408" spans="12:12" x14ac:dyDescent="0.2">
      <c r="L408" s="9"/>
    </row>
    <row r="409" spans="12:12" x14ac:dyDescent="0.2">
      <c r="L409" s="9"/>
    </row>
    <row r="410" spans="12:12" x14ac:dyDescent="0.2">
      <c r="L410" s="9"/>
    </row>
    <row r="411" spans="12:12" x14ac:dyDescent="0.2">
      <c r="L411" s="9"/>
    </row>
    <row r="412" spans="12:12" x14ac:dyDescent="0.2">
      <c r="L412" s="9"/>
    </row>
    <row r="413" spans="12:12" x14ac:dyDescent="0.2">
      <c r="L413" s="9"/>
    </row>
    <row r="414" spans="12:12" x14ac:dyDescent="0.2">
      <c r="L414" s="9"/>
    </row>
    <row r="415" spans="12:12" x14ac:dyDescent="0.2">
      <c r="L415" s="9"/>
    </row>
    <row r="416" spans="12:12" x14ac:dyDescent="0.2">
      <c r="L416" s="9"/>
    </row>
    <row r="417" spans="12:12" x14ac:dyDescent="0.2">
      <c r="L417" s="9"/>
    </row>
    <row r="418" spans="12:12" x14ac:dyDescent="0.2">
      <c r="L418" s="9"/>
    </row>
    <row r="419" spans="12:12" x14ac:dyDescent="0.2">
      <c r="L419" s="9"/>
    </row>
    <row r="420" spans="12:12" x14ac:dyDescent="0.2">
      <c r="L420" s="9"/>
    </row>
    <row r="421" spans="12:12" x14ac:dyDescent="0.2">
      <c r="L421" s="9"/>
    </row>
    <row r="422" spans="12:12" x14ac:dyDescent="0.2">
      <c r="L422" s="9"/>
    </row>
    <row r="423" spans="12:12" x14ac:dyDescent="0.2">
      <c r="L423" s="9"/>
    </row>
    <row r="424" spans="12:12" x14ac:dyDescent="0.2">
      <c r="L424" s="9"/>
    </row>
    <row r="425" spans="12:12" x14ac:dyDescent="0.2">
      <c r="L425" s="9"/>
    </row>
    <row r="426" spans="12:12" x14ac:dyDescent="0.2">
      <c r="L426" s="9"/>
    </row>
    <row r="427" spans="12:12" x14ac:dyDescent="0.2">
      <c r="L427" s="9"/>
    </row>
    <row r="428" spans="12:12" x14ac:dyDescent="0.2">
      <c r="L428" s="9"/>
    </row>
    <row r="429" spans="12:12" x14ac:dyDescent="0.2">
      <c r="L429" s="9"/>
    </row>
    <row r="430" spans="12:12" x14ac:dyDescent="0.2">
      <c r="L430" s="9"/>
    </row>
    <row r="431" spans="12:12" x14ac:dyDescent="0.2">
      <c r="L431" s="9"/>
    </row>
    <row r="432" spans="12:12" x14ac:dyDescent="0.2">
      <c r="L432" s="9"/>
    </row>
    <row r="433" spans="12:12" x14ac:dyDescent="0.2">
      <c r="L433" s="9"/>
    </row>
    <row r="434" spans="12:12" x14ac:dyDescent="0.2">
      <c r="L434" s="9"/>
    </row>
    <row r="435" spans="12:12" x14ac:dyDescent="0.2">
      <c r="L435" s="9"/>
    </row>
    <row r="436" spans="12:12" x14ac:dyDescent="0.2">
      <c r="L436" s="9"/>
    </row>
    <row r="437" spans="12:12" x14ac:dyDescent="0.2">
      <c r="L437" s="9"/>
    </row>
    <row r="438" spans="12:12" x14ac:dyDescent="0.2">
      <c r="L438" s="9"/>
    </row>
    <row r="439" spans="12:12" x14ac:dyDescent="0.2">
      <c r="L439" s="9"/>
    </row>
    <row r="440" spans="12:12" x14ac:dyDescent="0.2">
      <c r="L440" s="9"/>
    </row>
    <row r="441" spans="12:12" x14ac:dyDescent="0.2">
      <c r="L441" s="9"/>
    </row>
    <row r="442" spans="12:12" x14ac:dyDescent="0.2">
      <c r="L442" s="9"/>
    </row>
    <row r="443" spans="12:12" x14ac:dyDescent="0.2">
      <c r="L443" s="9"/>
    </row>
    <row r="444" spans="12:12" x14ac:dyDescent="0.2">
      <c r="L444" s="9"/>
    </row>
    <row r="445" spans="12:12" x14ac:dyDescent="0.2">
      <c r="L445" s="9"/>
    </row>
    <row r="446" spans="12:12" x14ac:dyDescent="0.2">
      <c r="L446" s="9"/>
    </row>
    <row r="447" spans="12:12" x14ac:dyDescent="0.2">
      <c r="L447" s="9"/>
    </row>
    <row r="448" spans="12:12" x14ac:dyDescent="0.2">
      <c r="L448" s="9"/>
    </row>
    <row r="449" spans="12:12" x14ac:dyDescent="0.2">
      <c r="L449" s="9"/>
    </row>
    <row r="450" spans="12:12" x14ac:dyDescent="0.2">
      <c r="L450" s="9"/>
    </row>
    <row r="451" spans="12:12" x14ac:dyDescent="0.2">
      <c r="L451" s="9"/>
    </row>
    <row r="452" spans="12:12" x14ac:dyDescent="0.2">
      <c r="L452" s="9"/>
    </row>
    <row r="453" spans="12:12" x14ac:dyDescent="0.2">
      <c r="L453" s="9"/>
    </row>
    <row r="454" spans="12:12" x14ac:dyDescent="0.2">
      <c r="L454" s="9"/>
    </row>
    <row r="455" spans="12:12" x14ac:dyDescent="0.2">
      <c r="L455" s="9"/>
    </row>
    <row r="456" spans="12:12" x14ac:dyDescent="0.2">
      <c r="L456" s="9"/>
    </row>
    <row r="457" spans="12:12" x14ac:dyDescent="0.2">
      <c r="L457" s="9"/>
    </row>
    <row r="458" spans="12:12" x14ac:dyDescent="0.2">
      <c r="L458" s="9"/>
    </row>
    <row r="459" spans="12:12" x14ac:dyDescent="0.2">
      <c r="L459" s="9"/>
    </row>
    <row r="460" spans="12:12" x14ac:dyDescent="0.2">
      <c r="L460" s="9"/>
    </row>
    <row r="461" spans="12:12" x14ac:dyDescent="0.2">
      <c r="L461" s="9"/>
    </row>
    <row r="462" spans="12:12" x14ac:dyDescent="0.2">
      <c r="L462" s="9"/>
    </row>
    <row r="463" spans="12:12" x14ac:dyDescent="0.2">
      <c r="L463" s="9"/>
    </row>
    <row r="464" spans="12:12" x14ac:dyDescent="0.2">
      <c r="L464" s="9"/>
    </row>
    <row r="465" spans="12:12" x14ac:dyDescent="0.2">
      <c r="L465" s="9"/>
    </row>
    <row r="466" spans="12:12" x14ac:dyDescent="0.2">
      <c r="L466" s="9"/>
    </row>
    <row r="467" spans="12:12" x14ac:dyDescent="0.2">
      <c r="L467" s="9"/>
    </row>
    <row r="468" spans="12:12" x14ac:dyDescent="0.2">
      <c r="L468" s="9"/>
    </row>
    <row r="469" spans="12:12" x14ac:dyDescent="0.2">
      <c r="L469" s="9"/>
    </row>
    <row r="470" spans="12:12" x14ac:dyDescent="0.2">
      <c r="L470" s="9"/>
    </row>
    <row r="471" spans="12:12" x14ac:dyDescent="0.2">
      <c r="L471" s="9"/>
    </row>
    <row r="472" spans="12:12" x14ac:dyDescent="0.2">
      <c r="L472" s="9"/>
    </row>
    <row r="473" spans="12:12" x14ac:dyDescent="0.2">
      <c r="L473" s="9"/>
    </row>
    <row r="474" spans="12:12" x14ac:dyDescent="0.2">
      <c r="L474" s="9"/>
    </row>
    <row r="475" spans="12:12" x14ac:dyDescent="0.2">
      <c r="L475" s="9"/>
    </row>
    <row r="476" spans="12:12" x14ac:dyDescent="0.2">
      <c r="L476" s="9"/>
    </row>
    <row r="477" spans="12:12" x14ac:dyDescent="0.2">
      <c r="L477" s="9"/>
    </row>
    <row r="478" spans="12:12" x14ac:dyDescent="0.2">
      <c r="L478" s="9"/>
    </row>
    <row r="479" spans="12:12" x14ac:dyDescent="0.2">
      <c r="L479" s="9"/>
    </row>
    <row r="480" spans="12:12" x14ac:dyDescent="0.2">
      <c r="L480" s="9"/>
    </row>
    <row r="481" spans="12:12" x14ac:dyDescent="0.2">
      <c r="L481" s="9"/>
    </row>
    <row r="482" spans="12:12" x14ac:dyDescent="0.2">
      <c r="L482" s="9"/>
    </row>
    <row r="483" spans="12:12" x14ac:dyDescent="0.2">
      <c r="L483" s="9"/>
    </row>
    <row r="484" spans="12:12" x14ac:dyDescent="0.2">
      <c r="L484" s="9"/>
    </row>
    <row r="485" spans="12:12" x14ac:dyDescent="0.2">
      <c r="L485" s="9"/>
    </row>
    <row r="486" spans="12:12" x14ac:dyDescent="0.2">
      <c r="L486" s="9"/>
    </row>
    <row r="487" spans="12:12" x14ac:dyDescent="0.2">
      <c r="L487" s="9"/>
    </row>
    <row r="488" spans="12:12" x14ac:dyDescent="0.2">
      <c r="L488" s="9"/>
    </row>
    <row r="489" spans="12:12" x14ac:dyDescent="0.2">
      <c r="L489" s="9"/>
    </row>
    <row r="490" spans="12:12" x14ac:dyDescent="0.2">
      <c r="L490" s="9"/>
    </row>
    <row r="491" spans="12:12" x14ac:dyDescent="0.2">
      <c r="L491" s="9"/>
    </row>
    <row r="492" spans="12:12" x14ac:dyDescent="0.2">
      <c r="L492" s="9"/>
    </row>
    <row r="493" spans="12:12" x14ac:dyDescent="0.2">
      <c r="L493" s="9"/>
    </row>
    <row r="494" spans="12:12" x14ac:dyDescent="0.2">
      <c r="L494" s="9"/>
    </row>
    <row r="495" spans="12:12" x14ac:dyDescent="0.2">
      <c r="L495" s="9"/>
    </row>
    <row r="496" spans="12:12" x14ac:dyDescent="0.2">
      <c r="L496" s="9"/>
    </row>
    <row r="497" spans="12:12" x14ac:dyDescent="0.2">
      <c r="L497" s="9"/>
    </row>
    <row r="498" spans="12:12" x14ac:dyDescent="0.2">
      <c r="L498" s="9"/>
    </row>
    <row r="499" spans="12:12" x14ac:dyDescent="0.2">
      <c r="L499" s="9"/>
    </row>
    <row r="500" spans="12:12" x14ac:dyDescent="0.2">
      <c r="L500" s="9"/>
    </row>
    <row r="501" spans="12:12" x14ac:dyDescent="0.2">
      <c r="L501" s="9"/>
    </row>
    <row r="502" spans="12:12" x14ac:dyDescent="0.2">
      <c r="L502" s="9"/>
    </row>
    <row r="503" spans="12:12" x14ac:dyDescent="0.2">
      <c r="L503" s="9"/>
    </row>
    <row r="504" spans="12:12" x14ac:dyDescent="0.2">
      <c r="L504" s="9"/>
    </row>
    <row r="505" spans="12:12" x14ac:dyDescent="0.2">
      <c r="L505" s="9"/>
    </row>
    <row r="506" spans="12:12" x14ac:dyDescent="0.2">
      <c r="L506" s="9"/>
    </row>
    <row r="507" spans="12:12" x14ac:dyDescent="0.2">
      <c r="L507" s="9"/>
    </row>
    <row r="508" spans="12:12" x14ac:dyDescent="0.2">
      <c r="L508" s="9"/>
    </row>
    <row r="509" spans="12:12" x14ac:dyDescent="0.2">
      <c r="L509" s="9"/>
    </row>
    <row r="510" spans="12:12" x14ac:dyDescent="0.2">
      <c r="L510" s="9"/>
    </row>
    <row r="511" spans="12:12" x14ac:dyDescent="0.2">
      <c r="L511" s="9"/>
    </row>
    <row r="512" spans="12:12" x14ac:dyDescent="0.2">
      <c r="L512" s="9"/>
    </row>
    <row r="513" spans="12:12" x14ac:dyDescent="0.2">
      <c r="L513" s="9"/>
    </row>
    <row r="514" spans="12:12" x14ac:dyDescent="0.2">
      <c r="L514" s="9"/>
    </row>
    <row r="515" spans="12:12" x14ac:dyDescent="0.2">
      <c r="L515" s="9"/>
    </row>
    <row r="516" spans="12:12" x14ac:dyDescent="0.2">
      <c r="L516" s="9"/>
    </row>
    <row r="517" spans="12:12" x14ac:dyDescent="0.2">
      <c r="L517" s="9"/>
    </row>
    <row r="518" spans="12:12" x14ac:dyDescent="0.2">
      <c r="L518" s="9"/>
    </row>
    <row r="519" spans="12:12" x14ac:dyDescent="0.2">
      <c r="L519" s="9"/>
    </row>
    <row r="520" spans="12:12" x14ac:dyDescent="0.2">
      <c r="L520" s="9"/>
    </row>
    <row r="521" spans="12:12" x14ac:dyDescent="0.2">
      <c r="L521" s="9"/>
    </row>
    <row r="522" spans="12:12" x14ac:dyDescent="0.2">
      <c r="L522" s="9"/>
    </row>
    <row r="523" spans="12:12" x14ac:dyDescent="0.2">
      <c r="L523" s="9"/>
    </row>
    <row r="524" spans="12:12" x14ac:dyDescent="0.2">
      <c r="L524" s="9"/>
    </row>
    <row r="525" spans="12:12" x14ac:dyDescent="0.2">
      <c r="L525" s="9"/>
    </row>
    <row r="526" spans="12:12" x14ac:dyDescent="0.2">
      <c r="L526" s="9"/>
    </row>
    <row r="527" spans="12:12" x14ac:dyDescent="0.2">
      <c r="L527" s="9"/>
    </row>
    <row r="528" spans="12:12" x14ac:dyDescent="0.2">
      <c r="L528" s="9"/>
    </row>
    <row r="529" spans="12:12" x14ac:dyDescent="0.2">
      <c r="L529" s="9"/>
    </row>
    <row r="530" spans="12:12" x14ac:dyDescent="0.2">
      <c r="L530" s="9"/>
    </row>
    <row r="531" spans="12:12" x14ac:dyDescent="0.2">
      <c r="L531" s="9"/>
    </row>
    <row r="532" spans="12:12" x14ac:dyDescent="0.2">
      <c r="L532" s="9"/>
    </row>
    <row r="533" spans="12:12" x14ac:dyDescent="0.2">
      <c r="L533" s="9"/>
    </row>
    <row r="534" spans="12:12" x14ac:dyDescent="0.2">
      <c r="L534" s="9"/>
    </row>
    <row r="535" spans="12:12" x14ac:dyDescent="0.2">
      <c r="L535" s="9"/>
    </row>
    <row r="536" spans="12:12" x14ac:dyDescent="0.2">
      <c r="L536" s="9"/>
    </row>
    <row r="537" spans="12:12" x14ac:dyDescent="0.2">
      <c r="L537" s="9"/>
    </row>
    <row r="538" spans="12:12" x14ac:dyDescent="0.2">
      <c r="L538" s="9"/>
    </row>
    <row r="539" spans="12:12" x14ac:dyDescent="0.2">
      <c r="L539" s="9"/>
    </row>
    <row r="540" spans="12:12" x14ac:dyDescent="0.2">
      <c r="L540" s="9"/>
    </row>
    <row r="541" spans="12:12" x14ac:dyDescent="0.2">
      <c r="L541" s="9"/>
    </row>
    <row r="542" spans="12:12" x14ac:dyDescent="0.2">
      <c r="L542" s="9"/>
    </row>
    <row r="543" spans="12:12" x14ac:dyDescent="0.2">
      <c r="L543" s="9"/>
    </row>
    <row r="544" spans="12:12" x14ac:dyDescent="0.2">
      <c r="L544" s="9"/>
    </row>
    <row r="545" spans="12:12" x14ac:dyDescent="0.2">
      <c r="L545" s="9"/>
    </row>
    <row r="546" spans="12:12" x14ac:dyDescent="0.2">
      <c r="L546" s="9"/>
    </row>
    <row r="547" spans="12:12" x14ac:dyDescent="0.2">
      <c r="L547" s="9"/>
    </row>
    <row r="548" spans="12:12" x14ac:dyDescent="0.2">
      <c r="L548" s="9"/>
    </row>
    <row r="549" spans="12:12" x14ac:dyDescent="0.2">
      <c r="L549" s="9"/>
    </row>
    <row r="550" spans="12:12" x14ac:dyDescent="0.2">
      <c r="L550" s="9"/>
    </row>
    <row r="551" spans="12:12" x14ac:dyDescent="0.2">
      <c r="L551" s="9"/>
    </row>
    <row r="552" spans="12:12" x14ac:dyDescent="0.2">
      <c r="L552" s="9"/>
    </row>
    <row r="553" spans="12:12" x14ac:dyDescent="0.2">
      <c r="L553" s="9"/>
    </row>
    <row r="554" spans="12:12" x14ac:dyDescent="0.2">
      <c r="L554" s="9"/>
    </row>
    <row r="555" spans="12:12" x14ac:dyDescent="0.2">
      <c r="L555" s="9"/>
    </row>
    <row r="556" spans="12:12" x14ac:dyDescent="0.2">
      <c r="L556" s="9"/>
    </row>
    <row r="557" spans="12:12" x14ac:dyDescent="0.2">
      <c r="L557" s="9"/>
    </row>
    <row r="558" spans="12:12" x14ac:dyDescent="0.2">
      <c r="L558" s="9"/>
    </row>
    <row r="559" spans="12:12" x14ac:dyDescent="0.2">
      <c r="L559" s="9"/>
    </row>
    <row r="560" spans="12:12" x14ac:dyDescent="0.2">
      <c r="L560" s="9"/>
    </row>
    <row r="561" spans="12:12" x14ac:dyDescent="0.2">
      <c r="L561" s="9"/>
    </row>
    <row r="562" spans="12:12" x14ac:dyDescent="0.2">
      <c r="L562" s="9"/>
    </row>
    <row r="563" spans="12:12" x14ac:dyDescent="0.2">
      <c r="L563" s="9"/>
    </row>
    <row r="564" spans="12:12" x14ac:dyDescent="0.2">
      <c r="L564" s="9"/>
    </row>
    <row r="565" spans="12:12" x14ac:dyDescent="0.2">
      <c r="L565" s="9"/>
    </row>
    <row r="566" spans="12:12" x14ac:dyDescent="0.2">
      <c r="L566" s="9"/>
    </row>
    <row r="567" spans="12:12" x14ac:dyDescent="0.2">
      <c r="L567" s="9"/>
    </row>
    <row r="568" spans="12:12" x14ac:dyDescent="0.2">
      <c r="L568" s="9"/>
    </row>
    <row r="569" spans="12:12" x14ac:dyDescent="0.2">
      <c r="L569" s="9"/>
    </row>
    <row r="570" spans="12:12" x14ac:dyDescent="0.2">
      <c r="L570" s="9"/>
    </row>
    <row r="571" spans="12:12" x14ac:dyDescent="0.2">
      <c r="L571" s="9"/>
    </row>
    <row r="572" spans="12:12" x14ac:dyDescent="0.2">
      <c r="L572" s="9"/>
    </row>
    <row r="573" spans="12:12" x14ac:dyDescent="0.2">
      <c r="L573" s="9"/>
    </row>
    <row r="574" spans="12:12" x14ac:dyDescent="0.2">
      <c r="L574" s="9"/>
    </row>
    <row r="575" spans="12:12" x14ac:dyDescent="0.2">
      <c r="L575" s="9"/>
    </row>
    <row r="576" spans="12:12" x14ac:dyDescent="0.2">
      <c r="L576" s="9"/>
    </row>
    <row r="577" spans="12:12" x14ac:dyDescent="0.2">
      <c r="L577" s="9"/>
    </row>
    <row r="578" spans="12:12" x14ac:dyDescent="0.2">
      <c r="L578" s="9"/>
    </row>
    <row r="579" spans="12:12" x14ac:dyDescent="0.2">
      <c r="L579" s="9"/>
    </row>
    <row r="580" spans="12:12" x14ac:dyDescent="0.2">
      <c r="L580" s="9"/>
    </row>
    <row r="581" spans="12:12" x14ac:dyDescent="0.2">
      <c r="L581" s="9"/>
    </row>
    <row r="582" spans="12:12" x14ac:dyDescent="0.2">
      <c r="L582" s="9"/>
    </row>
    <row r="583" spans="12:12" x14ac:dyDescent="0.2">
      <c r="L583" s="9"/>
    </row>
    <row r="584" spans="12:12" x14ac:dyDescent="0.2">
      <c r="L584" s="9"/>
    </row>
    <row r="585" spans="12:12" x14ac:dyDescent="0.2">
      <c r="L585" s="9"/>
    </row>
    <row r="586" spans="12:12" x14ac:dyDescent="0.2">
      <c r="L586" s="9"/>
    </row>
    <row r="587" spans="12:12" x14ac:dyDescent="0.2">
      <c r="L587" s="9"/>
    </row>
    <row r="588" spans="12:12" x14ac:dyDescent="0.2">
      <c r="L588" s="9"/>
    </row>
    <row r="589" spans="12:12" x14ac:dyDescent="0.2">
      <c r="L589" s="9"/>
    </row>
    <row r="590" spans="12:12" x14ac:dyDescent="0.2">
      <c r="L590" s="9"/>
    </row>
    <row r="591" spans="12:12" x14ac:dyDescent="0.2">
      <c r="L591" s="9"/>
    </row>
    <row r="592" spans="12:12" x14ac:dyDescent="0.2">
      <c r="L592" s="9"/>
    </row>
    <row r="593" spans="12:12" x14ac:dyDescent="0.2">
      <c r="L593" s="9"/>
    </row>
    <row r="594" spans="12:12" x14ac:dyDescent="0.2">
      <c r="L594" s="9"/>
    </row>
    <row r="595" spans="12:12" x14ac:dyDescent="0.2">
      <c r="L595" s="9"/>
    </row>
    <row r="596" spans="12:12" x14ac:dyDescent="0.2">
      <c r="L596" s="9"/>
    </row>
    <row r="597" spans="12:12" x14ac:dyDescent="0.2">
      <c r="L597" s="9"/>
    </row>
    <row r="598" spans="12:12" x14ac:dyDescent="0.2">
      <c r="L598" s="9"/>
    </row>
    <row r="599" spans="12:12" x14ac:dyDescent="0.2">
      <c r="L599" s="9"/>
    </row>
    <row r="600" spans="12:12" x14ac:dyDescent="0.2">
      <c r="L600" s="9"/>
    </row>
    <row r="601" spans="12:12" x14ac:dyDescent="0.2">
      <c r="L601" s="9"/>
    </row>
    <row r="602" spans="12:12" x14ac:dyDescent="0.2">
      <c r="L602" s="9"/>
    </row>
    <row r="603" spans="12:12" x14ac:dyDescent="0.2">
      <c r="L603" s="9"/>
    </row>
    <row r="604" spans="12:12" x14ac:dyDescent="0.2">
      <c r="L604" s="9"/>
    </row>
    <row r="605" spans="12:12" x14ac:dyDescent="0.2">
      <c r="L605" s="9"/>
    </row>
    <row r="606" spans="12:12" x14ac:dyDescent="0.2">
      <c r="L606" s="9"/>
    </row>
    <row r="607" spans="12:12" x14ac:dyDescent="0.2">
      <c r="L607" s="9"/>
    </row>
    <row r="608" spans="12:12" x14ac:dyDescent="0.2">
      <c r="L608" s="9"/>
    </row>
    <row r="609" spans="12:12" x14ac:dyDescent="0.2">
      <c r="L609" s="9"/>
    </row>
    <row r="610" spans="12:12" x14ac:dyDescent="0.2">
      <c r="L610" s="9"/>
    </row>
    <row r="611" spans="12:12" x14ac:dyDescent="0.2">
      <c r="L611" s="9"/>
    </row>
    <row r="612" spans="12:12" x14ac:dyDescent="0.2">
      <c r="L612" s="9"/>
    </row>
    <row r="613" spans="12:12" x14ac:dyDescent="0.2">
      <c r="L613" s="9"/>
    </row>
    <row r="614" spans="12:12" x14ac:dyDescent="0.2">
      <c r="L614" s="9"/>
    </row>
    <row r="615" spans="12:12" x14ac:dyDescent="0.2">
      <c r="L615" s="9"/>
    </row>
    <row r="616" spans="12:12" x14ac:dyDescent="0.2">
      <c r="L616" s="9"/>
    </row>
    <row r="617" spans="12:12" x14ac:dyDescent="0.2">
      <c r="L617" s="9"/>
    </row>
    <row r="618" spans="12:12" x14ac:dyDescent="0.2">
      <c r="L618" s="9"/>
    </row>
    <row r="619" spans="12:12" x14ac:dyDescent="0.2">
      <c r="L619" s="9"/>
    </row>
    <row r="620" spans="12:12" x14ac:dyDescent="0.2">
      <c r="L620" s="9"/>
    </row>
    <row r="621" spans="12:12" x14ac:dyDescent="0.2">
      <c r="L621" s="9"/>
    </row>
    <row r="622" spans="12:12" x14ac:dyDescent="0.2">
      <c r="L622" s="9"/>
    </row>
    <row r="623" spans="12:12" x14ac:dyDescent="0.2">
      <c r="L623" s="9"/>
    </row>
    <row r="624" spans="12:12" x14ac:dyDescent="0.2">
      <c r="L624" s="9"/>
    </row>
    <row r="625" spans="12:12" x14ac:dyDescent="0.2">
      <c r="L625" s="9"/>
    </row>
    <row r="626" spans="12:12" x14ac:dyDescent="0.2">
      <c r="L626" s="9"/>
    </row>
    <row r="627" spans="12:12" x14ac:dyDescent="0.2">
      <c r="L627" s="9"/>
    </row>
    <row r="628" spans="12:12" x14ac:dyDescent="0.2">
      <c r="L628" s="9"/>
    </row>
    <row r="629" spans="12:12" x14ac:dyDescent="0.2">
      <c r="L629" s="9"/>
    </row>
    <row r="630" spans="12:12" x14ac:dyDescent="0.2">
      <c r="L630" s="9"/>
    </row>
    <row r="631" spans="12:12" x14ac:dyDescent="0.2">
      <c r="L631" s="9"/>
    </row>
    <row r="632" spans="12:12" x14ac:dyDescent="0.2">
      <c r="L632" s="9"/>
    </row>
    <row r="633" spans="12:12" x14ac:dyDescent="0.2">
      <c r="L633" s="9"/>
    </row>
    <row r="634" spans="12:12" x14ac:dyDescent="0.2">
      <c r="L634" s="9"/>
    </row>
    <row r="635" spans="12:12" x14ac:dyDescent="0.2">
      <c r="L635" s="9"/>
    </row>
    <row r="636" spans="12:12" x14ac:dyDescent="0.2">
      <c r="L636" s="9"/>
    </row>
    <row r="637" spans="12:12" x14ac:dyDescent="0.2">
      <c r="L637" s="9"/>
    </row>
    <row r="638" spans="12:12" x14ac:dyDescent="0.2">
      <c r="L638" s="9"/>
    </row>
    <row r="639" spans="12:12" x14ac:dyDescent="0.2">
      <c r="L639" s="9"/>
    </row>
    <row r="640" spans="12:12" x14ac:dyDescent="0.2">
      <c r="L640" s="9"/>
    </row>
    <row r="641" spans="12:12" x14ac:dyDescent="0.2">
      <c r="L641" s="9"/>
    </row>
    <row r="642" spans="12:12" x14ac:dyDescent="0.2">
      <c r="L642" s="9"/>
    </row>
    <row r="643" spans="12:12" x14ac:dyDescent="0.2">
      <c r="L643" s="9"/>
    </row>
    <row r="644" spans="12:12" x14ac:dyDescent="0.2">
      <c r="L644" s="9"/>
    </row>
    <row r="645" spans="12:12" x14ac:dyDescent="0.2">
      <c r="L645" s="9"/>
    </row>
    <row r="646" spans="12:12" x14ac:dyDescent="0.2">
      <c r="L646" s="9"/>
    </row>
    <row r="647" spans="12:12" x14ac:dyDescent="0.2">
      <c r="L647" s="9"/>
    </row>
    <row r="648" spans="12:12" x14ac:dyDescent="0.2">
      <c r="L648" s="9"/>
    </row>
    <row r="649" spans="12:12" x14ac:dyDescent="0.2">
      <c r="L649" s="9"/>
    </row>
    <row r="650" spans="12:12" x14ac:dyDescent="0.2">
      <c r="L650" s="9"/>
    </row>
    <row r="651" spans="12:12" x14ac:dyDescent="0.2">
      <c r="L651" s="9"/>
    </row>
    <row r="652" spans="12:12" x14ac:dyDescent="0.2">
      <c r="L652" s="9"/>
    </row>
    <row r="653" spans="12:12" x14ac:dyDescent="0.2">
      <c r="L653" s="9"/>
    </row>
    <row r="654" spans="12:12" x14ac:dyDescent="0.2">
      <c r="L654" s="9"/>
    </row>
    <row r="655" spans="12:12" x14ac:dyDescent="0.2">
      <c r="L655" s="9"/>
    </row>
    <row r="656" spans="12:12" x14ac:dyDescent="0.2">
      <c r="L656" s="9"/>
    </row>
    <row r="657" spans="12:12" x14ac:dyDescent="0.2">
      <c r="L657" s="9"/>
    </row>
    <row r="658" spans="12:12" x14ac:dyDescent="0.2">
      <c r="L658" s="9"/>
    </row>
    <row r="659" spans="12:12" x14ac:dyDescent="0.2">
      <c r="L659" s="9"/>
    </row>
    <row r="660" spans="12:12" x14ac:dyDescent="0.2">
      <c r="L660" s="9"/>
    </row>
    <row r="661" spans="12:12" x14ac:dyDescent="0.2">
      <c r="L661" s="9"/>
    </row>
    <row r="662" spans="12:12" x14ac:dyDescent="0.2">
      <c r="L662" s="9"/>
    </row>
    <row r="663" spans="12:12" x14ac:dyDescent="0.2">
      <c r="L663" s="9"/>
    </row>
    <row r="664" spans="12:12" x14ac:dyDescent="0.2">
      <c r="L664" s="9"/>
    </row>
    <row r="665" spans="12:12" x14ac:dyDescent="0.2">
      <c r="L665" s="9"/>
    </row>
    <row r="666" spans="12:12" x14ac:dyDescent="0.2">
      <c r="L666" s="9"/>
    </row>
    <row r="667" spans="12:12" x14ac:dyDescent="0.2">
      <c r="L667" s="9"/>
    </row>
    <row r="668" spans="12:12" x14ac:dyDescent="0.2">
      <c r="L668" s="9"/>
    </row>
    <row r="669" spans="12:12" x14ac:dyDescent="0.2">
      <c r="L669" s="9"/>
    </row>
    <row r="670" spans="12:12" x14ac:dyDescent="0.2">
      <c r="L670" s="9"/>
    </row>
    <row r="671" spans="12:12" x14ac:dyDescent="0.2">
      <c r="L671" s="9"/>
    </row>
    <row r="672" spans="12:12" x14ac:dyDescent="0.2">
      <c r="L672" s="9"/>
    </row>
    <row r="673" spans="12:12" x14ac:dyDescent="0.2">
      <c r="L673" s="9"/>
    </row>
    <row r="674" spans="12:12" x14ac:dyDescent="0.2">
      <c r="L674" s="9"/>
    </row>
    <row r="675" spans="12:12" x14ac:dyDescent="0.2">
      <c r="L675" s="9"/>
    </row>
    <row r="676" spans="12:12" x14ac:dyDescent="0.2">
      <c r="L676" s="9"/>
    </row>
    <row r="677" spans="12:12" x14ac:dyDescent="0.2">
      <c r="L677" s="9"/>
    </row>
    <row r="678" spans="12:12" x14ac:dyDescent="0.2">
      <c r="L678" s="9"/>
    </row>
    <row r="679" spans="12:12" x14ac:dyDescent="0.2">
      <c r="L679" s="9"/>
    </row>
    <row r="680" spans="12:12" x14ac:dyDescent="0.2">
      <c r="L680" s="9"/>
    </row>
    <row r="681" spans="12:12" x14ac:dyDescent="0.2">
      <c r="L681" s="9"/>
    </row>
    <row r="682" spans="12:12" x14ac:dyDescent="0.2">
      <c r="L682" s="9"/>
    </row>
    <row r="683" spans="12:12" x14ac:dyDescent="0.2">
      <c r="L683" s="9"/>
    </row>
    <row r="684" spans="12:12" x14ac:dyDescent="0.2">
      <c r="L684" s="9"/>
    </row>
    <row r="685" spans="12:12" x14ac:dyDescent="0.2">
      <c r="L685" s="9"/>
    </row>
    <row r="686" spans="12:12" x14ac:dyDescent="0.2">
      <c r="L686" s="9"/>
    </row>
    <row r="687" spans="12:12" x14ac:dyDescent="0.2">
      <c r="L687" s="9"/>
    </row>
    <row r="688" spans="12:12" x14ac:dyDescent="0.2">
      <c r="L688" s="9"/>
    </row>
    <row r="689" spans="12:12" x14ac:dyDescent="0.2">
      <c r="L689" s="9"/>
    </row>
    <row r="690" spans="12:12" x14ac:dyDescent="0.2">
      <c r="L690" s="9"/>
    </row>
    <row r="691" spans="12:12" x14ac:dyDescent="0.2">
      <c r="L691" s="9"/>
    </row>
    <row r="692" spans="12:12" x14ac:dyDescent="0.2">
      <c r="L692" s="9"/>
    </row>
    <row r="693" spans="12:12" x14ac:dyDescent="0.2">
      <c r="L693" s="9"/>
    </row>
    <row r="694" spans="12:12" x14ac:dyDescent="0.2">
      <c r="L694" s="9"/>
    </row>
    <row r="695" spans="12:12" x14ac:dyDescent="0.2">
      <c r="L695" s="9"/>
    </row>
    <row r="696" spans="12:12" x14ac:dyDescent="0.2">
      <c r="L696" s="9"/>
    </row>
    <row r="697" spans="12:12" x14ac:dyDescent="0.2">
      <c r="L697" s="9"/>
    </row>
    <row r="698" spans="12:12" x14ac:dyDescent="0.2">
      <c r="L698" s="9"/>
    </row>
    <row r="699" spans="12:12" x14ac:dyDescent="0.2">
      <c r="L699" s="9"/>
    </row>
    <row r="700" spans="12:12" x14ac:dyDescent="0.2">
      <c r="L700" s="9"/>
    </row>
    <row r="701" spans="12:12" x14ac:dyDescent="0.2">
      <c r="L701" s="9"/>
    </row>
    <row r="702" spans="12:12" x14ac:dyDescent="0.2">
      <c r="L702" s="9"/>
    </row>
    <row r="703" spans="12:12" x14ac:dyDescent="0.2">
      <c r="L703" s="9"/>
    </row>
    <row r="704" spans="12:12" x14ac:dyDescent="0.2">
      <c r="L704" s="9"/>
    </row>
    <row r="705" spans="12:12" x14ac:dyDescent="0.2">
      <c r="L705" s="9"/>
    </row>
    <row r="706" spans="12:12" x14ac:dyDescent="0.2">
      <c r="L706" s="9"/>
    </row>
    <row r="707" spans="12:12" x14ac:dyDescent="0.2">
      <c r="L707" s="9"/>
    </row>
    <row r="708" spans="12:12" x14ac:dyDescent="0.2">
      <c r="L708" s="9"/>
    </row>
    <row r="709" spans="12:12" x14ac:dyDescent="0.2">
      <c r="L709" s="9"/>
    </row>
    <row r="710" spans="12:12" x14ac:dyDescent="0.2">
      <c r="L710" s="9"/>
    </row>
    <row r="711" spans="12:12" x14ac:dyDescent="0.2">
      <c r="L711" s="9"/>
    </row>
    <row r="712" spans="12:12" x14ac:dyDescent="0.2">
      <c r="L712" s="9"/>
    </row>
    <row r="713" spans="12:12" x14ac:dyDescent="0.2">
      <c r="L713" s="9"/>
    </row>
    <row r="714" spans="12:12" x14ac:dyDescent="0.2">
      <c r="L714" s="9"/>
    </row>
    <row r="715" spans="12:12" x14ac:dyDescent="0.2">
      <c r="L715" s="9"/>
    </row>
    <row r="716" spans="12:12" x14ac:dyDescent="0.2">
      <c r="L716" s="9"/>
    </row>
    <row r="717" spans="12:12" x14ac:dyDescent="0.2">
      <c r="L717" s="9"/>
    </row>
    <row r="718" spans="12:12" x14ac:dyDescent="0.2">
      <c r="L718" s="9"/>
    </row>
    <row r="719" spans="12:12" x14ac:dyDescent="0.2">
      <c r="L719" s="9"/>
    </row>
    <row r="720" spans="12:12" x14ac:dyDescent="0.2">
      <c r="L720" s="9"/>
    </row>
    <row r="721" spans="12:12" x14ac:dyDescent="0.2">
      <c r="L721" s="9"/>
    </row>
    <row r="722" spans="12:12" x14ac:dyDescent="0.2">
      <c r="L722" s="9"/>
    </row>
    <row r="723" spans="12:12" x14ac:dyDescent="0.2">
      <c r="L723" s="9"/>
    </row>
    <row r="724" spans="12:12" x14ac:dyDescent="0.2">
      <c r="L724" s="9"/>
    </row>
    <row r="725" spans="12:12" x14ac:dyDescent="0.2">
      <c r="L725" s="9"/>
    </row>
    <row r="726" spans="12:12" x14ac:dyDescent="0.2">
      <c r="L726" s="9"/>
    </row>
    <row r="727" spans="12:12" x14ac:dyDescent="0.2">
      <c r="L727" s="9"/>
    </row>
    <row r="728" spans="12:12" x14ac:dyDescent="0.2">
      <c r="L728" s="9"/>
    </row>
    <row r="729" spans="12:12" x14ac:dyDescent="0.2">
      <c r="L729" s="9"/>
    </row>
    <row r="730" spans="12:12" x14ac:dyDescent="0.2">
      <c r="L730" s="9"/>
    </row>
    <row r="731" spans="12:12" x14ac:dyDescent="0.2">
      <c r="L731" s="9"/>
    </row>
    <row r="732" spans="12:12" x14ac:dyDescent="0.2">
      <c r="L732" s="9"/>
    </row>
    <row r="733" spans="12:12" x14ac:dyDescent="0.2">
      <c r="L733" s="9"/>
    </row>
    <row r="734" spans="12:12" x14ac:dyDescent="0.2">
      <c r="L734" s="9"/>
    </row>
    <row r="735" spans="12:12" x14ac:dyDescent="0.2">
      <c r="L735" s="9"/>
    </row>
    <row r="736" spans="12:12" x14ac:dyDescent="0.2">
      <c r="L736" s="9"/>
    </row>
    <row r="737" spans="12:12" x14ac:dyDescent="0.2">
      <c r="L737" s="9"/>
    </row>
    <row r="738" spans="12:12" x14ac:dyDescent="0.2">
      <c r="L738" s="9"/>
    </row>
    <row r="739" spans="12:12" x14ac:dyDescent="0.2">
      <c r="L739" s="9"/>
    </row>
    <row r="740" spans="12:12" x14ac:dyDescent="0.2">
      <c r="L740" s="9"/>
    </row>
    <row r="741" spans="12:12" x14ac:dyDescent="0.2">
      <c r="L741" s="9"/>
    </row>
    <row r="742" spans="12:12" x14ac:dyDescent="0.2">
      <c r="L742" s="9"/>
    </row>
    <row r="743" spans="12:12" x14ac:dyDescent="0.2">
      <c r="L743" s="9"/>
    </row>
    <row r="744" spans="12:12" x14ac:dyDescent="0.2">
      <c r="L744" s="9"/>
    </row>
    <row r="745" spans="12:12" x14ac:dyDescent="0.2">
      <c r="L745" s="9"/>
    </row>
    <row r="746" spans="12:12" x14ac:dyDescent="0.2">
      <c r="L746" s="9"/>
    </row>
    <row r="747" spans="12:12" x14ac:dyDescent="0.2">
      <c r="L747" s="9"/>
    </row>
    <row r="748" spans="12:12" x14ac:dyDescent="0.2">
      <c r="L748" s="9"/>
    </row>
    <row r="749" spans="12:12" x14ac:dyDescent="0.2">
      <c r="L749" s="9"/>
    </row>
    <row r="750" spans="12:12" x14ac:dyDescent="0.2">
      <c r="L750" s="9"/>
    </row>
    <row r="751" spans="12:12" x14ac:dyDescent="0.2">
      <c r="L751" s="9"/>
    </row>
    <row r="752" spans="12:12" x14ac:dyDescent="0.2">
      <c r="L752" s="9"/>
    </row>
    <row r="753" spans="12:12" x14ac:dyDescent="0.2">
      <c r="L753" s="9"/>
    </row>
    <row r="754" spans="12:12" x14ac:dyDescent="0.2">
      <c r="L754" s="9"/>
    </row>
    <row r="755" spans="12:12" x14ac:dyDescent="0.2">
      <c r="L755" s="9"/>
    </row>
    <row r="756" spans="12:12" x14ac:dyDescent="0.2">
      <c r="L756" s="9"/>
    </row>
    <row r="757" spans="12:12" x14ac:dyDescent="0.2">
      <c r="L757" s="9"/>
    </row>
    <row r="758" spans="12:12" x14ac:dyDescent="0.2">
      <c r="L758" s="9"/>
    </row>
    <row r="759" spans="12:12" x14ac:dyDescent="0.2">
      <c r="L759" s="9"/>
    </row>
    <row r="760" spans="12:12" x14ac:dyDescent="0.2">
      <c r="L760" s="9"/>
    </row>
    <row r="761" spans="12:12" x14ac:dyDescent="0.2">
      <c r="L761" s="9"/>
    </row>
    <row r="762" spans="12:12" x14ac:dyDescent="0.2">
      <c r="L762" s="9"/>
    </row>
    <row r="763" spans="12:12" x14ac:dyDescent="0.2">
      <c r="L763" s="9"/>
    </row>
    <row r="764" spans="12:12" x14ac:dyDescent="0.2">
      <c r="L764" s="9"/>
    </row>
    <row r="765" spans="12:12" x14ac:dyDescent="0.2">
      <c r="L765" s="9"/>
    </row>
    <row r="766" spans="12:12" x14ac:dyDescent="0.2">
      <c r="L766" s="9"/>
    </row>
    <row r="767" spans="12:12" x14ac:dyDescent="0.2">
      <c r="L767" s="9"/>
    </row>
    <row r="768" spans="12:12" x14ac:dyDescent="0.2">
      <c r="L768" s="9"/>
    </row>
    <row r="769" spans="12:12" x14ac:dyDescent="0.2">
      <c r="L769" s="9"/>
    </row>
    <row r="770" spans="12:12" x14ac:dyDescent="0.2">
      <c r="L770" s="9"/>
    </row>
    <row r="771" spans="12:12" x14ac:dyDescent="0.2">
      <c r="L771" s="9"/>
    </row>
    <row r="772" spans="12:12" x14ac:dyDescent="0.2">
      <c r="L772" s="9"/>
    </row>
    <row r="773" spans="12:12" x14ac:dyDescent="0.2">
      <c r="L773" s="9"/>
    </row>
    <row r="774" spans="12:12" x14ac:dyDescent="0.2">
      <c r="L774" s="9"/>
    </row>
    <row r="775" spans="12:12" x14ac:dyDescent="0.2">
      <c r="L775" s="9"/>
    </row>
    <row r="776" spans="12:12" x14ac:dyDescent="0.2">
      <c r="L776" s="9"/>
    </row>
    <row r="777" spans="12:12" x14ac:dyDescent="0.2">
      <c r="L777" s="9"/>
    </row>
    <row r="778" spans="12:12" x14ac:dyDescent="0.2">
      <c r="L778" s="9"/>
    </row>
    <row r="779" spans="12:12" x14ac:dyDescent="0.2">
      <c r="L779" s="9"/>
    </row>
    <row r="780" spans="12:12" x14ac:dyDescent="0.2">
      <c r="L780" s="9"/>
    </row>
    <row r="781" spans="12:12" x14ac:dyDescent="0.2">
      <c r="L781" s="9"/>
    </row>
    <row r="782" spans="12:12" x14ac:dyDescent="0.2">
      <c r="L782" s="9"/>
    </row>
    <row r="783" spans="12:12" x14ac:dyDescent="0.2">
      <c r="L783" s="9"/>
    </row>
    <row r="784" spans="12:12" x14ac:dyDescent="0.2">
      <c r="L784" s="9"/>
    </row>
    <row r="785" spans="12:12" x14ac:dyDescent="0.2">
      <c r="L785" s="9"/>
    </row>
    <row r="786" spans="12:12" x14ac:dyDescent="0.2">
      <c r="L786" s="9"/>
    </row>
    <row r="787" spans="12:12" x14ac:dyDescent="0.2">
      <c r="L787" s="9"/>
    </row>
    <row r="788" spans="12:12" x14ac:dyDescent="0.2">
      <c r="L788" s="9"/>
    </row>
    <row r="789" spans="12:12" x14ac:dyDescent="0.2">
      <c r="L789" s="9"/>
    </row>
    <row r="790" spans="12:12" x14ac:dyDescent="0.2">
      <c r="L790" s="9"/>
    </row>
    <row r="791" spans="12:12" x14ac:dyDescent="0.2">
      <c r="L791" s="9"/>
    </row>
    <row r="792" spans="12:12" x14ac:dyDescent="0.2">
      <c r="L792" s="9"/>
    </row>
    <row r="793" spans="12:12" x14ac:dyDescent="0.2">
      <c r="L793" s="9"/>
    </row>
    <row r="794" spans="12:12" x14ac:dyDescent="0.2">
      <c r="L794" s="9"/>
    </row>
    <row r="795" spans="12:12" x14ac:dyDescent="0.2">
      <c r="L795" s="9"/>
    </row>
    <row r="796" spans="12:12" x14ac:dyDescent="0.2">
      <c r="L796" s="9"/>
    </row>
    <row r="797" spans="12:12" x14ac:dyDescent="0.2">
      <c r="L797" s="9"/>
    </row>
    <row r="798" spans="12:12" x14ac:dyDescent="0.2">
      <c r="L798" s="9"/>
    </row>
    <row r="799" spans="12:12" x14ac:dyDescent="0.2">
      <c r="L799" s="9"/>
    </row>
    <row r="800" spans="12:12" x14ac:dyDescent="0.2">
      <c r="L800" s="9"/>
    </row>
    <row r="801" spans="12:12" x14ac:dyDescent="0.2">
      <c r="L801" s="9"/>
    </row>
    <row r="802" spans="12:12" x14ac:dyDescent="0.2">
      <c r="L802" s="9"/>
    </row>
    <row r="803" spans="12:12" x14ac:dyDescent="0.2">
      <c r="L803" s="9"/>
    </row>
    <row r="804" spans="12:12" x14ac:dyDescent="0.2">
      <c r="L804" s="9"/>
    </row>
    <row r="805" spans="12:12" x14ac:dyDescent="0.2">
      <c r="L805" s="9"/>
    </row>
    <row r="806" spans="12:12" x14ac:dyDescent="0.2">
      <c r="L806" s="9"/>
    </row>
    <row r="807" spans="12:12" x14ac:dyDescent="0.2">
      <c r="L807" s="9"/>
    </row>
    <row r="808" spans="12:12" x14ac:dyDescent="0.2">
      <c r="L808" s="9"/>
    </row>
    <row r="809" spans="12:12" x14ac:dyDescent="0.2">
      <c r="L809" s="9"/>
    </row>
    <row r="810" spans="12:12" x14ac:dyDescent="0.2">
      <c r="L810" s="9"/>
    </row>
    <row r="811" spans="12:12" x14ac:dyDescent="0.2">
      <c r="L811" s="9"/>
    </row>
    <row r="812" spans="12:12" x14ac:dyDescent="0.2">
      <c r="L812" s="9"/>
    </row>
    <row r="813" spans="12:12" x14ac:dyDescent="0.2">
      <c r="L813" s="9"/>
    </row>
    <row r="814" spans="12:12" x14ac:dyDescent="0.2">
      <c r="L814" s="9"/>
    </row>
    <row r="815" spans="12:12" x14ac:dyDescent="0.2">
      <c r="L815" s="9"/>
    </row>
    <row r="816" spans="12:12" x14ac:dyDescent="0.2">
      <c r="L816" s="9"/>
    </row>
    <row r="817" spans="12:12" x14ac:dyDescent="0.2">
      <c r="L817" s="9"/>
    </row>
    <row r="818" spans="12:12" x14ac:dyDescent="0.2">
      <c r="L818" s="9"/>
    </row>
    <row r="819" spans="12:12" x14ac:dyDescent="0.2">
      <c r="L819" s="9"/>
    </row>
    <row r="820" spans="12:12" x14ac:dyDescent="0.2">
      <c r="L820" s="9"/>
    </row>
    <row r="821" spans="12:12" x14ac:dyDescent="0.2">
      <c r="L821" s="9"/>
    </row>
    <row r="822" spans="12:12" x14ac:dyDescent="0.2">
      <c r="L822" s="9"/>
    </row>
    <row r="823" spans="12:12" x14ac:dyDescent="0.2">
      <c r="L823" s="9"/>
    </row>
    <row r="824" spans="12:12" x14ac:dyDescent="0.2">
      <c r="L824" s="9"/>
    </row>
    <row r="825" spans="12:12" x14ac:dyDescent="0.2">
      <c r="L825" s="9"/>
    </row>
    <row r="826" spans="12:12" x14ac:dyDescent="0.2">
      <c r="L826" s="9"/>
    </row>
    <row r="827" spans="12:12" x14ac:dyDescent="0.2">
      <c r="L827" s="9"/>
    </row>
    <row r="828" spans="12:12" x14ac:dyDescent="0.2">
      <c r="L828" s="9"/>
    </row>
    <row r="829" spans="12:12" x14ac:dyDescent="0.2">
      <c r="L829" s="9"/>
    </row>
    <row r="830" spans="12:12" x14ac:dyDescent="0.2">
      <c r="L830" s="9"/>
    </row>
    <row r="831" spans="12:12" x14ac:dyDescent="0.2">
      <c r="L831" s="9"/>
    </row>
    <row r="832" spans="12:12" x14ac:dyDescent="0.2">
      <c r="L832" s="9"/>
    </row>
    <row r="833" spans="12:12" x14ac:dyDescent="0.2">
      <c r="L833" s="9"/>
    </row>
    <row r="834" spans="12:12" x14ac:dyDescent="0.2">
      <c r="L834" s="9"/>
    </row>
    <row r="835" spans="12:12" x14ac:dyDescent="0.2">
      <c r="L835" s="9"/>
    </row>
    <row r="836" spans="12:12" x14ac:dyDescent="0.2">
      <c r="L836" s="9"/>
    </row>
    <row r="837" spans="12:12" x14ac:dyDescent="0.2">
      <c r="L837" s="9"/>
    </row>
    <row r="838" spans="12:12" x14ac:dyDescent="0.2">
      <c r="L838" s="9"/>
    </row>
    <row r="839" spans="12:12" x14ac:dyDescent="0.2">
      <c r="L839" s="9"/>
    </row>
    <row r="840" spans="12:12" x14ac:dyDescent="0.2">
      <c r="L840" s="9"/>
    </row>
    <row r="841" spans="12:12" x14ac:dyDescent="0.2">
      <c r="L841" s="9"/>
    </row>
    <row r="842" spans="12:12" x14ac:dyDescent="0.2">
      <c r="L842" s="9"/>
    </row>
    <row r="843" spans="12:12" x14ac:dyDescent="0.2">
      <c r="L843" s="9"/>
    </row>
    <row r="844" spans="12:12" x14ac:dyDescent="0.2">
      <c r="L844" s="9"/>
    </row>
    <row r="845" spans="12:12" x14ac:dyDescent="0.2">
      <c r="L845" s="9"/>
    </row>
    <row r="846" spans="12:12" x14ac:dyDescent="0.2">
      <c r="L846" s="9"/>
    </row>
    <row r="847" spans="12:12" x14ac:dyDescent="0.2">
      <c r="L847" s="9"/>
    </row>
    <row r="848" spans="12:12" x14ac:dyDescent="0.2">
      <c r="L848" s="9"/>
    </row>
    <row r="849" spans="12:12" x14ac:dyDescent="0.2">
      <c r="L849" s="9"/>
    </row>
    <row r="850" spans="12:12" x14ac:dyDescent="0.2">
      <c r="L850" s="9"/>
    </row>
    <row r="851" spans="12:12" x14ac:dyDescent="0.2">
      <c r="L851" s="9"/>
    </row>
    <row r="852" spans="12:12" x14ac:dyDescent="0.2">
      <c r="L852" s="9"/>
    </row>
    <row r="853" spans="12:12" x14ac:dyDescent="0.2">
      <c r="L853" s="9"/>
    </row>
    <row r="854" spans="12:12" x14ac:dyDescent="0.2">
      <c r="L854" s="9"/>
    </row>
    <row r="855" spans="12:12" x14ac:dyDescent="0.2">
      <c r="L855" s="9"/>
    </row>
    <row r="856" spans="12:12" x14ac:dyDescent="0.2">
      <c r="L856" s="9"/>
    </row>
    <row r="857" spans="12:12" x14ac:dyDescent="0.2">
      <c r="L857" s="9"/>
    </row>
    <row r="858" spans="12:12" x14ac:dyDescent="0.2">
      <c r="L858" s="9"/>
    </row>
    <row r="859" spans="12:12" x14ac:dyDescent="0.2">
      <c r="L859" s="9"/>
    </row>
    <row r="860" spans="12:12" x14ac:dyDescent="0.2">
      <c r="L860" s="9"/>
    </row>
    <row r="861" spans="12:12" x14ac:dyDescent="0.2">
      <c r="L861" s="9"/>
    </row>
    <row r="862" spans="12:12" x14ac:dyDescent="0.2">
      <c r="L862" s="9"/>
    </row>
    <row r="863" spans="12:12" x14ac:dyDescent="0.2">
      <c r="L863" s="9"/>
    </row>
    <row r="864" spans="12:12" x14ac:dyDescent="0.2">
      <c r="L864" s="9"/>
    </row>
    <row r="865" spans="12:12" x14ac:dyDescent="0.2">
      <c r="L865" s="9"/>
    </row>
    <row r="866" spans="12:12" x14ac:dyDescent="0.2">
      <c r="L866" s="9"/>
    </row>
    <row r="867" spans="12:12" x14ac:dyDescent="0.2">
      <c r="L867" s="9"/>
    </row>
    <row r="868" spans="12:12" x14ac:dyDescent="0.2">
      <c r="L868" s="9"/>
    </row>
    <row r="869" spans="12:12" x14ac:dyDescent="0.2">
      <c r="L869" s="9"/>
    </row>
    <row r="870" spans="12:12" x14ac:dyDescent="0.2">
      <c r="L870" s="9"/>
    </row>
    <row r="871" spans="12:12" x14ac:dyDescent="0.2">
      <c r="L871" s="9"/>
    </row>
    <row r="872" spans="12:12" x14ac:dyDescent="0.2">
      <c r="L872" s="9"/>
    </row>
    <row r="873" spans="12:12" x14ac:dyDescent="0.2">
      <c r="L873" s="9"/>
    </row>
    <row r="874" spans="12:12" x14ac:dyDescent="0.2">
      <c r="L874" s="9"/>
    </row>
    <row r="875" spans="12:12" x14ac:dyDescent="0.2">
      <c r="L875" s="9"/>
    </row>
    <row r="876" spans="12:12" x14ac:dyDescent="0.2">
      <c r="L876" s="9"/>
    </row>
    <row r="877" spans="12:12" x14ac:dyDescent="0.2">
      <c r="L877" s="9"/>
    </row>
    <row r="878" spans="12:12" x14ac:dyDescent="0.2">
      <c r="L878" s="9"/>
    </row>
    <row r="879" spans="12:12" x14ac:dyDescent="0.2">
      <c r="L879" s="9"/>
    </row>
    <row r="880" spans="12:12" x14ac:dyDescent="0.2">
      <c r="L880" s="9"/>
    </row>
    <row r="881" spans="12:12" x14ac:dyDescent="0.2">
      <c r="L881" s="9"/>
    </row>
    <row r="882" spans="12:12" x14ac:dyDescent="0.2">
      <c r="L882" s="9"/>
    </row>
    <row r="883" spans="12:12" x14ac:dyDescent="0.2">
      <c r="L883" s="9"/>
    </row>
    <row r="884" spans="12:12" x14ac:dyDescent="0.2">
      <c r="L884" s="9"/>
    </row>
    <row r="885" spans="12:12" x14ac:dyDescent="0.2">
      <c r="L885" s="9"/>
    </row>
    <row r="886" spans="12:12" x14ac:dyDescent="0.2">
      <c r="L886" s="9"/>
    </row>
    <row r="887" spans="12:12" x14ac:dyDescent="0.2">
      <c r="L887" s="9"/>
    </row>
    <row r="888" spans="12:12" x14ac:dyDescent="0.2">
      <c r="L888" s="9"/>
    </row>
    <row r="889" spans="12:12" x14ac:dyDescent="0.2">
      <c r="L889" s="9"/>
    </row>
    <row r="890" spans="12:12" x14ac:dyDescent="0.2">
      <c r="L890" s="9"/>
    </row>
    <row r="891" spans="12:12" x14ac:dyDescent="0.2">
      <c r="L891" s="9"/>
    </row>
    <row r="892" spans="12:12" x14ac:dyDescent="0.2">
      <c r="L892" s="9"/>
    </row>
    <row r="893" spans="12:12" x14ac:dyDescent="0.2">
      <c r="L893" s="9"/>
    </row>
    <row r="894" spans="12:12" x14ac:dyDescent="0.2">
      <c r="L894" s="9"/>
    </row>
    <row r="895" spans="12:12" x14ac:dyDescent="0.2">
      <c r="L895" s="9"/>
    </row>
    <row r="896" spans="12:12" x14ac:dyDescent="0.2">
      <c r="L896" s="9"/>
    </row>
    <row r="897" spans="12:12" x14ac:dyDescent="0.2">
      <c r="L897" s="9"/>
    </row>
    <row r="898" spans="12:12" x14ac:dyDescent="0.2">
      <c r="L898" s="9"/>
    </row>
    <row r="899" spans="12:12" x14ac:dyDescent="0.2">
      <c r="L899" s="9"/>
    </row>
    <row r="900" spans="12:12" x14ac:dyDescent="0.2">
      <c r="L900" s="9"/>
    </row>
    <row r="901" spans="12:12" x14ac:dyDescent="0.2">
      <c r="L901" s="9"/>
    </row>
    <row r="902" spans="12:12" x14ac:dyDescent="0.2">
      <c r="L902" s="9"/>
    </row>
    <row r="903" spans="12:12" x14ac:dyDescent="0.2">
      <c r="L903" s="9"/>
    </row>
    <row r="904" spans="12:12" x14ac:dyDescent="0.2">
      <c r="L904" s="9"/>
    </row>
    <row r="905" spans="12:12" x14ac:dyDescent="0.2">
      <c r="L905" s="9"/>
    </row>
    <row r="906" spans="12:12" x14ac:dyDescent="0.2">
      <c r="L906" s="9"/>
    </row>
    <row r="907" spans="12:12" x14ac:dyDescent="0.2">
      <c r="L907" s="9"/>
    </row>
    <row r="908" spans="12:12" x14ac:dyDescent="0.2">
      <c r="L908" s="9"/>
    </row>
    <row r="909" spans="12:12" x14ac:dyDescent="0.2">
      <c r="L909" s="9"/>
    </row>
    <row r="910" spans="12:12" x14ac:dyDescent="0.2">
      <c r="L910" s="9"/>
    </row>
    <row r="911" spans="12:12" x14ac:dyDescent="0.2">
      <c r="L911" s="9"/>
    </row>
    <row r="912" spans="12:12" x14ac:dyDescent="0.2">
      <c r="L912" s="9"/>
    </row>
    <row r="913" spans="12:12" x14ac:dyDescent="0.2">
      <c r="L913" s="9"/>
    </row>
    <row r="914" spans="12:12" x14ac:dyDescent="0.2">
      <c r="L914" s="9"/>
    </row>
    <row r="915" spans="12:12" x14ac:dyDescent="0.2">
      <c r="L915" s="9"/>
    </row>
    <row r="916" spans="12:12" x14ac:dyDescent="0.2">
      <c r="L916" s="9"/>
    </row>
    <row r="917" spans="12:12" x14ac:dyDescent="0.2">
      <c r="L917" s="9"/>
    </row>
    <row r="918" spans="12:12" x14ac:dyDescent="0.2">
      <c r="L918" s="9"/>
    </row>
    <row r="919" spans="12:12" x14ac:dyDescent="0.2">
      <c r="L919" s="9"/>
    </row>
    <row r="920" spans="12:12" x14ac:dyDescent="0.2">
      <c r="L920" s="9"/>
    </row>
    <row r="921" spans="12:12" x14ac:dyDescent="0.2">
      <c r="L921" s="9"/>
    </row>
    <row r="922" spans="12:12" x14ac:dyDescent="0.2">
      <c r="L922" s="9"/>
    </row>
    <row r="923" spans="12:12" x14ac:dyDescent="0.2">
      <c r="L923" s="9"/>
    </row>
    <row r="924" spans="12:12" x14ac:dyDescent="0.2">
      <c r="L924" s="9"/>
    </row>
    <row r="925" spans="12:12" x14ac:dyDescent="0.2">
      <c r="L925" s="9"/>
    </row>
    <row r="926" spans="12:12" x14ac:dyDescent="0.2">
      <c r="L926" s="9"/>
    </row>
    <row r="927" spans="12:12" x14ac:dyDescent="0.2">
      <c r="L927" s="9"/>
    </row>
    <row r="928" spans="12:12" x14ac:dyDescent="0.2">
      <c r="L928" s="9"/>
    </row>
    <row r="929" spans="12:12" x14ac:dyDescent="0.2">
      <c r="L929" s="9"/>
    </row>
    <row r="930" spans="12:12" x14ac:dyDescent="0.2">
      <c r="L930" s="9"/>
    </row>
    <row r="931" spans="12:12" x14ac:dyDescent="0.2">
      <c r="L931" s="9"/>
    </row>
    <row r="932" spans="12:12" x14ac:dyDescent="0.2">
      <c r="L932" s="9"/>
    </row>
    <row r="933" spans="12:12" x14ac:dyDescent="0.2">
      <c r="L933" s="9"/>
    </row>
    <row r="934" spans="12:12" x14ac:dyDescent="0.2">
      <c r="L934" s="9"/>
    </row>
    <row r="935" spans="12:12" x14ac:dyDescent="0.2">
      <c r="L935" s="9"/>
    </row>
    <row r="936" spans="12:12" x14ac:dyDescent="0.2">
      <c r="L936" s="9"/>
    </row>
    <row r="937" spans="12:12" x14ac:dyDescent="0.2">
      <c r="L937" s="9"/>
    </row>
    <row r="938" spans="12:12" x14ac:dyDescent="0.2">
      <c r="L938" s="9"/>
    </row>
    <row r="939" spans="12:12" x14ac:dyDescent="0.2">
      <c r="L939" s="9"/>
    </row>
    <row r="940" spans="12:12" x14ac:dyDescent="0.2">
      <c r="L940" s="9"/>
    </row>
    <row r="941" spans="12:12" x14ac:dyDescent="0.2">
      <c r="L941" s="9"/>
    </row>
    <row r="942" spans="12:12" x14ac:dyDescent="0.2">
      <c r="L942" s="9"/>
    </row>
    <row r="943" spans="12:12" x14ac:dyDescent="0.2">
      <c r="L943" s="9"/>
    </row>
    <row r="944" spans="12:12" x14ac:dyDescent="0.2">
      <c r="L944" s="9"/>
    </row>
    <row r="945" spans="12:12" x14ac:dyDescent="0.2">
      <c r="L945" s="9"/>
    </row>
    <row r="946" spans="12:12" x14ac:dyDescent="0.2">
      <c r="L946" s="9"/>
    </row>
    <row r="947" spans="12:12" x14ac:dyDescent="0.2">
      <c r="L947" s="9"/>
    </row>
    <row r="948" spans="12:12" x14ac:dyDescent="0.2">
      <c r="L948" s="9"/>
    </row>
    <row r="949" spans="12:12" x14ac:dyDescent="0.2">
      <c r="L949" s="9"/>
    </row>
    <row r="950" spans="12:12" x14ac:dyDescent="0.2">
      <c r="L950" s="9"/>
    </row>
    <row r="951" spans="12:12" x14ac:dyDescent="0.2">
      <c r="L951" s="9"/>
    </row>
    <row r="952" spans="12:12" x14ac:dyDescent="0.2">
      <c r="L952" s="9"/>
    </row>
    <row r="953" spans="12:12" x14ac:dyDescent="0.2">
      <c r="L953" s="9"/>
    </row>
    <row r="954" spans="12:12" x14ac:dyDescent="0.2">
      <c r="L954" s="9"/>
    </row>
    <row r="955" spans="12:12" x14ac:dyDescent="0.2">
      <c r="L955" s="9"/>
    </row>
    <row r="956" spans="12:12" x14ac:dyDescent="0.2">
      <c r="L956" s="9"/>
    </row>
    <row r="957" spans="12:12" x14ac:dyDescent="0.2">
      <c r="L957" s="9"/>
    </row>
    <row r="958" spans="12:12" x14ac:dyDescent="0.2">
      <c r="L958" s="9"/>
    </row>
    <row r="959" spans="12:12" x14ac:dyDescent="0.2">
      <c r="L959" s="9"/>
    </row>
    <row r="960" spans="12:12" x14ac:dyDescent="0.2">
      <c r="L960" s="9"/>
    </row>
    <row r="961" spans="12:12" x14ac:dyDescent="0.2">
      <c r="L961" s="9"/>
    </row>
    <row r="962" spans="12:12" x14ac:dyDescent="0.2">
      <c r="L962" s="9"/>
    </row>
    <row r="963" spans="12:12" x14ac:dyDescent="0.2">
      <c r="L963" s="9"/>
    </row>
    <row r="964" spans="12:12" x14ac:dyDescent="0.2">
      <c r="L964" s="9"/>
    </row>
    <row r="965" spans="12:12" x14ac:dyDescent="0.2">
      <c r="L965" s="9"/>
    </row>
    <row r="966" spans="12:12" x14ac:dyDescent="0.2">
      <c r="L966" s="9"/>
    </row>
    <row r="967" spans="12:12" x14ac:dyDescent="0.2">
      <c r="L967" s="9"/>
    </row>
    <row r="968" spans="12:12" x14ac:dyDescent="0.2">
      <c r="L968" s="9"/>
    </row>
    <row r="969" spans="12:12" x14ac:dyDescent="0.2">
      <c r="L969" s="9"/>
    </row>
    <row r="970" spans="12:12" x14ac:dyDescent="0.2">
      <c r="L970" s="9"/>
    </row>
    <row r="971" spans="12:12" x14ac:dyDescent="0.2">
      <c r="L971" s="9"/>
    </row>
    <row r="972" spans="12:12" x14ac:dyDescent="0.2">
      <c r="L972" s="9"/>
    </row>
    <row r="973" spans="12:12" x14ac:dyDescent="0.2">
      <c r="L973" s="9"/>
    </row>
    <row r="974" spans="12:12" x14ac:dyDescent="0.2">
      <c r="L974" s="9"/>
    </row>
    <row r="975" spans="12:12" x14ac:dyDescent="0.2">
      <c r="L975" s="9"/>
    </row>
    <row r="976" spans="12:12" x14ac:dyDescent="0.2">
      <c r="L976" s="9"/>
    </row>
    <row r="977" spans="12:12" x14ac:dyDescent="0.2">
      <c r="L977" s="9"/>
    </row>
    <row r="978" spans="12:12" x14ac:dyDescent="0.2">
      <c r="L978" s="9"/>
    </row>
    <row r="979" spans="12:12" x14ac:dyDescent="0.2">
      <c r="L979" s="9"/>
    </row>
    <row r="980" spans="12:12" x14ac:dyDescent="0.2">
      <c r="L980" s="9"/>
    </row>
    <row r="981" spans="12:12" x14ac:dyDescent="0.2">
      <c r="L981" s="9"/>
    </row>
    <row r="982" spans="12:12" x14ac:dyDescent="0.2">
      <c r="L982" s="9"/>
    </row>
    <row r="983" spans="12:12" x14ac:dyDescent="0.2">
      <c r="L983" s="9"/>
    </row>
    <row r="984" spans="12:12" x14ac:dyDescent="0.2">
      <c r="L984" s="9"/>
    </row>
    <row r="985" spans="12:12" x14ac:dyDescent="0.2">
      <c r="L985" s="9"/>
    </row>
    <row r="986" spans="12:12" x14ac:dyDescent="0.2">
      <c r="L986" s="9"/>
    </row>
    <row r="987" spans="12:12" x14ac:dyDescent="0.2">
      <c r="L987" s="9"/>
    </row>
    <row r="988" spans="12:12" x14ac:dyDescent="0.2">
      <c r="L988" s="9"/>
    </row>
    <row r="989" spans="12:12" x14ac:dyDescent="0.2">
      <c r="L989" s="9"/>
    </row>
    <row r="990" spans="12:12" x14ac:dyDescent="0.2">
      <c r="L990" s="9"/>
    </row>
    <row r="991" spans="12:12" x14ac:dyDescent="0.2">
      <c r="L991" s="9"/>
    </row>
    <row r="992" spans="12:12" x14ac:dyDescent="0.2">
      <c r="L992" s="9"/>
    </row>
    <row r="993" spans="12:12" x14ac:dyDescent="0.2">
      <c r="L993" s="9"/>
    </row>
    <row r="994" spans="12:12" x14ac:dyDescent="0.2">
      <c r="L994" s="9"/>
    </row>
    <row r="995" spans="12:12" x14ac:dyDescent="0.2">
      <c r="L995" s="9"/>
    </row>
    <row r="996" spans="12:12" x14ac:dyDescent="0.2">
      <c r="L996" s="9"/>
    </row>
    <row r="997" spans="12:12" x14ac:dyDescent="0.2">
      <c r="L997" s="9"/>
    </row>
    <row r="998" spans="12:12" x14ac:dyDescent="0.2">
      <c r="L998" s="9"/>
    </row>
    <row r="999" spans="12:12" x14ac:dyDescent="0.2">
      <c r="L999" s="9"/>
    </row>
    <row r="1000" spans="12:12" x14ac:dyDescent="0.2">
      <c r="L1000" s="9"/>
    </row>
    <row r="1001" spans="12:12" x14ac:dyDescent="0.2">
      <c r="L1001" s="9"/>
    </row>
    <row r="1002" spans="12:12" x14ac:dyDescent="0.2">
      <c r="L1002" s="9"/>
    </row>
    <row r="1003" spans="12:12" x14ac:dyDescent="0.2">
      <c r="L1003" s="9"/>
    </row>
    <row r="1004" spans="12:12" x14ac:dyDescent="0.2">
      <c r="L1004" s="9"/>
    </row>
    <row r="1005" spans="12:12" x14ac:dyDescent="0.2">
      <c r="L1005" s="9"/>
    </row>
    <row r="1006" spans="12:12" x14ac:dyDescent="0.2">
      <c r="L1006" s="9"/>
    </row>
    <row r="1007" spans="12:12" x14ac:dyDescent="0.2">
      <c r="L1007" s="9"/>
    </row>
    <row r="1008" spans="12:12" x14ac:dyDescent="0.2">
      <c r="L1008" s="9"/>
    </row>
    <row r="1009" spans="12:12" x14ac:dyDescent="0.2">
      <c r="L1009" s="9"/>
    </row>
    <row r="1010" spans="12:12" x14ac:dyDescent="0.2">
      <c r="L1010" s="9"/>
    </row>
    <row r="1011" spans="12:12" x14ac:dyDescent="0.2">
      <c r="L1011" s="9"/>
    </row>
    <row r="1012" spans="12:12" x14ac:dyDescent="0.2">
      <c r="L1012" s="9"/>
    </row>
    <row r="1013" spans="12:12" x14ac:dyDescent="0.2">
      <c r="L1013" s="9"/>
    </row>
    <row r="1014" spans="12:12" x14ac:dyDescent="0.2">
      <c r="L1014" s="9"/>
    </row>
    <row r="1015" spans="12:12" x14ac:dyDescent="0.2">
      <c r="L1015" s="9"/>
    </row>
    <row r="1016" spans="12:12" x14ac:dyDescent="0.2">
      <c r="L1016" s="9"/>
    </row>
    <row r="1017" spans="12:12" x14ac:dyDescent="0.2">
      <c r="L1017" s="9"/>
    </row>
    <row r="1018" spans="12:12" x14ac:dyDescent="0.2">
      <c r="L1018" s="9"/>
    </row>
    <row r="1019" spans="12:12" x14ac:dyDescent="0.2">
      <c r="L1019" s="9"/>
    </row>
    <row r="1020" spans="12:12" x14ac:dyDescent="0.2">
      <c r="L1020" s="9"/>
    </row>
    <row r="1021" spans="12:12" x14ac:dyDescent="0.2">
      <c r="L1021" s="9"/>
    </row>
    <row r="1022" spans="12:12" x14ac:dyDescent="0.2">
      <c r="L1022" s="9"/>
    </row>
    <row r="1023" spans="12:12" x14ac:dyDescent="0.2">
      <c r="L1023" s="9"/>
    </row>
    <row r="1024" spans="12:12" x14ac:dyDescent="0.2">
      <c r="L1024" s="9"/>
    </row>
    <row r="1025" spans="12:12" x14ac:dyDescent="0.2">
      <c r="L1025" s="9"/>
    </row>
    <row r="1026" spans="12:12" x14ac:dyDescent="0.2">
      <c r="L1026" s="9"/>
    </row>
    <row r="1027" spans="12:12" x14ac:dyDescent="0.2">
      <c r="L1027" s="9"/>
    </row>
    <row r="1028" spans="12:12" x14ac:dyDescent="0.2">
      <c r="L1028" s="9"/>
    </row>
    <row r="1029" spans="12:12" x14ac:dyDescent="0.2">
      <c r="L1029" s="9"/>
    </row>
    <row r="1030" spans="12:12" x14ac:dyDescent="0.2">
      <c r="L1030" s="9"/>
    </row>
    <row r="1031" spans="12:12" x14ac:dyDescent="0.2">
      <c r="L1031" s="9"/>
    </row>
    <row r="1032" spans="12:12" x14ac:dyDescent="0.2">
      <c r="L1032" s="9"/>
    </row>
    <row r="1033" spans="12:12" x14ac:dyDescent="0.2">
      <c r="L1033" s="9"/>
    </row>
    <row r="1034" spans="12:12" x14ac:dyDescent="0.2">
      <c r="L1034" s="9"/>
    </row>
    <row r="1035" spans="12:12" x14ac:dyDescent="0.2">
      <c r="L1035" s="9"/>
    </row>
    <row r="1036" spans="12:12" x14ac:dyDescent="0.2">
      <c r="L1036" s="9"/>
    </row>
    <row r="1037" spans="12:12" x14ac:dyDescent="0.2">
      <c r="L1037" s="9"/>
    </row>
    <row r="1038" spans="12:12" x14ac:dyDescent="0.2">
      <c r="L1038" s="9"/>
    </row>
    <row r="1039" spans="12:12" x14ac:dyDescent="0.2">
      <c r="L1039" s="9"/>
    </row>
    <row r="1040" spans="12:12" x14ac:dyDescent="0.2">
      <c r="L1040" s="9"/>
    </row>
    <row r="1041" spans="12:12" x14ac:dyDescent="0.2">
      <c r="L1041" s="9"/>
    </row>
    <row r="1042" spans="12:12" x14ac:dyDescent="0.2">
      <c r="L1042" s="9"/>
    </row>
    <row r="1043" spans="12:12" x14ac:dyDescent="0.2">
      <c r="L1043" s="9"/>
    </row>
    <row r="1044" spans="12:12" x14ac:dyDescent="0.2">
      <c r="L1044" s="9"/>
    </row>
    <row r="1045" spans="12:12" x14ac:dyDescent="0.2">
      <c r="L1045" s="9"/>
    </row>
    <row r="1046" spans="12:12" x14ac:dyDescent="0.2">
      <c r="L1046" s="9"/>
    </row>
    <row r="1047" spans="12:12" x14ac:dyDescent="0.2">
      <c r="L1047" s="9"/>
    </row>
    <row r="1048" spans="12:12" x14ac:dyDescent="0.2">
      <c r="L1048" s="9"/>
    </row>
    <row r="1049" spans="12:12" x14ac:dyDescent="0.2">
      <c r="L1049" s="9"/>
    </row>
    <row r="1050" spans="12:12" x14ac:dyDescent="0.2">
      <c r="L1050" s="9"/>
    </row>
    <row r="1051" spans="12:12" x14ac:dyDescent="0.2">
      <c r="L1051" s="9"/>
    </row>
    <row r="1052" spans="12:12" x14ac:dyDescent="0.2">
      <c r="L1052" s="9"/>
    </row>
    <row r="1053" spans="12:12" x14ac:dyDescent="0.2">
      <c r="L1053" s="9"/>
    </row>
    <row r="1054" spans="12:12" x14ac:dyDescent="0.2">
      <c r="L1054" s="9"/>
    </row>
    <row r="1055" spans="12:12" x14ac:dyDescent="0.2">
      <c r="L1055" s="9"/>
    </row>
    <row r="1056" spans="12:12" x14ac:dyDescent="0.2">
      <c r="L1056" s="9"/>
    </row>
    <row r="1057" spans="12:12" x14ac:dyDescent="0.2">
      <c r="L1057" s="9"/>
    </row>
    <row r="1058" spans="12:12" x14ac:dyDescent="0.2">
      <c r="L1058" s="9"/>
    </row>
    <row r="1059" spans="12:12" x14ac:dyDescent="0.2">
      <c r="L1059" s="9"/>
    </row>
    <row r="1060" spans="12:12" x14ac:dyDescent="0.2">
      <c r="L1060" s="9"/>
    </row>
    <row r="1061" spans="12:12" x14ac:dyDescent="0.2">
      <c r="L1061" s="9"/>
    </row>
    <row r="1062" spans="12:12" x14ac:dyDescent="0.2">
      <c r="L1062" s="9"/>
    </row>
    <row r="1063" spans="12:12" x14ac:dyDescent="0.2">
      <c r="L1063" s="9"/>
    </row>
    <row r="1064" spans="12:12" x14ac:dyDescent="0.2">
      <c r="L1064" s="9"/>
    </row>
    <row r="1065" spans="12:12" x14ac:dyDescent="0.2">
      <c r="L1065" s="9"/>
    </row>
    <row r="1066" spans="12:12" x14ac:dyDescent="0.2">
      <c r="L1066" s="9"/>
    </row>
    <row r="1067" spans="12:12" x14ac:dyDescent="0.2">
      <c r="L1067" s="9"/>
    </row>
    <row r="1068" spans="12:12" x14ac:dyDescent="0.2">
      <c r="L1068" s="9"/>
    </row>
    <row r="1069" spans="12:12" x14ac:dyDescent="0.2">
      <c r="L1069" s="9"/>
    </row>
    <row r="1070" spans="12:12" x14ac:dyDescent="0.2">
      <c r="L1070" s="9"/>
    </row>
    <row r="1071" spans="12:12" x14ac:dyDescent="0.2">
      <c r="L1071" s="9"/>
    </row>
    <row r="1072" spans="12:12" x14ac:dyDescent="0.2">
      <c r="L1072" s="9"/>
    </row>
    <row r="1073" spans="12:12" x14ac:dyDescent="0.2">
      <c r="L1073" s="9"/>
    </row>
    <row r="1074" spans="12:12" x14ac:dyDescent="0.2">
      <c r="L1074" s="9"/>
    </row>
    <row r="1075" spans="12:12" x14ac:dyDescent="0.2">
      <c r="L1075" s="9"/>
    </row>
    <row r="1076" spans="12:12" x14ac:dyDescent="0.2">
      <c r="L1076" s="9"/>
    </row>
    <row r="1077" spans="12:12" x14ac:dyDescent="0.2">
      <c r="L1077" s="9"/>
    </row>
    <row r="1078" spans="12:12" x14ac:dyDescent="0.2">
      <c r="L1078" s="9"/>
    </row>
    <row r="1079" spans="12:12" x14ac:dyDescent="0.2">
      <c r="L1079" s="9"/>
    </row>
    <row r="1080" spans="12:12" x14ac:dyDescent="0.2">
      <c r="L1080" s="9"/>
    </row>
    <row r="1081" spans="12:12" x14ac:dyDescent="0.2">
      <c r="L1081" s="9"/>
    </row>
    <row r="1082" spans="12:12" x14ac:dyDescent="0.2">
      <c r="L1082" s="9"/>
    </row>
    <row r="1083" spans="12:12" x14ac:dyDescent="0.2">
      <c r="L1083" s="9"/>
    </row>
    <row r="1084" spans="12:12" x14ac:dyDescent="0.2">
      <c r="L1084" s="9"/>
    </row>
    <row r="1085" spans="12:12" x14ac:dyDescent="0.2">
      <c r="L1085" s="9"/>
    </row>
    <row r="1086" spans="12:12" x14ac:dyDescent="0.2">
      <c r="L1086" s="9"/>
    </row>
    <row r="1087" spans="12:12" x14ac:dyDescent="0.2">
      <c r="L1087" s="9"/>
    </row>
    <row r="1088" spans="12:12" x14ac:dyDescent="0.2">
      <c r="L1088" s="9"/>
    </row>
    <row r="1089" spans="12:12" x14ac:dyDescent="0.2">
      <c r="L1089" s="9"/>
    </row>
    <row r="1090" spans="12:12" x14ac:dyDescent="0.2">
      <c r="L1090" s="9"/>
    </row>
    <row r="1091" spans="12:12" x14ac:dyDescent="0.2">
      <c r="L1091" s="9"/>
    </row>
    <row r="1092" spans="12:12" x14ac:dyDescent="0.2">
      <c r="L1092" s="9"/>
    </row>
    <row r="1093" spans="12:12" x14ac:dyDescent="0.2">
      <c r="L1093" s="9"/>
    </row>
    <row r="1094" spans="12:12" x14ac:dyDescent="0.2">
      <c r="L1094" s="9"/>
    </row>
    <row r="1095" spans="12:12" x14ac:dyDescent="0.2">
      <c r="L1095" s="9"/>
    </row>
    <row r="1096" spans="12:12" x14ac:dyDescent="0.2">
      <c r="L1096" s="9"/>
    </row>
    <row r="1097" spans="12:12" x14ac:dyDescent="0.2">
      <c r="L1097" s="9"/>
    </row>
    <row r="1098" spans="12:12" x14ac:dyDescent="0.2">
      <c r="L1098" s="9"/>
    </row>
    <row r="1099" spans="12:12" x14ac:dyDescent="0.2">
      <c r="L1099" s="9"/>
    </row>
    <row r="1100" spans="12:12" x14ac:dyDescent="0.2">
      <c r="L1100" s="9"/>
    </row>
    <row r="1101" spans="12:12" x14ac:dyDescent="0.2">
      <c r="L1101" s="9"/>
    </row>
    <row r="1102" spans="12:12" x14ac:dyDescent="0.2">
      <c r="L1102" s="9"/>
    </row>
    <row r="1103" spans="12:12" x14ac:dyDescent="0.2">
      <c r="L1103" s="9"/>
    </row>
    <row r="1104" spans="12:12" x14ac:dyDescent="0.2">
      <c r="L1104" s="9"/>
    </row>
    <row r="1105" spans="12:12" x14ac:dyDescent="0.2">
      <c r="L1105" s="9"/>
    </row>
    <row r="1106" spans="12:12" x14ac:dyDescent="0.2">
      <c r="L1106" s="9"/>
    </row>
    <row r="1107" spans="12:12" x14ac:dyDescent="0.2">
      <c r="L1107" s="9"/>
    </row>
    <row r="1108" spans="12:12" x14ac:dyDescent="0.2">
      <c r="L1108" s="9"/>
    </row>
    <row r="1109" spans="12:12" x14ac:dyDescent="0.2">
      <c r="L1109" s="9"/>
    </row>
    <row r="1110" spans="12:12" x14ac:dyDescent="0.2">
      <c r="L1110" s="9"/>
    </row>
    <row r="1111" spans="12:12" x14ac:dyDescent="0.2">
      <c r="L1111" s="9"/>
    </row>
    <row r="1112" spans="12:12" x14ac:dyDescent="0.2">
      <c r="L1112" s="9"/>
    </row>
    <row r="1113" spans="12:12" x14ac:dyDescent="0.2">
      <c r="L1113" s="9"/>
    </row>
    <row r="1114" spans="12:12" x14ac:dyDescent="0.2">
      <c r="L1114" s="9"/>
    </row>
    <row r="1115" spans="12:12" x14ac:dyDescent="0.2">
      <c r="L1115" s="9"/>
    </row>
    <row r="1116" spans="12:12" x14ac:dyDescent="0.2">
      <c r="L1116" s="9"/>
    </row>
    <row r="1117" spans="12:12" x14ac:dyDescent="0.2">
      <c r="L1117" s="9"/>
    </row>
    <row r="1118" spans="12:12" x14ac:dyDescent="0.2">
      <c r="L1118" s="9"/>
    </row>
    <row r="1119" spans="12:12" x14ac:dyDescent="0.2">
      <c r="L1119" s="9"/>
    </row>
    <row r="1120" spans="12:12" x14ac:dyDescent="0.2">
      <c r="L1120" s="9"/>
    </row>
    <row r="1121" spans="12:12" x14ac:dyDescent="0.2">
      <c r="L1121" s="9"/>
    </row>
    <row r="1122" spans="12:12" x14ac:dyDescent="0.2">
      <c r="L1122" s="9"/>
    </row>
    <row r="1123" spans="12:12" x14ac:dyDescent="0.2">
      <c r="L1123" s="9"/>
    </row>
    <row r="1124" spans="12:12" x14ac:dyDescent="0.2">
      <c r="L1124" s="9"/>
    </row>
    <row r="1125" spans="12:12" x14ac:dyDescent="0.2">
      <c r="L1125" s="9"/>
    </row>
    <row r="1126" spans="12:12" x14ac:dyDescent="0.2">
      <c r="L1126" s="9"/>
    </row>
    <row r="1127" spans="12:12" x14ac:dyDescent="0.2">
      <c r="L1127" s="9"/>
    </row>
    <row r="1128" spans="12:12" x14ac:dyDescent="0.2">
      <c r="L1128" s="9"/>
    </row>
    <row r="1129" spans="12:12" x14ac:dyDescent="0.2">
      <c r="L1129" s="9"/>
    </row>
    <row r="1130" spans="12:12" x14ac:dyDescent="0.2">
      <c r="L1130" s="9"/>
    </row>
    <row r="1131" spans="12:12" x14ac:dyDescent="0.2">
      <c r="L1131" s="9"/>
    </row>
    <row r="1132" spans="12:12" x14ac:dyDescent="0.2">
      <c r="L1132" s="9"/>
    </row>
    <row r="1133" spans="12:12" x14ac:dyDescent="0.2">
      <c r="L1133" s="9"/>
    </row>
    <row r="1134" spans="12:12" x14ac:dyDescent="0.2">
      <c r="L1134" s="9"/>
    </row>
    <row r="1135" spans="12:12" x14ac:dyDescent="0.2">
      <c r="L1135" s="9"/>
    </row>
    <row r="1136" spans="12:12" x14ac:dyDescent="0.2">
      <c r="L1136" s="9"/>
    </row>
    <row r="1137" spans="12:12" x14ac:dyDescent="0.2">
      <c r="L1137" s="9"/>
    </row>
    <row r="1138" spans="12:12" x14ac:dyDescent="0.2">
      <c r="L1138" s="9"/>
    </row>
    <row r="1139" spans="12:12" x14ac:dyDescent="0.2">
      <c r="L1139" s="9"/>
    </row>
    <row r="1140" spans="12:12" x14ac:dyDescent="0.2">
      <c r="L1140" s="9"/>
    </row>
    <row r="1141" spans="12:12" x14ac:dyDescent="0.2">
      <c r="L1141" s="9"/>
    </row>
    <row r="1142" spans="12:12" x14ac:dyDescent="0.2">
      <c r="L1142" s="9"/>
    </row>
    <row r="1143" spans="12:12" x14ac:dyDescent="0.2">
      <c r="L1143" s="9"/>
    </row>
    <row r="1144" spans="12:12" x14ac:dyDescent="0.2">
      <c r="L1144" s="9"/>
    </row>
    <row r="1145" spans="12:12" x14ac:dyDescent="0.2">
      <c r="L1145" s="9"/>
    </row>
    <row r="1146" spans="12:12" x14ac:dyDescent="0.2">
      <c r="L1146" s="9"/>
    </row>
    <row r="1147" spans="12:12" x14ac:dyDescent="0.2">
      <c r="L1147" s="9"/>
    </row>
    <row r="1148" spans="12:12" x14ac:dyDescent="0.2">
      <c r="L1148" s="9"/>
    </row>
    <row r="1149" spans="12:12" x14ac:dyDescent="0.2">
      <c r="L1149" s="9"/>
    </row>
    <row r="1150" spans="12:12" x14ac:dyDescent="0.2">
      <c r="L1150" s="9"/>
    </row>
    <row r="1151" spans="12:12" x14ac:dyDescent="0.2">
      <c r="L1151" s="9"/>
    </row>
    <row r="1152" spans="12:12" x14ac:dyDescent="0.2">
      <c r="L1152" s="9"/>
    </row>
  </sheetData>
  <mergeCells count="25">
    <mergeCell ref="A343:C343"/>
    <mergeCell ref="A344:C344"/>
    <mergeCell ref="B71:B87"/>
    <mergeCell ref="A104:C104"/>
    <mergeCell ref="A135:C135"/>
    <mergeCell ref="A190:C190"/>
    <mergeCell ref="A223:C223"/>
    <mergeCell ref="A279:C279"/>
    <mergeCell ref="A290:C290"/>
    <mergeCell ref="A1:R1"/>
    <mergeCell ref="A2:R2"/>
    <mergeCell ref="E5:K5"/>
    <mergeCell ref="A4:A6"/>
    <mergeCell ref="A14:C14"/>
    <mergeCell ref="C4:C6"/>
    <mergeCell ref="D4:D6"/>
    <mergeCell ref="P4:P6"/>
    <mergeCell ref="Q4:Q6"/>
    <mergeCell ref="R4:R6"/>
    <mergeCell ref="B4:B6"/>
    <mergeCell ref="A31:C31"/>
    <mergeCell ref="A32:A69"/>
    <mergeCell ref="A70:C70"/>
    <mergeCell ref="A236:C236"/>
    <mergeCell ref="A268:C268"/>
  </mergeCells>
  <phoneticPr fontId="0" type="noConversion"/>
  <printOptions horizontalCentered="1"/>
  <pageMargins left="0.75" right="0.75" top="0.39370078740157483" bottom="0.19685039370078741" header="0.59055118110236227" footer="0.19685039370078741"/>
  <pageSetup scale="60" orientation="landscape" horizontalDpi="180" verticalDpi="18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52"/>
  <sheetViews>
    <sheetView showGridLines="0" topLeftCell="A307" zoomScale="75" workbookViewId="0">
      <selection activeCell="B347" sqref="B347"/>
    </sheetView>
  </sheetViews>
  <sheetFormatPr baseColWidth="10" defaultRowHeight="12.75" x14ac:dyDescent="0.2"/>
  <cols>
    <col min="1" max="1" width="8.140625" style="3" customWidth="1"/>
    <col min="2" max="2" width="20.85546875" style="3" bestFit="1" customWidth="1"/>
    <col min="3" max="3" width="27.42578125" bestFit="1" customWidth="1"/>
    <col min="4" max="4" width="11.5703125" style="2" customWidth="1"/>
    <col min="5" max="7" width="9.7109375" style="2" customWidth="1"/>
    <col min="8" max="8" width="13.140625" style="10" customWidth="1"/>
    <col min="9" max="9" width="11.42578125" style="10"/>
    <col min="10" max="10" width="8.7109375" style="10" customWidth="1"/>
    <col min="11" max="11" width="9.28515625" style="10" bestFit="1" customWidth="1"/>
    <col min="12" max="12" width="11.5703125" style="10" customWidth="1"/>
    <col min="13" max="13" width="12.85546875" style="10" customWidth="1"/>
    <col min="14" max="15" width="11.42578125" style="10"/>
    <col min="16" max="16" width="12.85546875" style="10" customWidth="1"/>
    <col min="17" max="17" width="13.7109375" style="10" customWidth="1"/>
    <col min="18" max="18" width="13.5703125" style="10" customWidth="1"/>
  </cols>
  <sheetData>
    <row r="1" spans="1:20" ht="15.75" x14ac:dyDescent="0.25">
      <c r="A1" s="277" t="s">
        <v>311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</row>
    <row r="2" spans="1:20" ht="15.75" x14ac:dyDescent="0.25">
      <c r="A2" s="277" t="s">
        <v>371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</row>
    <row r="3" spans="1:20" ht="14.25" customHeight="1" x14ac:dyDescent="0.25">
      <c r="A3" s="41" t="s">
        <v>500</v>
      </c>
      <c r="B3" s="11"/>
      <c r="C3" s="11"/>
      <c r="D3" s="12"/>
      <c r="E3" s="12"/>
      <c r="F3" s="12"/>
      <c r="G3" s="12"/>
      <c r="H3" s="13"/>
      <c r="I3" s="13"/>
      <c r="J3" s="13"/>
      <c r="K3" s="13"/>
      <c r="L3" s="13"/>
      <c r="M3" s="13"/>
    </row>
    <row r="4" spans="1:20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397</v>
      </c>
      <c r="E4" s="117" t="s">
        <v>315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250" t="s">
        <v>394</v>
      </c>
      <c r="Q4" s="284" t="s">
        <v>395</v>
      </c>
      <c r="R4" s="263" t="s">
        <v>396</v>
      </c>
    </row>
    <row r="5" spans="1:20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118" t="s">
        <v>316</v>
      </c>
      <c r="M5" s="118"/>
      <c r="N5" s="118"/>
      <c r="O5" s="118"/>
      <c r="P5" s="251"/>
      <c r="Q5" s="285"/>
      <c r="R5" s="264"/>
    </row>
    <row r="6" spans="1:20" ht="30" customHeight="1" x14ac:dyDescent="0.25">
      <c r="A6" s="279"/>
      <c r="B6" s="278"/>
      <c r="C6" s="278"/>
      <c r="D6" s="280"/>
      <c r="E6" s="43" t="s">
        <v>398</v>
      </c>
      <c r="F6" s="43" t="s">
        <v>399</v>
      </c>
      <c r="G6" s="43" t="s">
        <v>400</v>
      </c>
      <c r="H6" s="43" t="s">
        <v>401</v>
      </c>
      <c r="I6" s="44" t="s">
        <v>12</v>
      </c>
      <c r="J6" s="45" t="s">
        <v>480</v>
      </c>
      <c r="K6" s="44" t="s">
        <v>0</v>
      </c>
      <c r="L6" s="44" t="s">
        <v>13</v>
      </c>
      <c r="M6" s="44" t="s">
        <v>14</v>
      </c>
      <c r="N6" s="44" t="s">
        <v>15</v>
      </c>
      <c r="O6" s="44" t="s">
        <v>0</v>
      </c>
      <c r="P6" s="280"/>
      <c r="Q6" s="286"/>
      <c r="R6" s="287"/>
    </row>
    <row r="7" spans="1:20" x14ac:dyDescent="0.2">
      <c r="A7" s="56" t="s">
        <v>1</v>
      </c>
      <c r="B7" s="126" t="s">
        <v>308</v>
      </c>
      <c r="C7" s="46" t="s">
        <v>308</v>
      </c>
      <c r="D7" s="47">
        <v>9</v>
      </c>
      <c r="E7" s="48"/>
      <c r="F7" s="48"/>
      <c r="G7" s="48"/>
      <c r="H7" s="48">
        <f t="shared" ref="H7:H13" si="0">SUM(E7:G7)</f>
        <v>0</v>
      </c>
      <c r="I7" s="48"/>
      <c r="J7" s="48"/>
      <c r="K7" s="48">
        <f t="shared" ref="K7:K13" si="1">+SUM(H7:J7)</f>
        <v>0</v>
      </c>
      <c r="L7" s="48"/>
      <c r="M7" s="48">
        <v>8.51</v>
      </c>
      <c r="N7" s="48">
        <v>0.2</v>
      </c>
      <c r="O7" s="48">
        <f>+SUM(M7:N7)</f>
        <v>8.7099999999999991</v>
      </c>
      <c r="P7" s="48">
        <f t="shared" ref="P7:P13" si="2">+SUM(K7+O7)</f>
        <v>8.7099999999999991</v>
      </c>
      <c r="Q7" s="48">
        <v>14</v>
      </c>
      <c r="R7" s="48">
        <f t="shared" ref="R7:R13" si="3">+SUM(P7:Q7)</f>
        <v>22.71</v>
      </c>
    </row>
    <row r="8" spans="1:20" x14ac:dyDescent="0.2">
      <c r="A8" s="57"/>
      <c r="B8" s="127"/>
      <c r="C8" s="49" t="s">
        <v>414</v>
      </c>
      <c r="D8" s="50">
        <v>0</v>
      </c>
      <c r="E8" s="30"/>
      <c r="F8" s="30"/>
      <c r="G8" s="30"/>
      <c r="H8" s="30">
        <f t="shared" si="0"/>
        <v>0</v>
      </c>
      <c r="I8" s="30"/>
      <c r="J8" s="30"/>
      <c r="K8" s="30">
        <f t="shared" si="1"/>
        <v>0</v>
      </c>
      <c r="L8" s="30"/>
      <c r="M8" s="30"/>
      <c r="N8" s="30"/>
      <c r="O8" s="30">
        <f>+SUM(L8:N8)</f>
        <v>0</v>
      </c>
      <c r="P8" s="30">
        <f t="shared" si="2"/>
        <v>0</v>
      </c>
      <c r="Q8" s="30"/>
      <c r="R8" s="30">
        <f t="shared" si="3"/>
        <v>0</v>
      </c>
    </row>
    <row r="9" spans="1:20" ht="14.25" x14ac:dyDescent="0.2">
      <c r="A9" s="58"/>
      <c r="B9" s="128"/>
      <c r="C9" s="49" t="s">
        <v>263</v>
      </c>
      <c r="D9" s="50">
        <v>0</v>
      </c>
      <c r="E9" s="30"/>
      <c r="F9" s="30"/>
      <c r="G9" s="30"/>
      <c r="H9" s="30">
        <f t="shared" si="0"/>
        <v>0</v>
      </c>
      <c r="I9" s="30"/>
      <c r="J9" s="30"/>
      <c r="K9" s="30">
        <f t="shared" si="1"/>
        <v>0</v>
      </c>
      <c r="L9" s="30"/>
      <c r="M9" s="30"/>
      <c r="N9" s="30"/>
      <c r="O9" s="30">
        <f>+SUM(L9:N9)</f>
        <v>0</v>
      </c>
      <c r="P9" s="30">
        <f t="shared" si="2"/>
        <v>0</v>
      </c>
      <c r="Q9" s="30"/>
      <c r="R9" s="30">
        <f t="shared" si="3"/>
        <v>0</v>
      </c>
    </row>
    <row r="10" spans="1:20" ht="14.25" x14ac:dyDescent="0.2">
      <c r="A10" s="58"/>
      <c r="B10" s="129" t="s">
        <v>415</v>
      </c>
      <c r="C10" s="49" t="s">
        <v>297</v>
      </c>
      <c r="D10" s="50">
        <v>0</v>
      </c>
      <c r="E10" s="30"/>
      <c r="F10" s="30"/>
      <c r="G10" s="30"/>
      <c r="H10" s="30">
        <f t="shared" si="0"/>
        <v>0</v>
      </c>
      <c r="I10" s="30"/>
      <c r="J10" s="30"/>
      <c r="K10" s="30">
        <f t="shared" si="1"/>
        <v>0</v>
      </c>
      <c r="L10" s="30"/>
      <c r="M10" s="30"/>
      <c r="N10" s="30"/>
      <c r="O10" s="30">
        <f>+SUM(L10:N10)</f>
        <v>0</v>
      </c>
      <c r="P10" s="30">
        <f t="shared" si="2"/>
        <v>0</v>
      </c>
      <c r="Q10" s="30"/>
      <c r="R10" s="30">
        <f t="shared" si="3"/>
        <v>0</v>
      </c>
    </row>
    <row r="11" spans="1:20" ht="14.25" x14ac:dyDescent="0.2">
      <c r="A11" s="58"/>
      <c r="B11" s="130"/>
      <c r="C11" s="49" t="s">
        <v>298</v>
      </c>
      <c r="D11" s="50">
        <v>0</v>
      </c>
      <c r="E11" s="30"/>
      <c r="F11" s="30"/>
      <c r="G11" s="30"/>
      <c r="H11" s="30">
        <f t="shared" si="0"/>
        <v>0</v>
      </c>
      <c r="I11" s="30"/>
      <c r="J11" s="30"/>
      <c r="K11" s="30">
        <f t="shared" si="1"/>
        <v>0</v>
      </c>
      <c r="L11" s="30"/>
      <c r="M11" s="30"/>
      <c r="N11" s="30"/>
      <c r="O11" s="30">
        <f>+SUM(L11:N11)</f>
        <v>0</v>
      </c>
      <c r="P11" s="30">
        <f t="shared" si="2"/>
        <v>0</v>
      </c>
      <c r="Q11" s="30"/>
      <c r="R11" s="30">
        <f t="shared" si="3"/>
        <v>0</v>
      </c>
    </row>
    <row r="12" spans="1:20" ht="14.25" x14ac:dyDescent="0.2">
      <c r="A12" s="58"/>
      <c r="B12" s="130"/>
      <c r="C12" s="49" t="s">
        <v>415</v>
      </c>
      <c r="D12" s="50">
        <v>0</v>
      </c>
      <c r="E12" s="30"/>
      <c r="F12" s="30"/>
      <c r="G12" s="30"/>
      <c r="H12" s="30">
        <f t="shared" si="0"/>
        <v>0</v>
      </c>
      <c r="I12" s="30"/>
      <c r="J12" s="30"/>
      <c r="K12" s="30">
        <f t="shared" si="1"/>
        <v>0</v>
      </c>
      <c r="L12" s="30"/>
      <c r="M12" s="30"/>
      <c r="N12" s="30"/>
      <c r="O12" s="30">
        <f>+SUM(L12:N12)</f>
        <v>0</v>
      </c>
      <c r="P12" s="30">
        <f t="shared" si="2"/>
        <v>0</v>
      </c>
      <c r="Q12" s="30"/>
      <c r="R12" s="30">
        <f t="shared" si="3"/>
        <v>0</v>
      </c>
    </row>
    <row r="13" spans="1:20" ht="14.25" x14ac:dyDescent="0.2">
      <c r="A13" s="59"/>
      <c r="B13" s="131"/>
      <c r="C13" s="51" t="s">
        <v>264</v>
      </c>
      <c r="D13" s="52">
        <v>3</v>
      </c>
      <c r="E13" s="32"/>
      <c r="F13" s="32"/>
      <c r="G13" s="32"/>
      <c r="H13" s="32">
        <f t="shared" si="0"/>
        <v>0</v>
      </c>
      <c r="I13" s="32"/>
      <c r="J13" s="32"/>
      <c r="K13" s="32">
        <f t="shared" si="1"/>
        <v>0</v>
      </c>
      <c r="L13" s="32"/>
      <c r="M13" s="32">
        <v>0.25</v>
      </c>
      <c r="N13" s="32">
        <v>0.33</v>
      </c>
      <c r="O13" s="32">
        <f>+SUM(M13:N13)</f>
        <v>0.58000000000000007</v>
      </c>
      <c r="P13" s="32">
        <f t="shared" si="2"/>
        <v>0.58000000000000007</v>
      </c>
      <c r="Q13" s="32"/>
      <c r="R13" s="32">
        <f t="shared" si="3"/>
        <v>0.58000000000000007</v>
      </c>
    </row>
    <row r="14" spans="1:20" ht="15" x14ac:dyDescent="0.25">
      <c r="A14" s="230" t="s">
        <v>0</v>
      </c>
      <c r="B14" s="231"/>
      <c r="C14" s="232" t="s">
        <v>0</v>
      </c>
      <c r="D14" s="53">
        <f>+SUM(D7:D13)</f>
        <v>12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>+SUM(I7:I13)</f>
        <v>0</v>
      </c>
      <c r="J14" s="54">
        <f>+SUM(J7:J13)</f>
        <v>0</v>
      </c>
      <c r="K14" s="54">
        <f>+SUM(K7:K13)</f>
        <v>0</v>
      </c>
      <c r="L14" s="54"/>
      <c r="M14" s="54">
        <f>+SUM(M7:M13)</f>
        <v>8.76</v>
      </c>
      <c r="N14" s="54">
        <f>+SUM(N7:N13)</f>
        <v>0.53</v>
      </c>
      <c r="O14" s="54">
        <f>+SUM(P7:P13)</f>
        <v>9.2899999999999991</v>
      </c>
      <c r="P14" s="54">
        <f>+SUM(P7:P13)</f>
        <v>9.2899999999999991</v>
      </c>
      <c r="Q14" s="54">
        <f>+SUM(Q7:Q13)</f>
        <v>14</v>
      </c>
      <c r="R14" s="55">
        <f>+SUM(R7:R13)</f>
        <v>23.29</v>
      </c>
    </row>
    <row r="15" spans="1:20" x14ac:dyDescent="0.2">
      <c r="A15" s="93" t="s">
        <v>2</v>
      </c>
      <c r="B15" s="120" t="s">
        <v>418</v>
      </c>
      <c r="C15" s="60" t="s">
        <v>299</v>
      </c>
      <c r="D15" s="61">
        <v>0</v>
      </c>
      <c r="E15" s="39"/>
      <c r="F15" s="39"/>
      <c r="G15" s="39"/>
      <c r="H15" s="48">
        <f>SUM(E15:G15)</f>
        <v>0</v>
      </c>
      <c r="I15" s="39"/>
      <c r="J15" s="39"/>
      <c r="K15" s="48">
        <f>+SUM(H15:J15)</f>
        <v>0</v>
      </c>
      <c r="L15" s="39"/>
      <c r="M15" s="39"/>
      <c r="N15" s="39"/>
      <c r="O15" s="39">
        <f>+SUM(L15:N15)</f>
        <v>0</v>
      </c>
      <c r="P15" s="39">
        <f>+SUM(K15+O15)</f>
        <v>0</v>
      </c>
      <c r="Q15" s="39"/>
      <c r="R15" s="39">
        <f>+SUM(P15:Q15)</f>
        <v>0</v>
      </c>
      <c r="S15" s="10"/>
      <c r="T15" s="10"/>
    </row>
    <row r="16" spans="1:20" x14ac:dyDescent="0.2">
      <c r="A16" s="93"/>
      <c r="B16" s="121"/>
      <c r="C16" s="62" t="s">
        <v>265</v>
      </c>
      <c r="D16" s="34">
        <v>8</v>
      </c>
      <c r="E16" s="14">
        <v>0.09</v>
      </c>
      <c r="F16" s="14"/>
      <c r="G16" s="14"/>
      <c r="H16" s="30">
        <f>SUM(E16:G16)</f>
        <v>0.09</v>
      </c>
      <c r="I16" s="14">
        <v>0.5</v>
      </c>
      <c r="J16" s="14"/>
      <c r="K16" s="30">
        <f t="shared" ref="K16:K30" si="4">+SUM(H16:J16)</f>
        <v>0.59</v>
      </c>
      <c r="L16" s="14"/>
      <c r="M16" s="14">
        <v>0.3</v>
      </c>
      <c r="N16" s="14">
        <v>1.1499999999999999</v>
      </c>
      <c r="O16" s="14">
        <f>+SUM(L16:N16)</f>
        <v>1.45</v>
      </c>
      <c r="P16" s="14">
        <f>+SUM(K16+O16)</f>
        <v>2.04</v>
      </c>
      <c r="Q16" s="14"/>
      <c r="R16" s="14">
        <f t="shared" ref="R16:R30" si="5">+SUM(P16:Q16)</f>
        <v>2.04</v>
      </c>
      <c r="S16" s="10"/>
      <c r="T16" s="10"/>
    </row>
    <row r="17" spans="1:20" x14ac:dyDescent="0.2">
      <c r="A17" s="93"/>
      <c r="B17" s="121"/>
      <c r="C17" s="62" t="s">
        <v>417</v>
      </c>
      <c r="D17" s="34">
        <v>0</v>
      </c>
      <c r="E17" s="14"/>
      <c r="F17" s="14"/>
      <c r="G17" s="14"/>
      <c r="H17" s="30">
        <f t="shared" ref="H17:H30" si="6">SUM(E17:G17)</f>
        <v>0</v>
      </c>
      <c r="I17" s="14"/>
      <c r="J17" s="14"/>
      <c r="K17" s="30">
        <f t="shared" si="4"/>
        <v>0</v>
      </c>
      <c r="L17" s="14"/>
      <c r="M17" s="14"/>
      <c r="N17" s="14"/>
      <c r="O17" s="14">
        <f t="shared" ref="O17:O30" si="7">+SUM(L17:N17)</f>
        <v>0</v>
      </c>
      <c r="P17" s="14">
        <f t="shared" ref="P17:P30" si="8">+SUM(K17+O17)</f>
        <v>0</v>
      </c>
      <c r="Q17" s="14"/>
      <c r="R17" s="14">
        <f t="shared" si="5"/>
        <v>0</v>
      </c>
      <c r="S17" s="10"/>
      <c r="T17" s="10"/>
    </row>
    <row r="18" spans="1:20" x14ac:dyDescent="0.2">
      <c r="A18" s="93"/>
      <c r="B18" s="121"/>
      <c r="C18" s="62" t="s">
        <v>19</v>
      </c>
      <c r="D18" s="34">
        <v>12</v>
      </c>
      <c r="E18" s="14"/>
      <c r="F18" s="14">
        <v>0.01</v>
      </c>
      <c r="G18" s="14"/>
      <c r="H18" s="30">
        <f t="shared" si="6"/>
        <v>0.01</v>
      </c>
      <c r="I18" s="14">
        <v>1.1100000000000001</v>
      </c>
      <c r="J18" s="14"/>
      <c r="K18" s="30">
        <f t="shared" si="4"/>
        <v>1.1200000000000001</v>
      </c>
      <c r="L18" s="14"/>
      <c r="M18" s="14">
        <v>0.32</v>
      </c>
      <c r="N18" s="14">
        <v>3.99</v>
      </c>
      <c r="O18" s="14">
        <f t="shared" si="7"/>
        <v>4.3100000000000005</v>
      </c>
      <c r="P18" s="14">
        <f t="shared" si="8"/>
        <v>5.4300000000000006</v>
      </c>
      <c r="Q18" s="14"/>
      <c r="R18" s="14">
        <f t="shared" si="5"/>
        <v>5.4300000000000006</v>
      </c>
      <c r="S18" s="10"/>
      <c r="T18" s="10"/>
    </row>
    <row r="19" spans="1:20" x14ac:dyDescent="0.2">
      <c r="A19" s="93"/>
      <c r="B19" s="121"/>
      <c r="C19" s="62" t="s">
        <v>340</v>
      </c>
      <c r="D19" s="34">
        <v>0</v>
      </c>
      <c r="E19" s="14"/>
      <c r="F19" s="14"/>
      <c r="G19" s="14"/>
      <c r="H19" s="30">
        <f t="shared" si="6"/>
        <v>0</v>
      </c>
      <c r="I19" s="14"/>
      <c r="J19" s="14"/>
      <c r="K19" s="30">
        <f t="shared" si="4"/>
        <v>0</v>
      </c>
      <c r="L19" s="14"/>
      <c r="M19" s="14"/>
      <c r="N19" s="14"/>
      <c r="O19" s="14">
        <f t="shared" si="7"/>
        <v>0</v>
      </c>
      <c r="P19" s="14">
        <f t="shared" si="8"/>
        <v>0</v>
      </c>
      <c r="Q19" s="14"/>
      <c r="R19" s="14">
        <f t="shared" si="5"/>
        <v>0</v>
      </c>
      <c r="S19" s="10"/>
      <c r="T19" s="10"/>
    </row>
    <row r="20" spans="1:20" x14ac:dyDescent="0.2">
      <c r="A20" s="93"/>
      <c r="B20" s="124"/>
      <c r="C20" s="62" t="s">
        <v>339</v>
      </c>
      <c r="D20" s="34">
        <v>2</v>
      </c>
      <c r="E20" s="14"/>
      <c r="F20" s="14"/>
      <c r="G20" s="14"/>
      <c r="H20" s="30">
        <f t="shared" si="6"/>
        <v>0</v>
      </c>
      <c r="I20" s="14">
        <v>1</v>
      </c>
      <c r="J20" s="14"/>
      <c r="K20" s="30">
        <f t="shared" si="4"/>
        <v>1</v>
      </c>
      <c r="L20" s="14">
        <v>7.5</v>
      </c>
      <c r="M20" s="14">
        <v>13.5</v>
      </c>
      <c r="N20" s="14">
        <v>1</v>
      </c>
      <c r="O20" s="14">
        <f t="shared" si="7"/>
        <v>22</v>
      </c>
      <c r="P20" s="14">
        <f t="shared" si="8"/>
        <v>23</v>
      </c>
      <c r="Q20" s="14"/>
      <c r="R20" s="14">
        <f t="shared" si="5"/>
        <v>23</v>
      </c>
      <c r="S20" s="10"/>
      <c r="T20" s="10"/>
    </row>
    <row r="21" spans="1:20" x14ac:dyDescent="0.2">
      <c r="A21" s="93"/>
      <c r="B21" s="132" t="s">
        <v>419</v>
      </c>
      <c r="C21" s="62" t="s">
        <v>349</v>
      </c>
      <c r="D21" s="34">
        <v>0</v>
      </c>
      <c r="E21" s="14"/>
      <c r="F21" s="14"/>
      <c r="G21" s="14"/>
      <c r="H21" s="30">
        <f t="shared" si="6"/>
        <v>0</v>
      </c>
      <c r="I21" s="14"/>
      <c r="J21" s="14"/>
      <c r="K21" s="30">
        <f t="shared" si="4"/>
        <v>0</v>
      </c>
      <c r="L21" s="14"/>
      <c r="M21" s="14"/>
      <c r="N21" s="14"/>
      <c r="O21" s="14">
        <f t="shared" si="7"/>
        <v>0</v>
      </c>
      <c r="P21" s="14">
        <f t="shared" si="8"/>
        <v>0</v>
      </c>
      <c r="Q21" s="14"/>
      <c r="R21" s="14">
        <f t="shared" si="5"/>
        <v>0</v>
      </c>
      <c r="S21" s="10"/>
      <c r="T21" s="10"/>
    </row>
    <row r="22" spans="1:20" x14ac:dyDescent="0.2">
      <c r="A22" s="93"/>
      <c r="B22" s="121"/>
      <c r="C22" s="62" t="s">
        <v>341</v>
      </c>
      <c r="D22" s="34">
        <v>0</v>
      </c>
      <c r="E22" s="14"/>
      <c r="F22" s="14"/>
      <c r="G22" s="14"/>
      <c r="H22" s="30">
        <f t="shared" si="6"/>
        <v>0</v>
      </c>
      <c r="I22" s="14"/>
      <c r="J22" s="14"/>
      <c r="K22" s="30">
        <f t="shared" si="4"/>
        <v>0</v>
      </c>
      <c r="L22" s="14"/>
      <c r="M22" s="14"/>
      <c r="N22" s="14"/>
      <c r="O22" s="14">
        <f t="shared" si="7"/>
        <v>0</v>
      </c>
      <c r="P22" s="14">
        <f t="shared" si="8"/>
        <v>0</v>
      </c>
      <c r="Q22" s="14"/>
      <c r="R22" s="14">
        <f t="shared" si="5"/>
        <v>0</v>
      </c>
      <c r="S22" s="10"/>
      <c r="T22" s="10"/>
    </row>
    <row r="23" spans="1:20" x14ac:dyDescent="0.2">
      <c r="A23" s="93"/>
      <c r="B23" s="121"/>
      <c r="C23" s="62" t="s">
        <v>21</v>
      </c>
      <c r="D23" s="34">
        <v>10</v>
      </c>
      <c r="E23" s="14"/>
      <c r="F23" s="14"/>
      <c r="G23" s="14"/>
      <c r="H23" s="30">
        <f t="shared" si="6"/>
        <v>0</v>
      </c>
      <c r="I23" s="14">
        <v>2.66</v>
      </c>
      <c r="J23" s="14"/>
      <c r="K23" s="30">
        <f t="shared" si="4"/>
        <v>2.66</v>
      </c>
      <c r="L23" s="14">
        <v>0.72</v>
      </c>
      <c r="M23" s="14">
        <v>0.75</v>
      </c>
      <c r="N23" s="14">
        <v>1.53</v>
      </c>
      <c r="O23" s="14">
        <f t="shared" si="7"/>
        <v>3</v>
      </c>
      <c r="P23" s="14">
        <f t="shared" si="8"/>
        <v>5.66</v>
      </c>
      <c r="Q23" s="14">
        <v>0.16</v>
      </c>
      <c r="R23" s="14">
        <f t="shared" si="5"/>
        <v>5.82</v>
      </c>
      <c r="S23" s="10"/>
      <c r="T23" s="10"/>
    </row>
    <row r="24" spans="1:20" x14ac:dyDescent="0.2">
      <c r="A24" s="93"/>
      <c r="B24" s="121"/>
      <c r="C24" s="62" t="s">
        <v>309</v>
      </c>
      <c r="D24" s="34">
        <v>0</v>
      </c>
      <c r="E24" s="14"/>
      <c r="F24" s="14"/>
      <c r="G24" s="14"/>
      <c r="H24" s="30">
        <f t="shared" si="6"/>
        <v>0</v>
      </c>
      <c r="I24" s="14"/>
      <c r="J24" s="14"/>
      <c r="K24" s="30">
        <f t="shared" si="4"/>
        <v>0</v>
      </c>
      <c r="L24" s="14"/>
      <c r="M24" s="14"/>
      <c r="N24" s="14"/>
      <c r="O24" s="14">
        <f t="shared" si="7"/>
        <v>0</v>
      </c>
      <c r="P24" s="14">
        <f t="shared" si="8"/>
        <v>0</v>
      </c>
      <c r="Q24" s="14"/>
      <c r="R24" s="14">
        <f t="shared" si="5"/>
        <v>0</v>
      </c>
      <c r="S24" s="10"/>
      <c r="T24" s="10"/>
    </row>
    <row r="25" spans="1:20" x14ac:dyDescent="0.2">
      <c r="A25" s="93"/>
      <c r="B25" s="124"/>
      <c r="C25" s="62" t="s">
        <v>444</v>
      </c>
      <c r="D25" s="34">
        <v>0</v>
      </c>
      <c r="E25" s="14"/>
      <c r="F25" s="14"/>
      <c r="G25" s="14"/>
      <c r="H25" s="30">
        <f t="shared" si="6"/>
        <v>0</v>
      </c>
      <c r="I25" s="14"/>
      <c r="J25" s="14"/>
      <c r="K25" s="30">
        <f t="shared" si="4"/>
        <v>0</v>
      </c>
      <c r="L25" s="14"/>
      <c r="M25" s="14"/>
      <c r="N25" s="14"/>
      <c r="O25" s="14">
        <f t="shared" si="7"/>
        <v>0</v>
      </c>
      <c r="P25" s="14">
        <f t="shared" si="8"/>
        <v>0</v>
      </c>
      <c r="Q25" s="14"/>
      <c r="R25" s="14">
        <f t="shared" si="5"/>
        <v>0</v>
      </c>
      <c r="S25" s="10"/>
      <c r="T25" s="10"/>
    </row>
    <row r="26" spans="1:20" x14ac:dyDescent="0.2">
      <c r="A26" s="93"/>
      <c r="B26" s="121" t="s">
        <v>420</v>
      </c>
      <c r="C26" s="63" t="s">
        <v>300</v>
      </c>
      <c r="D26" s="64">
        <v>0</v>
      </c>
      <c r="E26" s="36"/>
      <c r="F26" s="36"/>
      <c r="G26" s="36"/>
      <c r="H26" s="65">
        <f t="shared" si="6"/>
        <v>0</v>
      </c>
      <c r="I26" s="36"/>
      <c r="J26" s="36"/>
      <c r="K26" s="65">
        <f t="shared" si="4"/>
        <v>0</v>
      </c>
      <c r="L26" s="36"/>
      <c r="M26" s="36"/>
      <c r="N26" s="36"/>
      <c r="O26" s="36">
        <f t="shared" si="7"/>
        <v>0</v>
      </c>
      <c r="P26" s="36">
        <f t="shared" si="8"/>
        <v>0</v>
      </c>
      <c r="Q26" s="36"/>
      <c r="R26" s="36">
        <f t="shared" si="5"/>
        <v>0</v>
      </c>
      <c r="S26" s="10"/>
      <c r="T26" s="10"/>
    </row>
    <row r="27" spans="1:20" x14ac:dyDescent="0.2">
      <c r="A27" s="93"/>
      <c r="B27" s="121"/>
      <c r="C27" s="62" t="s">
        <v>18</v>
      </c>
      <c r="D27" s="34">
        <v>1</v>
      </c>
      <c r="E27" s="14"/>
      <c r="F27" s="14"/>
      <c r="G27" s="14"/>
      <c r="H27" s="30">
        <f t="shared" si="6"/>
        <v>0</v>
      </c>
      <c r="I27" s="14">
        <v>2</v>
      </c>
      <c r="J27" s="14"/>
      <c r="K27" s="30">
        <f t="shared" si="4"/>
        <v>2</v>
      </c>
      <c r="L27" s="14"/>
      <c r="M27" s="14"/>
      <c r="N27" s="14"/>
      <c r="O27" s="14">
        <f t="shared" si="7"/>
        <v>0</v>
      </c>
      <c r="P27" s="14">
        <f t="shared" si="8"/>
        <v>2</v>
      </c>
      <c r="Q27" s="14">
        <v>0</v>
      </c>
      <c r="R27" s="14">
        <f t="shared" si="5"/>
        <v>2</v>
      </c>
      <c r="S27" s="10"/>
      <c r="T27" s="10"/>
    </row>
    <row r="28" spans="1:20" x14ac:dyDescent="0.2">
      <c r="A28" s="93"/>
      <c r="B28" s="121"/>
      <c r="C28" s="62" t="s">
        <v>20</v>
      </c>
      <c r="D28" s="34">
        <v>27</v>
      </c>
      <c r="E28" s="14"/>
      <c r="F28" s="14"/>
      <c r="G28" s="14"/>
      <c r="H28" s="30">
        <f t="shared" si="6"/>
        <v>0</v>
      </c>
      <c r="I28" s="14"/>
      <c r="J28" s="14"/>
      <c r="K28" s="30">
        <f t="shared" si="4"/>
        <v>0</v>
      </c>
      <c r="L28" s="14">
        <v>31.9</v>
      </c>
      <c r="M28" s="14">
        <v>121.2</v>
      </c>
      <c r="N28" s="14">
        <v>51.8</v>
      </c>
      <c r="O28" s="14">
        <f t="shared" si="7"/>
        <v>204.89999999999998</v>
      </c>
      <c r="P28" s="14">
        <f t="shared" si="8"/>
        <v>204.89999999999998</v>
      </c>
      <c r="Q28" s="14">
        <v>0</v>
      </c>
      <c r="R28" s="14">
        <f t="shared" si="5"/>
        <v>204.89999999999998</v>
      </c>
      <c r="S28" s="10"/>
      <c r="T28" s="10"/>
    </row>
    <row r="29" spans="1:20" x14ac:dyDescent="0.2">
      <c r="A29" s="93"/>
      <c r="B29" s="121"/>
      <c r="C29" s="62" t="s">
        <v>342</v>
      </c>
      <c r="D29" s="34"/>
      <c r="E29" s="14"/>
      <c r="F29" s="14"/>
      <c r="G29" s="14"/>
      <c r="H29" s="30"/>
      <c r="I29" s="14"/>
      <c r="J29" s="14"/>
      <c r="K29" s="30"/>
      <c r="L29" s="14"/>
      <c r="M29" s="14"/>
      <c r="N29" s="14"/>
      <c r="O29" s="14"/>
      <c r="P29" s="14"/>
      <c r="Q29" s="14"/>
      <c r="R29" s="14"/>
      <c r="S29" s="10"/>
      <c r="T29" s="10"/>
    </row>
    <row r="30" spans="1:20" x14ac:dyDescent="0.2">
      <c r="A30" s="93"/>
      <c r="B30" s="122"/>
      <c r="C30" s="66" t="s">
        <v>267</v>
      </c>
      <c r="D30" s="67">
        <v>0</v>
      </c>
      <c r="E30" s="68"/>
      <c r="F30" s="68"/>
      <c r="G30" s="68"/>
      <c r="H30" s="69">
        <f t="shared" si="6"/>
        <v>0</v>
      </c>
      <c r="I30" s="68"/>
      <c r="J30" s="68"/>
      <c r="K30" s="69">
        <f t="shared" si="4"/>
        <v>0</v>
      </c>
      <c r="L30" s="68"/>
      <c r="M30" s="68"/>
      <c r="N30" s="68"/>
      <c r="O30" s="68">
        <f t="shared" si="7"/>
        <v>0</v>
      </c>
      <c r="P30" s="68">
        <f t="shared" si="8"/>
        <v>0</v>
      </c>
      <c r="Q30" s="68"/>
      <c r="R30" s="68">
        <f t="shared" si="5"/>
        <v>0</v>
      </c>
      <c r="S30" s="10"/>
      <c r="T30" s="10"/>
    </row>
    <row r="31" spans="1:20" ht="15" x14ac:dyDescent="0.25">
      <c r="A31" s="230" t="s">
        <v>0</v>
      </c>
      <c r="B31" s="231"/>
      <c r="C31" s="232" t="s">
        <v>0</v>
      </c>
      <c r="D31" s="53">
        <f>+SUM(D15:D30)</f>
        <v>60</v>
      </c>
      <c r="E31" s="54">
        <f>SUM(E15:E30)</f>
        <v>0.09</v>
      </c>
      <c r="F31" s="54">
        <f>SUM(F15:F30)</f>
        <v>0.01</v>
      </c>
      <c r="G31" s="54">
        <f>SUM(G15:G30)</f>
        <v>0</v>
      </c>
      <c r="H31" s="54">
        <f>SUM(H15:H30)</f>
        <v>9.9999999999999992E-2</v>
      </c>
      <c r="I31" s="54">
        <f t="shared" ref="I31:R31" si="9">+SUM(I15:I30)</f>
        <v>7.2700000000000005</v>
      </c>
      <c r="J31" s="54">
        <f t="shared" si="9"/>
        <v>0</v>
      </c>
      <c r="K31" s="54">
        <f t="shared" si="9"/>
        <v>7.37</v>
      </c>
      <c r="L31" s="54">
        <f t="shared" si="9"/>
        <v>40.119999999999997</v>
      </c>
      <c r="M31" s="54">
        <f t="shared" si="9"/>
        <v>136.07</v>
      </c>
      <c r="N31" s="54">
        <f t="shared" si="9"/>
        <v>59.47</v>
      </c>
      <c r="O31" s="54">
        <f t="shared" si="9"/>
        <v>235.65999999999997</v>
      </c>
      <c r="P31" s="54">
        <f t="shared" si="9"/>
        <v>243.02999999999997</v>
      </c>
      <c r="Q31" s="54">
        <f t="shared" si="9"/>
        <v>0.16</v>
      </c>
      <c r="R31" s="55">
        <f t="shared" si="9"/>
        <v>243.18999999999997</v>
      </c>
      <c r="S31" s="10"/>
      <c r="T31" s="10"/>
    </row>
    <row r="32" spans="1:20" x14ac:dyDescent="0.2">
      <c r="A32" s="288" t="s">
        <v>3</v>
      </c>
      <c r="B32" s="133" t="s">
        <v>38</v>
      </c>
      <c r="C32" s="73" t="s">
        <v>24</v>
      </c>
      <c r="D32" s="74">
        <v>2</v>
      </c>
      <c r="E32" s="39"/>
      <c r="F32" s="39"/>
      <c r="G32" s="39"/>
      <c r="H32" s="48">
        <f>SUM(E32:G32)</f>
        <v>0</v>
      </c>
      <c r="I32" s="39"/>
      <c r="J32" s="39"/>
      <c r="K32" s="48">
        <f>+SUM(H32:J32)</f>
        <v>0</v>
      </c>
      <c r="L32" s="39"/>
      <c r="M32" s="39">
        <v>28</v>
      </c>
      <c r="N32" s="39">
        <v>17</v>
      </c>
      <c r="O32" s="39">
        <f>+SUM(L32:N32)</f>
        <v>45</v>
      </c>
      <c r="P32" s="39">
        <f>+SUM(K32+O32)</f>
        <v>45</v>
      </c>
      <c r="Q32" s="39"/>
      <c r="R32" s="75">
        <f>+SUM(P32:Q32)</f>
        <v>45</v>
      </c>
      <c r="S32" s="10"/>
      <c r="T32" s="10"/>
    </row>
    <row r="33" spans="1:20" x14ac:dyDescent="0.2">
      <c r="A33" s="289"/>
      <c r="B33" s="133"/>
      <c r="C33" s="76" t="s">
        <v>33</v>
      </c>
      <c r="D33" s="77">
        <v>5</v>
      </c>
      <c r="E33" s="14"/>
      <c r="F33" s="14"/>
      <c r="G33" s="14"/>
      <c r="H33" s="30">
        <f>SUM(E33:G33)</f>
        <v>0</v>
      </c>
      <c r="I33" s="14"/>
      <c r="J33" s="14"/>
      <c r="K33" s="30">
        <f>+SUM(H33:J33)</f>
        <v>0</v>
      </c>
      <c r="L33" s="14">
        <v>40</v>
      </c>
      <c r="M33" s="14">
        <v>164.5</v>
      </c>
      <c r="N33" s="14">
        <v>53.5</v>
      </c>
      <c r="O33" s="14">
        <f>+SUM(L33:N33)</f>
        <v>258</v>
      </c>
      <c r="P33" s="14">
        <f>+SUM(K33+O33)</f>
        <v>258</v>
      </c>
      <c r="Q33" s="14"/>
      <c r="R33" s="23">
        <f>+SUM(P33:Q33)</f>
        <v>258</v>
      </c>
      <c r="S33" s="10"/>
      <c r="T33" s="10"/>
    </row>
    <row r="34" spans="1:20" x14ac:dyDescent="0.2">
      <c r="A34" s="289"/>
      <c r="B34" s="133"/>
      <c r="C34" s="76" t="s">
        <v>37</v>
      </c>
      <c r="D34" s="77">
        <v>1</v>
      </c>
      <c r="E34" s="14"/>
      <c r="F34" s="14"/>
      <c r="G34" s="14"/>
      <c r="H34" s="30">
        <f>SUM(E34:G34)</f>
        <v>0</v>
      </c>
      <c r="I34" s="14"/>
      <c r="J34" s="14"/>
      <c r="K34" s="30">
        <f>+SUM(H34:J34)</f>
        <v>0</v>
      </c>
      <c r="L34" s="14"/>
      <c r="M34" s="14">
        <v>20</v>
      </c>
      <c r="N34" s="14">
        <v>30</v>
      </c>
      <c r="O34" s="14">
        <f>+SUM(L34:N34)</f>
        <v>50</v>
      </c>
      <c r="P34" s="14">
        <f>+SUM(K34+O34)</f>
        <v>50</v>
      </c>
      <c r="Q34" s="14"/>
      <c r="R34" s="23">
        <f>+SUM(P34:Q34)</f>
        <v>50</v>
      </c>
      <c r="S34" s="10"/>
      <c r="T34" s="10"/>
    </row>
    <row r="35" spans="1:20" x14ac:dyDescent="0.2">
      <c r="A35" s="289"/>
      <c r="B35" s="133"/>
      <c r="C35" s="76" t="s">
        <v>38</v>
      </c>
      <c r="D35" s="77">
        <v>0</v>
      </c>
      <c r="E35" s="14"/>
      <c r="F35" s="14"/>
      <c r="G35" s="14"/>
      <c r="H35" s="30">
        <f t="shared" ref="H35:H63" si="10">SUM(E35:G35)</f>
        <v>0</v>
      </c>
      <c r="I35" s="14"/>
      <c r="J35" s="14"/>
      <c r="K35" s="30">
        <f t="shared" ref="K35:K63" si="11">+SUM(H35:J35)</f>
        <v>0</v>
      </c>
      <c r="L35" s="14"/>
      <c r="M35" s="14"/>
      <c r="N35" s="14"/>
      <c r="O35" s="14">
        <f t="shared" ref="O35:O64" si="12">+SUM(L35:N35)</f>
        <v>0</v>
      </c>
      <c r="P35" s="14">
        <f t="shared" ref="P35:P64" si="13">+SUM(K35+O35)</f>
        <v>0</v>
      </c>
      <c r="Q35" s="14"/>
      <c r="R35" s="23">
        <f t="shared" ref="R35:R64" si="14">+SUM(P35:Q35)</f>
        <v>0</v>
      </c>
      <c r="S35" s="10"/>
      <c r="T35" s="10"/>
    </row>
    <row r="36" spans="1:20" x14ac:dyDescent="0.2">
      <c r="A36" s="289"/>
      <c r="B36" s="134"/>
      <c r="C36" s="76" t="s">
        <v>49</v>
      </c>
      <c r="D36" s="77">
        <v>2</v>
      </c>
      <c r="E36" s="14"/>
      <c r="F36" s="14"/>
      <c r="G36" s="14"/>
      <c r="H36" s="30">
        <f t="shared" si="10"/>
        <v>0</v>
      </c>
      <c r="I36" s="14"/>
      <c r="J36" s="14"/>
      <c r="K36" s="30">
        <f t="shared" si="11"/>
        <v>0</v>
      </c>
      <c r="L36" s="14">
        <v>100.5</v>
      </c>
      <c r="M36" s="14">
        <v>450.5</v>
      </c>
      <c r="N36" s="14">
        <v>176.5</v>
      </c>
      <c r="O36" s="14">
        <f t="shared" si="12"/>
        <v>727.5</v>
      </c>
      <c r="P36" s="14">
        <f t="shared" si="13"/>
        <v>727.5</v>
      </c>
      <c r="Q36" s="14"/>
      <c r="R36" s="23">
        <f t="shared" si="14"/>
        <v>727.5</v>
      </c>
      <c r="S36" s="10"/>
      <c r="T36" s="10"/>
    </row>
    <row r="37" spans="1:20" x14ac:dyDescent="0.2">
      <c r="A37" s="289"/>
      <c r="B37" s="133" t="s">
        <v>310</v>
      </c>
      <c r="C37" s="76" t="s">
        <v>409</v>
      </c>
      <c r="D37" s="77">
        <v>0</v>
      </c>
      <c r="E37" s="14"/>
      <c r="F37" s="14"/>
      <c r="G37" s="14"/>
      <c r="H37" s="30">
        <f t="shared" si="10"/>
        <v>0</v>
      </c>
      <c r="I37" s="14"/>
      <c r="J37" s="14"/>
      <c r="K37" s="30">
        <f t="shared" si="11"/>
        <v>0</v>
      </c>
      <c r="L37" s="14"/>
      <c r="M37" s="14"/>
      <c r="N37" s="14"/>
      <c r="O37" s="14">
        <f t="shared" si="12"/>
        <v>0</v>
      </c>
      <c r="P37" s="14">
        <f t="shared" si="13"/>
        <v>0</v>
      </c>
      <c r="Q37" s="14"/>
      <c r="R37" s="23">
        <f t="shared" si="14"/>
        <v>0</v>
      </c>
      <c r="S37" s="10"/>
      <c r="T37" s="10"/>
    </row>
    <row r="38" spans="1:20" x14ac:dyDescent="0.2">
      <c r="A38" s="289"/>
      <c r="B38" s="133"/>
      <c r="C38" s="76" t="s">
        <v>310</v>
      </c>
      <c r="D38" s="77">
        <v>0</v>
      </c>
      <c r="E38" s="14"/>
      <c r="F38" s="14"/>
      <c r="G38" s="14"/>
      <c r="H38" s="30">
        <f t="shared" si="10"/>
        <v>0</v>
      </c>
      <c r="I38" s="14"/>
      <c r="J38" s="14"/>
      <c r="K38" s="30">
        <f t="shared" si="11"/>
        <v>0</v>
      </c>
      <c r="L38" s="14"/>
      <c r="M38" s="14"/>
      <c r="N38" s="14"/>
      <c r="O38" s="14">
        <f t="shared" si="12"/>
        <v>0</v>
      </c>
      <c r="P38" s="14">
        <f t="shared" si="13"/>
        <v>0</v>
      </c>
      <c r="Q38" s="14"/>
      <c r="R38" s="23">
        <f t="shared" si="14"/>
        <v>0</v>
      </c>
      <c r="S38" s="10"/>
      <c r="T38" s="10"/>
    </row>
    <row r="39" spans="1:20" x14ac:dyDescent="0.2">
      <c r="A39" s="289"/>
      <c r="B39" s="133"/>
      <c r="C39" s="76" t="s">
        <v>43</v>
      </c>
      <c r="D39" s="77">
        <v>0</v>
      </c>
      <c r="E39" s="14"/>
      <c r="F39" s="14"/>
      <c r="G39" s="14"/>
      <c r="H39" s="30">
        <f t="shared" si="10"/>
        <v>0</v>
      </c>
      <c r="I39" s="14"/>
      <c r="J39" s="14"/>
      <c r="K39" s="30">
        <f t="shared" si="11"/>
        <v>0</v>
      </c>
      <c r="L39" s="14"/>
      <c r="M39" s="14"/>
      <c r="N39" s="14"/>
      <c r="O39" s="14">
        <f t="shared" si="12"/>
        <v>0</v>
      </c>
      <c r="P39" s="14">
        <f t="shared" si="13"/>
        <v>0</v>
      </c>
      <c r="Q39" s="14"/>
      <c r="R39" s="23">
        <f t="shared" si="14"/>
        <v>0</v>
      </c>
      <c r="S39" s="10"/>
      <c r="T39" s="10"/>
    </row>
    <row r="40" spans="1:20" x14ac:dyDescent="0.2">
      <c r="A40" s="289"/>
      <c r="B40" s="134"/>
      <c r="C40" s="76" t="s">
        <v>350</v>
      </c>
      <c r="D40" s="77">
        <v>0</v>
      </c>
      <c r="E40" s="14"/>
      <c r="F40" s="14"/>
      <c r="G40" s="14"/>
      <c r="H40" s="30">
        <f t="shared" si="10"/>
        <v>0</v>
      </c>
      <c r="I40" s="14"/>
      <c r="J40" s="14"/>
      <c r="K40" s="30">
        <f t="shared" si="11"/>
        <v>0</v>
      </c>
      <c r="L40" s="14"/>
      <c r="M40" s="14"/>
      <c r="N40" s="14"/>
      <c r="O40" s="14">
        <f t="shared" si="12"/>
        <v>0</v>
      </c>
      <c r="P40" s="14">
        <f t="shared" si="13"/>
        <v>0</v>
      </c>
      <c r="Q40" s="14"/>
      <c r="R40" s="23">
        <f t="shared" si="14"/>
        <v>0</v>
      </c>
      <c r="S40" s="10"/>
      <c r="T40" s="10"/>
    </row>
    <row r="41" spans="1:20" x14ac:dyDescent="0.2">
      <c r="A41" s="289"/>
      <c r="B41" s="133" t="s">
        <v>292</v>
      </c>
      <c r="C41" s="76" t="s">
        <v>317</v>
      </c>
      <c r="D41" s="77">
        <v>0</v>
      </c>
      <c r="E41" s="14"/>
      <c r="F41" s="14"/>
      <c r="G41" s="14"/>
      <c r="H41" s="30">
        <f t="shared" si="10"/>
        <v>0</v>
      </c>
      <c r="I41" s="14"/>
      <c r="J41" s="14"/>
      <c r="K41" s="30">
        <f t="shared" si="11"/>
        <v>0</v>
      </c>
      <c r="L41" s="14"/>
      <c r="M41" s="14"/>
      <c r="N41" s="14"/>
      <c r="O41" s="14">
        <f t="shared" si="12"/>
        <v>0</v>
      </c>
      <c r="P41" s="14">
        <f t="shared" si="13"/>
        <v>0</v>
      </c>
      <c r="Q41" s="14"/>
      <c r="R41" s="23">
        <f t="shared" si="14"/>
        <v>0</v>
      </c>
      <c r="S41" s="10"/>
      <c r="T41" s="10"/>
    </row>
    <row r="42" spans="1:20" x14ac:dyDescent="0.2">
      <c r="A42" s="289"/>
      <c r="B42" s="133"/>
      <c r="C42" s="76" t="s">
        <v>388</v>
      </c>
      <c r="D42" s="77">
        <v>0</v>
      </c>
      <c r="E42" s="14"/>
      <c r="F42" s="14"/>
      <c r="G42" s="14"/>
      <c r="H42" s="30">
        <f t="shared" si="10"/>
        <v>0</v>
      </c>
      <c r="I42" s="14"/>
      <c r="J42" s="14"/>
      <c r="K42" s="30">
        <f t="shared" si="11"/>
        <v>0</v>
      </c>
      <c r="L42" s="14"/>
      <c r="M42" s="14"/>
      <c r="N42" s="14"/>
      <c r="O42" s="14">
        <f t="shared" si="12"/>
        <v>0</v>
      </c>
      <c r="P42" s="14">
        <f t="shared" si="13"/>
        <v>0</v>
      </c>
      <c r="Q42" s="14"/>
      <c r="R42" s="23">
        <f t="shared" si="14"/>
        <v>0</v>
      </c>
      <c r="S42" s="10"/>
      <c r="T42" s="10"/>
    </row>
    <row r="43" spans="1:20" x14ac:dyDescent="0.2">
      <c r="A43" s="289"/>
      <c r="B43" s="133"/>
      <c r="C43" s="76" t="s">
        <v>75</v>
      </c>
      <c r="D43" s="77">
        <v>0</v>
      </c>
      <c r="E43" s="14"/>
      <c r="F43" s="14"/>
      <c r="G43" s="14"/>
      <c r="H43" s="30">
        <f t="shared" si="10"/>
        <v>0</v>
      </c>
      <c r="I43" s="14"/>
      <c r="J43" s="14"/>
      <c r="K43" s="30">
        <f t="shared" si="11"/>
        <v>0</v>
      </c>
      <c r="L43" s="14"/>
      <c r="M43" s="14"/>
      <c r="N43" s="14"/>
      <c r="O43" s="14">
        <f t="shared" si="12"/>
        <v>0</v>
      </c>
      <c r="P43" s="14">
        <f t="shared" si="13"/>
        <v>0</v>
      </c>
      <c r="Q43" s="14"/>
      <c r="R43" s="23">
        <f t="shared" si="14"/>
        <v>0</v>
      </c>
      <c r="S43" s="10"/>
      <c r="T43" s="10"/>
    </row>
    <row r="44" spans="1:20" x14ac:dyDescent="0.2">
      <c r="A44" s="289"/>
      <c r="B44" s="133"/>
      <c r="C44" s="76" t="s">
        <v>271</v>
      </c>
      <c r="D44" s="77">
        <v>0</v>
      </c>
      <c r="E44" s="14"/>
      <c r="F44" s="14"/>
      <c r="G44" s="14"/>
      <c r="H44" s="30">
        <f t="shared" si="10"/>
        <v>0</v>
      </c>
      <c r="I44" s="14"/>
      <c r="J44" s="14"/>
      <c r="K44" s="30">
        <f t="shared" si="11"/>
        <v>0</v>
      </c>
      <c r="L44" s="14"/>
      <c r="M44" s="14"/>
      <c r="N44" s="14"/>
      <c r="O44" s="14">
        <f t="shared" si="12"/>
        <v>0</v>
      </c>
      <c r="P44" s="14">
        <f t="shared" si="13"/>
        <v>0</v>
      </c>
      <c r="Q44" s="14"/>
      <c r="R44" s="23">
        <f t="shared" si="14"/>
        <v>0</v>
      </c>
      <c r="S44" s="10"/>
      <c r="T44" s="10"/>
    </row>
    <row r="45" spans="1:20" x14ac:dyDescent="0.2">
      <c r="A45" s="289"/>
      <c r="B45" s="133"/>
      <c r="C45" s="76" t="s">
        <v>292</v>
      </c>
      <c r="D45" s="77">
        <v>1</v>
      </c>
      <c r="E45" s="14"/>
      <c r="F45" s="14"/>
      <c r="G45" s="14"/>
      <c r="H45" s="30">
        <f t="shared" si="10"/>
        <v>0</v>
      </c>
      <c r="I45" s="14">
        <v>2</v>
      </c>
      <c r="J45" s="14"/>
      <c r="K45" s="30">
        <f t="shared" si="11"/>
        <v>2</v>
      </c>
      <c r="L45" s="14"/>
      <c r="M45" s="14">
        <v>2</v>
      </c>
      <c r="N45" s="14">
        <v>1</v>
      </c>
      <c r="O45" s="14">
        <f t="shared" si="12"/>
        <v>3</v>
      </c>
      <c r="P45" s="14">
        <f t="shared" si="13"/>
        <v>5</v>
      </c>
      <c r="Q45" s="14"/>
      <c r="R45" s="23">
        <f t="shared" si="14"/>
        <v>5</v>
      </c>
      <c r="S45" s="10"/>
      <c r="T45" s="10"/>
    </row>
    <row r="46" spans="1:20" x14ac:dyDescent="0.2">
      <c r="A46" s="289"/>
      <c r="B46" s="134"/>
      <c r="C46" s="76" t="s">
        <v>372</v>
      </c>
      <c r="D46" s="77">
        <v>1</v>
      </c>
      <c r="E46" s="14"/>
      <c r="F46" s="14"/>
      <c r="G46" s="14"/>
      <c r="H46" s="30">
        <f t="shared" si="10"/>
        <v>0</v>
      </c>
      <c r="I46" s="14"/>
      <c r="J46" s="14"/>
      <c r="K46" s="30">
        <f t="shared" si="11"/>
        <v>0</v>
      </c>
      <c r="L46" s="14"/>
      <c r="M46" s="14"/>
      <c r="N46" s="14">
        <v>0.01</v>
      </c>
      <c r="O46" s="14">
        <f t="shared" si="12"/>
        <v>0.01</v>
      </c>
      <c r="P46" s="14">
        <f t="shared" si="13"/>
        <v>0.01</v>
      </c>
      <c r="Q46" s="14"/>
      <c r="R46" s="23">
        <f t="shared" si="14"/>
        <v>0.01</v>
      </c>
      <c r="S46" s="10"/>
      <c r="T46" s="10"/>
    </row>
    <row r="47" spans="1:20" x14ac:dyDescent="0.2">
      <c r="A47" s="289"/>
      <c r="B47" s="133" t="s">
        <v>41</v>
      </c>
      <c r="C47" s="76" t="s">
        <v>31</v>
      </c>
      <c r="D47" s="77">
        <v>5</v>
      </c>
      <c r="E47" s="14"/>
      <c r="F47" s="14"/>
      <c r="G47" s="14"/>
      <c r="H47" s="30">
        <f t="shared" si="10"/>
        <v>0</v>
      </c>
      <c r="I47" s="14">
        <v>8</v>
      </c>
      <c r="J47" s="14"/>
      <c r="K47" s="30">
        <f t="shared" si="11"/>
        <v>8</v>
      </c>
      <c r="L47" s="14">
        <v>170</v>
      </c>
      <c r="M47" s="14">
        <v>153.5</v>
      </c>
      <c r="N47" s="14">
        <v>82</v>
      </c>
      <c r="O47" s="14">
        <f t="shared" si="12"/>
        <v>405.5</v>
      </c>
      <c r="P47" s="14">
        <f t="shared" si="13"/>
        <v>413.5</v>
      </c>
      <c r="Q47" s="14"/>
      <c r="R47" s="23">
        <f t="shared" si="14"/>
        <v>413.5</v>
      </c>
      <c r="S47" s="10"/>
      <c r="T47" s="10"/>
    </row>
    <row r="48" spans="1:20" x14ac:dyDescent="0.2">
      <c r="A48" s="289"/>
      <c r="B48" s="133"/>
      <c r="C48" s="76" t="s">
        <v>25</v>
      </c>
      <c r="D48" s="77">
        <v>2</v>
      </c>
      <c r="E48" s="14"/>
      <c r="F48" s="14"/>
      <c r="G48" s="14"/>
      <c r="H48" s="30">
        <f t="shared" si="10"/>
        <v>0</v>
      </c>
      <c r="I48" s="14"/>
      <c r="J48" s="14"/>
      <c r="K48" s="30">
        <f t="shared" si="11"/>
        <v>0</v>
      </c>
      <c r="L48" s="14">
        <v>50</v>
      </c>
      <c r="M48" s="14">
        <v>130</v>
      </c>
      <c r="N48" s="14">
        <v>50</v>
      </c>
      <c r="O48" s="14">
        <f t="shared" si="12"/>
        <v>230</v>
      </c>
      <c r="P48" s="14">
        <f t="shared" si="13"/>
        <v>230</v>
      </c>
      <c r="Q48" s="14"/>
      <c r="R48" s="23">
        <f t="shared" si="14"/>
        <v>230</v>
      </c>
      <c r="S48" s="10"/>
      <c r="T48" s="10"/>
    </row>
    <row r="49" spans="1:20" x14ac:dyDescent="0.2">
      <c r="A49" s="289"/>
      <c r="B49" s="133"/>
      <c r="C49" s="76" t="s">
        <v>32</v>
      </c>
      <c r="D49" s="77">
        <v>1</v>
      </c>
      <c r="E49" s="14"/>
      <c r="F49" s="14"/>
      <c r="G49" s="14"/>
      <c r="H49" s="30">
        <f t="shared" si="10"/>
        <v>0</v>
      </c>
      <c r="I49" s="14"/>
      <c r="J49" s="14"/>
      <c r="K49" s="30">
        <f t="shared" si="11"/>
        <v>0</v>
      </c>
      <c r="L49" s="14"/>
      <c r="M49" s="14"/>
      <c r="N49" s="14">
        <v>0.01</v>
      </c>
      <c r="O49" s="14">
        <f t="shared" si="12"/>
        <v>0.01</v>
      </c>
      <c r="P49" s="14">
        <f t="shared" si="13"/>
        <v>0.01</v>
      </c>
      <c r="Q49" s="14"/>
      <c r="R49" s="23">
        <f t="shared" si="14"/>
        <v>0.01</v>
      </c>
      <c r="S49" s="10"/>
      <c r="T49" s="10"/>
    </row>
    <row r="50" spans="1:20" x14ac:dyDescent="0.2">
      <c r="A50" s="289"/>
      <c r="B50" s="133"/>
      <c r="C50" s="76" t="s">
        <v>34</v>
      </c>
      <c r="D50" s="77">
        <v>11</v>
      </c>
      <c r="E50" s="14"/>
      <c r="F50" s="14"/>
      <c r="G50" s="14"/>
      <c r="H50" s="30">
        <f t="shared" si="10"/>
        <v>0</v>
      </c>
      <c r="I50" s="14">
        <v>3.1</v>
      </c>
      <c r="J50" s="14"/>
      <c r="K50" s="30">
        <f t="shared" si="11"/>
        <v>3.1</v>
      </c>
      <c r="L50" s="14">
        <v>6.8</v>
      </c>
      <c r="M50" s="14">
        <v>9.33</v>
      </c>
      <c r="N50" s="14">
        <v>11.46</v>
      </c>
      <c r="O50" s="14">
        <f t="shared" si="12"/>
        <v>27.59</v>
      </c>
      <c r="P50" s="14">
        <f t="shared" si="13"/>
        <v>30.69</v>
      </c>
      <c r="Q50" s="14"/>
      <c r="R50" s="23">
        <f t="shared" si="14"/>
        <v>30.69</v>
      </c>
      <c r="S50" s="10"/>
      <c r="T50" s="10"/>
    </row>
    <row r="51" spans="1:20" x14ac:dyDescent="0.2">
      <c r="A51" s="289"/>
      <c r="B51" s="133"/>
      <c r="C51" s="76" t="s">
        <v>35</v>
      </c>
      <c r="D51" s="77">
        <v>18</v>
      </c>
      <c r="E51" s="14"/>
      <c r="F51" s="14"/>
      <c r="G51" s="14"/>
      <c r="H51" s="30">
        <f t="shared" si="10"/>
        <v>0</v>
      </c>
      <c r="I51" s="14">
        <v>1.1000000000000001</v>
      </c>
      <c r="J51" s="14"/>
      <c r="K51" s="30">
        <f t="shared" si="11"/>
        <v>1.1000000000000001</v>
      </c>
      <c r="L51" s="14">
        <v>57.03</v>
      </c>
      <c r="M51" s="14">
        <v>77.16</v>
      </c>
      <c r="N51" s="14">
        <v>72.05</v>
      </c>
      <c r="O51" s="14">
        <f t="shared" si="12"/>
        <v>206.24</v>
      </c>
      <c r="P51" s="14">
        <f t="shared" si="13"/>
        <v>207.34</v>
      </c>
      <c r="Q51" s="14"/>
      <c r="R51" s="23">
        <f t="shared" si="14"/>
        <v>207.34</v>
      </c>
      <c r="S51" s="10"/>
      <c r="T51" s="10"/>
    </row>
    <row r="52" spans="1:20" x14ac:dyDescent="0.2">
      <c r="A52" s="289"/>
      <c r="B52" s="133"/>
      <c r="C52" s="76" t="s">
        <v>36</v>
      </c>
      <c r="D52" s="77">
        <v>13</v>
      </c>
      <c r="E52" s="14"/>
      <c r="F52" s="14"/>
      <c r="G52" s="14"/>
      <c r="H52" s="30">
        <f t="shared" si="10"/>
        <v>0</v>
      </c>
      <c r="I52" s="14">
        <v>0.3</v>
      </c>
      <c r="J52" s="14"/>
      <c r="K52" s="30">
        <f t="shared" si="11"/>
        <v>0.3</v>
      </c>
      <c r="L52" s="14">
        <v>12.57</v>
      </c>
      <c r="M52" s="14">
        <v>17.239999999999998</v>
      </c>
      <c r="N52" s="14">
        <v>15.52</v>
      </c>
      <c r="O52" s="14">
        <f t="shared" si="12"/>
        <v>45.33</v>
      </c>
      <c r="P52" s="14">
        <f t="shared" si="13"/>
        <v>45.629999999999995</v>
      </c>
      <c r="Q52" s="14"/>
      <c r="R52" s="23">
        <f t="shared" si="14"/>
        <v>45.629999999999995</v>
      </c>
      <c r="S52" s="10"/>
      <c r="T52" s="10"/>
    </row>
    <row r="53" spans="1:20" x14ac:dyDescent="0.2">
      <c r="A53" s="289"/>
      <c r="B53" s="134"/>
      <c r="C53" s="76" t="s">
        <v>41</v>
      </c>
      <c r="D53" s="77">
        <v>10</v>
      </c>
      <c r="E53" s="14"/>
      <c r="F53" s="14"/>
      <c r="G53" s="14"/>
      <c r="H53" s="30">
        <f t="shared" si="10"/>
        <v>0</v>
      </c>
      <c r="I53" s="14"/>
      <c r="J53" s="14"/>
      <c r="K53" s="30">
        <f t="shared" si="11"/>
        <v>0</v>
      </c>
      <c r="L53" s="14">
        <v>16.010000000000002</v>
      </c>
      <c r="M53" s="14">
        <v>53</v>
      </c>
      <c r="N53" s="14">
        <v>39.99</v>
      </c>
      <c r="O53" s="14">
        <f t="shared" si="12"/>
        <v>109</v>
      </c>
      <c r="P53" s="14">
        <f t="shared" si="13"/>
        <v>109</v>
      </c>
      <c r="Q53" s="14"/>
      <c r="R53" s="23">
        <f t="shared" si="14"/>
        <v>109</v>
      </c>
      <c r="S53" s="10"/>
      <c r="T53" s="10"/>
    </row>
    <row r="54" spans="1:20" x14ac:dyDescent="0.2">
      <c r="A54" s="289"/>
      <c r="B54" s="133" t="s">
        <v>46</v>
      </c>
      <c r="C54" s="76" t="s">
        <v>27</v>
      </c>
      <c r="D54" s="77">
        <v>29</v>
      </c>
      <c r="E54" s="14">
        <v>11</v>
      </c>
      <c r="F54" s="14"/>
      <c r="G54" s="14"/>
      <c r="H54" s="30">
        <f t="shared" si="10"/>
        <v>11</v>
      </c>
      <c r="I54" s="14">
        <v>20.05</v>
      </c>
      <c r="J54" s="14"/>
      <c r="K54" s="30">
        <f t="shared" si="11"/>
        <v>31.05</v>
      </c>
      <c r="L54" s="14">
        <v>266.75</v>
      </c>
      <c r="M54" s="14">
        <v>1093.81</v>
      </c>
      <c r="N54" s="14">
        <v>329.75</v>
      </c>
      <c r="O54" s="14">
        <f t="shared" si="12"/>
        <v>1690.31</v>
      </c>
      <c r="P54" s="14">
        <f t="shared" si="13"/>
        <v>1721.36</v>
      </c>
      <c r="Q54" s="14">
        <v>9</v>
      </c>
      <c r="R54" s="23">
        <f t="shared" si="14"/>
        <v>1730.36</v>
      </c>
      <c r="S54" s="10"/>
      <c r="T54" s="10"/>
    </row>
    <row r="55" spans="1:20" x14ac:dyDescent="0.2">
      <c r="A55" s="289"/>
      <c r="B55" s="133"/>
      <c r="C55" s="78" t="s">
        <v>318</v>
      </c>
      <c r="D55" s="79"/>
      <c r="E55" s="36"/>
      <c r="F55" s="36"/>
      <c r="G55" s="36"/>
      <c r="H55" s="65"/>
      <c r="I55" s="36"/>
      <c r="J55" s="36"/>
      <c r="K55" s="65"/>
      <c r="L55" s="36"/>
      <c r="M55" s="36"/>
      <c r="N55" s="36"/>
      <c r="O55" s="36"/>
      <c r="P55" s="36"/>
      <c r="Q55" s="36"/>
      <c r="R55" s="80"/>
      <c r="S55" s="10"/>
      <c r="T55" s="10"/>
    </row>
    <row r="56" spans="1:20" x14ac:dyDescent="0.2">
      <c r="A56" s="289"/>
      <c r="B56" s="133"/>
      <c r="C56" s="76" t="s">
        <v>357</v>
      </c>
      <c r="D56" s="77">
        <v>2</v>
      </c>
      <c r="E56" s="14"/>
      <c r="F56" s="14"/>
      <c r="G56" s="14"/>
      <c r="H56" s="30">
        <f t="shared" si="10"/>
        <v>0</v>
      </c>
      <c r="I56" s="14"/>
      <c r="J56" s="14"/>
      <c r="K56" s="30">
        <f t="shared" si="11"/>
        <v>0</v>
      </c>
      <c r="L56" s="14"/>
      <c r="M56" s="14">
        <v>3</v>
      </c>
      <c r="N56" s="14">
        <v>2</v>
      </c>
      <c r="O56" s="14">
        <f t="shared" si="12"/>
        <v>5</v>
      </c>
      <c r="P56" s="14">
        <f t="shared" si="13"/>
        <v>5</v>
      </c>
      <c r="Q56" s="14"/>
      <c r="R56" s="23">
        <f t="shared" si="14"/>
        <v>5</v>
      </c>
      <c r="S56" s="10"/>
      <c r="T56" s="10"/>
    </row>
    <row r="57" spans="1:20" x14ac:dyDescent="0.2">
      <c r="A57" s="289"/>
      <c r="B57" s="133"/>
      <c r="C57" s="76" t="s">
        <v>40</v>
      </c>
      <c r="D57" s="77">
        <v>39</v>
      </c>
      <c r="E57" s="14"/>
      <c r="F57" s="14"/>
      <c r="G57" s="14"/>
      <c r="H57" s="30">
        <f t="shared" si="10"/>
        <v>0</v>
      </c>
      <c r="I57" s="14">
        <v>0.95</v>
      </c>
      <c r="J57" s="14"/>
      <c r="K57" s="30">
        <f t="shared" si="11"/>
        <v>0.95</v>
      </c>
      <c r="L57" s="14">
        <v>27.83</v>
      </c>
      <c r="M57" s="14">
        <v>26.46</v>
      </c>
      <c r="N57" s="14">
        <v>43.77</v>
      </c>
      <c r="O57" s="14">
        <f t="shared" si="12"/>
        <v>98.06</v>
      </c>
      <c r="P57" s="14">
        <f t="shared" si="13"/>
        <v>99.01</v>
      </c>
      <c r="Q57" s="14"/>
      <c r="R57" s="23">
        <f t="shared" si="14"/>
        <v>99.01</v>
      </c>
      <c r="S57" s="10"/>
      <c r="T57" s="10"/>
    </row>
    <row r="58" spans="1:20" x14ac:dyDescent="0.2">
      <c r="A58" s="289"/>
      <c r="B58" s="133"/>
      <c r="C58" s="76" t="s">
        <v>42</v>
      </c>
      <c r="D58" s="77">
        <v>9</v>
      </c>
      <c r="E58" s="14">
        <v>1.5</v>
      </c>
      <c r="F58" s="14"/>
      <c r="G58" s="14"/>
      <c r="H58" s="30">
        <f t="shared" si="10"/>
        <v>1.5</v>
      </c>
      <c r="I58" s="14">
        <v>0.2</v>
      </c>
      <c r="J58" s="14"/>
      <c r="K58" s="30">
        <f t="shared" si="11"/>
        <v>1.7</v>
      </c>
      <c r="L58" s="14">
        <v>0.2</v>
      </c>
      <c r="M58" s="14">
        <v>3.81</v>
      </c>
      <c r="N58" s="14">
        <v>7.78</v>
      </c>
      <c r="O58" s="14">
        <f t="shared" si="12"/>
        <v>11.79</v>
      </c>
      <c r="P58" s="14">
        <f t="shared" si="13"/>
        <v>13.489999999999998</v>
      </c>
      <c r="Q58" s="14"/>
      <c r="R58" s="23">
        <f t="shared" si="14"/>
        <v>13.489999999999998</v>
      </c>
      <c r="S58" s="10"/>
      <c r="T58" s="10"/>
    </row>
    <row r="59" spans="1:20" x14ac:dyDescent="0.2">
      <c r="A59" s="289"/>
      <c r="B59" s="133"/>
      <c r="C59" s="76" t="s">
        <v>46</v>
      </c>
      <c r="D59" s="77">
        <v>288</v>
      </c>
      <c r="E59" s="14">
        <v>23.46</v>
      </c>
      <c r="F59" s="14">
        <v>33.299999999999997</v>
      </c>
      <c r="G59" s="14">
        <v>1.6</v>
      </c>
      <c r="H59" s="30">
        <f t="shared" si="10"/>
        <v>58.36</v>
      </c>
      <c r="I59" s="14">
        <v>43.97</v>
      </c>
      <c r="J59" s="14">
        <v>7.0000000000000007E-2</v>
      </c>
      <c r="K59" s="30">
        <f t="shared" si="11"/>
        <v>102.39999999999999</v>
      </c>
      <c r="L59" s="14">
        <v>15.27</v>
      </c>
      <c r="M59" s="14">
        <v>88.96</v>
      </c>
      <c r="N59" s="14">
        <v>89.48</v>
      </c>
      <c r="O59" s="14">
        <f t="shared" si="12"/>
        <v>193.70999999999998</v>
      </c>
      <c r="P59" s="14">
        <f t="shared" si="13"/>
        <v>296.10999999999996</v>
      </c>
      <c r="Q59" s="14">
        <v>3.49</v>
      </c>
      <c r="R59" s="23">
        <f t="shared" si="14"/>
        <v>299.59999999999997</v>
      </c>
      <c r="S59" s="10"/>
      <c r="T59" s="10"/>
    </row>
    <row r="60" spans="1:20" x14ac:dyDescent="0.2">
      <c r="A60" s="289"/>
      <c r="B60" s="133"/>
      <c r="C60" s="76" t="s">
        <v>47</v>
      </c>
      <c r="D60" s="77">
        <v>57</v>
      </c>
      <c r="E60" s="14"/>
      <c r="F60" s="14"/>
      <c r="G60" s="14"/>
      <c r="H60" s="30">
        <f t="shared" si="10"/>
        <v>0</v>
      </c>
      <c r="I60" s="14">
        <v>0.27</v>
      </c>
      <c r="J60" s="14"/>
      <c r="K60" s="30">
        <f t="shared" si="11"/>
        <v>0.27</v>
      </c>
      <c r="L60" s="14">
        <v>0.9</v>
      </c>
      <c r="M60" s="14">
        <v>5.9</v>
      </c>
      <c r="N60" s="14">
        <v>16.670000000000002</v>
      </c>
      <c r="O60" s="14">
        <f t="shared" si="12"/>
        <v>23.470000000000002</v>
      </c>
      <c r="P60" s="14">
        <f t="shared" si="13"/>
        <v>23.740000000000002</v>
      </c>
      <c r="Q60" s="14"/>
      <c r="R60" s="23">
        <f t="shared" si="14"/>
        <v>23.740000000000002</v>
      </c>
      <c r="S60" s="10"/>
      <c r="T60" s="10"/>
    </row>
    <row r="61" spans="1:20" x14ac:dyDescent="0.2">
      <c r="A61" s="289"/>
      <c r="B61" s="133"/>
      <c r="C61" s="76" t="s">
        <v>303</v>
      </c>
      <c r="D61" s="77">
        <v>257</v>
      </c>
      <c r="E61" s="14">
        <v>5.94</v>
      </c>
      <c r="F61" s="14">
        <v>0.02</v>
      </c>
      <c r="G61" s="14">
        <v>1.6</v>
      </c>
      <c r="H61" s="30">
        <f t="shared" si="10"/>
        <v>7.5600000000000005</v>
      </c>
      <c r="I61" s="14">
        <v>11.1</v>
      </c>
      <c r="J61" s="14"/>
      <c r="K61" s="30">
        <f t="shared" si="11"/>
        <v>18.66</v>
      </c>
      <c r="L61" s="14">
        <v>66.3</v>
      </c>
      <c r="M61" s="14">
        <v>206.01</v>
      </c>
      <c r="N61" s="14">
        <v>391.5</v>
      </c>
      <c r="O61" s="14">
        <f t="shared" si="12"/>
        <v>663.81</v>
      </c>
      <c r="P61" s="14">
        <f t="shared" si="13"/>
        <v>682.46999999999991</v>
      </c>
      <c r="Q61" s="14">
        <v>0.03</v>
      </c>
      <c r="R61" s="23">
        <f t="shared" si="14"/>
        <v>682.49999999999989</v>
      </c>
      <c r="S61" s="10"/>
      <c r="T61" s="10"/>
    </row>
    <row r="62" spans="1:20" x14ac:dyDescent="0.2">
      <c r="A62" s="289"/>
      <c r="B62" s="134"/>
      <c r="C62" s="76" t="s">
        <v>343</v>
      </c>
      <c r="D62" s="77">
        <v>0</v>
      </c>
      <c r="E62" s="14"/>
      <c r="F62" s="14"/>
      <c r="G62" s="14"/>
      <c r="H62" s="30">
        <f t="shared" si="10"/>
        <v>0</v>
      </c>
      <c r="I62" s="14"/>
      <c r="J62" s="14"/>
      <c r="K62" s="30">
        <f t="shared" si="11"/>
        <v>0</v>
      </c>
      <c r="L62" s="14"/>
      <c r="M62" s="14"/>
      <c r="N62" s="14"/>
      <c r="O62" s="14">
        <f t="shared" si="12"/>
        <v>0</v>
      </c>
      <c r="P62" s="14">
        <f t="shared" si="13"/>
        <v>0</v>
      </c>
      <c r="Q62" s="14"/>
      <c r="R62" s="23">
        <f t="shared" si="14"/>
        <v>0</v>
      </c>
      <c r="S62" s="10"/>
      <c r="T62" s="10"/>
    </row>
    <row r="63" spans="1:20" x14ac:dyDescent="0.2">
      <c r="A63" s="289"/>
      <c r="B63" s="133" t="s">
        <v>44</v>
      </c>
      <c r="C63" s="76" t="s">
        <v>23</v>
      </c>
      <c r="D63" s="77">
        <v>12</v>
      </c>
      <c r="E63" s="14">
        <v>0.03</v>
      </c>
      <c r="F63" s="14"/>
      <c r="G63" s="14"/>
      <c r="H63" s="30">
        <f t="shared" si="10"/>
        <v>0.03</v>
      </c>
      <c r="I63" s="14">
        <v>0.35</v>
      </c>
      <c r="J63" s="14"/>
      <c r="K63" s="30">
        <f t="shared" si="11"/>
        <v>0.38</v>
      </c>
      <c r="L63" s="14"/>
      <c r="M63" s="14">
        <v>5.0599999999999996</v>
      </c>
      <c r="N63" s="14">
        <v>1.89</v>
      </c>
      <c r="O63" s="14">
        <f t="shared" si="12"/>
        <v>6.9499999999999993</v>
      </c>
      <c r="P63" s="14">
        <f t="shared" si="13"/>
        <v>7.3299999999999992</v>
      </c>
      <c r="Q63" s="14">
        <v>0.06</v>
      </c>
      <c r="R63" s="23">
        <f t="shared" si="14"/>
        <v>7.3899999999999988</v>
      </c>
      <c r="S63" s="10"/>
      <c r="T63" s="10"/>
    </row>
    <row r="64" spans="1:20" x14ac:dyDescent="0.2">
      <c r="A64" s="289"/>
      <c r="B64" s="133"/>
      <c r="C64" s="76" t="s">
        <v>26</v>
      </c>
      <c r="D64" s="77">
        <v>18</v>
      </c>
      <c r="E64" s="14"/>
      <c r="F64" s="14">
        <v>0.04</v>
      </c>
      <c r="G64" s="14"/>
      <c r="H64" s="30">
        <f t="shared" ref="H64:H69" si="15">SUM(E64:G64)</f>
        <v>0.04</v>
      </c>
      <c r="I64" s="14">
        <v>0.17</v>
      </c>
      <c r="J64" s="14"/>
      <c r="K64" s="30">
        <f t="shared" ref="K64:K69" si="16">+SUM(H64:J64)</f>
        <v>0.21000000000000002</v>
      </c>
      <c r="L64" s="14"/>
      <c r="M64" s="14">
        <v>0.37</v>
      </c>
      <c r="N64" s="14">
        <v>2.31</v>
      </c>
      <c r="O64" s="14">
        <f t="shared" si="12"/>
        <v>2.68</v>
      </c>
      <c r="P64" s="14">
        <f t="shared" si="13"/>
        <v>2.89</v>
      </c>
      <c r="Q64" s="14">
        <v>0.24</v>
      </c>
      <c r="R64" s="23">
        <f t="shared" si="14"/>
        <v>3.13</v>
      </c>
      <c r="S64" s="10"/>
      <c r="T64" s="10"/>
    </row>
    <row r="65" spans="1:20" x14ac:dyDescent="0.2">
      <c r="A65" s="289"/>
      <c r="B65" s="133"/>
      <c r="C65" s="76" t="s">
        <v>29</v>
      </c>
      <c r="D65" s="77">
        <v>18</v>
      </c>
      <c r="E65" s="14">
        <v>11.26</v>
      </c>
      <c r="F65" s="14">
        <v>0.03</v>
      </c>
      <c r="G65" s="14"/>
      <c r="H65" s="30">
        <f t="shared" si="15"/>
        <v>11.29</v>
      </c>
      <c r="I65" s="14">
        <v>3.7</v>
      </c>
      <c r="J65" s="14"/>
      <c r="K65" s="30">
        <f t="shared" si="16"/>
        <v>14.989999999999998</v>
      </c>
      <c r="L65" s="14"/>
      <c r="M65" s="14">
        <v>2.89</v>
      </c>
      <c r="N65" s="14">
        <v>3.15</v>
      </c>
      <c r="O65" s="14">
        <f>+SUM(L65:N65)</f>
        <v>6.04</v>
      </c>
      <c r="P65" s="14">
        <f>+SUM(K65+O65)</f>
        <v>21.029999999999998</v>
      </c>
      <c r="Q65" s="14"/>
      <c r="R65" s="23">
        <f>+SUM(P65:Q65)</f>
        <v>21.029999999999998</v>
      </c>
      <c r="S65" s="10"/>
      <c r="T65" s="10"/>
    </row>
    <row r="66" spans="1:20" x14ac:dyDescent="0.2">
      <c r="A66" s="289"/>
      <c r="B66" s="133"/>
      <c r="C66" s="76" t="s">
        <v>30</v>
      </c>
      <c r="D66" s="77">
        <v>13</v>
      </c>
      <c r="E66" s="14">
        <v>2.82</v>
      </c>
      <c r="F66" s="14"/>
      <c r="G66" s="14"/>
      <c r="H66" s="30">
        <f t="shared" si="15"/>
        <v>2.82</v>
      </c>
      <c r="I66" s="14"/>
      <c r="J66" s="14"/>
      <c r="K66" s="30">
        <f t="shared" si="16"/>
        <v>2.82</v>
      </c>
      <c r="L66" s="14">
        <v>1.3</v>
      </c>
      <c r="M66" s="14">
        <v>2</v>
      </c>
      <c r="N66" s="14">
        <v>5.16</v>
      </c>
      <c r="O66" s="14">
        <f>+SUM(L66:N66)</f>
        <v>8.4600000000000009</v>
      </c>
      <c r="P66" s="14">
        <f>+SUM(K66+O66)</f>
        <v>11.280000000000001</v>
      </c>
      <c r="Q66" s="14">
        <v>0.3</v>
      </c>
      <c r="R66" s="23">
        <f>+SUM(P66:Q66)</f>
        <v>11.580000000000002</v>
      </c>
      <c r="S66" s="10"/>
      <c r="T66" s="10"/>
    </row>
    <row r="67" spans="1:20" x14ac:dyDescent="0.2">
      <c r="A67" s="289"/>
      <c r="B67" s="133"/>
      <c r="C67" s="76" t="s">
        <v>44</v>
      </c>
      <c r="D67" s="77">
        <v>46</v>
      </c>
      <c r="E67" s="14">
        <v>3.55</v>
      </c>
      <c r="F67" s="14">
        <v>0.1</v>
      </c>
      <c r="G67" s="14"/>
      <c r="H67" s="30">
        <f t="shared" si="15"/>
        <v>3.65</v>
      </c>
      <c r="I67" s="14">
        <v>5.33</v>
      </c>
      <c r="J67" s="14"/>
      <c r="K67" s="30">
        <f t="shared" si="16"/>
        <v>8.98</v>
      </c>
      <c r="L67" s="14">
        <v>1</v>
      </c>
      <c r="M67" s="14">
        <v>2.2599999999999998</v>
      </c>
      <c r="N67" s="14">
        <v>12.63</v>
      </c>
      <c r="O67" s="14">
        <f>+SUM(L67:N67)</f>
        <v>15.89</v>
      </c>
      <c r="P67" s="14">
        <f>+SUM(K67+O67)</f>
        <v>24.87</v>
      </c>
      <c r="Q67" s="14"/>
      <c r="R67" s="23">
        <f>+SUM(P67:Q67)</f>
        <v>24.87</v>
      </c>
      <c r="S67" s="10"/>
      <c r="T67" s="10"/>
    </row>
    <row r="68" spans="1:20" x14ac:dyDescent="0.2">
      <c r="A68" s="289"/>
      <c r="B68" s="134"/>
      <c r="C68" s="76" t="s">
        <v>45</v>
      </c>
      <c r="D68" s="77">
        <v>7</v>
      </c>
      <c r="E68" s="14"/>
      <c r="F68" s="14"/>
      <c r="G68" s="14"/>
      <c r="H68" s="30">
        <f t="shared" si="15"/>
        <v>0</v>
      </c>
      <c r="I68" s="14">
        <v>1.8</v>
      </c>
      <c r="J68" s="14"/>
      <c r="K68" s="30">
        <f t="shared" si="16"/>
        <v>1.8</v>
      </c>
      <c r="L68" s="14"/>
      <c r="M68" s="14">
        <v>0.15</v>
      </c>
      <c r="N68" s="14">
        <v>0.68</v>
      </c>
      <c r="O68" s="14">
        <f>+SUM(L68:N68)</f>
        <v>0.83000000000000007</v>
      </c>
      <c r="P68" s="14">
        <f>+SUM(K68+O68)</f>
        <v>2.63</v>
      </c>
      <c r="Q68" s="14">
        <v>2.5</v>
      </c>
      <c r="R68" s="23">
        <f>+SUM(P68:Q68)</f>
        <v>5.13</v>
      </c>
      <c r="S68" s="10"/>
      <c r="T68" s="10"/>
    </row>
    <row r="69" spans="1:20" x14ac:dyDescent="0.2">
      <c r="A69" s="291"/>
      <c r="B69" s="133" t="s">
        <v>363</v>
      </c>
      <c r="C69" s="82" t="s">
        <v>363</v>
      </c>
      <c r="D69" s="83">
        <v>3</v>
      </c>
      <c r="E69" s="17">
        <v>0.5</v>
      </c>
      <c r="F69" s="17"/>
      <c r="G69" s="17"/>
      <c r="H69" s="32">
        <f t="shared" si="15"/>
        <v>0.5</v>
      </c>
      <c r="I69" s="17"/>
      <c r="J69" s="17"/>
      <c r="K69" s="32">
        <f t="shared" si="16"/>
        <v>0.5</v>
      </c>
      <c r="L69" s="17"/>
      <c r="M69" s="17">
        <v>63.5</v>
      </c>
      <c r="N69" s="17">
        <v>270.8</v>
      </c>
      <c r="O69" s="17">
        <f>+SUM(L69:N69)</f>
        <v>334.3</v>
      </c>
      <c r="P69" s="17">
        <f>+SUM(K69+O69)</f>
        <v>334.8</v>
      </c>
      <c r="Q69" s="17"/>
      <c r="R69" s="84">
        <f>+SUM(P69:Q69)</f>
        <v>334.8</v>
      </c>
      <c r="S69" s="10"/>
      <c r="T69" s="10"/>
    </row>
    <row r="70" spans="1:20" ht="15" x14ac:dyDescent="0.25">
      <c r="A70" s="230" t="s">
        <v>0</v>
      </c>
      <c r="B70" s="231"/>
      <c r="C70" s="232" t="s">
        <v>0</v>
      </c>
      <c r="D70" s="53">
        <f>+SUM(D32:D69)</f>
        <v>870</v>
      </c>
      <c r="E70" s="54">
        <f>SUM(E32:E69)</f>
        <v>60.059999999999995</v>
      </c>
      <c r="F70" s="54">
        <f>SUM(F32:F69)</f>
        <v>33.49</v>
      </c>
      <c r="G70" s="54">
        <f>SUM(G32:G69)</f>
        <v>3.2</v>
      </c>
      <c r="H70" s="54">
        <f>SUM(H32:H69)</f>
        <v>96.75</v>
      </c>
      <c r="I70" s="54">
        <f t="shared" ref="I70:R70" si="17">+SUM(I32:I69)</f>
        <v>102.38999999999999</v>
      </c>
      <c r="J70" s="54">
        <f t="shared" si="17"/>
        <v>7.0000000000000007E-2</v>
      </c>
      <c r="K70" s="54">
        <f t="shared" si="17"/>
        <v>199.21</v>
      </c>
      <c r="L70" s="54">
        <f t="shared" si="17"/>
        <v>832.46</v>
      </c>
      <c r="M70" s="54">
        <f t="shared" si="17"/>
        <v>2609.4100000000003</v>
      </c>
      <c r="N70" s="54">
        <f t="shared" si="17"/>
        <v>1726.6100000000004</v>
      </c>
      <c r="O70" s="54">
        <f t="shared" si="17"/>
        <v>5168.4800000000005</v>
      </c>
      <c r="P70" s="54">
        <f t="shared" si="17"/>
        <v>5367.69</v>
      </c>
      <c r="Q70" s="54">
        <f t="shared" si="17"/>
        <v>15.620000000000001</v>
      </c>
      <c r="R70" s="55">
        <f t="shared" si="17"/>
        <v>5383.31</v>
      </c>
      <c r="S70" s="10"/>
      <c r="T70" s="10"/>
    </row>
    <row r="71" spans="1:20" x14ac:dyDescent="0.2">
      <c r="A71" s="70" t="s">
        <v>5</v>
      </c>
      <c r="B71" s="288" t="s">
        <v>423</v>
      </c>
      <c r="C71" s="73" t="s">
        <v>77</v>
      </c>
      <c r="D71" s="61">
        <v>4</v>
      </c>
      <c r="E71" s="39"/>
      <c r="F71" s="39"/>
      <c r="G71" s="39"/>
      <c r="H71" s="48">
        <f t="shared" ref="H71:H103" si="18">SUM(E71:G71)</f>
        <v>0</v>
      </c>
      <c r="I71" s="39"/>
      <c r="J71" s="39"/>
      <c r="K71" s="48">
        <f t="shared" ref="K71:K103" si="19">+SUM(H71:J71)</f>
        <v>0</v>
      </c>
      <c r="L71" s="39">
        <v>2.2999999999999998</v>
      </c>
      <c r="M71" s="39">
        <v>14.5</v>
      </c>
      <c r="N71" s="39">
        <v>23.2</v>
      </c>
      <c r="O71" s="39">
        <f t="shared" ref="O71:O76" si="20">+SUM(L71:N71)</f>
        <v>40</v>
      </c>
      <c r="P71" s="39">
        <f t="shared" ref="P71:P76" si="21">+SUM(K71+O71)</f>
        <v>40</v>
      </c>
      <c r="Q71" s="39"/>
      <c r="R71" s="39">
        <f t="shared" ref="R71:R103" si="22">+SUM(P71:Q71)</f>
        <v>40</v>
      </c>
      <c r="S71" s="10"/>
      <c r="T71" s="10"/>
    </row>
    <row r="72" spans="1:20" x14ac:dyDescent="0.2">
      <c r="A72" s="71"/>
      <c r="B72" s="289"/>
      <c r="C72" s="76" t="s">
        <v>61</v>
      </c>
      <c r="D72" s="34">
        <v>14</v>
      </c>
      <c r="E72" s="14"/>
      <c r="F72" s="14"/>
      <c r="G72" s="14"/>
      <c r="H72" s="30">
        <f t="shared" si="18"/>
        <v>0</v>
      </c>
      <c r="I72" s="14">
        <v>13</v>
      </c>
      <c r="J72" s="14"/>
      <c r="K72" s="30">
        <f t="shared" si="19"/>
        <v>13</v>
      </c>
      <c r="L72" s="14">
        <v>181.6</v>
      </c>
      <c r="M72" s="14">
        <v>106.15</v>
      </c>
      <c r="N72" s="14">
        <v>25.2</v>
      </c>
      <c r="O72" s="14">
        <f t="shared" si="20"/>
        <v>312.95</v>
      </c>
      <c r="P72" s="14">
        <f t="shared" si="21"/>
        <v>325.95</v>
      </c>
      <c r="Q72" s="14"/>
      <c r="R72" s="14">
        <f t="shared" si="22"/>
        <v>325.95</v>
      </c>
      <c r="S72" s="10"/>
      <c r="T72" s="10"/>
    </row>
    <row r="73" spans="1:20" x14ac:dyDescent="0.2">
      <c r="A73" s="71"/>
      <c r="B73" s="289"/>
      <c r="C73" s="76" t="s">
        <v>56</v>
      </c>
      <c r="D73" s="34">
        <v>1</v>
      </c>
      <c r="E73" s="14"/>
      <c r="F73" s="14"/>
      <c r="G73" s="14"/>
      <c r="H73" s="30">
        <f t="shared" si="18"/>
        <v>0</v>
      </c>
      <c r="I73" s="14"/>
      <c r="J73" s="14"/>
      <c r="K73" s="30">
        <f t="shared" si="19"/>
        <v>0</v>
      </c>
      <c r="L73" s="14"/>
      <c r="M73" s="14">
        <v>0.05</v>
      </c>
      <c r="N73" s="14">
        <v>0.05</v>
      </c>
      <c r="O73" s="14">
        <f t="shared" si="20"/>
        <v>0.1</v>
      </c>
      <c r="P73" s="14">
        <f t="shared" si="21"/>
        <v>0.1</v>
      </c>
      <c r="Q73" s="14"/>
      <c r="R73" s="14">
        <f t="shared" si="22"/>
        <v>0.1</v>
      </c>
      <c r="S73" s="10"/>
      <c r="T73" s="10"/>
    </row>
    <row r="74" spans="1:20" x14ac:dyDescent="0.2">
      <c r="A74" s="71"/>
      <c r="B74" s="289"/>
      <c r="C74" s="76" t="s">
        <v>50</v>
      </c>
      <c r="D74" s="34">
        <v>1</v>
      </c>
      <c r="E74" s="14"/>
      <c r="F74" s="14"/>
      <c r="G74" s="14"/>
      <c r="H74" s="30">
        <f t="shared" si="18"/>
        <v>0</v>
      </c>
      <c r="I74" s="14"/>
      <c r="J74" s="14"/>
      <c r="K74" s="30">
        <f t="shared" si="19"/>
        <v>0</v>
      </c>
      <c r="L74" s="14"/>
      <c r="M74" s="14"/>
      <c r="N74" s="14"/>
      <c r="O74" s="14">
        <f t="shared" si="20"/>
        <v>0</v>
      </c>
      <c r="P74" s="14">
        <f t="shared" si="21"/>
        <v>0</v>
      </c>
      <c r="Q74" s="14">
        <v>5</v>
      </c>
      <c r="R74" s="14">
        <f t="shared" si="22"/>
        <v>5</v>
      </c>
      <c r="S74" s="10"/>
      <c r="T74" s="10"/>
    </row>
    <row r="75" spans="1:20" x14ac:dyDescent="0.2">
      <c r="A75" s="71"/>
      <c r="B75" s="289"/>
      <c r="C75" s="76" t="s">
        <v>64</v>
      </c>
      <c r="D75" s="34">
        <v>1</v>
      </c>
      <c r="E75" s="14"/>
      <c r="F75" s="14"/>
      <c r="G75" s="14"/>
      <c r="H75" s="30">
        <f t="shared" si="18"/>
        <v>0</v>
      </c>
      <c r="I75" s="14"/>
      <c r="J75" s="14"/>
      <c r="K75" s="30">
        <f t="shared" si="19"/>
        <v>0</v>
      </c>
      <c r="L75" s="14"/>
      <c r="M75" s="14">
        <v>2.5</v>
      </c>
      <c r="N75" s="14">
        <v>0.5</v>
      </c>
      <c r="O75" s="14">
        <f t="shared" si="20"/>
        <v>3</v>
      </c>
      <c r="P75" s="14">
        <f t="shared" si="21"/>
        <v>3</v>
      </c>
      <c r="Q75" s="14"/>
      <c r="R75" s="14">
        <f t="shared" si="22"/>
        <v>3</v>
      </c>
      <c r="S75" s="10"/>
      <c r="T75" s="10"/>
    </row>
    <row r="76" spans="1:20" x14ac:dyDescent="0.2">
      <c r="A76" s="71"/>
      <c r="B76" s="289"/>
      <c r="C76" s="76" t="s">
        <v>79</v>
      </c>
      <c r="D76" s="34">
        <v>6</v>
      </c>
      <c r="E76" s="14"/>
      <c r="F76" s="14"/>
      <c r="G76" s="14"/>
      <c r="H76" s="30">
        <f t="shared" si="18"/>
        <v>0</v>
      </c>
      <c r="I76" s="14">
        <v>1.5</v>
      </c>
      <c r="J76" s="14">
        <v>0.4</v>
      </c>
      <c r="K76" s="30">
        <f t="shared" si="19"/>
        <v>1.9</v>
      </c>
      <c r="L76" s="14"/>
      <c r="M76" s="14">
        <v>2</v>
      </c>
      <c r="N76" s="14">
        <v>1.3</v>
      </c>
      <c r="O76" s="14">
        <f t="shared" si="20"/>
        <v>3.3</v>
      </c>
      <c r="P76" s="14">
        <f t="shared" si="21"/>
        <v>5.1999999999999993</v>
      </c>
      <c r="Q76" s="14">
        <v>1</v>
      </c>
      <c r="R76" s="14">
        <f t="shared" si="22"/>
        <v>6.1999999999999993</v>
      </c>
      <c r="S76" s="10"/>
      <c r="T76" s="10"/>
    </row>
    <row r="77" spans="1:20" x14ac:dyDescent="0.2">
      <c r="A77" s="71"/>
      <c r="B77" s="289"/>
      <c r="C77" s="76" t="s">
        <v>67</v>
      </c>
      <c r="D77" s="34">
        <v>0</v>
      </c>
      <c r="E77" s="14"/>
      <c r="F77" s="14"/>
      <c r="G77" s="14"/>
      <c r="H77" s="30">
        <f t="shared" si="18"/>
        <v>0</v>
      </c>
      <c r="I77" s="14"/>
      <c r="J77" s="14"/>
      <c r="K77" s="30">
        <f t="shared" si="19"/>
        <v>0</v>
      </c>
      <c r="L77" s="14"/>
      <c r="M77" s="14"/>
      <c r="N77" s="14"/>
      <c r="O77" s="14">
        <f t="shared" ref="O77:O101" si="23">+SUM(L77:N77)</f>
        <v>0</v>
      </c>
      <c r="P77" s="14">
        <f t="shared" ref="P77:P101" si="24">+SUM(K77+O77)</f>
        <v>0</v>
      </c>
      <c r="Q77" s="14"/>
      <c r="R77" s="14">
        <f t="shared" si="22"/>
        <v>0</v>
      </c>
      <c r="S77" s="10"/>
      <c r="T77" s="10"/>
    </row>
    <row r="78" spans="1:20" x14ac:dyDescent="0.2">
      <c r="A78" s="71"/>
      <c r="B78" s="289"/>
      <c r="C78" s="76" t="s">
        <v>78</v>
      </c>
      <c r="D78" s="34">
        <v>12</v>
      </c>
      <c r="E78" s="14"/>
      <c r="F78" s="14"/>
      <c r="G78" s="14"/>
      <c r="H78" s="30">
        <f t="shared" si="18"/>
        <v>0</v>
      </c>
      <c r="I78" s="14">
        <v>4.3</v>
      </c>
      <c r="J78" s="14"/>
      <c r="K78" s="30">
        <f t="shared" si="19"/>
        <v>4.3</v>
      </c>
      <c r="L78" s="14">
        <v>11</v>
      </c>
      <c r="M78" s="14">
        <v>55.5</v>
      </c>
      <c r="N78" s="14">
        <v>29.1</v>
      </c>
      <c r="O78" s="14">
        <f t="shared" si="23"/>
        <v>95.6</v>
      </c>
      <c r="P78" s="14">
        <f t="shared" si="24"/>
        <v>99.899999999999991</v>
      </c>
      <c r="Q78" s="14">
        <v>16</v>
      </c>
      <c r="R78" s="14">
        <f t="shared" si="22"/>
        <v>115.89999999999999</v>
      </c>
      <c r="S78" s="10"/>
      <c r="T78" s="10"/>
    </row>
    <row r="79" spans="1:20" x14ac:dyDescent="0.2">
      <c r="A79" s="71"/>
      <c r="B79" s="289"/>
      <c r="C79" s="76" t="s">
        <v>449</v>
      </c>
      <c r="D79" s="34">
        <v>0</v>
      </c>
      <c r="E79" s="14"/>
      <c r="F79" s="14"/>
      <c r="G79" s="14"/>
      <c r="H79" s="30">
        <f t="shared" si="18"/>
        <v>0</v>
      </c>
      <c r="I79" s="14"/>
      <c r="J79" s="14"/>
      <c r="K79" s="30">
        <f t="shared" si="19"/>
        <v>0</v>
      </c>
      <c r="L79" s="14"/>
      <c r="M79" s="14"/>
      <c r="N79" s="14"/>
      <c r="O79" s="14">
        <f t="shared" si="23"/>
        <v>0</v>
      </c>
      <c r="P79" s="14">
        <f t="shared" si="24"/>
        <v>0</v>
      </c>
      <c r="Q79" s="14"/>
      <c r="R79" s="14">
        <f t="shared" si="22"/>
        <v>0</v>
      </c>
      <c r="S79" s="10"/>
      <c r="T79" s="10"/>
    </row>
    <row r="80" spans="1:20" x14ac:dyDescent="0.2">
      <c r="A80" s="71"/>
      <c r="B80" s="289"/>
      <c r="C80" s="76" t="s">
        <v>62</v>
      </c>
      <c r="D80" s="34">
        <v>3</v>
      </c>
      <c r="E80" s="14"/>
      <c r="F80" s="14"/>
      <c r="G80" s="14"/>
      <c r="H80" s="30">
        <f t="shared" si="18"/>
        <v>0</v>
      </c>
      <c r="I80" s="14"/>
      <c r="J80" s="14"/>
      <c r="K80" s="30">
        <f t="shared" si="19"/>
        <v>0</v>
      </c>
      <c r="L80" s="14"/>
      <c r="M80" s="14">
        <v>1.3</v>
      </c>
      <c r="N80" s="14">
        <v>2.2999999999999998</v>
      </c>
      <c r="O80" s="14">
        <f t="shared" si="23"/>
        <v>3.5999999999999996</v>
      </c>
      <c r="P80" s="14">
        <f t="shared" si="24"/>
        <v>3.5999999999999996</v>
      </c>
      <c r="Q80" s="14"/>
      <c r="R80" s="14">
        <f t="shared" si="22"/>
        <v>3.5999999999999996</v>
      </c>
      <c r="S80" s="10"/>
      <c r="T80" s="10"/>
    </row>
    <row r="81" spans="1:20" x14ac:dyDescent="0.2">
      <c r="A81" s="71"/>
      <c r="B81" s="289"/>
      <c r="C81" s="76" t="s">
        <v>319</v>
      </c>
      <c r="D81" s="34">
        <v>14</v>
      </c>
      <c r="E81" s="14"/>
      <c r="F81" s="14"/>
      <c r="G81" s="14"/>
      <c r="H81" s="30">
        <f t="shared" si="18"/>
        <v>0</v>
      </c>
      <c r="I81" s="14">
        <v>0.5</v>
      </c>
      <c r="J81" s="14"/>
      <c r="K81" s="30">
        <f t="shared" si="19"/>
        <v>0.5</v>
      </c>
      <c r="L81" s="14">
        <v>38</v>
      </c>
      <c r="M81" s="14">
        <v>216.78</v>
      </c>
      <c r="N81" s="14">
        <v>147.72</v>
      </c>
      <c r="O81" s="14">
        <f t="shared" si="23"/>
        <v>402.5</v>
      </c>
      <c r="P81" s="14">
        <f t="shared" si="24"/>
        <v>403</v>
      </c>
      <c r="Q81" s="14">
        <v>36</v>
      </c>
      <c r="R81" s="14">
        <f t="shared" si="22"/>
        <v>439</v>
      </c>
      <c r="S81" s="10"/>
      <c r="T81" s="10"/>
    </row>
    <row r="82" spans="1:20" x14ac:dyDescent="0.2">
      <c r="A82" s="71"/>
      <c r="B82" s="289"/>
      <c r="C82" s="76" t="s">
        <v>320</v>
      </c>
      <c r="D82" s="34">
        <v>2</v>
      </c>
      <c r="E82" s="14"/>
      <c r="F82" s="14"/>
      <c r="G82" s="14"/>
      <c r="H82" s="30">
        <f t="shared" si="18"/>
        <v>0</v>
      </c>
      <c r="I82" s="14"/>
      <c r="J82" s="14"/>
      <c r="K82" s="30">
        <f t="shared" si="19"/>
        <v>0</v>
      </c>
      <c r="L82" s="14">
        <v>3.9</v>
      </c>
      <c r="M82" s="14">
        <v>0.7</v>
      </c>
      <c r="N82" s="14">
        <v>0.4</v>
      </c>
      <c r="O82" s="14">
        <f t="shared" si="23"/>
        <v>5</v>
      </c>
      <c r="P82" s="14">
        <f t="shared" si="24"/>
        <v>5</v>
      </c>
      <c r="Q82" s="14"/>
      <c r="R82" s="14">
        <f t="shared" si="22"/>
        <v>5</v>
      </c>
      <c r="S82" s="10"/>
      <c r="T82" s="10"/>
    </row>
    <row r="83" spans="1:20" x14ac:dyDescent="0.2">
      <c r="A83" s="71"/>
      <c r="B83" s="289"/>
      <c r="C83" s="76" t="s">
        <v>51</v>
      </c>
      <c r="D83" s="34">
        <v>0</v>
      </c>
      <c r="E83" s="14"/>
      <c r="F83" s="14"/>
      <c r="G83" s="14"/>
      <c r="H83" s="30">
        <f t="shared" si="18"/>
        <v>0</v>
      </c>
      <c r="I83" s="14"/>
      <c r="J83" s="14"/>
      <c r="K83" s="30">
        <f t="shared" si="19"/>
        <v>0</v>
      </c>
      <c r="L83" s="14"/>
      <c r="M83" s="14"/>
      <c r="N83" s="14"/>
      <c r="O83" s="14">
        <f t="shared" si="23"/>
        <v>0</v>
      </c>
      <c r="P83" s="14">
        <f t="shared" si="24"/>
        <v>0</v>
      </c>
      <c r="Q83" s="14"/>
      <c r="R83" s="14">
        <f t="shared" si="22"/>
        <v>0</v>
      </c>
      <c r="S83" s="10"/>
      <c r="T83" s="10"/>
    </row>
    <row r="84" spans="1:20" x14ac:dyDescent="0.2">
      <c r="A84" s="71"/>
      <c r="B84" s="289"/>
      <c r="C84" s="76" t="s">
        <v>52</v>
      </c>
      <c r="D84" s="34">
        <v>12</v>
      </c>
      <c r="E84" s="14"/>
      <c r="F84" s="14"/>
      <c r="G84" s="14"/>
      <c r="H84" s="30">
        <f t="shared" si="18"/>
        <v>0</v>
      </c>
      <c r="I84" s="14"/>
      <c r="J84" s="14"/>
      <c r="K84" s="30">
        <f t="shared" si="19"/>
        <v>0</v>
      </c>
      <c r="L84" s="14">
        <v>39.799999999999997</v>
      </c>
      <c r="M84" s="14">
        <v>105.61</v>
      </c>
      <c r="N84" s="14">
        <v>17.899999999999999</v>
      </c>
      <c r="O84" s="14">
        <f t="shared" si="23"/>
        <v>163.31</v>
      </c>
      <c r="P84" s="14">
        <f t="shared" si="24"/>
        <v>163.31</v>
      </c>
      <c r="Q84" s="14"/>
      <c r="R84" s="14">
        <f t="shared" si="22"/>
        <v>163.31</v>
      </c>
      <c r="S84" s="10"/>
      <c r="T84" s="10"/>
    </row>
    <row r="85" spans="1:20" x14ac:dyDescent="0.2">
      <c r="A85" s="71"/>
      <c r="B85" s="289"/>
      <c r="C85" s="76" t="s">
        <v>72</v>
      </c>
      <c r="D85" s="34">
        <v>3</v>
      </c>
      <c r="E85" s="14"/>
      <c r="F85" s="14"/>
      <c r="G85" s="14"/>
      <c r="H85" s="30">
        <f t="shared" si="18"/>
        <v>0</v>
      </c>
      <c r="I85" s="14">
        <v>0.2</v>
      </c>
      <c r="J85" s="14"/>
      <c r="K85" s="30">
        <f t="shared" si="19"/>
        <v>0.2</v>
      </c>
      <c r="L85" s="14"/>
      <c r="M85" s="14">
        <v>242.5</v>
      </c>
      <c r="N85" s="14">
        <v>52.5</v>
      </c>
      <c r="O85" s="14">
        <f t="shared" si="23"/>
        <v>295</v>
      </c>
      <c r="P85" s="14">
        <f t="shared" si="24"/>
        <v>295.2</v>
      </c>
      <c r="Q85" s="14"/>
      <c r="R85" s="14">
        <f t="shared" si="22"/>
        <v>295.2</v>
      </c>
      <c r="S85" s="10"/>
      <c r="T85" s="10"/>
    </row>
    <row r="86" spans="1:20" x14ac:dyDescent="0.2">
      <c r="A86" s="71"/>
      <c r="B86" s="289"/>
      <c r="C86" s="76" t="s">
        <v>71</v>
      </c>
      <c r="D86" s="34">
        <v>3</v>
      </c>
      <c r="E86" s="14"/>
      <c r="F86" s="14"/>
      <c r="G86" s="14">
        <v>0.1</v>
      </c>
      <c r="H86" s="30">
        <f t="shared" si="18"/>
        <v>0.1</v>
      </c>
      <c r="I86" s="14"/>
      <c r="J86" s="14"/>
      <c r="K86" s="30">
        <f t="shared" si="19"/>
        <v>0.1</v>
      </c>
      <c r="L86" s="14"/>
      <c r="M86" s="14">
        <v>1.3</v>
      </c>
      <c r="N86" s="14">
        <v>4.9000000000000004</v>
      </c>
      <c r="O86" s="14">
        <f t="shared" si="23"/>
        <v>6.2</v>
      </c>
      <c r="P86" s="14">
        <f t="shared" si="24"/>
        <v>6.3</v>
      </c>
      <c r="Q86" s="14"/>
      <c r="R86" s="14">
        <f t="shared" si="22"/>
        <v>6.3</v>
      </c>
      <c r="S86" s="10"/>
      <c r="T86" s="10"/>
    </row>
    <row r="87" spans="1:20" x14ac:dyDescent="0.2">
      <c r="A87" s="71"/>
      <c r="B87" s="290"/>
      <c r="C87" s="76" t="s">
        <v>58</v>
      </c>
      <c r="D87" s="34">
        <v>10</v>
      </c>
      <c r="E87" s="14">
        <v>6.5</v>
      </c>
      <c r="F87" s="14">
        <v>16</v>
      </c>
      <c r="G87" s="14"/>
      <c r="H87" s="30">
        <f t="shared" si="18"/>
        <v>22.5</v>
      </c>
      <c r="I87" s="14">
        <v>1.5</v>
      </c>
      <c r="J87" s="14"/>
      <c r="K87" s="30">
        <f t="shared" si="19"/>
        <v>24</v>
      </c>
      <c r="L87" s="14">
        <v>22.7</v>
      </c>
      <c r="M87" s="14">
        <v>145.30000000000001</v>
      </c>
      <c r="N87" s="14">
        <v>93.4</v>
      </c>
      <c r="O87" s="14">
        <f t="shared" si="23"/>
        <v>261.39999999999998</v>
      </c>
      <c r="P87" s="14">
        <f t="shared" si="24"/>
        <v>285.39999999999998</v>
      </c>
      <c r="Q87" s="14"/>
      <c r="R87" s="14">
        <f t="shared" si="22"/>
        <v>285.39999999999998</v>
      </c>
      <c r="S87" s="10"/>
      <c r="T87" s="10"/>
    </row>
    <row r="88" spans="1:20" x14ac:dyDescent="0.2">
      <c r="A88" s="71"/>
      <c r="B88" s="135" t="s">
        <v>424</v>
      </c>
      <c r="C88" s="76" t="s">
        <v>80</v>
      </c>
      <c r="D88" s="34">
        <v>14</v>
      </c>
      <c r="E88" s="14"/>
      <c r="F88" s="14"/>
      <c r="G88" s="14">
        <v>3</v>
      </c>
      <c r="H88" s="30">
        <f t="shared" si="18"/>
        <v>3</v>
      </c>
      <c r="I88" s="14">
        <v>2.1</v>
      </c>
      <c r="J88" s="14">
        <v>0.5</v>
      </c>
      <c r="K88" s="30">
        <f t="shared" si="19"/>
        <v>5.6</v>
      </c>
      <c r="L88" s="14">
        <v>802.5</v>
      </c>
      <c r="M88" s="14">
        <v>1225.1500000000001</v>
      </c>
      <c r="N88" s="14">
        <v>70.05</v>
      </c>
      <c r="O88" s="14">
        <f t="shared" si="23"/>
        <v>2097.7000000000003</v>
      </c>
      <c r="P88" s="14">
        <f t="shared" si="24"/>
        <v>2103.3000000000002</v>
      </c>
      <c r="Q88" s="14"/>
      <c r="R88" s="14">
        <f t="shared" si="22"/>
        <v>2103.3000000000002</v>
      </c>
      <c r="S88" s="10"/>
      <c r="T88" s="10"/>
    </row>
    <row r="89" spans="1:20" x14ac:dyDescent="0.2">
      <c r="A89" s="71"/>
      <c r="B89" s="135"/>
      <c r="C89" s="76" t="s">
        <v>54</v>
      </c>
      <c r="D89" s="34">
        <v>10</v>
      </c>
      <c r="E89" s="14"/>
      <c r="F89" s="14"/>
      <c r="G89" s="14"/>
      <c r="H89" s="30">
        <f t="shared" si="18"/>
        <v>0</v>
      </c>
      <c r="I89" s="14">
        <v>0.5</v>
      </c>
      <c r="J89" s="14"/>
      <c r="K89" s="30">
        <f t="shared" si="19"/>
        <v>0.5</v>
      </c>
      <c r="L89" s="14">
        <v>11</v>
      </c>
      <c r="M89" s="14">
        <v>33.9</v>
      </c>
      <c r="N89" s="14">
        <v>40.1</v>
      </c>
      <c r="O89" s="14">
        <f t="shared" si="23"/>
        <v>85</v>
      </c>
      <c r="P89" s="14">
        <f t="shared" si="24"/>
        <v>85.5</v>
      </c>
      <c r="Q89" s="14">
        <v>7</v>
      </c>
      <c r="R89" s="14">
        <f t="shared" si="22"/>
        <v>92.5</v>
      </c>
      <c r="S89" s="10"/>
      <c r="T89" s="10"/>
    </row>
    <row r="90" spans="1:20" x14ac:dyDescent="0.2">
      <c r="A90" s="71"/>
      <c r="B90" s="135"/>
      <c r="C90" s="76" t="s">
        <v>65</v>
      </c>
      <c r="D90" s="34">
        <v>6</v>
      </c>
      <c r="E90" s="14"/>
      <c r="F90" s="14"/>
      <c r="G90" s="14"/>
      <c r="H90" s="30">
        <f t="shared" si="18"/>
        <v>0</v>
      </c>
      <c r="I90" s="14"/>
      <c r="J90" s="14"/>
      <c r="K90" s="30">
        <f t="shared" si="19"/>
        <v>0</v>
      </c>
      <c r="L90" s="14">
        <v>31.5</v>
      </c>
      <c r="M90" s="14">
        <v>52.5</v>
      </c>
      <c r="N90" s="14">
        <v>11.5</v>
      </c>
      <c r="O90" s="14">
        <f t="shared" si="23"/>
        <v>95.5</v>
      </c>
      <c r="P90" s="14">
        <f t="shared" si="24"/>
        <v>95.5</v>
      </c>
      <c r="Q90" s="14"/>
      <c r="R90" s="14">
        <f t="shared" si="22"/>
        <v>95.5</v>
      </c>
      <c r="S90" s="10"/>
      <c r="T90" s="10"/>
    </row>
    <row r="91" spans="1:20" x14ac:dyDescent="0.2">
      <c r="A91" s="71"/>
      <c r="B91" s="135"/>
      <c r="C91" s="76" t="s">
        <v>74</v>
      </c>
      <c r="D91" s="34">
        <v>7</v>
      </c>
      <c r="E91" s="14"/>
      <c r="F91" s="14"/>
      <c r="G91" s="14"/>
      <c r="H91" s="30">
        <f t="shared" si="18"/>
        <v>0</v>
      </c>
      <c r="I91" s="14"/>
      <c r="J91" s="14"/>
      <c r="K91" s="30">
        <f t="shared" si="19"/>
        <v>0</v>
      </c>
      <c r="L91" s="14">
        <v>18</v>
      </c>
      <c r="M91" s="14">
        <v>11.15</v>
      </c>
      <c r="N91" s="14">
        <v>5.8</v>
      </c>
      <c r="O91" s="14">
        <f t="shared" si="23"/>
        <v>34.949999999999996</v>
      </c>
      <c r="P91" s="14">
        <f t="shared" si="24"/>
        <v>34.949999999999996</v>
      </c>
      <c r="Q91" s="14"/>
      <c r="R91" s="14">
        <f t="shared" si="22"/>
        <v>34.949999999999996</v>
      </c>
      <c r="S91" s="10"/>
      <c r="T91" s="10"/>
    </row>
    <row r="92" spans="1:20" x14ac:dyDescent="0.2">
      <c r="A92" s="71"/>
      <c r="B92" s="135"/>
      <c r="C92" s="76" t="s">
        <v>53</v>
      </c>
      <c r="D92" s="34">
        <v>7</v>
      </c>
      <c r="E92" s="14"/>
      <c r="F92" s="14"/>
      <c r="G92" s="14"/>
      <c r="H92" s="30">
        <f t="shared" si="18"/>
        <v>0</v>
      </c>
      <c r="I92" s="14"/>
      <c r="J92" s="14"/>
      <c r="K92" s="30">
        <f t="shared" si="19"/>
        <v>0</v>
      </c>
      <c r="L92" s="14"/>
      <c r="M92" s="14">
        <v>23.68</v>
      </c>
      <c r="N92" s="14">
        <v>14.22</v>
      </c>
      <c r="O92" s="14">
        <f t="shared" si="23"/>
        <v>37.9</v>
      </c>
      <c r="P92" s="14">
        <f t="shared" si="24"/>
        <v>37.9</v>
      </c>
      <c r="Q92" s="14">
        <f>49+25</f>
        <v>74</v>
      </c>
      <c r="R92" s="14">
        <f t="shared" si="22"/>
        <v>111.9</v>
      </c>
      <c r="S92" s="10"/>
      <c r="T92" s="10"/>
    </row>
    <row r="93" spans="1:20" x14ac:dyDescent="0.2">
      <c r="A93" s="71"/>
      <c r="B93" s="135"/>
      <c r="C93" s="76" t="s">
        <v>81</v>
      </c>
      <c r="D93" s="34">
        <v>13</v>
      </c>
      <c r="E93" s="14"/>
      <c r="F93" s="14"/>
      <c r="G93" s="14"/>
      <c r="H93" s="30">
        <f t="shared" si="18"/>
        <v>0</v>
      </c>
      <c r="I93" s="14"/>
      <c r="J93" s="14"/>
      <c r="K93" s="30">
        <f t="shared" si="19"/>
        <v>0</v>
      </c>
      <c r="L93" s="14">
        <v>6</v>
      </c>
      <c r="M93" s="14">
        <v>138.30000000000001</v>
      </c>
      <c r="N93" s="14">
        <v>176.9</v>
      </c>
      <c r="O93" s="14">
        <f t="shared" si="23"/>
        <v>321.20000000000005</v>
      </c>
      <c r="P93" s="14">
        <f t="shared" si="24"/>
        <v>321.20000000000005</v>
      </c>
      <c r="Q93" s="14">
        <v>0.5</v>
      </c>
      <c r="R93" s="14">
        <f t="shared" si="22"/>
        <v>321.70000000000005</v>
      </c>
      <c r="S93" s="10"/>
      <c r="T93" s="10"/>
    </row>
    <row r="94" spans="1:20" x14ac:dyDescent="0.2">
      <c r="A94" s="71"/>
      <c r="B94" s="135"/>
      <c r="C94" s="76" t="s">
        <v>68</v>
      </c>
      <c r="D94" s="34">
        <v>2</v>
      </c>
      <c r="E94" s="14"/>
      <c r="F94" s="14"/>
      <c r="G94" s="14"/>
      <c r="H94" s="30">
        <f t="shared" si="18"/>
        <v>0</v>
      </c>
      <c r="I94" s="14"/>
      <c r="J94" s="14"/>
      <c r="K94" s="30">
        <f t="shared" si="19"/>
        <v>0</v>
      </c>
      <c r="L94" s="14"/>
      <c r="M94" s="14">
        <v>0.3</v>
      </c>
      <c r="N94" s="14">
        <v>0.8</v>
      </c>
      <c r="O94" s="14">
        <f t="shared" si="23"/>
        <v>1.1000000000000001</v>
      </c>
      <c r="P94" s="14">
        <f t="shared" si="24"/>
        <v>1.1000000000000001</v>
      </c>
      <c r="Q94" s="14"/>
      <c r="R94" s="14">
        <f t="shared" si="22"/>
        <v>1.1000000000000001</v>
      </c>
      <c r="S94" s="10"/>
      <c r="T94" s="10"/>
    </row>
    <row r="95" spans="1:20" x14ac:dyDescent="0.2">
      <c r="A95" s="71"/>
      <c r="B95" s="135"/>
      <c r="C95" s="76" t="s">
        <v>60</v>
      </c>
      <c r="D95" s="34">
        <v>7</v>
      </c>
      <c r="E95" s="14"/>
      <c r="F95" s="14"/>
      <c r="G95" s="14"/>
      <c r="H95" s="30">
        <f t="shared" si="18"/>
        <v>0</v>
      </c>
      <c r="I95" s="14"/>
      <c r="J95" s="14"/>
      <c r="K95" s="30">
        <f t="shared" si="19"/>
        <v>0</v>
      </c>
      <c r="L95" s="14">
        <v>107</v>
      </c>
      <c r="M95" s="14">
        <v>709.1</v>
      </c>
      <c r="N95" s="14">
        <v>356.51</v>
      </c>
      <c r="O95" s="14">
        <f t="shared" si="23"/>
        <v>1172.6100000000001</v>
      </c>
      <c r="P95" s="14">
        <f t="shared" si="24"/>
        <v>1172.6100000000001</v>
      </c>
      <c r="Q95" s="14">
        <v>2</v>
      </c>
      <c r="R95" s="14">
        <f t="shared" si="22"/>
        <v>1174.6100000000001</v>
      </c>
      <c r="S95" s="10"/>
      <c r="T95" s="10"/>
    </row>
    <row r="96" spans="1:20" x14ac:dyDescent="0.2">
      <c r="A96" s="71"/>
      <c r="B96" s="135"/>
      <c r="C96" s="76" t="s">
        <v>75</v>
      </c>
      <c r="D96" s="34">
        <v>2</v>
      </c>
      <c r="E96" s="14">
        <v>120</v>
      </c>
      <c r="F96" s="14"/>
      <c r="G96" s="14"/>
      <c r="H96" s="30">
        <f t="shared" si="18"/>
        <v>120</v>
      </c>
      <c r="I96" s="14"/>
      <c r="J96" s="14"/>
      <c r="K96" s="30">
        <f t="shared" si="19"/>
        <v>120</v>
      </c>
      <c r="L96" s="14"/>
      <c r="M96" s="14">
        <v>331</v>
      </c>
      <c r="N96" s="14">
        <v>111</v>
      </c>
      <c r="O96" s="14">
        <f t="shared" si="23"/>
        <v>442</v>
      </c>
      <c r="P96" s="14">
        <f t="shared" si="24"/>
        <v>562</v>
      </c>
      <c r="Q96" s="14"/>
      <c r="R96" s="14">
        <f t="shared" si="22"/>
        <v>562</v>
      </c>
      <c r="S96" s="10"/>
      <c r="T96" s="10"/>
    </row>
    <row r="97" spans="1:20" x14ac:dyDescent="0.2">
      <c r="A97" s="71"/>
      <c r="B97" s="136"/>
      <c r="C97" s="76" t="s">
        <v>70</v>
      </c>
      <c r="D97" s="34">
        <v>0</v>
      </c>
      <c r="E97" s="14"/>
      <c r="F97" s="14"/>
      <c r="G97" s="14"/>
      <c r="H97" s="30">
        <f t="shared" si="18"/>
        <v>0</v>
      </c>
      <c r="I97" s="14"/>
      <c r="J97" s="14"/>
      <c r="K97" s="30">
        <f t="shared" si="19"/>
        <v>0</v>
      </c>
      <c r="L97" s="14"/>
      <c r="M97" s="14"/>
      <c r="N97" s="14"/>
      <c r="O97" s="14">
        <f t="shared" si="23"/>
        <v>0</v>
      </c>
      <c r="P97" s="14">
        <f t="shared" si="24"/>
        <v>0</v>
      </c>
      <c r="Q97" s="14"/>
      <c r="R97" s="14">
        <f t="shared" si="22"/>
        <v>0</v>
      </c>
      <c r="S97" s="10"/>
      <c r="T97" s="10"/>
    </row>
    <row r="98" spans="1:20" x14ac:dyDescent="0.2">
      <c r="A98" s="71"/>
      <c r="B98" s="135" t="s">
        <v>425</v>
      </c>
      <c r="C98" s="76" t="s">
        <v>73</v>
      </c>
      <c r="D98" s="34">
        <v>13</v>
      </c>
      <c r="E98" s="14">
        <v>0.45</v>
      </c>
      <c r="F98" s="14"/>
      <c r="G98" s="14">
        <v>3.25</v>
      </c>
      <c r="H98" s="30">
        <f t="shared" si="18"/>
        <v>3.7</v>
      </c>
      <c r="I98" s="14">
        <v>0.9</v>
      </c>
      <c r="J98" s="14">
        <v>0.25</v>
      </c>
      <c r="K98" s="30">
        <f t="shared" si="19"/>
        <v>4.8500000000000005</v>
      </c>
      <c r="L98" s="14"/>
      <c r="M98" s="14">
        <v>4.6500000000000004</v>
      </c>
      <c r="N98" s="14">
        <v>2.78</v>
      </c>
      <c r="O98" s="14">
        <f t="shared" si="23"/>
        <v>7.43</v>
      </c>
      <c r="P98" s="14">
        <f t="shared" si="24"/>
        <v>12.280000000000001</v>
      </c>
      <c r="Q98" s="14">
        <v>3.65</v>
      </c>
      <c r="R98" s="14">
        <f t="shared" si="22"/>
        <v>15.930000000000001</v>
      </c>
      <c r="S98" s="10"/>
      <c r="T98" s="10"/>
    </row>
    <row r="99" spans="1:20" x14ac:dyDescent="0.2">
      <c r="A99" s="71"/>
      <c r="B99" s="135"/>
      <c r="C99" s="76" t="s">
        <v>69</v>
      </c>
      <c r="D99" s="34">
        <v>2</v>
      </c>
      <c r="E99" s="14">
        <v>1.3</v>
      </c>
      <c r="F99" s="14"/>
      <c r="G99" s="14"/>
      <c r="H99" s="30">
        <f t="shared" si="18"/>
        <v>1.3</v>
      </c>
      <c r="I99" s="14"/>
      <c r="J99" s="14"/>
      <c r="K99" s="30">
        <f t="shared" si="19"/>
        <v>1.3</v>
      </c>
      <c r="L99" s="14"/>
      <c r="M99" s="14"/>
      <c r="N99" s="14">
        <v>0.7</v>
      </c>
      <c r="O99" s="14">
        <f t="shared" si="23"/>
        <v>0.7</v>
      </c>
      <c r="P99" s="14">
        <f t="shared" si="24"/>
        <v>2</v>
      </c>
      <c r="Q99" s="14"/>
      <c r="R99" s="14">
        <f t="shared" si="22"/>
        <v>2</v>
      </c>
      <c r="S99" s="10"/>
      <c r="T99" s="10"/>
    </row>
    <row r="100" spans="1:20" x14ac:dyDescent="0.2">
      <c r="A100" s="71"/>
      <c r="B100" s="135"/>
      <c r="C100" s="76" t="s">
        <v>321</v>
      </c>
      <c r="D100" s="34">
        <v>7</v>
      </c>
      <c r="E100" s="14"/>
      <c r="F100" s="14">
        <v>8</v>
      </c>
      <c r="G100" s="14">
        <v>25</v>
      </c>
      <c r="H100" s="30">
        <f t="shared" si="18"/>
        <v>33</v>
      </c>
      <c r="I100" s="14">
        <v>0.9</v>
      </c>
      <c r="J100" s="14"/>
      <c r="K100" s="30">
        <f t="shared" si="19"/>
        <v>33.9</v>
      </c>
      <c r="L100" s="14">
        <v>8.5</v>
      </c>
      <c r="M100" s="14">
        <v>14.71</v>
      </c>
      <c r="N100" s="14">
        <v>14.3</v>
      </c>
      <c r="O100" s="14">
        <f t="shared" si="23"/>
        <v>37.510000000000005</v>
      </c>
      <c r="P100" s="14">
        <f t="shared" si="24"/>
        <v>71.41</v>
      </c>
      <c r="Q100" s="14">
        <v>25</v>
      </c>
      <c r="R100" s="14">
        <f t="shared" si="22"/>
        <v>96.41</v>
      </c>
      <c r="S100" s="10"/>
      <c r="T100" s="10"/>
    </row>
    <row r="101" spans="1:20" x14ac:dyDescent="0.2">
      <c r="A101" s="71"/>
      <c r="B101" s="135"/>
      <c r="C101" s="76" t="s">
        <v>59</v>
      </c>
      <c r="D101" s="34">
        <v>5</v>
      </c>
      <c r="E101" s="14">
        <v>1</v>
      </c>
      <c r="F101" s="14">
        <v>4</v>
      </c>
      <c r="G101" s="14">
        <v>0.7</v>
      </c>
      <c r="H101" s="30">
        <f t="shared" si="18"/>
        <v>5.7</v>
      </c>
      <c r="I101" s="14"/>
      <c r="J101" s="14"/>
      <c r="K101" s="30">
        <f t="shared" si="19"/>
        <v>5.7</v>
      </c>
      <c r="L101" s="14">
        <v>5</v>
      </c>
      <c r="M101" s="14">
        <v>15.35</v>
      </c>
      <c r="N101" s="14">
        <v>7.15</v>
      </c>
      <c r="O101" s="14">
        <f t="shared" si="23"/>
        <v>27.5</v>
      </c>
      <c r="P101" s="14">
        <f t="shared" si="24"/>
        <v>33.200000000000003</v>
      </c>
      <c r="Q101" s="14">
        <v>0.3</v>
      </c>
      <c r="R101" s="14">
        <f t="shared" si="22"/>
        <v>33.5</v>
      </c>
      <c r="S101" s="10"/>
      <c r="T101" s="10"/>
    </row>
    <row r="102" spans="1:20" x14ac:dyDescent="0.2">
      <c r="A102" s="71"/>
      <c r="B102" s="135"/>
      <c r="C102" s="76" t="s">
        <v>57</v>
      </c>
      <c r="D102" s="34">
        <v>1</v>
      </c>
      <c r="E102" s="14"/>
      <c r="F102" s="14"/>
      <c r="G102" s="14"/>
      <c r="H102" s="30">
        <f t="shared" si="18"/>
        <v>0</v>
      </c>
      <c r="I102" s="14"/>
      <c r="J102" s="14"/>
      <c r="K102" s="30">
        <f t="shared" si="19"/>
        <v>0</v>
      </c>
      <c r="L102" s="14"/>
      <c r="M102" s="14">
        <v>2</v>
      </c>
      <c r="N102" s="14">
        <v>3</v>
      </c>
      <c r="O102" s="14">
        <f>+SUM(L102:N102)</f>
        <v>5</v>
      </c>
      <c r="P102" s="14">
        <f>+SUM(K102+O102)</f>
        <v>5</v>
      </c>
      <c r="Q102" s="14">
        <v>9</v>
      </c>
      <c r="R102" s="14">
        <f t="shared" si="22"/>
        <v>14</v>
      </c>
      <c r="S102" s="10"/>
      <c r="T102" s="10"/>
    </row>
    <row r="103" spans="1:20" x14ac:dyDescent="0.2">
      <c r="A103" s="72"/>
      <c r="B103" s="137"/>
      <c r="C103" s="81" t="s">
        <v>66</v>
      </c>
      <c r="D103" s="67">
        <v>1</v>
      </c>
      <c r="E103" s="68"/>
      <c r="F103" s="68"/>
      <c r="G103" s="68">
        <v>4</v>
      </c>
      <c r="H103" s="69">
        <f t="shared" si="18"/>
        <v>4</v>
      </c>
      <c r="I103" s="68"/>
      <c r="J103" s="68"/>
      <c r="K103" s="69">
        <f t="shared" si="19"/>
        <v>4</v>
      </c>
      <c r="L103" s="68"/>
      <c r="M103" s="68"/>
      <c r="N103" s="68"/>
      <c r="O103" s="68">
        <f>+SUM(L103:N103)</f>
        <v>0</v>
      </c>
      <c r="P103" s="68">
        <f>+SUM(K103+O103)</f>
        <v>4</v>
      </c>
      <c r="Q103" s="68"/>
      <c r="R103" s="68">
        <f t="shared" si="22"/>
        <v>4</v>
      </c>
      <c r="S103" s="10"/>
      <c r="T103" s="10"/>
    </row>
    <row r="104" spans="1:20" ht="15" x14ac:dyDescent="0.25">
      <c r="A104" s="230" t="s">
        <v>0</v>
      </c>
      <c r="B104" s="231"/>
      <c r="C104" s="232" t="s">
        <v>0</v>
      </c>
      <c r="D104" s="53">
        <f t="shared" ref="D104:R104" si="25">+SUM(D71:D103)</f>
        <v>183</v>
      </c>
      <c r="E104" s="54">
        <f>SUM(E71:E103)</f>
        <v>129.25</v>
      </c>
      <c r="F104" s="54">
        <f>SUM(F71:F103)</f>
        <v>28</v>
      </c>
      <c r="G104" s="54">
        <f>SUM(G71:G103)</f>
        <v>36.050000000000004</v>
      </c>
      <c r="H104" s="54">
        <f>SUM(H71:H103)</f>
        <v>193.29999999999998</v>
      </c>
      <c r="I104" s="54">
        <f t="shared" si="25"/>
        <v>25.4</v>
      </c>
      <c r="J104" s="54">
        <f t="shared" si="25"/>
        <v>1.1499999999999999</v>
      </c>
      <c r="K104" s="54">
        <f t="shared" si="25"/>
        <v>219.85</v>
      </c>
      <c r="L104" s="54">
        <f t="shared" si="25"/>
        <v>1288.8</v>
      </c>
      <c r="M104" s="54">
        <f t="shared" si="25"/>
        <v>3455.9800000000005</v>
      </c>
      <c r="N104" s="54">
        <f t="shared" si="25"/>
        <v>1213.28</v>
      </c>
      <c r="O104" s="54">
        <f t="shared" si="25"/>
        <v>5958.06</v>
      </c>
      <c r="P104" s="54">
        <f t="shared" si="25"/>
        <v>6177.91</v>
      </c>
      <c r="Q104" s="54">
        <f t="shared" si="25"/>
        <v>179.45000000000002</v>
      </c>
      <c r="R104" s="55">
        <f t="shared" si="25"/>
        <v>6357.3600000000006</v>
      </c>
      <c r="S104" s="10"/>
      <c r="T104" s="10"/>
    </row>
    <row r="105" spans="1:20" x14ac:dyDescent="0.2">
      <c r="A105" s="93" t="s">
        <v>6</v>
      </c>
      <c r="B105" s="120" t="s">
        <v>86</v>
      </c>
      <c r="C105" s="73" t="s">
        <v>86</v>
      </c>
      <c r="D105" s="61">
        <v>16</v>
      </c>
      <c r="E105" s="39"/>
      <c r="F105" s="39"/>
      <c r="G105" s="39"/>
      <c r="H105" s="48">
        <f>SUM(E105:G105)</f>
        <v>0</v>
      </c>
      <c r="I105" s="39">
        <v>4</v>
      </c>
      <c r="J105" s="39"/>
      <c r="K105" s="48">
        <f t="shared" ref="K105:K125" si="26">+SUM(H105:J105)</f>
        <v>4</v>
      </c>
      <c r="L105" s="39">
        <v>315</v>
      </c>
      <c r="M105" s="39">
        <v>631.85</v>
      </c>
      <c r="N105" s="39">
        <v>802.21</v>
      </c>
      <c r="O105" s="39">
        <f t="shared" ref="O105:O122" si="27">+SUM(L105:N105)</f>
        <v>1749.06</v>
      </c>
      <c r="P105" s="39">
        <f t="shared" ref="P105:P122" si="28">+SUM(K105+O105)</f>
        <v>1753.06</v>
      </c>
      <c r="Q105" s="39">
        <v>9</v>
      </c>
      <c r="R105" s="39">
        <f t="shared" ref="R105:R125" si="29">+SUM(P105:Q105)</f>
        <v>1762.06</v>
      </c>
      <c r="S105" s="10"/>
      <c r="T105" s="10"/>
    </row>
    <row r="106" spans="1:20" x14ac:dyDescent="0.2">
      <c r="A106" s="93"/>
      <c r="B106" s="121"/>
      <c r="C106" s="76" t="s">
        <v>272</v>
      </c>
      <c r="D106" s="34">
        <v>4</v>
      </c>
      <c r="E106" s="14"/>
      <c r="F106" s="14"/>
      <c r="G106" s="14"/>
      <c r="H106" s="30">
        <f>SUM(E106:G106)</f>
        <v>0</v>
      </c>
      <c r="I106" s="14"/>
      <c r="J106" s="14"/>
      <c r="K106" s="30">
        <f t="shared" si="26"/>
        <v>0</v>
      </c>
      <c r="L106" s="14">
        <v>10</v>
      </c>
      <c r="M106" s="14">
        <v>37</v>
      </c>
      <c r="N106" s="14">
        <v>18</v>
      </c>
      <c r="O106" s="14">
        <f t="shared" si="27"/>
        <v>65</v>
      </c>
      <c r="P106" s="14">
        <f t="shared" si="28"/>
        <v>65</v>
      </c>
      <c r="Q106" s="14">
        <v>3.5</v>
      </c>
      <c r="R106" s="14">
        <f t="shared" si="29"/>
        <v>68.5</v>
      </c>
      <c r="S106" s="10"/>
      <c r="T106" s="10"/>
    </row>
    <row r="107" spans="1:20" x14ac:dyDescent="0.2">
      <c r="A107" s="93"/>
      <c r="B107" s="121"/>
      <c r="C107" s="76" t="s">
        <v>101</v>
      </c>
      <c r="D107" s="34">
        <v>2</v>
      </c>
      <c r="E107" s="14"/>
      <c r="F107" s="14"/>
      <c r="G107" s="14"/>
      <c r="H107" s="30">
        <f t="shared" ref="H107:H174" si="30">SUM(E107:G107)</f>
        <v>0</v>
      </c>
      <c r="I107" s="14"/>
      <c r="J107" s="14"/>
      <c r="K107" s="30">
        <f t="shared" si="26"/>
        <v>0</v>
      </c>
      <c r="L107" s="14">
        <v>1</v>
      </c>
      <c r="M107" s="14">
        <v>1.3</v>
      </c>
      <c r="N107" s="14">
        <v>1.7</v>
      </c>
      <c r="O107" s="14">
        <f t="shared" si="27"/>
        <v>4</v>
      </c>
      <c r="P107" s="14">
        <f t="shared" si="28"/>
        <v>4</v>
      </c>
      <c r="Q107" s="14"/>
      <c r="R107" s="14">
        <f t="shared" si="29"/>
        <v>4</v>
      </c>
      <c r="S107" s="10"/>
      <c r="T107" s="10"/>
    </row>
    <row r="108" spans="1:20" x14ac:dyDescent="0.2">
      <c r="A108" s="93"/>
      <c r="B108" s="121"/>
      <c r="C108" s="76" t="s">
        <v>106</v>
      </c>
      <c r="D108" s="34">
        <v>1</v>
      </c>
      <c r="E108" s="14"/>
      <c r="F108" s="14"/>
      <c r="G108" s="14"/>
      <c r="H108" s="30">
        <f t="shared" si="30"/>
        <v>0</v>
      </c>
      <c r="I108" s="14"/>
      <c r="J108" s="14"/>
      <c r="K108" s="30">
        <f t="shared" si="26"/>
        <v>0</v>
      </c>
      <c r="L108" s="14">
        <v>3</v>
      </c>
      <c r="M108" s="14">
        <v>12</v>
      </c>
      <c r="N108" s="14">
        <v>10</v>
      </c>
      <c r="O108" s="14">
        <f t="shared" si="27"/>
        <v>25</v>
      </c>
      <c r="P108" s="14">
        <f t="shared" si="28"/>
        <v>25</v>
      </c>
      <c r="Q108" s="14"/>
      <c r="R108" s="14">
        <f t="shared" si="29"/>
        <v>25</v>
      </c>
      <c r="S108" s="10"/>
      <c r="T108" s="10"/>
    </row>
    <row r="109" spans="1:20" x14ac:dyDescent="0.2">
      <c r="A109" s="93"/>
      <c r="B109" s="121"/>
      <c r="C109" s="76" t="s">
        <v>107</v>
      </c>
      <c r="D109" s="34">
        <v>6</v>
      </c>
      <c r="E109" s="14">
        <v>32</v>
      </c>
      <c r="F109" s="14"/>
      <c r="G109" s="14">
        <v>0.3</v>
      </c>
      <c r="H109" s="30">
        <f t="shared" si="30"/>
        <v>32.299999999999997</v>
      </c>
      <c r="I109" s="14">
        <v>25</v>
      </c>
      <c r="J109" s="14"/>
      <c r="K109" s="30">
        <f t="shared" si="26"/>
        <v>57.3</v>
      </c>
      <c r="L109" s="14"/>
      <c r="M109" s="14">
        <v>15.2</v>
      </c>
      <c r="N109" s="14">
        <v>15.1</v>
      </c>
      <c r="O109" s="14">
        <f t="shared" si="27"/>
        <v>30.299999999999997</v>
      </c>
      <c r="P109" s="14">
        <f t="shared" si="28"/>
        <v>87.6</v>
      </c>
      <c r="Q109" s="14">
        <v>10</v>
      </c>
      <c r="R109" s="14">
        <f t="shared" si="29"/>
        <v>97.6</v>
      </c>
      <c r="S109" s="10"/>
      <c r="T109" s="10"/>
    </row>
    <row r="110" spans="1:20" x14ac:dyDescent="0.2">
      <c r="A110" s="93"/>
      <c r="B110" s="121"/>
      <c r="C110" s="76" t="s">
        <v>90</v>
      </c>
      <c r="D110" s="34">
        <v>6</v>
      </c>
      <c r="E110" s="14">
        <v>22</v>
      </c>
      <c r="F110" s="14"/>
      <c r="G110" s="14">
        <v>3</v>
      </c>
      <c r="H110" s="30">
        <f t="shared" si="30"/>
        <v>25</v>
      </c>
      <c r="I110" s="14"/>
      <c r="J110" s="14"/>
      <c r="K110" s="30">
        <f t="shared" si="26"/>
        <v>25</v>
      </c>
      <c r="L110" s="14"/>
      <c r="M110" s="14">
        <v>30.4</v>
      </c>
      <c r="N110" s="14">
        <v>11.3</v>
      </c>
      <c r="O110" s="14">
        <f t="shared" si="27"/>
        <v>41.7</v>
      </c>
      <c r="P110" s="14">
        <f t="shared" si="28"/>
        <v>66.7</v>
      </c>
      <c r="Q110" s="14">
        <v>10.1</v>
      </c>
      <c r="R110" s="14">
        <f t="shared" si="29"/>
        <v>76.8</v>
      </c>
      <c r="S110" s="10"/>
      <c r="T110" s="10"/>
    </row>
    <row r="111" spans="1:20" x14ac:dyDescent="0.2">
      <c r="A111" s="93"/>
      <c r="B111" s="121"/>
      <c r="C111" s="76" t="s">
        <v>89</v>
      </c>
      <c r="D111" s="34">
        <v>5</v>
      </c>
      <c r="E111" s="14"/>
      <c r="F111" s="14">
        <v>1.5</v>
      </c>
      <c r="G111" s="14"/>
      <c r="H111" s="30">
        <f t="shared" si="30"/>
        <v>1.5</v>
      </c>
      <c r="I111" s="14"/>
      <c r="J111" s="14"/>
      <c r="K111" s="30">
        <f t="shared" si="26"/>
        <v>1.5</v>
      </c>
      <c r="L111" s="14">
        <v>3</v>
      </c>
      <c r="M111" s="14">
        <v>13.3</v>
      </c>
      <c r="N111" s="14">
        <v>6.6</v>
      </c>
      <c r="O111" s="14">
        <f t="shared" si="27"/>
        <v>22.9</v>
      </c>
      <c r="P111" s="14">
        <f t="shared" si="28"/>
        <v>24.4</v>
      </c>
      <c r="Q111" s="14">
        <v>4</v>
      </c>
      <c r="R111" s="14">
        <f t="shared" si="29"/>
        <v>28.4</v>
      </c>
      <c r="S111" s="10"/>
      <c r="T111" s="10"/>
    </row>
    <row r="112" spans="1:20" x14ac:dyDescent="0.2">
      <c r="A112" s="93"/>
      <c r="B112" s="121"/>
      <c r="C112" s="76" t="s">
        <v>94</v>
      </c>
      <c r="D112" s="34">
        <v>15</v>
      </c>
      <c r="E112" s="14">
        <v>7</v>
      </c>
      <c r="F112" s="14"/>
      <c r="G112" s="14"/>
      <c r="H112" s="30">
        <f t="shared" si="30"/>
        <v>7</v>
      </c>
      <c r="I112" s="14">
        <v>3.1</v>
      </c>
      <c r="J112" s="14"/>
      <c r="K112" s="30">
        <f t="shared" si="26"/>
        <v>10.1</v>
      </c>
      <c r="L112" s="14">
        <v>34.5</v>
      </c>
      <c r="M112" s="14">
        <v>79.099999999999994</v>
      </c>
      <c r="N112" s="14">
        <v>61.41</v>
      </c>
      <c r="O112" s="14">
        <f t="shared" si="27"/>
        <v>175.01</v>
      </c>
      <c r="P112" s="14">
        <f t="shared" si="28"/>
        <v>185.10999999999999</v>
      </c>
      <c r="Q112" s="14">
        <v>5</v>
      </c>
      <c r="R112" s="14">
        <f t="shared" si="29"/>
        <v>190.10999999999999</v>
      </c>
      <c r="S112" s="10"/>
      <c r="T112" s="10"/>
    </row>
    <row r="113" spans="1:20" x14ac:dyDescent="0.2">
      <c r="A113" s="93"/>
      <c r="B113" s="124"/>
      <c r="C113" s="76" t="s">
        <v>102</v>
      </c>
      <c r="D113" s="34">
        <v>3</v>
      </c>
      <c r="E113" s="14"/>
      <c r="F113" s="14"/>
      <c r="G113" s="14"/>
      <c r="H113" s="30">
        <f t="shared" si="30"/>
        <v>0</v>
      </c>
      <c r="I113" s="14">
        <v>4</v>
      </c>
      <c r="J113" s="14"/>
      <c r="K113" s="30">
        <f t="shared" si="26"/>
        <v>4</v>
      </c>
      <c r="L113" s="14"/>
      <c r="M113" s="14">
        <v>3</v>
      </c>
      <c r="N113" s="14">
        <v>3.5</v>
      </c>
      <c r="O113" s="14">
        <f t="shared" si="27"/>
        <v>6.5</v>
      </c>
      <c r="P113" s="14">
        <f t="shared" si="28"/>
        <v>10.5</v>
      </c>
      <c r="Q113" s="14"/>
      <c r="R113" s="14">
        <f t="shared" si="29"/>
        <v>10.5</v>
      </c>
      <c r="S113" s="10"/>
      <c r="T113" s="10"/>
    </row>
    <row r="114" spans="1:20" x14ac:dyDescent="0.2">
      <c r="A114" s="93"/>
      <c r="B114" s="132" t="s">
        <v>105</v>
      </c>
      <c r="C114" s="76" t="s">
        <v>105</v>
      </c>
      <c r="D114" s="34">
        <v>75</v>
      </c>
      <c r="E114" s="14"/>
      <c r="F114" s="14"/>
      <c r="G114" s="14"/>
      <c r="H114" s="30">
        <f t="shared" si="30"/>
        <v>0</v>
      </c>
      <c r="I114" s="14"/>
      <c r="J114" s="14"/>
      <c r="K114" s="30">
        <f t="shared" si="26"/>
        <v>0</v>
      </c>
      <c r="L114" s="14"/>
      <c r="M114" s="14">
        <v>41.45</v>
      </c>
      <c r="N114" s="14">
        <v>116.95</v>
      </c>
      <c r="O114" s="14">
        <f t="shared" si="27"/>
        <v>158.4</v>
      </c>
      <c r="P114" s="14">
        <f t="shared" si="28"/>
        <v>158.4</v>
      </c>
      <c r="Q114" s="14">
        <f>7.5+15.05</f>
        <v>22.55</v>
      </c>
      <c r="R114" s="14">
        <f t="shared" si="29"/>
        <v>180.95000000000002</v>
      </c>
      <c r="S114" s="10"/>
      <c r="T114" s="10"/>
    </row>
    <row r="115" spans="1:20" x14ac:dyDescent="0.2">
      <c r="A115" s="93"/>
      <c r="B115" s="121"/>
      <c r="C115" s="76" t="s">
        <v>103</v>
      </c>
      <c r="D115" s="34">
        <v>18</v>
      </c>
      <c r="E115" s="14"/>
      <c r="F115" s="14"/>
      <c r="G115" s="14"/>
      <c r="H115" s="30">
        <f t="shared" si="30"/>
        <v>0</v>
      </c>
      <c r="I115" s="14">
        <v>55</v>
      </c>
      <c r="J115" s="14">
        <v>2</v>
      </c>
      <c r="K115" s="30">
        <f t="shared" si="26"/>
        <v>57</v>
      </c>
      <c r="L115" s="14">
        <v>11.9</v>
      </c>
      <c r="M115" s="14">
        <v>35.9</v>
      </c>
      <c r="N115" s="14">
        <v>44.7</v>
      </c>
      <c r="O115" s="14">
        <f t="shared" si="27"/>
        <v>92.5</v>
      </c>
      <c r="P115" s="14">
        <f t="shared" si="28"/>
        <v>149.5</v>
      </c>
      <c r="Q115" s="14"/>
      <c r="R115" s="14">
        <f t="shared" si="29"/>
        <v>149.5</v>
      </c>
      <c r="S115" s="10"/>
      <c r="T115" s="10"/>
    </row>
    <row r="116" spans="1:20" x14ac:dyDescent="0.2">
      <c r="A116" s="93"/>
      <c r="B116" s="121"/>
      <c r="C116" s="76" t="s">
        <v>96</v>
      </c>
      <c r="D116" s="34">
        <v>14</v>
      </c>
      <c r="E116" s="14"/>
      <c r="F116" s="14">
        <v>0.01</v>
      </c>
      <c r="G116" s="14"/>
      <c r="H116" s="30">
        <f t="shared" si="30"/>
        <v>0.01</v>
      </c>
      <c r="I116" s="14">
        <v>2.8</v>
      </c>
      <c r="J116" s="14"/>
      <c r="K116" s="30">
        <f t="shared" si="26"/>
        <v>2.8099999999999996</v>
      </c>
      <c r="L116" s="14">
        <v>0.01</v>
      </c>
      <c r="M116" s="14">
        <v>14.3</v>
      </c>
      <c r="N116" s="14">
        <v>20.399999999999999</v>
      </c>
      <c r="O116" s="14">
        <f t="shared" si="27"/>
        <v>34.71</v>
      </c>
      <c r="P116" s="14">
        <f t="shared" si="28"/>
        <v>37.520000000000003</v>
      </c>
      <c r="Q116" s="14">
        <v>40</v>
      </c>
      <c r="R116" s="14">
        <f t="shared" si="29"/>
        <v>77.52000000000001</v>
      </c>
      <c r="S116" s="10"/>
      <c r="T116" s="10"/>
    </row>
    <row r="117" spans="1:20" x14ac:dyDescent="0.2">
      <c r="A117" s="93"/>
      <c r="B117" s="121"/>
      <c r="C117" s="76" t="s">
        <v>100</v>
      </c>
      <c r="D117" s="34">
        <v>18</v>
      </c>
      <c r="E117" s="14">
        <v>0.2</v>
      </c>
      <c r="F117" s="14"/>
      <c r="G117" s="14"/>
      <c r="H117" s="30">
        <f t="shared" si="30"/>
        <v>0.2</v>
      </c>
      <c r="I117" s="14">
        <v>5.2</v>
      </c>
      <c r="J117" s="14"/>
      <c r="K117" s="30">
        <f t="shared" si="26"/>
        <v>5.4</v>
      </c>
      <c r="L117" s="14">
        <v>42</v>
      </c>
      <c r="M117" s="14">
        <v>83</v>
      </c>
      <c r="N117" s="14">
        <v>128.1</v>
      </c>
      <c r="O117" s="14">
        <f t="shared" si="27"/>
        <v>253.1</v>
      </c>
      <c r="P117" s="14">
        <f t="shared" si="28"/>
        <v>258.5</v>
      </c>
      <c r="Q117" s="14">
        <v>30</v>
      </c>
      <c r="R117" s="14">
        <f t="shared" si="29"/>
        <v>288.5</v>
      </c>
      <c r="S117" s="10"/>
      <c r="T117" s="10"/>
    </row>
    <row r="118" spans="1:20" x14ac:dyDescent="0.2">
      <c r="A118" s="93"/>
      <c r="B118" s="121"/>
      <c r="C118" s="76" t="s">
        <v>98</v>
      </c>
      <c r="D118" s="34">
        <v>12</v>
      </c>
      <c r="E118" s="14"/>
      <c r="F118" s="14"/>
      <c r="G118" s="14"/>
      <c r="H118" s="30">
        <f t="shared" si="30"/>
        <v>0</v>
      </c>
      <c r="I118" s="14"/>
      <c r="J118" s="14"/>
      <c r="K118" s="30">
        <f t="shared" si="26"/>
        <v>0</v>
      </c>
      <c r="L118" s="14"/>
      <c r="M118" s="14">
        <v>62</v>
      </c>
      <c r="N118" s="14">
        <v>114.8</v>
      </c>
      <c r="O118" s="14">
        <f t="shared" si="27"/>
        <v>176.8</v>
      </c>
      <c r="P118" s="14">
        <f t="shared" si="28"/>
        <v>176.8</v>
      </c>
      <c r="Q118" s="14">
        <v>39</v>
      </c>
      <c r="R118" s="14">
        <f t="shared" si="29"/>
        <v>215.8</v>
      </c>
      <c r="S118" s="10"/>
      <c r="T118" s="10"/>
    </row>
    <row r="119" spans="1:20" x14ac:dyDescent="0.2">
      <c r="A119" s="93"/>
      <c r="B119" s="121"/>
      <c r="C119" s="76" t="s">
        <v>93</v>
      </c>
      <c r="D119" s="34">
        <v>15</v>
      </c>
      <c r="E119" s="14">
        <v>7</v>
      </c>
      <c r="F119" s="14"/>
      <c r="G119" s="14"/>
      <c r="H119" s="30">
        <f t="shared" si="30"/>
        <v>7</v>
      </c>
      <c r="I119" s="14"/>
      <c r="J119" s="14"/>
      <c r="K119" s="30">
        <f t="shared" si="26"/>
        <v>7</v>
      </c>
      <c r="L119" s="14"/>
      <c r="M119" s="14">
        <v>16.600000000000001</v>
      </c>
      <c r="N119" s="14">
        <v>92.08</v>
      </c>
      <c r="O119" s="14">
        <f t="shared" si="27"/>
        <v>108.68</v>
      </c>
      <c r="P119" s="14">
        <f t="shared" si="28"/>
        <v>115.68</v>
      </c>
      <c r="Q119" s="14"/>
      <c r="R119" s="14">
        <f t="shared" si="29"/>
        <v>115.68</v>
      </c>
      <c r="S119" s="10"/>
      <c r="T119" s="10"/>
    </row>
    <row r="120" spans="1:20" x14ac:dyDescent="0.2">
      <c r="A120" s="93"/>
      <c r="B120" s="121"/>
      <c r="C120" s="76" t="s">
        <v>85</v>
      </c>
      <c r="D120" s="34">
        <v>17</v>
      </c>
      <c r="E120" s="14">
        <v>7</v>
      </c>
      <c r="F120" s="14">
        <v>4</v>
      </c>
      <c r="G120" s="14">
        <v>17</v>
      </c>
      <c r="H120" s="30">
        <f t="shared" si="30"/>
        <v>28</v>
      </c>
      <c r="I120" s="14">
        <v>1</v>
      </c>
      <c r="J120" s="14"/>
      <c r="K120" s="30">
        <f t="shared" si="26"/>
        <v>29</v>
      </c>
      <c r="L120" s="14">
        <v>1.6</v>
      </c>
      <c r="M120" s="14">
        <v>26</v>
      </c>
      <c r="N120" s="14">
        <v>58.5</v>
      </c>
      <c r="O120" s="14">
        <f t="shared" si="27"/>
        <v>86.1</v>
      </c>
      <c r="P120" s="14">
        <f t="shared" si="28"/>
        <v>115.1</v>
      </c>
      <c r="Q120" s="14">
        <v>15</v>
      </c>
      <c r="R120" s="14">
        <f t="shared" si="29"/>
        <v>130.1</v>
      </c>
      <c r="S120" s="10"/>
      <c r="T120" s="10"/>
    </row>
    <row r="121" spans="1:20" x14ac:dyDescent="0.2">
      <c r="A121" s="93"/>
      <c r="B121" s="121"/>
      <c r="C121" s="76" t="s">
        <v>84</v>
      </c>
      <c r="D121" s="34">
        <v>40</v>
      </c>
      <c r="E121" s="14">
        <v>4.74</v>
      </c>
      <c r="F121" s="14">
        <v>3.06</v>
      </c>
      <c r="G121" s="14">
        <v>3.02</v>
      </c>
      <c r="H121" s="30">
        <f t="shared" si="30"/>
        <v>10.82</v>
      </c>
      <c r="I121" s="14">
        <v>3.97</v>
      </c>
      <c r="J121" s="14"/>
      <c r="K121" s="30">
        <f t="shared" si="26"/>
        <v>14.790000000000001</v>
      </c>
      <c r="L121" s="14">
        <v>0.5</v>
      </c>
      <c r="M121" s="14">
        <v>3.32</v>
      </c>
      <c r="N121" s="14">
        <v>4.1100000000000003</v>
      </c>
      <c r="O121" s="14">
        <f t="shared" si="27"/>
        <v>7.93</v>
      </c>
      <c r="P121" s="14">
        <f t="shared" si="28"/>
        <v>22.72</v>
      </c>
      <c r="Q121" s="14">
        <v>14.51</v>
      </c>
      <c r="R121" s="14">
        <f t="shared" si="29"/>
        <v>37.229999999999997</v>
      </c>
      <c r="S121" s="10"/>
      <c r="T121" s="10"/>
    </row>
    <row r="122" spans="1:20" x14ac:dyDescent="0.2">
      <c r="A122" s="93"/>
      <c r="B122" s="121"/>
      <c r="C122" s="76" t="s">
        <v>88</v>
      </c>
      <c r="D122" s="34">
        <v>5</v>
      </c>
      <c r="E122" s="14">
        <v>0.03</v>
      </c>
      <c r="F122" s="14">
        <v>1</v>
      </c>
      <c r="G122" s="14"/>
      <c r="H122" s="30">
        <f t="shared" si="30"/>
        <v>1.03</v>
      </c>
      <c r="I122" s="14"/>
      <c r="J122" s="14"/>
      <c r="K122" s="30">
        <f t="shared" si="26"/>
        <v>1.03</v>
      </c>
      <c r="L122" s="14"/>
      <c r="M122" s="14"/>
      <c r="N122" s="14">
        <v>1.5</v>
      </c>
      <c r="O122" s="14">
        <f t="shared" si="27"/>
        <v>1.5</v>
      </c>
      <c r="P122" s="14">
        <f t="shared" si="28"/>
        <v>2.5300000000000002</v>
      </c>
      <c r="Q122" s="14">
        <v>0.3</v>
      </c>
      <c r="R122" s="14">
        <f t="shared" si="29"/>
        <v>2.83</v>
      </c>
      <c r="S122" s="10"/>
      <c r="T122" s="10"/>
    </row>
    <row r="123" spans="1:20" s="18" customFormat="1" x14ac:dyDescent="0.2">
      <c r="A123" s="119"/>
      <c r="B123" s="138"/>
      <c r="C123" s="78" t="s">
        <v>293</v>
      </c>
      <c r="D123" s="64"/>
      <c r="E123" s="36"/>
      <c r="F123" s="36"/>
      <c r="G123" s="36"/>
      <c r="H123" s="65"/>
      <c r="I123" s="36"/>
      <c r="J123" s="36"/>
      <c r="K123" s="65"/>
      <c r="L123" s="36"/>
      <c r="M123" s="36"/>
      <c r="N123" s="36"/>
      <c r="O123" s="36"/>
      <c r="P123" s="36"/>
      <c r="Q123" s="36"/>
      <c r="R123" s="36"/>
      <c r="S123" s="21"/>
      <c r="T123" s="21"/>
    </row>
    <row r="124" spans="1:20" ht="12.75" customHeight="1" x14ac:dyDescent="0.2">
      <c r="A124" s="93"/>
      <c r="B124" s="132" t="s">
        <v>91</v>
      </c>
      <c r="C124" s="76" t="s">
        <v>91</v>
      </c>
      <c r="D124" s="34">
        <v>17</v>
      </c>
      <c r="E124" s="14"/>
      <c r="F124" s="14"/>
      <c r="G124" s="14"/>
      <c r="H124" s="30">
        <f t="shared" si="30"/>
        <v>0</v>
      </c>
      <c r="I124" s="14"/>
      <c r="J124" s="14"/>
      <c r="K124" s="30">
        <f t="shared" si="26"/>
        <v>0</v>
      </c>
      <c r="L124" s="14">
        <v>107.45</v>
      </c>
      <c r="M124" s="14">
        <v>43.9</v>
      </c>
      <c r="N124" s="14">
        <v>66.95</v>
      </c>
      <c r="O124" s="14">
        <f>+SUM(L124:N124)</f>
        <v>218.3</v>
      </c>
      <c r="P124" s="14">
        <f>+SUM(K124+O124)</f>
        <v>218.3</v>
      </c>
      <c r="Q124" s="14"/>
      <c r="R124" s="14">
        <f t="shared" si="29"/>
        <v>218.3</v>
      </c>
      <c r="S124" s="10"/>
      <c r="T124" s="10"/>
    </row>
    <row r="125" spans="1:20" x14ac:dyDescent="0.2">
      <c r="A125" s="93"/>
      <c r="B125" s="121"/>
      <c r="C125" s="76" t="s">
        <v>109</v>
      </c>
      <c r="D125" s="34">
        <v>3</v>
      </c>
      <c r="E125" s="14"/>
      <c r="F125" s="14"/>
      <c r="G125" s="14"/>
      <c r="H125" s="30">
        <f t="shared" si="30"/>
        <v>0</v>
      </c>
      <c r="I125" s="14">
        <v>0.5</v>
      </c>
      <c r="J125" s="14"/>
      <c r="K125" s="30">
        <f t="shared" si="26"/>
        <v>0.5</v>
      </c>
      <c r="L125" s="14"/>
      <c r="M125" s="14">
        <v>0.5</v>
      </c>
      <c r="N125" s="14">
        <v>3</v>
      </c>
      <c r="O125" s="14">
        <f>+SUM(L125:N125)</f>
        <v>3.5</v>
      </c>
      <c r="P125" s="14">
        <f>+SUM(K125+O125)</f>
        <v>4</v>
      </c>
      <c r="Q125" s="14"/>
      <c r="R125" s="14">
        <f t="shared" si="29"/>
        <v>4</v>
      </c>
      <c r="S125" s="10"/>
      <c r="T125" s="10"/>
    </row>
    <row r="126" spans="1:20" x14ac:dyDescent="0.2">
      <c r="A126" s="93"/>
      <c r="B126" s="121"/>
      <c r="C126" s="76" t="s">
        <v>83</v>
      </c>
      <c r="D126" s="34">
        <v>14</v>
      </c>
      <c r="E126" s="14">
        <v>0.5</v>
      </c>
      <c r="F126" s="14"/>
      <c r="G126" s="14">
        <v>5</v>
      </c>
      <c r="H126" s="30">
        <f t="shared" si="30"/>
        <v>5.5</v>
      </c>
      <c r="I126" s="14">
        <v>51.6</v>
      </c>
      <c r="J126" s="14"/>
      <c r="K126" s="30">
        <f t="shared" ref="K126:K134" si="31">+SUM(H126:J126)</f>
        <v>57.1</v>
      </c>
      <c r="L126" s="14">
        <v>69</v>
      </c>
      <c r="M126" s="14">
        <v>95</v>
      </c>
      <c r="N126" s="14">
        <v>63.9</v>
      </c>
      <c r="O126" s="14">
        <f>+SUM(L126:N126)</f>
        <v>227.9</v>
      </c>
      <c r="P126" s="14">
        <f>+SUM(K126+O126)</f>
        <v>285</v>
      </c>
      <c r="Q126" s="14">
        <v>1.5</v>
      </c>
      <c r="R126" s="14">
        <f t="shared" ref="R126:R134" si="32">+SUM(P126:Q126)</f>
        <v>286.5</v>
      </c>
      <c r="S126" s="10"/>
      <c r="T126" s="10"/>
    </row>
    <row r="127" spans="1:20" x14ac:dyDescent="0.2">
      <c r="A127" s="93"/>
      <c r="B127" s="121"/>
      <c r="C127" s="76" t="s">
        <v>92</v>
      </c>
      <c r="D127" s="34">
        <v>18</v>
      </c>
      <c r="E127" s="14">
        <v>0.5</v>
      </c>
      <c r="F127" s="14"/>
      <c r="G127" s="14"/>
      <c r="H127" s="30">
        <f t="shared" si="30"/>
        <v>0.5</v>
      </c>
      <c r="I127" s="14">
        <v>15.2</v>
      </c>
      <c r="J127" s="14"/>
      <c r="K127" s="30">
        <f t="shared" si="31"/>
        <v>15.7</v>
      </c>
      <c r="L127" s="14">
        <v>14</v>
      </c>
      <c r="M127" s="14">
        <v>94.56</v>
      </c>
      <c r="N127" s="14">
        <v>60.86</v>
      </c>
      <c r="O127" s="14">
        <f t="shared" ref="O127:O134" si="33">+SUM(L127:N127)</f>
        <v>169.42000000000002</v>
      </c>
      <c r="P127" s="14">
        <f t="shared" ref="P127:P134" si="34">+SUM(K127+O127)</f>
        <v>185.12</v>
      </c>
      <c r="Q127" s="14">
        <v>8</v>
      </c>
      <c r="R127" s="14">
        <f t="shared" si="32"/>
        <v>193.12</v>
      </c>
      <c r="S127" s="10"/>
      <c r="T127" s="10"/>
    </row>
    <row r="128" spans="1:20" x14ac:dyDescent="0.2">
      <c r="A128" s="93"/>
      <c r="B128" s="121"/>
      <c r="C128" s="76" t="s">
        <v>95</v>
      </c>
      <c r="D128" s="34">
        <v>21</v>
      </c>
      <c r="E128" s="14">
        <v>0.25</v>
      </c>
      <c r="F128" s="14"/>
      <c r="G128" s="14"/>
      <c r="H128" s="30">
        <f t="shared" si="30"/>
        <v>0.25</v>
      </c>
      <c r="I128" s="14"/>
      <c r="J128" s="14"/>
      <c r="K128" s="30">
        <f t="shared" si="31"/>
        <v>0.25</v>
      </c>
      <c r="L128" s="14">
        <v>348.6</v>
      </c>
      <c r="M128" s="14">
        <v>53.6</v>
      </c>
      <c r="N128" s="14">
        <v>96.4</v>
      </c>
      <c r="O128" s="14">
        <f t="shared" si="33"/>
        <v>498.6</v>
      </c>
      <c r="P128" s="14">
        <f t="shared" si="34"/>
        <v>498.85</v>
      </c>
      <c r="Q128" s="14">
        <f>1.5+59.3</f>
        <v>60.8</v>
      </c>
      <c r="R128" s="14">
        <f t="shared" si="32"/>
        <v>559.65</v>
      </c>
      <c r="S128" s="10"/>
      <c r="T128" s="10"/>
    </row>
    <row r="129" spans="1:20" x14ac:dyDescent="0.2">
      <c r="A129" s="93"/>
      <c r="B129" s="121"/>
      <c r="C129" s="76" t="s">
        <v>99</v>
      </c>
      <c r="D129" s="34">
        <v>10</v>
      </c>
      <c r="E129" s="14"/>
      <c r="F129" s="14">
        <v>0.2</v>
      </c>
      <c r="G129" s="14"/>
      <c r="H129" s="30">
        <f t="shared" si="30"/>
        <v>0.2</v>
      </c>
      <c r="I129" s="14">
        <v>0.6</v>
      </c>
      <c r="J129" s="14"/>
      <c r="K129" s="30">
        <f t="shared" si="31"/>
        <v>0.8</v>
      </c>
      <c r="L129" s="14">
        <v>0.2</v>
      </c>
      <c r="M129" s="14">
        <v>25</v>
      </c>
      <c r="N129" s="14">
        <v>34.700000000000003</v>
      </c>
      <c r="O129" s="14">
        <f t="shared" si="33"/>
        <v>59.900000000000006</v>
      </c>
      <c r="P129" s="14">
        <f t="shared" si="34"/>
        <v>60.7</v>
      </c>
      <c r="Q129" s="14">
        <v>27.5</v>
      </c>
      <c r="R129" s="14">
        <f t="shared" si="32"/>
        <v>88.2</v>
      </c>
      <c r="S129" s="10"/>
      <c r="T129" s="10"/>
    </row>
    <row r="130" spans="1:20" x14ac:dyDescent="0.2">
      <c r="A130" s="93"/>
      <c r="B130" s="121"/>
      <c r="C130" s="76" t="s">
        <v>104</v>
      </c>
      <c r="D130" s="34">
        <v>18</v>
      </c>
      <c r="E130" s="14">
        <v>77</v>
      </c>
      <c r="F130" s="14"/>
      <c r="G130" s="14">
        <v>4</v>
      </c>
      <c r="H130" s="30">
        <f t="shared" si="30"/>
        <v>81</v>
      </c>
      <c r="I130" s="14">
        <v>2.5</v>
      </c>
      <c r="J130" s="14"/>
      <c r="K130" s="30">
        <f t="shared" si="31"/>
        <v>83.5</v>
      </c>
      <c r="L130" s="14">
        <v>0.3</v>
      </c>
      <c r="M130" s="14">
        <v>194</v>
      </c>
      <c r="N130" s="14">
        <v>326</v>
      </c>
      <c r="O130" s="14">
        <f t="shared" si="33"/>
        <v>520.29999999999995</v>
      </c>
      <c r="P130" s="14">
        <f t="shared" si="34"/>
        <v>603.79999999999995</v>
      </c>
      <c r="Q130" s="14">
        <f>25+0.8</f>
        <v>25.8</v>
      </c>
      <c r="R130" s="14">
        <f t="shared" si="32"/>
        <v>629.59999999999991</v>
      </c>
      <c r="S130" s="10"/>
      <c r="T130" s="10"/>
    </row>
    <row r="131" spans="1:20" x14ac:dyDescent="0.2">
      <c r="A131" s="93"/>
      <c r="B131" s="124"/>
      <c r="C131" s="76" t="s">
        <v>108</v>
      </c>
      <c r="D131" s="34">
        <v>3</v>
      </c>
      <c r="E131" s="14"/>
      <c r="F131" s="14"/>
      <c r="G131" s="14"/>
      <c r="H131" s="30">
        <f t="shared" si="30"/>
        <v>0</v>
      </c>
      <c r="I131" s="14"/>
      <c r="J131" s="14"/>
      <c r="K131" s="30">
        <f t="shared" si="31"/>
        <v>0</v>
      </c>
      <c r="L131" s="14"/>
      <c r="M131" s="14">
        <v>0.55000000000000004</v>
      </c>
      <c r="N131" s="14">
        <v>0.65</v>
      </c>
      <c r="O131" s="14">
        <f t="shared" si="33"/>
        <v>1.2000000000000002</v>
      </c>
      <c r="P131" s="14">
        <f t="shared" si="34"/>
        <v>1.2000000000000002</v>
      </c>
      <c r="Q131" s="14"/>
      <c r="R131" s="14">
        <f t="shared" si="32"/>
        <v>1.2000000000000002</v>
      </c>
      <c r="S131" s="10"/>
      <c r="T131" s="10"/>
    </row>
    <row r="132" spans="1:20" x14ac:dyDescent="0.2">
      <c r="A132" s="93"/>
      <c r="B132" s="132" t="s">
        <v>82</v>
      </c>
      <c r="C132" s="76" t="s">
        <v>82</v>
      </c>
      <c r="D132" s="34">
        <v>20</v>
      </c>
      <c r="E132" s="14">
        <v>3.9</v>
      </c>
      <c r="F132" s="14">
        <v>3.4</v>
      </c>
      <c r="G132" s="14">
        <v>1</v>
      </c>
      <c r="H132" s="30">
        <f t="shared" si="30"/>
        <v>8.3000000000000007</v>
      </c>
      <c r="I132" s="14">
        <v>0.1</v>
      </c>
      <c r="J132" s="14"/>
      <c r="K132" s="30">
        <f t="shared" si="31"/>
        <v>8.4</v>
      </c>
      <c r="L132" s="14">
        <v>4.1500000000000004</v>
      </c>
      <c r="M132" s="14">
        <v>714.3</v>
      </c>
      <c r="N132" s="14">
        <v>1303.5999999999999</v>
      </c>
      <c r="O132" s="14">
        <f t="shared" si="33"/>
        <v>2022.0499999999997</v>
      </c>
      <c r="P132" s="14">
        <f t="shared" si="34"/>
        <v>2030.4499999999998</v>
      </c>
      <c r="Q132" s="14">
        <f>36.1+38</f>
        <v>74.099999999999994</v>
      </c>
      <c r="R132" s="14">
        <f t="shared" si="32"/>
        <v>2104.5499999999997</v>
      </c>
      <c r="S132" s="10"/>
      <c r="T132" s="10"/>
    </row>
    <row r="133" spans="1:20" x14ac:dyDescent="0.2">
      <c r="A133" s="93"/>
      <c r="B133" s="121"/>
      <c r="C133" s="76" t="s">
        <v>87</v>
      </c>
      <c r="D133" s="34">
        <v>1</v>
      </c>
      <c r="E133" s="14">
        <v>1</v>
      </c>
      <c r="F133" s="14"/>
      <c r="G133" s="14"/>
      <c r="H133" s="30">
        <f t="shared" si="30"/>
        <v>1</v>
      </c>
      <c r="I133" s="14"/>
      <c r="J133" s="14"/>
      <c r="K133" s="30">
        <f t="shared" si="31"/>
        <v>1</v>
      </c>
      <c r="L133" s="14"/>
      <c r="M133" s="14"/>
      <c r="N133" s="14"/>
      <c r="O133" s="14">
        <f t="shared" si="33"/>
        <v>0</v>
      </c>
      <c r="P133" s="14">
        <f t="shared" si="34"/>
        <v>1</v>
      </c>
      <c r="Q133" s="14"/>
      <c r="R133" s="14">
        <f t="shared" si="32"/>
        <v>1</v>
      </c>
      <c r="S133" s="10"/>
      <c r="T133" s="10"/>
    </row>
    <row r="134" spans="1:20" x14ac:dyDescent="0.2">
      <c r="A134" s="93"/>
      <c r="B134" s="122"/>
      <c r="C134" s="82" t="s">
        <v>97</v>
      </c>
      <c r="D134" s="86">
        <v>5</v>
      </c>
      <c r="E134" s="17">
        <v>13</v>
      </c>
      <c r="F134" s="17"/>
      <c r="G134" s="17">
        <v>3</v>
      </c>
      <c r="H134" s="32">
        <f t="shared" si="30"/>
        <v>16</v>
      </c>
      <c r="I134" s="17">
        <v>0.5</v>
      </c>
      <c r="J134" s="17"/>
      <c r="K134" s="32">
        <f t="shared" si="31"/>
        <v>16.5</v>
      </c>
      <c r="L134" s="17">
        <v>19.5</v>
      </c>
      <c r="M134" s="17">
        <v>2.5</v>
      </c>
      <c r="N134" s="17"/>
      <c r="O134" s="17">
        <f t="shared" si="33"/>
        <v>22</v>
      </c>
      <c r="P134" s="17">
        <f t="shared" si="34"/>
        <v>38.5</v>
      </c>
      <c r="Q134" s="17">
        <v>0</v>
      </c>
      <c r="R134" s="17">
        <f t="shared" si="32"/>
        <v>38.5</v>
      </c>
      <c r="S134" s="10"/>
      <c r="T134" s="10"/>
    </row>
    <row r="135" spans="1:20" ht="15" x14ac:dyDescent="0.25">
      <c r="A135" s="230" t="s">
        <v>0</v>
      </c>
      <c r="B135" s="231"/>
      <c r="C135" s="232" t="s">
        <v>0</v>
      </c>
      <c r="D135" s="53">
        <f t="shared" ref="D135:R135" si="35">+SUM(D105:D134)</f>
        <v>402</v>
      </c>
      <c r="E135" s="54">
        <f>SUM(E105:E134)</f>
        <v>176.12</v>
      </c>
      <c r="F135" s="54">
        <f>SUM(F105:F134)</f>
        <v>13.17</v>
      </c>
      <c r="G135" s="54">
        <f>SUM(G105:G134)</f>
        <v>36.32</v>
      </c>
      <c r="H135" s="54">
        <f>SUM(H105:H134)</f>
        <v>225.61</v>
      </c>
      <c r="I135" s="54">
        <f t="shared" si="35"/>
        <v>175.06999999999996</v>
      </c>
      <c r="J135" s="54">
        <f t="shared" si="35"/>
        <v>2</v>
      </c>
      <c r="K135" s="54">
        <f t="shared" si="35"/>
        <v>402.67999999999995</v>
      </c>
      <c r="L135" s="54">
        <f t="shared" si="35"/>
        <v>985.71</v>
      </c>
      <c r="M135" s="54">
        <f t="shared" si="35"/>
        <v>2329.6299999999997</v>
      </c>
      <c r="N135" s="54">
        <f t="shared" si="35"/>
        <v>3467.02</v>
      </c>
      <c r="O135" s="54">
        <f t="shared" si="35"/>
        <v>6782.3600000000006</v>
      </c>
      <c r="P135" s="54">
        <f t="shared" si="35"/>
        <v>7185.04</v>
      </c>
      <c r="Q135" s="54">
        <f t="shared" si="35"/>
        <v>400.65999999999997</v>
      </c>
      <c r="R135" s="55">
        <f t="shared" si="35"/>
        <v>7585.6999999999989</v>
      </c>
    </row>
    <row r="136" spans="1:20" x14ac:dyDescent="0.2">
      <c r="A136" s="93" t="s">
        <v>7</v>
      </c>
      <c r="B136" s="120" t="s">
        <v>426</v>
      </c>
      <c r="C136" s="73" t="s">
        <v>123</v>
      </c>
      <c r="D136" s="61">
        <v>154</v>
      </c>
      <c r="E136" s="39">
        <v>0.61</v>
      </c>
      <c r="F136" s="39"/>
      <c r="G136" s="39">
        <v>0.1</v>
      </c>
      <c r="H136" s="48">
        <f t="shared" si="30"/>
        <v>0.71</v>
      </c>
      <c r="I136" s="39">
        <v>2.4300000000000002</v>
      </c>
      <c r="J136" s="39">
        <v>1.1100000000000001</v>
      </c>
      <c r="K136" s="48">
        <f t="shared" ref="K136:K168" si="36">+SUM(H136:J136)</f>
        <v>4.25</v>
      </c>
      <c r="L136" s="39"/>
      <c r="M136" s="39">
        <v>132.69999999999999</v>
      </c>
      <c r="N136" s="39">
        <v>327.54000000000002</v>
      </c>
      <c r="O136" s="39">
        <f t="shared" ref="O136:O177" si="37">+SUM(L136:N136)</f>
        <v>460.24</v>
      </c>
      <c r="P136" s="39">
        <f t="shared" ref="P136:P177" si="38">+SUM(K136+O136)</f>
        <v>464.49</v>
      </c>
      <c r="Q136" s="39">
        <v>104.62</v>
      </c>
      <c r="R136" s="39">
        <f t="shared" ref="R136:R177" si="39">+SUM(P136:Q136)</f>
        <v>569.11</v>
      </c>
      <c r="S136" s="10"/>
      <c r="T136" s="10"/>
    </row>
    <row r="137" spans="1:20" x14ac:dyDescent="0.2">
      <c r="A137" s="93"/>
      <c r="B137" s="121"/>
      <c r="C137" s="76" t="s">
        <v>140</v>
      </c>
      <c r="D137" s="34">
        <v>9</v>
      </c>
      <c r="E137" s="14"/>
      <c r="F137" s="14">
        <v>0.2</v>
      </c>
      <c r="G137" s="14"/>
      <c r="H137" s="30">
        <f t="shared" si="30"/>
        <v>0.2</v>
      </c>
      <c r="I137" s="14">
        <v>0.3</v>
      </c>
      <c r="J137" s="14">
        <v>0.5</v>
      </c>
      <c r="K137" s="30">
        <f t="shared" si="36"/>
        <v>1</v>
      </c>
      <c r="L137" s="14">
        <v>1</v>
      </c>
      <c r="M137" s="14">
        <v>5.2</v>
      </c>
      <c r="N137" s="14">
        <v>15</v>
      </c>
      <c r="O137" s="14">
        <f t="shared" si="37"/>
        <v>21.2</v>
      </c>
      <c r="P137" s="14">
        <f t="shared" si="38"/>
        <v>22.2</v>
      </c>
      <c r="Q137" s="14">
        <v>5.8</v>
      </c>
      <c r="R137" s="14">
        <f t="shared" si="39"/>
        <v>28</v>
      </c>
      <c r="S137" s="10"/>
      <c r="T137" s="10"/>
    </row>
    <row r="138" spans="1:20" x14ac:dyDescent="0.2">
      <c r="A138" s="93"/>
      <c r="B138" s="121"/>
      <c r="C138" s="76" t="s">
        <v>141</v>
      </c>
      <c r="D138" s="34">
        <v>17</v>
      </c>
      <c r="E138" s="14">
        <v>12.3</v>
      </c>
      <c r="F138" s="14">
        <v>3.5</v>
      </c>
      <c r="G138" s="14"/>
      <c r="H138" s="30">
        <f t="shared" si="30"/>
        <v>15.8</v>
      </c>
      <c r="I138" s="14">
        <v>3.01</v>
      </c>
      <c r="J138" s="14">
        <v>30.4</v>
      </c>
      <c r="K138" s="30">
        <f t="shared" si="36"/>
        <v>49.21</v>
      </c>
      <c r="L138" s="14">
        <v>2</v>
      </c>
      <c r="M138" s="14">
        <v>107.98</v>
      </c>
      <c r="N138" s="14">
        <v>52.1</v>
      </c>
      <c r="O138" s="14">
        <f t="shared" si="37"/>
        <v>162.08000000000001</v>
      </c>
      <c r="P138" s="14">
        <f t="shared" si="38"/>
        <v>211.29000000000002</v>
      </c>
      <c r="Q138" s="14">
        <f>2.51+23.4</f>
        <v>25.909999999999997</v>
      </c>
      <c r="R138" s="14">
        <f t="shared" si="39"/>
        <v>237.20000000000002</v>
      </c>
      <c r="S138" s="10"/>
      <c r="T138" s="10"/>
    </row>
    <row r="139" spans="1:20" x14ac:dyDescent="0.2">
      <c r="A139" s="93"/>
      <c r="B139" s="121"/>
      <c r="C139" s="76" t="s">
        <v>147</v>
      </c>
      <c r="D139" s="34">
        <v>28</v>
      </c>
      <c r="E139" s="14"/>
      <c r="F139" s="14"/>
      <c r="G139" s="14"/>
      <c r="H139" s="30">
        <f t="shared" si="30"/>
        <v>0</v>
      </c>
      <c r="I139" s="14">
        <v>0.9</v>
      </c>
      <c r="J139" s="14">
        <v>1.1000000000000001</v>
      </c>
      <c r="K139" s="30">
        <f t="shared" si="36"/>
        <v>2</v>
      </c>
      <c r="L139" s="14">
        <v>0.1</v>
      </c>
      <c r="M139" s="14">
        <v>53.87</v>
      </c>
      <c r="N139" s="14">
        <v>66.599999999999994</v>
      </c>
      <c r="O139" s="14">
        <f t="shared" si="37"/>
        <v>120.57</v>
      </c>
      <c r="P139" s="14">
        <f t="shared" si="38"/>
        <v>122.57</v>
      </c>
      <c r="Q139" s="14">
        <v>33.700000000000003</v>
      </c>
      <c r="R139" s="14">
        <f t="shared" si="39"/>
        <v>156.26999999999998</v>
      </c>
      <c r="S139" s="10"/>
      <c r="T139" s="10"/>
    </row>
    <row r="140" spans="1:20" x14ac:dyDescent="0.2">
      <c r="A140" s="93"/>
      <c r="B140" s="121"/>
      <c r="C140" s="76" t="s">
        <v>322</v>
      </c>
      <c r="D140" s="34">
        <v>27</v>
      </c>
      <c r="E140" s="14">
        <v>3.5</v>
      </c>
      <c r="F140" s="14"/>
      <c r="G140" s="14">
        <v>1</v>
      </c>
      <c r="H140" s="30">
        <f t="shared" si="30"/>
        <v>4.5</v>
      </c>
      <c r="I140" s="14">
        <v>1.3</v>
      </c>
      <c r="J140" s="14"/>
      <c r="K140" s="30">
        <f t="shared" si="36"/>
        <v>5.8</v>
      </c>
      <c r="L140" s="14">
        <v>1</v>
      </c>
      <c r="M140" s="14">
        <v>2.86</v>
      </c>
      <c r="N140" s="14">
        <v>10.06</v>
      </c>
      <c r="O140" s="14">
        <f t="shared" si="37"/>
        <v>13.92</v>
      </c>
      <c r="P140" s="14">
        <f t="shared" si="38"/>
        <v>19.72</v>
      </c>
      <c r="Q140" s="14">
        <v>23.92</v>
      </c>
      <c r="R140" s="14">
        <f t="shared" si="39"/>
        <v>43.64</v>
      </c>
      <c r="S140" s="10"/>
      <c r="T140" s="10"/>
    </row>
    <row r="141" spans="1:20" x14ac:dyDescent="0.2">
      <c r="A141" s="93"/>
      <c r="B141" s="121"/>
      <c r="C141" s="76" t="s">
        <v>148</v>
      </c>
      <c r="D141" s="34">
        <v>3</v>
      </c>
      <c r="E141" s="14">
        <v>1.1000000000000001</v>
      </c>
      <c r="F141" s="14">
        <v>0.1</v>
      </c>
      <c r="G141" s="14"/>
      <c r="H141" s="30">
        <f t="shared" si="30"/>
        <v>1.2000000000000002</v>
      </c>
      <c r="I141" s="14"/>
      <c r="J141" s="14"/>
      <c r="K141" s="30">
        <f t="shared" si="36"/>
        <v>1.2000000000000002</v>
      </c>
      <c r="L141" s="14">
        <v>0.7</v>
      </c>
      <c r="M141" s="14">
        <v>0.8</v>
      </c>
      <c r="N141" s="14">
        <v>0.2</v>
      </c>
      <c r="O141" s="14">
        <f t="shared" si="37"/>
        <v>1.7</v>
      </c>
      <c r="P141" s="14">
        <f t="shared" si="38"/>
        <v>2.9000000000000004</v>
      </c>
      <c r="Q141" s="14">
        <v>0.4</v>
      </c>
      <c r="R141" s="14">
        <f t="shared" si="39"/>
        <v>3.3000000000000003</v>
      </c>
      <c r="S141" s="10"/>
      <c r="T141" s="10"/>
    </row>
    <row r="142" spans="1:20" x14ac:dyDescent="0.2">
      <c r="A142" s="93"/>
      <c r="B142" s="121"/>
      <c r="C142" s="76" t="s">
        <v>117</v>
      </c>
      <c r="D142" s="34">
        <v>25</v>
      </c>
      <c r="E142" s="14">
        <v>2.66</v>
      </c>
      <c r="F142" s="14">
        <v>4.3</v>
      </c>
      <c r="G142" s="14"/>
      <c r="H142" s="30">
        <f t="shared" si="30"/>
        <v>6.96</v>
      </c>
      <c r="I142" s="14"/>
      <c r="J142" s="14"/>
      <c r="K142" s="30">
        <f t="shared" si="36"/>
        <v>6.96</v>
      </c>
      <c r="L142" s="14">
        <v>11.8</v>
      </c>
      <c r="M142" s="14">
        <v>10.17</v>
      </c>
      <c r="N142" s="14">
        <v>30.38</v>
      </c>
      <c r="O142" s="14">
        <f t="shared" si="37"/>
        <v>52.349999999999994</v>
      </c>
      <c r="P142" s="14">
        <f t="shared" si="38"/>
        <v>59.309999999999995</v>
      </c>
      <c r="Q142" s="14">
        <v>31</v>
      </c>
      <c r="R142" s="14">
        <f t="shared" si="39"/>
        <v>90.31</v>
      </c>
      <c r="S142" s="10"/>
      <c r="T142" s="10"/>
    </row>
    <row r="143" spans="1:20" x14ac:dyDescent="0.2">
      <c r="A143" s="93"/>
      <c r="B143" s="121"/>
      <c r="C143" s="76" t="s">
        <v>149</v>
      </c>
      <c r="D143" s="34">
        <v>7</v>
      </c>
      <c r="E143" s="14">
        <v>0.05</v>
      </c>
      <c r="F143" s="14"/>
      <c r="G143" s="14"/>
      <c r="H143" s="30">
        <f t="shared" si="30"/>
        <v>0.05</v>
      </c>
      <c r="I143" s="14"/>
      <c r="J143" s="14"/>
      <c r="K143" s="30">
        <f t="shared" si="36"/>
        <v>0.05</v>
      </c>
      <c r="L143" s="14">
        <v>0.5</v>
      </c>
      <c r="M143" s="14">
        <v>2.2799999999999998</v>
      </c>
      <c r="N143" s="14">
        <v>1.41</v>
      </c>
      <c r="O143" s="14">
        <f t="shared" si="37"/>
        <v>4.1899999999999995</v>
      </c>
      <c r="P143" s="14">
        <f t="shared" si="38"/>
        <v>4.2399999999999993</v>
      </c>
      <c r="Q143" s="14">
        <v>1.85</v>
      </c>
      <c r="R143" s="14">
        <f t="shared" si="39"/>
        <v>6.09</v>
      </c>
      <c r="S143" s="10"/>
      <c r="T143" s="10"/>
    </row>
    <row r="144" spans="1:20" x14ac:dyDescent="0.2">
      <c r="A144" s="93"/>
      <c r="B144" s="121"/>
      <c r="C144" s="76" t="s">
        <v>125</v>
      </c>
      <c r="D144" s="34">
        <v>5</v>
      </c>
      <c r="E144" s="14"/>
      <c r="F144" s="14"/>
      <c r="G144" s="14"/>
      <c r="H144" s="30">
        <f t="shared" si="30"/>
        <v>0</v>
      </c>
      <c r="I144" s="14"/>
      <c r="J144" s="14"/>
      <c r="K144" s="30">
        <f t="shared" si="36"/>
        <v>0</v>
      </c>
      <c r="L144" s="14">
        <v>5</v>
      </c>
      <c r="M144" s="14">
        <v>1.6</v>
      </c>
      <c r="N144" s="14">
        <v>1.5</v>
      </c>
      <c r="O144" s="14">
        <f t="shared" si="37"/>
        <v>8.1</v>
      </c>
      <c r="P144" s="14">
        <f t="shared" si="38"/>
        <v>8.1</v>
      </c>
      <c r="Q144" s="14">
        <v>6</v>
      </c>
      <c r="R144" s="14">
        <f t="shared" si="39"/>
        <v>14.1</v>
      </c>
      <c r="S144" s="10"/>
      <c r="T144" s="10"/>
    </row>
    <row r="145" spans="1:20" x14ac:dyDescent="0.2">
      <c r="A145" s="93"/>
      <c r="B145" s="121"/>
      <c r="C145" s="76" t="s">
        <v>161</v>
      </c>
      <c r="D145" s="34">
        <v>3</v>
      </c>
      <c r="E145" s="14">
        <v>0.1</v>
      </c>
      <c r="F145" s="14"/>
      <c r="G145" s="14"/>
      <c r="H145" s="30">
        <f t="shared" si="30"/>
        <v>0.1</v>
      </c>
      <c r="I145" s="14"/>
      <c r="J145" s="14"/>
      <c r="K145" s="30">
        <f t="shared" si="36"/>
        <v>0.1</v>
      </c>
      <c r="L145" s="14">
        <v>1.41</v>
      </c>
      <c r="M145" s="14"/>
      <c r="N145" s="14"/>
      <c r="O145" s="14">
        <f t="shared" si="37"/>
        <v>1.41</v>
      </c>
      <c r="P145" s="14">
        <f t="shared" si="38"/>
        <v>1.51</v>
      </c>
      <c r="Q145" s="14"/>
      <c r="R145" s="14">
        <f t="shared" si="39"/>
        <v>1.51</v>
      </c>
      <c r="S145" s="10"/>
      <c r="T145" s="10"/>
    </row>
    <row r="146" spans="1:20" x14ac:dyDescent="0.2">
      <c r="A146" s="93"/>
      <c r="B146" s="121"/>
      <c r="C146" s="76" t="s">
        <v>138</v>
      </c>
      <c r="D146" s="34">
        <v>13</v>
      </c>
      <c r="E146" s="14">
        <v>7.6</v>
      </c>
      <c r="F146" s="14">
        <v>11.1</v>
      </c>
      <c r="G146" s="14"/>
      <c r="H146" s="30">
        <f t="shared" si="30"/>
        <v>18.7</v>
      </c>
      <c r="I146" s="14"/>
      <c r="J146" s="14"/>
      <c r="K146" s="30">
        <f t="shared" si="36"/>
        <v>18.7</v>
      </c>
      <c r="L146" s="14">
        <v>0.3</v>
      </c>
      <c r="M146" s="14">
        <v>24.12</v>
      </c>
      <c r="N146" s="14">
        <v>42.85</v>
      </c>
      <c r="O146" s="14">
        <f t="shared" si="37"/>
        <v>67.27000000000001</v>
      </c>
      <c r="P146" s="14">
        <f t="shared" si="38"/>
        <v>85.970000000000013</v>
      </c>
      <c r="Q146" s="14">
        <v>75.400000000000006</v>
      </c>
      <c r="R146" s="14">
        <f t="shared" si="39"/>
        <v>161.37</v>
      </c>
      <c r="S146" s="10"/>
      <c r="T146" s="10"/>
    </row>
    <row r="147" spans="1:20" x14ac:dyDescent="0.2">
      <c r="A147" s="93"/>
      <c r="B147" s="121"/>
      <c r="C147" s="76" t="s">
        <v>112</v>
      </c>
      <c r="D147" s="34">
        <v>39</v>
      </c>
      <c r="E147" s="14"/>
      <c r="F147" s="14"/>
      <c r="G147" s="14"/>
      <c r="H147" s="30">
        <f t="shared" si="30"/>
        <v>0</v>
      </c>
      <c r="I147" s="14">
        <v>10.55</v>
      </c>
      <c r="J147" s="14"/>
      <c r="K147" s="30">
        <f t="shared" si="36"/>
        <v>10.55</v>
      </c>
      <c r="L147" s="14">
        <v>0.1</v>
      </c>
      <c r="M147" s="14">
        <v>397.75</v>
      </c>
      <c r="N147" s="14">
        <v>770.44</v>
      </c>
      <c r="O147" s="14">
        <f t="shared" si="37"/>
        <v>1168.29</v>
      </c>
      <c r="P147" s="14">
        <f t="shared" si="38"/>
        <v>1178.8399999999999</v>
      </c>
      <c r="Q147" s="14">
        <f>0.5+238.4</f>
        <v>238.9</v>
      </c>
      <c r="R147" s="14">
        <f t="shared" si="39"/>
        <v>1417.74</v>
      </c>
      <c r="S147" s="10"/>
      <c r="T147" s="10"/>
    </row>
    <row r="148" spans="1:20" x14ac:dyDescent="0.2">
      <c r="A148" s="93"/>
      <c r="B148" s="121"/>
      <c r="C148" s="76" t="s">
        <v>144</v>
      </c>
      <c r="D148" s="34">
        <v>20</v>
      </c>
      <c r="E148" s="14">
        <v>0.8</v>
      </c>
      <c r="F148" s="14">
        <v>0.5</v>
      </c>
      <c r="G148" s="14">
        <v>1</v>
      </c>
      <c r="H148" s="30">
        <f t="shared" si="30"/>
        <v>2.2999999999999998</v>
      </c>
      <c r="I148" s="14">
        <v>0.1</v>
      </c>
      <c r="J148" s="14"/>
      <c r="K148" s="30">
        <f t="shared" si="36"/>
        <v>2.4</v>
      </c>
      <c r="L148" s="14">
        <v>0.25</v>
      </c>
      <c r="M148" s="14">
        <v>10.71</v>
      </c>
      <c r="N148" s="14">
        <v>9.61</v>
      </c>
      <c r="O148" s="14">
        <f t="shared" si="37"/>
        <v>20.57</v>
      </c>
      <c r="P148" s="14">
        <f t="shared" si="38"/>
        <v>22.97</v>
      </c>
      <c r="Q148" s="14">
        <v>4.3</v>
      </c>
      <c r="R148" s="14">
        <f t="shared" si="39"/>
        <v>27.27</v>
      </c>
      <c r="S148" s="10"/>
      <c r="T148" s="10"/>
    </row>
    <row r="149" spans="1:20" x14ac:dyDescent="0.2">
      <c r="A149" s="93"/>
      <c r="B149" s="121"/>
      <c r="C149" s="76" t="s">
        <v>116</v>
      </c>
      <c r="D149" s="34">
        <v>18</v>
      </c>
      <c r="E149" s="14">
        <v>0.6</v>
      </c>
      <c r="F149" s="14"/>
      <c r="G149" s="14"/>
      <c r="H149" s="30">
        <f t="shared" si="30"/>
        <v>0.6</v>
      </c>
      <c r="I149" s="14">
        <v>0.1</v>
      </c>
      <c r="J149" s="14"/>
      <c r="K149" s="30">
        <f t="shared" si="36"/>
        <v>0.7</v>
      </c>
      <c r="L149" s="14">
        <v>0.61</v>
      </c>
      <c r="M149" s="14">
        <v>1.66</v>
      </c>
      <c r="N149" s="14">
        <v>11.27</v>
      </c>
      <c r="O149" s="14">
        <f t="shared" si="37"/>
        <v>13.54</v>
      </c>
      <c r="P149" s="14">
        <f t="shared" si="38"/>
        <v>14.239999999999998</v>
      </c>
      <c r="Q149" s="14">
        <v>7.8</v>
      </c>
      <c r="R149" s="14">
        <f t="shared" si="39"/>
        <v>22.04</v>
      </c>
      <c r="S149" s="10"/>
      <c r="T149" s="10"/>
    </row>
    <row r="150" spans="1:20" x14ac:dyDescent="0.2">
      <c r="A150" s="93"/>
      <c r="B150" s="121"/>
      <c r="C150" s="76" t="s">
        <v>158</v>
      </c>
      <c r="D150" s="34">
        <v>9</v>
      </c>
      <c r="E150" s="14">
        <v>1.5</v>
      </c>
      <c r="F150" s="14"/>
      <c r="G150" s="14">
        <v>0.05</v>
      </c>
      <c r="H150" s="30">
        <f t="shared" si="30"/>
        <v>1.55</v>
      </c>
      <c r="I150" s="14">
        <v>0.2</v>
      </c>
      <c r="J150" s="14"/>
      <c r="K150" s="30">
        <f t="shared" si="36"/>
        <v>1.75</v>
      </c>
      <c r="L150" s="14">
        <v>1</v>
      </c>
      <c r="M150" s="14">
        <v>2.2000000000000002</v>
      </c>
      <c r="N150" s="14">
        <v>8.61</v>
      </c>
      <c r="O150" s="14">
        <f t="shared" si="37"/>
        <v>11.809999999999999</v>
      </c>
      <c r="P150" s="14">
        <f t="shared" si="38"/>
        <v>13.559999999999999</v>
      </c>
      <c r="Q150" s="14">
        <v>6.5</v>
      </c>
      <c r="R150" s="14">
        <f t="shared" si="39"/>
        <v>20.059999999999999</v>
      </c>
      <c r="S150" s="10"/>
      <c r="T150" s="10"/>
    </row>
    <row r="151" spans="1:20" x14ac:dyDescent="0.2">
      <c r="A151" s="93"/>
      <c r="B151" s="121"/>
      <c r="C151" s="76" t="s">
        <v>146</v>
      </c>
      <c r="D151" s="34">
        <v>30</v>
      </c>
      <c r="E151" s="14">
        <v>8.2100000000000009</v>
      </c>
      <c r="F151" s="14">
        <v>5.45</v>
      </c>
      <c r="G151" s="14"/>
      <c r="H151" s="30">
        <f t="shared" si="30"/>
        <v>13.66</v>
      </c>
      <c r="I151" s="14">
        <v>1.5</v>
      </c>
      <c r="J151" s="14">
        <v>2.5</v>
      </c>
      <c r="K151" s="30">
        <f t="shared" si="36"/>
        <v>17.66</v>
      </c>
      <c r="L151" s="14"/>
      <c r="M151" s="14">
        <v>20.21</v>
      </c>
      <c r="N151" s="14">
        <v>25.45</v>
      </c>
      <c r="O151" s="14">
        <f t="shared" si="37"/>
        <v>45.66</v>
      </c>
      <c r="P151" s="14">
        <f t="shared" si="38"/>
        <v>63.319999999999993</v>
      </c>
      <c r="Q151" s="14">
        <v>9.8000000000000007</v>
      </c>
      <c r="R151" s="14">
        <f t="shared" si="39"/>
        <v>73.11999999999999</v>
      </c>
      <c r="S151" s="10"/>
      <c r="T151" s="10"/>
    </row>
    <row r="152" spans="1:20" x14ac:dyDescent="0.2">
      <c r="A152" s="93"/>
      <c r="B152" s="121"/>
      <c r="C152" s="76" t="s">
        <v>115</v>
      </c>
      <c r="D152" s="34">
        <v>2</v>
      </c>
      <c r="E152" s="14"/>
      <c r="F152" s="14"/>
      <c r="G152" s="14"/>
      <c r="H152" s="30">
        <f t="shared" si="30"/>
        <v>0</v>
      </c>
      <c r="I152" s="14"/>
      <c r="J152" s="14"/>
      <c r="K152" s="30">
        <f t="shared" si="36"/>
        <v>0</v>
      </c>
      <c r="L152" s="14"/>
      <c r="M152" s="14">
        <v>3.75</v>
      </c>
      <c r="N152" s="14"/>
      <c r="O152" s="14">
        <f t="shared" si="37"/>
        <v>3.75</v>
      </c>
      <c r="P152" s="14">
        <f t="shared" si="38"/>
        <v>3.75</v>
      </c>
      <c r="Q152" s="14">
        <v>0.05</v>
      </c>
      <c r="R152" s="14">
        <f t="shared" si="39"/>
        <v>3.8</v>
      </c>
      <c r="S152" s="10"/>
      <c r="T152" s="10"/>
    </row>
    <row r="153" spans="1:20" x14ac:dyDescent="0.2">
      <c r="A153" s="93"/>
      <c r="B153" s="121"/>
      <c r="C153" s="76" t="s">
        <v>145</v>
      </c>
      <c r="D153" s="34">
        <v>8</v>
      </c>
      <c r="E153" s="14">
        <v>1</v>
      </c>
      <c r="F153" s="14">
        <v>2</v>
      </c>
      <c r="G153" s="14">
        <v>0.25</v>
      </c>
      <c r="H153" s="30">
        <f t="shared" si="30"/>
        <v>3.25</v>
      </c>
      <c r="I153" s="14">
        <v>0.25</v>
      </c>
      <c r="J153" s="14"/>
      <c r="K153" s="30">
        <f t="shared" si="36"/>
        <v>3.5</v>
      </c>
      <c r="L153" s="14"/>
      <c r="M153" s="14">
        <v>12.52</v>
      </c>
      <c r="N153" s="14">
        <v>6.53</v>
      </c>
      <c r="O153" s="14">
        <f t="shared" si="37"/>
        <v>19.05</v>
      </c>
      <c r="P153" s="14">
        <f t="shared" si="38"/>
        <v>22.55</v>
      </c>
      <c r="Q153" s="14">
        <v>3.3</v>
      </c>
      <c r="R153" s="14">
        <f t="shared" si="39"/>
        <v>25.85</v>
      </c>
      <c r="S153" s="10"/>
      <c r="T153" s="10"/>
    </row>
    <row r="154" spans="1:20" x14ac:dyDescent="0.2">
      <c r="A154" s="93"/>
      <c r="B154" s="121"/>
      <c r="C154" s="76" t="s">
        <v>136</v>
      </c>
      <c r="D154" s="34">
        <v>5</v>
      </c>
      <c r="E154" s="14"/>
      <c r="F154" s="14"/>
      <c r="G154" s="14"/>
      <c r="H154" s="30">
        <f t="shared" si="30"/>
        <v>0</v>
      </c>
      <c r="I154" s="14">
        <v>0.05</v>
      </c>
      <c r="J154" s="14"/>
      <c r="K154" s="30">
        <f t="shared" si="36"/>
        <v>0.05</v>
      </c>
      <c r="L154" s="14"/>
      <c r="M154" s="14">
        <v>3.1</v>
      </c>
      <c r="N154" s="14">
        <v>8</v>
      </c>
      <c r="O154" s="14">
        <f t="shared" si="37"/>
        <v>11.1</v>
      </c>
      <c r="P154" s="14">
        <f t="shared" si="38"/>
        <v>11.15</v>
      </c>
      <c r="Q154" s="14"/>
      <c r="R154" s="14">
        <f t="shared" si="39"/>
        <v>11.15</v>
      </c>
      <c r="S154" s="10"/>
      <c r="T154" s="10"/>
    </row>
    <row r="155" spans="1:20" x14ac:dyDescent="0.2">
      <c r="A155" s="93"/>
      <c r="B155" s="121"/>
      <c r="C155" s="76" t="s">
        <v>150</v>
      </c>
      <c r="D155" s="34">
        <v>17</v>
      </c>
      <c r="E155" s="14"/>
      <c r="F155" s="14">
        <v>4.0999999999999996</v>
      </c>
      <c r="G155" s="14"/>
      <c r="H155" s="30">
        <f t="shared" si="30"/>
        <v>4.0999999999999996</v>
      </c>
      <c r="I155" s="14"/>
      <c r="J155" s="14">
        <v>1.4</v>
      </c>
      <c r="K155" s="30">
        <f t="shared" si="36"/>
        <v>5.5</v>
      </c>
      <c r="L155" s="14"/>
      <c r="M155" s="14">
        <v>45.15</v>
      </c>
      <c r="N155" s="14">
        <v>72.930000000000007</v>
      </c>
      <c r="O155" s="14">
        <f t="shared" si="37"/>
        <v>118.08000000000001</v>
      </c>
      <c r="P155" s="14">
        <f t="shared" si="38"/>
        <v>123.58000000000001</v>
      </c>
      <c r="Q155" s="14">
        <v>75.5</v>
      </c>
      <c r="R155" s="14">
        <f t="shared" si="39"/>
        <v>199.08</v>
      </c>
      <c r="S155" s="10"/>
      <c r="T155" s="10"/>
    </row>
    <row r="156" spans="1:20" x14ac:dyDescent="0.2">
      <c r="A156" s="93"/>
      <c r="B156" s="124"/>
      <c r="C156" s="78" t="s">
        <v>124</v>
      </c>
      <c r="D156" s="64"/>
      <c r="E156" s="36"/>
      <c r="F156" s="36"/>
      <c r="G156" s="36"/>
      <c r="H156" s="65"/>
      <c r="I156" s="36"/>
      <c r="J156" s="36"/>
      <c r="K156" s="65"/>
      <c r="L156" s="36"/>
      <c r="M156" s="36"/>
      <c r="N156" s="36"/>
      <c r="O156" s="36"/>
      <c r="P156" s="36"/>
      <c r="Q156" s="36"/>
      <c r="R156" s="36"/>
      <c r="S156" s="10"/>
      <c r="T156" s="10"/>
    </row>
    <row r="157" spans="1:20" x14ac:dyDescent="0.2">
      <c r="A157" s="93"/>
      <c r="B157" s="121" t="s">
        <v>427</v>
      </c>
      <c r="C157" s="76" t="s">
        <v>131</v>
      </c>
      <c r="D157" s="34">
        <v>109</v>
      </c>
      <c r="E157" s="14">
        <v>102.29</v>
      </c>
      <c r="F157" s="14">
        <v>440.33</v>
      </c>
      <c r="G157" s="14">
        <v>59.16</v>
      </c>
      <c r="H157" s="30">
        <f t="shared" si="30"/>
        <v>601.78</v>
      </c>
      <c r="I157" s="14">
        <v>59.51</v>
      </c>
      <c r="J157" s="14">
        <v>2.91</v>
      </c>
      <c r="K157" s="30">
        <f t="shared" si="36"/>
        <v>664.19999999999993</v>
      </c>
      <c r="L157" s="14">
        <v>2.1</v>
      </c>
      <c r="M157" s="14">
        <v>61.97</v>
      </c>
      <c r="N157" s="14">
        <v>78.87</v>
      </c>
      <c r="O157" s="14">
        <f>+SUM(L157:N157)</f>
        <v>142.94</v>
      </c>
      <c r="P157" s="14">
        <f>+SUM(K157+O157)</f>
        <v>807.13999999999987</v>
      </c>
      <c r="Q157" s="14">
        <f>1.3+17.16</f>
        <v>18.46</v>
      </c>
      <c r="R157" s="14">
        <f t="shared" si="39"/>
        <v>825.59999999999991</v>
      </c>
      <c r="S157" s="10"/>
      <c r="T157" s="10"/>
    </row>
    <row r="158" spans="1:20" x14ac:dyDescent="0.2">
      <c r="A158" s="93"/>
      <c r="B158" s="121"/>
      <c r="C158" s="76" t="s">
        <v>128</v>
      </c>
      <c r="D158" s="34">
        <v>22</v>
      </c>
      <c r="E158" s="14">
        <v>0.2</v>
      </c>
      <c r="F158" s="14">
        <v>0.42</v>
      </c>
      <c r="G158" s="14"/>
      <c r="H158" s="30">
        <f t="shared" si="30"/>
        <v>0.62</v>
      </c>
      <c r="I158" s="14"/>
      <c r="J158" s="14"/>
      <c r="K158" s="30">
        <f t="shared" si="36"/>
        <v>0.62</v>
      </c>
      <c r="L158" s="14"/>
      <c r="M158" s="14">
        <v>8.19</v>
      </c>
      <c r="N158" s="14">
        <v>6.46</v>
      </c>
      <c r="O158" s="14">
        <f>+SUM(L158:N158)</f>
        <v>14.649999999999999</v>
      </c>
      <c r="P158" s="14">
        <f>+SUM(K158+O158)</f>
        <v>15.269999999999998</v>
      </c>
      <c r="Q158" s="14">
        <v>0.3</v>
      </c>
      <c r="R158" s="14">
        <f t="shared" si="39"/>
        <v>15.569999999999999</v>
      </c>
      <c r="S158" s="10"/>
      <c r="T158" s="10"/>
    </row>
    <row r="159" spans="1:20" x14ac:dyDescent="0.2">
      <c r="A159" s="93"/>
      <c r="B159" s="121"/>
      <c r="C159" s="76" t="s">
        <v>152</v>
      </c>
      <c r="D159" s="34">
        <v>10</v>
      </c>
      <c r="E159" s="14">
        <v>0.27</v>
      </c>
      <c r="F159" s="14">
        <v>0.12</v>
      </c>
      <c r="G159" s="14"/>
      <c r="H159" s="30">
        <f t="shared" si="30"/>
        <v>0.39</v>
      </c>
      <c r="I159" s="14"/>
      <c r="J159" s="14"/>
      <c r="K159" s="30">
        <f t="shared" si="36"/>
        <v>0.39</v>
      </c>
      <c r="L159" s="14"/>
      <c r="M159" s="14">
        <v>1.91</v>
      </c>
      <c r="N159" s="14">
        <v>1.43</v>
      </c>
      <c r="O159" s="14">
        <f>+SUM(L159:N159)</f>
        <v>3.34</v>
      </c>
      <c r="P159" s="14">
        <f>+SUM(K159+O159)</f>
        <v>3.73</v>
      </c>
      <c r="Q159" s="14"/>
      <c r="R159" s="14">
        <f t="shared" si="39"/>
        <v>3.73</v>
      </c>
      <c r="S159" s="10"/>
      <c r="T159" s="10"/>
    </row>
    <row r="160" spans="1:20" x14ac:dyDescent="0.2">
      <c r="A160" s="93"/>
      <c r="B160" s="121"/>
      <c r="C160" s="76" t="s">
        <v>160</v>
      </c>
      <c r="D160" s="34">
        <v>57</v>
      </c>
      <c r="E160" s="14">
        <v>4.9000000000000004</v>
      </c>
      <c r="F160" s="14">
        <v>18.28</v>
      </c>
      <c r="G160" s="14">
        <v>1</v>
      </c>
      <c r="H160" s="30">
        <f t="shared" si="30"/>
        <v>24.18</v>
      </c>
      <c r="I160" s="14">
        <v>3.75</v>
      </c>
      <c r="J160" s="14"/>
      <c r="K160" s="30">
        <f t="shared" si="36"/>
        <v>27.93</v>
      </c>
      <c r="L160" s="14">
        <v>2</v>
      </c>
      <c r="M160" s="14">
        <v>36.409999999999997</v>
      </c>
      <c r="N160" s="14">
        <v>41.55</v>
      </c>
      <c r="O160" s="14">
        <f t="shared" si="37"/>
        <v>79.959999999999994</v>
      </c>
      <c r="P160" s="14">
        <f t="shared" si="38"/>
        <v>107.88999999999999</v>
      </c>
      <c r="Q160" s="14">
        <v>13.12</v>
      </c>
      <c r="R160" s="14">
        <f t="shared" si="39"/>
        <v>121.00999999999999</v>
      </c>
      <c r="S160" s="10"/>
      <c r="T160" s="10"/>
    </row>
    <row r="161" spans="1:21" x14ac:dyDescent="0.2">
      <c r="A161" s="93"/>
      <c r="B161" s="121"/>
      <c r="C161" s="76" t="s">
        <v>113</v>
      </c>
      <c r="D161" s="34">
        <v>63</v>
      </c>
      <c r="E161" s="14">
        <v>1.34</v>
      </c>
      <c r="F161" s="14">
        <v>0.01</v>
      </c>
      <c r="G161" s="14"/>
      <c r="H161" s="30">
        <f t="shared" si="30"/>
        <v>1.35</v>
      </c>
      <c r="I161" s="14"/>
      <c r="J161" s="14">
        <v>0.36</v>
      </c>
      <c r="K161" s="30">
        <f t="shared" si="36"/>
        <v>1.71</v>
      </c>
      <c r="L161" s="14">
        <v>1</v>
      </c>
      <c r="M161" s="14">
        <v>15.47</v>
      </c>
      <c r="N161" s="14">
        <v>16.38</v>
      </c>
      <c r="O161" s="14">
        <f t="shared" si="37"/>
        <v>32.849999999999994</v>
      </c>
      <c r="P161" s="14">
        <f t="shared" si="38"/>
        <v>34.559999999999995</v>
      </c>
      <c r="Q161" s="14">
        <v>3.06</v>
      </c>
      <c r="R161" s="14">
        <f t="shared" si="39"/>
        <v>37.619999999999997</v>
      </c>
      <c r="S161" s="10"/>
      <c r="T161" s="10"/>
    </row>
    <row r="162" spans="1:21" x14ac:dyDescent="0.2">
      <c r="A162" s="93"/>
      <c r="B162" s="121"/>
      <c r="C162" s="76" t="s">
        <v>159</v>
      </c>
      <c r="D162" s="34">
        <v>9</v>
      </c>
      <c r="E162" s="14"/>
      <c r="F162" s="14"/>
      <c r="G162" s="14"/>
      <c r="H162" s="30">
        <f t="shared" si="30"/>
        <v>0</v>
      </c>
      <c r="I162" s="14">
        <v>2.5</v>
      </c>
      <c r="J162" s="14"/>
      <c r="K162" s="30">
        <f t="shared" si="36"/>
        <v>2.5</v>
      </c>
      <c r="L162" s="14">
        <v>12</v>
      </c>
      <c r="M162" s="14">
        <v>2.0099999999999998</v>
      </c>
      <c r="N162" s="14">
        <v>4.5</v>
      </c>
      <c r="O162" s="14">
        <f t="shared" si="37"/>
        <v>18.509999999999998</v>
      </c>
      <c r="P162" s="14">
        <f t="shared" si="38"/>
        <v>21.009999999999998</v>
      </c>
      <c r="Q162" s="14">
        <f>23+69.5</f>
        <v>92.5</v>
      </c>
      <c r="R162" s="14">
        <f t="shared" si="39"/>
        <v>113.50999999999999</v>
      </c>
      <c r="S162" s="10"/>
      <c r="T162" s="10"/>
    </row>
    <row r="163" spans="1:21" x14ac:dyDescent="0.2">
      <c r="A163" s="93"/>
      <c r="B163" s="121"/>
      <c r="C163" s="76" t="s">
        <v>143</v>
      </c>
      <c r="D163" s="34">
        <v>7</v>
      </c>
      <c r="E163" s="14"/>
      <c r="F163" s="14">
        <v>0.02</v>
      </c>
      <c r="G163" s="14">
        <v>0.01</v>
      </c>
      <c r="H163" s="30">
        <f t="shared" si="30"/>
        <v>0.03</v>
      </c>
      <c r="I163" s="14"/>
      <c r="J163" s="14"/>
      <c r="K163" s="30">
        <f t="shared" si="36"/>
        <v>0.03</v>
      </c>
      <c r="L163" s="14"/>
      <c r="M163" s="14">
        <v>1.31</v>
      </c>
      <c r="N163" s="14">
        <v>12.1</v>
      </c>
      <c r="O163" s="14">
        <f t="shared" si="37"/>
        <v>13.41</v>
      </c>
      <c r="P163" s="14">
        <f t="shared" si="38"/>
        <v>13.44</v>
      </c>
      <c r="Q163" s="14"/>
      <c r="R163" s="14">
        <f t="shared" si="39"/>
        <v>13.44</v>
      </c>
      <c r="S163" s="10"/>
      <c r="T163" s="10"/>
    </row>
    <row r="164" spans="1:21" x14ac:dyDescent="0.2">
      <c r="A164" s="93"/>
      <c r="B164" s="121"/>
      <c r="C164" s="76" t="s">
        <v>153</v>
      </c>
      <c r="D164" s="34">
        <v>20</v>
      </c>
      <c r="E164" s="14">
        <v>0.01</v>
      </c>
      <c r="F164" s="14">
        <v>23.3</v>
      </c>
      <c r="G164" s="14">
        <v>0.01</v>
      </c>
      <c r="H164" s="30">
        <f t="shared" si="30"/>
        <v>23.320000000000004</v>
      </c>
      <c r="I164" s="14">
        <v>0.1</v>
      </c>
      <c r="J164" s="14"/>
      <c r="K164" s="30">
        <f t="shared" si="36"/>
        <v>23.420000000000005</v>
      </c>
      <c r="L164" s="14">
        <v>36.700000000000003</v>
      </c>
      <c r="M164" s="14">
        <v>70.459999999999994</v>
      </c>
      <c r="N164" s="14">
        <v>76.099999999999994</v>
      </c>
      <c r="O164" s="14">
        <f t="shared" si="37"/>
        <v>183.26</v>
      </c>
      <c r="P164" s="14">
        <f t="shared" si="38"/>
        <v>206.68</v>
      </c>
      <c r="Q164" s="14">
        <v>5.2</v>
      </c>
      <c r="R164" s="14">
        <f t="shared" si="39"/>
        <v>211.88</v>
      </c>
      <c r="S164" s="10"/>
      <c r="T164" s="10"/>
    </row>
    <row r="165" spans="1:21" x14ac:dyDescent="0.2">
      <c r="A165" s="93"/>
      <c r="B165" s="121"/>
      <c r="C165" s="78" t="s">
        <v>478</v>
      </c>
      <c r="D165" s="64"/>
      <c r="E165" s="36"/>
      <c r="F165" s="36"/>
      <c r="G165" s="36"/>
      <c r="H165" s="65"/>
      <c r="I165" s="36"/>
      <c r="J165" s="36"/>
      <c r="K165" s="65"/>
      <c r="L165" s="36"/>
      <c r="M165" s="36"/>
      <c r="N165" s="36"/>
      <c r="O165" s="36"/>
      <c r="P165" s="36"/>
      <c r="Q165" s="36"/>
      <c r="R165" s="36"/>
      <c r="S165" s="10"/>
      <c r="T165" s="10"/>
      <c r="U165" s="10"/>
    </row>
    <row r="166" spans="1:21" x14ac:dyDescent="0.2">
      <c r="A166" s="93"/>
      <c r="B166" s="121"/>
      <c r="C166" s="76" t="s">
        <v>142</v>
      </c>
      <c r="D166" s="34">
        <v>5</v>
      </c>
      <c r="E166" s="14"/>
      <c r="F166" s="14">
        <v>2.5</v>
      </c>
      <c r="G166" s="14"/>
      <c r="H166" s="30">
        <f t="shared" si="30"/>
        <v>2.5</v>
      </c>
      <c r="I166" s="14"/>
      <c r="J166" s="14"/>
      <c r="K166" s="30">
        <f t="shared" si="36"/>
        <v>2.5</v>
      </c>
      <c r="L166" s="14">
        <v>868</v>
      </c>
      <c r="M166" s="14">
        <v>121</v>
      </c>
      <c r="N166" s="14"/>
      <c r="O166" s="14">
        <f t="shared" si="37"/>
        <v>989</v>
      </c>
      <c r="P166" s="14">
        <f t="shared" si="38"/>
        <v>991.5</v>
      </c>
      <c r="Q166" s="14"/>
      <c r="R166" s="14">
        <f t="shared" si="39"/>
        <v>991.5</v>
      </c>
      <c r="S166" s="10"/>
      <c r="T166" s="10"/>
    </row>
    <row r="167" spans="1:21" x14ac:dyDescent="0.2">
      <c r="A167" s="93"/>
      <c r="B167" s="121"/>
      <c r="C167" s="76" t="s">
        <v>133</v>
      </c>
      <c r="D167" s="34">
        <v>62</v>
      </c>
      <c r="E167" s="14">
        <v>6.5</v>
      </c>
      <c r="F167" s="14">
        <v>139.03</v>
      </c>
      <c r="G167" s="14">
        <v>10.5</v>
      </c>
      <c r="H167" s="30">
        <f t="shared" si="30"/>
        <v>156.03</v>
      </c>
      <c r="I167" s="14">
        <v>1.52</v>
      </c>
      <c r="J167" s="14">
        <v>0.01</v>
      </c>
      <c r="K167" s="30">
        <f t="shared" si="36"/>
        <v>157.56</v>
      </c>
      <c r="L167" s="14">
        <v>34.6</v>
      </c>
      <c r="M167" s="14">
        <v>229.94</v>
      </c>
      <c r="N167" s="14">
        <v>433.93</v>
      </c>
      <c r="O167" s="14">
        <f t="shared" si="37"/>
        <v>698.47</v>
      </c>
      <c r="P167" s="14">
        <f t="shared" si="38"/>
        <v>856.03</v>
      </c>
      <c r="Q167" s="14">
        <f>19.5+605.65</f>
        <v>625.15</v>
      </c>
      <c r="R167" s="14">
        <f t="shared" si="39"/>
        <v>1481.1799999999998</v>
      </c>
      <c r="S167" s="10"/>
      <c r="T167" s="10"/>
    </row>
    <row r="168" spans="1:21" x14ac:dyDescent="0.2">
      <c r="A168" s="93"/>
      <c r="B168" s="121"/>
      <c r="C168" s="76" t="s">
        <v>134</v>
      </c>
      <c r="D168" s="34">
        <v>38</v>
      </c>
      <c r="E168" s="14">
        <v>0.2</v>
      </c>
      <c r="F168" s="14">
        <v>1.1499999999999999</v>
      </c>
      <c r="G168" s="14">
        <v>0.1</v>
      </c>
      <c r="H168" s="30">
        <f t="shared" si="30"/>
        <v>1.45</v>
      </c>
      <c r="I168" s="14">
        <v>0.15</v>
      </c>
      <c r="J168" s="14"/>
      <c r="K168" s="30">
        <f t="shared" si="36"/>
        <v>1.5999999999999999</v>
      </c>
      <c r="L168" s="14"/>
      <c r="M168" s="14">
        <v>7.06</v>
      </c>
      <c r="N168" s="14">
        <v>8.02</v>
      </c>
      <c r="O168" s="14">
        <f t="shared" si="37"/>
        <v>15.079999999999998</v>
      </c>
      <c r="P168" s="14">
        <f t="shared" si="38"/>
        <v>16.68</v>
      </c>
      <c r="Q168" s="14">
        <v>68.239999999999995</v>
      </c>
      <c r="R168" s="14">
        <f t="shared" si="39"/>
        <v>84.919999999999987</v>
      </c>
      <c r="S168" s="10"/>
      <c r="T168" s="10"/>
    </row>
    <row r="169" spans="1:21" x14ac:dyDescent="0.2">
      <c r="A169" s="93"/>
      <c r="B169" s="121"/>
      <c r="C169" s="76" t="s">
        <v>135</v>
      </c>
      <c r="D169" s="34">
        <v>13</v>
      </c>
      <c r="E169" s="14">
        <v>1.1000000000000001</v>
      </c>
      <c r="F169" s="14"/>
      <c r="G169" s="14"/>
      <c r="H169" s="30">
        <f t="shared" si="30"/>
        <v>1.1000000000000001</v>
      </c>
      <c r="I169" s="14">
        <v>0.3</v>
      </c>
      <c r="J169" s="14"/>
      <c r="K169" s="30">
        <v>1.4</v>
      </c>
      <c r="L169" s="14">
        <v>0.5</v>
      </c>
      <c r="M169" s="14">
        <v>9.1999999999999993</v>
      </c>
      <c r="N169" s="14">
        <v>17.12</v>
      </c>
      <c r="O169" s="14">
        <f t="shared" si="37"/>
        <v>26.82</v>
      </c>
      <c r="P169" s="14">
        <f t="shared" si="38"/>
        <v>28.22</v>
      </c>
      <c r="Q169" s="14">
        <v>20.8</v>
      </c>
      <c r="R169" s="14">
        <f t="shared" si="39"/>
        <v>49.019999999999996</v>
      </c>
      <c r="S169" s="10"/>
      <c r="T169" s="10"/>
    </row>
    <row r="170" spans="1:21" x14ac:dyDescent="0.2">
      <c r="A170" s="93"/>
      <c r="B170" s="124"/>
      <c r="C170" s="76" t="s">
        <v>110</v>
      </c>
      <c r="D170" s="34">
        <v>2</v>
      </c>
      <c r="E170" s="14"/>
      <c r="F170" s="14"/>
      <c r="G170" s="14"/>
      <c r="H170" s="30">
        <f t="shared" si="30"/>
        <v>0</v>
      </c>
      <c r="I170" s="14"/>
      <c r="J170" s="14"/>
      <c r="K170" s="30">
        <f t="shared" ref="K170:K177" si="40">+SUM(H170:J170)</f>
        <v>0</v>
      </c>
      <c r="L170" s="14">
        <v>3.5</v>
      </c>
      <c r="M170" s="14">
        <v>1.5</v>
      </c>
      <c r="N170" s="14"/>
      <c r="O170" s="14">
        <f t="shared" si="37"/>
        <v>5</v>
      </c>
      <c r="P170" s="14">
        <f t="shared" si="38"/>
        <v>5</v>
      </c>
      <c r="Q170" s="14">
        <v>0.1</v>
      </c>
      <c r="R170" s="14">
        <f t="shared" si="39"/>
        <v>5.0999999999999996</v>
      </c>
      <c r="S170" s="10"/>
      <c r="T170" s="10"/>
    </row>
    <row r="171" spans="1:21" x14ac:dyDescent="0.2">
      <c r="A171" s="93"/>
      <c r="B171" s="121" t="s">
        <v>118</v>
      </c>
      <c r="C171" s="76" t="s">
        <v>323</v>
      </c>
      <c r="D171" s="34">
        <v>379</v>
      </c>
      <c r="E171" s="14">
        <v>5.24</v>
      </c>
      <c r="F171" s="14">
        <v>13.27</v>
      </c>
      <c r="G171" s="14">
        <v>9.16</v>
      </c>
      <c r="H171" s="30">
        <f t="shared" si="30"/>
        <v>27.669999999999998</v>
      </c>
      <c r="I171" s="14">
        <v>13.85</v>
      </c>
      <c r="J171" s="14"/>
      <c r="K171" s="30">
        <f t="shared" si="40"/>
        <v>41.519999999999996</v>
      </c>
      <c r="L171" s="14">
        <v>4.0599999999999996</v>
      </c>
      <c r="M171" s="14">
        <v>50.5</v>
      </c>
      <c r="N171" s="14">
        <v>92.1</v>
      </c>
      <c r="O171" s="14">
        <f t="shared" si="37"/>
        <v>146.66</v>
      </c>
      <c r="P171" s="14">
        <f t="shared" si="38"/>
        <v>188.18</v>
      </c>
      <c r="Q171" s="14">
        <v>24.75</v>
      </c>
      <c r="R171" s="14">
        <f t="shared" si="39"/>
        <v>212.93</v>
      </c>
      <c r="S171" s="10"/>
      <c r="T171" s="10"/>
    </row>
    <row r="172" spans="1:21" x14ac:dyDescent="0.2">
      <c r="A172" s="93"/>
      <c r="B172" s="121"/>
      <c r="C172" s="76" t="s">
        <v>155</v>
      </c>
      <c r="D172" s="34">
        <v>75</v>
      </c>
      <c r="E172" s="14">
        <v>2.57</v>
      </c>
      <c r="F172" s="14">
        <v>24.31</v>
      </c>
      <c r="G172" s="14">
        <v>18.95</v>
      </c>
      <c r="H172" s="30">
        <f t="shared" si="30"/>
        <v>45.83</v>
      </c>
      <c r="I172" s="14">
        <v>22.9</v>
      </c>
      <c r="J172" s="14"/>
      <c r="K172" s="30">
        <f t="shared" si="40"/>
        <v>68.72999999999999</v>
      </c>
      <c r="L172" s="14">
        <v>14.3</v>
      </c>
      <c r="M172" s="14">
        <v>77.510000000000005</v>
      </c>
      <c r="N172" s="14">
        <v>92.37</v>
      </c>
      <c r="O172" s="14">
        <f t="shared" si="37"/>
        <v>184.18</v>
      </c>
      <c r="P172" s="14">
        <f t="shared" si="38"/>
        <v>252.91</v>
      </c>
      <c r="Q172" s="14">
        <v>0.35</v>
      </c>
      <c r="R172" s="14">
        <f t="shared" si="39"/>
        <v>253.26</v>
      </c>
      <c r="S172" s="10"/>
      <c r="T172" s="10"/>
    </row>
    <row r="173" spans="1:21" x14ac:dyDescent="0.2">
      <c r="A173" s="93"/>
      <c r="B173" s="121"/>
      <c r="C173" s="78" t="s">
        <v>411</v>
      </c>
      <c r="D173" s="64"/>
      <c r="E173" s="36"/>
      <c r="F173" s="36"/>
      <c r="G173" s="36"/>
      <c r="H173" s="65"/>
      <c r="I173" s="36"/>
      <c r="J173" s="36"/>
      <c r="K173" s="65"/>
      <c r="L173" s="36"/>
      <c r="M173" s="36"/>
      <c r="N173" s="36"/>
      <c r="O173" s="36"/>
      <c r="P173" s="36"/>
      <c r="Q173" s="36"/>
      <c r="R173" s="36"/>
      <c r="S173" s="10"/>
      <c r="T173" s="10"/>
      <c r="U173" s="10"/>
    </row>
    <row r="174" spans="1:21" x14ac:dyDescent="0.2">
      <c r="A174" s="93"/>
      <c r="B174" s="121"/>
      <c r="C174" s="76" t="s">
        <v>139</v>
      </c>
      <c r="D174" s="34">
        <v>88</v>
      </c>
      <c r="E174" s="14">
        <v>0.14000000000000001</v>
      </c>
      <c r="F174" s="14">
        <v>4.1900000000000004</v>
      </c>
      <c r="G174" s="14">
        <v>0.01</v>
      </c>
      <c r="H174" s="30">
        <f t="shared" si="30"/>
        <v>4.34</v>
      </c>
      <c r="I174" s="14">
        <v>2.95</v>
      </c>
      <c r="J174" s="14"/>
      <c r="K174" s="30">
        <f t="shared" si="40"/>
        <v>7.29</v>
      </c>
      <c r="L174" s="14"/>
      <c r="M174" s="14">
        <v>11.01</v>
      </c>
      <c r="N174" s="14">
        <v>10.17</v>
      </c>
      <c r="O174" s="14">
        <f t="shared" si="37"/>
        <v>21.18</v>
      </c>
      <c r="P174" s="14">
        <f t="shared" si="38"/>
        <v>28.47</v>
      </c>
      <c r="Q174" s="14">
        <v>13.01</v>
      </c>
      <c r="R174" s="14">
        <f t="shared" si="39"/>
        <v>41.48</v>
      </c>
      <c r="S174" s="10"/>
      <c r="T174" s="10"/>
    </row>
    <row r="175" spans="1:21" x14ac:dyDescent="0.2">
      <c r="A175" s="93"/>
      <c r="B175" s="121"/>
      <c r="C175" s="76" t="s">
        <v>157</v>
      </c>
      <c r="D175" s="34">
        <v>137</v>
      </c>
      <c r="E175" s="14">
        <v>2.39</v>
      </c>
      <c r="F175" s="14">
        <v>29.82</v>
      </c>
      <c r="G175" s="14">
        <v>57.01</v>
      </c>
      <c r="H175" s="30">
        <f t="shared" ref="H175:H253" si="41">SUM(E175:G175)</f>
        <v>89.22</v>
      </c>
      <c r="I175" s="14">
        <v>11.09</v>
      </c>
      <c r="J175" s="14"/>
      <c r="K175" s="30">
        <f t="shared" si="40"/>
        <v>100.31</v>
      </c>
      <c r="L175" s="14">
        <v>5.21</v>
      </c>
      <c r="M175" s="14">
        <v>84.66</v>
      </c>
      <c r="N175" s="14">
        <v>25.19</v>
      </c>
      <c r="O175" s="14">
        <f t="shared" si="37"/>
        <v>115.05999999999999</v>
      </c>
      <c r="P175" s="14">
        <f t="shared" si="38"/>
        <v>215.37</v>
      </c>
      <c r="Q175" s="14">
        <v>52.99</v>
      </c>
      <c r="R175" s="14">
        <f t="shared" si="39"/>
        <v>268.36</v>
      </c>
      <c r="S175" s="10"/>
      <c r="T175" s="10"/>
    </row>
    <row r="176" spans="1:21" x14ac:dyDescent="0.2">
      <c r="A176" s="93"/>
      <c r="B176" s="121"/>
      <c r="C176" s="76" t="s">
        <v>126</v>
      </c>
      <c r="D176" s="34">
        <v>30</v>
      </c>
      <c r="E176" s="14">
        <v>0.05</v>
      </c>
      <c r="F176" s="14">
        <v>11.25</v>
      </c>
      <c r="G176" s="14">
        <v>2</v>
      </c>
      <c r="H176" s="30">
        <f t="shared" si="41"/>
        <v>13.3</v>
      </c>
      <c r="I176" s="14">
        <v>0.37</v>
      </c>
      <c r="J176" s="14"/>
      <c r="K176" s="30">
        <f t="shared" si="40"/>
        <v>13.67</v>
      </c>
      <c r="L176" s="14">
        <v>0.55000000000000004</v>
      </c>
      <c r="M176" s="14">
        <v>11.87</v>
      </c>
      <c r="N176" s="14">
        <v>10.86</v>
      </c>
      <c r="O176" s="14">
        <f t="shared" si="37"/>
        <v>23.28</v>
      </c>
      <c r="P176" s="14">
        <f t="shared" si="38"/>
        <v>36.950000000000003</v>
      </c>
      <c r="Q176" s="14">
        <v>11.82</v>
      </c>
      <c r="R176" s="14">
        <f t="shared" si="39"/>
        <v>48.77</v>
      </c>
      <c r="S176" s="10"/>
      <c r="T176" s="10"/>
    </row>
    <row r="177" spans="1:20" x14ac:dyDescent="0.2">
      <c r="A177" s="93"/>
      <c r="B177" s="121"/>
      <c r="C177" s="76" t="s">
        <v>127</v>
      </c>
      <c r="D177" s="34">
        <v>87</v>
      </c>
      <c r="E177" s="14">
        <v>7.2</v>
      </c>
      <c r="F177" s="14">
        <v>35.92</v>
      </c>
      <c r="G177" s="14">
        <v>2.2000000000000002</v>
      </c>
      <c r="H177" s="30">
        <f t="shared" si="41"/>
        <v>45.320000000000007</v>
      </c>
      <c r="I177" s="14">
        <v>6.44</v>
      </c>
      <c r="J177" s="14"/>
      <c r="K177" s="30">
        <f t="shared" si="40"/>
        <v>51.760000000000005</v>
      </c>
      <c r="L177" s="14">
        <v>4.53</v>
      </c>
      <c r="M177" s="14">
        <v>36.69</v>
      </c>
      <c r="N177" s="14">
        <v>25.62</v>
      </c>
      <c r="O177" s="14">
        <f t="shared" si="37"/>
        <v>66.84</v>
      </c>
      <c r="P177" s="14">
        <f t="shared" si="38"/>
        <v>118.60000000000001</v>
      </c>
      <c r="Q177" s="14">
        <v>91.41</v>
      </c>
      <c r="R177" s="14">
        <f t="shared" si="39"/>
        <v>210.01</v>
      </c>
      <c r="S177" s="10"/>
      <c r="T177" s="10"/>
    </row>
    <row r="178" spans="1:20" x14ac:dyDescent="0.2">
      <c r="A178" s="93"/>
      <c r="B178" s="121"/>
      <c r="C178" s="76" t="s">
        <v>154</v>
      </c>
      <c r="D178" s="34">
        <v>14</v>
      </c>
      <c r="E178" s="14">
        <v>0.6</v>
      </c>
      <c r="F178" s="14">
        <v>21.43</v>
      </c>
      <c r="G178" s="14"/>
      <c r="H178" s="30">
        <f t="shared" si="41"/>
        <v>22.03</v>
      </c>
      <c r="I178" s="14"/>
      <c r="J178" s="14"/>
      <c r="K178" s="30">
        <f t="shared" ref="K178:K189" si="42">+SUM(H178:J178)</f>
        <v>22.03</v>
      </c>
      <c r="L178" s="14"/>
      <c r="M178" s="14">
        <v>3.93</v>
      </c>
      <c r="N178" s="14">
        <v>4.2300000000000004</v>
      </c>
      <c r="O178" s="14">
        <f t="shared" ref="O178:O189" si="43">+SUM(L178:N178)</f>
        <v>8.16</v>
      </c>
      <c r="P178" s="14">
        <f t="shared" ref="P178:P189" si="44">+SUM(K178+O178)</f>
        <v>30.19</v>
      </c>
      <c r="Q178" s="14">
        <v>15.01</v>
      </c>
      <c r="R178" s="14">
        <f t="shared" ref="R178:R189" si="45">+SUM(P178:Q178)</f>
        <v>45.2</v>
      </c>
      <c r="S178" s="10"/>
      <c r="T178" s="10"/>
    </row>
    <row r="179" spans="1:20" x14ac:dyDescent="0.2">
      <c r="A179" s="93"/>
      <c r="B179" s="121"/>
      <c r="C179" s="76" t="s">
        <v>132</v>
      </c>
      <c r="D179" s="34">
        <v>43</v>
      </c>
      <c r="E179" s="14"/>
      <c r="F179" s="14">
        <v>0.75</v>
      </c>
      <c r="G179" s="14">
        <v>0.53</v>
      </c>
      <c r="H179" s="30">
        <f t="shared" si="41"/>
        <v>1.28</v>
      </c>
      <c r="I179" s="14">
        <v>6.65</v>
      </c>
      <c r="J179" s="14"/>
      <c r="K179" s="30">
        <f t="shared" si="42"/>
        <v>7.9300000000000006</v>
      </c>
      <c r="L179" s="14"/>
      <c r="M179" s="14">
        <v>4.95</v>
      </c>
      <c r="N179" s="14">
        <v>1.34</v>
      </c>
      <c r="O179" s="14">
        <f t="shared" si="43"/>
        <v>6.29</v>
      </c>
      <c r="P179" s="14">
        <f t="shared" si="44"/>
        <v>14.22</v>
      </c>
      <c r="Q179" s="14"/>
      <c r="R179" s="14">
        <f t="shared" si="45"/>
        <v>14.22</v>
      </c>
      <c r="S179" s="10"/>
      <c r="T179" s="10"/>
    </row>
    <row r="180" spans="1:20" x14ac:dyDescent="0.2">
      <c r="A180" s="93"/>
      <c r="B180" s="121"/>
      <c r="C180" s="76" t="s">
        <v>120</v>
      </c>
      <c r="D180" s="34">
        <v>166</v>
      </c>
      <c r="E180" s="14">
        <v>0.11</v>
      </c>
      <c r="F180" s="14">
        <v>0.91</v>
      </c>
      <c r="G180" s="14">
        <v>1.1599999999999999</v>
      </c>
      <c r="H180" s="30">
        <f t="shared" si="41"/>
        <v>2.1799999999999997</v>
      </c>
      <c r="I180" s="14">
        <v>11.17</v>
      </c>
      <c r="J180" s="14"/>
      <c r="K180" s="30">
        <f t="shared" si="42"/>
        <v>13.35</v>
      </c>
      <c r="L180" s="14">
        <v>0.51</v>
      </c>
      <c r="M180" s="14">
        <v>28.55</v>
      </c>
      <c r="N180" s="14">
        <v>78.78</v>
      </c>
      <c r="O180" s="14">
        <f t="shared" si="43"/>
        <v>107.84</v>
      </c>
      <c r="P180" s="14">
        <f t="shared" si="44"/>
        <v>121.19</v>
      </c>
      <c r="Q180" s="14">
        <v>0.02</v>
      </c>
      <c r="R180" s="14">
        <f t="shared" si="45"/>
        <v>121.21</v>
      </c>
      <c r="S180" s="10"/>
      <c r="T180" s="10"/>
    </row>
    <row r="181" spans="1:20" x14ac:dyDescent="0.2">
      <c r="A181" s="93"/>
      <c r="B181" s="121"/>
      <c r="C181" s="78" t="s">
        <v>151</v>
      </c>
      <c r="D181" s="64"/>
      <c r="E181" s="36"/>
      <c r="F181" s="36"/>
      <c r="G181" s="36"/>
      <c r="H181" s="65"/>
      <c r="I181" s="36"/>
      <c r="J181" s="36"/>
      <c r="K181" s="65"/>
      <c r="L181" s="36"/>
      <c r="M181" s="36"/>
      <c r="N181" s="36"/>
      <c r="O181" s="36"/>
      <c r="P181" s="36"/>
      <c r="Q181" s="36"/>
      <c r="R181" s="36"/>
      <c r="S181" s="10"/>
      <c r="T181" s="10"/>
    </row>
    <row r="182" spans="1:20" x14ac:dyDescent="0.2">
      <c r="A182" s="93"/>
      <c r="B182" s="124"/>
      <c r="C182" s="78" t="s">
        <v>122</v>
      </c>
      <c r="D182" s="64"/>
      <c r="E182" s="36"/>
      <c r="F182" s="36"/>
      <c r="G182" s="36"/>
      <c r="H182" s="65"/>
      <c r="I182" s="36"/>
      <c r="J182" s="36"/>
      <c r="K182" s="65"/>
      <c r="L182" s="36"/>
      <c r="M182" s="36"/>
      <c r="N182" s="36"/>
      <c r="O182" s="36"/>
      <c r="P182" s="36"/>
      <c r="Q182" s="36"/>
      <c r="R182" s="36"/>
      <c r="S182" s="10"/>
      <c r="T182" s="10"/>
    </row>
    <row r="183" spans="1:20" x14ac:dyDescent="0.2">
      <c r="A183" s="93"/>
      <c r="B183" s="121" t="s">
        <v>111</v>
      </c>
      <c r="C183" s="76" t="s">
        <v>129</v>
      </c>
      <c r="D183" s="34">
        <v>125</v>
      </c>
      <c r="E183" s="14">
        <v>3.23</v>
      </c>
      <c r="F183" s="14">
        <v>1.54</v>
      </c>
      <c r="G183" s="14">
        <v>0.17</v>
      </c>
      <c r="H183" s="30">
        <f t="shared" si="41"/>
        <v>4.9399999999999995</v>
      </c>
      <c r="I183" s="14">
        <v>1.96</v>
      </c>
      <c r="J183" s="14"/>
      <c r="K183" s="30">
        <f t="shared" si="42"/>
        <v>6.8999999999999995</v>
      </c>
      <c r="L183" s="14">
        <v>0.9</v>
      </c>
      <c r="M183" s="14">
        <v>40.409999999999997</v>
      </c>
      <c r="N183" s="14">
        <v>4.8600000000000003</v>
      </c>
      <c r="O183" s="14">
        <f>+SUM(L183:N183)</f>
        <v>46.169999999999995</v>
      </c>
      <c r="P183" s="14">
        <f>+SUM(K183+O183)</f>
        <v>53.069999999999993</v>
      </c>
      <c r="Q183" s="14">
        <v>18.350000000000001</v>
      </c>
      <c r="R183" s="14">
        <f t="shared" si="45"/>
        <v>71.419999999999987</v>
      </c>
      <c r="S183" s="10"/>
      <c r="T183" s="10"/>
    </row>
    <row r="184" spans="1:20" x14ac:dyDescent="0.2">
      <c r="A184" s="93"/>
      <c r="B184" s="121"/>
      <c r="C184" s="76" t="s">
        <v>121</v>
      </c>
      <c r="D184" s="34">
        <v>244</v>
      </c>
      <c r="E184" s="14">
        <v>0.16</v>
      </c>
      <c r="F184" s="14">
        <v>4.8899999999999997</v>
      </c>
      <c r="G184" s="14">
        <v>5.04</v>
      </c>
      <c r="H184" s="30">
        <f t="shared" si="41"/>
        <v>10.09</v>
      </c>
      <c r="I184" s="14">
        <v>1.06</v>
      </c>
      <c r="J184" s="14"/>
      <c r="K184" s="30">
        <f t="shared" si="42"/>
        <v>11.15</v>
      </c>
      <c r="L184" s="14">
        <v>0.5</v>
      </c>
      <c r="M184" s="14">
        <v>7.14</v>
      </c>
      <c r="N184" s="14">
        <v>1.82</v>
      </c>
      <c r="O184" s="14">
        <f>+SUM(L184:N184)</f>
        <v>9.4599999999999991</v>
      </c>
      <c r="P184" s="14">
        <f>+SUM(K184+O184)</f>
        <v>20.61</v>
      </c>
      <c r="Q184" s="14">
        <v>49.98</v>
      </c>
      <c r="R184" s="14">
        <f t="shared" si="45"/>
        <v>70.59</v>
      </c>
      <c r="S184" s="10"/>
      <c r="T184" s="10"/>
    </row>
    <row r="185" spans="1:20" x14ac:dyDescent="0.2">
      <c r="A185" s="93"/>
      <c r="B185" s="121"/>
      <c r="C185" s="76" t="s">
        <v>111</v>
      </c>
      <c r="D185" s="34">
        <v>63</v>
      </c>
      <c r="E185" s="14">
        <v>20.67</v>
      </c>
      <c r="F185" s="14">
        <v>21.08</v>
      </c>
      <c r="G185" s="14">
        <v>3.96</v>
      </c>
      <c r="H185" s="30">
        <f t="shared" si="41"/>
        <v>45.71</v>
      </c>
      <c r="I185" s="14">
        <v>8.51</v>
      </c>
      <c r="J185" s="14"/>
      <c r="K185" s="30">
        <f t="shared" si="42"/>
        <v>54.22</v>
      </c>
      <c r="L185" s="14">
        <v>0.41</v>
      </c>
      <c r="M185" s="14">
        <v>40.159999999999997</v>
      </c>
      <c r="N185" s="14">
        <v>13.43</v>
      </c>
      <c r="O185" s="14">
        <f>+SUM(L185:N185)</f>
        <v>53.999999999999993</v>
      </c>
      <c r="P185" s="14">
        <f>+SUM(K185+O185)</f>
        <v>108.22</v>
      </c>
      <c r="Q185" s="14">
        <v>51.71</v>
      </c>
      <c r="R185" s="14">
        <f t="shared" si="45"/>
        <v>159.93</v>
      </c>
      <c r="S185" s="10"/>
      <c r="T185" s="10"/>
    </row>
    <row r="186" spans="1:20" x14ac:dyDescent="0.2">
      <c r="A186" s="93"/>
      <c r="B186" s="121"/>
      <c r="C186" s="76" t="s">
        <v>130</v>
      </c>
      <c r="D186" s="34">
        <v>129</v>
      </c>
      <c r="E186" s="14">
        <v>6.62</v>
      </c>
      <c r="F186" s="14">
        <v>3.55</v>
      </c>
      <c r="G186" s="14">
        <v>1.66</v>
      </c>
      <c r="H186" s="30">
        <f t="shared" si="41"/>
        <v>11.83</v>
      </c>
      <c r="I186" s="14">
        <v>3.78</v>
      </c>
      <c r="J186" s="14">
        <v>0.01</v>
      </c>
      <c r="K186" s="30">
        <f t="shared" si="42"/>
        <v>15.62</v>
      </c>
      <c r="L186" s="14">
        <v>0.25</v>
      </c>
      <c r="M186" s="14">
        <v>35.619999999999997</v>
      </c>
      <c r="N186" s="14">
        <v>11.24</v>
      </c>
      <c r="O186" s="14">
        <f t="shared" si="43"/>
        <v>47.11</v>
      </c>
      <c r="P186" s="14">
        <f t="shared" si="44"/>
        <v>62.73</v>
      </c>
      <c r="Q186" s="14">
        <v>7.2</v>
      </c>
      <c r="R186" s="14">
        <f t="shared" si="45"/>
        <v>69.929999999999993</v>
      </c>
      <c r="S186" s="10"/>
      <c r="T186" s="10"/>
    </row>
    <row r="187" spans="1:20" x14ac:dyDescent="0.2">
      <c r="A187" s="93"/>
      <c r="B187" s="121"/>
      <c r="C187" s="76" t="s">
        <v>324</v>
      </c>
      <c r="D187" s="34">
        <v>56</v>
      </c>
      <c r="E187" s="14">
        <v>4.95</v>
      </c>
      <c r="F187" s="14">
        <v>14.37</v>
      </c>
      <c r="G187" s="14"/>
      <c r="H187" s="30">
        <f t="shared" si="41"/>
        <v>19.32</v>
      </c>
      <c r="I187" s="14">
        <v>1.27</v>
      </c>
      <c r="J187" s="14">
        <v>0.4</v>
      </c>
      <c r="K187" s="30">
        <f t="shared" si="42"/>
        <v>20.99</v>
      </c>
      <c r="L187" s="14">
        <v>9.18</v>
      </c>
      <c r="M187" s="14">
        <v>19.29</v>
      </c>
      <c r="N187" s="14">
        <v>10.8</v>
      </c>
      <c r="O187" s="14">
        <f t="shared" si="43"/>
        <v>39.269999999999996</v>
      </c>
      <c r="P187" s="14">
        <f t="shared" si="44"/>
        <v>60.259999999999991</v>
      </c>
      <c r="Q187" s="14">
        <f>0.06+35.79</f>
        <v>35.85</v>
      </c>
      <c r="R187" s="14">
        <f t="shared" si="45"/>
        <v>96.109999999999985</v>
      </c>
      <c r="S187" s="10"/>
      <c r="T187" s="10"/>
    </row>
    <row r="188" spans="1:20" x14ac:dyDescent="0.2">
      <c r="A188" s="93"/>
      <c r="B188" s="121"/>
      <c r="C188" s="76" t="s">
        <v>119</v>
      </c>
      <c r="D188" s="34">
        <v>17</v>
      </c>
      <c r="E188" s="14">
        <v>1.27</v>
      </c>
      <c r="F188" s="14">
        <v>18.100000000000001</v>
      </c>
      <c r="G188" s="14"/>
      <c r="H188" s="30">
        <f t="shared" si="41"/>
        <v>19.37</v>
      </c>
      <c r="I188" s="14">
        <v>13.12</v>
      </c>
      <c r="J188" s="14">
        <v>1</v>
      </c>
      <c r="K188" s="30">
        <f t="shared" si="42"/>
        <v>33.49</v>
      </c>
      <c r="L188" s="14">
        <v>16</v>
      </c>
      <c r="M188" s="14">
        <v>7.14</v>
      </c>
      <c r="N188" s="14">
        <v>16.57</v>
      </c>
      <c r="O188" s="14">
        <f t="shared" si="43"/>
        <v>39.71</v>
      </c>
      <c r="P188" s="14">
        <f t="shared" si="44"/>
        <v>73.2</v>
      </c>
      <c r="Q188" s="14">
        <f>14.9+16.87</f>
        <v>31.770000000000003</v>
      </c>
      <c r="R188" s="14">
        <f t="shared" si="45"/>
        <v>104.97</v>
      </c>
      <c r="S188" s="10"/>
      <c r="T188" s="10"/>
    </row>
    <row r="189" spans="1:20" x14ac:dyDescent="0.2">
      <c r="A189" s="93"/>
      <c r="B189" s="122"/>
      <c r="C189" s="82" t="s">
        <v>156</v>
      </c>
      <c r="D189" s="86">
        <v>12</v>
      </c>
      <c r="E189" s="17"/>
      <c r="F189" s="17">
        <v>8.6999999999999993</v>
      </c>
      <c r="G189" s="17"/>
      <c r="H189" s="32">
        <f t="shared" si="41"/>
        <v>8.6999999999999993</v>
      </c>
      <c r="I189" s="17"/>
      <c r="J189" s="17"/>
      <c r="K189" s="32">
        <f t="shared" si="42"/>
        <v>8.6999999999999993</v>
      </c>
      <c r="L189" s="17">
        <v>3.06</v>
      </c>
      <c r="M189" s="17">
        <v>10.220000000000001</v>
      </c>
      <c r="N189" s="17">
        <v>2.0299999999999998</v>
      </c>
      <c r="O189" s="17">
        <f t="shared" si="43"/>
        <v>15.31</v>
      </c>
      <c r="P189" s="17">
        <f t="shared" si="44"/>
        <v>24.009999999999998</v>
      </c>
      <c r="Q189" s="17">
        <v>2.7</v>
      </c>
      <c r="R189" s="17">
        <f t="shared" si="45"/>
        <v>26.709999999999997</v>
      </c>
      <c r="S189" s="10"/>
      <c r="T189" s="10"/>
    </row>
    <row r="190" spans="1:20" ht="15" x14ac:dyDescent="0.25">
      <c r="A190" s="230" t="s">
        <v>0</v>
      </c>
      <c r="B190" s="231"/>
      <c r="C190" s="232" t="s">
        <v>0</v>
      </c>
      <c r="D190" s="53">
        <f t="shared" ref="D190:R190" si="46">+SUM(D136:D189)</f>
        <v>2521</v>
      </c>
      <c r="E190" s="54">
        <f>SUM(E136:E189)</f>
        <v>212.03999999999994</v>
      </c>
      <c r="F190" s="54">
        <f>SUM(F136:F189)</f>
        <v>870.48999999999978</v>
      </c>
      <c r="G190" s="54">
        <f>SUM(G136:G189)</f>
        <v>175.02999999999994</v>
      </c>
      <c r="H190" s="54">
        <f>SUM(H136:H189)</f>
        <v>1257.5599999999997</v>
      </c>
      <c r="I190" s="54">
        <f t="shared" si="46"/>
        <v>193.64</v>
      </c>
      <c r="J190" s="54">
        <f t="shared" si="46"/>
        <v>41.699999999999996</v>
      </c>
      <c r="K190" s="54">
        <f t="shared" si="46"/>
        <v>1492.8999999999999</v>
      </c>
      <c r="L190" s="54">
        <f t="shared" si="46"/>
        <v>1045.6299999999999</v>
      </c>
      <c r="M190" s="54">
        <f t="shared" si="46"/>
        <v>1874.7100000000005</v>
      </c>
      <c r="N190" s="54">
        <f t="shared" si="46"/>
        <v>2558.3500000000004</v>
      </c>
      <c r="O190" s="54">
        <f t="shared" si="46"/>
        <v>5478.6900000000014</v>
      </c>
      <c r="P190" s="54">
        <f t="shared" si="46"/>
        <v>6971.5899999999992</v>
      </c>
      <c r="Q190" s="54">
        <f t="shared" si="46"/>
        <v>1908.5999999999995</v>
      </c>
      <c r="R190" s="55">
        <f t="shared" si="46"/>
        <v>8880.19</v>
      </c>
      <c r="S190" s="10"/>
      <c r="T190" s="10"/>
    </row>
    <row r="191" spans="1:20" x14ac:dyDescent="0.2">
      <c r="A191" s="92" t="s">
        <v>8</v>
      </c>
      <c r="B191" s="120" t="s">
        <v>428</v>
      </c>
      <c r="C191" s="73" t="s">
        <v>162</v>
      </c>
      <c r="D191" s="61">
        <v>92</v>
      </c>
      <c r="E191" s="39">
        <v>12.54</v>
      </c>
      <c r="F191" s="39">
        <v>11.24</v>
      </c>
      <c r="G191" s="39">
        <v>94.1</v>
      </c>
      <c r="H191" s="48">
        <f t="shared" si="41"/>
        <v>117.88</v>
      </c>
      <c r="I191" s="39">
        <v>2.2400000000000002</v>
      </c>
      <c r="J191" s="39"/>
      <c r="K191" s="48">
        <f t="shared" ref="K191:K221" si="47">+SUM(H191:J191)</f>
        <v>120.11999999999999</v>
      </c>
      <c r="L191" s="39">
        <v>5</v>
      </c>
      <c r="M191" s="39">
        <v>28.66</v>
      </c>
      <c r="N191" s="39">
        <v>63.94</v>
      </c>
      <c r="O191" s="39">
        <f t="shared" ref="O191:O209" si="48">+SUM(L191:N191)</f>
        <v>97.6</v>
      </c>
      <c r="P191" s="39">
        <f t="shared" ref="P191:P209" si="49">+SUM(K191+O191)</f>
        <v>217.71999999999997</v>
      </c>
      <c r="Q191" s="39">
        <v>496.76</v>
      </c>
      <c r="R191" s="39">
        <f t="shared" ref="R191:R221" si="50">+SUM(P191:Q191)</f>
        <v>714.48</v>
      </c>
      <c r="S191" s="10"/>
      <c r="T191" s="10"/>
    </row>
    <row r="192" spans="1:20" x14ac:dyDescent="0.2">
      <c r="A192" s="93"/>
      <c r="B192" s="121"/>
      <c r="C192" s="76" t="s">
        <v>183</v>
      </c>
      <c r="D192" s="34">
        <v>13</v>
      </c>
      <c r="E192" s="14">
        <v>10.5</v>
      </c>
      <c r="F192" s="14">
        <v>14.2</v>
      </c>
      <c r="G192" s="14">
        <v>15.7</v>
      </c>
      <c r="H192" s="30">
        <f t="shared" si="41"/>
        <v>40.4</v>
      </c>
      <c r="I192" s="14">
        <v>120.9</v>
      </c>
      <c r="J192" s="14"/>
      <c r="K192" s="30">
        <f t="shared" si="47"/>
        <v>161.30000000000001</v>
      </c>
      <c r="L192" s="14"/>
      <c r="M192" s="14">
        <v>11.8</v>
      </c>
      <c r="N192" s="14">
        <v>27.55</v>
      </c>
      <c r="O192" s="14">
        <f t="shared" si="48"/>
        <v>39.35</v>
      </c>
      <c r="P192" s="14">
        <f t="shared" si="49"/>
        <v>200.65</v>
      </c>
      <c r="Q192" s="14">
        <v>2.65</v>
      </c>
      <c r="R192" s="14">
        <f t="shared" si="50"/>
        <v>203.3</v>
      </c>
      <c r="S192" s="10"/>
      <c r="T192" s="10"/>
    </row>
    <row r="193" spans="1:20" x14ac:dyDescent="0.2">
      <c r="A193" s="93"/>
      <c r="B193" s="121"/>
      <c r="C193" s="76" t="s">
        <v>175</v>
      </c>
      <c r="D193" s="34">
        <v>12</v>
      </c>
      <c r="E193" s="14">
        <v>4.22</v>
      </c>
      <c r="F193" s="14">
        <v>0.7</v>
      </c>
      <c r="G193" s="14"/>
      <c r="H193" s="30">
        <f t="shared" si="41"/>
        <v>4.92</v>
      </c>
      <c r="I193" s="14">
        <v>1.2</v>
      </c>
      <c r="J193" s="14"/>
      <c r="K193" s="30">
        <f t="shared" si="47"/>
        <v>6.12</v>
      </c>
      <c r="L193" s="14"/>
      <c r="M193" s="14">
        <v>10.18</v>
      </c>
      <c r="N193" s="14">
        <v>111.5</v>
      </c>
      <c r="O193" s="14">
        <f t="shared" si="48"/>
        <v>121.68</v>
      </c>
      <c r="P193" s="14">
        <f t="shared" si="49"/>
        <v>127.80000000000001</v>
      </c>
      <c r="Q193" s="14">
        <v>23.51</v>
      </c>
      <c r="R193" s="14">
        <f t="shared" si="50"/>
        <v>151.31</v>
      </c>
      <c r="S193" s="10"/>
      <c r="T193" s="10"/>
    </row>
    <row r="194" spans="1:20" x14ac:dyDescent="0.2">
      <c r="A194" s="93"/>
      <c r="B194" s="121"/>
      <c r="C194" s="76" t="s">
        <v>184</v>
      </c>
      <c r="D194" s="34">
        <v>33</v>
      </c>
      <c r="E194" s="14">
        <v>2.5099999999999998</v>
      </c>
      <c r="F194" s="14"/>
      <c r="G194" s="14"/>
      <c r="H194" s="30">
        <f t="shared" si="41"/>
        <v>2.5099999999999998</v>
      </c>
      <c r="I194" s="14">
        <v>2.4</v>
      </c>
      <c r="J194" s="14"/>
      <c r="K194" s="30">
        <f t="shared" si="47"/>
        <v>4.91</v>
      </c>
      <c r="L194" s="14"/>
      <c r="M194" s="14">
        <v>20.39</v>
      </c>
      <c r="N194" s="14">
        <v>110.89</v>
      </c>
      <c r="O194" s="14">
        <f t="shared" si="48"/>
        <v>131.28</v>
      </c>
      <c r="P194" s="14">
        <f t="shared" si="49"/>
        <v>136.19</v>
      </c>
      <c r="Q194" s="14">
        <v>12.1</v>
      </c>
      <c r="R194" s="14">
        <f t="shared" si="50"/>
        <v>148.29</v>
      </c>
      <c r="S194" s="10"/>
      <c r="T194" s="10"/>
    </row>
    <row r="195" spans="1:20" x14ac:dyDescent="0.2">
      <c r="A195" s="93"/>
      <c r="B195" s="121"/>
      <c r="C195" s="76" t="s">
        <v>164</v>
      </c>
      <c r="D195" s="34">
        <v>84</v>
      </c>
      <c r="E195" s="14">
        <v>26.71</v>
      </c>
      <c r="F195" s="14">
        <v>10.37</v>
      </c>
      <c r="G195" s="14">
        <v>2.1</v>
      </c>
      <c r="H195" s="30">
        <f t="shared" si="41"/>
        <v>39.18</v>
      </c>
      <c r="I195" s="14">
        <v>9.8000000000000007</v>
      </c>
      <c r="J195" s="14"/>
      <c r="K195" s="30">
        <f t="shared" si="47"/>
        <v>48.980000000000004</v>
      </c>
      <c r="L195" s="14">
        <v>24.16</v>
      </c>
      <c r="M195" s="14">
        <v>34.299999999999997</v>
      </c>
      <c r="N195" s="14">
        <v>187.71</v>
      </c>
      <c r="O195" s="14">
        <f t="shared" si="48"/>
        <v>246.17000000000002</v>
      </c>
      <c r="P195" s="14">
        <f t="shared" si="49"/>
        <v>295.15000000000003</v>
      </c>
      <c r="Q195" s="14">
        <v>262.97000000000003</v>
      </c>
      <c r="R195" s="14">
        <f t="shared" si="50"/>
        <v>558.12000000000012</v>
      </c>
      <c r="S195" s="10"/>
      <c r="T195" s="10"/>
    </row>
    <row r="196" spans="1:20" x14ac:dyDescent="0.2">
      <c r="A196" s="93"/>
      <c r="B196" s="121"/>
      <c r="C196" s="76" t="s">
        <v>168</v>
      </c>
      <c r="D196" s="34">
        <v>52</v>
      </c>
      <c r="E196" s="14">
        <v>4.6100000000000003</v>
      </c>
      <c r="F196" s="14">
        <v>2.5</v>
      </c>
      <c r="G196" s="14">
        <v>9.35</v>
      </c>
      <c r="H196" s="30">
        <f t="shared" si="41"/>
        <v>16.46</v>
      </c>
      <c r="I196" s="14">
        <v>6</v>
      </c>
      <c r="J196" s="14">
        <v>0.7</v>
      </c>
      <c r="K196" s="30">
        <f t="shared" si="47"/>
        <v>23.16</v>
      </c>
      <c r="L196" s="14">
        <v>37.71</v>
      </c>
      <c r="M196" s="14">
        <v>136.87</v>
      </c>
      <c r="N196" s="14">
        <v>259.95999999999998</v>
      </c>
      <c r="O196" s="14">
        <f t="shared" si="48"/>
        <v>434.53999999999996</v>
      </c>
      <c r="P196" s="14">
        <f t="shared" si="49"/>
        <v>457.7</v>
      </c>
      <c r="Q196" s="14">
        <v>197.91</v>
      </c>
      <c r="R196" s="14">
        <f t="shared" si="50"/>
        <v>655.61</v>
      </c>
      <c r="S196" s="10"/>
      <c r="T196" s="10"/>
    </row>
    <row r="197" spans="1:20" x14ac:dyDescent="0.2">
      <c r="A197" s="93"/>
      <c r="B197" s="121"/>
      <c r="C197" s="76" t="s">
        <v>188</v>
      </c>
      <c r="D197" s="34">
        <v>19</v>
      </c>
      <c r="E197" s="14">
        <v>9</v>
      </c>
      <c r="F197" s="14">
        <v>2.2000000000000002</v>
      </c>
      <c r="G197" s="14">
        <v>2.5</v>
      </c>
      <c r="H197" s="30">
        <f t="shared" si="41"/>
        <v>13.7</v>
      </c>
      <c r="I197" s="14">
        <v>11.7</v>
      </c>
      <c r="J197" s="14">
        <v>0.1</v>
      </c>
      <c r="K197" s="30">
        <f t="shared" si="47"/>
        <v>25.5</v>
      </c>
      <c r="L197" s="14">
        <v>19.2</v>
      </c>
      <c r="M197" s="14">
        <v>6.11</v>
      </c>
      <c r="N197" s="14">
        <v>66.75</v>
      </c>
      <c r="O197" s="14">
        <f t="shared" si="48"/>
        <v>92.06</v>
      </c>
      <c r="P197" s="14">
        <f t="shared" si="49"/>
        <v>117.56</v>
      </c>
      <c r="Q197" s="14">
        <v>196.4</v>
      </c>
      <c r="R197" s="14">
        <f t="shared" si="50"/>
        <v>313.96000000000004</v>
      </c>
      <c r="S197" s="10"/>
      <c r="T197" s="10"/>
    </row>
    <row r="198" spans="1:20" x14ac:dyDescent="0.2">
      <c r="A198" s="93"/>
      <c r="B198" s="121"/>
      <c r="C198" s="76" t="s">
        <v>176</v>
      </c>
      <c r="D198" s="34">
        <v>15</v>
      </c>
      <c r="E198" s="14">
        <v>5</v>
      </c>
      <c r="F198" s="14">
        <v>1</v>
      </c>
      <c r="G198" s="14">
        <v>1</v>
      </c>
      <c r="H198" s="30">
        <f t="shared" si="41"/>
        <v>7</v>
      </c>
      <c r="I198" s="14">
        <v>2</v>
      </c>
      <c r="J198" s="14"/>
      <c r="K198" s="30">
        <f t="shared" si="47"/>
        <v>9</v>
      </c>
      <c r="L198" s="14">
        <v>2.5</v>
      </c>
      <c r="M198" s="14">
        <v>6.3</v>
      </c>
      <c r="N198" s="14">
        <v>3.7</v>
      </c>
      <c r="O198" s="14">
        <f t="shared" si="48"/>
        <v>12.5</v>
      </c>
      <c r="P198" s="14">
        <f t="shared" si="49"/>
        <v>21.5</v>
      </c>
      <c r="Q198" s="14">
        <v>25.2</v>
      </c>
      <c r="R198" s="14">
        <f t="shared" si="50"/>
        <v>46.7</v>
      </c>
      <c r="S198" s="10"/>
      <c r="T198" s="10"/>
    </row>
    <row r="199" spans="1:20" x14ac:dyDescent="0.2">
      <c r="A199" s="93"/>
      <c r="B199" s="121"/>
      <c r="C199" s="76" t="s">
        <v>189</v>
      </c>
      <c r="D199" s="34">
        <v>42</v>
      </c>
      <c r="E199" s="14">
        <v>20</v>
      </c>
      <c r="F199" s="14">
        <v>4.2</v>
      </c>
      <c r="G199" s="14"/>
      <c r="H199" s="30">
        <f t="shared" si="41"/>
        <v>24.2</v>
      </c>
      <c r="I199" s="14">
        <v>2.1</v>
      </c>
      <c r="J199" s="14"/>
      <c r="K199" s="30">
        <f t="shared" si="47"/>
        <v>26.3</v>
      </c>
      <c r="L199" s="14">
        <v>8.1</v>
      </c>
      <c r="M199" s="14">
        <v>105.05</v>
      </c>
      <c r="N199" s="14">
        <v>129.69999999999999</v>
      </c>
      <c r="O199" s="14">
        <f t="shared" si="48"/>
        <v>242.84999999999997</v>
      </c>
      <c r="P199" s="14">
        <f t="shared" si="49"/>
        <v>269.14999999999998</v>
      </c>
      <c r="Q199" s="14">
        <f>58.7+9</f>
        <v>67.7</v>
      </c>
      <c r="R199" s="14">
        <f t="shared" si="50"/>
        <v>336.84999999999997</v>
      </c>
      <c r="S199" s="10"/>
      <c r="T199" s="10"/>
    </row>
    <row r="200" spans="1:20" x14ac:dyDescent="0.2">
      <c r="A200" s="93"/>
      <c r="B200" s="121"/>
      <c r="C200" s="76" t="s">
        <v>365</v>
      </c>
      <c r="D200" s="34">
        <v>1</v>
      </c>
      <c r="E200" s="14"/>
      <c r="F200" s="14"/>
      <c r="G200" s="14"/>
      <c r="H200" s="30">
        <f t="shared" si="41"/>
        <v>0</v>
      </c>
      <c r="I200" s="14"/>
      <c r="J200" s="14"/>
      <c r="K200" s="30">
        <f t="shared" si="47"/>
        <v>0</v>
      </c>
      <c r="L200" s="14">
        <v>0.1</v>
      </c>
      <c r="M200" s="14"/>
      <c r="N200" s="14"/>
      <c r="O200" s="14">
        <f t="shared" si="48"/>
        <v>0.1</v>
      </c>
      <c r="P200" s="14">
        <f t="shared" si="49"/>
        <v>0.1</v>
      </c>
      <c r="Q200" s="14">
        <v>40</v>
      </c>
      <c r="R200" s="14">
        <f t="shared" si="50"/>
        <v>40.1</v>
      </c>
      <c r="S200" s="10"/>
      <c r="T200" s="10"/>
    </row>
    <row r="201" spans="1:20" x14ac:dyDescent="0.2">
      <c r="A201" s="93"/>
      <c r="B201" s="124"/>
      <c r="C201" s="76" t="s">
        <v>174</v>
      </c>
      <c r="D201" s="34">
        <v>1</v>
      </c>
      <c r="E201" s="14"/>
      <c r="F201" s="14"/>
      <c r="G201" s="14"/>
      <c r="H201" s="30">
        <f t="shared" si="41"/>
        <v>0</v>
      </c>
      <c r="I201" s="14"/>
      <c r="J201" s="14"/>
      <c r="K201" s="30">
        <f t="shared" si="47"/>
        <v>0</v>
      </c>
      <c r="L201" s="14">
        <v>45</v>
      </c>
      <c r="M201" s="14"/>
      <c r="N201" s="14"/>
      <c r="O201" s="14">
        <f t="shared" si="48"/>
        <v>45</v>
      </c>
      <c r="P201" s="14">
        <f t="shared" si="49"/>
        <v>45</v>
      </c>
      <c r="Q201" s="14"/>
      <c r="R201" s="14">
        <f t="shared" si="50"/>
        <v>45</v>
      </c>
      <c r="S201" s="10"/>
      <c r="T201" s="10"/>
    </row>
    <row r="202" spans="1:20" x14ac:dyDescent="0.2">
      <c r="A202" s="93"/>
      <c r="B202" s="121" t="s">
        <v>429</v>
      </c>
      <c r="C202" s="76" t="s">
        <v>186</v>
      </c>
      <c r="D202" s="34">
        <v>115</v>
      </c>
      <c r="E202" s="14">
        <v>6.85</v>
      </c>
      <c r="F202" s="14">
        <v>16.45</v>
      </c>
      <c r="G202" s="14">
        <v>37.020000000000003</v>
      </c>
      <c r="H202" s="30">
        <f t="shared" si="41"/>
        <v>60.32</v>
      </c>
      <c r="I202" s="14">
        <v>4.8499999999999996</v>
      </c>
      <c r="J202" s="14"/>
      <c r="K202" s="30">
        <f t="shared" si="47"/>
        <v>65.17</v>
      </c>
      <c r="L202" s="14">
        <v>13.56</v>
      </c>
      <c r="M202" s="14">
        <v>96.16</v>
      </c>
      <c r="N202" s="14">
        <v>74.239999999999995</v>
      </c>
      <c r="O202" s="14">
        <f t="shared" si="48"/>
        <v>183.95999999999998</v>
      </c>
      <c r="P202" s="14">
        <f t="shared" si="49"/>
        <v>249.13</v>
      </c>
      <c r="Q202" s="14">
        <f>21.05+163.8</f>
        <v>184.85000000000002</v>
      </c>
      <c r="R202" s="14">
        <f t="shared" si="50"/>
        <v>433.98</v>
      </c>
      <c r="S202" s="10"/>
      <c r="T202" s="10"/>
    </row>
    <row r="203" spans="1:20" x14ac:dyDescent="0.2">
      <c r="A203" s="93"/>
      <c r="B203" s="121"/>
      <c r="C203" s="76" t="s">
        <v>172</v>
      </c>
      <c r="D203" s="34">
        <v>10</v>
      </c>
      <c r="E203" s="14"/>
      <c r="F203" s="14">
        <v>5</v>
      </c>
      <c r="G203" s="14"/>
      <c r="H203" s="30">
        <f t="shared" si="41"/>
        <v>5</v>
      </c>
      <c r="I203" s="14">
        <v>0.3</v>
      </c>
      <c r="J203" s="14"/>
      <c r="K203" s="30">
        <f t="shared" si="47"/>
        <v>5.3</v>
      </c>
      <c r="L203" s="14">
        <v>25.4</v>
      </c>
      <c r="M203" s="14">
        <v>4.95</v>
      </c>
      <c r="N203" s="14">
        <v>1.1499999999999999</v>
      </c>
      <c r="O203" s="14">
        <f t="shared" si="48"/>
        <v>31.499999999999996</v>
      </c>
      <c r="P203" s="14">
        <f t="shared" si="49"/>
        <v>36.799999999999997</v>
      </c>
      <c r="Q203" s="14">
        <v>185</v>
      </c>
      <c r="R203" s="14">
        <f t="shared" si="50"/>
        <v>221.8</v>
      </c>
      <c r="S203" s="10"/>
      <c r="T203" s="10"/>
    </row>
    <row r="204" spans="1:20" x14ac:dyDescent="0.2">
      <c r="A204" s="93"/>
      <c r="B204" s="121"/>
      <c r="C204" s="76" t="s">
        <v>180</v>
      </c>
      <c r="D204" s="34">
        <v>4</v>
      </c>
      <c r="E204" s="14">
        <v>51</v>
      </c>
      <c r="F204" s="14"/>
      <c r="G204" s="14"/>
      <c r="H204" s="30">
        <f t="shared" si="41"/>
        <v>51</v>
      </c>
      <c r="I204" s="14">
        <v>2</v>
      </c>
      <c r="J204" s="14"/>
      <c r="K204" s="30">
        <f t="shared" si="47"/>
        <v>53</v>
      </c>
      <c r="L204" s="14">
        <v>97</v>
      </c>
      <c r="M204" s="14">
        <v>2.2000000000000002</v>
      </c>
      <c r="N204" s="14">
        <v>78.099999999999994</v>
      </c>
      <c r="O204" s="14">
        <f t="shared" si="48"/>
        <v>177.3</v>
      </c>
      <c r="P204" s="14">
        <f t="shared" si="49"/>
        <v>230.3</v>
      </c>
      <c r="Q204" s="14">
        <f>15.8+125.7</f>
        <v>141.5</v>
      </c>
      <c r="R204" s="14">
        <f t="shared" si="50"/>
        <v>371.8</v>
      </c>
      <c r="S204" s="10"/>
      <c r="T204" s="10"/>
    </row>
    <row r="205" spans="1:20" x14ac:dyDescent="0.2">
      <c r="A205" s="93"/>
      <c r="B205" s="121"/>
      <c r="C205" s="76" t="s">
        <v>170</v>
      </c>
      <c r="D205" s="34">
        <v>14</v>
      </c>
      <c r="E205" s="14">
        <v>1.3</v>
      </c>
      <c r="F205" s="14">
        <v>40.799999999999997</v>
      </c>
      <c r="G205" s="14">
        <v>110</v>
      </c>
      <c r="H205" s="30">
        <f t="shared" si="41"/>
        <v>152.1</v>
      </c>
      <c r="I205" s="14">
        <v>0.1</v>
      </c>
      <c r="J205" s="14"/>
      <c r="K205" s="30">
        <f t="shared" si="47"/>
        <v>152.19999999999999</v>
      </c>
      <c r="L205" s="14">
        <v>3.4</v>
      </c>
      <c r="M205" s="14">
        <v>9.92</v>
      </c>
      <c r="N205" s="14">
        <v>65.75</v>
      </c>
      <c r="O205" s="14">
        <f t="shared" si="48"/>
        <v>79.069999999999993</v>
      </c>
      <c r="P205" s="14">
        <f t="shared" si="49"/>
        <v>231.26999999999998</v>
      </c>
      <c r="Q205" s="14">
        <v>8.5500000000000007</v>
      </c>
      <c r="R205" s="14">
        <f t="shared" si="50"/>
        <v>239.82</v>
      </c>
      <c r="S205" s="10"/>
      <c r="T205" s="10"/>
    </row>
    <row r="206" spans="1:20" x14ac:dyDescent="0.2">
      <c r="A206" s="93"/>
      <c r="B206" s="121"/>
      <c r="C206" s="76" t="s">
        <v>178</v>
      </c>
      <c r="D206" s="34">
        <v>11</v>
      </c>
      <c r="E206" s="14">
        <v>79</v>
      </c>
      <c r="F206" s="14">
        <v>11.7</v>
      </c>
      <c r="G206" s="14">
        <v>2</v>
      </c>
      <c r="H206" s="30">
        <f t="shared" si="41"/>
        <v>92.7</v>
      </c>
      <c r="I206" s="14">
        <v>177.5</v>
      </c>
      <c r="J206" s="14"/>
      <c r="K206" s="30">
        <f t="shared" si="47"/>
        <v>270.2</v>
      </c>
      <c r="L206" s="14">
        <v>3.8</v>
      </c>
      <c r="M206" s="14">
        <v>53.35</v>
      </c>
      <c r="N206" s="14">
        <v>76.3</v>
      </c>
      <c r="O206" s="14">
        <f t="shared" si="48"/>
        <v>133.44999999999999</v>
      </c>
      <c r="P206" s="14">
        <f t="shared" si="49"/>
        <v>403.65</v>
      </c>
      <c r="Q206" s="14">
        <f>3.5+31.5</f>
        <v>35</v>
      </c>
      <c r="R206" s="14">
        <f t="shared" si="50"/>
        <v>438.65</v>
      </c>
      <c r="S206" s="10"/>
      <c r="T206" s="10"/>
    </row>
    <row r="207" spans="1:20" x14ac:dyDescent="0.2">
      <c r="A207" s="93"/>
      <c r="B207" s="121"/>
      <c r="C207" s="76" t="s">
        <v>163</v>
      </c>
      <c r="D207" s="34">
        <v>20</v>
      </c>
      <c r="E207" s="14">
        <v>0.8</v>
      </c>
      <c r="F207" s="14">
        <v>5</v>
      </c>
      <c r="G207" s="14">
        <v>3.5</v>
      </c>
      <c r="H207" s="30">
        <f t="shared" si="41"/>
        <v>9.3000000000000007</v>
      </c>
      <c r="I207" s="14">
        <v>3</v>
      </c>
      <c r="J207" s="14"/>
      <c r="K207" s="30">
        <f t="shared" si="47"/>
        <v>12.3</v>
      </c>
      <c r="L207" s="14">
        <v>43</v>
      </c>
      <c r="M207" s="14">
        <v>17.7</v>
      </c>
      <c r="N207" s="14">
        <v>12.9</v>
      </c>
      <c r="O207" s="14">
        <f t="shared" si="48"/>
        <v>73.600000000000009</v>
      </c>
      <c r="P207" s="14">
        <f t="shared" si="49"/>
        <v>85.9</v>
      </c>
      <c r="Q207" s="14">
        <v>20.149999999999999</v>
      </c>
      <c r="R207" s="14">
        <f t="shared" si="50"/>
        <v>106.05000000000001</v>
      </c>
      <c r="S207" s="10"/>
      <c r="T207" s="10"/>
    </row>
    <row r="208" spans="1:20" x14ac:dyDescent="0.2">
      <c r="A208" s="93"/>
      <c r="B208" s="121"/>
      <c r="C208" s="76" t="s">
        <v>185</v>
      </c>
      <c r="D208" s="34">
        <v>3</v>
      </c>
      <c r="E208" s="14"/>
      <c r="F208" s="14"/>
      <c r="G208" s="14"/>
      <c r="H208" s="30">
        <f t="shared" si="41"/>
        <v>0</v>
      </c>
      <c r="I208" s="14">
        <v>0.2</v>
      </c>
      <c r="J208" s="14"/>
      <c r="K208" s="30">
        <f t="shared" si="47"/>
        <v>0.2</v>
      </c>
      <c r="L208" s="14"/>
      <c r="M208" s="14">
        <v>1.1000000000000001</v>
      </c>
      <c r="N208" s="14">
        <v>0.75</v>
      </c>
      <c r="O208" s="14">
        <f t="shared" si="48"/>
        <v>1.85</v>
      </c>
      <c r="P208" s="14">
        <f t="shared" si="49"/>
        <v>2.0500000000000003</v>
      </c>
      <c r="Q208" s="14">
        <v>0.3</v>
      </c>
      <c r="R208" s="14">
        <f t="shared" si="50"/>
        <v>2.35</v>
      </c>
      <c r="S208" s="10"/>
      <c r="T208" s="10"/>
    </row>
    <row r="209" spans="1:20" x14ac:dyDescent="0.2">
      <c r="A209" s="93"/>
      <c r="B209" s="121"/>
      <c r="C209" s="76" t="s">
        <v>190</v>
      </c>
      <c r="D209" s="34">
        <v>9</v>
      </c>
      <c r="E209" s="14">
        <v>3.5</v>
      </c>
      <c r="F209" s="14">
        <v>9.5</v>
      </c>
      <c r="G209" s="14">
        <v>15</v>
      </c>
      <c r="H209" s="30">
        <f t="shared" si="41"/>
        <v>28</v>
      </c>
      <c r="I209" s="14"/>
      <c r="J209" s="14"/>
      <c r="K209" s="30">
        <f t="shared" si="47"/>
        <v>28</v>
      </c>
      <c r="L209" s="14">
        <v>52.5</v>
      </c>
      <c r="M209" s="14">
        <v>28.3</v>
      </c>
      <c r="N209" s="14">
        <v>19.600000000000001</v>
      </c>
      <c r="O209" s="14">
        <f t="shared" si="48"/>
        <v>100.4</v>
      </c>
      <c r="P209" s="14">
        <f t="shared" si="49"/>
        <v>128.4</v>
      </c>
      <c r="Q209" s="14">
        <v>396</v>
      </c>
      <c r="R209" s="14">
        <f t="shared" si="50"/>
        <v>524.4</v>
      </c>
      <c r="S209" s="10"/>
      <c r="T209" s="10"/>
    </row>
    <row r="210" spans="1:20" x14ac:dyDescent="0.2">
      <c r="A210" s="93"/>
      <c r="B210" s="121"/>
      <c r="C210" s="78" t="s">
        <v>443</v>
      </c>
      <c r="D210" s="64"/>
      <c r="E210" s="36"/>
      <c r="F210" s="36"/>
      <c r="G210" s="36"/>
      <c r="H210" s="65"/>
      <c r="I210" s="36"/>
      <c r="J210" s="36"/>
      <c r="K210" s="65"/>
      <c r="L210" s="36"/>
      <c r="M210" s="36"/>
      <c r="N210" s="36"/>
      <c r="O210" s="36"/>
      <c r="P210" s="36"/>
      <c r="Q210" s="36"/>
      <c r="R210" s="36"/>
      <c r="S210" s="10"/>
      <c r="T210" s="10"/>
    </row>
    <row r="211" spans="1:20" x14ac:dyDescent="0.2">
      <c r="A211" s="93"/>
      <c r="B211" s="121"/>
      <c r="C211" s="76" t="s">
        <v>169</v>
      </c>
      <c r="D211" s="34">
        <v>2</v>
      </c>
      <c r="E211" s="14"/>
      <c r="F211" s="14">
        <v>8</v>
      </c>
      <c r="G211" s="14"/>
      <c r="H211" s="30">
        <f t="shared" si="41"/>
        <v>8</v>
      </c>
      <c r="I211" s="14"/>
      <c r="J211" s="14"/>
      <c r="K211" s="30">
        <f t="shared" si="47"/>
        <v>8</v>
      </c>
      <c r="L211" s="14">
        <v>2</v>
      </c>
      <c r="M211" s="14">
        <v>1.2</v>
      </c>
      <c r="N211" s="14">
        <v>0.4</v>
      </c>
      <c r="O211" s="14">
        <f t="shared" ref="O211:O221" si="51">+SUM(L211:N211)</f>
        <v>3.6</v>
      </c>
      <c r="P211" s="14">
        <f t="shared" ref="P211:P221" si="52">+SUM(K211+O211)</f>
        <v>11.6</v>
      </c>
      <c r="Q211" s="14"/>
      <c r="R211" s="14">
        <f t="shared" si="50"/>
        <v>11.6</v>
      </c>
      <c r="S211" s="10"/>
      <c r="T211" s="10"/>
    </row>
    <row r="212" spans="1:20" x14ac:dyDescent="0.2">
      <c r="A212" s="93"/>
      <c r="B212" s="121"/>
      <c r="C212" s="76" t="s">
        <v>165</v>
      </c>
      <c r="D212" s="34">
        <v>3</v>
      </c>
      <c r="E212" s="14"/>
      <c r="F212" s="14"/>
      <c r="G212" s="14"/>
      <c r="H212" s="30">
        <f t="shared" si="41"/>
        <v>0</v>
      </c>
      <c r="I212" s="14"/>
      <c r="J212" s="14"/>
      <c r="K212" s="30">
        <f t="shared" si="47"/>
        <v>0</v>
      </c>
      <c r="L212" s="14">
        <v>4</v>
      </c>
      <c r="M212" s="14">
        <v>7.2</v>
      </c>
      <c r="N212" s="14">
        <v>6.6</v>
      </c>
      <c r="O212" s="14">
        <f t="shared" si="51"/>
        <v>17.799999999999997</v>
      </c>
      <c r="P212" s="14">
        <f t="shared" si="52"/>
        <v>17.799999999999997</v>
      </c>
      <c r="Q212" s="14"/>
      <c r="R212" s="14">
        <f t="shared" si="50"/>
        <v>17.799999999999997</v>
      </c>
      <c r="S212" s="10"/>
      <c r="T212" s="10"/>
    </row>
    <row r="213" spans="1:20" x14ac:dyDescent="0.2">
      <c r="A213" s="93"/>
      <c r="B213" s="121"/>
      <c r="C213" s="76" t="s">
        <v>181</v>
      </c>
      <c r="D213" s="34">
        <v>10</v>
      </c>
      <c r="E213" s="14"/>
      <c r="F213" s="14">
        <v>6</v>
      </c>
      <c r="G213" s="14"/>
      <c r="H213" s="30">
        <f t="shared" si="41"/>
        <v>6</v>
      </c>
      <c r="I213" s="14">
        <v>3.5</v>
      </c>
      <c r="J213" s="14"/>
      <c r="K213" s="30">
        <f t="shared" si="47"/>
        <v>9.5</v>
      </c>
      <c r="L213" s="14">
        <v>11</v>
      </c>
      <c r="M213" s="14">
        <v>64.150000000000006</v>
      </c>
      <c r="N213" s="14">
        <v>46.95</v>
      </c>
      <c r="O213" s="14">
        <f t="shared" si="51"/>
        <v>122.10000000000001</v>
      </c>
      <c r="P213" s="14">
        <f t="shared" si="52"/>
        <v>131.60000000000002</v>
      </c>
      <c r="Q213" s="14">
        <v>3.4</v>
      </c>
      <c r="R213" s="14">
        <f t="shared" si="50"/>
        <v>135.00000000000003</v>
      </c>
      <c r="S213" s="10"/>
      <c r="T213" s="10"/>
    </row>
    <row r="214" spans="1:20" x14ac:dyDescent="0.2">
      <c r="A214" s="93"/>
      <c r="B214" s="121"/>
      <c r="C214" s="76" t="s">
        <v>171</v>
      </c>
      <c r="D214" s="34">
        <v>20</v>
      </c>
      <c r="E214" s="14"/>
      <c r="F214" s="14">
        <v>15.75</v>
      </c>
      <c r="G214" s="14"/>
      <c r="H214" s="30">
        <f t="shared" si="41"/>
        <v>15.75</v>
      </c>
      <c r="I214" s="14">
        <v>6.6</v>
      </c>
      <c r="J214" s="14"/>
      <c r="K214" s="30">
        <f t="shared" si="47"/>
        <v>22.35</v>
      </c>
      <c r="L214" s="14">
        <v>9.8000000000000007</v>
      </c>
      <c r="M214" s="14">
        <v>12.5</v>
      </c>
      <c r="N214" s="14">
        <v>4.8499999999999996</v>
      </c>
      <c r="O214" s="14">
        <f t="shared" si="51"/>
        <v>27.15</v>
      </c>
      <c r="P214" s="14">
        <f t="shared" si="52"/>
        <v>49.5</v>
      </c>
      <c r="Q214" s="14">
        <v>59.05</v>
      </c>
      <c r="R214" s="14">
        <f t="shared" si="50"/>
        <v>108.55</v>
      </c>
      <c r="S214" s="10"/>
      <c r="T214" s="10"/>
    </row>
    <row r="215" spans="1:20" x14ac:dyDescent="0.2">
      <c r="A215" s="93"/>
      <c r="B215" s="121"/>
      <c r="C215" s="76" t="s">
        <v>187</v>
      </c>
      <c r="D215" s="34">
        <v>19</v>
      </c>
      <c r="E215" s="14">
        <v>668.85</v>
      </c>
      <c r="F215" s="14">
        <v>1035.8</v>
      </c>
      <c r="G215" s="14">
        <v>375.2</v>
      </c>
      <c r="H215" s="30">
        <f t="shared" si="41"/>
        <v>2079.85</v>
      </c>
      <c r="I215" s="14">
        <v>2</v>
      </c>
      <c r="J215" s="14"/>
      <c r="K215" s="30">
        <f t="shared" si="47"/>
        <v>2081.85</v>
      </c>
      <c r="L215" s="14">
        <v>1197.0999999999999</v>
      </c>
      <c r="M215" s="14">
        <v>1242</v>
      </c>
      <c r="N215" s="14">
        <v>371</v>
      </c>
      <c r="O215" s="14">
        <f t="shared" si="51"/>
        <v>2810.1</v>
      </c>
      <c r="P215" s="14">
        <f t="shared" si="52"/>
        <v>4891.95</v>
      </c>
      <c r="Q215" s="14">
        <v>1770.3</v>
      </c>
      <c r="R215" s="14">
        <f t="shared" si="50"/>
        <v>6662.25</v>
      </c>
      <c r="S215" s="10"/>
      <c r="T215" s="10"/>
    </row>
    <row r="216" spans="1:20" x14ac:dyDescent="0.2">
      <c r="A216" s="93"/>
      <c r="B216" s="121"/>
      <c r="C216" s="76" t="s">
        <v>173</v>
      </c>
      <c r="D216" s="34">
        <v>34</v>
      </c>
      <c r="E216" s="14">
        <v>1.9</v>
      </c>
      <c r="F216" s="14">
        <v>10.199999999999999</v>
      </c>
      <c r="G216" s="14">
        <v>16</v>
      </c>
      <c r="H216" s="30">
        <f t="shared" si="41"/>
        <v>28.1</v>
      </c>
      <c r="I216" s="14">
        <v>2.5</v>
      </c>
      <c r="J216" s="14">
        <v>0.8</v>
      </c>
      <c r="K216" s="30">
        <f t="shared" si="47"/>
        <v>31.400000000000002</v>
      </c>
      <c r="L216" s="14">
        <v>30.5</v>
      </c>
      <c r="M216" s="14">
        <v>66.02</v>
      </c>
      <c r="N216" s="14">
        <v>36.82</v>
      </c>
      <c r="O216" s="14">
        <f t="shared" si="51"/>
        <v>133.34</v>
      </c>
      <c r="P216" s="14">
        <f t="shared" si="52"/>
        <v>164.74</v>
      </c>
      <c r="Q216" s="14">
        <f>25+766.1</f>
        <v>791.1</v>
      </c>
      <c r="R216" s="14">
        <f t="shared" si="50"/>
        <v>955.84</v>
      </c>
      <c r="S216" s="10"/>
      <c r="T216" s="10"/>
    </row>
    <row r="217" spans="1:20" x14ac:dyDescent="0.2">
      <c r="A217" s="93"/>
      <c r="B217" s="121"/>
      <c r="C217" s="76" t="s">
        <v>191</v>
      </c>
      <c r="D217" s="34">
        <v>15</v>
      </c>
      <c r="E217" s="14">
        <v>4</v>
      </c>
      <c r="F217" s="14"/>
      <c r="G217" s="14">
        <v>2.7</v>
      </c>
      <c r="H217" s="30">
        <f t="shared" si="41"/>
        <v>6.7</v>
      </c>
      <c r="I217" s="14">
        <v>0.01</v>
      </c>
      <c r="J217" s="14"/>
      <c r="K217" s="30">
        <f t="shared" si="47"/>
        <v>6.71</v>
      </c>
      <c r="L217" s="14">
        <v>58.9</v>
      </c>
      <c r="M217" s="14">
        <v>122.14</v>
      </c>
      <c r="N217" s="14">
        <v>258.39999999999998</v>
      </c>
      <c r="O217" s="14">
        <f t="shared" si="51"/>
        <v>439.43999999999994</v>
      </c>
      <c r="P217" s="14">
        <f t="shared" si="52"/>
        <v>446.14999999999992</v>
      </c>
      <c r="Q217" s="14">
        <f>2.5+0.7</f>
        <v>3.2</v>
      </c>
      <c r="R217" s="14">
        <f t="shared" si="50"/>
        <v>449.34999999999991</v>
      </c>
      <c r="S217" s="10"/>
      <c r="T217" s="10"/>
    </row>
    <row r="218" spans="1:20" x14ac:dyDescent="0.2">
      <c r="A218" s="93"/>
      <c r="B218" s="121"/>
      <c r="C218" s="76" t="s">
        <v>182</v>
      </c>
      <c r="D218" s="34">
        <v>0</v>
      </c>
      <c r="E218" s="14"/>
      <c r="F218" s="14"/>
      <c r="G218" s="14"/>
      <c r="H218" s="30">
        <f t="shared" si="41"/>
        <v>0</v>
      </c>
      <c r="I218" s="14"/>
      <c r="J218" s="14"/>
      <c r="K218" s="30">
        <f t="shared" si="47"/>
        <v>0</v>
      </c>
      <c r="L218" s="14"/>
      <c r="M218" s="14"/>
      <c r="N218" s="14"/>
      <c r="O218" s="14">
        <f t="shared" si="51"/>
        <v>0</v>
      </c>
      <c r="P218" s="14">
        <f t="shared" si="52"/>
        <v>0</v>
      </c>
      <c r="Q218" s="14"/>
      <c r="R218" s="14">
        <f t="shared" si="50"/>
        <v>0</v>
      </c>
      <c r="S218" s="10"/>
      <c r="T218" s="10"/>
    </row>
    <row r="219" spans="1:20" x14ac:dyDescent="0.2">
      <c r="A219" s="93"/>
      <c r="B219" s="121"/>
      <c r="C219" s="76" t="s">
        <v>166</v>
      </c>
      <c r="D219" s="34">
        <v>2</v>
      </c>
      <c r="E219" s="14"/>
      <c r="F219" s="14"/>
      <c r="G219" s="14"/>
      <c r="H219" s="30">
        <f t="shared" si="41"/>
        <v>0</v>
      </c>
      <c r="I219" s="14"/>
      <c r="J219" s="14">
        <v>2</v>
      </c>
      <c r="K219" s="30">
        <f t="shared" si="47"/>
        <v>2</v>
      </c>
      <c r="L219" s="14">
        <v>37</v>
      </c>
      <c r="M219" s="14">
        <v>5.8</v>
      </c>
      <c r="N219" s="14"/>
      <c r="O219" s="14">
        <f t="shared" si="51"/>
        <v>42.8</v>
      </c>
      <c r="P219" s="14">
        <f t="shared" si="52"/>
        <v>44.8</v>
      </c>
      <c r="Q219" s="14"/>
      <c r="R219" s="14">
        <f t="shared" si="50"/>
        <v>44.8</v>
      </c>
      <c r="S219" s="10"/>
      <c r="T219" s="10"/>
    </row>
    <row r="220" spans="1:20" x14ac:dyDescent="0.2">
      <c r="A220" s="93"/>
      <c r="B220" s="121"/>
      <c r="C220" s="76" t="s">
        <v>177</v>
      </c>
      <c r="D220" s="34">
        <v>3</v>
      </c>
      <c r="E220" s="14"/>
      <c r="F220" s="14"/>
      <c r="G220" s="14"/>
      <c r="H220" s="30">
        <f t="shared" si="41"/>
        <v>0</v>
      </c>
      <c r="I220" s="14"/>
      <c r="J220" s="14">
        <v>4</v>
      </c>
      <c r="K220" s="30">
        <f t="shared" si="47"/>
        <v>4</v>
      </c>
      <c r="L220" s="14">
        <v>28</v>
      </c>
      <c r="M220" s="14">
        <v>16.5</v>
      </c>
      <c r="N220" s="14">
        <v>3</v>
      </c>
      <c r="O220" s="14">
        <f t="shared" si="51"/>
        <v>47.5</v>
      </c>
      <c r="P220" s="14">
        <f t="shared" si="52"/>
        <v>51.5</v>
      </c>
      <c r="Q220" s="14"/>
      <c r="R220" s="14">
        <f t="shared" si="50"/>
        <v>51.5</v>
      </c>
      <c r="S220" s="10"/>
      <c r="T220" s="10"/>
    </row>
    <row r="221" spans="1:20" x14ac:dyDescent="0.2">
      <c r="A221" s="93"/>
      <c r="B221" s="121"/>
      <c r="C221" s="76" t="s">
        <v>304</v>
      </c>
      <c r="D221" s="34">
        <v>3</v>
      </c>
      <c r="E221" s="14"/>
      <c r="F221" s="14"/>
      <c r="G221" s="14"/>
      <c r="H221" s="30">
        <f t="shared" si="41"/>
        <v>0</v>
      </c>
      <c r="I221" s="14"/>
      <c r="J221" s="14"/>
      <c r="K221" s="30">
        <f t="shared" si="47"/>
        <v>0</v>
      </c>
      <c r="L221" s="14">
        <v>0.2</v>
      </c>
      <c r="M221" s="14">
        <v>0.9</v>
      </c>
      <c r="N221" s="14"/>
      <c r="O221" s="14">
        <f t="shared" si="51"/>
        <v>1.1000000000000001</v>
      </c>
      <c r="P221" s="14">
        <f t="shared" si="52"/>
        <v>1.1000000000000001</v>
      </c>
      <c r="Q221" s="14">
        <f>30+3.6</f>
        <v>33.6</v>
      </c>
      <c r="R221" s="14">
        <f t="shared" si="50"/>
        <v>34.700000000000003</v>
      </c>
      <c r="S221" s="10"/>
      <c r="T221" s="10"/>
    </row>
    <row r="222" spans="1:20" x14ac:dyDescent="0.2">
      <c r="A222" s="94"/>
      <c r="B222" s="122"/>
      <c r="C222" s="88" t="s">
        <v>179</v>
      </c>
      <c r="D222" s="89"/>
      <c r="E222" s="90"/>
      <c r="F222" s="90"/>
      <c r="G222" s="90"/>
      <c r="H222" s="91"/>
      <c r="I222" s="90"/>
      <c r="J222" s="90"/>
      <c r="K222" s="91"/>
      <c r="L222" s="90"/>
      <c r="M222" s="90"/>
      <c r="N222" s="90"/>
      <c r="O222" s="90"/>
      <c r="P222" s="90"/>
      <c r="Q222" s="90"/>
      <c r="R222" s="90"/>
      <c r="S222" s="10"/>
      <c r="T222" s="10"/>
    </row>
    <row r="223" spans="1:20" ht="12.75" customHeight="1" x14ac:dyDescent="0.25">
      <c r="A223" s="230" t="s">
        <v>0</v>
      </c>
      <c r="B223" s="231"/>
      <c r="C223" s="232" t="s">
        <v>0</v>
      </c>
      <c r="D223" s="53">
        <f>+SUM(D191:D222)</f>
        <v>661</v>
      </c>
      <c r="E223" s="54">
        <f>SUM(E191:E222)</f>
        <v>912.29000000000008</v>
      </c>
      <c r="F223" s="54">
        <f>SUM(F191:F222)</f>
        <v>1210.6099999999999</v>
      </c>
      <c r="G223" s="54">
        <f>SUM(G191:G222)</f>
        <v>686.17000000000007</v>
      </c>
      <c r="H223" s="54">
        <f>SUM(H191:H222)</f>
        <v>2809.0699999999997</v>
      </c>
      <c r="I223" s="54">
        <f t="shared" ref="I223:R223" si="53">+SUM(I191:I222)</f>
        <v>360.90000000000003</v>
      </c>
      <c r="J223" s="54">
        <f t="shared" si="53"/>
        <v>7.6</v>
      </c>
      <c r="K223" s="54">
        <f t="shared" si="53"/>
        <v>3177.57</v>
      </c>
      <c r="L223" s="54">
        <f t="shared" si="53"/>
        <v>1758.93</v>
      </c>
      <c r="M223" s="54">
        <f t="shared" si="53"/>
        <v>2111.7500000000005</v>
      </c>
      <c r="N223" s="54">
        <f t="shared" si="53"/>
        <v>2018.5099999999998</v>
      </c>
      <c r="O223" s="54">
        <f t="shared" si="53"/>
        <v>5889.19</v>
      </c>
      <c r="P223" s="54">
        <f t="shared" si="53"/>
        <v>9066.76</v>
      </c>
      <c r="Q223" s="54">
        <f t="shared" si="53"/>
        <v>4957.2000000000007</v>
      </c>
      <c r="R223" s="55">
        <f t="shared" si="53"/>
        <v>14023.960000000001</v>
      </c>
      <c r="S223" s="10"/>
      <c r="T223" s="10"/>
    </row>
    <row r="224" spans="1:20" s="8" customFormat="1" ht="14.25" customHeight="1" x14ac:dyDescent="0.2">
      <c r="A224" s="93" t="s">
        <v>406</v>
      </c>
      <c r="B224" s="120" t="s">
        <v>219</v>
      </c>
      <c r="C224" s="73" t="s">
        <v>219</v>
      </c>
      <c r="D224" s="74">
        <v>18</v>
      </c>
      <c r="E224" s="39"/>
      <c r="F224" s="39"/>
      <c r="G224" s="39">
        <v>0.16</v>
      </c>
      <c r="H224" s="48">
        <f t="shared" si="41"/>
        <v>0.16</v>
      </c>
      <c r="I224" s="39">
        <v>32</v>
      </c>
      <c r="J224" s="39"/>
      <c r="K224" s="48">
        <f t="shared" ref="K224:K267" si="54">+SUM(H224:J224)</f>
        <v>32.159999999999997</v>
      </c>
      <c r="L224" s="39">
        <v>7.5</v>
      </c>
      <c r="M224" s="39">
        <v>44.3</v>
      </c>
      <c r="N224" s="39">
        <v>2.6</v>
      </c>
      <c r="O224" s="39">
        <f>+SUM(L224:N224)</f>
        <v>54.4</v>
      </c>
      <c r="P224" s="39">
        <f>+SUM(K224+O224)</f>
        <v>86.56</v>
      </c>
      <c r="Q224" s="39">
        <v>13.2</v>
      </c>
      <c r="R224" s="39">
        <f t="shared" ref="R224:R267" si="55">+SUM(P224:Q224)</f>
        <v>99.76</v>
      </c>
      <c r="S224" s="9"/>
      <c r="T224" s="9"/>
    </row>
    <row r="225" spans="1:20" s="8" customFormat="1" ht="14.25" customHeight="1" x14ac:dyDescent="0.2">
      <c r="A225" s="93"/>
      <c r="B225" s="121"/>
      <c r="C225" s="76" t="s">
        <v>205</v>
      </c>
      <c r="D225" s="77">
        <v>18</v>
      </c>
      <c r="E225" s="14">
        <v>40</v>
      </c>
      <c r="F225" s="14">
        <v>180</v>
      </c>
      <c r="G225" s="14">
        <v>0.65</v>
      </c>
      <c r="H225" s="30">
        <f t="shared" si="41"/>
        <v>220.65</v>
      </c>
      <c r="I225" s="14">
        <v>0.5</v>
      </c>
      <c r="J225" s="14">
        <v>0.25</v>
      </c>
      <c r="K225" s="30">
        <f t="shared" si="54"/>
        <v>221.4</v>
      </c>
      <c r="L225" s="14">
        <v>218.9</v>
      </c>
      <c r="M225" s="14">
        <v>14.5</v>
      </c>
      <c r="N225" s="14">
        <v>13.35</v>
      </c>
      <c r="O225" s="14">
        <f>+SUM(L225:N225)</f>
        <v>246.75</v>
      </c>
      <c r="P225" s="14">
        <f>+SUM(K225+O225)</f>
        <v>468.15</v>
      </c>
      <c r="Q225" s="14">
        <v>1280</v>
      </c>
      <c r="R225" s="14">
        <f t="shared" si="55"/>
        <v>1748.15</v>
      </c>
      <c r="S225" s="9"/>
      <c r="T225" s="9"/>
    </row>
    <row r="226" spans="1:20" s="8" customFormat="1" ht="14.25" customHeight="1" x14ac:dyDescent="0.2">
      <c r="A226" s="93"/>
      <c r="B226" s="121"/>
      <c r="C226" s="76" t="s">
        <v>275</v>
      </c>
      <c r="D226" s="77">
        <v>3</v>
      </c>
      <c r="E226" s="14"/>
      <c r="F226" s="14"/>
      <c r="G226" s="14"/>
      <c r="H226" s="30">
        <f t="shared" si="41"/>
        <v>0</v>
      </c>
      <c r="I226" s="14"/>
      <c r="J226" s="14"/>
      <c r="K226" s="30">
        <f t="shared" si="54"/>
        <v>0</v>
      </c>
      <c r="L226" s="14">
        <v>1</v>
      </c>
      <c r="M226" s="14">
        <v>11</v>
      </c>
      <c r="N226" s="14">
        <v>5</v>
      </c>
      <c r="O226" s="14">
        <f>+SUM(L226:N226)</f>
        <v>17</v>
      </c>
      <c r="P226" s="14">
        <f>+SUM(K226+O226)</f>
        <v>17</v>
      </c>
      <c r="Q226" s="14">
        <v>36.5</v>
      </c>
      <c r="R226" s="14">
        <f t="shared" si="55"/>
        <v>53.5</v>
      </c>
      <c r="S226" s="9"/>
      <c r="T226" s="9"/>
    </row>
    <row r="227" spans="1:20" x14ac:dyDescent="0.2">
      <c r="A227" s="93"/>
      <c r="B227" s="121"/>
      <c r="C227" s="76" t="s">
        <v>202</v>
      </c>
      <c r="D227" s="77">
        <v>4</v>
      </c>
      <c r="E227" s="14">
        <v>9</v>
      </c>
      <c r="F227" s="14"/>
      <c r="G227" s="14"/>
      <c r="H227" s="30">
        <f t="shared" si="41"/>
        <v>9</v>
      </c>
      <c r="I227" s="14"/>
      <c r="J227" s="14"/>
      <c r="K227" s="30">
        <f t="shared" si="54"/>
        <v>9</v>
      </c>
      <c r="L227" s="14">
        <v>2</v>
      </c>
      <c r="M227" s="14">
        <v>0.35</v>
      </c>
      <c r="N227" s="14"/>
      <c r="O227" s="14">
        <f>+SUM(L227:N227)</f>
        <v>2.35</v>
      </c>
      <c r="P227" s="14">
        <f>+SUM(K227+O227)</f>
        <v>11.35</v>
      </c>
      <c r="Q227" s="14">
        <v>440.5</v>
      </c>
      <c r="R227" s="14">
        <f t="shared" si="55"/>
        <v>451.85</v>
      </c>
      <c r="S227" s="10"/>
      <c r="T227" s="10"/>
    </row>
    <row r="228" spans="1:20" x14ac:dyDescent="0.2">
      <c r="A228" s="93"/>
      <c r="B228" s="121"/>
      <c r="C228" s="76" t="s">
        <v>195</v>
      </c>
      <c r="D228" s="77">
        <v>10</v>
      </c>
      <c r="E228" s="14">
        <v>15</v>
      </c>
      <c r="F228" s="14">
        <v>7</v>
      </c>
      <c r="G228" s="14">
        <v>5</v>
      </c>
      <c r="H228" s="30">
        <f>SUM(E228:G228)</f>
        <v>27</v>
      </c>
      <c r="I228" s="14">
        <v>80</v>
      </c>
      <c r="J228" s="14"/>
      <c r="K228" s="30">
        <f>+SUM(H228:J228)</f>
        <v>107</v>
      </c>
      <c r="L228" s="14">
        <v>13.75</v>
      </c>
      <c r="M228" s="14">
        <v>78.900000000000006</v>
      </c>
      <c r="N228" s="14"/>
      <c r="O228" s="14">
        <f>+SUM(L228:N228)</f>
        <v>92.65</v>
      </c>
      <c r="P228" s="14">
        <f>+SUM(K228+O228)</f>
        <v>199.65</v>
      </c>
      <c r="Q228" s="14">
        <v>10</v>
      </c>
      <c r="R228" s="14">
        <f>+SUM(P228:Q228)</f>
        <v>209.65</v>
      </c>
      <c r="S228" s="10"/>
      <c r="T228" s="10"/>
    </row>
    <row r="229" spans="1:20" x14ac:dyDescent="0.2">
      <c r="A229" s="93"/>
      <c r="B229" s="121"/>
      <c r="C229" s="76" t="s">
        <v>204</v>
      </c>
      <c r="D229" s="77">
        <v>0</v>
      </c>
      <c r="E229" s="14"/>
      <c r="F229" s="14"/>
      <c r="G229" s="14"/>
      <c r="H229" s="30">
        <f t="shared" ref="H229:H235" si="56">SUM(E229:G229)</f>
        <v>0</v>
      </c>
      <c r="I229" s="14"/>
      <c r="J229" s="14"/>
      <c r="K229" s="30">
        <f t="shared" ref="K229:K235" si="57">+SUM(H229:J229)</f>
        <v>0</v>
      </c>
      <c r="L229" s="14"/>
      <c r="M229" s="14"/>
      <c r="N229" s="14"/>
      <c r="O229" s="14">
        <f t="shared" ref="O229:O235" si="58">+SUM(L229:N229)</f>
        <v>0</v>
      </c>
      <c r="P229" s="14">
        <f t="shared" ref="P229:P235" si="59">+SUM(K229+O229)</f>
        <v>0</v>
      </c>
      <c r="Q229" s="14"/>
      <c r="R229" s="14">
        <f t="shared" ref="R229:R235" si="60">+SUM(P229:Q229)</f>
        <v>0</v>
      </c>
      <c r="S229" s="10"/>
      <c r="T229" s="10"/>
    </row>
    <row r="230" spans="1:20" x14ac:dyDescent="0.2">
      <c r="A230" s="93"/>
      <c r="B230" s="121"/>
      <c r="C230" s="76" t="s">
        <v>277</v>
      </c>
      <c r="D230" s="77">
        <v>0</v>
      </c>
      <c r="E230" s="14"/>
      <c r="F230" s="14"/>
      <c r="G230" s="14"/>
      <c r="H230" s="30">
        <f t="shared" si="56"/>
        <v>0</v>
      </c>
      <c r="I230" s="14"/>
      <c r="J230" s="14"/>
      <c r="K230" s="30">
        <f t="shared" si="57"/>
        <v>0</v>
      </c>
      <c r="L230" s="14"/>
      <c r="M230" s="14"/>
      <c r="N230" s="14"/>
      <c r="O230" s="14">
        <f t="shared" si="58"/>
        <v>0</v>
      </c>
      <c r="P230" s="14">
        <f t="shared" si="59"/>
        <v>0</v>
      </c>
      <c r="Q230" s="14"/>
      <c r="R230" s="14">
        <f t="shared" si="60"/>
        <v>0</v>
      </c>
      <c r="S230" s="10"/>
      <c r="T230" s="10"/>
    </row>
    <row r="231" spans="1:20" x14ac:dyDescent="0.2">
      <c r="A231" s="93"/>
      <c r="B231" s="124"/>
      <c r="C231" s="76" t="s">
        <v>208</v>
      </c>
      <c r="D231" s="77">
        <v>1</v>
      </c>
      <c r="E231" s="14"/>
      <c r="F231" s="14"/>
      <c r="G231" s="14"/>
      <c r="H231" s="30">
        <f t="shared" si="56"/>
        <v>0</v>
      </c>
      <c r="I231" s="14"/>
      <c r="J231" s="14"/>
      <c r="K231" s="30">
        <f t="shared" si="57"/>
        <v>0</v>
      </c>
      <c r="L231" s="14"/>
      <c r="M231" s="14"/>
      <c r="N231" s="14">
        <v>0.75</v>
      </c>
      <c r="O231" s="14">
        <f t="shared" si="58"/>
        <v>0.75</v>
      </c>
      <c r="P231" s="14">
        <f t="shared" si="59"/>
        <v>0.75</v>
      </c>
      <c r="Q231" s="14">
        <v>2</v>
      </c>
      <c r="R231" s="14">
        <f t="shared" si="60"/>
        <v>2.75</v>
      </c>
      <c r="S231" s="10"/>
      <c r="T231" s="10"/>
    </row>
    <row r="232" spans="1:20" x14ac:dyDescent="0.2">
      <c r="A232" s="93"/>
      <c r="B232" s="121" t="s">
        <v>431</v>
      </c>
      <c r="C232" s="76" t="s">
        <v>200</v>
      </c>
      <c r="D232" s="77">
        <v>14</v>
      </c>
      <c r="E232" s="14">
        <v>0.8</v>
      </c>
      <c r="F232" s="14">
        <v>1</v>
      </c>
      <c r="G232" s="14"/>
      <c r="H232" s="30">
        <f t="shared" si="56"/>
        <v>1.8</v>
      </c>
      <c r="I232" s="14"/>
      <c r="J232" s="14"/>
      <c r="K232" s="30">
        <f t="shared" si="57"/>
        <v>1.8</v>
      </c>
      <c r="L232" s="14">
        <v>4.0999999999999996</v>
      </c>
      <c r="M232" s="14">
        <v>29.05</v>
      </c>
      <c r="N232" s="14">
        <v>3.7</v>
      </c>
      <c r="O232" s="14">
        <f t="shared" si="58"/>
        <v>36.85</v>
      </c>
      <c r="P232" s="14">
        <f t="shared" si="59"/>
        <v>38.65</v>
      </c>
      <c r="Q232" s="14">
        <v>195</v>
      </c>
      <c r="R232" s="14">
        <f t="shared" si="60"/>
        <v>233.65</v>
      </c>
      <c r="S232" s="10"/>
      <c r="T232" s="10"/>
    </row>
    <row r="233" spans="1:20" x14ac:dyDescent="0.2">
      <c r="A233" s="93"/>
      <c r="B233" s="121"/>
      <c r="C233" s="76" t="s">
        <v>305</v>
      </c>
      <c r="D233" s="77">
        <v>1</v>
      </c>
      <c r="E233" s="14"/>
      <c r="F233" s="14"/>
      <c r="G233" s="14"/>
      <c r="H233" s="30">
        <f t="shared" si="56"/>
        <v>0</v>
      </c>
      <c r="I233" s="14"/>
      <c r="J233" s="14"/>
      <c r="K233" s="30">
        <f t="shared" si="57"/>
        <v>0</v>
      </c>
      <c r="L233" s="14"/>
      <c r="M233" s="14">
        <v>0.15</v>
      </c>
      <c r="N233" s="14"/>
      <c r="O233" s="14">
        <f t="shared" si="58"/>
        <v>0.15</v>
      </c>
      <c r="P233" s="14">
        <f t="shared" si="59"/>
        <v>0.15</v>
      </c>
      <c r="Q233" s="14"/>
      <c r="R233" s="14">
        <f t="shared" si="60"/>
        <v>0.15</v>
      </c>
      <c r="S233" s="10"/>
      <c r="T233" s="10"/>
    </row>
    <row r="234" spans="1:20" x14ac:dyDescent="0.2">
      <c r="A234" s="93"/>
      <c r="B234" s="121"/>
      <c r="C234" s="76" t="s">
        <v>215</v>
      </c>
      <c r="D234" s="77">
        <v>0</v>
      </c>
      <c r="E234" s="14"/>
      <c r="F234" s="14"/>
      <c r="G234" s="14"/>
      <c r="H234" s="30">
        <f t="shared" si="56"/>
        <v>0</v>
      </c>
      <c r="I234" s="14"/>
      <c r="J234" s="14"/>
      <c r="K234" s="30">
        <f t="shared" si="57"/>
        <v>0</v>
      </c>
      <c r="L234" s="14"/>
      <c r="M234" s="14"/>
      <c r="N234" s="14"/>
      <c r="O234" s="14">
        <f t="shared" si="58"/>
        <v>0</v>
      </c>
      <c r="P234" s="14">
        <f t="shared" si="59"/>
        <v>0</v>
      </c>
      <c r="Q234" s="14"/>
      <c r="R234" s="14">
        <f t="shared" si="60"/>
        <v>0</v>
      </c>
      <c r="S234" s="10"/>
      <c r="T234" s="10"/>
    </row>
    <row r="235" spans="1:20" x14ac:dyDescent="0.2">
      <c r="A235" s="93"/>
      <c r="B235" s="121"/>
      <c r="C235" s="82" t="s">
        <v>201</v>
      </c>
      <c r="D235" s="83">
        <v>0</v>
      </c>
      <c r="E235" s="17"/>
      <c r="F235" s="17"/>
      <c r="G235" s="17"/>
      <c r="H235" s="32">
        <f t="shared" si="56"/>
        <v>0</v>
      </c>
      <c r="I235" s="17"/>
      <c r="J235" s="17"/>
      <c r="K235" s="32">
        <f t="shared" si="57"/>
        <v>0</v>
      </c>
      <c r="L235" s="17"/>
      <c r="M235" s="17"/>
      <c r="N235" s="17"/>
      <c r="O235" s="17">
        <f t="shared" si="58"/>
        <v>0</v>
      </c>
      <c r="P235" s="17">
        <f t="shared" si="59"/>
        <v>0</v>
      </c>
      <c r="Q235" s="17"/>
      <c r="R235" s="17">
        <f t="shared" si="60"/>
        <v>0</v>
      </c>
      <c r="S235" s="10"/>
      <c r="T235" s="10"/>
    </row>
    <row r="236" spans="1:20" ht="15" x14ac:dyDescent="0.25">
      <c r="A236" s="230" t="s">
        <v>0</v>
      </c>
      <c r="B236" s="231"/>
      <c r="C236" s="232" t="s">
        <v>0</v>
      </c>
      <c r="D236" s="53">
        <f t="shared" ref="D236:R236" si="61">SUM(D224:D235)</f>
        <v>69</v>
      </c>
      <c r="E236" s="54">
        <f t="shared" si="61"/>
        <v>64.8</v>
      </c>
      <c r="F236" s="54">
        <f t="shared" si="61"/>
        <v>188</v>
      </c>
      <c r="G236" s="54">
        <f t="shared" si="61"/>
        <v>5.8100000000000005</v>
      </c>
      <c r="H236" s="54">
        <f t="shared" si="61"/>
        <v>258.61</v>
      </c>
      <c r="I236" s="54">
        <f t="shared" si="61"/>
        <v>112.5</v>
      </c>
      <c r="J236" s="54">
        <f t="shared" si="61"/>
        <v>0.25</v>
      </c>
      <c r="K236" s="54">
        <f t="shared" si="61"/>
        <v>371.36</v>
      </c>
      <c r="L236" s="54">
        <f t="shared" si="61"/>
        <v>247.25</v>
      </c>
      <c r="M236" s="54">
        <f t="shared" si="61"/>
        <v>178.25000000000003</v>
      </c>
      <c r="N236" s="54">
        <f t="shared" si="61"/>
        <v>25.4</v>
      </c>
      <c r="O236" s="54">
        <f t="shared" si="61"/>
        <v>450.9</v>
      </c>
      <c r="P236" s="54">
        <f t="shared" si="61"/>
        <v>822.26</v>
      </c>
      <c r="Q236" s="54">
        <f t="shared" si="61"/>
        <v>1977.2</v>
      </c>
      <c r="R236" s="55">
        <f t="shared" si="61"/>
        <v>2799.4600000000005</v>
      </c>
      <c r="S236" s="10"/>
      <c r="T236" s="10"/>
    </row>
    <row r="237" spans="1:20" x14ac:dyDescent="0.2">
      <c r="A237" s="93" t="s">
        <v>9</v>
      </c>
      <c r="B237" s="120" t="s">
        <v>207</v>
      </c>
      <c r="C237" s="73" t="s">
        <v>207</v>
      </c>
      <c r="D237" s="74">
        <v>2</v>
      </c>
      <c r="E237" s="39"/>
      <c r="F237" s="39">
        <v>3.5</v>
      </c>
      <c r="G237" s="39"/>
      <c r="H237" s="48">
        <f t="shared" si="41"/>
        <v>3.5</v>
      </c>
      <c r="I237" s="39"/>
      <c r="J237" s="39"/>
      <c r="K237" s="48">
        <f t="shared" si="54"/>
        <v>3.5</v>
      </c>
      <c r="L237" s="39"/>
      <c r="M237" s="39"/>
      <c r="N237" s="39"/>
      <c r="O237" s="39">
        <f>+SUM(L237:N237)</f>
        <v>0</v>
      </c>
      <c r="P237" s="39">
        <f>+SUM(K237+O237)</f>
        <v>3.5</v>
      </c>
      <c r="Q237" s="39">
        <v>7</v>
      </c>
      <c r="R237" s="39">
        <f t="shared" si="55"/>
        <v>10.5</v>
      </c>
      <c r="S237" s="10"/>
      <c r="T237" s="10"/>
    </row>
    <row r="238" spans="1:20" x14ac:dyDescent="0.2">
      <c r="A238" s="93"/>
      <c r="B238" s="121"/>
      <c r="C238" s="76" t="s">
        <v>218</v>
      </c>
      <c r="D238" s="77">
        <v>2</v>
      </c>
      <c r="E238" s="14"/>
      <c r="F238" s="14"/>
      <c r="G238" s="14">
        <v>1</v>
      </c>
      <c r="H238" s="30">
        <f t="shared" si="41"/>
        <v>1</v>
      </c>
      <c r="I238" s="14">
        <v>0.5</v>
      </c>
      <c r="J238" s="14"/>
      <c r="K238" s="30">
        <f t="shared" si="54"/>
        <v>1.5</v>
      </c>
      <c r="L238" s="14">
        <v>3</v>
      </c>
      <c r="M238" s="14">
        <v>5</v>
      </c>
      <c r="N238" s="14">
        <v>25</v>
      </c>
      <c r="O238" s="14">
        <f>+SUM(L238:N238)</f>
        <v>33</v>
      </c>
      <c r="P238" s="14">
        <f>+SUM(K238+O238)</f>
        <v>34.5</v>
      </c>
      <c r="Q238" s="14"/>
      <c r="R238" s="14">
        <f t="shared" si="55"/>
        <v>34.5</v>
      </c>
      <c r="S238" s="10"/>
      <c r="T238" s="10"/>
    </row>
    <row r="239" spans="1:20" x14ac:dyDescent="0.2">
      <c r="A239" s="93"/>
      <c r="B239" s="121"/>
      <c r="C239" s="76" t="s">
        <v>214</v>
      </c>
      <c r="D239" s="77">
        <v>0</v>
      </c>
      <c r="E239" s="14"/>
      <c r="F239" s="14"/>
      <c r="G239" s="14"/>
      <c r="H239" s="30">
        <f t="shared" si="41"/>
        <v>0</v>
      </c>
      <c r="I239" s="14"/>
      <c r="J239" s="14"/>
      <c r="K239" s="30">
        <f t="shared" si="54"/>
        <v>0</v>
      </c>
      <c r="L239" s="14"/>
      <c r="M239" s="14"/>
      <c r="N239" s="14"/>
      <c r="O239" s="14">
        <f t="shared" ref="O239:O265" si="62">+SUM(L239:N239)</f>
        <v>0</v>
      </c>
      <c r="P239" s="14">
        <f t="shared" ref="P239:P265" si="63">+SUM(K239+O239)</f>
        <v>0</v>
      </c>
      <c r="Q239" s="14"/>
      <c r="R239" s="14">
        <f t="shared" si="55"/>
        <v>0</v>
      </c>
      <c r="S239" s="10"/>
      <c r="T239" s="10"/>
    </row>
    <row r="240" spans="1:20" x14ac:dyDescent="0.2">
      <c r="A240" s="93"/>
      <c r="B240" s="121"/>
      <c r="C240" s="76" t="s">
        <v>211</v>
      </c>
      <c r="D240" s="77">
        <v>2</v>
      </c>
      <c r="E240" s="14"/>
      <c r="F240" s="14"/>
      <c r="G240" s="14"/>
      <c r="H240" s="30">
        <f t="shared" si="41"/>
        <v>0</v>
      </c>
      <c r="I240" s="14"/>
      <c r="J240" s="14"/>
      <c r="K240" s="30">
        <f t="shared" si="54"/>
        <v>0</v>
      </c>
      <c r="L240" s="14">
        <v>6</v>
      </c>
      <c r="M240" s="14"/>
      <c r="N240" s="14"/>
      <c r="O240" s="14">
        <f t="shared" si="62"/>
        <v>6</v>
      </c>
      <c r="P240" s="14">
        <f t="shared" si="63"/>
        <v>6</v>
      </c>
      <c r="Q240" s="14"/>
      <c r="R240" s="14">
        <f t="shared" si="55"/>
        <v>6</v>
      </c>
      <c r="S240" s="10"/>
      <c r="T240" s="10"/>
    </row>
    <row r="241" spans="1:21" x14ac:dyDescent="0.2">
      <c r="A241" s="93"/>
      <c r="B241" s="121"/>
      <c r="C241" s="76" t="s">
        <v>325</v>
      </c>
      <c r="D241" s="77">
        <v>2</v>
      </c>
      <c r="E241" s="14"/>
      <c r="F241" s="14"/>
      <c r="G241" s="14"/>
      <c r="H241" s="30">
        <f t="shared" si="41"/>
        <v>0</v>
      </c>
      <c r="I241" s="14"/>
      <c r="J241" s="14"/>
      <c r="K241" s="30">
        <f t="shared" si="54"/>
        <v>0</v>
      </c>
      <c r="L241" s="14">
        <v>5</v>
      </c>
      <c r="M241" s="14">
        <v>7.5</v>
      </c>
      <c r="N241" s="14"/>
      <c r="O241" s="14">
        <f t="shared" si="62"/>
        <v>12.5</v>
      </c>
      <c r="P241" s="14">
        <f t="shared" si="63"/>
        <v>12.5</v>
      </c>
      <c r="Q241" s="14"/>
      <c r="R241" s="14">
        <f t="shared" si="55"/>
        <v>12.5</v>
      </c>
      <c r="S241" s="10"/>
      <c r="T241" s="10"/>
    </row>
    <row r="242" spans="1:21" x14ac:dyDescent="0.2">
      <c r="A242" s="93"/>
      <c r="B242" s="121"/>
      <c r="C242" s="76" t="s">
        <v>216</v>
      </c>
      <c r="D242" s="77">
        <v>1</v>
      </c>
      <c r="E242" s="14"/>
      <c r="F242" s="14"/>
      <c r="G242" s="14"/>
      <c r="H242" s="30">
        <f t="shared" si="41"/>
        <v>0</v>
      </c>
      <c r="I242" s="14"/>
      <c r="J242" s="14"/>
      <c r="K242" s="30">
        <f t="shared" si="54"/>
        <v>0</v>
      </c>
      <c r="L242" s="14"/>
      <c r="M242" s="14"/>
      <c r="N242" s="14"/>
      <c r="O242" s="14">
        <f t="shared" si="62"/>
        <v>0</v>
      </c>
      <c r="P242" s="14">
        <f t="shared" si="63"/>
        <v>0</v>
      </c>
      <c r="Q242" s="14">
        <v>2</v>
      </c>
      <c r="R242" s="14">
        <f t="shared" si="55"/>
        <v>2</v>
      </c>
      <c r="S242" s="10"/>
      <c r="T242" s="10"/>
    </row>
    <row r="243" spans="1:21" x14ac:dyDescent="0.2">
      <c r="A243" s="93"/>
      <c r="B243" s="121"/>
      <c r="C243" s="76" t="s">
        <v>213</v>
      </c>
      <c r="D243" s="77">
        <v>2</v>
      </c>
      <c r="E243" s="14"/>
      <c r="F243" s="14"/>
      <c r="G243" s="14"/>
      <c r="H243" s="30">
        <f t="shared" si="41"/>
        <v>0</v>
      </c>
      <c r="I243" s="14">
        <v>0.8</v>
      </c>
      <c r="J243" s="14"/>
      <c r="K243" s="30">
        <f t="shared" si="54"/>
        <v>0.8</v>
      </c>
      <c r="L243" s="14"/>
      <c r="M243" s="14">
        <v>2</v>
      </c>
      <c r="N243" s="14"/>
      <c r="O243" s="14">
        <f t="shared" si="62"/>
        <v>2</v>
      </c>
      <c r="P243" s="14">
        <f t="shared" si="63"/>
        <v>2.8</v>
      </c>
      <c r="Q243" s="14">
        <v>1.5</v>
      </c>
      <c r="R243" s="14">
        <f t="shared" si="55"/>
        <v>4.3</v>
      </c>
      <c r="S243" s="10"/>
      <c r="T243" s="10"/>
    </row>
    <row r="244" spans="1:21" x14ac:dyDescent="0.2">
      <c r="A244" s="93"/>
      <c r="B244" s="124"/>
      <c r="C244" s="76" t="s">
        <v>217</v>
      </c>
      <c r="D244" s="77">
        <v>10</v>
      </c>
      <c r="E244" s="14"/>
      <c r="F244" s="14"/>
      <c r="G244" s="14"/>
      <c r="H244" s="30">
        <f t="shared" si="41"/>
        <v>0</v>
      </c>
      <c r="I244" s="14"/>
      <c r="J244" s="14"/>
      <c r="K244" s="30">
        <f t="shared" si="54"/>
        <v>0</v>
      </c>
      <c r="L244" s="14">
        <v>19.25</v>
      </c>
      <c r="M244" s="14">
        <v>53.3</v>
      </c>
      <c r="N244" s="14">
        <v>0.2</v>
      </c>
      <c r="O244" s="14">
        <f t="shared" si="62"/>
        <v>72.75</v>
      </c>
      <c r="P244" s="14">
        <f t="shared" si="63"/>
        <v>72.75</v>
      </c>
      <c r="Q244" s="14">
        <v>100.5</v>
      </c>
      <c r="R244" s="14">
        <f t="shared" si="55"/>
        <v>173.25</v>
      </c>
      <c r="S244" s="10"/>
      <c r="T244" s="10"/>
    </row>
    <row r="245" spans="1:21" x14ac:dyDescent="0.2">
      <c r="A245" s="93"/>
      <c r="B245" s="121" t="s">
        <v>203</v>
      </c>
      <c r="C245" s="76" t="s">
        <v>210</v>
      </c>
      <c r="D245" s="77">
        <v>47</v>
      </c>
      <c r="E245" s="14"/>
      <c r="F245" s="14"/>
      <c r="G245" s="14"/>
      <c r="H245" s="30">
        <f t="shared" si="41"/>
        <v>0</v>
      </c>
      <c r="I245" s="14"/>
      <c r="J245" s="14"/>
      <c r="K245" s="30">
        <f t="shared" si="54"/>
        <v>0</v>
      </c>
      <c r="L245" s="14"/>
      <c r="M245" s="14">
        <v>12.55</v>
      </c>
      <c r="N245" s="14"/>
      <c r="O245" s="14">
        <f t="shared" si="62"/>
        <v>12.55</v>
      </c>
      <c r="P245" s="14">
        <f t="shared" si="63"/>
        <v>12.55</v>
      </c>
      <c r="Q245" s="14">
        <v>0.6</v>
      </c>
      <c r="R245" s="14">
        <f t="shared" si="55"/>
        <v>13.15</v>
      </c>
      <c r="S245" s="10"/>
      <c r="T245" s="10"/>
    </row>
    <row r="246" spans="1:21" x14ac:dyDescent="0.2">
      <c r="A246" s="93"/>
      <c r="B246" s="121"/>
      <c r="C246" s="76" t="s">
        <v>273</v>
      </c>
      <c r="D246" s="77">
        <v>0</v>
      </c>
      <c r="E246" s="14"/>
      <c r="F246" s="14"/>
      <c r="G246" s="14"/>
      <c r="H246" s="30">
        <f t="shared" si="41"/>
        <v>0</v>
      </c>
      <c r="I246" s="14"/>
      <c r="J246" s="14"/>
      <c r="K246" s="30">
        <f t="shared" si="54"/>
        <v>0</v>
      </c>
      <c r="L246" s="14"/>
      <c r="M246" s="14"/>
      <c r="N246" s="14"/>
      <c r="O246" s="14">
        <f t="shared" si="62"/>
        <v>0</v>
      </c>
      <c r="P246" s="14">
        <f t="shared" si="63"/>
        <v>0</v>
      </c>
      <c r="Q246" s="14"/>
      <c r="R246" s="14">
        <f t="shared" si="55"/>
        <v>0</v>
      </c>
      <c r="S246" s="10"/>
      <c r="T246" s="10"/>
    </row>
    <row r="247" spans="1:21" x14ac:dyDescent="0.2">
      <c r="A247" s="93"/>
      <c r="B247" s="121"/>
      <c r="C247" s="76" t="s">
        <v>193</v>
      </c>
      <c r="D247" s="77">
        <v>1</v>
      </c>
      <c r="E247" s="14"/>
      <c r="F247" s="14"/>
      <c r="G247" s="14"/>
      <c r="H247" s="30">
        <f t="shared" si="41"/>
        <v>0</v>
      </c>
      <c r="I247" s="14"/>
      <c r="J247" s="14"/>
      <c r="K247" s="30">
        <f t="shared" si="54"/>
        <v>0</v>
      </c>
      <c r="L247" s="14">
        <v>0.45</v>
      </c>
      <c r="M247" s="14"/>
      <c r="N247" s="14"/>
      <c r="O247" s="14">
        <f t="shared" si="62"/>
        <v>0.45</v>
      </c>
      <c r="P247" s="14">
        <f t="shared" si="63"/>
        <v>0.45</v>
      </c>
      <c r="Q247" s="14">
        <v>0.15</v>
      </c>
      <c r="R247" s="14">
        <f t="shared" si="55"/>
        <v>0.6</v>
      </c>
      <c r="S247" s="10"/>
      <c r="T247" s="10"/>
    </row>
    <row r="248" spans="1:21" x14ac:dyDescent="0.2">
      <c r="A248" s="93"/>
      <c r="B248" s="121"/>
      <c r="C248" s="76" t="s">
        <v>206</v>
      </c>
      <c r="D248" s="77">
        <v>0</v>
      </c>
      <c r="E248" s="14"/>
      <c r="F248" s="14"/>
      <c r="G248" s="14"/>
      <c r="H248" s="30">
        <f t="shared" si="41"/>
        <v>0</v>
      </c>
      <c r="I248" s="14"/>
      <c r="J248" s="14"/>
      <c r="K248" s="30">
        <f t="shared" si="54"/>
        <v>0</v>
      </c>
      <c r="L248" s="14"/>
      <c r="M248" s="14"/>
      <c r="N248" s="14"/>
      <c r="O248" s="14">
        <f t="shared" si="62"/>
        <v>0</v>
      </c>
      <c r="P248" s="14">
        <f t="shared" si="63"/>
        <v>0</v>
      </c>
      <c r="Q248" s="14"/>
      <c r="R248" s="14">
        <f t="shared" si="55"/>
        <v>0</v>
      </c>
      <c r="S248" s="10"/>
      <c r="T248" s="10"/>
    </row>
    <row r="249" spans="1:21" x14ac:dyDescent="0.2">
      <c r="A249" s="93"/>
      <c r="B249" s="121"/>
      <c r="C249" s="76" t="s">
        <v>276</v>
      </c>
      <c r="D249" s="77">
        <v>0</v>
      </c>
      <c r="E249" s="14"/>
      <c r="F249" s="14"/>
      <c r="G249" s="14"/>
      <c r="H249" s="30">
        <f t="shared" si="41"/>
        <v>0</v>
      </c>
      <c r="I249" s="14"/>
      <c r="J249" s="14"/>
      <c r="K249" s="30">
        <f t="shared" si="54"/>
        <v>0</v>
      </c>
      <c r="L249" s="14"/>
      <c r="M249" s="14"/>
      <c r="N249" s="14"/>
      <c r="O249" s="14">
        <f t="shared" si="62"/>
        <v>0</v>
      </c>
      <c r="P249" s="14">
        <f t="shared" si="63"/>
        <v>0</v>
      </c>
      <c r="Q249" s="14"/>
      <c r="R249" s="14">
        <f t="shared" si="55"/>
        <v>0</v>
      </c>
      <c r="S249" s="10"/>
      <c r="T249" s="10"/>
    </row>
    <row r="250" spans="1:21" x14ac:dyDescent="0.2">
      <c r="A250" s="93"/>
      <c r="B250" s="121"/>
      <c r="C250" s="76" t="s">
        <v>199</v>
      </c>
      <c r="D250" s="77">
        <v>0</v>
      </c>
      <c r="E250" s="14"/>
      <c r="F250" s="14"/>
      <c r="G250" s="14"/>
      <c r="H250" s="30">
        <f t="shared" si="41"/>
        <v>0</v>
      </c>
      <c r="I250" s="14"/>
      <c r="J250" s="14"/>
      <c r="K250" s="30">
        <f t="shared" si="54"/>
        <v>0</v>
      </c>
      <c r="L250" s="14"/>
      <c r="M250" s="14"/>
      <c r="N250" s="14"/>
      <c r="O250" s="14">
        <f t="shared" si="62"/>
        <v>0</v>
      </c>
      <c r="P250" s="14">
        <f t="shared" si="63"/>
        <v>0</v>
      </c>
      <c r="Q250" s="14"/>
      <c r="R250" s="14">
        <f t="shared" si="55"/>
        <v>0</v>
      </c>
      <c r="S250" s="10"/>
      <c r="T250" s="10"/>
    </row>
    <row r="251" spans="1:21" x14ac:dyDescent="0.2">
      <c r="A251" s="93"/>
      <c r="B251" s="121"/>
      <c r="C251" s="76" t="s">
        <v>274</v>
      </c>
      <c r="D251" s="77">
        <v>3</v>
      </c>
      <c r="E251" s="14"/>
      <c r="F251" s="14">
        <v>1.5</v>
      </c>
      <c r="G251" s="14"/>
      <c r="H251" s="30">
        <f t="shared" si="41"/>
        <v>1.5</v>
      </c>
      <c r="I251" s="14">
        <v>1.5</v>
      </c>
      <c r="J251" s="14"/>
      <c r="K251" s="30">
        <f t="shared" si="54"/>
        <v>3</v>
      </c>
      <c r="L251" s="14"/>
      <c r="M251" s="14">
        <v>0.02</v>
      </c>
      <c r="N251" s="14"/>
      <c r="O251" s="14">
        <f t="shared" si="62"/>
        <v>0.02</v>
      </c>
      <c r="P251" s="14">
        <f t="shared" si="63"/>
        <v>3.02</v>
      </c>
      <c r="Q251" s="14"/>
      <c r="R251" s="14">
        <f t="shared" si="55"/>
        <v>3.02</v>
      </c>
      <c r="S251" s="9"/>
      <c r="T251" s="9"/>
      <c r="U251" s="8"/>
    </row>
    <row r="252" spans="1:21" x14ac:dyDescent="0.2">
      <c r="A252" s="93"/>
      <c r="B252" s="121"/>
      <c r="C252" s="76" t="s">
        <v>203</v>
      </c>
      <c r="D252" s="77">
        <v>0</v>
      </c>
      <c r="E252" s="14"/>
      <c r="F252" s="14"/>
      <c r="G252" s="14"/>
      <c r="H252" s="30">
        <f t="shared" si="41"/>
        <v>0</v>
      </c>
      <c r="I252" s="14"/>
      <c r="J252" s="14"/>
      <c r="K252" s="30">
        <f t="shared" si="54"/>
        <v>0</v>
      </c>
      <c r="L252" s="14"/>
      <c r="M252" s="14"/>
      <c r="N252" s="14"/>
      <c r="O252" s="14">
        <f t="shared" si="62"/>
        <v>0</v>
      </c>
      <c r="P252" s="14">
        <f t="shared" si="63"/>
        <v>0</v>
      </c>
      <c r="Q252" s="14"/>
      <c r="R252" s="14">
        <f t="shared" si="55"/>
        <v>0</v>
      </c>
      <c r="S252" s="9"/>
      <c r="T252" s="9"/>
      <c r="U252" s="8"/>
    </row>
    <row r="253" spans="1:21" x14ac:dyDescent="0.2">
      <c r="A253" s="93"/>
      <c r="B253" s="124"/>
      <c r="C253" s="76" t="s">
        <v>212</v>
      </c>
      <c r="D253" s="77">
        <v>11</v>
      </c>
      <c r="E253" s="14"/>
      <c r="F253" s="14"/>
      <c r="G253" s="14"/>
      <c r="H253" s="30">
        <f t="shared" si="41"/>
        <v>0</v>
      </c>
      <c r="I253" s="14"/>
      <c r="J253" s="14"/>
      <c r="K253" s="30">
        <f t="shared" si="54"/>
        <v>0</v>
      </c>
      <c r="L253" s="14">
        <v>0.5</v>
      </c>
      <c r="M253" s="14">
        <v>7.77</v>
      </c>
      <c r="N253" s="14"/>
      <c r="O253" s="14">
        <f t="shared" si="62"/>
        <v>8.27</v>
      </c>
      <c r="P253" s="14">
        <f t="shared" si="63"/>
        <v>8.27</v>
      </c>
      <c r="Q253" s="14"/>
      <c r="R253" s="14">
        <f t="shared" si="55"/>
        <v>8.27</v>
      </c>
      <c r="S253" s="10"/>
      <c r="T253" s="10"/>
    </row>
    <row r="254" spans="1:21" x14ac:dyDescent="0.2">
      <c r="A254" s="93"/>
      <c r="B254" s="121" t="s">
        <v>432</v>
      </c>
      <c r="C254" s="76" t="s">
        <v>194</v>
      </c>
      <c r="D254" s="77">
        <v>17</v>
      </c>
      <c r="E254" s="14"/>
      <c r="F254" s="14"/>
      <c r="G254" s="14"/>
      <c r="H254" s="30">
        <f t="shared" ref="H254:H264" si="64">SUM(E254:G254)</f>
        <v>0</v>
      </c>
      <c r="I254" s="14"/>
      <c r="J254" s="14"/>
      <c r="K254" s="30">
        <f t="shared" si="54"/>
        <v>0</v>
      </c>
      <c r="L254" s="14">
        <v>0.6</v>
      </c>
      <c r="M254" s="14">
        <v>8.65</v>
      </c>
      <c r="N254" s="14">
        <v>1.1000000000000001</v>
      </c>
      <c r="O254" s="14">
        <f t="shared" si="62"/>
        <v>10.35</v>
      </c>
      <c r="P254" s="14">
        <f t="shared" si="63"/>
        <v>10.35</v>
      </c>
      <c r="Q254" s="14">
        <v>0.3</v>
      </c>
      <c r="R254" s="14">
        <f t="shared" si="55"/>
        <v>10.65</v>
      </c>
      <c r="S254" s="10"/>
      <c r="T254" s="10"/>
    </row>
    <row r="255" spans="1:21" x14ac:dyDescent="0.2">
      <c r="A255" s="93"/>
      <c r="B255" s="121"/>
      <c r="C255" s="76" t="s">
        <v>192</v>
      </c>
      <c r="D255" s="77">
        <v>1</v>
      </c>
      <c r="E255" s="14"/>
      <c r="F255" s="14"/>
      <c r="G255" s="14"/>
      <c r="H255" s="30">
        <f t="shared" si="64"/>
        <v>0</v>
      </c>
      <c r="I255" s="14"/>
      <c r="J255" s="14"/>
      <c r="K255" s="30">
        <f t="shared" si="54"/>
        <v>0</v>
      </c>
      <c r="L255" s="14"/>
      <c r="M255" s="14">
        <v>0.5</v>
      </c>
      <c r="N255" s="14"/>
      <c r="O255" s="14">
        <f t="shared" si="62"/>
        <v>0.5</v>
      </c>
      <c r="P255" s="14">
        <f t="shared" si="63"/>
        <v>0.5</v>
      </c>
      <c r="Q255" s="14"/>
      <c r="R255" s="14">
        <f t="shared" si="55"/>
        <v>0.5</v>
      </c>
      <c r="S255" s="10"/>
      <c r="T255" s="10"/>
    </row>
    <row r="256" spans="1:21" x14ac:dyDescent="0.2">
      <c r="A256" s="93"/>
      <c r="B256" s="121"/>
      <c r="C256" s="76" t="s">
        <v>280</v>
      </c>
      <c r="D256" s="77">
        <v>0</v>
      </c>
      <c r="E256" s="14"/>
      <c r="F256" s="14"/>
      <c r="G256" s="14"/>
      <c r="H256" s="30">
        <f t="shared" si="64"/>
        <v>0</v>
      </c>
      <c r="I256" s="14"/>
      <c r="J256" s="14"/>
      <c r="K256" s="30">
        <f t="shared" si="54"/>
        <v>0</v>
      </c>
      <c r="L256" s="14"/>
      <c r="M256" s="14"/>
      <c r="N256" s="14"/>
      <c r="O256" s="14">
        <f t="shared" si="62"/>
        <v>0</v>
      </c>
      <c r="P256" s="14">
        <f t="shared" si="63"/>
        <v>0</v>
      </c>
      <c r="Q256" s="14"/>
      <c r="R256" s="14">
        <f t="shared" si="55"/>
        <v>0</v>
      </c>
      <c r="S256" s="10"/>
      <c r="T256" s="10"/>
    </row>
    <row r="257" spans="1:20" x14ac:dyDescent="0.2">
      <c r="A257" s="93"/>
      <c r="B257" s="121"/>
      <c r="C257" s="76" t="s">
        <v>354</v>
      </c>
      <c r="D257" s="77">
        <v>1</v>
      </c>
      <c r="E257" s="14"/>
      <c r="F257" s="14"/>
      <c r="G257" s="14"/>
      <c r="H257" s="30">
        <f t="shared" si="64"/>
        <v>0</v>
      </c>
      <c r="I257" s="14"/>
      <c r="J257" s="14"/>
      <c r="K257" s="30">
        <f t="shared" si="54"/>
        <v>0</v>
      </c>
      <c r="L257" s="14">
        <v>0.1</v>
      </c>
      <c r="M257" s="14">
        <v>1.4</v>
      </c>
      <c r="N257" s="14"/>
      <c r="O257" s="14">
        <f t="shared" si="62"/>
        <v>1.5</v>
      </c>
      <c r="P257" s="14">
        <f t="shared" si="63"/>
        <v>1.5</v>
      </c>
      <c r="Q257" s="14"/>
      <c r="R257" s="14">
        <f t="shared" si="55"/>
        <v>1.5</v>
      </c>
      <c r="S257" s="10"/>
      <c r="T257" s="10"/>
    </row>
    <row r="258" spans="1:20" x14ac:dyDescent="0.2">
      <c r="A258" s="93"/>
      <c r="B258" s="121"/>
      <c r="C258" s="76" t="s">
        <v>198</v>
      </c>
      <c r="D258" s="77">
        <v>1</v>
      </c>
      <c r="E258" s="14"/>
      <c r="F258" s="14"/>
      <c r="G258" s="14"/>
      <c r="H258" s="30">
        <f t="shared" si="64"/>
        <v>0</v>
      </c>
      <c r="I258" s="14"/>
      <c r="J258" s="14"/>
      <c r="K258" s="30">
        <f t="shared" si="54"/>
        <v>0</v>
      </c>
      <c r="L258" s="14"/>
      <c r="M258" s="14">
        <v>0.95</v>
      </c>
      <c r="N258" s="14"/>
      <c r="O258" s="14">
        <f t="shared" si="62"/>
        <v>0.95</v>
      </c>
      <c r="P258" s="14">
        <f t="shared" si="63"/>
        <v>0.95</v>
      </c>
      <c r="Q258" s="14"/>
      <c r="R258" s="14">
        <f t="shared" si="55"/>
        <v>0.95</v>
      </c>
      <c r="S258" s="10"/>
      <c r="T258" s="10"/>
    </row>
    <row r="259" spans="1:20" x14ac:dyDescent="0.2">
      <c r="A259" s="93"/>
      <c r="B259" s="121"/>
      <c r="C259" s="76" t="s">
        <v>386</v>
      </c>
      <c r="D259" s="77">
        <v>0</v>
      </c>
      <c r="E259" s="14"/>
      <c r="F259" s="14"/>
      <c r="G259" s="14"/>
      <c r="H259" s="30">
        <f t="shared" si="64"/>
        <v>0</v>
      </c>
      <c r="I259" s="14"/>
      <c r="J259" s="14"/>
      <c r="K259" s="30">
        <f t="shared" si="54"/>
        <v>0</v>
      </c>
      <c r="L259" s="14"/>
      <c r="M259" s="14"/>
      <c r="N259" s="14"/>
      <c r="O259" s="14">
        <f t="shared" si="62"/>
        <v>0</v>
      </c>
      <c r="P259" s="14">
        <f t="shared" si="63"/>
        <v>0</v>
      </c>
      <c r="Q259" s="14"/>
      <c r="R259" s="14">
        <f t="shared" si="55"/>
        <v>0</v>
      </c>
      <c r="S259" s="10"/>
      <c r="T259" s="10"/>
    </row>
    <row r="260" spans="1:20" x14ac:dyDescent="0.2">
      <c r="A260" s="93"/>
      <c r="B260" s="121"/>
      <c r="C260" s="76" t="s">
        <v>326</v>
      </c>
      <c r="D260" s="77">
        <v>0</v>
      </c>
      <c r="E260" s="14"/>
      <c r="F260" s="14"/>
      <c r="G260" s="14"/>
      <c r="H260" s="30">
        <f t="shared" si="64"/>
        <v>0</v>
      </c>
      <c r="I260" s="14"/>
      <c r="J260" s="14"/>
      <c r="K260" s="30">
        <f t="shared" si="54"/>
        <v>0</v>
      </c>
      <c r="L260" s="14"/>
      <c r="M260" s="14"/>
      <c r="N260" s="14"/>
      <c r="O260" s="14">
        <f t="shared" si="62"/>
        <v>0</v>
      </c>
      <c r="P260" s="14">
        <f t="shared" si="63"/>
        <v>0</v>
      </c>
      <c r="Q260" s="14"/>
      <c r="R260" s="14">
        <f t="shared" si="55"/>
        <v>0</v>
      </c>
      <c r="S260" s="10"/>
      <c r="T260" s="10"/>
    </row>
    <row r="261" spans="1:20" x14ac:dyDescent="0.2">
      <c r="A261" s="93"/>
      <c r="B261" s="121"/>
      <c r="C261" s="76" t="s">
        <v>197</v>
      </c>
      <c r="D261" s="77">
        <v>3</v>
      </c>
      <c r="E261" s="14"/>
      <c r="F261" s="14"/>
      <c r="G261" s="14"/>
      <c r="H261" s="30">
        <f t="shared" si="64"/>
        <v>0</v>
      </c>
      <c r="I261" s="14"/>
      <c r="J261" s="14"/>
      <c r="K261" s="30">
        <f t="shared" si="54"/>
        <v>0</v>
      </c>
      <c r="L261" s="14">
        <v>0.25</v>
      </c>
      <c r="M261" s="14">
        <v>3.85</v>
      </c>
      <c r="N261" s="14">
        <v>0.3</v>
      </c>
      <c r="O261" s="14">
        <f t="shared" si="62"/>
        <v>4.3999999999999995</v>
      </c>
      <c r="P261" s="14">
        <f t="shared" si="63"/>
        <v>4.3999999999999995</v>
      </c>
      <c r="Q261" s="14"/>
      <c r="R261" s="14">
        <f t="shared" si="55"/>
        <v>4.3999999999999995</v>
      </c>
      <c r="S261" s="10"/>
      <c r="T261" s="10"/>
    </row>
    <row r="262" spans="1:20" x14ac:dyDescent="0.2">
      <c r="A262" s="93"/>
      <c r="B262" s="121"/>
      <c r="C262" s="76" t="s">
        <v>278</v>
      </c>
      <c r="D262" s="77">
        <v>0</v>
      </c>
      <c r="E262" s="14"/>
      <c r="F262" s="14"/>
      <c r="G262" s="14"/>
      <c r="H262" s="30">
        <f t="shared" si="64"/>
        <v>0</v>
      </c>
      <c r="I262" s="14"/>
      <c r="J262" s="14"/>
      <c r="K262" s="30">
        <f t="shared" si="54"/>
        <v>0</v>
      </c>
      <c r="L262" s="14"/>
      <c r="M262" s="14"/>
      <c r="N262" s="14"/>
      <c r="O262" s="14">
        <f t="shared" si="62"/>
        <v>0</v>
      </c>
      <c r="P262" s="14">
        <f t="shared" si="63"/>
        <v>0</v>
      </c>
      <c r="Q262" s="14"/>
      <c r="R262" s="14">
        <f t="shared" si="55"/>
        <v>0</v>
      </c>
      <c r="S262" s="10"/>
      <c r="T262" s="10"/>
    </row>
    <row r="263" spans="1:20" x14ac:dyDescent="0.2">
      <c r="A263" s="93"/>
      <c r="B263" s="124"/>
      <c r="C263" s="76" t="s">
        <v>279</v>
      </c>
      <c r="D263" s="77">
        <v>0</v>
      </c>
      <c r="E263" s="14"/>
      <c r="F263" s="14"/>
      <c r="G263" s="14"/>
      <c r="H263" s="30">
        <f t="shared" si="64"/>
        <v>0</v>
      </c>
      <c r="I263" s="14"/>
      <c r="J263" s="14"/>
      <c r="K263" s="30">
        <f t="shared" si="54"/>
        <v>0</v>
      </c>
      <c r="L263" s="14"/>
      <c r="M263" s="14"/>
      <c r="N263" s="14"/>
      <c r="O263" s="14">
        <f t="shared" si="62"/>
        <v>0</v>
      </c>
      <c r="P263" s="14">
        <f t="shared" si="63"/>
        <v>0</v>
      </c>
      <c r="Q263" s="14"/>
      <c r="R263" s="14">
        <f t="shared" si="55"/>
        <v>0</v>
      </c>
      <c r="S263" s="10"/>
      <c r="T263" s="10"/>
    </row>
    <row r="264" spans="1:20" x14ac:dyDescent="0.2">
      <c r="A264" s="93"/>
      <c r="B264" s="121" t="s">
        <v>209</v>
      </c>
      <c r="C264" s="76" t="s">
        <v>196</v>
      </c>
      <c r="D264" s="77">
        <v>1</v>
      </c>
      <c r="E264" s="14"/>
      <c r="F264" s="14"/>
      <c r="G264" s="14"/>
      <c r="H264" s="30">
        <f t="shared" si="64"/>
        <v>0</v>
      </c>
      <c r="I264" s="14"/>
      <c r="J264" s="14"/>
      <c r="K264" s="30">
        <f t="shared" si="54"/>
        <v>0</v>
      </c>
      <c r="L264" s="14"/>
      <c r="M264" s="14">
        <v>0.3</v>
      </c>
      <c r="N264" s="14"/>
      <c r="O264" s="14">
        <f t="shared" si="62"/>
        <v>0.3</v>
      </c>
      <c r="P264" s="14">
        <f t="shared" si="63"/>
        <v>0.3</v>
      </c>
      <c r="Q264" s="14">
        <v>0.2</v>
      </c>
      <c r="R264" s="14">
        <f t="shared" si="55"/>
        <v>0.5</v>
      </c>
      <c r="S264" s="10"/>
      <c r="T264" s="10"/>
    </row>
    <row r="265" spans="1:20" x14ac:dyDescent="0.2">
      <c r="A265" s="93"/>
      <c r="B265" s="121"/>
      <c r="C265" s="76" t="s">
        <v>209</v>
      </c>
      <c r="D265" s="77">
        <v>3</v>
      </c>
      <c r="E265" s="14"/>
      <c r="F265" s="14"/>
      <c r="G265" s="14"/>
      <c r="H265" s="30">
        <f t="shared" ref="H265:H329" si="65">SUM(E265:G265)</f>
        <v>0</v>
      </c>
      <c r="I265" s="14"/>
      <c r="J265" s="14"/>
      <c r="K265" s="30">
        <f t="shared" si="54"/>
        <v>0</v>
      </c>
      <c r="L265" s="14">
        <v>20</v>
      </c>
      <c r="M265" s="14">
        <v>21</v>
      </c>
      <c r="N265" s="14">
        <v>1.5</v>
      </c>
      <c r="O265" s="14">
        <f t="shared" si="62"/>
        <v>42.5</v>
      </c>
      <c r="P265" s="14">
        <f t="shared" si="63"/>
        <v>42.5</v>
      </c>
      <c r="Q265" s="14">
        <v>13.5</v>
      </c>
      <c r="R265" s="14">
        <f t="shared" si="55"/>
        <v>56</v>
      </c>
      <c r="S265" s="10"/>
      <c r="T265" s="10"/>
    </row>
    <row r="266" spans="1:20" x14ac:dyDescent="0.2">
      <c r="A266" s="93"/>
      <c r="B266" s="121"/>
      <c r="C266" s="76" t="s">
        <v>295</v>
      </c>
      <c r="D266" s="77">
        <v>1</v>
      </c>
      <c r="E266" s="14"/>
      <c r="F266" s="14"/>
      <c r="G266" s="14"/>
      <c r="H266" s="30">
        <f>SUM(E266:G266)</f>
        <v>0</v>
      </c>
      <c r="I266" s="14"/>
      <c r="J266" s="14"/>
      <c r="K266" s="30">
        <f>+SUM(H266:J266)</f>
        <v>0</v>
      </c>
      <c r="L266" s="14"/>
      <c r="M266" s="14"/>
      <c r="N266" s="14"/>
      <c r="O266" s="14">
        <f>+SUM(L266:N266)</f>
        <v>0</v>
      </c>
      <c r="P266" s="14">
        <f>+SUM(K266+O266)</f>
        <v>0</v>
      </c>
      <c r="Q266" s="14">
        <v>0.5</v>
      </c>
      <c r="R266" s="14">
        <f>+SUM(P266:Q266)</f>
        <v>0.5</v>
      </c>
      <c r="S266" s="10"/>
      <c r="T266" s="10"/>
    </row>
    <row r="267" spans="1:20" x14ac:dyDescent="0.2">
      <c r="A267" s="93"/>
      <c r="B267" s="121"/>
      <c r="C267" s="82" t="s">
        <v>306</v>
      </c>
      <c r="D267" s="83">
        <v>0</v>
      </c>
      <c r="E267" s="17"/>
      <c r="F267" s="17"/>
      <c r="G267" s="17"/>
      <c r="H267" s="32">
        <f t="shared" si="65"/>
        <v>0</v>
      </c>
      <c r="I267" s="17"/>
      <c r="J267" s="17"/>
      <c r="K267" s="32">
        <f t="shared" si="54"/>
        <v>0</v>
      </c>
      <c r="L267" s="17"/>
      <c r="M267" s="17"/>
      <c r="N267" s="17"/>
      <c r="O267" s="17">
        <f>+SUM(L267:N267)</f>
        <v>0</v>
      </c>
      <c r="P267" s="17">
        <f>+SUM(K267+O267)</f>
        <v>0</v>
      </c>
      <c r="Q267" s="17"/>
      <c r="R267" s="17">
        <f t="shared" si="55"/>
        <v>0</v>
      </c>
      <c r="S267" s="10"/>
      <c r="T267" s="10"/>
    </row>
    <row r="268" spans="1:20" ht="15" x14ac:dyDescent="0.25">
      <c r="A268" s="230" t="s">
        <v>0</v>
      </c>
      <c r="B268" s="231"/>
      <c r="C268" s="232" t="s">
        <v>0</v>
      </c>
      <c r="D268" s="53">
        <f>SUM(D237:D267)</f>
        <v>111</v>
      </c>
      <c r="E268" s="54">
        <f>SUM(E237:E267)</f>
        <v>0</v>
      </c>
      <c r="F268" s="54">
        <f>SUM(F237:F267)</f>
        <v>5</v>
      </c>
      <c r="G268" s="54">
        <f>SUM(G237:G267)</f>
        <v>1</v>
      </c>
      <c r="H268" s="54">
        <f>SUM(H237:H267)</f>
        <v>6</v>
      </c>
      <c r="I268" s="54">
        <f t="shared" ref="I268:R268" si="66">SUM(I237:I267)</f>
        <v>2.8</v>
      </c>
      <c r="J268" s="54">
        <f t="shared" si="66"/>
        <v>0</v>
      </c>
      <c r="K268" s="54">
        <f t="shared" si="66"/>
        <v>8.8000000000000007</v>
      </c>
      <c r="L268" s="54">
        <f t="shared" si="66"/>
        <v>55.150000000000006</v>
      </c>
      <c r="M268" s="54">
        <f t="shared" si="66"/>
        <v>124.78999999999999</v>
      </c>
      <c r="N268" s="54">
        <f t="shared" si="66"/>
        <v>28.1</v>
      </c>
      <c r="O268" s="54">
        <f t="shared" si="66"/>
        <v>208.04000000000002</v>
      </c>
      <c r="P268" s="54">
        <f t="shared" si="66"/>
        <v>216.84000000000003</v>
      </c>
      <c r="Q268" s="54">
        <f t="shared" si="66"/>
        <v>126.25</v>
      </c>
      <c r="R268" s="55">
        <f t="shared" si="66"/>
        <v>343.08999999999992</v>
      </c>
      <c r="S268" s="10"/>
      <c r="T268" s="10"/>
    </row>
    <row r="269" spans="1:20" x14ac:dyDescent="0.2">
      <c r="A269" s="101" t="s">
        <v>10</v>
      </c>
      <c r="B269" s="126" t="s">
        <v>222</v>
      </c>
      <c r="C269" s="95" t="s">
        <v>222</v>
      </c>
      <c r="D269" s="47">
        <v>16</v>
      </c>
      <c r="E269" s="48"/>
      <c r="F269" s="48"/>
      <c r="G269" s="48"/>
      <c r="H269" s="48">
        <f>SUM(E269:G269)</f>
        <v>0</v>
      </c>
      <c r="I269" s="48"/>
      <c r="J269" s="48">
        <v>0.15</v>
      </c>
      <c r="K269" s="48">
        <f>+SUM(H269:J269)</f>
        <v>0.15</v>
      </c>
      <c r="L269" s="96">
        <v>2.41</v>
      </c>
      <c r="M269" s="96">
        <v>3.39</v>
      </c>
      <c r="N269" s="96">
        <v>5.0999999999999996</v>
      </c>
      <c r="O269" s="96">
        <f>+SUM(L269:N269)</f>
        <v>10.9</v>
      </c>
      <c r="P269" s="96">
        <f>+SUM(K269+O269)</f>
        <v>11.05</v>
      </c>
      <c r="Q269" s="96">
        <v>9.1199999999999992</v>
      </c>
      <c r="R269" s="96">
        <f>+SUM(P269:Q269)</f>
        <v>20.170000000000002</v>
      </c>
      <c r="S269" s="10"/>
      <c r="T269" s="10"/>
    </row>
    <row r="270" spans="1:20" ht="14.25" x14ac:dyDescent="0.2">
      <c r="A270" s="102"/>
      <c r="B270" s="139"/>
      <c r="C270" s="97" t="s">
        <v>282</v>
      </c>
      <c r="D270" s="50">
        <v>1</v>
      </c>
      <c r="E270" s="30"/>
      <c r="F270" s="30"/>
      <c r="G270" s="30"/>
      <c r="H270" s="30">
        <f>SUM(E270:G270)</f>
        <v>0</v>
      </c>
      <c r="I270" s="30"/>
      <c r="J270" s="30"/>
      <c r="K270" s="30">
        <f>+SUM(H270:J270)</f>
        <v>0</v>
      </c>
      <c r="L270" s="31"/>
      <c r="M270" s="31">
        <v>2</v>
      </c>
      <c r="N270" s="31"/>
      <c r="O270" s="31">
        <f>+SUM(L270:N270)</f>
        <v>2</v>
      </c>
      <c r="P270" s="31">
        <f>+SUM(K270+O270)</f>
        <v>2</v>
      </c>
      <c r="Q270" s="31"/>
      <c r="R270" s="31">
        <f>+SUM(P270:Q270)</f>
        <v>2</v>
      </c>
      <c r="S270" s="10"/>
      <c r="T270" s="10"/>
    </row>
    <row r="271" spans="1:20" x14ac:dyDescent="0.2">
      <c r="A271" s="103"/>
      <c r="B271" s="127" t="s">
        <v>220</v>
      </c>
      <c r="C271" s="97" t="s">
        <v>358</v>
      </c>
      <c r="D271" s="50">
        <v>4</v>
      </c>
      <c r="E271" s="30"/>
      <c r="F271" s="30"/>
      <c r="G271" s="30"/>
      <c r="H271" s="30">
        <f t="shared" si="65"/>
        <v>0</v>
      </c>
      <c r="I271" s="30"/>
      <c r="J271" s="30"/>
      <c r="K271" s="30">
        <f t="shared" ref="K271:K278" si="67">+SUM(H271:J271)</f>
        <v>0</v>
      </c>
      <c r="L271" s="31">
        <v>0.5</v>
      </c>
      <c r="M271" s="31">
        <v>1.6</v>
      </c>
      <c r="N271" s="31">
        <v>0.5</v>
      </c>
      <c r="O271" s="31">
        <f>+SUM(L271:N271)</f>
        <v>2.6</v>
      </c>
      <c r="P271" s="31">
        <f>+SUM(K271+O271)</f>
        <v>2.6</v>
      </c>
      <c r="Q271" s="31"/>
      <c r="R271" s="31">
        <f t="shared" ref="R271:R278" si="68">+SUM(P271:Q271)</f>
        <v>2.6</v>
      </c>
      <c r="S271" s="10"/>
      <c r="T271" s="10"/>
    </row>
    <row r="272" spans="1:20" ht="14.25" x14ac:dyDescent="0.2">
      <c r="A272" s="102"/>
      <c r="B272" s="127"/>
      <c r="C272" s="97" t="s">
        <v>281</v>
      </c>
      <c r="D272" s="50">
        <v>2</v>
      </c>
      <c r="E272" s="30"/>
      <c r="F272" s="30"/>
      <c r="G272" s="30"/>
      <c r="H272" s="30">
        <f t="shared" si="65"/>
        <v>0</v>
      </c>
      <c r="I272" s="30"/>
      <c r="J272" s="30"/>
      <c r="K272" s="30">
        <f t="shared" si="67"/>
        <v>0</v>
      </c>
      <c r="L272" s="31"/>
      <c r="M272" s="31">
        <v>1.35</v>
      </c>
      <c r="N272" s="31">
        <v>0.65</v>
      </c>
      <c r="O272" s="31">
        <f>+SUM(L272:N272)</f>
        <v>2</v>
      </c>
      <c r="P272" s="31">
        <f>+SUM(K272+O272)</f>
        <v>2</v>
      </c>
      <c r="Q272" s="31">
        <v>0.5</v>
      </c>
      <c r="R272" s="31">
        <f t="shared" si="68"/>
        <v>2.5</v>
      </c>
      <c r="S272" s="10"/>
      <c r="T272" s="10"/>
    </row>
    <row r="273" spans="1:20" ht="14.25" x14ac:dyDescent="0.2">
      <c r="A273" s="102"/>
      <c r="B273" s="139"/>
      <c r="C273" s="97" t="s">
        <v>328</v>
      </c>
      <c r="D273" s="50">
        <v>0</v>
      </c>
      <c r="E273" s="30"/>
      <c r="F273" s="30"/>
      <c r="G273" s="30"/>
      <c r="H273" s="30">
        <f t="shared" si="65"/>
        <v>0</v>
      </c>
      <c r="I273" s="30"/>
      <c r="J273" s="30"/>
      <c r="K273" s="30">
        <f t="shared" si="67"/>
        <v>0</v>
      </c>
      <c r="L273" s="31"/>
      <c r="M273" s="31"/>
      <c r="N273" s="31"/>
      <c r="O273" s="31">
        <f t="shared" ref="O273:O278" si="69">+SUM(L273:N273)</f>
        <v>0</v>
      </c>
      <c r="P273" s="31">
        <f t="shared" ref="P273:P278" si="70">+SUM(K273+O273)</f>
        <v>0</v>
      </c>
      <c r="Q273" s="31"/>
      <c r="R273" s="31">
        <f t="shared" si="68"/>
        <v>0</v>
      </c>
      <c r="S273" s="10"/>
      <c r="T273" s="10"/>
    </row>
    <row r="274" spans="1:20" ht="14.25" x14ac:dyDescent="0.2">
      <c r="A274" s="102"/>
      <c r="B274" s="127" t="s">
        <v>433</v>
      </c>
      <c r="C274" s="97" t="s">
        <v>223</v>
      </c>
      <c r="D274" s="50">
        <v>2</v>
      </c>
      <c r="E274" s="30"/>
      <c r="F274" s="30"/>
      <c r="G274" s="30"/>
      <c r="H274" s="30">
        <f t="shared" si="65"/>
        <v>0</v>
      </c>
      <c r="I274" s="30"/>
      <c r="J274" s="30"/>
      <c r="K274" s="30">
        <f t="shared" si="67"/>
        <v>0</v>
      </c>
      <c r="L274" s="31"/>
      <c r="M274" s="31">
        <v>70</v>
      </c>
      <c r="N274" s="31">
        <v>101.45</v>
      </c>
      <c r="O274" s="31">
        <f t="shared" si="69"/>
        <v>171.45</v>
      </c>
      <c r="P274" s="31">
        <f t="shared" si="70"/>
        <v>171.45</v>
      </c>
      <c r="Q274" s="31"/>
      <c r="R274" s="31">
        <f t="shared" si="68"/>
        <v>171.45</v>
      </c>
      <c r="S274" s="10"/>
      <c r="T274" s="10"/>
    </row>
    <row r="275" spans="1:20" ht="14.25" x14ac:dyDescent="0.2">
      <c r="A275" s="102"/>
      <c r="B275" s="139"/>
      <c r="C275" s="97" t="s">
        <v>329</v>
      </c>
      <c r="D275" s="50">
        <v>3</v>
      </c>
      <c r="E275" s="30"/>
      <c r="F275" s="30"/>
      <c r="G275" s="30"/>
      <c r="H275" s="30">
        <f t="shared" si="65"/>
        <v>0</v>
      </c>
      <c r="I275" s="30"/>
      <c r="J275" s="30"/>
      <c r="K275" s="30">
        <f t="shared" si="67"/>
        <v>0</v>
      </c>
      <c r="L275" s="31"/>
      <c r="M275" s="31">
        <v>1.45</v>
      </c>
      <c r="N275" s="31">
        <v>0.6</v>
      </c>
      <c r="O275" s="31">
        <f t="shared" si="69"/>
        <v>2.0499999999999998</v>
      </c>
      <c r="P275" s="31">
        <f t="shared" si="70"/>
        <v>2.0499999999999998</v>
      </c>
      <c r="Q275" s="31">
        <v>0.9</v>
      </c>
      <c r="R275" s="31">
        <f t="shared" si="68"/>
        <v>2.9499999999999997</v>
      </c>
      <c r="S275" s="10"/>
      <c r="T275" s="10"/>
    </row>
    <row r="276" spans="1:20" ht="14.25" x14ac:dyDescent="0.2">
      <c r="A276" s="102"/>
      <c r="B276" s="127" t="s">
        <v>434</v>
      </c>
      <c r="C276" s="97" t="s">
        <v>221</v>
      </c>
      <c r="D276" s="50">
        <v>1</v>
      </c>
      <c r="E276" s="30"/>
      <c r="F276" s="30"/>
      <c r="G276" s="30"/>
      <c r="H276" s="30">
        <f t="shared" si="65"/>
        <v>0</v>
      </c>
      <c r="I276" s="30"/>
      <c r="J276" s="30"/>
      <c r="K276" s="30">
        <f t="shared" si="67"/>
        <v>0</v>
      </c>
      <c r="L276" s="31"/>
      <c r="M276" s="31"/>
      <c r="N276" s="31">
        <v>0.01</v>
      </c>
      <c r="O276" s="31">
        <f t="shared" si="69"/>
        <v>0.01</v>
      </c>
      <c r="P276" s="31">
        <f t="shared" si="70"/>
        <v>0.01</v>
      </c>
      <c r="Q276" s="31"/>
      <c r="R276" s="31">
        <f t="shared" si="68"/>
        <v>0.01</v>
      </c>
      <c r="S276" s="10"/>
      <c r="T276" s="10"/>
    </row>
    <row r="277" spans="1:20" ht="14.25" x14ac:dyDescent="0.2">
      <c r="A277" s="102"/>
      <c r="B277" s="127"/>
      <c r="C277" s="97" t="s">
        <v>384</v>
      </c>
      <c r="D277" s="50">
        <v>0</v>
      </c>
      <c r="E277" s="30"/>
      <c r="F277" s="30"/>
      <c r="G277" s="30"/>
      <c r="H277" s="30">
        <f t="shared" si="65"/>
        <v>0</v>
      </c>
      <c r="I277" s="30"/>
      <c r="J277" s="30"/>
      <c r="K277" s="30">
        <f t="shared" si="67"/>
        <v>0</v>
      </c>
      <c r="L277" s="31"/>
      <c r="M277" s="31"/>
      <c r="N277" s="31"/>
      <c r="O277" s="31">
        <f t="shared" si="69"/>
        <v>0</v>
      </c>
      <c r="P277" s="31">
        <f t="shared" si="70"/>
        <v>0</v>
      </c>
      <c r="Q277" s="31"/>
      <c r="R277" s="31">
        <f t="shared" si="68"/>
        <v>0</v>
      </c>
      <c r="S277" s="10"/>
      <c r="T277" s="10"/>
    </row>
    <row r="278" spans="1:20" ht="14.25" x14ac:dyDescent="0.2">
      <c r="A278" s="104"/>
      <c r="B278" s="140"/>
      <c r="C278" s="98" t="s">
        <v>284</v>
      </c>
      <c r="D278" s="99">
        <v>0</v>
      </c>
      <c r="E278" s="69"/>
      <c r="F278" s="69"/>
      <c r="G278" s="69"/>
      <c r="H278" s="69">
        <f t="shared" si="65"/>
        <v>0</v>
      </c>
      <c r="I278" s="69"/>
      <c r="J278" s="69"/>
      <c r="K278" s="69">
        <f t="shared" si="67"/>
        <v>0</v>
      </c>
      <c r="L278" s="100"/>
      <c r="M278" s="100"/>
      <c r="N278" s="100"/>
      <c r="O278" s="100">
        <f t="shared" si="69"/>
        <v>0</v>
      </c>
      <c r="P278" s="100">
        <f t="shared" si="70"/>
        <v>0</v>
      </c>
      <c r="Q278" s="100"/>
      <c r="R278" s="100">
        <f t="shared" si="68"/>
        <v>0</v>
      </c>
      <c r="S278" s="10"/>
      <c r="T278" s="10"/>
    </row>
    <row r="279" spans="1:20" ht="15" x14ac:dyDescent="0.25">
      <c r="A279" s="230" t="s">
        <v>0</v>
      </c>
      <c r="B279" s="231"/>
      <c r="C279" s="232" t="s">
        <v>0</v>
      </c>
      <c r="D279" s="105">
        <f>+SUM(D269:D278)</f>
        <v>29</v>
      </c>
      <c r="E279" s="106">
        <f>SUM(E269:E278)</f>
        <v>0</v>
      </c>
      <c r="F279" s="106">
        <f t="shared" ref="F279:R279" si="71">SUM(F269:F278)</f>
        <v>0</v>
      </c>
      <c r="G279" s="106">
        <f t="shared" si="71"/>
        <v>0</v>
      </c>
      <c r="H279" s="106">
        <f t="shared" si="71"/>
        <v>0</v>
      </c>
      <c r="I279" s="106">
        <f t="shared" si="71"/>
        <v>0</v>
      </c>
      <c r="J279" s="106">
        <f t="shared" si="71"/>
        <v>0.15</v>
      </c>
      <c r="K279" s="106">
        <f t="shared" si="71"/>
        <v>0.15</v>
      </c>
      <c r="L279" s="106">
        <f t="shared" si="71"/>
        <v>2.91</v>
      </c>
      <c r="M279" s="106">
        <f t="shared" si="71"/>
        <v>79.790000000000006</v>
      </c>
      <c r="N279" s="106">
        <f t="shared" si="71"/>
        <v>108.31</v>
      </c>
      <c r="O279" s="106">
        <f t="shared" si="71"/>
        <v>191.01</v>
      </c>
      <c r="P279" s="106">
        <f t="shared" si="71"/>
        <v>191.16</v>
      </c>
      <c r="Q279" s="106">
        <f t="shared" si="71"/>
        <v>10.52</v>
      </c>
      <c r="R279" s="107">
        <f t="shared" si="71"/>
        <v>201.67999999999998</v>
      </c>
      <c r="S279" s="10"/>
      <c r="T279" s="10"/>
    </row>
    <row r="280" spans="1:20" s="8" customFormat="1" x14ac:dyDescent="0.2">
      <c r="A280" s="70" t="s">
        <v>11</v>
      </c>
      <c r="B280" s="133" t="s">
        <v>436</v>
      </c>
      <c r="C280" s="95" t="s">
        <v>226</v>
      </c>
      <c r="D280" s="108">
        <v>8</v>
      </c>
      <c r="E280" s="96"/>
      <c r="F280" s="96"/>
      <c r="G280" s="96"/>
      <c r="H280" s="48">
        <f t="shared" si="65"/>
        <v>0</v>
      </c>
      <c r="I280" s="96"/>
      <c r="J280" s="96"/>
      <c r="K280" s="48">
        <f>+SUM(H280:J280)</f>
        <v>0</v>
      </c>
      <c r="L280" s="96"/>
      <c r="M280" s="96">
        <v>0.28999999999999998</v>
      </c>
      <c r="N280" s="96">
        <v>0.21</v>
      </c>
      <c r="O280" s="96">
        <f>+SUM(L280:N280)</f>
        <v>0.5</v>
      </c>
      <c r="P280" s="96">
        <f>+SUM(K280+O280)</f>
        <v>0.5</v>
      </c>
      <c r="Q280" s="96">
        <v>0.28000000000000003</v>
      </c>
      <c r="R280" s="96">
        <f>+SUM(P280:Q280)</f>
        <v>0.78</v>
      </c>
      <c r="S280" s="9"/>
      <c r="T280" s="9"/>
    </row>
    <row r="281" spans="1:20" s="8" customFormat="1" x14ac:dyDescent="0.2">
      <c r="A281" s="71"/>
      <c r="B281" s="133"/>
      <c r="C281" s="97" t="s">
        <v>285</v>
      </c>
      <c r="D281" s="109">
        <v>0</v>
      </c>
      <c r="E281" s="31"/>
      <c r="F281" s="31"/>
      <c r="G281" s="31"/>
      <c r="H281" s="30">
        <f t="shared" si="65"/>
        <v>0</v>
      </c>
      <c r="I281" s="31"/>
      <c r="J281" s="31"/>
      <c r="K281" s="30">
        <f t="shared" ref="K281:K289" si="72">+SUM(H281:J281)</f>
        <v>0</v>
      </c>
      <c r="L281" s="31"/>
      <c r="M281" s="31"/>
      <c r="N281" s="31"/>
      <c r="O281" s="31">
        <f t="shared" ref="O281:O289" si="73">+SUM(L281:N281)</f>
        <v>0</v>
      </c>
      <c r="P281" s="31">
        <f t="shared" ref="P281:P289" si="74">+SUM(K281+O281)</f>
        <v>0</v>
      </c>
      <c r="Q281" s="31"/>
      <c r="R281" s="31">
        <f t="shared" ref="R281:R289" si="75">+SUM(P281:Q281)</f>
        <v>0</v>
      </c>
      <c r="S281" s="9"/>
      <c r="T281" s="9"/>
    </row>
    <row r="282" spans="1:20" s="8" customFormat="1" x14ac:dyDescent="0.2">
      <c r="A282" s="71"/>
      <c r="B282" s="133"/>
      <c r="C282" s="97" t="s">
        <v>331</v>
      </c>
      <c r="D282" s="109">
        <v>0</v>
      </c>
      <c r="E282" s="31"/>
      <c r="F282" s="31"/>
      <c r="G282" s="31"/>
      <c r="H282" s="30">
        <f t="shared" si="65"/>
        <v>0</v>
      </c>
      <c r="I282" s="31"/>
      <c r="J282" s="31"/>
      <c r="K282" s="30">
        <f t="shared" si="72"/>
        <v>0</v>
      </c>
      <c r="L282" s="31"/>
      <c r="M282" s="31"/>
      <c r="N282" s="31"/>
      <c r="O282" s="31">
        <f t="shared" si="73"/>
        <v>0</v>
      </c>
      <c r="P282" s="31">
        <f t="shared" si="74"/>
        <v>0</v>
      </c>
      <c r="Q282" s="31"/>
      <c r="R282" s="31">
        <f t="shared" si="75"/>
        <v>0</v>
      </c>
      <c r="S282" s="9"/>
      <c r="T282" s="9"/>
    </row>
    <row r="283" spans="1:20" s="8" customFormat="1" x14ac:dyDescent="0.2">
      <c r="A283" s="71"/>
      <c r="B283" s="134"/>
      <c r="C283" s="97" t="s">
        <v>332</v>
      </c>
      <c r="D283" s="109">
        <v>0</v>
      </c>
      <c r="E283" s="31"/>
      <c r="F283" s="31"/>
      <c r="G283" s="31"/>
      <c r="H283" s="30">
        <f t="shared" si="65"/>
        <v>0</v>
      </c>
      <c r="I283" s="31"/>
      <c r="J283" s="31"/>
      <c r="K283" s="30">
        <f t="shared" si="72"/>
        <v>0</v>
      </c>
      <c r="L283" s="31"/>
      <c r="M283" s="31"/>
      <c r="N283" s="31"/>
      <c r="O283" s="31">
        <f t="shared" si="73"/>
        <v>0</v>
      </c>
      <c r="P283" s="31">
        <f t="shared" si="74"/>
        <v>0</v>
      </c>
      <c r="Q283" s="31"/>
      <c r="R283" s="31">
        <f t="shared" si="75"/>
        <v>0</v>
      </c>
      <c r="S283" s="9"/>
      <c r="T283" s="9"/>
    </row>
    <row r="284" spans="1:20" s="8" customFormat="1" x14ac:dyDescent="0.2">
      <c r="A284" s="71"/>
      <c r="B284" s="133" t="s">
        <v>437</v>
      </c>
      <c r="C284" s="97" t="s">
        <v>407</v>
      </c>
      <c r="D284" s="109">
        <v>3</v>
      </c>
      <c r="E284" s="31"/>
      <c r="F284" s="31"/>
      <c r="G284" s="31"/>
      <c r="H284" s="30">
        <f t="shared" si="65"/>
        <v>0</v>
      </c>
      <c r="I284" s="31"/>
      <c r="J284" s="31"/>
      <c r="K284" s="30">
        <f t="shared" si="72"/>
        <v>0</v>
      </c>
      <c r="L284" s="31"/>
      <c r="M284" s="31">
        <v>0.3</v>
      </c>
      <c r="N284" s="31">
        <v>0.1</v>
      </c>
      <c r="O284" s="31">
        <f t="shared" si="73"/>
        <v>0.4</v>
      </c>
      <c r="P284" s="31">
        <f t="shared" si="74"/>
        <v>0.4</v>
      </c>
      <c r="Q284" s="31">
        <v>3.64</v>
      </c>
      <c r="R284" s="31">
        <f t="shared" si="75"/>
        <v>4.04</v>
      </c>
      <c r="S284" s="9"/>
      <c r="T284" s="9"/>
    </row>
    <row r="285" spans="1:20" s="8" customFormat="1" x14ac:dyDescent="0.2">
      <c r="A285" s="71"/>
      <c r="B285" s="134"/>
      <c r="C285" s="97" t="s">
        <v>288</v>
      </c>
      <c r="D285" s="109">
        <v>1</v>
      </c>
      <c r="E285" s="31"/>
      <c r="F285" s="31"/>
      <c r="G285" s="31"/>
      <c r="H285" s="30">
        <f t="shared" si="65"/>
        <v>0</v>
      </c>
      <c r="I285" s="31"/>
      <c r="J285" s="31"/>
      <c r="K285" s="30">
        <f t="shared" si="72"/>
        <v>0</v>
      </c>
      <c r="L285" s="31">
        <v>0.3</v>
      </c>
      <c r="M285" s="31">
        <v>0.1</v>
      </c>
      <c r="N285" s="31"/>
      <c r="O285" s="31">
        <f t="shared" si="73"/>
        <v>0.4</v>
      </c>
      <c r="P285" s="31">
        <f t="shared" si="74"/>
        <v>0.4</v>
      </c>
      <c r="Q285" s="31">
        <v>0</v>
      </c>
      <c r="R285" s="31">
        <f t="shared" si="75"/>
        <v>0.4</v>
      </c>
      <c r="S285" s="9"/>
      <c r="T285" s="9"/>
    </row>
    <row r="286" spans="1:20" s="8" customFormat="1" x14ac:dyDescent="0.2">
      <c r="A286" s="71"/>
      <c r="B286" s="133" t="s">
        <v>438</v>
      </c>
      <c r="C286" s="97" t="s">
        <v>225</v>
      </c>
      <c r="D286" s="109">
        <v>1</v>
      </c>
      <c r="E286" s="31"/>
      <c r="F286" s="31"/>
      <c r="G286" s="31"/>
      <c r="H286" s="30">
        <f t="shared" si="65"/>
        <v>0</v>
      </c>
      <c r="I286" s="31"/>
      <c r="J286" s="31"/>
      <c r="K286" s="30">
        <f t="shared" si="72"/>
        <v>0</v>
      </c>
      <c r="L286" s="31"/>
      <c r="M286" s="31"/>
      <c r="N286" s="31">
        <v>100</v>
      </c>
      <c r="O286" s="31">
        <f t="shared" si="73"/>
        <v>100</v>
      </c>
      <c r="P286" s="31">
        <f t="shared" si="74"/>
        <v>100</v>
      </c>
      <c r="Q286" s="31">
        <v>0</v>
      </c>
      <c r="R286" s="31">
        <f t="shared" si="75"/>
        <v>100</v>
      </c>
      <c r="S286" s="9"/>
      <c r="T286" s="9"/>
    </row>
    <row r="287" spans="1:20" s="8" customFormat="1" x14ac:dyDescent="0.2">
      <c r="A287" s="71"/>
      <c r="B287" s="133"/>
      <c r="C287" s="97" t="s">
        <v>333</v>
      </c>
      <c r="D287" s="109">
        <v>0</v>
      </c>
      <c r="E287" s="31"/>
      <c r="F287" s="31"/>
      <c r="G287" s="31"/>
      <c r="H287" s="30">
        <f t="shared" si="65"/>
        <v>0</v>
      </c>
      <c r="I287" s="31"/>
      <c r="J287" s="31"/>
      <c r="K287" s="30">
        <f t="shared" si="72"/>
        <v>0</v>
      </c>
      <c r="L287" s="31"/>
      <c r="M287" s="31"/>
      <c r="N287" s="31"/>
      <c r="O287" s="31">
        <f t="shared" si="73"/>
        <v>0</v>
      </c>
      <c r="P287" s="31">
        <f t="shared" si="74"/>
        <v>0</v>
      </c>
      <c r="Q287" s="31"/>
      <c r="R287" s="31">
        <f t="shared" si="75"/>
        <v>0</v>
      </c>
      <c r="S287" s="9"/>
      <c r="T287" s="9"/>
    </row>
    <row r="288" spans="1:20" s="8" customFormat="1" x14ac:dyDescent="0.2">
      <c r="A288" s="71"/>
      <c r="B288" s="134"/>
      <c r="C288" s="97" t="s">
        <v>287</v>
      </c>
      <c r="D288" s="109">
        <v>0</v>
      </c>
      <c r="E288" s="31"/>
      <c r="F288" s="31"/>
      <c r="G288" s="31"/>
      <c r="H288" s="30">
        <f t="shared" si="65"/>
        <v>0</v>
      </c>
      <c r="I288" s="31"/>
      <c r="J288" s="31"/>
      <c r="K288" s="30">
        <f t="shared" si="72"/>
        <v>0</v>
      </c>
      <c r="L288" s="31"/>
      <c r="M288" s="31"/>
      <c r="N288" s="31"/>
      <c r="O288" s="31">
        <f t="shared" si="73"/>
        <v>0</v>
      </c>
      <c r="P288" s="31">
        <f t="shared" si="74"/>
        <v>0</v>
      </c>
      <c r="Q288" s="31"/>
      <c r="R288" s="31">
        <f t="shared" si="75"/>
        <v>0</v>
      </c>
      <c r="S288" s="9"/>
      <c r="T288" s="9"/>
    </row>
    <row r="289" spans="1:20" s="8" customFormat="1" x14ac:dyDescent="0.2">
      <c r="A289" s="71"/>
      <c r="B289" s="133" t="s">
        <v>439</v>
      </c>
      <c r="C289" s="110" t="s">
        <v>286</v>
      </c>
      <c r="D289" s="111">
        <v>0</v>
      </c>
      <c r="E289" s="112"/>
      <c r="F289" s="112"/>
      <c r="G289" s="112"/>
      <c r="H289" s="32">
        <f t="shared" si="65"/>
        <v>0</v>
      </c>
      <c r="I289" s="112"/>
      <c r="J289" s="112"/>
      <c r="K289" s="32">
        <f t="shared" si="72"/>
        <v>0</v>
      </c>
      <c r="L289" s="112"/>
      <c r="M289" s="112"/>
      <c r="N289" s="112"/>
      <c r="O289" s="112">
        <f t="shared" si="73"/>
        <v>0</v>
      </c>
      <c r="P289" s="112">
        <f t="shared" si="74"/>
        <v>0</v>
      </c>
      <c r="Q289" s="112"/>
      <c r="R289" s="112">
        <f t="shared" si="75"/>
        <v>0</v>
      </c>
      <c r="S289" s="9"/>
      <c r="T289" s="9"/>
    </row>
    <row r="290" spans="1:20" ht="15" x14ac:dyDescent="0.25">
      <c r="A290" s="230" t="s">
        <v>0</v>
      </c>
      <c r="B290" s="231"/>
      <c r="C290" s="232" t="s">
        <v>0</v>
      </c>
      <c r="D290" s="105">
        <f>+SUM(D280:D289)</f>
        <v>13</v>
      </c>
      <c r="E290" s="106">
        <f>SUM(E280:E289)</f>
        <v>0</v>
      </c>
      <c r="F290" s="106">
        <f>SUM(F280:F289)</f>
        <v>0</v>
      </c>
      <c r="G290" s="106">
        <f>SUM(G280:G289)</f>
        <v>0</v>
      </c>
      <c r="H290" s="106">
        <f>SUM(H280:H289)</f>
        <v>0</v>
      </c>
      <c r="I290" s="106">
        <f t="shared" ref="I290:R290" si="76">+SUM(I280:I289)</f>
        <v>0</v>
      </c>
      <c r="J290" s="106">
        <f t="shared" si="76"/>
        <v>0</v>
      </c>
      <c r="K290" s="106">
        <f t="shared" si="76"/>
        <v>0</v>
      </c>
      <c r="L290" s="106">
        <f t="shared" si="76"/>
        <v>0.3</v>
      </c>
      <c r="M290" s="106">
        <f t="shared" si="76"/>
        <v>0.69</v>
      </c>
      <c r="N290" s="106">
        <f t="shared" si="76"/>
        <v>100.31</v>
      </c>
      <c r="O290" s="106">
        <f t="shared" si="76"/>
        <v>101.3</v>
      </c>
      <c r="P290" s="106">
        <f t="shared" si="76"/>
        <v>101.3</v>
      </c>
      <c r="Q290" s="106">
        <f t="shared" si="76"/>
        <v>3.92</v>
      </c>
      <c r="R290" s="107">
        <f t="shared" si="76"/>
        <v>105.22</v>
      </c>
      <c r="S290" s="10"/>
      <c r="T290" s="10"/>
    </row>
    <row r="291" spans="1:20" x14ac:dyDescent="0.2">
      <c r="A291" s="93" t="s">
        <v>4</v>
      </c>
      <c r="B291" s="120" t="s">
        <v>440</v>
      </c>
      <c r="C291" s="73" t="s">
        <v>233</v>
      </c>
      <c r="D291" s="74">
        <v>3</v>
      </c>
      <c r="E291" s="39"/>
      <c r="F291" s="39"/>
      <c r="G291" s="39"/>
      <c r="H291" s="48">
        <f t="shared" si="65"/>
        <v>0</v>
      </c>
      <c r="I291" s="39"/>
      <c r="J291" s="39"/>
      <c r="K291" s="48">
        <f t="shared" ref="K291:K338" si="77">+SUM(H291:J291)</f>
        <v>0</v>
      </c>
      <c r="L291" s="39"/>
      <c r="M291" s="39">
        <v>50</v>
      </c>
      <c r="N291" s="39">
        <v>158.05000000000001</v>
      </c>
      <c r="O291" s="39">
        <f t="shared" ref="O291:O304" si="78">+SUM(L291:N291)</f>
        <v>208.05</v>
      </c>
      <c r="P291" s="39">
        <f t="shared" ref="P291:P304" si="79">+SUM(K291+O291)</f>
        <v>208.05</v>
      </c>
      <c r="Q291" s="96"/>
      <c r="R291" s="39">
        <f t="shared" ref="R291:R338" si="80">+SUM(P291:Q291)</f>
        <v>208.05</v>
      </c>
      <c r="S291" s="10"/>
      <c r="T291" s="10"/>
    </row>
    <row r="292" spans="1:20" x14ac:dyDescent="0.2">
      <c r="A292" s="93"/>
      <c r="B292" s="121"/>
      <c r="C292" s="76" t="s">
        <v>239</v>
      </c>
      <c r="D292" s="77">
        <v>1</v>
      </c>
      <c r="E292" s="14"/>
      <c r="F292" s="14"/>
      <c r="G292" s="14"/>
      <c r="H292" s="30">
        <f t="shared" si="65"/>
        <v>0</v>
      </c>
      <c r="I292" s="14"/>
      <c r="J292" s="14"/>
      <c r="K292" s="30">
        <f t="shared" si="77"/>
        <v>0</v>
      </c>
      <c r="L292" s="14">
        <v>5</v>
      </c>
      <c r="M292" s="14">
        <v>30</v>
      </c>
      <c r="N292" s="14">
        <v>5</v>
      </c>
      <c r="O292" s="14">
        <f t="shared" si="78"/>
        <v>40</v>
      </c>
      <c r="P292" s="14">
        <f t="shared" si="79"/>
        <v>40</v>
      </c>
      <c r="Q292" s="31"/>
      <c r="R292" s="14">
        <f t="shared" si="80"/>
        <v>40</v>
      </c>
      <c r="S292" s="10"/>
      <c r="T292" s="10"/>
    </row>
    <row r="293" spans="1:20" x14ac:dyDescent="0.2">
      <c r="A293" s="93"/>
      <c r="B293" s="124"/>
      <c r="C293" s="76" t="s">
        <v>334</v>
      </c>
      <c r="D293" s="77">
        <v>1</v>
      </c>
      <c r="E293" s="14"/>
      <c r="F293" s="14"/>
      <c r="G293" s="14"/>
      <c r="H293" s="30">
        <f t="shared" si="65"/>
        <v>0</v>
      </c>
      <c r="I293" s="14"/>
      <c r="J293" s="14"/>
      <c r="K293" s="30">
        <f t="shared" si="77"/>
        <v>0</v>
      </c>
      <c r="L293" s="14"/>
      <c r="M293" s="14">
        <v>0.2</v>
      </c>
      <c r="N293" s="14">
        <v>0.8</v>
      </c>
      <c r="O293" s="14">
        <f t="shared" si="78"/>
        <v>1</v>
      </c>
      <c r="P293" s="14">
        <f t="shared" si="79"/>
        <v>1</v>
      </c>
      <c r="Q293" s="31"/>
      <c r="R293" s="14">
        <f t="shared" si="80"/>
        <v>1</v>
      </c>
      <c r="S293" s="10"/>
      <c r="T293" s="10"/>
    </row>
    <row r="294" spans="1:20" x14ac:dyDescent="0.2">
      <c r="A294" s="93"/>
      <c r="B294" s="121" t="s">
        <v>441</v>
      </c>
      <c r="C294" s="76" t="s">
        <v>252</v>
      </c>
      <c r="D294" s="77">
        <v>16</v>
      </c>
      <c r="E294" s="14"/>
      <c r="F294" s="14"/>
      <c r="G294" s="14"/>
      <c r="H294" s="30">
        <f t="shared" si="65"/>
        <v>0</v>
      </c>
      <c r="I294" s="14">
        <v>0.6</v>
      </c>
      <c r="J294" s="14"/>
      <c r="K294" s="30">
        <f t="shared" si="77"/>
        <v>0.6</v>
      </c>
      <c r="L294" s="14">
        <v>3.5</v>
      </c>
      <c r="M294" s="14">
        <v>10.06</v>
      </c>
      <c r="N294" s="14">
        <v>19.39</v>
      </c>
      <c r="O294" s="14">
        <f t="shared" si="78"/>
        <v>32.950000000000003</v>
      </c>
      <c r="P294" s="14">
        <f t="shared" si="79"/>
        <v>33.550000000000004</v>
      </c>
      <c r="Q294" s="31">
        <v>5</v>
      </c>
      <c r="R294" s="14">
        <f t="shared" si="80"/>
        <v>38.550000000000004</v>
      </c>
      <c r="S294" s="10"/>
      <c r="T294" s="10"/>
    </row>
    <row r="295" spans="1:20" x14ac:dyDescent="0.2">
      <c r="A295" s="93"/>
      <c r="B295" s="121"/>
      <c r="C295" s="76" t="s">
        <v>249</v>
      </c>
      <c r="D295" s="77">
        <v>12</v>
      </c>
      <c r="E295" s="14"/>
      <c r="F295" s="14"/>
      <c r="G295" s="14"/>
      <c r="H295" s="30">
        <f t="shared" si="65"/>
        <v>0</v>
      </c>
      <c r="I295" s="14">
        <v>0.53</v>
      </c>
      <c r="J295" s="14"/>
      <c r="K295" s="30">
        <f t="shared" si="77"/>
        <v>0.53</v>
      </c>
      <c r="L295" s="14">
        <v>2.5</v>
      </c>
      <c r="M295" s="14">
        <v>7.8</v>
      </c>
      <c r="N295" s="14">
        <v>17.760000000000002</v>
      </c>
      <c r="O295" s="14">
        <f t="shared" si="78"/>
        <v>28.060000000000002</v>
      </c>
      <c r="P295" s="14">
        <f t="shared" si="79"/>
        <v>28.590000000000003</v>
      </c>
      <c r="Q295" s="31">
        <v>3</v>
      </c>
      <c r="R295" s="14">
        <f t="shared" si="80"/>
        <v>31.590000000000003</v>
      </c>
      <c r="S295" s="10"/>
      <c r="T295" s="10"/>
    </row>
    <row r="296" spans="1:20" x14ac:dyDescent="0.2">
      <c r="A296" s="93"/>
      <c r="B296" s="124"/>
      <c r="C296" s="76" t="s">
        <v>257</v>
      </c>
      <c r="D296" s="77">
        <v>12</v>
      </c>
      <c r="E296" s="14"/>
      <c r="F296" s="14"/>
      <c r="G296" s="14"/>
      <c r="H296" s="30">
        <f t="shared" si="65"/>
        <v>0</v>
      </c>
      <c r="I296" s="14">
        <v>0.3</v>
      </c>
      <c r="J296" s="14"/>
      <c r="K296" s="30">
        <f t="shared" si="77"/>
        <v>0.3</v>
      </c>
      <c r="L296" s="14">
        <v>6.8</v>
      </c>
      <c r="M296" s="14">
        <v>14.64</v>
      </c>
      <c r="N296" s="14">
        <v>9.6300000000000008</v>
      </c>
      <c r="O296" s="14">
        <f t="shared" si="78"/>
        <v>31.07</v>
      </c>
      <c r="P296" s="14">
        <f t="shared" si="79"/>
        <v>31.37</v>
      </c>
      <c r="Q296" s="31"/>
      <c r="R296" s="14">
        <f t="shared" si="80"/>
        <v>31.37</v>
      </c>
      <c r="S296" s="10"/>
      <c r="T296" s="10"/>
    </row>
    <row r="297" spans="1:20" x14ac:dyDescent="0.2">
      <c r="A297" s="93"/>
      <c r="B297" s="121" t="s">
        <v>442</v>
      </c>
      <c r="C297" s="76" t="s">
        <v>256</v>
      </c>
      <c r="D297" s="77">
        <v>16</v>
      </c>
      <c r="E297" s="14"/>
      <c r="F297" s="14"/>
      <c r="G297" s="14"/>
      <c r="H297" s="30">
        <f t="shared" si="65"/>
        <v>0</v>
      </c>
      <c r="I297" s="14">
        <v>0.5</v>
      </c>
      <c r="J297" s="14"/>
      <c r="K297" s="30">
        <f t="shared" si="77"/>
        <v>0.5</v>
      </c>
      <c r="L297" s="14"/>
      <c r="M297" s="14">
        <v>6.8</v>
      </c>
      <c r="N297" s="14">
        <v>31.07</v>
      </c>
      <c r="O297" s="14">
        <f t="shared" si="78"/>
        <v>37.869999999999997</v>
      </c>
      <c r="P297" s="14">
        <f t="shared" si="79"/>
        <v>38.369999999999997</v>
      </c>
      <c r="Q297" s="31"/>
      <c r="R297" s="14">
        <f t="shared" si="80"/>
        <v>38.369999999999997</v>
      </c>
      <c r="S297" s="10"/>
      <c r="T297" s="10"/>
    </row>
    <row r="298" spans="1:20" x14ac:dyDescent="0.2">
      <c r="A298" s="93"/>
      <c r="B298" s="121"/>
      <c r="C298" s="76" t="s">
        <v>229</v>
      </c>
      <c r="D298" s="77">
        <v>4</v>
      </c>
      <c r="E298" s="14"/>
      <c r="F298" s="14"/>
      <c r="G298" s="14"/>
      <c r="H298" s="30">
        <f t="shared" si="65"/>
        <v>0</v>
      </c>
      <c r="I298" s="14">
        <v>0.1</v>
      </c>
      <c r="J298" s="14"/>
      <c r="K298" s="30">
        <f t="shared" si="77"/>
        <v>0.1</v>
      </c>
      <c r="L298" s="14"/>
      <c r="M298" s="14">
        <v>0.5</v>
      </c>
      <c r="N298" s="14">
        <v>1.1399999999999999</v>
      </c>
      <c r="O298" s="14">
        <f t="shared" si="78"/>
        <v>1.64</v>
      </c>
      <c r="P298" s="14">
        <f t="shared" si="79"/>
        <v>1.74</v>
      </c>
      <c r="Q298" s="31"/>
      <c r="R298" s="14">
        <f t="shared" si="80"/>
        <v>1.74</v>
      </c>
      <c r="S298" s="10"/>
      <c r="T298" s="10"/>
    </row>
    <row r="299" spans="1:20" x14ac:dyDescent="0.2">
      <c r="A299" s="93"/>
      <c r="B299" s="121"/>
      <c r="C299" s="76" t="s">
        <v>246</v>
      </c>
      <c r="D299" s="77">
        <v>2</v>
      </c>
      <c r="E299" s="14"/>
      <c r="F299" s="14"/>
      <c r="G299" s="14"/>
      <c r="H299" s="30">
        <f t="shared" si="65"/>
        <v>0</v>
      </c>
      <c r="I299" s="14"/>
      <c r="J299" s="14"/>
      <c r="K299" s="30">
        <f t="shared" si="77"/>
        <v>0</v>
      </c>
      <c r="L299" s="14"/>
      <c r="M299" s="14">
        <v>1.5</v>
      </c>
      <c r="N299" s="14">
        <v>3.01</v>
      </c>
      <c r="O299" s="14">
        <f t="shared" si="78"/>
        <v>4.51</v>
      </c>
      <c r="P299" s="14">
        <f t="shared" si="79"/>
        <v>4.51</v>
      </c>
      <c r="Q299" s="31"/>
      <c r="R299" s="14">
        <f t="shared" si="80"/>
        <v>4.51</v>
      </c>
      <c r="S299" s="10"/>
      <c r="T299" s="10"/>
    </row>
    <row r="300" spans="1:20" x14ac:dyDescent="0.2">
      <c r="A300" s="93"/>
      <c r="B300" s="124"/>
      <c r="C300" s="76" t="s">
        <v>230</v>
      </c>
      <c r="D300" s="77">
        <v>2</v>
      </c>
      <c r="E300" s="14"/>
      <c r="F300" s="14"/>
      <c r="G300" s="14"/>
      <c r="H300" s="30">
        <f t="shared" si="65"/>
        <v>0</v>
      </c>
      <c r="I300" s="14"/>
      <c r="J300" s="14"/>
      <c r="K300" s="30">
        <f t="shared" si="77"/>
        <v>0</v>
      </c>
      <c r="L300" s="14"/>
      <c r="M300" s="14">
        <v>0.7</v>
      </c>
      <c r="N300" s="14">
        <v>2.2999999999999998</v>
      </c>
      <c r="O300" s="14">
        <f t="shared" si="78"/>
        <v>3</v>
      </c>
      <c r="P300" s="14">
        <f t="shared" si="79"/>
        <v>3</v>
      </c>
      <c r="Q300" s="31">
        <v>1</v>
      </c>
      <c r="R300" s="14">
        <f t="shared" si="80"/>
        <v>4</v>
      </c>
      <c r="S300" s="10"/>
      <c r="T300" s="10"/>
    </row>
    <row r="301" spans="1:20" x14ac:dyDescent="0.2">
      <c r="A301" s="93"/>
      <c r="B301" s="121" t="s">
        <v>259</v>
      </c>
      <c r="C301" s="76" t="s">
        <v>259</v>
      </c>
      <c r="D301" s="77">
        <v>3</v>
      </c>
      <c r="E301" s="14"/>
      <c r="F301" s="14"/>
      <c r="G301" s="14"/>
      <c r="H301" s="30">
        <f t="shared" si="65"/>
        <v>0</v>
      </c>
      <c r="I301" s="14"/>
      <c r="J301" s="14"/>
      <c r="K301" s="30">
        <f t="shared" si="77"/>
        <v>0</v>
      </c>
      <c r="L301" s="14">
        <v>10</v>
      </c>
      <c r="M301" s="14">
        <v>20.5</v>
      </c>
      <c r="N301" s="14">
        <v>41.35</v>
      </c>
      <c r="O301" s="14">
        <f t="shared" si="78"/>
        <v>71.849999999999994</v>
      </c>
      <c r="P301" s="14">
        <f t="shared" si="79"/>
        <v>71.849999999999994</v>
      </c>
      <c r="Q301" s="31"/>
      <c r="R301" s="14">
        <f t="shared" si="80"/>
        <v>71.849999999999994</v>
      </c>
      <c r="S301" s="10"/>
      <c r="T301" s="10"/>
    </row>
    <row r="302" spans="1:20" x14ac:dyDescent="0.2">
      <c r="A302" s="93"/>
      <c r="B302" s="121"/>
      <c r="C302" s="76" t="s">
        <v>335</v>
      </c>
      <c r="D302" s="77">
        <v>8</v>
      </c>
      <c r="E302" s="14"/>
      <c r="F302" s="14"/>
      <c r="G302" s="14"/>
      <c r="H302" s="30">
        <f t="shared" si="65"/>
        <v>0</v>
      </c>
      <c r="I302" s="14">
        <v>3.8</v>
      </c>
      <c r="J302" s="14"/>
      <c r="K302" s="30">
        <f t="shared" si="77"/>
        <v>3.8</v>
      </c>
      <c r="L302" s="14">
        <v>1.5</v>
      </c>
      <c r="M302" s="14">
        <v>3.7</v>
      </c>
      <c r="N302" s="14">
        <v>3.79</v>
      </c>
      <c r="O302" s="14">
        <f t="shared" si="78"/>
        <v>8.99</v>
      </c>
      <c r="P302" s="14">
        <f t="shared" si="79"/>
        <v>12.79</v>
      </c>
      <c r="Q302" s="31"/>
      <c r="R302" s="14">
        <f t="shared" si="80"/>
        <v>12.79</v>
      </c>
      <c r="S302" s="10"/>
      <c r="T302" s="10"/>
    </row>
    <row r="303" spans="1:20" x14ac:dyDescent="0.2">
      <c r="A303" s="93"/>
      <c r="B303" s="121"/>
      <c r="C303" s="76" t="s">
        <v>235</v>
      </c>
      <c r="D303" s="77">
        <v>3</v>
      </c>
      <c r="E303" s="14"/>
      <c r="F303" s="14"/>
      <c r="G303" s="14"/>
      <c r="H303" s="30">
        <f t="shared" si="65"/>
        <v>0</v>
      </c>
      <c r="I303" s="14"/>
      <c r="J303" s="14"/>
      <c r="K303" s="30">
        <f t="shared" si="77"/>
        <v>0</v>
      </c>
      <c r="L303" s="14">
        <v>299</v>
      </c>
      <c r="M303" s="14">
        <v>400.6</v>
      </c>
      <c r="N303" s="14">
        <v>501.4</v>
      </c>
      <c r="O303" s="14">
        <f t="shared" si="78"/>
        <v>1201</v>
      </c>
      <c r="P303" s="14">
        <f t="shared" si="79"/>
        <v>1201</v>
      </c>
      <c r="Q303" s="31">
        <v>1</v>
      </c>
      <c r="R303" s="14">
        <f t="shared" si="80"/>
        <v>1202</v>
      </c>
      <c r="S303" s="10"/>
      <c r="T303" s="10"/>
    </row>
    <row r="304" spans="1:20" x14ac:dyDescent="0.2">
      <c r="A304" s="93"/>
      <c r="B304" s="121"/>
      <c r="C304" s="76" t="s">
        <v>237</v>
      </c>
      <c r="D304" s="77">
        <v>2</v>
      </c>
      <c r="E304" s="14"/>
      <c r="F304" s="14"/>
      <c r="G304" s="14"/>
      <c r="H304" s="30">
        <f t="shared" si="65"/>
        <v>0</v>
      </c>
      <c r="I304" s="14"/>
      <c r="J304" s="14"/>
      <c r="K304" s="30">
        <f t="shared" si="77"/>
        <v>0</v>
      </c>
      <c r="L304" s="14">
        <v>5</v>
      </c>
      <c r="M304" s="14">
        <v>10.06</v>
      </c>
      <c r="N304" s="14">
        <v>25.04</v>
      </c>
      <c r="O304" s="14">
        <f t="shared" si="78"/>
        <v>40.1</v>
      </c>
      <c r="P304" s="14">
        <f t="shared" si="79"/>
        <v>40.1</v>
      </c>
      <c r="Q304" s="31"/>
      <c r="R304" s="14">
        <f t="shared" si="80"/>
        <v>40.1</v>
      </c>
      <c r="S304" s="10"/>
      <c r="T304" s="10"/>
    </row>
    <row r="305" spans="1:20" x14ac:dyDescent="0.2">
      <c r="A305" s="93"/>
      <c r="B305" s="124"/>
      <c r="C305" s="78" t="s">
        <v>245</v>
      </c>
      <c r="D305" s="79"/>
      <c r="E305" s="36"/>
      <c r="F305" s="36"/>
      <c r="G305" s="36"/>
      <c r="H305" s="65"/>
      <c r="I305" s="36"/>
      <c r="J305" s="36"/>
      <c r="K305" s="65"/>
      <c r="L305" s="36"/>
      <c r="M305" s="36"/>
      <c r="N305" s="36"/>
      <c r="O305" s="36"/>
      <c r="P305" s="36"/>
      <c r="Q305" s="113"/>
      <c r="R305" s="36"/>
      <c r="S305" s="10"/>
      <c r="T305" s="10"/>
    </row>
    <row r="306" spans="1:20" x14ac:dyDescent="0.2">
      <c r="A306" s="93"/>
      <c r="B306" s="121" t="s">
        <v>244</v>
      </c>
      <c r="C306" s="76" t="s">
        <v>244</v>
      </c>
      <c r="D306" s="77">
        <v>7</v>
      </c>
      <c r="E306" s="14"/>
      <c r="F306" s="14"/>
      <c r="G306" s="14"/>
      <c r="H306" s="30">
        <f t="shared" si="65"/>
        <v>0</v>
      </c>
      <c r="I306" s="14"/>
      <c r="J306" s="14"/>
      <c r="K306" s="30">
        <f t="shared" si="77"/>
        <v>0</v>
      </c>
      <c r="L306" s="14"/>
      <c r="M306" s="14">
        <v>5.35</v>
      </c>
      <c r="N306" s="14">
        <v>11.57</v>
      </c>
      <c r="O306" s="14">
        <f t="shared" ref="O306:O338" si="81">+SUM(L306:N306)</f>
        <v>16.920000000000002</v>
      </c>
      <c r="P306" s="14">
        <f t="shared" ref="P306:P338" si="82">+SUM(K306+O306)</f>
        <v>16.920000000000002</v>
      </c>
      <c r="Q306" s="31">
        <v>2.5</v>
      </c>
      <c r="R306" s="14">
        <f t="shared" si="80"/>
        <v>19.420000000000002</v>
      </c>
      <c r="S306" s="10"/>
      <c r="T306" s="10"/>
    </row>
    <row r="307" spans="1:20" x14ac:dyDescent="0.2">
      <c r="A307" s="93"/>
      <c r="B307" s="121"/>
      <c r="C307" s="76" t="s">
        <v>243</v>
      </c>
      <c r="D307" s="77">
        <v>3</v>
      </c>
      <c r="E307" s="14"/>
      <c r="F307" s="14"/>
      <c r="G307" s="14"/>
      <c r="H307" s="30">
        <f t="shared" si="65"/>
        <v>0</v>
      </c>
      <c r="I307" s="14"/>
      <c r="J307" s="14"/>
      <c r="K307" s="30">
        <f t="shared" si="77"/>
        <v>0</v>
      </c>
      <c r="L307" s="14">
        <v>70.8</v>
      </c>
      <c r="M307" s="14">
        <v>201.7</v>
      </c>
      <c r="N307" s="14">
        <v>132.19999999999999</v>
      </c>
      <c r="O307" s="14">
        <f t="shared" si="81"/>
        <v>404.7</v>
      </c>
      <c r="P307" s="14">
        <f t="shared" si="82"/>
        <v>404.7</v>
      </c>
      <c r="Q307" s="31"/>
      <c r="R307" s="14">
        <f t="shared" si="80"/>
        <v>404.7</v>
      </c>
      <c r="S307" s="10"/>
      <c r="T307" s="10"/>
    </row>
    <row r="308" spans="1:20" x14ac:dyDescent="0.2">
      <c r="A308" s="93"/>
      <c r="B308" s="121"/>
      <c r="C308" s="76" t="s">
        <v>258</v>
      </c>
      <c r="D308" s="77">
        <v>2</v>
      </c>
      <c r="E308" s="14"/>
      <c r="F308" s="14"/>
      <c r="G308" s="14"/>
      <c r="H308" s="30">
        <f t="shared" si="65"/>
        <v>0</v>
      </c>
      <c r="I308" s="14">
        <v>1</v>
      </c>
      <c r="J308" s="14"/>
      <c r="K308" s="30">
        <f t="shared" si="77"/>
        <v>1</v>
      </c>
      <c r="L308" s="14"/>
      <c r="M308" s="14">
        <v>0.3</v>
      </c>
      <c r="N308" s="14">
        <v>1.4</v>
      </c>
      <c r="O308" s="14">
        <f t="shared" si="81"/>
        <v>1.7</v>
      </c>
      <c r="P308" s="14">
        <f t="shared" si="82"/>
        <v>2.7</v>
      </c>
      <c r="Q308" s="31"/>
      <c r="R308" s="14">
        <f t="shared" si="80"/>
        <v>2.7</v>
      </c>
      <c r="S308" s="10"/>
      <c r="T308" s="10"/>
    </row>
    <row r="309" spans="1:20" x14ac:dyDescent="0.2">
      <c r="A309" s="93"/>
      <c r="B309" s="121"/>
      <c r="C309" s="76" t="s">
        <v>234</v>
      </c>
      <c r="D309" s="77">
        <v>5</v>
      </c>
      <c r="E309" s="14"/>
      <c r="F309" s="14"/>
      <c r="G309" s="14"/>
      <c r="H309" s="30">
        <f t="shared" si="65"/>
        <v>0</v>
      </c>
      <c r="I309" s="14">
        <v>1</v>
      </c>
      <c r="J309" s="14"/>
      <c r="K309" s="30">
        <f t="shared" si="77"/>
        <v>1</v>
      </c>
      <c r="L309" s="14">
        <v>1010</v>
      </c>
      <c r="M309" s="14">
        <v>654.52</v>
      </c>
      <c r="N309" s="14">
        <v>222.53</v>
      </c>
      <c r="O309" s="14">
        <f t="shared" si="81"/>
        <v>1887.05</v>
      </c>
      <c r="P309" s="14">
        <f t="shared" si="82"/>
        <v>1888.05</v>
      </c>
      <c r="Q309" s="31"/>
      <c r="R309" s="14">
        <f t="shared" si="80"/>
        <v>1888.05</v>
      </c>
      <c r="S309" s="10"/>
      <c r="T309" s="10"/>
    </row>
    <row r="310" spans="1:20" x14ac:dyDescent="0.2">
      <c r="A310" s="93"/>
      <c r="B310" s="124"/>
      <c r="C310" s="76" t="s">
        <v>228</v>
      </c>
      <c r="D310" s="77">
        <v>4</v>
      </c>
      <c r="E310" s="14"/>
      <c r="F310" s="14"/>
      <c r="G310" s="14"/>
      <c r="H310" s="30">
        <f t="shared" si="65"/>
        <v>0</v>
      </c>
      <c r="I310" s="14"/>
      <c r="J310" s="14"/>
      <c r="K310" s="30">
        <f t="shared" si="77"/>
        <v>0</v>
      </c>
      <c r="L310" s="14">
        <v>2</v>
      </c>
      <c r="M310" s="14">
        <v>8.0500000000000007</v>
      </c>
      <c r="N310" s="14">
        <v>0.45</v>
      </c>
      <c r="O310" s="14">
        <f t="shared" si="81"/>
        <v>10.5</v>
      </c>
      <c r="P310" s="14">
        <f t="shared" si="82"/>
        <v>10.5</v>
      </c>
      <c r="Q310" s="31"/>
      <c r="R310" s="14">
        <f t="shared" si="80"/>
        <v>10.5</v>
      </c>
      <c r="S310" s="10"/>
      <c r="T310" s="10"/>
    </row>
    <row r="311" spans="1:20" x14ac:dyDescent="0.2">
      <c r="A311" s="93"/>
      <c r="B311" s="121" t="s">
        <v>367</v>
      </c>
      <c r="C311" s="76" t="s">
        <v>367</v>
      </c>
      <c r="D311" s="77">
        <v>20</v>
      </c>
      <c r="E311" s="14">
        <v>1.2</v>
      </c>
      <c r="F311" s="14"/>
      <c r="G311" s="14"/>
      <c r="H311" s="30">
        <f t="shared" si="65"/>
        <v>1.2</v>
      </c>
      <c r="I311" s="14">
        <v>3.25</v>
      </c>
      <c r="J311" s="14">
        <v>0.4</v>
      </c>
      <c r="K311" s="30">
        <f t="shared" si="77"/>
        <v>4.8500000000000005</v>
      </c>
      <c r="L311" s="14">
        <v>0.2</v>
      </c>
      <c r="M311" s="14">
        <v>5.35</v>
      </c>
      <c r="N311" s="14">
        <v>12.9</v>
      </c>
      <c r="O311" s="14">
        <f t="shared" si="81"/>
        <v>18.45</v>
      </c>
      <c r="P311" s="14">
        <f t="shared" si="82"/>
        <v>23.3</v>
      </c>
      <c r="Q311" s="31"/>
      <c r="R311" s="14">
        <f t="shared" si="80"/>
        <v>23.3</v>
      </c>
      <c r="S311" s="10"/>
      <c r="T311" s="10"/>
    </row>
    <row r="312" spans="1:20" x14ac:dyDescent="0.2">
      <c r="A312" s="93"/>
      <c r="B312" s="121"/>
      <c r="C312" s="76" t="s">
        <v>368</v>
      </c>
      <c r="D312" s="77">
        <v>0</v>
      </c>
      <c r="E312" s="14"/>
      <c r="F312" s="14"/>
      <c r="G312" s="14"/>
      <c r="H312" s="30">
        <f t="shared" si="65"/>
        <v>0</v>
      </c>
      <c r="I312" s="14"/>
      <c r="J312" s="14"/>
      <c r="K312" s="30">
        <f t="shared" si="77"/>
        <v>0</v>
      </c>
      <c r="L312" s="14"/>
      <c r="M312" s="14"/>
      <c r="N312" s="14"/>
      <c r="O312" s="14">
        <f>+SUM(L312:N312)</f>
        <v>0</v>
      </c>
      <c r="P312" s="14">
        <f>+SUM(K312+O312)</f>
        <v>0</v>
      </c>
      <c r="Q312" s="31"/>
      <c r="R312" s="14">
        <f t="shared" si="80"/>
        <v>0</v>
      </c>
      <c r="S312" s="10"/>
      <c r="T312" s="10"/>
    </row>
    <row r="313" spans="1:20" x14ac:dyDescent="0.2">
      <c r="A313" s="93"/>
      <c r="B313" s="121"/>
      <c r="C313" s="76" t="s">
        <v>254</v>
      </c>
      <c r="D313" s="77">
        <v>0</v>
      </c>
      <c r="E313" s="14"/>
      <c r="F313" s="14"/>
      <c r="G313" s="14"/>
      <c r="H313" s="30">
        <f t="shared" si="65"/>
        <v>0</v>
      </c>
      <c r="I313" s="14"/>
      <c r="J313" s="14"/>
      <c r="K313" s="30">
        <f t="shared" si="77"/>
        <v>0</v>
      </c>
      <c r="L313" s="14"/>
      <c r="M313" s="14"/>
      <c r="N313" s="14"/>
      <c r="O313" s="14">
        <f>+SUM(L313:N313)</f>
        <v>0</v>
      </c>
      <c r="P313" s="14">
        <f>+SUM(K313+O313)</f>
        <v>0</v>
      </c>
      <c r="Q313" s="31"/>
      <c r="R313" s="14">
        <f t="shared" si="80"/>
        <v>0</v>
      </c>
      <c r="S313" s="10"/>
      <c r="T313" s="10"/>
    </row>
    <row r="314" spans="1:20" x14ac:dyDescent="0.2">
      <c r="A314" s="93"/>
      <c r="B314" s="121"/>
      <c r="C314" s="76" t="s">
        <v>452</v>
      </c>
      <c r="D314" s="77">
        <v>0</v>
      </c>
      <c r="E314" s="14"/>
      <c r="F314" s="14"/>
      <c r="G314" s="14"/>
      <c r="H314" s="30">
        <f t="shared" si="65"/>
        <v>0</v>
      </c>
      <c r="I314" s="14"/>
      <c r="J314" s="14"/>
      <c r="K314" s="30">
        <f t="shared" si="77"/>
        <v>0</v>
      </c>
      <c r="L314" s="14"/>
      <c r="M314" s="14"/>
      <c r="N314" s="14"/>
      <c r="O314" s="14">
        <f>+SUM(L314:N314)</f>
        <v>0</v>
      </c>
      <c r="P314" s="14">
        <f>+SUM(K314+O314)</f>
        <v>0</v>
      </c>
      <c r="Q314" s="31"/>
      <c r="R314" s="14">
        <f t="shared" si="80"/>
        <v>0</v>
      </c>
      <c r="S314" s="10"/>
      <c r="T314" s="10"/>
    </row>
    <row r="315" spans="1:20" x14ac:dyDescent="0.2">
      <c r="A315" s="93"/>
      <c r="B315" s="121"/>
      <c r="C315" s="76" t="s">
        <v>361</v>
      </c>
      <c r="D315" s="77">
        <v>46</v>
      </c>
      <c r="E315" s="14">
        <v>0.2</v>
      </c>
      <c r="F315" s="14"/>
      <c r="G315" s="14"/>
      <c r="H315" s="30">
        <f t="shared" si="65"/>
        <v>0.2</v>
      </c>
      <c r="I315" s="14">
        <v>2.39</v>
      </c>
      <c r="J315" s="14">
        <v>1.6</v>
      </c>
      <c r="K315" s="30">
        <f t="shared" si="77"/>
        <v>4.1900000000000004</v>
      </c>
      <c r="L315" s="14">
        <v>0.21</v>
      </c>
      <c r="M315" s="14">
        <v>33.270000000000003</v>
      </c>
      <c r="N315" s="14">
        <v>84.6</v>
      </c>
      <c r="O315" s="14">
        <f>+SUM(L315:N315)</f>
        <v>118.08</v>
      </c>
      <c r="P315" s="14">
        <f>+SUM(K315+O315)</f>
        <v>122.27</v>
      </c>
      <c r="Q315" s="31">
        <v>0.3</v>
      </c>
      <c r="R315" s="14">
        <f t="shared" si="80"/>
        <v>122.57</v>
      </c>
      <c r="S315" s="10"/>
      <c r="T315" s="10"/>
    </row>
    <row r="316" spans="1:20" x14ac:dyDescent="0.2">
      <c r="A316" s="93"/>
      <c r="B316" s="121"/>
      <c r="C316" s="76" t="s">
        <v>236</v>
      </c>
      <c r="D316" s="77">
        <v>2</v>
      </c>
      <c r="E316" s="14"/>
      <c r="F316" s="14"/>
      <c r="G316" s="14"/>
      <c r="H316" s="30">
        <f t="shared" si="65"/>
        <v>0</v>
      </c>
      <c r="I316" s="14"/>
      <c r="J316" s="14"/>
      <c r="K316" s="30">
        <f t="shared" si="77"/>
        <v>0</v>
      </c>
      <c r="L316" s="14"/>
      <c r="M316" s="14">
        <v>0.2</v>
      </c>
      <c r="N316" s="14">
        <v>1.3</v>
      </c>
      <c r="O316" s="14">
        <f>+SUM(L316:N316)</f>
        <v>1.5</v>
      </c>
      <c r="P316" s="14">
        <f>+SUM(K316+O316)</f>
        <v>1.5</v>
      </c>
      <c r="Q316" s="31"/>
      <c r="R316" s="14">
        <f t="shared" si="80"/>
        <v>1.5</v>
      </c>
      <c r="S316" s="10"/>
      <c r="T316" s="10"/>
    </row>
    <row r="317" spans="1:20" x14ac:dyDescent="0.2">
      <c r="A317" s="93"/>
      <c r="B317" s="121"/>
      <c r="C317" s="76" t="s">
        <v>253</v>
      </c>
      <c r="D317" s="77">
        <v>7</v>
      </c>
      <c r="E317" s="14"/>
      <c r="F317" s="14"/>
      <c r="G317" s="14"/>
      <c r="H317" s="30">
        <f t="shared" si="65"/>
        <v>0</v>
      </c>
      <c r="I317" s="14"/>
      <c r="J317" s="14"/>
      <c r="K317" s="30">
        <f t="shared" si="77"/>
        <v>0</v>
      </c>
      <c r="L317" s="14"/>
      <c r="M317" s="14">
        <v>0.1</v>
      </c>
      <c r="N317" s="14">
        <v>8.36</v>
      </c>
      <c r="O317" s="14">
        <f t="shared" si="81"/>
        <v>8.4599999999999991</v>
      </c>
      <c r="P317" s="14">
        <f t="shared" si="82"/>
        <v>8.4599999999999991</v>
      </c>
      <c r="Q317" s="31"/>
      <c r="R317" s="14">
        <f t="shared" si="80"/>
        <v>8.4599999999999991</v>
      </c>
      <c r="S317" s="10"/>
      <c r="T317" s="10"/>
    </row>
    <row r="318" spans="1:20" x14ac:dyDescent="0.2">
      <c r="A318" s="93"/>
      <c r="B318" s="121"/>
      <c r="C318" s="76" t="s">
        <v>255</v>
      </c>
      <c r="D318" s="77">
        <v>6</v>
      </c>
      <c r="E318" s="14"/>
      <c r="F318" s="14"/>
      <c r="G318" s="14"/>
      <c r="H318" s="30">
        <f t="shared" si="65"/>
        <v>0</v>
      </c>
      <c r="I318" s="14"/>
      <c r="J318" s="14">
        <v>0.01</v>
      </c>
      <c r="K318" s="30">
        <f t="shared" si="77"/>
        <v>0.01</v>
      </c>
      <c r="L318" s="14"/>
      <c r="M318" s="14">
        <v>0.5</v>
      </c>
      <c r="N318" s="14">
        <v>6.09</v>
      </c>
      <c r="O318" s="14">
        <f t="shared" si="81"/>
        <v>6.59</v>
      </c>
      <c r="P318" s="14">
        <f t="shared" si="82"/>
        <v>6.6</v>
      </c>
      <c r="Q318" s="31"/>
      <c r="R318" s="14">
        <f t="shared" si="80"/>
        <v>6.6</v>
      </c>
      <c r="S318" s="10"/>
      <c r="T318" s="10"/>
    </row>
    <row r="319" spans="1:20" x14ac:dyDescent="0.2">
      <c r="A319" s="93"/>
      <c r="B319" s="121"/>
      <c r="C319" s="76" t="s">
        <v>376</v>
      </c>
      <c r="D319" s="77">
        <v>0</v>
      </c>
      <c r="E319" s="14"/>
      <c r="F319" s="14"/>
      <c r="G319" s="14"/>
      <c r="H319" s="30">
        <f t="shared" si="65"/>
        <v>0</v>
      </c>
      <c r="I319" s="14"/>
      <c r="J319" s="14"/>
      <c r="K319" s="30">
        <f t="shared" si="77"/>
        <v>0</v>
      </c>
      <c r="L319" s="14"/>
      <c r="M319" s="14"/>
      <c r="N319" s="14"/>
      <c r="O319" s="14">
        <f t="shared" si="81"/>
        <v>0</v>
      </c>
      <c r="P319" s="14">
        <f t="shared" si="82"/>
        <v>0</v>
      </c>
      <c r="Q319" s="31"/>
      <c r="R319" s="14">
        <f t="shared" si="80"/>
        <v>0</v>
      </c>
      <c r="S319" s="10"/>
      <c r="T319" s="10"/>
    </row>
    <row r="320" spans="1:20" x14ac:dyDescent="0.2">
      <c r="A320" s="93"/>
      <c r="B320" s="121"/>
      <c r="C320" s="76" t="s">
        <v>251</v>
      </c>
      <c r="D320" s="77">
        <v>19</v>
      </c>
      <c r="E320" s="14"/>
      <c r="F320" s="14"/>
      <c r="G320" s="14"/>
      <c r="H320" s="30">
        <f t="shared" si="65"/>
        <v>0</v>
      </c>
      <c r="I320" s="14"/>
      <c r="J320" s="14"/>
      <c r="K320" s="30">
        <f t="shared" si="77"/>
        <v>0</v>
      </c>
      <c r="L320" s="14"/>
      <c r="M320" s="14">
        <v>0.77</v>
      </c>
      <c r="N320" s="14">
        <v>14.53</v>
      </c>
      <c r="O320" s="14">
        <f t="shared" si="81"/>
        <v>15.299999999999999</v>
      </c>
      <c r="P320" s="14">
        <f t="shared" si="82"/>
        <v>15.299999999999999</v>
      </c>
      <c r="Q320" s="31"/>
      <c r="R320" s="14">
        <f t="shared" si="80"/>
        <v>15.299999999999999</v>
      </c>
      <c r="S320" s="10"/>
      <c r="T320" s="10"/>
    </row>
    <row r="321" spans="1:21" x14ac:dyDescent="0.2">
      <c r="A321" s="93"/>
      <c r="B321" s="121"/>
      <c r="C321" s="76" t="s">
        <v>232</v>
      </c>
      <c r="D321" s="77">
        <v>0</v>
      </c>
      <c r="E321" s="14"/>
      <c r="F321" s="14"/>
      <c r="G321" s="14"/>
      <c r="H321" s="30">
        <f t="shared" si="65"/>
        <v>0</v>
      </c>
      <c r="I321" s="14"/>
      <c r="J321" s="14"/>
      <c r="K321" s="30">
        <f t="shared" si="77"/>
        <v>0</v>
      </c>
      <c r="L321" s="14"/>
      <c r="M321" s="14"/>
      <c r="N321" s="14"/>
      <c r="O321" s="14">
        <f t="shared" si="81"/>
        <v>0</v>
      </c>
      <c r="P321" s="14">
        <f t="shared" si="82"/>
        <v>0</v>
      </c>
      <c r="Q321" s="31"/>
      <c r="R321" s="14">
        <f t="shared" si="80"/>
        <v>0</v>
      </c>
      <c r="S321" s="10"/>
      <c r="T321" s="10"/>
    </row>
    <row r="322" spans="1:21" x14ac:dyDescent="0.2">
      <c r="A322" s="93"/>
      <c r="B322" s="121"/>
      <c r="C322" s="76" t="s">
        <v>344</v>
      </c>
      <c r="D322" s="77">
        <v>0</v>
      </c>
      <c r="E322" s="14"/>
      <c r="F322" s="14"/>
      <c r="G322" s="14"/>
      <c r="H322" s="30">
        <f t="shared" si="65"/>
        <v>0</v>
      </c>
      <c r="I322" s="14"/>
      <c r="J322" s="14"/>
      <c r="K322" s="30">
        <f t="shared" si="77"/>
        <v>0</v>
      </c>
      <c r="L322" s="14"/>
      <c r="M322" s="14"/>
      <c r="N322" s="14"/>
      <c r="O322" s="14">
        <f t="shared" si="81"/>
        <v>0</v>
      </c>
      <c r="P322" s="14">
        <f t="shared" si="82"/>
        <v>0</v>
      </c>
      <c r="Q322" s="31"/>
      <c r="R322" s="14">
        <f t="shared" si="80"/>
        <v>0</v>
      </c>
      <c r="S322" s="10"/>
      <c r="T322" s="10"/>
    </row>
    <row r="323" spans="1:21" x14ac:dyDescent="0.2">
      <c r="A323" s="93"/>
      <c r="B323" s="121"/>
      <c r="C323" s="76" t="s">
        <v>242</v>
      </c>
      <c r="D323" s="77">
        <v>5</v>
      </c>
      <c r="E323" s="14"/>
      <c r="F323" s="14"/>
      <c r="G323" s="14"/>
      <c r="H323" s="30">
        <f t="shared" si="65"/>
        <v>0</v>
      </c>
      <c r="I323" s="14"/>
      <c r="J323" s="14"/>
      <c r="K323" s="30">
        <f t="shared" si="77"/>
        <v>0</v>
      </c>
      <c r="L323" s="14"/>
      <c r="M323" s="14">
        <v>6.81</v>
      </c>
      <c r="N323" s="14">
        <v>11.72</v>
      </c>
      <c r="O323" s="14">
        <f t="shared" si="81"/>
        <v>18.53</v>
      </c>
      <c r="P323" s="14">
        <f t="shared" si="82"/>
        <v>18.53</v>
      </c>
      <c r="Q323" s="31"/>
      <c r="R323" s="14">
        <f t="shared" si="80"/>
        <v>18.53</v>
      </c>
      <c r="S323" s="10"/>
      <c r="T323" s="10"/>
    </row>
    <row r="324" spans="1:21" x14ac:dyDescent="0.2">
      <c r="A324" s="93"/>
      <c r="B324" s="121"/>
      <c r="C324" s="76" t="s">
        <v>370</v>
      </c>
      <c r="D324" s="77">
        <v>0</v>
      </c>
      <c r="E324" s="14"/>
      <c r="F324" s="14"/>
      <c r="G324" s="14"/>
      <c r="H324" s="30">
        <f t="shared" si="65"/>
        <v>0</v>
      </c>
      <c r="I324" s="14"/>
      <c r="J324" s="14"/>
      <c r="K324" s="30">
        <f t="shared" si="77"/>
        <v>0</v>
      </c>
      <c r="L324" s="14"/>
      <c r="M324" s="14"/>
      <c r="N324" s="14"/>
      <c r="O324" s="14">
        <f t="shared" si="81"/>
        <v>0</v>
      </c>
      <c r="P324" s="14">
        <f t="shared" si="82"/>
        <v>0</v>
      </c>
      <c r="Q324" s="31"/>
      <c r="R324" s="14">
        <f t="shared" si="80"/>
        <v>0</v>
      </c>
      <c r="S324" s="10"/>
      <c r="T324" s="10"/>
    </row>
    <row r="325" spans="1:21" x14ac:dyDescent="0.2">
      <c r="A325" s="93"/>
      <c r="B325" s="121"/>
      <c r="C325" s="76" t="s">
        <v>231</v>
      </c>
      <c r="D325" s="77">
        <v>0</v>
      </c>
      <c r="E325" s="14"/>
      <c r="F325" s="14"/>
      <c r="G325" s="14"/>
      <c r="H325" s="30">
        <f t="shared" si="65"/>
        <v>0</v>
      </c>
      <c r="I325" s="14"/>
      <c r="J325" s="14"/>
      <c r="K325" s="30">
        <f t="shared" si="77"/>
        <v>0</v>
      </c>
      <c r="L325" s="14"/>
      <c r="M325" s="14"/>
      <c r="N325" s="14"/>
      <c r="O325" s="14">
        <f t="shared" si="81"/>
        <v>0</v>
      </c>
      <c r="P325" s="14">
        <f t="shared" si="82"/>
        <v>0</v>
      </c>
      <c r="Q325" s="31"/>
      <c r="R325" s="14">
        <f t="shared" si="80"/>
        <v>0</v>
      </c>
      <c r="S325" s="10"/>
      <c r="T325" s="10"/>
    </row>
    <row r="326" spans="1:21" x14ac:dyDescent="0.2">
      <c r="A326" s="93"/>
      <c r="B326" s="121"/>
      <c r="C326" s="76" t="s">
        <v>346</v>
      </c>
      <c r="D326" s="77">
        <v>0</v>
      </c>
      <c r="E326" s="14"/>
      <c r="F326" s="14"/>
      <c r="G326" s="14"/>
      <c r="H326" s="30">
        <f t="shared" si="65"/>
        <v>0</v>
      </c>
      <c r="I326" s="14"/>
      <c r="J326" s="14"/>
      <c r="K326" s="30">
        <f t="shared" si="77"/>
        <v>0</v>
      </c>
      <c r="L326" s="14"/>
      <c r="M326" s="14"/>
      <c r="N326" s="14"/>
      <c r="O326" s="14">
        <f t="shared" si="81"/>
        <v>0</v>
      </c>
      <c r="P326" s="14">
        <f t="shared" si="82"/>
        <v>0</v>
      </c>
      <c r="Q326" s="31"/>
      <c r="R326" s="14">
        <f t="shared" si="80"/>
        <v>0</v>
      </c>
      <c r="S326" s="10"/>
      <c r="T326" s="10"/>
    </row>
    <row r="327" spans="1:21" x14ac:dyDescent="0.2">
      <c r="A327" s="93"/>
      <c r="B327" s="121"/>
      <c r="C327" s="76" t="s">
        <v>347</v>
      </c>
      <c r="D327" s="77">
        <v>0</v>
      </c>
      <c r="E327" s="14"/>
      <c r="F327" s="14"/>
      <c r="G327" s="14"/>
      <c r="H327" s="30">
        <f t="shared" si="65"/>
        <v>0</v>
      </c>
      <c r="I327" s="14"/>
      <c r="J327" s="14"/>
      <c r="K327" s="30">
        <f t="shared" si="77"/>
        <v>0</v>
      </c>
      <c r="L327" s="14"/>
      <c r="M327" s="14"/>
      <c r="N327" s="14"/>
      <c r="O327" s="14">
        <f t="shared" si="81"/>
        <v>0</v>
      </c>
      <c r="P327" s="14">
        <f t="shared" si="82"/>
        <v>0</v>
      </c>
      <c r="Q327" s="31"/>
      <c r="R327" s="14">
        <f t="shared" si="80"/>
        <v>0</v>
      </c>
      <c r="S327" s="10"/>
      <c r="T327" s="10"/>
    </row>
    <row r="328" spans="1:21" x14ac:dyDescent="0.2">
      <c r="A328" s="93"/>
      <c r="B328" s="121"/>
      <c r="C328" s="76" t="s">
        <v>289</v>
      </c>
      <c r="D328" s="77">
        <v>0</v>
      </c>
      <c r="E328" s="14"/>
      <c r="F328" s="14"/>
      <c r="G328" s="14"/>
      <c r="H328" s="30">
        <f t="shared" si="65"/>
        <v>0</v>
      </c>
      <c r="I328" s="14"/>
      <c r="J328" s="14"/>
      <c r="K328" s="30">
        <f t="shared" si="77"/>
        <v>0</v>
      </c>
      <c r="L328" s="14"/>
      <c r="M328" s="14"/>
      <c r="N328" s="14"/>
      <c r="O328" s="14">
        <f t="shared" si="81"/>
        <v>0</v>
      </c>
      <c r="P328" s="14">
        <f t="shared" si="82"/>
        <v>0</v>
      </c>
      <c r="Q328" s="31"/>
      <c r="R328" s="14">
        <f t="shared" si="80"/>
        <v>0</v>
      </c>
      <c r="S328" s="10"/>
      <c r="T328" s="10"/>
      <c r="U328" s="10"/>
    </row>
    <row r="329" spans="1:21" x14ac:dyDescent="0.2">
      <c r="A329" s="93"/>
      <c r="B329" s="121"/>
      <c r="C329" s="76" t="s">
        <v>238</v>
      </c>
      <c r="D329" s="77">
        <v>6</v>
      </c>
      <c r="E329" s="14"/>
      <c r="F329" s="14"/>
      <c r="G329" s="14"/>
      <c r="H329" s="30">
        <f t="shared" si="65"/>
        <v>0</v>
      </c>
      <c r="I329" s="14"/>
      <c r="J329" s="14"/>
      <c r="K329" s="30">
        <f t="shared" si="77"/>
        <v>0</v>
      </c>
      <c r="L329" s="14"/>
      <c r="M329" s="14">
        <v>0.02</v>
      </c>
      <c r="N329" s="14">
        <v>0.52</v>
      </c>
      <c r="O329" s="14">
        <f t="shared" si="81"/>
        <v>0.54</v>
      </c>
      <c r="P329" s="14">
        <f t="shared" si="82"/>
        <v>0.54</v>
      </c>
      <c r="Q329" s="31"/>
      <c r="R329" s="14">
        <f t="shared" si="80"/>
        <v>0.54</v>
      </c>
      <c r="S329" s="10"/>
      <c r="T329" s="10"/>
    </row>
    <row r="330" spans="1:21" x14ac:dyDescent="0.2">
      <c r="A330" s="93"/>
      <c r="B330" s="121"/>
      <c r="C330" s="76" t="s">
        <v>390</v>
      </c>
      <c r="D330" s="77">
        <v>0</v>
      </c>
      <c r="E330" s="14"/>
      <c r="F330" s="14"/>
      <c r="G330" s="14"/>
      <c r="H330" s="30">
        <f t="shared" ref="H330:H338" si="83">SUM(E330:G330)</f>
        <v>0</v>
      </c>
      <c r="I330" s="14"/>
      <c r="J330" s="14"/>
      <c r="K330" s="30">
        <f t="shared" si="77"/>
        <v>0</v>
      </c>
      <c r="L330" s="14"/>
      <c r="M330" s="14"/>
      <c r="N330" s="14"/>
      <c r="O330" s="14">
        <f t="shared" si="81"/>
        <v>0</v>
      </c>
      <c r="P330" s="14">
        <f t="shared" si="82"/>
        <v>0</v>
      </c>
      <c r="Q330" s="31"/>
      <c r="R330" s="14">
        <f t="shared" si="80"/>
        <v>0</v>
      </c>
      <c r="S330" s="10"/>
      <c r="T330" s="10"/>
    </row>
    <row r="331" spans="1:21" x14ac:dyDescent="0.2">
      <c r="A331" s="93"/>
      <c r="B331" s="121"/>
      <c r="C331" s="76" t="s">
        <v>352</v>
      </c>
      <c r="D331" s="77">
        <v>0</v>
      </c>
      <c r="E331" s="14"/>
      <c r="F331" s="14"/>
      <c r="G331" s="14"/>
      <c r="H331" s="30">
        <f t="shared" si="83"/>
        <v>0</v>
      </c>
      <c r="I331" s="14"/>
      <c r="J331" s="14"/>
      <c r="K331" s="30">
        <f t="shared" si="77"/>
        <v>0</v>
      </c>
      <c r="L331" s="14"/>
      <c r="M331" s="14"/>
      <c r="N331" s="14"/>
      <c r="O331" s="14">
        <f t="shared" si="81"/>
        <v>0</v>
      </c>
      <c r="P331" s="14">
        <f t="shared" si="82"/>
        <v>0</v>
      </c>
      <c r="Q331" s="31"/>
      <c r="R331" s="14">
        <f t="shared" si="80"/>
        <v>0</v>
      </c>
      <c r="S331" s="10"/>
      <c r="T331" s="10"/>
    </row>
    <row r="332" spans="1:21" x14ac:dyDescent="0.2">
      <c r="A332" s="93"/>
      <c r="B332" s="121"/>
      <c r="C332" s="76" t="s">
        <v>336</v>
      </c>
      <c r="D332" s="77">
        <v>13</v>
      </c>
      <c r="E332" s="14"/>
      <c r="F332" s="14"/>
      <c r="G332" s="14"/>
      <c r="H332" s="30">
        <f t="shared" si="83"/>
        <v>0</v>
      </c>
      <c r="I332" s="14">
        <v>0.7</v>
      </c>
      <c r="J332" s="14"/>
      <c r="K332" s="30">
        <f t="shared" si="77"/>
        <v>0.7</v>
      </c>
      <c r="L332" s="14"/>
      <c r="M332" s="14">
        <v>4.05</v>
      </c>
      <c r="N332" s="14">
        <v>7.18</v>
      </c>
      <c r="O332" s="14">
        <f t="shared" si="81"/>
        <v>11.23</v>
      </c>
      <c r="P332" s="14">
        <f t="shared" si="82"/>
        <v>11.93</v>
      </c>
      <c r="Q332" s="31"/>
      <c r="R332" s="14">
        <f t="shared" si="80"/>
        <v>11.93</v>
      </c>
      <c r="S332" s="10"/>
      <c r="T332" s="10"/>
    </row>
    <row r="333" spans="1:21" x14ac:dyDescent="0.2">
      <c r="A333" s="93"/>
      <c r="B333" s="121"/>
      <c r="C333" s="76" t="s">
        <v>290</v>
      </c>
      <c r="D333" s="77">
        <v>7</v>
      </c>
      <c r="E333" s="14"/>
      <c r="F333" s="14"/>
      <c r="G333" s="14"/>
      <c r="H333" s="30">
        <f t="shared" si="83"/>
        <v>0</v>
      </c>
      <c r="I333" s="14"/>
      <c r="J333" s="14"/>
      <c r="K333" s="30">
        <f t="shared" si="77"/>
        <v>0</v>
      </c>
      <c r="L333" s="14"/>
      <c r="M333" s="14">
        <v>3.01</v>
      </c>
      <c r="N333" s="14">
        <v>6.52</v>
      </c>
      <c r="O333" s="14">
        <f t="shared" si="81"/>
        <v>9.5299999999999994</v>
      </c>
      <c r="P333" s="14">
        <f t="shared" si="82"/>
        <v>9.5299999999999994</v>
      </c>
      <c r="Q333" s="31">
        <v>0.6</v>
      </c>
      <c r="R333" s="14">
        <f t="shared" si="80"/>
        <v>10.129999999999999</v>
      </c>
      <c r="S333" s="10"/>
      <c r="T333" s="10"/>
    </row>
    <row r="334" spans="1:21" x14ac:dyDescent="0.2">
      <c r="A334" s="93"/>
      <c r="B334" s="121"/>
      <c r="C334" s="76" t="s">
        <v>250</v>
      </c>
      <c r="D334" s="77">
        <v>5</v>
      </c>
      <c r="E334" s="14"/>
      <c r="F334" s="14"/>
      <c r="G334" s="14"/>
      <c r="H334" s="30">
        <f t="shared" si="83"/>
        <v>0</v>
      </c>
      <c r="I334" s="14"/>
      <c r="J334" s="14">
        <v>0.2</v>
      </c>
      <c r="K334" s="30">
        <f t="shared" si="77"/>
        <v>0.2</v>
      </c>
      <c r="L334" s="14"/>
      <c r="M334" s="14">
        <v>0.81</v>
      </c>
      <c r="N334" s="14">
        <v>1.91</v>
      </c>
      <c r="O334" s="14">
        <f t="shared" si="81"/>
        <v>2.7199999999999998</v>
      </c>
      <c r="P334" s="14">
        <f t="shared" si="82"/>
        <v>2.92</v>
      </c>
      <c r="Q334" s="31"/>
      <c r="R334" s="14">
        <f t="shared" si="80"/>
        <v>2.92</v>
      </c>
      <c r="S334" s="10"/>
      <c r="T334" s="10"/>
    </row>
    <row r="335" spans="1:21" x14ac:dyDescent="0.2">
      <c r="A335" s="93"/>
      <c r="B335" s="121"/>
      <c r="C335" s="76" t="s">
        <v>373</v>
      </c>
      <c r="D335" s="77">
        <v>1</v>
      </c>
      <c r="E335" s="14"/>
      <c r="F335" s="14"/>
      <c r="G335" s="14"/>
      <c r="H335" s="30">
        <f t="shared" si="83"/>
        <v>0</v>
      </c>
      <c r="I335" s="14"/>
      <c r="J335" s="14"/>
      <c r="K335" s="30">
        <f t="shared" si="77"/>
        <v>0</v>
      </c>
      <c r="L335" s="14"/>
      <c r="M335" s="14"/>
      <c r="N335" s="14">
        <v>0.5</v>
      </c>
      <c r="O335" s="14">
        <f t="shared" si="81"/>
        <v>0.5</v>
      </c>
      <c r="P335" s="14">
        <f t="shared" si="82"/>
        <v>0.5</v>
      </c>
      <c r="Q335" s="31"/>
      <c r="R335" s="14">
        <f t="shared" si="80"/>
        <v>0.5</v>
      </c>
      <c r="S335" s="10"/>
      <c r="T335" s="10"/>
    </row>
    <row r="336" spans="1:21" x14ac:dyDescent="0.2">
      <c r="A336" s="93"/>
      <c r="B336" s="121"/>
      <c r="C336" s="76" t="s">
        <v>240</v>
      </c>
      <c r="D336" s="77">
        <v>20</v>
      </c>
      <c r="E336" s="14"/>
      <c r="F336" s="14"/>
      <c r="G336" s="14"/>
      <c r="H336" s="30">
        <f t="shared" si="83"/>
        <v>0</v>
      </c>
      <c r="I336" s="14">
        <v>3.5</v>
      </c>
      <c r="J336" s="14"/>
      <c r="K336" s="30">
        <f t="shared" si="77"/>
        <v>3.5</v>
      </c>
      <c r="L336" s="14"/>
      <c r="M336" s="14">
        <v>13.8</v>
      </c>
      <c r="N336" s="14">
        <v>36.32</v>
      </c>
      <c r="O336" s="14">
        <f t="shared" si="81"/>
        <v>50.120000000000005</v>
      </c>
      <c r="P336" s="14">
        <f t="shared" si="82"/>
        <v>53.620000000000005</v>
      </c>
      <c r="Q336" s="31"/>
      <c r="R336" s="14">
        <f t="shared" si="80"/>
        <v>53.620000000000005</v>
      </c>
      <c r="S336" s="10"/>
      <c r="T336" s="10"/>
    </row>
    <row r="337" spans="1:20" x14ac:dyDescent="0.2">
      <c r="A337" s="93"/>
      <c r="B337" s="121"/>
      <c r="C337" s="76" t="s">
        <v>261</v>
      </c>
      <c r="D337" s="77">
        <v>0</v>
      </c>
      <c r="E337" s="14"/>
      <c r="F337" s="14"/>
      <c r="G337" s="14"/>
      <c r="H337" s="30">
        <f t="shared" si="83"/>
        <v>0</v>
      </c>
      <c r="I337" s="14"/>
      <c r="J337" s="14"/>
      <c r="K337" s="30">
        <f t="shared" si="77"/>
        <v>0</v>
      </c>
      <c r="L337" s="14"/>
      <c r="M337" s="14"/>
      <c r="N337" s="14"/>
      <c r="O337" s="14">
        <f t="shared" si="81"/>
        <v>0</v>
      </c>
      <c r="P337" s="14">
        <f t="shared" si="82"/>
        <v>0</v>
      </c>
      <c r="Q337" s="31"/>
      <c r="R337" s="14">
        <f t="shared" si="80"/>
        <v>0</v>
      </c>
      <c r="S337" s="10"/>
      <c r="T337" s="10"/>
    </row>
    <row r="338" spans="1:20" x14ac:dyDescent="0.2">
      <c r="A338" s="93"/>
      <c r="B338" s="121"/>
      <c r="C338" s="76" t="s">
        <v>241</v>
      </c>
      <c r="D338" s="77">
        <v>0</v>
      </c>
      <c r="E338" s="14"/>
      <c r="F338" s="14"/>
      <c r="G338" s="14"/>
      <c r="H338" s="30">
        <f t="shared" si="83"/>
        <v>0</v>
      </c>
      <c r="I338" s="14"/>
      <c r="J338" s="14"/>
      <c r="K338" s="30">
        <f t="shared" si="77"/>
        <v>0</v>
      </c>
      <c r="L338" s="14"/>
      <c r="M338" s="14"/>
      <c r="N338" s="14"/>
      <c r="O338" s="14">
        <f t="shared" si="81"/>
        <v>0</v>
      </c>
      <c r="P338" s="14">
        <f t="shared" si="82"/>
        <v>0</v>
      </c>
      <c r="Q338" s="31"/>
      <c r="R338" s="14">
        <f t="shared" si="80"/>
        <v>0</v>
      </c>
      <c r="S338" s="10"/>
      <c r="T338" s="10"/>
    </row>
    <row r="339" spans="1:20" x14ac:dyDescent="0.2">
      <c r="A339" s="93"/>
      <c r="B339" s="121"/>
      <c r="C339" s="76" t="s">
        <v>570</v>
      </c>
      <c r="D339" s="77"/>
      <c r="E339" s="14"/>
      <c r="F339" s="14"/>
      <c r="G339" s="14"/>
      <c r="H339" s="30"/>
      <c r="I339" s="14"/>
      <c r="J339" s="14"/>
      <c r="K339" s="30"/>
      <c r="L339" s="14"/>
      <c r="M339" s="14"/>
      <c r="N339" s="14"/>
      <c r="O339" s="14"/>
      <c r="P339" s="14"/>
      <c r="Q339" s="31"/>
      <c r="R339" s="14"/>
      <c r="S339" s="10"/>
      <c r="T339" s="10"/>
    </row>
    <row r="340" spans="1:20" x14ac:dyDescent="0.2">
      <c r="A340" s="93"/>
      <c r="B340" s="121"/>
      <c r="C340" s="76" t="s">
        <v>573</v>
      </c>
      <c r="D340" s="77"/>
      <c r="E340" s="14"/>
      <c r="F340" s="14"/>
      <c r="G340" s="14"/>
      <c r="H340" s="30"/>
      <c r="I340" s="14"/>
      <c r="J340" s="14"/>
      <c r="K340" s="30"/>
      <c r="L340" s="14"/>
      <c r="M340" s="14"/>
      <c r="N340" s="14"/>
      <c r="O340" s="14"/>
      <c r="P340" s="14"/>
      <c r="Q340" s="31"/>
      <c r="R340" s="14"/>
      <c r="S340" s="10"/>
      <c r="T340" s="10"/>
    </row>
    <row r="341" spans="1:20" x14ac:dyDescent="0.2">
      <c r="A341" s="93"/>
      <c r="B341" s="121"/>
      <c r="C341" s="76" t="s">
        <v>574</v>
      </c>
      <c r="D341" s="77"/>
      <c r="E341" s="14"/>
      <c r="F341" s="14"/>
      <c r="G341" s="14"/>
      <c r="H341" s="30"/>
      <c r="I341" s="14"/>
      <c r="J341" s="14"/>
      <c r="K341" s="30"/>
      <c r="L341" s="14"/>
      <c r="M341" s="14"/>
      <c r="N341" s="14"/>
      <c r="O341" s="14"/>
      <c r="P341" s="14"/>
      <c r="Q341" s="31"/>
      <c r="R341" s="14"/>
      <c r="S341" s="10"/>
      <c r="T341" s="10"/>
    </row>
    <row r="342" spans="1:20" x14ac:dyDescent="0.2">
      <c r="A342" s="93"/>
      <c r="B342" s="122"/>
      <c r="C342" s="76" t="s">
        <v>575</v>
      </c>
      <c r="D342" s="77"/>
      <c r="E342" s="14"/>
      <c r="F342" s="14"/>
      <c r="G342" s="14"/>
      <c r="H342" s="30"/>
      <c r="I342" s="14"/>
      <c r="J342" s="14"/>
      <c r="K342" s="30"/>
      <c r="L342" s="14"/>
      <c r="M342" s="14"/>
      <c r="N342" s="14"/>
      <c r="O342" s="14"/>
      <c r="P342" s="14"/>
      <c r="Q342" s="31"/>
      <c r="R342" s="14"/>
      <c r="S342" s="10"/>
      <c r="T342" s="10"/>
    </row>
    <row r="343" spans="1:20" ht="15" x14ac:dyDescent="0.25">
      <c r="A343" s="230" t="s">
        <v>0</v>
      </c>
      <c r="B343" s="231"/>
      <c r="C343" s="232" t="s">
        <v>0</v>
      </c>
      <c r="D343" s="114">
        <f>+SUM(D291:D338)</f>
        <v>263</v>
      </c>
      <c r="E343" s="115">
        <f>SUM(E291:E338)</f>
        <v>1.4</v>
      </c>
      <c r="F343" s="115">
        <f>SUM(F291:F338)</f>
        <v>0</v>
      </c>
      <c r="G343" s="115">
        <f>SUM(G291:G338)</f>
        <v>0</v>
      </c>
      <c r="H343" s="115">
        <f>SUM(H291:H338)</f>
        <v>1.4</v>
      </c>
      <c r="I343" s="115">
        <f t="shared" ref="I343:R343" si="84">+SUM(I291:I338)</f>
        <v>17.670000000000002</v>
      </c>
      <c r="J343" s="115">
        <f t="shared" si="84"/>
        <v>2.21</v>
      </c>
      <c r="K343" s="115">
        <f t="shared" si="84"/>
        <v>21.28</v>
      </c>
      <c r="L343" s="115">
        <f t="shared" si="84"/>
        <v>1416.51</v>
      </c>
      <c r="M343" s="115">
        <f t="shared" si="84"/>
        <v>1495.6699999999994</v>
      </c>
      <c r="N343" s="115">
        <f t="shared" si="84"/>
        <v>1380.33</v>
      </c>
      <c r="O343" s="115">
        <f t="shared" si="84"/>
        <v>4292.5099999999993</v>
      </c>
      <c r="P343" s="115">
        <f t="shared" si="84"/>
        <v>4313.7900000000009</v>
      </c>
      <c r="Q343" s="115">
        <f t="shared" si="84"/>
        <v>13.4</v>
      </c>
      <c r="R343" s="116">
        <f t="shared" si="84"/>
        <v>4327.1900000000005</v>
      </c>
      <c r="S343" s="10"/>
      <c r="T343" s="10"/>
    </row>
    <row r="344" spans="1:20" ht="15" x14ac:dyDescent="0.25">
      <c r="A344" s="230" t="s">
        <v>337</v>
      </c>
      <c r="B344" s="231"/>
      <c r="C344" s="232"/>
      <c r="D344" s="53">
        <f t="shared" ref="D344:R344" si="85">+SUM(D343+D290+D279+D268+D223+D190+D135+D104+D70+D31+D14+D236)</f>
        <v>5194</v>
      </c>
      <c r="E344" s="54">
        <f t="shared" si="85"/>
        <v>1556.0499999999997</v>
      </c>
      <c r="F344" s="54">
        <f t="shared" si="85"/>
        <v>2348.7699999999995</v>
      </c>
      <c r="G344" s="54">
        <f t="shared" si="85"/>
        <v>943.58</v>
      </c>
      <c r="H344" s="54">
        <f t="shared" si="85"/>
        <v>4848.3999999999996</v>
      </c>
      <c r="I344" s="54">
        <f t="shared" si="85"/>
        <v>997.63999999999987</v>
      </c>
      <c r="J344" s="54">
        <f t="shared" si="85"/>
        <v>55.129999999999995</v>
      </c>
      <c r="K344" s="54">
        <f t="shared" si="85"/>
        <v>5901.17</v>
      </c>
      <c r="L344" s="54">
        <f t="shared" si="85"/>
        <v>7673.77</v>
      </c>
      <c r="M344" s="54">
        <f t="shared" si="85"/>
        <v>14405.499999999998</v>
      </c>
      <c r="N344" s="54">
        <f t="shared" si="85"/>
        <v>12686.220000000001</v>
      </c>
      <c r="O344" s="54">
        <f t="shared" si="85"/>
        <v>34765.490000000013</v>
      </c>
      <c r="P344" s="54">
        <f t="shared" si="85"/>
        <v>40666.660000000003</v>
      </c>
      <c r="Q344" s="54">
        <f t="shared" si="85"/>
        <v>9606.98</v>
      </c>
      <c r="R344" s="55">
        <f t="shared" si="85"/>
        <v>50273.64</v>
      </c>
      <c r="S344" s="10"/>
      <c r="T344" s="10"/>
    </row>
    <row r="345" spans="1:20" s="18" customFormat="1" x14ac:dyDescent="0.2">
      <c r="A345" s="42" t="s">
        <v>513</v>
      </c>
      <c r="B345" s="29"/>
      <c r="C345"/>
      <c r="D345" s="6"/>
      <c r="E345" s="5"/>
      <c r="F345"/>
      <c r="G345"/>
      <c r="H345"/>
      <c r="I345"/>
      <c r="J345"/>
      <c r="K345"/>
      <c r="L345"/>
      <c r="M345"/>
      <c r="N345"/>
      <c r="O345"/>
      <c r="P345"/>
      <c r="Q345" s="21"/>
      <c r="R345" s="21"/>
      <c r="S345" s="21"/>
      <c r="T345" s="21"/>
    </row>
    <row r="346" spans="1:20" s="18" customFormat="1" x14ac:dyDescent="0.2">
      <c r="A346" s="42"/>
      <c r="B346" s="29"/>
      <c r="C346"/>
      <c r="D346" s="6"/>
      <c r="E346" s="5"/>
      <c r="F346"/>
      <c r="G346"/>
      <c r="H346"/>
      <c r="I346"/>
      <c r="J346"/>
      <c r="K346"/>
      <c r="L346"/>
      <c r="M346"/>
      <c r="N346"/>
      <c r="O346"/>
      <c r="P346"/>
      <c r="Q346" s="21"/>
      <c r="R346" s="21"/>
      <c r="S346" s="21"/>
      <c r="T346" s="21"/>
    </row>
    <row r="347" spans="1:20" s="18" customFormat="1" x14ac:dyDescent="0.2">
      <c r="A347" s="42"/>
      <c r="B347" s="29"/>
      <c r="C347"/>
      <c r="D347" s="6"/>
      <c r="E347" s="5"/>
      <c r="F347"/>
      <c r="G347"/>
      <c r="H347"/>
      <c r="I347"/>
      <c r="J347"/>
      <c r="K347"/>
      <c r="L347"/>
      <c r="M347"/>
      <c r="N347"/>
      <c r="O347"/>
      <c r="P347"/>
      <c r="Q347" s="21"/>
      <c r="R347" s="21"/>
      <c r="S347" s="21"/>
      <c r="T347" s="21"/>
    </row>
    <row r="348" spans="1:20" s="18" customFormat="1" x14ac:dyDescent="0.2">
      <c r="A348" s="29"/>
      <c r="B348" s="29"/>
      <c r="C348"/>
      <c r="D348" s="6"/>
      <c r="E348" s="5"/>
      <c r="F348"/>
      <c r="G348"/>
      <c r="H348"/>
      <c r="I348"/>
      <c r="J348"/>
      <c r="K348"/>
      <c r="L348"/>
      <c r="M348"/>
      <c r="N348"/>
      <c r="O348"/>
      <c r="P348"/>
      <c r="Q348" s="21"/>
      <c r="R348" s="21"/>
      <c r="S348" s="21"/>
      <c r="T348" s="21"/>
    </row>
    <row r="349" spans="1:20" s="18" customForma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  <c r="P349"/>
      <c r="Q349" s="21"/>
      <c r="R349" s="21"/>
      <c r="S349" s="21"/>
      <c r="T349" s="21"/>
    </row>
    <row r="350" spans="1:20" s="18" customFormat="1" x14ac:dyDescent="0.2">
      <c r="A350" s="3"/>
      <c r="B350" s="37" t="s">
        <v>474</v>
      </c>
      <c r="C350"/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  <c r="P350"/>
      <c r="Q350" s="21"/>
      <c r="R350" s="21"/>
      <c r="S350" s="21"/>
      <c r="T350" s="21"/>
    </row>
    <row r="351" spans="1:20" s="18" customFormat="1" x14ac:dyDescent="0.2">
      <c r="A351" s="3"/>
      <c r="B351" s="37" t="s">
        <v>455</v>
      </c>
      <c r="C351"/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  <c r="P351"/>
      <c r="Q351" s="21"/>
      <c r="R351" s="21"/>
      <c r="S351" s="21"/>
      <c r="T351" s="21"/>
    </row>
    <row r="352" spans="1:20" s="18" customFormat="1" x14ac:dyDescent="0.2">
      <c r="A352" s="3"/>
      <c r="B352" s="37" t="s">
        <v>457</v>
      </c>
      <c r="C352"/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  <c r="P352"/>
      <c r="Q352" s="21"/>
      <c r="R352" s="21"/>
      <c r="S352" s="21"/>
      <c r="T352" s="21"/>
    </row>
    <row r="353" spans="1:20" s="18" customFormat="1" x14ac:dyDescent="0.2">
      <c r="A353" s="3"/>
      <c r="B353" s="37" t="s">
        <v>456</v>
      </c>
      <c r="C353"/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  <c r="P353"/>
      <c r="Q353" s="21"/>
      <c r="R353" s="21"/>
      <c r="S353" s="21"/>
      <c r="T353" s="21"/>
    </row>
    <row r="354" spans="1:20" s="18" customFormat="1" x14ac:dyDescent="0.2">
      <c r="A354" s="3"/>
      <c r="B354" s="37" t="s">
        <v>458</v>
      </c>
      <c r="C354"/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/>
      <c r="Q354" s="21"/>
      <c r="R354" s="21"/>
      <c r="S354" s="21"/>
      <c r="T354" s="21"/>
    </row>
    <row r="355" spans="1:20" s="18" customFormat="1" x14ac:dyDescent="0.2">
      <c r="A355" s="3"/>
      <c r="B355" s="37" t="s">
        <v>459</v>
      </c>
      <c r="C355"/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/>
      <c r="Q355" s="21"/>
      <c r="R355" s="21"/>
      <c r="S355" s="21"/>
      <c r="T355" s="21"/>
    </row>
    <row r="356" spans="1:20" x14ac:dyDescent="0.2">
      <c r="L356" s="9"/>
    </row>
    <row r="357" spans="1:20" x14ac:dyDescent="0.2">
      <c r="L357" s="9"/>
    </row>
    <row r="358" spans="1:20" x14ac:dyDescent="0.2">
      <c r="L358" s="9"/>
    </row>
    <row r="359" spans="1:20" x14ac:dyDescent="0.2">
      <c r="L359" s="9"/>
    </row>
    <row r="360" spans="1:20" x14ac:dyDescent="0.2">
      <c r="L360" s="9"/>
    </row>
    <row r="361" spans="1:20" x14ac:dyDescent="0.2">
      <c r="L361" s="9"/>
    </row>
    <row r="362" spans="1:20" x14ac:dyDescent="0.2">
      <c r="L362" s="9"/>
    </row>
    <row r="363" spans="1:20" x14ac:dyDescent="0.2">
      <c r="L363" s="9"/>
    </row>
    <row r="364" spans="1:20" x14ac:dyDescent="0.2">
      <c r="L364" s="9"/>
    </row>
    <row r="365" spans="1:20" x14ac:dyDescent="0.2">
      <c r="L365" s="9"/>
    </row>
    <row r="366" spans="1:20" x14ac:dyDescent="0.2">
      <c r="L366" s="9"/>
    </row>
    <row r="367" spans="1:20" x14ac:dyDescent="0.2">
      <c r="L367" s="9"/>
    </row>
    <row r="368" spans="1:20" x14ac:dyDescent="0.2">
      <c r="L368" s="9"/>
    </row>
    <row r="369" spans="12:12" x14ac:dyDescent="0.2">
      <c r="L369" s="9"/>
    </row>
    <row r="370" spans="12:12" x14ac:dyDescent="0.2">
      <c r="L370" s="9"/>
    </row>
    <row r="371" spans="12:12" x14ac:dyDescent="0.2">
      <c r="L371" s="9"/>
    </row>
    <row r="372" spans="12:12" x14ac:dyDescent="0.2">
      <c r="L372" s="9"/>
    </row>
    <row r="373" spans="12:12" x14ac:dyDescent="0.2">
      <c r="L373" s="9"/>
    </row>
    <row r="374" spans="12:12" x14ac:dyDescent="0.2">
      <c r="L374" s="9"/>
    </row>
    <row r="375" spans="12:12" x14ac:dyDescent="0.2">
      <c r="L375" s="9"/>
    </row>
    <row r="376" spans="12:12" x14ac:dyDescent="0.2">
      <c r="L376" s="9"/>
    </row>
    <row r="377" spans="12:12" x14ac:dyDescent="0.2">
      <c r="L377" s="9"/>
    </row>
    <row r="378" spans="12:12" x14ac:dyDescent="0.2">
      <c r="L378" s="9"/>
    </row>
    <row r="379" spans="12:12" x14ac:dyDescent="0.2">
      <c r="L379" s="9"/>
    </row>
    <row r="380" spans="12:12" x14ac:dyDescent="0.2">
      <c r="L380" s="9"/>
    </row>
    <row r="381" spans="12:12" x14ac:dyDescent="0.2">
      <c r="L381" s="9"/>
    </row>
    <row r="382" spans="12:12" x14ac:dyDescent="0.2">
      <c r="L382" s="9"/>
    </row>
    <row r="383" spans="12:12" x14ac:dyDescent="0.2">
      <c r="L383" s="9"/>
    </row>
    <row r="384" spans="12:12" x14ac:dyDescent="0.2">
      <c r="L384" s="9"/>
    </row>
    <row r="385" spans="12:12" x14ac:dyDescent="0.2">
      <c r="L385" s="9"/>
    </row>
    <row r="386" spans="12:12" x14ac:dyDescent="0.2">
      <c r="L386" s="9"/>
    </row>
    <row r="387" spans="12:12" x14ac:dyDescent="0.2">
      <c r="L387" s="9"/>
    </row>
    <row r="388" spans="12:12" x14ac:dyDescent="0.2">
      <c r="L388" s="9"/>
    </row>
    <row r="389" spans="12:12" x14ac:dyDescent="0.2">
      <c r="L389" s="9"/>
    </row>
    <row r="390" spans="12:12" x14ac:dyDescent="0.2">
      <c r="L390" s="9"/>
    </row>
    <row r="391" spans="12:12" x14ac:dyDescent="0.2">
      <c r="L391" s="9"/>
    </row>
    <row r="392" spans="12:12" x14ac:dyDescent="0.2">
      <c r="L392" s="9"/>
    </row>
    <row r="393" spans="12:12" x14ac:dyDescent="0.2">
      <c r="L393" s="9"/>
    </row>
    <row r="394" spans="12:12" x14ac:dyDescent="0.2">
      <c r="L394" s="9"/>
    </row>
    <row r="395" spans="12:12" x14ac:dyDescent="0.2">
      <c r="L395" s="9"/>
    </row>
    <row r="396" spans="12:12" x14ac:dyDescent="0.2">
      <c r="L396" s="9"/>
    </row>
    <row r="397" spans="12:12" x14ac:dyDescent="0.2">
      <c r="L397" s="9"/>
    </row>
    <row r="398" spans="12:12" x14ac:dyDescent="0.2">
      <c r="L398" s="9"/>
    </row>
    <row r="399" spans="12:12" x14ac:dyDescent="0.2">
      <c r="L399" s="9"/>
    </row>
    <row r="400" spans="12:12" x14ac:dyDescent="0.2">
      <c r="L400" s="9"/>
    </row>
    <row r="401" spans="12:12" x14ac:dyDescent="0.2">
      <c r="L401" s="9"/>
    </row>
    <row r="402" spans="12:12" x14ac:dyDescent="0.2">
      <c r="L402" s="9"/>
    </row>
    <row r="403" spans="12:12" x14ac:dyDescent="0.2">
      <c r="L403" s="9"/>
    </row>
    <row r="404" spans="12:12" x14ac:dyDescent="0.2">
      <c r="L404" s="9"/>
    </row>
    <row r="405" spans="12:12" x14ac:dyDescent="0.2">
      <c r="L405" s="9"/>
    </row>
    <row r="406" spans="12:12" x14ac:dyDescent="0.2">
      <c r="L406" s="9"/>
    </row>
    <row r="407" spans="12:12" x14ac:dyDescent="0.2">
      <c r="L407" s="9"/>
    </row>
    <row r="408" spans="12:12" x14ac:dyDescent="0.2">
      <c r="L408" s="9"/>
    </row>
    <row r="409" spans="12:12" x14ac:dyDescent="0.2">
      <c r="L409" s="9"/>
    </row>
    <row r="410" spans="12:12" x14ac:dyDescent="0.2">
      <c r="L410" s="9"/>
    </row>
    <row r="411" spans="12:12" x14ac:dyDescent="0.2">
      <c r="L411" s="9"/>
    </row>
    <row r="412" spans="12:12" x14ac:dyDescent="0.2">
      <c r="L412" s="9"/>
    </row>
    <row r="413" spans="12:12" x14ac:dyDescent="0.2">
      <c r="L413" s="9"/>
    </row>
    <row r="414" spans="12:12" x14ac:dyDescent="0.2">
      <c r="L414" s="9"/>
    </row>
    <row r="415" spans="12:12" x14ac:dyDescent="0.2">
      <c r="L415" s="9"/>
    </row>
    <row r="416" spans="12:12" x14ac:dyDescent="0.2">
      <c r="L416" s="9"/>
    </row>
    <row r="417" spans="12:12" x14ac:dyDescent="0.2">
      <c r="L417" s="9"/>
    </row>
    <row r="418" spans="12:12" x14ac:dyDescent="0.2">
      <c r="L418" s="9"/>
    </row>
    <row r="419" spans="12:12" x14ac:dyDescent="0.2">
      <c r="L419" s="9"/>
    </row>
    <row r="420" spans="12:12" x14ac:dyDescent="0.2">
      <c r="L420" s="9"/>
    </row>
    <row r="421" spans="12:12" x14ac:dyDescent="0.2">
      <c r="L421" s="9"/>
    </row>
    <row r="422" spans="12:12" x14ac:dyDescent="0.2">
      <c r="L422" s="9"/>
    </row>
    <row r="423" spans="12:12" x14ac:dyDescent="0.2">
      <c r="L423" s="9"/>
    </row>
    <row r="424" spans="12:12" x14ac:dyDescent="0.2">
      <c r="L424" s="9"/>
    </row>
    <row r="425" spans="12:12" x14ac:dyDescent="0.2">
      <c r="L425" s="9"/>
    </row>
    <row r="426" spans="12:12" x14ac:dyDescent="0.2">
      <c r="L426" s="9"/>
    </row>
    <row r="427" spans="12:12" x14ac:dyDescent="0.2">
      <c r="L427" s="9"/>
    </row>
    <row r="428" spans="12:12" x14ac:dyDescent="0.2">
      <c r="L428" s="9"/>
    </row>
    <row r="429" spans="12:12" x14ac:dyDescent="0.2">
      <c r="L429" s="9"/>
    </row>
    <row r="430" spans="12:12" x14ac:dyDescent="0.2">
      <c r="L430" s="9"/>
    </row>
    <row r="431" spans="12:12" x14ac:dyDescent="0.2">
      <c r="L431" s="9"/>
    </row>
    <row r="432" spans="12:12" x14ac:dyDescent="0.2">
      <c r="L432" s="9"/>
    </row>
    <row r="433" spans="12:12" x14ac:dyDescent="0.2">
      <c r="L433" s="9"/>
    </row>
    <row r="434" spans="12:12" x14ac:dyDescent="0.2">
      <c r="L434" s="9"/>
    </row>
    <row r="435" spans="12:12" x14ac:dyDescent="0.2">
      <c r="L435" s="9"/>
    </row>
    <row r="436" spans="12:12" x14ac:dyDescent="0.2">
      <c r="L436" s="9"/>
    </row>
    <row r="437" spans="12:12" x14ac:dyDescent="0.2">
      <c r="L437" s="9"/>
    </row>
    <row r="438" spans="12:12" x14ac:dyDescent="0.2">
      <c r="L438" s="9"/>
    </row>
    <row r="439" spans="12:12" x14ac:dyDescent="0.2">
      <c r="L439" s="9"/>
    </row>
    <row r="440" spans="12:12" x14ac:dyDescent="0.2">
      <c r="L440" s="9"/>
    </row>
    <row r="441" spans="12:12" x14ac:dyDescent="0.2">
      <c r="L441" s="9"/>
    </row>
    <row r="442" spans="12:12" x14ac:dyDescent="0.2">
      <c r="L442" s="9"/>
    </row>
    <row r="443" spans="12:12" x14ac:dyDescent="0.2">
      <c r="L443" s="9"/>
    </row>
    <row r="444" spans="12:12" x14ac:dyDescent="0.2">
      <c r="L444" s="9"/>
    </row>
    <row r="445" spans="12:12" x14ac:dyDescent="0.2">
      <c r="L445" s="9"/>
    </row>
    <row r="446" spans="12:12" x14ac:dyDescent="0.2">
      <c r="L446" s="9"/>
    </row>
    <row r="447" spans="12:12" x14ac:dyDescent="0.2">
      <c r="L447" s="9"/>
    </row>
    <row r="448" spans="12:12" x14ac:dyDescent="0.2">
      <c r="L448" s="9"/>
    </row>
    <row r="449" spans="12:12" x14ac:dyDescent="0.2">
      <c r="L449" s="9"/>
    </row>
    <row r="450" spans="12:12" x14ac:dyDescent="0.2">
      <c r="L450" s="9"/>
    </row>
    <row r="451" spans="12:12" x14ac:dyDescent="0.2">
      <c r="L451" s="9"/>
    </row>
    <row r="452" spans="12:12" x14ac:dyDescent="0.2">
      <c r="L452" s="9"/>
    </row>
    <row r="453" spans="12:12" x14ac:dyDescent="0.2">
      <c r="L453" s="9"/>
    </row>
    <row r="454" spans="12:12" x14ac:dyDescent="0.2">
      <c r="L454" s="9"/>
    </row>
    <row r="455" spans="12:12" x14ac:dyDescent="0.2">
      <c r="L455" s="9"/>
    </row>
    <row r="456" spans="12:12" x14ac:dyDescent="0.2">
      <c r="L456" s="9"/>
    </row>
    <row r="457" spans="12:12" x14ac:dyDescent="0.2">
      <c r="L457" s="9"/>
    </row>
    <row r="458" spans="12:12" x14ac:dyDescent="0.2">
      <c r="L458" s="9"/>
    </row>
    <row r="459" spans="12:12" x14ac:dyDescent="0.2">
      <c r="L459" s="9"/>
    </row>
    <row r="460" spans="12:12" x14ac:dyDescent="0.2">
      <c r="L460" s="9"/>
    </row>
    <row r="461" spans="12:12" x14ac:dyDescent="0.2">
      <c r="L461" s="9"/>
    </row>
    <row r="462" spans="12:12" x14ac:dyDescent="0.2">
      <c r="L462" s="9"/>
    </row>
    <row r="463" spans="12:12" x14ac:dyDescent="0.2">
      <c r="L463" s="9"/>
    </row>
    <row r="464" spans="12:12" x14ac:dyDescent="0.2">
      <c r="L464" s="9"/>
    </row>
    <row r="465" spans="12:12" x14ac:dyDescent="0.2">
      <c r="L465" s="9"/>
    </row>
    <row r="466" spans="12:12" x14ac:dyDescent="0.2">
      <c r="L466" s="9"/>
    </row>
    <row r="467" spans="12:12" x14ac:dyDescent="0.2">
      <c r="L467" s="9"/>
    </row>
    <row r="468" spans="12:12" x14ac:dyDescent="0.2">
      <c r="L468" s="9"/>
    </row>
    <row r="469" spans="12:12" x14ac:dyDescent="0.2">
      <c r="L469" s="9"/>
    </row>
    <row r="470" spans="12:12" x14ac:dyDescent="0.2">
      <c r="L470" s="9"/>
    </row>
    <row r="471" spans="12:12" x14ac:dyDescent="0.2">
      <c r="L471" s="9"/>
    </row>
    <row r="472" spans="12:12" x14ac:dyDescent="0.2">
      <c r="L472" s="9"/>
    </row>
    <row r="473" spans="12:12" x14ac:dyDescent="0.2">
      <c r="L473" s="9"/>
    </row>
    <row r="474" spans="12:12" x14ac:dyDescent="0.2">
      <c r="L474" s="9"/>
    </row>
    <row r="475" spans="12:12" x14ac:dyDescent="0.2">
      <c r="L475" s="9"/>
    </row>
    <row r="476" spans="12:12" x14ac:dyDescent="0.2">
      <c r="L476" s="9"/>
    </row>
    <row r="477" spans="12:12" x14ac:dyDescent="0.2">
      <c r="L477" s="9"/>
    </row>
    <row r="478" spans="12:12" x14ac:dyDescent="0.2">
      <c r="L478" s="9"/>
    </row>
    <row r="479" spans="12:12" x14ac:dyDescent="0.2">
      <c r="L479" s="9"/>
    </row>
    <row r="480" spans="12:12" x14ac:dyDescent="0.2">
      <c r="L480" s="9"/>
    </row>
    <row r="481" spans="12:12" x14ac:dyDescent="0.2">
      <c r="L481" s="9"/>
    </row>
    <row r="482" spans="12:12" x14ac:dyDescent="0.2">
      <c r="L482" s="9"/>
    </row>
    <row r="483" spans="12:12" x14ac:dyDescent="0.2">
      <c r="L483" s="9"/>
    </row>
    <row r="484" spans="12:12" x14ac:dyDescent="0.2">
      <c r="L484" s="9"/>
    </row>
    <row r="485" spans="12:12" x14ac:dyDescent="0.2">
      <c r="L485" s="9"/>
    </row>
    <row r="486" spans="12:12" x14ac:dyDescent="0.2">
      <c r="L486" s="9"/>
    </row>
    <row r="487" spans="12:12" x14ac:dyDescent="0.2">
      <c r="L487" s="9"/>
    </row>
    <row r="488" spans="12:12" x14ac:dyDescent="0.2">
      <c r="L488" s="9"/>
    </row>
    <row r="489" spans="12:12" x14ac:dyDescent="0.2">
      <c r="L489" s="9"/>
    </row>
    <row r="490" spans="12:12" x14ac:dyDescent="0.2">
      <c r="L490" s="9"/>
    </row>
    <row r="491" spans="12:12" x14ac:dyDescent="0.2">
      <c r="L491" s="9"/>
    </row>
    <row r="492" spans="12:12" x14ac:dyDescent="0.2">
      <c r="L492" s="9"/>
    </row>
    <row r="493" spans="12:12" x14ac:dyDescent="0.2">
      <c r="L493" s="9"/>
    </row>
    <row r="494" spans="12:12" x14ac:dyDescent="0.2">
      <c r="L494" s="9"/>
    </row>
    <row r="495" spans="12:12" x14ac:dyDescent="0.2">
      <c r="L495" s="9"/>
    </row>
    <row r="496" spans="12:12" x14ac:dyDescent="0.2">
      <c r="L496" s="9"/>
    </row>
    <row r="497" spans="12:12" x14ac:dyDescent="0.2">
      <c r="L497" s="9"/>
    </row>
    <row r="498" spans="12:12" x14ac:dyDescent="0.2">
      <c r="L498" s="9"/>
    </row>
    <row r="499" spans="12:12" x14ac:dyDescent="0.2">
      <c r="L499" s="9"/>
    </row>
    <row r="500" spans="12:12" x14ac:dyDescent="0.2">
      <c r="L500" s="9"/>
    </row>
    <row r="501" spans="12:12" x14ac:dyDescent="0.2">
      <c r="L501" s="9"/>
    </row>
    <row r="502" spans="12:12" x14ac:dyDescent="0.2">
      <c r="L502" s="9"/>
    </row>
    <row r="503" spans="12:12" x14ac:dyDescent="0.2">
      <c r="L503" s="9"/>
    </row>
    <row r="504" spans="12:12" x14ac:dyDescent="0.2">
      <c r="L504" s="9"/>
    </row>
    <row r="505" spans="12:12" x14ac:dyDescent="0.2">
      <c r="L505" s="9"/>
    </row>
    <row r="506" spans="12:12" x14ac:dyDescent="0.2">
      <c r="L506" s="9"/>
    </row>
    <row r="507" spans="12:12" x14ac:dyDescent="0.2">
      <c r="L507" s="9"/>
    </row>
    <row r="508" spans="12:12" x14ac:dyDescent="0.2">
      <c r="L508" s="9"/>
    </row>
    <row r="509" spans="12:12" x14ac:dyDescent="0.2">
      <c r="L509" s="9"/>
    </row>
    <row r="510" spans="12:12" x14ac:dyDescent="0.2">
      <c r="L510" s="9"/>
    </row>
    <row r="511" spans="12:12" x14ac:dyDescent="0.2">
      <c r="L511" s="9"/>
    </row>
    <row r="512" spans="12:12" x14ac:dyDescent="0.2">
      <c r="L512" s="9"/>
    </row>
    <row r="513" spans="12:12" x14ac:dyDescent="0.2">
      <c r="L513" s="9"/>
    </row>
    <row r="514" spans="12:12" x14ac:dyDescent="0.2">
      <c r="L514" s="9"/>
    </row>
    <row r="515" spans="12:12" x14ac:dyDescent="0.2">
      <c r="L515" s="9"/>
    </row>
    <row r="516" spans="12:12" x14ac:dyDescent="0.2">
      <c r="L516" s="9"/>
    </row>
    <row r="517" spans="12:12" x14ac:dyDescent="0.2">
      <c r="L517" s="9"/>
    </row>
    <row r="518" spans="12:12" x14ac:dyDescent="0.2">
      <c r="L518" s="9"/>
    </row>
    <row r="519" spans="12:12" x14ac:dyDescent="0.2">
      <c r="L519" s="9"/>
    </row>
    <row r="520" spans="12:12" x14ac:dyDescent="0.2">
      <c r="L520" s="9"/>
    </row>
    <row r="521" spans="12:12" x14ac:dyDescent="0.2">
      <c r="L521" s="9"/>
    </row>
    <row r="522" spans="12:12" x14ac:dyDescent="0.2">
      <c r="L522" s="9"/>
    </row>
    <row r="523" spans="12:12" x14ac:dyDescent="0.2">
      <c r="L523" s="9"/>
    </row>
    <row r="524" spans="12:12" x14ac:dyDescent="0.2">
      <c r="L524" s="9"/>
    </row>
    <row r="525" spans="12:12" x14ac:dyDescent="0.2">
      <c r="L525" s="9"/>
    </row>
    <row r="526" spans="12:12" x14ac:dyDescent="0.2">
      <c r="L526" s="9"/>
    </row>
    <row r="527" spans="12:12" x14ac:dyDescent="0.2">
      <c r="L527" s="9"/>
    </row>
    <row r="528" spans="12:12" x14ac:dyDescent="0.2">
      <c r="L528" s="9"/>
    </row>
    <row r="529" spans="12:12" x14ac:dyDescent="0.2">
      <c r="L529" s="9"/>
    </row>
    <row r="530" spans="12:12" x14ac:dyDescent="0.2">
      <c r="L530" s="9"/>
    </row>
    <row r="531" spans="12:12" x14ac:dyDescent="0.2">
      <c r="L531" s="9"/>
    </row>
    <row r="532" spans="12:12" x14ac:dyDescent="0.2">
      <c r="L532" s="9"/>
    </row>
    <row r="533" spans="12:12" x14ac:dyDescent="0.2">
      <c r="L533" s="9"/>
    </row>
    <row r="534" spans="12:12" x14ac:dyDescent="0.2">
      <c r="L534" s="9"/>
    </row>
    <row r="535" spans="12:12" x14ac:dyDescent="0.2">
      <c r="L535" s="9"/>
    </row>
    <row r="536" spans="12:12" x14ac:dyDescent="0.2">
      <c r="L536" s="9"/>
    </row>
    <row r="537" spans="12:12" x14ac:dyDescent="0.2">
      <c r="L537" s="9"/>
    </row>
    <row r="538" spans="12:12" x14ac:dyDescent="0.2">
      <c r="L538" s="9"/>
    </row>
    <row r="539" spans="12:12" x14ac:dyDescent="0.2">
      <c r="L539" s="9"/>
    </row>
    <row r="540" spans="12:12" x14ac:dyDescent="0.2">
      <c r="L540" s="9"/>
    </row>
    <row r="541" spans="12:12" x14ac:dyDescent="0.2">
      <c r="L541" s="9"/>
    </row>
    <row r="542" spans="12:12" x14ac:dyDescent="0.2">
      <c r="L542" s="9"/>
    </row>
    <row r="543" spans="12:12" x14ac:dyDescent="0.2">
      <c r="L543" s="9"/>
    </row>
    <row r="544" spans="12:12" x14ac:dyDescent="0.2">
      <c r="L544" s="9"/>
    </row>
    <row r="545" spans="12:12" x14ac:dyDescent="0.2">
      <c r="L545" s="9"/>
    </row>
    <row r="546" spans="12:12" x14ac:dyDescent="0.2">
      <c r="L546" s="9"/>
    </row>
    <row r="547" spans="12:12" x14ac:dyDescent="0.2">
      <c r="L547" s="9"/>
    </row>
    <row r="548" spans="12:12" x14ac:dyDescent="0.2">
      <c r="L548" s="9"/>
    </row>
    <row r="549" spans="12:12" x14ac:dyDescent="0.2">
      <c r="L549" s="9"/>
    </row>
    <row r="550" spans="12:12" x14ac:dyDescent="0.2">
      <c r="L550" s="9"/>
    </row>
    <row r="551" spans="12:12" x14ac:dyDescent="0.2">
      <c r="L551" s="9"/>
    </row>
    <row r="552" spans="12:12" x14ac:dyDescent="0.2">
      <c r="L552" s="9"/>
    </row>
    <row r="553" spans="12:12" x14ac:dyDescent="0.2">
      <c r="L553" s="9"/>
    </row>
    <row r="554" spans="12:12" x14ac:dyDescent="0.2">
      <c r="L554" s="9"/>
    </row>
    <row r="555" spans="12:12" x14ac:dyDescent="0.2">
      <c r="L555" s="9"/>
    </row>
    <row r="556" spans="12:12" x14ac:dyDescent="0.2">
      <c r="L556" s="9"/>
    </row>
    <row r="557" spans="12:12" x14ac:dyDescent="0.2">
      <c r="L557" s="9"/>
    </row>
    <row r="558" spans="12:12" x14ac:dyDescent="0.2">
      <c r="L558" s="9"/>
    </row>
    <row r="559" spans="12:12" x14ac:dyDescent="0.2">
      <c r="L559" s="9"/>
    </row>
    <row r="560" spans="12:12" x14ac:dyDescent="0.2">
      <c r="L560" s="9"/>
    </row>
    <row r="561" spans="12:12" x14ac:dyDescent="0.2">
      <c r="L561" s="9"/>
    </row>
    <row r="562" spans="12:12" x14ac:dyDescent="0.2">
      <c r="L562" s="9"/>
    </row>
    <row r="563" spans="12:12" x14ac:dyDescent="0.2">
      <c r="L563" s="9"/>
    </row>
    <row r="564" spans="12:12" x14ac:dyDescent="0.2">
      <c r="L564" s="9"/>
    </row>
    <row r="565" spans="12:12" x14ac:dyDescent="0.2">
      <c r="L565" s="9"/>
    </row>
    <row r="566" spans="12:12" x14ac:dyDescent="0.2">
      <c r="L566" s="9"/>
    </row>
    <row r="567" spans="12:12" x14ac:dyDescent="0.2">
      <c r="L567" s="9"/>
    </row>
    <row r="568" spans="12:12" x14ac:dyDescent="0.2">
      <c r="L568" s="9"/>
    </row>
    <row r="569" spans="12:12" x14ac:dyDescent="0.2">
      <c r="L569" s="9"/>
    </row>
    <row r="570" spans="12:12" x14ac:dyDescent="0.2">
      <c r="L570" s="9"/>
    </row>
    <row r="571" spans="12:12" x14ac:dyDescent="0.2">
      <c r="L571" s="9"/>
    </row>
    <row r="572" spans="12:12" x14ac:dyDescent="0.2">
      <c r="L572" s="9"/>
    </row>
    <row r="573" spans="12:12" x14ac:dyDescent="0.2">
      <c r="L573" s="9"/>
    </row>
    <row r="574" spans="12:12" x14ac:dyDescent="0.2">
      <c r="L574" s="9"/>
    </row>
    <row r="575" spans="12:12" x14ac:dyDescent="0.2">
      <c r="L575" s="9"/>
    </row>
    <row r="576" spans="12:12" x14ac:dyDescent="0.2">
      <c r="L576" s="9"/>
    </row>
    <row r="577" spans="12:12" x14ac:dyDescent="0.2">
      <c r="L577" s="9"/>
    </row>
    <row r="578" spans="12:12" x14ac:dyDescent="0.2">
      <c r="L578" s="9"/>
    </row>
    <row r="579" spans="12:12" x14ac:dyDescent="0.2">
      <c r="L579" s="9"/>
    </row>
    <row r="580" spans="12:12" x14ac:dyDescent="0.2">
      <c r="L580" s="9"/>
    </row>
    <row r="581" spans="12:12" x14ac:dyDescent="0.2">
      <c r="L581" s="9"/>
    </row>
    <row r="582" spans="12:12" x14ac:dyDescent="0.2">
      <c r="L582" s="9"/>
    </row>
    <row r="583" spans="12:12" x14ac:dyDescent="0.2">
      <c r="L583" s="9"/>
    </row>
    <row r="584" spans="12:12" x14ac:dyDescent="0.2">
      <c r="L584" s="9"/>
    </row>
    <row r="585" spans="12:12" x14ac:dyDescent="0.2">
      <c r="L585" s="9"/>
    </row>
    <row r="586" spans="12:12" x14ac:dyDescent="0.2">
      <c r="L586" s="9"/>
    </row>
    <row r="587" spans="12:12" x14ac:dyDescent="0.2">
      <c r="L587" s="9"/>
    </row>
    <row r="588" spans="12:12" x14ac:dyDescent="0.2">
      <c r="L588" s="9"/>
    </row>
    <row r="589" spans="12:12" x14ac:dyDescent="0.2">
      <c r="L589" s="9"/>
    </row>
    <row r="590" spans="12:12" x14ac:dyDescent="0.2">
      <c r="L590" s="9"/>
    </row>
    <row r="591" spans="12:12" x14ac:dyDescent="0.2">
      <c r="L591" s="9"/>
    </row>
    <row r="592" spans="12:12" x14ac:dyDescent="0.2">
      <c r="L592" s="9"/>
    </row>
    <row r="593" spans="12:12" x14ac:dyDescent="0.2">
      <c r="L593" s="9"/>
    </row>
    <row r="594" spans="12:12" x14ac:dyDescent="0.2">
      <c r="L594" s="9"/>
    </row>
    <row r="595" spans="12:12" x14ac:dyDescent="0.2">
      <c r="L595" s="9"/>
    </row>
    <row r="596" spans="12:12" x14ac:dyDescent="0.2">
      <c r="L596" s="9"/>
    </row>
    <row r="597" spans="12:12" x14ac:dyDescent="0.2">
      <c r="L597" s="9"/>
    </row>
    <row r="598" spans="12:12" x14ac:dyDescent="0.2">
      <c r="L598" s="9"/>
    </row>
    <row r="599" spans="12:12" x14ac:dyDescent="0.2">
      <c r="L599" s="9"/>
    </row>
    <row r="600" spans="12:12" x14ac:dyDescent="0.2">
      <c r="L600" s="9"/>
    </row>
    <row r="601" spans="12:12" x14ac:dyDescent="0.2">
      <c r="L601" s="9"/>
    </row>
    <row r="602" spans="12:12" x14ac:dyDescent="0.2">
      <c r="L602" s="9"/>
    </row>
    <row r="603" spans="12:12" x14ac:dyDescent="0.2">
      <c r="L603" s="9"/>
    </row>
    <row r="604" spans="12:12" x14ac:dyDescent="0.2">
      <c r="L604" s="9"/>
    </row>
    <row r="605" spans="12:12" x14ac:dyDescent="0.2">
      <c r="L605" s="9"/>
    </row>
    <row r="606" spans="12:12" x14ac:dyDescent="0.2">
      <c r="L606" s="9"/>
    </row>
    <row r="607" spans="12:12" x14ac:dyDescent="0.2">
      <c r="L607" s="9"/>
    </row>
    <row r="608" spans="12:12" x14ac:dyDescent="0.2">
      <c r="L608" s="9"/>
    </row>
    <row r="609" spans="12:12" x14ac:dyDescent="0.2">
      <c r="L609" s="9"/>
    </row>
    <row r="610" spans="12:12" x14ac:dyDescent="0.2">
      <c r="L610" s="9"/>
    </row>
    <row r="611" spans="12:12" x14ac:dyDescent="0.2">
      <c r="L611" s="9"/>
    </row>
    <row r="612" spans="12:12" x14ac:dyDescent="0.2">
      <c r="L612" s="9"/>
    </row>
    <row r="613" spans="12:12" x14ac:dyDescent="0.2">
      <c r="L613" s="9"/>
    </row>
    <row r="614" spans="12:12" x14ac:dyDescent="0.2">
      <c r="L614" s="9"/>
    </row>
    <row r="615" spans="12:12" x14ac:dyDescent="0.2">
      <c r="L615" s="9"/>
    </row>
    <row r="616" spans="12:12" x14ac:dyDescent="0.2">
      <c r="L616" s="9"/>
    </row>
    <row r="617" spans="12:12" x14ac:dyDescent="0.2">
      <c r="L617" s="9"/>
    </row>
    <row r="618" spans="12:12" x14ac:dyDescent="0.2">
      <c r="L618" s="9"/>
    </row>
    <row r="619" spans="12:12" x14ac:dyDescent="0.2">
      <c r="L619" s="9"/>
    </row>
    <row r="620" spans="12:12" x14ac:dyDescent="0.2">
      <c r="L620" s="9"/>
    </row>
    <row r="621" spans="12:12" x14ac:dyDescent="0.2">
      <c r="L621" s="9"/>
    </row>
    <row r="622" spans="12:12" x14ac:dyDescent="0.2">
      <c r="L622" s="9"/>
    </row>
    <row r="623" spans="12:12" x14ac:dyDescent="0.2">
      <c r="L623" s="9"/>
    </row>
    <row r="624" spans="12:12" x14ac:dyDescent="0.2">
      <c r="L624" s="9"/>
    </row>
    <row r="625" spans="12:12" x14ac:dyDescent="0.2">
      <c r="L625" s="9"/>
    </row>
    <row r="626" spans="12:12" x14ac:dyDescent="0.2">
      <c r="L626" s="9"/>
    </row>
    <row r="627" spans="12:12" x14ac:dyDescent="0.2">
      <c r="L627" s="9"/>
    </row>
    <row r="628" spans="12:12" x14ac:dyDescent="0.2">
      <c r="L628" s="9"/>
    </row>
    <row r="629" spans="12:12" x14ac:dyDescent="0.2">
      <c r="L629" s="9"/>
    </row>
    <row r="630" spans="12:12" x14ac:dyDescent="0.2">
      <c r="L630" s="9"/>
    </row>
    <row r="631" spans="12:12" x14ac:dyDescent="0.2">
      <c r="L631" s="9"/>
    </row>
    <row r="632" spans="12:12" x14ac:dyDescent="0.2">
      <c r="L632" s="9"/>
    </row>
    <row r="633" spans="12:12" x14ac:dyDescent="0.2">
      <c r="L633" s="9"/>
    </row>
    <row r="634" spans="12:12" x14ac:dyDescent="0.2">
      <c r="L634" s="9"/>
    </row>
    <row r="635" spans="12:12" x14ac:dyDescent="0.2">
      <c r="L635" s="9"/>
    </row>
    <row r="636" spans="12:12" x14ac:dyDescent="0.2">
      <c r="L636" s="9"/>
    </row>
    <row r="637" spans="12:12" x14ac:dyDescent="0.2">
      <c r="L637" s="9"/>
    </row>
    <row r="638" spans="12:12" x14ac:dyDescent="0.2">
      <c r="L638" s="9"/>
    </row>
    <row r="639" spans="12:12" x14ac:dyDescent="0.2">
      <c r="L639" s="9"/>
    </row>
    <row r="640" spans="12:12" x14ac:dyDescent="0.2">
      <c r="L640" s="9"/>
    </row>
    <row r="641" spans="12:12" x14ac:dyDescent="0.2">
      <c r="L641" s="9"/>
    </row>
    <row r="642" spans="12:12" x14ac:dyDescent="0.2">
      <c r="L642" s="9"/>
    </row>
    <row r="643" spans="12:12" x14ac:dyDescent="0.2">
      <c r="L643" s="9"/>
    </row>
    <row r="644" spans="12:12" x14ac:dyDescent="0.2">
      <c r="L644" s="9"/>
    </row>
    <row r="645" spans="12:12" x14ac:dyDescent="0.2">
      <c r="L645" s="9"/>
    </row>
    <row r="646" spans="12:12" x14ac:dyDescent="0.2">
      <c r="L646" s="9"/>
    </row>
    <row r="647" spans="12:12" x14ac:dyDescent="0.2">
      <c r="L647" s="9"/>
    </row>
    <row r="648" spans="12:12" x14ac:dyDescent="0.2">
      <c r="L648" s="9"/>
    </row>
    <row r="649" spans="12:12" x14ac:dyDescent="0.2">
      <c r="L649" s="9"/>
    </row>
    <row r="650" spans="12:12" x14ac:dyDescent="0.2">
      <c r="L650" s="9"/>
    </row>
    <row r="651" spans="12:12" x14ac:dyDescent="0.2">
      <c r="L651" s="9"/>
    </row>
    <row r="652" spans="12:12" x14ac:dyDescent="0.2">
      <c r="L652" s="9"/>
    </row>
    <row r="653" spans="12:12" x14ac:dyDescent="0.2">
      <c r="L653" s="9"/>
    </row>
    <row r="654" spans="12:12" x14ac:dyDescent="0.2">
      <c r="L654" s="9"/>
    </row>
    <row r="655" spans="12:12" x14ac:dyDescent="0.2">
      <c r="L655" s="9"/>
    </row>
    <row r="656" spans="12:12" x14ac:dyDescent="0.2">
      <c r="L656" s="9"/>
    </row>
    <row r="657" spans="12:12" x14ac:dyDescent="0.2">
      <c r="L657" s="9"/>
    </row>
    <row r="658" spans="12:12" x14ac:dyDescent="0.2">
      <c r="L658" s="9"/>
    </row>
    <row r="659" spans="12:12" x14ac:dyDescent="0.2">
      <c r="L659" s="9"/>
    </row>
    <row r="660" spans="12:12" x14ac:dyDescent="0.2">
      <c r="L660" s="9"/>
    </row>
    <row r="661" spans="12:12" x14ac:dyDescent="0.2">
      <c r="L661" s="9"/>
    </row>
    <row r="662" spans="12:12" x14ac:dyDescent="0.2">
      <c r="L662" s="9"/>
    </row>
    <row r="663" spans="12:12" x14ac:dyDescent="0.2">
      <c r="L663" s="9"/>
    </row>
    <row r="664" spans="12:12" x14ac:dyDescent="0.2">
      <c r="L664" s="9"/>
    </row>
    <row r="665" spans="12:12" x14ac:dyDescent="0.2">
      <c r="L665" s="9"/>
    </row>
    <row r="666" spans="12:12" x14ac:dyDescent="0.2">
      <c r="L666" s="9"/>
    </row>
    <row r="667" spans="12:12" x14ac:dyDescent="0.2">
      <c r="L667" s="9"/>
    </row>
    <row r="668" spans="12:12" x14ac:dyDescent="0.2">
      <c r="L668" s="9"/>
    </row>
    <row r="669" spans="12:12" x14ac:dyDescent="0.2">
      <c r="L669" s="9"/>
    </row>
    <row r="670" spans="12:12" x14ac:dyDescent="0.2">
      <c r="L670" s="9"/>
    </row>
    <row r="671" spans="12:12" x14ac:dyDescent="0.2">
      <c r="L671" s="9"/>
    </row>
    <row r="672" spans="12:12" x14ac:dyDescent="0.2">
      <c r="L672" s="9"/>
    </row>
    <row r="673" spans="12:12" x14ac:dyDescent="0.2">
      <c r="L673" s="9"/>
    </row>
    <row r="674" spans="12:12" x14ac:dyDescent="0.2">
      <c r="L674" s="9"/>
    </row>
    <row r="675" spans="12:12" x14ac:dyDescent="0.2">
      <c r="L675" s="9"/>
    </row>
    <row r="676" spans="12:12" x14ac:dyDescent="0.2">
      <c r="L676" s="9"/>
    </row>
    <row r="677" spans="12:12" x14ac:dyDescent="0.2">
      <c r="L677" s="9"/>
    </row>
    <row r="678" spans="12:12" x14ac:dyDescent="0.2">
      <c r="L678" s="9"/>
    </row>
    <row r="679" spans="12:12" x14ac:dyDescent="0.2">
      <c r="L679" s="9"/>
    </row>
    <row r="680" spans="12:12" x14ac:dyDescent="0.2">
      <c r="L680" s="9"/>
    </row>
    <row r="681" spans="12:12" x14ac:dyDescent="0.2">
      <c r="L681" s="9"/>
    </row>
    <row r="682" spans="12:12" x14ac:dyDescent="0.2">
      <c r="L682" s="9"/>
    </row>
    <row r="683" spans="12:12" x14ac:dyDescent="0.2">
      <c r="L683" s="9"/>
    </row>
    <row r="684" spans="12:12" x14ac:dyDescent="0.2">
      <c r="L684" s="9"/>
    </row>
    <row r="685" spans="12:12" x14ac:dyDescent="0.2">
      <c r="L685" s="9"/>
    </row>
    <row r="686" spans="12:12" x14ac:dyDescent="0.2">
      <c r="L686" s="9"/>
    </row>
    <row r="687" spans="12:12" x14ac:dyDescent="0.2">
      <c r="L687" s="9"/>
    </row>
    <row r="688" spans="12:12" x14ac:dyDescent="0.2">
      <c r="L688" s="9"/>
    </row>
    <row r="689" spans="12:12" x14ac:dyDescent="0.2">
      <c r="L689" s="9"/>
    </row>
    <row r="690" spans="12:12" x14ac:dyDescent="0.2">
      <c r="L690" s="9"/>
    </row>
    <row r="691" spans="12:12" x14ac:dyDescent="0.2">
      <c r="L691" s="9"/>
    </row>
    <row r="692" spans="12:12" x14ac:dyDescent="0.2">
      <c r="L692" s="9"/>
    </row>
    <row r="693" spans="12:12" x14ac:dyDescent="0.2">
      <c r="L693" s="9"/>
    </row>
    <row r="694" spans="12:12" x14ac:dyDescent="0.2">
      <c r="L694" s="9"/>
    </row>
    <row r="695" spans="12:12" x14ac:dyDescent="0.2">
      <c r="L695" s="9"/>
    </row>
    <row r="696" spans="12:12" x14ac:dyDescent="0.2">
      <c r="L696" s="9"/>
    </row>
    <row r="697" spans="12:12" x14ac:dyDescent="0.2">
      <c r="L697" s="9"/>
    </row>
    <row r="698" spans="12:12" x14ac:dyDescent="0.2">
      <c r="L698" s="9"/>
    </row>
    <row r="699" spans="12:12" x14ac:dyDescent="0.2">
      <c r="L699" s="9"/>
    </row>
    <row r="700" spans="12:12" x14ac:dyDescent="0.2">
      <c r="L700" s="9"/>
    </row>
    <row r="701" spans="12:12" x14ac:dyDescent="0.2">
      <c r="L701" s="9"/>
    </row>
    <row r="702" spans="12:12" x14ac:dyDescent="0.2">
      <c r="L702" s="9"/>
    </row>
    <row r="703" spans="12:12" x14ac:dyDescent="0.2">
      <c r="L703" s="9"/>
    </row>
    <row r="704" spans="12:12" x14ac:dyDescent="0.2">
      <c r="L704" s="9"/>
    </row>
    <row r="705" spans="12:12" x14ac:dyDescent="0.2">
      <c r="L705" s="9"/>
    </row>
    <row r="706" spans="12:12" x14ac:dyDescent="0.2">
      <c r="L706" s="9"/>
    </row>
    <row r="707" spans="12:12" x14ac:dyDescent="0.2">
      <c r="L707" s="9"/>
    </row>
    <row r="708" spans="12:12" x14ac:dyDescent="0.2">
      <c r="L708" s="9"/>
    </row>
    <row r="709" spans="12:12" x14ac:dyDescent="0.2">
      <c r="L709" s="9"/>
    </row>
    <row r="710" spans="12:12" x14ac:dyDescent="0.2">
      <c r="L710" s="9"/>
    </row>
    <row r="711" spans="12:12" x14ac:dyDescent="0.2">
      <c r="L711" s="9"/>
    </row>
    <row r="712" spans="12:12" x14ac:dyDescent="0.2">
      <c r="L712" s="9"/>
    </row>
    <row r="713" spans="12:12" x14ac:dyDescent="0.2">
      <c r="L713" s="9"/>
    </row>
    <row r="714" spans="12:12" x14ac:dyDescent="0.2">
      <c r="L714" s="9"/>
    </row>
    <row r="715" spans="12:12" x14ac:dyDescent="0.2">
      <c r="L715" s="9"/>
    </row>
    <row r="716" spans="12:12" x14ac:dyDescent="0.2">
      <c r="L716" s="9"/>
    </row>
    <row r="717" spans="12:12" x14ac:dyDescent="0.2">
      <c r="L717" s="9"/>
    </row>
    <row r="718" spans="12:12" x14ac:dyDescent="0.2">
      <c r="L718" s="9"/>
    </row>
    <row r="719" spans="12:12" x14ac:dyDescent="0.2">
      <c r="L719" s="9"/>
    </row>
    <row r="720" spans="12:12" x14ac:dyDescent="0.2">
      <c r="L720" s="9"/>
    </row>
    <row r="721" spans="12:12" x14ac:dyDescent="0.2">
      <c r="L721" s="9"/>
    </row>
    <row r="722" spans="12:12" x14ac:dyDescent="0.2">
      <c r="L722" s="9"/>
    </row>
    <row r="723" spans="12:12" x14ac:dyDescent="0.2">
      <c r="L723" s="9"/>
    </row>
    <row r="724" spans="12:12" x14ac:dyDescent="0.2">
      <c r="L724" s="9"/>
    </row>
    <row r="725" spans="12:12" x14ac:dyDescent="0.2">
      <c r="L725" s="9"/>
    </row>
    <row r="726" spans="12:12" x14ac:dyDescent="0.2">
      <c r="L726" s="9"/>
    </row>
    <row r="727" spans="12:12" x14ac:dyDescent="0.2">
      <c r="L727" s="9"/>
    </row>
    <row r="728" spans="12:12" x14ac:dyDescent="0.2">
      <c r="L728" s="9"/>
    </row>
    <row r="729" spans="12:12" x14ac:dyDescent="0.2">
      <c r="L729" s="9"/>
    </row>
    <row r="730" spans="12:12" x14ac:dyDescent="0.2">
      <c r="L730" s="9"/>
    </row>
    <row r="731" spans="12:12" x14ac:dyDescent="0.2">
      <c r="L731" s="9"/>
    </row>
    <row r="732" spans="12:12" x14ac:dyDescent="0.2">
      <c r="L732" s="9"/>
    </row>
    <row r="733" spans="12:12" x14ac:dyDescent="0.2">
      <c r="L733" s="9"/>
    </row>
    <row r="734" spans="12:12" x14ac:dyDescent="0.2">
      <c r="L734" s="9"/>
    </row>
    <row r="735" spans="12:12" x14ac:dyDescent="0.2">
      <c r="L735" s="9"/>
    </row>
    <row r="736" spans="12:12" x14ac:dyDescent="0.2">
      <c r="L736" s="9"/>
    </row>
    <row r="737" spans="12:12" x14ac:dyDescent="0.2">
      <c r="L737" s="9"/>
    </row>
    <row r="738" spans="12:12" x14ac:dyDescent="0.2">
      <c r="L738" s="9"/>
    </row>
    <row r="739" spans="12:12" x14ac:dyDescent="0.2">
      <c r="L739" s="9"/>
    </row>
    <row r="740" spans="12:12" x14ac:dyDescent="0.2">
      <c r="L740" s="9"/>
    </row>
    <row r="741" spans="12:12" x14ac:dyDescent="0.2">
      <c r="L741" s="9"/>
    </row>
    <row r="742" spans="12:12" x14ac:dyDescent="0.2">
      <c r="L742" s="9"/>
    </row>
    <row r="743" spans="12:12" x14ac:dyDescent="0.2">
      <c r="L743" s="9"/>
    </row>
    <row r="744" spans="12:12" x14ac:dyDescent="0.2">
      <c r="L744" s="9"/>
    </row>
    <row r="745" spans="12:12" x14ac:dyDescent="0.2">
      <c r="L745" s="9"/>
    </row>
    <row r="746" spans="12:12" x14ac:dyDescent="0.2">
      <c r="L746" s="9"/>
    </row>
    <row r="747" spans="12:12" x14ac:dyDescent="0.2">
      <c r="L747" s="9"/>
    </row>
    <row r="748" spans="12:12" x14ac:dyDescent="0.2">
      <c r="L748" s="9"/>
    </row>
    <row r="749" spans="12:12" x14ac:dyDescent="0.2">
      <c r="L749" s="9"/>
    </row>
    <row r="750" spans="12:12" x14ac:dyDescent="0.2">
      <c r="L750" s="9"/>
    </row>
    <row r="751" spans="12:12" x14ac:dyDescent="0.2">
      <c r="L751" s="9"/>
    </row>
    <row r="752" spans="12:12" x14ac:dyDescent="0.2">
      <c r="L752" s="9"/>
    </row>
    <row r="753" spans="12:12" x14ac:dyDescent="0.2">
      <c r="L753" s="9"/>
    </row>
    <row r="754" spans="12:12" x14ac:dyDescent="0.2">
      <c r="L754" s="9"/>
    </row>
    <row r="755" spans="12:12" x14ac:dyDescent="0.2">
      <c r="L755" s="9"/>
    </row>
    <row r="756" spans="12:12" x14ac:dyDescent="0.2">
      <c r="L756" s="9"/>
    </row>
    <row r="757" spans="12:12" x14ac:dyDescent="0.2">
      <c r="L757" s="9"/>
    </row>
    <row r="758" spans="12:12" x14ac:dyDescent="0.2">
      <c r="L758" s="9"/>
    </row>
    <row r="759" spans="12:12" x14ac:dyDescent="0.2">
      <c r="L759" s="9"/>
    </row>
    <row r="760" spans="12:12" x14ac:dyDescent="0.2">
      <c r="L760" s="9"/>
    </row>
    <row r="761" spans="12:12" x14ac:dyDescent="0.2">
      <c r="L761" s="9"/>
    </row>
    <row r="762" spans="12:12" x14ac:dyDescent="0.2">
      <c r="L762" s="9"/>
    </row>
    <row r="763" spans="12:12" x14ac:dyDescent="0.2">
      <c r="L763" s="9"/>
    </row>
    <row r="764" spans="12:12" x14ac:dyDescent="0.2">
      <c r="L764" s="9"/>
    </row>
    <row r="765" spans="12:12" x14ac:dyDescent="0.2">
      <c r="L765" s="9"/>
    </row>
    <row r="766" spans="12:12" x14ac:dyDescent="0.2">
      <c r="L766" s="9"/>
    </row>
    <row r="767" spans="12:12" x14ac:dyDescent="0.2">
      <c r="L767" s="9"/>
    </row>
    <row r="768" spans="12:12" x14ac:dyDescent="0.2">
      <c r="L768" s="9"/>
    </row>
    <row r="769" spans="12:12" x14ac:dyDescent="0.2">
      <c r="L769" s="9"/>
    </row>
    <row r="770" spans="12:12" x14ac:dyDescent="0.2">
      <c r="L770" s="9"/>
    </row>
    <row r="771" spans="12:12" x14ac:dyDescent="0.2">
      <c r="L771" s="9"/>
    </row>
    <row r="772" spans="12:12" x14ac:dyDescent="0.2">
      <c r="L772" s="9"/>
    </row>
    <row r="773" spans="12:12" x14ac:dyDescent="0.2">
      <c r="L773" s="9"/>
    </row>
    <row r="774" spans="12:12" x14ac:dyDescent="0.2">
      <c r="L774" s="9"/>
    </row>
    <row r="775" spans="12:12" x14ac:dyDescent="0.2">
      <c r="L775" s="9"/>
    </row>
    <row r="776" spans="12:12" x14ac:dyDescent="0.2">
      <c r="L776" s="9"/>
    </row>
    <row r="777" spans="12:12" x14ac:dyDescent="0.2">
      <c r="L777" s="9"/>
    </row>
    <row r="778" spans="12:12" x14ac:dyDescent="0.2">
      <c r="L778" s="9"/>
    </row>
    <row r="779" spans="12:12" x14ac:dyDescent="0.2">
      <c r="L779" s="9"/>
    </row>
    <row r="780" spans="12:12" x14ac:dyDescent="0.2">
      <c r="L780" s="9"/>
    </row>
    <row r="781" spans="12:12" x14ac:dyDescent="0.2">
      <c r="L781" s="9"/>
    </row>
    <row r="782" spans="12:12" x14ac:dyDescent="0.2">
      <c r="L782" s="9"/>
    </row>
    <row r="783" spans="12:12" x14ac:dyDescent="0.2">
      <c r="L783" s="9"/>
    </row>
    <row r="784" spans="12:12" x14ac:dyDescent="0.2">
      <c r="L784" s="9"/>
    </row>
    <row r="785" spans="12:12" x14ac:dyDescent="0.2">
      <c r="L785" s="9"/>
    </row>
    <row r="786" spans="12:12" x14ac:dyDescent="0.2">
      <c r="L786" s="9"/>
    </row>
    <row r="787" spans="12:12" x14ac:dyDescent="0.2">
      <c r="L787" s="9"/>
    </row>
    <row r="788" spans="12:12" x14ac:dyDescent="0.2">
      <c r="L788" s="9"/>
    </row>
    <row r="789" spans="12:12" x14ac:dyDescent="0.2">
      <c r="L789" s="9"/>
    </row>
    <row r="790" spans="12:12" x14ac:dyDescent="0.2">
      <c r="L790" s="9"/>
    </row>
    <row r="791" spans="12:12" x14ac:dyDescent="0.2">
      <c r="L791" s="9"/>
    </row>
    <row r="792" spans="12:12" x14ac:dyDescent="0.2">
      <c r="L792" s="9"/>
    </row>
    <row r="793" spans="12:12" x14ac:dyDescent="0.2">
      <c r="L793" s="9"/>
    </row>
    <row r="794" spans="12:12" x14ac:dyDescent="0.2">
      <c r="L794" s="9"/>
    </row>
    <row r="795" spans="12:12" x14ac:dyDescent="0.2">
      <c r="L795" s="9"/>
    </row>
    <row r="796" spans="12:12" x14ac:dyDescent="0.2">
      <c r="L796" s="9"/>
    </row>
    <row r="797" spans="12:12" x14ac:dyDescent="0.2">
      <c r="L797" s="9"/>
    </row>
    <row r="798" spans="12:12" x14ac:dyDescent="0.2">
      <c r="L798" s="9"/>
    </row>
    <row r="799" spans="12:12" x14ac:dyDescent="0.2">
      <c r="L799" s="9"/>
    </row>
    <row r="800" spans="12:12" x14ac:dyDescent="0.2">
      <c r="L800" s="9"/>
    </row>
    <row r="801" spans="12:12" x14ac:dyDescent="0.2">
      <c r="L801" s="9"/>
    </row>
    <row r="802" spans="12:12" x14ac:dyDescent="0.2">
      <c r="L802" s="9"/>
    </row>
    <row r="803" spans="12:12" x14ac:dyDescent="0.2">
      <c r="L803" s="9"/>
    </row>
    <row r="804" spans="12:12" x14ac:dyDescent="0.2">
      <c r="L804" s="9"/>
    </row>
    <row r="805" spans="12:12" x14ac:dyDescent="0.2">
      <c r="L805" s="9"/>
    </row>
    <row r="806" spans="12:12" x14ac:dyDescent="0.2">
      <c r="L806" s="9"/>
    </row>
    <row r="807" spans="12:12" x14ac:dyDescent="0.2">
      <c r="L807" s="9"/>
    </row>
    <row r="808" spans="12:12" x14ac:dyDescent="0.2">
      <c r="L808" s="9"/>
    </row>
    <row r="809" spans="12:12" x14ac:dyDescent="0.2">
      <c r="L809" s="9"/>
    </row>
    <row r="810" spans="12:12" x14ac:dyDescent="0.2">
      <c r="L810" s="9"/>
    </row>
    <row r="811" spans="12:12" x14ac:dyDescent="0.2">
      <c r="L811" s="9"/>
    </row>
    <row r="812" spans="12:12" x14ac:dyDescent="0.2">
      <c r="L812" s="9"/>
    </row>
    <row r="813" spans="12:12" x14ac:dyDescent="0.2">
      <c r="L813" s="9"/>
    </row>
    <row r="814" spans="12:12" x14ac:dyDescent="0.2">
      <c r="L814" s="9"/>
    </row>
    <row r="815" spans="12:12" x14ac:dyDescent="0.2">
      <c r="L815" s="9"/>
    </row>
    <row r="816" spans="12:12" x14ac:dyDescent="0.2">
      <c r="L816" s="9"/>
    </row>
    <row r="817" spans="12:12" x14ac:dyDescent="0.2">
      <c r="L817" s="9"/>
    </row>
    <row r="818" spans="12:12" x14ac:dyDescent="0.2">
      <c r="L818" s="9"/>
    </row>
    <row r="819" spans="12:12" x14ac:dyDescent="0.2">
      <c r="L819" s="9"/>
    </row>
    <row r="820" spans="12:12" x14ac:dyDescent="0.2">
      <c r="L820" s="9"/>
    </row>
    <row r="821" spans="12:12" x14ac:dyDescent="0.2">
      <c r="L821" s="9"/>
    </row>
    <row r="822" spans="12:12" x14ac:dyDescent="0.2">
      <c r="L822" s="9"/>
    </row>
    <row r="823" spans="12:12" x14ac:dyDescent="0.2">
      <c r="L823" s="9"/>
    </row>
    <row r="824" spans="12:12" x14ac:dyDescent="0.2">
      <c r="L824" s="9"/>
    </row>
    <row r="825" spans="12:12" x14ac:dyDescent="0.2">
      <c r="L825" s="9"/>
    </row>
    <row r="826" spans="12:12" x14ac:dyDescent="0.2">
      <c r="L826" s="9"/>
    </row>
    <row r="827" spans="12:12" x14ac:dyDescent="0.2">
      <c r="L827" s="9"/>
    </row>
    <row r="828" spans="12:12" x14ac:dyDescent="0.2">
      <c r="L828" s="9"/>
    </row>
    <row r="829" spans="12:12" x14ac:dyDescent="0.2">
      <c r="L829" s="9"/>
    </row>
    <row r="830" spans="12:12" x14ac:dyDescent="0.2">
      <c r="L830" s="9"/>
    </row>
    <row r="831" spans="12:12" x14ac:dyDescent="0.2">
      <c r="L831" s="9"/>
    </row>
    <row r="832" spans="12:12" x14ac:dyDescent="0.2">
      <c r="L832" s="9"/>
    </row>
    <row r="833" spans="12:12" x14ac:dyDescent="0.2">
      <c r="L833" s="9"/>
    </row>
    <row r="834" spans="12:12" x14ac:dyDescent="0.2">
      <c r="L834" s="9"/>
    </row>
    <row r="835" spans="12:12" x14ac:dyDescent="0.2">
      <c r="L835" s="9"/>
    </row>
    <row r="836" spans="12:12" x14ac:dyDescent="0.2">
      <c r="L836" s="9"/>
    </row>
    <row r="837" spans="12:12" x14ac:dyDescent="0.2">
      <c r="L837" s="9"/>
    </row>
    <row r="838" spans="12:12" x14ac:dyDescent="0.2">
      <c r="L838" s="9"/>
    </row>
    <row r="839" spans="12:12" x14ac:dyDescent="0.2">
      <c r="L839" s="9"/>
    </row>
    <row r="840" spans="12:12" x14ac:dyDescent="0.2">
      <c r="L840" s="9"/>
    </row>
    <row r="841" spans="12:12" x14ac:dyDescent="0.2">
      <c r="L841" s="9"/>
    </row>
    <row r="842" spans="12:12" x14ac:dyDescent="0.2">
      <c r="L842" s="9"/>
    </row>
    <row r="843" spans="12:12" x14ac:dyDescent="0.2">
      <c r="L843" s="9"/>
    </row>
    <row r="844" spans="12:12" x14ac:dyDescent="0.2">
      <c r="L844" s="9"/>
    </row>
    <row r="845" spans="12:12" x14ac:dyDescent="0.2">
      <c r="L845" s="9"/>
    </row>
    <row r="846" spans="12:12" x14ac:dyDescent="0.2">
      <c r="L846" s="9"/>
    </row>
    <row r="847" spans="12:12" x14ac:dyDescent="0.2">
      <c r="L847" s="9"/>
    </row>
    <row r="848" spans="12:12" x14ac:dyDescent="0.2">
      <c r="L848" s="9"/>
    </row>
    <row r="849" spans="12:12" x14ac:dyDescent="0.2">
      <c r="L849" s="9"/>
    </row>
    <row r="850" spans="12:12" x14ac:dyDescent="0.2">
      <c r="L850" s="9"/>
    </row>
    <row r="851" spans="12:12" x14ac:dyDescent="0.2">
      <c r="L851" s="9"/>
    </row>
    <row r="852" spans="12:12" x14ac:dyDescent="0.2">
      <c r="L852" s="9"/>
    </row>
    <row r="853" spans="12:12" x14ac:dyDescent="0.2">
      <c r="L853" s="9"/>
    </row>
    <row r="854" spans="12:12" x14ac:dyDescent="0.2">
      <c r="L854" s="9"/>
    </row>
    <row r="855" spans="12:12" x14ac:dyDescent="0.2">
      <c r="L855" s="9"/>
    </row>
    <row r="856" spans="12:12" x14ac:dyDescent="0.2">
      <c r="L856" s="9"/>
    </row>
    <row r="857" spans="12:12" x14ac:dyDescent="0.2">
      <c r="L857" s="9"/>
    </row>
    <row r="858" spans="12:12" x14ac:dyDescent="0.2">
      <c r="L858" s="9"/>
    </row>
    <row r="859" spans="12:12" x14ac:dyDescent="0.2">
      <c r="L859" s="9"/>
    </row>
    <row r="860" spans="12:12" x14ac:dyDescent="0.2">
      <c r="L860" s="9"/>
    </row>
    <row r="861" spans="12:12" x14ac:dyDescent="0.2">
      <c r="L861" s="9"/>
    </row>
    <row r="862" spans="12:12" x14ac:dyDescent="0.2">
      <c r="L862" s="9"/>
    </row>
    <row r="863" spans="12:12" x14ac:dyDescent="0.2">
      <c r="L863" s="9"/>
    </row>
    <row r="864" spans="12:12" x14ac:dyDescent="0.2">
      <c r="L864" s="9"/>
    </row>
    <row r="865" spans="12:12" x14ac:dyDescent="0.2">
      <c r="L865" s="9"/>
    </row>
    <row r="866" spans="12:12" x14ac:dyDescent="0.2">
      <c r="L866" s="9"/>
    </row>
    <row r="867" spans="12:12" x14ac:dyDescent="0.2">
      <c r="L867" s="9"/>
    </row>
    <row r="868" spans="12:12" x14ac:dyDescent="0.2">
      <c r="L868" s="9"/>
    </row>
    <row r="869" spans="12:12" x14ac:dyDescent="0.2">
      <c r="L869" s="9"/>
    </row>
    <row r="870" spans="12:12" x14ac:dyDescent="0.2">
      <c r="L870" s="9"/>
    </row>
    <row r="871" spans="12:12" x14ac:dyDescent="0.2">
      <c r="L871" s="9"/>
    </row>
    <row r="872" spans="12:12" x14ac:dyDescent="0.2">
      <c r="L872" s="9"/>
    </row>
    <row r="873" spans="12:12" x14ac:dyDescent="0.2">
      <c r="L873" s="9"/>
    </row>
    <row r="874" spans="12:12" x14ac:dyDescent="0.2">
      <c r="L874" s="9"/>
    </row>
    <row r="875" spans="12:12" x14ac:dyDescent="0.2">
      <c r="L875" s="9"/>
    </row>
    <row r="876" spans="12:12" x14ac:dyDescent="0.2">
      <c r="L876" s="9"/>
    </row>
    <row r="877" spans="12:12" x14ac:dyDescent="0.2">
      <c r="L877" s="9"/>
    </row>
    <row r="878" spans="12:12" x14ac:dyDescent="0.2">
      <c r="L878" s="9"/>
    </row>
    <row r="879" spans="12:12" x14ac:dyDescent="0.2">
      <c r="L879" s="9"/>
    </row>
    <row r="880" spans="12:12" x14ac:dyDescent="0.2">
      <c r="L880" s="9"/>
    </row>
    <row r="881" spans="12:12" x14ac:dyDescent="0.2">
      <c r="L881" s="9"/>
    </row>
    <row r="882" spans="12:12" x14ac:dyDescent="0.2">
      <c r="L882" s="9"/>
    </row>
    <row r="883" spans="12:12" x14ac:dyDescent="0.2">
      <c r="L883" s="9"/>
    </row>
    <row r="884" spans="12:12" x14ac:dyDescent="0.2">
      <c r="L884" s="9"/>
    </row>
    <row r="885" spans="12:12" x14ac:dyDescent="0.2">
      <c r="L885" s="9"/>
    </row>
    <row r="886" spans="12:12" x14ac:dyDescent="0.2">
      <c r="L886" s="9"/>
    </row>
    <row r="887" spans="12:12" x14ac:dyDescent="0.2">
      <c r="L887" s="9"/>
    </row>
    <row r="888" spans="12:12" x14ac:dyDescent="0.2">
      <c r="L888" s="9"/>
    </row>
    <row r="889" spans="12:12" x14ac:dyDescent="0.2">
      <c r="L889" s="9"/>
    </row>
    <row r="890" spans="12:12" x14ac:dyDescent="0.2">
      <c r="L890" s="9"/>
    </row>
    <row r="891" spans="12:12" x14ac:dyDescent="0.2">
      <c r="L891" s="9"/>
    </row>
    <row r="892" spans="12:12" x14ac:dyDescent="0.2">
      <c r="L892" s="9"/>
    </row>
    <row r="893" spans="12:12" x14ac:dyDescent="0.2">
      <c r="L893" s="9"/>
    </row>
    <row r="894" spans="12:12" x14ac:dyDescent="0.2">
      <c r="L894" s="9"/>
    </row>
    <row r="895" spans="12:12" x14ac:dyDescent="0.2">
      <c r="L895" s="9"/>
    </row>
    <row r="896" spans="12:12" x14ac:dyDescent="0.2">
      <c r="L896" s="9"/>
    </row>
    <row r="897" spans="12:12" x14ac:dyDescent="0.2">
      <c r="L897" s="9"/>
    </row>
    <row r="898" spans="12:12" x14ac:dyDescent="0.2">
      <c r="L898" s="9"/>
    </row>
    <row r="899" spans="12:12" x14ac:dyDescent="0.2">
      <c r="L899" s="9"/>
    </row>
    <row r="900" spans="12:12" x14ac:dyDescent="0.2">
      <c r="L900" s="9"/>
    </row>
    <row r="901" spans="12:12" x14ac:dyDescent="0.2">
      <c r="L901" s="9"/>
    </row>
    <row r="902" spans="12:12" x14ac:dyDescent="0.2">
      <c r="L902" s="9"/>
    </row>
    <row r="903" spans="12:12" x14ac:dyDescent="0.2">
      <c r="L903" s="9"/>
    </row>
    <row r="904" spans="12:12" x14ac:dyDescent="0.2">
      <c r="L904" s="9"/>
    </row>
    <row r="905" spans="12:12" x14ac:dyDescent="0.2">
      <c r="L905" s="9"/>
    </row>
    <row r="906" spans="12:12" x14ac:dyDescent="0.2">
      <c r="L906" s="9"/>
    </row>
    <row r="907" spans="12:12" x14ac:dyDescent="0.2">
      <c r="L907" s="9"/>
    </row>
    <row r="908" spans="12:12" x14ac:dyDescent="0.2">
      <c r="L908" s="9"/>
    </row>
    <row r="909" spans="12:12" x14ac:dyDescent="0.2">
      <c r="L909" s="9"/>
    </row>
    <row r="910" spans="12:12" x14ac:dyDescent="0.2">
      <c r="L910" s="9"/>
    </row>
    <row r="911" spans="12:12" x14ac:dyDescent="0.2">
      <c r="L911" s="9"/>
    </row>
    <row r="912" spans="12:12" x14ac:dyDescent="0.2">
      <c r="L912" s="9"/>
    </row>
    <row r="913" spans="12:12" x14ac:dyDescent="0.2">
      <c r="L913" s="9"/>
    </row>
    <row r="914" spans="12:12" x14ac:dyDescent="0.2">
      <c r="L914" s="9"/>
    </row>
    <row r="915" spans="12:12" x14ac:dyDescent="0.2">
      <c r="L915" s="9"/>
    </row>
    <row r="916" spans="12:12" x14ac:dyDescent="0.2">
      <c r="L916" s="9"/>
    </row>
    <row r="917" spans="12:12" x14ac:dyDescent="0.2">
      <c r="L917" s="9"/>
    </row>
    <row r="918" spans="12:12" x14ac:dyDescent="0.2">
      <c r="L918" s="9"/>
    </row>
    <row r="919" spans="12:12" x14ac:dyDescent="0.2">
      <c r="L919" s="9"/>
    </row>
    <row r="920" spans="12:12" x14ac:dyDescent="0.2">
      <c r="L920" s="9"/>
    </row>
    <row r="921" spans="12:12" x14ac:dyDescent="0.2">
      <c r="L921" s="9"/>
    </row>
    <row r="922" spans="12:12" x14ac:dyDescent="0.2">
      <c r="L922" s="9"/>
    </row>
    <row r="923" spans="12:12" x14ac:dyDescent="0.2">
      <c r="L923" s="9"/>
    </row>
    <row r="924" spans="12:12" x14ac:dyDescent="0.2">
      <c r="L924" s="9"/>
    </row>
    <row r="925" spans="12:12" x14ac:dyDescent="0.2">
      <c r="L925" s="9"/>
    </row>
    <row r="926" spans="12:12" x14ac:dyDescent="0.2">
      <c r="L926" s="9"/>
    </row>
    <row r="927" spans="12:12" x14ac:dyDescent="0.2">
      <c r="L927" s="9"/>
    </row>
    <row r="928" spans="12:12" x14ac:dyDescent="0.2">
      <c r="L928" s="9"/>
    </row>
    <row r="929" spans="12:12" x14ac:dyDescent="0.2">
      <c r="L929" s="9"/>
    </row>
    <row r="930" spans="12:12" x14ac:dyDescent="0.2">
      <c r="L930" s="9"/>
    </row>
    <row r="931" spans="12:12" x14ac:dyDescent="0.2">
      <c r="L931" s="9"/>
    </row>
    <row r="932" spans="12:12" x14ac:dyDescent="0.2">
      <c r="L932" s="9"/>
    </row>
    <row r="933" spans="12:12" x14ac:dyDescent="0.2">
      <c r="L933" s="9"/>
    </row>
    <row r="934" spans="12:12" x14ac:dyDescent="0.2">
      <c r="L934" s="9"/>
    </row>
    <row r="935" spans="12:12" x14ac:dyDescent="0.2">
      <c r="L935" s="9"/>
    </row>
    <row r="936" spans="12:12" x14ac:dyDescent="0.2">
      <c r="L936" s="9"/>
    </row>
    <row r="937" spans="12:12" x14ac:dyDescent="0.2">
      <c r="L937" s="9"/>
    </row>
    <row r="938" spans="12:12" x14ac:dyDescent="0.2">
      <c r="L938" s="9"/>
    </row>
    <row r="939" spans="12:12" x14ac:dyDescent="0.2">
      <c r="L939" s="9"/>
    </row>
    <row r="940" spans="12:12" x14ac:dyDescent="0.2">
      <c r="L940" s="9"/>
    </row>
    <row r="941" spans="12:12" x14ac:dyDescent="0.2">
      <c r="L941" s="9"/>
    </row>
    <row r="942" spans="12:12" x14ac:dyDescent="0.2">
      <c r="L942" s="9"/>
    </row>
    <row r="943" spans="12:12" x14ac:dyDescent="0.2">
      <c r="L943" s="9"/>
    </row>
    <row r="944" spans="12:12" x14ac:dyDescent="0.2">
      <c r="L944" s="9"/>
    </row>
    <row r="945" spans="12:12" x14ac:dyDescent="0.2">
      <c r="L945" s="9"/>
    </row>
    <row r="946" spans="12:12" x14ac:dyDescent="0.2">
      <c r="L946" s="9"/>
    </row>
    <row r="947" spans="12:12" x14ac:dyDescent="0.2">
      <c r="L947" s="9"/>
    </row>
    <row r="948" spans="12:12" x14ac:dyDescent="0.2">
      <c r="L948" s="9"/>
    </row>
    <row r="949" spans="12:12" x14ac:dyDescent="0.2">
      <c r="L949" s="9"/>
    </row>
    <row r="950" spans="12:12" x14ac:dyDescent="0.2">
      <c r="L950" s="9"/>
    </row>
    <row r="951" spans="12:12" x14ac:dyDescent="0.2">
      <c r="L951" s="9"/>
    </row>
    <row r="952" spans="12:12" x14ac:dyDescent="0.2">
      <c r="L952" s="9"/>
    </row>
    <row r="953" spans="12:12" x14ac:dyDescent="0.2">
      <c r="L953" s="9"/>
    </row>
    <row r="954" spans="12:12" x14ac:dyDescent="0.2">
      <c r="L954" s="9"/>
    </row>
    <row r="955" spans="12:12" x14ac:dyDescent="0.2">
      <c r="L955" s="9"/>
    </row>
    <row r="956" spans="12:12" x14ac:dyDescent="0.2">
      <c r="L956" s="9"/>
    </row>
    <row r="957" spans="12:12" x14ac:dyDescent="0.2">
      <c r="L957" s="9"/>
    </row>
    <row r="958" spans="12:12" x14ac:dyDescent="0.2">
      <c r="L958" s="9"/>
    </row>
    <row r="959" spans="12:12" x14ac:dyDescent="0.2">
      <c r="L959" s="9"/>
    </row>
    <row r="960" spans="12:12" x14ac:dyDescent="0.2">
      <c r="L960" s="9"/>
    </row>
    <row r="961" spans="12:12" x14ac:dyDescent="0.2">
      <c r="L961" s="9"/>
    </row>
    <row r="962" spans="12:12" x14ac:dyDescent="0.2">
      <c r="L962" s="9"/>
    </row>
    <row r="963" spans="12:12" x14ac:dyDescent="0.2">
      <c r="L963" s="9"/>
    </row>
    <row r="964" spans="12:12" x14ac:dyDescent="0.2">
      <c r="L964" s="9"/>
    </row>
    <row r="965" spans="12:12" x14ac:dyDescent="0.2">
      <c r="L965" s="9"/>
    </row>
    <row r="966" spans="12:12" x14ac:dyDescent="0.2">
      <c r="L966" s="9"/>
    </row>
    <row r="967" spans="12:12" x14ac:dyDescent="0.2">
      <c r="L967" s="9"/>
    </row>
    <row r="968" spans="12:12" x14ac:dyDescent="0.2">
      <c r="L968" s="9"/>
    </row>
    <row r="969" spans="12:12" x14ac:dyDescent="0.2">
      <c r="L969" s="9"/>
    </row>
    <row r="970" spans="12:12" x14ac:dyDescent="0.2">
      <c r="L970" s="9"/>
    </row>
    <row r="971" spans="12:12" x14ac:dyDescent="0.2">
      <c r="L971" s="9"/>
    </row>
    <row r="972" spans="12:12" x14ac:dyDescent="0.2">
      <c r="L972" s="9"/>
    </row>
    <row r="973" spans="12:12" x14ac:dyDescent="0.2">
      <c r="L973" s="9"/>
    </row>
    <row r="974" spans="12:12" x14ac:dyDescent="0.2">
      <c r="L974" s="9"/>
    </row>
    <row r="975" spans="12:12" x14ac:dyDescent="0.2">
      <c r="L975" s="9"/>
    </row>
    <row r="976" spans="12:12" x14ac:dyDescent="0.2">
      <c r="L976" s="9"/>
    </row>
    <row r="977" spans="12:12" x14ac:dyDescent="0.2">
      <c r="L977" s="9"/>
    </row>
    <row r="978" spans="12:12" x14ac:dyDescent="0.2">
      <c r="L978" s="9"/>
    </row>
    <row r="979" spans="12:12" x14ac:dyDescent="0.2">
      <c r="L979" s="9"/>
    </row>
    <row r="980" spans="12:12" x14ac:dyDescent="0.2">
      <c r="L980" s="9"/>
    </row>
    <row r="981" spans="12:12" x14ac:dyDescent="0.2">
      <c r="L981" s="9"/>
    </row>
    <row r="982" spans="12:12" x14ac:dyDescent="0.2">
      <c r="L982" s="9"/>
    </row>
    <row r="983" spans="12:12" x14ac:dyDescent="0.2">
      <c r="L983" s="9"/>
    </row>
    <row r="984" spans="12:12" x14ac:dyDescent="0.2">
      <c r="L984" s="9"/>
    </row>
    <row r="985" spans="12:12" x14ac:dyDescent="0.2">
      <c r="L985" s="9"/>
    </row>
    <row r="986" spans="12:12" x14ac:dyDescent="0.2">
      <c r="L986" s="9"/>
    </row>
    <row r="987" spans="12:12" x14ac:dyDescent="0.2">
      <c r="L987" s="9"/>
    </row>
    <row r="988" spans="12:12" x14ac:dyDescent="0.2">
      <c r="L988" s="9"/>
    </row>
    <row r="989" spans="12:12" x14ac:dyDescent="0.2">
      <c r="L989" s="9"/>
    </row>
    <row r="990" spans="12:12" x14ac:dyDescent="0.2">
      <c r="L990" s="9"/>
    </row>
    <row r="991" spans="12:12" x14ac:dyDescent="0.2">
      <c r="L991" s="9"/>
    </row>
    <row r="992" spans="12:12" x14ac:dyDescent="0.2">
      <c r="L992" s="9"/>
    </row>
    <row r="993" spans="12:12" x14ac:dyDescent="0.2">
      <c r="L993" s="9"/>
    </row>
    <row r="994" spans="12:12" x14ac:dyDescent="0.2">
      <c r="L994" s="9"/>
    </row>
    <row r="995" spans="12:12" x14ac:dyDescent="0.2">
      <c r="L995" s="9"/>
    </row>
    <row r="996" spans="12:12" x14ac:dyDescent="0.2">
      <c r="L996" s="9"/>
    </row>
    <row r="997" spans="12:12" x14ac:dyDescent="0.2">
      <c r="L997" s="9"/>
    </row>
    <row r="998" spans="12:12" x14ac:dyDescent="0.2">
      <c r="L998" s="9"/>
    </row>
    <row r="999" spans="12:12" x14ac:dyDescent="0.2">
      <c r="L999" s="9"/>
    </row>
    <row r="1000" spans="12:12" x14ac:dyDescent="0.2">
      <c r="L1000" s="9"/>
    </row>
    <row r="1001" spans="12:12" x14ac:dyDescent="0.2">
      <c r="L1001" s="9"/>
    </row>
    <row r="1002" spans="12:12" x14ac:dyDescent="0.2">
      <c r="L1002" s="9"/>
    </row>
    <row r="1003" spans="12:12" x14ac:dyDescent="0.2">
      <c r="L1003" s="9"/>
    </row>
    <row r="1004" spans="12:12" x14ac:dyDescent="0.2">
      <c r="L1004" s="9"/>
    </row>
    <row r="1005" spans="12:12" x14ac:dyDescent="0.2">
      <c r="L1005" s="9"/>
    </row>
    <row r="1006" spans="12:12" x14ac:dyDescent="0.2">
      <c r="L1006" s="9"/>
    </row>
    <row r="1007" spans="12:12" x14ac:dyDescent="0.2">
      <c r="L1007" s="9"/>
    </row>
    <row r="1008" spans="12:12" x14ac:dyDescent="0.2">
      <c r="L1008" s="9"/>
    </row>
    <row r="1009" spans="12:12" x14ac:dyDescent="0.2">
      <c r="L1009" s="9"/>
    </row>
    <row r="1010" spans="12:12" x14ac:dyDescent="0.2">
      <c r="L1010" s="9"/>
    </row>
    <row r="1011" spans="12:12" x14ac:dyDescent="0.2">
      <c r="L1011" s="9"/>
    </row>
    <row r="1012" spans="12:12" x14ac:dyDescent="0.2">
      <c r="L1012" s="9"/>
    </row>
    <row r="1013" spans="12:12" x14ac:dyDescent="0.2">
      <c r="L1013" s="9"/>
    </row>
    <row r="1014" spans="12:12" x14ac:dyDescent="0.2">
      <c r="L1014" s="9"/>
    </row>
    <row r="1015" spans="12:12" x14ac:dyDescent="0.2">
      <c r="L1015" s="9"/>
    </row>
    <row r="1016" spans="12:12" x14ac:dyDescent="0.2">
      <c r="L1016" s="9"/>
    </row>
    <row r="1017" spans="12:12" x14ac:dyDescent="0.2">
      <c r="L1017" s="9"/>
    </row>
    <row r="1018" spans="12:12" x14ac:dyDescent="0.2">
      <c r="L1018" s="9"/>
    </row>
    <row r="1019" spans="12:12" x14ac:dyDescent="0.2">
      <c r="L1019" s="9"/>
    </row>
    <row r="1020" spans="12:12" x14ac:dyDescent="0.2">
      <c r="L1020" s="9"/>
    </row>
    <row r="1021" spans="12:12" x14ac:dyDescent="0.2">
      <c r="L1021" s="9"/>
    </row>
    <row r="1022" spans="12:12" x14ac:dyDescent="0.2">
      <c r="L1022" s="9"/>
    </row>
    <row r="1023" spans="12:12" x14ac:dyDescent="0.2">
      <c r="L1023" s="9"/>
    </row>
    <row r="1024" spans="12:12" x14ac:dyDescent="0.2">
      <c r="L1024" s="9"/>
    </row>
    <row r="1025" spans="12:12" x14ac:dyDescent="0.2">
      <c r="L1025" s="9"/>
    </row>
    <row r="1026" spans="12:12" x14ac:dyDescent="0.2">
      <c r="L1026" s="9"/>
    </row>
    <row r="1027" spans="12:12" x14ac:dyDescent="0.2">
      <c r="L1027" s="9"/>
    </row>
    <row r="1028" spans="12:12" x14ac:dyDescent="0.2">
      <c r="L1028" s="9"/>
    </row>
    <row r="1029" spans="12:12" x14ac:dyDescent="0.2">
      <c r="L1029" s="9"/>
    </row>
    <row r="1030" spans="12:12" x14ac:dyDescent="0.2">
      <c r="L1030" s="9"/>
    </row>
    <row r="1031" spans="12:12" x14ac:dyDescent="0.2">
      <c r="L1031" s="9"/>
    </row>
    <row r="1032" spans="12:12" x14ac:dyDescent="0.2">
      <c r="L1032" s="9"/>
    </row>
    <row r="1033" spans="12:12" x14ac:dyDescent="0.2">
      <c r="L1033" s="9"/>
    </row>
    <row r="1034" spans="12:12" x14ac:dyDescent="0.2">
      <c r="L1034" s="9"/>
    </row>
    <row r="1035" spans="12:12" x14ac:dyDescent="0.2">
      <c r="L1035" s="9"/>
    </row>
    <row r="1036" spans="12:12" x14ac:dyDescent="0.2">
      <c r="L1036" s="9"/>
    </row>
    <row r="1037" spans="12:12" x14ac:dyDescent="0.2">
      <c r="L1037" s="9"/>
    </row>
    <row r="1038" spans="12:12" x14ac:dyDescent="0.2">
      <c r="L1038" s="9"/>
    </row>
    <row r="1039" spans="12:12" x14ac:dyDescent="0.2">
      <c r="L1039" s="9"/>
    </row>
    <row r="1040" spans="12:12" x14ac:dyDescent="0.2">
      <c r="L1040" s="9"/>
    </row>
    <row r="1041" spans="12:12" x14ac:dyDescent="0.2">
      <c r="L1041" s="9"/>
    </row>
    <row r="1042" spans="12:12" x14ac:dyDescent="0.2">
      <c r="L1042" s="9"/>
    </row>
    <row r="1043" spans="12:12" x14ac:dyDescent="0.2">
      <c r="L1043" s="9"/>
    </row>
    <row r="1044" spans="12:12" x14ac:dyDescent="0.2">
      <c r="L1044" s="9"/>
    </row>
    <row r="1045" spans="12:12" x14ac:dyDescent="0.2">
      <c r="L1045" s="9"/>
    </row>
    <row r="1046" spans="12:12" x14ac:dyDescent="0.2">
      <c r="L1046" s="9"/>
    </row>
    <row r="1047" spans="12:12" x14ac:dyDescent="0.2">
      <c r="L1047" s="9"/>
    </row>
    <row r="1048" spans="12:12" x14ac:dyDescent="0.2">
      <c r="L1048" s="9"/>
    </row>
    <row r="1049" spans="12:12" x14ac:dyDescent="0.2">
      <c r="L1049" s="9"/>
    </row>
    <row r="1050" spans="12:12" x14ac:dyDescent="0.2">
      <c r="L1050" s="9"/>
    </row>
    <row r="1051" spans="12:12" x14ac:dyDescent="0.2">
      <c r="L1051" s="9"/>
    </row>
    <row r="1052" spans="12:12" x14ac:dyDescent="0.2">
      <c r="L1052" s="9"/>
    </row>
    <row r="1053" spans="12:12" x14ac:dyDescent="0.2">
      <c r="L1053" s="9"/>
    </row>
    <row r="1054" spans="12:12" x14ac:dyDescent="0.2">
      <c r="L1054" s="9"/>
    </row>
    <row r="1055" spans="12:12" x14ac:dyDescent="0.2">
      <c r="L1055" s="9"/>
    </row>
    <row r="1056" spans="12:12" x14ac:dyDescent="0.2">
      <c r="L1056" s="9"/>
    </row>
    <row r="1057" spans="12:12" x14ac:dyDescent="0.2">
      <c r="L1057" s="9"/>
    </row>
    <row r="1058" spans="12:12" x14ac:dyDescent="0.2">
      <c r="L1058" s="9"/>
    </row>
    <row r="1059" spans="12:12" x14ac:dyDescent="0.2">
      <c r="L1059" s="9"/>
    </row>
    <row r="1060" spans="12:12" x14ac:dyDescent="0.2">
      <c r="L1060" s="9"/>
    </row>
    <row r="1061" spans="12:12" x14ac:dyDescent="0.2">
      <c r="L1061" s="9"/>
    </row>
    <row r="1062" spans="12:12" x14ac:dyDescent="0.2">
      <c r="L1062" s="9"/>
    </row>
    <row r="1063" spans="12:12" x14ac:dyDescent="0.2">
      <c r="L1063" s="9"/>
    </row>
    <row r="1064" spans="12:12" x14ac:dyDescent="0.2">
      <c r="L1064" s="9"/>
    </row>
    <row r="1065" spans="12:12" x14ac:dyDescent="0.2">
      <c r="L1065" s="9"/>
    </row>
    <row r="1066" spans="12:12" x14ac:dyDescent="0.2">
      <c r="L1066" s="9"/>
    </row>
    <row r="1067" spans="12:12" x14ac:dyDescent="0.2">
      <c r="L1067" s="9"/>
    </row>
    <row r="1068" spans="12:12" x14ac:dyDescent="0.2">
      <c r="L1068" s="9"/>
    </row>
    <row r="1069" spans="12:12" x14ac:dyDescent="0.2">
      <c r="L1069" s="9"/>
    </row>
    <row r="1070" spans="12:12" x14ac:dyDescent="0.2">
      <c r="L1070" s="9"/>
    </row>
    <row r="1071" spans="12:12" x14ac:dyDescent="0.2">
      <c r="L1071" s="9"/>
    </row>
    <row r="1072" spans="12:12" x14ac:dyDescent="0.2">
      <c r="L1072" s="9"/>
    </row>
    <row r="1073" spans="12:12" x14ac:dyDescent="0.2">
      <c r="L1073" s="9"/>
    </row>
    <row r="1074" spans="12:12" x14ac:dyDescent="0.2">
      <c r="L1074" s="9"/>
    </row>
    <row r="1075" spans="12:12" x14ac:dyDescent="0.2">
      <c r="L1075" s="9"/>
    </row>
    <row r="1076" spans="12:12" x14ac:dyDescent="0.2">
      <c r="L1076" s="9"/>
    </row>
    <row r="1077" spans="12:12" x14ac:dyDescent="0.2">
      <c r="L1077" s="9"/>
    </row>
    <row r="1078" spans="12:12" x14ac:dyDescent="0.2">
      <c r="L1078" s="9"/>
    </row>
    <row r="1079" spans="12:12" x14ac:dyDescent="0.2">
      <c r="L1079" s="9"/>
    </row>
    <row r="1080" spans="12:12" x14ac:dyDescent="0.2">
      <c r="L1080" s="9"/>
    </row>
    <row r="1081" spans="12:12" x14ac:dyDescent="0.2">
      <c r="L1081" s="9"/>
    </row>
    <row r="1082" spans="12:12" x14ac:dyDescent="0.2">
      <c r="L1082" s="9"/>
    </row>
    <row r="1083" spans="12:12" x14ac:dyDescent="0.2">
      <c r="L1083" s="9"/>
    </row>
    <row r="1084" spans="12:12" x14ac:dyDescent="0.2">
      <c r="L1084" s="9"/>
    </row>
    <row r="1085" spans="12:12" x14ac:dyDescent="0.2">
      <c r="L1085" s="9"/>
    </row>
    <row r="1086" spans="12:12" x14ac:dyDescent="0.2">
      <c r="L1086" s="9"/>
    </row>
    <row r="1087" spans="12:12" x14ac:dyDescent="0.2">
      <c r="L1087" s="9"/>
    </row>
    <row r="1088" spans="12:12" x14ac:dyDescent="0.2">
      <c r="L1088" s="9"/>
    </row>
    <row r="1089" spans="12:12" x14ac:dyDescent="0.2">
      <c r="L1089" s="9"/>
    </row>
    <row r="1090" spans="12:12" x14ac:dyDescent="0.2">
      <c r="L1090" s="9"/>
    </row>
    <row r="1091" spans="12:12" x14ac:dyDescent="0.2">
      <c r="L1091" s="9"/>
    </row>
    <row r="1092" spans="12:12" x14ac:dyDescent="0.2">
      <c r="L1092" s="9"/>
    </row>
    <row r="1093" spans="12:12" x14ac:dyDescent="0.2">
      <c r="L1093" s="9"/>
    </row>
    <row r="1094" spans="12:12" x14ac:dyDescent="0.2">
      <c r="L1094" s="9"/>
    </row>
    <row r="1095" spans="12:12" x14ac:dyDescent="0.2">
      <c r="L1095" s="9"/>
    </row>
    <row r="1096" spans="12:12" x14ac:dyDescent="0.2">
      <c r="L1096" s="9"/>
    </row>
    <row r="1097" spans="12:12" x14ac:dyDescent="0.2">
      <c r="L1097" s="9"/>
    </row>
    <row r="1098" spans="12:12" x14ac:dyDescent="0.2">
      <c r="L1098" s="9"/>
    </row>
    <row r="1099" spans="12:12" x14ac:dyDescent="0.2">
      <c r="L1099" s="9"/>
    </row>
    <row r="1100" spans="12:12" x14ac:dyDescent="0.2">
      <c r="L1100" s="9"/>
    </row>
    <row r="1101" spans="12:12" x14ac:dyDescent="0.2">
      <c r="L1101" s="9"/>
    </row>
    <row r="1102" spans="12:12" x14ac:dyDescent="0.2">
      <c r="L1102" s="9"/>
    </row>
    <row r="1103" spans="12:12" x14ac:dyDescent="0.2">
      <c r="L1103" s="9"/>
    </row>
    <row r="1104" spans="12:12" x14ac:dyDescent="0.2">
      <c r="L1104" s="9"/>
    </row>
    <row r="1105" spans="12:12" x14ac:dyDescent="0.2">
      <c r="L1105" s="9"/>
    </row>
    <row r="1106" spans="12:12" x14ac:dyDescent="0.2">
      <c r="L1106" s="9"/>
    </row>
    <row r="1107" spans="12:12" x14ac:dyDescent="0.2">
      <c r="L1107" s="9"/>
    </row>
    <row r="1108" spans="12:12" x14ac:dyDescent="0.2">
      <c r="L1108" s="9"/>
    </row>
    <row r="1109" spans="12:12" x14ac:dyDescent="0.2">
      <c r="L1109" s="9"/>
    </row>
    <row r="1110" spans="12:12" x14ac:dyDescent="0.2">
      <c r="L1110" s="9"/>
    </row>
    <row r="1111" spans="12:12" x14ac:dyDescent="0.2">
      <c r="L1111" s="9"/>
    </row>
    <row r="1112" spans="12:12" x14ac:dyDescent="0.2">
      <c r="L1112" s="9"/>
    </row>
    <row r="1113" spans="12:12" x14ac:dyDescent="0.2">
      <c r="L1113" s="9"/>
    </row>
    <row r="1114" spans="12:12" x14ac:dyDescent="0.2">
      <c r="L1114" s="9"/>
    </row>
    <row r="1115" spans="12:12" x14ac:dyDescent="0.2">
      <c r="L1115" s="9"/>
    </row>
    <row r="1116" spans="12:12" x14ac:dyDescent="0.2">
      <c r="L1116" s="9"/>
    </row>
    <row r="1117" spans="12:12" x14ac:dyDescent="0.2">
      <c r="L1117" s="9"/>
    </row>
    <row r="1118" spans="12:12" x14ac:dyDescent="0.2">
      <c r="L1118" s="9"/>
    </row>
    <row r="1119" spans="12:12" x14ac:dyDescent="0.2">
      <c r="L1119" s="9"/>
    </row>
    <row r="1120" spans="12:12" x14ac:dyDescent="0.2">
      <c r="L1120" s="9"/>
    </row>
    <row r="1121" spans="12:12" x14ac:dyDescent="0.2">
      <c r="L1121" s="9"/>
    </row>
    <row r="1122" spans="12:12" x14ac:dyDescent="0.2">
      <c r="L1122" s="9"/>
    </row>
    <row r="1123" spans="12:12" x14ac:dyDescent="0.2">
      <c r="L1123" s="9"/>
    </row>
    <row r="1124" spans="12:12" x14ac:dyDescent="0.2">
      <c r="L1124" s="9"/>
    </row>
    <row r="1125" spans="12:12" x14ac:dyDescent="0.2">
      <c r="L1125" s="9"/>
    </row>
    <row r="1126" spans="12:12" x14ac:dyDescent="0.2">
      <c r="L1126" s="9"/>
    </row>
    <row r="1127" spans="12:12" x14ac:dyDescent="0.2">
      <c r="L1127" s="9"/>
    </row>
    <row r="1128" spans="12:12" x14ac:dyDescent="0.2">
      <c r="L1128" s="9"/>
    </row>
    <row r="1129" spans="12:12" x14ac:dyDescent="0.2">
      <c r="L1129" s="9"/>
    </row>
    <row r="1130" spans="12:12" x14ac:dyDescent="0.2">
      <c r="L1130" s="9"/>
    </row>
    <row r="1131" spans="12:12" x14ac:dyDescent="0.2">
      <c r="L1131" s="9"/>
    </row>
    <row r="1132" spans="12:12" x14ac:dyDescent="0.2">
      <c r="L1132" s="9"/>
    </row>
    <row r="1133" spans="12:12" x14ac:dyDescent="0.2">
      <c r="L1133" s="9"/>
    </row>
    <row r="1134" spans="12:12" x14ac:dyDescent="0.2">
      <c r="L1134" s="9"/>
    </row>
    <row r="1135" spans="12:12" x14ac:dyDescent="0.2">
      <c r="L1135" s="9"/>
    </row>
    <row r="1136" spans="12:12" x14ac:dyDescent="0.2">
      <c r="L1136" s="9"/>
    </row>
    <row r="1137" spans="12:12" x14ac:dyDescent="0.2">
      <c r="L1137" s="9"/>
    </row>
    <row r="1138" spans="12:12" x14ac:dyDescent="0.2">
      <c r="L1138" s="9"/>
    </row>
    <row r="1139" spans="12:12" x14ac:dyDescent="0.2">
      <c r="L1139" s="9"/>
    </row>
    <row r="1140" spans="12:12" x14ac:dyDescent="0.2">
      <c r="L1140" s="9"/>
    </row>
    <row r="1141" spans="12:12" x14ac:dyDescent="0.2">
      <c r="L1141" s="9"/>
    </row>
    <row r="1142" spans="12:12" x14ac:dyDescent="0.2">
      <c r="L1142" s="9"/>
    </row>
    <row r="1143" spans="12:12" x14ac:dyDescent="0.2">
      <c r="L1143" s="9"/>
    </row>
    <row r="1144" spans="12:12" x14ac:dyDescent="0.2">
      <c r="L1144" s="9"/>
    </row>
    <row r="1145" spans="12:12" x14ac:dyDescent="0.2">
      <c r="L1145" s="9"/>
    </row>
    <row r="1146" spans="12:12" x14ac:dyDescent="0.2">
      <c r="L1146" s="9"/>
    </row>
    <row r="1147" spans="12:12" x14ac:dyDescent="0.2">
      <c r="L1147" s="9"/>
    </row>
    <row r="1148" spans="12:12" x14ac:dyDescent="0.2">
      <c r="L1148" s="9"/>
    </row>
    <row r="1149" spans="12:12" x14ac:dyDescent="0.2">
      <c r="L1149" s="9"/>
    </row>
    <row r="1150" spans="12:12" x14ac:dyDescent="0.2">
      <c r="L1150" s="9"/>
    </row>
    <row r="1151" spans="12:12" x14ac:dyDescent="0.2">
      <c r="L1151" s="9"/>
    </row>
    <row r="1152" spans="12:12" x14ac:dyDescent="0.2">
      <c r="L1152" s="9"/>
    </row>
  </sheetData>
  <mergeCells count="25">
    <mergeCell ref="A279:C279"/>
    <mergeCell ref="A290:C290"/>
    <mergeCell ref="A343:C343"/>
    <mergeCell ref="A344:C344"/>
    <mergeCell ref="B71:B87"/>
    <mergeCell ref="A104:C104"/>
    <mergeCell ref="A135:C135"/>
    <mergeCell ref="A190:C190"/>
    <mergeCell ref="A223:C223"/>
    <mergeCell ref="A268:C268"/>
    <mergeCell ref="A1:R1"/>
    <mergeCell ref="A2:R2"/>
    <mergeCell ref="C4:C6"/>
    <mergeCell ref="A4:A6"/>
    <mergeCell ref="E5:K5"/>
    <mergeCell ref="D4:D6"/>
    <mergeCell ref="P4:P6"/>
    <mergeCell ref="Q4:Q6"/>
    <mergeCell ref="R4:R6"/>
    <mergeCell ref="B4:B6"/>
    <mergeCell ref="A14:C14"/>
    <mergeCell ref="A31:C31"/>
    <mergeCell ref="A32:A69"/>
    <mergeCell ref="A70:C70"/>
    <mergeCell ref="A236:C236"/>
  </mergeCells>
  <phoneticPr fontId="0" type="noConversion"/>
  <printOptions horizontalCentered="1"/>
  <pageMargins left="0.75" right="0.75" top="0.39370078740157483" bottom="0.19685039370078741" header="0.59055118110236227" footer="0.19685039370078741"/>
  <pageSetup scale="60" orientation="landscape" horizontalDpi="180" verticalDpi="18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52"/>
  <sheetViews>
    <sheetView showGridLines="0" topLeftCell="A301" zoomScale="75" workbookViewId="0">
      <selection activeCell="B346" sqref="B346"/>
    </sheetView>
  </sheetViews>
  <sheetFormatPr baseColWidth="10" defaultRowHeight="12.75" x14ac:dyDescent="0.2"/>
  <cols>
    <col min="1" max="1" width="8.140625" style="3" customWidth="1"/>
    <col min="2" max="2" width="20.85546875" style="3" bestFit="1" customWidth="1"/>
    <col min="3" max="3" width="27" customWidth="1"/>
    <col min="4" max="4" width="11.5703125" style="2" customWidth="1"/>
    <col min="5" max="7" width="9.7109375" style="2" customWidth="1"/>
    <col min="8" max="8" width="12.5703125" style="10" customWidth="1"/>
    <col min="9" max="9" width="11.42578125" style="10"/>
    <col min="10" max="10" width="8.7109375" style="10" customWidth="1"/>
    <col min="11" max="11" width="9.28515625" style="10" bestFit="1" customWidth="1"/>
    <col min="12" max="12" width="11.5703125" style="10" customWidth="1"/>
    <col min="13" max="13" width="12.85546875" style="10" customWidth="1"/>
    <col min="14" max="15" width="11.42578125" style="10"/>
    <col min="16" max="16" width="12.85546875" style="10" customWidth="1"/>
    <col min="17" max="17" width="13.7109375" style="10" customWidth="1"/>
    <col min="18" max="18" width="13.5703125" style="10" customWidth="1"/>
  </cols>
  <sheetData>
    <row r="1" spans="1:21" ht="15.75" x14ac:dyDescent="0.25">
      <c r="A1" s="277" t="s">
        <v>311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</row>
    <row r="2" spans="1:21" ht="15.75" x14ac:dyDescent="0.25">
      <c r="A2" s="277" t="s">
        <v>374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</row>
    <row r="3" spans="1:21" ht="15" customHeight="1" x14ac:dyDescent="0.25">
      <c r="A3" s="41" t="s">
        <v>501</v>
      </c>
      <c r="B3" s="11"/>
      <c r="C3" s="11"/>
      <c r="D3" s="12"/>
      <c r="E3" s="12"/>
      <c r="F3" s="12"/>
      <c r="G3" s="12"/>
      <c r="H3" s="13"/>
      <c r="I3" s="13"/>
      <c r="J3" s="13"/>
      <c r="K3" s="13"/>
      <c r="L3" s="13"/>
      <c r="M3" s="13"/>
    </row>
    <row r="4" spans="1:21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397</v>
      </c>
      <c r="E4" s="117" t="s">
        <v>315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250" t="s">
        <v>394</v>
      </c>
      <c r="Q4" s="284" t="s">
        <v>395</v>
      </c>
      <c r="R4" s="263" t="s">
        <v>396</v>
      </c>
    </row>
    <row r="5" spans="1:21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118" t="s">
        <v>316</v>
      </c>
      <c r="M5" s="118"/>
      <c r="N5" s="118"/>
      <c r="O5" s="118"/>
      <c r="P5" s="251"/>
      <c r="Q5" s="285"/>
      <c r="R5" s="264"/>
    </row>
    <row r="6" spans="1:21" ht="30" customHeight="1" x14ac:dyDescent="0.25">
      <c r="A6" s="279"/>
      <c r="B6" s="278"/>
      <c r="C6" s="278"/>
      <c r="D6" s="280"/>
      <c r="E6" s="43" t="s">
        <v>398</v>
      </c>
      <c r="F6" s="43" t="s">
        <v>399</v>
      </c>
      <c r="G6" s="43" t="s">
        <v>400</v>
      </c>
      <c r="H6" s="43" t="s">
        <v>401</v>
      </c>
      <c r="I6" s="44" t="s">
        <v>12</v>
      </c>
      <c r="J6" s="45" t="s">
        <v>480</v>
      </c>
      <c r="K6" s="44" t="s">
        <v>0</v>
      </c>
      <c r="L6" s="44" t="s">
        <v>13</v>
      </c>
      <c r="M6" s="44" t="s">
        <v>14</v>
      </c>
      <c r="N6" s="44" t="s">
        <v>15</v>
      </c>
      <c r="O6" s="44" t="s">
        <v>0</v>
      </c>
      <c r="P6" s="280"/>
      <c r="Q6" s="286"/>
      <c r="R6" s="287"/>
    </row>
    <row r="7" spans="1:21" x14ac:dyDescent="0.2">
      <c r="A7" s="56" t="s">
        <v>1</v>
      </c>
      <c r="B7" s="126" t="s">
        <v>308</v>
      </c>
      <c r="C7" s="46" t="s">
        <v>308</v>
      </c>
      <c r="D7" s="47">
        <v>15</v>
      </c>
      <c r="E7" s="48"/>
      <c r="F7" s="48"/>
      <c r="G7" s="48"/>
      <c r="H7" s="48">
        <f>SUM(E7:G7)</f>
        <v>0</v>
      </c>
      <c r="I7" s="48"/>
      <c r="J7" s="48"/>
      <c r="K7" s="48">
        <f>+SUM(H7:J7)</f>
        <v>0</v>
      </c>
      <c r="L7" s="48"/>
      <c r="M7" s="48">
        <v>18.05</v>
      </c>
      <c r="N7" s="48">
        <v>0.28000000000000003</v>
      </c>
      <c r="O7" s="48">
        <f>+SUM(L7:N7)</f>
        <v>18.330000000000002</v>
      </c>
      <c r="P7" s="48">
        <f>+SUM(K7+O7)</f>
        <v>18.330000000000002</v>
      </c>
      <c r="Q7" s="48"/>
      <c r="R7" s="48">
        <f>+SUM(P7:Q7)</f>
        <v>18.330000000000002</v>
      </c>
    </row>
    <row r="8" spans="1:21" x14ac:dyDescent="0.2">
      <c r="A8" s="57"/>
      <c r="B8" s="127"/>
      <c r="C8" s="49" t="s">
        <v>414</v>
      </c>
      <c r="D8" s="50">
        <v>0</v>
      </c>
      <c r="E8" s="30"/>
      <c r="F8" s="30"/>
      <c r="G8" s="30"/>
      <c r="H8" s="30">
        <f t="shared" ref="H8:H13" si="0">SUM(E8:G8)</f>
        <v>0</v>
      </c>
      <c r="I8" s="30"/>
      <c r="J8" s="30"/>
      <c r="K8" s="30">
        <f t="shared" ref="K8:K13" si="1">+SUM(H8:J8)</f>
        <v>0</v>
      </c>
      <c r="L8" s="30"/>
      <c r="M8" s="30"/>
      <c r="N8" s="30"/>
      <c r="O8" s="30">
        <f t="shared" ref="O8:O13" si="2">+SUM(L8:N8)</f>
        <v>0</v>
      </c>
      <c r="P8" s="30">
        <f t="shared" ref="P8:P13" si="3">+SUM(K8+O8)</f>
        <v>0</v>
      </c>
      <c r="Q8" s="30"/>
      <c r="R8" s="30">
        <f t="shared" ref="R8:R13" si="4">+SUM(P8:Q8)</f>
        <v>0</v>
      </c>
    </row>
    <row r="9" spans="1:21" ht="14.25" x14ac:dyDescent="0.2">
      <c r="A9" s="58"/>
      <c r="B9" s="128"/>
      <c r="C9" s="49" t="s">
        <v>263</v>
      </c>
      <c r="D9" s="50">
        <v>5</v>
      </c>
      <c r="E9" s="30"/>
      <c r="F9" s="30"/>
      <c r="G9" s="30"/>
      <c r="H9" s="30">
        <f t="shared" si="0"/>
        <v>0</v>
      </c>
      <c r="I9" s="30"/>
      <c r="J9" s="30"/>
      <c r="K9" s="30">
        <f t="shared" si="1"/>
        <v>0</v>
      </c>
      <c r="L9" s="30"/>
      <c r="M9" s="30">
        <v>22.5</v>
      </c>
      <c r="N9" s="30">
        <v>4</v>
      </c>
      <c r="O9" s="30">
        <f t="shared" si="2"/>
        <v>26.5</v>
      </c>
      <c r="P9" s="30">
        <f t="shared" si="3"/>
        <v>26.5</v>
      </c>
      <c r="Q9" s="30"/>
      <c r="R9" s="30">
        <f t="shared" si="4"/>
        <v>26.5</v>
      </c>
    </row>
    <row r="10" spans="1:21" ht="14.25" x14ac:dyDescent="0.2">
      <c r="A10" s="58"/>
      <c r="B10" s="129" t="s">
        <v>415</v>
      </c>
      <c r="C10" s="49" t="s">
        <v>447</v>
      </c>
      <c r="D10" s="50">
        <v>0</v>
      </c>
      <c r="E10" s="30"/>
      <c r="F10" s="30"/>
      <c r="G10" s="30"/>
      <c r="H10" s="30">
        <f t="shared" si="0"/>
        <v>0</v>
      </c>
      <c r="I10" s="30"/>
      <c r="J10" s="30"/>
      <c r="K10" s="30">
        <f t="shared" si="1"/>
        <v>0</v>
      </c>
      <c r="L10" s="30"/>
      <c r="M10" s="30"/>
      <c r="N10" s="30"/>
      <c r="O10" s="30">
        <f t="shared" si="2"/>
        <v>0</v>
      </c>
      <c r="P10" s="30">
        <f t="shared" si="3"/>
        <v>0</v>
      </c>
      <c r="Q10" s="30"/>
      <c r="R10" s="30">
        <f t="shared" si="4"/>
        <v>0</v>
      </c>
    </row>
    <row r="11" spans="1:21" ht="14.25" x14ac:dyDescent="0.2">
      <c r="A11" s="58"/>
      <c r="B11" s="130"/>
      <c r="C11" s="49" t="s">
        <v>298</v>
      </c>
      <c r="D11" s="50">
        <v>2</v>
      </c>
      <c r="E11" s="30"/>
      <c r="F11" s="30"/>
      <c r="G11" s="30"/>
      <c r="H11" s="30">
        <f t="shared" si="0"/>
        <v>0</v>
      </c>
      <c r="I11" s="30"/>
      <c r="J11" s="30"/>
      <c r="K11" s="30">
        <f t="shared" si="1"/>
        <v>0</v>
      </c>
      <c r="L11" s="30"/>
      <c r="M11" s="30">
        <v>0.3</v>
      </c>
      <c r="N11" s="30">
        <v>0.2</v>
      </c>
      <c r="O11" s="30">
        <f t="shared" si="2"/>
        <v>0.5</v>
      </c>
      <c r="P11" s="30">
        <f t="shared" si="3"/>
        <v>0.5</v>
      </c>
      <c r="Q11" s="30"/>
      <c r="R11" s="30">
        <f t="shared" si="4"/>
        <v>0.5</v>
      </c>
    </row>
    <row r="12" spans="1:21" ht="14.25" x14ac:dyDescent="0.2">
      <c r="A12" s="58"/>
      <c r="B12" s="130"/>
      <c r="C12" s="49" t="s">
        <v>415</v>
      </c>
      <c r="D12" s="50">
        <v>0</v>
      </c>
      <c r="E12" s="30"/>
      <c r="F12" s="30"/>
      <c r="G12" s="30"/>
      <c r="H12" s="30">
        <f t="shared" si="0"/>
        <v>0</v>
      </c>
      <c r="I12" s="30"/>
      <c r="J12" s="30"/>
      <c r="K12" s="30">
        <f t="shared" si="1"/>
        <v>0</v>
      </c>
      <c r="L12" s="30"/>
      <c r="M12" s="30"/>
      <c r="N12" s="30"/>
      <c r="O12" s="30">
        <f t="shared" si="2"/>
        <v>0</v>
      </c>
      <c r="P12" s="30">
        <f t="shared" si="3"/>
        <v>0</v>
      </c>
      <c r="Q12" s="30"/>
      <c r="R12" s="30">
        <f t="shared" si="4"/>
        <v>0</v>
      </c>
    </row>
    <row r="13" spans="1:21" ht="14.25" x14ac:dyDescent="0.2">
      <c r="A13" s="59"/>
      <c r="B13" s="131"/>
      <c r="C13" s="51" t="s">
        <v>264</v>
      </c>
      <c r="D13" s="52">
        <v>5</v>
      </c>
      <c r="E13" s="32"/>
      <c r="F13" s="32"/>
      <c r="G13" s="32"/>
      <c r="H13" s="32">
        <f t="shared" si="0"/>
        <v>0</v>
      </c>
      <c r="I13" s="32">
        <v>0.5</v>
      </c>
      <c r="J13" s="32"/>
      <c r="K13" s="32">
        <f t="shared" si="1"/>
        <v>0.5</v>
      </c>
      <c r="L13" s="32"/>
      <c r="M13" s="32">
        <v>0.56999999999999995</v>
      </c>
      <c r="N13" s="32">
        <v>0.55000000000000004</v>
      </c>
      <c r="O13" s="32">
        <f t="shared" si="2"/>
        <v>1.1200000000000001</v>
      </c>
      <c r="P13" s="32">
        <f t="shared" si="3"/>
        <v>1.62</v>
      </c>
      <c r="Q13" s="32"/>
      <c r="R13" s="32">
        <f t="shared" si="4"/>
        <v>1.62</v>
      </c>
    </row>
    <row r="14" spans="1:21" ht="15" x14ac:dyDescent="0.25">
      <c r="A14" s="230" t="s">
        <v>0</v>
      </c>
      <c r="B14" s="231"/>
      <c r="C14" s="232" t="s">
        <v>0</v>
      </c>
      <c r="D14" s="53">
        <f>+SUM(D7:D13)</f>
        <v>27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 t="shared" ref="I14:R14" si="5">+SUM(I7:I13)</f>
        <v>0.5</v>
      </c>
      <c r="J14" s="54">
        <f t="shared" si="5"/>
        <v>0</v>
      </c>
      <c r="K14" s="54">
        <f t="shared" si="5"/>
        <v>0.5</v>
      </c>
      <c r="L14" s="54">
        <f t="shared" si="5"/>
        <v>0</v>
      </c>
      <c r="M14" s="54">
        <f t="shared" si="5"/>
        <v>41.419999999999995</v>
      </c>
      <c r="N14" s="54">
        <f t="shared" si="5"/>
        <v>5.03</v>
      </c>
      <c r="O14" s="54">
        <f t="shared" si="5"/>
        <v>46.449999999999996</v>
      </c>
      <c r="P14" s="54">
        <f t="shared" si="5"/>
        <v>46.949999999999996</v>
      </c>
      <c r="Q14" s="54">
        <f t="shared" si="5"/>
        <v>0</v>
      </c>
      <c r="R14" s="55">
        <f t="shared" si="5"/>
        <v>46.949999999999996</v>
      </c>
    </row>
    <row r="15" spans="1:21" x14ac:dyDescent="0.2">
      <c r="A15" s="93" t="s">
        <v>2</v>
      </c>
      <c r="B15" s="120" t="s">
        <v>418</v>
      </c>
      <c r="C15" s="60" t="s">
        <v>299</v>
      </c>
      <c r="D15" s="61">
        <v>0</v>
      </c>
      <c r="E15" s="39"/>
      <c r="F15" s="39"/>
      <c r="G15" s="39"/>
      <c r="H15" s="48">
        <f>SUM(E15:G15)</f>
        <v>0</v>
      </c>
      <c r="I15" s="39"/>
      <c r="J15" s="39"/>
      <c r="K15" s="48">
        <f>+SUM(H15:J15)</f>
        <v>0</v>
      </c>
      <c r="L15" s="39"/>
      <c r="M15" s="39"/>
      <c r="N15" s="39"/>
      <c r="O15" s="39">
        <f>+SUM(L15:N15)</f>
        <v>0</v>
      </c>
      <c r="P15" s="39">
        <f>+SUM(K15+O15)</f>
        <v>0</v>
      </c>
      <c r="Q15" s="39"/>
      <c r="R15" s="39">
        <f>+SUM(P15:Q15)</f>
        <v>0</v>
      </c>
      <c r="S15" s="10"/>
      <c r="T15" s="10"/>
      <c r="U15" s="10"/>
    </row>
    <row r="16" spans="1:21" x14ac:dyDescent="0.2">
      <c r="A16" s="93"/>
      <c r="B16" s="121"/>
      <c r="C16" s="62" t="s">
        <v>265</v>
      </c>
      <c r="D16" s="34">
        <v>4</v>
      </c>
      <c r="E16" s="14"/>
      <c r="F16" s="14"/>
      <c r="G16" s="14"/>
      <c r="H16" s="30">
        <f>SUM(E16:G16)</f>
        <v>0</v>
      </c>
      <c r="I16" s="14"/>
      <c r="J16" s="14"/>
      <c r="K16" s="30">
        <f>+SUM(H16:J16)</f>
        <v>0</v>
      </c>
      <c r="L16" s="14"/>
      <c r="M16" s="14">
        <v>3.5</v>
      </c>
      <c r="N16" s="14">
        <v>2.61</v>
      </c>
      <c r="O16" s="14">
        <f>+SUM(L16:N16)</f>
        <v>6.1099999999999994</v>
      </c>
      <c r="P16" s="14">
        <f>+SUM(K16+O16)</f>
        <v>6.1099999999999994</v>
      </c>
      <c r="Q16" s="14"/>
      <c r="R16" s="14">
        <f>+SUM(P16:Q16)</f>
        <v>6.1099999999999994</v>
      </c>
      <c r="S16" s="10"/>
      <c r="T16" s="10"/>
      <c r="U16" s="10"/>
    </row>
    <row r="17" spans="1:21" x14ac:dyDescent="0.2">
      <c r="A17" s="93"/>
      <c r="B17" s="121"/>
      <c r="C17" s="62" t="s">
        <v>417</v>
      </c>
      <c r="D17" s="34">
        <v>0</v>
      </c>
      <c r="E17" s="14"/>
      <c r="F17" s="14"/>
      <c r="G17" s="14"/>
      <c r="H17" s="30">
        <f t="shared" ref="H17:H28" si="6">SUM(E17:G17)</f>
        <v>0</v>
      </c>
      <c r="I17" s="14"/>
      <c r="J17" s="14"/>
      <c r="K17" s="30">
        <f t="shared" ref="K17:K28" si="7">+SUM(H17:J17)</f>
        <v>0</v>
      </c>
      <c r="L17" s="14"/>
      <c r="M17" s="14"/>
      <c r="N17" s="14"/>
      <c r="O17" s="14">
        <f t="shared" ref="O17:O27" si="8">+SUM(L17:N17)</f>
        <v>0</v>
      </c>
      <c r="P17" s="14">
        <f t="shared" ref="P17:P27" si="9">+SUM(K17+O17)</f>
        <v>0</v>
      </c>
      <c r="Q17" s="14"/>
      <c r="R17" s="14">
        <f t="shared" ref="R17:R27" si="10">+SUM(P17:Q17)</f>
        <v>0</v>
      </c>
      <c r="S17" s="10"/>
      <c r="T17" s="10"/>
      <c r="U17" s="10"/>
    </row>
    <row r="18" spans="1:21" x14ac:dyDescent="0.2">
      <c r="A18" s="93"/>
      <c r="B18" s="121"/>
      <c r="C18" s="62" t="s">
        <v>19</v>
      </c>
      <c r="D18" s="34">
        <v>20</v>
      </c>
      <c r="E18" s="14"/>
      <c r="F18" s="14"/>
      <c r="G18" s="14"/>
      <c r="H18" s="30">
        <f t="shared" si="6"/>
        <v>0</v>
      </c>
      <c r="I18" s="14">
        <v>0.03</v>
      </c>
      <c r="J18" s="14"/>
      <c r="K18" s="30">
        <f t="shared" si="7"/>
        <v>0.03</v>
      </c>
      <c r="L18" s="14"/>
      <c r="M18" s="14">
        <v>0.34</v>
      </c>
      <c r="N18" s="14">
        <v>3</v>
      </c>
      <c r="O18" s="14">
        <f t="shared" si="8"/>
        <v>3.34</v>
      </c>
      <c r="P18" s="14">
        <f t="shared" si="9"/>
        <v>3.3699999999999997</v>
      </c>
      <c r="Q18" s="14">
        <v>0.01</v>
      </c>
      <c r="R18" s="14">
        <f t="shared" si="10"/>
        <v>3.3799999999999994</v>
      </c>
      <c r="S18" s="10"/>
      <c r="T18" s="10"/>
      <c r="U18" s="10"/>
    </row>
    <row r="19" spans="1:21" x14ac:dyDescent="0.2">
      <c r="A19" s="93"/>
      <c r="B19" s="121"/>
      <c r="C19" s="62" t="s">
        <v>340</v>
      </c>
      <c r="D19" s="34">
        <v>0</v>
      </c>
      <c r="E19" s="14"/>
      <c r="F19" s="14"/>
      <c r="G19" s="14"/>
      <c r="H19" s="30">
        <f t="shared" si="6"/>
        <v>0</v>
      </c>
      <c r="I19" s="14"/>
      <c r="J19" s="14"/>
      <c r="K19" s="30">
        <f t="shared" si="7"/>
        <v>0</v>
      </c>
      <c r="L19" s="14"/>
      <c r="M19" s="14"/>
      <c r="N19" s="14"/>
      <c r="O19" s="14">
        <f t="shared" si="8"/>
        <v>0</v>
      </c>
      <c r="P19" s="14">
        <f t="shared" si="9"/>
        <v>0</v>
      </c>
      <c r="Q19" s="14"/>
      <c r="R19" s="14">
        <f t="shared" si="10"/>
        <v>0</v>
      </c>
      <c r="S19" s="10"/>
      <c r="T19" s="10"/>
      <c r="U19" s="10"/>
    </row>
    <row r="20" spans="1:21" x14ac:dyDescent="0.2">
      <c r="A20" s="93"/>
      <c r="B20" s="124"/>
      <c r="C20" s="62" t="s">
        <v>339</v>
      </c>
      <c r="D20" s="34">
        <v>0</v>
      </c>
      <c r="E20" s="14"/>
      <c r="F20" s="14"/>
      <c r="G20" s="14"/>
      <c r="H20" s="30">
        <f t="shared" si="6"/>
        <v>0</v>
      </c>
      <c r="I20" s="14"/>
      <c r="J20" s="14"/>
      <c r="K20" s="30">
        <f t="shared" si="7"/>
        <v>0</v>
      </c>
      <c r="L20" s="14"/>
      <c r="M20" s="14"/>
      <c r="N20" s="14"/>
      <c r="O20" s="14">
        <f t="shared" si="8"/>
        <v>0</v>
      </c>
      <c r="P20" s="14">
        <f t="shared" si="9"/>
        <v>0</v>
      </c>
      <c r="Q20" s="14"/>
      <c r="R20" s="14">
        <f t="shared" si="10"/>
        <v>0</v>
      </c>
      <c r="S20" s="10"/>
      <c r="T20" s="10"/>
      <c r="U20" s="10"/>
    </row>
    <row r="21" spans="1:21" x14ac:dyDescent="0.2">
      <c r="A21" s="93"/>
      <c r="B21" s="132" t="s">
        <v>419</v>
      </c>
      <c r="C21" s="62" t="s">
        <v>349</v>
      </c>
      <c r="D21" s="34">
        <v>0</v>
      </c>
      <c r="E21" s="14"/>
      <c r="F21" s="14"/>
      <c r="G21" s="14"/>
      <c r="H21" s="30">
        <f t="shared" si="6"/>
        <v>0</v>
      </c>
      <c r="I21" s="14"/>
      <c r="J21" s="14"/>
      <c r="K21" s="30">
        <f t="shared" si="7"/>
        <v>0</v>
      </c>
      <c r="L21" s="14"/>
      <c r="M21" s="14"/>
      <c r="N21" s="14"/>
      <c r="O21" s="14">
        <f t="shared" si="8"/>
        <v>0</v>
      </c>
      <c r="P21" s="14">
        <f t="shared" si="9"/>
        <v>0</v>
      </c>
      <c r="Q21" s="14"/>
      <c r="R21" s="14">
        <f t="shared" si="10"/>
        <v>0</v>
      </c>
      <c r="S21" s="10"/>
      <c r="T21" s="10"/>
      <c r="U21" s="10"/>
    </row>
    <row r="22" spans="1:21" x14ac:dyDescent="0.2">
      <c r="A22" s="93"/>
      <c r="B22" s="121"/>
      <c r="C22" s="62" t="s">
        <v>341</v>
      </c>
      <c r="D22" s="34">
        <v>0</v>
      </c>
      <c r="E22" s="14"/>
      <c r="F22" s="14"/>
      <c r="G22" s="14"/>
      <c r="H22" s="30">
        <f t="shared" si="6"/>
        <v>0</v>
      </c>
      <c r="I22" s="14"/>
      <c r="J22" s="14"/>
      <c r="K22" s="30">
        <f t="shared" si="7"/>
        <v>0</v>
      </c>
      <c r="L22" s="14"/>
      <c r="M22" s="14"/>
      <c r="N22" s="14"/>
      <c r="O22" s="14">
        <f t="shared" si="8"/>
        <v>0</v>
      </c>
      <c r="P22" s="14">
        <f t="shared" si="9"/>
        <v>0</v>
      </c>
      <c r="Q22" s="14"/>
      <c r="R22" s="14">
        <f t="shared" si="10"/>
        <v>0</v>
      </c>
      <c r="S22" s="10"/>
      <c r="T22" s="10"/>
      <c r="U22" s="10"/>
    </row>
    <row r="23" spans="1:21" x14ac:dyDescent="0.2">
      <c r="A23" s="93"/>
      <c r="B23" s="121"/>
      <c r="C23" s="62" t="s">
        <v>21</v>
      </c>
      <c r="D23" s="34">
        <v>4</v>
      </c>
      <c r="E23" s="14"/>
      <c r="F23" s="14"/>
      <c r="G23" s="14"/>
      <c r="H23" s="30">
        <f t="shared" si="6"/>
        <v>0</v>
      </c>
      <c r="I23" s="14"/>
      <c r="J23" s="14"/>
      <c r="K23" s="30">
        <f t="shared" si="7"/>
        <v>0</v>
      </c>
      <c r="L23" s="14">
        <v>0.7</v>
      </c>
      <c r="M23" s="14"/>
      <c r="N23" s="14">
        <v>3.88</v>
      </c>
      <c r="O23" s="14">
        <f t="shared" si="8"/>
        <v>4.58</v>
      </c>
      <c r="P23" s="14">
        <f t="shared" si="9"/>
        <v>4.58</v>
      </c>
      <c r="Q23" s="14">
        <v>2.5</v>
      </c>
      <c r="R23" s="14">
        <f t="shared" si="10"/>
        <v>7.08</v>
      </c>
      <c r="S23" s="10"/>
      <c r="T23" s="10"/>
      <c r="U23" s="10"/>
    </row>
    <row r="24" spans="1:21" x14ac:dyDescent="0.2">
      <c r="A24" s="93"/>
      <c r="B24" s="121"/>
      <c r="C24" s="62" t="s">
        <v>309</v>
      </c>
      <c r="D24" s="34">
        <v>0</v>
      </c>
      <c r="E24" s="14"/>
      <c r="F24" s="14"/>
      <c r="G24" s="14"/>
      <c r="H24" s="30">
        <f t="shared" si="6"/>
        <v>0</v>
      </c>
      <c r="I24" s="14"/>
      <c r="J24" s="14"/>
      <c r="K24" s="30">
        <f t="shared" si="7"/>
        <v>0</v>
      </c>
      <c r="L24" s="14"/>
      <c r="M24" s="14"/>
      <c r="N24" s="14"/>
      <c r="O24" s="14">
        <f t="shared" si="8"/>
        <v>0</v>
      </c>
      <c r="P24" s="14">
        <f t="shared" si="9"/>
        <v>0</v>
      </c>
      <c r="Q24" s="14"/>
      <c r="R24" s="14">
        <f t="shared" si="10"/>
        <v>0</v>
      </c>
      <c r="S24" s="10"/>
      <c r="T24" s="10"/>
      <c r="U24" s="10"/>
    </row>
    <row r="25" spans="1:21" x14ac:dyDescent="0.2">
      <c r="A25" s="93"/>
      <c r="B25" s="124"/>
      <c r="C25" s="62" t="s">
        <v>266</v>
      </c>
      <c r="D25" s="34">
        <v>0</v>
      </c>
      <c r="E25" s="14"/>
      <c r="F25" s="14"/>
      <c r="G25" s="14"/>
      <c r="H25" s="30">
        <f t="shared" si="6"/>
        <v>0</v>
      </c>
      <c r="I25" s="14"/>
      <c r="J25" s="14"/>
      <c r="K25" s="30">
        <f t="shared" si="7"/>
        <v>0</v>
      </c>
      <c r="L25" s="14"/>
      <c r="M25" s="14"/>
      <c r="N25" s="14"/>
      <c r="O25" s="14">
        <f t="shared" si="8"/>
        <v>0</v>
      </c>
      <c r="P25" s="14">
        <f t="shared" si="9"/>
        <v>0</v>
      </c>
      <c r="Q25" s="14"/>
      <c r="R25" s="14">
        <f t="shared" si="10"/>
        <v>0</v>
      </c>
      <c r="S25" s="10"/>
      <c r="T25" s="10"/>
      <c r="U25" s="10"/>
    </row>
    <row r="26" spans="1:21" x14ac:dyDescent="0.2">
      <c r="A26" s="93"/>
      <c r="B26" s="121" t="s">
        <v>420</v>
      </c>
      <c r="C26" s="63" t="s">
        <v>300</v>
      </c>
      <c r="D26" s="64"/>
      <c r="E26" s="36"/>
      <c r="F26" s="36"/>
      <c r="G26" s="36"/>
      <c r="H26" s="65"/>
      <c r="I26" s="36"/>
      <c r="J26" s="36"/>
      <c r="K26" s="65"/>
      <c r="L26" s="36"/>
      <c r="M26" s="36"/>
      <c r="N26" s="36"/>
      <c r="O26" s="36"/>
      <c r="P26" s="36"/>
      <c r="Q26" s="36"/>
      <c r="R26" s="36"/>
      <c r="S26" s="10"/>
      <c r="T26" s="10"/>
      <c r="U26" s="10"/>
    </row>
    <row r="27" spans="1:21" x14ac:dyDescent="0.2">
      <c r="A27" s="93"/>
      <c r="B27" s="121"/>
      <c r="C27" s="62" t="s">
        <v>18</v>
      </c>
      <c r="D27" s="34">
        <v>1</v>
      </c>
      <c r="E27" s="14"/>
      <c r="F27" s="14"/>
      <c r="G27" s="14"/>
      <c r="H27" s="30">
        <f t="shared" si="6"/>
        <v>0</v>
      </c>
      <c r="I27" s="14"/>
      <c r="J27" s="14"/>
      <c r="K27" s="30">
        <f t="shared" si="7"/>
        <v>0</v>
      </c>
      <c r="L27" s="14"/>
      <c r="M27" s="14">
        <v>0.5</v>
      </c>
      <c r="N27" s="14">
        <v>0.5</v>
      </c>
      <c r="O27" s="14">
        <f t="shared" si="8"/>
        <v>1</v>
      </c>
      <c r="P27" s="14">
        <f t="shared" si="9"/>
        <v>1</v>
      </c>
      <c r="Q27" s="14"/>
      <c r="R27" s="14">
        <f t="shared" si="10"/>
        <v>1</v>
      </c>
      <c r="S27" s="10"/>
      <c r="T27" s="10"/>
      <c r="U27" s="10"/>
    </row>
    <row r="28" spans="1:21" x14ac:dyDescent="0.2">
      <c r="A28" s="93"/>
      <c r="B28" s="121"/>
      <c r="C28" s="62" t="s">
        <v>20</v>
      </c>
      <c r="D28" s="34">
        <v>17</v>
      </c>
      <c r="E28" s="14"/>
      <c r="F28" s="14"/>
      <c r="G28" s="14"/>
      <c r="H28" s="30">
        <f t="shared" si="6"/>
        <v>0</v>
      </c>
      <c r="I28" s="14"/>
      <c r="J28" s="14"/>
      <c r="K28" s="30">
        <f t="shared" si="7"/>
        <v>0</v>
      </c>
      <c r="L28" s="14">
        <v>61.53</v>
      </c>
      <c r="M28" s="14">
        <v>99.46</v>
      </c>
      <c r="N28" s="14">
        <v>164.82</v>
      </c>
      <c r="O28" s="14">
        <f>+SUM(L28:N28)</f>
        <v>325.81</v>
      </c>
      <c r="P28" s="14">
        <f>+SUM(K28+O28)</f>
        <v>325.81</v>
      </c>
      <c r="Q28" s="14"/>
      <c r="R28" s="14">
        <f>+SUM(P28:Q28)</f>
        <v>325.81</v>
      </c>
      <c r="S28" s="10"/>
      <c r="T28" s="10"/>
      <c r="U28" s="10"/>
    </row>
    <row r="29" spans="1:21" x14ac:dyDescent="0.2">
      <c r="A29" s="93"/>
      <c r="B29" s="121"/>
      <c r="C29" s="62" t="s">
        <v>342</v>
      </c>
      <c r="D29" s="34">
        <v>4</v>
      </c>
      <c r="E29" s="14"/>
      <c r="F29" s="14"/>
      <c r="G29" s="14"/>
      <c r="H29" s="30">
        <f>SUM(E29:G29)</f>
        <v>0</v>
      </c>
      <c r="I29" s="14"/>
      <c r="J29" s="14"/>
      <c r="K29" s="30">
        <f>+SUM(H29:J29)</f>
        <v>0</v>
      </c>
      <c r="L29" s="14"/>
      <c r="M29" s="14">
        <v>0.24</v>
      </c>
      <c r="N29" s="14">
        <v>5.0599999999999996</v>
      </c>
      <c r="O29" s="14">
        <f>+SUM(L29:N29)</f>
        <v>5.3</v>
      </c>
      <c r="P29" s="14">
        <f>+SUM(K29+O29)</f>
        <v>5.3</v>
      </c>
      <c r="Q29" s="14"/>
      <c r="R29" s="14">
        <f>+SUM(P29:Q29)</f>
        <v>5.3</v>
      </c>
      <c r="S29" s="10"/>
      <c r="T29" s="10"/>
      <c r="U29" s="10"/>
    </row>
    <row r="30" spans="1:21" x14ac:dyDescent="0.2">
      <c r="A30" s="93"/>
      <c r="B30" s="122"/>
      <c r="C30" s="66" t="s">
        <v>267</v>
      </c>
      <c r="D30" s="67">
        <v>1</v>
      </c>
      <c r="E30" s="68"/>
      <c r="F30" s="68"/>
      <c r="G30" s="68"/>
      <c r="H30" s="69">
        <f>SUM(E30:G30)</f>
        <v>0</v>
      </c>
      <c r="I30" s="68"/>
      <c r="J30" s="68"/>
      <c r="K30" s="69">
        <f>+SUM(H30:J30)</f>
        <v>0</v>
      </c>
      <c r="L30" s="68"/>
      <c r="M30" s="68">
        <v>2</v>
      </c>
      <c r="N30" s="68">
        <v>6</v>
      </c>
      <c r="O30" s="68">
        <f>+SUM(L30:N30)</f>
        <v>8</v>
      </c>
      <c r="P30" s="68">
        <f>+SUM(K30+O30)</f>
        <v>8</v>
      </c>
      <c r="Q30" s="68"/>
      <c r="R30" s="68">
        <f>+SUM(P30:Q30)</f>
        <v>8</v>
      </c>
      <c r="S30" s="10"/>
      <c r="T30" s="10"/>
      <c r="U30" s="10"/>
    </row>
    <row r="31" spans="1:21" ht="15" x14ac:dyDescent="0.25">
      <c r="A31" s="230" t="s">
        <v>0</v>
      </c>
      <c r="B31" s="231"/>
      <c r="C31" s="232" t="s">
        <v>0</v>
      </c>
      <c r="D31" s="53">
        <f>+SUM(D15:D30)</f>
        <v>51</v>
      </c>
      <c r="E31" s="54">
        <f>SUM(E15:E30)</f>
        <v>0</v>
      </c>
      <c r="F31" s="54">
        <f t="shared" ref="F31:Q31" si="11">SUM(F15:F30)</f>
        <v>0</v>
      </c>
      <c r="G31" s="54">
        <f t="shared" si="11"/>
        <v>0</v>
      </c>
      <c r="H31" s="54">
        <f t="shared" si="11"/>
        <v>0</v>
      </c>
      <c r="I31" s="54">
        <f t="shared" si="11"/>
        <v>0.03</v>
      </c>
      <c r="J31" s="54">
        <f t="shared" si="11"/>
        <v>0</v>
      </c>
      <c r="K31" s="54">
        <f t="shared" si="11"/>
        <v>0.03</v>
      </c>
      <c r="L31" s="54">
        <f t="shared" si="11"/>
        <v>62.230000000000004</v>
      </c>
      <c r="M31" s="54">
        <f t="shared" si="11"/>
        <v>106.03999999999999</v>
      </c>
      <c r="N31" s="54">
        <f t="shared" si="11"/>
        <v>185.87</v>
      </c>
      <c r="O31" s="54">
        <f t="shared" si="11"/>
        <v>354.14</v>
      </c>
      <c r="P31" s="54">
        <f t="shared" si="11"/>
        <v>354.17</v>
      </c>
      <c r="Q31" s="54">
        <f t="shared" si="11"/>
        <v>2.5099999999999998</v>
      </c>
      <c r="R31" s="55">
        <f>SUM(R15:R30)</f>
        <v>356.68</v>
      </c>
      <c r="S31" s="10"/>
      <c r="T31" s="10"/>
      <c r="U31" s="10"/>
    </row>
    <row r="32" spans="1:21" x14ac:dyDescent="0.2">
      <c r="A32" s="288" t="s">
        <v>3</v>
      </c>
      <c r="B32" s="133" t="s">
        <v>38</v>
      </c>
      <c r="C32" s="73" t="s">
        <v>24</v>
      </c>
      <c r="D32" s="74">
        <v>1</v>
      </c>
      <c r="E32" s="39"/>
      <c r="F32" s="39"/>
      <c r="G32" s="39"/>
      <c r="H32" s="48">
        <f>SUM(E32:G32)</f>
        <v>0</v>
      </c>
      <c r="I32" s="39"/>
      <c r="J32" s="39"/>
      <c r="K32" s="48">
        <f>+SUM(H32:J32)</f>
        <v>0</v>
      </c>
      <c r="L32" s="39"/>
      <c r="M32" s="39">
        <v>2</v>
      </c>
      <c r="N32" s="39"/>
      <c r="O32" s="39">
        <f>+SUM(L32:N32)</f>
        <v>2</v>
      </c>
      <c r="P32" s="39">
        <f>+SUM(K32+O32)</f>
        <v>2</v>
      </c>
      <c r="Q32" s="39"/>
      <c r="R32" s="75">
        <f>+SUM(P32:Q32)</f>
        <v>2</v>
      </c>
      <c r="S32" s="10"/>
      <c r="T32" s="10"/>
      <c r="U32" s="10"/>
    </row>
    <row r="33" spans="1:21" x14ac:dyDescent="0.2">
      <c r="A33" s="289"/>
      <c r="B33" s="133"/>
      <c r="C33" s="76" t="s">
        <v>33</v>
      </c>
      <c r="D33" s="77">
        <v>6</v>
      </c>
      <c r="E33" s="14"/>
      <c r="F33" s="14"/>
      <c r="G33" s="14"/>
      <c r="H33" s="30">
        <f t="shared" ref="H33:H63" si="12">SUM(E33:G33)</f>
        <v>0</v>
      </c>
      <c r="I33" s="14"/>
      <c r="J33" s="14"/>
      <c r="K33" s="30">
        <f t="shared" ref="K33:K63" si="13">+SUM(H33:J33)</f>
        <v>0</v>
      </c>
      <c r="L33" s="14">
        <v>128</v>
      </c>
      <c r="M33" s="14">
        <v>111</v>
      </c>
      <c r="N33" s="14">
        <v>96</v>
      </c>
      <c r="O33" s="14">
        <f>+SUM(L33:N33)</f>
        <v>335</v>
      </c>
      <c r="P33" s="14">
        <f>+SUM(K33+O33)</f>
        <v>335</v>
      </c>
      <c r="Q33" s="14"/>
      <c r="R33" s="23">
        <f t="shared" ref="R33:R64" si="14">+SUM(P33:Q33)</f>
        <v>335</v>
      </c>
      <c r="S33" s="10"/>
      <c r="T33" s="10"/>
      <c r="U33" s="10"/>
    </row>
    <row r="34" spans="1:21" x14ac:dyDescent="0.2">
      <c r="A34" s="289"/>
      <c r="B34" s="133"/>
      <c r="C34" s="76" t="s">
        <v>37</v>
      </c>
      <c r="D34" s="77">
        <v>0</v>
      </c>
      <c r="E34" s="14"/>
      <c r="F34" s="14"/>
      <c r="G34" s="14"/>
      <c r="H34" s="30">
        <f t="shared" si="12"/>
        <v>0</v>
      </c>
      <c r="I34" s="14"/>
      <c r="J34" s="14"/>
      <c r="K34" s="30">
        <f t="shared" si="13"/>
        <v>0</v>
      </c>
      <c r="L34" s="14"/>
      <c r="M34" s="14"/>
      <c r="N34" s="14"/>
      <c r="O34" s="14">
        <f t="shared" ref="O34:O63" si="15">+SUM(L34:N34)</f>
        <v>0</v>
      </c>
      <c r="P34" s="14">
        <f t="shared" ref="P34:P63" si="16">+SUM(K34+O34)</f>
        <v>0</v>
      </c>
      <c r="Q34" s="14"/>
      <c r="R34" s="23">
        <f t="shared" si="14"/>
        <v>0</v>
      </c>
      <c r="S34" s="10"/>
      <c r="T34" s="10"/>
      <c r="U34" s="10"/>
    </row>
    <row r="35" spans="1:21" x14ac:dyDescent="0.2">
      <c r="A35" s="289"/>
      <c r="B35" s="133"/>
      <c r="C35" s="76" t="s">
        <v>38</v>
      </c>
      <c r="D35" s="77">
        <v>0</v>
      </c>
      <c r="E35" s="14"/>
      <c r="F35" s="14"/>
      <c r="G35" s="14"/>
      <c r="H35" s="30">
        <f t="shared" si="12"/>
        <v>0</v>
      </c>
      <c r="I35" s="14"/>
      <c r="J35" s="14"/>
      <c r="K35" s="30">
        <f t="shared" si="13"/>
        <v>0</v>
      </c>
      <c r="L35" s="14"/>
      <c r="M35" s="14"/>
      <c r="N35" s="14"/>
      <c r="O35" s="14">
        <f t="shared" si="15"/>
        <v>0</v>
      </c>
      <c r="P35" s="14">
        <f t="shared" si="16"/>
        <v>0</v>
      </c>
      <c r="Q35" s="14"/>
      <c r="R35" s="23">
        <f t="shared" si="14"/>
        <v>0</v>
      </c>
      <c r="S35" s="10"/>
      <c r="T35" s="10"/>
      <c r="U35" s="10"/>
    </row>
    <row r="36" spans="1:21" x14ac:dyDescent="0.2">
      <c r="A36" s="289"/>
      <c r="B36" s="134"/>
      <c r="C36" s="76" t="s">
        <v>49</v>
      </c>
      <c r="D36" s="77">
        <v>1</v>
      </c>
      <c r="E36" s="14"/>
      <c r="F36" s="14"/>
      <c r="G36" s="14"/>
      <c r="H36" s="30">
        <f t="shared" si="12"/>
        <v>0</v>
      </c>
      <c r="I36" s="14"/>
      <c r="J36" s="14"/>
      <c r="K36" s="30">
        <f t="shared" si="13"/>
        <v>0</v>
      </c>
      <c r="L36" s="14">
        <v>2</v>
      </c>
      <c r="M36" s="14">
        <v>3</v>
      </c>
      <c r="N36" s="14">
        <v>5</v>
      </c>
      <c r="O36" s="14">
        <f t="shared" si="15"/>
        <v>10</v>
      </c>
      <c r="P36" s="14">
        <f t="shared" si="16"/>
        <v>10</v>
      </c>
      <c r="Q36" s="14"/>
      <c r="R36" s="23">
        <f t="shared" si="14"/>
        <v>10</v>
      </c>
      <c r="S36" s="10"/>
      <c r="T36" s="10"/>
      <c r="U36" s="10"/>
    </row>
    <row r="37" spans="1:21" x14ac:dyDescent="0.2">
      <c r="A37" s="289"/>
      <c r="B37" s="133" t="s">
        <v>310</v>
      </c>
      <c r="C37" s="76" t="s">
        <v>409</v>
      </c>
      <c r="D37" s="77">
        <v>0</v>
      </c>
      <c r="E37" s="14"/>
      <c r="F37" s="14"/>
      <c r="G37" s="14"/>
      <c r="H37" s="30">
        <f t="shared" si="12"/>
        <v>0</v>
      </c>
      <c r="I37" s="14"/>
      <c r="J37" s="14"/>
      <c r="K37" s="30">
        <f t="shared" si="13"/>
        <v>0</v>
      </c>
      <c r="L37" s="14"/>
      <c r="M37" s="14"/>
      <c r="N37" s="14"/>
      <c r="O37" s="14">
        <f t="shared" si="15"/>
        <v>0</v>
      </c>
      <c r="P37" s="14">
        <f t="shared" si="16"/>
        <v>0</v>
      </c>
      <c r="Q37" s="14"/>
      <c r="R37" s="23">
        <f t="shared" si="14"/>
        <v>0</v>
      </c>
      <c r="S37" s="10"/>
      <c r="T37" s="10"/>
      <c r="U37" s="10"/>
    </row>
    <row r="38" spans="1:21" x14ac:dyDescent="0.2">
      <c r="A38" s="289"/>
      <c r="B38" s="133"/>
      <c r="C38" s="76" t="s">
        <v>310</v>
      </c>
      <c r="D38" s="77">
        <v>0</v>
      </c>
      <c r="E38" s="14"/>
      <c r="F38" s="14"/>
      <c r="G38" s="14"/>
      <c r="H38" s="30">
        <f t="shared" si="12"/>
        <v>0</v>
      </c>
      <c r="I38" s="14"/>
      <c r="J38" s="14"/>
      <c r="K38" s="30">
        <f t="shared" si="13"/>
        <v>0</v>
      </c>
      <c r="L38" s="14"/>
      <c r="M38" s="14"/>
      <c r="N38" s="14"/>
      <c r="O38" s="14">
        <f t="shared" si="15"/>
        <v>0</v>
      </c>
      <c r="P38" s="14">
        <f t="shared" si="16"/>
        <v>0</v>
      </c>
      <c r="Q38" s="14"/>
      <c r="R38" s="23">
        <f t="shared" si="14"/>
        <v>0</v>
      </c>
      <c r="S38" s="10"/>
      <c r="T38" s="10"/>
      <c r="U38" s="10"/>
    </row>
    <row r="39" spans="1:21" x14ac:dyDescent="0.2">
      <c r="A39" s="289"/>
      <c r="B39" s="133"/>
      <c r="C39" s="76" t="s">
        <v>43</v>
      </c>
      <c r="D39" s="77">
        <v>0</v>
      </c>
      <c r="E39" s="14"/>
      <c r="F39" s="14"/>
      <c r="G39" s="14"/>
      <c r="H39" s="30">
        <f t="shared" si="12"/>
        <v>0</v>
      </c>
      <c r="I39" s="14"/>
      <c r="J39" s="14"/>
      <c r="K39" s="30">
        <f t="shared" si="13"/>
        <v>0</v>
      </c>
      <c r="L39" s="14"/>
      <c r="M39" s="14"/>
      <c r="N39" s="14"/>
      <c r="O39" s="14">
        <f t="shared" si="15"/>
        <v>0</v>
      </c>
      <c r="P39" s="14">
        <f t="shared" si="16"/>
        <v>0</v>
      </c>
      <c r="Q39" s="14"/>
      <c r="R39" s="23">
        <f t="shared" si="14"/>
        <v>0</v>
      </c>
      <c r="S39" s="10"/>
      <c r="T39" s="10"/>
      <c r="U39" s="10"/>
    </row>
    <row r="40" spans="1:21" x14ac:dyDescent="0.2">
      <c r="A40" s="289"/>
      <c r="B40" s="134"/>
      <c r="C40" s="76" t="s">
        <v>350</v>
      </c>
      <c r="D40" s="77">
        <v>0</v>
      </c>
      <c r="E40" s="14"/>
      <c r="F40" s="14"/>
      <c r="G40" s="14"/>
      <c r="H40" s="30">
        <f t="shared" si="12"/>
        <v>0</v>
      </c>
      <c r="I40" s="14"/>
      <c r="J40" s="14"/>
      <c r="K40" s="30">
        <f t="shared" si="13"/>
        <v>0</v>
      </c>
      <c r="L40" s="14"/>
      <c r="M40" s="14"/>
      <c r="N40" s="14"/>
      <c r="O40" s="14">
        <f t="shared" si="15"/>
        <v>0</v>
      </c>
      <c r="P40" s="14">
        <f t="shared" si="16"/>
        <v>0</v>
      </c>
      <c r="Q40" s="14"/>
      <c r="R40" s="23">
        <f t="shared" si="14"/>
        <v>0</v>
      </c>
      <c r="S40" s="10"/>
      <c r="T40" s="10"/>
      <c r="U40" s="10"/>
    </row>
    <row r="41" spans="1:21" x14ac:dyDescent="0.2">
      <c r="A41" s="289"/>
      <c r="B41" s="133" t="s">
        <v>292</v>
      </c>
      <c r="C41" s="76" t="s">
        <v>317</v>
      </c>
      <c r="D41" s="77">
        <v>0</v>
      </c>
      <c r="E41" s="14"/>
      <c r="F41" s="14"/>
      <c r="G41" s="14"/>
      <c r="H41" s="30">
        <f t="shared" si="12"/>
        <v>0</v>
      </c>
      <c r="I41" s="14"/>
      <c r="J41" s="14"/>
      <c r="K41" s="30">
        <f t="shared" si="13"/>
        <v>0</v>
      </c>
      <c r="L41" s="14"/>
      <c r="M41" s="14"/>
      <c r="N41" s="14"/>
      <c r="O41" s="14">
        <f t="shared" si="15"/>
        <v>0</v>
      </c>
      <c r="P41" s="14">
        <f t="shared" si="16"/>
        <v>0</v>
      </c>
      <c r="Q41" s="14"/>
      <c r="R41" s="23">
        <f t="shared" si="14"/>
        <v>0</v>
      </c>
      <c r="S41" s="10"/>
      <c r="T41" s="10"/>
      <c r="U41" s="10"/>
    </row>
    <row r="42" spans="1:21" x14ac:dyDescent="0.2">
      <c r="A42" s="289"/>
      <c r="B42" s="133"/>
      <c r="C42" s="76" t="s">
        <v>388</v>
      </c>
      <c r="D42" s="77">
        <v>0</v>
      </c>
      <c r="E42" s="14"/>
      <c r="F42" s="14"/>
      <c r="G42" s="14"/>
      <c r="H42" s="30">
        <f t="shared" si="12"/>
        <v>0</v>
      </c>
      <c r="I42" s="14"/>
      <c r="J42" s="14"/>
      <c r="K42" s="30">
        <f t="shared" si="13"/>
        <v>0</v>
      </c>
      <c r="L42" s="14"/>
      <c r="M42" s="14"/>
      <c r="N42" s="14"/>
      <c r="O42" s="14">
        <f t="shared" si="15"/>
        <v>0</v>
      </c>
      <c r="P42" s="14">
        <f t="shared" si="16"/>
        <v>0</v>
      </c>
      <c r="Q42" s="14"/>
      <c r="R42" s="23">
        <f t="shared" si="14"/>
        <v>0</v>
      </c>
      <c r="S42" s="10"/>
      <c r="T42" s="10"/>
      <c r="U42" s="10"/>
    </row>
    <row r="43" spans="1:21" x14ac:dyDescent="0.2">
      <c r="A43" s="289"/>
      <c r="B43" s="133"/>
      <c r="C43" s="76" t="s">
        <v>75</v>
      </c>
      <c r="D43" s="77">
        <v>0</v>
      </c>
      <c r="E43" s="14"/>
      <c r="F43" s="14"/>
      <c r="G43" s="14"/>
      <c r="H43" s="30">
        <f t="shared" si="12"/>
        <v>0</v>
      </c>
      <c r="I43" s="14"/>
      <c r="J43" s="14"/>
      <c r="K43" s="30">
        <f t="shared" si="13"/>
        <v>0</v>
      </c>
      <c r="L43" s="14"/>
      <c r="M43" s="14"/>
      <c r="N43" s="14"/>
      <c r="O43" s="14">
        <f t="shared" si="15"/>
        <v>0</v>
      </c>
      <c r="P43" s="14">
        <f t="shared" si="16"/>
        <v>0</v>
      </c>
      <c r="Q43" s="14"/>
      <c r="R43" s="23">
        <f t="shared" si="14"/>
        <v>0</v>
      </c>
      <c r="S43" s="10"/>
      <c r="T43" s="10"/>
      <c r="U43" s="10"/>
    </row>
    <row r="44" spans="1:21" x14ac:dyDescent="0.2">
      <c r="A44" s="289"/>
      <c r="B44" s="133"/>
      <c r="C44" s="76" t="s">
        <v>271</v>
      </c>
      <c r="D44" s="77">
        <v>0</v>
      </c>
      <c r="E44" s="14"/>
      <c r="F44" s="14"/>
      <c r="G44" s="14"/>
      <c r="H44" s="30">
        <f t="shared" si="12"/>
        <v>0</v>
      </c>
      <c r="I44" s="14"/>
      <c r="J44" s="14"/>
      <c r="K44" s="30">
        <f t="shared" si="13"/>
        <v>0</v>
      </c>
      <c r="L44" s="14"/>
      <c r="M44" s="14"/>
      <c r="N44" s="14"/>
      <c r="O44" s="14">
        <f t="shared" si="15"/>
        <v>0</v>
      </c>
      <c r="P44" s="14">
        <f t="shared" si="16"/>
        <v>0</v>
      </c>
      <c r="Q44" s="14"/>
      <c r="R44" s="23">
        <f t="shared" si="14"/>
        <v>0</v>
      </c>
      <c r="S44" s="10"/>
      <c r="T44" s="10"/>
      <c r="U44" s="10"/>
    </row>
    <row r="45" spans="1:21" x14ac:dyDescent="0.2">
      <c r="A45" s="289"/>
      <c r="B45" s="133"/>
      <c r="C45" s="76" t="s">
        <v>292</v>
      </c>
      <c r="D45" s="77">
        <v>0</v>
      </c>
      <c r="E45" s="14"/>
      <c r="F45" s="14"/>
      <c r="G45" s="14"/>
      <c r="H45" s="30">
        <f t="shared" si="12"/>
        <v>0</v>
      </c>
      <c r="I45" s="14"/>
      <c r="J45" s="14"/>
      <c r="K45" s="30">
        <f t="shared" si="13"/>
        <v>0</v>
      </c>
      <c r="L45" s="14"/>
      <c r="M45" s="14"/>
      <c r="N45" s="14"/>
      <c r="O45" s="14">
        <f t="shared" si="15"/>
        <v>0</v>
      </c>
      <c r="P45" s="14">
        <f t="shared" si="16"/>
        <v>0</v>
      </c>
      <c r="Q45" s="14"/>
      <c r="R45" s="23">
        <f t="shared" si="14"/>
        <v>0</v>
      </c>
      <c r="S45" s="10"/>
      <c r="T45" s="10"/>
      <c r="U45" s="10"/>
    </row>
    <row r="46" spans="1:21" x14ac:dyDescent="0.2">
      <c r="A46" s="289"/>
      <c r="B46" s="134"/>
      <c r="C46" s="76" t="s">
        <v>422</v>
      </c>
      <c r="D46" s="77">
        <v>0</v>
      </c>
      <c r="E46" s="14"/>
      <c r="F46" s="14"/>
      <c r="G46" s="14"/>
      <c r="H46" s="30">
        <f t="shared" si="12"/>
        <v>0</v>
      </c>
      <c r="I46" s="14"/>
      <c r="J46" s="14"/>
      <c r="K46" s="30">
        <f t="shared" si="13"/>
        <v>0</v>
      </c>
      <c r="L46" s="14"/>
      <c r="M46" s="14"/>
      <c r="N46" s="14"/>
      <c r="O46" s="14">
        <f t="shared" si="15"/>
        <v>0</v>
      </c>
      <c r="P46" s="14">
        <f t="shared" si="16"/>
        <v>0</v>
      </c>
      <c r="Q46" s="14"/>
      <c r="R46" s="23">
        <f t="shared" si="14"/>
        <v>0</v>
      </c>
      <c r="S46" s="10"/>
      <c r="T46" s="10"/>
      <c r="U46" s="10"/>
    </row>
    <row r="47" spans="1:21" x14ac:dyDescent="0.2">
      <c r="A47" s="289"/>
      <c r="B47" s="133" t="s">
        <v>41</v>
      </c>
      <c r="C47" s="76" t="s">
        <v>31</v>
      </c>
      <c r="D47" s="77">
        <v>1</v>
      </c>
      <c r="E47" s="14"/>
      <c r="F47" s="14"/>
      <c r="G47" s="14"/>
      <c r="H47" s="30">
        <f t="shared" si="12"/>
        <v>0</v>
      </c>
      <c r="I47" s="14"/>
      <c r="J47" s="14"/>
      <c r="K47" s="30">
        <f t="shared" si="13"/>
        <v>0</v>
      </c>
      <c r="L47" s="14">
        <v>40</v>
      </c>
      <c r="M47" s="14">
        <v>20</v>
      </c>
      <c r="N47" s="14">
        <v>20</v>
      </c>
      <c r="O47" s="14">
        <f t="shared" si="15"/>
        <v>80</v>
      </c>
      <c r="P47" s="14">
        <f t="shared" si="16"/>
        <v>80</v>
      </c>
      <c r="Q47" s="14"/>
      <c r="R47" s="23">
        <f t="shared" si="14"/>
        <v>80</v>
      </c>
      <c r="S47" s="10"/>
      <c r="T47" s="10"/>
      <c r="U47" s="10"/>
    </row>
    <row r="48" spans="1:21" x14ac:dyDescent="0.2">
      <c r="A48" s="289"/>
      <c r="B48" s="133"/>
      <c r="C48" s="76" t="s">
        <v>25</v>
      </c>
      <c r="D48" s="77">
        <v>1</v>
      </c>
      <c r="E48" s="14"/>
      <c r="F48" s="14"/>
      <c r="G48" s="14"/>
      <c r="H48" s="30">
        <f t="shared" si="12"/>
        <v>0</v>
      </c>
      <c r="I48" s="14"/>
      <c r="J48" s="14"/>
      <c r="K48" s="30">
        <f t="shared" si="13"/>
        <v>0</v>
      </c>
      <c r="L48" s="14">
        <v>1</v>
      </c>
      <c r="M48" s="14">
        <v>0.4</v>
      </c>
      <c r="N48" s="14">
        <v>0.6</v>
      </c>
      <c r="O48" s="14">
        <f t="shared" si="15"/>
        <v>2</v>
      </c>
      <c r="P48" s="14">
        <f t="shared" si="16"/>
        <v>2</v>
      </c>
      <c r="Q48" s="14"/>
      <c r="R48" s="23">
        <f t="shared" si="14"/>
        <v>2</v>
      </c>
      <c r="S48" s="10"/>
      <c r="T48" s="10"/>
      <c r="U48" s="10"/>
    </row>
    <row r="49" spans="1:21" x14ac:dyDescent="0.2">
      <c r="A49" s="289"/>
      <c r="B49" s="133"/>
      <c r="C49" s="76" t="s">
        <v>32</v>
      </c>
      <c r="D49" s="77">
        <v>1</v>
      </c>
      <c r="E49" s="14"/>
      <c r="F49" s="14"/>
      <c r="G49" s="14"/>
      <c r="H49" s="30">
        <f t="shared" si="12"/>
        <v>0</v>
      </c>
      <c r="I49" s="14"/>
      <c r="J49" s="14">
        <v>0.2</v>
      </c>
      <c r="K49" s="30">
        <f t="shared" si="13"/>
        <v>0.2</v>
      </c>
      <c r="L49" s="14"/>
      <c r="M49" s="14">
        <v>0.5</v>
      </c>
      <c r="N49" s="14">
        <v>0.3</v>
      </c>
      <c r="O49" s="14">
        <f t="shared" si="15"/>
        <v>0.8</v>
      </c>
      <c r="P49" s="14">
        <f t="shared" si="16"/>
        <v>1</v>
      </c>
      <c r="Q49" s="14"/>
      <c r="R49" s="23">
        <f t="shared" si="14"/>
        <v>1</v>
      </c>
      <c r="S49" s="10"/>
      <c r="T49" s="10"/>
      <c r="U49" s="10"/>
    </row>
    <row r="50" spans="1:21" x14ac:dyDescent="0.2">
      <c r="A50" s="289"/>
      <c r="B50" s="133"/>
      <c r="C50" s="76" t="s">
        <v>34</v>
      </c>
      <c r="D50" s="77">
        <v>7</v>
      </c>
      <c r="E50" s="14"/>
      <c r="F50" s="14"/>
      <c r="G50" s="14"/>
      <c r="H50" s="30">
        <f t="shared" si="12"/>
        <v>0</v>
      </c>
      <c r="I50" s="14"/>
      <c r="J50" s="14"/>
      <c r="K50" s="30">
        <f t="shared" si="13"/>
        <v>0</v>
      </c>
      <c r="L50" s="14">
        <v>81</v>
      </c>
      <c r="M50" s="14">
        <v>43.76</v>
      </c>
      <c r="N50" s="14">
        <v>36.04</v>
      </c>
      <c r="O50" s="14">
        <f t="shared" si="15"/>
        <v>160.79999999999998</v>
      </c>
      <c r="P50" s="14">
        <f t="shared" si="16"/>
        <v>160.79999999999998</v>
      </c>
      <c r="Q50" s="14">
        <v>2</v>
      </c>
      <c r="R50" s="23">
        <f t="shared" si="14"/>
        <v>162.79999999999998</v>
      </c>
      <c r="S50" s="10"/>
      <c r="T50" s="10"/>
      <c r="U50" s="10"/>
    </row>
    <row r="51" spans="1:21" x14ac:dyDescent="0.2">
      <c r="A51" s="289"/>
      <c r="B51" s="133"/>
      <c r="C51" s="76" t="s">
        <v>35</v>
      </c>
      <c r="D51" s="77">
        <v>8</v>
      </c>
      <c r="E51" s="14"/>
      <c r="F51" s="14"/>
      <c r="G51" s="14"/>
      <c r="H51" s="30">
        <f t="shared" si="12"/>
        <v>0</v>
      </c>
      <c r="I51" s="14">
        <v>5</v>
      </c>
      <c r="J51" s="14"/>
      <c r="K51" s="30">
        <f t="shared" si="13"/>
        <v>5</v>
      </c>
      <c r="L51" s="14">
        <v>84.4</v>
      </c>
      <c r="M51" s="14">
        <v>87.5</v>
      </c>
      <c r="N51" s="14">
        <v>113.2</v>
      </c>
      <c r="O51" s="14">
        <f t="shared" si="15"/>
        <v>285.10000000000002</v>
      </c>
      <c r="P51" s="14">
        <f t="shared" si="16"/>
        <v>290.10000000000002</v>
      </c>
      <c r="Q51" s="14">
        <v>15</v>
      </c>
      <c r="R51" s="23">
        <f t="shared" si="14"/>
        <v>305.10000000000002</v>
      </c>
      <c r="S51" s="10"/>
      <c r="T51" s="10"/>
      <c r="U51" s="10"/>
    </row>
    <row r="52" spans="1:21" x14ac:dyDescent="0.2">
      <c r="A52" s="289"/>
      <c r="B52" s="133"/>
      <c r="C52" s="76" t="s">
        <v>36</v>
      </c>
      <c r="D52" s="77">
        <v>13</v>
      </c>
      <c r="E52" s="14"/>
      <c r="F52" s="14"/>
      <c r="G52" s="14"/>
      <c r="H52" s="30">
        <f t="shared" si="12"/>
        <v>0</v>
      </c>
      <c r="I52" s="14"/>
      <c r="J52" s="14"/>
      <c r="K52" s="30">
        <f t="shared" si="13"/>
        <v>0</v>
      </c>
      <c r="L52" s="14">
        <v>265.24</v>
      </c>
      <c r="M52" s="14">
        <v>190.81</v>
      </c>
      <c r="N52" s="14">
        <v>166.74</v>
      </c>
      <c r="O52" s="14">
        <f t="shared" si="15"/>
        <v>622.79</v>
      </c>
      <c r="P52" s="14">
        <f t="shared" si="16"/>
        <v>622.79</v>
      </c>
      <c r="Q52" s="14">
        <v>0.9</v>
      </c>
      <c r="R52" s="23">
        <f t="shared" si="14"/>
        <v>623.68999999999994</v>
      </c>
      <c r="S52" s="10"/>
      <c r="T52" s="10"/>
      <c r="U52" s="10"/>
    </row>
    <row r="53" spans="1:21" x14ac:dyDescent="0.2">
      <c r="A53" s="289"/>
      <c r="B53" s="134"/>
      <c r="C53" s="76" t="s">
        <v>41</v>
      </c>
      <c r="D53" s="77">
        <v>8</v>
      </c>
      <c r="E53" s="14"/>
      <c r="F53" s="14"/>
      <c r="G53" s="14"/>
      <c r="H53" s="30">
        <f t="shared" si="12"/>
        <v>0</v>
      </c>
      <c r="I53" s="14"/>
      <c r="J53" s="14"/>
      <c r="K53" s="30">
        <f t="shared" si="13"/>
        <v>0</v>
      </c>
      <c r="L53" s="14">
        <v>26.5</v>
      </c>
      <c r="M53" s="14">
        <v>14.33</v>
      </c>
      <c r="N53" s="14">
        <v>14.1</v>
      </c>
      <c r="O53" s="14">
        <f t="shared" si="15"/>
        <v>54.93</v>
      </c>
      <c r="P53" s="14">
        <f t="shared" si="16"/>
        <v>54.93</v>
      </c>
      <c r="Q53" s="14"/>
      <c r="R53" s="23">
        <f t="shared" si="14"/>
        <v>54.93</v>
      </c>
      <c r="S53" s="10"/>
      <c r="T53" s="10"/>
      <c r="U53" s="10"/>
    </row>
    <row r="54" spans="1:21" x14ac:dyDescent="0.2">
      <c r="A54" s="289"/>
      <c r="B54" s="133" t="s">
        <v>46</v>
      </c>
      <c r="C54" s="76" t="s">
        <v>27</v>
      </c>
      <c r="D54" s="77">
        <v>22</v>
      </c>
      <c r="E54" s="14">
        <v>2</v>
      </c>
      <c r="F54" s="14">
        <v>3</v>
      </c>
      <c r="G54" s="14"/>
      <c r="H54" s="30">
        <f t="shared" si="12"/>
        <v>5</v>
      </c>
      <c r="I54" s="14">
        <v>0.52</v>
      </c>
      <c r="J54" s="14"/>
      <c r="K54" s="30">
        <f t="shared" si="13"/>
        <v>5.52</v>
      </c>
      <c r="L54" s="14">
        <v>47.8</v>
      </c>
      <c r="M54" s="14">
        <v>57.49</v>
      </c>
      <c r="N54" s="14">
        <v>76.97</v>
      </c>
      <c r="O54" s="14">
        <f t="shared" si="15"/>
        <v>182.26</v>
      </c>
      <c r="P54" s="14">
        <f t="shared" si="16"/>
        <v>187.78</v>
      </c>
      <c r="Q54" s="14">
        <v>15</v>
      </c>
      <c r="R54" s="23">
        <f t="shared" si="14"/>
        <v>202.78</v>
      </c>
      <c r="S54" s="10"/>
      <c r="T54" s="10"/>
      <c r="U54" s="10"/>
    </row>
    <row r="55" spans="1:21" x14ac:dyDescent="0.2">
      <c r="A55" s="289"/>
      <c r="B55" s="133"/>
      <c r="C55" s="78" t="s">
        <v>318</v>
      </c>
      <c r="D55" s="79"/>
      <c r="E55" s="36"/>
      <c r="F55" s="36"/>
      <c r="G55" s="36"/>
      <c r="H55" s="65"/>
      <c r="I55" s="36"/>
      <c r="J55" s="36"/>
      <c r="K55" s="65"/>
      <c r="L55" s="36"/>
      <c r="M55" s="36"/>
      <c r="N55" s="36"/>
      <c r="O55" s="36"/>
      <c r="P55" s="36"/>
      <c r="Q55" s="36"/>
      <c r="R55" s="80"/>
      <c r="S55" s="10"/>
      <c r="T55" s="10"/>
      <c r="U55" s="10"/>
    </row>
    <row r="56" spans="1:21" x14ac:dyDescent="0.2">
      <c r="A56" s="289"/>
      <c r="B56" s="133"/>
      <c r="C56" s="76" t="s">
        <v>39</v>
      </c>
      <c r="D56" s="77">
        <v>0</v>
      </c>
      <c r="E56" s="14"/>
      <c r="F56" s="14"/>
      <c r="G56" s="14"/>
      <c r="H56" s="30">
        <f t="shared" si="12"/>
        <v>0</v>
      </c>
      <c r="I56" s="14"/>
      <c r="J56" s="14"/>
      <c r="K56" s="30">
        <f t="shared" si="13"/>
        <v>0</v>
      </c>
      <c r="L56" s="14"/>
      <c r="M56" s="14"/>
      <c r="N56" s="14"/>
      <c r="O56" s="14">
        <f t="shared" si="15"/>
        <v>0</v>
      </c>
      <c r="P56" s="14">
        <f t="shared" si="16"/>
        <v>0</v>
      </c>
      <c r="Q56" s="14"/>
      <c r="R56" s="23">
        <f t="shared" si="14"/>
        <v>0</v>
      </c>
      <c r="S56" s="10"/>
      <c r="T56" s="10"/>
      <c r="U56" s="10"/>
    </row>
    <row r="57" spans="1:21" x14ac:dyDescent="0.2">
      <c r="A57" s="289"/>
      <c r="B57" s="133"/>
      <c r="C57" s="76" t="s">
        <v>40</v>
      </c>
      <c r="D57" s="77">
        <v>33</v>
      </c>
      <c r="E57" s="14"/>
      <c r="F57" s="14"/>
      <c r="G57" s="14"/>
      <c r="H57" s="30">
        <f t="shared" si="12"/>
        <v>0</v>
      </c>
      <c r="I57" s="14">
        <v>0.54</v>
      </c>
      <c r="J57" s="14"/>
      <c r="K57" s="30">
        <f t="shared" si="13"/>
        <v>0.54</v>
      </c>
      <c r="L57" s="14">
        <v>14.17</v>
      </c>
      <c r="M57" s="14">
        <v>16.670000000000002</v>
      </c>
      <c r="N57" s="14">
        <v>16.420000000000002</v>
      </c>
      <c r="O57" s="14">
        <f t="shared" si="15"/>
        <v>47.260000000000005</v>
      </c>
      <c r="P57" s="14">
        <f t="shared" si="16"/>
        <v>47.800000000000004</v>
      </c>
      <c r="Q57" s="14"/>
      <c r="R57" s="23">
        <f t="shared" si="14"/>
        <v>47.800000000000004</v>
      </c>
      <c r="S57" s="10"/>
      <c r="T57" s="10"/>
      <c r="U57" s="10"/>
    </row>
    <row r="58" spans="1:21" x14ac:dyDescent="0.2">
      <c r="A58" s="289"/>
      <c r="B58" s="133"/>
      <c r="C58" s="76" t="s">
        <v>42</v>
      </c>
      <c r="D58" s="77">
        <v>10</v>
      </c>
      <c r="E58" s="14">
        <v>0.4</v>
      </c>
      <c r="F58" s="14"/>
      <c r="G58" s="14">
        <v>0.3</v>
      </c>
      <c r="H58" s="30">
        <f t="shared" si="12"/>
        <v>0.7</v>
      </c>
      <c r="I58" s="14"/>
      <c r="J58" s="14"/>
      <c r="K58" s="30">
        <f t="shared" si="13"/>
        <v>0.7</v>
      </c>
      <c r="L58" s="14">
        <v>772.52</v>
      </c>
      <c r="M58" s="14">
        <v>1148.3499999999999</v>
      </c>
      <c r="N58" s="14">
        <v>570.78</v>
      </c>
      <c r="O58" s="14">
        <f t="shared" si="15"/>
        <v>2491.6499999999996</v>
      </c>
      <c r="P58" s="14">
        <f t="shared" si="16"/>
        <v>2492.3499999999995</v>
      </c>
      <c r="Q58" s="14"/>
      <c r="R58" s="23">
        <f t="shared" si="14"/>
        <v>2492.3499999999995</v>
      </c>
      <c r="S58" s="10"/>
      <c r="T58" s="10"/>
      <c r="U58" s="10"/>
    </row>
    <row r="59" spans="1:21" x14ac:dyDescent="0.2">
      <c r="A59" s="289"/>
      <c r="B59" s="133"/>
      <c r="C59" s="76" t="s">
        <v>46</v>
      </c>
      <c r="D59" s="77">
        <v>251</v>
      </c>
      <c r="E59" s="14">
        <v>14.24</v>
      </c>
      <c r="F59" s="14">
        <v>91.87</v>
      </c>
      <c r="G59" s="14">
        <v>0.5</v>
      </c>
      <c r="H59" s="30">
        <f t="shared" si="12"/>
        <v>106.61</v>
      </c>
      <c r="I59" s="14">
        <v>192.98</v>
      </c>
      <c r="J59" s="14">
        <v>0.06</v>
      </c>
      <c r="K59" s="30">
        <f t="shared" si="13"/>
        <v>299.64999999999998</v>
      </c>
      <c r="L59" s="14">
        <v>146.97</v>
      </c>
      <c r="M59" s="14">
        <v>167.63</v>
      </c>
      <c r="N59" s="14">
        <v>97.51</v>
      </c>
      <c r="O59" s="14">
        <f t="shared" si="15"/>
        <v>412.11</v>
      </c>
      <c r="P59" s="14">
        <f t="shared" si="16"/>
        <v>711.76</v>
      </c>
      <c r="Q59" s="14">
        <v>122.27</v>
      </c>
      <c r="R59" s="23">
        <f t="shared" si="14"/>
        <v>834.03</v>
      </c>
      <c r="S59" s="10"/>
      <c r="T59" s="10"/>
      <c r="U59" s="10"/>
    </row>
    <row r="60" spans="1:21" x14ac:dyDescent="0.2">
      <c r="A60" s="289"/>
      <c r="B60" s="133"/>
      <c r="C60" s="76" t="s">
        <v>47</v>
      </c>
      <c r="D60" s="77">
        <v>53</v>
      </c>
      <c r="E60" s="14"/>
      <c r="F60" s="14"/>
      <c r="G60" s="14"/>
      <c r="H60" s="30">
        <f t="shared" si="12"/>
        <v>0</v>
      </c>
      <c r="I60" s="14">
        <v>0.22</v>
      </c>
      <c r="J60" s="14"/>
      <c r="K60" s="30">
        <f t="shared" si="13"/>
        <v>0.22</v>
      </c>
      <c r="L60" s="14">
        <v>0.2</v>
      </c>
      <c r="M60" s="14">
        <v>1.54</v>
      </c>
      <c r="N60" s="14">
        <v>3.93</v>
      </c>
      <c r="O60" s="14">
        <f t="shared" si="15"/>
        <v>5.67</v>
      </c>
      <c r="P60" s="14">
        <f t="shared" si="16"/>
        <v>5.89</v>
      </c>
      <c r="Q60" s="14">
        <v>0.21</v>
      </c>
      <c r="R60" s="23">
        <f t="shared" si="14"/>
        <v>6.1</v>
      </c>
      <c r="S60" s="10"/>
      <c r="T60" s="10"/>
      <c r="U60" s="10"/>
    </row>
    <row r="61" spans="1:21" x14ac:dyDescent="0.2">
      <c r="A61" s="289"/>
      <c r="B61" s="133"/>
      <c r="C61" s="76" t="s">
        <v>303</v>
      </c>
      <c r="D61" s="77">
        <v>273</v>
      </c>
      <c r="E61" s="14">
        <v>2.75</v>
      </c>
      <c r="F61" s="14">
        <v>0.3</v>
      </c>
      <c r="G61" s="14"/>
      <c r="H61" s="30">
        <f t="shared" si="12"/>
        <v>3.05</v>
      </c>
      <c r="I61" s="14">
        <v>9.33</v>
      </c>
      <c r="J61" s="14"/>
      <c r="K61" s="30">
        <f t="shared" si="13"/>
        <v>12.379999999999999</v>
      </c>
      <c r="L61" s="14">
        <v>166.63</v>
      </c>
      <c r="M61" s="14">
        <v>145.72</v>
      </c>
      <c r="N61" s="14">
        <v>135.81</v>
      </c>
      <c r="O61" s="14">
        <f t="shared" si="15"/>
        <v>448.16</v>
      </c>
      <c r="P61" s="14">
        <f t="shared" si="16"/>
        <v>460.54</v>
      </c>
      <c r="Q61" s="14">
        <v>2.04</v>
      </c>
      <c r="R61" s="23">
        <f t="shared" si="14"/>
        <v>462.58000000000004</v>
      </c>
      <c r="S61" s="10"/>
      <c r="T61" s="10"/>
      <c r="U61" s="10"/>
    </row>
    <row r="62" spans="1:21" x14ac:dyDescent="0.2">
      <c r="A62" s="289"/>
      <c r="B62" s="134"/>
      <c r="C62" s="76" t="s">
        <v>343</v>
      </c>
      <c r="D62" s="77">
        <v>0</v>
      </c>
      <c r="E62" s="14"/>
      <c r="F62" s="14"/>
      <c r="G62" s="14"/>
      <c r="H62" s="30">
        <f t="shared" si="12"/>
        <v>0</v>
      </c>
      <c r="I62" s="14"/>
      <c r="J62" s="14"/>
      <c r="K62" s="30">
        <f t="shared" si="13"/>
        <v>0</v>
      </c>
      <c r="L62" s="14"/>
      <c r="M62" s="14"/>
      <c r="N62" s="14"/>
      <c r="O62" s="14">
        <f t="shared" si="15"/>
        <v>0</v>
      </c>
      <c r="P62" s="14">
        <f t="shared" si="16"/>
        <v>0</v>
      </c>
      <c r="Q62" s="14"/>
      <c r="R62" s="23">
        <f t="shared" si="14"/>
        <v>0</v>
      </c>
      <c r="S62" s="10"/>
      <c r="T62" s="10"/>
      <c r="U62" s="10"/>
    </row>
    <row r="63" spans="1:21" x14ac:dyDescent="0.2">
      <c r="A63" s="289"/>
      <c r="B63" s="133" t="s">
        <v>44</v>
      </c>
      <c r="C63" s="76" t="s">
        <v>23</v>
      </c>
      <c r="D63" s="77">
        <v>14</v>
      </c>
      <c r="E63" s="14">
        <v>3</v>
      </c>
      <c r="F63" s="14">
        <v>0.5</v>
      </c>
      <c r="G63" s="14">
        <v>0.3</v>
      </c>
      <c r="H63" s="30">
        <f t="shared" si="12"/>
        <v>3.8</v>
      </c>
      <c r="I63" s="14">
        <v>6.26</v>
      </c>
      <c r="J63" s="14"/>
      <c r="K63" s="30">
        <f t="shared" si="13"/>
        <v>10.059999999999999</v>
      </c>
      <c r="L63" s="14">
        <v>1</v>
      </c>
      <c r="M63" s="14">
        <v>3.26</v>
      </c>
      <c r="N63" s="14">
        <v>7.46</v>
      </c>
      <c r="O63" s="14">
        <f t="shared" si="15"/>
        <v>11.719999999999999</v>
      </c>
      <c r="P63" s="14">
        <f t="shared" si="16"/>
        <v>21.779999999999998</v>
      </c>
      <c r="Q63" s="14">
        <v>0.08</v>
      </c>
      <c r="R63" s="23">
        <f t="shared" si="14"/>
        <v>21.859999999999996</v>
      </c>
      <c r="S63" s="10"/>
      <c r="T63" s="10"/>
      <c r="U63" s="10"/>
    </row>
    <row r="64" spans="1:21" x14ac:dyDescent="0.2">
      <c r="A64" s="289"/>
      <c r="B64" s="133"/>
      <c r="C64" s="76" t="s">
        <v>26</v>
      </c>
      <c r="D64" s="77">
        <v>12</v>
      </c>
      <c r="E64" s="14">
        <v>0.3</v>
      </c>
      <c r="F64" s="14"/>
      <c r="G64" s="14"/>
      <c r="H64" s="30">
        <f t="shared" ref="H64:H69" si="17">SUM(E64:G64)</f>
        <v>0.3</v>
      </c>
      <c r="I64" s="14">
        <v>5.09</v>
      </c>
      <c r="J64" s="14"/>
      <c r="K64" s="30">
        <f t="shared" ref="K64:K69" si="18">+SUM(H64:J64)</f>
        <v>5.39</v>
      </c>
      <c r="L64" s="14">
        <v>7</v>
      </c>
      <c r="M64" s="14">
        <v>35.25</v>
      </c>
      <c r="N64" s="14">
        <v>34.950000000000003</v>
      </c>
      <c r="O64" s="14">
        <f t="shared" ref="O64:O69" si="19">+SUM(L64:N64)</f>
        <v>77.2</v>
      </c>
      <c r="P64" s="14">
        <f t="shared" ref="P64:P69" si="20">+SUM(K64+O64)</f>
        <v>82.59</v>
      </c>
      <c r="Q64" s="14">
        <v>0.01</v>
      </c>
      <c r="R64" s="23">
        <f t="shared" si="14"/>
        <v>82.600000000000009</v>
      </c>
      <c r="S64" s="10"/>
      <c r="T64" s="10"/>
      <c r="U64" s="10"/>
    </row>
    <row r="65" spans="1:21" x14ac:dyDescent="0.2">
      <c r="A65" s="289"/>
      <c r="B65" s="133"/>
      <c r="C65" s="76" t="s">
        <v>29</v>
      </c>
      <c r="D65" s="77">
        <v>34</v>
      </c>
      <c r="E65" s="14">
        <v>9.18</v>
      </c>
      <c r="F65" s="14">
        <v>20.16</v>
      </c>
      <c r="G65" s="14">
        <v>19.46</v>
      </c>
      <c r="H65" s="30">
        <f t="shared" si="17"/>
        <v>48.8</v>
      </c>
      <c r="I65" s="14">
        <v>17.399999999999999</v>
      </c>
      <c r="J65" s="14"/>
      <c r="K65" s="30">
        <f t="shared" si="18"/>
        <v>66.199999999999989</v>
      </c>
      <c r="L65" s="14">
        <v>0.08</v>
      </c>
      <c r="M65" s="14">
        <v>7.23</v>
      </c>
      <c r="N65" s="14">
        <v>8.5500000000000007</v>
      </c>
      <c r="O65" s="14">
        <f t="shared" si="19"/>
        <v>15.860000000000001</v>
      </c>
      <c r="P65" s="14">
        <f t="shared" si="20"/>
        <v>82.059999999999988</v>
      </c>
      <c r="Q65" s="14">
        <v>2</v>
      </c>
      <c r="R65" s="23">
        <f>+SUM(P65:Q65)</f>
        <v>84.059999999999988</v>
      </c>
      <c r="S65" s="10"/>
      <c r="T65" s="10"/>
      <c r="U65" s="10"/>
    </row>
    <row r="66" spans="1:21" x14ac:dyDescent="0.2">
      <c r="A66" s="289"/>
      <c r="B66" s="133"/>
      <c r="C66" s="76" t="s">
        <v>30</v>
      </c>
      <c r="D66" s="77">
        <v>32</v>
      </c>
      <c r="E66" s="14">
        <v>2.63</v>
      </c>
      <c r="F66" s="14">
        <v>0.02</v>
      </c>
      <c r="G66" s="14">
        <v>0.5</v>
      </c>
      <c r="H66" s="30">
        <f t="shared" si="17"/>
        <v>3.15</v>
      </c>
      <c r="I66" s="14">
        <v>2.69</v>
      </c>
      <c r="J66" s="14"/>
      <c r="K66" s="30">
        <f t="shared" si="18"/>
        <v>5.84</v>
      </c>
      <c r="L66" s="14">
        <v>0.02</v>
      </c>
      <c r="M66" s="14">
        <v>3.89</v>
      </c>
      <c r="N66" s="14">
        <v>7.1</v>
      </c>
      <c r="O66" s="14">
        <f t="shared" si="19"/>
        <v>11.01</v>
      </c>
      <c r="P66" s="14">
        <f t="shared" si="20"/>
        <v>16.850000000000001</v>
      </c>
      <c r="Q66" s="14">
        <v>1.06</v>
      </c>
      <c r="R66" s="23">
        <f>+SUM(P66:Q66)</f>
        <v>17.91</v>
      </c>
      <c r="S66" s="10"/>
      <c r="T66" s="10"/>
      <c r="U66" s="10"/>
    </row>
    <row r="67" spans="1:21" x14ac:dyDescent="0.2">
      <c r="A67" s="289"/>
      <c r="B67" s="133"/>
      <c r="C67" s="76" t="s">
        <v>44</v>
      </c>
      <c r="D67" s="77">
        <v>40</v>
      </c>
      <c r="E67" s="14">
        <v>16.010000000000002</v>
      </c>
      <c r="F67" s="14"/>
      <c r="G67" s="14">
        <v>50</v>
      </c>
      <c r="H67" s="30">
        <f t="shared" si="17"/>
        <v>66.010000000000005</v>
      </c>
      <c r="I67" s="14">
        <v>18.2</v>
      </c>
      <c r="J67" s="14"/>
      <c r="K67" s="30">
        <f t="shared" si="18"/>
        <v>84.210000000000008</v>
      </c>
      <c r="L67" s="14">
        <v>1.05</v>
      </c>
      <c r="M67" s="14">
        <v>5.61</v>
      </c>
      <c r="N67" s="14">
        <v>14.21</v>
      </c>
      <c r="O67" s="14">
        <f t="shared" si="19"/>
        <v>20.87</v>
      </c>
      <c r="P67" s="14">
        <f t="shared" si="20"/>
        <v>105.08000000000001</v>
      </c>
      <c r="Q67" s="14">
        <v>43.51</v>
      </c>
      <c r="R67" s="23">
        <f>+SUM(P67:Q67)</f>
        <v>148.59</v>
      </c>
      <c r="S67" s="10"/>
      <c r="T67" s="10"/>
      <c r="U67" s="10"/>
    </row>
    <row r="68" spans="1:21" x14ac:dyDescent="0.2">
      <c r="A68" s="289"/>
      <c r="B68" s="134"/>
      <c r="C68" s="76" t="s">
        <v>45</v>
      </c>
      <c r="D68" s="77">
        <v>2</v>
      </c>
      <c r="E68" s="14"/>
      <c r="F68" s="14"/>
      <c r="G68" s="14"/>
      <c r="H68" s="30">
        <f t="shared" si="17"/>
        <v>0</v>
      </c>
      <c r="I68" s="14"/>
      <c r="J68" s="14">
        <v>0.02</v>
      </c>
      <c r="K68" s="30">
        <f t="shared" si="18"/>
        <v>0.02</v>
      </c>
      <c r="L68" s="14"/>
      <c r="M68" s="14">
        <v>0.3</v>
      </c>
      <c r="N68" s="14">
        <v>1.18</v>
      </c>
      <c r="O68" s="14">
        <f t="shared" si="19"/>
        <v>1.48</v>
      </c>
      <c r="P68" s="14">
        <f t="shared" si="20"/>
        <v>1.5</v>
      </c>
      <c r="Q68" s="14"/>
      <c r="R68" s="23">
        <f>+SUM(P68:Q68)</f>
        <v>1.5</v>
      </c>
      <c r="S68" s="10"/>
      <c r="T68" s="10"/>
      <c r="U68" s="10"/>
    </row>
    <row r="69" spans="1:21" x14ac:dyDescent="0.2">
      <c r="A69" s="291"/>
      <c r="B69" s="133" t="s">
        <v>363</v>
      </c>
      <c r="C69" s="82" t="s">
        <v>363</v>
      </c>
      <c r="D69" s="83">
        <v>1</v>
      </c>
      <c r="E69" s="17"/>
      <c r="F69" s="17"/>
      <c r="G69" s="17"/>
      <c r="H69" s="32">
        <f t="shared" si="17"/>
        <v>0</v>
      </c>
      <c r="I69" s="17"/>
      <c r="J69" s="17">
        <v>4</v>
      </c>
      <c r="K69" s="32">
        <f t="shared" si="18"/>
        <v>4</v>
      </c>
      <c r="L69" s="17"/>
      <c r="M69" s="17"/>
      <c r="N69" s="17">
        <v>24</v>
      </c>
      <c r="O69" s="17">
        <f t="shared" si="19"/>
        <v>24</v>
      </c>
      <c r="P69" s="17">
        <f t="shared" si="20"/>
        <v>28</v>
      </c>
      <c r="Q69" s="17"/>
      <c r="R69" s="84">
        <f>+SUM(P69:Q69)</f>
        <v>28</v>
      </c>
      <c r="S69" s="10"/>
      <c r="T69" s="10"/>
      <c r="U69" s="10"/>
    </row>
    <row r="70" spans="1:21" ht="15" x14ac:dyDescent="0.25">
      <c r="A70" s="230" t="s">
        <v>0</v>
      </c>
      <c r="B70" s="231"/>
      <c r="C70" s="232" t="s">
        <v>0</v>
      </c>
      <c r="D70" s="53">
        <f>+SUM(D32:D69)</f>
        <v>824</v>
      </c>
      <c r="E70" s="54">
        <f>SUM(E32:E69)</f>
        <v>50.510000000000005</v>
      </c>
      <c r="F70" s="54">
        <f>SUM(F32:F69)</f>
        <v>115.85</v>
      </c>
      <c r="G70" s="54">
        <f>SUM(G32:G69)</f>
        <v>71.06</v>
      </c>
      <c r="H70" s="54">
        <f>SUM(H32:H69)</f>
        <v>237.42000000000002</v>
      </c>
      <c r="I70" s="54">
        <f t="shared" ref="I70:R70" si="21">+SUM(I32:I69)</f>
        <v>258.23</v>
      </c>
      <c r="J70" s="54">
        <f t="shared" si="21"/>
        <v>4.28</v>
      </c>
      <c r="K70" s="54">
        <f t="shared" si="21"/>
        <v>499.92999999999995</v>
      </c>
      <c r="L70" s="54">
        <f t="shared" si="21"/>
        <v>1785.5799999999997</v>
      </c>
      <c r="M70" s="54">
        <f t="shared" si="21"/>
        <v>2066.2400000000002</v>
      </c>
      <c r="N70" s="54">
        <f t="shared" si="21"/>
        <v>1450.8500000000001</v>
      </c>
      <c r="O70" s="54">
        <f t="shared" si="21"/>
        <v>5302.6699999999992</v>
      </c>
      <c r="P70" s="54">
        <f t="shared" si="21"/>
        <v>5802.6</v>
      </c>
      <c r="Q70" s="54">
        <f t="shared" si="21"/>
        <v>204.07999999999998</v>
      </c>
      <c r="R70" s="55">
        <f t="shared" si="21"/>
        <v>6006.6799999999994</v>
      </c>
      <c r="S70" s="10"/>
      <c r="T70" s="10"/>
      <c r="U70" s="10"/>
    </row>
    <row r="71" spans="1:21" x14ac:dyDescent="0.2">
      <c r="A71" s="70" t="s">
        <v>5</v>
      </c>
      <c r="B71" s="288" t="s">
        <v>423</v>
      </c>
      <c r="C71" s="73" t="s">
        <v>77</v>
      </c>
      <c r="D71" s="61">
        <v>8</v>
      </c>
      <c r="E71" s="39"/>
      <c r="F71" s="39"/>
      <c r="G71" s="39"/>
      <c r="H71" s="48">
        <f t="shared" ref="H71:H103" si="22">SUM(E71:G71)</f>
        <v>0</v>
      </c>
      <c r="I71" s="39"/>
      <c r="J71" s="39"/>
      <c r="K71" s="48">
        <f t="shared" ref="K71:K103" si="23">+SUM(H71:J71)</f>
        <v>0</v>
      </c>
      <c r="L71" s="39">
        <v>28.05</v>
      </c>
      <c r="M71" s="39">
        <v>41.23</v>
      </c>
      <c r="N71" s="39">
        <v>11.52</v>
      </c>
      <c r="O71" s="39">
        <f t="shared" ref="O71:O78" si="24">+SUM(L71:N71)</f>
        <v>80.8</v>
      </c>
      <c r="P71" s="39">
        <f t="shared" ref="P71:P78" si="25">+SUM(K71+O71)</f>
        <v>80.8</v>
      </c>
      <c r="Q71" s="39"/>
      <c r="R71" s="39">
        <f t="shared" ref="R71:R103" si="26">+SUM(P71:Q71)</f>
        <v>80.8</v>
      </c>
      <c r="S71" s="10"/>
      <c r="T71" s="10"/>
      <c r="U71" s="10"/>
    </row>
    <row r="72" spans="1:21" x14ac:dyDescent="0.2">
      <c r="A72" s="71"/>
      <c r="B72" s="289"/>
      <c r="C72" s="76" t="s">
        <v>61</v>
      </c>
      <c r="D72" s="34">
        <v>23</v>
      </c>
      <c r="E72" s="14"/>
      <c r="F72" s="14"/>
      <c r="G72" s="14"/>
      <c r="H72" s="30">
        <f t="shared" si="22"/>
        <v>0</v>
      </c>
      <c r="I72" s="14">
        <v>0.8</v>
      </c>
      <c r="J72" s="14"/>
      <c r="K72" s="30">
        <f t="shared" si="23"/>
        <v>0.8</v>
      </c>
      <c r="L72" s="14">
        <v>0.7</v>
      </c>
      <c r="M72" s="14">
        <v>17.54</v>
      </c>
      <c r="N72" s="14">
        <v>4.66</v>
      </c>
      <c r="O72" s="14">
        <f t="shared" si="24"/>
        <v>22.9</v>
      </c>
      <c r="P72" s="14">
        <f t="shared" si="25"/>
        <v>23.7</v>
      </c>
      <c r="Q72" s="14">
        <v>0.05</v>
      </c>
      <c r="R72" s="14">
        <f t="shared" si="26"/>
        <v>23.75</v>
      </c>
      <c r="S72" s="10"/>
      <c r="T72" s="10"/>
      <c r="U72" s="10"/>
    </row>
    <row r="73" spans="1:21" x14ac:dyDescent="0.2">
      <c r="A73" s="71"/>
      <c r="B73" s="289"/>
      <c r="C73" s="76" t="s">
        <v>56</v>
      </c>
      <c r="D73" s="34">
        <v>3</v>
      </c>
      <c r="E73" s="14"/>
      <c r="F73" s="14"/>
      <c r="G73" s="14"/>
      <c r="H73" s="30">
        <f t="shared" si="22"/>
        <v>0</v>
      </c>
      <c r="I73" s="14"/>
      <c r="J73" s="14"/>
      <c r="K73" s="30">
        <f t="shared" si="23"/>
        <v>0</v>
      </c>
      <c r="L73" s="14">
        <v>50</v>
      </c>
      <c r="M73" s="14">
        <v>81.900000000000006</v>
      </c>
      <c r="N73" s="14">
        <v>20.7</v>
      </c>
      <c r="O73" s="14">
        <f t="shared" si="24"/>
        <v>152.6</v>
      </c>
      <c r="P73" s="14">
        <f t="shared" si="25"/>
        <v>152.6</v>
      </c>
      <c r="Q73" s="14"/>
      <c r="R73" s="14">
        <f t="shared" si="26"/>
        <v>152.6</v>
      </c>
      <c r="S73" s="10"/>
      <c r="T73" s="10"/>
      <c r="U73" s="10"/>
    </row>
    <row r="74" spans="1:21" x14ac:dyDescent="0.2">
      <c r="A74" s="71"/>
      <c r="B74" s="289"/>
      <c r="C74" s="76" t="s">
        <v>50</v>
      </c>
      <c r="D74" s="34">
        <v>3</v>
      </c>
      <c r="E74" s="14"/>
      <c r="F74" s="14"/>
      <c r="G74" s="14"/>
      <c r="H74" s="30">
        <f t="shared" si="22"/>
        <v>0</v>
      </c>
      <c r="I74" s="14">
        <v>1.6</v>
      </c>
      <c r="J74" s="14"/>
      <c r="K74" s="30">
        <f t="shared" si="23"/>
        <v>1.6</v>
      </c>
      <c r="L74" s="14"/>
      <c r="M74" s="14">
        <v>1.6</v>
      </c>
      <c r="N74" s="14">
        <v>2.8</v>
      </c>
      <c r="O74" s="14">
        <f t="shared" si="24"/>
        <v>4.4000000000000004</v>
      </c>
      <c r="P74" s="14">
        <f t="shared" si="25"/>
        <v>6</v>
      </c>
      <c r="Q74" s="14"/>
      <c r="R74" s="14">
        <f t="shared" si="26"/>
        <v>6</v>
      </c>
      <c r="S74" s="10"/>
      <c r="T74" s="10"/>
      <c r="U74" s="10"/>
    </row>
    <row r="75" spans="1:21" x14ac:dyDescent="0.2">
      <c r="A75" s="71"/>
      <c r="B75" s="289"/>
      <c r="C75" s="76" t="s">
        <v>64</v>
      </c>
      <c r="D75" s="34">
        <v>3</v>
      </c>
      <c r="E75" s="14"/>
      <c r="F75" s="14"/>
      <c r="G75" s="14"/>
      <c r="H75" s="30">
        <f t="shared" si="22"/>
        <v>0</v>
      </c>
      <c r="I75" s="14"/>
      <c r="J75" s="14"/>
      <c r="K75" s="30">
        <f t="shared" si="23"/>
        <v>0</v>
      </c>
      <c r="L75" s="14"/>
      <c r="M75" s="14">
        <v>10.7</v>
      </c>
      <c r="N75" s="14">
        <v>5.5</v>
      </c>
      <c r="O75" s="14">
        <f t="shared" si="24"/>
        <v>16.2</v>
      </c>
      <c r="P75" s="14">
        <f t="shared" si="25"/>
        <v>16.2</v>
      </c>
      <c r="Q75" s="14"/>
      <c r="R75" s="14">
        <f t="shared" si="26"/>
        <v>16.2</v>
      </c>
      <c r="S75" s="10"/>
      <c r="T75" s="10"/>
      <c r="U75" s="10"/>
    </row>
    <row r="76" spans="1:21" x14ac:dyDescent="0.2">
      <c r="A76" s="71"/>
      <c r="B76" s="289"/>
      <c r="C76" s="76" t="s">
        <v>79</v>
      </c>
      <c r="D76" s="34">
        <v>6</v>
      </c>
      <c r="E76" s="14"/>
      <c r="F76" s="14"/>
      <c r="G76" s="14"/>
      <c r="H76" s="30">
        <f t="shared" si="22"/>
        <v>0</v>
      </c>
      <c r="I76" s="14"/>
      <c r="J76" s="14"/>
      <c r="K76" s="30">
        <f t="shared" si="23"/>
        <v>0</v>
      </c>
      <c r="L76" s="14">
        <v>20</v>
      </c>
      <c r="M76" s="14">
        <v>34.869999999999997</v>
      </c>
      <c r="N76" s="14">
        <v>8.83</v>
      </c>
      <c r="O76" s="14">
        <f t="shared" si="24"/>
        <v>63.699999999999996</v>
      </c>
      <c r="P76" s="14">
        <f t="shared" si="25"/>
        <v>63.699999999999996</v>
      </c>
      <c r="Q76" s="14"/>
      <c r="R76" s="14">
        <f t="shared" si="26"/>
        <v>63.699999999999996</v>
      </c>
      <c r="S76" s="10"/>
      <c r="T76" s="10"/>
      <c r="U76" s="10"/>
    </row>
    <row r="77" spans="1:21" x14ac:dyDescent="0.2">
      <c r="A77" s="71"/>
      <c r="B77" s="289"/>
      <c r="C77" s="76" t="s">
        <v>67</v>
      </c>
      <c r="D77" s="34">
        <v>1</v>
      </c>
      <c r="E77" s="14"/>
      <c r="F77" s="14"/>
      <c r="G77" s="14"/>
      <c r="H77" s="30">
        <f t="shared" si="22"/>
        <v>0</v>
      </c>
      <c r="I77" s="14"/>
      <c r="J77" s="14"/>
      <c r="K77" s="30">
        <f t="shared" si="23"/>
        <v>0</v>
      </c>
      <c r="L77" s="14"/>
      <c r="M77" s="14">
        <v>0.1</v>
      </c>
      <c r="N77" s="14"/>
      <c r="O77" s="14">
        <f t="shared" si="24"/>
        <v>0.1</v>
      </c>
      <c r="P77" s="14">
        <f t="shared" si="25"/>
        <v>0.1</v>
      </c>
      <c r="Q77" s="14"/>
      <c r="R77" s="14">
        <f t="shared" si="26"/>
        <v>0.1</v>
      </c>
      <c r="S77" s="10"/>
      <c r="T77" s="10"/>
      <c r="U77" s="10"/>
    </row>
    <row r="78" spans="1:21" x14ac:dyDescent="0.2">
      <c r="A78" s="71"/>
      <c r="B78" s="289"/>
      <c r="C78" s="76" t="s">
        <v>78</v>
      </c>
      <c r="D78" s="34">
        <v>4</v>
      </c>
      <c r="E78" s="14"/>
      <c r="F78" s="14"/>
      <c r="G78" s="14"/>
      <c r="H78" s="30">
        <f t="shared" si="22"/>
        <v>0</v>
      </c>
      <c r="I78" s="14">
        <v>0.5</v>
      </c>
      <c r="J78" s="14"/>
      <c r="K78" s="30">
        <f t="shared" si="23"/>
        <v>0.5</v>
      </c>
      <c r="L78" s="14"/>
      <c r="M78" s="14">
        <v>6.15</v>
      </c>
      <c r="N78" s="14">
        <v>13.35</v>
      </c>
      <c r="O78" s="14">
        <f t="shared" si="24"/>
        <v>19.5</v>
      </c>
      <c r="P78" s="14">
        <f t="shared" si="25"/>
        <v>20</v>
      </c>
      <c r="Q78" s="14">
        <v>1.5</v>
      </c>
      <c r="R78" s="14">
        <f t="shared" si="26"/>
        <v>21.5</v>
      </c>
      <c r="S78" s="10"/>
      <c r="T78" s="10"/>
      <c r="U78" s="10"/>
    </row>
    <row r="79" spans="1:21" x14ac:dyDescent="0.2">
      <c r="A79" s="71"/>
      <c r="B79" s="289"/>
      <c r="C79" s="76" t="s">
        <v>76</v>
      </c>
      <c r="D79" s="34">
        <v>0</v>
      </c>
      <c r="E79" s="14"/>
      <c r="F79" s="14"/>
      <c r="G79" s="14"/>
      <c r="H79" s="30">
        <f t="shared" si="22"/>
        <v>0</v>
      </c>
      <c r="I79" s="14"/>
      <c r="J79" s="14"/>
      <c r="K79" s="30">
        <f t="shared" si="23"/>
        <v>0</v>
      </c>
      <c r="L79" s="14"/>
      <c r="M79" s="14"/>
      <c r="N79" s="14"/>
      <c r="O79" s="14">
        <f t="shared" ref="O79:O99" si="27">+SUM(L79:N79)</f>
        <v>0</v>
      </c>
      <c r="P79" s="14">
        <f t="shared" ref="P79:P99" si="28">+SUM(K79+O79)</f>
        <v>0</v>
      </c>
      <c r="Q79" s="14"/>
      <c r="R79" s="14">
        <f t="shared" si="26"/>
        <v>0</v>
      </c>
      <c r="S79" s="10"/>
      <c r="T79" s="10"/>
      <c r="U79" s="10"/>
    </row>
    <row r="80" spans="1:21" x14ac:dyDescent="0.2">
      <c r="A80" s="71"/>
      <c r="B80" s="289"/>
      <c r="C80" s="76" t="s">
        <v>62</v>
      </c>
      <c r="D80" s="34">
        <v>3</v>
      </c>
      <c r="E80" s="14"/>
      <c r="F80" s="14"/>
      <c r="G80" s="14"/>
      <c r="H80" s="30">
        <f t="shared" si="22"/>
        <v>0</v>
      </c>
      <c r="I80" s="14"/>
      <c r="J80" s="14"/>
      <c r="K80" s="30">
        <f t="shared" si="23"/>
        <v>0</v>
      </c>
      <c r="L80" s="14"/>
      <c r="M80" s="14">
        <v>6.6</v>
      </c>
      <c r="N80" s="14">
        <v>1.9</v>
      </c>
      <c r="O80" s="14">
        <f t="shared" si="27"/>
        <v>8.5</v>
      </c>
      <c r="P80" s="14">
        <f t="shared" si="28"/>
        <v>8.5</v>
      </c>
      <c r="Q80" s="14"/>
      <c r="R80" s="14">
        <f t="shared" si="26"/>
        <v>8.5</v>
      </c>
      <c r="S80" s="10"/>
      <c r="T80" s="10"/>
      <c r="U80" s="10"/>
    </row>
    <row r="81" spans="1:21" x14ac:dyDescent="0.2">
      <c r="A81" s="71"/>
      <c r="B81" s="289"/>
      <c r="C81" s="76" t="s">
        <v>319</v>
      </c>
      <c r="D81" s="34">
        <v>13</v>
      </c>
      <c r="E81" s="14"/>
      <c r="F81" s="14"/>
      <c r="G81" s="14"/>
      <c r="H81" s="30">
        <f t="shared" si="22"/>
        <v>0</v>
      </c>
      <c r="I81" s="14">
        <v>8.1999999999999993</v>
      </c>
      <c r="J81" s="14">
        <v>0.5</v>
      </c>
      <c r="K81" s="30">
        <f t="shared" si="23"/>
        <v>8.6999999999999993</v>
      </c>
      <c r="L81" s="14">
        <v>6.1</v>
      </c>
      <c r="M81" s="14">
        <v>53.65</v>
      </c>
      <c r="N81" s="14">
        <v>42.25</v>
      </c>
      <c r="O81" s="14">
        <f t="shared" si="27"/>
        <v>102</v>
      </c>
      <c r="P81" s="14">
        <f t="shared" si="28"/>
        <v>110.7</v>
      </c>
      <c r="Q81" s="14"/>
      <c r="R81" s="14">
        <f t="shared" si="26"/>
        <v>110.7</v>
      </c>
      <c r="S81" s="10"/>
      <c r="T81" s="10"/>
      <c r="U81" s="10"/>
    </row>
    <row r="82" spans="1:21" x14ac:dyDescent="0.2">
      <c r="A82" s="71"/>
      <c r="B82" s="289"/>
      <c r="C82" s="76" t="s">
        <v>320</v>
      </c>
      <c r="D82" s="34">
        <v>12</v>
      </c>
      <c r="E82" s="14"/>
      <c r="F82" s="14"/>
      <c r="G82" s="14"/>
      <c r="H82" s="30">
        <f t="shared" si="22"/>
        <v>0</v>
      </c>
      <c r="I82" s="14">
        <v>0.05</v>
      </c>
      <c r="J82" s="14"/>
      <c r="K82" s="30">
        <f t="shared" si="23"/>
        <v>0.05</v>
      </c>
      <c r="L82" s="14">
        <v>3</v>
      </c>
      <c r="M82" s="14">
        <v>46.69</v>
      </c>
      <c r="N82" s="14">
        <v>6.21</v>
      </c>
      <c r="O82" s="14">
        <f t="shared" si="27"/>
        <v>55.9</v>
      </c>
      <c r="P82" s="14">
        <f t="shared" si="28"/>
        <v>55.949999999999996</v>
      </c>
      <c r="Q82" s="14"/>
      <c r="R82" s="14">
        <f t="shared" si="26"/>
        <v>55.949999999999996</v>
      </c>
      <c r="S82" s="10"/>
      <c r="T82" s="10"/>
      <c r="U82" s="10"/>
    </row>
    <row r="83" spans="1:21" x14ac:dyDescent="0.2">
      <c r="A83" s="71"/>
      <c r="B83" s="289"/>
      <c r="C83" s="76" t="s">
        <v>51</v>
      </c>
      <c r="D83" s="34">
        <v>0</v>
      </c>
      <c r="E83" s="14"/>
      <c r="F83" s="14"/>
      <c r="G83" s="14"/>
      <c r="H83" s="30">
        <f t="shared" si="22"/>
        <v>0</v>
      </c>
      <c r="I83" s="14"/>
      <c r="J83" s="14"/>
      <c r="K83" s="30">
        <f t="shared" si="23"/>
        <v>0</v>
      </c>
      <c r="L83" s="14"/>
      <c r="M83" s="14"/>
      <c r="N83" s="14"/>
      <c r="O83" s="14">
        <f t="shared" si="27"/>
        <v>0</v>
      </c>
      <c r="P83" s="14">
        <f t="shared" si="28"/>
        <v>0</v>
      </c>
      <c r="Q83" s="14"/>
      <c r="R83" s="14">
        <f t="shared" si="26"/>
        <v>0</v>
      </c>
      <c r="S83" s="10"/>
      <c r="T83" s="10"/>
      <c r="U83" s="10"/>
    </row>
    <row r="84" spans="1:21" x14ac:dyDescent="0.2">
      <c r="A84" s="71"/>
      <c r="B84" s="289"/>
      <c r="C84" s="76" t="s">
        <v>52</v>
      </c>
      <c r="D84" s="34">
        <v>13</v>
      </c>
      <c r="E84" s="14"/>
      <c r="F84" s="14"/>
      <c r="G84" s="14"/>
      <c r="H84" s="30">
        <f t="shared" si="22"/>
        <v>0</v>
      </c>
      <c r="I84" s="14">
        <v>1</v>
      </c>
      <c r="J84" s="14"/>
      <c r="K84" s="30">
        <f t="shared" si="23"/>
        <v>1</v>
      </c>
      <c r="L84" s="14">
        <v>1.7</v>
      </c>
      <c r="M84" s="14">
        <v>29.4</v>
      </c>
      <c r="N84" s="14">
        <v>9.9499999999999993</v>
      </c>
      <c r="O84" s="14">
        <f t="shared" si="27"/>
        <v>41.05</v>
      </c>
      <c r="P84" s="14">
        <f t="shared" si="28"/>
        <v>42.05</v>
      </c>
      <c r="Q84" s="14">
        <v>1.5</v>
      </c>
      <c r="R84" s="14">
        <f t="shared" si="26"/>
        <v>43.55</v>
      </c>
      <c r="S84" s="10"/>
      <c r="T84" s="10"/>
      <c r="U84" s="10"/>
    </row>
    <row r="85" spans="1:21" x14ac:dyDescent="0.2">
      <c r="A85" s="71"/>
      <c r="B85" s="289"/>
      <c r="C85" s="76" t="s">
        <v>72</v>
      </c>
      <c r="D85" s="34">
        <v>5</v>
      </c>
      <c r="E85" s="14"/>
      <c r="F85" s="14"/>
      <c r="G85" s="14"/>
      <c r="H85" s="30">
        <f t="shared" si="22"/>
        <v>0</v>
      </c>
      <c r="I85" s="14">
        <v>0.2</v>
      </c>
      <c r="J85" s="14"/>
      <c r="K85" s="30">
        <f t="shared" si="23"/>
        <v>0.2</v>
      </c>
      <c r="L85" s="14">
        <v>1.8</v>
      </c>
      <c r="M85" s="14">
        <v>7.3</v>
      </c>
      <c r="N85" s="14">
        <v>3.2</v>
      </c>
      <c r="O85" s="14">
        <f t="shared" si="27"/>
        <v>12.3</v>
      </c>
      <c r="P85" s="14">
        <f t="shared" si="28"/>
        <v>12.5</v>
      </c>
      <c r="Q85" s="14"/>
      <c r="R85" s="14">
        <f t="shared" si="26"/>
        <v>12.5</v>
      </c>
      <c r="S85" s="10"/>
      <c r="T85" s="10"/>
      <c r="U85" s="10"/>
    </row>
    <row r="86" spans="1:21" x14ac:dyDescent="0.2">
      <c r="A86" s="71"/>
      <c r="B86" s="289"/>
      <c r="C86" s="76" t="s">
        <v>71</v>
      </c>
      <c r="D86" s="34">
        <v>1</v>
      </c>
      <c r="E86" s="14"/>
      <c r="F86" s="14"/>
      <c r="G86" s="14"/>
      <c r="H86" s="30">
        <f t="shared" si="22"/>
        <v>0</v>
      </c>
      <c r="I86" s="14"/>
      <c r="J86" s="14"/>
      <c r="K86" s="30">
        <f t="shared" si="23"/>
        <v>0</v>
      </c>
      <c r="L86" s="14">
        <v>51</v>
      </c>
      <c r="M86" s="14">
        <v>709</v>
      </c>
      <c r="N86" s="14">
        <v>100</v>
      </c>
      <c r="O86" s="14">
        <f t="shared" si="27"/>
        <v>860</v>
      </c>
      <c r="P86" s="14">
        <f t="shared" si="28"/>
        <v>860</v>
      </c>
      <c r="Q86" s="14"/>
      <c r="R86" s="14">
        <f t="shared" si="26"/>
        <v>860</v>
      </c>
      <c r="S86" s="10"/>
      <c r="T86" s="10"/>
      <c r="U86" s="10"/>
    </row>
    <row r="87" spans="1:21" x14ac:dyDescent="0.2">
      <c r="A87" s="71"/>
      <c r="B87" s="290"/>
      <c r="C87" s="76" t="s">
        <v>58</v>
      </c>
      <c r="D87" s="34">
        <v>9</v>
      </c>
      <c r="E87" s="14">
        <v>4</v>
      </c>
      <c r="F87" s="14"/>
      <c r="G87" s="14"/>
      <c r="H87" s="30">
        <f t="shared" si="22"/>
        <v>4</v>
      </c>
      <c r="I87" s="14"/>
      <c r="J87" s="14"/>
      <c r="K87" s="30">
        <f t="shared" si="23"/>
        <v>4</v>
      </c>
      <c r="L87" s="14">
        <v>1</v>
      </c>
      <c r="M87" s="14">
        <v>31.48</v>
      </c>
      <c r="N87" s="14">
        <v>21.17</v>
      </c>
      <c r="O87" s="14">
        <f t="shared" si="27"/>
        <v>53.650000000000006</v>
      </c>
      <c r="P87" s="14">
        <f t="shared" si="28"/>
        <v>57.650000000000006</v>
      </c>
      <c r="Q87" s="14">
        <v>17</v>
      </c>
      <c r="R87" s="14">
        <f t="shared" si="26"/>
        <v>74.650000000000006</v>
      </c>
      <c r="S87" s="10"/>
      <c r="T87" s="10"/>
      <c r="U87" s="10"/>
    </row>
    <row r="88" spans="1:21" x14ac:dyDescent="0.2">
      <c r="A88" s="71"/>
      <c r="B88" s="135" t="s">
        <v>424</v>
      </c>
      <c r="C88" s="76" t="s">
        <v>80</v>
      </c>
      <c r="D88" s="34">
        <v>11</v>
      </c>
      <c r="E88" s="14"/>
      <c r="F88" s="14"/>
      <c r="G88" s="14">
        <v>2</v>
      </c>
      <c r="H88" s="30">
        <f t="shared" si="22"/>
        <v>2</v>
      </c>
      <c r="I88" s="14">
        <v>0.75</v>
      </c>
      <c r="J88" s="14"/>
      <c r="K88" s="30">
        <f t="shared" si="23"/>
        <v>2.75</v>
      </c>
      <c r="L88" s="14">
        <v>0.1</v>
      </c>
      <c r="M88" s="14">
        <v>1.55</v>
      </c>
      <c r="N88" s="14">
        <v>2.4</v>
      </c>
      <c r="O88" s="14">
        <f t="shared" si="27"/>
        <v>4.05</v>
      </c>
      <c r="P88" s="14">
        <f t="shared" si="28"/>
        <v>6.8</v>
      </c>
      <c r="Q88" s="14"/>
      <c r="R88" s="14">
        <f t="shared" si="26"/>
        <v>6.8</v>
      </c>
      <c r="S88" s="10"/>
      <c r="T88" s="10"/>
      <c r="U88" s="10"/>
    </row>
    <row r="89" spans="1:21" x14ac:dyDescent="0.2">
      <c r="A89" s="71"/>
      <c r="B89" s="135"/>
      <c r="C89" s="76" t="s">
        <v>54</v>
      </c>
      <c r="D89" s="34">
        <v>3</v>
      </c>
      <c r="E89" s="14"/>
      <c r="F89" s="14"/>
      <c r="G89" s="14"/>
      <c r="H89" s="30">
        <f t="shared" si="22"/>
        <v>0</v>
      </c>
      <c r="I89" s="14"/>
      <c r="J89" s="14"/>
      <c r="K89" s="30">
        <f t="shared" si="23"/>
        <v>0</v>
      </c>
      <c r="L89" s="14"/>
      <c r="M89" s="14">
        <v>10.5</v>
      </c>
      <c r="N89" s="14">
        <v>5</v>
      </c>
      <c r="O89" s="14">
        <f t="shared" si="27"/>
        <v>15.5</v>
      </c>
      <c r="P89" s="14">
        <f t="shared" si="28"/>
        <v>15.5</v>
      </c>
      <c r="Q89" s="14"/>
      <c r="R89" s="14">
        <f t="shared" si="26"/>
        <v>15.5</v>
      </c>
      <c r="S89" s="10"/>
      <c r="T89" s="10"/>
      <c r="U89" s="10"/>
    </row>
    <row r="90" spans="1:21" x14ac:dyDescent="0.2">
      <c r="A90" s="71"/>
      <c r="B90" s="135"/>
      <c r="C90" s="76" t="s">
        <v>65</v>
      </c>
      <c r="D90" s="34">
        <v>4</v>
      </c>
      <c r="E90" s="14"/>
      <c r="F90" s="14"/>
      <c r="G90" s="14"/>
      <c r="H90" s="30">
        <f t="shared" si="22"/>
        <v>0</v>
      </c>
      <c r="I90" s="14"/>
      <c r="J90" s="14"/>
      <c r="K90" s="30">
        <f t="shared" si="23"/>
        <v>0</v>
      </c>
      <c r="L90" s="14">
        <v>3.6</v>
      </c>
      <c r="M90" s="14">
        <v>13.4</v>
      </c>
      <c r="N90" s="14">
        <v>3</v>
      </c>
      <c r="O90" s="14">
        <f t="shared" si="27"/>
        <v>20</v>
      </c>
      <c r="P90" s="14">
        <f t="shared" si="28"/>
        <v>20</v>
      </c>
      <c r="Q90" s="14"/>
      <c r="R90" s="14">
        <f t="shared" si="26"/>
        <v>20</v>
      </c>
      <c r="S90" s="10"/>
      <c r="T90" s="10"/>
      <c r="U90" s="10"/>
    </row>
    <row r="91" spans="1:21" x14ac:dyDescent="0.2">
      <c r="A91" s="71"/>
      <c r="B91" s="135"/>
      <c r="C91" s="76" t="s">
        <v>74</v>
      </c>
      <c r="D91" s="34">
        <v>0</v>
      </c>
      <c r="E91" s="14"/>
      <c r="F91" s="14"/>
      <c r="G91" s="14"/>
      <c r="H91" s="30">
        <f t="shared" si="22"/>
        <v>0</v>
      </c>
      <c r="I91" s="14"/>
      <c r="J91" s="14"/>
      <c r="K91" s="30">
        <f t="shared" si="23"/>
        <v>0</v>
      </c>
      <c r="L91" s="14"/>
      <c r="M91" s="14"/>
      <c r="N91" s="14"/>
      <c r="O91" s="14">
        <f t="shared" si="27"/>
        <v>0</v>
      </c>
      <c r="P91" s="14">
        <f t="shared" si="28"/>
        <v>0</v>
      </c>
      <c r="Q91" s="14"/>
      <c r="R91" s="14">
        <f t="shared" si="26"/>
        <v>0</v>
      </c>
      <c r="S91" s="10"/>
      <c r="T91" s="10"/>
      <c r="U91" s="10"/>
    </row>
    <row r="92" spans="1:21" x14ac:dyDescent="0.2">
      <c r="A92" s="71"/>
      <c r="B92" s="135"/>
      <c r="C92" s="76" t="s">
        <v>53</v>
      </c>
      <c r="D92" s="34">
        <v>2</v>
      </c>
      <c r="E92" s="14"/>
      <c r="F92" s="14"/>
      <c r="G92" s="14"/>
      <c r="H92" s="30">
        <f t="shared" si="22"/>
        <v>0</v>
      </c>
      <c r="I92" s="14"/>
      <c r="J92" s="14"/>
      <c r="K92" s="30">
        <f t="shared" si="23"/>
        <v>0</v>
      </c>
      <c r="L92" s="14"/>
      <c r="M92" s="14">
        <v>8.5</v>
      </c>
      <c r="N92" s="14">
        <v>6</v>
      </c>
      <c r="O92" s="14">
        <f t="shared" si="27"/>
        <v>14.5</v>
      </c>
      <c r="P92" s="14">
        <f t="shared" si="28"/>
        <v>14.5</v>
      </c>
      <c r="Q92" s="14"/>
      <c r="R92" s="14">
        <f t="shared" si="26"/>
        <v>14.5</v>
      </c>
      <c r="S92" s="10"/>
      <c r="T92" s="10"/>
      <c r="U92" s="10"/>
    </row>
    <row r="93" spans="1:21" x14ac:dyDescent="0.2">
      <c r="A93" s="71"/>
      <c r="B93" s="135"/>
      <c r="C93" s="76" t="s">
        <v>81</v>
      </c>
      <c r="D93" s="34">
        <v>4</v>
      </c>
      <c r="E93" s="14"/>
      <c r="F93" s="14"/>
      <c r="G93" s="14"/>
      <c r="H93" s="30">
        <f t="shared" si="22"/>
        <v>0</v>
      </c>
      <c r="I93" s="14"/>
      <c r="J93" s="14"/>
      <c r="K93" s="30">
        <f t="shared" si="23"/>
        <v>0</v>
      </c>
      <c r="L93" s="14">
        <v>200.15</v>
      </c>
      <c r="M93" s="14">
        <v>302</v>
      </c>
      <c r="N93" s="14">
        <v>101</v>
      </c>
      <c r="O93" s="14">
        <f t="shared" si="27"/>
        <v>603.15</v>
      </c>
      <c r="P93" s="14">
        <f t="shared" si="28"/>
        <v>603.15</v>
      </c>
      <c r="Q93" s="14"/>
      <c r="R93" s="14">
        <f t="shared" si="26"/>
        <v>603.15</v>
      </c>
      <c r="S93" s="10"/>
      <c r="T93" s="10"/>
      <c r="U93" s="10"/>
    </row>
    <row r="94" spans="1:21" x14ac:dyDescent="0.2">
      <c r="A94" s="71"/>
      <c r="B94" s="135"/>
      <c r="C94" s="76" t="s">
        <v>68</v>
      </c>
      <c r="D94" s="34">
        <v>0</v>
      </c>
      <c r="E94" s="14"/>
      <c r="F94" s="14"/>
      <c r="G94" s="14"/>
      <c r="H94" s="30">
        <f t="shared" si="22"/>
        <v>0</v>
      </c>
      <c r="I94" s="14"/>
      <c r="J94" s="14"/>
      <c r="K94" s="30">
        <f t="shared" si="23"/>
        <v>0</v>
      </c>
      <c r="L94" s="14"/>
      <c r="M94" s="14"/>
      <c r="N94" s="14"/>
      <c r="O94" s="14">
        <f t="shared" si="27"/>
        <v>0</v>
      </c>
      <c r="P94" s="14">
        <f t="shared" si="28"/>
        <v>0</v>
      </c>
      <c r="Q94" s="14"/>
      <c r="R94" s="14">
        <f t="shared" si="26"/>
        <v>0</v>
      </c>
      <c r="S94" s="10"/>
      <c r="T94" s="10"/>
      <c r="U94" s="10"/>
    </row>
    <row r="95" spans="1:21" x14ac:dyDescent="0.2">
      <c r="A95" s="71"/>
      <c r="B95" s="135"/>
      <c r="C95" s="76" t="s">
        <v>60</v>
      </c>
      <c r="D95" s="34">
        <v>1</v>
      </c>
      <c r="E95" s="14"/>
      <c r="F95" s="14"/>
      <c r="G95" s="14"/>
      <c r="H95" s="30">
        <f t="shared" si="22"/>
        <v>0</v>
      </c>
      <c r="I95" s="14"/>
      <c r="J95" s="14"/>
      <c r="K95" s="30">
        <f t="shared" si="23"/>
        <v>0</v>
      </c>
      <c r="L95" s="14"/>
      <c r="M95" s="14">
        <v>5</v>
      </c>
      <c r="N95" s="14">
        <v>1</v>
      </c>
      <c r="O95" s="14">
        <f t="shared" si="27"/>
        <v>6</v>
      </c>
      <c r="P95" s="14">
        <f t="shared" si="28"/>
        <v>6</v>
      </c>
      <c r="Q95" s="14"/>
      <c r="R95" s="14">
        <f t="shared" si="26"/>
        <v>6</v>
      </c>
      <c r="S95" s="10"/>
      <c r="T95" s="10"/>
      <c r="U95" s="10"/>
    </row>
    <row r="96" spans="1:21" x14ac:dyDescent="0.2">
      <c r="A96" s="71"/>
      <c r="B96" s="135"/>
      <c r="C96" s="76" t="s">
        <v>75</v>
      </c>
      <c r="D96" s="34">
        <v>8</v>
      </c>
      <c r="E96" s="14">
        <v>0.3</v>
      </c>
      <c r="F96" s="14"/>
      <c r="G96" s="14"/>
      <c r="H96" s="30">
        <f t="shared" si="22"/>
        <v>0.3</v>
      </c>
      <c r="I96" s="14">
        <v>0.2</v>
      </c>
      <c r="J96" s="14"/>
      <c r="K96" s="30">
        <f t="shared" si="23"/>
        <v>0.5</v>
      </c>
      <c r="L96" s="14">
        <v>9.5</v>
      </c>
      <c r="M96" s="14">
        <v>82.5</v>
      </c>
      <c r="N96" s="14">
        <v>75.8</v>
      </c>
      <c r="O96" s="14">
        <f t="shared" si="27"/>
        <v>167.8</v>
      </c>
      <c r="P96" s="14">
        <f t="shared" si="28"/>
        <v>168.3</v>
      </c>
      <c r="Q96" s="14"/>
      <c r="R96" s="14">
        <f t="shared" si="26"/>
        <v>168.3</v>
      </c>
      <c r="S96" s="10"/>
      <c r="T96" s="10"/>
      <c r="U96" s="10"/>
    </row>
    <row r="97" spans="1:21" x14ac:dyDescent="0.2">
      <c r="A97" s="71"/>
      <c r="B97" s="136"/>
      <c r="C97" s="76" t="s">
        <v>70</v>
      </c>
      <c r="D97" s="34">
        <v>0</v>
      </c>
      <c r="E97" s="14"/>
      <c r="F97" s="14"/>
      <c r="G97" s="14"/>
      <c r="H97" s="30">
        <f t="shared" si="22"/>
        <v>0</v>
      </c>
      <c r="I97" s="14"/>
      <c r="J97" s="14"/>
      <c r="K97" s="30">
        <f t="shared" si="23"/>
        <v>0</v>
      </c>
      <c r="L97" s="14"/>
      <c r="M97" s="14"/>
      <c r="N97" s="14"/>
      <c r="O97" s="14">
        <f t="shared" si="27"/>
        <v>0</v>
      </c>
      <c r="P97" s="14">
        <f t="shared" si="28"/>
        <v>0</v>
      </c>
      <c r="Q97" s="14"/>
      <c r="R97" s="14">
        <f t="shared" si="26"/>
        <v>0</v>
      </c>
      <c r="S97" s="10"/>
      <c r="T97" s="10"/>
      <c r="U97" s="10"/>
    </row>
    <row r="98" spans="1:21" x14ac:dyDescent="0.2">
      <c r="A98" s="71"/>
      <c r="B98" s="135" t="s">
        <v>425</v>
      </c>
      <c r="C98" s="76" t="s">
        <v>73</v>
      </c>
      <c r="D98" s="34">
        <v>19</v>
      </c>
      <c r="E98" s="14">
        <v>4.5999999999999996</v>
      </c>
      <c r="F98" s="14">
        <v>302.25</v>
      </c>
      <c r="G98" s="14">
        <v>2.2000000000000002</v>
      </c>
      <c r="H98" s="30">
        <f t="shared" si="22"/>
        <v>309.05</v>
      </c>
      <c r="I98" s="14">
        <v>8.3000000000000007</v>
      </c>
      <c r="J98" s="14">
        <v>0.2</v>
      </c>
      <c r="K98" s="30">
        <f t="shared" si="23"/>
        <v>317.55</v>
      </c>
      <c r="L98" s="14">
        <v>0.4</v>
      </c>
      <c r="M98" s="14">
        <v>149.65</v>
      </c>
      <c r="N98" s="14">
        <v>36.25</v>
      </c>
      <c r="O98" s="14">
        <f t="shared" si="27"/>
        <v>186.3</v>
      </c>
      <c r="P98" s="14">
        <f t="shared" si="28"/>
        <v>503.85</v>
      </c>
      <c r="Q98" s="14">
        <v>121.75</v>
      </c>
      <c r="R98" s="14">
        <f t="shared" si="26"/>
        <v>625.6</v>
      </c>
      <c r="S98" s="10"/>
      <c r="T98" s="10"/>
      <c r="U98" s="10"/>
    </row>
    <row r="99" spans="1:21" x14ac:dyDescent="0.2">
      <c r="A99" s="71"/>
      <c r="B99" s="135"/>
      <c r="C99" s="76" t="s">
        <v>69</v>
      </c>
      <c r="D99" s="34">
        <v>26</v>
      </c>
      <c r="E99" s="14">
        <v>230.75</v>
      </c>
      <c r="F99" s="14">
        <v>4.3499999999999996</v>
      </c>
      <c r="G99" s="14">
        <v>21.4</v>
      </c>
      <c r="H99" s="30">
        <f t="shared" si="22"/>
        <v>256.5</v>
      </c>
      <c r="I99" s="14">
        <v>11.08</v>
      </c>
      <c r="J99" s="14">
        <v>2.5499999999999998</v>
      </c>
      <c r="K99" s="30">
        <f t="shared" si="23"/>
        <v>270.13</v>
      </c>
      <c r="L99" s="14"/>
      <c r="M99" s="14">
        <v>28.13</v>
      </c>
      <c r="N99" s="14">
        <v>56.14</v>
      </c>
      <c r="O99" s="14">
        <f t="shared" si="27"/>
        <v>84.27</v>
      </c>
      <c r="P99" s="14">
        <f t="shared" si="28"/>
        <v>354.4</v>
      </c>
      <c r="Q99" s="14">
        <v>52.1</v>
      </c>
      <c r="R99" s="14">
        <f t="shared" si="26"/>
        <v>406.5</v>
      </c>
      <c r="S99" s="10"/>
      <c r="T99" s="10"/>
      <c r="U99" s="10"/>
    </row>
    <row r="100" spans="1:21" x14ac:dyDescent="0.2">
      <c r="A100" s="71"/>
      <c r="B100" s="135"/>
      <c r="C100" s="76" t="s">
        <v>321</v>
      </c>
      <c r="D100" s="34">
        <v>5</v>
      </c>
      <c r="E100" s="14"/>
      <c r="F100" s="14"/>
      <c r="G100" s="14"/>
      <c r="H100" s="30">
        <f t="shared" si="22"/>
        <v>0</v>
      </c>
      <c r="I100" s="14">
        <v>0.5</v>
      </c>
      <c r="J100" s="14"/>
      <c r="K100" s="30">
        <f t="shared" si="23"/>
        <v>0.5</v>
      </c>
      <c r="L100" s="14"/>
      <c r="M100" s="14">
        <v>12.44</v>
      </c>
      <c r="N100" s="14">
        <v>9.06</v>
      </c>
      <c r="O100" s="14">
        <f>+SUM(L100:N100)</f>
        <v>21.5</v>
      </c>
      <c r="P100" s="14">
        <f>+SUM(K100+O100)</f>
        <v>22</v>
      </c>
      <c r="Q100" s="14"/>
      <c r="R100" s="14">
        <f t="shared" si="26"/>
        <v>22</v>
      </c>
      <c r="S100" s="10"/>
      <c r="T100" s="10"/>
      <c r="U100" s="10"/>
    </row>
    <row r="101" spans="1:21" x14ac:dyDescent="0.2">
      <c r="A101" s="71"/>
      <c r="B101" s="135"/>
      <c r="C101" s="76" t="s">
        <v>59</v>
      </c>
      <c r="D101" s="34">
        <v>4</v>
      </c>
      <c r="E101" s="14"/>
      <c r="F101" s="14"/>
      <c r="G101" s="14"/>
      <c r="H101" s="30">
        <f t="shared" si="22"/>
        <v>0</v>
      </c>
      <c r="I101" s="14">
        <v>0.05</v>
      </c>
      <c r="J101" s="14"/>
      <c r="K101" s="30">
        <f t="shared" si="23"/>
        <v>0.05</v>
      </c>
      <c r="L101" s="14"/>
      <c r="M101" s="14">
        <v>0.1</v>
      </c>
      <c r="N101" s="14">
        <v>0.55000000000000004</v>
      </c>
      <c r="O101" s="14">
        <f>+SUM(L101:N101)</f>
        <v>0.65</v>
      </c>
      <c r="P101" s="14">
        <f>+SUM(K101+O101)</f>
        <v>0.70000000000000007</v>
      </c>
      <c r="Q101" s="14"/>
      <c r="R101" s="14">
        <f t="shared" si="26"/>
        <v>0.70000000000000007</v>
      </c>
      <c r="S101" s="10"/>
      <c r="T101" s="10"/>
      <c r="U101" s="10"/>
    </row>
    <row r="102" spans="1:21" x14ac:dyDescent="0.2">
      <c r="A102" s="71"/>
      <c r="B102" s="135"/>
      <c r="C102" s="76" t="s">
        <v>57</v>
      </c>
      <c r="D102" s="34">
        <v>2</v>
      </c>
      <c r="E102" s="14">
        <v>8</v>
      </c>
      <c r="F102" s="14"/>
      <c r="G102" s="14"/>
      <c r="H102" s="30">
        <f t="shared" si="22"/>
        <v>8</v>
      </c>
      <c r="I102" s="14"/>
      <c r="J102" s="14"/>
      <c r="K102" s="30">
        <f t="shared" si="23"/>
        <v>8</v>
      </c>
      <c r="L102" s="14"/>
      <c r="M102" s="14">
        <v>7.5</v>
      </c>
      <c r="N102" s="14">
        <v>27</v>
      </c>
      <c r="O102" s="14">
        <f>+SUM(L102:N102)</f>
        <v>34.5</v>
      </c>
      <c r="P102" s="14">
        <f>+SUM(K102+O102)</f>
        <v>42.5</v>
      </c>
      <c r="Q102" s="14">
        <v>10</v>
      </c>
      <c r="R102" s="14">
        <f t="shared" si="26"/>
        <v>52.5</v>
      </c>
      <c r="S102" s="10"/>
      <c r="T102" s="10"/>
      <c r="U102" s="10"/>
    </row>
    <row r="103" spans="1:21" x14ac:dyDescent="0.2">
      <c r="A103" s="72"/>
      <c r="B103" s="137"/>
      <c r="C103" s="81" t="s">
        <v>66</v>
      </c>
      <c r="D103" s="67">
        <v>1</v>
      </c>
      <c r="E103" s="68"/>
      <c r="F103" s="68"/>
      <c r="G103" s="68"/>
      <c r="H103" s="69">
        <f t="shared" si="22"/>
        <v>0</v>
      </c>
      <c r="I103" s="68">
        <v>0.05</v>
      </c>
      <c r="J103" s="68"/>
      <c r="K103" s="69">
        <f t="shared" si="23"/>
        <v>0.05</v>
      </c>
      <c r="L103" s="68"/>
      <c r="M103" s="68">
        <v>3</v>
      </c>
      <c r="N103" s="68">
        <v>0.9</v>
      </c>
      <c r="O103" s="68">
        <f>+SUM(L103:N103)</f>
        <v>3.9</v>
      </c>
      <c r="P103" s="68">
        <f>+SUM(K103+O103)</f>
        <v>3.9499999999999997</v>
      </c>
      <c r="Q103" s="68"/>
      <c r="R103" s="68">
        <f t="shared" si="26"/>
        <v>3.9499999999999997</v>
      </c>
      <c r="S103" s="10"/>
      <c r="T103" s="10"/>
      <c r="U103" s="10"/>
    </row>
    <row r="104" spans="1:21" ht="15" x14ac:dyDescent="0.25">
      <c r="A104" s="230" t="s">
        <v>0</v>
      </c>
      <c r="B104" s="231"/>
      <c r="C104" s="232" t="s">
        <v>0</v>
      </c>
      <c r="D104" s="53">
        <f t="shared" ref="D104:R104" si="29">+SUM(D71:D103)</f>
        <v>197</v>
      </c>
      <c r="E104" s="54">
        <f>SUM(E71:E103)</f>
        <v>247.65</v>
      </c>
      <c r="F104" s="54">
        <f>SUM(F71:F103)</f>
        <v>306.60000000000002</v>
      </c>
      <c r="G104" s="54">
        <f>SUM(G71:G103)</f>
        <v>25.599999999999998</v>
      </c>
      <c r="H104" s="54">
        <f>SUM(H71:H103)</f>
        <v>579.85</v>
      </c>
      <c r="I104" s="54">
        <f t="shared" si="29"/>
        <v>33.279999999999994</v>
      </c>
      <c r="J104" s="54">
        <f t="shared" si="29"/>
        <v>3.25</v>
      </c>
      <c r="K104" s="54">
        <f t="shared" si="29"/>
        <v>616.37999999999988</v>
      </c>
      <c r="L104" s="54">
        <f t="shared" si="29"/>
        <v>377.09999999999997</v>
      </c>
      <c r="M104" s="54">
        <f t="shared" si="29"/>
        <v>1702.4800000000002</v>
      </c>
      <c r="N104" s="54">
        <f t="shared" si="29"/>
        <v>576.13999999999987</v>
      </c>
      <c r="O104" s="54">
        <f t="shared" si="29"/>
        <v>2655.7200000000003</v>
      </c>
      <c r="P104" s="54">
        <f t="shared" si="29"/>
        <v>3272.1</v>
      </c>
      <c r="Q104" s="54">
        <f t="shared" si="29"/>
        <v>203.9</v>
      </c>
      <c r="R104" s="55">
        <f t="shared" si="29"/>
        <v>3475.9999999999995</v>
      </c>
      <c r="S104" s="10"/>
      <c r="T104" s="10"/>
      <c r="U104" s="10"/>
    </row>
    <row r="105" spans="1:21" x14ac:dyDescent="0.2">
      <c r="A105" s="93" t="s">
        <v>6</v>
      </c>
      <c r="B105" s="120" t="s">
        <v>86</v>
      </c>
      <c r="C105" s="73" t="s">
        <v>86</v>
      </c>
      <c r="D105" s="61">
        <v>21</v>
      </c>
      <c r="E105" s="39"/>
      <c r="F105" s="39"/>
      <c r="G105" s="39"/>
      <c r="H105" s="48">
        <f>SUM(E105:G105)</f>
        <v>0</v>
      </c>
      <c r="I105" s="39">
        <v>3.2</v>
      </c>
      <c r="J105" s="39"/>
      <c r="K105" s="48">
        <f t="shared" ref="K105:K125" si="30">+SUM(H105:J105)</f>
        <v>3.2</v>
      </c>
      <c r="L105" s="39">
        <v>1</v>
      </c>
      <c r="M105" s="39">
        <v>10.199999999999999</v>
      </c>
      <c r="N105" s="39">
        <v>9.25</v>
      </c>
      <c r="O105" s="39">
        <f t="shared" ref="O105:O122" si="31">+SUM(L105:N105)</f>
        <v>20.45</v>
      </c>
      <c r="P105" s="39">
        <f t="shared" ref="P105:P122" si="32">+SUM(K105+O105)</f>
        <v>23.65</v>
      </c>
      <c r="Q105" s="39">
        <v>0.5</v>
      </c>
      <c r="R105" s="39">
        <f t="shared" ref="R105:R126" si="33">+SUM(P105:Q105)</f>
        <v>24.15</v>
      </c>
      <c r="S105" s="10"/>
      <c r="T105" s="10"/>
      <c r="U105" s="10"/>
    </row>
    <row r="106" spans="1:21" x14ac:dyDescent="0.2">
      <c r="A106" s="93"/>
      <c r="B106" s="121"/>
      <c r="C106" s="76" t="s">
        <v>272</v>
      </c>
      <c r="D106" s="34">
        <v>1</v>
      </c>
      <c r="E106" s="14"/>
      <c r="F106" s="14"/>
      <c r="G106" s="14"/>
      <c r="H106" s="30">
        <f>SUM(E106:G106)</f>
        <v>0</v>
      </c>
      <c r="I106" s="14"/>
      <c r="J106" s="14"/>
      <c r="K106" s="30">
        <f t="shared" si="30"/>
        <v>0</v>
      </c>
      <c r="L106" s="14">
        <v>2</v>
      </c>
      <c r="M106" s="14"/>
      <c r="N106" s="14">
        <v>4</v>
      </c>
      <c r="O106" s="14">
        <f t="shared" si="31"/>
        <v>6</v>
      </c>
      <c r="P106" s="14">
        <f t="shared" si="32"/>
        <v>6</v>
      </c>
      <c r="Q106" s="14"/>
      <c r="R106" s="14">
        <f t="shared" si="33"/>
        <v>6</v>
      </c>
      <c r="S106" s="10"/>
      <c r="T106" s="10"/>
      <c r="U106" s="10"/>
    </row>
    <row r="107" spans="1:21" x14ac:dyDescent="0.2">
      <c r="A107" s="93"/>
      <c r="B107" s="121"/>
      <c r="C107" s="76" t="s">
        <v>101</v>
      </c>
      <c r="D107" s="34">
        <v>2</v>
      </c>
      <c r="E107" s="14"/>
      <c r="F107" s="14"/>
      <c r="G107" s="14"/>
      <c r="H107" s="30">
        <f t="shared" ref="H107:H175" si="34">SUM(E107:G107)</f>
        <v>0</v>
      </c>
      <c r="I107" s="14">
        <v>5</v>
      </c>
      <c r="J107" s="14"/>
      <c r="K107" s="30">
        <f t="shared" si="30"/>
        <v>5</v>
      </c>
      <c r="L107" s="14"/>
      <c r="M107" s="14">
        <v>10.7</v>
      </c>
      <c r="N107" s="14">
        <v>2.2999999999999998</v>
      </c>
      <c r="O107" s="14">
        <f t="shared" si="31"/>
        <v>13</v>
      </c>
      <c r="P107" s="14">
        <f t="shared" si="32"/>
        <v>18</v>
      </c>
      <c r="Q107" s="14">
        <v>3</v>
      </c>
      <c r="R107" s="14">
        <f t="shared" si="33"/>
        <v>21</v>
      </c>
      <c r="S107" s="10"/>
      <c r="T107" s="10"/>
      <c r="U107" s="10"/>
    </row>
    <row r="108" spans="1:21" x14ac:dyDescent="0.2">
      <c r="A108" s="93"/>
      <c r="B108" s="121"/>
      <c r="C108" s="76" t="s">
        <v>106</v>
      </c>
      <c r="D108" s="34">
        <v>1</v>
      </c>
      <c r="E108" s="14"/>
      <c r="F108" s="14"/>
      <c r="G108" s="14"/>
      <c r="H108" s="30">
        <f t="shared" si="34"/>
        <v>0</v>
      </c>
      <c r="I108" s="14">
        <v>1</v>
      </c>
      <c r="J108" s="14"/>
      <c r="K108" s="30">
        <f t="shared" si="30"/>
        <v>1</v>
      </c>
      <c r="L108" s="14"/>
      <c r="M108" s="14">
        <v>1</v>
      </c>
      <c r="N108" s="14">
        <v>4</v>
      </c>
      <c r="O108" s="14">
        <f t="shared" si="31"/>
        <v>5</v>
      </c>
      <c r="P108" s="14">
        <f t="shared" si="32"/>
        <v>6</v>
      </c>
      <c r="Q108" s="14"/>
      <c r="R108" s="14">
        <f t="shared" si="33"/>
        <v>6</v>
      </c>
      <c r="S108" s="10"/>
      <c r="T108" s="10"/>
      <c r="U108" s="10"/>
    </row>
    <row r="109" spans="1:21" x14ac:dyDescent="0.2">
      <c r="A109" s="93"/>
      <c r="B109" s="121"/>
      <c r="C109" s="76" t="s">
        <v>107</v>
      </c>
      <c r="D109" s="34">
        <v>3</v>
      </c>
      <c r="E109" s="14"/>
      <c r="F109" s="14"/>
      <c r="G109" s="14">
        <v>3</v>
      </c>
      <c r="H109" s="30">
        <f t="shared" si="34"/>
        <v>3</v>
      </c>
      <c r="I109" s="14"/>
      <c r="J109" s="14"/>
      <c r="K109" s="30">
        <f t="shared" si="30"/>
        <v>3</v>
      </c>
      <c r="L109" s="14"/>
      <c r="M109" s="14">
        <v>1.02</v>
      </c>
      <c r="N109" s="14">
        <v>1</v>
      </c>
      <c r="O109" s="14">
        <f t="shared" si="31"/>
        <v>2.02</v>
      </c>
      <c r="P109" s="14">
        <f t="shared" si="32"/>
        <v>5.0199999999999996</v>
      </c>
      <c r="Q109" s="14">
        <v>4</v>
      </c>
      <c r="R109" s="14">
        <f t="shared" si="33"/>
        <v>9.02</v>
      </c>
      <c r="S109" s="10"/>
      <c r="T109" s="10"/>
      <c r="U109" s="10"/>
    </row>
    <row r="110" spans="1:21" x14ac:dyDescent="0.2">
      <c r="A110" s="93"/>
      <c r="B110" s="121"/>
      <c r="C110" s="76" t="s">
        <v>90</v>
      </c>
      <c r="D110" s="34">
        <v>4</v>
      </c>
      <c r="E110" s="14"/>
      <c r="F110" s="14"/>
      <c r="G110" s="14">
        <v>43.5</v>
      </c>
      <c r="H110" s="30">
        <f t="shared" si="34"/>
        <v>43.5</v>
      </c>
      <c r="I110" s="14">
        <v>0.3</v>
      </c>
      <c r="J110" s="14"/>
      <c r="K110" s="30">
        <f t="shared" si="30"/>
        <v>43.8</v>
      </c>
      <c r="L110" s="14"/>
      <c r="M110" s="14">
        <v>15</v>
      </c>
      <c r="N110" s="14">
        <v>2.5</v>
      </c>
      <c r="O110" s="14">
        <f t="shared" si="31"/>
        <v>17.5</v>
      </c>
      <c r="P110" s="14">
        <f t="shared" si="32"/>
        <v>61.3</v>
      </c>
      <c r="Q110" s="14">
        <v>53</v>
      </c>
      <c r="R110" s="14">
        <f t="shared" si="33"/>
        <v>114.3</v>
      </c>
      <c r="S110" s="10"/>
      <c r="T110" s="10"/>
      <c r="U110" s="10"/>
    </row>
    <row r="111" spans="1:21" x14ac:dyDescent="0.2">
      <c r="A111" s="93"/>
      <c r="B111" s="121"/>
      <c r="C111" s="76" t="s">
        <v>89</v>
      </c>
      <c r="D111" s="34">
        <v>10</v>
      </c>
      <c r="E111" s="14">
        <v>0.02</v>
      </c>
      <c r="F111" s="14">
        <v>9</v>
      </c>
      <c r="G111" s="14"/>
      <c r="H111" s="30">
        <f t="shared" si="34"/>
        <v>9.02</v>
      </c>
      <c r="I111" s="14"/>
      <c r="J111" s="14"/>
      <c r="K111" s="30">
        <f t="shared" si="30"/>
        <v>9.02</v>
      </c>
      <c r="L111" s="14"/>
      <c r="M111" s="14">
        <v>16.920000000000002</v>
      </c>
      <c r="N111" s="14">
        <v>7.51</v>
      </c>
      <c r="O111" s="14">
        <f t="shared" si="31"/>
        <v>24.43</v>
      </c>
      <c r="P111" s="14">
        <f t="shared" si="32"/>
        <v>33.450000000000003</v>
      </c>
      <c r="Q111" s="14">
        <v>6.75</v>
      </c>
      <c r="R111" s="14">
        <f t="shared" si="33"/>
        <v>40.200000000000003</v>
      </c>
      <c r="S111" s="10"/>
      <c r="T111" s="10"/>
      <c r="U111" s="10"/>
    </row>
    <row r="112" spans="1:21" x14ac:dyDescent="0.2">
      <c r="A112" s="93"/>
      <c r="B112" s="121"/>
      <c r="C112" s="76" t="s">
        <v>94</v>
      </c>
      <c r="D112" s="34">
        <v>19</v>
      </c>
      <c r="E112" s="14">
        <v>0.5</v>
      </c>
      <c r="F112" s="14"/>
      <c r="G112" s="14">
        <v>18</v>
      </c>
      <c r="H112" s="30">
        <f t="shared" si="34"/>
        <v>18.5</v>
      </c>
      <c r="I112" s="14">
        <v>15</v>
      </c>
      <c r="J112" s="14"/>
      <c r="K112" s="30">
        <f t="shared" si="30"/>
        <v>33.5</v>
      </c>
      <c r="L112" s="14">
        <v>45.91</v>
      </c>
      <c r="M112" s="14">
        <v>30.6</v>
      </c>
      <c r="N112" s="14">
        <v>9.81</v>
      </c>
      <c r="O112" s="14">
        <f t="shared" si="31"/>
        <v>86.32</v>
      </c>
      <c r="P112" s="14">
        <f t="shared" si="32"/>
        <v>119.82</v>
      </c>
      <c r="Q112" s="14">
        <v>53.3</v>
      </c>
      <c r="R112" s="14">
        <f t="shared" si="33"/>
        <v>173.12</v>
      </c>
      <c r="S112" s="10"/>
      <c r="T112" s="10"/>
      <c r="U112" s="10"/>
    </row>
    <row r="113" spans="1:21" x14ac:dyDescent="0.2">
      <c r="A113" s="93"/>
      <c r="B113" s="124"/>
      <c r="C113" s="76" t="s">
        <v>102</v>
      </c>
      <c r="D113" s="34">
        <v>4</v>
      </c>
      <c r="E113" s="14">
        <v>2</v>
      </c>
      <c r="F113" s="14">
        <v>152</v>
      </c>
      <c r="G113" s="14"/>
      <c r="H113" s="30">
        <f t="shared" si="34"/>
        <v>154</v>
      </c>
      <c r="I113" s="14">
        <v>1.5</v>
      </c>
      <c r="J113" s="14"/>
      <c r="K113" s="30">
        <f t="shared" si="30"/>
        <v>155.5</v>
      </c>
      <c r="L113" s="14">
        <v>40.75</v>
      </c>
      <c r="M113" s="14">
        <v>428.25</v>
      </c>
      <c r="N113" s="14">
        <v>649</v>
      </c>
      <c r="O113" s="14">
        <f t="shared" si="31"/>
        <v>1118</v>
      </c>
      <c r="P113" s="14">
        <f t="shared" si="32"/>
        <v>1273.5</v>
      </c>
      <c r="Q113" s="14">
        <v>342</v>
      </c>
      <c r="R113" s="14">
        <f t="shared" si="33"/>
        <v>1615.5</v>
      </c>
      <c r="S113" s="10"/>
      <c r="T113" s="10"/>
      <c r="U113" s="10"/>
    </row>
    <row r="114" spans="1:21" x14ac:dyDescent="0.2">
      <c r="A114" s="93"/>
      <c r="B114" s="132" t="s">
        <v>105</v>
      </c>
      <c r="C114" s="76" t="s">
        <v>105</v>
      </c>
      <c r="D114" s="34">
        <v>65</v>
      </c>
      <c r="E114" s="14"/>
      <c r="F114" s="14"/>
      <c r="G114" s="14"/>
      <c r="H114" s="30">
        <f t="shared" si="34"/>
        <v>0</v>
      </c>
      <c r="I114" s="14">
        <v>1.5</v>
      </c>
      <c r="J114" s="14"/>
      <c r="K114" s="30">
        <f t="shared" si="30"/>
        <v>1.5</v>
      </c>
      <c r="L114" s="14">
        <v>10.5</v>
      </c>
      <c r="M114" s="14">
        <v>42.74</v>
      </c>
      <c r="N114" s="14">
        <v>129.97</v>
      </c>
      <c r="O114" s="14">
        <f t="shared" si="31"/>
        <v>183.21</v>
      </c>
      <c r="P114" s="14">
        <f t="shared" si="32"/>
        <v>184.71</v>
      </c>
      <c r="Q114" s="14">
        <f>22+15.26</f>
        <v>37.26</v>
      </c>
      <c r="R114" s="14">
        <f t="shared" si="33"/>
        <v>221.97</v>
      </c>
      <c r="S114" s="10"/>
      <c r="T114" s="10"/>
      <c r="U114" s="10"/>
    </row>
    <row r="115" spans="1:21" x14ac:dyDescent="0.2">
      <c r="A115" s="93"/>
      <c r="B115" s="121"/>
      <c r="C115" s="76" t="s">
        <v>103</v>
      </c>
      <c r="D115" s="34">
        <v>18</v>
      </c>
      <c r="E115" s="14">
        <v>12</v>
      </c>
      <c r="F115" s="14"/>
      <c r="G115" s="14"/>
      <c r="H115" s="30">
        <f t="shared" si="34"/>
        <v>12</v>
      </c>
      <c r="I115" s="14"/>
      <c r="J115" s="14"/>
      <c r="K115" s="30">
        <f t="shared" si="30"/>
        <v>12</v>
      </c>
      <c r="L115" s="14">
        <v>23.8</v>
      </c>
      <c r="M115" s="14">
        <v>112.65</v>
      </c>
      <c r="N115" s="14">
        <v>47.83</v>
      </c>
      <c r="O115" s="14">
        <f t="shared" si="31"/>
        <v>184.28000000000003</v>
      </c>
      <c r="P115" s="14">
        <f t="shared" si="32"/>
        <v>196.28000000000003</v>
      </c>
      <c r="Q115" s="14">
        <v>15.3</v>
      </c>
      <c r="R115" s="14">
        <f t="shared" si="33"/>
        <v>211.58000000000004</v>
      </c>
      <c r="S115" s="10"/>
      <c r="T115" s="10"/>
      <c r="U115" s="10"/>
    </row>
    <row r="116" spans="1:21" x14ac:dyDescent="0.2">
      <c r="A116" s="93"/>
      <c r="B116" s="121"/>
      <c r="C116" s="76" t="s">
        <v>96</v>
      </c>
      <c r="D116" s="34">
        <v>10</v>
      </c>
      <c r="E116" s="14"/>
      <c r="F116" s="14"/>
      <c r="G116" s="14"/>
      <c r="H116" s="30">
        <f t="shared" si="34"/>
        <v>0</v>
      </c>
      <c r="I116" s="14"/>
      <c r="J116" s="14"/>
      <c r="K116" s="30">
        <f t="shared" si="30"/>
        <v>0</v>
      </c>
      <c r="L116" s="14">
        <v>0.5</v>
      </c>
      <c r="M116" s="14">
        <v>6.53</v>
      </c>
      <c r="N116" s="14">
        <v>14.84</v>
      </c>
      <c r="O116" s="14">
        <f t="shared" si="31"/>
        <v>21.87</v>
      </c>
      <c r="P116" s="14">
        <f t="shared" si="32"/>
        <v>21.87</v>
      </c>
      <c r="Q116" s="14">
        <v>4</v>
      </c>
      <c r="R116" s="14">
        <f t="shared" si="33"/>
        <v>25.87</v>
      </c>
      <c r="S116" s="10"/>
      <c r="T116" s="10"/>
      <c r="U116" s="10"/>
    </row>
    <row r="117" spans="1:21" x14ac:dyDescent="0.2">
      <c r="A117" s="93"/>
      <c r="B117" s="121"/>
      <c r="C117" s="76" t="s">
        <v>100</v>
      </c>
      <c r="D117" s="34">
        <v>10</v>
      </c>
      <c r="E117" s="14">
        <v>1</v>
      </c>
      <c r="F117" s="14"/>
      <c r="G117" s="14"/>
      <c r="H117" s="30">
        <f t="shared" si="34"/>
        <v>1</v>
      </c>
      <c r="I117" s="14">
        <v>6.45</v>
      </c>
      <c r="J117" s="14"/>
      <c r="K117" s="30">
        <f t="shared" si="30"/>
        <v>7.45</v>
      </c>
      <c r="L117" s="14">
        <v>0.2</v>
      </c>
      <c r="M117" s="14">
        <v>16.170000000000002</v>
      </c>
      <c r="N117" s="14">
        <v>31.27</v>
      </c>
      <c r="O117" s="14">
        <f t="shared" si="31"/>
        <v>47.64</v>
      </c>
      <c r="P117" s="14">
        <f t="shared" si="32"/>
        <v>55.09</v>
      </c>
      <c r="Q117" s="14">
        <v>30.7</v>
      </c>
      <c r="R117" s="14">
        <f t="shared" si="33"/>
        <v>85.79</v>
      </c>
      <c r="S117" s="10"/>
      <c r="T117" s="10"/>
      <c r="U117" s="10"/>
    </row>
    <row r="118" spans="1:21" x14ac:dyDescent="0.2">
      <c r="A118" s="93"/>
      <c r="B118" s="121"/>
      <c r="C118" s="76" t="s">
        <v>98</v>
      </c>
      <c r="D118" s="34">
        <v>10</v>
      </c>
      <c r="E118" s="14"/>
      <c r="F118" s="14"/>
      <c r="G118" s="14"/>
      <c r="H118" s="30">
        <f t="shared" si="34"/>
        <v>0</v>
      </c>
      <c r="I118" s="14"/>
      <c r="J118" s="14"/>
      <c r="K118" s="30">
        <f t="shared" si="30"/>
        <v>0</v>
      </c>
      <c r="L118" s="14">
        <v>0.2</v>
      </c>
      <c r="M118" s="14">
        <v>13.5</v>
      </c>
      <c r="N118" s="14">
        <v>22.1</v>
      </c>
      <c r="O118" s="14">
        <f t="shared" si="31"/>
        <v>35.799999999999997</v>
      </c>
      <c r="P118" s="14">
        <f t="shared" si="32"/>
        <v>35.799999999999997</v>
      </c>
      <c r="Q118" s="14">
        <v>13.4</v>
      </c>
      <c r="R118" s="14">
        <f t="shared" si="33"/>
        <v>49.199999999999996</v>
      </c>
      <c r="S118" s="10"/>
      <c r="T118" s="10"/>
      <c r="U118" s="10"/>
    </row>
    <row r="119" spans="1:21" x14ac:dyDescent="0.2">
      <c r="A119" s="93"/>
      <c r="B119" s="121"/>
      <c r="C119" s="76" t="s">
        <v>93</v>
      </c>
      <c r="D119" s="34">
        <v>6</v>
      </c>
      <c r="E119" s="14"/>
      <c r="F119" s="14"/>
      <c r="G119" s="14"/>
      <c r="H119" s="30">
        <f t="shared" si="34"/>
        <v>0</v>
      </c>
      <c r="I119" s="14"/>
      <c r="J119" s="14"/>
      <c r="K119" s="30">
        <f t="shared" si="30"/>
        <v>0</v>
      </c>
      <c r="L119" s="14"/>
      <c r="M119" s="14">
        <v>42.7</v>
      </c>
      <c r="N119" s="14">
        <v>67.599999999999994</v>
      </c>
      <c r="O119" s="14">
        <f t="shared" si="31"/>
        <v>110.3</v>
      </c>
      <c r="P119" s="14">
        <f t="shared" si="32"/>
        <v>110.3</v>
      </c>
      <c r="Q119" s="14">
        <v>15</v>
      </c>
      <c r="R119" s="14">
        <f t="shared" si="33"/>
        <v>125.3</v>
      </c>
      <c r="S119" s="10"/>
      <c r="T119" s="10"/>
      <c r="U119" s="10"/>
    </row>
    <row r="120" spans="1:21" x14ac:dyDescent="0.2">
      <c r="A120" s="93"/>
      <c r="B120" s="121"/>
      <c r="C120" s="76" t="s">
        <v>85</v>
      </c>
      <c r="D120" s="34">
        <v>9</v>
      </c>
      <c r="E120" s="14">
        <v>2.9</v>
      </c>
      <c r="F120" s="14">
        <v>0.5</v>
      </c>
      <c r="G120" s="14">
        <v>0.4</v>
      </c>
      <c r="H120" s="30">
        <f t="shared" si="34"/>
        <v>3.8</v>
      </c>
      <c r="I120" s="14">
        <v>0.5</v>
      </c>
      <c r="J120" s="14"/>
      <c r="K120" s="30">
        <f t="shared" si="30"/>
        <v>4.3</v>
      </c>
      <c r="L120" s="14"/>
      <c r="M120" s="14">
        <v>12</v>
      </c>
      <c r="N120" s="14">
        <v>5.5</v>
      </c>
      <c r="O120" s="14">
        <f t="shared" si="31"/>
        <v>17.5</v>
      </c>
      <c r="P120" s="14">
        <f t="shared" si="32"/>
        <v>21.8</v>
      </c>
      <c r="Q120" s="14">
        <v>4.25</v>
      </c>
      <c r="R120" s="14">
        <f t="shared" si="33"/>
        <v>26.05</v>
      </c>
      <c r="S120" s="10"/>
      <c r="T120" s="10"/>
      <c r="U120" s="10"/>
    </row>
    <row r="121" spans="1:21" x14ac:dyDescent="0.2">
      <c r="A121" s="93"/>
      <c r="B121" s="121"/>
      <c r="C121" s="76" t="s">
        <v>84</v>
      </c>
      <c r="D121" s="34">
        <v>37</v>
      </c>
      <c r="E121" s="14">
        <v>33.520000000000003</v>
      </c>
      <c r="F121" s="14">
        <v>2.89</v>
      </c>
      <c r="G121" s="14">
        <v>4.37</v>
      </c>
      <c r="H121" s="30">
        <f t="shared" si="34"/>
        <v>40.78</v>
      </c>
      <c r="I121" s="14">
        <v>19.05</v>
      </c>
      <c r="J121" s="14"/>
      <c r="K121" s="30">
        <f t="shared" si="30"/>
        <v>59.83</v>
      </c>
      <c r="L121" s="14">
        <v>7.0000000000000007E-2</v>
      </c>
      <c r="M121" s="14">
        <v>38.68</v>
      </c>
      <c r="N121" s="14">
        <v>14.12</v>
      </c>
      <c r="O121" s="14">
        <f t="shared" si="31"/>
        <v>52.87</v>
      </c>
      <c r="P121" s="14">
        <f t="shared" si="32"/>
        <v>112.69999999999999</v>
      </c>
      <c r="Q121" s="14">
        <v>23.62</v>
      </c>
      <c r="R121" s="14">
        <f t="shared" si="33"/>
        <v>136.32</v>
      </c>
      <c r="S121" s="10"/>
      <c r="T121" s="10"/>
      <c r="U121" s="10"/>
    </row>
    <row r="122" spans="1:21" x14ac:dyDescent="0.2">
      <c r="A122" s="93"/>
      <c r="B122" s="121"/>
      <c r="C122" s="76" t="s">
        <v>88</v>
      </c>
      <c r="D122" s="34">
        <v>2</v>
      </c>
      <c r="E122" s="14"/>
      <c r="F122" s="14">
        <v>12.1</v>
      </c>
      <c r="G122" s="14">
        <v>0.41</v>
      </c>
      <c r="H122" s="30">
        <f t="shared" si="34"/>
        <v>12.51</v>
      </c>
      <c r="I122" s="14"/>
      <c r="J122" s="14"/>
      <c r="K122" s="30">
        <f t="shared" si="30"/>
        <v>12.51</v>
      </c>
      <c r="L122" s="14"/>
      <c r="M122" s="14"/>
      <c r="N122" s="14"/>
      <c r="O122" s="14">
        <f t="shared" si="31"/>
        <v>0</v>
      </c>
      <c r="P122" s="14">
        <f t="shared" si="32"/>
        <v>12.51</v>
      </c>
      <c r="Q122" s="14"/>
      <c r="R122" s="14">
        <f t="shared" si="33"/>
        <v>12.51</v>
      </c>
      <c r="S122" s="10"/>
      <c r="T122" s="10"/>
      <c r="U122" s="10"/>
    </row>
    <row r="123" spans="1:21" s="18" customFormat="1" x14ac:dyDescent="0.2">
      <c r="A123" s="119"/>
      <c r="B123" s="138"/>
      <c r="C123" s="78" t="s">
        <v>293</v>
      </c>
      <c r="D123" s="64"/>
      <c r="E123" s="36"/>
      <c r="F123" s="36"/>
      <c r="G123" s="36"/>
      <c r="H123" s="65"/>
      <c r="I123" s="36"/>
      <c r="J123" s="36"/>
      <c r="K123" s="65"/>
      <c r="L123" s="36"/>
      <c r="M123" s="36"/>
      <c r="N123" s="36"/>
      <c r="O123" s="36"/>
      <c r="P123" s="36"/>
      <c r="Q123" s="36"/>
      <c r="R123" s="36"/>
      <c r="S123" s="21"/>
      <c r="T123" s="21"/>
      <c r="U123" s="21"/>
    </row>
    <row r="124" spans="1:21" ht="12.75" customHeight="1" x14ac:dyDescent="0.2">
      <c r="A124" s="93"/>
      <c r="B124" s="132" t="s">
        <v>91</v>
      </c>
      <c r="C124" s="76" t="s">
        <v>91</v>
      </c>
      <c r="D124" s="34">
        <v>15</v>
      </c>
      <c r="E124" s="14"/>
      <c r="F124" s="14"/>
      <c r="G124" s="14"/>
      <c r="H124" s="30">
        <f t="shared" si="34"/>
        <v>0</v>
      </c>
      <c r="I124" s="14">
        <v>1.6</v>
      </c>
      <c r="J124" s="14"/>
      <c r="K124" s="30">
        <f t="shared" si="30"/>
        <v>1.6</v>
      </c>
      <c r="L124" s="14">
        <v>17.8</v>
      </c>
      <c r="M124" s="14">
        <v>13.6</v>
      </c>
      <c r="N124" s="14">
        <v>4.17</v>
      </c>
      <c r="O124" s="14">
        <f>+SUM(L124:N124)</f>
        <v>35.57</v>
      </c>
      <c r="P124" s="14">
        <f>+SUM(K124+O124)</f>
        <v>37.17</v>
      </c>
      <c r="Q124" s="14">
        <v>0.2</v>
      </c>
      <c r="R124" s="14">
        <f t="shared" si="33"/>
        <v>37.370000000000005</v>
      </c>
      <c r="S124" s="9"/>
      <c r="T124" s="10"/>
      <c r="U124" s="10"/>
    </row>
    <row r="125" spans="1:21" x14ac:dyDescent="0.2">
      <c r="A125" s="93"/>
      <c r="B125" s="121"/>
      <c r="C125" s="76" t="s">
        <v>109</v>
      </c>
      <c r="D125" s="34">
        <v>2</v>
      </c>
      <c r="E125" s="14"/>
      <c r="F125" s="14"/>
      <c r="G125" s="14"/>
      <c r="H125" s="30">
        <f t="shared" si="34"/>
        <v>0</v>
      </c>
      <c r="I125" s="14"/>
      <c r="J125" s="14"/>
      <c r="K125" s="30">
        <f t="shared" si="30"/>
        <v>0</v>
      </c>
      <c r="L125" s="14">
        <v>277</v>
      </c>
      <c r="M125" s="14">
        <v>91</v>
      </c>
      <c r="N125" s="14">
        <v>10.5</v>
      </c>
      <c r="O125" s="14">
        <f>+SUM(L125:N125)</f>
        <v>378.5</v>
      </c>
      <c r="P125" s="14">
        <f>+SUM(K125+O125)</f>
        <v>378.5</v>
      </c>
      <c r="Q125" s="14"/>
      <c r="R125" s="14">
        <f t="shared" si="33"/>
        <v>378.5</v>
      </c>
      <c r="S125" s="10"/>
      <c r="T125" s="10"/>
      <c r="U125" s="10"/>
    </row>
    <row r="126" spans="1:21" x14ac:dyDescent="0.2">
      <c r="A126" s="93"/>
      <c r="B126" s="121"/>
      <c r="C126" s="76" t="s">
        <v>83</v>
      </c>
      <c r="D126" s="34">
        <v>2</v>
      </c>
      <c r="E126" s="14"/>
      <c r="F126" s="14"/>
      <c r="G126" s="14"/>
      <c r="H126" s="30">
        <f t="shared" si="34"/>
        <v>0</v>
      </c>
      <c r="I126" s="14"/>
      <c r="J126" s="14"/>
      <c r="K126" s="30">
        <f t="shared" ref="K126:K134" si="35">+SUM(H126:J126)</f>
        <v>0</v>
      </c>
      <c r="L126" s="14">
        <v>20</v>
      </c>
      <c r="M126" s="14">
        <v>0.2</v>
      </c>
      <c r="N126" s="14">
        <v>0.1</v>
      </c>
      <c r="O126" s="14">
        <f>+SUM(L126:N126)</f>
        <v>20.3</v>
      </c>
      <c r="P126" s="14">
        <f>+SUM(K126+O126)</f>
        <v>20.3</v>
      </c>
      <c r="Q126" s="14"/>
      <c r="R126" s="14">
        <f t="shared" si="33"/>
        <v>20.3</v>
      </c>
      <c r="S126" s="10"/>
      <c r="T126" s="10"/>
      <c r="U126" s="10"/>
    </row>
    <row r="127" spans="1:21" x14ac:dyDescent="0.2">
      <c r="A127" s="93"/>
      <c r="B127" s="121"/>
      <c r="C127" s="76" t="s">
        <v>92</v>
      </c>
      <c r="D127" s="34">
        <v>13</v>
      </c>
      <c r="E127" s="14"/>
      <c r="F127" s="14"/>
      <c r="G127" s="14"/>
      <c r="H127" s="30">
        <f t="shared" si="34"/>
        <v>0</v>
      </c>
      <c r="I127" s="14"/>
      <c r="J127" s="14"/>
      <c r="K127" s="30">
        <f t="shared" si="35"/>
        <v>0</v>
      </c>
      <c r="L127" s="14">
        <v>38.659999999999997</v>
      </c>
      <c r="M127" s="14">
        <v>11.95</v>
      </c>
      <c r="N127" s="14">
        <v>3.03</v>
      </c>
      <c r="O127" s="14">
        <f t="shared" ref="O127:O134" si="36">+SUM(L127:N127)</f>
        <v>53.64</v>
      </c>
      <c r="P127" s="14">
        <f t="shared" ref="P127:P134" si="37">+SUM(K127+O127)</f>
        <v>53.64</v>
      </c>
      <c r="Q127" s="14">
        <v>30</v>
      </c>
      <c r="R127" s="14">
        <f t="shared" ref="R127:R134" si="38">+SUM(P127:Q127)</f>
        <v>83.64</v>
      </c>
      <c r="S127" s="10"/>
      <c r="T127" s="10"/>
      <c r="U127" s="10"/>
    </row>
    <row r="128" spans="1:21" x14ac:dyDescent="0.2">
      <c r="A128" s="93"/>
      <c r="B128" s="121"/>
      <c r="C128" s="76" t="s">
        <v>95</v>
      </c>
      <c r="D128" s="34">
        <v>7</v>
      </c>
      <c r="E128" s="14">
        <v>1.2</v>
      </c>
      <c r="F128" s="14"/>
      <c r="G128" s="14"/>
      <c r="H128" s="30">
        <f t="shared" si="34"/>
        <v>1.2</v>
      </c>
      <c r="I128" s="14"/>
      <c r="J128" s="14"/>
      <c r="K128" s="30">
        <f t="shared" si="35"/>
        <v>1.2</v>
      </c>
      <c r="L128" s="14">
        <v>3.05</v>
      </c>
      <c r="M128" s="14">
        <v>15.7</v>
      </c>
      <c r="N128" s="14">
        <v>22.2</v>
      </c>
      <c r="O128" s="14">
        <f t="shared" si="36"/>
        <v>40.950000000000003</v>
      </c>
      <c r="P128" s="14">
        <f t="shared" si="37"/>
        <v>42.150000000000006</v>
      </c>
      <c r="Q128" s="14">
        <v>40.31</v>
      </c>
      <c r="R128" s="14">
        <f t="shared" si="38"/>
        <v>82.460000000000008</v>
      </c>
      <c r="S128" s="10"/>
      <c r="T128" s="10"/>
      <c r="U128" s="10"/>
    </row>
    <row r="129" spans="1:21" x14ac:dyDescent="0.2">
      <c r="A129" s="93"/>
      <c r="B129" s="121"/>
      <c r="C129" s="76" t="s">
        <v>99</v>
      </c>
      <c r="D129" s="34">
        <v>6</v>
      </c>
      <c r="E129" s="14">
        <v>3</v>
      </c>
      <c r="F129" s="14"/>
      <c r="G129" s="14"/>
      <c r="H129" s="30">
        <f t="shared" si="34"/>
        <v>3</v>
      </c>
      <c r="I129" s="14"/>
      <c r="J129" s="14"/>
      <c r="K129" s="30">
        <f t="shared" si="35"/>
        <v>3</v>
      </c>
      <c r="L129" s="14"/>
      <c r="M129" s="14">
        <v>1.33</v>
      </c>
      <c r="N129" s="14">
        <v>2.0499999999999998</v>
      </c>
      <c r="O129" s="14">
        <f t="shared" si="36"/>
        <v>3.38</v>
      </c>
      <c r="P129" s="14">
        <f t="shared" si="37"/>
        <v>6.38</v>
      </c>
      <c r="Q129" s="14"/>
      <c r="R129" s="14">
        <f t="shared" si="38"/>
        <v>6.38</v>
      </c>
      <c r="S129" s="10"/>
      <c r="T129" s="10"/>
      <c r="U129" s="10"/>
    </row>
    <row r="130" spans="1:21" x14ac:dyDescent="0.2">
      <c r="A130" s="93"/>
      <c r="B130" s="121"/>
      <c r="C130" s="76" t="s">
        <v>104</v>
      </c>
      <c r="D130" s="34">
        <v>12</v>
      </c>
      <c r="E130" s="14"/>
      <c r="F130" s="14"/>
      <c r="G130" s="14">
        <v>0.25</v>
      </c>
      <c r="H130" s="30">
        <f t="shared" si="34"/>
        <v>0.25</v>
      </c>
      <c r="I130" s="14">
        <v>0.5</v>
      </c>
      <c r="J130" s="14"/>
      <c r="K130" s="30">
        <f t="shared" si="35"/>
        <v>0.75</v>
      </c>
      <c r="L130" s="14">
        <v>26.5</v>
      </c>
      <c r="M130" s="14">
        <v>312.89999999999998</v>
      </c>
      <c r="N130" s="14">
        <v>1295.3499999999999</v>
      </c>
      <c r="O130" s="14">
        <f t="shared" si="36"/>
        <v>1634.75</v>
      </c>
      <c r="P130" s="14">
        <f t="shared" si="37"/>
        <v>1635.5</v>
      </c>
      <c r="Q130" s="14">
        <v>7.75</v>
      </c>
      <c r="R130" s="14">
        <f t="shared" si="38"/>
        <v>1643.25</v>
      </c>
      <c r="S130" s="10"/>
      <c r="T130" s="10"/>
      <c r="U130" s="10"/>
    </row>
    <row r="131" spans="1:21" x14ac:dyDescent="0.2">
      <c r="A131" s="93"/>
      <c r="B131" s="124"/>
      <c r="C131" s="76" t="s">
        <v>108</v>
      </c>
      <c r="D131" s="34">
        <v>1</v>
      </c>
      <c r="E131" s="14"/>
      <c r="F131" s="14"/>
      <c r="G131" s="14"/>
      <c r="H131" s="30">
        <f t="shared" si="34"/>
        <v>0</v>
      </c>
      <c r="I131" s="14"/>
      <c r="J131" s="14"/>
      <c r="K131" s="30">
        <f t="shared" si="35"/>
        <v>0</v>
      </c>
      <c r="L131" s="14"/>
      <c r="M131" s="14">
        <v>10</v>
      </c>
      <c r="N131" s="14">
        <v>20</v>
      </c>
      <c r="O131" s="14">
        <f t="shared" si="36"/>
        <v>30</v>
      </c>
      <c r="P131" s="14">
        <f t="shared" si="37"/>
        <v>30</v>
      </c>
      <c r="Q131" s="14"/>
      <c r="R131" s="14">
        <f t="shared" si="38"/>
        <v>30</v>
      </c>
      <c r="S131" s="10"/>
      <c r="T131" s="10"/>
      <c r="U131" s="10"/>
    </row>
    <row r="132" spans="1:21" x14ac:dyDescent="0.2">
      <c r="A132" s="93"/>
      <c r="B132" s="132" t="s">
        <v>82</v>
      </c>
      <c r="C132" s="76" t="s">
        <v>82</v>
      </c>
      <c r="D132" s="34">
        <v>21</v>
      </c>
      <c r="E132" s="14">
        <v>1.6</v>
      </c>
      <c r="F132" s="14">
        <v>2</v>
      </c>
      <c r="G132" s="14">
        <v>8.0500000000000007</v>
      </c>
      <c r="H132" s="30">
        <f t="shared" si="34"/>
        <v>11.65</v>
      </c>
      <c r="I132" s="14"/>
      <c r="J132" s="14"/>
      <c r="K132" s="30">
        <f t="shared" si="35"/>
        <v>11.65</v>
      </c>
      <c r="L132" s="14">
        <v>2.2000000000000002</v>
      </c>
      <c r="M132" s="14">
        <v>129.19999999999999</v>
      </c>
      <c r="N132" s="14">
        <v>142.33000000000001</v>
      </c>
      <c r="O132" s="14">
        <f t="shared" si="36"/>
        <v>273.73</v>
      </c>
      <c r="P132" s="14">
        <f t="shared" si="37"/>
        <v>285.38</v>
      </c>
      <c r="Q132" s="14">
        <v>18.850000000000001</v>
      </c>
      <c r="R132" s="14">
        <f t="shared" si="38"/>
        <v>304.23</v>
      </c>
      <c r="S132" s="10"/>
      <c r="T132" s="10"/>
      <c r="U132" s="10"/>
    </row>
    <row r="133" spans="1:21" x14ac:dyDescent="0.2">
      <c r="A133" s="93"/>
      <c r="B133" s="121"/>
      <c r="C133" s="76" t="s">
        <v>87</v>
      </c>
      <c r="D133" s="34">
        <v>2</v>
      </c>
      <c r="E133" s="14">
        <v>2.1</v>
      </c>
      <c r="F133" s="14"/>
      <c r="G133" s="14"/>
      <c r="H133" s="30">
        <f t="shared" si="34"/>
        <v>2.1</v>
      </c>
      <c r="I133" s="14">
        <v>1</v>
      </c>
      <c r="J133" s="14"/>
      <c r="K133" s="30">
        <f t="shared" si="35"/>
        <v>3.1</v>
      </c>
      <c r="L133" s="14">
        <v>7.06</v>
      </c>
      <c r="M133" s="14">
        <v>0.01</v>
      </c>
      <c r="N133" s="14"/>
      <c r="O133" s="14">
        <f t="shared" si="36"/>
        <v>7.0699999999999994</v>
      </c>
      <c r="P133" s="14">
        <f t="shared" si="37"/>
        <v>10.17</v>
      </c>
      <c r="Q133" s="14"/>
      <c r="R133" s="14">
        <f t="shared" si="38"/>
        <v>10.17</v>
      </c>
      <c r="S133" s="10"/>
      <c r="T133" s="10"/>
      <c r="U133" s="10"/>
    </row>
    <row r="134" spans="1:21" x14ac:dyDescent="0.2">
      <c r="A134" s="93"/>
      <c r="B134" s="122"/>
      <c r="C134" s="82" t="s">
        <v>97</v>
      </c>
      <c r="D134" s="86">
        <v>5</v>
      </c>
      <c r="E134" s="17">
        <v>0.5</v>
      </c>
      <c r="F134" s="17">
        <v>1.5</v>
      </c>
      <c r="G134" s="17">
        <v>6.05</v>
      </c>
      <c r="H134" s="32">
        <f t="shared" si="34"/>
        <v>8.0500000000000007</v>
      </c>
      <c r="I134" s="17"/>
      <c r="J134" s="17"/>
      <c r="K134" s="32">
        <f t="shared" si="35"/>
        <v>8.0500000000000007</v>
      </c>
      <c r="L134" s="17">
        <v>2.5</v>
      </c>
      <c r="M134" s="17">
        <v>3</v>
      </c>
      <c r="N134" s="17"/>
      <c r="O134" s="17">
        <f t="shared" si="36"/>
        <v>5.5</v>
      </c>
      <c r="P134" s="17">
        <f t="shared" si="37"/>
        <v>13.55</v>
      </c>
      <c r="Q134" s="17">
        <v>18.5</v>
      </c>
      <c r="R134" s="17">
        <f t="shared" si="38"/>
        <v>32.049999999999997</v>
      </c>
      <c r="S134" s="10"/>
      <c r="T134" s="10"/>
      <c r="U134" s="10"/>
    </row>
    <row r="135" spans="1:21" ht="15" x14ac:dyDescent="0.25">
      <c r="A135" s="230" t="s">
        <v>0</v>
      </c>
      <c r="B135" s="231"/>
      <c r="C135" s="232" t="s">
        <v>0</v>
      </c>
      <c r="D135" s="53">
        <f t="shared" ref="D135:R135" si="39">+SUM(D105:D134)</f>
        <v>318</v>
      </c>
      <c r="E135" s="54">
        <f>SUM(E105:E134)</f>
        <v>60.34</v>
      </c>
      <c r="F135" s="54">
        <f>SUM(F105:F134)</f>
        <v>179.98999999999998</v>
      </c>
      <c r="G135" s="54">
        <f>SUM(G105:G134)</f>
        <v>84.03</v>
      </c>
      <c r="H135" s="54">
        <f>SUM(H105:H134)</f>
        <v>324.36</v>
      </c>
      <c r="I135" s="54">
        <f t="shared" si="39"/>
        <v>56.6</v>
      </c>
      <c r="J135" s="54">
        <f t="shared" si="39"/>
        <v>0</v>
      </c>
      <c r="K135" s="54">
        <f t="shared" si="39"/>
        <v>380.96</v>
      </c>
      <c r="L135" s="54">
        <f t="shared" si="39"/>
        <v>519.69999999999993</v>
      </c>
      <c r="M135" s="54">
        <f t="shared" si="39"/>
        <v>1387.5500000000002</v>
      </c>
      <c r="N135" s="54">
        <f t="shared" si="39"/>
        <v>2522.33</v>
      </c>
      <c r="O135" s="54">
        <f t="shared" si="39"/>
        <v>4429.58</v>
      </c>
      <c r="P135" s="54">
        <f t="shared" si="39"/>
        <v>4810.5400000000009</v>
      </c>
      <c r="Q135" s="54">
        <f t="shared" si="39"/>
        <v>721.69000000000017</v>
      </c>
      <c r="R135" s="55">
        <f t="shared" si="39"/>
        <v>5532.2300000000005</v>
      </c>
      <c r="S135" s="10"/>
    </row>
    <row r="136" spans="1:21" x14ac:dyDescent="0.2">
      <c r="A136" s="93" t="s">
        <v>7</v>
      </c>
      <c r="B136" s="120" t="s">
        <v>426</v>
      </c>
      <c r="C136" s="73" t="s">
        <v>123</v>
      </c>
      <c r="D136" s="61">
        <v>54</v>
      </c>
      <c r="E136" s="39">
        <v>1</v>
      </c>
      <c r="F136" s="39"/>
      <c r="G136" s="39">
        <v>1.5</v>
      </c>
      <c r="H136" s="48">
        <f t="shared" si="34"/>
        <v>2.5</v>
      </c>
      <c r="I136" s="39">
        <v>1.85</v>
      </c>
      <c r="J136" s="39"/>
      <c r="K136" s="48">
        <f t="shared" ref="K136:K184" si="40">+SUM(H136:J136)</f>
        <v>4.3499999999999996</v>
      </c>
      <c r="L136" s="39">
        <v>3.25</v>
      </c>
      <c r="M136" s="39">
        <v>34.93</v>
      </c>
      <c r="N136" s="39">
        <v>16.07</v>
      </c>
      <c r="O136" s="39">
        <f t="shared" ref="O136:O155" si="41">+SUM(L136:N136)</f>
        <v>54.25</v>
      </c>
      <c r="P136" s="39">
        <f t="shared" ref="P136:P155" si="42">+SUM(K136+O136)</f>
        <v>58.6</v>
      </c>
      <c r="Q136" s="39">
        <f>1.65+626.4</f>
        <v>628.04999999999995</v>
      </c>
      <c r="R136" s="39">
        <f t="shared" ref="R136:R184" si="43">+SUM(P136:Q136)</f>
        <v>686.65</v>
      </c>
      <c r="S136" s="10"/>
      <c r="T136" s="10"/>
      <c r="U136" s="10"/>
    </row>
    <row r="137" spans="1:21" x14ac:dyDescent="0.2">
      <c r="A137" s="93"/>
      <c r="B137" s="121"/>
      <c r="C137" s="76" t="s">
        <v>140</v>
      </c>
      <c r="D137" s="34">
        <v>4</v>
      </c>
      <c r="E137" s="14"/>
      <c r="F137" s="14"/>
      <c r="G137" s="14">
        <v>1</v>
      </c>
      <c r="H137" s="30">
        <f t="shared" si="34"/>
        <v>1</v>
      </c>
      <c r="I137" s="14"/>
      <c r="J137" s="14"/>
      <c r="K137" s="30">
        <f t="shared" si="40"/>
        <v>1</v>
      </c>
      <c r="L137" s="14"/>
      <c r="M137" s="14">
        <v>1.05</v>
      </c>
      <c r="N137" s="14">
        <v>1.1499999999999999</v>
      </c>
      <c r="O137" s="14">
        <f t="shared" si="41"/>
        <v>2.2000000000000002</v>
      </c>
      <c r="P137" s="14">
        <f t="shared" si="42"/>
        <v>3.2</v>
      </c>
      <c r="Q137" s="14">
        <v>1.9</v>
      </c>
      <c r="R137" s="14">
        <f t="shared" si="43"/>
        <v>5.0999999999999996</v>
      </c>
      <c r="S137" s="10"/>
      <c r="T137" s="10"/>
      <c r="U137" s="10"/>
    </row>
    <row r="138" spans="1:21" x14ac:dyDescent="0.2">
      <c r="A138" s="93"/>
      <c r="B138" s="121"/>
      <c r="C138" s="76" t="s">
        <v>141</v>
      </c>
      <c r="D138" s="34">
        <v>7</v>
      </c>
      <c r="E138" s="14">
        <v>4</v>
      </c>
      <c r="F138" s="14"/>
      <c r="G138" s="14">
        <v>0.8</v>
      </c>
      <c r="H138" s="30">
        <f t="shared" si="34"/>
        <v>4.8</v>
      </c>
      <c r="I138" s="14">
        <v>0.2</v>
      </c>
      <c r="J138" s="14"/>
      <c r="K138" s="30">
        <f t="shared" si="40"/>
        <v>5</v>
      </c>
      <c r="L138" s="14"/>
      <c r="M138" s="14">
        <v>3.55</v>
      </c>
      <c r="N138" s="14">
        <v>2.95</v>
      </c>
      <c r="O138" s="14">
        <f t="shared" si="41"/>
        <v>6.5</v>
      </c>
      <c r="P138" s="14">
        <f t="shared" si="42"/>
        <v>11.5</v>
      </c>
      <c r="Q138" s="14">
        <v>0.1</v>
      </c>
      <c r="R138" s="14">
        <f t="shared" si="43"/>
        <v>11.6</v>
      </c>
      <c r="S138" s="10"/>
      <c r="T138" s="10"/>
      <c r="U138" s="10"/>
    </row>
    <row r="139" spans="1:21" x14ac:dyDescent="0.2">
      <c r="A139" s="93"/>
      <c r="B139" s="121"/>
      <c r="C139" s="76" t="s">
        <v>147</v>
      </c>
      <c r="D139" s="34">
        <v>9</v>
      </c>
      <c r="E139" s="14"/>
      <c r="F139" s="14"/>
      <c r="G139" s="14"/>
      <c r="H139" s="30">
        <f t="shared" si="34"/>
        <v>0</v>
      </c>
      <c r="I139" s="14"/>
      <c r="J139" s="14"/>
      <c r="K139" s="30">
        <f t="shared" si="40"/>
        <v>0</v>
      </c>
      <c r="L139" s="14"/>
      <c r="M139" s="14">
        <v>10</v>
      </c>
      <c r="N139" s="14">
        <v>7.4</v>
      </c>
      <c r="O139" s="14">
        <f t="shared" si="41"/>
        <v>17.399999999999999</v>
      </c>
      <c r="P139" s="14">
        <f t="shared" si="42"/>
        <v>17.399999999999999</v>
      </c>
      <c r="Q139" s="14">
        <v>1.2</v>
      </c>
      <c r="R139" s="14">
        <f t="shared" si="43"/>
        <v>18.599999999999998</v>
      </c>
      <c r="S139" s="10"/>
      <c r="T139" s="10"/>
      <c r="U139" s="10"/>
    </row>
    <row r="140" spans="1:21" x14ac:dyDescent="0.2">
      <c r="A140" s="93"/>
      <c r="B140" s="121"/>
      <c r="C140" s="76" t="s">
        <v>322</v>
      </c>
      <c r="D140" s="34">
        <v>8</v>
      </c>
      <c r="E140" s="14">
        <v>6.55</v>
      </c>
      <c r="F140" s="14">
        <v>0.3</v>
      </c>
      <c r="G140" s="14"/>
      <c r="H140" s="30">
        <f t="shared" si="34"/>
        <v>6.85</v>
      </c>
      <c r="I140" s="14"/>
      <c r="J140" s="14"/>
      <c r="K140" s="30">
        <f t="shared" si="40"/>
        <v>6.85</v>
      </c>
      <c r="L140" s="14"/>
      <c r="M140" s="14">
        <v>5.7</v>
      </c>
      <c r="N140" s="14">
        <v>1.46</v>
      </c>
      <c r="O140" s="14">
        <f t="shared" si="41"/>
        <v>7.16</v>
      </c>
      <c r="P140" s="14">
        <f t="shared" si="42"/>
        <v>14.01</v>
      </c>
      <c r="Q140" s="14">
        <v>4.05</v>
      </c>
      <c r="R140" s="14">
        <f t="shared" si="43"/>
        <v>18.059999999999999</v>
      </c>
      <c r="S140" s="10"/>
      <c r="T140" s="10"/>
      <c r="U140" s="10"/>
    </row>
    <row r="141" spans="1:21" x14ac:dyDescent="0.2">
      <c r="A141" s="93"/>
      <c r="B141" s="121"/>
      <c r="C141" s="76" t="s">
        <v>148</v>
      </c>
      <c r="D141" s="34">
        <v>3</v>
      </c>
      <c r="E141" s="14">
        <v>5.2</v>
      </c>
      <c r="F141" s="14">
        <v>1</v>
      </c>
      <c r="G141" s="14"/>
      <c r="H141" s="30">
        <f t="shared" si="34"/>
        <v>6.2</v>
      </c>
      <c r="I141" s="14"/>
      <c r="J141" s="14"/>
      <c r="K141" s="30">
        <f t="shared" si="40"/>
        <v>6.2</v>
      </c>
      <c r="L141" s="14">
        <v>0.2</v>
      </c>
      <c r="M141" s="14">
        <v>6.2</v>
      </c>
      <c r="N141" s="14"/>
      <c r="O141" s="14">
        <f t="shared" si="41"/>
        <v>6.4</v>
      </c>
      <c r="P141" s="14">
        <f t="shared" si="42"/>
        <v>12.600000000000001</v>
      </c>
      <c r="Q141" s="14">
        <v>23.65</v>
      </c>
      <c r="R141" s="14">
        <f t="shared" si="43"/>
        <v>36.25</v>
      </c>
      <c r="S141" s="10"/>
      <c r="T141" s="10"/>
      <c r="U141" s="10"/>
    </row>
    <row r="142" spans="1:21" x14ac:dyDescent="0.2">
      <c r="A142" s="93"/>
      <c r="B142" s="121"/>
      <c r="C142" s="76" t="s">
        <v>117</v>
      </c>
      <c r="D142" s="34">
        <v>20</v>
      </c>
      <c r="E142" s="14">
        <v>1.5</v>
      </c>
      <c r="F142" s="14">
        <v>8</v>
      </c>
      <c r="G142" s="14"/>
      <c r="H142" s="30">
        <f t="shared" si="34"/>
        <v>9.5</v>
      </c>
      <c r="I142" s="14">
        <v>0.8</v>
      </c>
      <c r="J142" s="14"/>
      <c r="K142" s="30">
        <f t="shared" si="40"/>
        <v>10.3</v>
      </c>
      <c r="L142" s="14">
        <v>8</v>
      </c>
      <c r="M142" s="14">
        <v>9.3800000000000008</v>
      </c>
      <c r="N142" s="14">
        <v>4.3499999999999996</v>
      </c>
      <c r="O142" s="14">
        <f t="shared" si="41"/>
        <v>21.730000000000004</v>
      </c>
      <c r="P142" s="14">
        <f t="shared" si="42"/>
        <v>32.03</v>
      </c>
      <c r="Q142" s="14">
        <v>68.11</v>
      </c>
      <c r="R142" s="14">
        <f t="shared" si="43"/>
        <v>100.14</v>
      </c>
      <c r="S142" s="10"/>
      <c r="T142" s="10"/>
      <c r="U142" s="10"/>
    </row>
    <row r="143" spans="1:21" x14ac:dyDescent="0.2">
      <c r="A143" s="93"/>
      <c r="B143" s="121"/>
      <c r="C143" s="76" t="s">
        <v>149</v>
      </c>
      <c r="D143" s="34">
        <v>1</v>
      </c>
      <c r="E143" s="14"/>
      <c r="F143" s="14"/>
      <c r="G143" s="14">
        <v>0.5</v>
      </c>
      <c r="H143" s="30">
        <f t="shared" si="34"/>
        <v>0.5</v>
      </c>
      <c r="I143" s="14"/>
      <c r="J143" s="14"/>
      <c r="K143" s="30">
        <f t="shared" si="40"/>
        <v>0.5</v>
      </c>
      <c r="L143" s="14"/>
      <c r="M143" s="14">
        <v>0.8</v>
      </c>
      <c r="N143" s="14">
        <v>0.2</v>
      </c>
      <c r="O143" s="14">
        <f t="shared" si="41"/>
        <v>1</v>
      </c>
      <c r="P143" s="14">
        <f t="shared" si="42"/>
        <v>1.5</v>
      </c>
      <c r="Q143" s="14"/>
      <c r="R143" s="14">
        <f t="shared" si="43"/>
        <v>1.5</v>
      </c>
      <c r="S143" s="10"/>
      <c r="T143" s="10"/>
      <c r="U143" s="10"/>
    </row>
    <row r="144" spans="1:21" x14ac:dyDescent="0.2">
      <c r="A144" s="93"/>
      <c r="B144" s="121"/>
      <c r="C144" s="76" t="s">
        <v>125</v>
      </c>
      <c r="D144" s="34">
        <v>5</v>
      </c>
      <c r="E144" s="14"/>
      <c r="F144" s="14"/>
      <c r="G144" s="14"/>
      <c r="H144" s="30">
        <f t="shared" si="34"/>
        <v>0</v>
      </c>
      <c r="I144" s="14"/>
      <c r="J144" s="14"/>
      <c r="K144" s="30">
        <f t="shared" si="40"/>
        <v>0</v>
      </c>
      <c r="L144" s="14">
        <v>1.5</v>
      </c>
      <c r="M144" s="14">
        <v>0.4</v>
      </c>
      <c r="N144" s="14">
        <v>4.2</v>
      </c>
      <c r="O144" s="14">
        <f t="shared" si="41"/>
        <v>6.1</v>
      </c>
      <c r="P144" s="14">
        <f t="shared" si="42"/>
        <v>6.1</v>
      </c>
      <c r="Q144" s="14">
        <v>3.4</v>
      </c>
      <c r="R144" s="14">
        <f t="shared" si="43"/>
        <v>9.5</v>
      </c>
      <c r="S144" s="10"/>
      <c r="T144" s="10"/>
      <c r="U144" s="10"/>
    </row>
    <row r="145" spans="1:21" x14ac:dyDescent="0.2">
      <c r="A145" s="93"/>
      <c r="B145" s="121"/>
      <c r="C145" s="76" t="s">
        <v>161</v>
      </c>
      <c r="D145" s="34">
        <v>2</v>
      </c>
      <c r="E145" s="14"/>
      <c r="F145" s="14"/>
      <c r="G145" s="14"/>
      <c r="H145" s="30">
        <f t="shared" si="34"/>
        <v>0</v>
      </c>
      <c r="I145" s="14"/>
      <c r="J145" s="14"/>
      <c r="K145" s="30">
        <f t="shared" si="40"/>
        <v>0</v>
      </c>
      <c r="L145" s="14">
        <v>13</v>
      </c>
      <c r="M145" s="14">
        <v>7</v>
      </c>
      <c r="N145" s="14"/>
      <c r="O145" s="14">
        <f t="shared" si="41"/>
        <v>20</v>
      </c>
      <c r="P145" s="14">
        <f t="shared" si="42"/>
        <v>20</v>
      </c>
      <c r="Q145" s="14"/>
      <c r="R145" s="14">
        <f t="shared" si="43"/>
        <v>20</v>
      </c>
      <c r="S145" s="10"/>
      <c r="T145" s="10"/>
      <c r="U145" s="10"/>
    </row>
    <row r="146" spans="1:21" x14ac:dyDescent="0.2">
      <c r="A146" s="93"/>
      <c r="B146" s="121"/>
      <c r="C146" s="76" t="s">
        <v>138</v>
      </c>
      <c r="D146" s="34">
        <v>6</v>
      </c>
      <c r="E146" s="14"/>
      <c r="F146" s="14">
        <v>8</v>
      </c>
      <c r="G146" s="14"/>
      <c r="H146" s="30">
        <f t="shared" si="34"/>
        <v>8</v>
      </c>
      <c r="I146" s="14"/>
      <c r="J146" s="14"/>
      <c r="K146" s="30">
        <f t="shared" si="40"/>
        <v>8</v>
      </c>
      <c r="L146" s="14">
        <v>5</v>
      </c>
      <c r="M146" s="14">
        <v>9.4</v>
      </c>
      <c r="N146" s="14">
        <v>3.2</v>
      </c>
      <c r="O146" s="14">
        <f t="shared" si="41"/>
        <v>17.600000000000001</v>
      </c>
      <c r="P146" s="14">
        <f t="shared" si="42"/>
        <v>25.6</v>
      </c>
      <c r="Q146" s="14">
        <v>0.5</v>
      </c>
      <c r="R146" s="14">
        <f t="shared" si="43"/>
        <v>26.1</v>
      </c>
      <c r="S146" s="10"/>
      <c r="T146" s="10"/>
      <c r="U146" s="10"/>
    </row>
    <row r="147" spans="1:21" x14ac:dyDescent="0.2">
      <c r="A147" s="93"/>
      <c r="B147" s="121"/>
      <c r="C147" s="76" t="s">
        <v>112</v>
      </c>
      <c r="D147" s="34">
        <v>15</v>
      </c>
      <c r="E147" s="14"/>
      <c r="F147" s="14"/>
      <c r="G147" s="14"/>
      <c r="H147" s="30">
        <f t="shared" si="34"/>
        <v>0</v>
      </c>
      <c r="I147" s="14"/>
      <c r="J147" s="14"/>
      <c r="K147" s="30">
        <f t="shared" si="40"/>
        <v>0</v>
      </c>
      <c r="L147" s="14"/>
      <c r="M147" s="14">
        <v>22.25</v>
      </c>
      <c r="N147" s="14">
        <v>20.149999999999999</v>
      </c>
      <c r="O147" s="14">
        <f t="shared" si="41"/>
        <v>42.4</v>
      </c>
      <c r="P147" s="14">
        <f t="shared" si="42"/>
        <v>42.4</v>
      </c>
      <c r="Q147" s="14">
        <v>2</v>
      </c>
      <c r="R147" s="14">
        <f t="shared" si="43"/>
        <v>44.4</v>
      </c>
      <c r="S147" s="10"/>
      <c r="T147" s="10"/>
      <c r="U147" s="10"/>
    </row>
    <row r="148" spans="1:21" x14ac:dyDescent="0.2">
      <c r="A148" s="93"/>
      <c r="B148" s="121"/>
      <c r="C148" s="76" t="s">
        <v>144</v>
      </c>
      <c r="D148" s="34">
        <v>13</v>
      </c>
      <c r="E148" s="14">
        <v>1.7</v>
      </c>
      <c r="F148" s="14">
        <v>2</v>
      </c>
      <c r="G148" s="14">
        <v>0.3</v>
      </c>
      <c r="H148" s="30">
        <f t="shared" si="34"/>
        <v>4</v>
      </c>
      <c r="I148" s="14"/>
      <c r="J148" s="14"/>
      <c r="K148" s="30">
        <f t="shared" si="40"/>
        <v>4</v>
      </c>
      <c r="L148" s="14">
        <v>5.4</v>
      </c>
      <c r="M148" s="14">
        <v>15.3</v>
      </c>
      <c r="N148" s="14">
        <v>9.11</v>
      </c>
      <c r="O148" s="14">
        <f t="shared" si="41"/>
        <v>29.810000000000002</v>
      </c>
      <c r="P148" s="14">
        <f t="shared" si="42"/>
        <v>33.81</v>
      </c>
      <c r="Q148" s="14">
        <v>0.6</v>
      </c>
      <c r="R148" s="14">
        <f t="shared" si="43"/>
        <v>34.410000000000004</v>
      </c>
      <c r="S148" s="10"/>
      <c r="T148" s="10"/>
      <c r="U148" s="10"/>
    </row>
    <row r="149" spans="1:21" x14ac:dyDescent="0.2">
      <c r="A149" s="93"/>
      <c r="B149" s="121"/>
      <c r="C149" s="76" t="s">
        <v>116</v>
      </c>
      <c r="D149" s="34">
        <v>27</v>
      </c>
      <c r="E149" s="14">
        <v>4.6500000000000004</v>
      </c>
      <c r="F149" s="14">
        <v>25.93</v>
      </c>
      <c r="G149" s="14">
        <v>0.75</v>
      </c>
      <c r="H149" s="30">
        <f t="shared" si="34"/>
        <v>31.33</v>
      </c>
      <c r="I149" s="14">
        <v>7.8</v>
      </c>
      <c r="J149" s="14"/>
      <c r="K149" s="30">
        <f t="shared" si="40"/>
        <v>39.129999999999995</v>
      </c>
      <c r="L149" s="14">
        <v>12.8</v>
      </c>
      <c r="M149" s="14">
        <v>25.87</v>
      </c>
      <c r="N149" s="14">
        <v>8.2100000000000009</v>
      </c>
      <c r="O149" s="14">
        <f t="shared" si="41"/>
        <v>46.88</v>
      </c>
      <c r="P149" s="14">
        <f t="shared" si="42"/>
        <v>86.009999999999991</v>
      </c>
      <c r="Q149" s="14">
        <v>35.9</v>
      </c>
      <c r="R149" s="14">
        <f t="shared" si="43"/>
        <v>121.91</v>
      </c>
      <c r="S149" s="10"/>
      <c r="T149" s="10"/>
      <c r="U149" s="10"/>
    </row>
    <row r="150" spans="1:21" x14ac:dyDescent="0.2">
      <c r="A150" s="93"/>
      <c r="B150" s="121"/>
      <c r="C150" s="76" t="s">
        <v>158</v>
      </c>
      <c r="D150" s="34">
        <v>7</v>
      </c>
      <c r="E150" s="14"/>
      <c r="F150" s="14">
        <v>0.7</v>
      </c>
      <c r="G150" s="14"/>
      <c r="H150" s="30">
        <f t="shared" si="34"/>
        <v>0.7</v>
      </c>
      <c r="I150" s="14"/>
      <c r="J150" s="14">
        <v>0.3</v>
      </c>
      <c r="K150" s="30">
        <f t="shared" si="40"/>
        <v>1</v>
      </c>
      <c r="L150" s="14"/>
      <c r="M150" s="14">
        <v>0.8</v>
      </c>
      <c r="N150" s="14">
        <v>0.55000000000000004</v>
      </c>
      <c r="O150" s="14">
        <f t="shared" si="41"/>
        <v>1.35</v>
      </c>
      <c r="P150" s="14">
        <f t="shared" si="42"/>
        <v>2.35</v>
      </c>
      <c r="Q150" s="14">
        <v>0.5</v>
      </c>
      <c r="R150" s="14">
        <f t="shared" si="43"/>
        <v>2.85</v>
      </c>
      <c r="S150" s="10"/>
      <c r="T150" s="10"/>
      <c r="U150" s="10"/>
    </row>
    <row r="151" spans="1:21" x14ac:dyDescent="0.2">
      <c r="A151" s="93"/>
      <c r="B151" s="121"/>
      <c r="C151" s="76" t="s">
        <v>146</v>
      </c>
      <c r="D151" s="34">
        <v>24</v>
      </c>
      <c r="E151" s="14">
        <v>3.15</v>
      </c>
      <c r="F151" s="14">
        <v>10.9</v>
      </c>
      <c r="G151" s="14">
        <v>1</v>
      </c>
      <c r="H151" s="30">
        <f t="shared" si="34"/>
        <v>15.05</v>
      </c>
      <c r="I151" s="14">
        <v>0.45</v>
      </c>
      <c r="J151" s="14"/>
      <c r="K151" s="30">
        <f t="shared" si="40"/>
        <v>15.5</v>
      </c>
      <c r="L151" s="14">
        <v>10</v>
      </c>
      <c r="M151" s="14">
        <v>13.65</v>
      </c>
      <c r="N151" s="14">
        <v>5.05</v>
      </c>
      <c r="O151" s="14">
        <f t="shared" si="41"/>
        <v>28.7</v>
      </c>
      <c r="P151" s="14">
        <f t="shared" si="42"/>
        <v>44.2</v>
      </c>
      <c r="Q151" s="14">
        <v>29.92</v>
      </c>
      <c r="R151" s="14">
        <f t="shared" si="43"/>
        <v>74.12</v>
      </c>
      <c r="S151" s="10"/>
      <c r="T151" s="10"/>
      <c r="U151" s="10"/>
    </row>
    <row r="152" spans="1:21" x14ac:dyDescent="0.2">
      <c r="A152" s="93"/>
      <c r="B152" s="121"/>
      <c r="C152" s="76" t="s">
        <v>115</v>
      </c>
      <c r="D152" s="34">
        <v>1</v>
      </c>
      <c r="E152" s="14"/>
      <c r="F152" s="14"/>
      <c r="G152" s="14"/>
      <c r="H152" s="30">
        <f t="shared" si="34"/>
        <v>0</v>
      </c>
      <c r="I152" s="14"/>
      <c r="J152" s="14"/>
      <c r="K152" s="30">
        <f t="shared" si="40"/>
        <v>0</v>
      </c>
      <c r="L152" s="14"/>
      <c r="M152" s="14"/>
      <c r="N152" s="14"/>
      <c r="O152" s="14">
        <f t="shared" si="41"/>
        <v>0</v>
      </c>
      <c r="P152" s="14">
        <f t="shared" si="42"/>
        <v>0</v>
      </c>
      <c r="Q152" s="14">
        <v>0.8</v>
      </c>
      <c r="R152" s="14">
        <f t="shared" si="43"/>
        <v>0.8</v>
      </c>
      <c r="S152" s="10"/>
      <c r="T152" s="10"/>
      <c r="U152" s="10"/>
    </row>
    <row r="153" spans="1:21" x14ac:dyDescent="0.2">
      <c r="A153" s="93"/>
      <c r="B153" s="121"/>
      <c r="C153" s="76" t="s">
        <v>145</v>
      </c>
      <c r="D153" s="34">
        <v>3</v>
      </c>
      <c r="E153" s="14"/>
      <c r="F153" s="14">
        <v>0.01</v>
      </c>
      <c r="G153" s="14"/>
      <c r="H153" s="30">
        <f t="shared" si="34"/>
        <v>0.01</v>
      </c>
      <c r="I153" s="14"/>
      <c r="J153" s="14"/>
      <c r="K153" s="30">
        <f t="shared" si="40"/>
        <v>0.01</v>
      </c>
      <c r="L153" s="14"/>
      <c r="M153" s="14">
        <v>0.03</v>
      </c>
      <c r="N153" s="14">
        <v>0.22</v>
      </c>
      <c r="O153" s="14">
        <f t="shared" si="41"/>
        <v>0.25</v>
      </c>
      <c r="P153" s="14">
        <f t="shared" si="42"/>
        <v>0.26</v>
      </c>
      <c r="Q153" s="14">
        <v>0.5</v>
      </c>
      <c r="R153" s="14">
        <f t="shared" si="43"/>
        <v>0.76</v>
      </c>
      <c r="S153" s="10"/>
      <c r="T153" s="10"/>
      <c r="U153" s="10"/>
    </row>
    <row r="154" spans="1:21" x14ac:dyDescent="0.2">
      <c r="A154" s="93"/>
      <c r="B154" s="121"/>
      <c r="C154" s="76" t="s">
        <v>136</v>
      </c>
      <c r="D154" s="34">
        <v>3</v>
      </c>
      <c r="E154" s="14"/>
      <c r="F154" s="14"/>
      <c r="G154" s="14">
        <v>1</v>
      </c>
      <c r="H154" s="30">
        <f t="shared" si="34"/>
        <v>1</v>
      </c>
      <c r="I154" s="14"/>
      <c r="J154" s="14"/>
      <c r="K154" s="30">
        <f t="shared" si="40"/>
        <v>1</v>
      </c>
      <c r="L154" s="14"/>
      <c r="M154" s="14">
        <v>0.5</v>
      </c>
      <c r="N154" s="14">
        <v>2</v>
      </c>
      <c r="O154" s="14">
        <f t="shared" si="41"/>
        <v>2.5</v>
      </c>
      <c r="P154" s="14">
        <f t="shared" si="42"/>
        <v>3.5</v>
      </c>
      <c r="Q154" s="14">
        <v>5.0999999999999996</v>
      </c>
      <c r="R154" s="14">
        <f t="shared" si="43"/>
        <v>8.6</v>
      </c>
      <c r="S154" s="10"/>
      <c r="T154" s="10"/>
      <c r="U154" s="10"/>
    </row>
    <row r="155" spans="1:21" x14ac:dyDescent="0.2">
      <c r="A155" s="93"/>
      <c r="B155" s="121"/>
      <c r="C155" s="76" t="s">
        <v>150</v>
      </c>
      <c r="D155" s="34">
        <v>18</v>
      </c>
      <c r="E155" s="14"/>
      <c r="F155" s="14">
        <v>0.1</v>
      </c>
      <c r="G155" s="14">
        <v>0.1</v>
      </c>
      <c r="H155" s="30">
        <f t="shared" si="34"/>
        <v>0.2</v>
      </c>
      <c r="I155" s="14">
        <v>0.35</v>
      </c>
      <c r="J155" s="14"/>
      <c r="K155" s="30">
        <f t="shared" si="40"/>
        <v>0.55000000000000004</v>
      </c>
      <c r="L155" s="14"/>
      <c r="M155" s="14">
        <v>34.4</v>
      </c>
      <c r="N155" s="14">
        <v>18.55</v>
      </c>
      <c r="O155" s="14">
        <f t="shared" si="41"/>
        <v>52.95</v>
      </c>
      <c r="P155" s="14">
        <f t="shared" si="42"/>
        <v>53.5</v>
      </c>
      <c r="Q155" s="14">
        <v>4</v>
      </c>
      <c r="R155" s="14">
        <f t="shared" si="43"/>
        <v>57.5</v>
      </c>
      <c r="S155" s="10"/>
      <c r="T155" s="10"/>
      <c r="U155" s="10"/>
    </row>
    <row r="156" spans="1:21" x14ac:dyDescent="0.2">
      <c r="A156" s="93"/>
      <c r="B156" s="124"/>
      <c r="C156" s="78" t="s">
        <v>124</v>
      </c>
      <c r="D156" s="64"/>
      <c r="E156" s="36"/>
      <c r="F156" s="36"/>
      <c r="G156" s="36"/>
      <c r="H156" s="65"/>
      <c r="I156" s="36"/>
      <c r="J156" s="36"/>
      <c r="K156" s="65"/>
      <c r="L156" s="36"/>
      <c r="M156" s="36"/>
      <c r="N156" s="36"/>
      <c r="O156" s="36"/>
      <c r="P156" s="36"/>
      <c r="Q156" s="36"/>
      <c r="R156" s="36"/>
      <c r="S156" s="10"/>
      <c r="T156" s="10"/>
      <c r="U156" s="10"/>
    </row>
    <row r="157" spans="1:21" x14ac:dyDescent="0.2">
      <c r="A157" s="93"/>
      <c r="B157" s="121" t="s">
        <v>427</v>
      </c>
      <c r="C157" s="76" t="s">
        <v>131</v>
      </c>
      <c r="D157" s="34">
        <v>85</v>
      </c>
      <c r="E157" s="14">
        <v>7.21</v>
      </c>
      <c r="F157" s="14">
        <v>0.15</v>
      </c>
      <c r="G157" s="14">
        <v>5.2</v>
      </c>
      <c r="H157" s="30">
        <f t="shared" si="34"/>
        <v>12.56</v>
      </c>
      <c r="I157" s="14">
        <v>1.7</v>
      </c>
      <c r="J157" s="14">
        <v>0.75</v>
      </c>
      <c r="K157" s="30">
        <f t="shared" si="40"/>
        <v>15.01</v>
      </c>
      <c r="L157" s="14">
        <v>0.75</v>
      </c>
      <c r="M157" s="14">
        <v>24.04</v>
      </c>
      <c r="N157" s="14">
        <v>10.15</v>
      </c>
      <c r="O157" s="14">
        <f t="shared" ref="O157:O184" si="44">+SUM(L157:N157)</f>
        <v>34.94</v>
      </c>
      <c r="P157" s="14">
        <f t="shared" ref="P157:P184" si="45">+SUM(K157+O157)</f>
        <v>49.949999999999996</v>
      </c>
      <c r="Q157" s="14">
        <v>9.31</v>
      </c>
      <c r="R157" s="14">
        <f t="shared" si="43"/>
        <v>59.26</v>
      </c>
      <c r="S157" s="10"/>
      <c r="T157" s="10"/>
      <c r="U157" s="10"/>
    </row>
    <row r="158" spans="1:21" x14ac:dyDescent="0.2">
      <c r="A158" s="93"/>
      <c r="B158" s="121"/>
      <c r="C158" s="76" t="s">
        <v>128</v>
      </c>
      <c r="D158" s="34">
        <v>10</v>
      </c>
      <c r="E158" s="14"/>
      <c r="F158" s="14"/>
      <c r="G158" s="14"/>
      <c r="H158" s="30">
        <f t="shared" si="34"/>
        <v>0</v>
      </c>
      <c r="I158" s="14"/>
      <c r="J158" s="14"/>
      <c r="K158" s="30">
        <f t="shared" si="40"/>
        <v>0</v>
      </c>
      <c r="L158" s="14"/>
      <c r="M158" s="14">
        <v>2.31</v>
      </c>
      <c r="N158" s="14">
        <v>3.1</v>
      </c>
      <c r="O158" s="14">
        <f t="shared" si="44"/>
        <v>5.41</v>
      </c>
      <c r="P158" s="14">
        <f t="shared" si="45"/>
        <v>5.41</v>
      </c>
      <c r="Q158" s="14"/>
      <c r="R158" s="14">
        <f t="shared" si="43"/>
        <v>5.41</v>
      </c>
      <c r="S158" s="10"/>
      <c r="T158" s="10"/>
      <c r="U158" s="10"/>
    </row>
    <row r="159" spans="1:21" x14ac:dyDescent="0.2">
      <c r="A159" s="93"/>
      <c r="B159" s="121"/>
      <c r="C159" s="76" t="s">
        <v>152</v>
      </c>
      <c r="D159" s="34">
        <v>6</v>
      </c>
      <c r="E159" s="14"/>
      <c r="F159" s="14"/>
      <c r="G159" s="14"/>
      <c r="H159" s="30">
        <f t="shared" si="34"/>
        <v>0</v>
      </c>
      <c r="I159" s="14"/>
      <c r="J159" s="14"/>
      <c r="K159" s="30">
        <f t="shared" si="40"/>
        <v>0</v>
      </c>
      <c r="L159" s="14"/>
      <c r="M159" s="14">
        <v>1</v>
      </c>
      <c r="N159" s="14"/>
      <c r="O159" s="14">
        <f t="shared" si="44"/>
        <v>1</v>
      </c>
      <c r="P159" s="14">
        <f t="shared" si="45"/>
        <v>1</v>
      </c>
      <c r="Q159" s="14">
        <v>0.01</v>
      </c>
      <c r="R159" s="14">
        <f t="shared" si="43"/>
        <v>1.01</v>
      </c>
      <c r="S159" s="10"/>
      <c r="T159" s="10"/>
      <c r="U159" s="10"/>
    </row>
    <row r="160" spans="1:21" x14ac:dyDescent="0.2">
      <c r="A160" s="93"/>
      <c r="B160" s="121"/>
      <c r="C160" s="76" t="s">
        <v>160</v>
      </c>
      <c r="D160" s="34">
        <v>33</v>
      </c>
      <c r="E160" s="14">
        <v>5.63</v>
      </c>
      <c r="F160" s="14">
        <v>0.2</v>
      </c>
      <c r="G160" s="14">
        <v>1.05</v>
      </c>
      <c r="H160" s="30">
        <f t="shared" si="34"/>
        <v>6.88</v>
      </c>
      <c r="I160" s="14"/>
      <c r="J160" s="14">
        <v>0.12</v>
      </c>
      <c r="K160" s="30">
        <f t="shared" si="40"/>
        <v>7</v>
      </c>
      <c r="L160" s="14"/>
      <c r="M160" s="14">
        <v>6.73</v>
      </c>
      <c r="N160" s="14">
        <v>4.4800000000000004</v>
      </c>
      <c r="O160" s="14">
        <f t="shared" si="44"/>
        <v>11.21</v>
      </c>
      <c r="P160" s="14">
        <f t="shared" si="45"/>
        <v>18.21</v>
      </c>
      <c r="Q160" s="14">
        <v>0.32</v>
      </c>
      <c r="R160" s="14">
        <f t="shared" si="43"/>
        <v>18.53</v>
      </c>
      <c r="S160" s="10"/>
      <c r="T160" s="10"/>
      <c r="U160" s="10"/>
    </row>
    <row r="161" spans="1:21" x14ac:dyDescent="0.2">
      <c r="A161" s="93"/>
      <c r="B161" s="121"/>
      <c r="C161" s="76" t="s">
        <v>113</v>
      </c>
      <c r="D161" s="34">
        <v>68</v>
      </c>
      <c r="E161" s="14">
        <v>5.33</v>
      </c>
      <c r="F161" s="14">
        <v>1</v>
      </c>
      <c r="G161" s="14">
        <v>0.05</v>
      </c>
      <c r="H161" s="30">
        <f t="shared" si="34"/>
        <v>6.38</v>
      </c>
      <c r="I161" s="14">
        <v>0.13</v>
      </c>
      <c r="J161" s="14">
        <v>0.36</v>
      </c>
      <c r="K161" s="30">
        <f t="shared" si="40"/>
        <v>6.87</v>
      </c>
      <c r="L161" s="14"/>
      <c r="M161" s="14">
        <v>16.739999999999998</v>
      </c>
      <c r="N161" s="14">
        <v>2.4500000000000002</v>
      </c>
      <c r="O161" s="14">
        <f t="shared" si="44"/>
        <v>19.189999999999998</v>
      </c>
      <c r="P161" s="14">
        <f t="shared" si="45"/>
        <v>26.06</v>
      </c>
      <c r="Q161" s="14">
        <v>2.5099999999999998</v>
      </c>
      <c r="R161" s="14">
        <f t="shared" si="43"/>
        <v>28.57</v>
      </c>
      <c r="S161" s="10"/>
      <c r="T161" s="10"/>
      <c r="U161" s="10"/>
    </row>
    <row r="162" spans="1:21" x14ac:dyDescent="0.2">
      <c r="A162" s="93"/>
      <c r="B162" s="121"/>
      <c r="C162" s="76" t="s">
        <v>159</v>
      </c>
      <c r="D162" s="34">
        <v>5</v>
      </c>
      <c r="E162" s="14">
        <v>10</v>
      </c>
      <c r="F162" s="14">
        <v>2</v>
      </c>
      <c r="G162" s="14">
        <v>0.3</v>
      </c>
      <c r="H162" s="30">
        <f t="shared" si="34"/>
        <v>12.3</v>
      </c>
      <c r="I162" s="14"/>
      <c r="J162" s="14"/>
      <c r="K162" s="30">
        <f t="shared" si="40"/>
        <v>12.3</v>
      </c>
      <c r="L162" s="14">
        <v>0.4</v>
      </c>
      <c r="M162" s="14">
        <v>19.5</v>
      </c>
      <c r="N162" s="14"/>
      <c r="O162" s="14">
        <f t="shared" si="44"/>
        <v>19.899999999999999</v>
      </c>
      <c r="P162" s="14">
        <f t="shared" si="45"/>
        <v>32.200000000000003</v>
      </c>
      <c r="Q162" s="14">
        <v>36</v>
      </c>
      <c r="R162" s="14">
        <f t="shared" si="43"/>
        <v>68.2</v>
      </c>
      <c r="S162" s="10"/>
      <c r="T162" s="10"/>
      <c r="U162" s="10"/>
    </row>
    <row r="163" spans="1:21" x14ac:dyDescent="0.2">
      <c r="A163" s="93"/>
      <c r="B163" s="121"/>
      <c r="C163" s="76" t="s">
        <v>143</v>
      </c>
      <c r="D163" s="34">
        <v>1</v>
      </c>
      <c r="E163" s="14"/>
      <c r="F163" s="14"/>
      <c r="G163" s="14"/>
      <c r="H163" s="30">
        <f t="shared" si="34"/>
        <v>0</v>
      </c>
      <c r="I163" s="14"/>
      <c r="J163" s="14"/>
      <c r="K163" s="30">
        <f t="shared" si="40"/>
        <v>0</v>
      </c>
      <c r="L163" s="14">
        <v>0.35</v>
      </c>
      <c r="M163" s="14"/>
      <c r="N163" s="14"/>
      <c r="O163" s="14">
        <f t="shared" si="44"/>
        <v>0.35</v>
      </c>
      <c r="P163" s="14">
        <f t="shared" si="45"/>
        <v>0.35</v>
      </c>
      <c r="Q163" s="14"/>
      <c r="R163" s="14">
        <f t="shared" si="43"/>
        <v>0.35</v>
      </c>
      <c r="S163" s="10"/>
      <c r="T163" s="10"/>
      <c r="U163" s="10"/>
    </row>
    <row r="164" spans="1:21" x14ac:dyDescent="0.2">
      <c r="A164" s="93"/>
      <c r="B164" s="121"/>
      <c r="C164" s="76" t="s">
        <v>153</v>
      </c>
      <c r="D164" s="34">
        <v>4</v>
      </c>
      <c r="E164" s="14">
        <v>28</v>
      </c>
      <c r="F164" s="14"/>
      <c r="G164" s="14"/>
      <c r="H164" s="30">
        <f t="shared" si="34"/>
        <v>28</v>
      </c>
      <c r="I164" s="14"/>
      <c r="J164" s="14"/>
      <c r="K164" s="30">
        <f t="shared" si="40"/>
        <v>28</v>
      </c>
      <c r="L164" s="14"/>
      <c r="M164" s="14">
        <v>0.18</v>
      </c>
      <c r="N164" s="14"/>
      <c r="O164" s="14">
        <f t="shared" si="44"/>
        <v>0.18</v>
      </c>
      <c r="P164" s="14">
        <f t="shared" si="45"/>
        <v>28.18</v>
      </c>
      <c r="Q164" s="14"/>
      <c r="R164" s="14">
        <f t="shared" si="43"/>
        <v>28.18</v>
      </c>
      <c r="S164" s="10"/>
      <c r="T164" s="10"/>
      <c r="U164" s="10"/>
    </row>
    <row r="165" spans="1:21" x14ac:dyDescent="0.2">
      <c r="A165" s="93"/>
      <c r="B165" s="121"/>
      <c r="C165" s="78" t="s">
        <v>478</v>
      </c>
      <c r="D165" s="64"/>
      <c r="E165" s="36"/>
      <c r="F165" s="36"/>
      <c r="G165" s="36"/>
      <c r="H165" s="65"/>
      <c r="I165" s="36"/>
      <c r="J165" s="36"/>
      <c r="K165" s="65"/>
      <c r="L165" s="36"/>
      <c r="M165" s="36"/>
      <c r="N165" s="36"/>
      <c r="O165" s="36"/>
      <c r="P165" s="36"/>
      <c r="Q165" s="36"/>
      <c r="R165" s="36"/>
      <c r="S165" s="10"/>
      <c r="T165" s="10"/>
      <c r="U165" s="10"/>
    </row>
    <row r="166" spans="1:21" x14ac:dyDescent="0.2">
      <c r="A166" s="93"/>
      <c r="B166" s="121"/>
      <c r="C166" s="76" t="s">
        <v>142</v>
      </c>
      <c r="D166" s="34">
        <v>2</v>
      </c>
      <c r="E166" s="14">
        <v>0.7</v>
      </c>
      <c r="F166" s="14"/>
      <c r="G166" s="14"/>
      <c r="H166" s="30">
        <f t="shared" si="34"/>
        <v>0.7</v>
      </c>
      <c r="I166" s="14"/>
      <c r="J166" s="14"/>
      <c r="K166" s="30">
        <f t="shared" si="40"/>
        <v>0.7</v>
      </c>
      <c r="L166" s="14">
        <v>5.4</v>
      </c>
      <c r="M166" s="14">
        <v>0.3</v>
      </c>
      <c r="N166" s="14"/>
      <c r="O166" s="14">
        <f t="shared" si="44"/>
        <v>5.7</v>
      </c>
      <c r="P166" s="14">
        <f t="shared" si="45"/>
        <v>6.4</v>
      </c>
      <c r="Q166" s="14"/>
      <c r="R166" s="14">
        <f t="shared" si="43"/>
        <v>6.4</v>
      </c>
      <c r="S166" s="10"/>
      <c r="T166" s="10"/>
      <c r="U166" s="10"/>
    </row>
    <row r="167" spans="1:21" x14ac:dyDescent="0.2">
      <c r="A167" s="93"/>
      <c r="B167" s="121"/>
      <c r="C167" s="76" t="s">
        <v>133</v>
      </c>
      <c r="D167" s="34">
        <v>14</v>
      </c>
      <c r="E167" s="14">
        <v>0.5</v>
      </c>
      <c r="F167" s="14">
        <v>0.01</v>
      </c>
      <c r="G167" s="14">
        <v>4</v>
      </c>
      <c r="H167" s="30">
        <f t="shared" si="34"/>
        <v>4.51</v>
      </c>
      <c r="I167" s="14"/>
      <c r="J167" s="14">
        <v>0.2</v>
      </c>
      <c r="K167" s="30">
        <f t="shared" si="40"/>
        <v>4.71</v>
      </c>
      <c r="L167" s="14"/>
      <c r="M167" s="14">
        <v>8.4499999999999993</v>
      </c>
      <c r="N167" s="14">
        <v>9.1999999999999993</v>
      </c>
      <c r="O167" s="14">
        <f t="shared" si="44"/>
        <v>17.649999999999999</v>
      </c>
      <c r="P167" s="14">
        <f t="shared" si="45"/>
        <v>22.36</v>
      </c>
      <c r="Q167" s="14">
        <v>5.75</v>
      </c>
      <c r="R167" s="14">
        <f t="shared" si="43"/>
        <v>28.11</v>
      </c>
      <c r="S167" s="10"/>
      <c r="T167" s="10"/>
      <c r="U167" s="10"/>
    </row>
    <row r="168" spans="1:21" x14ac:dyDescent="0.2">
      <c r="A168" s="93"/>
      <c r="B168" s="121"/>
      <c r="C168" s="76" t="s">
        <v>134</v>
      </c>
      <c r="D168" s="34">
        <v>25</v>
      </c>
      <c r="E168" s="14">
        <v>6.02</v>
      </c>
      <c r="F168" s="14">
        <v>8.8000000000000007</v>
      </c>
      <c r="G168" s="14">
        <v>6.8</v>
      </c>
      <c r="H168" s="30">
        <f t="shared" si="34"/>
        <v>21.62</v>
      </c>
      <c r="I168" s="14"/>
      <c r="J168" s="14"/>
      <c r="K168" s="30">
        <f t="shared" si="40"/>
        <v>21.62</v>
      </c>
      <c r="L168" s="14"/>
      <c r="M168" s="14">
        <v>11.7</v>
      </c>
      <c r="N168" s="14">
        <v>1.1200000000000001</v>
      </c>
      <c r="O168" s="14">
        <f t="shared" si="44"/>
        <v>12.82</v>
      </c>
      <c r="P168" s="14">
        <f t="shared" si="45"/>
        <v>34.44</v>
      </c>
      <c r="Q168" s="14">
        <v>11.52</v>
      </c>
      <c r="R168" s="14">
        <f t="shared" si="43"/>
        <v>45.959999999999994</v>
      </c>
      <c r="S168" s="10"/>
      <c r="T168" s="10"/>
      <c r="U168" s="10"/>
    </row>
    <row r="169" spans="1:21" x14ac:dyDescent="0.2">
      <c r="A169" s="93"/>
      <c r="B169" s="121"/>
      <c r="C169" s="76" t="s">
        <v>135</v>
      </c>
      <c r="D169" s="34">
        <v>0</v>
      </c>
      <c r="E169" s="14"/>
      <c r="F169" s="14"/>
      <c r="G169" s="14"/>
      <c r="H169" s="30">
        <f t="shared" si="34"/>
        <v>0</v>
      </c>
      <c r="I169" s="14"/>
      <c r="J169" s="14"/>
      <c r="K169" s="30">
        <f t="shared" si="40"/>
        <v>0</v>
      </c>
      <c r="L169" s="14"/>
      <c r="M169" s="14"/>
      <c r="N169" s="14"/>
      <c r="O169" s="14">
        <f t="shared" si="44"/>
        <v>0</v>
      </c>
      <c r="P169" s="14">
        <f t="shared" si="45"/>
        <v>0</v>
      </c>
      <c r="Q169" s="14"/>
      <c r="R169" s="14">
        <f t="shared" si="43"/>
        <v>0</v>
      </c>
      <c r="S169" s="10"/>
      <c r="T169" s="10"/>
      <c r="U169" s="10"/>
    </row>
    <row r="170" spans="1:21" x14ac:dyDescent="0.2">
      <c r="A170" s="93"/>
      <c r="B170" s="124"/>
      <c r="C170" s="76" t="s">
        <v>110</v>
      </c>
      <c r="D170" s="34">
        <v>1</v>
      </c>
      <c r="E170" s="14"/>
      <c r="F170" s="14"/>
      <c r="G170" s="14"/>
      <c r="H170" s="30">
        <f t="shared" si="34"/>
        <v>0</v>
      </c>
      <c r="I170" s="14"/>
      <c r="J170" s="14"/>
      <c r="K170" s="30">
        <f t="shared" si="40"/>
        <v>0</v>
      </c>
      <c r="L170" s="14"/>
      <c r="M170" s="14">
        <v>0.1</v>
      </c>
      <c r="N170" s="14"/>
      <c r="O170" s="14">
        <f t="shared" si="44"/>
        <v>0.1</v>
      </c>
      <c r="P170" s="14">
        <f t="shared" si="45"/>
        <v>0.1</v>
      </c>
      <c r="Q170" s="14">
        <v>0.3</v>
      </c>
      <c r="R170" s="14">
        <f t="shared" si="43"/>
        <v>0.4</v>
      </c>
      <c r="S170" s="10"/>
      <c r="T170" s="10"/>
      <c r="U170" s="10"/>
    </row>
    <row r="171" spans="1:21" x14ac:dyDescent="0.2">
      <c r="A171" s="93"/>
      <c r="B171" s="121" t="s">
        <v>118</v>
      </c>
      <c r="C171" s="76" t="s">
        <v>323</v>
      </c>
      <c r="D171" s="34">
        <v>202</v>
      </c>
      <c r="E171" s="14">
        <v>1.76</v>
      </c>
      <c r="F171" s="14">
        <v>3.13</v>
      </c>
      <c r="G171" s="14">
        <v>1.91</v>
      </c>
      <c r="H171" s="30">
        <f t="shared" si="34"/>
        <v>6.8</v>
      </c>
      <c r="I171" s="14">
        <v>13.93</v>
      </c>
      <c r="J171" s="14"/>
      <c r="K171" s="30">
        <f t="shared" si="40"/>
        <v>20.73</v>
      </c>
      <c r="L171" s="14">
        <v>5.47</v>
      </c>
      <c r="M171" s="14">
        <v>43.71</v>
      </c>
      <c r="N171" s="14">
        <v>20.8</v>
      </c>
      <c r="O171" s="14">
        <f t="shared" si="44"/>
        <v>69.98</v>
      </c>
      <c r="P171" s="14">
        <f t="shared" si="45"/>
        <v>90.710000000000008</v>
      </c>
      <c r="Q171" s="14">
        <v>24.51</v>
      </c>
      <c r="R171" s="14">
        <f t="shared" si="43"/>
        <v>115.22000000000001</v>
      </c>
      <c r="S171" s="10"/>
      <c r="T171" s="10"/>
      <c r="U171" s="10"/>
    </row>
    <row r="172" spans="1:21" x14ac:dyDescent="0.2">
      <c r="A172" s="93"/>
      <c r="B172" s="121"/>
      <c r="C172" s="76" t="s">
        <v>155</v>
      </c>
      <c r="D172" s="34">
        <v>49</v>
      </c>
      <c r="E172" s="14"/>
      <c r="F172" s="14">
        <v>1</v>
      </c>
      <c r="G172" s="14"/>
      <c r="H172" s="30">
        <f t="shared" si="34"/>
        <v>1</v>
      </c>
      <c r="I172" s="14">
        <v>0.27</v>
      </c>
      <c r="J172" s="14"/>
      <c r="K172" s="30">
        <f t="shared" si="40"/>
        <v>1.27</v>
      </c>
      <c r="L172" s="14">
        <v>1</v>
      </c>
      <c r="M172" s="14">
        <v>12.97</v>
      </c>
      <c r="N172" s="14">
        <v>11.95</v>
      </c>
      <c r="O172" s="14">
        <f t="shared" si="44"/>
        <v>25.92</v>
      </c>
      <c r="P172" s="14">
        <f t="shared" si="45"/>
        <v>27.19</v>
      </c>
      <c r="Q172" s="14">
        <v>37.01</v>
      </c>
      <c r="R172" s="14">
        <f t="shared" si="43"/>
        <v>64.2</v>
      </c>
      <c r="S172" s="10"/>
      <c r="T172" s="10"/>
      <c r="U172" s="10"/>
    </row>
    <row r="173" spans="1:21" x14ac:dyDescent="0.2">
      <c r="A173" s="93"/>
      <c r="B173" s="121"/>
      <c r="C173" s="78" t="s">
        <v>411</v>
      </c>
      <c r="D173" s="64"/>
      <c r="E173" s="36"/>
      <c r="F173" s="36"/>
      <c r="G173" s="36"/>
      <c r="H173" s="65"/>
      <c r="I173" s="36"/>
      <c r="J173" s="36"/>
      <c r="K173" s="65"/>
      <c r="L173" s="36"/>
      <c r="M173" s="36"/>
      <c r="N173" s="36"/>
      <c r="O173" s="36"/>
      <c r="P173" s="36"/>
      <c r="Q173" s="36"/>
      <c r="R173" s="36"/>
      <c r="S173" s="10"/>
      <c r="T173" s="10"/>
      <c r="U173" s="10"/>
    </row>
    <row r="174" spans="1:21" x14ac:dyDescent="0.2">
      <c r="A174" s="93"/>
      <c r="B174" s="121"/>
      <c r="C174" s="76" t="s">
        <v>139</v>
      </c>
      <c r="D174" s="34">
        <v>65</v>
      </c>
      <c r="E174" s="14">
        <v>0.14000000000000001</v>
      </c>
      <c r="F174" s="14">
        <v>4.3499999999999996</v>
      </c>
      <c r="G174" s="14">
        <v>0.81</v>
      </c>
      <c r="H174" s="30">
        <f t="shared" si="34"/>
        <v>5.2999999999999989</v>
      </c>
      <c r="I174" s="14">
        <v>1.63</v>
      </c>
      <c r="J174" s="14"/>
      <c r="K174" s="30">
        <f t="shared" si="40"/>
        <v>6.9299999999999988</v>
      </c>
      <c r="L174" s="14">
        <v>0.26</v>
      </c>
      <c r="M174" s="14">
        <v>5.95</v>
      </c>
      <c r="N174" s="14">
        <v>2.0299999999999998</v>
      </c>
      <c r="O174" s="14">
        <f t="shared" si="44"/>
        <v>8.24</v>
      </c>
      <c r="P174" s="14">
        <f t="shared" si="45"/>
        <v>15.169999999999998</v>
      </c>
      <c r="Q174" s="14">
        <v>4.32</v>
      </c>
      <c r="R174" s="14">
        <f t="shared" si="43"/>
        <v>19.489999999999998</v>
      </c>
      <c r="S174" s="10"/>
      <c r="T174" s="10"/>
      <c r="U174" s="10"/>
    </row>
    <row r="175" spans="1:21" x14ac:dyDescent="0.2">
      <c r="A175" s="93"/>
      <c r="B175" s="121"/>
      <c r="C175" s="76" t="s">
        <v>157</v>
      </c>
      <c r="D175" s="34">
        <v>89</v>
      </c>
      <c r="E175" s="14">
        <v>0.06</v>
      </c>
      <c r="F175" s="14">
        <v>2.04</v>
      </c>
      <c r="G175" s="14">
        <v>2.3199999999999998</v>
      </c>
      <c r="H175" s="30">
        <f t="shared" si="34"/>
        <v>4.42</v>
      </c>
      <c r="I175" s="14">
        <v>8.7799999999999994</v>
      </c>
      <c r="J175" s="14"/>
      <c r="K175" s="30">
        <f t="shared" si="40"/>
        <v>13.2</v>
      </c>
      <c r="L175" s="14">
        <v>1.58</v>
      </c>
      <c r="M175" s="14">
        <v>27.11</v>
      </c>
      <c r="N175" s="14">
        <v>8.56</v>
      </c>
      <c r="O175" s="14">
        <f t="shared" si="44"/>
        <v>37.25</v>
      </c>
      <c r="P175" s="14">
        <f t="shared" si="45"/>
        <v>50.45</v>
      </c>
      <c r="Q175" s="14">
        <v>22.63</v>
      </c>
      <c r="R175" s="14">
        <f t="shared" si="43"/>
        <v>73.08</v>
      </c>
      <c r="S175" s="10"/>
      <c r="T175" s="10"/>
      <c r="U175" s="10"/>
    </row>
    <row r="176" spans="1:21" x14ac:dyDescent="0.2">
      <c r="A176" s="93"/>
      <c r="B176" s="121"/>
      <c r="C176" s="76" t="s">
        <v>126</v>
      </c>
      <c r="D176" s="34">
        <v>16</v>
      </c>
      <c r="E176" s="14">
        <v>1</v>
      </c>
      <c r="F176" s="14">
        <v>0.37</v>
      </c>
      <c r="G176" s="14">
        <v>0.4</v>
      </c>
      <c r="H176" s="30">
        <f>SUM(E176:G176)</f>
        <v>1.77</v>
      </c>
      <c r="I176" s="14"/>
      <c r="J176" s="14"/>
      <c r="K176" s="30">
        <f t="shared" si="40"/>
        <v>1.77</v>
      </c>
      <c r="L176" s="14"/>
      <c r="M176" s="14">
        <v>6.7</v>
      </c>
      <c r="N176" s="14">
        <v>2.78</v>
      </c>
      <c r="O176" s="14">
        <f t="shared" si="44"/>
        <v>9.48</v>
      </c>
      <c r="P176" s="14">
        <f t="shared" si="45"/>
        <v>11.25</v>
      </c>
      <c r="Q176" s="14">
        <v>12.5</v>
      </c>
      <c r="R176" s="14">
        <f t="shared" si="43"/>
        <v>23.75</v>
      </c>
      <c r="S176" s="10"/>
      <c r="T176" s="10"/>
      <c r="U176" s="10"/>
    </row>
    <row r="177" spans="1:21" x14ac:dyDescent="0.2">
      <c r="A177" s="93"/>
      <c r="B177" s="121"/>
      <c r="C177" s="76" t="s">
        <v>127</v>
      </c>
      <c r="D177" s="34">
        <v>52</v>
      </c>
      <c r="E177" s="14">
        <v>3.2</v>
      </c>
      <c r="F177" s="14">
        <v>8.4</v>
      </c>
      <c r="G177" s="14">
        <v>5.67</v>
      </c>
      <c r="H177" s="30">
        <f>SUM(E177:G177)</f>
        <v>17.270000000000003</v>
      </c>
      <c r="I177" s="14">
        <v>3.91</v>
      </c>
      <c r="J177" s="14"/>
      <c r="K177" s="30">
        <f t="shared" si="40"/>
        <v>21.180000000000003</v>
      </c>
      <c r="L177" s="14">
        <v>1.67</v>
      </c>
      <c r="M177" s="14">
        <v>18.440000000000001</v>
      </c>
      <c r="N177" s="14">
        <v>4.17</v>
      </c>
      <c r="O177" s="14">
        <f t="shared" si="44"/>
        <v>24.28</v>
      </c>
      <c r="P177" s="14">
        <f t="shared" si="45"/>
        <v>45.460000000000008</v>
      </c>
      <c r="Q177" s="14">
        <v>9.9499999999999993</v>
      </c>
      <c r="R177" s="14">
        <f t="shared" si="43"/>
        <v>55.410000000000011</v>
      </c>
      <c r="S177" s="10"/>
      <c r="T177" s="10"/>
      <c r="U177" s="10"/>
    </row>
    <row r="178" spans="1:21" x14ac:dyDescent="0.2">
      <c r="A178" s="93"/>
      <c r="B178" s="121"/>
      <c r="C178" s="76" t="s">
        <v>154</v>
      </c>
      <c r="D178" s="34">
        <v>11</v>
      </c>
      <c r="E178" s="14"/>
      <c r="F178" s="14">
        <v>0.5</v>
      </c>
      <c r="G178" s="14">
        <v>0.25</v>
      </c>
      <c r="H178" s="30">
        <f>SUM(E178:G178)</f>
        <v>0.75</v>
      </c>
      <c r="I178" s="14"/>
      <c r="J178" s="14"/>
      <c r="K178" s="30">
        <f t="shared" si="40"/>
        <v>0.75</v>
      </c>
      <c r="L178" s="14">
        <v>0.1</v>
      </c>
      <c r="M178" s="14">
        <v>7.88</v>
      </c>
      <c r="N178" s="14">
        <v>4.8</v>
      </c>
      <c r="O178" s="14">
        <f t="shared" si="44"/>
        <v>12.78</v>
      </c>
      <c r="P178" s="14">
        <f t="shared" si="45"/>
        <v>13.53</v>
      </c>
      <c r="Q178" s="14">
        <v>10.07</v>
      </c>
      <c r="R178" s="14">
        <f t="shared" si="43"/>
        <v>23.6</v>
      </c>
      <c r="S178" s="10"/>
      <c r="T178" s="10"/>
      <c r="U178" s="10"/>
    </row>
    <row r="179" spans="1:21" x14ac:dyDescent="0.2">
      <c r="A179" s="93"/>
      <c r="B179" s="121"/>
      <c r="C179" s="76" t="s">
        <v>132</v>
      </c>
      <c r="D179" s="34">
        <v>112</v>
      </c>
      <c r="E179" s="14">
        <v>1.1100000000000001</v>
      </c>
      <c r="F179" s="14">
        <v>0.68</v>
      </c>
      <c r="G179" s="14">
        <v>0.06</v>
      </c>
      <c r="H179" s="30">
        <f>SUM(E179:G179)</f>
        <v>1.85</v>
      </c>
      <c r="I179" s="14">
        <v>8.17</v>
      </c>
      <c r="J179" s="14"/>
      <c r="K179" s="30">
        <f t="shared" si="40"/>
        <v>10.02</v>
      </c>
      <c r="L179" s="14">
        <v>1.52</v>
      </c>
      <c r="M179" s="14">
        <v>5.43</v>
      </c>
      <c r="N179" s="14">
        <v>0.06</v>
      </c>
      <c r="O179" s="14">
        <f t="shared" si="44"/>
        <v>7.0099999999999989</v>
      </c>
      <c r="P179" s="14">
        <f t="shared" si="45"/>
        <v>17.029999999999998</v>
      </c>
      <c r="Q179" s="14">
        <v>0.03</v>
      </c>
      <c r="R179" s="14">
        <f t="shared" si="43"/>
        <v>17.059999999999999</v>
      </c>
      <c r="S179" s="10"/>
      <c r="T179" s="10"/>
      <c r="U179" s="10"/>
    </row>
    <row r="180" spans="1:21" x14ac:dyDescent="0.2">
      <c r="A180" s="93"/>
      <c r="B180" s="121"/>
      <c r="C180" s="76" t="s">
        <v>120</v>
      </c>
      <c r="D180" s="34">
        <v>34</v>
      </c>
      <c r="E180" s="14">
        <v>10.47</v>
      </c>
      <c r="F180" s="14">
        <v>28</v>
      </c>
      <c r="G180" s="14">
        <v>7.0000000000000007E-2</v>
      </c>
      <c r="H180" s="30">
        <f>SUM(E180:G180)</f>
        <v>38.54</v>
      </c>
      <c r="I180" s="14">
        <v>15.54</v>
      </c>
      <c r="J180" s="14"/>
      <c r="K180" s="30">
        <f t="shared" si="40"/>
        <v>54.08</v>
      </c>
      <c r="L180" s="14"/>
      <c r="M180" s="14">
        <v>1.1399999999999999</v>
      </c>
      <c r="N180" s="14">
        <v>0.02</v>
      </c>
      <c r="O180" s="14">
        <f t="shared" si="44"/>
        <v>1.1599999999999999</v>
      </c>
      <c r="P180" s="14">
        <f t="shared" si="45"/>
        <v>55.239999999999995</v>
      </c>
      <c r="Q180" s="14">
        <v>3.01</v>
      </c>
      <c r="R180" s="14">
        <f t="shared" si="43"/>
        <v>58.249999999999993</v>
      </c>
      <c r="S180" s="10"/>
      <c r="T180" s="10"/>
      <c r="U180" s="10"/>
    </row>
    <row r="181" spans="1:21" x14ac:dyDescent="0.2">
      <c r="A181" s="93"/>
      <c r="B181" s="121"/>
      <c r="C181" s="78" t="s">
        <v>151</v>
      </c>
      <c r="D181" s="64"/>
      <c r="E181" s="36"/>
      <c r="F181" s="36"/>
      <c r="G181" s="36"/>
      <c r="H181" s="65"/>
      <c r="I181" s="36"/>
      <c r="J181" s="36"/>
      <c r="K181" s="65"/>
      <c r="L181" s="36"/>
      <c r="M181" s="36"/>
      <c r="N181" s="36"/>
      <c r="O181" s="36"/>
      <c r="P181" s="36"/>
      <c r="Q181" s="36"/>
      <c r="R181" s="36"/>
      <c r="S181" s="10"/>
      <c r="T181" s="10"/>
      <c r="U181" s="10"/>
    </row>
    <row r="182" spans="1:21" x14ac:dyDescent="0.2">
      <c r="A182" s="93"/>
      <c r="B182" s="124"/>
      <c r="C182" s="78" t="s">
        <v>122</v>
      </c>
      <c r="D182" s="64"/>
      <c r="E182" s="36"/>
      <c r="F182" s="36"/>
      <c r="G182" s="36"/>
      <c r="H182" s="65"/>
      <c r="I182" s="36"/>
      <c r="J182" s="36"/>
      <c r="K182" s="65"/>
      <c r="L182" s="36"/>
      <c r="M182" s="36"/>
      <c r="N182" s="36"/>
      <c r="O182" s="36"/>
      <c r="P182" s="36"/>
      <c r="Q182" s="36"/>
      <c r="R182" s="36"/>
      <c r="S182" s="10"/>
      <c r="T182" s="10"/>
      <c r="U182" s="10"/>
    </row>
    <row r="183" spans="1:21" x14ac:dyDescent="0.2">
      <c r="A183" s="93"/>
      <c r="B183" s="121" t="s">
        <v>111</v>
      </c>
      <c r="C183" s="76" t="s">
        <v>129</v>
      </c>
      <c r="D183" s="34">
        <v>55</v>
      </c>
      <c r="E183" s="14">
        <v>2.0699999999999998</v>
      </c>
      <c r="F183" s="14"/>
      <c r="G183" s="14">
        <v>0.15</v>
      </c>
      <c r="H183" s="30">
        <f t="shared" ref="H183:H254" si="46">SUM(E183:G183)</f>
        <v>2.2199999999999998</v>
      </c>
      <c r="I183" s="14">
        <v>1.56</v>
      </c>
      <c r="J183" s="14"/>
      <c r="K183" s="30">
        <f t="shared" si="40"/>
        <v>3.78</v>
      </c>
      <c r="L183" s="14">
        <v>0.22</v>
      </c>
      <c r="M183" s="14">
        <v>18.38</v>
      </c>
      <c r="N183" s="14">
        <v>1.25</v>
      </c>
      <c r="O183" s="14">
        <f t="shared" si="44"/>
        <v>19.849999999999998</v>
      </c>
      <c r="P183" s="14">
        <f t="shared" si="45"/>
        <v>23.63</v>
      </c>
      <c r="Q183" s="14">
        <v>0.62</v>
      </c>
      <c r="R183" s="14">
        <f t="shared" si="43"/>
        <v>24.25</v>
      </c>
      <c r="S183" s="10"/>
      <c r="T183" s="10"/>
      <c r="U183" s="10"/>
    </row>
    <row r="184" spans="1:21" x14ac:dyDescent="0.2">
      <c r="A184" s="93"/>
      <c r="B184" s="121"/>
      <c r="C184" s="76" t="s">
        <v>121</v>
      </c>
      <c r="D184" s="34">
        <v>198</v>
      </c>
      <c r="E184" s="14">
        <v>0.39</v>
      </c>
      <c r="F184" s="14">
        <v>3.12</v>
      </c>
      <c r="G184" s="14">
        <v>0.03</v>
      </c>
      <c r="H184" s="30">
        <f t="shared" si="46"/>
        <v>3.54</v>
      </c>
      <c r="I184" s="14">
        <v>3.42</v>
      </c>
      <c r="J184" s="14"/>
      <c r="K184" s="30">
        <f t="shared" si="40"/>
        <v>6.96</v>
      </c>
      <c r="L184" s="14"/>
      <c r="M184" s="14">
        <v>3.38</v>
      </c>
      <c r="N184" s="14"/>
      <c r="O184" s="14">
        <f t="shared" si="44"/>
        <v>3.38</v>
      </c>
      <c r="P184" s="14">
        <f t="shared" si="45"/>
        <v>10.34</v>
      </c>
      <c r="Q184" s="14">
        <v>31.19</v>
      </c>
      <c r="R184" s="14">
        <f t="shared" si="43"/>
        <v>41.53</v>
      </c>
      <c r="S184" s="10"/>
      <c r="T184" s="10"/>
      <c r="U184" s="10"/>
    </row>
    <row r="185" spans="1:21" x14ac:dyDescent="0.2">
      <c r="A185" s="93"/>
      <c r="B185" s="121"/>
      <c r="C185" s="76" t="s">
        <v>111</v>
      </c>
      <c r="D185" s="34">
        <v>34</v>
      </c>
      <c r="E185" s="14">
        <v>54.21</v>
      </c>
      <c r="F185" s="14">
        <v>0.62</v>
      </c>
      <c r="G185" s="14">
        <v>6.21</v>
      </c>
      <c r="H185" s="30">
        <f t="shared" si="46"/>
        <v>61.04</v>
      </c>
      <c r="I185" s="14">
        <v>9.64</v>
      </c>
      <c r="J185" s="14">
        <v>6.5</v>
      </c>
      <c r="K185" s="30">
        <f>+SUM(H185:J185)</f>
        <v>77.180000000000007</v>
      </c>
      <c r="L185" s="14">
        <v>7.5</v>
      </c>
      <c r="M185" s="14">
        <v>52.72</v>
      </c>
      <c r="N185" s="14">
        <v>10.34</v>
      </c>
      <c r="O185" s="14">
        <f>+SUM(L185:N185)</f>
        <v>70.56</v>
      </c>
      <c r="P185" s="14">
        <f>+SUM(K185+O185)</f>
        <v>147.74</v>
      </c>
      <c r="Q185" s="14">
        <v>6.12</v>
      </c>
      <c r="R185" s="14">
        <f>+SUM(P185:Q185)</f>
        <v>153.86000000000001</v>
      </c>
      <c r="S185" s="10"/>
      <c r="T185" s="10"/>
      <c r="U185" s="10"/>
    </row>
    <row r="186" spans="1:21" x14ac:dyDescent="0.2">
      <c r="A186" s="93"/>
      <c r="B186" s="121"/>
      <c r="C186" s="76" t="s">
        <v>130</v>
      </c>
      <c r="D186" s="34">
        <v>102</v>
      </c>
      <c r="E186" s="14">
        <v>0.93</v>
      </c>
      <c r="F186" s="14">
        <v>0.43</v>
      </c>
      <c r="G186" s="14">
        <v>0.01</v>
      </c>
      <c r="H186" s="30">
        <f t="shared" si="46"/>
        <v>1.37</v>
      </c>
      <c r="I186" s="14">
        <v>0.73</v>
      </c>
      <c r="J186" s="14"/>
      <c r="K186" s="30">
        <f>+SUM(H186:J186)</f>
        <v>2.1</v>
      </c>
      <c r="L186" s="14">
        <v>16.100000000000001</v>
      </c>
      <c r="M186" s="14">
        <v>28.82</v>
      </c>
      <c r="N186" s="14">
        <v>3.31</v>
      </c>
      <c r="O186" s="14">
        <f>+SUM(L186:N186)</f>
        <v>48.230000000000004</v>
      </c>
      <c r="P186" s="14">
        <f>+SUM(K186+O186)</f>
        <v>50.330000000000005</v>
      </c>
      <c r="Q186" s="14">
        <v>7.82</v>
      </c>
      <c r="R186" s="14">
        <f>+SUM(P186:Q186)</f>
        <v>58.150000000000006</v>
      </c>
      <c r="S186" s="10"/>
      <c r="T186" s="10"/>
      <c r="U186" s="10"/>
    </row>
    <row r="187" spans="1:21" x14ac:dyDescent="0.2">
      <c r="A187" s="93"/>
      <c r="B187" s="121"/>
      <c r="C187" s="76" t="s">
        <v>324</v>
      </c>
      <c r="D187" s="34">
        <v>20</v>
      </c>
      <c r="E187" s="14"/>
      <c r="F187" s="14"/>
      <c r="G187" s="14">
        <v>1.45</v>
      </c>
      <c r="H187" s="30">
        <f t="shared" si="46"/>
        <v>1.45</v>
      </c>
      <c r="I187" s="14">
        <v>0.41</v>
      </c>
      <c r="J187" s="14"/>
      <c r="K187" s="30">
        <f>+SUM(H187:J187)</f>
        <v>1.8599999999999999</v>
      </c>
      <c r="L187" s="14">
        <v>1.08</v>
      </c>
      <c r="M187" s="14">
        <v>6.99</v>
      </c>
      <c r="N187" s="14">
        <v>4.96</v>
      </c>
      <c r="O187" s="14">
        <f>+SUM(L187:N187)</f>
        <v>13.030000000000001</v>
      </c>
      <c r="P187" s="14">
        <f>+SUM(K187+O187)</f>
        <v>14.89</v>
      </c>
      <c r="Q187" s="14">
        <v>2.58</v>
      </c>
      <c r="R187" s="14">
        <f>+SUM(P187:Q187)</f>
        <v>17.47</v>
      </c>
      <c r="S187" s="10"/>
      <c r="T187" s="10"/>
      <c r="U187" s="10"/>
    </row>
    <row r="188" spans="1:21" x14ac:dyDescent="0.2">
      <c r="A188" s="93"/>
      <c r="B188" s="121"/>
      <c r="C188" s="76" t="s">
        <v>119</v>
      </c>
      <c r="D188" s="34">
        <v>6</v>
      </c>
      <c r="E188" s="14">
        <v>0.01</v>
      </c>
      <c r="F188" s="14"/>
      <c r="G188" s="14"/>
      <c r="H188" s="30">
        <f t="shared" si="46"/>
        <v>0.01</v>
      </c>
      <c r="I188" s="14">
        <v>5.2</v>
      </c>
      <c r="J188" s="14"/>
      <c r="K188" s="30">
        <f>+SUM(H188:J188)</f>
        <v>5.21</v>
      </c>
      <c r="L188" s="14"/>
      <c r="M188" s="14">
        <v>3.9</v>
      </c>
      <c r="N188" s="14"/>
      <c r="O188" s="14">
        <f>+SUM(L188:N188)</f>
        <v>3.9</v>
      </c>
      <c r="P188" s="14">
        <f>+SUM(K188+O188)</f>
        <v>9.11</v>
      </c>
      <c r="Q188" s="14">
        <v>0.71</v>
      </c>
      <c r="R188" s="14">
        <f>+SUM(P188:Q188)</f>
        <v>9.82</v>
      </c>
      <c r="S188" s="10"/>
      <c r="T188" s="10"/>
      <c r="U188" s="10"/>
    </row>
    <row r="189" spans="1:21" x14ac:dyDescent="0.2">
      <c r="A189" s="93"/>
      <c r="B189" s="122"/>
      <c r="C189" s="82" t="s">
        <v>156</v>
      </c>
      <c r="D189" s="86">
        <v>3</v>
      </c>
      <c r="E189" s="17">
        <v>0.01</v>
      </c>
      <c r="F189" s="17">
        <v>0.2</v>
      </c>
      <c r="G189" s="17"/>
      <c r="H189" s="32">
        <f t="shared" si="46"/>
        <v>0.21000000000000002</v>
      </c>
      <c r="I189" s="17"/>
      <c r="J189" s="17"/>
      <c r="K189" s="32">
        <f>+SUM(H189:J189)</f>
        <v>0.21000000000000002</v>
      </c>
      <c r="L189" s="17">
        <v>1.8</v>
      </c>
      <c r="M189" s="17">
        <v>2.5099999999999998</v>
      </c>
      <c r="N189" s="17">
        <v>1.01</v>
      </c>
      <c r="O189" s="17">
        <f>+SUM(L189:N189)</f>
        <v>5.3199999999999994</v>
      </c>
      <c r="P189" s="17">
        <f>+SUM(K189+O189)</f>
        <v>5.5299999999999994</v>
      </c>
      <c r="Q189" s="17">
        <v>4</v>
      </c>
      <c r="R189" s="17">
        <f>+SUM(P189:Q189)</f>
        <v>9.5299999999999994</v>
      </c>
      <c r="S189" s="10"/>
      <c r="T189" s="10"/>
      <c r="U189" s="10"/>
    </row>
    <row r="190" spans="1:21" ht="15" x14ac:dyDescent="0.25">
      <c r="A190" s="230" t="s">
        <v>0</v>
      </c>
      <c r="B190" s="231"/>
      <c r="C190" s="232" t="s">
        <v>0</v>
      </c>
      <c r="D190" s="53">
        <f t="shared" ref="D190:R190" si="47">+SUM(D136:D189)</f>
        <v>1532</v>
      </c>
      <c r="E190" s="54">
        <f>SUM(E136:E189)</f>
        <v>166.5</v>
      </c>
      <c r="F190" s="54">
        <f>SUM(F136:F189)</f>
        <v>121.94000000000004</v>
      </c>
      <c r="G190" s="54">
        <f>SUM(G136:G189)</f>
        <v>43.690000000000005</v>
      </c>
      <c r="H190" s="54">
        <f>SUM(H136:H189)</f>
        <v>332.13000000000005</v>
      </c>
      <c r="I190" s="54">
        <f t="shared" si="47"/>
        <v>86.47</v>
      </c>
      <c r="J190" s="54">
        <f t="shared" si="47"/>
        <v>8.23</v>
      </c>
      <c r="K190" s="54">
        <f t="shared" si="47"/>
        <v>426.82999999999993</v>
      </c>
      <c r="L190" s="54">
        <f t="shared" si="47"/>
        <v>104.35</v>
      </c>
      <c r="M190" s="54">
        <f t="shared" si="47"/>
        <v>538.29000000000008</v>
      </c>
      <c r="N190" s="54">
        <f t="shared" si="47"/>
        <v>211.36000000000004</v>
      </c>
      <c r="O190" s="54">
        <f t="shared" si="47"/>
        <v>854</v>
      </c>
      <c r="P190" s="54">
        <f t="shared" si="47"/>
        <v>1280.83</v>
      </c>
      <c r="Q190" s="54">
        <f t="shared" si="47"/>
        <v>1053.0699999999997</v>
      </c>
      <c r="R190" s="55">
        <f t="shared" si="47"/>
        <v>2333.9000000000005</v>
      </c>
      <c r="S190" s="10"/>
      <c r="T190" s="10"/>
      <c r="U190" s="10"/>
    </row>
    <row r="191" spans="1:21" x14ac:dyDescent="0.2">
      <c r="A191" s="92" t="s">
        <v>8</v>
      </c>
      <c r="B191" s="120" t="s">
        <v>428</v>
      </c>
      <c r="C191" s="73" t="s">
        <v>162</v>
      </c>
      <c r="D191" s="61">
        <v>57</v>
      </c>
      <c r="E191" s="39">
        <v>6.62</v>
      </c>
      <c r="F191" s="39">
        <v>120.06</v>
      </c>
      <c r="G191" s="39">
        <v>9.0500000000000007</v>
      </c>
      <c r="H191" s="48">
        <f t="shared" si="46"/>
        <v>135.73000000000002</v>
      </c>
      <c r="I191" s="39">
        <v>25.7</v>
      </c>
      <c r="J191" s="39"/>
      <c r="K191" s="48">
        <f t="shared" ref="K191:K221" si="48">+SUM(H191:J191)</f>
        <v>161.43</v>
      </c>
      <c r="L191" s="39">
        <v>201.32</v>
      </c>
      <c r="M191" s="39">
        <v>64.33</v>
      </c>
      <c r="N191" s="39">
        <v>33.56</v>
      </c>
      <c r="O191" s="39">
        <f t="shared" ref="O191:O199" si="49">+SUM(L191:N191)</f>
        <v>299.20999999999998</v>
      </c>
      <c r="P191" s="39">
        <f t="shared" ref="P191:P199" si="50">+SUM(K191+O191)</f>
        <v>460.64</v>
      </c>
      <c r="Q191" s="39">
        <v>975.42</v>
      </c>
      <c r="R191" s="39">
        <f t="shared" ref="R191:R221" si="51">+SUM(P191:Q191)</f>
        <v>1436.06</v>
      </c>
      <c r="S191" s="10"/>
      <c r="T191" s="10"/>
      <c r="U191" s="10"/>
    </row>
    <row r="192" spans="1:21" x14ac:dyDescent="0.2">
      <c r="A192" s="93"/>
      <c r="B192" s="121"/>
      <c r="C192" s="76" t="s">
        <v>183</v>
      </c>
      <c r="D192" s="34">
        <v>9</v>
      </c>
      <c r="E192" s="14"/>
      <c r="F192" s="14">
        <v>10.06</v>
      </c>
      <c r="G192" s="14">
        <v>2</v>
      </c>
      <c r="H192" s="30">
        <f t="shared" si="46"/>
        <v>12.06</v>
      </c>
      <c r="I192" s="14"/>
      <c r="J192" s="14"/>
      <c r="K192" s="30">
        <f t="shared" si="48"/>
        <v>12.06</v>
      </c>
      <c r="L192" s="14">
        <v>3.9</v>
      </c>
      <c r="M192" s="14">
        <v>1.25</v>
      </c>
      <c r="N192" s="14"/>
      <c r="O192" s="14">
        <f t="shared" si="49"/>
        <v>5.15</v>
      </c>
      <c r="P192" s="14">
        <f t="shared" si="50"/>
        <v>17.21</v>
      </c>
      <c r="Q192" s="14">
        <v>3</v>
      </c>
      <c r="R192" s="14">
        <f t="shared" si="51"/>
        <v>20.21</v>
      </c>
      <c r="S192" s="10"/>
      <c r="T192" s="10"/>
      <c r="U192" s="10"/>
    </row>
    <row r="193" spans="1:21" x14ac:dyDescent="0.2">
      <c r="A193" s="93"/>
      <c r="B193" s="121"/>
      <c r="C193" s="76" t="s">
        <v>175</v>
      </c>
      <c r="D193" s="34">
        <v>4</v>
      </c>
      <c r="E193" s="14"/>
      <c r="F193" s="14">
        <v>3.5</v>
      </c>
      <c r="G193" s="14"/>
      <c r="H193" s="30">
        <f t="shared" si="46"/>
        <v>3.5</v>
      </c>
      <c r="I193" s="14"/>
      <c r="J193" s="14"/>
      <c r="K193" s="30">
        <f t="shared" si="48"/>
        <v>3.5</v>
      </c>
      <c r="L193" s="14">
        <v>0.1</v>
      </c>
      <c r="M193" s="14"/>
      <c r="N193" s="14">
        <v>22.1</v>
      </c>
      <c r="O193" s="14">
        <f t="shared" si="49"/>
        <v>22.200000000000003</v>
      </c>
      <c r="P193" s="14">
        <f t="shared" si="50"/>
        <v>25.700000000000003</v>
      </c>
      <c r="Q193" s="14"/>
      <c r="R193" s="14">
        <f t="shared" si="51"/>
        <v>25.700000000000003</v>
      </c>
      <c r="S193" s="10"/>
      <c r="T193" s="10"/>
      <c r="U193" s="10"/>
    </row>
    <row r="194" spans="1:21" x14ac:dyDescent="0.2">
      <c r="A194" s="93"/>
      <c r="B194" s="121"/>
      <c r="C194" s="76" t="s">
        <v>184</v>
      </c>
      <c r="D194" s="34">
        <v>3</v>
      </c>
      <c r="E194" s="14">
        <v>0.01</v>
      </c>
      <c r="F194" s="14"/>
      <c r="G194" s="14"/>
      <c r="H194" s="30">
        <f t="shared" si="46"/>
        <v>0.01</v>
      </c>
      <c r="I194" s="14">
        <v>0.03</v>
      </c>
      <c r="J194" s="14"/>
      <c r="K194" s="30">
        <f t="shared" si="48"/>
        <v>0.04</v>
      </c>
      <c r="L194" s="14"/>
      <c r="M194" s="14">
        <v>0.9</v>
      </c>
      <c r="N194" s="14">
        <v>2.9</v>
      </c>
      <c r="O194" s="14">
        <f t="shared" si="49"/>
        <v>3.8</v>
      </c>
      <c r="P194" s="14">
        <f t="shared" si="50"/>
        <v>3.84</v>
      </c>
      <c r="Q194" s="14">
        <v>3</v>
      </c>
      <c r="R194" s="14">
        <f t="shared" si="51"/>
        <v>6.84</v>
      </c>
      <c r="S194" s="10"/>
      <c r="T194" s="10"/>
      <c r="U194" s="10"/>
    </row>
    <row r="195" spans="1:21" x14ac:dyDescent="0.2">
      <c r="A195" s="93"/>
      <c r="B195" s="121"/>
      <c r="C195" s="76" t="s">
        <v>164</v>
      </c>
      <c r="D195" s="34">
        <v>31</v>
      </c>
      <c r="E195" s="14">
        <v>0.4</v>
      </c>
      <c r="F195" s="14">
        <v>0.6</v>
      </c>
      <c r="G195" s="14">
        <v>0.8</v>
      </c>
      <c r="H195" s="30">
        <f t="shared" si="46"/>
        <v>1.8</v>
      </c>
      <c r="I195" s="14">
        <v>0.12</v>
      </c>
      <c r="J195" s="14"/>
      <c r="K195" s="30">
        <f t="shared" si="48"/>
        <v>1.92</v>
      </c>
      <c r="L195" s="14">
        <v>2.6</v>
      </c>
      <c r="M195" s="14">
        <v>7.67</v>
      </c>
      <c r="N195" s="14">
        <v>2.02</v>
      </c>
      <c r="O195" s="14">
        <f t="shared" si="49"/>
        <v>12.29</v>
      </c>
      <c r="P195" s="14">
        <f t="shared" si="50"/>
        <v>14.209999999999999</v>
      </c>
      <c r="Q195" s="14">
        <v>2.14</v>
      </c>
      <c r="R195" s="14">
        <f t="shared" si="51"/>
        <v>16.349999999999998</v>
      </c>
      <c r="S195" s="10"/>
      <c r="T195" s="10"/>
      <c r="U195" s="10"/>
    </row>
    <row r="196" spans="1:21" x14ac:dyDescent="0.2">
      <c r="A196" s="93"/>
      <c r="B196" s="121"/>
      <c r="C196" s="76" t="s">
        <v>168</v>
      </c>
      <c r="D196" s="34">
        <v>33</v>
      </c>
      <c r="E196" s="14">
        <v>1.07</v>
      </c>
      <c r="F196" s="14">
        <v>1.74</v>
      </c>
      <c r="G196" s="14">
        <v>13.02</v>
      </c>
      <c r="H196" s="30">
        <f t="shared" si="46"/>
        <v>15.83</v>
      </c>
      <c r="I196" s="14">
        <v>0.24</v>
      </c>
      <c r="J196" s="14"/>
      <c r="K196" s="30">
        <f t="shared" si="48"/>
        <v>16.07</v>
      </c>
      <c r="L196" s="14">
        <v>1</v>
      </c>
      <c r="M196" s="14">
        <v>8.3800000000000008</v>
      </c>
      <c r="N196" s="14">
        <v>0.51</v>
      </c>
      <c r="O196" s="14">
        <f t="shared" si="49"/>
        <v>9.89</v>
      </c>
      <c r="P196" s="14">
        <f t="shared" si="50"/>
        <v>25.96</v>
      </c>
      <c r="Q196" s="14">
        <v>5.52</v>
      </c>
      <c r="R196" s="14">
        <f t="shared" si="51"/>
        <v>31.48</v>
      </c>
      <c r="S196" s="10"/>
      <c r="T196" s="10"/>
      <c r="U196" s="10"/>
    </row>
    <row r="197" spans="1:21" x14ac:dyDescent="0.2">
      <c r="A197" s="93"/>
      <c r="B197" s="121"/>
      <c r="C197" s="76" t="s">
        <v>188</v>
      </c>
      <c r="D197" s="34">
        <v>5</v>
      </c>
      <c r="E197" s="14"/>
      <c r="F197" s="14">
        <v>65</v>
      </c>
      <c r="G197" s="14"/>
      <c r="H197" s="30">
        <f t="shared" si="46"/>
        <v>65</v>
      </c>
      <c r="I197" s="14">
        <v>0.51</v>
      </c>
      <c r="J197" s="14"/>
      <c r="K197" s="30">
        <f t="shared" si="48"/>
        <v>65.510000000000005</v>
      </c>
      <c r="L197" s="14">
        <v>2.1</v>
      </c>
      <c r="M197" s="14">
        <v>2.2000000000000002</v>
      </c>
      <c r="N197" s="14">
        <v>0.5</v>
      </c>
      <c r="O197" s="14">
        <f t="shared" si="49"/>
        <v>4.8000000000000007</v>
      </c>
      <c r="P197" s="14">
        <f t="shared" si="50"/>
        <v>70.31</v>
      </c>
      <c r="Q197" s="14">
        <v>15.01</v>
      </c>
      <c r="R197" s="14">
        <f t="shared" si="51"/>
        <v>85.320000000000007</v>
      </c>
      <c r="S197" s="10"/>
      <c r="T197" s="10"/>
      <c r="U197" s="10"/>
    </row>
    <row r="198" spans="1:21" x14ac:dyDescent="0.2">
      <c r="A198" s="93"/>
      <c r="B198" s="121"/>
      <c r="C198" s="76" t="s">
        <v>176</v>
      </c>
      <c r="D198" s="34">
        <v>9</v>
      </c>
      <c r="E198" s="14">
        <v>16.8</v>
      </c>
      <c r="F198" s="14">
        <v>0.45</v>
      </c>
      <c r="G198" s="14">
        <v>22.5</v>
      </c>
      <c r="H198" s="30">
        <f t="shared" si="46"/>
        <v>39.75</v>
      </c>
      <c r="I198" s="14"/>
      <c r="J198" s="14"/>
      <c r="K198" s="30">
        <f t="shared" si="48"/>
        <v>39.75</v>
      </c>
      <c r="L198" s="14"/>
      <c r="M198" s="14">
        <v>5.7</v>
      </c>
      <c r="N198" s="14">
        <v>0.9</v>
      </c>
      <c r="O198" s="14">
        <f t="shared" si="49"/>
        <v>6.6000000000000005</v>
      </c>
      <c r="P198" s="14">
        <f t="shared" si="50"/>
        <v>46.35</v>
      </c>
      <c r="Q198" s="14">
        <v>32.01</v>
      </c>
      <c r="R198" s="14">
        <f t="shared" si="51"/>
        <v>78.36</v>
      </c>
      <c r="S198" s="10"/>
      <c r="T198" s="10"/>
      <c r="U198" s="10"/>
    </row>
    <row r="199" spans="1:21" x14ac:dyDescent="0.2">
      <c r="A199" s="93"/>
      <c r="B199" s="121"/>
      <c r="C199" s="76" t="s">
        <v>189</v>
      </c>
      <c r="D199" s="34">
        <v>14</v>
      </c>
      <c r="E199" s="14">
        <v>4</v>
      </c>
      <c r="F199" s="14"/>
      <c r="G199" s="14"/>
      <c r="H199" s="30">
        <f t="shared" si="46"/>
        <v>4</v>
      </c>
      <c r="I199" s="14"/>
      <c r="J199" s="14"/>
      <c r="K199" s="30">
        <f t="shared" si="48"/>
        <v>4</v>
      </c>
      <c r="L199" s="14">
        <v>6</v>
      </c>
      <c r="M199" s="14">
        <v>5.46</v>
      </c>
      <c r="N199" s="14">
        <v>0.6</v>
      </c>
      <c r="O199" s="14">
        <f t="shared" si="49"/>
        <v>12.06</v>
      </c>
      <c r="P199" s="14">
        <f t="shared" si="50"/>
        <v>16.060000000000002</v>
      </c>
      <c r="Q199" s="14">
        <v>15.75</v>
      </c>
      <c r="R199" s="14">
        <f t="shared" si="51"/>
        <v>31.810000000000002</v>
      </c>
      <c r="S199" s="10"/>
      <c r="T199" s="10"/>
      <c r="U199" s="10"/>
    </row>
    <row r="200" spans="1:21" x14ac:dyDescent="0.2">
      <c r="A200" s="93"/>
      <c r="B200" s="121"/>
      <c r="C200" s="76" t="s">
        <v>294</v>
      </c>
      <c r="D200" s="34">
        <v>0</v>
      </c>
      <c r="E200" s="14"/>
      <c r="F200" s="14"/>
      <c r="G200" s="14"/>
      <c r="H200" s="30">
        <f t="shared" si="46"/>
        <v>0</v>
      </c>
      <c r="I200" s="14"/>
      <c r="J200" s="14"/>
      <c r="K200" s="30">
        <f t="shared" si="48"/>
        <v>0</v>
      </c>
      <c r="L200" s="14"/>
      <c r="M200" s="14"/>
      <c r="N200" s="14"/>
      <c r="O200" s="14">
        <f t="shared" ref="O200:O221" si="52">+SUM(L200:N200)</f>
        <v>0</v>
      </c>
      <c r="P200" s="14">
        <f t="shared" ref="P200:P221" si="53">+SUM(K200+O200)</f>
        <v>0</v>
      </c>
      <c r="Q200" s="14"/>
      <c r="R200" s="14">
        <f t="shared" si="51"/>
        <v>0</v>
      </c>
      <c r="S200" s="10"/>
      <c r="T200" s="10"/>
      <c r="U200" s="10"/>
    </row>
    <row r="201" spans="1:21" x14ac:dyDescent="0.2">
      <c r="A201" s="93"/>
      <c r="B201" s="124"/>
      <c r="C201" s="76" t="s">
        <v>174</v>
      </c>
      <c r="D201" s="34">
        <v>4</v>
      </c>
      <c r="E201" s="14"/>
      <c r="F201" s="14"/>
      <c r="G201" s="14"/>
      <c r="H201" s="30">
        <f t="shared" si="46"/>
        <v>0</v>
      </c>
      <c r="I201" s="14"/>
      <c r="J201" s="14"/>
      <c r="K201" s="30">
        <f t="shared" si="48"/>
        <v>0</v>
      </c>
      <c r="L201" s="14">
        <v>27.5</v>
      </c>
      <c r="M201" s="14">
        <v>2.6</v>
      </c>
      <c r="N201" s="14"/>
      <c r="O201" s="14">
        <f t="shared" si="52"/>
        <v>30.1</v>
      </c>
      <c r="P201" s="14">
        <f t="shared" si="53"/>
        <v>30.1</v>
      </c>
      <c r="Q201" s="14">
        <v>20.100000000000001</v>
      </c>
      <c r="R201" s="14">
        <f t="shared" si="51"/>
        <v>50.2</v>
      </c>
      <c r="S201" s="10"/>
      <c r="T201" s="10"/>
      <c r="U201" s="10"/>
    </row>
    <row r="202" spans="1:21" x14ac:dyDescent="0.2">
      <c r="A202" s="93"/>
      <c r="B202" s="121" t="s">
        <v>429</v>
      </c>
      <c r="C202" s="76" t="s">
        <v>186</v>
      </c>
      <c r="D202" s="34">
        <v>82</v>
      </c>
      <c r="E202" s="14">
        <v>3.11</v>
      </c>
      <c r="F202" s="14">
        <v>1.04</v>
      </c>
      <c r="G202" s="14">
        <v>11.8</v>
      </c>
      <c r="H202" s="30">
        <f t="shared" si="46"/>
        <v>15.950000000000001</v>
      </c>
      <c r="I202" s="14">
        <v>1.84</v>
      </c>
      <c r="J202" s="14"/>
      <c r="K202" s="30">
        <f t="shared" si="48"/>
        <v>17.790000000000003</v>
      </c>
      <c r="L202" s="14">
        <v>1.05</v>
      </c>
      <c r="M202" s="14">
        <v>17.12</v>
      </c>
      <c r="N202" s="14">
        <v>6.41</v>
      </c>
      <c r="O202" s="14">
        <f t="shared" si="52"/>
        <v>24.580000000000002</v>
      </c>
      <c r="P202" s="14">
        <f t="shared" si="53"/>
        <v>42.370000000000005</v>
      </c>
      <c r="Q202" s="14">
        <v>18.11</v>
      </c>
      <c r="R202" s="14">
        <f t="shared" si="51"/>
        <v>60.480000000000004</v>
      </c>
      <c r="S202" s="10"/>
      <c r="T202" s="10"/>
      <c r="U202" s="10"/>
    </row>
    <row r="203" spans="1:21" x14ac:dyDescent="0.2">
      <c r="A203" s="93"/>
      <c r="B203" s="121"/>
      <c r="C203" s="76" t="s">
        <v>172</v>
      </c>
      <c r="D203" s="34">
        <v>2</v>
      </c>
      <c r="E203" s="14"/>
      <c r="F203" s="14"/>
      <c r="G203" s="14"/>
      <c r="H203" s="30">
        <f t="shared" si="46"/>
        <v>0</v>
      </c>
      <c r="I203" s="14"/>
      <c r="J203" s="14"/>
      <c r="K203" s="30">
        <f t="shared" si="48"/>
        <v>0</v>
      </c>
      <c r="L203" s="14">
        <v>3</v>
      </c>
      <c r="M203" s="14">
        <v>1.3</v>
      </c>
      <c r="N203" s="14"/>
      <c r="O203" s="14">
        <f t="shared" si="52"/>
        <v>4.3</v>
      </c>
      <c r="P203" s="14">
        <f t="shared" si="53"/>
        <v>4.3</v>
      </c>
      <c r="Q203" s="14">
        <v>5</v>
      </c>
      <c r="R203" s="14">
        <f t="shared" si="51"/>
        <v>9.3000000000000007</v>
      </c>
      <c r="S203" s="10"/>
      <c r="T203" s="10"/>
      <c r="U203" s="10"/>
    </row>
    <row r="204" spans="1:21" x14ac:dyDescent="0.2">
      <c r="A204" s="93"/>
      <c r="B204" s="121"/>
      <c r="C204" s="76" t="s">
        <v>180</v>
      </c>
      <c r="D204" s="34">
        <v>0</v>
      </c>
      <c r="E204" s="14"/>
      <c r="F204" s="14"/>
      <c r="G204" s="14"/>
      <c r="H204" s="30">
        <f t="shared" si="46"/>
        <v>0</v>
      </c>
      <c r="I204" s="14"/>
      <c r="J204" s="14"/>
      <c r="K204" s="30">
        <f t="shared" si="48"/>
        <v>0</v>
      </c>
      <c r="L204" s="14"/>
      <c r="M204" s="14"/>
      <c r="N204" s="14"/>
      <c r="O204" s="14">
        <f t="shared" si="52"/>
        <v>0</v>
      </c>
      <c r="P204" s="14">
        <f t="shared" si="53"/>
        <v>0</v>
      </c>
      <c r="Q204" s="14"/>
      <c r="R204" s="14">
        <f t="shared" si="51"/>
        <v>0</v>
      </c>
      <c r="S204" s="10"/>
      <c r="T204" s="10"/>
      <c r="U204" s="10"/>
    </row>
    <row r="205" spans="1:21" x14ac:dyDescent="0.2">
      <c r="A205" s="93"/>
      <c r="B205" s="121"/>
      <c r="C205" s="76" t="s">
        <v>170</v>
      </c>
      <c r="D205" s="34">
        <v>3</v>
      </c>
      <c r="E205" s="14"/>
      <c r="F205" s="14"/>
      <c r="G205" s="14"/>
      <c r="H205" s="30">
        <f t="shared" si="46"/>
        <v>0</v>
      </c>
      <c r="I205" s="14">
        <v>0.5</v>
      </c>
      <c r="J205" s="14"/>
      <c r="K205" s="30">
        <f t="shared" si="48"/>
        <v>0.5</v>
      </c>
      <c r="L205" s="14">
        <v>3.6</v>
      </c>
      <c r="M205" s="14">
        <v>5.25</v>
      </c>
      <c r="N205" s="14">
        <v>1.85</v>
      </c>
      <c r="O205" s="14">
        <f t="shared" si="52"/>
        <v>10.7</v>
      </c>
      <c r="P205" s="14">
        <f t="shared" si="53"/>
        <v>11.2</v>
      </c>
      <c r="Q205" s="14">
        <v>12</v>
      </c>
      <c r="R205" s="14">
        <f t="shared" si="51"/>
        <v>23.2</v>
      </c>
      <c r="S205" s="10"/>
      <c r="T205" s="10"/>
      <c r="U205" s="10"/>
    </row>
    <row r="206" spans="1:21" x14ac:dyDescent="0.2">
      <c r="A206" s="93"/>
      <c r="B206" s="121"/>
      <c r="C206" s="76" t="s">
        <v>178</v>
      </c>
      <c r="D206" s="34">
        <v>2</v>
      </c>
      <c r="E206" s="14">
        <v>0.5</v>
      </c>
      <c r="F206" s="14"/>
      <c r="G206" s="14"/>
      <c r="H206" s="30">
        <f t="shared" si="46"/>
        <v>0.5</v>
      </c>
      <c r="I206" s="14"/>
      <c r="J206" s="14"/>
      <c r="K206" s="30">
        <f t="shared" si="48"/>
        <v>0.5</v>
      </c>
      <c r="L206" s="14"/>
      <c r="M206" s="14">
        <v>0.4</v>
      </c>
      <c r="N206" s="14"/>
      <c r="O206" s="14">
        <f t="shared" si="52"/>
        <v>0.4</v>
      </c>
      <c r="P206" s="14">
        <f t="shared" si="53"/>
        <v>0.9</v>
      </c>
      <c r="Q206" s="14"/>
      <c r="R206" s="14">
        <f t="shared" si="51"/>
        <v>0.9</v>
      </c>
      <c r="S206" s="10"/>
      <c r="T206" s="10"/>
      <c r="U206" s="10"/>
    </row>
    <row r="207" spans="1:21" x14ac:dyDescent="0.2">
      <c r="A207" s="93"/>
      <c r="B207" s="121"/>
      <c r="C207" s="76" t="s">
        <v>163</v>
      </c>
      <c r="D207" s="34">
        <v>29</v>
      </c>
      <c r="E207" s="14">
        <v>11.5</v>
      </c>
      <c r="F207" s="14">
        <v>0.1</v>
      </c>
      <c r="G207" s="14">
        <v>3.15</v>
      </c>
      <c r="H207" s="30">
        <f t="shared" si="46"/>
        <v>14.75</v>
      </c>
      <c r="I207" s="14">
        <v>0.05</v>
      </c>
      <c r="J207" s="14"/>
      <c r="K207" s="30">
        <f t="shared" si="48"/>
        <v>14.8</v>
      </c>
      <c r="L207" s="14">
        <v>25.5</v>
      </c>
      <c r="M207" s="14">
        <v>12.9</v>
      </c>
      <c r="N207" s="14"/>
      <c r="O207" s="14">
        <f t="shared" si="52"/>
        <v>38.4</v>
      </c>
      <c r="P207" s="14">
        <f t="shared" si="53"/>
        <v>53.2</v>
      </c>
      <c r="Q207" s="14">
        <v>13.6</v>
      </c>
      <c r="R207" s="14">
        <f t="shared" si="51"/>
        <v>66.8</v>
      </c>
      <c r="S207" s="10"/>
      <c r="T207" s="10"/>
      <c r="U207" s="10"/>
    </row>
    <row r="208" spans="1:21" x14ac:dyDescent="0.2">
      <c r="A208" s="93"/>
      <c r="B208" s="121"/>
      <c r="C208" s="76" t="s">
        <v>185</v>
      </c>
      <c r="D208" s="34">
        <v>1</v>
      </c>
      <c r="E208" s="14"/>
      <c r="F208" s="14"/>
      <c r="G208" s="14"/>
      <c r="H208" s="30">
        <f t="shared" si="46"/>
        <v>0</v>
      </c>
      <c r="I208" s="14"/>
      <c r="J208" s="14"/>
      <c r="K208" s="30">
        <f t="shared" si="48"/>
        <v>0</v>
      </c>
      <c r="L208" s="14"/>
      <c r="M208" s="14">
        <v>0.5</v>
      </c>
      <c r="N208" s="14"/>
      <c r="O208" s="14">
        <f t="shared" si="52"/>
        <v>0.5</v>
      </c>
      <c r="P208" s="14">
        <f t="shared" si="53"/>
        <v>0.5</v>
      </c>
      <c r="Q208" s="14"/>
      <c r="R208" s="14">
        <f t="shared" si="51"/>
        <v>0.5</v>
      </c>
      <c r="S208" s="10"/>
      <c r="T208" s="10"/>
      <c r="U208" s="10"/>
    </row>
    <row r="209" spans="1:21" x14ac:dyDescent="0.2">
      <c r="A209" s="93"/>
      <c r="B209" s="121"/>
      <c r="C209" s="76" t="s">
        <v>190</v>
      </c>
      <c r="D209" s="34">
        <v>3</v>
      </c>
      <c r="E209" s="14"/>
      <c r="F209" s="14">
        <v>2.5</v>
      </c>
      <c r="G209" s="14"/>
      <c r="H209" s="30">
        <f t="shared" si="46"/>
        <v>2.5</v>
      </c>
      <c r="I209" s="14"/>
      <c r="J209" s="14"/>
      <c r="K209" s="30">
        <f t="shared" si="48"/>
        <v>2.5</v>
      </c>
      <c r="L209" s="14">
        <v>0.5</v>
      </c>
      <c r="M209" s="14">
        <v>0.4</v>
      </c>
      <c r="N209" s="14">
        <v>0.1</v>
      </c>
      <c r="O209" s="14">
        <f t="shared" si="52"/>
        <v>1</v>
      </c>
      <c r="P209" s="14">
        <f t="shared" si="53"/>
        <v>3.5</v>
      </c>
      <c r="Q209" s="14">
        <v>0.3</v>
      </c>
      <c r="R209" s="14">
        <f t="shared" si="51"/>
        <v>3.8</v>
      </c>
      <c r="S209" s="10"/>
      <c r="T209" s="10"/>
      <c r="U209" s="10"/>
    </row>
    <row r="210" spans="1:21" x14ac:dyDescent="0.2">
      <c r="A210" s="93"/>
      <c r="B210" s="121"/>
      <c r="C210" s="78" t="s">
        <v>443</v>
      </c>
      <c r="D210" s="64"/>
      <c r="E210" s="36"/>
      <c r="F210" s="36"/>
      <c r="G210" s="36"/>
      <c r="H210" s="65"/>
      <c r="I210" s="36"/>
      <c r="J210" s="36"/>
      <c r="K210" s="65"/>
      <c r="L210" s="36"/>
      <c r="M210" s="36"/>
      <c r="N210" s="36"/>
      <c r="O210" s="36"/>
      <c r="P210" s="36"/>
      <c r="Q210" s="36"/>
      <c r="R210" s="36"/>
      <c r="S210" s="10"/>
      <c r="T210" s="10"/>
      <c r="U210" s="10"/>
    </row>
    <row r="211" spans="1:21" x14ac:dyDescent="0.2">
      <c r="A211" s="93"/>
      <c r="B211" s="121"/>
      <c r="C211" s="76" t="s">
        <v>169</v>
      </c>
      <c r="D211" s="34">
        <v>4</v>
      </c>
      <c r="E211" s="14"/>
      <c r="F211" s="14">
        <v>0.1</v>
      </c>
      <c r="G211" s="14"/>
      <c r="H211" s="30">
        <f t="shared" si="46"/>
        <v>0.1</v>
      </c>
      <c r="I211" s="14"/>
      <c r="J211" s="14"/>
      <c r="K211" s="30">
        <f t="shared" si="48"/>
        <v>0.1</v>
      </c>
      <c r="L211" s="14">
        <v>0.2</v>
      </c>
      <c r="M211" s="14">
        <v>0.2</v>
      </c>
      <c r="N211" s="14">
        <v>0.2</v>
      </c>
      <c r="O211" s="14">
        <f t="shared" si="52"/>
        <v>0.60000000000000009</v>
      </c>
      <c r="P211" s="14">
        <f t="shared" si="53"/>
        <v>0.70000000000000007</v>
      </c>
      <c r="Q211" s="14">
        <v>0.7</v>
      </c>
      <c r="R211" s="14">
        <f t="shared" si="51"/>
        <v>1.4</v>
      </c>
      <c r="S211" s="10"/>
      <c r="T211" s="10"/>
      <c r="U211" s="10"/>
    </row>
    <row r="212" spans="1:21" x14ac:dyDescent="0.2">
      <c r="A212" s="93"/>
      <c r="B212" s="121"/>
      <c r="C212" s="76" t="s">
        <v>165</v>
      </c>
      <c r="D212" s="34">
        <v>5</v>
      </c>
      <c r="E212" s="14"/>
      <c r="F212" s="14"/>
      <c r="G212" s="14">
        <v>0.5</v>
      </c>
      <c r="H212" s="30">
        <f t="shared" si="46"/>
        <v>0.5</v>
      </c>
      <c r="I212" s="14">
        <v>1</v>
      </c>
      <c r="J212" s="14"/>
      <c r="K212" s="30">
        <f t="shared" si="48"/>
        <v>1.5</v>
      </c>
      <c r="L212" s="14">
        <v>5</v>
      </c>
      <c r="M212" s="14">
        <v>3</v>
      </c>
      <c r="N212" s="14">
        <v>1</v>
      </c>
      <c r="O212" s="14">
        <f t="shared" si="52"/>
        <v>9</v>
      </c>
      <c r="P212" s="14">
        <f t="shared" si="53"/>
        <v>10.5</v>
      </c>
      <c r="Q212" s="14">
        <v>20.5</v>
      </c>
      <c r="R212" s="14">
        <f t="shared" si="51"/>
        <v>31</v>
      </c>
      <c r="S212" s="10"/>
      <c r="T212" s="10"/>
      <c r="U212" s="10"/>
    </row>
    <row r="213" spans="1:21" x14ac:dyDescent="0.2">
      <c r="A213" s="93"/>
      <c r="B213" s="121"/>
      <c r="C213" s="76" t="s">
        <v>181</v>
      </c>
      <c r="D213" s="34">
        <v>6</v>
      </c>
      <c r="E213" s="14"/>
      <c r="F213" s="14"/>
      <c r="G213" s="14"/>
      <c r="H213" s="30">
        <f t="shared" si="46"/>
        <v>0</v>
      </c>
      <c r="I213" s="14">
        <v>1</v>
      </c>
      <c r="J213" s="14"/>
      <c r="K213" s="30">
        <f t="shared" si="48"/>
        <v>1</v>
      </c>
      <c r="L213" s="14">
        <v>0.3</v>
      </c>
      <c r="M213" s="14">
        <v>1.6</v>
      </c>
      <c r="N213" s="14">
        <v>0.05</v>
      </c>
      <c r="O213" s="14">
        <f t="shared" si="52"/>
        <v>1.9500000000000002</v>
      </c>
      <c r="P213" s="14">
        <f t="shared" si="53"/>
        <v>2.95</v>
      </c>
      <c r="Q213" s="14">
        <v>2.1800000000000002</v>
      </c>
      <c r="R213" s="14">
        <f t="shared" si="51"/>
        <v>5.1300000000000008</v>
      </c>
      <c r="S213" s="10"/>
      <c r="T213" s="10"/>
      <c r="U213" s="10"/>
    </row>
    <row r="214" spans="1:21" x14ac:dyDescent="0.2">
      <c r="A214" s="93"/>
      <c r="B214" s="121"/>
      <c r="C214" s="76" t="s">
        <v>171</v>
      </c>
      <c r="D214" s="34">
        <v>15</v>
      </c>
      <c r="E214" s="14"/>
      <c r="F214" s="14">
        <v>0.6</v>
      </c>
      <c r="G214" s="14"/>
      <c r="H214" s="30">
        <f t="shared" si="46"/>
        <v>0.6</v>
      </c>
      <c r="I214" s="14"/>
      <c r="J214" s="14"/>
      <c r="K214" s="30">
        <f t="shared" si="48"/>
        <v>0.6</v>
      </c>
      <c r="L214" s="14">
        <v>0.72</v>
      </c>
      <c r="M214" s="14">
        <v>4.5199999999999996</v>
      </c>
      <c r="N214" s="14">
        <v>1.57</v>
      </c>
      <c r="O214" s="14">
        <f t="shared" si="52"/>
        <v>6.81</v>
      </c>
      <c r="P214" s="14">
        <f t="shared" si="53"/>
        <v>7.4099999999999993</v>
      </c>
      <c r="Q214" s="14">
        <v>5.99</v>
      </c>
      <c r="R214" s="14">
        <f t="shared" si="51"/>
        <v>13.399999999999999</v>
      </c>
      <c r="S214" s="10"/>
      <c r="T214" s="10"/>
      <c r="U214" s="10"/>
    </row>
    <row r="215" spans="1:21" x14ac:dyDescent="0.2">
      <c r="A215" s="93"/>
      <c r="B215" s="121"/>
      <c r="C215" s="76" t="s">
        <v>187</v>
      </c>
      <c r="D215" s="34">
        <v>21</v>
      </c>
      <c r="E215" s="14">
        <v>0.5</v>
      </c>
      <c r="F215" s="14"/>
      <c r="G215" s="14">
        <v>0.4</v>
      </c>
      <c r="H215" s="30">
        <f t="shared" si="46"/>
        <v>0.9</v>
      </c>
      <c r="I215" s="14"/>
      <c r="J215" s="14"/>
      <c r="K215" s="30">
        <f t="shared" si="48"/>
        <v>0.9</v>
      </c>
      <c r="L215" s="14">
        <v>25.82</v>
      </c>
      <c r="M215" s="14">
        <v>15.47</v>
      </c>
      <c r="N215" s="14">
        <v>3.7</v>
      </c>
      <c r="O215" s="14">
        <f t="shared" si="52"/>
        <v>44.99</v>
      </c>
      <c r="P215" s="14">
        <f t="shared" si="53"/>
        <v>45.89</v>
      </c>
      <c r="Q215" s="14">
        <v>8.6999999999999993</v>
      </c>
      <c r="R215" s="14">
        <f t="shared" si="51"/>
        <v>54.59</v>
      </c>
      <c r="S215" s="10"/>
      <c r="T215" s="10"/>
      <c r="U215" s="10"/>
    </row>
    <row r="216" spans="1:21" x14ac:dyDescent="0.2">
      <c r="A216" s="93"/>
      <c r="B216" s="121"/>
      <c r="C216" s="76" t="s">
        <v>173</v>
      </c>
      <c r="D216" s="34">
        <v>12</v>
      </c>
      <c r="E216" s="14"/>
      <c r="F216" s="14"/>
      <c r="G216" s="14">
        <v>1</v>
      </c>
      <c r="H216" s="30">
        <f t="shared" si="46"/>
        <v>1</v>
      </c>
      <c r="I216" s="14"/>
      <c r="J216" s="14"/>
      <c r="K216" s="30">
        <f t="shared" si="48"/>
        <v>1</v>
      </c>
      <c r="L216" s="14">
        <v>3</v>
      </c>
      <c r="M216" s="14">
        <v>7.8</v>
      </c>
      <c r="N216" s="14">
        <v>4.5</v>
      </c>
      <c r="O216" s="14">
        <f t="shared" si="52"/>
        <v>15.3</v>
      </c>
      <c r="P216" s="14">
        <f t="shared" si="53"/>
        <v>16.3</v>
      </c>
      <c r="Q216" s="14">
        <v>3</v>
      </c>
      <c r="R216" s="14">
        <f t="shared" si="51"/>
        <v>19.3</v>
      </c>
      <c r="S216" s="10"/>
      <c r="T216" s="10"/>
      <c r="U216" s="10"/>
    </row>
    <row r="217" spans="1:21" x14ac:dyDescent="0.2">
      <c r="A217" s="93"/>
      <c r="B217" s="121"/>
      <c r="C217" s="76" t="s">
        <v>191</v>
      </c>
      <c r="D217" s="34">
        <v>5</v>
      </c>
      <c r="E217" s="14"/>
      <c r="F217" s="14"/>
      <c r="G217" s="14"/>
      <c r="H217" s="30">
        <f t="shared" si="46"/>
        <v>0</v>
      </c>
      <c r="I217" s="14"/>
      <c r="J217" s="14"/>
      <c r="K217" s="30">
        <f t="shared" si="48"/>
        <v>0</v>
      </c>
      <c r="L217" s="14">
        <v>2</v>
      </c>
      <c r="M217" s="14">
        <v>0.5</v>
      </c>
      <c r="N217" s="14">
        <v>1.3</v>
      </c>
      <c r="O217" s="14">
        <f t="shared" si="52"/>
        <v>3.8</v>
      </c>
      <c r="P217" s="14">
        <f t="shared" si="53"/>
        <v>3.8</v>
      </c>
      <c r="Q217" s="14"/>
      <c r="R217" s="14">
        <f t="shared" si="51"/>
        <v>3.8</v>
      </c>
      <c r="S217" s="10"/>
      <c r="T217" s="10"/>
      <c r="U217" s="10"/>
    </row>
    <row r="218" spans="1:21" x14ac:dyDescent="0.2">
      <c r="A218" s="93"/>
      <c r="B218" s="121"/>
      <c r="C218" s="76" t="s">
        <v>366</v>
      </c>
      <c r="D218" s="34">
        <v>14</v>
      </c>
      <c r="E218" s="14"/>
      <c r="F218" s="14"/>
      <c r="G218" s="14"/>
      <c r="H218" s="30">
        <f t="shared" si="46"/>
        <v>0</v>
      </c>
      <c r="I218" s="14"/>
      <c r="J218" s="14"/>
      <c r="K218" s="30">
        <f t="shared" si="48"/>
        <v>0</v>
      </c>
      <c r="L218" s="14">
        <v>31.95</v>
      </c>
      <c r="M218" s="14">
        <v>6.45</v>
      </c>
      <c r="N218" s="14">
        <v>0.2</v>
      </c>
      <c r="O218" s="14">
        <f t="shared" si="52"/>
        <v>38.6</v>
      </c>
      <c r="P218" s="14">
        <f t="shared" si="53"/>
        <v>38.6</v>
      </c>
      <c r="Q218" s="14">
        <v>2.9</v>
      </c>
      <c r="R218" s="14">
        <f t="shared" si="51"/>
        <v>41.5</v>
      </c>
      <c r="S218" s="10"/>
      <c r="T218" s="10"/>
      <c r="U218" s="10"/>
    </row>
    <row r="219" spans="1:21" ht="12.75" customHeight="1" x14ac:dyDescent="0.2">
      <c r="A219" s="93"/>
      <c r="B219" s="121"/>
      <c r="C219" s="76" t="s">
        <v>166</v>
      </c>
      <c r="D219" s="34">
        <v>2</v>
      </c>
      <c r="E219" s="14"/>
      <c r="F219" s="14"/>
      <c r="G219" s="14"/>
      <c r="H219" s="30">
        <f t="shared" si="46"/>
        <v>0</v>
      </c>
      <c r="I219" s="14"/>
      <c r="J219" s="14"/>
      <c r="K219" s="30">
        <f t="shared" si="48"/>
        <v>0</v>
      </c>
      <c r="L219" s="14">
        <v>2</v>
      </c>
      <c r="M219" s="14">
        <v>3.4</v>
      </c>
      <c r="N219" s="14"/>
      <c r="O219" s="14">
        <f t="shared" si="52"/>
        <v>5.4</v>
      </c>
      <c r="P219" s="14">
        <f t="shared" si="53"/>
        <v>5.4</v>
      </c>
      <c r="Q219" s="14"/>
      <c r="R219" s="14">
        <f t="shared" si="51"/>
        <v>5.4</v>
      </c>
      <c r="S219" s="10"/>
      <c r="T219" s="10"/>
      <c r="U219" s="10"/>
    </row>
    <row r="220" spans="1:21" x14ac:dyDescent="0.2">
      <c r="A220" s="93"/>
      <c r="B220" s="121"/>
      <c r="C220" s="76" t="s">
        <v>177</v>
      </c>
      <c r="D220" s="34">
        <v>1</v>
      </c>
      <c r="E220" s="14"/>
      <c r="F220" s="14"/>
      <c r="G220" s="14"/>
      <c r="H220" s="30">
        <f t="shared" si="46"/>
        <v>0</v>
      </c>
      <c r="I220" s="14"/>
      <c r="J220" s="14"/>
      <c r="K220" s="30">
        <f t="shared" si="48"/>
        <v>0</v>
      </c>
      <c r="L220" s="14"/>
      <c r="M220" s="14"/>
      <c r="N220" s="14"/>
      <c r="O220" s="14">
        <f t="shared" si="52"/>
        <v>0</v>
      </c>
      <c r="P220" s="14">
        <f t="shared" si="53"/>
        <v>0</v>
      </c>
      <c r="Q220" s="14">
        <v>0.1</v>
      </c>
      <c r="R220" s="14">
        <f t="shared" si="51"/>
        <v>0.1</v>
      </c>
      <c r="S220" s="10"/>
      <c r="T220" s="10"/>
      <c r="U220" s="10"/>
    </row>
    <row r="221" spans="1:21" x14ac:dyDescent="0.2">
      <c r="A221" s="93"/>
      <c r="B221" s="121"/>
      <c r="C221" s="76" t="s">
        <v>304</v>
      </c>
      <c r="D221" s="34">
        <v>8</v>
      </c>
      <c r="E221" s="14"/>
      <c r="F221" s="14"/>
      <c r="G221" s="14"/>
      <c r="H221" s="30">
        <f t="shared" si="46"/>
        <v>0</v>
      </c>
      <c r="I221" s="14"/>
      <c r="J221" s="14"/>
      <c r="K221" s="30">
        <f t="shared" si="48"/>
        <v>0</v>
      </c>
      <c r="L221" s="14">
        <v>22.5</v>
      </c>
      <c r="M221" s="14">
        <v>4.5</v>
      </c>
      <c r="N221" s="14">
        <v>3.5</v>
      </c>
      <c r="O221" s="14">
        <f t="shared" si="52"/>
        <v>30.5</v>
      </c>
      <c r="P221" s="14">
        <f t="shared" si="53"/>
        <v>30.5</v>
      </c>
      <c r="Q221" s="14"/>
      <c r="R221" s="14">
        <f t="shared" si="51"/>
        <v>30.5</v>
      </c>
      <c r="S221" s="10"/>
      <c r="T221" s="10"/>
      <c r="U221" s="10"/>
    </row>
    <row r="222" spans="1:21" x14ac:dyDescent="0.2">
      <c r="A222" s="94"/>
      <c r="B222" s="122"/>
      <c r="C222" s="88" t="s">
        <v>179</v>
      </c>
      <c r="D222" s="89"/>
      <c r="E222" s="90"/>
      <c r="F222" s="90"/>
      <c r="G222" s="90"/>
      <c r="H222" s="91"/>
      <c r="I222" s="90"/>
      <c r="J222" s="90"/>
      <c r="K222" s="91"/>
      <c r="L222" s="90"/>
      <c r="M222" s="90"/>
      <c r="N222" s="90"/>
      <c r="O222" s="90"/>
      <c r="P222" s="90"/>
      <c r="Q222" s="90"/>
      <c r="R222" s="90"/>
      <c r="S222" s="10"/>
      <c r="T222" s="10"/>
      <c r="U222" s="10"/>
    </row>
    <row r="223" spans="1:21" ht="14.25" customHeight="1" x14ac:dyDescent="0.25">
      <c r="A223" s="230" t="s">
        <v>0</v>
      </c>
      <c r="B223" s="231"/>
      <c r="C223" s="232" t="s">
        <v>0</v>
      </c>
      <c r="D223" s="53">
        <f t="shared" ref="D223:R223" si="54">+SUM(D191:D222)</f>
        <v>384</v>
      </c>
      <c r="E223" s="54">
        <f>SUM(E191:E222)</f>
        <v>44.51</v>
      </c>
      <c r="F223" s="54">
        <f>SUM(F191:F222)</f>
        <v>205.74999999999997</v>
      </c>
      <c r="G223" s="54">
        <f>SUM(G191:G222)</f>
        <v>64.22</v>
      </c>
      <c r="H223" s="54">
        <f>SUM(H191:H222)</f>
        <v>314.48000000000008</v>
      </c>
      <c r="I223" s="54">
        <f t="shared" si="54"/>
        <v>30.990000000000002</v>
      </c>
      <c r="J223" s="54">
        <f t="shared" si="54"/>
        <v>0</v>
      </c>
      <c r="K223" s="54">
        <f t="shared" si="54"/>
        <v>345.47</v>
      </c>
      <c r="L223" s="54">
        <f t="shared" si="54"/>
        <v>371.65999999999997</v>
      </c>
      <c r="M223" s="54">
        <f t="shared" si="54"/>
        <v>183.8</v>
      </c>
      <c r="N223" s="54">
        <f t="shared" si="54"/>
        <v>87.469999999999985</v>
      </c>
      <c r="O223" s="54">
        <f t="shared" si="54"/>
        <v>642.92999999999984</v>
      </c>
      <c r="P223" s="54">
        <f t="shared" si="54"/>
        <v>988.4</v>
      </c>
      <c r="Q223" s="54">
        <f t="shared" si="54"/>
        <v>1165.0299999999997</v>
      </c>
      <c r="R223" s="55">
        <f t="shared" si="54"/>
        <v>2153.4300000000003</v>
      </c>
      <c r="S223" s="10"/>
      <c r="T223" s="10"/>
      <c r="U223" s="10"/>
    </row>
    <row r="224" spans="1:21" x14ac:dyDescent="0.2">
      <c r="A224" s="93" t="s">
        <v>406</v>
      </c>
      <c r="B224" s="120" t="s">
        <v>219</v>
      </c>
      <c r="C224" s="73" t="s">
        <v>219</v>
      </c>
      <c r="D224" s="74">
        <v>38</v>
      </c>
      <c r="E224" s="39">
        <v>12.4</v>
      </c>
      <c r="F224" s="39">
        <v>0.2</v>
      </c>
      <c r="G224" s="39">
        <v>6.7</v>
      </c>
      <c r="H224" s="48">
        <f t="shared" si="46"/>
        <v>19.3</v>
      </c>
      <c r="I224" s="39">
        <v>16.600000000000001</v>
      </c>
      <c r="J224" s="39"/>
      <c r="K224" s="48">
        <f t="shared" ref="K224:K267" si="55">+SUM(H224:J224)</f>
        <v>35.900000000000006</v>
      </c>
      <c r="L224" s="39">
        <v>9.6999999999999993</v>
      </c>
      <c r="M224" s="39">
        <v>26.23</v>
      </c>
      <c r="N224" s="39">
        <v>4.55</v>
      </c>
      <c r="O224" s="39">
        <f t="shared" ref="O224:O229" si="56">+SUM(L224:N224)</f>
        <v>40.479999999999997</v>
      </c>
      <c r="P224" s="39">
        <f t="shared" ref="P224:P229" si="57">+SUM(K224+O224)</f>
        <v>76.38</v>
      </c>
      <c r="Q224" s="39">
        <v>54.6</v>
      </c>
      <c r="R224" s="39">
        <f t="shared" ref="R224:R267" si="58">+SUM(P224:Q224)</f>
        <v>130.97999999999999</v>
      </c>
      <c r="S224" s="10"/>
      <c r="T224" s="10"/>
      <c r="U224" s="10"/>
    </row>
    <row r="225" spans="1:21" x14ac:dyDescent="0.2">
      <c r="A225" s="93"/>
      <c r="B225" s="121"/>
      <c r="C225" s="76" t="s">
        <v>205</v>
      </c>
      <c r="D225" s="77">
        <v>19</v>
      </c>
      <c r="E225" s="14">
        <v>0.7</v>
      </c>
      <c r="F225" s="14"/>
      <c r="G225" s="14"/>
      <c r="H225" s="30">
        <f t="shared" si="46"/>
        <v>0.7</v>
      </c>
      <c r="I225" s="14"/>
      <c r="J225" s="14"/>
      <c r="K225" s="30">
        <f t="shared" si="55"/>
        <v>0.7</v>
      </c>
      <c r="L225" s="14">
        <v>9.6</v>
      </c>
      <c r="M225" s="14">
        <v>43.96</v>
      </c>
      <c r="N225" s="14">
        <v>3.1</v>
      </c>
      <c r="O225" s="14">
        <f t="shared" si="56"/>
        <v>56.660000000000004</v>
      </c>
      <c r="P225" s="14">
        <f t="shared" si="57"/>
        <v>57.360000000000007</v>
      </c>
      <c r="Q225" s="14">
        <v>4</v>
      </c>
      <c r="R225" s="14">
        <f t="shared" si="58"/>
        <v>61.360000000000007</v>
      </c>
      <c r="S225" s="10"/>
      <c r="T225" s="10"/>
      <c r="U225" s="10"/>
    </row>
    <row r="226" spans="1:21" x14ac:dyDescent="0.2">
      <c r="A226" s="93"/>
      <c r="B226" s="121"/>
      <c r="C226" s="76" t="s">
        <v>275</v>
      </c>
      <c r="D226" s="77">
        <v>5</v>
      </c>
      <c r="E226" s="14">
        <v>0.6</v>
      </c>
      <c r="F226" s="14"/>
      <c r="G226" s="14"/>
      <c r="H226" s="30">
        <f t="shared" si="46"/>
        <v>0.6</v>
      </c>
      <c r="I226" s="14"/>
      <c r="J226" s="14"/>
      <c r="K226" s="30">
        <f t="shared" si="55"/>
        <v>0.6</v>
      </c>
      <c r="L226" s="14">
        <v>0.5</v>
      </c>
      <c r="M226" s="14">
        <v>1</v>
      </c>
      <c r="N226" s="14"/>
      <c r="O226" s="14">
        <f t="shared" si="56"/>
        <v>1.5</v>
      </c>
      <c r="P226" s="14">
        <f t="shared" si="57"/>
        <v>2.1</v>
      </c>
      <c r="Q226" s="14">
        <v>0.1</v>
      </c>
      <c r="R226" s="14">
        <f t="shared" si="58"/>
        <v>2.2000000000000002</v>
      </c>
      <c r="S226" s="10"/>
      <c r="T226" s="10"/>
      <c r="U226" s="10"/>
    </row>
    <row r="227" spans="1:21" x14ac:dyDescent="0.2">
      <c r="A227" s="93"/>
      <c r="B227" s="121"/>
      <c r="C227" s="76" t="s">
        <v>202</v>
      </c>
      <c r="D227" s="77">
        <v>6</v>
      </c>
      <c r="E227" s="14"/>
      <c r="F227" s="14"/>
      <c r="G227" s="14"/>
      <c r="H227" s="30">
        <f t="shared" si="46"/>
        <v>0</v>
      </c>
      <c r="I227" s="14"/>
      <c r="J227" s="14"/>
      <c r="K227" s="30">
        <f t="shared" si="55"/>
        <v>0</v>
      </c>
      <c r="L227" s="14">
        <v>0.24</v>
      </c>
      <c r="M227" s="14">
        <v>0.6</v>
      </c>
      <c r="N227" s="14"/>
      <c r="O227" s="14">
        <f t="shared" si="56"/>
        <v>0.84</v>
      </c>
      <c r="P227" s="14">
        <f t="shared" si="57"/>
        <v>0.84</v>
      </c>
      <c r="Q227" s="14">
        <v>0.6</v>
      </c>
      <c r="R227" s="14">
        <f t="shared" si="58"/>
        <v>1.44</v>
      </c>
      <c r="S227" s="10"/>
      <c r="T227" s="10"/>
      <c r="U227" s="10"/>
    </row>
    <row r="228" spans="1:21" x14ac:dyDescent="0.2">
      <c r="A228" s="93"/>
      <c r="B228" s="121"/>
      <c r="C228" s="76" t="s">
        <v>195</v>
      </c>
      <c r="D228" s="77">
        <v>7</v>
      </c>
      <c r="E228" s="14">
        <v>7.25</v>
      </c>
      <c r="F228" s="14"/>
      <c r="G228" s="14"/>
      <c r="H228" s="30">
        <f t="shared" si="46"/>
        <v>7.25</v>
      </c>
      <c r="I228" s="14">
        <v>13.5</v>
      </c>
      <c r="J228" s="14"/>
      <c r="K228" s="30">
        <f t="shared" si="55"/>
        <v>20.75</v>
      </c>
      <c r="L228" s="14"/>
      <c r="M228" s="14">
        <v>7.9</v>
      </c>
      <c r="N228" s="14"/>
      <c r="O228" s="14">
        <f t="shared" si="56"/>
        <v>7.9</v>
      </c>
      <c r="P228" s="14">
        <f t="shared" si="57"/>
        <v>28.65</v>
      </c>
      <c r="Q228" s="14">
        <v>113</v>
      </c>
      <c r="R228" s="14">
        <f t="shared" si="58"/>
        <v>141.65</v>
      </c>
      <c r="S228" s="10"/>
      <c r="T228" s="10"/>
      <c r="U228" s="10"/>
    </row>
    <row r="229" spans="1:21" x14ac:dyDescent="0.2">
      <c r="A229" s="93"/>
      <c r="B229" s="121"/>
      <c r="C229" s="76" t="s">
        <v>204</v>
      </c>
      <c r="D229" s="77">
        <v>9</v>
      </c>
      <c r="E229" s="14">
        <v>0.02</v>
      </c>
      <c r="F229" s="14">
        <v>1.5</v>
      </c>
      <c r="G229" s="14"/>
      <c r="H229" s="30">
        <f t="shared" si="46"/>
        <v>1.52</v>
      </c>
      <c r="I229" s="14"/>
      <c r="J229" s="14"/>
      <c r="K229" s="30">
        <f t="shared" si="55"/>
        <v>1.52</v>
      </c>
      <c r="L229" s="14"/>
      <c r="M229" s="14">
        <v>2.2000000000000002</v>
      </c>
      <c r="N229" s="14"/>
      <c r="O229" s="14">
        <f t="shared" si="56"/>
        <v>2.2000000000000002</v>
      </c>
      <c r="P229" s="14">
        <f t="shared" si="57"/>
        <v>3.72</v>
      </c>
      <c r="Q229" s="14">
        <v>6</v>
      </c>
      <c r="R229" s="14">
        <f t="shared" si="58"/>
        <v>9.7200000000000006</v>
      </c>
      <c r="S229" s="10"/>
      <c r="T229" s="10"/>
      <c r="U229" s="10"/>
    </row>
    <row r="230" spans="1:21" x14ac:dyDescent="0.2">
      <c r="A230" s="93"/>
      <c r="B230" s="121"/>
      <c r="C230" s="76" t="s">
        <v>277</v>
      </c>
      <c r="D230" s="77">
        <v>0</v>
      </c>
      <c r="E230" s="14"/>
      <c r="F230" s="14"/>
      <c r="G230" s="14"/>
      <c r="H230" s="30">
        <f t="shared" si="46"/>
        <v>0</v>
      </c>
      <c r="I230" s="14"/>
      <c r="J230" s="14"/>
      <c r="K230" s="30">
        <f t="shared" si="55"/>
        <v>0</v>
      </c>
      <c r="L230" s="14"/>
      <c r="M230" s="14"/>
      <c r="N230" s="14"/>
      <c r="O230" s="14">
        <f t="shared" ref="O230:O235" si="59">+SUM(L230:N230)</f>
        <v>0</v>
      </c>
      <c r="P230" s="14">
        <f t="shared" ref="P230:P235" si="60">+SUM(K230+O230)</f>
        <v>0</v>
      </c>
      <c r="Q230" s="14"/>
      <c r="R230" s="14">
        <f t="shared" si="58"/>
        <v>0</v>
      </c>
      <c r="S230" s="10"/>
      <c r="T230" s="10"/>
      <c r="U230" s="10"/>
    </row>
    <row r="231" spans="1:21" x14ac:dyDescent="0.2">
      <c r="A231" s="93"/>
      <c r="B231" s="124"/>
      <c r="C231" s="76" t="s">
        <v>208</v>
      </c>
      <c r="D231" s="77">
        <v>4</v>
      </c>
      <c r="E231" s="14">
        <v>52.5</v>
      </c>
      <c r="F231" s="14"/>
      <c r="G231" s="14"/>
      <c r="H231" s="30">
        <f t="shared" si="46"/>
        <v>52.5</v>
      </c>
      <c r="I231" s="14"/>
      <c r="J231" s="14"/>
      <c r="K231" s="30">
        <f t="shared" si="55"/>
        <v>52.5</v>
      </c>
      <c r="L231" s="14">
        <v>3</v>
      </c>
      <c r="M231" s="14">
        <v>2.4</v>
      </c>
      <c r="N231" s="14"/>
      <c r="O231" s="14">
        <f t="shared" si="59"/>
        <v>5.4</v>
      </c>
      <c r="P231" s="14">
        <f t="shared" si="60"/>
        <v>57.9</v>
      </c>
      <c r="Q231" s="14">
        <v>1</v>
      </c>
      <c r="R231" s="14">
        <f t="shared" si="58"/>
        <v>58.9</v>
      </c>
      <c r="S231" s="10"/>
      <c r="T231" s="10"/>
      <c r="U231" s="10"/>
    </row>
    <row r="232" spans="1:21" x14ac:dyDescent="0.2">
      <c r="A232" s="93"/>
      <c r="B232" s="121" t="s">
        <v>431</v>
      </c>
      <c r="C232" s="76" t="s">
        <v>200</v>
      </c>
      <c r="D232" s="77">
        <v>13</v>
      </c>
      <c r="E232" s="14">
        <v>1.6</v>
      </c>
      <c r="F232" s="14">
        <v>0.65</v>
      </c>
      <c r="G232" s="14">
        <v>0.1</v>
      </c>
      <c r="H232" s="30">
        <f t="shared" si="46"/>
        <v>2.35</v>
      </c>
      <c r="I232" s="14"/>
      <c r="J232" s="14"/>
      <c r="K232" s="30">
        <f t="shared" si="55"/>
        <v>2.35</v>
      </c>
      <c r="L232" s="14">
        <v>0.1</v>
      </c>
      <c r="M232" s="14">
        <v>2.2000000000000002</v>
      </c>
      <c r="N232" s="14">
        <v>0.3</v>
      </c>
      <c r="O232" s="14">
        <f t="shared" si="59"/>
        <v>2.6</v>
      </c>
      <c r="P232" s="14">
        <f t="shared" si="60"/>
        <v>4.95</v>
      </c>
      <c r="Q232" s="14">
        <v>2</v>
      </c>
      <c r="R232" s="14">
        <f t="shared" si="58"/>
        <v>6.95</v>
      </c>
      <c r="S232" s="10"/>
      <c r="T232" s="10"/>
      <c r="U232" s="10"/>
    </row>
    <row r="233" spans="1:21" x14ac:dyDescent="0.2">
      <c r="A233" s="93"/>
      <c r="B233" s="121"/>
      <c r="C233" s="76" t="s">
        <v>305</v>
      </c>
      <c r="D233" s="77">
        <v>0</v>
      </c>
      <c r="E233" s="14"/>
      <c r="F233" s="14"/>
      <c r="G233" s="14"/>
      <c r="H233" s="30">
        <f t="shared" si="46"/>
        <v>0</v>
      </c>
      <c r="I233" s="14"/>
      <c r="J233" s="14"/>
      <c r="K233" s="30">
        <f t="shared" si="55"/>
        <v>0</v>
      </c>
      <c r="L233" s="14"/>
      <c r="M233" s="14"/>
      <c r="N233" s="14"/>
      <c r="O233" s="14">
        <f t="shared" si="59"/>
        <v>0</v>
      </c>
      <c r="P233" s="14">
        <f t="shared" si="60"/>
        <v>0</v>
      </c>
      <c r="Q233" s="14"/>
      <c r="R233" s="14">
        <f t="shared" si="58"/>
        <v>0</v>
      </c>
      <c r="S233" s="10"/>
      <c r="T233" s="10"/>
      <c r="U233" s="10"/>
    </row>
    <row r="234" spans="1:21" x14ac:dyDescent="0.2">
      <c r="A234" s="93"/>
      <c r="B234" s="121"/>
      <c r="C234" s="76" t="s">
        <v>215</v>
      </c>
      <c r="D234" s="77">
        <v>0</v>
      </c>
      <c r="E234" s="14"/>
      <c r="F234" s="14"/>
      <c r="G234" s="14"/>
      <c r="H234" s="30">
        <f t="shared" si="46"/>
        <v>0</v>
      </c>
      <c r="I234" s="14"/>
      <c r="J234" s="14"/>
      <c r="K234" s="30">
        <f t="shared" si="55"/>
        <v>0</v>
      </c>
      <c r="L234" s="14"/>
      <c r="M234" s="14"/>
      <c r="N234" s="14"/>
      <c r="O234" s="14">
        <f t="shared" si="59"/>
        <v>0</v>
      </c>
      <c r="P234" s="14">
        <f t="shared" si="60"/>
        <v>0</v>
      </c>
      <c r="Q234" s="14"/>
      <c r="R234" s="14">
        <f t="shared" si="58"/>
        <v>0</v>
      </c>
      <c r="S234" s="10"/>
      <c r="T234" s="10"/>
      <c r="U234" s="10"/>
    </row>
    <row r="235" spans="1:21" x14ac:dyDescent="0.2">
      <c r="A235" s="93"/>
      <c r="B235" s="121"/>
      <c r="C235" s="82" t="s">
        <v>201</v>
      </c>
      <c r="D235" s="83">
        <v>0</v>
      </c>
      <c r="E235" s="17"/>
      <c r="F235" s="17"/>
      <c r="G235" s="17"/>
      <c r="H235" s="32">
        <f t="shared" si="46"/>
        <v>0</v>
      </c>
      <c r="I235" s="17"/>
      <c r="J235" s="17"/>
      <c r="K235" s="32">
        <f t="shared" si="55"/>
        <v>0</v>
      </c>
      <c r="L235" s="17"/>
      <c r="M235" s="17"/>
      <c r="N235" s="17"/>
      <c r="O235" s="17">
        <f t="shared" si="59"/>
        <v>0</v>
      </c>
      <c r="P235" s="17">
        <f t="shared" si="60"/>
        <v>0</v>
      </c>
      <c r="Q235" s="17"/>
      <c r="R235" s="17">
        <f t="shared" si="58"/>
        <v>0</v>
      </c>
      <c r="S235" s="10"/>
      <c r="T235" s="10"/>
      <c r="U235" s="10"/>
    </row>
    <row r="236" spans="1:21" ht="15" x14ac:dyDescent="0.25">
      <c r="A236" s="230" t="s">
        <v>0</v>
      </c>
      <c r="B236" s="231"/>
      <c r="C236" s="232" t="s">
        <v>0</v>
      </c>
      <c r="D236" s="53">
        <f t="shared" ref="D236:R236" si="61">SUM(D224:D235)</f>
        <v>101</v>
      </c>
      <c r="E236" s="54">
        <f t="shared" si="61"/>
        <v>75.069999999999993</v>
      </c>
      <c r="F236" s="54">
        <f t="shared" si="61"/>
        <v>2.35</v>
      </c>
      <c r="G236" s="54">
        <f t="shared" si="61"/>
        <v>6.8</v>
      </c>
      <c r="H236" s="54">
        <f t="shared" si="61"/>
        <v>84.22</v>
      </c>
      <c r="I236" s="54">
        <f t="shared" si="61"/>
        <v>30.1</v>
      </c>
      <c r="J236" s="54">
        <f t="shared" si="61"/>
        <v>0</v>
      </c>
      <c r="K236" s="54">
        <f t="shared" si="61"/>
        <v>114.32000000000001</v>
      </c>
      <c r="L236" s="54">
        <f t="shared" si="61"/>
        <v>23.139999999999997</v>
      </c>
      <c r="M236" s="54">
        <f t="shared" si="61"/>
        <v>86.490000000000009</v>
      </c>
      <c r="N236" s="54">
        <f t="shared" si="61"/>
        <v>7.95</v>
      </c>
      <c r="O236" s="54">
        <f t="shared" si="61"/>
        <v>117.58000000000001</v>
      </c>
      <c r="P236" s="54">
        <f t="shared" si="61"/>
        <v>231.9</v>
      </c>
      <c r="Q236" s="54">
        <f t="shared" si="61"/>
        <v>181.3</v>
      </c>
      <c r="R236" s="55">
        <f t="shared" si="61"/>
        <v>413.2</v>
      </c>
      <c r="S236" s="15"/>
      <c r="T236" s="10"/>
      <c r="U236" s="10"/>
    </row>
    <row r="237" spans="1:21" x14ac:dyDescent="0.2">
      <c r="A237" s="93" t="s">
        <v>9</v>
      </c>
      <c r="B237" s="120" t="s">
        <v>207</v>
      </c>
      <c r="C237" s="73" t="s">
        <v>207</v>
      </c>
      <c r="D237" s="74">
        <v>12</v>
      </c>
      <c r="E237" s="39">
        <v>0.49</v>
      </c>
      <c r="F237" s="39"/>
      <c r="G237" s="39"/>
      <c r="H237" s="48">
        <f t="shared" si="46"/>
        <v>0.49</v>
      </c>
      <c r="I237" s="39"/>
      <c r="J237" s="39"/>
      <c r="K237" s="48">
        <f t="shared" si="55"/>
        <v>0.49</v>
      </c>
      <c r="L237" s="39"/>
      <c r="M237" s="39">
        <v>4.2</v>
      </c>
      <c r="N237" s="39">
        <v>6.7</v>
      </c>
      <c r="O237" s="39">
        <f>+SUM(L237:N237)</f>
        <v>10.9</v>
      </c>
      <c r="P237" s="39">
        <f>+SUM(K237+O237)</f>
        <v>11.39</v>
      </c>
      <c r="Q237" s="39">
        <v>9.25</v>
      </c>
      <c r="R237" s="39">
        <f t="shared" si="58"/>
        <v>20.64</v>
      </c>
      <c r="S237" s="10"/>
      <c r="T237" s="10"/>
      <c r="U237" s="10"/>
    </row>
    <row r="238" spans="1:21" x14ac:dyDescent="0.2">
      <c r="A238" s="93"/>
      <c r="B238" s="121"/>
      <c r="C238" s="76" t="s">
        <v>218</v>
      </c>
      <c r="D238" s="77">
        <v>2</v>
      </c>
      <c r="E238" s="14">
        <v>2.5</v>
      </c>
      <c r="F238" s="14"/>
      <c r="G238" s="14"/>
      <c r="H238" s="30">
        <f t="shared" si="46"/>
        <v>2.5</v>
      </c>
      <c r="I238" s="14"/>
      <c r="J238" s="14"/>
      <c r="K238" s="30">
        <f t="shared" si="55"/>
        <v>2.5</v>
      </c>
      <c r="L238" s="14"/>
      <c r="M238" s="14">
        <v>0.5</v>
      </c>
      <c r="N238" s="14">
        <v>1</v>
      </c>
      <c r="O238" s="14">
        <f>+SUM(L238:N238)</f>
        <v>1.5</v>
      </c>
      <c r="P238" s="14">
        <f>+SUM(K238+O238)</f>
        <v>4</v>
      </c>
      <c r="Q238" s="14">
        <v>0.3</v>
      </c>
      <c r="R238" s="14">
        <f t="shared" si="58"/>
        <v>4.3</v>
      </c>
      <c r="S238" s="10"/>
      <c r="T238" s="10"/>
      <c r="U238" s="10"/>
    </row>
    <row r="239" spans="1:21" x14ac:dyDescent="0.2">
      <c r="A239" s="93"/>
      <c r="B239" s="121"/>
      <c r="C239" s="76" t="s">
        <v>214</v>
      </c>
      <c r="D239" s="77">
        <v>0</v>
      </c>
      <c r="E239" s="14"/>
      <c r="F239" s="14"/>
      <c r="G239" s="14"/>
      <c r="H239" s="30">
        <f t="shared" si="46"/>
        <v>0</v>
      </c>
      <c r="I239" s="14"/>
      <c r="J239" s="14"/>
      <c r="K239" s="30">
        <f t="shared" si="55"/>
        <v>0</v>
      </c>
      <c r="L239" s="14"/>
      <c r="M239" s="14"/>
      <c r="N239" s="14"/>
      <c r="O239" s="14">
        <f t="shared" ref="O239:O267" si="62">+SUM(L239:N239)</f>
        <v>0</v>
      </c>
      <c r="P239" s="14">
        <f t="shared" ref="P239:P267" si="63">+SUM(K239+O239)</f>
        <v>0</v>
      </c>
      <c r="Q239" s="14"/>
      <c r="R239" s="14">
        <f t="shared" si="58"/>
        <v>0</v>
      </c>
      <c r="S239" s="10"/>
      <c r="T239" s="10"/>
      <c r="U239" s="10"/>
    </row>
    <row r="240" spans="1:21" x14ac:dyDescent="0.2">
      <c r="A240" s="93"/>
      <c r="B240" s="121"/>
      <c r="C240" s="76" t="s">
        <v>211</v>
      </c>
      <c r="D240" s="77">
        <v>0</v>
      </c>
      <c r="E240" s="14"/>
      <c r="F240" s="14"/>
      <c r="G240" s="14"/>
      <c r="H240" s="30">
        <f t="shared" si="46"/>
        <v>0</v>
      </c>
      <c r="I240" s="14"/>
      <c r="J240" s="14"/>
      <c r="K240" s="30">
        <f t="shared" si="55"/>
        <v>0</v>
      </c>
      <c r="L240" s="14"/>
      <c r="M240" s="14"/>
      <c r="N240" s="14"/>
      <c r="O240" s="14">
        <f t="shared" si="62"/>
        <v>0</v>
      </c>
      <c r="P240" s="14">
        <f t="shared" si="63"/>
        <v>0</v>
      </c>
      <c r="Q240" s="14"/>
      <c r="R240" s="14">
        <f t="shared" si="58"/>
        <v>0</v>
      </c>
      <c r="S240" s="10"/>
      <c r="T240" s="10"/>
      <c r="U240" s="10"/>
    </row>
    <row r="241" spans="1:22" x14ac:dyDescent="0.2">
      <c r="A241" s="93"/>
      <c r="B241" s="121"/>
      <c r="C241" s="76" t="s">
        <v>325</v>
      </c>
      <c r="D241" s="77">
        <v>1</v>
      </c>
      <c r="E241" s="14"/>
      <c r="F241" s="14"/>
      <c r="G241" s="14"/>
      <c r="H241" s="30">
        <f t="shared" si="46"/>
        <v>0</v>
      </c>
      <c r="I241" s="14"/>
      <c r="J241" s="14"/>
      <c r="K241" s="30">
        <f t="shared" si="55"/>
        <v>0</v>
      </c>
      <c r="L241" s="14"/>
      <c r="M241" s="14"/>
      <c r="N241" s="14">
        <v>0.1</v>
      </c>
      <c r="O241" s="14">
        <f t="shared" si="62"/>
        <v>0.1</v>
      </c>
      <c r="P241" s="14">
        <f t="shared" si="63"/>
        <v>0.1</v>
      </c>
      <c r="Q241" s="14"/>
      <c r="R241" s="14">
        <f t="shared" si="58"/>
        <v>0.1</v>
      </c>
      <c r="S241" s="10"/>
      <c r="T241" s="10"/>
      <c r="U241" s="10"/>
    </row>
    <row r="242" spans="1:22" x14ac:dyDescent="0.2">
      <c r="A242" s="93"/>
      <c r="B242" s="121"/>
      <c r="C242" s="76" t="s">
        <v>216</v>
      </c>
      <c r="D242" s="77">
        <v>4</v>
      </c>
      <c r="E242" s="14"/>
      <c r="F242" s="14"/>
      <c r="G242" s="14"/>
      <c r="H242" s="30">
        <f t="shared" si="46"/>
        <v>0</v>
      </c>
      <c r="I242" s="14"/>
      <c r="J242" s="14"/>
      <c r="K242" s="30">
        <f t="shared" si="55"/>
        <v>0</v>
      </c>
      <c r="L242" s="14">
        <v>4</v>
      </c>
      <c r="M242" s="14">
        <v>3.25</v>
      </c>
      <c r="N242" s="14">
        <v>0.5</v>
      </c>
      <c r="O242" s="14">
        <f t="shared" si="62"/>
        <v>7.75</v>
      </c>
      <c r="P242" s="14">
        <f t="shared" si="63"/>
        <v>7.75</v>
      </c>
      <c r="Q242" s="14">
        <v>2</v>
      </c>
      <c r="R242" s="14">
        <f t="shared" si="58"/>
        <v>9.75</v>
      </c>
      <c r="S242" s="10"/>
      <c r="T242" s="10"/>
      <c r="U242" s="10"/>
    </row>
    <row r="243" spans="1:22" x14ac:dyDescent="0.2">
      <c r="A243" s="93"/>
      <c r="B243" s="121"/>
      <c r="C243" s="76" t="s">
        <v>213</v>
      </c>
      <c r="D243" s="77">
        <v>0</v>
      </c>
      <c r="E243" s="14"/>
      <c r="F243" s="14"/>
      <c r="G243" s="14"/>
      <c r="H243" s="30">
        <f t="shared" si="46"/>
        <v>0</v>
      </c>
      <c r="I243" s="14"/>
      <c r="J243" s="14"/>
      <c r="K243" s="30">
        <f t="shared" si="55"/>
        <v>0</v>
      </c>
      <c r="L243" s="14"/>
      <c r="M243" s="14"/>
      <c r="N243" s="14"/>
      <c r="O243" s="14">
        <f t="shared" si="62"/>
        <v>0</v>
      </c>
      <c r="P243" s="14">
        <f t="shared" si="63"/>
        <v>0</v>
      </c>
      <c r="Q243" s="14"/>
      <c r="R243" s="14">
        <f t="shared" si="58"/>
        <v>0</v>
      </c>
      <c r="S243" s="10"/>
      <c r="T243" s="10"/>
      <c r="U243" s="10"/>
    </row>
    <row r="244" spans="1:22" x14ac:dyDescent="0.2">
      <c r="A244" s="93"/>
      <c r="B244" s="124"/>
      <c r="C244" s="76" t="s">
        <v>217</v>
      </c>
      <c r="D244" s="77">
        <v>56</v>
      </c>
      <c r="E244" s="14"/>
      <c r="F244" s="14"/>
      <c r="G244" s="14">
        <v>0.01</v>
      </c>
      <c r="H244" s="30">
        <f t="shared" si="46"/>
        <v>0.01</v>
      </c>
      <c r="I244" s="14"/>
      <c r="J244" s="14"/>
      <c r="K244" s="30">
        <f t="shared" si="55"/>
        <v>0.01</v>
      </c>
      <c r="L244" s="14">
        <v>122</v>
      </c>
      <c r="M244" s="14">
        <v>91.3</v>
      </c>
      <c r="N244" s="14">
        <v>9.9</v>
      </c>
      <c r="O244" s="14">
        <f t="shared" si="62"/>
        <v>223.20000000000002</v>
      </c>
      <c r="P244" s="14">
        <f t="shared" si="63"/>
        <v>223.21</v>
      </c>
      <c r="Q244" s="14">
        <v>21.25</v>
      </c>
      <c r="R244" s="14">
        <f t="shared" si="58"/>
        <v>244.46</v>
      </c>
      <c r="S244" s="9"/>
      <c r="T244" s="9"/>
      <c r="U244" s="9"/>
      <c r="V244" s="8"/>
    </row>
    <row r="245" spans="1:22" x14ac:dyDescent="0.2">
      <c r="A245" s="93"/>
      <c r="B245" s="121" t="s">
        <v>203</v>
      </c>
      <c r="C245" s="76" t="s">
        <v>210</v>
      </c>
      <c r="D245" s="77">
        <v>58</v>
      </c>
      <c r="E245" s="14"/>
      <c r="F245" s="14"/>
      <c r="G245" s="14"/>
      <c r="H245" s="30">
        <f t="shared" si="46"/>
        <v>0</v>
      </c>
      <c r="I245" s="14"/>
      <c r="J245" s="14"/>
      <c r="K245" s="30">
        <f t="shared" si="55"/>
        <v>0</v>
      </c>
      <c r="L245" s="14">
        <v>2.65</v>
      </c>
      <c r="M245" s="14">
        <v>52.98</v>
      </c>
      <c r="N245" s="14">
        <v>1.38</v>
      </c>
      <c r="O245" s="14">
        <f t="shared" si="62"/>
        <v>57.01</v>
      </c>
      <c r="P245" s="14">
        <f t="shared" si="63"/>
        <v>57.01</v>
      </c>
      <c r="Q245" s="14">
        <v>0.01</v>
      </c>
      <c r="R245" s="14">
        <f t="shared" si="58"/>
        <v>57.019999999999996</v>
      </c>
      <c r="S245" s="9"/>
      <c r="T245" s="10"/>
      <c r="U245" s="10"/>
    </row>
    <row r="246" spans="1:22" x14ac:dyDescent="0.2">
      <c r="A246" s="93"/>
      <c r="B246" s="121"/>
      <c r="C246" s="76" t="s">
        <v>273</v>
      </c>
      <c r="D246" s="77">
        <v>0</v>
      </c>
      <c r="E246" s="14"/>
      <c r="F246" s="14"/>
      <c r="G246" s="14"/>
      <c r="H246" s="30">
        <f t="shared" si="46"/>
        <v>0</v>
      </c>
      <c r="I246" s="14"/>
      <c r="J246" s="14"/>
      <c r="K246" s="30">
        <f t="shared" si="55"/>
        <v>0</v>
      </c>
      <c r="L246" s="14"/>
      <c r="M246" s="14"/>
      <c r="N246" s="14"/>
      <c r="O246" s="14">
        <f t="shared" si="62"/>
        <v>0</v>
      </c>
      <c r="P246" s="14">
        <f t="shared" si="63"/>
        <v>0</v>
      </c>
      <c r="Q246" s="14"/>
      <c r="R246" s="14">
        <f t="shared" si="58"/>
        <v>0</v>
      </c>
      <c r="S246" s="9"/>
      <c r="T246" s="10"/>
      <c r="U246" s="10"/>
    </row>
    <row r="247" spans="1:22" x14ac:dyDescent="0.2">
      <c r="A247" s="93"/>
      <c r="B247" s="121"/>
      <c r="C247" s="76" t="s">
        <v>193</v>
      </c>
      <c r="D247" s="77">
        <v>5</v>
      </c>
      <c r="E247" s="14"/>
      <c r="F247" s="14"/>
      <c r="G247" s="14"/>
      <c r="H247" s="30">
        <f t="shared" si="46"/>
        <v>0</v>
      </c>
      <c r="I247" s="14"/>
      <c r="J247" s="14"/>
      <c r="K247" s="30">
        <f t="shared" si="55"/>
        <v>0</v>
      </c>
      <c r="L247" s="14">
        <v>3</v>
      </c>
      <c r="M247" s="14">
        <v>4.7</v>
      </c>
      <c r="N247" s="14"/>
      <c r="O247" s="14">
        <f t="shared" si="62"/>
        <v>7.7</v>
      </c>
      <c r="P247" s="14">
        <f t="shared" si="63"/>
        <v>7.7</v>
      </c>
      <c r="Q247" s="14"/>
      <c r="R247" s="14">
        <f t="shared" si="58"/>
        <v>7.7</v>
      </c>
      <c r="S247" s="10"/>
      <c r="T247" s="10"/>
      <c r="U247" s="10"/>
    </row>
    <row r="248" spans="1:22" x14ac:dyDescent="0.2">
      <c r="A248" s="93"/>
      <c r="B248" s="121"/>
      <c r="C248" s="76" t="s">
        <v>206</v>
      </c>
      <c r="D248" s="77">
        <v>6</v>
      </c>
      <c r="E248" s="14"/>
      <c r="F248" s="14"/>
      <c r="G248" s="14"/>
      <c r="H248" s="30">
        <f t="shared" si="46"/>
        <v>0</v>
      </c>
      <c r="I248" s="14"/>
      <c r="J248" s="14"/>
      <c r="K248" s="30">
        <f t="shared" si="55"/>
        <v>0</v>
      </c>
      <c r="L248" s="14">
        <v>4.05</v>
      </c>
      <c r="M248" s="14">
        <v>2.8</v>
      </c>
      <c r="N248" s="14"/>
      <c r="O248" s="14">
        <f t="shared" si="62"/>
        <v>6.85</v>
      </c>
      <c r="P248" s="14">
        <f t="shared" si="63"/>
        <v>6.85</v>
      </c>
      <c r="Q248" s="14">
        <v>1.1499999999999999</v>
      </c>
      <c r="R248" s="14">
        <f t="shared" si="58"/>
        <v>8</v>
      </c>
      <c r="S248" s="10"/>
      <c r="T248" s="10"/>
      <c r="U248" s="10"/>
    </row>
    <row r="249" spans="1:22" x14ac:dyDescent="0.2">
      <c r="A249" s="93"/>
      <c r="B249" s="121"/>
      <c r="C249" s="76" t="s">
        <v>276</v>
      </c>
      <c r="D249" s="77">
        <v>8</v>
      </c>
      <c r="E249" s="14"/>
      <c r="F249" s="14"/>
      <c r="G249" s="14"/>
      <c r="H249" s="30">
        <f t="shared" si="46"/>
        <v>0</v>
      </c>
      <c r="I249" s="14"/>
      <c r="J249" s="14"/>
      <c r="K249" s="30">
        <f t="shared" si="55"/>
        <v>0</v>
      </c>
      <c r="L249" s="14">
        <v>6.8</v>
      </c>
      <c r="M249" s="14">
        <v>1.8</v>
      </c>
      <c r="N249" s="14"/>
      <c r="O249" s="14">
        <f t="shared" si="62"/>
        <v>8.6</v>
      </c>
      <c r="P249" s="14">
        <f t="shared" si="63"/>
        <v>8.6</v>
      </c>
      <c r="Q249" s="14">
        <v>4.8499999999999996</v>
      </c>
      <c r="R249" s="14">
        <f t="shared" si="58"/>
        <v>13.45</v>
      </c>
      <c r="S249" s="10"/>
      <c r="T249" s="10"/>
      <c r="U249" s="10"/>
    </row>
    <row r="250" spans="1:22" x14ac:dyDescent="0.2">
      <c r="A250" s="93"/>
      <c r="B250" s="121"/>
      <c r="C250" s="76" t="s">
        <v>199</v>
      </c>
      <c r="D250" s="77">
        <v>3</v>
      </c>
      <c r="E250" s="14"/>
      <c r="F250" s="14"/>
      <c r="G250" s="14"/>
      <c r="H250" s="30">
        <f t="shared" si="46"/>
        <v>0</v>
      </c>
      <c r="I250" s="14"/>
      <c r="J250" s="14"/>
      <c r="K250" s="30">
        <f t="shared" si="55"/>
        <v>0</v>
      </c>
      <c r="L250" s="14">
        <v>6.5</v>
      </c>
      <c r="M250" s="14">
        <v>1.2</v>
      </c>
      <c r="N250" s="14"/>
      <c r="O250" s="14">
        <f t="shared" si="62"/>
        <v>7.7</v>
      </c>
      <c r="P250" s="14">
        <f t="shared" si="63"/>
        <v>7.7</v>
      </c>
      <c r="Q250" s="14">
        <v>26.2</v>
      </c>
      <c r="R250" s="14">
        <f t="shared" si="58"/>
        <v>33.9</v>
      </c>
      <c r="S250" s="10"/>
      <c r="T250" s="10"/>
      <c r="U250" s="10"/>
    </row>
    <row r="251" spans="1:22" x14ac:dyDescent="0.2">
      <c r="A251" s="93"/>
      <c r="B251" s="121"/>
      <c r="C251" s="76" t="s">
        <v>274</v>
      </c>
      <c r="D251" s="77">
        <v>3</v>
      </c>
      <c r="E251" s="14"/>
      <c r="F251" s="14"/>
      <c r="G251" s="14"/>
      <c r="H251" s="30">
        <f t="shared" si="46"/>
        <v>0</v>
      </c>
      <c r="I251" s="14"/>
      <c r="J251" s="14"/>
      <c r="K251" s="30">
        <f t="shared" si="55"/>
        <v>0</v>
      </c>
      <c r="L251" s="14">
        <v>0.7</v>
      </c>
      <c r="M251" s="14">
        <v>1.56</v>
      </c>
      <c r="N251" s="14"/>
      <c r="O251" s="14">
        <f t="shared" si="62"/>
        <v>2.2599999999999998</v>
      </c>
      <c r="P251" s="14">
        <f t="shared" si="63"/>
        <v>2.2599999999999998</v>
      </c>
      <c r="Q251" s="14"/>
      <c r="R251" s="14">
        <f t="shared" si="58"/>
        <v>2.2599999999999998</v>
      </c>
      <c r="S251" s="10"/>
      <c r="T251" s="10"/>
      <c r="U251" s="10"/>
    </row>
    <row r="252" spans="1:22" x14ac:dyDescent="0.2">
      <c r="A252" s="93"/>
      <c r="B252" s="121"/>
      <c r="C252" s="76" t="s">
        <v>203</v>
      </c>
      <c r="D252" s="77">
        <v>0</v>
      </c>
      <c r="E252" s="14"/>
      <c r="F252" s="14"/>
      <c r="G252" s="14"/>
      <c r="H252" s="30">
        <f t="shared" si="46"/>
        <v>0</v>
      </c>
      <c r="I252" s="14"/>
      <c r="J252" s="14"/>
      <c r="K252" s="30">
        <f t="shared" si="55"/>
        <v>0</v>
      </c>
      <c r="L252" s="14"/>
      <c r="M252" s="14"/>
      <c r="N252" s="14"/>
      <c r="O252" s="14">
        <f t="shared" si="62"/>
        <v>0</v>
      </c>
      <c r="P252" s="14">
        <f t="shared" si="63"/>
        <v>0</v>
      </c>
      <c r="Q252" s="14"/>
      <c r="R252" s="14">
        <f t="shared" si="58"/>
        <v>0</v>
      </c>
      <c r="S252" s="10"/>
      <c r="T252" s="10"/>
      <c r="U252" s="10"/>
    </row>
    <row r="253" spans="1:22" x14ac:dyDescent="0.2">
      <c r="A253" s="93"/>
      <c r="B253" s="124"/>
      <c r="C253" s="76" t="s">
        <v>212</v>
      </c>
      <c r="D253" s="77">
        <v>12</v>
      </c>
      <c r="E253" s="14"/>
      <c r="F253" s="14">
        <v>0.01</v>
      </c>
      <c r="G253" s="14"/>
      <c r="H253" s="30">
        <f t="shared" si="46"/>
        <v>0.01</v>
      </c>
      <c r="I253" s="14"/>
      <c r="J253" s="14"/>
      <c r="K253" s="30">
        <f t="shared" si="55"/>
        <v>0.01</v>
      </c>
      <c r="L253" s="14">
        <v>11</v>
      </c>
      <c r="M253" s="14">
        <v>16.29</v>
      </c>
      <c r="N253" s="14">
        <v>0.3</v>
      </c>
      <c r="O253" s="14">
        <f t="shared" si="62"/>
        <v>27.59</v>
      </c>
      <c r="P253" s="14">
        <f t="shared" si="63"/>
        <v>27.6</v>
      </c>
      <c r="Q253" s="14"/>
      <c r="R253" s="14">
        <f t="shared" si="58"/>
        <v>27.6</v>
      </c>
      <c r="S253" s="10"/>
      <c r="T253" s="10"/>
      <c r="U253" s="10"/>
    </row>
    <row r="254" spans="1:22" x14ac:dyDescent="0.2">
      <c r="A254" s="93"/>
      <c r="B254" s="121" t="s">
        <v>432</v>
      </c>
      <c r="C254" s="76" t="s">
        <v>194</v>
      </c>
      <c r="D254" s="77">
        <v>14</v>
      </c>
      <c r="E254" s="14"/>
      <c r="F254" s="14"/>
      <c r="G254" s="14"/>
      <c r="H254" s="30">
        <f t="shared" si="46"/>
        <v>0</v>
      </c>
      <c r="I254" s="14"/>
      <c r="J254" s="14"/>
      <c r="K254" s="30">
        <f t="shared" si="55"/>
        <v>0</v>
      </c>
      <c r="L254" s="14">
        <v>8.5</v>
      </c>
      <c r="M254" s="14">
        <v>24.45</v>
      </c>
      <c r="N254" s="14">
        <v>2</v>
      </c>
      <c r="O254" s="14">
        <f t="shared" si="62"/>
        <v>34.950000000000003</v>
      </c>
      <c r="P254" s="14">
        <f t="shared" si="63"/>
        <v>34.950000000000003</v>
      </c>
      <c r="Q254" s="14">
        <v>0.85</v>
      </c>
      <c r="R254" s="14">
        <f t="shared" si="58"/>
        <v>35.800000000000004</v>
      </c>
      <c r="S254" s="10"/>
      <c r="T254" s="10"/>
      <c r="U254" s="10"/>
    </row>
    <row r="255" spans="1:22" x14ac:dyDescent="0.2">
      <c r="A255" s="93"/>
      <c r="B255" s="121"/>
      <c r="C255" s="76" t="s">
        <v>192</v>
      </c>
      <c r="D255" s="77">
        <v>1</v>
      </c>
      <c r="E255" s="14"/>
      <c r="F255" s="14"/>
      <c r="G255" s="14"/>
      <c r="H255" s="30">
        <f t="shared" ref="H255:H267" si="64">SUM(E255:G255)</f>
        <v>0</v>
      </c>
      <c r="I255" s="14"/>
      <c r="J255" s="14"/>
      <c r="K255" s="30">
        <f t="shared" si="55"/>
        <v>0</v>
      </c>
      <c r="L255" s="14">
        <v>0.75</v>
      </c>
      <c r="M255" s="14">
        <v>0.3</v>
      </c>
      <c r="N255" s="14"/>
      <c r="O255" s="14">
        <f t="shared" si="62"/>
        <v>1.05</v>
      </c>
      <c r="P255" s="14">
        <f t="shared" si="63"/>
        <v>1.05</v>
      </c>
      <c r="Q255" s="14"/>
      <c r="R255" s="14">
        <f t="shared" si="58"/>
        <v>1.05</v>
      </c>
      <c r="S255" s="10"/>
      <c r="T255" s="10"/>
      <c r="U255" s="10"/>
    </row>
    <row r="256" spans="1:22" x14ac:dyDescent="0.2">
      <c r="A256" s="93"/>
      <c r="B256" s="121"/>
      <c r="C256" s="76" t="s">
        <v>280</v>
      </c>
      <c r="D256" s="77">
        <v>4</v>
      </c>
      <c r="E256" s="14"/>
      <c r="F256" s="14"/>
      <c r="G256" s="14"/>
      <c r="H256" s="30">
        <f t="shared" si="64"/>
        <v>0</v>
      </c>
      <c r="I256" s="14"/>
      <c r="J256" s="14"/>
      <c r="K256" s="30">
        <f t="shared" si="55"/>
        <v>0</v>
      </c>
      <c r="L256" s="14"/>
      <c r="M256" s="14"/>
      <c r="N256" s="14"/>
      <c r="O256" s="14">
        <f t="shared" si="62"/>
        <v>0</v>
      </c>
      <c r="P256" s="14">
        <f t="shared" si="63"/>
        <v>0</v>
      </c>
      <c r="Q256" s="14">
        <v>4.8</v>
      </c>
      <c r="R256" s="14">
        <f t="shared" si="58"/>
        <v>4.8</v>
      </c>
      <c r="S256" s="10"/>
      <c r="T256" s="10"/>
      <c r="U256" s="10"/>
    </row>
    <row r="257" spans="1:21" x14ac:dyDescent="0.2">
      <c r="A257" s="93"/>
      <c r="B257" s="121"/>
      <c r="C257" s="76" t="s">
        <v>354</v>
      </c>
      <c r="D257" s="77">
        <v>0</v>
      </c>
      <c r="E257" s="14"/>
      <c r="F257" s="14"/>
      <c r="G257" s="14"/>
      <c r="H257" s="30">
        <f t="shared" si="64"/>
        <v>0</v>
      </c>
      <c r="I257" s="14"/>
      <c r="J257" s="14"/>
      <c r="K257" s="30">
        <f t="shared" si="55"/>
        <v>0</v>
      </c>
      <c r="L257" s="14"/>
      <c r="M257" s="14"/>
      <c r="N257" s="14"/>
      <c r="O257" s="14">
        <f t="shared" si="62"/>
        <v>0</v>
      </c>
      <c r="P257" s="14">
        <f t="shared" si="63"/>
        <v>0</v>
      </c>
      <c r="Q257" s="14"/>
      <c r="R257" s="14">
        <f t="shared" si="58"/>
        <v>0</v>
      </c>
      <c r="S257" s="10"/>
      <c r="T257" s="10"/>
      <c r="U257" s="10"/>
    </row>
    <row r="258" spans="1:21" x14ac:dyDescent="0.2">
      <c r="A258" s="93"/>
      <c r="B258" s="121"/>
      <c r="C258" s="76" t="s">
        <v>198</v>
      </c>
      <c r="D258" s="77">
        <v>4</v>
      </c>
      <c r="E258" s="14"/>
      <c r="F258" s="14"/>
      <c r="G258" s="14"/>
      <c r="H258" s="30">
        <f t="shared" si="64"/>
        <v>0</v>
      </c>
      <c r="I258" s="14"/>
      <c r="J258" s="14"/>
      <c r="K258" s="30">
        <f t="shared" si="55"/>
        <v>0</v>
      </c>
      <c r="L258" s="14">
        <v>2.75</v>
      </c>
      <c r="M258" s="14">
        <v>6.25</v>
      </c>
      <c r="N258" s="14"/>
      <c r="O258" s="14">
        <f t="shared" si="62"/>
        <v>9</v>
      </c>
      <c r="P258" s="14">
        <f t="shared" si="63"/>
        <v>9</v>
      </c>
      <c r="Q258" s="14">
        <v>7</v>
      </c>
      <c r="R258" s="14">
        <f t="shared" si="58"/>
        <v>16</v>
      </c>
      <c r="S258" s="10"/>
      <c r="T258" s="10"/>
      <c r="U258" s="10"/>
    </row>
    <row r="259" spans="1:21" x14ac:dyDescent="0.2">
      <c r="A259" s="93"/>
      <c r="B259" s="121"/>
      <c r="C259" s="76" t="s">
        <v>386</v>
      </c>
      <c r="D259" s="77">
        <v>0</v>
      </c>
      <c r="E259" s="14"/>
      <c r="F259" s="14"/>
      <c r="G259" s="14"/>
      <c r="H259" s="30">
        <f t="shared" si="64"/>
        <v>0</v>
      </c>
      <c r="I259" s="14"/>
      <c r="J259" s="14"/>
      <c r="K259" s="30">
        <f t="shared" si="55"/>
        <v>0</v>
      </c>
      <c r="L259" s="14"/>
      <c r="M259" s="14"/>
      <c r="N259" s="14"/>
      <c r="O259" s="14">
        <f t="shared" si="62"/>
        <v>0</v>
      </c>
      <c r="P259" s="14">
        <f t="shared" si="63"/>
        <v>0</v>
      </c>
      <c r="Q259" s="14"/>
      <c r="R259" s="14">
        <f t="shared" si="58"/>
        <v>0</v>
      </c>
      <c r="S259" s="10"/>
      <c r="T259" s="10"/>
      <c r="U259" s="10"/>
    </row>
    <row r="260" spans="1:21" x14ac:dyDescent="0.2">
      <c r="A260" s="93"/>
      <c r="B260" s="121"/>
      <c r="C260" s="76" t="s">
        <v>326</v>
      </c>
      <c r="D260" s="77">
        <v>0</v>
      </c>
      <c r="E260" s="14"/>
      <c r="F260" s="14"/>
      <c r="G260" s="14"/>
      <c r="H260" s="30">
        <f t="shared" si="64"/>
        <v>0</v>
      </c>
      <c r="I260" s="14"/>
      <c r="J260" s="14"/>
      <c r="K260" s="30">
        <f t="shared" si="55"/>
        <v>0</v>
      </c>
      <c r="L260" s="14"/>
      <c r="M260" s="14"/>
      <c r="N260" s="14"/>
      <c r="O260" s="14">
        <f t="shared" si="62"/>
        <v>0</v>
      </c>
      <c r="P260" s="14">
        <f t="shared" si="63"/>
        <v>0</v>
      </c>
      <c r="Q260" s="14"/>
      <c r="R260" s="14">
        <f t="shared" si="58"/>
        <v>0</v>
      </c>
      <c r="S260" s="10"/>
      <c r="T260" s="10"/>
      <c r="U260" s="10"/>
    </row>
    <row r="261" spans="1:21" x14ac:dyDescent="0.2">
      <c r="A261" s="93"/>
      <c r="B261" s="121"/>
      <c r="C261" s="76" t="s">
        <v>197</v>
      </c>
      <c r="D261" s="77">
        <v>2</v>
      </c>
      <c r="E261" s="14"/>
      <c r="F261" s="14"/>
      <c r="G261" s="14"/>
      <c r="H261" s="30">
        <f t="shared" si="64"/>
        <v>0</v>
      </c>
      <c r="I261" s="14"/>
      <c r="J261" s="14"/>
      <c r="K261" s="30">
        <f t="shared" si="55"/>
        <v>0</v>
      </c>
      <c r="L261" s="14">
        <v>3</v>
      </c>
      <c r="M261" s="14"/>
      <c r="N261" s="14"/>
      <c r="O261" s="14">
        <f t="shared" si="62"/>
        <v>3</v>
      </c>
      <c r="P261" s="14">
        <f t="shared" si="63"/>
        <v>3</v>
      </c>
      <c r="Q261" s="14">
        <v>1.75</v>
      </c>
      <c r="R261" s="14">
        <f t="shared" si="58"/>
        <v>4.75</v>
      </c>
      <c r="S261" s="10"/>
      <c r="T261" s="10"/>
      <c r="U261" s="10"/>
    </row>
    <row r="262" spans="1:21" x14ac:dyDescent="0.2">
      <c r="A262" s="93"/>
      <c r="B262" s="121"/>
      <c r="C262" s="76" t="s">
        <v>278</v>
      </c>
      <c r="D262" s="77">
        <v>0</v>
      </c>
      <c r="E262" s="14"/>
      <c r="F262" s="14"/>
      <c r="G262" s="14"/>
      <c r="H262" s="30">
        <f t="shared" si="64"/>
        <v>0</v>
      </c>
      <c r="I262" s="14"/>
      <c r="J262" s="14"/>
      <c r="K262" s="30">
        <f t="shared" si="55"/>
        <v>0</v>
      </c>
      <c r="L262" s="14"/>
      <c r="M262" s="14"/>
      <c r="N262" s="14"/>
      <c r="O262" s="14">
        <f t="shared" si="62"/>
        <v>0</v>
      </c>
      <c r="P262" s="14">
        <f t="shared" si="63"/>
        <v>0</v>
      </c>
      <c r="Q262" s="14"/>
      <c r="R262" s="14">
        <f t="shared" si="58"/>
        <v>0</v>
      </c>
      <c r="S262" s="10"/>
      <c r="T262" s="10"/>
      <c r="U262" s="10"/>
    </row>
    <row r="263" spans="1:21" x14ac:dyDescent="0.2">
      <c r="A263" s="93"/>
      <c r="B263" s="124"/>
      <c r="C263" s="76" t="s">
        <v>375</v>
      </c>
      <c r="D263" s="77">
        <v>1</v>
      </c>
      <c r="E263" s="14"/>
      <c r="F263" s="14"/>
      <c r="G263" s="14"/>
      <c r="H263" s="30">
        <f t="shared" si="64"/>
        <v>0</v>
      </c>
      <c r="I263" s="14"/>
      <c r="J263" s="14"/>
      <c r="K263" s="30">
        <f t="shared" si="55"/>
        <v>0</v>
      </c>
      <c r="L263" s="14">
        <v>65</v>
      </c>
      <c r="M263" s="14">
        <v>10</v>
      </c>
      <c r="N263" s="14"/>
      <c r="O263" s="14">
        <f t="shared" si="62"/>
        <v>75</v>
      </c>
      <c r="P263" s="14">
        <f t="shared" si="63"/>
        <v>75</v>
      </c>
      <c r="Q263" s="14"/>
      <c r="R263" s="14">
        <f t="shared" si="58"/>
        <v>75</v>
      </c>
      <c r="S263" s="10"/>
      <c r="T263" s="10"/>
      <c r="U263" s="10"/>
    </row>
    <row r="264" spans="1:21" x14ac:dyDescent="0.2">
      <c r="A264" s="93"/>
      <c r="B264" s="121" t="s">
        <v>209</v>
      </c>
      <c r="C264" s="76" t="s">
        <v>196</v>
      </c>
      <c r="D264" s="77">
        <v>6</v>
      </c>
      <c r="E264" s="14"/>
      <c r="F264" s="14"/>
      <c r="G264" s="14"/>
      <c r="H264" s="30">
        <f t="shared" si="64"/>
        <v>0</v>
      </c>
      <c r="I264" s="14"/>
      <c r="J264" s="14"/>
      <c r="K264" s="30">
        <f t="shared" si="55"/>
        <v>0</v>
      </c>
      <c r="L264" s="14">
        <v>8.5</v>
      </c>
      <c r="M264" s="14">
        <v>32.25</v>
      </c>
      <c r="N264" s="14"/>
      <c r="O264" s="14">
        <f t="shared" si="62"/>
        <v>40.75</v>
      </c>
      <c r="P264" s="14">
        <f t="shared" si="63"/>
        <v>40.75</v>
      </c>
      <c r="Q264" s="14">
        <v>6.75</v>
      </c>
      <c r="R264" s="14">
        <f t="shared" si="58"/>
        <v>47.5</v>
      </c>
      <c r="S264" s="10"/>
      <c r="T264" s="10"/>
      <c r="U264" s="10"/>
    </row>
    <row r="265" spans="1:21" x14ac:dyDescent="0.2">
      <c r="A265" s="93"/>
      <c r="B265" s="121"/>
      <c r="C265" s="76" t="s">
        <v>209</v>
      </c>
      <c r="D265" s="77">
        <v>4</v>
      </c>
      <c r="E265" s="14"/>
      <c r="F265" s="14"/>
      <c r="G265" s="14"/>
      <c r="H265" s="30">
        <f t="shared" si="64"/>
        <v>0</v>
      </c>
      <c r="I265" s="14"/>
      <c r="J265" s="14"/>
      <c r="K265" s="30">
        <f t="shared" si="55"/>
        <v>0</v>
      </c>
      <c r="L265" s="14">
        <v>5.2</v>
      </c>
      <c r="M265" s="14">
        <v>19.5</v>
      </c>
      <c r="N265" s="14"/>
      <c r="O265" s="14">
        <f t="shared" si="62"/>
        <v>24.7</v>
      </c>
      <c r="P265" s="14">
        <f t="shared" si="63"/>
        <v>24.7</v>
      </c>
      <c r="Q265" s="14">
        <v>2.8</v>
      </c>
      <c r="R265" s="14">
        <f t="shared" si="58"/>
        <v>27.5</v>
      </c>
      <c r="S265" s="10"/>
      <c r="T265" s="10"/>
      <c r="U265" s="10"/>
    </row>
    <row r="266" spans="1:21" x14ac:dyDescent="0.2">
      <c r="A266" s="93"/>
      <c r="B266" s="121"/>
      <c r="C266" s="76" t="s">
        <v>295</v>
      </c>
      <c r="D266" s="77">
        <v>13</v>
      </c>
      <c r="E266" s="14"/>
      <c r="F266" s="14"/>
      <c r="G266" s="14"/>
      <c r="H266" s="30">
        <f t="shared" si="64"/>
        <v>0</v>
      </c>
      <c r="I266" s="14"/>
      <c r="J266" s="14"/>
      <c r="K266" s="30">
        <f t="shared" si="55"/>
        <v>0</v>
      </c>
      <c r="L266" s="14">
        <v>84</v>
      </c>
      <c r="M266" s="14">
        <v>230</v>
      </c>
      <c r="N266" s="14">
        <v>2</v>
      </c>
      <c r="O266" s="14">
        <f t="shared" si="62"/>
        <v>316</v>
      </c>
      <c r="P266" s="14">
        <f t="shared" si="63"/>
        <v>316</v>
      </c>
      <c r="Q266" s="14">
        <v>40</v>
      </c>
      <c r="R266" s="14">
        <f t="shared" si="58"/>
        <v>356</v>
      </c>
      <c r="S266" s="10"/>
      <c r="T266" s="10"/>
      <c r="U266" s="10"/>
    </row>
    <row r="267" spans="1:21" x14ac:dyDescent="0.2">
      <c r="A267" s="93"/>
      <c r="B267" s="121"/>
      <c r="C267" s="82" t="s">
        <v>306</v>
      </c>
      <c r="D267" s="83">
        <v>0</v>
      </c>
      <c r="E267" s="17"/>
      <c r="F267" s="17"/>
      <c r="G267" s="17"/>
      <c r="H267" s="32">
        <f t="shared" si="64"/>
        <v>0</v>
      </c>
      <c r="I267" s="17"/>
      <c r="J267" s="17"/>
      <c r="K267" s="32">
        <f t="shared" si="55"/>
        <v>0</v>
      </c>
      <c r="L267" s="17"/>
      <c r="M267" s="17"/>
      <c r="N267" s="17"/>
      <c r="O267" s="17">
        <f t="shared" si="62"/>
        <v>0</v>
      </c>
      <c r="P267" s="17">
        <f t="shared" si="63"/>
        <v>0</v>
      </c>
      <c r="Q267" s="17"/>
      <c r="R267" s="17">
        <f t="shared" si="58"/>
        <v>0</v>
      </c>
      <c r="S267" s="10"/>
      <c r="T267" s="10"/>
      <c r="U267" s="10"/>
    </row>
    <row r="268" spans="1:21" ht="15" x14ac:dyDescent="0.25">
      <c r="A268" s="230" t="s">
        <v>0</v>
      </c>
      <c r="B268" s="231"/>
      <c r="C268" s="232" t="s">
        <v>0</v>
      </c>
      <c r="D268" s="53">
        <f>SUM(D237:D267)</f>
        <v>219</v>
      </c>
      <c r="E268" s="54">
        <f>SUM(E237:E267)</f>
        <v>2.99</v>
      </c>
      <c r="F268" s="54">
        <f>SUM(F237:F267)</f>
        <v>0.01</v>
      </c>
      <c r="G268" s="54">
        <f>SUM(G237:G267)</f>
        <v>0.01</v>
      </c>
      <c r="H268" s="54">
        <f>SUM(H237:H267)</f>
        <v>3.01</v>
      </c>
      <c r="I268" s="54">
        <f t="shared" ref="I268:R268" si="65">SUM(I237:I267)</f>
        <v>0</v>
      </c>
      <c r="J268" s="54">
        <f t="shared" si="65"/>
        <v>0</v>
      </c>
      <c r="K268" s="54">
        <f t="shared" si="65"/>
        <v>3.01</v>
      </c>
      <c r="L268" s="54">
        <f t="shared" si="65"/>
        <v>338.4</v>
      </c>
      <c r="M268" s="54">
        <f t="shared" si="65"/>
        <v>503.33</v>
      </c>
      <c r="N268" s="54">
        <f t="shared" si="65"/>
        <v>23.880000000000003</v>
      </c>
      <c r="O268" s="54">
        <f t="shared" si="65"/>
        <v>865.61000000000013</v>
      </c>
      <c r="P268" s="54">
        <f t="shared" si="65"/>
        <v>868.62000000000012</v>
      </c>
      <c r="Q268" s="54">
        <f t="shared" si="65"/>
        <v>128.95999999999998</v>
      </c>
      <c r="R268" s="55">
        <f t="shared" si="65"/>
        <v>997.57999999999993</v>
      </c>
      <c r="S268" s="15"/>
      <c r="T268" s="10"/>
      <c r="U268" s="10"/>
    </row>
    <row r="269" spans="1:21" x14ac:dyDescent="0.2">
      <c r="A269" s="101" t="s">
        <v>10</v>
      </c>
      <c r="B269" s="126" t="s">
        <v>222</v>
      </c>
      <c r="C269" s="95" t="s">
        <v>222</v>
      </c>
      <c r="D269" s="47">
        <v>14</v>
      </c>
      <c r="E269" s="48"/>
      <c r="F269" s="48"/>
      <c r="G269" s="48"/>
      <c r="H269" s="48">
        <f>SUM(E269:G269)</f>
        <v>0</v>
      </c>
      <c r="I269" s="48"/>
      <c r="J269" s="48"/>
      <c r="K269" s="48">
        <f>+SUM(H269:J269)</f>
        <v>0</v>
      </c>
      <c r="L269" s="96">
        <v>31</v>
      </c>
      <c r="M269" s="96">
        <v>23.5</v>
      </c>
      <c r="N269" s="96">
        <v>14.9</v>
      </c>
      <c r="O269" s="96">
        <f t="shared" ref="O269:O278" si="66">+SUM(L269:N269)</f>
        <v>69.400000000000006</v>
      </c>
      <c r="P269" s="96">
        <f t="shared" ref="P269:P278" si="67">+SUM(K269+O269)</f>
        <v>69.400000000000006</v>
      </c>
      <c r="Q269" s="96">
        <v>4</v>
      </c>
      <c r="R269" s="96">
        <f>+SUM(P269:Q269)</f>
        <v>73.400000000000006</v>
      </c>
      <c r="S269" s="10"/>
      <c r="T269" s="10"/>
      <c r="U269" s="10"/>
    </row>
    <row r="270" spans="1:21" ht="14.25" x14ac:dyDescent="0.2">
      <c r="A270" s="102"/>
      <c r="B270" s="139"/>
      <c r="C270" s="97" t="s">
        <v>282</v>
      </c>
      <c r="D270" s="50">
        <v>2</v>
      </c>
      <c r="E270" s="30"/>
      <c r="F270" s="30"/>
      <c r="G270" s="30"/>
      <c r="H270" s="30">
        <f>SUM(E270:G270)</f>
        <v>0</v>
      </c>
      <c r="I270" s="30"/>
      <c r="J270" s="30"/>
      <c r="K270" s="30">
        <f>+SUM(H270:J270)</f>
        <v>0</v>
      </c>
      <c r="L270" s="31">
        <v>42</v>
      </c>
      <c r="M270" s="31">
        <v>124</v>
      </c>
      <c r="N270" s="31">
        <v>246</v>
      </c>
      <c r="O270" s="31">
        <f t="shared" si="66"/>
        <v>412</v>
      </c>
      <c r="P270" s="31">
        <f t="shared" si="67"/>
        <v>412</v>
      </c>
      <c r="Q270" s="31">
        <v>28</v>
      </c>
      <c r="R270" s="31">
        <f>+SUM(P270:Q270)</f>
        <v>440</v>
      </c>
      <c r="S270" s="10"/>
      <c r="T270" s="10"/>
      <c r="U270" s="10"/>
    </row>
    <row r="271" spans="1:21" x14ac:dyDescent="0.2">
      <c r="A271" s="103"/>
      <c r="B271" s="127" t="s">
        <v>220</v>
      </c>
      <c r="C271" s="97" t="s">
        <v>358</v>
      </c>
      <c r="D271" s="50">
        <v>13</v>
      </c>
      <c r="E271" s="30"/>
      <c r="F271" s="30"/>
      <c r="G271" s="30"/>
      <c r="H271" s="30">
        <f t="shared" ref="H271:H338" si="68">SUM(E271:G271)</f>
        <v>0</v>
      </c>
      <c r="I271" s="30"/>
      <c r="J271" s="30"/>
      <c r="K271" s="30">
        <f t="shared" ref="K271:K278" si="69">+SUM(H271:J271)</f>
        <v>0</v>
      </c>
      <c r="L271" s="31">
        <v>57.1</v>
      </c>
      <c r="M271" s="31">
        <v>24.6</v>
      </c>
      <c r="N271" s="31">
        <v>7.8</v>
      </c>
      <c r="O271" s="31">
        <f t="shared" si="66"/>
        <v>89.5</v>
      </c>
      <c r="P271" s="31">
        <f t="shared" si="67"/>
        <v>89.5</v>
      </c>
      <c r="Q271" s="31">
        <v>14</v>
      </c>
      <c r="R271" s="31">
        <f t="shared" ref="R271:R278" si="70">+SUM(P271:Q271)</f>
        <v>103.5</v>
      </c>
      <c r="S271" s="10"/>
      <c r="T271" s="10"/>
      <c r="U271" s="10"/>
    </row>
    <row r="272" spans="1:21" ht="14.25" x14ac:dyDescent="0.2">
      <c r="A272" s="102"/>
      <c r="B272" s="127"/>
      <c r="C272" s="97" t="s">
        <v>281</v>
      </c>
      <c r="D272" s="50">
        <v>10</v>
      </c>
      <c r="E272" s="30"/>
      <c r="F272" s="30"/>
      <c r="G272" s="30"/>
      <c r="H272" s="30">
        <f t="shared" si="68"/>
        <v>0</v>
      </c>
      <c r="I272" s="30"/>
      <c r="J272" s="30"/>
      <c r="K272" s="30">
        <f t="shared" si="69"/>
        <v>0</v>
      </c>
      <c r="L272" s="31">
        <v>76.5</v>
      </c>
      <c r="M272" s="31">
        <v>59</v>
      </c>
      <c r="N272" s="31">
        <v>19.5</v>
      </c>
      <c r="O272" s="31">
        <f t="shared" si="66"/>
        <v>155</v>
      </c>
      <c r="P272" s="31">
        <f t="shared" si="67"/>
        <v>155</v>
      </c>
      <c r="Q272" s="31">
        <v>2</v>
      </c>
      <c r="R272" s="31">
        <f t="shared" si="70"/>
        <v>157</v>
      </c>
      <c r="S272" s="10"/>
      <c r="T272" s="10"/>
      <c r="U272" s="10"/>
    </row>
    <row r="273" spans="1:21" ht="14.25" x14ac:dyDescent="0.2">
      <c r="A273" s="102"/>
      <c r="B273" s="139"/>
      <c r="C273" s="97" t="s">
        <v>328</v>
      </c>
      <c r="D273" s="50">
        <v>0</v>
      </c>
      <c r="E273" s="30"/>
      <c r="F273" s="30"/>
      <c r="G273" s="30"/>
      <c r="H273" s="30">
        <f t="shared" si="68"/>
        <v>0</v>
      </c>
      <c r="I273" s="30"/>
      <c r="J273" s="30"/>
      <c r="K273" s="30">
        <f t="shared" si="69"/>
        <v>0</v>
      </c>
      <c r="L273" s="31"/>
      <c r="M273" s="31"/>
      <c r="N273" s="31"/>
      <c r="O273" s="31">
        <f t="shared" si="66"/>
        <v>0</v>
      </c>
      <c r="P273" s="31">
        <f t="shared" si="67"/>
        <v>0</v>
      </c>
      <c r="Q273" s="31"/>
      <c r="R273" s="31">
        <f t="shared" si="70"/>
        <v>0</v>
      </c>
      <c r="S273" s="10"/>
      <c r="T273" s="10"/>
      <c r="U273" s="10"/>
    </row>
    <row r="274" spans="1:21" ht="14.25" x14ac:dyDescent="0.2">
      <c r="A274" s="102"/>
      <c r="B274" s="127" t="s">
        <v>433</v>
      </c>
      <c r="C274" s="97" t="s">
        <v>223</v>
      </c>
      <c r="D274" s="50">
        <v>4</v>
      </c>
      <c r="E274" s="30"/>
      <c r="F274" s="30"/>
      <c r="G274" s="30"/>
      <c r="H274" s="30">
        <f t="shared" si="68"/>
        <v>0</v>
      </c>
      <c r="I274" s="30"/>
      <c r="J274" s="30"/>
      <c r="K274" s="30">
        <f t="shared" si="69"/>
        <v>0</v>
      </c>
      <c r="L274" s="31">
        <v>77.5</v>
      </c>
      <c r="M274" s="31">
        <v>150</v>
      </c>
      <c r="N274" s="31">
        <v>35.5</v>
      </c>
      <c r="O274" s="31">
        <f t="shared" si="66"/>
        <v>263</v>
      </c>
      <c r="P274" s="31">
        <f t="shared" si="67"/>
        <v>263</v>
      </c>
      <c r="Q274" s="31">
        <v>0.15</v>
      </c>
      <c r="R274" s="31">
        <f t="shared" si="70"/>
        <v>263.14999999999998</v>
      </c>
      <c r="S274" s="10"/>
      <c r="T274" s="10"/>
      <c r="U274" s="10"/>
    </row>
    <row r="275" spans="1:21" ht="14.25" x14ac:dyDescent="0.2">
      <c r="A275" s="102"/>
      <c r="B275" s="139"/>
      <c r="C275" s="97" t="s">
        <v>329</v>
      </c>
      <c r="D275" s="50">
        <v>10</v>
      </c>
      <c r="E275" s="30"/>
      <c r="F275" s="30"/>
      <c r="G275" s="30"/>
      <c r="H275" s="30">
        <f t="shared" si="68"/>
        <v>0</v>
      </c>
      <c r="I275" s="30"/>
      <c r="J275" s="30"/>
      <c r="K275" s="30">
        <f t="shared" si="69"/>
        <v>0</v>
      </c>
      <c r="L275" s="31">
        <v>689</v>
      </c>
      <c r="M275" s="31">
        <v>319</v>
      </c>
      <c r="N275" s="31">
        <v>122.5</v>
      </c>
      <c r="O275" s="31">
        <f t="shared" si="66"/>
        <v>1130.5</v>
      </c>
      <c r="P275" s="31">
        <f t="shared" si="67"/>
        <v>1130.5</v>
      </c>
      <c r="Q275" s="31">
        <v>80</v>
      </c>
      <c r="R275" s="31">
        <f t="shared" si="70"/>
        <v>1210.5</v>
      </c>
      <c r="S275" s="10"/>
      <c r="T275" s="10"/>
      <c r="U275" s="10"/>
    </row>
    <row r="276" spans="1:21" ht="14.25" x14ac:dyDescent="0.2">
      <c r="A276" s="102"/>
      <c r="B276" s="127" t="s">
        <v>434</v>
      </c>
      <c r="C276" s="97" t="s">
        <v>221</v>
      </c>
      <c r="D276" s="50">
        <v>13</v>
      </c>
      <c r="E276" s="30"/>
      <c r="F276" s="30"/>
      <c r="G276" s="30"/>
      <c r="H276" s="30">
        <f t="shared" si="68"/>
        <v>0</v>
      </c>
      <c r="I276" s="30"/>
      <c r="J276" s="30"/>
      <c r="K276" s="30">
        <f t="shared" si="69"/>
        <v>0</v>
      </c>
      <c r="L276" s="31">
        <v>123</v>
      </c>
      <c r="M276" s="31">
        <v>151.5</v>
      </c>
      <c r="N276" s="31">
        <v>22</v>
      </c>
      <c r="O276" s="31">
        <f t="shared" si="66"/>
        <v>296.5</v>
      </c>
      <c r="P276" s="31">
        <f t="shared" si="67"/>
        <v>296.5</v>
      </c>
      <c r="Q276" s="31">
        <v>69</v>
      </c>
      <c r="R276" s="31">
        <f t="shared" si="70"/>
        <v>365.5</v>
      </c>
      <c r="S276" s="10"/>
      <c r="T276" s="10"/>
      <c r="U276" s="10"/>
    </row>
    <row r="277" spans="1:21" ht="14.25" x14ac:dyDescent="0.2">
      <c r="A277" s="102"/>
      <c r="B277" s="127"/>
      <c r="C277" s="97" t="s">
        <v>384</v>
      </c>
      <c r="D277" s="50">
        <v>0</v>
      </c>
      <c r="E277" s="30"/>
      <c r="F277" s="30"/>
      <c r="G277" s="30"/>
      <c r="H277" s="30">
        <f t="shared" si="68"/>
        <v>0</v>
      </c>
      <c r="I277" s="30"/>
      <c r="J277" s="30"/>
      <c r="K277" s="30">
        <f t="shared" si="69"/>
        <v>0</v>
      </c>
      <c r="L277" s="31"/>
      <c r="M277" s="31"/>
      <c r="N277" s="31"/>
      <c r="O277" s="31">
        <f t="shared" si="66"/>
        <v>0</v>
      </c>
      <c r="P277" s="31">
        <f t="shared" si="67"/>
        <v>0</v>
      </c>
      <c r="Q277" s="31"/>
      <c r="R277" s="31">
        <f t="shared" si="70"/>
        <v>0</v>
      </c>
      <c r="S277" s="10"/>
      <c r="T277" s="10"/>
      <c r="U277" s="10"/>
    </row>
    <row r="278" spans="1:21" ht="14.25" x14ac:dyDescent="0.2">
      <c r="A278" s="104"/>
      <c r="B278" s="140"/>
      <c r="C278" s="98" t="s">
        <v>284</v>
      </c>
      <c r="D278" s="99">
        <v>0</v>
      </c>
      <c r="E278" s="69"/>
      <c r="F278" s="69"/>
      <c r="G278" s="69"/>
      <c r="H278" s="69">
        <f t="shared" si="68"/>
        <v>0</v>
      </c>
      <c r="I278" s="69"/>
      <c r="J278" s="69"/>
      <c r="K278" s="69">
        <f t="shared" si="69"/>
        <v>0</v>
      </c>
      <c r="L278" s="100"/>
      <c r="M278" s="100"/>
      <c r="N278" s="100"/>
      <c r="O278" s="100">
        <f t="shared" si="66"/>
        <v>0</v>
      </c>
      <c r="P278" s="100">
        <f t="shared" si="67"/>
        <v>0</v>
      </c>
      <c r="Q278" s="100"/>
      <c r="R278" s="100">
        <f t="shared" si="70"/>
        <v>0</v>
      </c>
      <c r="S278" s="10"/>
      <c r="T278" s="10"/>
      <c r="U278" s="10"/>
    </row>
    <row r="279" spans="1:21" ht="15" x14ac:dyDescent="0.25">
      <c r="A279" s="230" t="s">
        <v>0</v>
      </c>
      <c r="B279" s="231"/>
      <c r="C279" s="232" t="s">
        <v>0</v>
      </c>
      <c r="D279" s="105">
        <f>+SUM(D269:D278)</f>
        <v>66</v>
      </c>
      <c r="E279" s="106">
        <f>SUM(E269:E278)</f>
        <v>0</v>
      </c>
      <c r="F279" s="106">
        <f t="shared" ref="F279:R279" si="71">SUM(F269:F278)</f>
        <v>0</v>
      </c>
      <c r="G279" s="106">
        <f t="shared" si="71"/>
        <v>0</v>
      </c>
      <c r="H279" s="106">
        <f t="shared" si="71"/>
        <v>0</v>
      </c>
      <c r="I279" s="106">
        <f t="shared" si="71"/>
        <v>0</v>
      </c>
      <c r="J279" s="106">
        <f t="shared" si="71"/>
        <v>0</v>
      </c>
      <c r="K279" s="106">
        <f t="shared" si="71"/>
        <v>0</v>
      </c>
      <c r="L279" s="106">
        <f t="shared" si="71"/>
        <v>1096.0999999999999</v>
      </c>
      <c r="M279" s="106">
        <f t="shared" si="71"/>
        <v>851.6</v>
      </c>
      <c r="N279" s="106">
        <f t="shared" si="71"/>
        <v>468.2</v>
      </c>
      <c r="O279" s="106">
        <f t="shared" si="71"/>
        <v>2415.9</v>
      </c>
      <c r="P279" s="106">
        <f t="shared" si="71"/>
        <v>2415.9</v>
      </c>
      <c r="Q279" s="106">
        <f t="shared" si="71"/>
        <v>197.15</v>
      </c>
      <c r="R279" s="107">
        <f t="shared" si="71"/>
        <v>2613.0500000000002</v>
      </c>
      <c r="S279" s="15"/>
      <c r="T279" s="10"/>
      <c r="U279" s="10"/>
    </row>
    <row r="280" spans="1:21" x14ac:dyDescent="0.2">
      <c r="A280" s="70" t="s">
        <v>11</v>
      </c>
      <c r="B280" s="133" t="s">
        <v>436</v>
      </c>
      <c r="C280" s="95" t="s">
        <v>226</v>
      </c>
      <c r="D280" s="108">
        <v>12</v>
      </c>
      <c r="E280" s="96"/>
      <c r="F280" s="96"/>
      <c r="G280" s="96"/>
      <c r="H280" s="48">
        <f t="shared" si="68"/>
        <v>0</v>
      </c>
      <c r="I280" s="96"/>
      <c r="J280" s="96"/>
      <c r="K280" s="48">
        <f t="shared" ref="K280:K289" si="72">+SUM(H280:J280)</f>
        <v>0</v>
      </c>
      <c r="L280" s="96"/>
      <c r="M280" s="96"/>
      <c r="N280" s="96">
        <v>1.37</v>
      </c>
      <c r="O280" s="96">
        <f>+SUM(L280:N280)</f>
        <v>1.37</v>
      </c>
      <c r="P280" s="96">
        <f>+SUM(K280+O280)</f>
        <v>1.37</v>
      </c>
      <c r="Q280" s="96"/>
      <c r="R280" s="96">
        <f t="shared" ref="R280:R289" si="73">+SUM(P280:Q280)</f>
        <v>1.37</v>
      </c>
      <c r="S280" s="10"/>
      <c r="T280" s="10"/>
      <c r="U280" s="10"/>
    </row>
    <row r="281" spans="1:21" x14ac:dyDescent="0.2">
      <c r="A281" s="71"/>
      <c r="B281" s="133"/>
      <c r="C281" s="97" t="s">
        <v>285</v>
      </c>
      <c r="D281" s="109">
        <v>1</v>
      </c>
      <c r="E281" s="31"/>
      <c r="F281" s="31"/>
      <c r="G281" s="31"/>
      <c r="H281" s="30">
        <f t="shared" si="68"/>
        <v>0</v>
      </c>
      <c r="I281" s="31"/>
      <c r="J281" s="31"/>
      <c r="K281" s="30">
        <f t="shared" si="72"/>
        <v>0</v>
      </c>
      <c r="L281" s="31"/>
      <c r="M281" s="31"/>
      <c r="N281" s="31">
        <v>0.06</v>
      </c>
      <c r="O281" s="31">
        <f>+SUM(L281:N281)</f>
        <v>0.06</v>
      </c>
      <c r="P281" s="31">
        <f>+SUM(K281+O281)</f>
        <v>0.06</v>
      </c>
      <c r="Q281" s="31"/>
      <c r="R281" s="31">
        <f t="shared" si="73"/>
        <v>0.06</v>
      </c>
      <c r="S281" s="10"/>
      <c r="T281" s="10"/>
      <c r="U281" s="10"/>
    </row>
    <row r="282" spans="1:21" x14ac:dyDescent="0.2">
      <c r="A282" s="71"/>
      <c r="B282" s="133"/>
      <c r="C282" s="97" t="s">
        <v>331</v>
      </c>
      <c r="D282" s="109">
        <v>1</v>
      </c>
      <c r="E282" s="31"/>
      <c r="F282" s="31"/>
      <c r="G282" s="31"/>
      <c r="H282" s="30">
        <f t="shared" si="68"/>
        <v>0</v>
      </c>
      <c r="I282" s="31"/>
      <c r="J282" s="31"/>
      <c r="K282" s="30">
        <f t="shared" si="72"/>
        <v>0</v>
      </c>
      <c r="L282" s="31">
        <v>2.5</v>
      </c>
      <c r="M282" s="31"/>
      <c r="N282" s="31"/>
      <c r="O282" s="31">
        <f>+SUM(L282:N282)</f>
        <v>2.5</v>
      </c>
      <c r="P282" s="31">
        <f>+SUM(K282+O282)</f>
        <v>2.5</v>
      </c>
      <c r="Q282" s="31"/>
      <c r="R282" s="31">
        <f t="shared" si="73"/>
        <v>2.5</v>
      </c>
      <c r="S282" s="10"/>
      <c r="T282" s="10"/>
      <c r="U282" s="10"/>
    </row>
    <row r="283" spans="1:21" x14ac:dyDescent="0.2">
      <c r="A283" s="71"/>
      <c r="B283" s="134"/>
      <c r="C283" s="97" t="s">
        <v>332</v>
      </c>
      <c r="D283" s="109">
        <v>0</v>
      </c>
      <c r="E283" s="31"/>
      <c r="F283" s="31"/>
      <c r="G283" s="31"/>
      <c r="H283" s="30">
        <f t="shared" si="68"/>
        <v>0</v>
      </c>
      <c r="I283" s="31"/>
      <c r="J283" s="31"/>
      <c r="K283" s="30">
        <f t="shared" si="72"/>
        <v>0</v>
      </c>
      <c r="L283" s="31"/>
      <c r="M283" s="31"/>
      <c r="N283" s="31"/>
      <c r="O283" s="31">
        <f t="shared" ref="O283:O288" si="74">+SUM(L283:N283)</f>
        <v>0</v>
      </c>
      <c r="P283" s="31">
        <f t="shared" ref="P283:P288" si="75">+SUM(K283+O283)</f>
        <v>0</v>
      </c>
      <c r="Q283" s="31"/>
      <c r="R283" s="31">
        <f t="shared" si="73"/>
        <v>0</v>
      </c>
      <c r="S283" s="10"/>
      <c r="T283" s="10"/>
      <c r="U283" s="10"/>
    </row>
    <row r="284" spans="1:21" x14ac:dyDescent="0.2">
      <c r="A284" s="71"/>
      <c r="B284" s="133" t="s">
        <v>437</v>
      </c>
      <c r="C284" s="97" t="s">
        <v>407</v>
      </c>
      <c r="D284" s="109">
        <v>5</v>
      </c>
      <c r="E284" s="31"/>
      <c r="F284" s="31"/>
      <c r="G284" s="31"/>
      <c r="H284" s="30">
        <f t="shared" si="68"/>
        <v>0</v>
      </c>
      <c r="I284" s="31"/>
      <c r="J284" s="31"/>
      <c r="K284" s="30">
        <f t="shared" si="72"/>
        <v>0</v>
      </c>
      <c r="L284" s="31">
        <v>32.5</v>
      </c>
      <c r="M284" s="31">
        <v>29.9</v>
      </c>
      <c r="N284" s="31">
        <v>21.6</v>
      </c>
      <c r="O284" s="31">
        <f t="shared" si="74"/>
        <v>84</v>
      </c>
      <c r="P284" s="31">
        <f t="shared" si="75"/>
        <v>84</v>
      </c>
      <c r="Q284" s="31"/>
      <c r="R284" s="31">
        <f t="shared" si="73"/>
        <v>84</v>
      </c>
      <c r="S284" s="10"/>
      <c r="T284" s="10"/>
      <c r="U284" s="10"/>
    </row>
    <row r="285" spans="1:21" x14ac:dyDescent="0.2">
      <c r="A285" s="71"/>
      <c r="B285" s="134"/>
      <c r="C285" s="97" t="s">
        <v>288</v>
      </c>
      <c r="D285" s="109">
        <v>2</v>
      </c>
      <c r="E285" s="31"/>
      <c r="F285" s="31"/>
      <c r="G285" s="31"/>
      <c r="H285" s="30">
        <f t="shared" si="68"/>
        <v>0</v>
      </c>
      <c r="I285" s="31"/>
      <c r="J285" s="31"/>
      <c r="K285" s="30">
        <f t="shared" si="72"/>
        <v>0</v>
      </c>
      <c r="L285" s="31">
        <v>50</v>
      </c>
      <c r="M285" s="31">
        <v>100.1</v>
      </c>
      <c r="N285" s="31">
        <v>250.4</v>
      </c>
      <c r="O285" s="31">
        <f t="shared" si="74"/>
        <v>400.5</v>
      </c>
      <c r="P285" s="31">
        <f t="shared" si="75"/>
        <v>400.5</v>
      </c>
      <c r="Q285" s="31"/>
      <c r="R285" s="31">
        <f t="shared" si="73"/>
        <v>400.5</v>
      </c>
      <c r="S285" s="10"/>
      <c r="T285" s="10"/>
      <c r="U285" s="10"/>
    </row>
    <row r="286" spans="1:21" x14ac:dyDescent="0.2">
      <c r="A286" s="71"/>
      <c r="B286" s="133" t="s">
        <v>438</v>
      </c>
      <c r="C286" s="97" t="s">
        <v>225</v>
      </c>
      <c r="D286" s="109">
        <v>2</v>
      </c>
      <c r="E286" s="31"/>
      <c r="F286" s="31"/>
      <c r="G286" s="31"/>
      <c r="H286" s="30">
        <f t="shared" si="68"/>
        <v>0</v>
      </c>
      <c r="I286" s="31"/>
      <c r="J286" s="31"/>
      <c r="K286" s="30">
        <f t="shared" si="72"/>
        <v>0</v>
      </c>
      <c r="L286" s="31"/>
      <c r="M286" s="31">
        <v>5</v>
      </c>
      <c r="N286" s="31">
        <v>20</v>
      </c>
      <c r="O286" s="31">
        <f t="shared" si="74"/>
        <v>25</v>
      </c>
      <c r="P286" s="31">
        <f t="shared" si="75"/>
        <v>25</v>
      </c>
      <c r="Q286" s="31"/>
      <c r="R286" s="31">
        <f t="shared" si="73"/>
        <v>25</v>
      </c>
      <c r="S286" s="10"/>
      <c r="T286" s="10"/>
      <c r="U286" s="10"/>
    </row>
    <row r="287" spans="1:21" x14ac:dyDescent="0.2">
      <c r="A287" s="71"/>
      <c r="B287" s="133"/>
      <c r="C287" s="97" t="s">
        <v>333</v>
      </c>
      <c r="D287" s="109">
        <v>0</v>
      </c>
      <c r="E287" s="31"/>
      <c r="F287" s="31"/>
      <c r="G287" s="31"/>
      <c r="H287" s="30">
        <f t="shared" si="68"/>
        <v>0</v>
      </c>
      <c r="I287" s="31"/>
      <c r="J287" s="31"/>
      <c r="K287" s="30">
        <f t="shared" si="72"/>
        <v>0</v>
      </c>
      <c r="L287" s="31"/>
      <c r="M287" s="31"/>
      <c r="N287" s="31"/>
      <c r="O287" s="31">
        <f t="shared" si="74"/>
        <v>0</v>
      </c>
      <c r="P287" s="31">
        <f t="shared" si="75"/>
        <v>0</v>
      </c>
      <c r="Q287" s="31"/>
      <c r="R287" s="31">
        <f t="shared" si="73"/>
        <v>0</v>
      </c>
      <c r="S287" s="10"/>
      <c r="T287" s="10"/>
      <c r="U287" s="10"/>
    </row>
    <row r="288" spans="1:21" x14ac:dyDescent="0.2">
      <c r="A288" s="71"/>
      <c r="B288" s="134"/>
      <c r="C288" s="97" t="s">
        <v>287</v>
      </c>
      <c r="D288" s="109">
        <v>0</v>
      </c>
      <c r="E288" s="31"/>
      <c r="F288" s="31"/>
      <c r="G288" s="31"/>
      <c r="H288" s="30">
        <f t="shared" si="68"/>
        <v>0</v>
      </c>
      <c r="I288" s="31"/>
      <c r="J288" s="31"/>
      <c r="K288" s="30">
        <f t="shared" si="72"/>
        <v>0</v>
      </c>
      <c r="L288" s="31"/>
      <c r="M288" s="31"/>
      <c r="N288" s="31"/>
      <c r="O288" s="31">
        <f t="shared" si="74"/>
        <v>0</v>
      </c>
      <c r="P288" s="31">
        <f t="shared" si="75"/>
        <v>0</v>
      </c>
      <c r="Q288" s="31"/>
      <c r="R288" s="31">
        <f t="shared" si="73"/>
        <v>0</v>
      </c>
      <c r="S288" s="10"/>
      <c r="T288" s="10"/>
      <c r="U288" s="10"/>
    </row>
    <row r="289" spans="1:21" x14ac:dyDescent="0.2">
      <c r="A289" s="71"/>
      <c r="B289" s="133" t="s">
        <v>439</v>
      </c>
      <c r="C289" s="110" t="s">
        <v>286</v>
      </c>
      <c r="D289" s="111">
        <v>0</v>
      </c>
      <c r="E289" s="112"/>
      <c r="F289" s="112"/>
      <c r="G289" s="112"/>
      <c r="H289" s="32">
        <f t="shared" si="68"/>
        <v>0</v>
      </c>
      <c r="I289" s="112"/>
      <c r="J289" s="112"/>
      <c r="K289" s="32">
        <f t="shared" si="72"/>
        <v>0</v>
      </c>
      <c r="L289" s="112"/>
      <c r="M289" s="112"/>
      <c r="N289" s="112"/>
      <c r="O289" s="112">
        <f>+SUM(L289:N289)</f>
        <v>0</v>
      </c>
      <c r="P289" s="112">
        <f>+SUM(K289+O289)</f>
        <v>0</v>
      </c>
      <c r="Q289" s="112"/>
      <c r="R289" s="112">
        <f t="shared" si="73"/>
        <v>0</v>
      </c>
      <c r="S289" s="10"/>
      <c r="T289" s="10"/>
      <c r="U289" s="10"/>
    </row>
    <row r="290" spans="1:21" ht="15" x14ac:dyDescent="0.25">
      <c r="A290" s="230" t="s">
        <v>0</v>
      </c>
      <c r="B290" s="231"/>
      <c r="C290" s="232" t="s">
        <v>0</v>
      </c>
      <c r="D290" s="105">
        <f t="shared" ref="D290:P290" si="76">+SUM(D280:D289)</f>
        <v>23</v>
      </c>
      <c r="E290" s="106">
        <f>SUM(E280:E289)</f>
        <v>0</v>
      </c>
      <c r="F290" s="106">
        <f>SUM(F280:F289)</f>
        <v>0</v>
      </c>
      <c r="G290" s="106">
        <f>SUM(G280:G289)</f>
        <v>0</v>
      </c>
      <c r="H290" s="106">
        <f>SUM(H280:H289)</f>
        <v>0</v>
      </c>
      <c r="I290" s="106">
        <f t="shared" si="76"/>
        <v>0</v>
      </c>
      <c r="J290" s="106">
        <f t="shared" si="76"/>
        <v>0</v>
      </c>
      <c r="K290" s="106">
        <f t="shared" si="76"/>
        <v>0</v>
      </c>
      <c r="L290" s="106">
        <f t="shared" si="76"/>
        <v>85</v>
      </c>
      <c r="M290" s="106">
        <f t="shared" si="76"/>
        <v>135</v>
      </c>
      <c r="N290" s="106">
        <f t="shared" si="76"/>
        <v>293.43</v>
      </c>
      <c r="O290" s="106">
        <f t="shared" si="76"/>
        <v>513.43000000000006</v>
      </c>
      <c r="P290" s="106">
        <f t="shared" si="76"/>
        <v>513.43000000000006</v>
      </c>
      <c r="Q290" s="106"/>
      <c r="R290" s="107">
        <f>+SUM(R280:R289)</f>
        <v>513.43000000000006</v>
      </c>
      <c r="S290" s="10"/>
      <c r="T290" s="10"/>
      <c r="U290" s="10"/>
    </row>
    <row r="291" spans="1:21" x14ac:dyDescent="0.2">
      <c r="A291" s="93" t="s">
        <v>4</v>
      </c>
      <c r="B291" s="120" t="s">
        <v>440</v>
      </c>
      <c r="C291" s="73" t="s">
        <v>233</v>
      </c>
      <c r="D291" s="74">
        <v>5</v>
      </c>
      <c r="E291" s="39"/>
      <c r="F291" s="39">
        <v>0.5</v>
      </c>
      <c r="G291" s="39"/>
      <c r="H291" s="48">
        <f t="shared" si="68"/>
        <v>0.5</v>
      </c>
      <c r="I291" s="39"/>
      <c r="J291" s="39"/>
      <c r="K291" s="48">
        <f t="shared" ref="K291:K338" si="77">+SUM(H291:J291)</f>
        <v>0.5</v>
      </c>
      <c r="L291" s="39"/>
      <c r="M291" s="39">
        <v>0.65</v>
      </c>
      <c r="N291" s="39">
        <v>4.8499999999999996</v>
      </c>
      <c r="O291" s="39">
        <f>+SUM(L291:N291)</f>
        <v>5.5</v>
      </c>
      <c r="P291" s="39">
        <f>+SUM(K291+O291)</f>
        <v>6</v>
      </c>
      <c r="Q291" s="96"/>
      <c r="R291" s="39">
        <f t="shared" ref="R291:R338" si="78">+SUM(P291:Q291)</f>
        <v>6</v>
      </c>
      <c r="S291" s="10"/>
      <c r="T291" s="10"/>
      <c r="U291" s="10"/>
    </row>
    <row r="292" spans="1:21" x14ac:dyDescent="0.2">
      <c r="A292" s="93"/>
      <c r="B292" s="121"/>
      <c r="C292" s="76" t="s">
        <v>239</v>
      </c>
      <c r="D292" s="77">
        <v>6</v>
      </c>
      <c r="E292" s="14"/>
      <c r="F292" s="14"/>
      <c r="G292" s="14"/>
      <c r="H292" s="30">
        <f t="shared" si="68"/>
        <v>0</v>
      </c>
      <c r="I292" s="14"/>
      <c r="J292" s="14"/>
      <c r="K292" s="30">
        <f t="shared" si="77"/>
        <v>0</v>
      </c>
      <c r="L292" s="14"/>
      <c r="M292" s="14">
        <v>2.2000000000000002</v>
      </c>
      <c r="N292" s="14">
        <v>4.5999999999999996</v>
      </c>
      <c r="O292" s="14">
        <f>+SUM(L292:N292)</f>
        <v>6.8</v>
      </c>
      <c r="P292" s="14">
        <f>+SUM(K292+O292)</f>
        <v>6.8</v>
      </c>
      <c r="Q292" s="31"/>
      <c r="R292" s="14">
        <f t="shared" si="78"/>
        <v>6.8</v>
      </c>
      <c r="S292" s="10"/>
      <c r="T292" s="10"/>
      <c r="U292" s="10"/>
    </row>
    <row r="293" spans="1:21" x14ac:dyDescent="0.2">
      <c r="A293" s="93"/>
      <c r="B293" s="124"/>
      <c r="C293" s="76" t="s">
        <v>334</v>
      </c>
      <c r="D293" s="77">
        <v>0</v>
      </c>
      <c r="E293" s="14"/>
      <c r="F293" s="14"/>
      <c r="G293" s="14"/>
      <c r="H293" s="30">
        <f t="shared" si="68"/>
        <v>0</v>
      </c>
      <c r="I293" s="14"/>
      <c r="J293" s="14"/>
      <c r="K293" s="30">
        <f t="shared" si="77"/>
        <v>0</v>
      </c>
      <c r="L293" s="14"/>
      <c r="M293" s="14"/>
      <c r="N293" s="14"/>
      <c r="O293" s="14">
        <f t="shared" ref="O293:O329" si="79">+SUM(L293:N293)</f>
        <v>0</v>
      </c>
      <c r="P293" s="14">
        <f t="shared" ref="P293:P329" si="80">+SUM(K293+O293)</f>
        <v>0</v>
      </c>
      <c r="Q293" s="31"/>
      <c r="R293" s="14">
        <f t="shared" si="78"/>
        <v>0</v>
      </c>
      <c r="S293" s="10"/>
      <c r="T293" s="10"/>
      <c r="U293" s="10"/>
    </row>
    <row r="294" spans="1:21" x14ac:dyDescent="0.2">
      <c r="A294" s="93"/>
      <c r="B294" s="121" t="s">
        <v>441</v>
      </c>
      <c r="C294" s="76" t="s">
        <v>252</v>
      </c>
      <c r="D294" s="77">
        <v>17</v>
      </c>
      <c r="E294" s="14"/>
      <c r="F294" s="14"/>
      <c r="G294" s="14"/>
      <c r="H294" s="30">
        <f t="shared" si="68"/>
        <v>0</v>
      </c>
      <c r="I294" s="14">
        <v>0.1</v>
      </c>
      <c r="J294" s="14"/>
      <c r="K294" s="30">
        <f t="shared" si="77"/>
        <v>0.1</v>
      </c>
      <c r="L294" s="14"/>
      <c r="M294" s="14">
        <v>2.23</v>
      </c>
      <c r="N294" s="14">
        <v>9.94</v>
      </c>
      <c r="O294" s="14">
        <f t="shared" si="79"/>
        <v>12.17</v>
      </c>
      <c r="P294" s="14">
        <f t="shared" si="80"/>
        <v>12.27</v>
      </c>
      <c r="Q294" s="31"/>
      <c r="R294" s="14">
        <f t="shared" si="78"/>
        <v>12.27</v>
      </c>
      <c r="S294" s="10"/>
      <c r="T294" s="10"/>
      <c r="U294" s="10"/>
    </row>
    <row r="295" spans="1:21" x14ac:dyDescent="0.2">
      <c r="A295" s="93"/>
      <c r="B295" s="121"/>
      <c r="C295" s="76" t="s">
        <v>249</v>
      </c>
      <c r="D295" s="77">
        <v>9</v>
      </c>
      <c r="E295" s="14"/>
      <c r="F295" s="14"/>
      <c r="G295" s="14"/>
      <c r="H295" s="30">
        <f t="shared" si="68"/>
        <v>0</v>
      </c>
      <c r="I295" s="14">
        <v>0.3</v>
      </c>
      <c r="J295" s="14"/>
      <c r="K295" s="30">
        <f t="shared" si="77"/>
        <v>0.3</v>
      </c>
      <c r="L295" s="14">
        <v>0.03</v>
      </c>
      <c r="M295" s="14">
        <v>1.57</v>
      </c>
      <c r="N295" s="14">
        <v>4.7</v>
      </c>
      <c r="O295" s="14">
        <f t="shared" si="79"/>
        <v>6.3000000000000007</v>
      </c>
      <c r="P295" s="14">
        <f t="shared" si="80"/>
        <v>6.6000000000000005</v>
      </c>
      <c r="Q295" s="31">
        <v>3.3</v>
      </c>
      <c r="R295" s="14">
        <f t="shared" si="78"/>
        <v>9.9</v>
      </c>
      <c r="S295" s="10"/>
      <c r="T295" s="10"/>
      <c r="U295" s="10"/>
    </row>
    <row r="296" spans="1:21" x14ac:dyDescent="0.2">
      <c r="A296" s="93"/>
      <c r="B296" s="124"/>
      <c r="C296" s="76" t="s">
        <v>257</v>
      </c>
      <c r="D296" s="77">
        <v>2</v>
      </c>
      <c r="E296" s="14"/>
      <c r="F296" s="14"/>
      <c r="G296" s="14"/>
      <c r="H296" s="30">
        <f t="shared" si="68"/>
        <v>0</v>
      </c>
      <c r="I296" s="14"/>
      <c r="J296" s="14"/>
      <c r="K296" s="30">
        <f t="shared" si="77"/>
        <v>0</v>
      </c>
      <c r="L296" s="14"/>
      <c r="M296" s="14">
        <v>0.3</v>
      </c>
      <c r="N296" s="14">
        <v>0.9</v>
      </c>
      <c r="O296" s="14">
        <f t="shared" si="79"/>
        <v>1.2</v>
      </c>
      <c r="P296" s="14">
        <f t="shared" si="80"/>
        <v>1.2</v>
      </c>
      <c r="Q296" s="31"/>
      <c r="R296" s="14">
        <f t="shared" si="78"/>
        <v>1.2</v>
      </c>
      <c r="S296" s="10"/>
      <c r="T296" s="10"/>
      <c r="U296" s="10"/>
    </row>
    <row r="297" spans="1:21" x14ac:dyDescent="0.2">
      <c r="A297" s="93"/>
      <c r="B297" s="121" t="s">
        <v>442</v>
      </c>
      <c r="C297" s="76" t="s">
        <v>256</v>
      </c>
      <c r="D297" s="77">
        <v>15</v>
      </c>
      <c r="E297" s="14"/>
      <c r="F297" s="14"/>
      <c r="G297" s="14"/>
      <c r="H297" s="30">
        <f t="shared" si="68"/>
        <v>0</v>
      </c>
      <c r="I297" s="14">
        <v>0.1</v>
      </c>
      <c r="J297" s="14"/>
      <c r="K297" s="30">
        <f t="shared" si="77"/>
        <v>0.1</v>
      </c>
      <c r="L297" s="14"/>
      <c r="M297" s="14">
        <v>7.65</v>
      </c>
      <c r="N297" s="14">
        <v>27.6</v>
      </c>
      <c r="O297" s="14">
        <f t="shared" si="79"/>
        <v>35.25</v>
      </c>
      <c r="P297" s="14">
        <f t="shared" si="80"/>
        <v>35.35</v>
      </c>
      <c r="Q297" s="31"/>
      <c r="R297" s="14">
        <f t="shared" si="78"/>
        <v>35.35</v>
      </c>
      <c r="S297" s="10"/>
      <c r="T297" s="10"/>
      <c r="U297" s="10"/>
    </row>
    <row r="298" spans="1:21" x14ac:dyDescent="0.2">
      <c r="A298" s="93"/>
      <c r="B298" s="121"/>
      <c r="C298" s="76" t="s">
        <v>229</v>
      </c>
      <c r="D298" s="77">
        <v>4</v>
      </c>
      <c r="E298" s="14"/>
      <c r="F298" s="14"/>
      <c r="G298" s="14"/>
      <c r="H298" s="30">
        <f t="shared" si="68"/>
        <v>0</v>
      </c>
      <c r="I298" s="14"/>
      <c r="J298" s="14"/>
      <c r="K298" s="30">
        <f t="shared" si="77"/>
        <v>0</v>
      </c>
      <c r="L298" s="14"/>
      <c r="M298" s="14">
        <v>0.45</v>
      </c>
      <c r="N298" s="14">
        <v>1.05</v>
      </c>
      <c r="O298" s="14">
        <f t="shared" si="79"/>
        <v>1.5</v>
      </c>
      <c r="P298" s="14">
        <f t="shared" si="80"/>
        <v>1.5</v>
      </c>
      <c r="Q298" s="31"/>
      <c r="R298" s="14">
        <f t="shared" si="78"/>
        <v>1.5</v>
      </c>
      <c r="S298" s="10"/>
      <c r="T298" s="10"/>
      <c r="U298" s="10"/>
    </row>
    <row r="299" spans="1:21" x14ac:dyDescent="0.2">
      <c r="A299" s="93"/>
      <c r="B299" s="121"/>
      <c r="C299" s="76" t="s">
        <v>246</v>
      </c>
      <c r="D299" s="77">
        <v>6</v>
      </c>
      <c r="E299" s="14"/>
      <c r="F299" s="14"/>
      <c r="G299" s="14"/>
      <c r="H299" s="30">
        <f t="shared" si="68"/>
        <v>0</v>
      </c>
      <c r="I299" s="14">
        <v>1</v>
      </c>
      <c r="J299" s="14"/>
      <c r="K299" s="30">
        <f t="shared" si="77"/>
        <v>1</v>
      </c>
      <c r="L299" s="14">
        <v>42.8</v>
      </c>
      <c r="M299" s="14">
        <v>53.6</v>
      </c>
      <c r="N299" s="14">
        <v>76.900000000000006</v>
      </c>
      <c r="O299" s="14">
        <f t="shared" si="79"/>
        <v>173.3</v>
      </c>
      <c r="P299" s="14">
        <f t="shared" si="80"/>
        <v>174.3</v>
      </c>
      <c r="Q299" s="31">
        <v>4</v>
      </c>
      <c r="R299" s="14">
        <f t="shared" si="78"/>
        <v>178.3</v>
      </c>
      <c r="S299" s="10"/>
      <c r="T299" s="10"/>
      <c r="U299" s="10"/>
    </row>
    <row r="300" spans="1:21" x14ac:dyDescent="0.2">
      <c r="A300" s="93"/>
      <c r="B300" s="124"/>
      <c r="C300" s="76" t="s">
        <v>230</v>
      </c>
      <c r="D300" s="77">
        <v>1</v>
      </c>
      <c r="E300" s="14"/>
      <c r="F300" s="14"/>
      <c r="G300" s="14"/>
      <c r="H300" s="30">
        <f t="shared" si="68"/>
        <v>0</v>
      </c>
      <c r="I300" s="14"/>
      <c r="J300" s="14"/>
      <c r="K300" s="30">
        <f t="shared" si="77"/>
        <v>0</v>
      </c>
      <c r="L300" s="14"/>
      <c r="M300" s="14">
        <v>0.6</v>
      </c>
      <c r="N300" s="14">
        <v>1.2</v>
      </c>
      <c r="O300" s="14">
        <f t="shared" si="79"/>
        <v>1.7999999999999998</v>
      </c>
      <c r="P300" s="14">
        <f t="shared" si="80"/>
        <v>1.7999999999999998</v>
      </c>
      <c r="Q300" s="31"/>
      <c r="R300" s="14">
        <f t="shared" si="78"/>
        <v>1.7999999999999998</v>
      </c>
      <c r="S300" s="10"/>
      <c r="T300" s="10"/>
      <c r="U300" s="10"/>
    </row>
    <row r="301" spans="1:21" x14ac:dyDescent="0.2">
      <c r="A301" s="93"/>
      <c r="B301" s="121" t="s">
        <v>259</v>
      </c>
      <c r="C301" s="76" t="s">
        <v>259</v>
      </c>
      <c r="D301" s="77">
        <v>8</v>
      </c>
      <c r="E301" s="14"/>
      <c r="F301" s="14"/>
      <c r="G301" s="14"/>
      <c r="H301" s="30">
        <f t="shared" si="68"/>
        <v>0</v>
      </c>
      <c r="I301" s="14"/>
      <c r="J301" s="14"/>
      <c r="K301" s="30">
        <f t="shared" si="77"/>
        <v>0</v>
      </c>
      <c r="L301" s="14">
        <v>0.5</v>
      </c>
      <c r="M301" s="14">
        <v>4.5</v>
      </c>
      <c r="N301" s="14">
        <v>9.3000000000000007</v>
      </c>
      <c r="O301" s="14">
        <f t="shared" si="79"/>
        <v>14.3</v>
      </c>
      <c r="P301" s="14">
        <f t="shared" si="80"/>
        <v>14.3</v>
      </c>
      <c r="Q301" s="31"/>
      <c r="R301" s="14">
        <f t="shared" si="78"/>
        <v>14.3</v>
      </c>
      <c r="S301" s="10"/>
      <c r="T301" s="10"/>
      <c r="U301" s="10"/>
    </row>
    <row r="302" spans="1:21" x14ac:dyDescent="0.2">
      <c r="A302" s="93"/>
      <c r="B302" s="121"/>
      <c r="C302" s="76" t="s">
        <v>335</v>
      </c>
      <c r="D302" s="77">
        <v>5</v>
      </c>
      <c r="E302" s="14"/>
      <c r="F302" s="14"/>
      <c r="G302" s="14"/>
      <c r="H302" s="30">
        <f t="shared" si="68"/>
        <v>0</v>
      </c>
      <c r="I302" s="14"/>
      <c r="J302" s="14"/>
      <c r="K302" s="30">
        <f t="shared" si="77"/>
        <v>0</v>
      </c>
      <c r="L302" s="14">
        <v>1</v>
      </c>
      <c r="M302" s="14">
        <v>1.65</v>
      </c>
      <c r="N302" s="14">
        <v>3.65</v>
      </c>
      <c r="O302" s="14">
        <f t="shared" si="79"/>
        <v>6.3</v>
      </c>
      <c r="P302" s="14">
        <f t="shared" si="80"/>
        <v>6.3</v>
      </c>
      <c r="Q302" s="31"/>
      <c r="R302" s="14">
        <f t="shared" si="78"/>
        <v>6.3</v>
      </c>
      <c r="S302" s="10"/>
      <c r="T302" s="10"/>
      <c r="U302" s="10"/>
    </row>
    <row r="303" spans="1:21" x14ac:dyDescent="0.2">
      <c r="A303" s="93"/>
      <c r="B303" s="121"/>
      <c r="C303" s="76" t="s">
        <v>235</v>
      </c>
      <c r="D303" s="77">
        <v>7</v>
      </c>
      <c r="E303" s="14"/>
      <c r="F303" s="14"/>
      <c r="G303" s="14"/>
      <c r="H303" s="30">
        <f t="shared" si="68"/>
        <v>0</v>
      </c>
      <c r="I303" s="14">
        <v>0.5</v>
      </c>
      <c r="J303" s="14"/>
      <c r="K303" s="30">
        <f t="shared" si="77"/>
        <v>0.5</v>
      </c>
      <c r="L303" s="14">
        <v>0.2</v>
      </c>
      <c r="M303" s="14">
        <v>3.8</v>
      </c>
      <c r="N303" s="14">
        <v>8.7899999999999991</v>
      </c>
      <c r="O303" s="14">
        <f t="shared" si="79"/>
        <v>12.79</v>
      </c>
      <c r="P303" s="14">
        <f t="shared" si="80"/>
        <v>13.29</v>
      </c>
      <c r="Q303" s="31"/>
      <c r="R303" s="14">
        <f t="shared" si="78"/>
        <v>13.29</v>
      </c>
      <c r="S303" s="10"/>
      <c r="T303" s="10"/>
      <c r="U303" s="10"/>
    </row>
    <row r="304" spans="1:21" x14ac:dyDescent="0.2">
      <c r="A304" s="93"/>
      <c r="B304" s="121"/>
      <c r="C304" s="76" t="s">
        <v>237</v>
      </c>
      <c r="D304" s="77">
        <v>4</v>
      </c>
      <c r="E304" s="14"/>
      <c r="F304" s="14"/>
      <c r="G304" s="14"/>
      <c r="H304" s="30">
        <f t="shared" si="68"/>
        <v>0</v>
      </c>
      <c r="I304" s="14"/>
      <c r="J304" s="14"/>
      <c r="K304" s="30">
        <f t="shared" si="77"/>
        <v>0</v>
      </c>
      <c r="L304" s="14"/>
      <c r="M304" s="14">
        <v>0.1</v>
      </c>
      <c r="N304" s="14">
        <v>0.71</v>
      </c>
      <c r="O304" s="14">
        <f t="shared" si="79"/>
        <v>0.80999999999999994</v>
      </c>
      <c r="P304" s="14">
        <f t="shared" si="80"/>
        <v>0.80999999999999994</v>
      </c>
      <c r="Q304" s="31"/>
      <c r="R304" s="14">
        <f t="shared" si="78"/>
        <v>0.80999999999999994</v>
      </c>
      <c r="S304" s="10"/>
      <c r="T304" s="10"/>
      <c r="U304" s="10"/>
    </row>
    <row r="305" spans="1:21" x14ac:dyDescent="0.2">
      <c r="A305" s="93"/>
      <c r="B305" s="124"/>
      <c r="C305" s="78" t="s">
        <v>245</v>
      </c>
      <c r="D305" s="79"/>
      <c r="E305" s="36"/>
      <c r="F305" s="36"/>
      <c r="G305" s="36"/>
      <c r="H305" s="65"/>
      <c r="I305" s="36"/>
      <c r="J305" s="36"/>
      <c r="K305" s="65"/>
      <c r="L305" s="36"/>
      <c r="M305" s="36"/>
      <c r="N305" s="36"/>
      <c r="O305" s="36"/>
      <c r="P305" s="36"/>
      <c r="Q305" s="113"/>
      <c r="R305" s="36"/>
      <c r="S305" s="10"/>
      <c r="T305" s="10"/>
      <c r="U305" s="10"/>
    </row>
    <row r="306" spans="1:21" x14ac:dyDescent="0.2">
      <c r="A306" s="93"/>
      <c r="B306" s="121" t="s">
        <v>244</v>
      </c>
      <c r="C306" s="76" t="s">
        <v>244</v>
      </c>
      <c r="D306" s="77">
        <v>14</v>
      </c>
      <c r="E306" s="14"/>
      <c r="F306" s="14"/>
      <c r="G306" s="14"/>
      <c r="H306" s="30">
        <f t="shared" si="68"/>
        <v>0</v>
      </c>
      <c r="I306" s="14">
        <v>2.02</v>
      </c>
      <c r="J306" s="14"/>
      <c r="K306" s="30">
        <f t="shared" si="77"/>
        <v>2.02</v>
      </c>
      <c r="L306" s="14">
        <v>4.5</v>
      </c>
      <c r="M306" s="14">
        <v>11.2</v>
      </c>
      <c r="N306" s="14">
        <v>25.35</v>
      </c>
      <c r="O306" s="14">
        <f t="shared" si="79"/>
        <v>41.05</v>
      </c>
      <c r="P306" s="14">
        <f t="shared" si="80"/>
        <v>43.07</v>
      </c>
      <c r="Q306" s="31">
        <v>4.5</v>
      </c>
      <c r="R306" s="14">
        <f t="shared" si="78"/>
        <v>47.57</v>
      </c>
      <c r="S306" s="10"/>
      <c r="T306" s="10"/>
      <c r="U306" s="10"/>
    </row>
    <row r="307" spans="1:21" x14ac:dyDescent="0.2">
      <c r="A307" s="93"/>
      <c r="B307" s="121"/>
      <c r="C307" s="76" t="s">
        <v>243</v>
      </c>
      <c r="D307" s="77">
        <v>1</v>
      </c>
      <c r="E307" s="14"/>
      <c r="F307" s="14"/>
      <c r="G307" s="14"/>
      <c r="H307" s="30">
        <f t="shared" si="68"/>
        <v>0</v>
      </c>
      <c r="I307" s="14">
        <v>0.2</v>
      </c>
      <c r="J307" s="14"/>
      <c r="K307" s="30">
        <f t="shared" si="77"/>
        <v>0.2</v>
      </c>
      <c r="L307" s="14"/>
      <c r="M307" s="14">
        <v>0.5</v>
      </c>
      <c r="N307" s="14">
        <v>1.3</v>
      </c>
      <c r="O307" s="14">
        <f t="shared" si="79"/>
        <v>1.8</v>
      </c>
      <c r="P307" s="14">
        <f t="shared" si="80"/>
        <v>2</v>
      </c>
      <c r="Q307" s="31"/>
      <c r="R307" s="14">
        <f t="shared" si="78"/>
        <v>2</v>
      </c>
      <c r="S307" s="10"/>
      <c r="T307" s="10"/>
      <c r="U307" s="10"/>
    </row>
    <row r="308" spans="1:21" x14ac:dyDescent="0.2">
      <c r="A308" s="93"/>
      <c r="B308" s="121"/>
      <c r="C308" s="76" t="s">
        <v>258</v>
      </c>
      <c r="D308" s="77">
        <v>4</v>
      </c>
      <c r="E308" s="14"/>
      <c r="F308" s="14"/>
      <c r="G308" s="14"/>
      <c r="H308" s="30">
        <f t="shared" si="68"/>
        <v>0</v>
      </c>
      <c r="I308" s="14"/>
      <c r="J308" s="14"/>
      <c r="K308" s="30">
        <f t="shared" si="77"/>
        <v>0</v>
      </c>
      <c r="L308" s="14"/>
      <c r="M308" s="14">
        <v>0.3</v>
      </c>
      <c r="N308" s="14">
        <v>4.5</v>
      </c>
      <c r="O308" s="14">
        <f t="shared" si="79"/>
        <v>4.8</v>
      </c>
      <c r="P308" s="14">
        <f t="shared" si="80"/>
        <v>4.8</v>
      </c>
      <c r="Q308" s="31"/>
      <c r="R308" s="14">
        <f t="shared" si="78"/>
        <v>4.8</v>
      </c>
      <c r="S308" s="10"/>
      <c r="T308" s="10"/>
      <c r="U308" s="10"/>
    </row>
    <row r="309" spans="1:21" x14ac:dyDescent="0.2">
      <c r="A309" s="93"/>
      <c r="B309" s="121"/>
      <c r="C309" s="76" t="s">
        <v>234</v>
      </c>
      <c r="D309" s="77">
        <v>10</v>
      </c>
      <c r="E309" s="14"/>
      <c r="F309" s="14"/>
      <c r="G309" s="14"/>
      <c r="H309" s="30">
        <f t="shared" si="68"/>
        <v>0</v>
      </c>
      <c r="I309" s="14">
        <v>0.1</v>
      </c>
      <c r="J309" s="14"/>
      <c r="K309" s="30">
        <f t="shared" si="77"/>
        <v>0.1</v>
      </c>
      <c r="L309" s="14">
        <v>12</v>
      </c>
      <c r="M309" s="14">
        <v>28.4</v>
      </c>
      <c r="N309" s="14">
        <v>17.32</v>
      </c>
      <c r="O309" s="14">
        <f t="shared" si="79"/>
        <v>57.72</v>
      </c>
      <c r="P309" s="14">
        <f t="shared" si="80"/>
        <v>57.82</v>
      </c>
      <c r="Q309" s="31"/>
      <c r="R309" s="14">
        <f t="shared" si="78"/>
        <v>57.82</v>
      </c>
      <c r="S309" s="10"/>
      <c r="T309" s="10"/>
      <c r="U309" s="10"/>
    </row>
    <row r="310" spans="1:21" x14ac:dyDescent="0.2">
      <c r="A310" s="93"/>
      <c r="B310" s="124"/>
      <c r="C310" s="76" t="s">
        <v>228</v>
      </c>
      <c r="D310" s="77">
        <v>8</v>
      </c>
      <c r="E310" s="14"/>
      <c r="F310" s="14"/>
      <c r="G310" s="14"/>
      <c r="H310" s="30">
        <f t="shared" si="68"/>
        <v>0</v>
      </c>
      <c r="I310" s="14"/>
      <c r="J310" s="14"/>
      <c r="K310" s="30">
        <f t="shared" si="77"/>
        <v>0</v>
      </c>
      <c r="L310" s="14">
        <v>76.2</v>
      </c>
      <c r="M310" s="14">
        <v>234.5</v>
      </c>
      <c r="N310" s="14">
        <v>59</v>
      </c>
      <c r="O310" s="14">
        <f t="shared" si="79"/>
        <v>369.7</v>
      </c>
      <c r="P310" s="14">
        <f t="shared" si="80"/>
        <v>369.7</v>
      </c>
      <c r="Q310" s="31"/>
      <c r="R310" s="14">
        <f t="shared" si="78"/>
        <v>369.7</v>
      </c>
      <c r="S310" s="10"/>
      <c r="T310" s="10"/>
      <c r="U310" s="10"/>
    </row>
    <row r="311" spans="1:21" x14ac:dyDescent="0.2">
      <c r="A311" s="93"/>
      <c r="B311" s="121" t="s">
        <v>367</v>
      </c>
      <c r="C311" s="76" t="s">
        <v>367</v>
      </c>
      <c r="D311" s="77">
        <v>12</v>
      </c>
      <c r="E311" s="14"/>
      <c r="F311" s="14">
        <v>0.5</v>
      </c>
      <c r="G311" s="14"/>
      <c r="H311" s="30">
        <f t="shared" si="68"/>
        <v>0.5</v>
      </c>
      <c r="I311" s="14"/>
      <c r="J311" s="14"/>
      <c r="K311" s="30">
        <f t="shared" si="77"/>
        <v>0.5</v>
      </c>
      <c r="L311" s="14">
        <v>0.15</v>
      </c>
      <c r="M311" s="14">
        <v>4.0599999999999996</v>
      </c>
      <c r="N311" s="14">
        <v>7.29</v>
      </c>
      <c r="O311" s="14">
        <f t="shared" si="79"/>
        <v>11.5</v>
      </c>
      <c r="P311" s="14">
        <f t="shared" si="80"/>
        <v>12</v>
      </c>
      <c r="Q311" s="31"/>
      <c r="R311" s="14">
        <f t="shared" si="78"/>
        <v>12</v>
      </c>
      <c r="S311" s="10"/>
      <c r="T311" s="10"/>
      <c r="U311" s="10"/>
    </row>
    <row r="312" spans="1:21" x14ac:dyDescent="0.2">
      <c r="A312" s="93"/>
      <c r="B312" s="121"/>
      <c r="C312" s="76" t="s">
        <v>368</v>
      </c>
      <c r="D312" s="77">
        <v>0</v>
      </c>
      <c r="E312" s="14"/>
      <c r="F312" s="14"/>
      <c r="G312" s="14"/>
      <c r="H312" s="30">
        <f t="shared" si="68"/>
        <v>0</v>
      </c>
      <c r="I312" s="14"/>
      <c r="J312" s="14"/>
      <c r="K312" s="30">
        <f t="shared" si="77"/>
        <v>0</v>
      </c>
      <c r="L312" s="14"/>
      <c r="M312" s="14"/>
      <c r="N312" s="14"/>
      <c r="O312" s="14">
        <f>+SUM(L312:N312)</f>
        <v>0</v>
      </c>
      <c r="P312" s="14">
        <f>+SUM(K312+O312)</f>
        <v>0</v>
      </c>
      <c r="Q312" s="31"/>
      <c r="R312" s="14">
        <f t="shared" si="78"/>
        <v>0</v>
      </c>
      <c r="S312" s="10"/>
      <c r="T312" s="10"/>
      <c r="U312" s="10"/>
    </row>
    <row r="313" spans="1:21" x14ac:dyDescent="0.2">
      <c r="A313" s="93"/>
      <c r="B313" s="121"/>
      <c r="C313" s="76" t="s">
        <v>254</v>
      </c>
      <c r="D313" s="77">
        <v>4</v>
      </c>
      <c r="E313" s="14"/>
      <c r="F313" s="14"/>
      <c r="G313" s="14"/>
      <c r="H313" s="30">
        <f t="shared" si="68"/>
        <v>0</v>
      </c>
      <c r="I313" s="14">
        <v>0.2</v>
      </c>
      <c r="J313" s="14"/>
      <c r="K313" s="30">
        <f t="shared" si="77"/>
        <v>0.2</v>
      </c>
      <c r="L313" s="14"/>
      <c r="M313" s="14">
        <v>0.35</v>
      </c>
      <c r="N313" s="14">
        <v>1.1499999999999999</v>
      </c>
      <c r="O313" s="14">
        <f>+SUM(L313:N313)</f>
        <v>1.5</v>
      </c>
      <c r="P313" s="14">
        <f>+SUM(K313+O313)</f>
        <v>1.7</v>
      </c>
      <c r="Q313" s="31"/>
      <c r="R313" s="14">
        <f t="shared" si="78"/>
        <v>1.7</v>
      </c>
      <c r="S313" s="10"/>
      <c r="T313" s="10"/>
      <c r="U313" s="10"/>
    </row>
    <row r="314" spans="1:21" x14ac:dyDescent="0.2">
      <c r="A314" s="93"/>
      <c r="B314" s="121"/>
      <c r="C314" s="76" t="s">
        <v>452</v>
      </c>
      <c r="D314" s="77">
        <v>0</v>
      </c>
      <c r="E314" s="14"/>
      <c r="F314" s="14"/>
      <c r="G314" s="14"/>
      <c r="H314" s="30">
        <f t="shared" si="68"/>
        <v>0</v>
      </c>
      <c r="I314" s="14"/>
      <c r="J314" s="14"/>
      <c r="K314" s="30">
        <f t="shared" si="77"/>
        <v>0</v>
      </c>
      <c r="L314" s="14"/>
      <c r="M314" s="14"/>
      <c r="N314" s="14"/>
      <c r="O314" s="14">
        <f>+SUM(L314:N314)</f>
        <v>0</v>
      </c>
      <c r="P314" s="14">
        <f>+SUM(K314+O314)</f>
        <v>0</v>
      </c>
      <c r="Q314" s="31"/>
      <c r="R314" s="14">
        <f t="shared" si="78"/>
        <v>0</v>
      </c>
      <c r="S314" s="10"/>
      <c r="T314" s="10"/>
      <c r="U314" s="10"/>
    </row>
    <row r="315" spans="1:21" x14ac:dyDescent="0.2">
      <c r="A315" s="93"/>
      <c r="B315" s="121"/>
      <c r="C315" s="76" t="s">
        <v>361</v>
      </c>
      <c r="D315" s="77">
        <v>64</v>
      </c>
      <c r="E315" s="14"/>
      <c r="F315" s="14"/>
      <c r="G315" s="14"/>
      <c r="H315" s="30">
        <f t="shared" si="68"/>
        <v>0</v>
      </c>
      <c r="I315" s="14">
        <v>2.2999999999999998</v>
      </c>
      <c r="J315" s="14"/>
      <c r="K315" s="30">
        <f t="shared" si="77"/>
        <v>2.2999999999999998</v>
      </c>
      <c r="L315" s="14">
        <v>0.1</v>
      </c>
      <c r="M315" s="14">
        <v>13.13</v>
      </c>
      <c r="N315" s="14">
        <v>82.38</v>
      </c>
      <c r="O315" s="14">
        <f>+SUM(L315:N315)</f>
        <v>95.61</v>
      </c>
      <c r="P315" s="14">
        <f>+SUM(K315+O315)</f>
        <v>97.91</v>
      </c>
      <c r="Q315" s="31">
        <v>0.5</v>
      </c>
      <c r="R315" s="14">
        <f t="shared" si="78"/>
        <v>98.41</v>
      </c>
      <c r="S315" s="10"/>
      <c r="T315" s="10"/>
      <c r="U315" s="10"/>
    </row>
    <row r="316" spans="1:21" x14ac:dyDescent="0.2">
      <c r="A316" s="93"/>
      <c r="B316" s="121"/>
      <c r="C316" s="76" t="s">
        <v>236</v>
      </c>
      <c r="D316" s="77">
        <v>3</v>
      </c>
      <c r="E316" s="14"/>
      <c r="F316" s="14"/>
      <c r="G316" s="14"/>
      <c r="H316" s="30">
        <f t="shared" si="68"/>
        <v>0</v>
      </c>
      <c r="I316" s="14"/>
      <c r="J316" s="14"/>
      <c r="K316" s="30">
        <f t="shared" si="77"/>
        <v>0</v>
      </c>
      <c r="L316" s="14"/>
      <c r="M316" s="14">
        <v>0.3</v>
      </c>
      <c r="N316" s="14">
        <v>1.1000000000000001</v>
      </c>
      <c r="O316" s="14">
        <f>+SUM(L316:N316)</f>
        <v>1.4000000000000001</v>
      </c>
      <c r="P316" s="14">
        <f>+SUM(K316+O316)</f>
        <v>1.4000000000000001</v>
      </c>
      <c r="Q316" s="31"/>
      <c r="R316" s="14">
        <f t="shared" si="78"/>
        <v>1.4000000000000001</v>
      </c>
      <c r="S316" s="10"/>
      <c r="T316" s="10"/>
      <c r="U316" s="10"/>
    </row>
    <row r="317" spans="1:21" x14ac:dyDescent="0.2">
      <c r="A317" s="93"/>
      <c r="B317" s="121"/>
      <c r="C317" s="76" t="s">
        <v>253</v>
      </c>
      <c r="D317" s="77">
        <v>23</v>
      </c>
      <c r="E317" s="14"/>
      <c r="F317" s="14"/>
      <c r="G317" s="14"/>
      <c r="H317" s="30">
        <f t="shared" si="68"/>
        <v>0</v>
      </c>
      <c r="I317" s="14"/>
      <c r="J317" s="14"/>
      <c r="K317" s="30">
        <f t="shared" si="77"/>
        <v>0</v>
      </c>
      <c r="L317" s="14"/>
      <c r="M317" s="14">
        <v>7.23</v>
      </c>
      <c r="N317" s="14">
        <v>23.54</v>
      </c>
      <c r="O317" s="14">
        <f t="shared" si="79"/>
        <v>30.77</v>
      </c>
      <c r="P317" s="14">
        <f t="shared" si="80"/>
        <v>30.77</v>
      </c>
      <c r="Q317" s="31"/>
      <c r="R317" s="14">
        <f t="shared" si="78"/>
        <v>30.77</v>
      </c>
      <c r="S317" s="10"/>
      <c r="T317" s="10"/>
      <c r="U317" s="10"/>
    </row>
    <row r="318" spans="1:21" x14ac:dyDescent="0.2">
      <c r="A318" s="93"/>
      <c r="B318" s="121"/>
      <c r="C318" s="76" t="s">
        <v>255</v>
      </c>
      <c r="D318" s="77">
        <v>13</v>
      </c>
      <c r="E318" s="14"/>
      <c r="F318" s="14"/>
      <c r="G318" s="14"/>
      <c r="H318" s="30">
        <f t="shared" si="68"/>
        <v>0</v>
      </c>
      <c r="I318" s="14"/>
      <c r="J318" s="14"/>
      <c r="K318" s="30">
        <f t="shared" si="77"/>
        <v>0</v>
      </c>
      <c r="L318" s="14"/>
      <c r="M318" s="14">
        <v>0.75</v>
      </c>
      <c r="N318" s="14">
        <v>6.8</v>
      </c>
      <c r="O318" s="14">
        <f t="shared" si="79"/>
        <v>7.55</v>
      </c>
      <c r="P318" s="14">
        <f t="shared" si="80"/>
        <v>7.55</v>
      </c>
      <c r="Q318" s="31"/>
      <c r="R318" s="14">
        <f t="shared" si="78"/>
        <v>7.55</v>
      </c>
      <c r="S318" s="10"/>
      <c r="T318" s="10"/>
      <c r="U318" s="10"/>
    </row>
    <row r="319" spans="1:21" x14ac:dyDescent="0.2">
      <c r="A319" s="93"/>
      <c r="B319" s="121"/>
      <c r="C319" s="76" t="s">
        <v>376</v>
      </c>
      <c r="D319" s="77">
        <v>1</v>
      </c>
      <c r="E319" s="14"/>
      <c r="F319" s="14"/>
      <c r="G319" s="14"/>
      <c r="H319" s="30">
        <f t="shared" si="68"/>
        <v>0</v>
      </c>
      <c r="I319" s="14"/>
      <c r="J319" s="14"/>
      <c r="K319" s="30">
        <f t="shared" si="77"/>
        <v>0</v>
      </c>
      <c r="L319" s="14"/>
      <c r="M319" s="14">
        <v>0.2</v>
      </c>
      <c r="N319" s="14">
        <v>0.5</v>
      </c>
      <c r="O319" s="14">
        <f t="shared" si="79"/>
        <v>0.7</v>
      </c>
      <c r="P319" s="14">
        <f t="shared" si="80"/>
        <v>0.7</v>
      </c>
      <c r="Q319" s="31"/>
      <c r="R319" s="14">
        <f t="shared" si="78"/>
        <v>0.7</v>
      </c>
      <c r="S319" s="10"/>
      <c r="T319" s="10"/>
      <c r="U319" s="10"/>
    </row>
    <row r="320" spans="1:21" x14ac:dyDescent="0.2">
      <c r="A320" s="93"/>
      <c r="B320" s="121"/>
      <c r="C320" s="76" t="s">
        <v>251</v>
      </c>
      <c r="D320" s="77">
        <v>52</v>
      </c>
      <c r="E320" s="14"/>
      <c r="F320" s="14"/>
      <c r="G320" s="14"/>
      <c r="H320" s="30">
        <f t="shared" si="68"/>
        <v>0</v>
      </c>
      <c r="I320" s="14">
        <v>3.5</v>
      </c>
      <c r="J320" s="14"/>
      <c r="K320" s="30">
        <f t="shared" si="77"/>
        <v>3.5</v>
      </c>
      <c r="L320" s="14"/>
      <c r="M320" s="14">
        <v>5.92</v>
      </c>
      <c r="N320" s="14">
        <v>47.15</v>
      </c>
      <c r="O320" s="14">
        <f t="shared" si="79"/>
        <v>53.07</v>
      </c>
      <c r="P320" s="14">
        <f t="shared" si="80"/>
        <v>56.57</v>
      </c>
      <c r="Q320" s="31"/>
      <c r="R320" s="14">
        <f t="shared" si="78"/>
        <v>56.57</v>
      </c>
      <c r="S320" s="10"/>
      <c r="T320" s="10"/>
      <c r="U320" s="10"/>
    </row>
    <row r="321" spans="1:21" x14ac:dyDescent="0.2">
      <c r="A321" s="93"/>
      <c r="B321" s="121"/>
      <c r="C321" s="76" t="s">
        <v>232</v>
      </c>
      <c r="D321" s="77">
        <v>0</v>
      </c>
      <c r="E321" s="14"/>
      <c r="F321" s="14"/>
      <c r="G321" s="14"/>
      <c r="H321" s="30">
        <f t="shared" si="68"/>
        <v>0</v>
      </c>
      <c r="I321" s="14"/>
      <c r="J321" s="14"/>
      <c r="K321" s="30">
        <f t="shared" si="77"/>
        <v>0</v>
      </c>
      <c r="L321" s="14"/>
      <c r="M321" s="14"/>
      <c r="N321" s="14"/>
      <c r="O321" s="14">
        <f t="shared" si="79"/>
        <v>0</v>
      </c>
      <c r="P321" s="14">
        <f t="shared" si="80"/>
        <v>0</v>
      </c>
      <c r="Q321" s="31"/>
      <c r="R321" s="14">
        <f t="shared" si="78"/>
        <v>0</v>
      </c>
      <c r="S321" s="10"/>
      <c r="T321" s="10"/>
      <c r="U321" s="10"/>
    </row>
    <row r="322" spans="1:21" x14ac:dyDescent="0.2">
      <c r="A322" s="93"/>
      <c r="B322" s="121"/>
      <c r="C322" s="76" t="s">
        <v>344</v>
      </c>
      <c r="D322" s="77">
        <v>0</v>
      </c>
      <c r="E322" s="14"/>
      <c r="F322" s="14"/>
      <c r="G322" s="14"/>
      <c r="H322" s="30">
        <f t="shared" si="68"/>
        <v>0</v>
      </c>
      <c r="I322" s="14"/>
      <c r="J322" s="14"/>
      <c r="K322" s="30">
        <f t="shared" si="77"/>
        <v>0</v>
      </c>
      <c r="L322" s="14"/>
      <c r="M322" s="14"/>
      <c r="N322" s="14"/>
      <c r="O322" s="14">
        <f t="shared" si="79"/>
        <v>0</v>
      </c>
      <c r="P322" s="14">
        <f t="shared" si="80"/>
        <v>0</v>
      </c>
      <c r="Q322" s="31"/>
      <c r="R322" s="14">
        <f t="shared" si="78"/>
        <v>0</v>
      </c>
      <c r="S322" s="10"/>
      <c r="T322" s="10"/>
      <c r="U322" s="10"/>
    </row>
    <row r="323" spans="1:21" x14ac:dyDescent="0.2">
      <c r="A323" s="93"/>
      <c r="B323" s="121"/>
      <c r="C323" s="76" t="s">
        <v>242</v>
      </c>
      <c r="D323" s="77">
        <v>5</v>
      </c>
      <c r="E323" s="14"/>
      <c r="F323" s="14"/>
      <c r="G323" s="14"/>
      <c r="H323" s="30">
        <f t="shared" si="68"/>
        <v>0</v>
      </c>
      <c r="I323" s="14">
        <v>0.15</v>
      </c>
      <c r="J323" s="14"/>
      <c r="K323" s="30">
        <f t="shared" si="77"/>
        <v>0.15</v>
      </c>
      <c r="L323" s="14"/>
      <c r="M323" s="14">
        <v>0.53</v>
      </c>
      <c r="N323" s="14">
        <v>4.67</v>
      </c>
      <c r="O323" s="14">
        <f t="shared" si="79"/>
        <v>5.2</v>
      </c>
      <c r="P323" s="14">
        <f t="shared" si="80"/>
        <v>5.3500000000000005</v>
      </c>
      <c r="Q323" s="31"/>
      <c r="R323" s="14">
        <f t="shared" si="78"/>
        <v>5.3500000000000005</v>
      </c>
      <c r="S323" s="10"/>
      <c r="T323" s="10"/>
      <c r="U323" s="10"/>
    </row>
    <row r="324" spans="1:21" x14ac:dyDescent="0.2">
      <c r="A324" s="93"/>
      <c r="B324" s="121"/>
      <c r="C324" s="76" t="s">
        <v>370</v>
      </c>
      <c r="D324" s="77">
        <v>0</v>
      </c>
      <c r="E324" s="14"/>
      <c r="F324" s="14"/>
      <c r="G324" s="14"/>
      <c r="H324" s="30">
        <f t="shared" si="68"/>
        <v>0</v>
      </c>
      <c r="I324" s="14"/>
      <c r="J324" s="14"/>
      <c r="K324" s="30">
        <f t="shared" si="77"/>
        <v>0</v>
      </c>
      <c r="L324" s="14"/>
      <c r="M324" s="14"/>
      <c r="N324" s="14"/>
      <c r="O324" s="14">
        <f t="shared" si="79"/>
        <v>0</v>
      </c>
      <c r="P324" s="14">
        <f t="shared" si="80"/>
        <v>0</v>
      </c>
      <c r="Q324" s="31"/>
      <c r="R324" s="14">
        <f t="shared" si="78"/>
        <v>0</v>
      </c>
      <c r="S324" s="10"/>
      <c r="T324" s="10"/>
      <c r="U324" s="10"/>
    </row>
    <row r="325" spans="1:21" x14ac:dyDescent="0.2">
      <c r="A325" s="93"/>
      <c r="B325" s="121"/>
      <c r="C325" s="76" t="s">
        <v>448</v>
      </c>
      <c r="D325" s="77">
        <v>0</v>
      </c>
      <c r="E325" s="14"/>
      <c r="F325" s="14"/>
      <c r="G325" s="14"/>
      <c r="H325" s="30">
        <f t="shared" si="68"/>
        <v>0</v>
      </c>
      <c r="I325" s="14"/>
      <c r="J325" s="14"/>
      <c r="K325" s="30">
        <f t="shared" si="77"/>
        <v>0</v>
      </c>
      <c r="L325" s="14"/>
      <c r="M325" s="14"/>
      <c r="N325" s="14"/>
      <c r="O325" s="14">
        <f t="shared" si="79"/>
        <v>0</v>
      </c>
      <c r="P325" s="14">
        <f t="shared" si="80"/>
        <v>0</v>
      </c>
      <c r="Q325" s="31"/>
      <c r="R325" s="14">
        <f t="shared" si="78"/>
        <v>0</v>
      </c>
      <c r="S325" s="10"/>
      <c r="T325" s="10"/>
      <c r="U325" s="10"/>
    </row>
    <row r="326" spans="1:21" x14ac:dyDescent="0.2">
      <c r="A326" s="93"/>
      <c r="B326" s="121"/>
      <c r="C326" s="76" t="s">
        <v>346</v>
      </c>
      <c r="D326" s="77">
        <v>0</v>
      </c>
      <c r="E326" s="14"/>
      <c r="F326" s="14"/>
      <c r="G326" s="14"/>
      <c r="H326" s="30">
        <f t="shared" si="68"/>
        <v>0</v>
      </c>
      <c r="I326" s="14"/>
      <c r="J326" s="14"/>
      <c r="K326" s="30">
        <f t="shared" si="77"/>
        <v>0</v>
      </c>
      <c r="L326" s="14"/>
      <c r="M326" s="14"/>
      <c r="N326" s="14"/>
      <c r="O326" s="14">
        <f t="shared" si="79"/>
        <v>0</v>
      </c>
      <c r="P326" s="14">
        <f t="shared" si="80"/>
        <v>0</v>
      </c>
      <c r="Q326" s="31"/>
      <c r="R326" s="14">
        <f t="shared" si="78"/>
        <v>0</v>
      </c>
      <c r="S326" s="10"/>
      <c r="T326" s="10"/>
      <c r="U326" s="10"/>
    </row>
    <row r="327" spans="1:21" x14ac:dyDescent="0.2">
      <c r="A327" s="93"/>
      <c r="B327" s="121"/>
      <c r="C327" s="76" t="s">
        <v>347</v>
      </c>
      <c r="D327" s="77">
        <v>1</v>
      </c>
      <c r="E327" s="14"/>
      <c r="F327" s="14"/>
      <c r="G327" s="14"/>
      <c r="H327" s="30">
        <f t="shared" si="68"/>
        <v>0</v>
      </c>
      <c r="I327" s="14"/>
      <c r="J327" s="14"/>
      <c r="K327" s="30">
        <f t="shared" si="77"/>
        <v>0</v>
      </c>
      <c r="L327" s="14"/>
      <c r="M327" s="14"/>
      <c r="N327" s="14">
        <v>0.1</v>
      </c>
      <c r="O327" s="14">
        <f t="shared" si="79"/>
        <v>0.1</v>
      </c>
      <c r="P327" s="14">
        <f t="shared" si="80"/>
        <v>0.1</v>
      </c>
      <c r="Q327" s="31"/>
      <c r="R327" s="14">
        <f t="shared" si="78"/>
        <v>0.1</v>
      </c>
      <c r="S327" s="10"/>
      <c r="T327" s="10"/>
      <c r="U327" s="10"/>
    </row>
    <row r="328" spans="1:21" x14ac:dyDescent="0.2">
      <c r="A328" s="93"/>
      <c r="B328" s="121"/>
      <c r="C328" s="76" t="s">
        <v>289</v>
      </c>
      <c r="D328" s="77">
        <v>0</v>
      </c>
      <c r="E328" s="14"/>
      <c r="F328" s="14"/>
      <c r="G328" s="14"/>
      <c r="H328" s="30">
        <f t="shared" si="68"/>
        <v>0</v>
      </c>
      <c r="I328" s="14"/>
      <c r="J328" s="14"/>
      <c r="K328" s="30">
        <f t="shared" si="77"/>
        <v>0</v>
      </c>
      <c r="L328" s="14"/>
      <c r="M328" s="14"/>
      <c r="N328" s="14"/>
      <c r="O328" s="14">
        <f t="shared" si="79"/>
        <v>0</v>
      </c>
      <c r="P328" s="14">
        <f t="shared" si="80"/>
        <v>0</v>
      </c>
      <c r="Q328" s="31"/>
      <c r="R328" s="14">
        <f t="shared" si="78"/>
        <v>0</v>
      </c>
      <c r="S328" s="10"/>
      <c r="T328" s="10"/>
      <c r="U328" s="10"/>
    </row>
    <row r="329" spans="1:21" x14ac:dyDescent="0.2">
      <c r="A329" s="93"/>
      <c r="B329" s="121"/>
      <c r="C329" s="76" t="s">
        <v>238</v>
      </c>
      <c r="D329" s="77">
        <v>1</v>
      </c>
      <c r="E329" s="14"/>
      <c r="F329" s="14"/>
      <c r="G329" s="14"/>
      <c r="H329" s="30">
        <f>SUM(E329:G329)</f>
        <v>0</v>
      </c>
      <c r="I329" s="14"/>
      <c r="J329" s="14"/>
      <c r="K329" s="30">
        <f t="shared" si="77"/>
        <v>0</v>
      </c>
      <c r="L329" s="14"/>
      <c r="M329" s="14">
        <v>0.5</v>
      </c>
      <c r="N329" s="14">
        <v>2</v>
      </c>
      <c r="O329" s="14">
        <f t="shared" si="79"/>
        <v>2.5</v>
      </c>
      <c r="P329" s="14">
        <f t="shared" si="80"/>
        <v>2.5</v>
      </c>
      <c r="Q329" s="31"/>
      <c r="R329" s="14">
        <f t="shared" si="78"/>
        <v>2.5</v>
      </c>
      <c r="S329" s="10"/>
      <c r="T329" s="10"/>
      <c r="U329" s="10"/>
    </row>
    <row r="330" spans="1:21" x14ac:dyDescent="0.2">
      <c r="A330" s="93"/>
      <c r="B330" s="121"/>
      <c r="C330" s="76" t="s">
        <v>390</v>
      </c>
      <c r="D330" s="77">
        <v>0</v>
      </c>
      <c r="E330" s="14"/>
      <c r="F330" s="14"/>
      <c r="G330" s="14"/>
      <c r="H330" s="30">
        <f t="shared" ref="H330:H337" si="81">SUM(E330:G330)</f>
        <v>0</v>
      </c>
      <c r="I330" s="14"/>
      <c r="J330" s="14"/>
      <c r="K330" s="30">
        <f t="shared" si="77"/>
        <v>0</v>
      </c>
      <c r="L330" s="14"/>
      <c r="M330" s="14"/>
      <c r="N330" s="14"/>
      <c r="O330" s="14">
        <f t="shared" ref="O330:O337" si="82">+SUM(L330:N330)</f>
        <v>0</v>
      </c>
      <c r="P330" s="14">
        <f t="shared" ref="P330:P337" si="83">+SUM(K330+O330)</f>
        <v>0</v>
      </c>
      <c r="Q330" s="31"/>
      <c r="R330" s="14">
        <f t="shared" si="78"/>
        <v>0</v>
      </c>
      <c r="S330" s="10"/>
      <c r="T330" s="10"/>
      <c r="U330" s="10"/>
    </row>
    <row r="331" spans="1:21" x14ac:dyDescent="0.2">
      <c r="A331" s="93"/>
      <c r="B331" s="121"/>
      <c r="C331" s="76" t="s">
        <v>352</v>
      </c>
      <c r="D331" s="77">
        <v>0</v>
      </c>
      <c r="E331" s="14"/>
      <c r="F331" s="14"/>
      <c r="G331" s="14"/>
      <c r="H331" s="30">
        <f t="shared" si="81"/>
        <v>0</v>
      </c>
      <c r="I331" s="14"/>
      <c r="J331" s="14"/>
      <c r="K331" s="30">
        <f t="shared" si="77"/>
        <v>0</v>
      </c>
      <c r="L331" s="14"/>
      <c r="M331" s="14"/>
      <c r="N331" s="14"/>
      <c r="O331" s="14">
        <f t="shared" si="82"/>
        <v>0</v>
      </c>
      <c r="P331" s="14">
        <f t="shared" si="83"/>
        <v>0</v>
      </c>
      <c r="Q331" s="31"/>
      <c r="R331" s="14">
        <f t="shared" si="78"/>
        <v>0</v>
      </c>
      <c r="S331" s="10"/>
      <c r="T331" s="10"/>
      <c r="U331" s="10"/>
    </row>
    <row r="332" spans="1:21" x14ac:dyDescent="0.2">
      <c r="A332" s="93"/>
      <c r="B332" s="121"/>
      <c r="C332" s="76" t="s">
        <v>336</v>
      </c>
      <c r="D332" s="77">
        <v>18</v>
      </c>
      <c r="E332" s="14"/>
      <c r="F332" s="14"/>
      <c r="G332" s="14"/>
      <c r="H332" s="30">
        <f t="shared" si="81"/>
        <v>0</v>
      </c>
      <c r="I332" s="14">
        <v>1.36</v>
      </c>
      <c r="J332" s="14"/>
      <c r="K332" s="30">
        <f t="shared" si="77"/>
        <v>1.36</v>
      </c>
      <c r="L332" s="14">
        <v>0.1</v>
      </c>
      <c r="M332" s="14">
        <v>5.54</v>
      </c>
      <c r="N332" s="14">
        <v>14.36</v>
      </c>
      <c r="O332" s="14">
        <f t="shared" si="82"/>
        <v>20</v>
      </c>
      <c r="P332" s="14">
        <f t="shared" si="83"/>
        <v>21.36</v>
      </c>
      <c r="Q332" s="31"/>
      <c r="R332" s="14">
        <f t="shared" si="78"/>
        <v>21.36</v>
      </c>
      <c r="S332" s="10"/>
      <c r="T332" s="10"/>
      <c r="U332" s="10"/>
    </row>
    <row r="333" spans="1:21" x14ac:dyDescent="0.2">
      <c r="A333" s="93"/>
      <c r="B333" s="121"/>
      <c r="C333" s="76" t="s">
        <v>290</v>
      </c>
      <c r="D333" s="77">
        <v>16</v>
      </c>
      <c r="E333" s="14"/>
      <c r="F333" s="14"/>
      <c r="G333" s="14"/>
      <c r="H333" s="30">
        <f t="shared" si="81"/>
        <v>0</v>
      </c>
      <c r="I333" s="14">
        <v>1.3</v>
      </c>
      <c r="J333" s="14"/>
      <c r="K333" s="30">
        <f t="shared" si="77"/>
        <v>1.3</v>
      </c>
      <c r="L333" s="14">
        <v>4</v>
      </c>
      <c r="M333" s="14">
        <v>10.75</v>
      </c>
      <c r="N333" s="14">
        <v>16.420000000000002</v>
      </c>
      <c r="O333" s="14">
        <f t="shared" si="82"/>
        <v>31.17</v>
      </c>
      <c r="P333" s="14">
        <f t="shared" si="83"/>
        <v>32.47</v>
      </c>
      <c r="Q333" s="31"/>
      <c r="R333" s="14">
        <f t="shared" si="78"/>
        <v>32.47</v>
      </c>
      <c r="S333" s="10"/>
      <c r="T333" s="10"/>
      <c r="U333" s="10"/>
    </row>
    <row r="334" spans="1:21" x14ac:dyDescent="0.2">
      <c r="A334" s="93"/>
      <c r="B334" s="121"/>
      <c r="C334" s="76" t="s">
        <v>250</v>
      </c>
      <c r="D334" s="77">
        <v>2</v>
      </c>
      <c r="E334" s="14"/>
      <c r="F334" s="14"/>
      <c r="G334" s="14"/>
      <c r="H334" s="30">
        <f t="shared" si="81"/>
        <v>0</v>
      </c>
      <c r="I334" s="14"/>
      <c r="J334" s="14"/>
      <c r="K334" s="30">
        <f t="shared" si="77"/>
        <v>0</v>
      </c>
      <c r="L334" s="14"/>
      <c r="M334" s="14">
        <v>0.06</v>
      </c>
      <c r="N334" s="14">
        <v>0.16</v>
      </c>
      <c r="O334" s="14">
        <f t="shared" si="82"/>
        <v>0.22</v>
      </c>
      <c r="P334" s="14">
        <f t="shared" si="83"/>
        <v>0.22</v>
      </c>
      <c r="Q334" s="31"/>
      <c r="R334" s="14">
        <f t="shared" si="78"/>
        <v>0.22</v>
      </c>
      <c r="S334" s="10"/>
      <c r="T334" s="10"/>
      <c r="U334" s="10"/>
    </row>
    <row r="335" spans="1:21" x14ac:dyDescent="0.2">
      <c r="A335" s="93"/>
      <c r="B335" s="121"/>
      <c r="C335" s="76" t="s">
        <v>391</v>
      </c>
      <c r="D335" s="77">
        <v>0</v>
      </c>
      <c r="E335" s="14"/>
      <c r="F335" s="14"/>
      <c r="G335" s="14"/>
      <c r="H335" s="30">
        <f t="shared" si="81"/>
        <v>0</v>
      </c>
      <c r="I335" s="14"/>
      <c r="J335" s="14"/>
      <c r="K335" s="30">
        <f t="shared" si="77"/>
        <v>0</v>
      </c>
      <c r="L335" s="14"/>
      <c r="M335" s="14"/>
      <c r="N335" s="14"/>
      <c r="O335" s="14">
        <f t="shared" si="82"/>
        <v>0</v>
      </c>
      <c r="P335" s="14">
        <f t="shared" si="83"/>
        <v>0</v>
      </c>
      <c r="Q335" s="31"/>
      <c r="R335" s="14">
        <f t="shared" si="78"/>
        <v>0</v>
      </c>
      <c r="S335" s="10"/>
      <c r="T335" s="10"/>
      <c r="U335" s="10"/>
    </row>
    <row r="336" spans="1:21" x14ac:dyDescent="0.2">
      <c r="A336" s="93"/>
      <c r="B336" s="121"/>
      <c r="C336" s="76" t="s">
        <v>240</v>
      </c>
      <c r="D336" s="77">
        <v>27</v>
      </c>
      <c r="E336" s="14"/>
      <c r="F336" s="14"/>
      <c r="G336" s="14"/>
      <c r="H336" s="30">
        <f t="shared" si="81"/>
        <v>0</v>
      </c>
      <c r="I336" s="14"/>
      <c r="J336" s="14"/>
      <c r="K336" s="30">
        <f t="shared" si="77"/>
        <v>0</v>
      </c>
      <c r="L336" s="14">
        <v>0.8</v>
      </c>
      <c r="M336" s="14">
        <v>15.12</v>
      </c>
      <c r="N336" s="14">
        <v>34.67</v>
      </c>
      <c r="O336" s="14">
        <f t="shared" si="82"/>
        <v>50.59</v>
      </c>
      <c r="P336" s="14">
        <f t="shared" si="83"/>
        <v>50.59</v>
      </c>
      <c r="Q336" s="31"/>
      <c r="R336" s="14">
        <f t="shared" si="78"/>
        <v>50.59</v>
      </c>
      <c r="S336" s="10"/>
      <c r="T336" s="10"/>
      <c r="U336" s="10"/>
    </row>
    <row r="337" spans="1:21" x14ac:dyDescent="0.2">
      <c r="A337" s="93"/>
      <c r="B337" s="121"/>
      <c r="C337" s="76" t="s">
        <v>261</v>
      </c>
      <c r="D337" s="77">
        <v>0</v>
      </c>
      <c r="E337" s="14"/>
      <c r="F337" s="14"/>
      <c r="G337" s="14"/>
      <c r="H337" s="30">
        <f t="shared" si="81"/>
        <v>0</v>
      </c>
      <c r="I337" s="14"/>
      <c r="J337" s="14"/>
      <c r="K337" s="30">
        <f t="shared" si="77"/>
        <v>0</v>
      </c>
      <c r="L337" s="14"/>
      <c r="M337" s="14"/>
      <c r="N337" s="14"/>
      <c r="O337" s="14">
        <f t="shared" si="82"/>
        <v>0</v>
      </c>
      <c r="P337" s="14">
        <f t="shared" si="83"/>
        <v>0</v>
      </c>
      <c r="Q337" s="31"/>
      <c r="R337" s="14">
        <f t="shared" si="78"/>
        <v>0</v>
      </c>
      <c r="S337" s="10"/>
      <c r="T337" s="10"/>
      <c r="U337" s="10"/>
    </row>
    <row r="338" spans="1:21" x14ac:dyDescent="0.2">
      <c r="A338" s="93"/>
      <c r="B338" s="121"/>
      <c r="C338" s="76" t="s">
        <v>241</v>
      </c>
      <c r="D338" s="77">
        <v>4</v>
      </c>
      <c r="E338" s="14"/>
      <c r="F338" s="14"/>
      <c r="G338" s="14"/>
      <c r="H338" s="30">
        <f t="shared" si="68"/>
        <v>0</v>
      </c>
      <c r="I338" s="14"/>
      <c r="J338" s="14"/>
      <c r="K338" s="30">
        <f t="shared" si="77"/>
        <v>0</v>
      </c>
      <c r="L338" s="14">
        <v>1</v>
      </c>
      <c r="M338" s="14">
        <v>3.2</v>
      </c>
      <c r="N338" s="14">
        <v>6.51</v>
      </c>
      <c r="O338" s="14">
        <f>+SUM(L338:N338)</f>
        <v>10.71</v>
      </c>
      <c r="P338" s="14">
        <f>+SUM(K338+O338)</f>
        <v>10.71</v>
      </c>
      <c r="Q338" s="31"/>
      <c r="R338" s="14">
        <f t="shared" si="78"/>
        <v>10.71</v>
      </c>
    </row>
    <row r="339" spans="1:21" x14ac:dyDescent="0.2">
      <c r="A339" s="93"/>
      <c r="B339" s="121"/>
      <c r="C339" s="76" t="s">
        <v>570</v>
      </c>
      <c r="D339" s="77"/>
      <c r="E339" s="14"/>
      <c r="F339" s="14"/>
      <c r="G339" s="14"/>
      <c r="H339" s="30"/>
      <c r="I339" s="14"/>
      <c r="J339" s="14"/>
      <c r="K339" s="30"/>
      <c r="L339" s="14"/>
      <c r="M339" s="14"/>
      <c r="N339" s="14"/>
      <c r="O339" s="14"/>
      <c r="P339" s="14"/>
      <c r="Q339" s="31"/>
      <c r="R339" s="14"/>
    </row>
    <row r="340" spans="1:21" x14ac:dyDescent="0.2">
      <c r="A340" s="93"/>
      <c r="B340" s="121"/>
      <c r="C340" s="76" t="s">
        <v>573</v>
      </c>
      <c r="D340" s="77"/>
      <c r="E340" s="14"/>
      <c r="F340" s="14"/>
      <c r="G340" s="14"/>
      <c r="H340" s="30"/>
      <c r="I340" s="14"/>
      <c r="J340" s="14"/>
      <c r="K340" s="30"/>
      <c r="L340" s="14"/>
      <c r="M340" s="14"/>
      <c r="N340" s="14"/>
      <c r="O340" s="14"/>
      <c r="P340" s="14"/>
      <c r="Q340" s="31"/>
      <c r="R340" s="14"/>
    </row>
    <row r="341" spans="1:21" x14ac:dyDescent="0.2">
      <c r="A341" s="93"/>
      <c r="B341" s="121"/>
      <c r="C341" s="76" t="s">
        <v>574</v>
      </c>
      <c r="D341" s="77"/>
      <c r="E341" s="14"/>
      <c r="F341" s="14"/>
      <c r="G341" s="14"/>
      <c r="H341" s="30"/>
      <c r="I341" s="14"/>
      <c r="J341" s="14"/>
      <c r="K341" s="30"/>
      <c r="L341" s="14"/>
      <c r="M341" s="14"/>
      <c r="N341" s="14"/>
      <c r="O341" s="14"/>
      <c r="P341" s="14"/>
      <c r="Q341" s="31"/>
      <c r="R341" s="14"/>
    </row>
    <row r="342" spans="1:21" x14ac:dyDescent="0.2">
      <c r="A342" s="93"/>
      <c r="B342" s="122"/>
      <c r="C342" s="76" t="s">
        <v>575</v>
      </c>
      <c r="D342" s="77"/>
      <c r="E342" s="14"/>
      <c r="F342" s="14"/>
      <c r="G342" s="14"/>
      <c r="H342" s="30"/>
      <c r="I342" s="14"/>
      <c r="J342" s="14"/>
      <c r="K342" s="30"/>
      <c r="L342" s="14"/>
      <c r="M342" s="14"/>
      <c r="N342" s="14"/>
      <c r="O342" s="14"/>
      <c r="P342" s="14"/>
      <c r="Q342" s="31"/>
      <c r="R342" s="14"/>
    </row>
    <row r="343" spans="1:21" ht="15" x14ac:dyDescent="0.25">
      <c r="A343" s="230" t="s">
        <v>0</v>
      </c>
      <c r="B343" s="231"/>
      <c r="C343" s="232" t="s">
        <v>0</v>
      </c>
      <c r="D343" s="114">
        <f t="shared" ref="D343:R343" si="84">+SUM(D291:D338)</f>
        <v>372</v>
      </c>
      <c r="E343" s="115">
        <f>SUM(E291:E338)</f>
        <v>0</v>
      </c>
      <c r="F343" s="115">
        <f>SUM(F291:F338)</f>
        <v>1</v>
      </c>
      <c r="G343" s="115">
        <f>SUM(G291:G338)</f>
        <v>0</v>
      </c>
      <c r="H343" s="115">
        <f>SUM(H291:H338)</f>
        <v>1</v>
      </c>
      <c r="I343" s="115">
        <f t="shared" si="84"/>
        <v>13.13</v>
      </c>
      <c r="J343" s="115">
        <f t="shared" si="84"/>
        <v>0</v>
      </c>
      <c r="K343" s="115">
        <f t="shared" si="84"/>
        <v>14.13</v>
      </c>
      <c r="L343" s="115">
        <f t="shared" si="84"/>
        <v>143.38000000000002</v>
      </c>
      <c r="M343" s="115">
        <f t="shared" si="84"/>
        <v>421.84000000000003</v>
      </c>
      <c r="N343" s="115">
        <f t="shared" si="84"/>
        <v>510.46000000000015</v>
      </c>
      <c r="O343" s="115">
        <f t="shared" si="84"/>
        <v>1075.6800000000003</v>
      </c>
      <c r="P343" s="115">
        <f t="shared" si="84"/>
        <v>1089.8100000000002</v>
      </c>
      <c r="Q343" s="115">
        <f t="shared" si="84"/>
        <v>12.3</v>
      </c>
      <c r="R343" s="116">
        <f t="shared" si="84"/>
        <v>1102.1100000000001</v>
      </c>
    </row>
    <row r="344" spans="1:21" ht="15" x14ac:dyDescent="0.25">
      <c r="A344" s="230" t="s">
        <v>337</v>
      </c>
      <c r="B344" s="231"/>
      <c r="C344" s="232"/>
      <c r="D344" s="53">
        <f t="shared" ref="D344:R344" si="85">+SUM(D343+D290+D279+D268+D223+D190+D135+D104+D70+D31+D14+D236)</f>
        <v>4114</v>
      </c>
      <c r="E344" s="54">
        <f t="shared" si="85"/>
        <v>647.56999999999994</v>
      </c>
      <c r="F344" s="54">
        <f t="shared" si="85"/>
        <v>933.49</v>
      </c>
      <c r="G344" s="54">
        <f t="shared" si="85"/>
        <v>295.41000000000003</v>
      </c>
      <c r="H344" s="54">
        <f t="shared" si="85"/>
        <v>1876.4700000000003</v>
      </c>
      <c r="I344" s="54">
        <f t="shared" si="85"/>
        <v>509.33000000000004</v>
      </c>
      <c r="J344" s="54">
        <f t="shared" si="85"/>
        <v>15.760000000000002</v>
      </c>
      <c r="K344" s="54">
        <f t="shared" si="85"/>
        <v>2401.56</v>
      </c>
      <c r="L344" s="54">
        <f t="shared" si="85"/>
        <v>4906.6399999999994</v>
      </c>
      <c r="M344" s="54">
        <f t="shared" si="85"/>
        <v>8024.0800000000008</v>
      </c>
      <c r="N344" s="54">
        <f t="shared" si="85"/>
        <v>6342.97</v>
      </c>
      <c r="O344" s="54">
        <f t="shared" si="85"/>
        <v>19273.690000000002</v>
      </c>
      <c r="P344" s="54">
        <f t="shared" si="85"/>
        <v>21675.250000000004</v>
      </c>
      <c r="Q344" s="54">
        <f t="shared" si="85"/>
        <v>3869.99</v>
      </c>
      <c r="R344" s="55">
        <f t="shared" si="85"/>
        <v>25545.24</v>
      </c>
    </row>
    <row r="345" spans="1:21" s="18" customFormat="1" x14ac:dyDescent="0.2">
      <c r="A345" s="42" t="s">
        <v>513</v>
      </c>
      <c r="B345" s="29"/>
      <c r="C345"/>
      <c r="D345" s="6"/>
      <c r="E345" s="5"/>
      <c r="F345"/>
      <c r="G345"/>
      <c r="H345"/>
      <c r="I345"/>
      <c r="J345"/>
      <c r="K345"/>
      <c r="L345"/>
      <c r="M345"/>
      <c r="N345"/>
      <c r="O345"/>
      <c r="P345"/>
      <c r="Q345" s="21"/>
      <c r="R345" s="21"/>
      <c r="S345" s="21"/>
      <c r="T345" s="21"/>
    </row>
    <row r="346" spans="1:21" s="18" customFormat="1" x14ac:dyDescent="0.2">
      <c r="A346" s="42"/>
      <c r="B346" s="29"/>
      <c r="C346"/>
      <c r="D346" s="6"/>
      <c r="E346" s="5"/>
      <c r="F346"/>
      <c r="G346"/>
      <c r="H346"/>
      <c r="I346"/>
      <c r="J346"/>
      <c r="K346"/>
      <c r="L346"/>
      <c r="M346"/>
      <c r="N346"/>
      <c r="O346"/>
      <c r="P346"/>
      <c r="Q346" s="21"/>
      <c r="R346" s="21"/>
      <c r="S346" s="21"/>
      <c r="T346" s="21"/>
    </row>
    <row r="347" spans="1:21" s="18" customFormat="1" x14ac:dyDescent="0.2">
      <c r="A347" s="42"/>
      <c r="B347" s="29"/>
      <c r="C347"/>
      <c r="D347" s="6"/>
      <c r="E347" s="5"/>
      <c r="F347"/>
      <c r="G347"/>
      <c r="H347"/>
      <c r="I347"/>
      <c r="J347"/>
      <c r="K347"/>
      <c r="L347"/>
      <c r="M347"/>
      <c r="N347"/>
      <c r="O347"/>
      <c r="P347"/>
      <c r="Q347" s="21"/>
      <c r="R347" s="21"/>
      <c r="S347" s="21"/>
      <c r="T347" s="21"/>
    </row>
    <row r="348" spans="1:21" s="18" customFormat="1" x14ac:dyDescent="0.2">
      <c r="A348" s="29"/>
      <c r="B348" s="29"/>
      <c r="C348"/>
      <c r="D348" s="6"/>
      <c r="E348" s="5"/>
      <c r="F348"/>
      <c r="G348"/>
      <c r="H348"/>
      <c r="I348"/>
      <c r="J348"/>
      <c r="K348"/>
      <c r="L348"/>
      <c r="M348"/>
      <c r="N348"/>
      <c r="O348"/>
      <c r="P348"/>
      <c r="Q348" s="21"/>
      <c r="R348" s="21"/>
      <c r="S348" s="21"/>
      <c r="T348" s="21"/>
    </row>
    <row r="349" spans="1:21" s="18" customForma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  <c r="P349"/>
      <c r="Q349" s="21"/>
      <c r="R349" s="21"/>
      <c r="S349" s="21"/>
      <c r="T349" s="21"/>
    </row>
    <row r="350" spans="1:21" s="18" customFormat="1" x14ac:dyDescent="0.2">
      <c r="A350" s="3"/>
      <c r="B350" s="37" t="s">
        <v>474</v>
      </c>
      <c r="C350"/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  <c r="P350"/>
      <c r="Q350" s="21"/>
      <c r="R350" s="21"/>
      <c r="S350" s="21"/>
      <c r="T350" s="21"/>
    </row>
    <row r="351" spans="1:21" s="18" customFormat="1" x14ac:dyDescent="0.2">
      <c r="A351" s="3"/>
      <c r="B351" s="37" t="s">
        <v>455</v>
      </c>
      <c r="C351"/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  <c r="P351"/>
      <c r="Q351" s="21"/>
      <c r="R351" s="21"/>
      <c r="S351" s="21"/>
      <c r="T351" s="21"/>
    </row>
    <row r="352" spans="1:21" s="18" customFormat="1" x14ac:dyDescent="0.2">
      <c r="A352" s="3"/>
      <c r="B352" s="37" t="s">
        <v>457</v>
      </c>
      <c r="C352"/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  <c r="P352"/>
      <c r="Q352" s="21"/>
      <c r="R352" s="21"/>
      <c r="S352" s="21"/>
      <c r="T352" s="21"/>
    </row>
    <row r="353" spans="1:20" s="18" customFormat="1" x14ac:dyDescent="0.2">
      <c r="A353" s="3"/>
      <c r="B353" s="37" t="s">
        <v>456</v>
      </c>
      <c r="C353"/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  <c r="P353"/>
      <c r="Q353" s="21"/>
      <c r="R353" s="21"/>
      <c r="S353" s="21"/>
      <c r="T353" s="21"/>
    </row>
    <row r="354" spans="1:20" s="18" customFormat="1" x14ac:dyDescent="0.2">
      <c r="A354" s="3"/>
      <c r="B354" s="37" t="s">
        <v>458</v>
      </c>
      <c r="C354"/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/>
      <c r="Q354" s="21"/>
      <c r="R354" s="21"/>
      <c r="S354" s="21"/>
      <c r="T354" s="21"/>
    </row>
    <row r="355" spans="1:20" s="18" customFormat="1" x14ac:dyDescent="0.2">
      <c r="A355" s="3"/>
      <c r="B355" s="37" t="s">
        <v>459</v>
      </c>
      <c r="C355"/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/>
      <c r="Q355" s="21"/>
      <c r="R355" s="21"/>
      <c r="S355" s="21"/>
      <c r="T355" s="21"/>
    </row>
    <row r="356" spans="1:20" x14ac:dyDescent="0.2">
      <c r="L356" s="9"/>
    </row>
    <row r="357" spans="1:20" x14ac:dyDescent="0.2">
      <c r="L357" s="9"/>
    </row>
    <row r="358" spans="1:20" x14ac:dyDescent="0.2">
      <c r="L358" s="9"/>
    </row>
    <row r="359" spans="1:20" x14ac:dyDescent="0.2">
      <c r="L359" s="9"/>
    </row>
    <row r="360" spans="1:20" x14ac:dyDescent="0.2">
      <c r="L360" s="9"/>
    </row>
    <row r="361" spans="1:20" x14ac:dyDescent="0.2">
      <c r="L361" s="9"/>
    </row>
    <row r="362" spans="1:20" x14ac:dyDescent="0.2">
      <c r="L362" s="9"/>
    </row>
    <row r="363" spans="1:20" x14ac:dyDescent="0.2">
      <c r="L363" s="9"/>
    </row>
    <row r="364" spans="1:20" x14ac:dyDescent="0.2">
      <c r="L364" s="9"/>
    </row>
    <row r="365" spans="1:20" x14ac:dyDescent="0.2">
      <c r="L365" s="9"/>
    </row>
    <row r="366" spans="1:20" x14ac:dyDescent="0.2">
      <c r="L366" s="9"/>
    </row>
    <row r="367" spans="1:20" x14ac:dyDescent="0.2">
      <c r="L367" s="9"/>
    </row>
    <row r="368" spans="1:20" x14ac:dyDescent="0.2">
      <c r="L368" s="9"/>
    </row>
    <row r="369" spans="12:12" x14ac:dyDescent="0.2">
      <c r="L369" s="9"/>
    </row>
    <row r="370" spans="12:12" x14ac:dyDescent="0.2">
      <c r="L370" s="9"/>
    </row>
    <row r="371" spans="12:12" x14ac:dyDescent="0.2">
      <c r="L371" s="9"/>
    </row>
    <row r="372" spans="12:12" x14ac:dyDescent="0.2">
      <c r="L372" s="9"/>
    </row>
    <row r="373" spans="12:12" x14ac:dyDescent="0.2">
      <c r="L373" s="9"/>
    </row>
    <row r="374" spans="12:12" x14ac:dyDescent="0.2">
      <c r="L374" s="9"/>
    </row>
    <row r="375" spans="12:12" x14ac:dyDescent="0.2">
      <c r="L375" s="9"/>
    </row>
    <row r="376" spans="12:12" x14ac:dyDescent="0.2">
      <c r="L376" s="9"/>
    </row>
    <row r="377" spans="12:12" x14ac:dyDescent="0.2">
      <c r="L377" s="9"/>
    </row>
    <row r="378" spans="12:12" x14ac:dyDescent="0.2">
      <c r="L378" s="9"/>
    </row>
    <row r="379" spans="12:12" x14ac:dyDescent="0.2">
      <c r="L379" s="9"/>
    </row>
    <row r="380" spans="12:12" x14ac:dyDescent="0.2">
      <c r="L380" s="9"/>
    </row>
    <row r="381" spans="12:12" x14ac:dyDescent="0.2">
      <c r="L381" s="9"/>
    </row>
    <row r="382" spans="12:12" x14ac:dyDescent="0.2">
      <c r="L382" s="9"/>
    </row>
    <row r="383" spans="12:12" x14ac:dyDescent="0.2">
      <c r="L383" s="9"/>
    </row>
    <row r="384" spans="12:12" x14ac:dyDescent="0.2">
      <c r="L384" s="9"/>
    </row>
    <row r="385" spans="12:12" x14ac:dyDescent="0.2">
      <c r="L385" s="9"/>
    </row>
    <row r="386" spans="12:12" x14ac:dyDescent="0.2">
      <c r="L386" s="9"/>
    </row>
    <row r="387" spans="12:12" x14ac:dyDescent="0.2">
      <c r="L387" s="9"/>
    </row>
    <row r="388" spans="12:12" x14ac:dyDescent="0.2">
      <c r="L388" s="9"/>
    </row>
    <row r="389" spans="12:12" x14ac:dyDescent="0.2">
      <c r="L389" s="9"/>
    </row>
    <row r="390" spans="12:12" x14ac:dyDescent="0.2">
      <c r="L390" s="9"/>
    </row>
    <row r="391" spans="12:12" x14ac:dyDescent="0.2">
      <c r="L391" s="9"/>
    </row>
    <row r="392" spans="12:12" x14ac:dyDescent="0.2">
      <c r="L392" s="9"/>
    </row>
    <row r="393" spans="12:12" x14ac:dyDescent="0.2">
      <c r="L393" s="9"/>
    </row>
    <row r="394" spans="12:12" x14ac:dyDescent="0.2">
      <c r="L394" s="9"/>
    </row>
    <row r="395" spans="12:12" x14ac:dyDescent="0.2">
      <c r="L395" s="9"/>
    </row>
    <row r="396" spans="12:12" x14ac:dyDescent="0.2">
      <c r="L396" s="9"/>
    </row>
    <row r="397" spans="12:12" x14ac:dyDescent="0.2">
      <c r="L397" s="9"/>
    </row>
    <row r="398" spans="12:12" x14ac:dyDescent="0.2">
      <c r="L398" s="9"/>
    </row>
    <row r="399" spans="12:12" x14ac:dyDescent="0.2">
      <c r="L399" s="9"/>
    </row>
    <row r="400" spans="12:12" x14ac:dyDescent="0.2">
      <c r="L400" s="9"/>
    </row>
    <row r="401" spans="12:12" x14ac:dyDescent="0.2">
      <c r="L401" s="9"/>
    </row>
    <row r="402" spans="12:12" x14ac:dyDescent="0.2">
      <c r="L402" s="9"/>
    </row>
    <row r="403" spans="12:12" x14ac:dyDescent="0.2">
      <c r="L403" s="9"/>
    </row>
    <row r="404" spans="12:12" x14ac:dyDescent="0.2">
      <c r="L404" s="9"/>
    </row>
    <row r="405" spans="12:12" x14ac:dyDescent="0.2">
      <c r="L405" s="9"/>
    </row>
    <row r="406" spans="12:12" x14ac:dyDescent="0.2">
      <c r="L406" s="9"/>
    </row>
    <row r="407" spans="12:12" x14ac:dyDescent="0.2">
      <c r="L407" s="9"/>
    </row>
    <row r="408" spans="12:12" x14ac:dyDescent="0.2">
      <c r="L408" s="9"/>
    </row>
    <row r="409" spans="12:12" x14ac:dyDescent="0.2">
      <c r="L409" s="9"/>
    </row>
    <row r="410" spans="12:12" x14ac:dyDescent="0.2">
      <c r="L410" s="9"/>
    </row>
    <row r="411" spans="12:12" x14ac:dyDescent="0.2">
      <c r="L411" s="9"/>
    </row>
    <row r="412" spans="12:12" x14ac:dyDescent="0.2">
      <c r="L412" s="9"/>
    </row>
    <row r="413" spans="12:12" x14ac:dyDescent="0.2">
      <c r="L413" s="9"/>
    </row>
    <row r="414" spans="12:12" x14ac:dyDescent="0.2">
      <c r="L414" s="9"/>
    </row>
    <row r="415" spans="12:12" x14ac:dyDescent="0.2">
      <c r="L415" s="9"/>
    </row>
    <row r="416" spans="12:12" x14ac:dyDescent="0.2">
      <c r="L416" s="9"/>
    </row>
    <row r="417" spans="12:12" x14ac:dyDescent="0.2">
      <c r="L417" s="9"/>
    </row>
    <row r="418" spans="12:12" x14ac:dyDescent="0.2">
      <c r="L418" s="9"/>
    </row>
    <row r="419" spans="12:12" x14ac:dyDescent="0.2">
      <c r="L419" s="9"/>
    </row>
    <row r="420" spans="12:12" x14ac:dyDescent="0.2">
      <c r="L420" s="9"/>
    </row>
    <row r="421" spans="12:12" x14ac:dyDescent="0.2">
      <c r="L421" s="9"/>
    </row>
    <row r="422" spans="12:12" x14ac:dyDescent="0.2">
      <c r="L422" s="9"/>
    </row>
    <row r="423" spans="12:12" x14ac:dyDescent="0.2">
      <c r="L423" s="9"/>
    </row>
    <row r="424" spans="12:12" x14ac:dyDescent="0.2">
      <c r="L424" s="9"/>
    </row>
    <row r="425" spans="12:12" x14ac:dyDescent="0.2">
      <c r="L425" s="9"/>
    </row>
    <row r="426" spans="12:12" x14ac:dyDescent="0.2">
      <c r="L426" s="9"/>
    </row>
    <row r="427" spans="12:12" x14ac:dyDescent="0.2">
      <c r="L427" s="9"/>
    </row>
    <row r="428" spans="12:12" x14ac:dyDescent="0.2">
      <c r="L428" s="9"/>
    </row>
    <row r="429" spans="12:12" x14ac:dyDescent="0.2">
      <c r="L429" s="9"/>
    </row>
    <row r="430" spans="12:12" x14ac:dyDescent="0.2">
      <c r="L430" s="9"/>
    </row>
    <row r="431" spans="12:12" x14ac:dyDescent="0.2">
      <c r="L431" s="9"/>
    </row>
    <row r="432" spans="12:12" x14ac:dyDescent="0.2">
      <c r="L432" s="9"/>
    </row>
    <row r="433" spans="12:12" x14ac:dyDescent="0.2">
      <c r="L433" s="9"/>
    </row>
    <row r="434" spans="12:12" x14ac:dyDescent="0.2">
      <c r="L434" s="9"/>
    </row>
    <row r="435" spans="12:12" x14ac:dyDescent="0.2">
      <c r="L435" s="9"/>
    </row>
    <row r="436" spans="12:12" x14ac:dyDescent="0.2">
      <c r="L436" s="9"/>
    </row>
    <row r="437" spans="12:12" x14ac:dyDescent="0.2">
      <c r="L437" s="9"/>
    </row>
    <row r="438" spans="12:12" x14ac:dyDescent="0.2">
      <c r="L438" s="9"/>
    </row>
    <row r="439" spans="12:12" x14ac:dyDescent="0.2">
      <c r="L439" s="9"/>
    </row>
    <row r="440" spans="12:12" x14ac:dyDescent="0.2">
      <c r="L440" s="9"/>
    </row>
    <row r="441" spans="12:12" x14ac:dyDescent="0.2">
      <c r="L441" s="9"/>
    </row>
    <row r="442" spans="12:12" x14ac:dyDescent="0.2">
      <c r="L442" s="9"/>
    </row>
    <row r="443" spans="12:12" x14ac:dyDescent="0.2">
      <c r="L443" s="9"/>
    </row>
    <row r="444" spans="12:12" x14ac:dyDescent="0.2">
      <c r="L444" s="9"/>
    </row>
    <row r="445" spans="12:12" x14ac:dyDescent="0.2">
      <c r="L445" s="9"/>
    </row>
    <row r="446" spans="12:12" x14ac:dyDescent="0.2">
      <c r="L446" s="9"/>
    </row>
    <row r="447" spans="12:12" x14ac:dyDescent="0.2">
      <c r="L447" s="9"/>
    </row>
    <row r="448" spans="12:12" x14ac:dyDescent="0.2">
      <c r="L448" s="9"/>
    </row>
    <row r="449" spans="12:12" x14ac:dyDescent="0.2">
      <c r="L449" s="9"/>
    </row>
    <row r="450" spans="12:12" x14ac:dyDescent="0.2">
      <c r="L450" s="9"/>
    </row>
    <row r="451" spans="12:12" x14ac:dyDescent="0.2">
      <c r="L451" s="9"/>
    </row>
    <row r="452" spans="12:12" x14ac:dyDescent="0.2">
      <c r="L452" s="9"/>
    </row>
    <row r="453" spans="12:12" x14ac:dyDescent="0.2">
      <c r="L453" s="9"/>
    </row>
    <row r="454" spans="12:12" x14ac:dyDescent="0.2">
      <c r="L454" s="9"/>
    </row>
    <row r="455" spans="12:12" x14ac:dyDescent="0.2">
      <c r="L455" s="9"/>
    </row>
    <row r="456" spans="12:12" x14ac:dyDescent="0.2">
      <c r="L456" s="9"/>
    </row>
    <row r="457" spans="12:12" x14ac:dyDescent="0.2">
      <c r="L457" s="9"/>
    </row>
    <row r="458" spans="12:12" x14ac:dyDescent="0.2">
      <c r="L458" s="9"/>
    </row>
    <row r="459" spans="12:12" x14ac:dyDescent="0.2">
      <c r="L459" s="9"/>
    </row>
    <row r="460" spans="12:12" x14ac:dyDescent="0.2">
      <c r="L460" s="9"/>
    </row>
    <row r="461" spans="12:12" x14ac:dyDescent="0.2">
      <c r="L461" s="9"/>
    </row>
    <row r="462" spans="12:12" x14ac:dyDescent="0.2">
      <c r="L462" s="9"/>
    </row>
    <row r="463" spans="12:12" x14ac:dyDescent="0.2">
      <c r="L463" s="9"/>
    </row>
    <row r="464" spans="12:12" x14ac:dyDescent="0.2">
      <c r="L464" s="9"/>
    </row>
    <row r="465" spans="12:12" x14ac:dyDescent="0.2">
      <c r="L465" s="9"/>
    </row>
    <row r="466" spans="12:12" x14ac:dyDescent="0.2">
      <c r="L466" s="9"/>
    </row>
    <row r="467" spans="12:12" x14ac:dyDescent="0.2">
      <c r="L467" s="9"/>
    </row>
    <row r="468" spans="12:12" x14ac:dyDescent="0.2">
      <c r="L468" s="9"/>
    </row>
    <row r="469" spans="12:12" x14ac:dyDescent="0.2">
      <c r="L469" s="9"/>
    </row>
    <row r="470" spans="12:12" x14ac:dyDescent="0.2">
      <c r="L470" s="9"/>
    </row>
    <row r="471" spans="12:12" x14ac:dyDescent="0.2">
      <c r="L471" s="9"/>
    </row>
    <row r="472" spans="12:12" x14ac:dyDescent="0.2">
      <c r="L472" s="9"/>
    </row>
    <row r="473" spans="12:12" x14ac:dyDescent="0.2">
      <c r="L473" s="9"/>
    </row>
    <row r="474" spans="12:12" x14ac:dyDescent="0.2">
      <c r="L474" s="9"/>
    </row>
    <row r="475" spans="12:12" x14ac:dyDescent="0.2">
      <c r="L475" s="9"/>
    </row>
    <row r="476" spans="12:12" x14ac:dyDescent="0.2">
      <c r="L476" s="9"/>
    </row>
    <row r="477" spans="12:12" x14ac:dyDescent="0.2">
      <c r="L477" s="9"/>
    </row>
    <row r="478" spans="12:12" x14ac:dyDescent="0.2">
      <c r="L478" s="9"/>
    </row>
    <row r="479" spans="12:12" x14ac:dyDescent="0.2">
      <c r="L479" s="9"/>
    </row>
    <row r="480" spans="12:12" x14ac:dyDescent="0.2">
      <c r="L480" s="9"/>
    </row>
    <row r="481" spans="12:12" x14ac:dyDescent="0.2">
      <c r="L481" s="9"/>
    </row>
    <row r="482" spans="12:12" x14ac:dyDescent="0.2">
      <c r="L482" s="9"/>
    </row>
    <row r="483" spans="12:12" x14ac:dyDescent="0.2">
      <c r="L483" s="9"/>
    </row>
    <row r="484" spans="12:12" x14ac:dyDescent="0.2">
      <c r="L484" s="9"/>
    </row>
    <row r="485" spans="12:12" x14ac:dyDescent="0.2">
      <c r="L485" s="9"/>
    </row>
    <row r="486" spans="12:12" x14ac:dyDescent="0.2">
      <c r="L486" s="9"/>
    </row>
    <row r="487" spans="12:12" x14ac:dyDescent="0.2">
      <c r="L487" s="9"/>
    </row>
    <row r="488" spans="12:12" x14ac:dyDescent="0.2">
      <c r="L488" s="9"/>
    </row>
    <row r="489" spans="12:12" x14ac:dyDescent="0.2">
      <c r="L489" s="9"/>
    </row>
    <row r="490" spans="12:12" x14ac:dyDescent="0.2">
      <c r="L490" s="9"/>
    </row>
    <row r="491" spans="12:12" x14ac:dyDescent="0.2">
      <c r="L491" s="9"/>
    </row>
    <row r="492" spans="12:12" x14ac:dyDescent="0.2">
      <c r="L492" s="9"/>
    </row>
    <row r="493" spans="12:12" x14ac:dyDescent="0.2">
      <c r="L493" s="9"/>
    </row>
    <row r="494" spans="12:12" x14ac:dyDescent="0.2">
      <c r="L494" s="9"/>
    </row>
    <row r="495" spans="12:12" x14ac:dyDescent="0.2">
      <c r="L495" s="9"/>
    </row>
    <row r="496" spans="12:12" x14ac:dyDescent="0.2">
      <c r="L496" s="9"/>
    </row>
    <row r="497" spans="12:12" x14ac:dyDescent="0.2">
      <c r="L497" s="9"/>
    </row>
    <row r="498" spans="12:12" x14ac:dyDescent="0.2">
      <c r="L498" s="9"/>
    </row>
    <row r="499" spans="12:12" x14ac:dyDescent="0.2">
      <c r="L499" s="9"/>
    </row>
    <row r="500" spans="12:12" x14ac:dyDescent="0.2">
      <c r="L500" s="9"/>
    </row>
    <row r="501" spans="12:12" x14ac:dyDescent="0.2">
      <c r="L501" s="9"/>
    </row>
    <row r="502" spans="12:12" x14ac:dyDescent="0.2">
      <c r="L502" s="9"/>
    </row>
    <row r="503" spans="12:12" x14ac:dyDescent="0.2">
      <c r="L503" s="9"/>
    </row>
    <row r="504" spans="12:12" x14ac:dyDescent="0.2">
      <c r="L504" s="9"/>
    </row>
    <row r="505" spans="12:12" x14ac:dyDescent="0.2">
      <c r="L505" s="9"/>
    </row>
    <row r="506" spans="12:12" x14ac:dyDescent="0.2">
      <c r="L506" s="9"/>
    </row>
    <row r="507" spans="12:12" x14ac:dyDescent="0.2">
      <c r="L507" s="9"/>
    </row>
    <row r="508" spans="12:12" x14ac:dyDescent="0.2">
      <c r="L508" s="9"/>
    </row>
    <row r="509" spans="12:12" x14ac:dyDescent="0.2">
      <c r="L509" s="9"/>
    </row>
    <row r="510" spans="12:12" x14ac:dyDescent="0.2">
      <c r="L510" s="9"/>
    </row>
    <row r="511" spans="12:12" x14ac:dyDescent="0.2">
      <c r="L511" s="9"/>
    </row>
    <row r="512" spans="12:12" x14ac:dyDescent="0.2">
      <c r="L512" s="9"/>
    </row>
    <row r="513" spans="12:12" x14ac:dyDescent="0.2">
      <c r="L513" s="9"/>
    </row>
    <row r="514" spans="12:12" x14ac:dyDescent="0.2">
      <c r="L514" s="9"/>
    </row>
    <row r="515" spans="12:12" x14ac:dyDescent="0.2">
      <c r="L515" s="9"/>
    </row>
    <row r="516" spans="12:12" x14ac:dyDescent="0.2">
      <c r="L516" s="9"/>
    </row>
    <row r="517" spans="12:12" x14ac:dyDescent="0.2">
      <c r="L517" s="9"/>
    </row>
    <row r="518" spans="12:12" x14ac:dyDescent="0.2">
      <c r="L518" s="9"/>
    </row>
    <row r="519" spans="12:12" x14ac:dyDescent="0.2">
      <c r="L519" s="9"/>
    </row>
    <row r="520" spans="12:12" x14ac:dyDescent="0.2">
      <c r="L520" s="9"/>
    </row>
    <row r="521" spans="12:12" x14ac:dyDescent="0.2">
      <c r="L521" s="9"/>
    </row>
    <row r="522" spans="12:12" x14ac:dyDescent="0.2">
      <c r="L522" s="9"/>
    </row>
    <row r="523" spans="12:12" x14ac:dyDescent="0.2">
      <c r="L523" s="9"/>
    </row>
    <row r="524" spans="12:12" x14ac:dyDescent="0.2">
      <c r="L524" s="9"/>
    </row>
    <row r="525" spans="12:12" x14ac:dyDescent="0.2">
      <c r="L525" s="9"/>
    </row>
    <row r="526" spans="12:12" x14ac:dyDescent="0.2">
      <c r="L526" s="9"/>
    </row>
    <row r="527" spans="12:12" x14ac:dyDescent="0.2">
      <c r="L527" s="9"/>
    </row>
    <row r="528" spans="12:12" x14ac:dyDescent="0.2">
      <c r="L528" s="9"/>
    </row>
    <row r="529" spans="12:12" x14ac:dyDescent="0.2">
      <c r="L529" s="9"/>
    </row>
    <row r="530" spans="12:12" x14ac:dyDescent="0.2">
      <c r="L530" s="9"/>
    </row>
    <row r="531" spans="12:12" x14ac:dyDescent="0.2">
      <c r="L531" s="9"/>
    </row>
    <row r="532" spans="12:12" x14ac:dyDescent="0.2">
      <c r="L532" s="9"/>
    </row>
    <row r="533" spans="12:12" x14ac:dyDescent="0.2">
      <c r="L533" s="9"/>
    </row>
    <row r="534" spans="12:12" x14ac:dyDescent="0.2">
      <c r="L534" s="9"/>
    </row>
    <row r="535" spans="12:12" x14ac:dyDescent="0.2">
      <c r="L535" s="9"/>
    </row>
    <row r="536" spans="12:12" x14ac:dyDescent="0.2">
      <c r="L536" s="9"/>
    </row>
    <row r="537" spans="12:12" x14ac:dyDescent="0.2">
      <c r="L537" s="9"/>
    </row>
    <row r="538" spans="12:12" x14ac:dyDescent="0.2">
      <c r="L538" s="9"/>
    </row>
    <row r="539" spans="12:12" x14ac:dyDescent="0.2">
      <c r="L539" s="9"/>
    </row>
    <row r="540" spans="12:12" x14ac:dyDescent="0.2">
      <c r="L540" s="9"/>
    </row>
    <row r="541" spans="12:12" x14ac:dyDescent="0.2">
      <c r="L541" s="9"/>
    </row>
    <row r="542" spans="12:12" x14ac:dyDescent="0.2">
      <c r="L542" s="9"/>
    </row>
    <row r="543" spans="12:12" x14ac:dyDescent="0.2">
      <c r="L543" s="9"/>
    </row>
    <row r="544" spans="12:12" x14ac:dyDescent="0.2">
      <c r="L544" s="9"/>
    </row>
    <row r="545" spans="12:12" x14ac:dyDescent="0.2">
      <c r="L545" s="9"/>
    </row>
    <row r="546" spans="12:12" x14ac:dyDescent="0.2">
      <c r="L546" s="9"/>
    </row>
    <row r="547" spans="12:12" x14ac:dyDescent="0.2">
      <c r="L547" s="9"/>
    </row>
    <row r="548" spans="12:12" x14ac:dyDescent="0.2">
      <c r="L548" s="9"/>
    </row>
    <row r="549" spans="12:12" x14ac:dyDescent="0.2">
      <c r="L549" s="9"/>
    </row>
    <row r="550" spans="12:12" x14ac:dyDescent="0.2">
      <c r="L550" s="9"/>
    </row>
    <row r="551" spans="12:12" x14ac:dyDescent="0.2">
      <c r="L551" s="9"/>
    </row>
    <row r="552" spans="12:12" x14ac:dyDescent="0.2">
      <c r="L552" s="9"/>
    </row>
    <row r="553" spans="12:12" x14ac:dyDescent="0.2">
      <c r="L553" s="9"/>
    </row>
    <row r="554" spans="12:12" x14ac:dyDescent="0.2">
      <c r="L554" s="9"/>
    </row>
    <row r="555" spans="12:12" x14ac:dyDescent="0.2">
      <c r="L555" s="9"/>
    </row>
    <row r="556" spans="12:12" x14ac:dyDescent="0.2">
      <c r="L556" s="9"/>
    </row>
    <row r="557" spans="12:12" x14ac:dyDescent="0.2">
      <c r="L557" s="9"/>
    </row>
    <row r="558" spans="12:12" x14ac:dyDescent="0.2">
      <c r="L558" s="9"/>
    </row>
    <row r="559" spans="12:12" x14ac:dyDescent="0.2">
      <c r="L559" s="9"/>
    </row>
    <row r="560" spans="12:12" x14ac:dyDescent="0.2">
      <c r="L560" s="9"/>
    </row>
    <row r="561" spans="12:12" x14ac:dyDescent="0.2">
      <c r="L561" s="9"/>
    </row>
    <row r="562" spans="12:12" x14ac:dyDescent="0.2">
      <c r="L562" s="9"/>
    </row>
    <row r="563" spans="12:12" x14ac:dyDescent="0.2">
      <c r="L563" s="9"/>
    </row>
    <row r="564" spans="12:12" x14ac:dyDescent="0.2">
      <c r="L564" s="9"/>
    </row>
    <row r="565" spans="12:12" x14ac:dyDescent="0.2">
      <c r="L565" s="9"/>
    </row>
    <row r="566" spans="12:12" x14ac:dyDescent="0.2">
      <c r="L566" s="9"/>
    </row>
    <row r="567" spans="12:12" x14ac:dyDescent="0.2">
      <c r="L567" s="9"/>
    </row>
    <row r="568" spans="12:12" x14ac:dyDescent="0.2">
      <c r="L568" s="9"/>
    </row>
    <row r="569" spans="12:12" x14ac:dyDescent="0.2">
      <c r="L569" s="9"/>
    </row>
    <row r="570" spans="12:12" x14ac:dyDescent="0.2">
      <c r="L570" s="9"/>
    </row>
    <row r="571" spans="12:12" x14ac:dyDescent="0.2">
      <c r="L571" s="9"/>
    </row>
    <row r="572" spans="12:12" x14ac:dyDescent="0.2">
      <c r="L572" s="9"/>
    </row>
    <row r="573" spans="12:12" x14ac:dyDescent="0.2">
      <c r="L573" s="9"/>
    </row>
    <row r="574" spans="12:12" x14ac:dyDescent="0.2">
      <c r="L574" s="9"/>
    </row>
    <row r="575" spans="12:12" x14ac:dyDescent="0.2">
      <c r="L575" s="9"/>
    </row>
    <row r="576" spans="12:12" x14ac:dyDescent="0.2">
      <c r="L576" s="9"/>
    </row>
    <row r="577" spans="12:12" x14ac:dyDescent="0.2">
      <c r="L577" s="9"/>
    </row>
    <row r="578" spans="12:12" x14ac:dyDescent="0.2">
      <c r="L578" s="9"/>
    </row>
    <row r="579" spans="12:12" x14ac:dyDescent="0.2">
      <c r="L579" s="9"/>
    </row>
    <row r="580" spans="12:12" x14ac:dyDescent="0.2">
      <c r="L580" s="9"/>
    </row>
    <row r="581" spans="12:12" x14ac:dyDescent="0.2">
      <c r="L581" s="9"/>
    </row>
    <row r="582" spans="12:12" x14ac:dyDescent="0.2">
      <c r="L582" s="9"/>
    </row>
    <row r="583" spans="12:12" x14ac:dyDescent="0.2">
      <c r="L583" s="9"/>
    </row>
    <row r="584" spans="12:12" x14ac:dyDescent="0.2">
      <c r="L584" s="9"/>
    </row>
    <row r="585" spans="12:12" x14ac:dyDescent="0.2">
      <c r="L585" s="9"/>
    </row>
    <row r="586" spans="12:12" x14ac:dyDescent="0.2">
      <c r="L586" s="9"/>
    </row>
    <row r="587" spans="12:12" x14ac:dyDescent="0.2">
      <c r="L587" s="9"/>
    </row>
    <row r="588" spans="12:12" x14ac:dyDescent="0.2">
      <c r="L588" s="9"/>
    </row>
    <row r="589" spans="12:12" x14ac:dyDescent="0.2">
      <c r="L589" s="9"/>
    </row>
    <row r="590" spans="12:12" x14ac:dyDescent="0.2">
      <c r="L590" s="9"/>
    </row>
    <row r="591" spans="12:12" x14ac:dyDescent="0.2">
      <c r="L591" s="9"/>
    </row>
    <row r="592" spans="12:12" x14ac:dyDescent="0.2">
      <c r="L592" s="9"/>
    </row>
    <row r="593" spans="12:12" x14ac:dyDescent="0.2">
      <c r="L593" s="9"/>
    </row>
    <row r="594" spans="12:12" x14ac:dyDescent="0.2">
      <c r="L594" s="9"/>
    </row>
    <row r="595" spans="12:12" x14ac:dyDescent="0.2">
      <c r="L595" s="9"/>
    </row>
    <row r="596" spans="12:12" x14ac:dyDescent="0.2">
      <c r="L596" s="9"/>
    </row>
    <row r="597" spans="12:12" x14ac:dyDescent="0.2">
      <c r="L597" s="9"/>
    </row>
    <row r="598" spans="12:12" x14ac:dyDescent="0.2">
      <c r="L598" s="9"/>
    </row>
    <row r="599" spans="12:12" x14ac:dyDescent="0.2">
      <c r="L599" s="9"/>
    </row>
    <row r="600" spans="12:12" x14ac:dyDescent="0.2">
      <c r="L600" s="9"/>
    </row>
    <row r="601" spans="12:12" x14ac:dyDescent="0.2">
      <c r="L601" s="9"/>
    </row>
    <row r="602" spans="12:12" x14ac:dyDescent="0.2">
      <c r="L602" s="9"/>
    </row>
    <row r="603" spans="12:12" x14ac:dyDescent="0.2">
      <c r="L603" s="9"/>
    </row>
    <row r="604" spans="12:12" x14ac:dyDescent="0.2">
      <c r="L604" s="9"/>
    </row>
    <row r="605" spans="12:12" x14ac:dyDescent="0.2">
      <c r="L605" s="9"/>
    </row>
    <row r="606" spans="12:12" x14ac:dyDescent="0.2">
      <c r="L606" s="9"/>
    </row>
    <row r="607" spans="12:12" x14ac:dyDescent="0.2">
      <c r="L607" s="9"/>
    </row>
    <row r="608" spans="12:12" x14ac:dyDescent="0.2">
      <c r="L608" s="9"/>
    </row>
    <row r="609" spans="12:12" x14ac:dyDescent="0.2">
      <c r="L609" s="9"/>
    </row>
    <row r="610" spans="12:12" x14ac:dyDescent="0.2">
      <c r="L610" s="9"/>
    </row>
    <row r="611" spans="12:12" x14ac:dyDescent="0.2">
      <c r="L611" s="9"/>
    </row>
    <row r="612" spans="12:12" x14ac:dyDescent="0.2">
      <c r="L612" s="9"/>
    </row>
    <row r="613" spans="12:12" x14ac:dyDescent="0.2">
      <c r="L613" s="9"/>
    </row>
    <row r="614" spans="12:12" x14ac:dyDescent="0.2">
      <c r="L614" s="9"/>
    </row>
    <row r="615" spans="12:12" x14ac:dyDescent="0.2">
      <c r="L615" s="9"/>
    </row>
    <row r="616" spans="12:12" x14ac:dyDescent="0.2">
      <c r="L616" s="9"/>
    </row>
    <row r="617" spans="12:12" x14ac:dyDescent="0.2">
      <c r="L617" s="9"/>
    </row>
    <row r="618" spans="12:12" x14ac:dyDescent="0.2">
      <c r="L618" s="9"/>
    </row>
    <row r="619" spans="12:12" x14ac:dyDescent="0.2">
      <c r="L619" s="9"/>
    </row>
    <row r="620" spans="12:12" x14ac:dyDescent="0.2">
      <c r="L620" s="9"/>
    </row>
    <row r="621" spans="12:12" x14ac:dyDescent="0.2">
      <c r="L621" s="9"/>
    </row>
    <row r="622" spans="12:12" x14ac:dyDescent="0.2">
      <c r="L622" s="9"/>
    </row>
    <row r="623" spans="12:12" x14ac:dyDescent="0.2">
      <c r="L623" s="9"/>
    </row>
    <row r="624" spans="12:12" x14ac:dyDescent="0.2">
      <c r="L624" s="9"/>
    </row>
    <row r="625" spans="12:12" x14ac:dyDescent="0.2">
      <c r="L625" s="9"/>
    </row>
    <row r="626" spans="12:12" x14ac:dyDescent="0.2">
      <c r="L626" s="9"/>
    </row>
    <row r="627" spans="12:12" x14ac:dyDescent="0.2">
      <c r="L627" s="9"/>
    </row>
    <row r="628" spans="12:12" x14ac:dyDescent="0.2">
      <c r="L628" s="9"/>
    </row>
    <row r="629" spans="12:12" x14ac:dyDescent="0.2">
      <c r="L629" s="9"/>
    </row>
    <row r="630" spans="12:12" x14ac:dyDescent="0.2">
      <c r="L630" s="9"/>
    </row>
    <row r="631" spans="12:12" x14ac:dyDescent="0.2">
      <c r="L631" s="9"/>
    </row>
    <row r="632" spans="12:12" x14ac:dyDescent="0.2">
      <c r="L632" s="9"/>
    </row>
    <row r="633" spans="12:12" x14ac:dyDescent="0.2">
      <c r="L633" s="9"/>
    </row>
    <row r="634" spans="12:12" x14ac:dyDescent="0.2">
      <c r="L634" s="9"/>
    </row>
    <row r="635" spans="12:12" x14ac:dyDescent="0.2">
      <c r="L635" s="9"/>
    </row>
    <row r="636" spans="12:12" x14ac:dyDescent="0.2">
      <c r="L636" s="9"/>
    </row>
    <row r="637" spans="12:12" x14ac:dyDescent="0.2">
      <c r="L637" s="9"/>
    </row>
    <row r="638" spans="12:12" x14ac:dyDescent="0.2">
      <c r="L638" s="9"/>
    </row>
    <row r="639" spans="12:12" x14ac:dyDescent="0.2">
      <c r="L639" s="9"/>
    </row>
    <row r="640" spans="12:12" x14ac:dyDescent="0.2">
      <c r="L640" s="9"/>
    </row>
    <row r="641" spans="12:12" x14ac:dyDescent="0.2">
      <c r="L641" s="9"/>
    </row>
    <row r="642" spans="12:12" x14ac:dyDescent="0.2">
      <c r="L642" s="9"/>
    </row>
    <row r="643" spans="12:12" x14ac:dyDescent="0.2">
      <c r="L643" s="9"/>
    </row>
    <row r="644" spans="12:12" x14ac:dyDescent="0.2">
      <c r="L644" s="9"/>
    </row>
    <row r="645" spans="12:12" x14ac:dyDescent="0.2">
      <c r="L645" s="9"/>
    </row>
    <row r="646" spans="12:12" x14ac:dyDescent="0.2">
      <c r="L646" s="9"/>
    </row>
    <row r="647" spans="12:12" x14ac:dyDescent="0.2">
      <c r="L647" s="9"/>
    </row>
    <row r="648" spans="12:12" x14ac:dyDescent="0.2">
      <c r="L648" s="9"/>
    </row>
    <row r="649" spans="12:12" x14ac:dyDescent="0.2">
      <c r="L649" s="9"/>
    </row>
    <row r="650" spans="12:12" x14ac:dyDescent="0.2">
      <c r="L650" s="9"/>
    </row>
    <row r="651" spans="12:12" x14ac:dyDescent="0.2">
      <c r="L651" s="9"/>
    </row>
    <row r="652" spans="12:12" x14ac:dyDescent="0.2">
      <c r="L652" s="9"/>
    </row>
    <row r="653" spans="12:12" x14ac:dyDescent="0.2">
      <c r="L653" s="9"/>
    </row>
    <row r="654" spans="12:12" x14ac:dyDescent="0.2">
      <c r="L654" s="9"/>
    </row>
    <row r="655" spans="12:12" x14ac:dyDescent="0.2">
      <c r="L655" s="9"/>
    </row>
    <row r="656" spans="12:12" x14ac:dyDescent="0.2">
      <c r="L656" s="9"/>
    </row>
    <row r="657" spans="12:12" x14ac:dyDescent="0.2">
      <c r="L657" s="9"/>
    </row>
    <row r="658" spans="12:12" x14ac:dyDescent="0.2">
      <c r="L658" s="9"/>
    </row>
    <row r="659" spans="12:12" x14ac:dyDescent="0.2">
      <c r="L659" s="9"/>
    </row>
    <row r="660" spans="12:12" x14ac:dyDescent="0.2">
      <c r="L660" s="9"/>
    </row>
    <row r="661" spans="12:12" x14ac:dyDescent="0.2">
      <c r="L661" s="9"/>
    </row>
    <row r="662" spans="12:12" x14ac:dyDescent="0.2">
      <c r="L662" s="9"/>
    </row>
    <row r="663" spans="12:12" x14ac:dyDescent="0.2">
      <c r="L663" s="9"/>
    </row>
    <row r="664" spans="12:12" x14ac:dyDescent="0.2">
      <c r="L664" s="9"/>
    </row>
    <row r="665" spans="12:12" x14ac:dyDescent="0.2">
      <c r="L665" s="9"/>
    </row>
    <row r="666" spans="12:12" x14ac:dyDescent="0.2">
      <c r="L666" s="9"/>
    </row>
    <row r="667" spans="12:12" x14ac:dyDescent="0.2">
      <c r="L667" s="9"/>
    </row>
    <row r="668" spans="12:12" x14ac:dyDescent="0.2">
      <c r="L668" s="9"/>
    </row>
    <row r="669" spans="12:12" x14ac:dyDescent="0.2">
      <c r="L669" s="9"/>
    </row>
    <row r="670" spans="12:12" x14ac:dyDescent="0.2">
      <c r="L670" s="9"/>
    </row>
    <row r="671" spans="12:12" x14ac:dyDescent="0.2">
      <c r="L671" s="9"/>
    </row>
    <row r="672" spans="12:12" x14ac:dyDescent="0.2">
      <c r="L672" s="9"/>
    </row>
    <row r="673" spans="12:12" x14ac:dyDescent="0.2">
      <c r="L673" s="9"/>
    </row>
    <row r="674" spans="12:12" x14ac:dyDescent="0.2">
      <c r="L674" s="9"/>
    </row>
    <row r="675" spans="12:12" x14ac:dyDescent="0.2">
      <c r="L675" s="9"/>
    </row>
    <row r="676" spans="12:12" x14ac:dyDescent="0.2">
      <c r="L676" s="9"/>
    </row>
    <row r="677" spans="12:12" x14ac:dyDescent="0.2">
      <c r="L677" s="9"/>
    </row>
    <row r="678" spans="12:12" x14ac:dyDescent="0.2">
      <c r="L678" s="9"/>
    </row>
    <row r="679" spans="12:12" x14ac:dyDescent="0.2">
      <c r="L679" s="9"/>
    </row>
    <row r="680" spans="12:12" x14ac:dyDescent="0.2">
      <c r="L680" s="9"/>
    </row>
    <row r="681" spans="12:12" x14ac:dyDescent="0.2">
      <c r="L681" s="9"/>
    </row>
    <row r="682" spans="12:12" x14ac:dyDescent="0.2">
      <c r="L682" s="9"/>
    </row>
    <row r="683" spans="12:12" x14ac:dyDescent="0.2">
      <c r="L683" s="9"/>
    </row>
    <row r="684" spans="12:12" x14ac:dyDescent="0.2">
      <c r="L684" s="9"/>
    </row>
    <row r="685" spans="12:12" x14ac:dyDescent="0.2">
      <c r="L685" s="9"/>
    </row>
    <row r="686" spans="12:12" x14ac:dyDescent="0.2">
      <c r="L686" s="9"/>
    </row>
    <row r="687" spans="12:12" x14ac:dyDescent="0.2">
      <c r="L687" s="9"/>
    </row>
    <row r="688" spans="12:12" x14ac:dyDescent="0.2">
      <c r="L688" s="9"/>
    </row>
    <row r="689" spans="12:12" x14ac:dyDescent="0.2">
      <c r="L689" s="9"/>
    </row>
    <row r="690" spans="12:12" x14ac:dyDescent="0.2">
      <c r="L690" s="9"/>
    </row>
    <row r="691" spans="12:12" x14ac:dyDescent="0.2">
      <c r="L691" s="9"/>
    </row>
    <row r="692" spans="12:12" x14ac:dyDescent="0.2">
      <c r="L692" s="9"/>
    </row>
    <row r="693" spans="12:12" x14ac:dyDescent="0.2">
      <c r="L693" s="9"/>
    </row>
    <row r="694" spans="12:12" x14ac:dyDescent="0.2">
      <c r="L694" s="9"/>
    </row>
    <row r="695" spans="12:12" x14ac:dyDescent="0.2">
      <c r="L695" s="9"/>
    </row>
    <row r="696" spans="12:12" x14ac:dyDescent="0.2">
      <c r="L696" s="9"/>
    </row>
    <row r="697" spans="12:12" x14ac:dyDescent="0.2">
      <c r="L697" s="9"/>
    </row>
    <row r="698" spans="12:12" x14ac:dyDescent="0.2">
      <c r="L698" s="9"/>
    </row>
    <row r="699" spans="12:12" x14ac:dyDescent="0.2">
      <c r="L699" s="9"/>
    </row>
    <row r="700" spans="12:12" x14ac:dyDescent="0.2">
      <c r="L700" s="9"/>
    </row>
    <row r="701" spans="12:12" x14ac:dyDescent="0.2">
      <c r="L701" s="9"/>
    </row>
    <row r="702" spans="12:12" x14ac:dyDescent="0.2">
      <c r="L702" s="9"/>
    </row>
    <row r="703" spans="12:12" x14ac:dyDescent="0.2">
      <c r="L703" s="9"/>
    </row>
    <row r="704" spans="12:12" x14ac:dyDescent="0.2">
      <c r="L704" s="9"/>
    </row>
    <row r="705" spans="12:12" x14ac:dyDescent="0.2">
      <c r="L705" s="9"/>
    </row>
    <row r="706" spans="12:12" x14ac:dyDescent="0.2">
      <c r="L706" s="9"/>
    </row>
    <row r="707" spans="12:12" x14ac:dyDescent="0.2">
      <c r="L707" s="9"/>
    </row>
    <row r="708" spans="12:12" x14ac:dyDescent="0.2">
      <c r="L708" s="9"/>
    </row>
    <row r="709" spans="12:12" x14ac:dyDescent="0.2">
      <c r="L709" s="9"/>
    </row>
    <row r="710" spans="12:12" x14ac:dyDescent="0.2">
      <c r="L710" s="9"/>
    </row>
    <row r="711" spans="12:12" x14ac:dyDescent="0.2">
      <c r="L711" s="9"/>
    </row>
    <row r="712" spans="12:12" x14ac:dyDescent="0.2">
      <c r="L712" s="9"/>
    </row>
    <row r="713" spans="12:12" x14ac:dyDescent="0.2">
      <c r="L713" s="9"/>
    </row>
    <row r="714" spans="12:12" x14ac:dyDescent="0.2">
      <c r="L714" s="9"/>
    </row>
    <row r="715" spans="12:12" x14ac:dyDescent="0.2">
      <c r="L715" s="9"/>
    </row>
    <row r="716" spans="12:12" x14ac:dyDescent="0.2">
      <c r="L716" s="9"/>
    </row>
    <row r="717" spans="12:12" x14ac:dyDescent="0.2">
      <c r="L717" s="9"/>
    </row>
    <row r="718" spans="12:12" x14ac:dyDescent="0.2">
      <c r="L718" s="9"/>
    </row>
    <row r="719" spans="12:12" x14ac:dyDescent="0.2">
      <c r="L719" s="9"/>
    </row>
    <row r="720" spans="12:12" x14ac:dyDescent="0.2">
      <c r="L720" s="9"/>
    </row>
    <row r="721" spans="12:12" x14ac:dyDescent="0.2">
      <c r="L721" s="9"/>
    </row>
    <row r="722" spans="12:12" x14ac:dyDescent="0.2">
      <c r="L722" s="9"/>
    </row>
    <row r="723" spans="12:12" x14ac:dyDescent="0.2">
      <c r="L723" s="9"/>
    </row>
    <row r="724" spans="12:12" x14ac:dyDescent="0.2">
      <c r="L724" s="9"/>
    </row>
    <row r="725" spans="12:12" x14ac:dyDescent="0.2">
      <c r="L725" s="9"/>
    </row>
    <row r="726" spans="12:12" x14ac:dyDescent="0.2">
      <c r="L726" s="9"/>
    </row>
    <row r="727" spans="12:12" x14ac:dyDescent="0.2">
      <c r="L727" s="9"/>
    </row>
    <row r="728" spans="12:12" x14ac:dyDescent="0.2">
      <c r="L728" s="9"/>
    </row>
    <row r="729" spans="12:12" x14ac:dyDescent="0.2">
      <c r="L729" s="9"/>
    </row>
    <row r="730" spans="12:12" x14ac:dyDescent="0.2">
      <c r="L730" s="9"/>
    </row>
    <row r="731" spans="12:12" x14ac:dyDescent="0.2">
      <c r="L731" s="9"/>
    </row>
    <row r="732" spans="12:12" x14ac:dyDescent="0.2">
      <c r="L732" s="9"/>
    </row>
    <row r="733" spans="12:12" x14ac:dyDescent="0.2">
      <c r="L733" s="9"/>
    </row>
    <row r="734" spans="12:12" x14ac:dyDescent="0.2">
      <c r="L734" s="9"/>
    </row>
    <row r="735" spans="12:12" x14ac:dyDescent="0.2">
      <c r="L735" s="9"/>
    </row>
    <row r="736" spans="12:12" x14ac:dyDescent="0.2">
      <c r="L736" s="9"/>
    </row>
    <row r="737" spans="12:12" x14ac:dyDescent="0.2">
      <c r="L737" s="9"/>
    </row>
    <row r="738" spans="12:12" x14ac:dyDescent="0.2">
      <c r="L738" s="9"/>
    </row>
    <row r="739" spans="12:12" x14ac:dyDescent="0.2">
      <c r="L739" s="9"/>
    </row>
    <row r="740" spans="12:12" x14ac:dyDescent="0.2">
      <c r="L740" s="9"/>
    </row>
    <row r="741" spans="12:12" x14ac:dyDescent="0.2">
      <c r="L741" s="9"/>
    </row>
    <row r="742" spans="12:12" x14ac:dyDescent="0.2">
      <c r="L742" s="9"/>
    </row>
    <row r="743" spans="12:12" x14ac:dyDescent="0.2">
      <c r="L743" s="9"/>
    </row>
    <row r="744" spans="12:12" x14ac:dyDescent="0.2">
      <c r="L744" s="9"/>
    </row>
    <row r="745" spans="12:12" x14ac:dyDescent="0.2">
      <c r="L745" s="9"/>
    </row>
    <row r="746" spans="12:12" x14ac:dyDescent="0.2">
      <c r="L746" s="9"/>
    </row>
    <row r="747" spans="12:12" x14ac:dyDescent="0.2">
      <c r="L747" s="9"/>
    </row>
    <row r="748" spans="12:12" x14ac:dyDescent="0.2">
      <c r="L748" s="9"/>
    </row>
    <row r="749" spans="12:12" x14ac:dyDescent="0.2">
      <c r="L749" s="9"/>
    </row>
    <row r="750" spans="12:12" x14ac:dyDescent="0.2">
      <c r="L750" s="9"/>
    </row>
    <row r="751" spans="12:12" x14ac:dyDescent="0.2">
      <c r="L751" s="9"/>
    </row>
    <row r="752" spans="12:12" x14ac:dyDescent="0.2">
      <c r="L752" s="9"/>
    </row>
    <row r="753" spans="12:12" x14ac:dyDescent="0.2">
      <c r="L753" s="9"/>
    </row>
    <row r="754" spans="12:12" x14ac:dyDescent="0.2">
      <c r="L754" s="9"/>
    </row>
    <row r="755" spans="12:12" x14ac:dyDescent="0.2">
      <c r="L755" s="9"/>
    </row>
    <row r="756" spans="12:12" x14ac:dyDescent="0.2">
      <c r="L756" s="9"/>
    </row>
    <row r="757" spans="12:12" x14ac:dyDescent="0.2">
      <c r="L757" s="9"/>
    </row>
    <row r="758" spans="12:12" x14ac:dyDescent="0.2">
      <c r="L758" s="9"/>
    </row>
    <row r="759" spans="12:12" x14ac:dyDescent="0.2">
      <c r="L759" s="9"/>
    </row>
    <row r="760" spans="12:12" x14ac:dyDescent="0.2">
      <c r="L760" s="9"/>
    </row>
    <row r="761" spans="12:12" x14ac:dyDescent="0.2">
      <c r="L761" s="9"/>
    </row>
    <row r="762" spans="12:12" x14ac:dyDescent="0.2">
      <c r="L762" s="9"/>
    </row>
    <row r="763" spans="12:12" x14ac:dyDescent="0.2">
      <c r="L763" s="9"/>
    </row>
    <row r="764" spans="12:12" x14ac:dyDescent="0.2">
      <c r="L764" s="9"/>
    </row>
    <row r="765" spans="12:12" x14ac:dyDescent="0.2">
      <c r="L765" s="9"/>
    </row>
    <row r="766" spans="12:12" x14ac:dyDescent="0.2">
      <c r="L766" s="9"/>
    </row>
    <row r="767" spans="12:12" x14ac:dyDescent="0.2">
      <c r="L767" s="9"/>
    </row>
    <row r="768" spans="12:12" x14ac:dyDescent="0.2">
      <c r="L768" s="9"/>
    </row>
    <row r="769" spans="12:12" x14ac:dyDescent="0.2">
      <c r="L769" s="9"/>
    </row>
    <row r="770" spans="12:12" x14ac:dyDescent="0.2">
      <c r="L770" s="9"/>
    </row>
    <row r="771" spans="12:12" x14ac:dyDescent="0.2">
      <c r="L771" s="9"/>
    </row>
    <row r="772" spans="12:12" x14ac:dyDescent="0.2">
      <c r="L772" s="9"/>
    </row>
    <row r="773" spans="12:12" x14ac:dyDescent="0.2">
      <c r="L773" s="9"/>
    </row>
    <row r="774" spans="12:12" x14ac:dyDescent="0.2">
      <c r="L774" s="9"/>
    </row>
    <row r="775" spans="12:12" x14ac:dyDescent="0.2">
      <c r="L775" s="9"/>
    </row>
    <row r="776" spans="12:12" x14ac:dyDescent="0.2">
      <c r="L776" s="9"/>
    </row>
    <row r="777" spans="12:12" x14ac:dyDescent="0.2">
      <c r="L777" s="9"/>
    </row>
    <row r="778" spans="12:12" x14ac:dyDescent="0.2">
      <c r="L778" s="9"/>
    </row>
    <row r="779" spans="12:12" x14ac:dyDescent="0.2">
      <c r="L779" s="9"/>
    </row>
    <row r="780" spans="12:12" x14ac:dyDescent="0.2">
      <c r="L780" s="9"/>
    </row>
    <row r="781" spans="12:12" x14ac:dyDescent="0.2">
      <c r="L781" s="9"/>
    </row>
    <row r="782" spans="12:12" x14ac:dyDescent="0.2">
      <c r="L782" s="9"/>
    </row>
    <row r="783" spans="12:12" x14ac:dyDescent="0.2">
      <c r="L783" s="9"/>
    </row>
    <row r="784" spans="12:12" x14ac:dyDescent="0.2">
      <c r="L784" s="9"/>
    </row>
    <row r="785" spans="12:12" x14ac:dyDescent="0.2">
      <c r="L785" s="9"/>
    </row>
    <row r="786" spans="12:12" x14ac:dyDescent="0.2">
      <c r="L786" s="9"/>
    </row>
    <row r="787" spans="12:12" x14ac:dyDescent="0.2">
      <c r="L787" s="9"/>
    </row>
    <row r="788" spans="12:12" x14ac:dyDescent="0.2">
      <c r="L788" s="9"/>
    </row>
    <row r="789" spans="12:12" x14ac:dyDescent="0.2">
      <c r="L789" s="9"/>
    </row>
    <row r="790" spans="12:12" x14ac:dyDescent="0.2">
      <c r="L790" s="9"/>
    </row>
    <row r="791" spans="12:12" x14ac:dyDescent="0.2">
      <c r="L791" s="9"/>
    </row>
    <row r="792" spans="12:12" x14ac:dyDescent="0.2">
      <c r="L792" s="9"/>
    </row>
    <row r="793" spans="12:12" x14ac:dyDescent="0.2">
      <c r="L793" s="9"/>
    </row>
    <row r="794" spans="12:12" x14ac:dyDescent="0.2">
      <c r="L794" s="9"/>
    </row>
    <row r="795" spans="12:12" x14ac:dyDescent="0.2">
      <c r="L795" s="9"/>
    </row>
    <row r="796" spans="12:12" x14ac:dyDescent="0.2">
      <c r="L796" s="9"/>
    </row>
    <row r="797" spans="12:12" x14ac:dyDescent="0.2">
      <c r="L797" s="9"/>
    </row>
    <row r="798" spans="12:12" x14ac:dyDescent="0.2">
      <c r="L798" s="9"/>
    </row>
    <row r="799" spans="12:12" x14ac:dyDescent="0.2">
      <c r="L799" s="9"/>
    </row>
    <row r="800" spans="12:12" x14ac:dyDescent="0.2">
      <c r="L800" s="9"/>
    </row>
    <row r="801" spans="12:12" x14ac:dyDescent="0.2">
      <c r="L801" s="9"/>
    </row>
    <row r="802" spans="12:12" x14ac:dyDescent="0.2">
      <c r="L802" s="9"/>
    </row>
    <row r="803" spans="12:12" x14ac:dyDescent="0.2">
      <c r="L803" s="9"/>
    </row>
    <row r="804" spans="12:12" x14ac:dyDescent="0.2">
      <c r="L804" s="9"/>
    </row>
    <row r="805" spans="12:12" x14ac:dyDescent="0.2">
      <c r="L805" s="9"/>
    </row>
    <row r="806" spans="12:12" x14ac:dyDescent="0.2">
      <c r="L806" s="9"/>
    </row>
    <row r="807" spans="12:12" x14ac:dyDescent="0.2">
      <c r="L807" s="9"/>
    </row>
    <row r="808" spans="12:12" x14ac:dyDescent="0.2">
      <c r="L808" s="9"/>
    </row>
    <row r="809" spans="12:12" x14ac:dyDescent="0.2">
      <c r="L809" s="9"/>
    </row>
    <row r="810" spans="12:12" x14ac:dyDescent="0.2">
      <c r="L810" s="9"/>
    </row>
    <row r="811" spans="12:12" x14ac:dyDescent="0.2">
      <c r="L811" s="9"/>
    </row>
    <row r="812" spans="12:12" x14ac:dyDescent="0.2">
      <c r="L812" s="9"/>
    </row>
    <row r="813" spans="12:12" x14ac:dyDescent="0.2">
      <c r="L813" s="9"/>
    </row>
    <row r="814" spans="12:12" x14ac:dyDescent="0.2">
      <c r="L814" s="9"/>
    </row>
    <row r="815" spans="12:12" x14ac:dyDescent="0.2">
      <c r="L815" s="9"/>
    </row>
    <row r="816" spans="12:12" x14ac:dyDescent="0.2">
      <c r="L816" s="9"/>
    </row>
    <row r="817" spans="12:12" x14ac:dyDescent="0.2">
      <c r="L817" s="9"/>
    </row>
    <row r="818" spans="12:12" x14ac:dyDescent="0.2">
      <c r="L818" s="9"/>
    </row>
    <row r="819" spans="12:12" x14ac:dyDescent="0.2">
      <c r="L819" s="9"/>
    </row>
    <row r="820" spans="12:12" x14ac:dyDescent="0.2">
      <c r="L820" s="9"/>
    </row>
    <row r="821" spans="12:12" x14ac:dyDescent="0.2">
      <c r="L821" s="9"/>
    </row>
    <row r="822" spans="12:12" x14ac:dyDescent="0.2">
      <c r="L822" s="9"/>
    </row>
    <row r="823" spans="12:12" x14ac:dyDescent="0.2">
      <c r="L823" s="9"/>
    </row>
    <row r="824" spans="12:12" x14ac:dyDescent="0.2">
      <c r="L824" s="9"/>
    </row>
    <row r="825" spans="12:12" x14ac:dyDescent="0.2">
      <c r="L825" s="9"/>
    </row>
    <row r="826" spans="12:12" x14ac:dyDescent="0.2">
      <c r="L826" s="9"/>
    </row>
    <row r="827" spans="12:12" x14ac:dyDescent="0.2">
      <c r="L827" s="9"/>
    </row>
    <row r="828" spans="12:12" x14ac:dyDescent="0.2">
      <c r="L828" s="9"/>
    </row>
    <row r="829" spans="12:12" x14ac:dyDescent="0.2">
      <c r="L829" s="9"/>
    </row>
    <row r="830" spans="12:12" x14ac:dyDescent="0.2">
      <c r="L830" s="9"/>
    </row>
    <row r="831" spans="12:12" x14ac:dyDescent="0.2">
      <c r="L831" s="9"/>
    </row>
    <row r="832" spans="12:12" x14ac:dyDescent="0.2">
      <c r="L832" s="9"/>
    </row>
    <row r="833" spans="12:12" x14ac:dyDescent="0.2">
      <c r="L833" s="9"/>
    </row>
    <row r="834" spans="12:12" x14ac:dyDescent="0.2">
      <c r="L834" s="9"/>
    </row>
    <row r="835" spans="12:12" x14ac:dyDescent="0.2">
      <c r="L835" s="9"/>
    </row>
    <row r="836" spans="12:12" x14ac:dyDescent="0.2">
      <c r="L836" s="9"/>
    </row>
    <row r="837" spans="12:12" x14ac:dyDescent="0.2">
      <c r="L837" s="9"/>
    </row>
    <row r="838" spans="12:12" x14ac:dyDescent="0.2">
      <c r="L838" s="9"/>
    </row>
    <row r="839" spans="12:12" x14ac:dyDescent="0.2">
      <c r="L839" s="9"/>
    </row>
    <row r="840" spans="12:12" x14ac:dyDescent="0.2">
      <c r="L840" s="9"/>
    </row>
    <row r="841" spans="12:12" x14ac:dyDescent="0.2">
      <c r="L841" s="9"/>
    </row>
    <row r="842" spans="12:12" x14ac:dyDescent="0.2">
      <c r="L842" s="9"/>
    </row>
    <row r="843" spans="12:12" x14ac:dyDescent="0.2">
      <c r="L843" s="9"/>
    </row>
    <row r="844" spans="12:12" x14ac:dyDescent="0.2">
      <c r="L844" s="9"/>
    </row>
    <row r="845" spans="12:12" x14ac:dyDescent="0.2">
      <c r="L845" s="9"/>
    </row>
    <row r="846" spans="12:12" x14ac:dyDescent="0.2">
      <c r="L846" s="9"/>
    </row>
    <row r="847" spans="12:12" x14ac:dyDescent="0.2">
      <c r="L847" s="9"/>
    </row>
    <row r="848" spans="12:12" x14ac:dyDescent="0.2">
      <c r="L848" s="9"/>
    </row>
    <row r="849" spans="12:12" x14ac:dyDescent="0.2">
      <c r="L849" s="9"/>
    </row>
    <row r="850" spans="12:12" x14ac:dyDescent="0.2">
      <c r="L850" s="9"/>
    </row>
    <row r="851" spans="12:12" x14ac:dyDescent="0.2">
      <c r="L851" s="9"/>
    </row>
    <row r="852" spans="12:12" x14ac:dyDescent="0.2">
      <c r="L852" s="9"/>
    </row>
    <row r="853" spans="12:12" x14ac:dyDescent="0.2">
      <c r="L853" s="9"/>
    </row>
    <row r="854" spans="12:12" x14ac:dyDescent="0.2">
      <c r="L854" s="9"/>
    </row>
    <row r="855" spans="12:12" x14ac:dyDescent="0.2">
      <c r="L855" s="9"/>
    </row>
    <row r="856" spans="12:12" x14ac:dyDescent="0.2">
      <c r="L856" s="9"/>
    </row>
    <row r="857" spans="12:12" x14ac:dyDescent="0.2">
      <c r="L857" s="9"/>
    </row>
    <row r="858" spans="12:12" x14ac:dyDescent="0.2">
      <c r="L858" s="9"/>
    </row>
    <row r="859" spans="12:12" x14ac:dyDescent="0.2">
      <c r="L859" s="9"/>
    </row>
    <row r="860" spans="12:12" x14ac:dyDescent="0.2">
      <c r="L860" s="9"/>
    </row>
    <row r="861" spans="12:12" x14ac:dyDescent="0.2">
      <c r="L861" s="9"/>
    </row>
    <row r="862" spans="12:12" x14ac:dyDescent="0.2">
      <c r="L862" s="9"/>
    </row>
    <row r="863" spans="12:12" x14ac:dyDescent="0.2">
      <c r="L863" s="9"/>
    </row>
    <row r="864" spans="12:12" x14ac:dyDescent="0.2">
      <c r="L864" s="9"/>
    </row>
    <row r="865" spans="12:12" x14ac:dyDescent="0.2">
      <c r="L865" s="9"/>
    </row>
    <row r="866" spans="12:12" x14ac:dyDescent="0.2">
      <c r="L866" s="9"/>
    </row>
    <row r="867" spans="12:12" x14ac:dyDescent="0.2">
      <c r="L867" s="9"/>
    </row>
    <row r="868" spans="12:12" x14ac:dyDescent="0.2">
      <c r="L868" s="9"/>
    </row>
    <row r="869" spans="12:12" x14ac:dyDescent="0.2">
      <c r="L869" s="9"/>
    </row>
    <row r="870" spans="12:12" x14ac:dyDescent="0.2">
      <c r="L870" s="9"/>
    </row>
    <row r="871" spans="12:12" x14ac:dyDescent="0.2">
      <c r="L871" s="9"/>
    </row>
    <row r="872" spans="12:12" x14ac:dyDescent="0.2">
      <c r="L872" s="9"/>
    </row>
    <row r="873" spans="12:12" x14ac:dyDescent="0.2">
      <c r="L873" s="9"/>
    </row>
    <row r="874" spans="12:12" x14ac:dyDescent="0.2">
      <c r="L874" s="9"/>
    </row>
    <row r="875" spans="12:12" x14ac:dyDescent="0.2">
      <c r="L875" s="9"/>
    </row>
    <row r="876" spans="12:12" x14ac:dyDescent="0.2">
      <c r="L876" s="9"/>
    </row>
    <row r="877" spans="12:12" x14ac:dyDescent="0.2">
      <c r="L877" s="9"/>
    </row>
    <row r="878" spans="12:12" x14ac:dyDescent="0.2">
      <c r="L878" s="9"/>
    </row>
    <row r="879" spans="12:12" x14ac:dyDescent="0.2">
      <c r="L879" s="9"/>
    </row>
    <row r="880" spans="12:12" x14ac:dyDescent="0.2">
      <c r="L880" s="9"/>
    </row>
    <row r="881" spans="12:12" x14ac:dyDescent="0.2">
      <c r="L881" s="9"/>
    </row>
    <row r="882" spans="12:12" x14ac:dyDescent="0.2">
      <c r="L882" s="9"/>
    </row>
    <row r="883" spans="12:12" x14ac:dyDescent="0.2">
      <c r="L883" s="9"/>
    </row>
    <row r="884" spans="12:12" x14ac:dyDescent="0.2">
      <c r="L884" s="9"/>
    </row>
    <row r="885" spans="12:12" x14ac:dyDescent="0.2">
      <c r="L885" s="9"/>
    </row>
    <row r="886" spans="12:12" x14ac:dyDescent="0.2">
      <c r="L886" s="9"/>
    </row>
    <row r="887" spans="12:12" x14ac:dyDescent="0.2">
      <c r="L887" s="9"/>
    </row>
    <row r="888" spans="12:12" x14ac:dyDescent="0.2">
      <c r="L888" s="9"/>
    </row>
    <row r="889" spans="12:12" x14ac:dyDescent="0.2">
      <c r="L889" s="9"/>
    </row>
    <row r="890" spans="12:12" x14ac:dyDescent="0.2">
      <c r="L890" s="9"/>
    </row>
    <row r="891" spans="12:12" x14ac:dyDescent="0.2">
      <c r="L891" s="9"/>
    </row>
    <row r="892" spans="12:12" x14ac:dyDescent="0.2">
      <c r="L892" s="9"/>
    </row>
    <row r="893" spans="12:12" x14ac:dyDescent="0.2">
      <c r="L893" s="9"/>
    </row>
    <row r="894" spans="12:12" x14ac:dyDescent="0.2">
      <c r="L894" s="9"/>
    </row>
    <row r="895" spans="12:12" x14ac:dyDescent="0.2">
      <c r="L895" s="9"/>
    </row>
    <row r="896" spans="12:12" x14ac:dyDescent="0.2">
      <c r="L896" s="9"/>
    </row>
    <row r="897" spans="12:12" x14ac:dyDescent="0.2">
      <c r="L897" s="9"/>
    </row>
    <row r="898" spans="12:12" x14ac:dyDescent="0.2">
      <c r="L898" s="9"/>
    </row>
    <row r="899" spans="12:12" x14ac:dyDescent="0.2">
      <c r="L899" s="9"/>
    </row>
    <row r="900" spans="12:12" x14ac:dyDescent="0.2">
      <c r="L900" s="9"/>
    </row>
    <row r="901" spans="12:12" x14ac:dyDescent="0.2">
      <c r="L901" s="9"/>
    </row>
    <row r="902" spans="12:12" x14ac:dyDescent="0.2">
      <c r="L902" s="9"/>
    </row>
    <row r="903" spans="12:12" x14ac:dyDescent="0.2">
      <c r="L903" s="9"/>
    </row>
    <row r="904" spans="12:12" x14ac:dyDescent="0.2">
      <c r="L904" s="9"/>
    </row>
    <row r="905" spans="12:12" x14ac:dyDescent="0.2">
      <c r="L905" s="9"/>
    </row>
    <row r="906" spans="12:12" x14ac:dyDescent="0.2">
      <c r="L906" s="9"/>
    </row>
    <row r="907" spans="12:12" x14ac:dyDescent="0.2">
      <c r="L907" s="9"/>
    </row>
    <row r="908" spans="12:12" x14ac:dyDescent="0.2">
      <c r="L908" s="9"/>
    </row>
    <row r="909" spans="12:12" x14ac:dyDescent="0.2">
      <c r="L909" s="9"/>
    </row>
    <row r="910" spans="12:12" x14ac:dyDescent="0.2">
      <c r="L910" s="9"/>
    </row>
    <row r="911" spans="12:12" x14ac:dyDescent="0.2">
      <c r="L911" s="9"/>
    </row>
    <row r="912" spans="12:12" x14ac:dyDescent="0.2">
      <c r="L912" s="9"/>
    </row>
    <row r="913" spans="12:12" x14ac:dyDescent="0.2">
      <c r="L913" s="9"/>
    </row>
    <row r="914" spans="12:12" x14ac:dyDescent="0.2">
      <c r="L914" s="9"/>
    </row>
    <row r="915" spans="12:12" x14ac:dyDescent="0.2">
      <c r="L915" s="9"/>
    </row>
    <row r="916" spans="12:12" x14ac:dyDescent="0.2">
      <c r="L916" s="9"/>
    </row>
    <row r="917" spans="12:12" x14ac:dyDescent="0.2">
      <c r="L917" s="9"/>
    </row>
    <row r="918" spans="12:12" x14ac:dyDescent="0.2">
      <c r="L918" s="9"/>
    </row>
    <row r="919" spans="12:12" x14ac:dyDescent="0.2">
      <c r="L919" s="9"/>
    </row>
    <row r="920" spans="12:12" x14ac:dyDescent="0.2">
      <c r="L920" s="9"/>
    </row>
    <row r="921" spans="12:12" x14ac:dyDescent="0.2">
      <c r="L921" s="9"/>
    </row>
    <row r="922" spans="12:12" x14ac:dyDescent="0.2">
      <c r="L922" s="9"/>
    </row>
    <row r="923" spans="12:12" x14ac:dyDescent="0.2">
      <c r="L923" s="9"/>
    </row>
    <row r="924" spans="12:12" x14ac:dyDescent="0.2">
      <c r="L924" s="9"/>
    </row>
    <row r="925" spans="12:12" x14ac:dyDescent="0.2">
      <c r="L925" s="9"/>
    </row>
    <row r="926" spans="12:12" x14ac:dyDescent="0.2">
      <c r="L926" s="9"/>
    </row>
    <row r="927" spans="12:12" x14ac:dyDescent="0.2">
      <c r="L927" s="9"/>
    </row>
    <row r="928" spans="12:12" x14ac:dyDescent="0.2">
      <c r="L928" s="9"/>
    </row>
    <row r="929" spans="12:12" x14ac:dyDescent="0.2">
      <c r="L929" s="9"/>
    </row>
    <row r="930" spans="12:12" x14ac:dyDescent="0.2">
      <c r="L930" s="9"/>
    </row>
    <row r="931" spans="12:12" x14ac:dyDescent="0.2">
      <c r="L931" s="9"/>
    </row>
    <row r="932" spans="12:12" x14ac:dyDescent="0.2">
      <c r="L932" s="9"/>
    </row>
    <row r="933" spans="12:12" x14ac:dyDescent="0.2">
      <c r="L933" s="9"/>
    </row>
    <row r="934" spans="12:12" x14ac:dyDescent="0.2">
      <c r="L934" s="9"/>
    </row>
    <row r="935" spans="12:12" x14ac:dyDescent="0.2">
      <c r="L935" s="9"/>
    </row>
    <row r="936" spans="12:12" x14ac:dyDescent="0.2">
      <c r="L936" s="9"/>
    </row>
    <row r="937" spans="12:12" x14ac:dyDescent="0.2">
      <c r="L937" s="9"/>
    </row>
    <row r="938" spans="12:12" x14ac:dyDescent="0.2">
      <c r="L938" s="9"/>
    </row>
    <row r="939" spans="12:12" x14ac:dyDescent="0.2">
      <c r="L939" s="9"/>
    </row>
    <row r="940" spans="12:12" x14ac:dyDescent="0.2">
      <c r="L940" s="9"/>
    </row>
    <row r="941" spans="12:12" x14ac:dyDescent="0.2">
      <c r="L941" s="9"/>
    </row>
    <row r="942" spans="12:12" x14ac:dyDescent="0.2">
      <c r="L942" s="9"/>
    </row>
    <row r="943" spans="12:12" x14ac:dyDescent="0.2">
      <c r="L943" s="9"/>
    </row>
    <row r="944" spans="12:12" x14ac:dyDescent="0.2">
      <c r="L944" s="9"/>
    </row>
    <row r="945" spans="12:12" x14ac:dyDescent="0.2">
      <c r="L945" s="9"/>
    </row>
    <row r="946" spans="12:12" x14ac:dyDescent="0.2">
      <c r="L946" s="9"/>
    </row>
    <row r="947" spans="12:12" x14ac:dyDescent="0.2">
      <c r="L947" s="9"/>
    </row>
    <row r="948" spans="12:12" x14ac:dyDescent="0.2">
      <c r="L948" s="9"/>
    </row>
    <row r="949" spans="12:12" x14ac:dyDescent="0.2">
      <c r="L949" s="9"/>
    </row>
    <row r="950" spans="12:12" x14ac:dyDescent="0.2">
      <c r="L950" s="9"/>
    </row>
    <row r="951" spans="12:12" x14ac:dyDescent="0.2">
      <c r="L951" s="9"/>
    </row>
    <row r="952" spans="12:12" x14ac:dyDescent="0.2">
      <c r="L952" s="9"/>
    </row>
    <row r="953" spans="12:12" x14ac:dyDescent="0.2">
      <c r="L953" s="9"/>
    </row>
    <row r="954" spans="12:12" x14ac:dyDescent="0.2">
      <c r="L954" s="9"/>
    </row>
    <row r="955" spans="12:12" x14ac:dyDescent="0.2">
      <c r="L955" s="9"/>
    </row>
    <row r="956" spans="12:12" x14ac:dyDescent="0.2">
      <c r="L956" s="9"/>
    </row>
    <row r="957" spans="12:12" x14ac:dyDescent="0.2">
      <c r="L957" s="9"/>
    </row>
    <row r="958" spans="12:12" x14ac:dyDescent="0.2">
      <c r="L958" s="9"/>
    </row>
    <row r="959" spans="12:12" x14ac:dyDescent="0.2">
      <c r="L959" s="9"/>
    </row>
    <row r="960" spans="12:12" x14ac:dyDescent="0.2">
      <c r="L960" s="9"/>
    </row>
    <row r="961" spans="12:12" x14ac:dyDescent="0.2">
      <c r="L961" s="9"/>
    </row>
    <row r="962" spans="12:12" x14ac:dyDescent="0.2">
      <c r="L962" s="9"/>
    </row>
    <row r="963" spans="12:12" x14ac:dyDescent="0.2">
      <c r="L963" s="9"/>
    </row>
    <row r="964" spans="12:12" x14ac:dyDescent="0.2">
      <c r="L964" s="9"/>
    </row>
    <row r="965" spans="12:12" x14ac:dyDescent="0.2">
      <c r="L965" s="9"/>
    </row>
    <row r="966" spans="12:12" x14ac:dyDescent="0.2">
      <c r="L966" s="9"/>
    </row>
    <row r="967" spans="12:12" x14ac:dyDescent="0.2">
      <c r="L967" s="9"/>
    </row>
    <row r="968" spans="12:12" x14ac:dyDescent="0.2">
      <c r="L968" s="9"/>
    </row>
    <row r="969" spans="12:12" x14ac:dyDescent="0.2">
      <c r="L969" s="9"/>
    </row>
    <row r="970" spans="12:12" x14ac:dyDescent="0.2">
      <c r="L970" s="9"/>
    </row>
    <row r="971" spans="12:12" x14ac:dyDescent="0.2">
      <c r="L971" s="9"/>
    </row>
    <row r="972" spans="12:12" x14ac:dyDescent="0.2">
      <c r="L972" s="9"/>
    </row>
    <row r="973" spans="12:12" x14ac:dyDescent="0.2">
      <c r="L973" s="9"/>
    </row>
    <row r="974" spans="12:12" x14ac:dyDescent="0.2">
      <c r="L974" s="9"/>
    </row>
    <row r="975" spans="12:12" x14ac:dyDescent="0.2">
      <c r="L975" s="9"/>
    </row>
    <row r="976" spans="12:12" x14ac:dyDescent="0.2">
      <c r="L976" s="9"/>
    </row>
    <row r="977" spans="12:12" x14ac:dyDescent="0.2">
      <c r="L977" s="9"/>
    </row>
    <row r="978" spans="12:12" x14ac:dyDescent="0.2">
      <c r="L978" s="9"/>
    </row>
    <row r="979" spans="12:12" x14ac:dyDescent="0.2">
      <c r="L979" s="9"/>
    </row>
    <row r="980" spans="12:12" x14ac:dyDescent="0.2">
      <c r="L980" s="9"/>
    </row>
    <row r="981" spans="12:12" x14ac:dyDescent="0.2">
      <c r="L981" s="9"/>
    </row>
    <row r="982" spans="12:12" x14ac:dyDescent="0.2">
      <c r="L982" s="9"/>
    </row>
    <row r="983" spans="12:12" x14ac:dyDescent="0.2">
      <c r="L983" s="9"/>
    </row>
    <row r="984" spans="12:12" x14ac:dyDescent="0.2">
      <c r="L984" s="9"/>
    </row>
    <row r="985" spans="12:12" x14ac:dyDescent="0.2">
      <c r="L985" s="9"/>
    </row>
    <row r="986" spans="12:12" x14ac:dyDescent="0.2">
      <c r="L986" s="9"/>
    </row>
    <row r="987" spans="12:12" x14ac:dyDescent="0.2">
      <c r="L987" s="9"/>
    </row>
    <row r="988" spans="12:12" x14ac:dyDescent="0.2">
      <c r="L988" s="9"/>
    </row>
    <row r="989" spans="12:12" x14ac:dyDescent="0.2">
      <c r="L989" s="9"/>
    </row>
    <row r="990" spans="12:12" x14ac:dyDescent="0.2">
      <c r="L990" s="9"/>
    </row>
    <row r="991" spans="12:12" x14ac:dyDescent="0.2">
      <c r="L991" s="9"/>
    </row>
    <row r="992" spans="12:12" x14ac:dyDescent="0.2">
      <c r="L992" s="9"/>
    </row>
    <row r="993" spans="12:12" x14ac:dyDescent="0.2">
      <c r="L993" s="9"/>
    </row>
    <row r="994" spans="12:12" x14ac:dyDescent="0.2">
      <c r="L994" s="9"/>
    </row>
    <row r="995" spans="12:12" x14ac:dyDescent="0.2">
      <c r="L995" s="9"/>
    </row>
    <row r="996" spans="12:12" x14ac:dyDescent="0.2">
      <c r="L996" s="9"/>
    </row>
    <row r="997" spans="12:12" x14ac:dyDescent="0.2">
      <c r="L997" s="9"/>
    </row>
    <row r="998" spans="12:12" x14ac:dyDescent="0.2">
      <c r="L998" s="9"/>
    </row>
    <row r="999" spans="12:12" x14ac:dyDescent="0.2">
      <c r="L999" s="9"/>
    </row>
    <row r="1000" spans="12:12" x14ac:dyDescent="0.2">
      <c r="L1000" s="9"/>
    </row>
    <row r="1001" spans="12:12" x14ac:dyDescent="0.2">
      <c r="L1001" s="9"/>
    </row>
    <row r="1002" spans="12:12" x14ac:dyDescent="0.2">
      <c r="L1002" s="9"/>
    </row>
    <row r="1003" spans="12:12" x14ac:dyDescent="0.2">
      <c r="L1003" s="9"/>
    </row>
    <row r="1004" spans="12:12" x14ac:dyDescent="0.2">
      <c r="L1004" s="9"/>
    </row>
    <row r="1005" spans="12:12" x14ac:dyDescent="0.2">
      <c r="L1005" s="9"/>
    </row>
    <row r="1006" spans="12:12" x14ac:dyDescent="0.2">
      <c r="L1006" s="9"/>
    </row>
    <row r="1007" spans="12:12" x14ac:dyDescent="0.2">
      <c r="L1007" s="9"/>
    </row>
    <row r="1008" spans="12:12" x14ac:dyDescent="0.2">
      <c r="L1008" s="9"/>
    </row>
    <row r="1009" spans="12:12" x14ac:dyDescent="0.2">
      <c r="L1009" s="9"/>
    </row>
    <row r="1010" spans="12:12" x14ac:dyDescent="0.2">
      <c r="L1010" s="9"/>
    </row>
    <row r="1011" spans="12:12" x14ac:dyDescent="0.2">
      <c r="L1011" s="9"/>
    </row>
    <row r="1012" spans="12:12" x14ac:dyDescent="0.2">
      <c r="L1012" s="9"/>
    </row>
    <row r="1013" spans="12:12" x14ac:dyDescent="0.2">
      <c r="L1013" s="9"/>
    </row>
    <row r="1014" spans="12:12" x14ac:dyDescent="0.2">
      <c r="L1014" s="9"/>
    </row>
    <row r="1015" spans="12:12" x14ac:dyDescent="0.2">
      <c r="L1015" s="9"/>
    </row>
    <row r="1016" spans="12:12" x14ac:dyDescent="0.2">
      <c r="L1016" s="9"/>
    </row>
    <row r="1017" spans="12:12" x14ac:dyDescent="0.2">
      <c r="L1017" s="9"/>
    </row>
    <row r="1018" spans="12:12" x14ac:dyDescent="0.2">
      <c r="L1018" s="9"/>
    </row>
    <row r="1019" spans="12:12" x14ac:dyDescent="0.2">
      <c r="L1019" s="9"/>
    </row>
    <row r="1020" spans="12:12" x14ac:dyDescent="0.2">
      <c r="L1020" s="9"/>
    </row>
    <row r="1021" spans="12:12" x14ac:dyDescent="0.2">
      <c r="L1021" s="9"/>
    </row>
    <row r="1022" spans="12:12" x14ac:dyDescent="0.2">
      <c r="L1022" s="9"/>
    </row>
    <row r="1023" spans="12:12" x14ac:dyDescent="0.2">
      <c r="L1023" s="9"/>
    </row>
    <row r="1024" spans="12:12" x14ac:dyDescent="0.2">
      <c r="L1024" s="9"/>
    </row>
    <row r="1025" spans="12:12" x14ac:dyDescent="0.2">
      <c r="L1025" s="9"/>
    </row>
    <row r="1026" spans="12:12" x14ac:dyDescent="0.2">
      <c r="L1026" s="9"/>
    </row>
    <row r="1027" spans="12:12" x14ac:dyDescent="0.2">
      <c r="L1027" s="9"/>
    </row>
    <row r="1028" spans="12:12" x14ac:dyDescent="0.2">
      <c r="L1028" s="9"/>
    </row>
    <row r="1029" spans="12:12" x14ac:dyDescent="0.2">
      <c r="L1029" s="9"/>
    </row>
    <row r="1030" spans="12:12" x14ac:dyDescent="0.2">
      <c r="L1030" s="9"/>
    </row>
    <row r="1031" spans="12:12" x14ac:dyDescent="0.2">
      <c r="L1031" s="9"/>
    </row>
    <row r="1032" spans="12:12" x14ac:dyDescent="0.2">
      <c r="L1032" s="9"/>
    </row>
    <row r="1033" spans="12:12" x14ac:dyDescent="0.2">
      <c r="L1033" s="9"/>
    </row>
    <row r="1034" spans="12:12" x14ac:dyDescent="0.2">
      <c r="L1034" s="9"/>
    </row>
    <row r="1035" spans="12:12" x14ac:dyDescent="0.2">
      <c r="L1035" s="9"/>
    </row>
    <row r="1036" spans="12:12" x14ac:dyDescent="0.2">
      <c r="L1036" s="9"/>
    </row>
    <row r="1037" spans="12:12" x14ac:dyDescent="0.2">
      <c r="L1037" s="9"/>
    </row>
    <row r="1038" spans="12:12" x14ac:dyDescent="0.2">
      <c r="L1038" s="9"/>
    </row>
    <row r="1039" spans="12:12" x14ac:dyDescent="0.2">
      <c r="L1039" s="9"/>
    </row>
    <row r="1040" spans="12:12" x14ac:dyDescent="0.2">
      <c r="L1040" s="9"/>
    </row>
    <row r="1041" spans="12:12" x14ac:dyDescent="0.2">
      <c r="L1041" s="9"/>
    </row>
    <row r="1042" spans="12:12" x14ac:dyDescent="0.2">
      <c r="L1042" s="9"/>
    </row>
    <row r="1043" spans="12:12" x14ac:dyDescent="0.2">
      <c r="L1043" s="9"/>
    </row>
    <row r="1044" spans="12:12" x14ac:dyDescent="0.2">
      <c r="L1044" s="9"/>
    </row>
    <row r="1045" spans="12:12" x14ac:dyDescent="0.2">
      <c r="L1045" s="9"/>
    </row>
    <row r="1046" spans="12:12" x14ac:dyDescent="0.2">
      <c r="L1046" s="9"/>
    </row>
    <row r="1047" spans="12:12" x14ac:dyDescent="0.2">
      <c r="L1047" s="9"/>
    </row>
    <row r="1048" spans="12:12" x14ac:dyDescent="0.2">
      <c r="L1048" s="9"/>
    </row>
    <row r="1049" spans="12:12" x14ac:dyDescent="0.2">
      <c r="L1049" s="9"/>
    </row>
    <row r="1050" spans="12:12" x14ac:dyDescent="0.2">
      <c r="L1050" s="9"/>
    </row>
    <row r="1051" spans="12:12" x14ac:dyDescent="0.2">
      <c r="L1051" s="9"/>
    </row>
    <row r="1052" spans="12:12" x14ac:dyDescent="0.2">
      <c r="L1052" s="9"/>
    </row>
    <row r="1053" spans="12:12" x14ac:dyDescent="0.2">
      <c r="L1053" s="9"/>
    </row>
    <row r="1054" spans="12:12" x14ac:dyDescent="0.2">
      <c r="L1054" s="9"/>
    </row>
    <row r="1055" spans="12:12" x14ac:dyDescent="0.2">
      <c r="L1055" s="9"/>
    </row>
    <row r="1056" spans="12:12" x14ac:dyDescent="0.2">
      <c r="L1056" s="9"/>
    </row>
    <row r="1057" spans="12:12" x14ac:dyDescent="0.2">
      <c r="L1057" s="9"/>
    </row>
    <row r="1058" spans="12:12" x14ac:dyDescent="0.2">
      <c r="L1058" s="9"/>
    </row>
    <row r="1059" spans="12:12" x14ac:dyDescent="0.2">
      <c r="L1059" s="9"/>
    </row>
    <row r="1060" spans="12:12" x14ac:dyDescent="0.2">
      <c r="L1060" s="9"/>
    </row>
    <row r="1061" spans="12:12" x14ac:dyDescent="0.2">
      <c r="L1061" s="9"/>
    </row>
    <row r="1062" spans="12:12" x14ac:dyDescent="0.2">
      <c r="L1062" s="9"/>
    </row>
    <row r="1063" spans="12:12" x14ac:dyDescent="0.2">
      <c r="L1063" s="9"/>
    </row>
    <row r="1064" spans="12:12" x14ac:dyDescent="0.2">
      <c r="L1064" s="9"/>
    </row>
    <row r="1065" spans="12:12" x14ac:dyDescent="0.2">
      <c r="L1065" s="9"/>
    </row>
    <row r="1066" spans="12:12" x14ac:dyDescent="0.2">
      <c r="L1066" s="9"/>
    </row>
    <row r="1067" spans="12:12" x14ac:dyDescent="0.2">
      <c r="L1067" s="9"/>
    </row>
    <row r="1068" spans="12:12" x14ac:dyDescent="0.2">
      <c r="L1068" s="9"/>
    </row>
    <row r="1069" spans="12:12" x14ac:dyDescent="0.2">
      <c r="L1069" s="9"/>
    </row>
    <row r="1070" spans="12:12" x14ac:dyDescent="0.2">
      <c r="L1070" s="9"/>
    </row>
    <row r="1071" spans="12:12" x14ac:dyDescent="0.2">
      <c r="L1071" s="9"/>
    </row>
    <row r="1072" spans="12:12" x14ac:dyDescent="0.2">
      <c r="L1072" s="9"/>
    </row>
    <row r="1073" spans="12:12" x14ac:dyDescent="0.2">
      <c r="L1073" s="9"/>
    </row>
    <row r="1074" spans="12:12" x14ac:dyDescent="0.2">
      <c r="L1074" s="9"/>
    </row>
    <row r="1075" spans="12:12" x14ac:dyDescent="0.2">
      <c r="L1075" s="9"/>
    </row>
    <row r="1076" spans="12:12" x14ac:dyDescent="0.2">
      <c r="L1076" s="9"/>
    </row>
    <row r="1077" spans="12:12" x14ac:dyDescent="0.2">
      <c r="L1077" s="9"/>
    </row>
    <row r="1078" spans="12:12" x14ac:dyDescent="0.2">
      <c r="L1078" s="9"/>
    </row>
    <row r="1079" spans="12:12" x14ac:dyDescent="0.2">
      <c r="L1079" s="9"/>
    </row>
    <row r="1080" spans="12:12" x14ac:dyDescent="0.2">
      <c r="L1080" s="9"/>
    </row>
    <row r="1081" spans="12:12" x14ac:dyDescent="0.2">
      <c r="L1081" s="9"/>
    </row>
    <row r="1082" spans="12:12" x14ac:dyDescent="0.2">
      <c r="L1082" s="9"/>
    </row>
    <row r="1083" spans="12:12" x14ac:dyDescent="0.2">
      <c r="L1083" s="9"/>
    </row>
    <row r="1084" spans="12:12" x14ac:dyDescent="0.2">
      <c r="L1084" s="9"/>
    </row>
    <row r="1085" spans="12:12" x14ac:dyDescent="0.2">
      <c r="L1085" s="9"/>
    </row>
    <row r="1086" spans="12:12" x14ac:dyDescent="0.2">
      <c r="L1086" s="9"/>
    </row>
    <row r="1087" spans="12:12" x14ac:dyDescent="0.2">
      <c r="L1087" s="9"/>
    </row>
    <row r="1088" spans="12:12" x14ac:dyDescent="0.2">
      <c r="L1088" s="9"/>
    </row>
    <row r="1089" spans="12:12" x14ac:dyDescent="0.2">
      <c r="L1089" s="9"/>
    </row>
    <row r="1090" spans="12:12" x14ac:dyDescent="0.2">
      <c r="L1090" s="9"/>
    </row>
    <row r="1091" spans="12:12" x14ac:dyDescent="0.2">
      <c r="L1091" s="9"/>
    </row>
    <row r="1092" spans="12:12" x14ac:dyDescent="0.2">
      <c r="L1092" s="9"/>
    </row>
    <row r="1093" spans="12:12" x14ac:dyDescent="0.2">
      <c r="L1093" s="9"/>
    </row>
    <row r="1094" spans="12:12" x14ac:dyDescent="0.2">
      <c r="L1094" s="9"/>
    </row>
    <row r="1095" spans="12:12" x14ac:dyDescent="0.2">
      <c r="L1095" s="9"/>
    </row>
    <row r="1096" spans="12:12" x14ac:dyDescent="0.2">
      <c r="L1096" s="9"/>
    </row>
    <row r="1097" spans="12:12" x14ac:dyDescent="0.2">
      <c r="L1097" s="9"/>
    </row>
    <row r="1098" spans="12:12" x14ac:dyDescent="0.2">
      <c r="L1098" s="9"/>
    </row>
    <row r="1099" spans="12:12" x14ac:dyDescent="0.2">
      <c r="L1099" s="9"/>
    </row>
    <row r="1100" spans="12:12" x14ac:dyDescent="0.2">
      <c r="L1100" s="9"/>
    </row>
    <row r="1101" spans="12:12" x14ac:dyDescent="0.2">
      <c r="L1101" s="9"/>
    </row>
    <row r="1102" spans="12:12" x14ac:dyDescent="0.2">
      <c r="L1102" s="9"/>
    </row>
    <row r="1103" spans="12:12" x14ac:dyDescent="0.2">
      <c r="L1103" s="9"/>
    </row>
    <row r="1104" spans="12:12" x14ac:dyDescent="0.2">
      <c r="L1104" s="9"/>
    </row>
    <row r="1105" spans="12:12" x14ac:dyDescent="0.2">
      <c r="L1105" s="9"/>
    </row>
    <row r="1106" spans="12:12" x14ac:dyDescent="0.2">
      <c r="L1106" s="9"/>
    </row>
    <row r="1107" spans="12:12" x14ac:dyDescent="0.2">
      <c r="L1107" s="9"/>
    </row>
    <row r="1108" spans="12:12" x14ac:dyDescent="0.2">
      <c r="L1108" s="9"/>
    </row>
    <row r="1109" spans="12:12" x14ac:dyDescent="0.2">
      <c r="L1109" s="9"/>
    </row>
    <row r="1110" spans="12:12" x14ac:dyDescent="0.2">
      <c r="L1110" s="9"/>
    </row>
    <row r="1111" spans="12:12" x14ac:dyDescent="0.2">
      <c r="L1111" s="9"/>
    </row>
    <row r="1112" spans="12:12" x14ac:dyDescent="0.2">
      <c r="L1112" s="9"/>
    </row>
    <row r="1113" spans="12:12" x14ac:dyDescent="0.2">
      <c r="L1113" s="9"/>
    </row>
    <row r="1114" spans="12:12" x14ac:dyDescent="0.2">
      <c r="L1114" s="9"/>
    </row>
    <row r="1115" spans="12:12" x14ac:dyDescent="0.2">
      <c r="L1115" s="9"/>
    </row>
    <row r="1116" spans="12:12" x14ac:dyDescent="0.2">
      <c r="L1116" s="9"/>
    </row>
    <row r="1117" spans="12:12" x14ac:dyDescent="0.2">
      <c r="L1117" s="9"/>
    </row>
    <row r="1118" spans="12:12" x14ac:dyDescent="0.2">
      <c r="L1118" s="9"/>
    </row>
    <row r="1119" spans="12:12" x14ac:dyDescent="0.2">
      <c r="L1119" s="9"/>
    </row>
    <row r="1120" spans="12:12" x14ac:dyDescent="0.2">
      <c r="L1120" s="9"/>
    </row>
    <row r="1121" spans="12:12" x14ac:dyDescent="0.2">
      <c r="L1121" s="9"/>
    </row>
    <row r="1122" spans="12:12" x14ac:dyDescent="0.2">
      <c r="L1122" s="9"/>
    </row>
    <row r="1123" spans="12:12" x14ac:dyDescent="0.2">
      <c r="L1123" s="9"/>
    </row>
    <row r="1124" spans="12:12" x14ac:dyDescent="0.2">
      <c r="L1124" s="9"/>
    </row>
    <row r="1125" spans="12:12" x14ac:dyDescent="0.2">
      <c r="L1125" s="9"/>
    </row>
    <row r="1126" spans="12:12" x14ac:dyDescent="0.2">
      <c r="L1126" s="9"/>
    </row>
    <row r="1127" spans="12:12" x14ac:dyDescent="0.2">
      <c r="L1127" s="9"/>
    </row>
    <row r="1128" spans="12:12" x14ac:dyDescent="0.2">
      <c r="L1128" s="9"/>
    </row>
    <row r="1129" spans="12:12" x14ac:dyDescent="0.2">
      <c r="L1129" s="9"/>
    </row>
    <row r="1130" spans="12:12" x14ac:dyDescent="0.2">
      <c r="L1130" s="9"/>
    </row>
    <row r="1131" spans="12:12" x14ac:dyDescent="0.2">
      <c r="L1131" s="9"/>
    </row>
    <row r="1132" spans="12:12" x14ac:dyDescent="0.2">
      <c r="L1132" s="9"/>
    </row>
    <row r="1133" spans="12:12" x14ac:dyDescent="0.2">
      <c r="L1133" s="9"/>
    </row>
    <row r="1134" spans="12:12" x14ac:dyDescent="0.2">
      <c r="L1134" s="9"/>
    </row>
    <row r="1135" spans="12:12" x14ac:dyDescent="0.2">
      <c r="L1135" s="9"/>
    </row>
    <row r="1136" spans="12:12" x14ac:dyDescent="0.2">
      <c r="L1136" s="9"/>
    </row>
    <row r="1137" spans="12:12" x14ac:dyDescent="0.2">
      <c r="L1137" s="9"/>
    </row>
    <row r="1138" spans="12:12" x14ac:dyDescent="0.2">
      <c r="L1138" s="9"/>
    </row>
    <row r="1139" spans="12:12" x14ac:dyDescent="0.2">
      <c r="L1139" s="9"/>
    </row>
    <row r="1140" spans="12:12" x14ac:dyDescent="0.2">
      <c r="L1140" s="9"/>
    </row>
    <row r="1141" spans="12:12" x14ac:dyDescent="0.2">
      <c r="L1141" s="9"/>
    </row>
    <row r="1142" spans="12:12" x14ac:dyDescent="0.2">
      <c r="L1142" s="9"/>
    </row>
    <row r="1143" spans="12:12" x14ac:dyDescent="0.2">
      <c r="L1143" s="9"/>
    </row>
    <row r="1144" spans="12:12" x14ac:dyDescent="0.2">
      <c r="L1144" s="9"/>
    </row>
    <row r="1145" spans="12:12" x14ac:dyDescent="0.2">
      <c r="L1145" s="9"/>
    </row>
    <row r="1146" spans="12:12" x14ac:dyDescent="0.2">
      <c r="L1146" s="9"/>
    </row>
    <row r="1147" spans="12:12" x14ac:dyDescent="0.2">
      <c r="L1147" s="9"/>
    </row>
    <row r="1148" spans="12:12" x14ac:dyDescent="0.2">
      <c r="L1148" s="9"/>
    </row>
    <row r="1149" spans="12:12" x14ac:dyDescent="0.2">
      <c r="L1149" s="9"/>
    </row>
    <row r="1150" spans="12:12" x14ac:dyDescent="0.2">
      <c r="L1150" s="9"/>
    </row>
    <row r="1151" spans="12:12" x14ac:dyDescent="0.2">
      <c r="L1151" s="9"/>
    </row>
    <row r="1152" spans="12:12" x14ac:dyDescent="0.2">
      <c r="L1152" s="9"/>
    </row>
  </sheetData>
  <mergeCells count="25">
    <mergeCell ref="A279:C279"/>
    <mergeCell ref="A290:C290"/>
    <mergeCell ref="A343:C343"/>
    <mergeCell ref="A344:C344"/>
    <mergeCell ref="B71:B87"/>
    <mergeCell ref="A104:C104"/>
    <mergeCell ref="A135:C135"/>
    <mergeCell ref="A190:C190"/>
    <mergeCell ref="A223:C223"/>
    <mergeCell ref="A14:C14"/>
    <mergeCell ref="A31:C31"/>
    <mergeCell ref="A32:A69"/>
    <mergeCell ref="A70:C70"/>
    <mergeCell ref="A268:C268"/>
    <mergeCell ref="A236:C236"/>
    <mergeCell ref="R4:R6"/>
    <mergeCell ref="B4:B6"/>
    <mergeCell ref="A1:R1"/>
    <mergeCell ref="A2:R2"/>
    <mergeCell ref="E5:K5"/>
    <mergeCell ref="A4:A6"/>
    <mergeCell ref="C4:C6"/>
    <mergeCell ref="D4:D6"/>
    <mergeCell ref="P4:P6"/>
    <mergeCell ref="Q4:Q6"/>
  </mergeCells>
  <phoneticPr fontId="0" type="noConversion"/>
  <printOptions horizontalCentered="1"/>
  <pageMargins left="0.75" right="0.75" top="0.39370078740157483" bottom="0.15748031496062992" header="0.59055118110236227" footer="0.19685039370078741"/>
  <pageSetup scale="60" orientation="landscape" horizontalDpi="180" verticalDpi="18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52"/>
  <sheetViews>
    <sheetView showGridLines="0" topLeftCell="A310" zoomScale="75" workbookViewId="0">
      <selection activeCell="A346" sqref="A346"/>
    </sheetView>
  </sheetViews>
  <sheetFormatPr baseColWidth="10" defaultRowHeight="12.75" x14ac:dyDescent="0.2"/>
  <cols>
    <col min="1" max="1" width="8.140625" style="3" customWidth="1"/>
    <col min="2" max="2" width="20.85546875" style="3" bestFit="1" customWidth="1"/>
    <col min="3" max="3" width="28.28515625" bestFit="1" customWidth="1"/>
    <col min="4" max="4" width="11.5703125" style="2" customWidth="1"/>
    <col min="5" max="7" width="9.7109375" style="2" customWidth="1"/>
    <col min="8" max="8" width="12.28515625" style="10" customWidth="1"/>
    <col min="9" max="9" width="11.42578125" style="10"/>
    <col min="10" max="10" width="8.7109375" style="10" customWidth="1"/>
    <col min="11" max="11" width="9.28515625" style="10" bestFit="1" customWidth="1"/>
    <col min="12" max="12" width="11.5703125" style="10" customWidth="1"/>
    <col min="13" max="13" width="12.85546875" style="10" customWidth="1"/>
    <col min="14" max="15" width="11.42578125" style="10"/>
    <col min="16" max="16" width="12.85546875" style="10" customWidth="1"/>
    <col min="17" max="17" width="13.7109375" style="10" customWidth="1"/>
    <col min="18" max="18" width="13.5703125" style="10" customWidth="1"/>
  </cols>
  <sheetData>
    <row r="1" spans="1:21" ht="15.75" x14ac:dyDescent="0.25">
      <c r="A1" s="277" t="s">
        <v>311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</row>
    <row r="2" spans="1:21" ht="15.75" x14ac:dyDescent="0.25">
      <c r="A2" s="277" t="s">
        <v>377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</row>
    <row r="3" spans="1:21" ht="14.25" customHeight="1" x14ac:dyDescent="0.25">
      <c r="A3" s="41" t="s">
        <v>502</v>
      </c>
      <c r="B3" s="11"/>
      <c r="C3" s="11"/>
      <c r="D3" s="12"/>
      <c r="E3" s="12"/>
      <c r="F3" s="12"/>
      <c r="G3" s="12"/>
      <c r="H3" s="13"/>
      <c r="I3" s="13"/>
      <c r="J3" s="13"/>
      <c r="K3" s="13"/>
      <c r="L3" s="13"/>
      <c r="M3" s="13"/>
    </row>
    <row r="4" spans="1:21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397</v>
      </c>
      <c r="E4" s="117" t="s">
        <v>315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250" t="s">
        <v>394</v>
      </c>
      <c r="Q4" s="284" t="s">
        <v>395</v>
      </c>
      <c r="R4" s="263" t="s">
        <v>396</v>
      </c>
    </row>
    <row r="5" spans="1:21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118" t="s">
        <v>316</v>
      </c>
      <c r="M5" s="118"/>
      <c r="N5" s="118"/>
      <c r="O5" s="118"/>
      <c r="P5" s="251"/>
      <c r="Q5" s="285"/>
      <c r="R5" s="264"/>
    </row>
    <row r="6" spans="1:21" ht="28.5" customHeight="1" x14ac:dyDescent="0.25">
      <c r="A6" s="279"/>
      <c r="B6" s="278"/>
      <c r="C6" s="278"/>
      <c r="D6" s="280"/>
      <c r="E6" s="43" t="s">
        <v>398</v>
      </c>
      <c r="F6" s="43" t="s">
        <v>399</v>
      </c>
      <c r="G6" s="43" t="s">
        <v>400</v>
      </c>
      <c r="H6" s="43" t="s">
        <v>401</v>
      </c>
      <c r="I6" s="44" t="s">
        <v>12</v>
      </c>
      <c r="J6" s="45" t="s">
        <v>480</v>
      </c>
      <c r="K6" s="44" t="s">
        <v>0</v>
      </c>
      <c r="L6" s="44" t="s">
        <v>13</v>
      </c>
      <c r="M6" s="44" t="s">
        <v>14</v>
      </c>
      <c r="N6" s="44" t="s">
        <v>15</v>
      </c>
      <c r="O6" s="44" t="s">
        <v>0</v>
      </c>
      <c r="P6" s="280"/>
      <c r="Q6" s="286"/>
      <c r="R6" s="287"/>
    </row>
    <row r="7" spans="1:21" x14ac:dyDescent="0.2">
      <c r="A7" s="56" t="s">
        <v>1</v>
      </c>
      <c r="B7" s="126" t="s">
        <v>308</v>
      </c>
      <c r="C7" s="46" t="s">
        <v>308</v>
      </c>
      <c r="D7" s="47">
        <v>13</v>
      </c>
      <c r="E7" s="48"/>
      <c r="F7" s="48"/>
      <c r="G7" s="48"/>
      <c r="H7" s="48">
        <f>SUM(E7:G7)</f>
        <v>0</v>
      </c>
      <c r="I7" s="48"/>
      <c r="J7" s="48"/>
      <c r="K7" s="48">
        <f>+SUM(H7:J7)</f>
        <v>0</v>
      </c>
      <c r="L7" s="48"/>
      <c r="M7" s="48">
        <v>3.35</v>
      </c>
      <c r="N7" s="48">
        <v>0.2</v>
      </c>
      <c r="O7" s="48">
        <f>+SUM(L7:N7)</f>
        <v>3.5500000000000003</v>
      </c>
      <c r="P7" s="48">
        <f>+SUM(K7+O7)</f>
        <v>3.5500000000000003</v>
      </c>
      <c r="Q7" s="48"/>
      <c r="R7" s="48">
        <f>+SUM(P7:Q7)</f>
        <v>3.5500000000000003</v>
      </c>
    </row>
    <row r="8" spans="1:21" x14ac:dyDescent="0.2">
      <c r="A8" s="57"/>
      <c r="B8" s="127"/>
      <c r="C8" s="49" t="s">
        <v>414</v>
      </c>
      <c r="D8" s="50">
        <v>0</v>
      </c>
      <c r="E8" s="30"/>
      <c r="F8" s="30"/>
      <c r="G8" s="30"/>
      <c r="H8" s="30">
        <f t="shared" ref="H8:H13" si="0">SUM(E8:G8)</f>
        <v>0</v>
      </c>
      <c r="I8" s="30"/>
      <c r="J8" s="30"/>
      <c r="K8" s="30">
        <f t="shared" ref="K8:K13" si="1">+SUM(H8:J8)</f>
        <v>0</v>
      </c>
      <c r="L8" s="30"/>
      <c r="M8" s="30"/>
      <c r="N8" s="30"/>
      <c r="O8" s="30">
        <f t="shared" ref="O8:O13" si="2">+SUM(L8:N8)</f>
        <v>0</v>
      </c>
      <c r="P8" s="30">
        <f t="shared" ref="P8:P13" si="3">+SUM(K8+O8)</f>
        <v>0</v>
      </c>
      <c r="Q8" s="30"/>
      <c r="R8" s="30">
        <f t="shared" ref="R8:R13" si="4">+SUM(P8:Q8)</f>
        <v>0</v>
      </c>
    </row>
    <row r="9" spans="1:21" ht="14.25" x14ac:dyDescent="0.2">
      <c r="A9" s="58"/>
      <c r="B9" s="128"/>
      <c r="C9" s="49" t="s">
        <v>263</v>
      </c>
      <c r="D9" s="50">
        <v>1</v>
      </c>
      <c r="E9" s="30"/>
      <c r="F9" s="30"/>
      <c r="G9" s="30"/>
      <c r="H9" s="30">
        <f t="shared" si="0"/>
        <v>0</v>
      </c>
      <c r="I9" s="30"/>
      <c r="J9" s="30"/>
      <c r="K9" s="30">
        <f t="shared" si="1"/>
        <v>0</v>
      </c>
      <c r="L9" s="30"/>
      <c r="M9" s="30">
        <v>0.3</v>
      </c>
      <c r="N9" s="30"/>
      <c r="O9" s="30">
        <f t="shared" si="2"/>
        <v>0.3</v>
      </c>
      <c r="P9" s="30">
        <f t="shared" si="3"/>
        <v>0.3</v>
      </c>
      <c r="Q9" s="30"/>
      <c r="R9" s="30">
        <f t="shared" si="4"/>
        <v>0.3</v>
      </c>
    </row>
    <row r="10" spans="1:21" ht="14.25" x14ac:dyDescent="0.2">
      <c r="A10" s="58"/>
      <c r="B10" s="129" t="s">
        <v>415</v>
      </c>
      <c r="C10" s="49" t="s">
        <v>297</v>
      </c>
      <c r="D10" s="50">
        <v>0</v>
      </c>
      <c r="E10" s="30"/>
      <c r="F10" s="30"/>
      <c r="G10" s="30"/>
      <c r="H10" s="30">
        <f t="shared" si="0"/>
        <v>0</v>
      </c>
      <c r="I10" s="30"/>
      <c r="J10" s="30"/>
      <c r="K10" s="30">
        <f t="shared" si="1"/>
        <v>0</v>
      </c>
      <c r="L10" s="30"/>
      <c r="M10" s="30"/>
      <c r="N10" s="30"/>
      <c r="O10" s="30">
        <f t="shared" si="2"/>
        <v>0</v>
      </c>
      <c r="P10" s="30">
        <f t="shared" si="3"/>
        <v>0</v>
      </c>
      <c r="Q10" s="30"/>
      <c r="R10" s="30">
        <f t="shared" si="4"/>
        <v>0</v>
      </c>
    </row>
    <row r="11" spans="1:21" ht="14.25" x14ac:dyDescent="0.2">
      <c r="A11" s="58"/>
      <c r="B11" s="130"/>
      <c r="C11" s="49" t="s">
        <v>298</v>
      </c>
      <c r="D11" s="50">
        <v>1</v>
      </c>
      <c r="E11" s="30"/>
      <c r="F11" s="30"/>
      <c r="G11" s="30"/>
      <c r="H11" s="30">
        <f t="shared" si="0"/>
        <v>0</v>
      </c>
      <c r="I11" s="30"/>
      <c r="J11" s="30"/>
      <c r="K11" s="30">
        <f t="shared" si="1"/>
        <v>0</v>
      </c>
      <c r="L11" s="30"/>
      <c r="M11" s="30">
        <v>0.5</v>
      </c>
      <c r="N11" s="30"/>
      <c r="O11" s="30">
        <f t="shared" si="2"/>
        <v>0.5</v>
      </c>
      <c r="P11" s="30">
        <f t="shared" si="3"/>
        <v>0.5</v>
      </c>
      <c r="Q11" s="30">
        <v>1</v>
      </c>
      <c r="R11" s="30">
        <f t="shared" si="4"/>
        <v>1.5</v>
      </c>
    </row>
    <row r="12" spans="1:21" ht="14.25" x14ac:dyDescent="0.2">
      <c r="A12" s="58"/>
      <c r="B12" s="130"/>
      <c r="C12" s="49" t="s">
        <v>415</v>
      </c>
      <c r="D12" s="50">
        <v>0</v>
      </c>
      <c r="E12" s="30"/>
      <c r="F12" s="30"/>
      <c r="G12" s="30"/>
      <c r="H12" s="30">
        <f t="shared" si="0"/>
        <v>0</v>
      </c>
      <c r="I12" s="30"/>
      <c r="J12" s="30"/>
      <c r="K12" s="30">
        <f t="shared" si="1"/>
        <v>0</v>
      </c>
      <c r="L12" s="30"/>
      <c r="M12" s="30"/>
      <c r="N12" s="30"/>
      <c r="O12" s="30">
        <f t="shared" si="2"/>
        <v>0</v>
      </c>
      <c r="P12" s="30">
        <f t="shared" si="3"/>
        <v>0</v>
      </c>
      <c r="Q12" s="30"/>
      <c r="R12" s="30">
        <f t="shared" si="4"/>
        <v>0</v>
      </c>
    </row>
    <row r="13" spans="1:21" ht="14.25" x14ac:dyDescent="0.2">
      <c r="A13" s="59"/>
      <c r="B13" s="131"/>
      <c r="C13" s="51" t="s">
        <v>264</v>
      </c>
      <c r="D13" s="52">
        <v>0</v>
      </c>
      <c r="E13" s="32"/>
      <c r="F13" s="32"/>
      <c r="G13" s="32"/>
      <c r="H13" s="32">
        <f t="shared" si="0"/>
        <v>0</v>
      </c>
      <c r="I13" s="32"/>
      <c r="J13" s="32"/>
      <c r="K13" s="32">
        <f t="shared" si="1"/>
        <v>0</v>
      </c>
      <c r="L13" s="32"/>
      <c r="M13" s="32"/>
      <c r="N13" s="32"/>
      <c r="O13" s="32">
        <f t="shared" si="2"/>
        <v>0</v>
      </c>
      <c r="P13" s="32">
        <f t="shared" si="3"/>
        <v>0</v>
      </c>
      <c r="Q13" s="32"/>
      <c r="R13" s="32">
        <f t="shared" si="4"/>
        <v>0</v>
      </c>
    </row>
    <row r="14" spans="1:21" ht="15" x14ac:dyDescent="0.25">
      <c r="A14" s="230" t="s">
        <v>0</v>
      </c>
      <c r="B14" s="231"/>
      <c r="C14" s="232" t="s">
        <v>0</v>
      </c>
      <c r="D14" s="53">
        <f t="shared" ref="D14:R14" si="5">+SUM(D7:D13)</f>
        <v>15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 t="shared" si="5"/>
        <v>0</v>
      </c>
      <c r="J14" s="54">
        <f t="shared" si="5"/>
        <v>0</v>
      </c>
      <c r="K14" s="54">
        <f t="shared" si="5"/>
        <v>0</v>
      </c>
      <c r="L14" s="54">
        <f t="shared" si="5"/>
        <v>0</v>
      </c>
      <c r="M14" s="54">
        <f t="shared" si="5"/>
        <v>4.1500000000000004</v>
      </c>
      <c r="N14" s="54">
        <f t="shared" si="5"/>
        <v>0.2</v>
      </c>
      <c r="O14" s="54">
        <f t="shared" si="5"/>
        <v>4.3499999999999996</v>
      </c>
      <c r="P14" s="54">
        <f t="shared" si="5"/>
        <v>4.3499999999999996</v>
      </c>
      <c r="Q14" s="54">
        <f t="shared" si="5"/>
        <v>1</v>
      </c>
      <c r="R14" s="55">
        <f t="shared" si="5"/>
        <v>5.35</v>
      </c>
    </row>
    <row r="15" spans="1:21" x14ac:dyDescent="0.2">
      <c r="A15" s="93" t="s">
        <v>2</v>
      </c>
      <c r="B15" s="120" t="s">
        <v>418</v>
      </c>
      <c r="C15" s="60" t="s">
        <v>299</v>
      </c>
      <c r="D15" s="61">
        <v>0</v>
      </c>
      <c r="E15" s="39"/>
      <c r="F15" s="39"/>
      <c r="G15" s="39"/>
      <c r="H15" s="48">
        <f>SUM(E15:G15)</f>
        <v>0</v>
      </c>
      <c r="I15" s="39"/>
      <c r="J15" s="39"/>
      <c r="K15" s="48">
        <f>+SUM(H15:J15)</f>
        <v>0</v>
      </c>
      <c r="L15" s="39"/>
      <c r="M15" s="39"/>
      <c r="N15" s="39"/>
      <c r="O15" s="39">
        <f>+SUM(L15:N15)</f>
        <v>0</v>
      </c>
      <c r="P15" s="39">
        <f>+SUM(K15+O15)</f>
        <v>0</v>
      </c>
      <c r="Q15" s="39"/>
      <c r="R15" s="39">
        <f>+SUM(P15:Q15)</f>
        <v>0</v>
      </c>
      <c r="S15" s="10"/>
      <c r="T15" s="10"/>
      <c r="U15" s="10"/>
    </row>
    <row r="16" spans="1:21" x14ac:dyDescent="0.2">
      <c r="A16" s="93"/>
      <c r="B16" s="121"/>
      <c r="C16" s="62" t="s">
        <v>265</v>
      </c>
      <c r="D16" s="34">
        <v>1</v>
      </c>
      <c r="E16" s="14"/>
      <c r="F16" s="14"/>
      <c r="G16" s="14"/>
      <c r="H16" s="30">
        <f t="shared" ref="H16:H28" si="6">SUM(E16:G16)</f>
        <v>0</v>
      </c>
      <c r="I16" s="14"/>
      <c r="J16" s="14"/>
      <c r="K16" s="30">
        <f t="shared" ref="K16:K27" si="7">+SUM(H16:J16)</f>
        <v>0</v>
      </c>
      <c r="L16" s="14"/>
      <c r="M16" s="14">
        <v>0.5</v>
      </c>
      <c r="N16" s="14">
        <v>0.5</v>
      </c>
      <c r="O16" s="14">
        <f>+SUM(L16:N16)</f>
        <v>1</v>
      </c>
      <c r="P16" s="14">
        <f>+SUM(K16+O16)</f>
        <v>1</v>
      </c>
      <c r="Q16" s="14"/>
      <c r="R16" s="14">
        <f t="shared" ref="R16:R28" si="8">+SUM(P16:Q16)</f>
        <v>1</v>
      </c>
      <c r="S16" s="10"/>
      <c r="T16" s="10"/>
      <c r="U16" s="10"/>
    </row>
    <row r="17" spans="1:21" x14ac:dyDescent="0.2">
      <c r="A17" s="93"/>
      <c r="B17" s="121"/>
      <c r="C17" s="62" t="s">
        <v>417</v>
      </c>
      <c r="D17" s="34">
        <v>0</v>
      </c>
      <c r="E17" s="14"/>
      <c r="F17" s="14"/>
      <c r="G17" s="14"/>
      <c r="H17" s="30">
        <f t="shared" si="6"/>
        <v>0</v>
      </c>
      <c r="I17" s="14"/>
      <c r="J17" s="14"/>
      <c r="K17" s="30">
        <f t="shared" si="7"/>
        <v>0</v>
      </c>
      <c r="L17" s="14"/>
      <c r="M17" s="14"/>
      <c r="N17" s="14"/>
      <c r="O17" s="14">
        <f t="shared" ref="O17:O27" si="9">+SUM(L17:N17)</f>
        <v>0</v>
      </c>
      <c r="P17" s="14">
        <f t="shared" ref="P17:P27" si="10">+SUM(K17+O17)</f>
        <v>0</v>
      </c>
      <c r="Q17" s="14"/>
      <c r="R17" s="14">
        <f t="shared" si="8"/>
        <v>0</v>
      </c>
      <c r="S17" s="10"/>
      <c r="T17" s="10"/>
      <c r="U17" s="10"/>
    </row>
    <row r="18" spans="1:21" x14ac:dyDescent="0.2">
      <c r="A18" s="93"/>
      <c r="B18" s="121"/>
      <c r="C18" s="62" t="s">
        <v>19</v>
      </c>
      <c r="D18" s="34">
        <v>6</v>
      </c>
      <c r="E18" s="14"/>
      <c r="F18" s="14"/>
      <c r="G18" s="14"/>
      <c r="H18" s="30">
        <f t="shared" si="6"/>
        <v>0</v>
      </c>
      <c r="I18" s="14">
        <v>1.54</v>
      </c>
      <c r="J18" s="14"/>
      <c r="K18" s="30">
        <f t="shared" si="7"/>
        <v>1.54</v>
      </c>
      <c r="L18" s="14"/>
      <c r="M18" s="14">
        <v>0.01</v>
      </c>
      <c r="N18" s="14">
        <v>3.41</v>
      </c>
      <c r="O18" s="14">
        <f t="shared" si="9"/>
        <v>3.42</v>
      </c>
      <c r="P18" s="14">
        <f t="shared" si="10"/>
        <v>4.96</v>
      </c>
      <c r="Q18" s="14"/>
      <c r="R18" s="14">
        <f t="shared" si="8"/>
        <v>4.96</v>
      </c>
      <c r="S18" s="10"/>
      <c r="T18" s="10"/>
      <c r="U18" s="10"/>
    </row>
    <row r="19" spans="1:21" x14ac:dyDescent="0.2">
      <c r="A19" s="93"/>
      <c r="B19" s="121"/>
      <c r="C19" s="62" t="s">
        <v>340</v>
      </c>
      <c r="D19" s="34">
        <v>0</v>
      </c>
      <c r="E19" s="14"/>
      <c r="F19" s="14"/>
      <c r="G19" s="14"/>
      <c r="H19" s="30">
        <f t="shared" si="6"/>
        <v>0</v>
      </c>
      <c r="I19" s="14"/>
      <c r="J19" s="14"/>
      <c r="K19" s="30">
        <f t="shared" si="7"/>
        <v>0</v>
      </c>
      <c r="L19" s="14"/>
      <c r="M19" s="14"/>
      <c r="N19" s="14"/>
      <c r="O19" s="14">
        <f t="shared" si="9"/>
        <v>0</v>
      </c>
      <c r="P19" s="14">
        <f t="shared" si="10"/>
        <v>0</v>
      </c>
      <c r="Q19" s="14"/>
      <c r="R19" s="14">
        <f t="shared" si="8"/>
        <v>0</v>
      </c>
      <c r="S19" s="10"/>
      <c r="T19" s="10"/>
      <c r="U19" s="10"/>
    </row>
    <row r="20" spans="1:21" x14ac:dyDescent="0.2">
      <c r="A20" s="93"/>
      <c r="B20" s="124"/>
      <c r="C20" s="62" t="s">
        <v>339</v>
      </c>
      <c r="D20" s="34">
        <v>0</v>
      </c>
      <c r="E20" s="14"/>
      <c r="F20" s="14"/>
      <c r="G20" s="14"/>
      <c r="H20" s="30">
        <f t="shared" si="6"/>
        <v>0</v>
      </c>
      <c r="I20" s="14"/>
      <c r="J20" s="14"/>
      <c r="K20" s="30">
        <f t="shared" si="7"/>
        <v>0</v>
      </c>
      <c r="L20" s="14"/>
      <c r="M20" s="14"/>
      <c r="N20" s="14"/>
      <c r="O20" s="14">
        <f t="shared" si="9"/>
        <v>0</v>
      </c>
      <c r="P20" s="14">
        <f t="shared" si="10"/>
        <v>0</v>
      </c>
      <c r="Q20" s="14"/>
      <c r="R20" s="14">
        <f t="shared" si="8"/>
        <v>0</v>
      </c>
      <c r="S20" s="10"/>
      <c r="T20" s="10"/>
      <c r="U20" s="10"/>
    </row>
    <row r="21" spans="1:21" x14ac:dyDescent="0.2">
      <c r="A21" s="93"/>
      <c r="B21" s="132" t="s">
        <v>419</v>
      </c>
      <c r="C21" s="62" t="s">
        <v>378</v>
      </c>
      <c r="D21" s="34">
        <v>3</v>
      </c>
      <c r="E21" s="14"/>
      <c r="F21" s="14"/>
      <c r="G21" s="14"/>
      <c r="H21" s="30">
        <f t="shared" si="6"/>
        <v>0</v>
      </c>
      <c r="I21" s="14"/>
      <c r="J21" s="14"/>
      <c r="K21" s="30">
        <f t="shared" si="7"/>
        <v>0</v>
      </c>
      <c r="L21" s="14"/>
      <c r="M21" s="14">
        <v>10</v>
      </c>
      <c r="N21" s="14">
        <v>6.03</v>
      </c>
      <c r="O21" s="14">
        <f t="shared" si="9"/>
        <v>16.03</v>
      </c>
      <c r="P21" s="14">
        <f t="shared" si="10"/>
        <v>16.03</v>
      </c>
      <c r="Q21" s="14"/>
      <c r="R21" s="14">
        <f t="shared" si="8"/>
        <v>16.03</v>
      </c>
      <c r="S21" s="10"/>
      <c r="T21" s="10"/>
      <c r="U21" s="10"/>
    </row>
    <row r="22" spans="1:21" x14ac:dyDescent="0.2">
      <c r="A22" s="93"/>
      <c r="B22" s="121"/>
      <c r="C22" s="62" t="s">
        <v>341</v>
      </c>
      <c r="D22" s="34">
        <v>1</v>
      </c>
      <c r="E22" s="14"/>
      <c r="F22" s="14"/>
      <c r="G22" s="14"/>
      <c r="H22" s="30">
        <f t="shared" si="6"/>
        <v>0</v>
      </c>
      <c r="I22" s="14">
        <v>2</v>
      </c>
      <c r="J22" s="14"/>
      <c r="K22" s="30">
        <f t="shared" si="7"/>
        <v>2</v>
      </c>
      <c r="L22" s="14"/>
      <c r="M22" s="14"/>
      <c r="N22" s="14"/>
      <c r="O22" s="14">
        <f t="shared" si="9"/>
        <v>0</v>
      </c>
      <c r="P22" s="14">
        <f t="shared" si="10"/>
        <v>2</v>
      </c>
      <c r="Q22" s="14"/>
      <c r="R22" s="14">
        <f t="shared" si="8"/>
        <v>2</v>
      </c>
      <c r="S22" s="10"/>
      <c r="T22" s="10"/>
      <c r="U22" s="10"/>
    </row>
    <row r="23" spans="1:21" x14ac:dyDescent="0.2">
      <c r="A23" s="93"/>
      <c r="B23" s="121"/>
      <c r="C23" s="62" t="s">
        <v>21</v>
      </c>
      <c r="D23" s="34">
        <v>9</v>
      </c>
      <c r="E23" s="14"/>
      <c r="F23" s="14"/>
      <c r="G23" s="14"/>
      <c r="H23" s="30">
        <f t="shared" si="6"/>
        <v>0</v>
      </c>
      <c r="I23" s="14">
        <v>11</v>
      </c>
      <c r="J23" s="14"/>
      <c r="K23" s="30">
        <f t="shared" si="7"/>
        <v>11</v>
      </c>
      <c r="L23" s="14"/>
      <c r="M23" s="14">
        <v>1</v>
      </c>
      <c r="N23" s="14">
        <v>13</v>
      </c>
      <c r="O23" s="14">
        <f t="shared" si="9"/>
        <v>14</v>
      </c>
      <c r="P23" s="14">
        <f t="shared" si="10"/>
        <v>25</v>
      </c>
      <c r="Q23" s="14"/>
      <c r="R23" s="14">
        <f t="shared" si="8"/>
        <v>25</v>
      </c>
      <c r="S23" s="10"/>
      <c r="T23" s="10"/>
      <c r="U23" s="10"/>
    </row>
    <row r="24" spans="1:21" x14ac:dyDescent="0.2">
      <c r="A24" s="93"/>
      <c r="B24" s="121"/>
      <c r="C24" s="62" t="s">
        <v>309</v>
      </c>
      <c r="D24" s="34">
        <v>0</v>
      </c>
      <c r="E24" s="14"/>
      <c r="F24" s="14"/>
      <c r="G24" s="14"/>
      <c r="H24" s="30">
        <f t="shared" si="6"/>
        <v>0</v>
      </c>
      <c r="I24" s="14"/>
      <c r="J24" s="14"/>
      <c r="K24" s="30">
        <f t="shared" si="7"/>
        <v>0</v>
      </c>
      <c r="L24" s="14"/>
      <c r="M24" s="14"/>
      <c r="N24" s="14"/>
      <c r="O24" s="14">
        <f t="shared" si="9"/>
        <v>0</v>
      </c>
      <c r="P24" s="14">
        <f t="shared" si="10"/>
        <v>0</v>
      </c>
      <c r="Q24" s="14"/>
      <c r="R24" s="14">
        <f t="shared" si="8"/>
        <v>0</v>
      </c>
      <c r="S24" s="10"/>
      <c r="T24" s="10"/>
      <c r="U24" s="10"/>
    </row>
    <row r="25" spans="1:21" x14ac:dyDescent="0.2">
      <c r="A25" s="93"/>
      <c r="B25" s="124"/>
      <c r="C25" s="62" t="s">
        <v>444</v>
      </c>
      <c r="D25" s="34">
        <v>0</v>
      </c>
      <c r="E25" s="14"/>
      <c r="F25" s="14"/>
      <c r="G25" s="14"/>
      <c r="H25" s="30">
        <f t="shared" si="6"/>
        <v>0</v>
      </c>
      <c r="I25" s="14"/>
      <c r="J25" s="14"/>
      <c r="K25" s="30">
        <f t="shared" si="7"/>
        <v>0</v>
      </c>
      <c r="L25" s="14"/>
      <c r="M25" s="14"/>
      <c r="N25" s="14"/>
      <c r="O25" s="14">
        <f t="shared" si="9"/>
        <v>0</v>
      </c>
      <c r="P25" s="14">
        <f t="shared" si="10"/>
        <v>0</v>
      </c>
      <c r="Q25" s="14"/>
      <c r="R25" s="14">
        <f t="shared" si="8"/>
        <v>0</v>
      </c>
      <c r="S25" s="10"/>
      <c r="T25" s="10"/>
      <c r="U25" s="10"/>
    </row>
    <row r="26" spans="1:21" x14ac:dyDescent="0.2">
      <c r="A26" s="93"/>
      <c r="B26" s="121" t="s">
        <v>420</v>
      </c>
      <c r="C26" s="63" t="s">
        <v>300</v>
      </c>
      <c r="D26" s="64"/>
      <c r="E26" s="36"/>
      <c r="F26" s="36"/>
      <c r="G26" s="36"/>
      <c r="H26" s="65"/>
      <c r="I26" s="36"/>
      <c r="J26" s="36"/>
      <c r="K26" s="65"/>
      <c r="L26" s="36"/>
      <c r="M26" s="36"/>
      <c r="N26" s="36"/>
      <c r="O26" s="36"/>
      <c r="P26" s="36"/>
      <c r="Q26" s="36"/>
      <c r="R26" s="36"/>
      <c r="S26" s="10"/>
      <c r="T26" s="10"/>
      <c r="U26" s="10"/>
    </row>
    <row r="27" spans="1:21" x14ac:dyDescent="0.2">
      <c r="A27" s="93"/>
      <c r="B27" s="121"/>
      <c r="C27" s="62" t="s">
        <v>18</v>
      </c>
      <c r="D27" s="34">
        <v>2</v>
      </c>
      <c r="E27" s="14"/>
      <c r="F27" s="14"/>
      <c r="G27" s="14"/>
      <c r="H27" s="30">
        <f t="shared" si="6"/>
        <v>0</v>
      </c>
      <c r="I27" s="14"/>
      <c r="J27" s="14"/>
      <c r="K27" s="30">
        <f t="shared" si="7"/>
        <v>0</v>
      </c>
      <c r="L27" s="14"/>
      <c r="M27" s="14">
        <v>2</v>
      </c>
      <c r="N27" s="14">
        <v>0.3</v>
      </c>
      <c r="O27" s="14">
        <f t="shared" si="9"/>
        <v>2.2999999999999998</v>
      </c>
      <c r="P27" s="14">
        <f t="shared" si="10"/>
        <v>2.2999999999999998</v>
      </c>
      <c r="Q27" s="14"/>
      <c r="R27" s="14">
        <f t="shared" si="8"/>
        <v>2.2999999999999998</v>
      </c>
      <c r="S27" s="10"/>
      <c r="T27" s="10"/>
      <c r="U27" s="10"/>
    </row>
    <row r="28" spans="1:21" x14ac:dyDescent="0.2">
      <c r="A28" s="93"/>
      <c r="B28" s="121"/>
      <c r="C28" s="62" t="s">
        <v>20</v>
      </c>
      <c r="D28" s="34">
        <v>38</v>
      </c>
      <c r="E28" s="14"/>
      <c r="F28" s="14"/>
      <c r="G28" s="14"/>
      <c r="H28" s="30">
        <f t="shared" si="6"/>
        <v>0</v>
      </c>
      <c r="I28" s="14"/>
      <c r="J28" s="14">
        <v>0.2</v>
      </c>
      <c r="K28" s="30">
        <f>+SUM(H28:J28)</f>
        <v>0.2</v>
      </c>
      <c r="L28" s="14">
        <v>1617.31</v>
      </c>
      <c r="M28" s="14">
        <v>2125.4299999999998</v>
      </c>
      <c r="N28" s="14">
        <v>983.23</v>
      </c>
      <c r="O28" s="14">
        <f>+SUM(L28:N28)</f>
        <v>4725.9699999999993</v>
      </c>
      <c r="P28" s="14">
        <f>+SUM(K28+O28)</f>
        <v>4726.1699999999992</v>
      </c>
      <c r="Q28" s="14"/>
      <c r="R28" s="14">
        <f t="shared" si="8"/>
        <v>4726.1699999999992</v>
      </c>
      <c r="S28" s="10"/>
      <c r="T28" s="10"/>
      <c r="U28" s="10"/>
    </row>
    <row r="29" spans="1:21" x14ac:dyDescent="0.2">
      <c r="A29" s="93"/>
      <c r="B29" s="121"/>
      <c r="C29" s="62" t="s">
        <v>342</v>
      </c>
      <c r="D29" s="34">
        <v>1</v>
      </c>
      <c r="E29" s="14"/>
      <c r="F29" s="14"/>
      <c r="G29" s="14"/>
      <c r="H29" s="30">
        <f>SUM(E29:G29)</f>
        <v>0</v>
      </c>
      <c r="I29" s="14"/>
      <c r="J29" s="14"/>
      <c r="K29" s="30">
        <f>+SUM(H29:J29)</f>
        <v>0</v>
      </c>
      <c r="L29" s="14">
        <v>0.5</v>
      </c>
      <c r="M29" s="14">
        <v>6</v>
      </c>
      <c r="N29" s="14">
        <v>3.5</v>
      </c>
      <c r="O29" s="14">
        <f>+SUM(L29:N29)</f>
        <v>10</v>
      </c>
      <c r="P29" s="14">
        <f>+SUM(K29+O29)</f>
        <v>10</v>
      </c>
      <c r="Q29" s="14"/>
      <c r="R29" s="14">
        <f>+SUM(P29:Q29)</f>
        <v>10</v>
      </c>
      <c r="S29" s="10"/>
      <c r="T29" s="10"/>
      <c r="U29" s="10"/>
    </row>
    <row r="30" spans="1:21" x14ac:dyDescent="0.2">
      <c r="A30" s="93"/>
      <c r="B30" s="122"/>
      <c r="C30" s="66" t="s">
        <v>267</v>
      </c>
      <c r="D30" s="67">
        <v>1</v>
      </c>
      <c r="E30" s="68"/>
      <c r="F30" s="68"/>
      <c r="G30" s="68"/>
      <c r="H30" s="69">
        <f>SUM(E30:G30)</f>
        <v>0</v>
      </c>
      <c r="I30" s="68"/>
      <c r="J30" s="68"/>
      <c r="K30" s="69">
        <f>+SUM(H30:J30)</f>
        <v>0</v>
      </c>
      <c r="L30" s="68">
        <v>8</v>
      </c>
      <c r="M30" s="68"/>
      <c r="N30" s="68">
        <v>4</v>
      </c>
      <c r="O30" s="68">
        <f>+SUM(L30:N30)</f>
        <v>12</v>
      </c>
      <c r="P30" s="68">
        <f>+SUM(K30+O30)</f>
        <v>12</v>
      </c>
      <c r="Q30" s="68"/>
      <c r="R30" s="68">
        <f>+SUM(P30:Q30)</f>
        <v>12</v>
      </c>
      <c r="S30" s="10"/>
      <c r="T30" s="10"/>
      <c r="U30" s="10"/>
    </row>
    <row r="31" spans="1:21" ht="15" x14ac:dyDescent="0.25">
      <c r="A31" s="230" t="s">
        <v>0</v>
      </c>
      <c r="B31" s="231"/>
      <c r="C31" s="232" t="s">
        <v>0</v>
      </c>
      <c r="D31" s="53">
        <f>+SUM(D15:D30)</f>
        <v>62</v>
      </c>
      <c r="E31" s="54">
        <f>SUM(E15:E30)</f>
        <v>0</v>
      </c>
      <c r="F31" s="54">
        <f>SUM(F15:F30)</f>
        <v>0</v>
      </c>
      <c r="G31" s="54">
        <f>SUM(G15:G30)</f>
        <v>0</v>
      </c>
      <c r="H31" s="54">
        <f>SUM(H15:H30)</f>
        <v>0</v>
      </c>
      <c r="I31" s="54">
        <f t="shared" ref="I31:R31" si="11">+SUM(I15:I30)</f>
        <v>14.54</v>
      </c>
      <c r="J31" s="54">
        <f t="shared" si="11"/>
        <v>0.2</v>
      </c>
      <c r="K31" s="54">
        <f t="shared" si="11"/>
        <v>14.739999999999998</v>
      </c>
      <c r="L31" s="54">
        <f t="shared" si="11"/>
        <v>1625.81</v>
      </c>
      <c r="M31" s="54">
        <f t="shared" si="11"/>
        <v>2144.94</v>
      </c>
      <c r="N31" s="54">
        <f t="shared" si="11"/>
        <v>1013.97</v>
      </c>
      <c r="O31" s="54">
        <f t="shared" si="11"/>
        <v>4784.7199999999993</v>
      </c>
      <c r="P31" s="54">
        <f t="shared" si="11"/>
        <v>4799.4599999999991</v>
      </c>
      <c r="Q31" s="54">
        <f t="shared" si="11"/>
        <v>0</v>
      </c>
      <c r="R31" s="55">
        <f t="shared" si="11"/>
        <v>4799.4599999999991</v>
      </c>
      <c r="S31" s="10"/>
      <c r="T31" s="10"/>
      <c r="U31" s="10"/>
    </row>
    <row r="32" spans="1:21" x14ac:dyDescent="0.2">
      <c r="A32" s="288" t="s">
        <v>3</v>
      </c>
      <c r="B32" s="133" t="s">
        <v>38</v>
      </c>
      <c r="C32" s="73" t="s">
        <v>24</v>
      </c>
      <c r="D32" s="74">
        <v>2</v>
      </c>
      <c r="E32" s="39"/>
      <c r="F32" s="39"/>
      <c r="G32" s="39"/>
      <c r="H32" s="48">
        <f>SUM(E32:G32)</f>
        <v>0</v>
      </c>
      <c r="I32" s="39"/>
      <c r="J32" s="39"/>
      <c r="K32" s="48">
        <f>+SUM(H32:J32)</f>
        <v>0</v>
      </c>
      <c r="L32" s="39">
        <v>172.5</v>
      </c>
      <c r="M32" s="39">
        <v>157.5</v>
      </c>
      <c r="N32" s="39">
        <v>120</v>
      </c>
      <c r="O32" s="39">
        <f>+SUM(L32:N32)</f>
        <v>450</v>
      </c>
      <c r="P32" s="39">
        <f>+SUM(K32+O32)</f>
        <v>450</v>
      </c>
      <c r="Q32" s="39"/>
      <c r="R32" s="75">
        <f>+SUM(P32:Q32)</f>
        <v>450</v>
      </c>
      <c r="S32" s="10"/>
      <c r="T32" s="10"/>
      <c r="U32" s="10"/>
    </row>
    <row r="33" spans="1:21" x14ac:dyDescent="0.2">
      <c r="A33" s="289"/>
      <c r="B33" s="133"/>
      <c r="C33" s="76" t="s">
        <v>33</v>
      </c>
      <c r="D33" s="77">
        <v>3</v>
      </c>
      <c r="E33" s="14"/>
      <c r="F33" s="14"/>
      <c r="G33" s="14"/>
      <c r="H33" s="30">
        <f t="shared" ref="H33:H63" si="12">SUM(E33:G33)</f>
        <v>0</v>
      </c>
      <c r="I33" s="14"/>
      <c r="J33" s="14"/>
      <c r="K33" s="30">
        <f t="shared" ref="K33:K64" si="13">+SUM(H33:J33)</f>
        <v>0</v>
      </c>
      <c r="L33" s="14">
        <v>66</v>
      </c>
      <c r="M33" s="14">
        <v>43.5</v>
      </c>
      <c r="N33" s="14">
        <v>16.5</v>
      </c>
      <c r="O33" s="14">
        <f>+SUM(L33:N33)</f>
        <v>126</v>
      </c>
      <c r="P33" s="14">
        <f>+SUM(K33+O33)</f>
        <v>126</v>
      </c>
      <c r="Q33" s="14"/>
      <c r="R33" s="23">
        <f t="shared" ref="R33:R64" si="14">+SUM(P33:Q33)</f>
        <v>126</v>
      </c>
      <c r="S33" s="10"/>
      <c r="T33" s="10"/>
      <c r="U33" s="10"/>
    </row>
    <row r="34" spans="1:21" x14ac:dyDescent="0.2">
      <c r="A34" s="289"/>
      <c r="B34" s="133"/>
      <c r="C34" s="76" t="s">
        <v>37</v>
      </c>
      <c r="D34" s="77">
        <v>0</v>
      </c>
      <c r="E34" s="14"/>
      <c r="F34" s="14"/>
      <c r="G34" s="14"/>
      <c r="H34" s="30">
        <f t="shared" si="12"/>
        <v>0</v>
      </c>
      <c r="I34" s="14"/>
      <c r="J34" s="14"/>
      <c r="K34" s="30">
        <f t="shared" si="13"/>
        <v>0</v>
      </c>
      <c r="L34" s="14"/>
      <c r="M34" s="14"/>
      <c r="N34" s="14"/>
      <c r="O34" s="14">
        <f t="shared" ref="O34:O65" si="15">+SUM(L34:N34)</f>
        <v>0</v>
      </c>
      <c r="P34" s="14">
        <f t="shared" ref="P34:P65" si="16">+SUM(K34+O34)</f>
        <v>0</v>
      </c>
      <c r="Q34" s="14"/>
      <c r="R34" s="23">
        <f t="shared" si="14"/>
        <v>0</v>
      </c>
      <c r="S34" s="10"/>
      <c r="T34" s="10"/>
      <c r="U34" s="10"/>
    </row>
    <row r="35" spans="1:21" x14ac:dyDescent="0.2">
      <c r="A35" s="289"/>
      <c r="B35" s="133"/>
      <c r="C35" s="76" t="s">
        <v>38</v>
      </c>
      <c r="D35" s="77">
        <v>2</v>
      </c>
      <c r="E35" s="14"/>
      <c r="F35" s="14"/>
      <c r="G35" s="14"/>
      <c r="H35" s="30">
        <f t="shared" si="12"/>
        <v>0</v>
      </c>
      <c r="I35" s="14"/>
      <c r="J35" s="14"/>
      <c r="K35" s="30">
        <f t="shared" si="13"/>
        <v>0</v>
      </c>
      <c r="L35" s="14">
        <v>40.15</v>
      </c>
      <c r="M35" s="14">
        <v>22.05</v>
      </c>
      <c r="N35" s="14">
        <v>8</v>
      </c>
      <c r="O35" s="14">
        <f t="shared" si="15"/>
        <v>70.2</v>
      </c>
      <c r="P35" s="14">
        <f t="shared" si="16"/>
        <v>70.2</v>
      </c>
      <c r="Q35" s="14"/>
      <c r="R35" s="23">
        <f t="shared" si="14"/>
        <v>70.2</v>
      </c>
      <c r="S35" s="10"/>
      <c r="T35" s="10"/>
      <c r="U35" s="10"/>
    </row>
    <row r="36" spans="1:21" x14ac:dyDescent="0.2">
      <c r="A36" s="289"/>
      <c r="B36" s="134"/>
      <c r="C36" s="76" t="s">
        <v>49</v>
      </c>
      <c r="D36" s="77">
        <v>2</v>
      </c>
      <c r="E36" s="14"/>
      <c r="F36" s="14"/>
      <c r="G36" s="14"/>
      <c r="H36" s="30">
        <f t="shared" si="12"/>
        <v>0</v>
      </c>
      <c r="I36" s="14"/>
      <c r="J36" s="14"/>
      <c r="K36" s="30">
        <f t="shared" si="13"/>
        <v>0</v>
      </c>
      <c r="L36" s="14">
        <v>24</v>
      </c>
      <c r="M36" s="14">
        <v>20</v>
      </c>
      <c r="N36" s="14">
        <v>46</v>
      </c>
      <c r="O36" s="14">
        <f t="shared" si="15"/>
        <v>90</v>
      </c>
      <c r="P36" s="14">
        <f t="shared" si="16"/>
        <v>90</v>
      </c>
      <c r="Q36" s="14"/>
      <c r="R36" s="23">
        <f t="shared" si="14"/>
        <v>90</v>
      </c>
      <c r="S36" s="10"/>
      <c r="T36" s="10"/>
      <c r="U36" s="10"/>
    </row>
    <row r="37" spans="1:21" x14ac:dyDescent="0.2">
      <c r="A37" s="289"/>
      <c r="B37" s="133" t="s">
        <v>310</v>
      </c>
      <c r="C37" s="76" t="s">
        <v>409</v>
      </c>
      <c r="D37" s="77">
        <v>0</v>
      </c>
      <c r="E37" s="14"/>
      <c r="F37" s="14"/>
      <c r="G37" s="14"/>
      <c r="H37" s="30">
        <f t="shared" si="12"/>
        <v>0</v>
      </c>
      <c r="I37" s="14"/>
      <c r="J37" s="14"/>
      <c r="K37" s="30">
        <f t="shared" si="13"/>
        <v>0</v>
      </c>
      <c r="L37" s="14"/>
      <c r="M37" s="14"/>
      <c r="N37" s="14"/>
      <c r="O37" s="14">
        <f t="shared" si="15"/>
        <v>0</v>
      </c>
      <c r="P37" s="14">
        <f t="shared" si="16"/>
        <v>0</v>
      </c>
      <c r="Q37" s="14"/>
      <c r="R37" s="23">
        <f t="shared" si="14"/>
        <v>0</v>
      </c>
      <c r="S37" s="10"/>
      <c r="T37" s="10"/>
      <c r="U37" s="10"/>
    </row>
    <row r="38" spans="1:21" x14ac:dyDescent="0.2">
      <c r="A38" s="289"/>
      <c r="B38" s="133"/>
      <c r="C38" s="76" t="s">
        <v>310</v>
      </c>
      <c r="D38" s="77">
        <v>1</v>
      </c>
      <c r="E38" s="14"/>
      <c r="F38" s="14"/>
      <c r="G38" s="14"/>
      <c r="H38" s="30">
        <f t="shared" si="12"/>
        <v>0</v>
      </c>
      <c r="I38" s="14"/>
      <c r="J38" s="14"/>
      <c r="K38" s="30">
        <f t="shared" si="13"/>
        <v>0</v>
      </c>
      <c r="L38" s="14"/>
      <c r="M38" s="14">
        <v>0.3</v>
      </c>
      <c r="N38" s="14">
        <v>0.7</v>
      </c>
      <c r="O38" s="14">
        <f t="shared" si="15"/>
        <v>1</v>
      </c>
      <c r="P38" s="14">
        <f t="shared" si="16"/>
        <v>1</v>
      </c>
      <c r="Q38" s="14"/>
      <c r="R38" s="23">
        <f t="shared" si="14"/>
        <v>1</v>
      </c>
      <c r="S38" s="10"/>
      <c r="T38" s="10"/>
      <c r="U38" s="10"/>
    </row>
    <row r="39" spans="1:21" x14ac:dyDescent="0.2">
      <c r="A39" s="289"/>
      <c r="B39" s="133"/>
      <c r="C39" s="76" t="s">
        <v>43</v>
      </c>
      <c r="D39" s="77">
        <v>0</v>
      </c>
      <c r="E39" s="14"/>
      <c r="F39" s="14"/>
      <c r="G39" s="14"/>
      <c r="H39" s="30">
        <f t="shared" si="12"/>
        <v>0</v>
      </c>
      <c r="I39" s="14"/>
      <c r="J39" s="14"/>
      <c r="K39" s="30">
        <f t="shared" si="13"/>
        <v>0</v>
      </c>
      <c r="L39" s="14"/>
      <c r="M39" s="14"/>
      <c r="N39" s="14"/>
      <c r="O39" s="14">
        <f t="shared" si="15"/>
        <v>0</v>
      </c>
      <c r="P39" s="14">
        <f t="shared" si="16"/>
        <v>0</v>
      </c>
      <c r="Q39" s="14"/>
      <c r="R39" s="23">
        <f t="shared" si="14"/>
        <v>0</v>
      </c>
      <c r="S39" s="10"/>
      <c r="T39" s="10"/>
      <c r="U39" s="10"/>
    </row>
    <row r="40" spans="1:21" x14ac:dyDescent="0.2">
      <c r="A40" s="289"/>
      <c r="B40" s="134"/>
      <c r="C40" s="76" t="s">
        <v>350</v>
      </c>
      <c r="D40" s="77">
        <v>0</v>
      </c>
      <c r="E40" s="14"/>
      <c r="F40" s="14"/>
      <c r="G40" s="14"/>
      <c r="H40" s="30">
        <f t="shared" si="12"/>
        <v>0</v>
      </c>
      <c r="I40" s="14"/>
      <c r="J40" s="14"/>
      <c r="K40" s="30">
        <f t="shared" si="13"/>
        <v>0</v>
      </c>
      <c r="L40" s="14"/>
      <c r="M40" s="14"/>
      <c r="N40" s="14"/>
      <c r="O40" s="14">
        <f t="shared" si="15"/>
        <v>0</v>
      </c>
      <c r="P40" s="14">
        <f t="shared" si="16"/>
        <v>0</v>
      </c>
      <c r="Q40" s="14"/>
      <c r="R40" s="23">
        <f t="shared" si="14"/>
        <v>0</v>
      </c>
      <c r="S40" s="10"/>
      <c r="T40" s="10"/>
      <c r="U40" s="10"/>
    </row>
    <row r="41" spans="1:21" x14ac:dyDescent="0.2">
      <c r="A41" s="289"/>
      <c r="B41" s="133" t="s">
        <v>292</v>
      </c>
      <c r="C41" s="76" t="s">
        <v>317</v>
      </c>
      <c r="D41" s="77">
        <v>0</v>
      </c>
      <c r="E41" s="14"/>
      <c r="F41" s="14"/>
      <c r="G41" s="14"/>
      <c r="H41" s="30">
        <f t="shared" si="12"/>
        <v>0</v>
      </c>
      <c r="I41" s="14"/>
      <c r="J41" s="14"/>
      <c r="K41" s="30">
        <f t="shared" si="13"/>
        <v>0</v>
      </c>
      <c r="L41" s="14"/>
      <c r="M41" s="14"/>
      <c r="N41" s="14"/>
      <c r="O41" s="14">
        <f t="shared" si="15"/>
        <v>0</v>
      </c>
      <c r="P41" s="14">
        <f t="shared" si="16"/>
        <v>0</v>
      </c>
      <c r="Q41" s="14"/>
      <c r="R41" s="23">
        <f t="shared" si="14"/>
        <v>0</v>
      </c>
      <c r="S41" s="10"/>
      <c r="T41" s="10"/>
      <c r="U41" s="10"/>
    </row>
    <row r="42" spans="1:21" x14ac:dyDescent="0.2">
      <c r="A42" s="289"/>
      <c r="B42" s="133"/>
      <c r="C42" s="76" t="s">
        <v>388</v>
      </c>
      <c r="D42" s="77">
        <v>0</v>
      </c>
      <c r="E42" s="14"/>
      <c r="F42" s="14"/>
      <c r="G42" s="14"/>
      <c r="H42" s="30">
        <f t="shared" si="12"/>
        <v>0</v>
      </c>
      <c r="I42" s="14"/>
      <c r="J42" s="14"/>
      <c r="K42" s="30">
        <f t="shared" si="13"/>
        <v>0</v>
      </c>
      <c r="L42" s="14"/>
      <c r="M42" s="14"/>
      <c r="N42" s="14"/>
      <c r="O42" s="14">
        <f t="shared" si="15"/>
        <v>0</v>
      </c>
      <c r="P42" s="14">
        <f t="shared" si="16"/>
        <v>0</v>
      </c>
      <c r="Q42" s="14"/>
      <c r="R42" s="23">
        <f t="shared" si="14"/>
        <v>0</v>
      </c>
      <c r="S42" s="10"/>
      <c r="T42" s="10"/>
      <c r="U42" s="10"/>
    </row>
    <row r="43" spans="1:21" x14ac:dyDescent="0.2">
      <c r="A43" s="289"/>
      <c r="B43" s="133"/>
      <c r="C43" s="76" t="s">
        <v>75</v>
      </c>
      <c r="D43" s="77">
        <v>0</v>
      </c>
      <c r="E43" s="14"/>
      <c r="F43" s="14"/>
      <c r="G43" s="14"/>
      <c r="H43" s="30">
        <f t="shared" si="12"/>
        <v>0</v>
      </c>
      <c r="I43" s="14"/>
      <c r="J43" s="14"/>
      <c r="K43" s="30">
        <f t="shared" si="13"/>
        <v>0</v>
      </c>
      <c r="L43" s="14"/>
      <c r="M43" s="14"/>
      <c r="N43" s="14"/>
      <c r="O43" s="14">
        <f t="shared" si="15"/>
        <v>0</v>
      </c>
      <c r="P43" s="14">
        <f t="shared" si="16"/>
        <v>0</v>
      </c>
      <c r="Q43" s="14"/>
      <c r="R43" s="23">
        <f t="shared" si="14"/>
        <v>0</v>
      </c>
      <c r="S43" s="10"/>
      <c r="T43" s="10"/>
      <c r="U43" s="10"/>
    </row>
    <row r="44" spans="1:21" x14ac:dyDescent="0.2">
      <c r="A44" s="289"/>
      <c r="B44" s="133"/>
      <c r="C44" s="76" t="s">
        <v>271</v>
      </c>
      <c r="D44" s="77">
        <v>0</v>
      </c>
      <c r="E44" s="14"/>
      <c r="F44" s="14"/>
      <c r="G44" s="14"/>
      <c r="H44" s="30">
        <f t="shared" si="12"/>
        <v>0</v>
      </c>
      <c r="I44" s="14"/>
      <c r="J44" s="14"/>
      <c r="K44" s="30">
        <f t="shared" si="13"/>
        <v>0</v>
      </c>
      <c r="L44" s="14"/>
      <c r="M44" s="14"/>
      <c r="N44" s="14"/>
      <c r="O44" s="14">
        <f t="shared" si="15"/>
        <v>0</v>
      </c>
      <c r="P44" s="14">
        <f t="shared" si="16"/>
        <v>0</v>
      </c>
      <c r="Q44" s="14"/>
      <c r="R44" s="23">
        <f t="shared" si="14"/>
        <v>0</v>
      </c>
      <c r="S44" s="10"/>
      <c r="T44" s="10"/>
      <c r="U44" s="10"/>
    </row>
    <row r="45" spans="1:21" x14ac:dyDescent="0.2">
      <c r="A45" s="289"/>
      <c r="B45" s="133"/>
      <c r="C45" s="76" t="s">
        <v>292</v>
      </c>
      <c r="D45" s="77">
        <v>0</v>
      </c>
      <c r="E45" s="14"/>
      <c r="F45" s="14"/>
      <c r="G45" s="14"/>
      <c r="H45" s="30">
        <f t="shared" si="12"/>
        <v>0</v>
      </c>
      <c r="I45" s="14"/>
      <c r="J45" s="14"/>
      <c r="K45" s="30">
        <f t="shared" si="13"/>
        <v>0</v>
      </c>
      <c r="L45" s="14"/>
      <c r="M45" s="14"/>
      <c r="N45" s="14"/>
      <c r="O45" s="14">
        <f t="shared" si="15"/>
        <v>0</v>
      </c>
      <c r="P45" s="14">
        <f t="shared" si="16"/>
        <v>0</v>
      </c>
      <c r="Q45" s="14"/>
      <c r="R45" s="23">
        <f t="shared" si="14"/>
        <v>0</v>
      </c>
      <c r="S45" s="10"/>
      <c r="T45" s="10"/>
      <c r="U45" s="10"/>
    </row>
    <row r="46" spans="1:21" x14ac:dyDescent="0.2">
      <c r="A46" s="289"/>
      <c r="B46" s="134"/>
      <c r="C46" s="76" t="s">
        <v>422</v>
      </c>
      <c r="D46" s="77">
        <v>0</v>
      </c>
      <c r="E46" s="14"/>
      <c r="F46" s="14"/>
      <c r="G46" s="14"/>
      <c r="H46" s="30">
        <f t="shared" si="12"/>
        <v>0</v>
      </c>
      <c r="I46" s="14"/>
      <c r="J46" s="14"/>
      <c r="K46" s="30">
        <f t="shared" si="13"/>
        <v>0</v>
      </c>
      <c r="L46" s="14"/>
      <c r="M46" s="14"/>
      <c r="N46" s="14"/>
      <c r="O46" s="14">
        <f t="shared" si="15"/>
        <v>0</v>
      </c>
      <c r="P46" s="14">
        <f t="shared" si="16"/>
        <v>0</v>
      </c>
      <c r="Q46" s="14"/>
      <c r="R46" s="23">
        <f t="shared" si="14"/>
        <v>0</v>
      </c>
      <c r="S46" s="10"/>
      <c r="T46" s="10"/>
      <c r="U46" s="10"/>
    </row>
    <row r="47" spans="1:21" x14ac:dyDescent="0.2">
      <c r="A47" s="289"/>
      <c r="B47" s="133" t="s">
        <v>41</v>
      </c>
      <c r="C47" s="76" t="s">
        <v>31</v>
      </c>
      <c r="D47" s="77">
        <v>3</v>
      </c>
      <c r="E47" s="14"/>
      <c r="F47" s="14"/>
      <c r="G47" s="14"/>
      <c r="H47" s="30">
        <f t="shared" si="12"/>
        <v>0</v>
      </c>
      <c r="I47" s="14"/>
      <c r="J47" s="14"/>
      <c r="K47" s="30">
        <f t="shared" si="13"/>
        <v>0</v>
      </c>
      <c r="L47" s="14">
        <v>465</v>
      </c>
      <c r="M47" s="14">
        <v>235</v>
      </c>
      <c r="N47" s="14">
        <v>225</v>
      </c>
      <c r="O47" s="14">
        <f t="shared" si="15"/>
        <v>925</v>
      </c>
      <c r="P47" s="14">
        <f t="shared" si="16"/>
        <v>925</v>
      </c>
      <c r="Q47" s="14"/>
      <c r="R47" s="23">
        <f t="shared" si="14"/>
        <v>925</v>
      </c>
      <c r="S47" s="10"/>
      <c r="T47" s="10"/>
      <c r="U47" s="10"/>
    </row>
    <row r="48" spans="1:21" x14ac:dyDescent="0.2">
      <c r="A48" s="289"/>
      <c r="B48" s="133"/>
      <c r="C48" s="76" t="s">
        <v>25</v>
      </c>
      <c r="D48" s="77">
        <v>3</v>
      </c>
      <c r="E48" s="14"/>
      <c r="F48" s="14"/>
      <c r="G48" s="14"/>
      <c r="H48" s="30">
        <f t="shared" si="12"/>
        <v>0</v>
      </c>
      <c r="I48" s="14"/>
      <c r="J48" s="14"/>
      <c r="K48" s="30">
        <f t="shared" si="13"/>
        <v>0</v>
      </c>
      <c r="L48" s="14">
        <v>2</v>
      </c>
      <c r="M48" s="14">
        <v>8</v>
      </c>
      <c r="N48" s="14">
        <v>5.82</v>
      </c>
      <c r="O48" s="14">
        <f t="shared" si="15"/>
        <v>15.82</v>
      </c>
      <c r="P48" s="14">
        <f t="shared" si="16"/>
        <v>15.82</v>
      </c>
      <c r="Q48" s="14"/>
      <c r="R48" s="23">
        <f t="shared" si="14"/>
        <v>15.82</v>
      </c>
      <c r="S48" s="10"/>
      <c r="T48" s="10"/>
      <c r="U48" s="10"/>
    </row>
    <row r="49" spans="1:21" x14ac:dyDescent="0.2">
      <c r="A49" s="289"/>
      <c r="B49" s="133"/>
      <c r="C49" s="76" t="s">
        <v>32</v>
      </c>
      <c r="D49" s="77">
        <v>0</v>
      </c>
      <c r="E49" s="14"/>
      <c r="F49" s="14"/>
      <c r="G49" s="14"/>
      <c r="H49" s="30">
        <f t="shared" si="12"/>
        <v>0</v>
      </c>
      <c r="I49" s="14"/>
      <c r="J49" s="14"/>
      <c r="K49" s="30">
        <f t="shared" si="13"/>
        <v>0</v>
      </c>
      <c r="L49" s="14"/>
      <c r="M49" s="14"/>
      <c r="N49" s="14"/>
      <c r="O49" s="14">
        <f t="shared" si="15"/>
        <v>0</v>
      </c>
      <c r="P49" s="14">
        <f t="shared" si="16"/>
        <v>0</v>
      </c>
      <c r="Q49" s="14"/>
      <c r="R49" s="23">
        <f t="shared" si="14"/>
        <v>0</v>
      </c>
      <c r="S49" s="10"/>
      <c r="T49" s="10"/>
      <c r="U49" s="10"/>
    </row>
    <row r="50" spans="1:21" x14ac:dyDescent="0.2">
      <c r="A50" s="289"/>
      <c r="B50" s="133"/>
      <c r="C50" s="76" t="s">
        <v>34</v>
      </c>
      <c r="D50" s="77">
        <v>17</v>
      </c>
      <c r="E50" s="14"/>
      <c r="F50" s="14"/>
      <c r="G50" s="14"/>
      <c r="H50" s="30">
        <f t="shared" si="12"/>
        <v>0</v>
      </c>
      <c r="I50" s="14">
        <v>0.36</v>
      </c>
      <c r="J50" s="14"/>
      <c r="K50" s="30">
        <f t="shared" si="13"/>
        <v>0.36</v>
      </c>
      <c r="L50" s="14">
        <v>31.32</v>
      </c>
      <c r="M50" s="14">
        <v>49.97</v>
      </c>
      <c r="N50" s="14">
        <v>60.09</v>
      </c>
      <c r="O50" s="14">
        <f t="shared" si="15"/>
        <v>141.38</v>
      </c>
      <c r="P50" s="14">
        <f t="shared" si="16"/>
        <v>141.74</v>
      </c>
      <c r="Q50" s="14"/>
      <c r="R50" s="23">
        <f t="shared" si="14"/>
        <v>141.74</v>
      </c>
      <c r="S50" s="10"/>
      <c r="T50" s="10"/>
      <c r="U50" s="10"/>
    </row>
    <row r="51" spans="1:21" x14ac:dyDescent="0.2">
      <c r="A51" s="289"/>
      <c r="B51" s="133"/>
      <c r="C51" s="76" t="s">
        <v>35</v>
      </c>
      <c r="D51" s="77">
        <v>17</v>
      </c>
      <c r="E51" s="14"/>
      <c r="F51" s="14"/>
      <c r="G51" s="14"/>
      <c r="H51" s="30">
        <f t="shared" si="12"/>
        <v>0</v>
      </c>
      <c r="I51" s="14"/>
      <c r="J51" s="14"/>
      <c r="K51" s="30">
        <f t="shared" si="13"/>
        <v>0</v>
      </c>
      <c r="L51" s="14">
        <v>66.510000000000005</v>
      </c>
      <c r="M51" s="14">
        <v>40.85</v>
      </c>
      <c r="N51" s="14">
        <v>54.17</v>
      </c>
      <c r="O51" s="14">
        <f t="shared" si="15"/>
        <v>161.53000000000003</v>
      </c>
      <c r="P51" s="14">
        <f t="shared" si="16"/>
        <v>161.53000000000003</v>
      </c>
      <c r="Q51" s="14"/>
      <c r="R51" s="23">
        <f t="shared" si="14"/>
        <v>161.53000000000003</v>
      </c>
      <c r="S51" s="10"/>
      <c r="T51" s="10"/>
      <c r="U51" s="10"/>
    </row>
    <row r="52" spans="1:21" x14ac:dyDescent="0.2">
      <c r="A52" s="289"/>
      <c r="B52" s="133"/>
      <c r="C52" s="76" t="s">
        <v>36</v>
      </c>
      <c r="D52" s="77">
        <v>27</v>
      </c>
      <c r="E52" s="14"/>
      <c r="F52" s="14"/>
      <c r="G52" s="14"/>
      <c r="H52" s="30">
        <f t="shared" si="12"/>
        <v>0</v>
      </c>
      <c r="I52" s="14">
        <v>0.7</v>
      </c>
      <c r="J52" s="14"/>
      <c r="K52" s="30">
        <f t="shared" si="13"/>
        <v>0.7</v>
      </c>
      <c r="L52" s="14">
        <v>39.799999999999997</v>
      </c>
      <c r="M52" s="14">
        <v>41.03</v>
      </c>
      <c r="N52" s="14">
        <v>50.29</v>
      </c>
      <c r="O52" s="14">
        <f t="shared" si="15"/>
        <v>131.12</v>
      </c>
      <c r="P52" s="14">
        <f t="shared" si="16"/>
        <v>131.82</v>
      </c>
      <c r="Q52" s="14"/>
      <c r="R52" s="23">
        <f t="shared" si="14"/>
        <v>131.82</v>
      </c>
      <c r="S52" s="10"/>
      <c r="T52" s="10"/>
      <c r="U52" s="10"/>
    </row>
    <row r="53" spans="1:21" x14ac:dyDescent="0.2">
      <c r="A53" s="289"/>
      <c r="B53" s="134"/>
      <c r="C53" s="76" t="s">
        <v>41</v>
      </c>
      <c r="D53" s="77">
        <v>7</v>
      </c>
      <c r="E53" s="14"/>
      <c r="F53" s="14"/>
      <c r="G53" s="14"/>
      <c r="H53" s="30">
        <f t="shared" si="12"/>
        <v>0</v>
      </c>
      <c r="I53" s="14"/>
      <c r="J53" s="14"/>
      <c r="K53" s="30">
        <f t="shared" si="13"/>
        <v>0</v>
      </c>
      <c r="L53" s="14">
        <v>592</v>
      </c>
      <c r="M53" s="14">
        <v>1234</v>
      </c>
      <c r="N53" s="14">
        <v>814</v>
      </c>
      <c r="O53" s="14">
        <f t="shared" si="15"/>
        <v>2640</v>
      </c>
      <c r="P53" s="14">
        <f t="shared" si="16"/>
        <v>2640</v>
      </c>
      <c r="Q53" s="14"/>
      <c r="R53" s="23">
        <f t="shared" si="14"/>
        <v>2640</v>
      </c>
      <c r="S53" s="10"/>
      <c r="T53" s="10"/>
      <c r="U53" s="10"/>
    </row>
    <row r="54" spans="1:21" x14ac:dyDescent="0.2">
      <c r="A54" s="289"/>
      <c r="B54" s="133" t="s">
        <v>46</v>
      </c>
      <c r="C54" s="76" t="s">
        <v>27</v>
      </c>
      <c r="D54" s="77">
        <v>29</v>
      </c>
      <c r="E54" s="14"/>
      <c r="F54" s="14">
        <v>2</v>
      </c>
      <c r="G54" s="14">
        <v>6</v>
      </c>
      <c r="H54" s="30">
        <f t="shared" si="12"/>
        <v>8</v>
      </c>
      <c r="I54" s="14">
        <v>78.010000000000005</v>
      </c>
      <c r="J54" s="14"/>
      <c r="K54" s="30">
        <f t="shared" si="13"/>
        <v>86.01</v>
      </c>
      <c r="L54" s="14">
        <v>3051.04</v>
      </c>
      <c r="M54" s="14">
        <v>2391.65</v>
      </c>
      <c r="N54" s="14">
        <v>1537.47</v>
      </c>
      <c r="O54" s="14">
        <f t="shared" si="15"/>
        <v>6980.1600000000008</v>
      </c>
      <c r="P54" s="14">
        <f t="shared" si="16"/>
        <v>7066.170000000001</v>
      </c>
      <c r="Q54" s="14">
        <v>31</v>
      </c>
      <c r="R54" s="23">
        <f t="shared" si="14"/>
        <v>7097.170000000001</v>
      </c>
      <c r="S54" s="10"/>
      <c r="T54" s="10"/>
      <c r="U54" s="10"/>
    </row>
    <row r="55" spans="1:21" x14ac:dyDescent="0.2">
      <c r="A55" s="289"/>
      <c r="B55" s="133"/>
      <c r="C55" s="78" t="s">
        <v>318</v>
      </c>
      <c r="D55" s="79"/>
      <c r="E55" s="36"/>
      <c r="F55" s="36"/>
      <c r="G55" s="36"/>
      <c r="H55" s="65"/>
      <c r="I55" s="36"/>
      <c r="J55" s="36"/>
      <c r="K55" s="65"/>
      <c r="L55" s="36"/>
      <c r="M55" s="36"/>
      <c r="N55" s="36"/>
      <c r="O55" s="36"/>
      <c r="P55" s="36"/>
      <c r="Q55" s="36"/>
      <c r="R55" s="80"/>
      <c r="S55" s="10"/>
      <c r="T55" s="10"/>
      <c r="U55" s="10"/>
    </row>
    <row r="56" spans="1:21" x14ac:dyDescent="0.2">
      <c r="A56" s="289"/>
      <c r="B56" s="133"/>
      <c r="C56" s="76" t="s">
        <v>39</v>
      </c>
      <c r="D56" s="77">
        <v>0</v>
      </c>
      <c r="E56" s="14"/>
      <c r="F56" s="14"/>
      <c r="G56" s="14"/>
      <c r="H56" s="30">
        <f t="shared" si="12"/>
        <v>0</v>
      </c>
      <c r="I56" s="14"/>
      <c r="J56" s="14"/>
      <c r="K56" s="30">
        <f t="shared" si="13"/>
        <v>0</v>
      </c>
      <c r="L56" s="14"/>
      <c r="M56" s="14"/>
      <c r="N56" s="14"/>
      <c r="O56" s="14">
        <f t="shared" si="15"/>
        <v>0</v>
      </c>
      <c r="P56" s="14">
        <f t="shared" si="16"/>
        <v>0</v>
      </c>
      <c r="Q56" s="14"/>
      <c r="R56" s="23">
        <f t="shared" si="14"/>
        <v>0</v>
      </c>
      <c r="S56" s="10"/>
      <c r="T56" s="10"/>
      <c r="U56" s="10"/>
    </row>
    <row r="57" spans="1:21" x14ac:dyDescent="0.2">
      <c r="A57" s="289"/>
      <c r="B57" s="133"/>
      <c r="C57" s="76" t="s">
        <v>40</v>
      </c>
      <c r="D57" s="77">
        <v>92</v>
      </c>
      <c r="E57" s="14"/>
      <c r="F57" s="14">
        <v>0.5</v>
      </c>
      <c r="G57" s="14"/>
      <c r="H57" s="30">
        <f t="shared" si="12"/>
        <v>0.5</v>
      </c>
      <c r="I57" s="14">
        <v>17.16</v>
      </c>
      <c r="J57" s="14"/>
      <c r="K57" s="30">
        <f t="shared" si="13"/>
        <v>17.66</v>
      </c>
      <c r="L57" s="14">
        <v>5071.6099999999997</v>
      </c>
      <c r="M57" s="14">
        <v>1465.95</v>
      </c>
      <c r="N57" s="14">
        <v>1340.75</v>
      </c>
      <c r="O57" s="14">
        <f t="shared" si="15"/>
        <v>7878.3099999999995</v>
      </c>
      <c r="P57" s="14">
        <f t="shared" si="16"/>
        <v>7895.9699999999993</v>
      </c>
      <c r="Q57" s="14">
        <v>2.0099999999999998</v>
      </c>
      <c r="R57" s="23">
        <f t="shared" si="14"/>
        <v>7897.98</v>
      </c>
      <c r="S57" s="10"/>
      <c r="T57" s="10"/>
      <c r="U57" s="10"/>
    </row>
    <row r="58" spans="1:21" x14ac:dyDescent="0.2">
      <c r="A58" s="289"/>
      <c r="B58" s="133"/>
      <c r="C58" s="76" t="s">
        <v>42</v>
      </c>
      <c r="D58" s="77">
        <v>9</v>
      </c>
      <c r="E58" s="14"/>
      <c r="F58" s="14"/>
      <c r="G58" s="14"/>
      <c r="H58" s="30">
        <f t="shared" si="12"/>
        <v>0</v>
      </c>
      <c r="I58" s="14">
        <v>25.8</v>
      </c>
      <c r="J58" s="14"/>
      <c r="K58" s="30">
        <f t="shared" si="13"/>
        <v>25.8</v>
      </c>
      <c r="L58" s="14">
        <v>15.1</v>
      </c>
      <c r="M58" s="14">
        <v>22.8</v>
      </c>
      <c r="N58" s="14">
        <v>35.950000000000003</v>
      </c>
      <c r="O58" s="14">
        <f t="shared" si="15"/>
        <v>73.849999999999994</v>
      </c>
      <c r="P58" s="14">
        <f t="shared" si="16"/>
        <v>99.649999999999991</v>
      </c>
      <c r="Q58" s="14">
        <v>0.05</v>
      </c>
      <c r="R58" s="23">
        <f t="shared" si="14"/>
        <v>99.699999999999989</v>
      </c>
      <c r="S58" s="10"/>
      <c r="T58" s="10"/>
      <c r="U58" s="10"/>
    </row>
    <row r="59" spans="1:21" x14ac:dyDescent="0.2">
      <c r="A59" s="289"/>
      <c r="B59" s="133"/>
      <c r="C59" s="76" t="s">
        <v>46</v>
      </c>
      <c r="D59" s="77">
        <v>236</v>
      </c>
      <c r="E59" s="14">
        <v>6.1</v>
      </c>
      <c r="F59" s="14">
        <v>72.03</v>
      </c>
      <c r="G59" s="14">
        <v>184.3</v>
      </c>
      <c r="H59" s="30">
        <f t="shared" si="12"/>
        <v>262.43</v>
      </c>
      <c r="I59" s="14">
        <v>136.72999999999999</v>
      </c>
      <c r="J59" s="14"/>
      <c r="K59" s="30">
        <f t="shared" si="13"/>
        <v>399.15999999999997</v>
      </c>
      <c r="L59" s="14">
        <v>39.82</v>
      </c>
      <c r="M59" s="14">
        <v>194.83</v>
      </c>
      <c r="N59" s="14">
        <v>255.75</v>
      </c>
      <c r="O59" s="14">
        <f t="shared" si="15"/>
        <v>490.4</v>
      </c>
      <c r="P59" s="14">
        <f t="shared" si="16"/>
        <v>889.56</v>
      </c>
      <c r="Q59" s="14">
        <v>106.17</v>
      </c>
      <c r="R59" s="23">
        <f t="shared" si="14"/>
        <v>995.7299999999999</v>
      </c>
      <c r="S59" s="10"/>
      <c r="T59" s="10"/>
      <c r="U59" s="10"/>
    </row>
    <row r="60" spans="1:21" x14ac:dyDescent="0.2">
      <c r="A60" s="289"/>
      <c r="B60" s="133"/>
      <c r="C60" s="76" t="s">
        <v>47</v>
      </c>
      <c r="D60" s="77">
        <v>61</v>
      </c>
      <c r="E60" s="14"/>
      <c r="F60" s="14"/>
      <c r="G60" s="14"/>
      <c r="H60" s="30">
        <f t="shared" si="12"/>
        <v>0</v>
      </c>
      <c r="I60" s="14">
        <v>9.66</v>
      </c>
      <c r="J60" s="14"/>
      <c r="K60" s="30">
        <f t="shared" si="13"/>
        <v>9.66</v>
      </c>
      <c r="L60" s="14">
        <v>3.1</v>
      </c>
      <c r="M60" s="14">
        <v>64.709999999999994</v>
      </c>
      <c r="N60" s="14">
        <v>120.39</v>
      </c>
      <c r="O60" s="14">
        <f t="shared" si="15"/>
        <v>188.2</v>
      </c>
      <c r="P60" s="14">
        <f t="shared" si="16"/>
        <v>197.85999999999999</v>
      </c>
      <c r="Q60" s="14">
        <v>0.4</v>
      </c>
      <c r="R60" s="23">
        <f t="shared" si="14"/>
        <v>198.26</v>
      </c>
      <c r="S60" s="10"/>
      <c r="T60" s="10"/>
      <c r="U60" s="10"/>
    </row>
    <row r="61" spans="1:21" x14ac:dyDescent="0.2">
      <c r="A61" s="289"/>
      <c r="B61" s="133"/>
      <c r="C61" s="76" t="s">
        <v>303</v>
      </c>
      <c r="D61" s="77">
        <v>379</v>
      </c>
      <c r="E61" s="14">
        <v>0.93</v>
      </c>
      <c r="F61" s="14">
        <v>26.67</v>
      </c>
      <c r="G61" s="14">
        <v>3.76</v>
      </c>
      <c r="H61" s="30">
        <f t="shared" si="12"/>
        <v>31.36</v>
      </c>
      <c r="I61" s="14">
        <v>17.88</v>
      </c>
      <c r="J61" s="14"/>
      <c r="K61" s="30">
        <f t="shared" si="13"/>
        <v>49.239999999999995</v>
      </c>
      <c r="L61" s="14">
        <v>83.96</v>
      </c>
      <c r="M61" s="14">
        <v>208.77</v>
      </c>
      <c r="N61" s="14">
        <v>382.7</v>
      </c>
      <c r="O61" s="14">
        <f t="shared" si="15"/>
        <v>675.43000000000006</v>
      </c>
      <c r="P61" s="14">
        <f t="shared" si="16"/>
        <v>724.67000000000007</v>
      </c>
      <c r="Q61" s="14">
        <v>0.33</v>
      </c>
      <c r="R61" s="23">
        <f t="shared" si="14"/>
        <v>725.00000000000011</v>
      </c>
      <c r="S61" s="10"/>
      <c r="T61" s="10"/>
      <c r="U61" s="10"/>
    </row>
    <row r="62" spans="1:21" x14ac:dyDescent="0.2">
      <c r="A62" s="289"/>
      <c r="B62" s="134"/>
      <c r="C62" s="76" t="s">
        <v>343</v>
      </c>
      <c r="D62" s="77">
        <v>0</v>
      </c>
      <c r="E62" s="14"/>
      <c r="F62" s="14"/>
      <c r="G62" s="14"/>
      <c r="H62" s="30">
        <f t="shared" si="12"/>
        <v>0</v>
      </c>
      <c r="I62" s="14"/>
      <c r="J62" s="14"/>
      <c r="K62" s="30">
        <f t="shared" si="13"/>
        <v>0</v>
      </c>
      <c r="L62" s="14"/>
      <c r="M62" s="14"/>
      <c r="N62" s="14"/>
      <c r="O62" s="14">
        <f t="shared" si="15"/>
        <v>0</v>
      </c>
      <c r="P62" s="14">
        <f t="shared" si="16"/>
        <v>0</v>
      </c>
      <c r="Q62" s="14"/>
      <c r="R62" s="23">
        <f t="shared" si="14"/>
        <v>0</v>
      </c>
      <c r="S62" s="10"/>
      <c r="T62" s="10"/>
      <c r="U62" s="10"/>
    </row>
    <row r="63" spans="1:21" x14ac:dyDescent="0.2">
      <c r="A63" s="289"/>
      <c r="B63" s="133" t="s">
        <v>44</v>
      </c>
      <c r="C63" s="76" t="s">
        <v>23</v>
      </c>
      <c r="D63" s="77">
        <v>11</v>
      </c>
      <c r="E63" s="14">
        <v>0.25</v>
      </c>
      <c r="F63" s="14">
        <v>1.4</v>
      </c>
      <c r="G63" s="14">
        <v>0.04</v>
      </c>
      <c r="H63" s="30">
        <f t="shared" si="12"/>
        <v>1.69</v>
      </c>
      <c r="I63" s="14"/>
      <c r="J63" s="14"/>
      <c r="K63" s="30">
        <f t="shared" si="13"/>
        <v>1.69</v>
      </c>
      <c r="L63" s="14"/>
      <c r="M63" s="14">
        <v>1.21</v>
      </c>
      <c r="N63" s="14">
        <v>5.51</v>
      </c>
      <c r="O63" s="14">
        <f t="shared" si="15"/>
        <v>6.72</v>
      </c>
      <c r="P63" s="14">
        <f t="shared" si="16"/>
        <v>8.41</v>
      </c>
      <c r="Q63" s="14">
        <v>0.3</v>
      </c>
      <c r="R63" s="23">
        <f t="shared" si="14"/>
        <v>8.7100000000000009</v>
      </c>
      <c r="S63" s="10"/>
      <c r="T63" s="10"/>
      <c r="U63" s="10"/>
    </row>
    <row r="64" spans="1:21" x14ac:dyDescent="0.2">
      <c r="A64" s="289"/>
      <c r="B64" s="133"/>
      <c r="C64" s="76" t="s">
        <v>26</v>
      </c>
      <c r="D64" s="77">
        <v>19</v>
      </c>
      <c r="E64" s="14">
        <v>0.03</v>
      </c>
      <c r="F64" s="14"/>
      <c r="G64" s="14">
        <v>0.2</v>
      </c>
      <c r="H64" s="30">
        <f t="shared" ref="H64:H69" si="17">SUM(E64:G64)</f>
        <v>0.23</v>
      </c>
      <c r="I64" s="14">
        <v>1.85</v>
      </c>
      <c r="J64" s="14"/>
      <c r="K64" s="30">
        <f t="shared" si="13"/>
        <v>2.08</v>
      </c>
      <c r="L64" s="14">
        <v>38</v>
      </c>
      <c r="M64" s="14">
        <v>50.16</v>
      </c>
      <c r="N64" s="14">
        <v>15.05</v>
      </c>
      <c r="O64" s="14">
        <f t="shared" si="15"/>
        <v>103.21</v>
      </c>
      <c r="P64" s="14">
        <f t="shared" si="16"/>
        <v>105.28999999999999</v>
      </c>
      <c r="Q64" s="14">
        <v>0.02</v>
      </c>
      <c r="R64" s="23">
        <f t="shared" si="14"/>
        <v>105.30999999999999</v>
      </c>
      <c r="S64" s="10"/>
      <c r="T64" s="10"/>
      <c r="U64" s="10"/>
    </row>
    <row r="65" spans="1:21" x14ac:dyDescent="0.2">
      <c r="A65" s="289"/>
      <c r="B65" s="133"/>
      <c r="C65" s="76" t="s">
        <v>29</v>
      </c>
      <c r="D65" s="77">
        <v>19</v>
      </c>
      <c r="E65" s="14">
        <v>2.62</v>
      </c>
      <c r="F65" s="14"/>
      <c r="G65" s="14">
        <v>1.17</v>
      </c>
      <c r="H65" s="30">
        <f t="shared" si="17"/>
        <v>3.79</v>
      </c>
      <c r="I65" s="14">
        <v>8</v>
      </c>
      <c r="J65" s="14"/>
      <c r="K65" s="30">
        <f>+SUM(H65:J65)</f>
        <v>11.79</v>
      </c>
      <c r="L65" s="14">
        <v>2</v>
      </c>
      <c r="M65" s="14">
        <v>7.57</v>
      </c>
      <c r="N65" s="14">
        <v>6.02</v>
      </c>
      <c r="O65" s="14">
        <f t="shared" si="15"/>
        <v>15.59</v>
      </c>
      <c r="P65" s="14">
        <f t="shared" si="16"/>
        <v>27.38</v>
      </c>
      <c r="Q65" s="14"/>
      <c r="R65" s="23">
        <f>+SUM(P65:Q65)</f>
        <v>27.38</v>
      </c>
      <c r="S65" s="10"/>
      <c r="T65" s="10"/>
      <c r="U65" s="10"/>
    </row>
    <row r="66" spans="1:21" x14ac:dyDescent="0.2">
      <c r="A66" s="289"/>
      <c r="B66" s="133"/>
      <c r="C66" s="76" t="s">
        <v>30</v>
      </c>
      <c r="D66" s="77">
        <v>21</v>
      </c>
      <c r="E66" s="14">
        <v>6.26</v>
      </c>
      <c r="F66" s="14">
        <v>1.41</v>
      </c>
      <c r="G66" s="14"/>
      <c r="H66" s="30">
        <f t="shared" si="17"/>
        <v>7.67</v>
      </c>
      <c r="I66" s="14">
        <v>7.52</v>
      </c>
      <c r="J66" s="14"/>
      <c r="K66" s="30">
        <f>+SUM(H66:J66)</f>
        <v>15.19</v>
      </c>
      <c r="L66" s="14"/>
      <c r="M66" s="14">
        <v>7.48</v>
      </c>
      <c r="N66" s="14">
        <v>7.25</v>
      </c>
      <c r="O66" s="14">
        <f>+SUM(L66:N66)</f>
        <v>14.73</v>
      </c>
      <c r="P66" s="14">
        <f>+SUM(K66+O66)</f>
        <v>29.92</v>
      </c>
      <c r="Q66" s="14">
        <v>5.5</v>
      </c>
      <c r="R66" s="23">
        <f>+SUM(P66:Q66)</f>
        <v>35.42</v>
      </c>
      <c r="S66" s="10"/>
      <c r="T66" s="10"/>
      <c r="U66" s="10"/>
    </row>
    <row r="67" spans="1:21" x14ac:dyDescent="0.2">
      <c r="A67" s="289"/>
      <c r="B67" s="133"/>
      <c r="C67" s="76" t="s">
        <v>44</v>
      </c>
      <c r="D67" s="77">
        <v>52</v>
      </c>
      <c r="E67" s="14">
        <v>2.81</v>
      </c>
      <c r="F67" s="14">
        <v>1.56</v>
      </c>
      <c r="G67" s="14">
        <v>1.5</v>
      </c>
      <c r="H67" s="30">
        <f t="shared" si="17"/>
        <v>5.87</v>
      </c>
      <c r="I67" s="14">
        <v>407.3</v>
      </c>
      <c r="J67" s="14"/>
      <c r="K67" s="30">
        <f>+SUM(H67:J67)</f>
        <v>413.17</v>
      </c>
      <c r="L67" s="14">
        <v>88.1</v>
      </c>
      <c r="M67" s="14">
        <v>590.87</v>
      </c>
      <c r="N67" s="14">
        <v>550.15</v>
      </c>
      <c r="O67" s="14">
        <f>+SUM(L67:N67)</f>
        <v>1229.1199999999999</v>
      </c>
      <c r="P67" s="14">
        <f>+SUM(K67+O67)</f>
        <v>1642.29</v>
      </c>
      <c r="Q67" s="14">
        <v>0.64</v>
      </c>
      <c r="R67" s="23">
        <f>+SUM(P67:Q67)</f>
        <v>1642.93</v>
      </c>
      <c r="S67" s="10"/>
      <c r="T67" s="10"/>
      <c r="U67" s="10"/>
    </row>
    <row r="68" spans="1:21" x14ac:dyDescent="0.2">
      <c r="A68" s="289"/>
      <c r="B68" s="134"/>
      <c r="C68" s="76" t="s">
        <v>45</v>
      </c>
      <c r="D68" s="77">
        <v>6</v>
      </c>
      <c r="E68" s="14"/>
      <c r="F68" s="14"/>
      <c r="G68" s="14"/>
      <c r="H68" s="30">
        <f t="shared" si="17"/>
        <v>0</v>
      </c>
      <c r="I68" s="14">
        <v>48.03</v>
      </c>
      <c r="J68" s="14"/>
      <c r="K68" s="30">
        <f>+SUM(H68:J68)</f>
        <v>48.03</v>
      </c>
      <c r="L68" s="14">
        <v>117</v>
      </c>
      <c r="M68" s="14">
        <v>175.98</v>
      </c>
      <c r="N68" s="14">
        <v>306.7</v>
      </c>
      <c r="O68" s="14">
        <f>+SUM(L68:N68)</f>
        <v>599.68000000000006</v>
      </c>
      <c r="P68" s="14">
        <f>+SUM(K68+O68)</f>
        <v>647.71</v>
      </c>
      <c r="Q68" s="14">
        <v>18</v>
      </c>
      <c r="R68" s="23">
        <f>+SUM(P68:Q68)</f>
        <v>665.71</v>
      </c>
      <c r="S68" s="10"/>
      <c r="T68" s="10"/>
      <c r="U68" s="10"/>
    </row>
    <row r="69" spans="1:21" x14ac:dyDescent="0.2">
      <c r="A69" s="291"/>
      <c r="B69" s="133" t="s">
        <v>363</v>
      </c>
      <c r="C69" s="82" t="s">
        <v>363</v>
      </c>
      <c r="D69" s="83">
        <v>10</v>
      </c>
      <c r="E69" s="17"/>
      <c r="F69" s="17"/>
      <c r="G69" s="17"/>
      <c r="H69" s="32">
        <f t="shared" si="17"/>
        <v>0</v>
      </c>
      <c r="I69" s="17">
        <v>4.9000000000000004</v>
      </c>
      <c r="J69" s="17"/>
      <c r="K69" s="32">
        <f>+SUM(H69:J69)</f>
        <v>4.9000000000000004</v>
      </c>
      <c r="L69" s="17"/>
      <c r="M69" s="17">
        <v>11</v>
      </c>
      <c r="N69" s="17">
        <v>2434.1999999999998</v>
      </c>
      <c r="O69" s="17">
        <f>+SUM(L69:N69)</f>
        <v>2445.1999999999998</v>
      </c>
      <c r="P69" s="17">
        <f>+SUM(K69+O69)</f>
        <v>2450.1</v>
      </c>
      <c r="Q69" s="17">
        <v>4</v>
      </c>
      <c r="R69" s="84">
        <f>+SUM(P69:Q69)</f>
        <v>2454.1</v>
      </c>
      <c r="S69" s="10"/>
      <c r="T69" s="10"/>
      <c r="U69" s="10"/>
    </row>
    <row r="70" spans="1:21" ht="15" x14ac:dyDescent="0.25">
      <c r="A70" s="230" t="s">
        <v>0</v>
      </c>
      <c r="B70" s="231"/>
      <c r="C70" s="232" t="s">
        <v>0</v>
      </c>
      <c r="D70" s="53">
        <f>+SUM(D32:D69)</f>
        <v>1028</v>
      </c>
      <c r="E70" s="54">
        <f>SUM(E32:E69)</f>
        <v>18.999999999999996</v>
      </c>
      <c r="F70" s="54">
        <f>SUM(F32:F69)</f>
        <v>105.57000000000001</v>
      </c>
      <c r="G70" s="54">
        <f>SUM(G32:G69)</f>
        <v>196.96999999999997</v>
      </c>
      <c r="H70" s="54">
        <f>SUM(H32:H69)</f>
        <v>321.54000000000008</v>
      </c>
      <c r="I70" s="54">
        <f t="shared" ref="I70:R70" si="18">+SUM(I32:I69)</f>
        <v>763.9</v>
      </c>
      <c r="J70" s="54">
        <f t="shared" si="18"/>
        <v>0</v>
      </c>
      <c r="K70" s="54">
        <f t="shared" si="18"/>
        <v>1085.44</v>
      </c>
      <c r="L70" s="54">
        <f t="shared" si="18"/>
        <v>10009.01</v>
      </c>
      <c r="M70" s="54">
        <f t="shared" si="18"/>
        <v>7045.1799999999994</v>
      </c>
      <c r="N70" s="54">
        <f t="shared" si="18"/>
        <v>8398.4599999999991</v>
      </c>
      <c r="O70" s="54">
        <f t="shared" si="18"/>
        <v>25452.65</v>
      </c>
      <c r="P70" s="54">
        <f t="shared" si="18"/>
        <v>26538.090000000004</v>
      </c>
      <c r="Q70" s="54">
        <f t="shared" si="18"/>
        <v>168.42000000000002</v>
      </c>
      <c r="R70" s="55">
        <f t="shared" si="18"/>
        <v>26706.51</v>
      </c>
      <c r="S70" s="10"/>
      <c r="T70" s="10"/>
      <c r="U70" s="10"/>
    </row>
    <row r="71" spans="1:21" x14ac:dyDescent="0.2">
      <c r="A71" s="70" t="s">
        <v>5</v>
      </c>
      <c r="B71" s="288" t="s">
        <v>423</v>
      </c>
      <c r="C71" s="73" t="s">
        <v>77</v>
      </c>
      <c r="D71" s="61">
        <v>10</v>
      </c>
      <c r="E71" s="39"/>
      <c r="F71" s="39"/>
      <c r="G71" s="39"/>
      <c r="H71" s="48">
        <f t="shared" ref="H71:H103" si="19">SUM(E71:G71)</f>
        <v>0</v>
      </c>
      <c r="I71" s="39"/>
      <c r="J71" s="39"/>
      <c r="K71" s="48">
        <f t="shared" ref="K71:K103" si="20">+SUM(H71:J71)</f>
        <v>0</v>
      </c>
      <c r="L71" s="39">
        <v>15.5</v>
      </c>
      <c r="M71" s="39">
        <v>10.95</v>
      </c>
      <c r="N71" s="39">
        <v>4.8499999999999996</v>
      </c>
      <c r="O71" s="39">
        <f t="shared" ref="O71:O76" si="21">+SUM(L71:N71)</f>
        <v>31.299999999999997</v>
      </c>
      <c r="P71" s="39">
        <f t="shared" ref="P71:P76" si="22">+SUM(K71+O71)</f>
        <v>31.299999999999997</v>
      </c>
      <c r="Q71" s="39"/>
      <c r="R71" s="39">
        <f t="shared" ref="R71:R103" si="23">+SUM(P71:Q71)</f>
        <v>31.299999999999997</v>
      </c>
      <c r="S71" s="10"/>
      <c r="T71" s="10"/>
      <c r="U71" s="10"/>
    </row>
    <row r="72" spans="1:21" x14ac:dyDescent="0.2">
      <c r="A72" s="71"/>
      <c r="B72" s="289"/>
      <c r="C72" s="76" t="s">
        <v>61</v>
      </c>
      <c r="D72" s="34">
        <v>30</v>
      </c>
      <c r="E72" s="14"/>
      <c r="F72" s="14"/>
      <c r="G72" s="14"/>
      <c r="H72" s="30">
        <f t="shared" si="19"/>
        <v>0</v>
      </c>
      <c r="I72" s="14">
        <v>3.1</v>
      </c>
      <c r="J72" s="14"/>
      <c r="K72" s="30">
        <f t="shared" si="20"/>
        <v>3.1</v>
      </c>
      <c r="L72" s="14">
        <v>1.25</v>
      </c>
      <c r="M72" s="14">
        <v>420.95</v>
      </c>
      <c r="N72" s="14">
        <v>65.95</v>
      </c>
      <c r="O72" s="14">
        <f t="shared" si="21"/>
        <v>488.15</v>
      </c>
      <c r="P72" s="14">
        <f t="shared" si="22"/>
        <v>491.25</v>
      </c>
      <c r="Q72" s="14"/>
      <c r="R72" s="14">
        <f t="shared" si="23"/>
        <v>491.25</v>
      </c>
      <c r="S72" s="10"/>
      <c r="T72" s="10"/>
      <c r="U72" s="10"/>
    </row>
    <row r="73" spans="1:21" x14ac:dyDescent="0.2">
      <c r="A73" s="71"/>
      <c r="B73" s="289"/>
      <c r="C73" s="76" t="s">
        <v>56</v>
      </c>
      <c r="D73" s="34">
        <v>1</v>
      </c>
      <c r="E73" s="14"/>
      <c r="F73" s="14"/>
      <c r="G73" s="14"/>
      <c r="H73" s="30">
        <f t="shared" si="19"/>
        <v>0</v>
      </c>
      <c r="I73" s="14"/>
      <c r="J73" s="14"/>
      <c r="K73" s="30">
        <f t="shared" si="20"/>
        <v>0</v>
      </c>
      <c r="L73" s="14"/>
      <c r="M73" s="14">
        <v>0.05</v>
      </c>
      <c r="N73" s="14">
        <v>0.05</v>
      </c>
      <c r="O73" s="14">
        <f t="shared" si="21"/>
        <v>0.1</v>
      </c>
      <c r="P73" s="14">
        <f t="shared" si="22"/>
        <v>0.1</v>
      </c>
      <c r="Q73" s="14"/>
      <c r="R73" s="14">
        <f t="shared" si="23"/>
        <v>0.1</v>
      </c>
      <c r="S73" s="10"/>
      <c r="T73" s="10"/>
      <c r="U73" s="10"/>
    </row>
    <row r="74" spans="1:21" x14ac:dyDescent="0.2">
      <c r="A74" s="71"/>
      <c r="B74" s="289"/>
      <c r="C74" s="76" t="s">
        <v>50</v>
      </c>
      <c r="D74" s="34">
        <v>1</v>
      </c>
      <c r="E74" s="14"/>
      <c r="F74" s="14"/>
      <c r="G74" s="14"/>
      <c r="H74" s="30">
        <f t="shared" si="19"/>
        <v>0</v>
      </c>
      <c r="I74" s="14"/>
      <c r="J74" s="14"/>
      <c r="K74" s="30">
        <f t="shared" si="20"/>
        <v>0</v>
      </c>
      <c r="L74" s="14"/>
      <c r="M74" s="14">
        <v>0.4</v>
      </c>
      <c r="N74" s="14">
        <v>0.6</v>
      </c>
      <c r="O74" s="14">
        <f t="shared" si="21"/>
        <v>1</v>
      </c>
      <c r="P74" s="14">
        <f t="shared" si="22"/>
        <v>1</v>
      </c>
      <c r="Q74" s="14"/>
      <c r="R74" s="14">
        <f t="shared" si="23"/>
        <v>1</v>
      </c>
      <c r="S74" s="10"/>
      <c r="T74" s="10"/>
      <c r="U74" s="10"/>
    </row>
    <row r="75" spans="1:21" x14ac:dyDescent="0.2">
      <c r="A75" s="71"/>
      <c r="B75" s="289"/>
      <c r="C75" s="76" t="s">
        <v>64</v>
      </c>
      <c r="D75" s="34">
        <v>4</v>
      </c>
      <c r="E75" s="14"/>
      <c r="F75" s="14"/>
      <c r="G75" s="14"/>
      <c r="H75" s="30">
        <f t="shared" si="19"/>
        <v>0</v>
      </c>
      <c r="I75" s="14"/>
      <c r="J75" s="14"/>
      <c r="K75" s="30">
        <f t="shared" si="20"/>
        <v>0</v>
      </c>
      <c r="L75" s="14">
        <v>105</v>
      </c>
      <c r="M75" s="14">
        <v>610</v>
      </c>
      <c r="N75" s="14">
        <v>53.01</v>
      </c>
      <c r="O75" s="14">
        <f t="shared" si="21"/>
        <v>768.01</v>
      </c>
      <c r="P75" s="14">
        <f t="shared" si="22"/>
        <v>768.01</v>
      </c>
      <c r="Q75" s="14"/>
      <c r="R75" s="14">
        <f t="shared" si="23"/>
        <v>768.01</v>
      </c>
      <c r="S75" s="10"/>
      <c r="T75" s="10"/>
      <c r="U75" s="10"/>
    </row>
    <row r="76" spans="1:21" x14ac:dyDescent="0.2">
      <c r="A76" s="71"/>
      <c r="B76" s="289"/>
      <c r="C76" s="76" t="s">
        <v>79</v>
      </c>
      <c r="D76" s="34">
        <v>7</v>
      </c>
      <c r="E76" s="14"/>
      <c r="F76" s="14"/>
      <c r="G76" s="14"/>
      <c r="H76" s="30">
        <f t="shared" si="19"/>
        <v>0</v>
      </c>
      <c r="I76" s="14"/>
      <c r="J76" s="14">
        <v>10</v>
      </c>
      <c r="K76" s="30">
        <f t="shared" si="20"/>
        <v>10</v>
      </c>
      <c r="L76" s="14">
        <v>20</v>
      </c>
      <c r="M76" s="14">
        <v>29.5</v>
      </c>
      <c r="N76" s="14">
        <v>13.1</v>
      </c>
      <c r="O76" s="14">
        <f t="shared" si="21"/>
        <v>62.6</v>
      </c>
      <c r="P76" s="14">
        <f t="shared" si="22"/>
        <v>72.599999999999994</v>
      </c>
      <c r="Q76" s="14"/>
      <c r="R76" s="14">
        <f t="shared" si="23"/>
        <v>72.599999999999994</v>
      </c>
      <c r="S76" s="10"/>
      <c r="T76" s="10"/>
      <c r="U76" s="10"/>
    </row>
    <row r="77" spans="1:21" x14ac:dyDescent="0.2">
      <c r="A77" s="71"/>
      <c r="B77" s="289"/>
      <c r="C77" s="76" t="s">
        <v>67</v>
      </c>
      <c r="D77" s="34">
        <v>0</v>
      </c>
      <c r="E77" s="14"/>
      <c r="F77" s="14"/>
      <c r="G77" s="14"/>
      <c r="H77" s="30">
        <f t="shared" si="19"/>
        <v>0</v>
      </c>
      <c r="I77" s="14"/>
      <c r="J77" s="14"/>
      <c r="K77" s="30">
        <f t="shared" si="20"/>
        <v>0</v>
      </c>
      <c r="L77" s="14"/>
      <c r="M77" s="14"/>
      <c r="N77" s="14"/>
      <c r="O77" s="14">
        <f t="shared" ref="O77:O97" si="24">+SUM(L77:N77)</f>
        <v>0</v>
      </c>
      <c r="P77" s="14">
        <f t="shared" ref="P77:P97" si="25">+SUM(K77+O77)</f>
        <v>0</v>
      </c>
      <c r="Q77" s="14"/>
      <c r="R77" s="14">
        <f t="shared" si="23"/>
        <v>0</v>
      </c>
      <c r="S77" s="10"/>
      <c r="T77" s="10"/>
      <c r="U77" s="10"/>
    </row>
    <row r="78" spans="1:21" x14ac:dyDescent="0.2">
      <c r="A78" s="71"/>
      <c r="B78" s="289"/>
      <c r="C78" s="76" t="s">
        <v>78</v>
      </c>
      <c r="D78" s="34">
        <v>12</v>
      </c>
      <c r="E78" s="14"/>
      <c r="F78" s="14">
        <v>2</v>
      </c>
      <c r="G78" s="14"/>
      <c r="H78" s="30">
        <f t="shared" si="19"/>
        <v>2</v>
      </c>
      <c r="I78" s="14">
        <v>1.55</v>
      </c>
      <c r="J78" s="14"/>
      <c r="K78" s="30">
        <f t="shared" si="20"/>
        <v>3.55</v>
      </c>
      <c r="L78" s="14">
        <v>91.2</v>
      </c>
      <c r="M78" s="14">
        <v>172.52</v>
      </c>
      <c r="N78" s="14">
        <v>44.83</v>
      </c>
      <c r="O78" s="14">
        <f t="shared" si="24"/>
        <v>308.55</v>
      </c>
      <c r="P78" s="14">
        <f t="shared" si="25"/>
        <v>312.10000000000002</v>
      </c>
      <c r="Q78" s="14"/>
      <c r="R78" s="14">
        <f t="shared" si="23"/>
        <v>312.10000000000002</v>
      </c>
      <c r="S78" s="10"/>
      <c r="T78" s="10"/>
      <c r="U78" s="10"/>
    </row>
    <row r="79" spans="1:21" x14ac:dyDescent="0.2">
      <c r="A79" s="71"/>
      <c r="B79" s="289"/>
      <c r="C79" s="76" t="s">
        <v>76</v>
      </c>
      <c r="D79" s="34">
        <v>1</v>
      </c>
      <c r="E79" s="14"/>
      <c r="F79" s="14"/>
      <c r="G79" s="14"/>
      <c r="H79" s="30">
        <f t="shared" si="19"/>
        <v>0</v>
      </c>
      <c r="I79" s="14"/>
      <c r="J79" s="14"/>
      <c r="K79" s="30">
        <f t="shared" si="20"/>
        <v>0</v>
      </c>
      <c r="L79" s="14"/>
      <c r="M79" s="14">
        <v>0.3</v>
      </c>
      <c r="N79" s="14">
        <v>0.7</v>
      </c>
      <c r="O79" s="14">
        <f t="shared" si="24"/>
        <v>1</v>
      </c>
      <c r="P79" s="14">
        <f t="shared" si="25"/>
        <v>1</v>
      </c>
      <c r="Q79" s="14"/>
      <c r="R79" s="14">
        <f t="shared" si="23"/>
        <v>1</v>
      </c>
      <c r="S79" s="10"/>
      <c r="T79" s="10"/>
      <c r="U79" s="10"/>
    </row>
    <row r="80" spans="1:21" x14ac:dyDescent="0.2">
      <c r="A80" s="71"/>
      <c r="B80" s="289"/>
      <c r="C80" s="76" t="s">
        <v>62</v>
      </c>
      <c r="D80" s="34">
        <v>7</v>
      </c>
      <c r="E80" s="14"/>
      <c r="F80" s="14"/>
      <c r="G80" s="14"/>
      <c r="H80" s="30">
        <f t="shared" si="19"/>
        <v>0</v>
      </c>
      <c r="I80" s="14"/>
      <c r="J80" s="14"/>
      <c r="K80" s="30">
        <f t="shared" si="20"/>
        <v>0</v>
      </c>
      <c r="L80" s="14">
        <v>1</v>
      </c>
      <c r="M80" s="14">
        <v>7.92</v>
      </c>
      <c r="N80" s="14">
        <v>51.08</v>
      </c>
      <c r="O80" s="14">
        <f t="shared" si="24"/>
        <v>60</v>
      </c>
      <c r="P80" s="14">
        <f t="shared" si="25"/>
        <v>60</v>
      </c>
      <c r="Q80" s="14"/>
      <c r="R80" s="14">
        <f t="shared" si="23"/>
        <v>60</v>
      </c>
      <c r="S80" s="10"/>
      <c r="T80" s="10"/>
      <c r="U80" s="10"/>
    </row>
    <row r="81" spans="1:21" x14ac:dyDescent="0.2">
      <c r="A81" s="71"/>
      <c r="B81" s="289"/>
      <c r="C81" s="76" t="s">
        <v>319</v>
      </c>
      <c r="D81" s="34">
        <v>15</v>
      </c>
      <c r="E81" s="14"/>
      <c r="F81" s="14"/>
      <c r="G81" s="14"/>
      <c r="H81" s="30">
        <f t="shared" si="19"/>
        <v>0</v>
      </c>
      <c r="I81" s="14">
        <v>7.2</v>
      </c>
      <c r="J81" s="14"/>
      <c r="K81" s="30">
        <f t="shared" si="20"/>
        <v>7.2</v>
      </c>
      <c r="L81" s="14">
        <v>40</v>
      </c>
      <c r="M81" s="14">
        <v>713.3</v>
      </c>
      <c r="N81" s="14">
        <v>232.7</v>
      </c>
      <c r="O81" s="14">
        <f t="shared" si="24"/>
        <v>986</v>
      </c>
      <c r="P81" s="14">
        <f t="shared" si="25"/>
        <v>993.2</v>
      </c>
      <c r="Q81" s="14">
        <v>4.5</v>
      </c>
      <c r="R81" s="14">
        <f t="shared" si="23"/>
        <v>997.7</v>
      </c>
      <c r="S81" s="10"/>
      <c r="T81" s="10"/>
      <c r="U81" s="10"/>
    </row>
    <row r="82" spans="1:21" x14ac:dyDescent="0.2">
      <c r="A82" s="71"/>
      <c r="B82" s="289"/>
      <c r="C82" s="76" t="s">
        <v>320</v>
      </c>
      <c r="D82" s="34">
        <v>22</v>
      </c>
      <c r="E82" s="14"/>
      <c r="F82" s="14"/>
      <c r="G82" s="14"/>
      <c r="H82" s="30">
        <f t="shared" si="19"/>
        <v>0</v>
      </c>
      <c r="I82" s="14"/>
      <c r="J82" s="14"/>
      <c r="K82" s="30">
        <f t="shared" si="20"/>
        <v>0</v>
      </c>
      <c r="L82" s="14">
        <v>3.3</v>
      </c>
      <c r="M82" s="14">
        <v>43.29</v>
      </c>
      <c r="N82" s="14">
        <v>23.4</v>
      </c>
      <c r="O82" s="14">
        <f t="shared" si="24"/>
        <v>69.989999999999995</v>
      </c>
      <c r="P82" s="14">
        <f t="shared" si="25"/>
        <v>69.989999999999995</v>
      </c>
      <c r="Q82" s="14"/>
      <c r="R82" s="14">
        <f t="shared" si="23"/>
        <v>69.989999999999995</v>
      </c>
      <c r="S82" s="10"/>
      <c r="T82" s="10"/>
      <c r="U82" s="10"/>
    </row>
    <row r="83" spans="1:21" x14ac:dyDescent="0.2">
      <c r="A83" s="71"/>
      <c r="B83" s="289"/>
      <c r="C83" s="76" t="s">
        <v>51</v>
      </c>
      <c r="D83" s="34">
        <v>0</v>
      </c>
      <c r="E83" s="14"/>
      <c r="F83" s="14"/>
      <c r="G83" s="14"/>
      <c r="H83" s="30">
        <f t="shared" si="19"/>
        <v>0</v>
      </c>
      <c r="I83" s="14"/>
      <c r="J83" s="14"/>
      <c r="K83" s="30">
        <f t="shared" si="20"/>
        <v>0</v>
      </c>
      <c r="L83" s="14"/>
      <c r="M83" s="14"/>
      <c r="N83" s="14"/>
      <c r="O83" s="14">
        <f t="shared" si="24"/>
        <v>0</v>
      </c>
      <c r="P83" s="14">
        <f t="shared" si="25"/>
        <v>0</v>
      </c>
      <c r="Q83" s="14"/>
      <c r="R83" s="14">
        <f t="shared" si="23"/>
        <v>0</v>
      </c>
      <c r="S83" s="10"/>
      <c r="T83" s="10"/>
      <c r="U83" s="10"/>
    </row>
    <row r="84" spans="1:21" x14ac:dyDescent="0.2">
      <c r="A84" s="71"/>
      <c r="B84" s="289"/>
      <c r="C84" s="76" t="s">
        <v>52</v>
      </c>
      <c r="D84" s="34">
        <v>19</v>
      </c>
      <c r="E84" s="14"/>
      <c r="F84" s="14"/>
      <c r="G84" s="14"/>
      <c r="H84" s="30">
        <f t="shared" si="19"/>
        <v>0</v>
      </c>
      <c r="I84" s="14"/>
      <c r="J84" s="14"/>
      <c r="K84" s="30">
        <f t="shared" si="20"/>
        <v>0</v>
      </c>
      <c r="L84" s="14">
        <v>87.35</v>
      </c>
      <c r="M84" s="14">
        <v>60.7</v>
      </c>
      <c r="N84" s="14">
        <v>11.3</v>
      </c>
      <c r="O84" s="14">
        <f t="shared" si="24"/>
        <v>159.35000000000002</v>
      </c>
      <c r="P84" s="14">
        <f t="shared" si="25"/>
        <v>159.35000000000002</v>
      </c>
      <c r="Q84" s="14"/>
      <c r="R84" s="14">
        <f t="shared" si="23"/>
        <v>159.35000000000002</v>
      </c>
      <c r="S84" s="10"/>
      <c r="T84" s="10"/>
      <c r="U84" s="10"/>
    </row>
    <row r="85" spans="1:21" x14ac:dyDescent="0.2">
      <c r="A85" s="71"/>
      <c r="B85" s="289"/>
      <c r="C85" s="76" t="s">
        <v>72</v>
      </c>
      <c r="D85" s="34">
        <v>8</v>
      </c>
      <c r="E85" s="14"/>
      <c r="F85" s="14"/>
      <c r="G85" s="14"/>
      <c r="H85" s="30">
        <f t="shared" si="19"/>
        <v>0</v>
      </c>
      <c r="I85" s="14"/>
      <c r="J85" s="14"/>
      <c r="K85" s="30">
        <f t="shared" si="20"/>
        <v>0</v>
      </c>
      <c r="L85" s="14">
        <v>100</v>
      </c>
      <c r="M85" s="14">
        <v>656.7</v>
      </c>
      <c r="N85" s="14">
        <v>754.35</v>
      </c>
      <c r="O85" s="14">
        <f t="shared" si="24"/>
        <v>1511.0500000000002</v>
      </c>
      <c r="P85" s="14">
        <f t="shared" si="25"/>
        <v>1511.0500000000002</v>
      </c>
      <c r="Q85" s="14"/>
      <c r="R85" s="14">
        <f t="shared" si="23"/>
        <v>1511.0500000000002</v>
      </c>
      <c r="S85" s="10"/>
      <c r="T85" s="10"/>
      <c r="U85" s="10"/>
    </row>
    <row r="86" spans="1:21" x14ac:dyDescent="0.2">
      <c r="A86" s="71"/>
      <c r="B86" s="289"/>
      <c r="C86" s="76" t="s">
        <v>71</v>
      </c>
      <c r="D86" s="34">
        <v>4</v>
      </c>
      <c r="E86" s="14"/>
      <c r="F86" s="14"/>
      <c r="G86" s="14"/>
      <c r="H86" s="30">
        <f t="shared" si="19"/>
        <v>0</v>
      </c>
      <c r="I86" s="14">
        <v>0.02</v>
      </c>
      <c r="J86" s="14"/>
      <c r="K86" s="30">
        <f t="shared" si="20"/>
        <v>0.02</v>
      </c>
      <c r="L86" s="14"/>
      <c r="M86" s="14">
        <v>60</v>
      </c>
      <c r="N86" s="14">
        <v>38.01</v>
      </c>
      <c r="O86" s="14">
        <f t="shared" si="24"/>
        <v>98.009999999999991</v>
      </c>
      <c r="P86" s="14">
        <f t="shared" si="25"/>
        <v>98.029999999999987</v>
      </c>
      <c r="Q86" s="14"/>
      <c r="R86" s="14">
        <f t="shared" si="23"/>
        <v>98.029999999999987</v>
      </c>
      <c r="S86" s="10"/>
      <c r="T86" s="10"/>
      <c r="U86" s="10"/>
    </row>
    <row r="87" spans="1:21" x14ac:dyDescent="0.2">
      <c r="A87" s="71"/>
      <c r="B87" s="290"/>
      <c r="C87" s="76" t="s">
        <v>58</v>
      </c>
      <c r="D87" s="34">
        <v>23</v>
      </c>
      <c r="E87" s="14">
        <v>3</v>
      </c>
      <c r="F87" s="14"/>
      <c r="G87" s="14"/>
      <c r="H87" s="30">
        <f t="shared" si="19"/>
        <v>3</v>
      </c>
      <c r="I87" s="14">
        <v>1</v>
      </c>
      <c r="J87" s="14"/>
      <c r="K87" s="30">
        <f t="shared" si="20"/>
        <v>4</v>
      </c>
      <c r="L87" s="14">
        <v>1016</v>
      </c>
      <c r="M87" s="14">
        <v>2183.3000000000002</v>
      </c>
      <c r="N87" s="14">
        <v>1432</v>
      </c>
      <c r="O87" s="14">
        <f t="shared" si="24"/>
        <v>4631.3</v>
      </c>
      <c r="P87" s="14">
        <f t="shared" si="25"/>
        <v>4635.3</v>
      </c>
      <c r="Q87" s="14"/>
      <c r="R87" s="14">
        <f t="shared" si="23"/>
        <v>4635.3</v>
      </c>
      <c r="S87" s="10"/>
      <c r="T87" s="10"/>
      <c r="U87" s="10"/>
    </row>
    <row r="88" spans="1:21" x14ac:dyDescent="0.2">
      <c r="A88" s="71"/>
      <c r="B88" s="135" t="s">
        <v>424</v>
      </c>
      <c r="C88" s="76" t="s">
        <v>80</v>
      </c>
      <c r="D88" s="34">
        <v>22</v>
      </c>
      <c r="E88" s="14"/>
      <c r="F88" s="14"/>
      <c r="G88" s="14"/>
      <c r="H88" s="30">
        <f t="shared" si="19"/>
        <v>0</v>
      </c>
      <c r="I88" s="14">
        <v>0.9</v>
      </c>
      <c r="J88" s="14"/>
      <c r="K88" s="30">
        <f t="shared" si="20"/>
        <v>0.9</v>
      </c>
      <c r="L88" s="14">
        <v>325.2</v>
      </c>
      <c r="M88" s="14">
        <v>865.46</v>
      </c>
      <c r="N88" s="14">
        <v>239.96</v>
      </c>
      <c r="O88" s="14">
        <f t="shared" si="24"/>
        <v>1430.6200000000001</v>
      </c>
      <c r="P88" s="14">
        <f t="shared" si="25"/>
        <v>1431.5200000000002</v>
      </c>
      <c r="Q88" s="14"/>
      <c r="R88" s="14">
        <f t="shared" si="23"/>
        <v>1431.5200000000002</v>
      </c>
      <c r="S88" s="10"/>
      <c r="T88" s="10"/>
      <c r="U88" s="10"/>
    </row>
    <row r="89" spans="1:21" x14ac:dyDescent="0.2">
      <c r="A89" s="71"/>
      <c r="B89" s="135"/>
      <c r="C89" s="76" t="s">
        <v>54</v>
      </c>
      <c r="D89" s="34">
        <v>7</v>
      </c>
      <c r="E89" s="14"/>
      <c r="F89" s="14"/>
      <c r="G89" s="14"/>
      <c r="H89" s="30">
        <f t="shared" si="19"/>
        <v>0</v>
      </c>
      <c r="I89" s="14"/>
      <c r="J89" s="14"/>
      <c r="K89" s="30">
        <f t="shared" si="20"/>
        <v>0</v>
      </c>
      <c r="L89" s="14">
        <v>1</v>
      </c>
      <c r="M89" s="14">
        <v>40.9</v>
      </c>
      <c r="N89" s="14">
        <v>56.6</v>
      </c>
      <c r="O89" s="14">
        <f t="shared" si="24"/>
        <v>98.5</v>
      </c>
      <c r="P89" s="14">
        <f t="shared" si="25"/>
        <v>98.5</v>
      </c>
      <c r="Q89" s="14">
        <v>8</v>
      </c>
      <c r="R89" s="14">
        <f t="shared" si="23"/>
        <v>106.5</v>
      </c>
      <c r="S89" s="10"/>
      <c r="T89" s="10"/>
      <c r="U89" s="10"/>
    </row>
    <row r="90" spans="1:21" x14ac:dyDescent="0.2">
      <c r="A90" s="71"/>
      <c r="B90" s="135"/>
      <c r="C90" s="76" t="s">
        <v>65</v>
      </c>
      <c r="D90" s="34">
        <v>3</v>
      </c>
      <c r="E90" s="14"/>
      <c r="F90" s="14"/>
      <c r="G90" s="14"/>
      <c r="H90" s="30">
        <f t="shared" si="19"/>
        <v>0</v>
      </c>
      <c r="I90" s="14"/>
      <c r="J90" s="14"/>
      <c r="K90" s="30">
        <f t="shared" si="20"/>
        <v>0</v>
      </c>
      <c r="L90" s="14">
        <v>20</v>
      </c>
      <c r="M90" s="14">
        <v>48.3</v>
      </c>
      <c r="N90" s="14">
        <v>4.2</v>
      </c>
      <c r="O90" s="14">
        <f t="shared" si="24"/>
        <v>72.5</v>
      </c>
      <c r="P90" s="14">
        <f t="shared" si="25"/>
        <v>72.5</v>
      </c>
      <c r="Q90" s="14"/>
      <c r="R90" s="14">
        <f t="shared" si="23"/>
        <v>72.5</v>
      </c>
      <c r="S90" s="10"/>
      <c r="T90" s="10"/>
      <c r="U90" s="10"/>
    </row>
    <row r="91" spans="1:21" x14ac:dyDescent="0.2">
      <c r="A91" s="71"/>
      <c r="B91" s="135"/>
      <c r="C91" s="76" t="s">
        <v>74</v>
      </c>
      <c r="D91" s="34">
        <v>3</v>
      </c>
      <c r="E91" s="14"/>
      <c r="F91" s="14"/>
      <c r="G91" s="14"/>
      <c r="H91" s="30">
        <f t="shared" si="19"/>
        <v>0</v>
      </c>
      <c r="I91" s="14"/>
      <c r="J91" s="14"/>
      <c r="K91" s="30">
        <f t="shared" si="20"/>
        <v>0</v>
      </c>
      <c r="L91" s="14">
        <v>300.05</v>
      </c>
      <c r="M91" s="14">
        <v>123.15</v>
      </c>
      <c r="N91" s="14">
        <v>31</v>
      </c>
      <c r="O91" s="14">
        <f t="shared" si="24"/>
        <v>454.20000000000005</v>
      </c>
      <c r="P91" s="14">
        <f t="shared" si="25"/>
        <v>454.20000000000005</v>
      </c>
      <c r="Q91" s="14"/>
      <c r="R91" s="14">
        <f t="shared" si="23"/>
        <v>454.20000000000005</v>
      </c>
      <c r="S91" s="10"/>
      <c r="T91" s="10"/>
      <c r="U91" s="10"/>
    </row>
    <row r="92" spans="1:21" x14ac:dyDescent="0.2">
      <c r="A92" s="71"/>
      <c r="B92" s="135"/>
      <c r="C92" s="76" t="s">
        <v>53</v>
      </c>
      <c r="D92" s="34">
        <v>1</v>
      </c>
      <c r="E92" s="14"/>
      <c r="F92" s="14"/>
      <c r="G92" s="14"/>
      <c r="H92" s="30">
        <f t="shared" si="19"/>
        <v>0</v>
      </c>
      <c r="I92" s="14"/>
      <c r="J92" s="14"/>
      <c r="K92" s="30">
        <f t="shared" si="20"/>
        <v>0</v>
      </c>
      <c r="L92" s="14"/>
      <c r="M92" s="14">
        <v>0.3</v>
      </c>
      <c r="N92" s="14">
        <v>0.2</v>
      </c>
      <c r="O92" s="14">
        <f t="shared" si="24"/>
        <v>0.5</v>
      </c>
      <c r="P92" s="14">
        <f t="shared" si="25"/>
        <v>0.5</v>
      </c>
      <c r="Q92" s="14"/>
      <c r="R92" s="14">
        <f t="shared" si="23"/>
        <v>0.5</v>
      </c>
      <c r="S92" s="10"/>
      <c r="T92" s="10"/>
      <c r="U92" s="10"/>
    </row>
    <row r="93" spans="1:21" x14ac:dyDescent="0.2">
      <c r="A93" s="71"/>
      <c r="B93" s="135"/>
      <c r="C93" s="76" t="s">
        <v>81</v>
      </c>
      <c r="D93" s="34">
        <v>9</v>
      </c>
      <c r="E93" s="14"/>
      <c r="F93" s="14"/>
      <c r="G93" s="14"/>
      <c r="H93" s="30">
        <f t="shared" si="19"/>
        <v>0</v>
      </c>
      <c r="I93" s="14">
        <v>2</v>
      </c>
      <c r="J93" s="14"/>
      <c r="K93" s="30">
        <f t="shared" si="20"/>
        <v>2</v>
      </c>
      <c r="L93" s="14"/>
      <c r="M93" s="14">
        <v>98.4</v>
      </c>
      <c r="N93" s="14">
        <v>35.1</v>
      </c>
      <c r="O93" s="14">
        <f t="shared" si="24"/>
        <v>133.5</v>
      </c>
      <c r="P93" s="14">
        <f t="shared" si="25"/>
        <v>135.5</v>
      </c>
      <c r="Q93" s="14">
        <v>2.5</v>
      </c>
      <c r="R93" s="14">
        <f t="shared" si="23"/>
        <v>138</v>
      </c>
      <c r="S93" s="10"/>
      <c r="T93" s="10"/>
      <c r="U93" s="10"/>
    </row>
    <row r="94" spans="1:21" x14ac:dyDescent="0.2">
      <c r="A94" s="71"/>
      <c r="B94" s="135"/>
      <c r="C94" s="76" t="s">
        <v>68</v>
      </c>
      <c r="D94" s="34">
        <v>0</v>
      </c>
      <c r="E94" s="14"/>
      <c r="F94" s="14"/>
      <c r="G94" s="14"/>
      <c r="H94" s="30">
        <f t="shared" si="19"/>
        <v>0</v>
      </c>
      <c r="I94" s="14"/>
      <c r="J94" s="14"/>
      <c r="K94" s="30">
        <f t="shared" si="20"/>
        <v>0</v>
      </c>
      <c r="L94" s="14"/>
      <c r="M94" s="14"/>
      <c r="N94" s="14"/>
      <c r="O94" s="14">
        <f t="shared" si="24"/>
        <v>0</v>
      </c>
      <c r="P94" s="14">
        <f t="shared" si="25"/>
        <v>0</v>
      </c>
      <c r="Q94" s="14"/>
      <c r="R94" s="14">
        <f t="shared" si="23"/>
        <v>0</v>
      </c>
      <c r="S94" s="10"/>
      <c r="T94" s="10"/>
      <c r="U94" s="10"/>
    </row>
    <row r="95" spans="1:21" x14ac:dyDescent="0.2">
      <c r="A95" s="71"/>
      <c r="B95" s="135"/>
      <c r="C95" s="76" t="s">
        <v>60</v>
      </c>
      <c r="D95" s="34">
        <v>2</v>
      </c>
      <c r="E95" s="14"/>
      <c r="F95" s="14"/>
      <c r="G95" s="14"/>
      <c r="H95" s="30">
        <f t="shared" si="19"/>
        <v>0</v>
      </c>
      <c r="I95" s="14"/>
      <c r="J95" s="14"/>
      <c r="K95" s="30">
        <f t="shared" si="20"/>
        <v>0</v>
      </c>
      <c r="L95" s="14"/>
      <c r="M95" s="14">
        <v>6.5</v>
      </c>
      <c r="N95" s="14">
        <v>3.5</v>
      </c>
      <c r="O95" s="14">
        <f t="shared" si="24"/>
        <v>10</v>
      </c>
      <c r="P95" s="14">
        <f t="shared" si="25"/>
        <v>10</v>
      </c>
      <c r="Q95" s="14"/>
      <c r="R95" s="14">
        <f t="shared" si="23"/>
        <v>10</v>
      </c>
      <c r="S95" s="10"/>
      <c r="T95" s="10"/>
      <c r="U95" s="10"/>
    </row>
    <row r="96" spans="1:21" x14ac:dyDescent="0.2">
      <c r="A96" s="71"/>
      <c r="B96" s="135"/>
      <c r="C96" s="76" t="s">
        <v>75</v>
      </c>
      <c r="D96" s="34">
        <v>4</v>
      </c>
      <c r="E96" s="14"/>
      <c r="F96" s="14"/>
      <c r="G96" s="14">
        <v>1</v>
      </c>
      <c r="H96" s="30">
        <f t="shared" si="19"/>
        <v>1</v>
      </c>
      <c r="I96" s="14">
        <v>2.5</v>
      </c>
      <c r="J96" s="14"/>
      <c r="K96" s="30">
        <f t="shared" si="20"/>
        <v>3.5</v>
      </c>
      <c r="L96" s="14"/>
      <c r="M96" s="14">
        <v>10.5</v>
      </c>
      <c r="N96" s="14">
        <v>3.5</v>
      </c>
      <c r="O96" s="14">
        <f t="shared" si="24"/>
        <v>14</v>
      </c>
      <c r="P96" s="14">
        <f t="shared" si="25"/>
        <v>17.5</v>
      </c>
      <c r="Q96" s="14">
        <v>2</v>
      </c>
      <c r="R96" s="14">
        <f t="shared" si="23"/>
        <v>19.5</v>
      </c>
      <c r="S96" s="10"/>
      <c r="T96" s="10"/>
      <c r="U96" s="10"/>
    </row>
    <row r="97" spans="1:21" x14ac:dyDescent="0.2">
      <c r="A97" s="71"/>
      <c r="B97" s="136"/>
      <c r="C97" s="76" t="s">
        <v>70</v>
      </c>
      <c r="D97" s="34">
        <v>1</v>
      </c>
      <c r="E97" s="14"/>
      <c r="F97" s="14"/>
      <c r="G97" s="14"/>
      <c r="H97" s="30">
        <f t="shared" si="19"/>
        <v>0</v>
      </c>
      <c r="I97" s="14"/>
      <c r="J97" s="14"/>
      <c r="K97" s="30">
        <f t="shared" si="20"/>
        <v>0</v>
      </c>
      <c r="L97" s="14"/>
      <c r="M97" s="14"/>
      <c r="N97" s="14">
        <v>0.1</v>
      </c>
      <c r="O97" s="14">
        <f t="shared" si="24"/>
        <v>0.1</v>
      </c>
      <c r="P97" s="14">
        <f t="shared" si="25"/>
        <v>0.1</v>
      </c>
      <c r="Q97" s="14"/>
      <c r="R97" s="14">
        <f t="shared" si="23"/>
        <v>0.1</v>
      </c>
      <c r="S97" s="10"/>
      <c r="T97" s="10"/>
      <c r="U97" s="10"/>
    </row>
    <row r="98" spans="1:21" x14ac:dyDescent="0.2">
      <c r="A98" s="71"/>
      <c r="B98" s="135" t="s">
        <v>425</v>
      </c>
      <c r="C98" s="76" t="s">
        <v>73</v>
      </c>
      <c r="D98" s="34">
        <v>22</v>
      </c>
      <c r="E98" s="14">
        <v>10.4</v>
      </c>
      <c r="F98" s="14">
        <v>17</v>
      </c>
      <c r="G98" s="14">
        <v>2.5</v>
      </c>
      <c r="H98" s="30">
        <f t="shared" si="19"/>
        <v>29.9</v>
      </c>
      <c r="I98" s="14">
        <v>19.53</v>
      </c>
      <c r="J98" s="14">
        <v>0.6</v>
      </c>
      <c r="K98" s="30">
        <f t="shared" si="20"/>
        <v>50.03</v>
      </c>
      <c r="L98" s="14"/>
      <c r="M98" s="14">
        <v>15.62</v>
      </c>
      <c r="N98" s="14">
        <v>15.45</v>
      </c>
      <c r="O98" s="14">
        <f t="shared" ref="O98:O103" si="26">+SUM(L98:N98)</f>
        <v>31.07</v>
      </c>
      <c r="P98" s="14">
        <f t="shared" ref="P98:P103" si="27">+SUM(K98+O98)</f>
        <v>81.099999999999994</v>
      </c>
      <c r="Q98" s="14">
        <v>59.8</v>
      </c>
      <c r="R98" s="14">
        <f t="shared" si="23"/>
        <v>140.89999999999998</v>
      </c>
      <c r="S98" s="10"/>
      <c r="T98" s="10"/>
      <c r="U98" s="10"/>
    </row>
    <row r="99" spans="1:21" x14ac:dyDescent="0.2">
      <c r="A99" s="71"/>
      <c r="B99" s="135"/>
      <c r="C99" s="76" t="s">
        <v>69</v>
      </c>
      <c r="D99" s="34">
        <v>5</v>
      </c>
      <c r="E99" s="14">
        <v>0.4</v>
      </c>
      <c r="F99" s="14">
        <v>0.4</v>
      </c>
      <c r="G99" s="14"/>
      <c r="H99" s="30">
        <f t="shared" si="19"/>
        <v>0.8</v>
      </c>
      <c r="I99" s="14">
        <v>0.9</v>
      </c>
      <c r="J99" s="14">
        <v>3</v>
      </c>
      <c r="K99" s="30">
        <f t="shared" si="20"/>
        <v>4.7</v>
      </c>
      <c r="L99" s="14"/>
      <c r="M99" s="14">
        <v>1.5</v>
      </c>
      <c r="N99" s="14">
        <v>0.24</v>
      </c>
      <c r="O99" s="14">
        <f t="shared" si="26"/>
        <v>1.74</v>
      </c>
      <c r="P99" s="14">
        <f t="shared" si="27"/>
        <v>6.44</v>
      </c>
      <c r="Q99" s="14"/>
      <c r="R99" s="14">
        <f t="shared" si="23"/>
        <v>6.44</v>
      </c>
      <c r="S99" s="10"/>
      <c r="T99" s="10"/>
      <c r="U99" s="10"/>
    </row>
    <row r="100" spans="1:21" x14ac:dyDescent="0.2">
      <c r="A100" s="71"/>
      <c r="B100" s="135"/>
      <c r="C100" s="76" t="s">
        <v>321</v>
      </c>
      <c r="D100" s="34">
        <v>10</v>
      </c>
      <c r="E100" s="14">
        <v>1.4</v>
      </c>
      <c r="F100" s="14">
        <v>3</v>
      </c>
      <c r="G100" s="14"/>
      <c r="H100" s="30">
        <f t="shared" si="19"/>
        <v>4.4000000000000004</v>
      </c>
      <c r="I100" s="14">
        <v>37.5</v>
      </c>
      <c r="J100" s="14"/>
      <c r="K100" s="30">
        <f t="shared" si="20"/>
        <v>41.9</v>
      </c>
      <c r="L100" s="14"/>
      <c r="M100" s="14">
        <v>2.6</v>
      </c>
      <c r="N100" s="14">
        <v>18.2</v>
      </c>
      <c r="O100" s="14">
        <f t="shared" si="26"/>
        <v>20.8</v>
      </c>
      <c r="P100" s="14">
        <f t="shared" si="27"/>
        <v>62.7</v>
      </c>
      <c r="Q100" s="14">
        <v>20.100000000000001</v>
      </c>
      <c r="R100" s="14">
        <f t="shared" si="23"/>
        <v>82.800000000000011</v>
      </c>
      <c r="S100" s="10"/>
      <c r="T100" s="10"/>
      <c r="U100" s="10"/>
    </row>
    <row r="101" spans="1:21" x14ac:dyDescent="0.2">
      <c r="A101" s="71"/>
      <c r="B101" s="135"/>
      <c r="C101" s="76" t="s">
        <v>59</v>
      </c>
      <c r="D101" s="34">
        <v>1</v>
      </c>
      <c r="E101" s="14"/>
      <c r="F101" s="14"/>
      <c r="G101" s="14"/>
      <c r="H101" s="30">
        <f t="shared" si="19"/>
        <v>0</v>
      </c>
      <c r="I101" s="14"/>
      <c r="J101" s="14"/>
      <c r="K101" s="30">
        <f t="shared" si="20"/>
        <v>0</v>
      </c>
      <c r="L101" s="14"/>
      <c r="M101" s="14">
        <v>4</v>
      </c>
      <c r="N101" s="14"/>
      <c r="O101" s="14">
        <f t="shared" si="26"/>
        <v>4</v>
      </c>
      <c r="P101" s="14">
        <f t="shared" si="27"/>
        <v>4</v>
      </c>
      <c r="Q101" s="14">
        <v>0.5</v>
      </c>
      <c r="R101" s="14">
        <f t="shared" si="23"/>
        <v>4.5</v>
      </c>
      <c r="S101" s="10"/>
      <c r="T101" s="10"/>
      <c r="U101" s="10"/>
    </row>
    <row r="102" spans="1:21" x14ac:dyDescent="0.2">
      <c r="A102" s="71"/>
      <c r="B102" s="135"/>
      <c r="C102" s="76" t="s">
        <v>57</v>
      </c>
      <c r="D102" s="34">
        <v>3</v>
      </c>
      <c r="E102" s="14"/>
      <c r="F102" s="14"/>
      <c r="G102" s="14"/>
      <c r="H102" s="30">
        <f t="shared" si="19"/>
        <v>0</v>
      </c>
      <c r="I102" s="14"/>
      <c r="J102" s="14">
        <v>0.1</v>
      </c>
      <c r="K102" s="30">
        <f t="shared" si="20"/>
        <v>0.1</v>
      </c>
      <c r="L102" s="14">
        <v>1.2</v>
      </c>
      <c r="M102" s="14">
        <v>2.2000000000000002</v>
      </c>
      <c r="N102" s="14">
        <v>1.3</v>
      </c>
      <c r="O102" s="14">
        <f t="shared" si="26"/>
        <v>4.7</v>
      </c>
      <c r="P102" s="14">
        <f t="shared" si="27"/>
        <v>4.8</v>
      </c>
      <c r="Q102" s="14"/>
      <c r="R102" s="14">
        <f t="shared" si="23"/>
        <v>4.8</v>
      </c>
      <c r="S102" s="10"/>
      <c r="T102" s="10"/>
      <c r="U102" s="10"/>
    </row>
    <row r="103" spans="1:21" x14ac:dyDescent="0.2">
      <c r="A103" s="72"/>
      <c r="B103" s="137"/>
      <c r="C103" s="81" t="s">
        <v>66</v>
      </c>
      <c r="D103" s="67">
        <v>6</v>
      </c>
      <c r="E103" s="68"/>
      <c r="F103" s="68">
        <v>0.4</v>
      </c>
      <c r="G103" s="68"/>
      <c r="H103" s="69">
        <f t="shared" si="19"/>
        <v>0.4</v>
      </c>
      <c r="I103" s="68">
        <v>1.1000000000000001</v>
      </c>
      <c r="J103" s="68"/>
      <c r="K103" s="69">
        <f t="shared" si="20"/>
        <v>1.5</v>
      </c>
      <c r="L103" s="68"/>
      <c r="M103" s="68">
        <v>35.799999999999997</v>
      </c>
      <c r="N103" s="68">
        <v>14.3</v>
      </c>
      <c r="O103" s="68">
        <f t="shared" si="26"/>
        <v>50.099999999999994</v>
      </c>
      <c r="P103" s="68">
        <f t="shared" si="27"/>
        <v>51.599999999999994</v>
      </c>
      <c r="Q103" s="68"/>
      <c r="R103" s="68">
        <f t="shared" si="23"/>
        <v>51.599999999999994</v>
      </c>
      <c r="S103" s="10"/>
      <c r="T103" s="10"/>
      <c r="U103" s="10"/>
    </row>
    <row r="104" spans="1:21" ht="15" x14ac:dyDescent="0.25">
      <c r="A104" s="230" t="s">
        <v>0</v>
      </c>
      <c r="B104" s="231"/>
      <c r="C104" s="232" t="s">
        <v>0</v>
      </c>
      <c r="D104" s="53">
        <f t="shared" ref="D104:R104" si="28">+SUM(D71:D103)</f>
        <v>263</v>
      </c>
      <c r="E104" s="54">
        <f>SUM(E71:E103)</f>
        <v>15.200000000000001</v>
      </c>
      <c r="F104" s="54">
        <f>SUM(F71:F103)</f>
        <v>22.799999999999997</v>
      </c>
      <c r="G104" s="54">
        <f>SUM(G71:G103)</f>
        <v>3.5</v>
      </c>
      <c r="H104" s="54">
        <f>SUM(H71:H103)</f>
        <v>41.499999999999993</v>
      </c>
      <c r="I104" s="54">
        <f t="shared" si="28"/>
        <v>77.3</v>
      </c>
      <c r="J104" s="54">
        <f t="shared" si="28"/>
        <v>13.7</v>
      </c>
      <c r="K104" s="54">
        <f t="shared" si="28"/>
        <v>132.5</v>
      </c>
      <c r="L104" s="54">
        <f t="shared" si="28"/>
        <v>2128.0499999999997</v>
      </c>
      <c r="M104" s="54">
        <f t="shared" si="28"/>
        <v>6225.11</v>
      </c>
      <c r="N104" s="54">
        <f t="shared" si="28"/>
        <v>3149.5799999999995</v>
      </c>
      <c r="O104" s="54">
        <f t="shared" si="28"/>
        <v>11502.740000000002</v>
      </c>
      <c r="P104" s="54">
        <f t="shared" si="28"/>
        <v>11635.240000000002</v>
      </c>
      <c r="Q104" s="54">
        <f t="shared" si="28"/>
        <v>97.4</v>
      </c>
      <c r="R104" s="55">
        <f t="shared" si="28"/>
        <v>11732.64</v>
      </c>
      <c r="S104" s="10"/>
      <c r="T104" s="10"/>
      <c r="U104" s="10"/>
    </row>
    <row r="105" spans="1:21" x14ac:dyDescent="0.2">
      <c r="A105" s="93" t="s">
        <v>6</v>
      </c>
      <c r="B105" s="120" t="s">
        <v>86</v>
      </c>
      <c r="C105" s="73" t="s">
        <v>86</v>
      </c>
      <c r="D105" s="61">
        <v>36</v>
      </c>
      <c r="E105" s="39">
        <v>1</v>
      </c>
      <c r="F105" s="39"/>
      <c r="G105" s="39"/>
      <c r="H105" s="48">
        <f t="shared" ref="H105:H171" si="29">SUM(E105:G105)</f>
        <v>1</v>
      </c>
      <c r="I105" s="39">
        <v>5.81</v>
      </c>
      <c r="J105" s="39"/>
      <c r="K105" s="48">
        <f t="shared" ref="K105:K126" si="30">+SUM(H105:J105)</f>
        <v>6.81</v>
      </c>
      <c r="L105" s="39">
        <v>14.81</v>
      </c>
      <c r="M105" s="39">
        <v>191.78</v>
      </c>
      <c r="N105" s="39">
        <v>101.77</v>
      </c>
      <c r="O105" s="39">
        <f t="shared" ref="O105:O122" si="31">+SUM(L105:N105)</f>
        <v>308.36</v>
      </c>
      <c r="P105" s="39">
        <f t="shared" ref="P105:P122" si="32">+SUM(K105+O105)</f>
        <v>315.17</v>
      </c>
      <c r="Q105" s="39">
        <v>12.5</v>
      </c>
      <c r="R105" s="39">
        <f t="shared" ref="R105:R127" si="33">+SUM(P105:Q105)</f>
        <v>327.67</v>
      </c>
      <c r="S105" s="10"/>
      <c r="T105" s="10"/>
      <c r="U105" s="10"/>
    </row>
    <row r="106" spans="1:21" x14ac:dyDescent="0.2">
      <c r="A106" s="93"/>
      <c r="B106" s="121"/>
      <c r="C106" s="76" t="s">
        <v>272</v>
      </c>
      <c r="D106" s="34">
        <v>2</v>
      </c>
      <c r="E106" s="14"/>
      <c r="F106" s="14"/>
      <c r="G106" s="14"/>
      <c r="H106" s="30">
        <f t="shared" si="29"/>
        <v>0</v>
      </c>
      <c r="I106" s="14"/>
      <c r="J106" s="14"/>
      <c r="K106" s="30">
        <f t="shared" si="30"/>
        <v>0</v>
      </c>
      <c r="L106" s="14">
        <v>2</v>
      </c>
      <c r="M106" s="14">
        <v>3</v>
      </c>
      <c r="N106" s="14">
        <v>0.1</v>
      </c>
      <c r="O106" s="14">
        <f t="shared" si="31"/>
        <v>5.0999999999999996</v>
      </c>
      <c r="P106" s="14">
        <f t="shared" si="32"/>
        <v>5.0999999999999996</v>
      </c>
      <c r="Q106" s="14"/>
      <c r="R106" s="14">
        <f t="shared" si="33"/>
        <v>5.0999999999999996</v>
      </c>
      <c r="S106" s="10"/>
      <c r="T106" s="10"/>
      <c r="U106" s="10"/>
    </row>
    <row r="107" spans="1:21" x14ac:dyDescent="0.2">
      <c r="A107" s="93"/>
      <c r="B107" s="121"/>
      <c r="C107" s="76" t="s">
        <v>101</v>
      </c>
      <c r="D107" s="34">
        <v>8</v>
      </c>
      <c r="E107" s="14"/>
      <c r="F107" s="14">
        <v>3</v>
      </c>
      <c r="G107" s="14"/>
      <c r="H107" s="30">
        <f t="shared" si="29"/>
        <v>3</v>
      </c>
      <c r="I107" s="14">
        <v>0.7</v>
      </c>
      <c r="J107" s="14"/>
      <c r="K107" s="30">
        <f t="shared" si="30"/>
        <v>3.7</v>
      </c>
      <c r="L107" s="14">
        <v>704</v>
      </c>
      <c r="M107" s="14">
        <v>1307.5999999999999</v>
      </c>
      <c r="N107" s="14">
        <v>85.4</v>
      </c>
      <c r="O107" s="14">
        <f t="shared" si="31"/>
        <v>2097</v>
      </c>
      <c r="P107" s="14">
        <f t="shared" si="32"/>
        <v>2100.6999999999998</v>
      </c>
      <c r="Q107" s="14"/>
      <c r="R107" s="14">
        <f t="shared" si="33"/>
        <v>2100.6999999999998</v>
      </c>
      <c r="S107" s="10"/>
      <c r="T107" s="10"/>
      <c r="U107" s="10"/>
    </row>
    <row r="108" spans="1:21" x14ac:dyDescent="0.2">
      <c r="A108" s="93"/>
      <c r="B108" s="121"/>
      <c r="C108" s="76" t="s">
        <v>106</v>
      </c>
      <c r="D108" s="34">
        <v>4</v>
      </c>
      <c r="E108" s="14"/>
      <c r="F108" s="14"/>
      <c r="G108" s="14"/>
      <c r="H108" s="30">
        <f t="shared" si="29"/>
        <v>0</v>
      </c>
      <c r="I108" s="14"/>
      <c r="J108" s="14"/>
      <c r="K108" s="30">
        <f t="shared" si="30"/>
        <v>0</v>
      </c>
      <c r="L108" s="14">
        <v>3272</v>
      </c>
      <c r="M108" s="14">
        <v>2194.4</v>
      </c>
      <c r="N108" s="14">
        <v>833.2</v>
      </c>
      <c r="O108" s="14">
        <f t="shared" si="31"/>
        <v>6299.5999999999995</v>
      </c>
      <c r="P108" s="14">
        <f t="shared" si="32"/>
        <v>6299.5999999999995</v>
      </c>
      <c r="Q108" s="14"/>
      <c r="R108" s="14">
        <f t="shared" si="33"/>
        <v>6299.5999999999995</v>
      </c>
      <c r="S108" s="10"/>
      <c r="T108" s="10"/>
      <c r="U108" s="10"/>
    </row>
    <row r="109" spans="1:21" x14ac:dyDescent="0.2">
      <c r="A109" s="93"/>
      <c r="B109" s="121"/>
      <c r="C109" s="76" t="s">
        <v>107</v>
      </c>
      <c r="D109" s="34">
        <v>6</v>
      </c>
      <c r="E109" s="14">
        <v>1</v>
      </c>
      <c r="F109" s="14">
        <v>9.5</v>
      </c>
      <c r="G109" s="14">
        <v>13.2</v>
      </c>
      <c r="H109" s="30">
        <f t="shared" si="29"/>
        <v>23.7</v>
      </c>
      <c r="I109" s="14">
        <v>0.5</v>
      </c>
      <c r="J109" s="14"/>
      <c r="K109" s="30">
        <f t="shared" si="30"/>
        <v>24.2</v>
      </c>
      <c r="L109" s="14"/>
      <c r="M109" s="14">
        <v>46.5</v>
      </c>
      <c r="N109" s="14">
        <v>1.5</v>
      </c>
      <c r="O109" s="14">
        <f t="shared" si="31"/>
        <v>48</v>
      </c>
      <c r="P109" s="14">
        <f t="shared" si="32"/>
        <v>72.2</v>
      </c>
      <c r="Q109" s="14">
        <v>78</v>
      </c>
      <c r="R109" s="14">
        <f t="shared" si="33"/>
        <v>150.19999999999999</v>
      </c>
      <c r="S109" s="10"/>
      <c r="T109" s="10"/>
      <c r="U109" s="10"/>
    </row>
    <row r="110" spans="1:21" x14ac:dyDescent="0.2">
      <c r="A110" s="93"/>
      <c r="B110" s="121"/>
      <c r="C110" s="76" t="s">
        <v>90</v>
      </c>
      <c r="D110" s="34">
        <v>9</v>
      </c>
      <c r="E110" s="14">
        <v>5.0999999999999996</v>
      </c>
      <c r="F110" s="14">
        <v>4.5</v>
      </c>
      <c r="G110" s="14">
        <v>5.5</v>
      </c>
      <c r="H110" s="30">
        <f t="shared" si="29"/>
        <v>15.1</v>
      </c>
      <c r="I110" s="14">
        <v>0.8</v>
      </c>
      <c r="J110" s="14"/>
      <c r="K110" s="30">
        <f t="shared" si="30"/>
        <v>15.9</v>
      </c>
      <c r="L110" s="14">
        <v>4</v>
      </c>
      <c r="M110" s="14">
        <v>32.5</v>
      </c>
      <c r="N110" s="14">
        <v>9.9</v>
      </c>
      <c r="O110" s="14">
        <f t="shared" si="31"/>
        <v>46.4</v>
      </c>
      <c r="P110" s="14">
        <f t="shared" si="32"/>
        <v>62.3</v>
      </c>
      <c r="Q110" s="14">
        <v>14</v>
      </c>
      <c r="R110" s="14">
        <f t="shared" si="33"/>
        <v>76.3</v>
      </c>
      <c r="S110" s="10"/>
      <c r="T110" s="10"/>
      <c r="U110" s="10"/>
    </row>
    <row r="111" spans="1:21" x14ac:dyDescent="0.2">
      <c r="A111" s="93"/>
      <c r="B111" s="121"/>
      <c r="C111" s="76" t="s">
        <v>89</v>
      </c>
      <c r="D111" s="34">
        <v>1</v>
      </c>
      <c r="E111" s="14"/>
      <c r="F111" s="14"/>
      <c r="G111" s="14"/>
      <c r="H111" s="30">
        <f t="shared" si="29"/>
        <v>0</v>
      </c>
      <c r="I111" s="14"/>
      <c r="J111" s="14"/>
      <c r="K111" s="30">
        <f t="shared" si="30"/>
        <v>0</v>
      </c>
      <c r="L111" s="14"/>
      <c r="M111" s="14"/>
      <c r="N111" s="14">
        <v>1</v>
      </c>
      <c r="O111" s="14">
        <f t="shared" si="31"/>
        <v>1</v>
      </c>
      <c r="P111" s="14">
        <f t="shared" si="32"/>
        <v>1</v>
      </c>
      <c r="Q111" s="14"/>
      <c r="R111" s="14">
        <f t="shared" si="33"/>
        <v>1</v>
      </c>
      <c r="S111" s="10"/>
      <c r="T111" s="10"/>
      <c r="U111" s="10"/>
    </row>
    <row r="112" spans="1:21" x14ac:dyDescent="0.2">
      <c r="A112" s="93"/>
      <c r="B112" s="121"/>
      <c r="C112" s="76" t="s">
        <v>94</v>
      </c>
      <c r="D112" s="34">
        <v>15</v>
      </c>
      <c r="E112" s="14">
        <v>1</v>
      </c>
      <c r="F112" s="14"/>
      <c r="G112" s="14"/>
      <c r="H112" s="30">
        <f t="shared" si="29"/>
        <v>1</v>
      </c>
      <c r="I112" s="14">
        <v>3.3</v>
      </c>
      <c r="J112" s="14"/>
      <c r="K112" s="30">
        <f t="shared" si="30"/>
        <v>4.3</v>
      </c>
      <c r="L112" s="14">
        <v>9.5</v>
      </c>
      <c r="M112" s="14">
        <v>167.7</v>
      </c>
      <c r="N112" s="14">
        <v>87.9</v>
      </c>
      <c r="O112" s="14">
        <f t="shared" si="31"/>
        <v>265.10000000000002</v>
      </c>
      <c r="P112" s="14">
        <f t="shared" si="32"/>
        <v>269.40000000000003</v>
      </c>
      <c r="Q112" s="14">
        <v>13.4</v>
      </c>
      <c r="R112" s="14">
        <f t="shared" si="33"/>
        <v>282.8</v>
      </c>
      <c r="S112" s="10"/>
      <c r="T112" s="10"/>
      <c r="U112" s="10"/>
    </row>
    <row r="113" spans="1:21" x14ac:dyDescent="0.2">
      <c r="A113" s="93"/>
      <c r="B113" s="124"/>
      <c r="C113" s="76" t="s">
        <v>102</v>
      </c>
      <c r="D113" s="34">
        <v>6</v>
      </c>
      <c r="E113" s="14">
        <v>1.5</v>
      </c>
      <c r="F113" s="14"/>
      <c r="G113" s="14"/>
      <c r="H113" s="30">
        <f t="shared" si="29"/>
        <v>1.5</v>
      </c>
      <c r="I113" s="14">
        <v>3</v>
      </c>
      <c r="J113" s="14"/>
      <c r="K113" s="30">
        <f t="shared" si="30"/>
        <v>4.5</v>
      </c>
      <c r="L113" s="14"/>
      <c r="M113" s="14">
        <v>140.30000000000001</v>
      </c>
      <c r="N113" s="14">
        <v>199</v>
      </c>
      <c r="O113" s="14">
        <f t="shared" si="31"/>
        <v>339.3</v>
      </c>
      <c r="P113" s="14">
        <f t="shared" si="32"/>
        <v>343.8</v>
      </c>
      <c r="Q113" s="14"/>
      <c r="R113" s="14">
        <f t="shared" si="33"/>
        <v>343.8</v>
      </c>
      <c r="S113" s="10"/>
      <c r="T113" s="10"/>
      <c r="U113" s="10"/>
    </row>
    <row r="114" spans="1:21" x14ac:dyDescent="0.2">
      <c r="A114" s="93"/>
      <c r="B114" s="132" t="s">
        <v>105</v>
      </c>
      <c r="C114" s="76" t="s">
        <v>105</v>
      </c>
      <c r="D114" s="34">
        <v>148</v>
      </c>
      <c r="E114" s="14"/>
      <c r="F114" s="14"/>
      <c r="G114" s="14"/>
      <c r="H114" s="30">
        <f t="shared" si="29"/>
        <v>0</v>
      </c>
      <c r="I114" s="14">
        <v>1.49</v>
      </c>
      <c r="J114" s="14"/>
      <c r="K114" s="30">
        <f t="shared" si="30"/>
        <v>1.49</v>
      </c>
      <c r="L114" s="14">
        <v>0.55000000000000004</v>
      </c>
      <c r="M114" s="14">
        <v>43.71</v>
      </c>
      <c r="N114" s="14">
        <v>60.07</v>
      </c>
      <c r="O114" s="14">
        <f t="shared" si="31"/>
        <v>104.33</v>
      </c>
      <c r="P114" s="14">
        <f t="shared" si="32"/>
        <v>105.82</v>
      </c>
      <c r="Q114" s="14">
        <v>16.920000000000002</v>
      </c>
      <c r="R114" s="14">
        <f t="shared" si="33"/>
        <v>122.74</v>
      </c>
      <c r="S114" s="10"/>
      <c r="T114" s="10"/>
      <c r="U114" s="10"/>
    </row>
    <row r="115" spans="1:21" x14ac:dyDescent="0.2">
      <c r="A115" s="93"/>
      <c r="B115" s="121"/>
      <c r="C115" s="76" t="s">
        <v>103</v>
      </c>
      <c r="D115" s="34">
        <v>21</v>
      </c>
      <c r="E115" s="14">
        <v>0.2</v>
      </c>
      <c r="F115" s="14"/>
      <c r="G115" s="14"/>
      <c r="H115" s="30">
        <f t="shared" si="29"/>
        <v>0.2</v>
      </c>
      <c r="I115" s="14">
        <v>1</v>
      </c>
      <c r="J115" s="14">
        <v>5</v>
      </c>
      <c r="K115" s="30">
        <f t="shared" si="30"/>
        <v>6.2</v>
      </c>
      <c r="L115" s="14">
        <v>180.4</v>
      </c>
      <c r="M115" s="14">
        <v>87.95</v>
      </c>
      <c r="N115" s="14">
        <v>42.2</v>
      </c>
      <c r="O115" s="14">
        <f t="shared" si="31"/>
        <v>310.55</v>
      </c>
      <c r="P115" s="14">
        <f t="shared" si="32"/>
        <v>316.75</v>
      </c>
      <c r="Q115" s="14">
        <v>12.5</v>
      </c>
      <c r="R115" s="14">
        <f t="shared" si="33"/>
        <v>329.25</v>
      </c>
      <c r="S115" s="10"/>
      <c r="T115" s="10"/>
      <c r="U115" s="10"/>
    </row>
    <row r="116" spans="1:21" x14ac:dyDescent="0.2">
      <c r="A116" s="93"/>
      <c r="B116" s="121"/>
      <c r="C116" s="76" t="s">
        <v>96</v>
      </c>
      <c r="D116" s="34">
        <v>22</v>
      </c>
      <c r="E116" s="14"/>
      <c r="F116" s="14"/>
      <c r="G116" s="14"/>
      <c r="H116" s="30">
        <f t="shared" si="29"/>
        <v>0</v>
      </c>
      <c r="I116" s="14">
        <v>10</v>
      </c>
      <c r="J116" s="14"/>
      <c r="K116" s="30">
        <f t="shared" si="30"/>
        <v>10</v>
      </c>
      <c r="L116" s="14">
        <v>0.5</v>
      </c>
      <c r="M116" s="14">
        <v>23.65</v>
      </c>
      <c r="N116" s="14">
        <v>21.4</v>
      </c>
      <c r="O116" s="14">
        <f t="shared" si="31"/>
        <v>45.55</v>
      </c>
      <c r="P116" s="14">
        <f t="shared" si="32"/>
        <v>55.55</v>
      </c>
      <c r="Q116" s="14">
        <v>1.25</v>
      </c>
      <c r="R116" s="14">
        <f t="shared" si="33"/>
        <v>56.8</v>
      </c>
      <c r="S116" s="10"/>
      <c r="T116" s="10"/>
      <c r="U116" s="10"/>
    </row>
    <row r="117" spans="1:21" x14ac:dyDescent="0.2">
      <c r="A117" s="93"/>
      <c r="B117" s="121"/>
      <c r="C117" s="76" t="s">
        <v>100</v>
      </c>
      <c r="D117" s="34">
        <v>10</v>
      </c>
      <c r="E117" s="14"/>
      <c r="F117" s="14"/>
      <c r="G117" s="14"/>
      <c r="H117" s="30">
        <f t="shared" si="29"/>
        <v>0</v>
      </c>
      <c r="I117" s="14">
        <v>3.5</v>
      </c>
      <c r="J117" s="14"/>
      <c r="K117" s="30">
        <f t="shared" si="30"/>
        <v>3.5</v>
      </c>
      <c r="L117" s="14"/>
      <c r="M117" s="14">
        <v>34.049999999999997</v>
      </c>
      <c r="N117" s="14">
        <v>96.8</v>
      </c>
      <c r="O117" s="14">
        <f t="shared" si="31"/>
        <v>130.85</v>
      </c>
      <c r="P117" s="14">
        <f t="shared" si="32"/>
        <v>134.35</v>
      </c>
      <c r="Q117" s="14">
        <v>15</v>
      </c>
      <c r="R117" s="14">
        <f t="shared" si="33"/>
        <v>149.35</v>
      </c>
      <c r="S117" s="10"/>
      <c r="T117" s="10"/>
      <c r="U117" s="10"/>
    </row>
    <row r="118" spans="1:21" x14ac:dyDescent="0.2">
      <c r="A118" s="93"/>
      <c r="B118" s="121"/>
      <c r="C118" s="76" t="s">
        <v>98</v>
      </c>
      <c r="D118" s="34">
        <v>8</v>
      </c>
      <c r="E118" s="14">
        <v>6</v>
      </c>
      <c r="F118" s="14">
        <v>107.8</v>
      </c>
      <c r="G118" s="14"/>
      <c r="H118" s="30">
        <f t="shared" si="29"/>
        <v>113.8</v>
      </c>
      <c r="I118" s="14">
        <v>0.01</v>
      </c>
      <c r="J118" s="14"/>
      <c r="K118" s="30">
        <f t="shared" si="30"/>
        <v>113.81</v>
      </c>
      <c r="L118" s="14">
        <v>2</v>
      </c>
      <c r="M118" s="14">
        <v>37.950000000000003</v>
      </c>
      <c r="N118" s="14">
        <v>15.3</v>
      </c>
      <c r="O118" s="14">
        <f t="shared" si="31"/>
        <v>55.25</v>
      </c>
      <c r="P118" s="14">
        <f t="shared" si="32"/>
        <v>169.06</v>
      </c>
      <c r="Q118" s="14">
        <v>4.51</v>
      </c>
      <c r="R118" s="14">
        <f t="shared" si="33"/>
        <v>173.57</v>
      </c>
      <c r="S118" s="10"/>
      <c r="T118" s="10"/>
      <c r="U118" s="10"/>
    </row>
    <row r="119" spans="1:21" x14ac:dyDescent="0.2">
      <c r="A119" s="93"/>
      <c r="B119" s="121"/>
      <c r="C119" s="76" t="s">
        <v>93</v>
      </c>
      <c r="D119" s="34">
        <v>28</v>
      </c>
      <c r="E119" s="14"/>
      <c r="F119" s="14"/>
      <c r="G119" s="14"/>
      <c r="H119" s="30">
        <f t="shared" si="29"/>
        <v>0</v>
      </c>
      <c r="I119" s="14"/>
      <c r="J119" s="14"/>
      <c r="K119" s="30">
        <f t="shared" si="30"/>
        <v>0</v>
      </c>
      <c r="L119" s="14">
        <v>5</v>
      </c>
      <c r="M119" s="14">
        <v>45.59</v>
      </c>
      <c r="N119" s="14">
        <v>70.52</v>
      </c>
      <c r="O119" s="14">
        <f t="shared" si="31"/>
        <v>121.11</v>
      </c>
      <c r="P119" s="14">
        <f t="shared" si="32"/>
        <v>121.11</v>
      </c>
      <c r="Q119" s="14">
        <f>4.85+4.5</f>
        <v>9.35</v>
      </c>
      <c r="R119" s="14">
        <f t="shared" si="33"/>
        <v>130.46</v>
      </c>
      <c r="S119" s="10"/>
      <c r="T119" s="10"/>
      <c r="U119" s="10"/>
    </row>
    <row r="120" spans="1:21" x14ac:dyDescent="0.2">
      <c r="A120" s="93"/>
      <c r="B120" s="121"/>
      <c r="C120" s="76" t="s">
        <v>85</v>
      </c>
      <c r="D120" s="34">
        <v>10</v>
      </c>
      <c r="E120" s="14">
        <v>2.6</v>
      </c>
      <c r="F120" s="14">
        <v>1.51</v>
      </c>
      <c r="G120" s="14">
        <v>3.5</v>
      </c>
      <c r="H120" s="30">
        <f t="shared" si="29"/>
        <v>7.61</v>
      </c>
      <c r="I120" s="14">
        <v>1</v>
      </c>
      <c r="J120" s="14"/>
      <c r="K120" s="30">
        <f t="shared" si="30"/>
        <v>8.61</v>
      </c>
      <c r="L120" s="14">
        <v>2.9</v>
      </c>
      <c r="M120" s="14">
        <v>25.45</v>
      </c>
      <c r="N120" s="14">
        <v>48.5</v>
      </c>
      <c r="O120" s="14">
        <f t="shared" si="31"/>
        <v>76.849999999999994</v>
      </c>
      <c r="P120" s="14">
        <f t="shared" si="32"/>
        <v>85.46</v>
      </c>
      <c r="Q120" s="14">
        <v>56.9</v>
      </c>
      <c r="R120" s="14">
        <f t="shared" si="33"/>
        <v>142.35999999999999</v>
      </c>
      <c r="S120" s="10"/>
      <c r="T120" s="10"/>
      <c r="U120" s="10"/>
    </row>
    <row r="121" spans="1:21" x14ac:dyDescent="0.2">
      <c r="A121" s="93"/>
      <c r="B121" s="121"/>
      <c r="C121" s="76" t="s">
        <v>84</v>
      </c>
      <c r="D121" s="34">
        <v>40</v>
      </c>
      <c r="E121" s="14">
        <v>31.91</v>
      </c>
      <c r="F121" s="14">
        <v>261.20999999999998</v>
      </c>
      <c r="G121" s="14">
        <v>11.42</v>
      </c>
      <c r="H121" s="30">
        <f t="shared" si="29"/>
        <v>304.54000000000002</v>
      </c>
      <c r="I121" s="14">
        <v>22.94</v>
      </c>
      <c r="J121" s="14"/>
      <c r="K121" s="30">
        <f t="shared" si="30"/>
        <v>327.48</v>
      </c>
      <c r="L121" s="14">
        <v>2.09</v>
      </c>
      <c r="M121" s="14">
        <v>15.91</v>
      </c>
      <c r="N121" s="14">
        <v>1.28</v>
      </c>
      <c r="O121" s="14">
        <f t="shared" si="31"/>
        <v>19.28</v>
      </c>
      <c r="P121" s="14">
        <f t="shared" si="32"/>
        <v>346.76</v>
      </c>
      <c r="Q121" s="14">
        <v>22.55</v>
      </c>
      <c r="R121" s="14">
        <f t="shared" si="33"/>
        <v>369.31</v>
      </c>
      <c r="S121" s="10"/>
      <c r="T121" s="10"/>
      <c r="U121" s="10"/>
    </row>
    <row r="122" spans="1:21" x14ac:dyDescent="0.2">
      <c r="A122" s="93"/>
      <c r="B122" s="121"/>
      <c r="C122" s="76" t="s">
        <v>88</v>
      </c>
      <c r="D122" s="34">
        <v>5</v>
      </c>
      <c r="E122" s="14"/>
      <c r="F122" s="14">
        <v>40</v>
      </c>
      <c r="G122" s="14">
        <v>2</v>
      </c>
      <c r="H122" s="30">
        <f t="shared" si="29"/>
        <v>42</v>
      </c>
      <c r="I122" s="14"/>
      <c r="J122" s="14"/>
      <c r="K122" s="30">
        <f t="shared" si="30"/>
        <v>42</v>
      </c>
      <c r="L122" s="14">
        <v>2.0499999999999998</v>
      </c>
      <c r="M122" s="14">
        <v>41.06</v>
      </c>
      <c r="N122" s="14">
        <v>0.01</v>
      </c>
      <c r="O122" s="14">
        <f t="shared" si="31"/>
        <v>43.12</v>
      </c>
      <c r="P122" s="14">
        <f t="shared" si="32"/>
        <v>85.12</v>
      </c>
      <c r="Q122" s="14">
        <v>15</v>
      </c>
      <c r="R122" s="14">
        <f t="shared" si="33"/>
        <v>100.12</v>
      </c>
      <c r="S122" s="10"/>
      <c r="T122" s="10"/>
      <c r="U122" s="10"/>
    </row>
    <row r="123" spans="1:21" s="18" customFormat="1" x14ac:dyDescent="0.2">
      <c r="A123" s="119"/>
      <c r="B123" s="138"/>
      <c r="C123" s="78" t="s">
        <v>293</v>
      </c>
      <c r="D123" s="64"/>
      <c r="E123" s="36"/>
      <c r="F123" s="36"/>
      <c r="G123" s="36"/>
      <c r="H123" s="65"/>
      <c r="I123" s="36"/>
      <c r="J123" s="36"/>
      <c r="K123" s="65"/>
      <c r="L123" s="36"/>
      <c r="M123" s="36"/>
      <c r="N123" s="36"/>
      <c r="O123" s="36"/>
      <c r="P123" s="36"/>
      <c r="Q123" s="36"/>
      <c r="R123" s="36"/>
      <c r="S123" s="21"/>
      <c r="T123" s="21"/>
      <c r="U123" s="21"/>
    </row>
    <row r="124" spans="1:21" ht="12.75" customHeight="1" x14ac:dyDescent="0.2">
      <c r="A124" s="93"/>
      <c r="B124" s="132" t="s">
        <v>91</v>
      </c>
      <c r="C124" s="76" t="s">
        <v>91</v>
      </c>
      <c r="D124" s="34">
        <v>13</v>
      </c>
      <c r="E124" s="14"/>
      <c r="F124" s="14"/>
      <c r="G124" s="14"/>
      <c r="H124" s="30">
        <f t="shared" si="29"/>
        <v>0</v>
      </c>
      <c r="I124" s="14"/>
      <c r="J124" s="14"/>
      <c r="K124" s="30">
        <f t="shared" si="30"/>
        <v>0</v>
      </c>
      <c r="L124" s="14">
        <v>246.5</v>
      </c>
      <c r="M124" s="14">
        <v>169.9</v>
      </c>
      <c r="N124" s="14">
        <v>39</v>
      </c>
      <c r="O124" s="14">
        <f>+SUM(L124:N124)</f>
        <v>455.4</v>
      </c>
      <c r="P124" s="14">
        <f>+SUM(K124+O124)</f>
        <v>455.4</v>
      </c>
      <c r="Q124" s="14"/>
      <c r="R124" s="14">
        <f t="shared" si="33"/>
        <v>455.4</v>
      </c>
      <c r="S124" s="9"/>
      <c r="T124" s="10"/>
      <c r="U124" s="10"/>
    </row>
    <row r="125" spans="1:21" x14ac:dyDescent="0.2">
      <c r="A125" s="93"/>
      <c r="B125" s="121"/>
      <c r="C125" s="76" t="s">
        <v>109</v>
      </c>
      <c r="D125" s="34">
        <v>7</v>
      </c>
      <c r="E125" s="14"/>
      <c r="F125" s="14"/>
      <c r="G125" s="14"/>
      <c r="H125" s="30">
        <f t="shared" si="29"/>
        <v>0</v>
      </c>
      <c r="I125" s="14"/>
      <c r="J125" s="14"/>
      <c r="K125" s="30">
        <f t="shared" si="30"/>
        <v>0</v>
      </c>
      <c r="L125" s="14">
        <v>4.5</v>
      </c>
      <c r="M125" s="14">
        <v>3</v>
      </c>
      <c r="N125" s="14">
        <v>1.7</v>
      </c>
      <c r="O125" s="14">
        <f>+SUM(L125:N125)</f>
        <v>9.1999999999999993</v>
      </c>
      <c r="P125" s="14">
        <f>+SUM(K125+O125)</f>
        <v>9.1999999999999993</v>
      </c>
      <c r="Q125" s="14"/>
      <c r="R125" s="14">
        <f t="shared" si="33"/>
        <v>9.1999999999999993</v>
      </c>
      <c r="S125" s="10"/>
      <c r="T125" s="10"/>
      <c r="U125" s="10"/>
    </row>
    <row r="126" spans="1:21" x14ac:dyDescent="0.2">
      <c r="A126" s="93"/>
      <c r="B126" s="121"/>
      <c r="C126" s="76" t="s">
        <v>83</v>
      </c>
      <c r="D126" s="34">
        <v>11</v>
      </c>
      <c r="E126" s="14"/>
      <c r="F126" s="14"/>
      <c r="G126" s="14">
        <v>0.01</v>
      </c>
      <c r="H126" s="30">
        <f t="shared" si="29"/>
        <v>0.01</v>
      </c>
      <c r="I126" s="14">
        <v>5.8</v>
      </c>
      <c r="J126" s="14">
        <v>0.25</v>
      </c>
      <c r="K126" s="30">
        <f t="shared" si="30"/>
        <v>6.06</v>
      </c>
      <c r="L126" s="14">
        <v>283.25</v>
      </c>
      <c r="M126" s="14">
        <v>135.55000000000001</v>
      </c>
      <c r="N126" s="14">
        <v>75.150000000000006</v>
      </c>
      <c r="O126" s="14">
        <f>+SUM(L126:N126)</f>
        <v>493.95000000000005</v>
      </c>
      <c r="P126" s="14">
        <f>+SUM(K126+O126)</f>
        <v>500.01000000000005</v>
      </c>
      <c r="Q126" s="14"/>
      <c r="R126" s="14">
        <f t="shared" si="33"/>
        <v>500.01000000000005</v>
      </c>
      <c r="S126" s="10"/>
      <c r="T126" s="10"/>
      <c r="U126" s="10"/>
    </row>
    <row r="127" spans="1:21" x14ac:dyDescent="0.2">
      <c r="A127" s="93"/>
      <c r="B127" s="121"/>
      <c r="C127" s="76" t="s">
        <v>92</v>
      </c>
      <c r="D127" s="34">
        <v>15</v>
      </c>
      <c r="E127" s="14">
        <v>0.25</v>
      </c>
      <c r="F127" s="14">
        <v>25</v>
      </c>
      <c r="G127" s="14"/>
      <c r="H127" s="30">
        <f t="shared" si="29"/>
        <v>25.25</v>
      </c>
      <c r="I127" s="14"/>
      <c r="J127" s="14"/>
      <c r="K127" s="30">
        <f t="shared" ref="K127:K134" si="34">+SUM(H127:J127)</f>
        <v>25.25</v>
      </c>
      <c r="L127" s="14">
        <v>149</v>
      </c>
      <c r="M127" s="14">
        <v>18.350000000000001</v>
      </c>
      <c r="N127" s="14">
        <v>18.05</v>
      </c>
      <c r="O127" s="14">
        <f t="shared" ref="O127:O134" si="35">+SUM(L127:N127)</f>
        <v>185.4</v>
      </c>
      <c r="P127" s="14">
        <f t="shared" ref="P127:P134" si="36">+SUM(K127+O127)</f>
        <v>210.65</v>
      </c>
      <c r="Q127" s="14">
        <v>1</v>
      </c>
      <c r="R127" s="14">
        <f t="shared" si="33"/>
        <v>211.65</v>
      </c>
      <c r="S127" s="10"/>
      <c r="T127" s="10"/>
      <c r="U127" s="10"/>
    </row>
    <row r="128" spans="1:21" x14ac:dyDescent="0.2">
      <c r="A128" s="93"/>
      <c r="B128" s="121"/>
      <c r="C128" s="76" t="s">
        <v>95</v>
      </c>
      <c r="D128" s="34">
        <v>14</v>
      </c>
      <c r="E128" s="14">
        <v>245.5</v>
      </c>
      <c r="F128" s="14">
        <v>6</v>
      </c>
      <c r="G128" s="14">
        <v>14</v>
      </c>
      <c r="H128" s="30">
        <f t="shared" si="29"/>
        <v>265.5</v>
      </c>
      <c r="I128" s="14"/>
      <c r="J128" s="14"/>
      <c r="K128" s="30">
        <f t="shared" si="34"/>
        <v>265.5</v>
      </c>
      <c r="L128" s="14">
        <v>173</v>
      </c>
      <c r="M128" s="14">
        <v>305.60000000000002</v>
      </c>
      <c r="N128" s="14">
        <v>122.4</v>
      </c>
      <c r="O128" s="14">
        <f t="shared" si="35"/>
        <v>601</v>
      </c>
      <c r="P128" s="14">
        <f t="shared" si="36"/>
        <v>866.5</v>
      </c>
      <c r="Q128" s="14">
        <f>3+1008.2</f>
        <v>1011.2</v>
      </c>
      <c r="R128" s="14">
        <f t="shared" ref="R128:R134" si="37">+SUM(P128:Q128)</f>
        <v>1877.7</v>
      </c>
      <c r="S128" s="10"/>
      <c r="T128" s="10"/>
      <c r="U128" s="10"/>
    </row>
    <row r="129" spans="1:21" x14ac:dyDescent="0.2">
      <c r="A129" s="93"/>
      <c r="B129" s="121"/>
      <c r="C129" s="76" t="s">
        <v>99</v>
      </c>
      <c r="D129" s="34">
        <v>1</v>
      </c>
      <c r="E129" s="14"/>
      <c r="F129" s="14"/>
      <c r="G129" s="14"/>
      <c r="H129" s="30">
        <f t="shared" si="29"/>
        <v>0</v>
      </c>
      <c r="I129" s="14"/>
      <c r="J129" s="14"/>
      <c r="K129" s="30">
        <f t="shared" si="34"/>
        <v>0</v>
      </c>
      <c r="L129" s="14"/>
      <c r="M129" s="14">
        <v>0.4</v>
      </c>
      <c r="N129" s="14">
        <v>0.2</v>
      </c>
      <c r="O129" s="14">
        <f t="shared" si="35"/>
        <v>0.60000000000000009</v>
      </c>
      <c r="P129" s="14">
        <f t="shared" si="36"/>
        <v>0.60000000000000009</v>
      </c>
      <c r="Q129" s="14">
        <v>0.4</v>
      </c>
      <c r="R129" s="14">
        <f t="shared" si="37"/>
        <v>1</v>
      </c>
      <c r="S129" s="10"/>
      <c r="T129" s="10"/>
      <c r="U129" s="10"/>
    </row>
    <row r="130" spans="1:21" x14ac:dyDescent="0.2">
      <c r="A130" s="93"/>
      <c r="B130" s="121"/>
      <c r="C130" s="76" t="s">
        <v>104</v>
      </c>
      <c r="D130" s="34">
        <v>13</v>
      </c>
      <c r="E130" s="14">
        <v>9</v>
      </c>
      <c r="F130" s="14"/>
      <c r="G130" s="14"/>
      <c r="H130" s="30">
        <f t="shared" si="29"/>
        <v>9</v>
      </c>
      <c r="I130" s="14">
        <v>0.5</v>
      </c>
      <c r="J130" s="14"/>
      <c r="K130" s="30">
        <f t="shared" si="34"/>
        <v>9.5</v>
      </c>
      <c r="L130" s="14">
        <v>4.0999999999999996</v>
      </c>
      <c r="M130" s="14">
        <v>7.4</v>
      </c>
      <c r="N130" s="14">
        <v>6.04</v>
      </c>
      <c r="O130" s="14">
        <f t="shared" si="35"/>
        <v>17.54</v>
      </c>
      <c r="P130" s="14">
        <f t="shared" si="36"/>
        <v>27.04</v>
      </c>
      <c r="Q130" s="14"/>
      <c r="R130" s="14">
        <f t="shared" si="37"/>
        <v>27.04</v>
      </c>
      <c r="S130" s="10"/>
      <c r="T130" s="10"/>
      <c r="U130" s="10"/>
    </row>
    <row r="131" spans="1:21" x14ac:dyDescent="0.2">
      <c r="A131" s="93"/>
      <c r="B131" s="124"/>
      <c r="C131" s="76" t="s">
        <v>108</v>
      </c>
      <c r="D131" s="34">
        <v>9</v>
      </c>
      <c r="E131" s="14"/>
      <c r="F131" s="14"/>
      <c r="G131" s="14"/>
      <c r="H131" s="30">
        <f t="shared" si="29"/>
        <v>0</v>
      </c>
      <c r="I131" s="14"/>
      <c r="J131" s="14"/>
      <c r="K131" s="30">
        <f t="shared" si="34"/>
        <v>0</v>
      </c>
      <c r="L131" s="14">
        <v>0.1</v>
      </c>
      <c r="M131" s="14">
        <v>1.1000000000000001</v>
      </c>
      <c r="N131" s="14">
        <v>1.45</v>
      </c>
      <c r="O131" s="14">
        <f t="shared" si="35"/>
        <v>2.6500000000000004</v>
      </c>
      <c r="P131" s="14">
        <f t="shared" si="36"/>
        <v>2.6500000000000004</v>
      </c>
      <c r="Q131" s="14"/>
      <c r="R131" s="14">
        <f t="shared" si="37"/>
        <v>2.6500000000000004</v>
      </c>
      <c r="S131" s="10"/>
      <c r="T131" s="10"/>
      <c r="U131" s="10"/>
    </row>
    <row r="132" spans="1:21" x14ac:dyDescent="0.2">
      <c r="A132" s="93"/>
      <c r="B132" s="132" t="s">
        <v>82</v>
      </c>
      <c r="C132" s="76" t="s">
        <v>82</v>
      </c>
      <c r="D132" s="34">
        <v>25</v>
      </c>
      <c r="E132" s="14">
        <v>46.1</v>
      </c>
      <c r="F132" s="14">
        <v>310.5</v>
      </c>
      <c r="G132" s="14">
        <v>25.4</v>
      </c>
      <c r="H132" s="30">
        <f t="shared" si="29"/>
        <v>382</v>
      </c>
      <c r="I132" s="14">
        <v>11</v>
      </c>
      <c r="J132" s="14"/>
      <c r="K132" s="30">
        <f t="shared" si="34"/>
        <v>393</v>
      </c>
      <c r="L132" s="14">
        <v>18.899999999999999</v>
      </c>
      <c r="M132" s="14">
        <v>205.6</v>
      </c>
      <c r="N132" s="14">
        <v>159.4</v>
      </c>
      <c r="O132" s="14">
        <f t="shared" si="35"/>
        <v>383.9</v>
      </c>
      <c r="P132" s="14">
        <f t="shared" si="36"/>
        <v>776.9</v>
      </c>
      <c r="Q132" s="14">
        <v>77.5</v>
      </c>
      <c r="R132" s="14">
        <f t="shared" si="37"/>
        <v>854.4</v>
      </c>
      <c r="S132" s="10"/>
      <c r="T132" s="10"/>
      <c r="U132" s="10"/>
    </row>
    <row r="133" spans="1:21" x14ac:dyDescent="0.2">
      <c r="A133" s="93"/>
      <c r="B133" s="121"/>
      <c r="C133" s="76" t="s">
        <v>87</v>
      </c>
      <c r="D133" s="34">
        <v>1</v>
      </c>
      <c r="E133" s="14"/>
      <c r="F133" s="14"/>
      <c r="G133" s="14">
        <v>0.5</v>
      </c>
      <c r="H133" s="30">
        <f t="shared" si="29"/>
        <v>0.5</v>
      </c>
      <c r="I133" s="14"/>
      <c r="J133" s="14"/>
      <c r="K133" s="30">
        <f t="shared" si="34"/>
        <v>0.5</v>
      </c>
      <c r="L133" s="14"/>
      <c r="M133" s="14"/>
      <c r="N133" s="14"/>
      <c r="O133" s="14">
        <f t="shared" si="35"/>
        <v>0</v>
      </c>
      <c r="P133" s="14">
        <f t="shared" si="36"/>
        <v>0.5</v>
      </c>
      <c r="Q133" s="14">
        <v>9.5</v>
      </c>
      <c r="R133" s="14">
        <f t="shared" si="37"/>
        <v>10</v>
      </c>
      <c r="S133" s="10"/>
      <c r="T133" s="10"/>
      <c r="U133" s="10"/>
    </row>
    <row r="134" spans="1:21" x14ac:dyDescent="0.2">
      <c r="A134" s="93"/>
      <c r="B134" s="122"/>
      <c r="C134" s="82" t="s">
        <v>97</v>
      </c>
      <c r="D134" s="86">
        <v>2</v>
      </c>
      <c r="E134" s="17">
        <v>1</v>
      </c>
      <c r="F134" s="17"/>
      <c r="G134" s="17"/>
      <c r="H134" s="32">
        <f t="shared" si="29"/>
        <v>1</v>
      </c>
      <c r="I134" s="17"/>
      <c r="J134" s="17"/>
      <c r="K134" s="32">
        <f t="shared" si="34"/>
        <v>1</v>
      </c>
      <c r="L134" s="17">
        <v>12</v>
      </c>
      <c r="M134" s="17">
        <v>12</v>
      </c>
      <c r="N134" s="17"/>
      <c r="O134" s="17">
        <f t="shared" si="35"/>
        <v>24</v>
      </c>
      <c r="P134" s="17">
        <f t="shared" si="36"/>
        <v>25</v>
      </c>
      <c r="Q134" s="17"/>
      <c r="R134" s="17">
        <f t="shared" si="37"/>
        <v>25</v>
      </c>
      <c r="S134" s="10"/>
      <c r="T134" s="10"/>
      <c r="U134" s="10"/>
    </row>
    <row r="135" spans="1:21" ht="15" x14ac:dyDescent="0.25">
      <c r="A135" s="230" t="s">
        <v>0</v>
      </c>
      <c r="B135" s="231"/>
      <c r="C135" s="232" t="s">
        <v>0</v>
      </c>
      <c r="D135" s="53">
        <f t="shared" ref="D135:R135" si="38">+SUM(D105:D134)</f>
        <v>490</v>
      </c>
      <c r="E135" s="54">
        <f>SUM(E105:E134)</f>
        <v>352.16</v>
      </c>
      <c r="F135" s="54">
        <f>SUM(F105:F134)</f>
        <v>769.02</v>
      </c>
      <c r="G135" s="54">
        <f>SUM(G105:G134)</f>
        <v>75.53</v>
      </c>
      <c r="H135" s="54">
        <f>SUM(H105:H134)</f>
        <v>1196.71</v>
      </c>
      <c r="I135" s="54">
        <f t="shared" si="38"/>
        <v>71.349999999999994</v>
      </c>
      <c r="J135" s="54">
        <f t="shared" si="38"/>
        <v>5.25</v>
      </c>
      <c r="K135" s="54">
        <f t="shared" si="38"/>
        <v>1273.31</v>
      </c>
      <c r="L135" s="54">
        <f t="shared" si="38"/>
        <v>5093.1500000000005</v>
      </c>
      <c r="M135" s="54">
        <f t="shared" si="38"/>
        <v>5298</v>
      </c>
      <c r="N135" s="54">
        <f t="shared" si="38"/>
        <v>2099.2400000000002</v>
      </c>
      <c r="O135" s="54">
        <f t="shared" si="38"/>
        <v>12490.390000000001</v>
      </c>
      <c r="P135" s="54">
        <f t="shared" si="38"/>
        <v>13763.699999999999</v>
      </c>
      <c r="Q135" s="54">
        <f t="shared" si="38"/>
        <v>1371.48</v>
      </c>
      <c r="R135" s="55">
        <f t="shared" si="38"/>
        <v>15135.179999999998</v>
      </c>
    </row>
    <row r="136" spans="1:21" x14ac:dyDescent="0.2">
      <c r="A136" s="93" t="s">
        <v>7</v>
      </c>
      <c r="B136" s="120" t="s">
        <v>426</v>
      </c>
      <c r="C136" s="73" t="s">
        <v>123</v>
      </c>
      <c r="D136" s="61">
        <v>139</v>
      </c>
      <c r="E136" s="39">
        <v>37.61</v>
      </c>
      <c r="F136" s="39">
        <v>5.2</v>
      </c>
      <c r="G136" s="39">
        <v>116.2</v>
      </c>
      <c r="H136" s="48">
        <f t="shared" si="29"/>
        <v>159.01</v>
      </c>
      <c r="I136" s="39">
        <v>45.95</v>
      </c>
      <c r="J136" s="39">
        <v>0.7</v>
      </c>
      <c r="K136" s="48">
        <f t="shared" ref="K136:K184" si="39">+SUM(H136:J136)</f>
        <v>205.65999999999997</v>
      </c>
      <c r="L136" s="39">
        <v>17.23</v>
      </c>
      <c r="M136" s="39">
        <v>726.05</v>
      </c>
      <c r="N136" s="39">
        <v>879.89</v>
      </c>
      <c r="O136" s="39">
        <f t="shared" ref="O136:O155" si="40">+SUM(L136:N136)</f>
        <v>1623.17</v>
      </c>
      <c r="P136" s="39">
        <f t="shared" ref="P136:P155" si="41">+SUM(K136+O136)</f>
        <v>1828.83</v>
      </c>
      <c r="Q136" s="39">
        <f>9.2+160.3</f>
        <v>169.5</v>
      </c>
      <c r="R136" s="39">
        <f t="shared" ref="R136:R183" si="42">+SUM(P136:Q136)</f>
        <v>1998.33</v>
      </c>
      <c r="S136" s="10"/>
      <c r="T136" s="10"/>
      <c r="U136" s="10"/>
    </row>
    <row r="137" spans="1:21" x14ac:dyDescent="0.2">
      <c r="A137" s="93"/>
      <c r="B137" s="121"/>
      <c r="C137" s="76" t="s">
        <v>140</v>
      </c>
      <c r="D137" s="34">
        <v>13</v>
      </c>
      <c r="E137" s="14">
        <v>0.24</v>
      </c>
      <c r="F137" s="14"/>
      <c r="G137" s="14"/>
      <c r="H137" s="30">
        <f t="shared" si="29"/>
        <v>0.24</v>
      </c>
      <c r="I137" s="14"/>
      <c r="J137" s="14"/>
      <c r="K137" s="30">
        <f t="shared" si="39"/>
        <v>0.24</v>
      </c>
      <c r="L137" s="14">
        <v>7</v>
      </c>
      <c r="M137" s="14">
        <v>22.06</v>
      </c>
      <c r="N137" s="14">
        <v>14</v>
      </c>
      <c r="O137" s="14">
        <f t="shared" si="40"/>
        <v>43.06</v>
      </c>
      <c r="P137" s="14">
        <f t="shared" si="41"/>
        <v>43.300000000000004</v>
      </c>
      <c r="Q137" s="14">
        <v>16</v>
      </c>
      <c r="R137" s="14">
        <f t="shared" si="42"/>
        <v>59.300000000000004</v>
      </c>
      <c r="S137" s="10"/>
      <c r="T137" s="10"/>
      <c r="U137" s="10"/>
    </row>
    <row r="138" spans="1:21" x14ac:dyDescent="0.2">
      <c r="A138" s="93"/>
      <c r="B138" s="121"/>
      <c r="C138" s="76" t="s">
        <v>141</v>
      </c>
      <c r="D138" s="34">
        <v>16</v>
      </c>
      <c r="E138" s="14">
        <v>1.2</v>
      </c>
      <c r="F138" s="14">
        <v>0.8</v>
      </c>
      <c r="G138" s="14">
        <v>2.1</v>
      </c>
      <c r="H138" s="30">
        <f t="shared" si="29"/>
        <v>4.0999999999999996</v>
      </c>
      <c r="I138" s="14"/>
      <c r="J138" s="14">
        <v>1</v>
      </c>
      <c r="K138" s="30">
        <f t="shared" si="39"/>
        <v>5.0999999999999996</v>
      </c>
      <c r="L138" s="14"/>
      <c r="M138" s="14">
        <v>12.3</v>
      </c>
      <c r="N138" s="14">
        <v>10.88</v>
      </c>
      <c r="O138" s="14">
        <f t="shared" si="40"/>
        <v>23.18</v>
      </c>
      <c r="P138" s="14">
        <f t="shared" si="41"/>
        <v>28.28</v>
      </c>
      <c r="Q138" s="14">
        <v>2.5</v>
      </c>
      <c r="R138" s="14">
        <f t="shared" si="42"/>
        <v>30.78</v>
      </c>
      <c r="S138" s="10"/>
      <c r="T138" s="10"/>
      <c r="U138" s="10"/>
    </row>
    <row r="139" spans="1:21" x14ac:dyDescent="0.2">
      <c r="A139" s="93"/>
      <c r="B139" s="121"/>
      <c r="C139" s="76" t="s">
        <v>147</v>
      </c>
      <c r="D139" s="34">
        <v>15</v>
      </c>
      <c r="E139" s="14"/>
      <c r="F139" s="14">
        <v>0.1</v>
      </c>
      <c r="G139" s="14"/>
      <c r="H139" s="30">
        <f t="shared" si="29"/>
        <v>0.1</v>
      </c>
      <c r="I139" s="14"/>
      <c r="J139" s="14"/>
      <c r="K139" s="30">
        <f t="shared" si="39"/>
        <v>0.1</v>
      </c>
      <c r="L139" s="14">
        <v>0.32</v>
      </c>
      <c r="M139" s="14">
        <v>11.15</v>
      </c>
      <c r="N139" s="14">
        <v>3.55</v>
      </c>
      <c r="O139" s="14">
        <f t="shared" si="40"/>
        <v>15.02</v>
      </c>
      <c r="P139" s="14">
        <f t="shared" si="41"/>
        <v>15.12</v>
      </c>
      <c r="Q139" s="14"/>
      <c r="R139" s="14">
        <f t="shared" si="42"/>
        <v>15.12</v>
      </c>
      <c r="S139" s="10"/>
      <c r="T139" s="10"/>
      <c r="U139" s="10"/>
    </row>
    <row r="140" spans="1:21" x14ac:dyDescent="0.2">
      <c r="A140" s="93"/>
      <c r="B140" s="121"/>
      <c r="C140" s="76" t="s">
        <v>322</v>
      </c>
      <c r="D140" s="34">
        <v>9</v>
      </c>
      <c r="E140" s="14">
        <v>3.5</v>
      </c>
      <c r="F140" s="14"/>
      <c r="G140" s="14">
        <v>50.6</v>
      </c>
      <c r="H140" s="30">
        <f t="shared" si="29"/>
        <v>54.1</v>
      </c>
      <c r="I140" s="14"/>
      <c r="J140" s="14"/>
      <c r="K140" s="30">
        <f t="shared" si="39"/>
        <v>54.1</v>
      </c>
      <c r="L140" s="14">
        <v>124</v>
      </c>
      <c r="M140" s="14">
        <v>30.7</v>
      </c>
      <c r="N140" s="14">
        <v>63.5</v>
      </c>
      <c r="O140" s="14">
        <f t="shared" si="40"/>
        <v>218.2</v>
      </c>
      <c r="P140" s="14">
        <f t="shared" si="41"/>
        <v>272.3</v>
      </c>
      <c r="Q140" s="14">
        <v>56.3</v>
      </c>
      <c r="R140" s="14">
        <f t="shared" si="42"/>
        <v>328.6</v>
      </c>
      <c r="S140" s="10"/>
      <c r="T140" s="10"/>
      <c r="U140" s="10"/>
    </row>
    <row r="141" spans="1:21" x14ac:dyDescent="0.2">
      <c r="A141" s="93"/>
      <c r="B141" s="121"/>
      <c r="C141" s="76" t="s">
        <v>148</v>
      </c>
      <c r="D141" s="34">
        <v>17</v>
      </c>
      <c r="E141" s="14">
        <v>81.2</v>
      </c>
      <c r="F141" s="14"/>
      <c r="G141" s="14"/>
      <c r="H141" s="30">
        <f t="shared" si="29"/>
        <v>81.2</v>
      </c>
      <c r="I141" s="14"/>
      <c r="J141" s="14"/>
      <c r="K141" s="30">
        <f t="shared" si="39"/>
        <v>81.2</v>
      </c>
      <c r="L141" s="14">
        <v>72.5</v>
      </c>
      <c r="M141" s="14">
        <v>40.799999999999997</v>
      </c>
      <c r="N141" s="14">
        <v>51.2</v>
      </c>
      <c r="O141" s="14">
        <f t="shared" si="40"/>
        <v>164.5</v>
      </c>
      <c r="P141" s="14">
        <f t="shared" si="41"/>
        <v>245.7</v>
      </c>
      <c r="Q141" s="14">
        <v>196.7</v>
      </c>
      <c r="R141" s="14">
        <f t="shared" si="42"/>
        <v>442.4</v>
      </c>
      <c r="S141" s="10"/>
      <c r="T141" s="10"/>
      <c r="U141" s="10"/>
    </row>
    <row r="142" spans="1:21" x14ac:dyDescent="0.2">
      <c r="A142" s="93"/>
      <c r="B142" s="121"/>
      <c r="C142" s="76" t="s">
        <v>117</v>
      </c>
      <c r="D142" s="34">
        <v>42</v>
      </c>
      <c r="E142" s="14">
        <v>1.35</v>
      </c>
      <c r="F142" s="14">
        <v>0.05</v>
      </c>
      <c r="G142" s="14">
        <v>1</v>
      </c>
      <c r="H142" s="30">
        <f t="shared" si="29"/>
        <v>2.4000000000000004</v>
      </c>
      <c r="I142" s="14"/>
      <c r="J142" s="14"/>
      <c r="K142" s="30">
        <f t="shared" si="39"/>
        <v>2.4000000000000004</v>
      </c>
      <c r="L142" s="14">
        <v>20</v>
      </c>
      <c r="M142" s="14">
        <v>43.95</v>
      </c>
      <c r="N142" s="14">
        <v>59.39</v>
      </c>
      <c r="O142" s="14">
        <f t="shared" si="40"/>
        <v>123.34</v>
      </c>
      <c r="P142" s="14">
        <f t="shared" si="41"/>
        <v>125.74000000000001</v>
      </c>
      <c r="Q142" s="14">
        <v>113.64</v>
      </c>
      <c r="R142" s="14">
        <f t="shared" si="42"/>
        <v>239.38</v>
      </c>
      <c r="S142" s="10"/>
      <c r="T142" s="10"/>
      <c r="U142" s="10"/>
    </row>
    <row r="143" spans="1:21" x14ac:dyDescent="0.2">
      <c r="A143" s="93"/>
      <c r="B143" s="121"/>
      <c r="C143" s="76" t="s">
        <v>149</v>
      </c>
      <c r="D143" s="34">
        <v>4</v>
      </c>
      <c r="E143" s="14"/>
      <c r="F143" s="14">
        <v>1.9</v>
      </c>
      <c r="G143" s="14"/>
      <c r="H143" s="30">
        <f t="shared" si="29"/>
        <v>1.9</v>
      </c>
      <c r="I143" s="14">
        <v>0.1</v>
      </c>
      <c r="J143" s="14"/>
      <c r="K143" s="30">
        <f t="shared" si="39"/>
        <v>2</v>
      </c>
      <c r="L143" s="14">
        <v>1</v>
      </c>
      <c r="M143" s="14">
        <v>4.2</v>
      </c>
      <c r="N143" s="14">
        <v>2.9</v>
      </c>
      <c r="O143" s="14">
        <f t="shared" si="40"/>
        <v>8.1</v>
      </c>
      <c r="P143" s="14">
        <f t="shared" si="41"/>
        <v>10.1</v>
      </c>
      <c r="Q143" s="14">
        <v>38</v>
      </c>
      <c r="R143" s="14">
        <f t="shared" si="42"/>
        <v>48.1</v>
      </c>
      <c r="S143" s="10"/>
      <c r="T143" s="10"/>
      <c r="U143" s="10"/>
    </row>
    <row r="144" spans="1:21" x14ac:dyDescent="0.2">
      <c r="A144" s="93"/>
      <c r="B144" s="121"/>
      <c r="C144" s="76" t="s">
        <v>125</v>
      </c>
      <c r="D144" s="34">
        <v>5</v>
      </c>
      <c r="E144" s="14">
        <v>64.5</v>
      </c>
      <c r="F144" s="14"/>
      <c r="G144" s="14"/>
      <c r="H144" s="30">
        <f t="shared" si="29"/>
        <v>64.5</v>
      </c>
      <c r="I144" s="14"/>
      <c r="J144" s="14"/>
      <c r="K144" s="30">
        <f t="shared" si="39"/>
        <v>64.5</v>
      </c>
      <c r="L144" s="14">
        <v>3</v>
      </c>
      <c r="M144" s="14">
        <v>2.2000000000000002</v>
      </c>
      <c r="N144" s="14">
        <v>2.2000000000000002</v>
      </c>
      <c r="O144" s="14">
        <f t="shared" si="40"/>
        <v>7.4</v>
      </c>
      <c r="P144" s="14">
        <f t="shared" si="41"/>
        <v>71.900000000000006</v>
      </c>
      <c r="Q144" s="14">
        <v>38</v>
      </c>
      <c r="R144" s="14">
        <f t="shared" si="42"/>
        <v>109.9</v>
      </c>
      <c r="S144" s="10"/>
      <c r="T144" s="10"/>
      <c r="U144" s="10"/>
    </row>
    <row r="145" spans="1:21" x14ac:dyDescent="0.2">
      <c r="A145" s="93"/>
      <c r="B145" s="121"/>
      <c r="C145" s="76" t="s">
        <v>161</v>
      </c>
      <c r="D145" s="34">
        <v>24</v>
      </c>
      <c r="E145" s="14">
        <v>94.71</v>
      </c>
      <c r="F145" s="14">
        <v>0.25</v>
      </c>
      <c r="G145" s="14">
        <v>11.11</v>
      </c>
      <c r="H145" s="30">
        <f t="shared" si="29"/>
        <v>106.07</v>
      </c>
      <c r="I145" s="14"/>
      <c r="J145" s="14"/>
      <c r="K145" s="30">
        <f t="shared" si="39"/>
        <v>106.07</v>
      </c>
      <c r="L145" s="14"/>
      <c r="M145" s="14">
        <v>41.16</v>
      </c>
      <c r="N145" s="14">
        <v>48.92</v>
      </c>
      <c r="O145" s="14">
        <f t="shared" si="40"/>
        <v>90.08</v>
      </c>
      <c r="P145" s="14">
        <f t="shared" si="41"/>
        <v>196.14999999999998</v>
      </c>
      <c r="Q145" s="14">
        <v>256.75</v>
      </c>
      <c r="R145" s="14">
        <f t="shared" si="42"/>
        <v>452.9</v>
      </c>
      <c r="S145" s="10"/>
      <c r="T145" s="10"/>
      <c r="U145" s="10"/>
    </row>
    <row r="146" spans="1:21" x14ac:dyDescent="0.2">
      <c r="A146" s="93"/>
      <c r="B146" s="121"/>
      <c r="C146" s="76" t="s">
        <v>138</v>
      </c>
      <c r="D146" s="34">
        <v>24</v>
      </c>
      <c r="E146" s="14">
        <v>4.3</v>
      </c>
      <c r="F146" s="14">
        <v>7</v>
      </c>
      <c r="G146" s="14">
        <v>11.55</v>
      </c>
      <c r="H146" s="30">
        <f t="shared" si="29"/>
        <v>22.85</v>
      </c>
      <c r="I146" s="14">
        <v>0.4</v>
      </c>
      <c r="J146" s="14">
        <v>0.1</v>
      </c>
      <c r="K146" s="30">
        <f t="shared" si="39"/>
        <v>23.35</v>
      </c>
      <c r="L146" s="14">
        <v>11</v>
      </c>
      <c r="M146" s="14">
        <v>50.55</v>
      </c>
      <c r="N146" s="14">
        <v>40.799999999999997</v>
      </c>
      <c r="O146" s="14">
        <f t="shared" si="40"/>
        <v>102.35</v>
      </c>
      <c r="P146" s="14">
        <f t="shared" si="41"/>
        <v>125.69999999999999</v>
      </c>
      <c r="Q146" s="14">
        <f>26.5+158.1</f>
        <v>184.6</v>
      </c>
      <c r="R146" s="14">
        <f t="shared" si="42"/>
        <v>310.29999999999995</v>
      </c>
      <c r="S146" s="10"/>
      <c r="T146" s="10"/>
      <c r="U146" s="10"/>
    </row>
    <row r="147" spans="1:21" x14ac:dyDescent="0.2">
      <c r="A147" s="93"/>
      <c r="B147" s="121"/>
      <c r="C147" s="76" t="s">
        <v>112</v>
      </c>
      <c r="D147" s="34">
        <v>33</v>
      </c>
      <c r="E147" s="14">
        <v>59.3</v>
      </c>
      <c r="F147" s="14"/>
      <c r="G147" s="14">
        <v>0.5</v>
      </c>
      <c r="H147" s="30">
        <f t="shared" si="29"/>
        <v>59.8</v>
      </c>
      <c r="I147" s="14">
        <v>0.9</v>
      </c>
      <c r="J147" s="14"/>
      <c r="K147" s="30">
        <f t="shared" si="39"/>
        <v>60.699999999999996</v>
      </c>
      <c r="L147" s="14">
        <v>0.25</v>
      </c>
      <c r="M147" s="14">
        <v>60.45</v>
      </c>
      <c r="N147" s="14">
        <v>97.22</v>
      </c>
      <c r="O147" s="14">
        <f t="shared" si="40"/>
        <v>157.92000000000002</v>
      </c>
      <c r="P147" s="14">
        <f t="shared" si="41"/>
        <v>218.62</v>
      </c>
      <c r="Q147" s="14">
        <v>54.25</v>
      </c>
      <c r="R147" s="14">
        <f t="shared" si="42"/>
        <v>272.87</v>
      </c>
      <c r="S147" s="10"/>
      <c r="T147" s="10"/>
      <c r="U147" s="10"/>
    </row>
    <row r="148" spans="1:21" x14ac:dyDescent="0.2">
      <c r="A148" s="93"/>
      <c r="B148" s="121"/>
      <c r="C148" s="76" t="s">
        <v>144</v>
      </c>
      <c r="D148" s="34">
        <v>32</v>
      </c>
      <c r="E148" s="14">
        <v>0.25</v>
      </c>
      <c r="F148" s="14">
        <v>1.5</v>
      </c>
      <c r="G148" s="14">
        <v>5</v>
      </c>
      <c r="H148" s="30">
        <f t="shared" si="29"/>
        <v>6.75</v>
      </c>
      <c r="I148" s="14"/>
      <c r="J148" s="14">
        <v>0.5</v>
      </c>
      <c r="K148" s="30">
        <f t="shared" si="39"/>
        <v>7.25</v>
      </c>
      <c r="L148" s="14"/>
      <c r="M148" s="14">
        <v>9.31</v>
      </c>
      <c r="N148" s="14">
        <v>19.05</v>
      </c>
      <c r="O148" s="14">
        <f t="shared" si="40"/>
        <v>28.36</v>
      </c>
      <c r="P148" s="14">
        <f t="shared" si="41"/>
        <v>35.61</v>
      </c>
      <c r="Q148" s="14">
        <v>4.9000000000000004</v>
      </c>
      <c r="R148" s="14">
        <f t="shared" si="42"/>
        <v>40.51</v>
      </c>
      <c r="S148" s="10"/>
      <c r="T148" s="10"/>
      <c r="U148" s="10"/>
    </row>
    <row r="149" spans="1:21" x14ac:dyDescent="0.2">
      <c r="A149" s="93"/>
      <c r="B149" s="121"/>
      <c r="C149" s="76" t="s">
        <v>116</v>
      </c>
      <c r="D149" s="34">
        <v>27</v>
      </c>
      <c r="E149" s="14">
        <v>31.25</v>
      </c>
      <c r="F149" s="14">
        <v>28.7</v>
      </c>
      <c r="G149" s="14">
        <v>15.04</v>
      </c>
      <c r="H149" s="30">
        <f t="shared" si="29"/>
        <v>74.990000000000009</v>
      </c>
      <c r="I149" s="14">
        <v>4.0199999999999996</v>
      </c>
      <c r="J149" s="14"/>
      <c r="K149" s="30">
        <f t="shared" si="39"/>
        <v>79.010000000000005</v>
      </c>
      <c r="L149" s="14">
        <v>0.01</v>
      </c>
      <c r="M149" s="14">
        <v>18.71</v>
      </c>
      <c r="N149" s="14">
        <v>27.01</v>
      </c>
      <c r="O149" s="14">
        <f t="shared" si="40"/>
        <v>45.730000000000004</v>
      </c>
      <c r="P149" s="14">
        <f t="shared" si="41"/>
        <v>124.74000000000001</v>
      </c>
      <c r="Q149" s="14">
        <v>11.98</v>
      </c>
      <c r="R149" s="14">
        <f t="shared" si="42"/>
        <v>136.72</v>
      </c>
      <c r="S149" s="10"/>
      <c r="T149" s="10"/>
      <c r="U149" s="10"/>
    </row>
    <row r="150" spans="1:21" x14ac:dyDescent="0.2">
      <c r="A150" s="93"/>
      <c r="B150" s="121"/>
      <c r="C150" s="76" t="s">
        <v>158</v>
      </c>
      <c r="D150" s="34">
        <v>26</v>
      </c>
      <c r="E150" s="14">
        <v>2.2999999999999998</v>
      </c>
      <c r="F150" s="14">
        <v>7.3</v>
      </c>
      <c r="G150" s="14">
        <v>1.6</v>
      </c>
      <c r="H150" s="30">
        <f t="shared" si="29"/>
        <v>11.2</v>
      </c>
      <c r="I150" s="14">
        <v>0.9</v>
      </c>
      <c r="J150" s="14">
        <v>5.5</v>
      </c>
      <c r="K150" s="30">
        <f t="shared" si="39"/>
        <v>17.600000000000001</v>
      </c>
      <c r="L150" s="14">
        <v>4</v>
      </c>
      <c r="M150" s="14">
        <v>7.13</v>
      </c>
      <c r="N150" s="14">
        <v>11.62</v>
      </c>
      <c r="O150" s="14">
        <f t="shared" si="40"/>
        <v>22.75</v>
      </c>
      <c r="P150" s="14">
        <f t="shared" si="41"/>
        <v>40.35</v>
      </c>
      <c r="Q150" s="14">
        <v>19.96</v>
      </c>
      <c r="R150" s="14">
        <f t="shared" si="42"/>
        <v>60.31</v>
      </c>
      <c r="S150" s="10"/>
      <c r="T150" s="10"/>
      <c r="U150" s="10"/>
    </row>
    <row r="151" spans="1:21" x14ac:dyDescent="0.2">
      <c r="A151" s="93"/>
      <c r="B151" s="121"/>
      <c r="C151" s="76" t="s">
        <v>146</v>
      </c>
      <c r="D151" s="34">
        <v>33</v>
      </c>
      <c r="E151" s="14">
        <v>4.5</v>
      </c>
      <c r="F151" s="14">
        <v>23.5</v>
      </c>
      <c r="G151" s="14">
        <v>4.4000000000000004</v>
      </c>
      <c r="H151" s="30">
        <f t="shared" si="29"/>
        <v>32.4</v>
      </c>
      <c r="I151" s="14">
        <v>1</v>
      </c>
      <c r="J151" s="14">
        <v>4</v>
      </c>
      <c r="K151" s="30">
        <f t="shared" si="39"/>
        <v>37.4</v>
      </c>
      <c r="L151" s="14">
        <v>2.4</v>
      </c>
      <c r="M151" s="14">
        <v>30.71</v>
      </c>
      <c r="N151" s="14">
        <v>27.32</v>
      </c>
      <c r="O151" s="14">
        <f t="shared" si="40"/>
        <v>60.43</v>
      </c>
      <c r="P151" s="14">
        <f t="shared" si="41"/>
        <v>97.83</v>
      </c>
      <c r="Q151" s="14">
        <f>1.9+28.15</f>
        <v>30.049999999999997</v>
      </c>
      <c r="R151" s="14">
        <f t="shared" si="42"/>
        <v>127.88</v>
      </c>
      <c r="S151" s="10"/>
      <c r="T151" s="10"/>
      <c r="U151" s="10"/>
    </row>
    <row r="152" spans="1:21" x14ac:dyDescent="0.2">
      <c r="A152" s="93"/>
      <c r="B152" s="121"/>
      <c r="C152" s="76" t="s">
        <v>115</v>
      </c>
      <c r="D152" s="34">
        <v>3</v>
      </c>
      <c r="E152" s="14"/>
      <c r="F152" s="14"/>
      <c r="G152" s="14"/>
      <c r="H152" s="30">
        <f t="shared" si="29"/>
        <v>0</v>
      </c>
      <c r="I152" s="14"/>
      <c r="J152" s="14"/>
      <c r="K152" s="30">
        <f t="shared" si="39"/>
        <v>0</v>
      </c>
      <c r="L152" s="14">
        <v>0.75</v>
      </c>
      <c r="M152" s="14"/>
      <c r="N152" s="14"/>
      <c r="O152" s="14">
        <f t="shared" si="40"/>
        <v>0.75</v>
      </c>
      <c r="P152" s="14">
        <f t="shared" si="41"/>
        <v>0.75</v>
      </c>
      <c r="Q152" s="14">
        <v>9</v>
      </c>
      <c r="R152" s="14">
        <f t="shared" si="42"/>
        <v>9.75</v>
      </c>
      <c r="S152" s="10"/>
      <c r="T152" s="10"/>
      <c r="U152" s="10"/>
    </row>
    <row r="153" spans="1:21" x14ac:dyDescent="0.2">
      <c r="A153" s="93"/>
      <c r="B153" s="121"/>
      <c r="C153" s="76" t="s">
        <v>145</v>
      </c>
      <c r="D153" s="34">
        <v>9</v>
      </c>
      <c r="E153" s="14">
        <v>0.65</v>
      </c>
      <c r="F153" s="14"/>
      <c r="G153" s="14">
        <v>1</v>
      </c>
      <c r="H153" s="30">
        <f t="shared" si="29"/>
        <v>1.65</v>
      </c>
      <c r="I153" s="14">
        <v>2</v>
      </c>
      <c r="J153" s="14"/>
      <c r="K153" s="30">
        <f t="shared" si="39"/>
        <v>3.65</v>
      </c>
      <c r="L153" s="14">
        <v>0.3</v>
      </c>
      <c r="M153" s="14">
        <v>8.5</v>
      </c>
      <c r="N153" s="14">
        <v>7.85</v>
      </c>
      <c r="O153" s="14">
        <f t="shared" si="40"/>
        <v>16.649999999999999</v>
      </c>
      <c r="P153" s="14">
        <f t="shared" si="41"/>
        <v>20.299999999999997</v>
      </c>
      <c r="Q153" s="14">
        <v>4.7</v>
      </c>
      <c r="R153" s="14">
        <f t="shared" si="42"/>
        <v>24.999999999999996</v>
      </c>
      <c r="S153" s="10"/>
      <c r="T153" s="10"/>
      <c r="U153" s="10"/>
    </row>
    <row r="154" spans="1:21" x14ac:dyDescent="0.2">
      <c r="A154" s="93"/>
      <c r="B154" s="121"/>
      <c r="C154" s="76" t="s">
        <v>136</v>
      </c>
      <c r="D154" s="34">
        <v>8</v>
      </c>
      <c r="E154" s="14"/>
      <c r="F154" s="14"/>
      <c r="G154" s="14"/>
      <c r="H154" s="30">
        <f t="shared" si="29"/>
        <v>0</v>
      </c>
      <c r="I154" s="14"/>
      <c r="J154" s="14"/>
      <c r="K154" s="30">
        <f t="shared" si="39"/>
        <v>0</v>
      </c>
      <c r="L154" s="14">
        <v>0.2</v>
      </c>
      <c r="M154" s="14">
        <v>1</v>
      </c>
      <c r="N154" s="14">
        <v>0.3</v>
      </c>
      <c r="O154" s="14">
        <f t="shared" si="40"/>
        <v>1.5</v>
      </c>
      <c r="P154" s="14">
        <f t="shared" si="41"/>
        <v>1.5</v>
      </c>
      <c r="Q154" s="14">
        <v>102.5</v>
      </c>
      <c r="R154" s="14">
        <f t="shared" si="42"/>
        <v>104</v>
      </c>
      <c r="S154" s="10"/>
      <c r="T154" s="10"/>
      <c r="U154" s="10"/>
    </row>
    <row r="155" spans="1:21" x14ac:dyDescent="0.2">
      <c r="A155" s="93"/>
      <c r="B155" s="121"/>
      <c r="C155" s="76" t="s">
        <v>150</v>
      </c>
      <c r="D155" s="34">
        <v>16</v>
      </c>
      <c r="E155" s="14"/>
      <c r="F155" s="14">
        <v>15</v>
      </c>
      <c r="G155" s="14"/>
      <c r="H155" s="30">
        <f t="shared" si="29"/>
        <v>15</v>
      </c>
      <c r="I155" s="14"/>
      <c r="J155" s="14"/>
      <c r="K155" s="30">
        <f t="shared" si="39"/>
        <v>15</v>
      </c>
      <c r="L155" s="14">
        <v>1</v>
      </c>
      <c r="M155" s="14">
        <v>43.83</v>
      </c>
      <c r="N155" s="14">
        <v>29.47</v>
      </c>
      <c r="O155" s="14">
        <f t="shared" si="40"/>
        <v>74.3</v>
      </c>
      <c r="P155" s="14">
        <f t="shared" si="41"/>
        <v>89.3</v>
      </c>
      <c r="Q155" s="14">
        <v>51.8</v>
      </c>
      <c r="R155" s="14">
        <f t="shared" si="42"/>
        <v>141.1</v>
      </c>
      <c r="S155" s="10"/>
      <c r="T155" s="10"/>
      <c r="U155" s="10"/>
    </row>
    <row r="156" spans="1:21" x14ac:dyDescent="0.2">
      <c r="A156" s="93"/>
      <c r="B156" s="124"/>
      <c r="C156" s="78" t="s">
        <v>124</v>
      </c>
      <c r="D156" s="64"/>
      <c r="E156" s="36"/>
      <c r="F156" s="36"/>
      <c r="G156" s="36"/>
      <c r="H156" s="65"/>
      <c r="I156" s="36"/>
      <c r="J156" s="36"/>
      <c r="K156" s="65"/>
      <c r="L156" s="36"/>
      <c r="M156" s="36"/>
      <c r="N156" s="36"/>
      <c r="O156" s="36"/>
      <c r="P156" s="36"/>
      <c r="Q156" s="36"/>
      <c r="R156" s="36"/>
      <c r="S156" s="10"/>
      <c r="T156" s="10"/>
      <c r="U156" s="10"/>
    </row>
    <row r="157" spans="1:21" x14ac:dyDescent="0.2">
      <c r="A157" s="93"/>
      <c r="B157" s="121" t="s">
        <v>427</v>
      </c>
      <c r="C157" s="76" t="s">
        <v>131</v>
      </c>
      <c r="D157" s="34">
        <v>112</v>
      </c>
      <c r="E157" s="14">
        <v>11.01</v>
      </c>
      <c r="F157" s="14">
        <v>7.85</v>
      </c>
      <c r="G157" s="14">
        <v>12.87</v>
      </c>
      <c r="H157" s="30">
        <f t="shared" si="29"/>
        <v>31.729999999999997</v>
      </c>
      <c r="I157" s="14">
        <v>2.46</v>
      </c>
      <c r="J157" s="14">
        <v>1.6</v>
      </c>
      <c r="K157" s="30">
        <f t="shared" si="39"/>
        <v>35.79</v>
      </c>
      <c r="L157" s="14">
        <v>0.3</v>
      </c>
      <c r="M157" s="14">
        <v>76.62</v>
      </c>
      <c r="N157" s="14">
        <v>65.56</v>
      </c>
      <c r="O157" s="14">
        <f t="shared" ref="O157:O183" si="43">+SUM(L157:N157)</f>
        <v>142.48000000000002</v>
      </c>
      <c r="P157" s="14">
        <f t="shared" ref="P157:P183" si="44">+SUM(K157+O157)</f>
        <v>178.27</v>
      </c>
      <c r="Q157" s="14">
        <f>0.75+56.54</f>
        <v>57.29</v>
      </c>
      <c r="R157" s="14">
        <f t="shared" si="42"/>
        <v>235.56</v>
      </c>
      <c r="S157" s="10"/>
      <c r="T157" s="10"/>
      <c r="U157" s="10"/>
    </row>
    <row r="158" spans="1:21" x14ac:dyDescent="0.2">
      <c r="A158" s="93"/>
      <c r="B158" s="121"/>
      <c r="C158" s="76" t="s">
        <v>128</v>
      </c>
      <c r="D158" s="34">
        <v>16</v>
      </c>
      <c r="E158" s="14">
        <v>1.3</v>
      </c>
      <c r="F158" s="14"/>
      <c r="G158" s="14"/>
      <c r="H158" s="30">
        <f t="shared" si="29"/>
        <v>1.3</v>
      </c>
      <c r="I158" s="14"/>
      <c r="J158" s="14"/>
      <c r="K158" s="30">
        <f t="shared" si="39"/>
        <v>1.3</v>
      </c>
      <c r="L158" s="14">
        <v>2</v>
      </c>
      <c r="M158" s="14">
        <v>8.11</v>
      </c>
      <c r="N158" s="14">
        <v>14.12</v>
      </c>
      <c r="O158" s="14">
        <f t="shared" si="43"/>
        <v>24.229999999999997</v>
      </c>
      <c r="P158" s="14">
        <f t="shared" si="44"/>
        <v>25.529999999999998</v>
      </c>
      <c r="Q158" s="14">
        <v>0.02</v>
      </c>
      <c r="R158" s="14">
        <f t="shared" si="42"/>
        <v>25.549999999999997</v>
      </c>
      <c r="S158" s="10"/>
      <c r="T158" s="10"/>
      <c r="U158" s="10"/>
    </row>
    <row r="159" spans="1:21" x14ac:dyDescent="0.2">
      <c r="A159" s="93"/>
      <c r="B159" s="121"/>
      <c r="C159" s="76" t="s">
        <v>152</v>
      </c>
      <c r="D159" s="34">
        <v>12</v>
      </c>
      <c r="E159" s="14">
        <v>0.8</v>
      </c>
      <c r="F159" s="14">
        <v>0.61</v>
      </c>
      <c r="G159" s="14">
        <v>2</v>
      </c>
      <c r="H159" s="30">
        <f t="shared" si="29"/>
        <v>3.41</v>
      </c>
      <c r="I159" s="14"/>
      <c r="J159" s="14"/>
      <c r="K159" s="30">
        <f t="shared" si="39"/>
        <v>3.41</v>
      </c>
      <c r="L159" s="14"/>
      <c r="M159" s="14">
        <v>1.3</v>
      </c>
      <c r="N159" s="14">
        <v>1.57</v>
      </c>
      <c r="O159" s="14">
        <f t="shared" si="43"/>
        <v>2.87</v>
      </c>
      <c r="P159" s="14">
        <f t="shared" si="44"/>
        <v>6.28</v>
      </c>
      <c r="Q159" s="14">
        <v>1.25</v>
      </c>
      <c r="R159" s="14">
        <f t="shared" si="42"/>
        <v>7.53</v>
      </c>
      <c r="S159" s="10"/>
      <c r="T159" s="10"/>
      <c r="U159" s="10"/>
    </row>
    <row r="160" spans="1:21" x14ac:dyDescent="0.2">
      <c r="A160" s="93"/>
      <c r="B160" s="121"/>
      <c r="C160" s="76" t="s">
        <v>160</v>
      </c>
      <c r="D160" s="34">
        <v>65</v>
      </c>
      <c r="E160" s="14">
        <v>7.61</v>
      </c>
      <c r="F160" s="14">
        <v>4.96</v>
      </c>
      <c r="G160" s="14">
        <v>2.59</v>
      </c>
      <c r="H160" s="30">
        <f t="shared" si="29"/>
        <v>15.16</v>
      </c>
      <c r="I160" s="14"/>
      <c r="J160" s="14">
        <v>0.6</v>
      </c>
      <c r="K160" s="30">
        <f t="shared" si="39"/>
        <v>15.76</v>
      </c>
      <c r="L160" s="14"/>
      <c r="M160" s="14">
        <v>17.350000000000001</v>
      </c>
      <c r="N160" s="14">
        <v>19.309999999999999</v>
      </c>
      <c r="O160" s="14">
        <f t="shared" si="43"/>
        <v>36.659999999999997</v>
      </c>
      <c r="P160" s="14">
        <f t="shared" si="44"/>
        <v>52.419999999999995</v>
      </c>
      <c r="Q160" s="14">
        <v>4.5</v>
      </c>
      <c r="R160" s="14">
        <f t="shared" si="42"/>
        <v>56.919999999999995</v>
      </c>
      <c r="S160" s="10"/>
      <c r="T160" s="10"/>
      <c r="U160" s="10"/>
    </row>
    <row r="161" spans="1:21" x14ac:dyDescent="0.2">
      <c r="A161" s="93"/>
      <c r="B161" s="121"/>
      <c r="C161" s="76" t="s">
        <v>113</v>
      </c>
      <c r="D161" s="34">
        <v>45</v>
      </c>
      <c r="E161" s="14">
        <v>1.67</v>
      </c>
      <c r="F161" s="14">
        <v>10.85</v>
      </c>
      <c r="G161" s="14">
        <v>26.34</v>
      </c>
      <c r="H161" s="30">
        <f t="shared" si="29"/>
        <v>38.86</v>
      </c>
      <c r="I161" s="14"/>
      <c r="J161" s="14">
        <v>1.25</v>
      </c>
      <c r="K161" s="30">
        <f t="shared" si="39"/>
        <v>40.11</v>
      </c>
      <c r="L161" s="14">
        <v>0.5</v>
      </c>
      <c r="M161" s="14">
        <v>24.07</v>
      </c>
      <c r="N161" s="14">
        <v>25.77</v>
      </c>
      <c r="O161" s="14">
        <f t="shared" si="43"/>
        <v>50.34</v>
      </c>
      <c r="P161" s="14">
        <f t="shared" si="44"/>
        <v>90.45</v>
      </c>
      <c r="Q161" s="14">
        <v>10.53</v>
      </c>
      <c r="R161" s="14">
        <f t="shared" si="42"/>
        <v>100.98</v>
      </c>
      <c r="S161" s="10"/>
      <c r="T161" s="10"/>
      <c r="U161" s="10"/>
    </row>
    <row r="162" spans="1:21" x14ac:dyDescent="0.2">
      <c r="A162" s="93"/>
      <c r="B162" s="121"/>
      <c r="C162" s="76" t="s">
        <v>159</v>
      </c>
      <c r="D162" s="34">
        <v>7</v>
      </c>
      <c r="E162" s="14">
        <v>3.5</v>
      </c>
      <c r="F162" s="14"/>
      <c r="G162" s="14"/>
      <c r="H162" s="30">
        <f t="shared" si="29"/>
        <v>3.5</v>
      </c>
      <c r="I162" s="14"/>
      <c r="J162" s="14"/>
      <c r="K162" s="30">
        <f t="shared" si="39"/>
        <v>3.5</v>
      </c>
      <c r="L162" s="14"/>
      <c r="M162" s="14">
        <v>16.899999999999999</v>
      </c>
      <c r="N162" s="14">
        <v>3.62</v>
      </c>
      <c r="O162" s="14">
        <f t="shared" si="43"/>
        <v>20.52</v>
      </c>
      <c r="P162" s="14">
        <f t="shared" si="44"/>
        <v>24.02</v>
      </c>
      <c r="Q162" s="14">
        <v>2.2999999999999998</v>
      </c>
      <c r="R162" s="14">
        <f t="shared" si="42"/>
        <v>26.32</v>
      </c>
      <c r="S162" s="10"/>
      <c r="T162" s="10"/>
      <c r="U162" s="10"/>
    </row>
    <row r="163" spans="1:21" x14ac:dyDescent="0.2">
      <c r="A163" s="93"/>
      <c r="B163" s="121"/>
      <c r="C163" s="76" t="s">
        <v>143</v>
      </c>
      <c r="D163" s="34">
        <v>7</v>
      </c>
      <c r="E163" s="14"/>
      <c r="F163" s="14">
        <v>2.1</v>
      </c>
      <c r="G163" s="14"/>
      <c r="H163" s="30">
        <f t="shared" si="29"/>
        <v>2.1</v>
      </c>
      <c r="I163" s="14"/>
      <c r="J163" s="14"/>
      <c r="K163" s="30">
        <f t="shared" si="39"/>
        <v>2.1</v>
      </c>
      <c r="L163" s="14">
        <v>7</v>
      </c>
      <c r="M163" s="14">
        <v>0.6</v>
      </c>
      <c r="N163" s="14">
        <v>86.6</v>
      </c>
      <c r="O163" s="14">
        <f t="shared" si="43"/>
        <v>94.199999999999989</v>
      </c>
      <c r="P163" s="14">
        <f t="shared" si="44"/>
        <v>96.299999999999983</v>
      </c>
      <c r="Q163" s="14">
        <v>16</v>
      </c>
      <c r="R163" s="14">
        <f t="shared" si="42"/>
        <v>112.29999999999998</v>
      </c>
      <c r="S163" s="10"/>
      <c r="T163" s="10"/>
      <c r="U163" s="10"/>
    </row>
    <row r="164" spans="1:21" x14ac:dyDescent="0.2">
      <c r="A164" s="93"/>
      <c r="B164" s="121"/>
      <c r="C164" s="76" t="s">
        <v>153</v>
      </c>
      <c r="D164" s="34">
        <v>5</v>
      </c>
      <c r="E164" s="14">
        <v>25</v>
      </c>
      <c r="F164" s="14"/>
      <c r="G164" s="14">
        <v>4.5</v>
      </c>
      <c r="H164" s="30">
        <f t="shared" si="29"/>
        <v>29.5</v>
      </c>
      <c r="I164" s="14"/>
      <c r="J164" s="14"/>
      <c r="K164" s="30">
        <f t="shared" si="39"/>
        <v>29.5</v>
      </c>
      <c r="L164" s="14">
        <v>2</v>
      </c>
      <c r="M164" s="14">
        <v>4.7</v>
      </c>
      <c r="N164" s="14">
        <v>2.5</v>
      </c>
      <c r="O164" s="14">
        <f t="shared" si="43"/>
        <v>9.1999999999999993</v>
      </c>
      <c r="P164" s="14">
        <f t="shared" si="44"/>
        <v>38.700000000000003</v>
      </c>
      <c r="Q164" s="14"/>
      <c r="R164" s="14">
        <f t="shared" si="42"/>
        <v>38.700000000000003</v>
      </c>
      <c r="S164" s="10"/>
      <c r="T164" s="10"/>
      <c r="U164" s="10"/>
    </row>
    <row r="165" spans="1:21" x14ac:dyDescent="0.2">
      <c r="A165" s="93"/>
      <c r="B165" s="121"/>
      <c r="C165" s="78" t="s">
        <v>478</v>
      </c>
      <c r="D165" s="64"/>
      <c r="E165" s="36"/>
      <c r="F165" s="36"/>
      <c r="G165" s="36"/>
      <c r="H165" s="65"/>
      <c r="I165" s="36"/>
      <c r="J165" s="36"/>
      <c r="K165" s="65"/>
      <c r="L165" s="36"/>
      <c r="M165" s="36"/>
      <c r="N165" s="36"/>
      <c r="O165" s="36"/>
      <c r="P165" s="36"/>
      <c r="Q165" s="36"/>
      <c r="R165" s="36"/>
      <c r="S165" s="10"/>
      <c r="T165" s="10"/>
      <c r="U165" s="10"/>
    </row>
    <row r="166" spans="1:21" x14ac:dyDescent="0.2">
      <c r="A166" s="93"/>
      <c r="B166" s="121"/>
      <c r="C166" s="76" t="s">
        <v>142</v>
      </c>
      <c r="D166" s="34">
        <v>2</v>
      </c>
      <c r="E166" s="14">
        <v>12</v>
      </c>
      <c r="F166" s="14"/>
      <c r="G166" s="14"/>
      <c r="H166" s="30">
        <f t="shared" si="29"/>
        <v>12</v>
      </c>
      <c r="I166" s="14"/>
      <c r="J166" s="14"/>
      <c r="K166" s="30">
        <f t="shared" si="39"/>
        <v>12</v>
      </c>
      <c r="L166" s="14"/>
      <c r="M166" s="14">
        <v>0.5</v>
      </c>
      <c r="N166" s="14"/>
      <c r="O166" s="14">
        <f t="shared" si="43"/>
        <v>0.5</v>
      </c>
      <c r="P166" s="14">
        <f t="shared" si="44"/>
        <v>12.5</v>
      </c>
      <c r="Q166" s="14">
        <v>3</v>
      </c>
      <c r="R166" s="14">
        <f t="shared" si="42"/>
        <v>15.5</v>
      </c>
      <c r="S166" s="10"/>
      <c r="T166" s="10"/>
      <c r="U166" s="10"/>
    </row>
    <row r="167" spans="1:21" x14ac:dyDescent="0.2">
      <c r="A167" s="93"/>
      <c r="B167" s="121"/>
      <c r="C167" s="76" t="s">
        <v>133</v>
      </c>
      <c r="D167" s="34">
        <v>27</v>
      </c>
      <c r="E167" s="14">
        <v>65</v>
      </c>
      <c r="F167" s="14">
        <v>138.5</v>
      </c>
      <c r="G167" s="14">
        <v>7.51</v>
      </c>
      <c r="H167" s="30">
        <f t="shared" si="29"/>
        <v>211.01</v>
      </c>
      <c r="I167" s="14">
        <v>8.6999999999999993</v>
      </c>
      <c r="J167" s="14">
        <v>0.1</v>
      </c>
      <c r="K167" s="30">
        <f t="shared" si="39"/>
        <v>219.80999999999997</v>
      </c>
      <c r="L167" s="14">
        <v>0.2</v>
      </c>
      <c r="M167" s="14">
        <v>58.85</v>
      </c>
      <c r="N167" s="14">
        <v>107.6</v>
      </c>
      <c r="O167" s="14">
        <f t="shared" si="43"/>
        <v>166.65</v>
      </c>
      <c r="P167" s="14">
        <f t="shared" si="44"/>
        <v>386.46</v>
      </c>
      <c r="Q167" s="14">
        <v>239.17</v>
      </c>
      <c r="R167" s="14">
        <f t="shared" si="42"/>
        <v>625.63</v>
      </c>
      <c r="S167" s="10"/>
      <c r="T167" s="10"/>
      <c r="U167" s="10"/>
    </row>
    <row r="168" spans="1:21" x14ac:dyDescent="0.2">
      <c r="A168" s="93"/>
      <c r="B168" s="121"/>
      <c r="C168" s="76" t="s">
        <v>134</v>
      </c>
      <c r="D168" s="34">
        <v>14</v>
      </c>
      <c r="E168" s="14">
        <v>0.8</v>
      </c>
      <c r="F168" s="14">
        <v>0.3</v>
      </c>
      <c r="G168" s="14">
        <v>2.21</v>
      </c>
      <c r="H168" s="30">
        <f t="shared" si="29"/>
        <v>3.31</v>
      </c>
      <c r="I168" s="14"/>
      <c r="J168" s="14"/>
      <c r="K168" s="30">
        <f t="shared" si="39"/>
        <v>3.31</v>
      </c>
      <c r="L168" s="14"/>
      <c r="M168" s="14">
        <v>3.16</v>
      </c>
      <c r="N168" s="14">
        <v>2.25</v>
      </c>
      <c r="O168" s="14">
        <f t="shared" si="43"/>
        <v>5.41</v>
      </c>
      <c r="P168" s="14">
        <f t="shared" si="44"/>
        <v>8.7200000000000006</v>
      </c>
      <c r="Q168" s="14">
        <v>1</v>
      </c>
      <c r="R168" s="14">
        <f t="shared" si="42"/>
        <v>9.7200000000000006</v>
      </c>
      <c r="S168" s="10"/>
      <c r="T168" s="10"/>
      <c r="U168" s="10"/>
    </row>
    <row r="169" spans="1:21" x14ac:dyDescent="0.2">
      <c r="A169" s="93"/>
      <c r="B169" s="121"/>
      <c r="C169" s="76" t="s">
        <v>135</v>
      </c>
      <c r="D169" s="34">
        <v>5</v>
      </c>
      <c r="E169" s="14"/>
      <c r="F169" s="14"/>
      <c r="G169" s="14">
        <v>3</v>
      </c>
      <c r="H169" s="30">
        <f t="shared" si="29"/>
        <v>3</v>
      </c>
      <c r="I169" s="14">
        <v>0.1</v>
      </c>
      <c r="J169" s="14"/>
      <c r="K169" s="30">
        <f t="shared" si="39"/>
        <v>3.1</v>
      </c>
      <c r="L169" s="14"/>
      <c r="M169" s="14">
        <v>6.52</v>
      </c>
      <c r="N169" s="14">
        <v>4.2</v>
      </c>
      <c r="O169" s="14">
        <f t="shared" si="43"/>
        <v>10.719999999999999</v>
      </c>
      <c r="P169" s="14">
        <f t="shared" si="44"/>
        <v>13.819999999999999</v>
      </c>
      <c r="Q169" s="14"/>
      <c r="R169" s="14">
        <f t="shared" si="42"/>
        <v>13.819999999999999</v>
      </c>
      <c r="S169" s="10"/>
      <c r="T169" s="10"/>
      <c r="U169" s="10"/>
    </row>
    <row r="170" spans="1:21" x14ac:dyDescent="0.2">
      <c r="A170" s="93"/>
      <c r="B170" s="124"/>
      <c r="C170" s="76" t="s">
        <v>110</v>
      </c>
      <c r="D170" s="34">
        <v>5</v>
      </c>
      <c r="E170" s="14">
        <v>8</v>
      </c>
      <c r="F170" s="14"/>
      <c r="G170" s="14"/>
      <c r="H170" s="30">
        <f t="shared" si="29"/>
        <v>8</v>
      </c>
      <c r="I170" s="14"/>
      <c r="J170" s="14">
        <v>0.5</v>
      </c>
      <c r="K170" s="30">
        <f t="shared" si="39"/>
        <v>8.5</v>
      </c>
      <c r="L170" s="14">
        <v>500</v>
      </c>
      <c r="M170" s="14">
        <v>40.799999999999997</v>
      </c>
      <c r="N170" s="14"/>
      <c r="O170" s="14">
        <f t="shared" si="43"/>
        <v>540.79999999999995</v>
      </c>
      <c r="P170" s="14">
        <f t="shared" si="44"/>
        <v>549.29999999999995</v>
      </c>
      <c r="Q170" s="14">
        <v>368</v>
      </c>
      <c r="R170" s="14">
        <f t="shared" si="42"/>
        <v>917.3</v>
      </c>
      <c r="S170" s="10"/>
      <c r="T170" s="10"/>
      <c r="U170" s="10"/>
    </row>
    <row r="171" spans="1:21" x14ac:dyDescent="0.2">
      <c r="A171" s="93"/>
      <c r="B171" s="121" t="s">
        <v>118</v>
      </c>
      <c r="C171" s="76" t="s">
        <v>323</v>
      </c>
      <c r="D171" s="34">
        <v>308</v>
      </c>
      <c r="E171" s="14">
        <v>36.36</v>
      </c>
      <c r="F171" s="14">
        <v>34.33</v>
      </c>
      <c r="G171" s="14">
        <v>51.65</v>
      </c>
      <c r="H171" s="30">
        <f t="shared" si="29"/>
        <v>122.34</v>
      </c>
      <c r="I171" s="14">
        <v>49.1</v>
      </c>
      <c r="J171" s="14"/>
      <c r="K171" s="30">
        <f t="shared" si="39"/>
        <v>171.44</v>
      </c>
      <c r="L171" s="14">
        <v>10.29</v>
      </c>
      <c r="M171" s="14">
        <v>95.15</v>
      </c>
      <c r="N171" s="14">
        <v>82.27</v>
      </c>
      <c r="O171" s="14">
        <f t="shared" si="43"/>
        <v>187.70999999999998</v>
      </c>
      <c r="P171" s="14">
        <f t="shared" si="44"/>
        <v>359.15</v>
      </c>
      <c r="Q171" s="14">
        <v>58.67</v>
      </c>
      <c r="R171" s="14">
        <f t="shared" si="42"/>
        <v>417.82</v>
      </c>
      <c r="S171" s="10"/>
      <c r="T171" s="10"/>
      <c r="U171" s="10"/>
    </row>
    <row r="172" spans="1:21" x14ac:dyDescent="0.2">
      <c r="A172" s="93"/>
      <c r="B172" s="121"/>
      <c r="C172" s="76" t="s">
        <v>155</v>
      </c>
      <c r="D172" s="34">
        <v>43</v>
      </c>
      <c r="E172" s="14">
        <v>2.8</v>
      </c>
      <c r="F172" s="14">
        <v>1.36</v>
      </c>
      <c r="G172" s="14">
        <v>9.25</v>
      </c>
      <c r="H172" s="30">
        <f t="shared" ref="H172:H183" si="45">SUM(E172:G172)</f>
        <v>13.41</v>
      </c>
      <c r="I172" s="14">
        <v>1.55</v>
      </c>
      <c r="J172" s="14"/>
      <c r="K172" s="30">
        <f t="shared" si="39"/>
        <v>14.96</v>
      </c>
      <c r="L172" s="14">
        <v>0.1</v>
      </c>
      <c r="M172" s="14">
        <v>16.86</v>
      </c>
      <c r="N172" s="14">
        <v>23.25</v>
      </c>
      <c r="O172" s="14">
        <f t="shared" si="43"/>
        <v>40.21</v>
      </c>
      <c r="P172" s="14">
        <f t="shared" si="44"/>
        <v>55.17</v>
      </c>
      <c r="Q172" s="14">
        <v>2.29</v>
      </c>
      <c r="R172" s="14">
        <f t="shared" si="42"/>
        <v>57.46</v>
      </c>
      <c r="S172" s="10"/>
      <c r="T172" s="10"/>
      <c r="U172" s="10"/>
    </row>
    <row r="173" spans="1:21" x14ac:dyDescent="0.2">
      <c r="A173" s="93"/>
      <c r="B173" s="121"/>
      <c r="C173" s="78" t="s">
        <v>411</v>
      </c>
      <c r="D173" s="64"/>
      <c r="E173" s="36"/>
      <c r="F173" s="36"/>
      <c r="G173" s="36"/>
      <c r="H173" s="65"/>
      <c r="I173" s="36"/>
      <c r="J173" s="36"/>
      <c r="K173" s="65"/>
      <c r="L173" s="36"/>
      <c r="M173" s="36"/>
      <c r="N173" s="36"/>
      <c r="O173" s="36"/>
      <c r="P173" s="36"/>
      <c r="Q173" s="36"/>
      <c r="R173" s="36"/>
      <c r="S173" s="10"/>
      <c r="T173" s="10"/>
      <c r="U173" s="10"/>
    </row>
    <row r="174" spans="1:21" x14ac:dyDescent="0.2">
      <c r="A174" s="93"/>
      <c r="B174" s="121"/>
      <c r="C174" s="76" t="s">
        <v>139</v>
      </c>
      <c r="D174" s="34">
        <v>45</v>
      </c>
      <c r="E174" s="14">
        <v>2.89</v>
      </c>
      <c r="F174" s="14">
        <v>2.2000000000000002</v>
      </c>
      <c r="G174" s="14">
        <v>2.2000000000000002</v>
      </c>
      <c r="H174" s="30">
        <f t="shared" si="45"/>
        <v>7.29</v>
      </c>
      <c r="I174" s="14">
        <v>1.33</v>
      </c>
      <c r="J174" s="14"/>
      <c r="K174" s="30">
        <f t="shared" si="39"/>
        <v>8.620000000000001</v>
      </c>
      <c r="L174" s="14">
        <v>0.05</v>
      </c>
      <c r="M174" s="14">
        <v>11.01</v>
      </c>
      <c r="N174" s="14">
        <v>5.76</v>
      </c>
      <c r="O174" s="14">
        <f t="shared" si="43"/>
        <v>16.82</v>
      </c>
      <c r="P174" s="14">
        <f t="shared" si="44"/>
        <v>25.44</v>
      </c>
      <c r="Q174" s="14">
        <v>6.28</v>
      </c>
      <c r="R174" s="14">
        <f t="shared" si="42"/>
        <v>31.720000000000002</v>
      </c>
      <c r="S174" s="10"/>
      <c r="T174" s="10"/>
      <c r="U174" s="10"/>
    </row>
    <row r="175" spans="1:21" x14ac:dyDescent="0.2">
      <c r="A175" s="93"/>
      <c r="B175" s="121"/>
      <c r="C175" s="76" t="s">
        <v>157</v>
      </c>
      <c r="D175" s="34">
        <v>113</v>
      </c>
      <c r="E175" s="14">
        <v>30.77</v>
      </c>
      <c r="F175" s="14">
        <v>11.69</v>
      </c>
      <c r="G175" s="14">
        <v>7.44</v>
      </c>
      <c r="H175" s="30">
        <f t="shared" si="45"/>
        <v>49.9</v>
      </c>
      <c r="I175" s="14">
        <v>11.26</v>
      </c>
      <c r="J175" s="14"/>
      <c r="K175" s="30">
        <f t="shared" si="39"/>
        <v>61.16</v>
      </c>
      <c r="L175" s="14">
        <v>7.02</v>
      </c>
      <c r="M175" s="14">
        <v>39.42</v>
      </c>
      <c r="N175" s="14">
        <v>20.61</v>
      </c>
      <c r="O175" s="14">
        <f t="shared" si="43"/>
        <v>67.05</v>
      </c>
      <c r="P175" s="14">
        <f t="shared" si="44"/>
        <v>128.20999999999998</v>
      </c>
      <c r="Q175" s="14">
        <v>34.770000000000003</v>
      </c>
      <c r="R175" s="14">
        <f t="shared" si="42"/>
        <v>162.97999999999999</v>
      </c>
      <c r="S175" s="10"/>
      <c r="T175" s="10"/>
      <c r="U175" s="10"/>
    </row>
    <row r="176" spans="1:21" x14ac:dyDescent="0.2">
      <c r="A176" s="93"/>
      <c r="B176" s="121"/>
      <c r="C176" s="76" t="s">
        <v>126</v>
      </c>
      <c r="D176" s="34">
        <v>75</v>
      </c>
      <c r="E176" s="14">
        <v>49.33</v>
      </c>
      <c r="F176" s="14">
        <v>8.1999999999999993</v>
      </c>
      <c r="G176" s="14">
        <v>49.71</v>
      </c>
      <c r="H176" s="30">
        <f t="shared" si="45"/>
        <v>107.24000000000001</v>
      </c>
      <c r="I176" s="14">
        <v>6.8</v>
      </c>
      <c r="J176" s="14">
        <v>0.15</v>
      </c>
      <c r="K176" s="30">
        <f t="shared" si="39"/>
        <v>114.19000000000001</v>
      </c>
      <c r="L176" s="14">
        <v>21.05</v>
      </c>
      <c r="M176" s="14">
        <v>30.87</v>
      </c>
      <c r="N176" s="14">
        <v>32.79</v>
      </c>
      <c r="O176" s="14">
        <f t="shared" si="43"/>
        <v>84.710000000000008</v>
      </c>
      <c r="P176" s="14">
        <f t="shared" si="44"/>
        <v>198.90000000000003</v>
      </c>
      <c r="Q176" s="14">
        <v>53.79</v>
      </c>
      <c r="R176" s="14">
        <f t="shared" si="42"/>
        <v>252.69000000000003</v>
      </c>
      <c r="S176" s="10"/>
      <c r="T176" s="10"/>
      <c r="U176" s="10"/>
    </row>
    <row r="177" spans="1:21" x14ac:dyDescent="0.2">
      <c r="A177" s="93"/>
      <c r="B177" s="121"/>
      <c r="C177" s="76" t="s">
        <v>127</v>
      </c>
      <c r="D177" s="34">
        <v>71</v>
      </c>
      <c r="E177" s="14">
        <v>14.01</v>
      </c>
      <c r="F177" s="14">
        <v>22.88</v>
      </c>
      <c r="G177" s="14">
        <v>21.81</v>
      </c>
      <c r="H177" s="30">
        <f t="shared" si="45"/>
        <v>58.7</v>
      </c>
      <c r="I177" s="14">
        <v>11.98</v>
      </c>
      <c r="J177" s="14"/>
      <c r="K177" s="30">
        <f t="shared" si="39"/>
        <v>70.680000000000007</v>
      </c>
      <c r="L177" s="14">
        <v>7.12</v>
      </c>
      <c r="M177" s="14">
        <v>37.21</v>
      </c>
      <c r="N177" s="14">
        <v>14.98</v>
      </c>
      <c r="O177" s="14">
        <f t="shared" si="43"/>
        <v>59.31</v>
      </c>
      <c r="P177" s="14">
        <f t="shared" si="44"/>
        <v>129.99</v>
      </c>
      <c r="Q177" s="14">
        <v>13.36</v>
      </c>
      <c r="R177" s="14">
        <f t="shared" si="42"/>
        <v>143.35000000000002</v>
      </c>
      <c r="S177" s="10"/>
      <c r="T177" s="10"/>
      <c r="U177" s="10"/>
    </row>
    <row r="178" spans="1:21" x14ac:dyDescent="0.2">
      <c r="A178" s="93"/>
      <c r="B178" s="121"/>
      <c r="C178" s="76" t="s">
        <v>154</v>
      </c>
      <c r="D178" s="34">
        <v>17</v>
      </c>
      <c r="E178" s="14">
        <v>6.9</v>
      </c>
      <c r="F178" s="14">
        <v>6.9</v>
      </c>
      <c r="G178" s="14">
        <v>6.8</v>
      </c>
      <c r="H178" s="30">
        <f t="shared" si="45"/>
        <v>20.6</v>
      </c>
      <c r="I178" s="14">
        <v>0.81</v>
      </c>
      <c r="J178" s="14"/>
      <c r="K178" s="30">
        <f t="shared" si="39"/>
        <v>21.41</v>
      </c>
      <c r="L178" s="14"/>
      <c r="M178" s="14">
        <v>8.35</v>
      </c>
      <c r="N178" s="14">
        <v>2.81</v>
      </c>
      <c r="O178" s="14">
        <f t="shared" si="43"/>
        <v>11.16</v>
      </c>
      <c r="P178" s="14">
        <f t="shared" si="44"/>
        <v>32.57</v>
      </c>
      <c r="Q178" s="14">
        <f>0.5+6.81</f>
        <v>7.31</v>
      </c>
      <c r="R178" s="14">
        <f t="shared" si="42"/>
        <v>39.880000000000003</v>
      </c>
      <c r="S178" s="10"/>
      <c r="T178" s="10"/>
      <c r="U178" s="10"/>
    </row>
    <row r="179" spans="1:21" x14ac:dyDescent="0.2">
      <c r="A179" s="93"/>
      <c r="B179" s="121"/>
      <c r="C179" s="76" t="s">
        <v>132</v>
      </c>
      <c r="D179" s="34">
        <v>95</v>
      </c>
      <c r="E179" s="14">
        <v>13.81</v>
      </c>
      <c r="F179" s="14">
        <v>14.5</v>
      </c>
      <c r="G179" s="14">
        <v>33.65</v>
      </c>
      <c r="H179" s="30">
        <f t="shared" si="45"/>
        <v>61.96</v>
      </c>
      <c r="I179" s="14">
        <v>19.8</v>
      </c>
      <c r="J179" s="14">
        <v>0.2</v>
      </c>
      <c r="K179" s="30">
        <f t="shared" si="39"/>
        <v>81.960000000000008</v>
      </c>
      <c r="L179" s="14">
        <v>0.4</v>
      </c>
      <c r="M179" s="14">
        <v>5.17</v>
      </c>
      <c r="N179" s="14">
        <v>3.31</v>
      </c>
      <c r="O179" s="14">
        <f t="shared" si="43"/>
        <v>8.8800000000000008</v>
      </c>
      <c r="P179" s="14">
        <f t="shared" si="44"/>
        <v>90.84</v>
      </c>
      <c r="Q179" s="14">
        <v>0.06</v>
      </c>
      <c r="R179" s="14">
        <f t="shared" si="42"/>
        <v>90.9</v>
      </c>
      <c r="S179" s="10"/>
      <c r="T179" s="10"/>
      <c r="U179" s="10"/>
    </row>
    <row r="180" spans="1:21" x14ac:dyDescent="0.2">
      <c r="A180" s="93"/>
      <c r="B180" s="121"/>
      <c r="C180" s="76" t="s">
        <v>120</v>
      </c>
      <c r="D180" s="34">
        <v>82</v>
      </c>
      <c r="E180" s="14">
        <v>8.9700000000000006</v>
      </c>
      <c r="F180" s="14">
        <v>6.52</v>
      </c>
      <c r="G180" s="14">
        <v>24.34</v>
      </c>
      <c r="H180" s="30">
        <f t="shared" si="45"/>
        <v>39.83</v>
      </c>
      <c r="I180" s="14">
        <v>2.6</v>
      </c>
      <c r="J180" s="14"/>
      <c r="K180" s="30">
        <f t="shared" si="39"/>
        <v>42.43</v>
      </c>
      <c r="L180" s="14"/>
      <c r="M180" s="14">
        <v>10.58</v>
      </c>
      <c r="N180" s="14">
        <v>8.26</v>
      </c>
      <c r="O180" s="14">
        <f t="shared" si="43"/>
        <v>18.84</v>
      </c>
      <c r="P180" s="14">
        <f t="shared" si="44"/>
        <v>61.269999999999996</v>
      </c>
      <c r="Q180" s="14">
        <v>8.92</v>
      </c>
      <c r="R180" s="14">
        <f t="shared" si="42"/>
        <v>70.19</v>
      </c>
      <c r="S180" s="10"/>
      <c r="T180" s="10"/>
      <c r="U180" s="10"/>
    </row>
    <row r="181" spans="1:21" x14ac:dyDescent="0.2">
      <c r="A181" s="93"/>
      <c r="B181" s="121"/>
      <c r="C181" s="78" t="s">
        <v>151</v>
      </c>
      <c r="D181" s="64"/>
      <c r="E181" s="36"/>
      <c r="F181" s="36"/>
      <c r="G181" s="36"/>
      <c r="H181" s="65"/>
      <c r="I181" s="36"/>
      <c r="J181" s="36"/>
      <c r="K181" s="65"/>
      <c r="L181" s="36"/>
      <c r="M181" s="36"/>
      <c r="N181" s="36"/>
      <c r="O181" s="36"/>
      <c r="P181" s="36"/>
      <c r="Q181" s="36"/>
      <c r="R181" s="36"/>
      <c r="S181" s="10"/>
      <c r="T181" s="10"/>
      <c r="U181" s="10"/>
    </row>
    <row r="182" spans="1:21" x14ac:dyDescent="0.2">
      <c r="A182" s="93"/>
      <c r="B182" s="124"/>
      <c r="C182" s="78" t="s">
        <v>445</v>
      </c>
      <c r="D182" s="64"/>
      <c r="E182" s="36"/>
      <c r="F182" s="36"/>
      <c r="G182" s="36"/>
      <c r="H182" s="65"/>
      <c r="I182" s="36"/>
      <c r="J182" s="36"/>
      <c r="K182" s="65"/>
      <c r="L182" s="36"/>
      <c r="M182" s="36"/>
      <c r="N182" s="36"/>
      <c r="O182" s="36"/>
      <c r="P182" s="36"/>
      <c r="Q182" s="36"/>
      <c r="R182" s="36"/>
      <c r="S182" s="10"/>
      <c r="T182" s="10"/>
      <c r="U182" s="10"/>
    </row>
    <row r="183" spans="1:21" x14ac:dyDescent="0.2">
      <c r="A183" s="93"/>
      <c r="B183" s="121" t="s">
        <v>111</v>
      </c>
      <c r="C183" s="76" t="s">
        <v>129</v>
      </c>
      <c r="D183" s="34">
        <v>78</v>
      </c>
      <c r="E183" s="14">
        <v>1.43</v>
      </c>
      <c r="F183" s="14">
        <v>7.01</v>
      </c>
      <c r="G183" s="14">
        <v>0.01</v>
      </c>
      <c r="H183" s="30">
        <f t="shared" si="45"/>
        <v>8.4499999999999993</v>
      </c>
      <c r="I183" s="14">
        <v>0.31</v>
      </c>
      <c r="J183" s="14">
        <v>7.6</v>
      </c>
      <c r="K183" s="30">
        <f t="shared" si="39"/>
        <v>16.36</v>
      </c>
      <c r="L183" s="14"/>
      <c r="M183" s="14">
        <v>16.100000000000001</v>
      </c>
      <c r="N183" s="14">
        <v>3.51</v>
      </c>
      <c r="O183" s="14">
        <f t="shared" si="43"/>
        <v>19.61</v>
      </c>
      <c r="P183" s="14">
        <f t="shared" si="44"/>
        <v>35.97</v>
      </c>
      <c r="Q183" s="14">
        <v>21.19</v>
      </c>
      <c r="R183" s="14">
        <f t="shared" si="42"/>
        <v>57.16</v>
      </c>
      <c r="S183" s="10"/>
      <c r="T183" s="10"/>
      <c r="U183" s="10"/>
    </row>
    <row r="184" spans="1:21" x14ac:dyDescent="0.2">
      <c r="A184" s="93"/>
      <c r="B184" s="121"/>
      <c r="C184" s="76" t="s">
        <v>121</v>
      </c>
      <c r="D184" s="34">
        <v>131</v>
      </c>
      <c r="E184" s="14">
        <v>3.08</v>
      </c>
      <c r="F184" s="14">
        <v>16.64</v>
      </c>
      <c r="G184" s="14">
        <v>30</v>
      </c>
      <c r="H184" s="30">
        <f t="shared" ref="H184:H247" si="46">SUM(E184:G184)</f>
        <v>49.72</v>
      </c>
      <c r="I184" s="14">
        <v>12.2</v>
      </c>
      <c r="J184" s="14">
        <v>1.04</v>
      </c>
      <c r="K184" s="30">
        <f t="shared" si="39"/>
        <v>62.96</v>
      </c>
      <c r="L184" s="14">
        <v>16.3</v>
      </c>
      <c r="M184" s="14">
        <v>98.99</v>
      </c>
      <c r="N184" s="14">
        <v>0.9</v>
      </c>
      <c r="O184" s="14">
        <f t="shared" ref="O184:O189" si="47">+SUM(L184:N184)</f>
        <v>116.19</v>
      </c>
      <c r="P184" s="14">
        <f t="shared" ref="P184:P189" si="48">+SUM(K184+O184)</f>
        <v>179.15</v>
      </c>
      <c r="Q184" s="14">
        <v>3.41</v>
      </c>
      <c r="R184" s="14">
        <f t="shared" ref="R184:R189" si="49">+SUM(P184:Q184)</f>
        <v>182.56</v>
      </c>
      <c r="S184" s="10"/>
      <c r="T184" s="10"/>
      <c r="U184" s="10"/>
    </row>
    <row r="185" spans="1:21" x14ac:dyDescent="0.2">
      <c r="A185" s="93"/>
      <c r="B185" s="121"/>
      <c r="C185" s="76" t="s">
        <v>111</v>
      </c>
      <c r="D185" s="34">
        <v>46</v>
      </c>
      <c r="E185" s="14">
        <v>1.62</v>
      </c>
      <c r="F185" s="14">
        <v>7.06</v>
      </c>
      <c r="G185" s="14">
        <v>0.8</v>
      </c>
      <c r="H185" s="30">
        <f t="shared" si="46"/>
        <v>9.48</v>
      </c>
      <c r="I185" s="14">
        <v>5.27</v>
      </c>
      <c r="J185" s="14"/>
      <c r="K185" s="30">
        <f>+SUM(H185:J185)</f>
        <v>14.75</v>
      </c>
      <c r="L185" s="14">
        <v>0.2</v>
      </c>
      <c r="M185" s="14">
        <v>5.91</v>
      </c>
      <c r="N185" s="14">
        <v>13.62</v>
      </c>
      <c r="O185" s="14">
        <f t="shared" si="47"/>
        <v>19.73</v>
      </c>
      <c r="P185" s="14">
        <f t="shared" si="48"/>
        <v>34.480000000000004</v>
      </c>
      <c r="Q185" s="14">
        <v>6.19</v>
      </c>
      <c r="R185" s="14">
        <f t="shared" si="49"/>
        <v>40.67</v>
      </c>
      <c r="S185" s="10"/>
      <c r="T185" s="10"/>
      <c r="U185" s="10"/>
    </row>
    <row r="186" spans="1:21" x14ac:dyDescent="0.2">
      <c r="A186" s="93"/>
      <c r="B186" s="121"/>
      <c r="C186" s="76" t="s">
        <v>130</v>
      </c>
      <c r="D186" s="34">
        <v>86</v>
      </c>
      <c r="E186" s="14">
        <v>7.07</v>
      </c>
      <c r="F186" s="14">
        <v>11.56</v>
      </c>
      <c r="G186" s="14">
        <v>0.31</v>
      </c>
      <c r="H186" s="30">
        <f t="shared" si="46"/>
        <v>18.940000000000001</v>
      </c>
      <c r="I186" s="14">
        <v>1.95</v>
      </c>
      <c r="J186" s="14"/>
      <c r="K186" s="30">
        <f>+SUM(H186:J186)</f>
        <v>20.89</v>
      </c>
      <c r="L186" s="14">
        <v>0.01</v>
      </c>
      <c r="M186" s="14">
        <v>33.67</v>
      </c>
      <c r="N186" s="14">
        <v>38.58</v>
      </c>
      <c r="O186" s="14">
        <f t="shared" si="47"/>
        <v>72.259999999999991</v>
      </c>
      <c r="P186" s="14">
        <f t="shared" si="48"/>
        <v>93.149999999999991</v>
      </c>
      <c r="Q186" s="14">
        <v>8.41</v>
      </c>
      <c r="R186" s="14">
        <f t="shared" si="49"/>
        <v>101.55999999999999</v>
      </c>
      <c r="S186" s="10"/>
      <c r="T186" s="10"/>
      <c r="U186" s="10"/>
    </row>
    <row r="187" spans="1:21" x14ac:dyDescent="0.2">
      <c r="A187" s="93"/>
      <c r="B187" s="121"/>
      <c r="C187" s="76" t="s">
        <v>324</v>
      </c>
      <c r="D187" s="34">
        <v>33</v>
      </c>
      <c r="E187" s="14">
        <v>0.11</v>
      </c>
      <c r="F187" s="14">
        <v>0.56999999999999995</v>
      </c>
      <c r="G187" s="14">
        <v>0.62</v>
      </c>
      <c r="H187" s="30">
        <f t="shared" si="46"/>
        <v>1.2999999999999998</v>
      </c>
      <c r="I187" s="14">
        <v>1.43</v>
      </c>
      <c r="J187" s="14">
        <v>1</v>
      </c>
      <c r="K187" s="30">
        <f>+SUM(H187:J187)</f>
        <v>3.7299999999999995</v>
      </c>
      <c r="L187" s="14">
        <v>1.87</v>
      </c>
      <c r="M187" s="14">
        <v>6.64</v>
      </c>
      <c r="N187" s="14">
        <v>19.34</v>
      </c>
      <c r="O187" s="14">
        <f t="shared" si="47"/>
        <v>27.85</v>
      </c>
      <c r="P187" s="14">
        <f t="shared" si="48"/>
        <v>31.580000000000002</v>
      </c>
      <c r="Q187" s="14">
        <v>7.33</v>
      </c>
      <c r="R187" s="14">
        <f t="shared" si="49"/>
        <v>38.910000000000004</v>
      </c>
      <c r="S187" s="10"/>
      <c r="T187" s="10"/>
      <c r="U187" s="10"/>
    </row>
    <row r="188" spans="1:21" x14ac:dyDescent="0.2">
      <c r="A188" s="93"/>
      <c r="B188" s="121"/>
      <c r="C188" s="76" t="s">
        <v>119</v>
      </c>
      <c r="D188" s="34">
        <v>7</v>
      </c>
      <c r="E188" s="14"/>
      <c r="F188" s="14">
        <v>4.0999999999999996</v>
      </c>
      <c r="G188" s="14"/>
      <c r="H188" s="30">
        <f t="shared" si="46"/>
        <v>4.0999999999999996</v>
      </c>
      <c r="I188" s="14">
        <v>0.15</v>
      </c>
      <c r="J188" s="14"/>
      <c r="K188" s="30">
        <f>+SUM(H188:J188)</f>
        <v>4.25</v>
      </c>
      <c r="L188" s="14"/>
      <c r="M188" s="14">
        <v>5.37</v>
      </c>
      <c r="N188" s="14">
        <v>3.09</v>
      </c>
      <c r="O188" s="14">
        <f t="shared" si="47"/>
        <v>8.4600000000000009</v>
      </c>
      <c r="P188" s="14">
        <f t="shared" si="48"/>
        <v>12.71</v>
      </c>
      <c r="Q188" s="14">
        <v>1.51</v>
      </c>
      <c r="R188" s="14">
        <f t="shared" si="49"/>
        <v>14.22</v>
      </c>
      <c r="S188" s="10"/>
      <c r="T188" s="10"/>
      <c r="U188" s="10"/>
    </row>
    <row r="189" spans="1:21" x14ac:dyDescent="0.2">
      <c r="A189" s="93"/>
      <c r="B189" s="122"/>
      <c r="C189" s="82" t="s">
        <v>156</v>
      </c>
      <c r="D189" s="86">
        <v>9</v>
      </c>
      <c r="E189" s="17"/>
      <c r="F189" s="17">
        <v>0.06</v>
      </c>
      <c r="G189" s="17">
        <v>0.6</v>
      </c>
      <c r="H189" s="32">
        <f t="shared" si="46"/>
        <v>0.65999999999999992</v>
      </c>
      <c r="I189" s="17">
        <v>3.3</v>
      </c>
      <c r="J189" s="17"/>
      <c r="K189" s="32">
        <f>+SUM(H189:J189)</f>
        <v>3.96</v>
      </c>
      <c r="L189" s="17">
        <v>41</v>
      </c>
      <c r="M189" s="17">
        <v>315.99</v>
      </c>
      <c r="N189" s="17">
        <v>64.650000000000006</v>
      </c>
      <c r="O189" s="17">
        <f t="shared" si="47"/>
        <v>421.64</v>
      </c>
      <c r="P189" s="17">
        <f t="shared" si="48"/>
        <v>425.59999999999997</v>
      </c>
      <c r="Q189" s="17">
        <v>0.32</v>
      </c>
      <c r="R189" s="17">
        <f t="shared" si="49"/>
        <v>425.91999999999996</v>
      </c>
      <c r="S189" s="10"/>
      <c r="T189" s="10"/>
      <c r="U189" s="10"/>
    </row>
    <row r="190" spans="1:21" ht="15" x14ac:dyDescent="0.25">
      <c r="A190" s="230" t="s">
        <v>0</v>
      </c>
      <c r="B190" s="231"/>
      <c r="C190" s="232" t="s">
        <v>0</v>
      </c>
      <c r="D190" s="53">
        <f t="shared" ref="D190:R190" si="50">+SUM(D136:D189)</f>
        <v>2056</v>
      </c>
      <c r="E190" s="54">
        <f>SUM(E136:E189)</f>
        <v>702.69999999999993</v>
      </c>
      <c r="F190" s="54">
        <f>SUM(F136:F189)</f>
        <v>412.0499999999999</v>
      </c>
      <c r="G190" s="54">
        <f>SUM(G136:G189)</f>
        <v>520.30999999999972</v>
      </c>
      <c r="H190" s="54">
        <f>SUM(H136:H189)</f>
        <v>1635.06</v>
      </c>
      <c r="I190" s="54">
        <f t="shared" si="50"/>
        <v>196.37</v>
      </c>
      <c r="J190" s="54">
        <f t="shared" si="50"/>
        <v>25.839999999999996</v>
      </c>
      <c r="K190" s="54">
        <f t="shared" si="50"/>
        <v>1857.2700000000002</v>
      </c>
      <c r="L190" s="54">
        <f t="shared" si="50"/>
        <v>882.36999999999989</v>
      </c>
      <c r="M190" s="54">
        <f t="shared" si="50"/>
        <v>2161.5299999999997</v>
      </c>
      <c r="N190" s="54">
        <f t="shared" si="50"/>
        <v>2067.8999999999987</v>
      </c>
      <c r="O190" s="54">
        <f t="shared" si="50"/>
        <v>5111.8</v>
      </c>
      <c r="P190" s="54">
        <f t="shared" si="50"/>
        <v>6969.0699999999988</v>
      </c>
      <c r="Q190" s="54">
        <f t="shared" si="50"/>
        <v>2298.0000000000005</v>
      </c>
      <c r="R190" s="55">
        <f t="shared" si="50"/>
        <v>9267.0699999999979</v>
      </c>
      <c r="S190" s="10"/>
      <c r="T190" s="10"/>
      <c r="U190" s="10"/>
    </row>
    <row r="191" spans="1:21" x14ac:dyDescent="0.2">
      <c r="A191" s="92" t="s">
        <v>8</v>
      </c>
      <c r="B191" s="120" t="s">
        <v>428</v>
      </c>
      <c r="C191" s="73" t="s">
        <v>162</v>
      </c>
      <c r="D191" s="61">
        <v>56</v>
      </c>
      <c r="E191" s="39">
        <v>39.36</v>
      </c>
      <c r="F191" s="39">
        <v>90.01</v>
      </c>
      <c r="G191" s="39">
        <v>1.96</v>
      </c>
      <c r="H191" s="48">
        <f t="shared" si="46"/>
        <v>131.33000000000001</v>
      </c>
      <c r="I191" s="39">
        <v>3.34</v>
      </c>
      <c r="J191" s="39"/>
      <c r="K191" s="48">
        <f t="shared" ref="K191:K221" si="51">+SUM(H191:J191)</f>
        <v>134.67000000000002</v>
      </c>
      <c r="L191" s="39">
        <v>47.2</v>
      </c>
      <c r="M191" s="39">
        <v>62.69</v>
      </c>
      <c r="N191" s="39">
        <v>47.83</v>
      </c>
      <c r="O191" s="39">
        <f t="shared" ref="O191:O209" si="52">+SUM(L191:N191)</f>
        <v>157.72</v>
      </c>
      <c r="P191" s="39">
        <f t="shared" ref="P191:P209" si="53">+SUM(K191+O191)</f>
        <v>292.39</v>
      </c>
      <c r="Q191" s="39">
        <f>15+18.61</f>
        <v>33.61</v>
      </c>
      <c r="R191" s="39">
        <f t="shared" ref="R191:R221" si="54">+SUM(P191:Q191)</f>
        <v>326</v>
      </c>
      <c r="S191" s="10"/>
      <c r="T191" s="10"/>
      <c r="U191" s="10"/>
    </row>
    <row r="192" spans="1:21" x14ac:dyDescent="0.2">
      <c r="A192" s="93"/>
      <c r="B192" s="121"/>
      <c r="C192" s="76" t="s">
        <v>183</v>
      </c>
      <c r="D192" s="34">
        <v>19</v>
      </c>
      <c r="E192" s="14">
        <v>48.99</v>
      </c>
      <c r="F192" s="14">
        <v>8.8000000000000007</v>
      </c>
      <c r="G192" s="14">
        <v>8.1999999999999993</v>
      </c>
      <c r="H192" s="30">
        <f t="shared" si="46"/>
        <v>65.990000000000009</v>
      </c>
      <c r="I192" s="14">
        <v>2.2000000000000002</v>
      </c>
      <c r="J192" s="14"/>
      <c r="K192" s="30">
        <f t="shared" si="51"/>
        <v>68.190000000000012</v>
      </c>
      <c r="L192" s="14">
        <v>2</v>
      </c>
      <c r="M192" s="14">
        <v>2.1800000000000002</v>
      </c>
      <c r="N192" s="14">
        <v>3.8</v>
      </c>
      <c r="O192" s="14">
        <f t="shared" si="52"/>
        <v>7.9799999999999995</v>
      </c>
      <c r="P192" s="14">
        <f t="shared" si="53"/>
        <v>76.170000000000016</v>
      </c>
      <c r="Q192" s="14">
        <v>33.9</v>
      </c>
      <c r="R192" s="14">
        <f t="shared" si="54"/>
        <v>110.07000000000002</v>
      </c>
      <c r="S192" s="10"/>
      <c r="T192" s="10"/>
      <c r="U192" s="10"/>
    </row>
    <row r="193" spans="1:21" x14ac:dyDescent="0.2">
      <c r="A193" s="93"/>
      <c r="B193" s="121"/>
      <c r="C193" s="76" t="s">
        <v>175</v>
      </c>
      <c r="D193" s="34">
        <v>6</v>
      </c>
      <c r="E193" s="14">
        <v>15.9</v>
      </c>
      <c r="F193" s="14"/>
      <c r="G193" s="14">
        <v>0.5</v>
      </c>
      <c r="H193" s="30">
        <f t="shared" si="46"/>
        <v>16.399999999999999</v>
      </c>
      <c r="I193" s="14">
        <v>1.7</v>
      </c>
      <c r="J193" s="14"/>
      <c r="K193" s="30">
        <f t="shared" si="51"/>
        <v>18.099999999999998</v>
      </c>
      <c r="L193" s="14">
        <v>0.1</v>
      </c>
      <c r="M193" s="14">
        <v>12.6</v>
      </c>
      <c r="N193" s="14">
        <v>97.5</v>
      </c>
      <c r="O193" s="14">
        <f t="shared" si="52"/>
        <v>110.2</v>
      </c>
      <c r="P193" s="14">
        <f t="shared" si="53"/>
        <v>128.30000000000001</v>
      </c>
      <c r="Q193" s="14"/>
      <c r="R193" s="14">
        <f t="shared" si="54"/>
        <v>128.30000000000001</v>
      </c>
      <c r="S193" s="10"/>
      <c r="T193" s="10"/>
      <c r="U193" s="10"/>
    </row>
    <row r="194" spans="1:21" x14ac:dyDescent="0.2">
      <c r="A194" s="93"/>
      <c r="B194" s="121"/>
      <c r="C194" s="76" t="s">
        <v>184</v>
      </c>
      <c r="D194" s="34">
        <v>24</v>
      </c>
      <c r="E194" s="14">
        <v>4</v>
      </c>
      <c r="F194" s="14"/>
      <c r="G194" s="14">
        <v>0.5</v>
      </c>
      <c r="H194" s="30">
        <f t="shared" si="46"/>
        <v>4.5</v>
      </c>
      <c r="I194" s="14"/>
      <c r="J194" s="14"/>
      <c r="K194" s="30">
        <f t="shared" si="51"/>
        <v>4.5</v>
      </c>
      <c r="L194" s="14"/>
      <c r="M194" s="14">
        <v>25.51</v>
      </c>
      <c r="N194" s="14">
        <v>35.82</v>
      </c>
      <c r="O194" s="14">
        <f t="shared" si="52"/>
        <v>61.33</v>
      </c>
      <c r="P194" s="14">
        <f t="shared" si="53"/>
        <v>65.83</v>
      </c>
      <c r="Q194" s="14">
        <v>6.4</v>
      </c>
      <c r="R194" s="14">
        <f t="shared" si="54"/>
        <v>72.23</v>
      </c>
      <c r="S194" s="10"/>
      <c r="T194" s="10"/>
      <c r="U194" s="10"/>
    </row>
    <row r="195" spans="1:21" x14ac:dyDescent="0.2">
      <c r="A195" s="93"/>
      <c r="B195" s="121"/>
      <c r="C195" s="76" t="s">
        <v>164</v>
      </c>
      <c r="D195" s="34">
        <v>103</v>
      </c>
      <c r="E195" s="14">
        <v>34.5</v>
      </c>
      <c r="F195" s="14">
        <v>5.01</v>
      </c>
      <c r="G195" s="14">
        <v>4.5999999999999996</v>
      </c>
      <c r="H195" s="30">
        <f t="shared" si="46"/>
        <v>44.11</v>
      </c>
      <c r="I195" s="14">
        <v>1.1499999999999999</v>
      </c>
      <c r="J195" s="14"/>
      <c r="K195" s="30">
        <f t="shared" si="51"/>
        <v>45.26</v>
      </c>
      <c r="L195" s="14">
        <v>27.95</v>
      </c>
      <c r="M195" s="14">
        <v>20.83</v>
      </c>
      <c r="N195" s="14">
        <v>65</v>
      </c>
      <c r="O195" s="14">
        <f t="shared" si="52"/>
        <v>113.78</v>
      </c>
      <c r="P195" s="14">
        <f t="shared" si="53"/>
        <v>159.04</v>
      </c>
      <c r="Q195" s="14">
        <f>60.5+169.69</f>
        <v>230.19</v>
      </c>
      <c r="R195" s="14">
        <f t="shared" si="54"/>
        <v>389.23</v>
      </c>
      <c r="S195" s="10"/>
      <c r="T195" s="10"/>
      <c r="U195" s="10"/>
    </row>
    <row r="196" spans="1:21" x14ac:dyDescent="0.2">
      <c r="A196" s="93"/>
      <c r="B196" s="121"/>
      <c r="C196" s="76" t="s">
        <v>168</v>
      </c>
      <c r="D196" s="34">
        <v>116</v>
      </c>
      <c r="E196" s="14">
        <v>17.37</v>
      </c>
      <c r="F196" s="14">
        <v>3.27</v>
      </c>
      <c r="G196" s="14">
        <v>5.96</v>
      </c>
      <c r="H196" s="30">
        <f t="shared" si="46"/>
        <v>26.6</v>
      </c>
      <c r="I196" s="14">
        <v>5.0199999999999996</v>
      </c>
      <c r="J196" s="14"/>
      <c r="K196" s="30">
        <f t="shared" si="51"/>
        <v>31.62</v>
      </c>
      <c r="L196" s="14">
        <v>0.51</v>
      </c>
      <c r="M196" s="14">
        <v>53.89</v>
      </c>
      <c r="N196" s="14">
        <v>113.21</v>
      </c>
      <c r="O196" s="14">
        <f t="shared" si="52"/>
        <v>167.60999999999999</v>
      </c>
      <c r="P196" s="14">
        <f t="shared" si="53"/>
        <v>199.23</v>
      </c>
      <c r="Q196" s="14">
        <v>105.8</v>
      </c>
      <c r="R196" s="14">
        <f t="shared" si="54"/>
        <v>305.02999999999997</v>
      </c>
      <c r="S196" s="10"/>
      <c r="T196" s="10"/>
      <c r="U196" s="10"/>
    </row>
    <row r="197" spans="1:21" x14ac:dyDescent="0.2">
      <c r="A197" s="93"/>
      <c r="B197" s="121"/>
      <c r="C197" s="76" t="s">
        <v>188</v>
      </c>
      <c r="D197" s="34">
        <v>22</v>
      </c>
      <c r="E197" s="14"/>
      <c r="F197" s="14"/>
      <c r="G197" s="14">
        <v>3.9</v>
      </c>
      <c r="H197" s="30">
        <f t="shared" si="46"/>
        <v>3.9</v>
      </c>
      <c r="I197" s="14">
        <v>8</v>
      </c>
      <c r="J197" s="14"/>
      <c r="K197" s="30">
        <f t="shared" si="51"/>
        <v>11.9</v>
      </c>
      <c r="L197" s="14">
        <v>60</v>
      </c>
      <c r="M197" s="14">
        <v>31.1</v>
      </c>
      <c r="N197" s="14">
        <v>57.15</v>
      </c>
      <c r="O197" s="14">
        <f t="shared" si="52"/>
        <v>148.25</v>
      </c>
      <c r="P197" s="14">
        <f t="shared" si="53"/>
        <v>160.15</v>
      </c>
      <c r="Q197" s="14">
        <f>94+75.9</f>
        <v>169.9</v>
      </c>
      <c r="R197" s="14">
        <f t="shared" si="54"/>
        <v>330.05</v>
      </c>
      <c r="S197" s="10"/>
      <c r="T197" s="10"/>
      <c r="U197" s="10"/>
    </row>
    <row r="198" spans="1:21" x14ac:dyDescent="0.2">
      <c r="A198" s="93"/>
      <c r="B198" s="121"/>
      <c r="C198" s="76" t="s">
        <v>176</v>
      </c>
      <c r="D198" s="34">
        <v>23</v>
      </c>
      <c r="E198" s="14">
        <v>36.6</v>
      </c>
      <c r="F198" s="14">
        <v>0.5</v>
      </c>
      <c r="G198" s="14">
        <v>22.52</v>
      </c>
      <c r="H198" s="30">
        <f t="shared" si="46"/>
        <v>59.620000000000005</v>
      </c>
      <c r="I198" s="14">
        <v>0.8</v>
      </c>
      <c r="J198" s="14"/>
      <c r="K198" s="30">
        <f t="shared" si="51"/>
        <v>60.42</v>
      </c>
      <c r="L198" s="14">
        <v>6.7</v>
      </c>
      <c r="M198" s="14">
        <v>29.25</v>
      </c>
      <c r="N198" s="14">
        <v>28.92</v>
      </c>
      <c r="O198" s="14">
        <f t="shared" si="52"/>
        <v>64.87</v>
      </c>
      <c r="P198" s="14">
        <f t="shared" si="53"/>
        <v>125.29</v>
      </c>
      <c r="Q198" s="14">
        <v>24.53</v>
      </c>
      <c r="R198" s="14">
        <f t="shared" si="54"/>
        <v>149.82</v>
      </c>
      <c r="S198" s="10"/>
      <c r="T198" s="10"/>
      <c r="U198" s="10"/>
    </row>
    <row r="199" spans="1:21" x14ac:dyDescent="0.2">
      <c r="A199" s="93"/>
      <c r="B199" s="121"/>
      <c r="C199" s="76" t="s">
        <v>189</v>
      </c>
      <c r="D199" s="34">
        <v>39</v>
      </c>
      <c r="E199" s="14">
        <v>33.43</v>
      </c>
      <c r="F199" s="14">
        <v>10</v>
      </c>
      <c r="G199" s="14">
        <v>1</v>
      </c>
      <c r="H199" s="30">
        <f t="shared" si="46"/>
        <v>44.43</v>
      </c>
      <c r="I199" s="14"/>
      <c r="J199" s="14"/>
      <c r="K199" s="30">
        <f t="shared" si="51"/>
        <v>44.43</v>
      </c>
      <c r="L199" s="14">
        <v>8.65</v>
      </c>
      <c r="M199" s="14">
        <v>36.4</v>
      </c>
      <c r="N199" s="14">
        <v>65.95</v>
      </c>
      <c r="O199" s="14">
        <f t="shared" si="52"/>
        <v>111</v>
      </c>
      <c r="P199" s="14">
        <f t="shared" si="53"/>
        <v>155.43</v>
      </c>
      <c r="Q199" s="14">
        <f>95.5+38.4</f>
        <v>133.9</v>
      </c>
      <c r="R199" s="14">
        <f t="shared" si="54"/>
        <v>289.33000000000004</v>
      </c>
      <c r="S199" s="10"/>
      <c r="T199" s="10"/>
      <c r="U199" s="10"/>
    </row>
    <row r="200" spans="1:21" x14ac:dyDescent="0.2">
      <c r="A200" s="93"/>
      <c r="B200" s="121"/>
      <c r="C200" s="76" t="s">
        <v>294</v>
      </c>
      <c r="D200" s="34">
        <v>3</v>
      </c>
      <c r="E200" s="14">
        <v>0.1</v>
      </c>
      <c r="F200" s="14"/>
      <c r="G200" s="14"/>
      <c r="H200" s="30">
        <f t="shared" si="46"/>
        <v>0.1</v>
      </c>
      <c r="I200" s="14"/>
      <c r="J200" s="14"/>
      <c r="K200" s="30">
        <f t="shared" si="51"/>
        <v>0.1</v>
      </c>
      <c r="L200" s="14">
        <v>6.91</v>
      </c>
      <c r="M200" s="14"/>
      <c r="N200" s="14">
        <v>0.2</v>
      </c>
      <c r="O200" s="14">
        <f t="shared" si="52"/>
        <v>7.11</v>
      </c>
      <c r="P200" s="14">
        <f t="shared" si="53"/>
        <v>7.21</v>
      </c>
      <c r="Q200" s="14">
        <v>0.04</v>
      </c>
      <c r="R200" s="14">
        <f t="shared" si="54"/>
        <v>7.25</v>
      </c>
      <c r="S200" s="10"/>
      <c r="T200" s="10"/>
      <c r="U200" s="10"/>
    </row>
    <row r="201" spans="1:21" x14ac:dyDescent="0.2">
      <c r="A201" s="93"/>
      <c r="B201" s="124"/>
      <c r="C201" s="76" t="s">
        <v>174</v>
      </c>
      <c r="D201" s="34">
        <v>3</v>
      </c>
      <c r="E201" s="14"/>
      <c r="F201" s="14"/>
      <c r="G201" s="14"/>
      <c r="H201" s="30">
        <f t="shared" si="46"/>
        <v>0</v>
      </c>
      <c r="I201" s="14"/>
      <c r="J201" s="14"/>
      <c r="K201" s="30">
        <f t="shared" si="51"/>
        <v>0</v>
      </c>
      <c r="L201" s="14">
        <v>3.3</v>
      </c>
      <c r="M201" s="14">
        <v>0.3</v>
      </c>
      <c r="N201" s="14"/>
      <c r="O201" s="14">
        <f t="shared" si="52"/>
        <v>3.5999999999999996</v>
      </c>
      <c r="P201" s="14">
        <f t="shared" si="53"/>
        <v>3.5999999999999996</v>
      </c>
      <c r="Q201" s="14"/>
      <c r="R201" s="14">
        <f t="shared" si="54"/>
        <v>3.5999999999999996</v>
      </c>
      <c r="S201" s="10"/>
      <c r="T201" s="10"/>
      <c r="U201" s="10"/>
    </row>
    <row r="202" spans="1:21" x14ac:dyDescent="0.2">
      <c r="A202" s="93"/>
      <c r="B202" s="121" t="s">
        <v>429</v>
      </c>
      <c r="C202" s="76" t="s">
        <v>186</v>
      </c>
      <c r="D202" s="34">
        <v>124</v>
      </c>
      <c r="E202" s="14">
        <v>4.7</v>
      </c>
      <c r="F202" s="14">
        <v>13.4</v>
      </c>
      <c r="G202" s="14">
        <v>8.56</v>
      </c>
      <c r="H202" s="30">
        <f t="shared" si="46"/>
        <v>26.660000000000004</v>
      </c>
      <c r="I202" s="14">
        <v>2.4500000000000002</v>
      </c>
      <c r="J202" s="14"/>
      <c r="K202" s="30">
        <f t="shared" si="51"/>
        <v>29.110000000000003</v>
      </c>
      <c r="L202" s="14">
        <v>7.61</v>
      </c>
      <c r="M202" s="14">
        <v>35.99</v>
      </c>
      <c r="N202" s="14">
        <v>49.71</v>
      </c>
      <c r="O202" s="14">
        <f t="shared" si="52"/>
        <v>93.31</v>
      </c>
      <c r="P202" s="14">
        <f t="shared" si="53"/>
        <v>122.42</v>
      </c>
      <c r="Q202" s="14">
        <f>9+264.52</f>
        <v>273.52</v>
      </c>
      <c r="R202" s="14">
        <f t="shared" si="54"/>
        <v>395.94</v>
      </c>
      <c r="S202" s="10"/>
      <c r="T202" s="10"/>
      <c r="U202" s="10"/>
    </row>
    <row r="203" spans="1:21" x14ac:dyDescent="0.2">
      <c r="A203" s="93"/>
      <c r="B203" s="121"/>
      <c r="C203" s="76" t="s">
        <v>172</v>
      </c>
      <c r="D203" s="34">
        <v>15</v>
      </c>
      <c r="E203" s="14">
        <v>2</v>
      </c>
      <c r="F203" s="14"/>
      <c r="G203" s="14">
        <v>34.799999999999997</v>
      </c>
      <c r="H203" s="30">
        <f t="shared" si="46"/>
        <v>36.799999999999997</v>
      </c>
      <c r="I203" s="14">
        <v>2.2000000000000002</v>
      </c>
      <c r="J203" s="14"/>
      <c r="K203" s="30">
        <f t="shared" si="51"/>
        <v>39</v>
      </c>
      <c r="L203" s="14">
        <v>23.5</v>
      </c>
      <c r="M203" s="14">
        <v>26.9</v>
      </c>
      <c r="N203" s="14">
        <v>23.7</v>
      </c>
      <c r="O203" s="14">
        <f t="shared" si="52"/>
        <v>74.099999999999994</v>
      </c>
      <c r="P203" s="14">
        <f t="shared" si="53"/>
        <v>113.1</v>
      </c>
      <c r="Q203" s="14">
        <v>472</v>
      </c>
      <c r="R203" s="14">
        <f t="shared" si="54"/>
        <v>585.1</v>
      </c>
      <c r="S203" s="10"/>
      <c r="T203" s="10"/>
      <c r="U203" s="10"/>
    </row>
    <row r="204" spans="1:21" x14ac:dyDescent="0.2">
      <c r="A204" s="93"/>
      <c r="B204" s="121"/>
      <c r="C204" s="76" t="s">
        <v>180</v>
      </c>
      <c r="D204" s="34">
        <v>3</v>
      </c>
      <c r="E204" s="14">
        <v>100</v>
      </c>
      <c r="F204" s="14">
        <v>10</v>
      </c>
      <c r="G204" s="14">
        <v>0.5</v>
      </c>
      <c r="H204" s="30">
        <f t="shared" si="46"/>
        <v>110.5</v>
      </c>
      <c r="I204" s="14"/>
      <c r="J204" s="14"/>
      <c r="K204" s="30">
        <f t="shared" si="51"/>
        <v>110.5</v>
      </c>
      <c r="L204" s="14">
        <v>21</v>
      </c>
      <c r="M204" s="14">
        <v>41.5</v>
      </c>
      <c r="N204" s="14">
        <v>52.5</v>
      </c>
      <c r="O204" s="14">
        <f t="shared" si="52"/>
        <v>115</v>
      </c>
      <c r="P204" s="14">
        <f t="shared" si="53"/>
        <v>225.5</v>
      </c>
      <c r="Q204" s="14">
        <v>226</v>
      </c>
      <c r="R204" s="14">
        <f t="shared" si="54"/>
        <v>451.5</v>
      </c>
      <c r="S204" s="10"/>
      <c r="T204" s="10"/>
      <c r="U204" s="10"/>
    </row>
    <row r="205" spans="1:21" x14ac:dyDescent="0.2">
      <c r="A205" s="93"/>
      <c r="B205" s="121"/>
      <c r="C205" s="76" t="s">
        <v>170</v>
      </c>
      <c r="D205" s="34">
        <v>18</v>
      </c>
      <c r="E205" s="14">
        <v>2</v>
      </c>
      <c r="F205" s="14">
        <v>0.8</v>
      </c>
      <c r="G205" s="14">
        <v>11.9</v>
      </c>
      <c r="H205" s="30">
        <f t="shared" si="46"/>
        <v>14.7</v>
      </c>
      <c r="I205" s="14"/>
      <c r="J205" s="14"/>
      <c r="K205" s="30">
        <f t="shared" si="51"/>
        <v>14.7</v>
      </c>
      <c r="L205" s="14">
        <v>57.9</v>
      </c>
      <c r="M205" s="14">
        <v>17.5</v>
      </c>
      <c r="N205" s="14">
        <v>36.85</v>
      </c>
      <c r="O205" s="14">
        <f t="shared" si="52"/>
        <v>112.25</v>
      </c>
      <c r="P205" s="14">
        <f t="shared" si="53"/>
        <v>126.95</v>
      </c>
      <c r="Q205" s="14">
        <v>30.65</v>
      </c>
      <c r="R205" s="14">
        <f t="shared" si="54"/>
        <v>157.6</v>
      </c>
      <c r="S205" s="10"/>
      <c r="T205" s="10"/>
      <c r="U205" s="10"/>
    </row>
    <row r="206" spans="1:21" x14ac:dyDescent="0.2">
      <c r="A206" s="93"/>
      <c r="B206" s="121"/>
      <c r="C206" s="76" t="s">
        <v>178</v>
      </c>
      <c r="D206" s="34">
        <v>12</v>
      </c>
      <c r="E206" s="14">
        <v>0.6</v>
      </c>
      <c r="F206" s="14"/>
      <c r="G206" s="14">
        <v>6</v>
      </c>
      <c r="H206" s="30">
        <f t="shared" si="46"/>
        <v>6.6</v>
      </c>
      <c r="I206" s="14">
        <v>2.0099999999999998</v>
      </c>
      <c r="J206" s="14"/>
      <c r="K206" s="30">
        <f t="shared" si="51"/>
        <v>8.61</v>
      </c>
      <c r="L206" s="14">
        <v>0.6</v>
      </c>
      <c r="M206" s="14">
        <v>6.9</v>
      </c>
      <c r="N206" s="14">
        <v>0.4</v>
      </c>
      <c r="O206" s="14">
        <f t="shared" si="52"/>
        <v>7.9</v>
      </c>
      <c r="P206" s="14">
        <f t="shared" si="53"/>
        <v>16.509999999999998</v>
      </c>
      <c r="Q206" s="14">
        <v>8</v>
      </c>
      <c r="R206" s="14">
        <f t="shared" si="54"/>
        <v>24.509999999999998</v>
      </c>
      <c r="S206" s="10"/>
      <c r="T206" s="10"/>
      <c r="U206" s="10"/>
    </row>
    <row r="207" spans="1:21" x14ac:dyDescent="0.2">
      <c r="A207" s="93"/>
      <c r="B207" s="121"/>
      <c r="C207" s="76" t="s">
        <v>163</v>
      </c>
      <c r="D207" s="34">
        <v>52</v>
      </c>
      <c r="E207" s="14"/>
      <c r="F207" s="14">
        <v>180.5</v>
      </c>
      <c r="G207" s="14">
        <v>3.5</v>
      </c>
      <c r="H207" s="30">
        <f t="shared" si="46"/>
        <v>184</v>
      </c>
      <c r="I207" s="14">
        <v>5.05</v>
      </c>
      <c r="J207" s="14"/>
      <c r="K207" s="30">
        <f t="shared" si="51"/>
        <v>189.05</v>
      </c>
      <c r="L207" s="14">
        <v>130.15</v>
      </c>
      <c r="M207" s="14">
        <v>64.8</v>
      </c>
      <c r="N207" s="14">
        <v>20.3</v>
      </c>
      <c r="O207" s="14">
        <f t="shared" si="52"/>
        <v>215.25</v>
      </c>
      <c r="P207" s="14">
        <f t="shared" si="53"/>
        <v>404.3</v>
      </c>
      <c r="Q207" s="14">
        <v>1.5</v>
      </c>
      <c r="R207" s="14">
        <f t="shared" si="54"/>
        <v>405.8</v>
      </c>
      <c r="S207" s="10"/>
      <c r="T207" s="10"/>
      <c r="U207" s="10"/>
    </row>
    <row r="208" spans="1:21" x14ac:dyDescent="0.2">
      <c r="A208" s="93"/>
      <c r="B208" s="121"/>
      <c r="C208" s="76" t="s">
        <v>185</v>
      </c>
      <c r="D208" s="34">
        <v>3</v>
      </c>
      <c r="E208" s="14"/>
      <c r="F208" s="14"/>
      <c r="G208" s="14"/>
      <c r="H208" s="30">
        <f t="shared" si="46"/>
        <v>0</v>
      </c>
      <c r="I208" s="14"/>
      <c r="J208" s="14"/>
      <c r="K208" s="30">
        <f t="shared" si="51"/>
        <v>0</v>
      </c>
      <c r="L208" s="14">
        <v>3</v>
      </c>
      <c r="M208" s="14">
        <v>2.5499999999999998</v>
      </c>
      <c r="N208" s="14"/>
      <c r="O208" s="14">
        <f t="shared" si="52"/>
        <v>5.55</v>
      </c>
      <c r="P208" s="14">
        <f t="shared" si="53"/>
        <v>5.55</v>
      </c>
      <c r="Q208" s="14"/>
      <c r="R208" s="14">
        <f t="shared" si="54"/>
        <v>5.55</v>
      </c>
      <c r="S208" s="10"/>
      <c r="T208" s="10"/>
      <c r="U208" s="10"/>
    </row>
    <row r="209" spans="1:21" x14ac:dyDescent="0.2">
      <c r="A209" s="93"/>
      <c r="B209" s="121"/>
      <c r="C209" s="76" t="s">
        <v>190</v>
      </c>
      <c r="D209" s="34">
        <v>4</v>
      </c>
      <c r="E209" s="14"/>
      <c r="F209" s="14"/>
      <c r="G209" s="14"/>
      <c r="H209" s="30">
        <f t="shared" si="46"/>
        <v>0</v>
      </c>
      <c r="I209" s="14"/>
      <c r="J209" s="14"/>
      <c r="K209" s="30">
        <f t="shared" si="51"/>
        <v>0</v>
      </c>
      <c r="L209" s="14">
        <v>2.5</v>
      </c>
      <c r="M209" s="14">
        <v>1.9</v>
      </c>
      <c r="N209" s="14"/>
      <c r="O209" s="14">
        <f t="shared" si="52"/>
        <v>4.4000000000000004</v>
      </c>
      <c r="P209" s="14">
        <f t="shared" si="53"/>
        <v>4.4000000000000004</v>
      </c>
      <c r="Q209" s="14">
        <v>2</v>
      </c>
      <c r="R209" s="14">
        <f t="shared" si="54"/>
        <v>6.4</v>
      </c>
      <c r="S209" s="10"/>
      <c r="T209" s="10"/>
      <c r="U209" s="10"/>
    </row>
    <row r="210" spans="1:21" x14ac:dyDescent="0.2">
      <c r="A210" s="93"/>
      <c r="B210" s="121"/>
      <c r="C210" s="78" t="s">
        <v>446</v>
      </c>
      <c r="D210" s="64"/>
      <c r="E210" s="36"/>
      <c r="F210" s="36"/>
      <c r="G210" s="36"/>
      <c r="H210" s="65"/>
      <c r="I210" s="36"/>
      <c r="J210" s="36"/>
      <c r="K210" s="65"/>
      <c r="L210" s="36"/>
      <c r="M210" s="36"/>
      <c r="N210" s="36"/>
      <c r="O210" s="36"/>
      <c r="P210" s="36"/>
      <c r="Q210" s="36"/>
      <c r="R210" s="36"/>
      <c r="S210" s="10"/>
      <c r="T210" s="10"/>
      <c r="U210" s="10"/>
    </row>
    <row r="211" spans="1:21" x14ac:dyDescent="0.2">
      <c r="A211" s="93"/>
      <c r="B211" s="121"/>
      <c r="C211" s="76" t="s">
        <v>169</v>
      </c>
      <c r="D211" s="34">
        <v>3</v>
      </c>
      <c r="E211" s="14"/>
      <c r="F211" s="14"/>
      <c r="G211" s="14">
        <v>0.1</v>
      </c>
      <c r="H211" s="30">
        <f t="shared" si="46"/>
        <v>0.1</v>
      </c>
      <c r="I211" s="14"/>
      <c r="J211" s="14"/>
      <c r="K211" s="30">
        <f t="shared" si="51"/>
        <v>0.1</v>
      </c>
      <c r="L211" s="14">
        <v>0.1</v>
      </c>
      <c r="M211" s="14">
        <v>1</v>
      </c>
      <c r="N211" s="14">
        <v>6</v>
      </c>
      <c r="O211" s="14">
        <f t="shared" ref="O211:O221" si="55">+SUM(L211:N211)</f>
        <v>7.1</v>
      </c>
      <c r="P211" s="14">
        <f t="shared" ref="P211:P221" si="56">+SUM(K211+O211)</f>
        <v>7.1999999999999993</v>
      </c>
      <c r="Q211" s="14">
        <v>31</v>
      </c>
      <c r="R211" s="14">
        <f t="shared" si="54"/>
        <v>38.200000000000003</v>
      </c>
      <c r="S211" s="10"/>
      <c r="T211" s="10"/>
      <c r="U211" s="10"/>
    </row>
    <row r="212" spans="1:21" x14ac:dyDescent="0.2">
      <c r="A212" s="93"/>
      <c r="B212" s="121"/>
      <c r="C212" s="76" t="s">
        <v>165</v>
      </c>
      <c r="D212" s="34">
        <v>1</v>
      </c>
      <c r="E212" s="14"/>
      <c r="F212" s="14"/>
      <c r="G212" s="14"/>
      <c r="H212" s="30">
        <f t="shared" si="46"/>
        <v>0</v>
      </c>
      <c r="I212" s="14"/>
      <c r="J212" s="14"/>
      <c r="K212" s="30">
        <f t="shared" si="51"/>
        <v>0</v>
      </c>
      <c r="L212" s="14">
        <v>0.3</v>
      </c>
      <c r="M212" s="14">
        <v>0.2</v>
      </c>
      <c r="N212" s="14"/>
      <c r="O212" s="14">
        <f t="shared" si="55"/>
        <v>0.5</v>
      </c>
      <c r="P212" s="14">
        <f t="shared" si="56"/>
        <v>0.5</v>
      </c>
      <c r="Q212" s="14"/>
      <c r="R212" s="14">
        <f t="shared" si="54"/>
        <v>0.5</v>
      </c>
      <c r="S212" s="10"/>
      <c r="T212" s="10"/>
      <c r="U212" s="10"/>
    </row>
    <row r="213" spans="1:21" x14ac:dyDescent="0.2">
      <c r="A213" s="93"/>
      <c r="B213" s="121"/>
      <c r="C213" s="76" t="s">
        <v>181</v>
      </c>
      <c r="D213" s="34">
        <v>6</v>
      </c>
      <c r="E213" s="14">
        <v>7</v>
      </c>
      <c r="F213" s="14">
        <v>0.05</v>
      </c>
      <c r="G213" s="14">
        <v>0.01</v>
      </c>
      <c r="H213" s="30">
        <f t="shared" si="46"/>
        <v>7.06</v>
      </c>
      <c r="I213" s="14">
        <v>4.05</v>
      </c>
      <c r="J213" s="14"/>
      <c r="K213" s="30">
        <f t="shared" si="51"/>
        <v>11.11</v>
      </c>
      <c r="L213" s="14">
        <v>7.3</v>
      </c>
      <c r="M213" s="14">
        <v>17</v>
      </c>
      <c r="N213" s="14">
        <v>63.2</v>
      </c>
      <c r="O213" s="14">
        <f t="shared" si="55"/>
        <v>87.5</v>
      </c>
      <c r="P213" s="14">
        <f t="shared" si="56"/>
        <v>98.61</v>
      </c>
      <c r="Q213" s="14"/>
      <c r="R213" s="14">
        <f t="shared" si="54"/>
        <v>98.61</v>
      </c>
      <c r="S213" s="10"/>
      <c r="T213" s="10"/>
      <c r="U213" s="10"/>
    </row>
    <row r="214" spans="1:21" x14ac:dyDescent="0.2">
      <c r="A214" s="93"/>
      <c r="B214" s="121"/>
      <c r="C214" s="76" t="s">
        <v>171</v>
      </c>
      <c r="D214" s="34">
        <v>2</v>
      </c>
      <c r="E214" s="14"/>
      <c r="F214" s="14">
        <v>0.5</v>
      </c>
      <c r="G214" s="14">
        <v>1</v>
      </c>
      <c r="H214" s="30">
        <f t="shared" si="46"/>
        <v>1.5</v>
      </c>
      <c r="I214" s="14">
        <v>0.2</v>
      </c>
      <c r="J214" s="14"/>
      <c r="K214" s="30">
        <f t="shared" si="51"/>
        <v>1.7</v>
      </c>
      <c r="L214" s="14"/>
      <c r="M214" s="14">
        <v>1</v>
      </c>
      <c r="N214" s="14">
        <v>0.2</v>
      </c>
      <c r="O214" s="14">
        <f t="shared" si="55"/>
        <v>1.2</v>
      </c>
      <c r="P214" s="14">
        <f t="shared" si="56"/>
        <v>2.9</v>
      </c>
      <c r="Q214" s="14">
        <v>0.1</v>
      </c>
      <c r="R214" s="14">
        <f t="shared" si="54"/>
        <v>3</v>
      </c>
      <c r="S214" s="10"/>
      <c r="T214" s="10"/>
      <c r="U214" s="10"/>
    </row>
    <row r="215" spans="1:21" x14ac:dyDescent="0.2">
      <c r="A215" s="93"/>
      <c r="B215" s="121"/>
      <c r="C215" s="76" t="s">
        <v>187</v>
      </c>
      <c r="D215" s="34">
        <v>15</v>
      </c>
      <c r="E215" s="14"/>
      <c r="F215" s="14">
        <v>10</v>
      </c>
      <c r="G215" s="14">
        <v>0.1</v>
      </c>
      <c r="H215" s="30">
        <f t="shared" si="46"/>
        <v>10.1</v>
      </c>
      <c r="I215" s="14"/>
      <c r="J215" s="14"/>
      <c r="K215" s="30">
        <f t="shared" si="51"/>
        <v>10.1</v>
      </c>
      <c r="L215" s="14">
        <v>145.35</v>
      </c>
      <c r="M215" s="14">
        <v>211.35</v>
      </c>
      <c r="N215" s="14"/>
      <c r="O215" s="14">
        <f t="shared" si="55"/>
        <v>356.7</v>
      </c>
      <c r="P215" s="14">
        <f t="shared" si="56"/>
        <v>366.8</v>
      </c>
      <c r="Q215" s="14"/>
      <c r="R215" s="14">
        <f t="shared" si="54"/>
        <v>366.8</v>
      </c>
      <c r="S215" s="10"/>
      <c r="T215" s="10"/>
      <c r="U215" s="10"/>
    </row>
    <row r="216" spans="1:21" x14ac:dyDescent="0.2">
      <c r="A216" s="93"/>
      <c r="B216" s="121"/>
      <c r="C216" s="76" t="s">
        <v>173</v>
      </c>
      <c r="D216" s="34">
        <v>15</v>
      </c>
      <c r="E216" s="14">
        <v>1.2</v>
      </c>
      <c r="F216" s="14">
        <v>9</v>
      </c>
      <c r="G216" s="14">
        <v>0.6</v>
      </c>
      <c r="H216" s="30">
        <f t="shared" si="46"/>
        <v>10.799999999999999</v>
      </c>
      <c r="I216" s="14">
        <v>0.25</v>
      </c>
      <c r="J216" s="14"/>
      <c r="K216" s="30">
        <f t="shared" si="51"/>
        <v>11.049999999999999</v>
      </c>
      <c r="L216" s="14">
        <v>5.25</v>
      </c>
      <c r="M216" s="14">
        <v>5.36</v>
      </c>
      <c r="N216" s="14">
        <v>3.8</v>
      </c>
      <c r="O216" s="14">
        <f t="shared" si="55"/>
        <v>14.41</v>
      </c>
      <c r="P216" s="14">
        <f t="shared" si="56"/>
        <v>25.46</v>
      </c>
      <c r="Q216" s="14">
        <f>1.5+5.55</f>
        <v>7.05</v>
      </c>
      <c r="R216" s="14">
        <f t="shared" si="54"/>
        <v>32.51</v>
      </c>
      <c r="S216" s="10"/>
      <c r="T216" s="10"/>
      <c r="U216" s="10"/>
    </row>
    <row r="217" spans="1:21" x14ac:dyDescent="0.2">
      <c r="A217" s="93"/>
      <c r="B217" s="121"/>
      <c r="C217" s="76" t="s">
        <v>191</v>
      </c>
      <c r="D217" s="34">
        <v>5</v>
      </c>
      <c r="E217" s="14">
        <v>0.5</v>
      </c>
      <c r="F217" s="14"/>
      <c r="G217" s="14"/>
      <c r="H217" s="30">
        <f t="shared" si="46"/>
        <v>0.5</v>
      </c>
      <c r="I217" s="14"/>
      <c r="J217" s="14"/>
      <c r="K217" s="30">
        <f t="shared" si="51"/>
        <v>0.5</v>
      </c>
      <c r="L217" s="14">
        <v>0.5</v>
      </c>
      <c r="M217" s="14">
        <v>2.2000000000000002</v>
      </c>
      <c r="N217" s="14">
        <v>1.45</v>
      </c>
      <c r="O217" s="14">
        <f t="shared" si="55"/>
        <v>4.1500000000000004</v>
      </c>
      <c r="P217" s="14">
        <f t="shared" si="56"/>
        <v>4.6500000000000004</v>
      </c>
      <c r="Q217" s="14">
        <v>1.1000000000000001</v>
      </c>
      <c r="R217" s="14">
        <f t="shared" si="54"/>
        <v>5.75</v>
      </c>
      <c r="S217" s="10"/>
      <c r="T217" s="10"/>
      <c r="U217" s="10"/>
    </row>
    <row r="218" spans="1:21" x14ac:dyDescent="0.2">
      <c r="A218" s="93"/>
      <c r="B218" s="121"/>
      <c r="C218" s="76" t="s">
        <v>182</v>
      </c>
      <c r="D218" s="34">
        <v>0</v>
      </c>
      <c r="E218" s="14"/>
      <c r="F218" s="14"/>
      <c r="G218" s="14"/>
      <c r="H218" s="30">
        <f t="shared" si="46"/>
        <v>0</v>
      </c>
      <c r="I218" s="14"/>
      <c r="J218" s="14"/>
      <c r="K218" s="30">
        <f t="shared" si="51"/>
        <v>0</v>
      </c>
      <c r="L218" s="14"/>
      <c r="M218" s="14"/>
      <c r="N218" s="14"/>
      <c r="O218" s="14">
        <f t="shared" si="55"/>
        <v>0</v>
      </c>
      <c r="P218" s="14">
        <f t="shared" si="56"/>
        <v>0</v>
      </c>
      <c r="Q218" s="14"/>
      <c r="R218" s="14">
        <f t="shared" si="54"/>
        <v>0</v>
      </c>
      <c r="S218" s="10"/>
      <c r="T218" s="10"/>
      <c r="U218" s="10"/>
    </row>
    <row r="219" spans="1:21" x14ac:dyDescent="0.2">
      <c r="A219" s="93"/>
      <c r="B219" s="121"/>
      <c r="C219" s="76" t="s">
        <v>166</v>
      </c>
      <c r="D219" s="34">
        <v>0</v>
      </c>
      <c r="E219" s="14"/>
      <c r="F219" s="14"/>
      <c r="G219" s="14"/>
      <c r="H219" s="30">
        <f t="shared" si="46"/>
        <v>0</v>
      </c>
      <c r="I219" s="14"/>
      <c r="J219" s="14"/>
      <c r="K219" s="30">
        <f t="shared" si="51"/>
        <v>0</v>
      </c>
      <c r="L219" s="14"/>
      <c r="M219" s="14"/>
      <c r="N219" s="14"/>
      <c r="O219" s="14">
        <f t="shared" si="55"/>
        <v>0</v>
      </c>
      <c r="P219" s="14">
        <f t="shared" si="56"/>
        <v>0</v>
      </c>
      <c r="Q219" s="14"/>
      <c r="R219" s="14">
        <f t="shared" si="54"/>
        <v>0</v>
      </c>
      <c r="S219" s="10"/>
      <c r="T219" s="10"/>
      <c r="U219" s="10"/>
    </row>
    <row r="220" spans="1:21" x14ac:dyDescent="0.2">
      <c r="A220" s="93"/>
      <c r="B220" s="121"/>
      <c r="C220" s="76" t="s">
        <v>177</v>
      </c>
      <c r="D220" s="34">
        <v>1</v>
      </c>
      <c r="E220" s="14"/>
      <c r="F220" s="14"/>
      <c r="G220" s="14"/>
      <c r="H220" s="30">
        <f t="shared" si="46"/>
        <v>0</v>
      </c>
      <c r="I220" s="14"/>
      <c r="J220" s="14"/>
      <c r="K220" s="30">
        <f t="shared" si="51"/>
        <v>0</v>
      </c>
      <c r="L220" s="14">
        <v>0.5</v>
      </c>
      <c r="M220" s="14"/>
      <c r="N220" s="14"/>
      <c r="O220" s="14">
        <f t="shared" si="55"/>
        <v>0.5</v>
      </c>
      <c r="P220" s="14">
        <f t="shared" si="56"/>
        <v>0.5</v>
      </c>
      <c r="Q220" s="14"/>
      <c r="R220" s="14">
        <f t="shared" si="54"/>
        <v>0.5</v>
      </c>
      <c r="S220" s="10"/>
      <c r="T220" s="10"/>
      <c r="U220" s="10"/>
    </row>
    <row r="221" spans="1:21" x14ac:dyDescent="0.2">
      <c r="A221" s="93"/>
      <c r="B221" s="121"/>
      <c r="C221" s="76" t="s">
        <v>304</v>
      </c>
      <c r="D221" s="34">
        <v>7</v>
      </c>
      <c r="E221" s="14"/>
      <c r="F221" s="14">
        <v>2</v>
      </c>
      <c r="G221" s="14">
        <v>0.04</v>
      </c>
      <c r="H221" s="30">
        <f t="shared" si="46"/>
        <v>2.04</v>
      </c>
      <c r="I221" s="14"/>
      <c r="J221" s="14"/>
      <c r="K221" s="30">
        <f t="shared" si="51"/>
        <v>2.04</v>
      </c>
      <c r="L221" s="14">
        <v>4.5999999999999996</v>
      </c>
      <c r="M221" s="14">
        <v>12.23</v>
      </c>
      <c r="N221" s="14">
        <v>3.48</v>
      </c>
      <c r="O221" s="14">
        <f t="shared" si="55"/>
        <v>20.309999999999999</v>
      </c>
      <c r="P221" s="14">
        <f t="shared" si="56"/>
        <v>22.349999999999998</v>
      </c>
      <c r="Q221" s="14">
        <f>3+4.5</f>
        <v>7.5</v>
      </c>
      <c r="R221" s="14">
        <f t="shared" si="54"/>
        <v>29.849999999999998</v>
      </c>
      <c r="S221" s="10"/>
      <c r="T221" s="10"/>
      <c r="U221" s="10"/>
    </row>
    <row r="222" spans="1:21" x14ac:dyDescent="0.2">
      <c r="A222" s="94"/>
      <c r="B222" s="122"/>
      <c r="C222" s="88" t="s">
        <v>179</v>
      </c>
      <c r="D222" s="89"/>
      <c r="E222" s="90"/>
      <c r="F222" s="90"/>
      <c r="G222" s="90"/>
      <c r="H222" s="91"/>
      <c r="I222" s="90"/>
      <c r="J222" s="90"/>
      <c r="K222" s="91"/>
      <c r="L222" s="90"/>
      <c r="M222" s="90"/>
      <c r="N222" s="90"/>
      <c r="O222" s="90"/>
      <c r="P222" s="90"/>
      <c r="Q222" s="90"/>
      <c r="R222" s="90"/>
      <c r="S222" s="10"/>
      <c r="T222" s="10"/>
      <c r="U222" s="10"/>
    </row>
    <row r="223" spans="1:21" ht="14.25" customHeight="1" x14ac:dyDescent="0.25">
      <c r="A223" s="230" t="s">
        <v>0</v>
      </c>
      <c r="B223" s="231"/>
      <c r="C223" s="232" t="s">
        <v>0</v>
      </c>
      <c r="D223" s="53">
        <f>+SUM(D191:D222)</f>
        <v>700</v>
      </c>
      <c r="E223" s="54">
        <f>SUM(E191:E222)</f>
        <v>348.25</v>
      </c>
      <c r="F223" s="54">
        <f>SUM(F191:F222)</f>
        <v>343.84000000000003</v>
      </c>
      <c r="G223" s="54">
        <f>SUM(G191:G222)</f>
        <v>116.25</v>
      </c>
      <c r="H223" s="54">
        <f>SUM(H191:H222)</f>
        <v>808.34</v>
      </c>
      <c r="I223" s="54">
        <f t="shared" ref="I223:R223" si="57">+SUM(I191:I222)</f>
        <v>38.419999999999995</v>
      </c>
      <c r="J223" s="54">
        <f t="shared" si="57"/>
        <v>0</v>
      </c>
      <c r="K223" s="54">
        <f t="shared" si="57"/>
        <v>846.7600000000001</v>
      </c>
      <c r="L223" s="54">
        <f t="shared" si="57"/>
        <v>573.48000000000013</v>
      </c>
      <c r="M223" s="54">
        <f t="shared" si="57"/>
        <v>723.13</v>
      </c>
      <c r="N223" s="54">
        <f t="shared" si="57"/>
        <v>776.97000000000014</v>
      </c>
      <c r="O223" s="54">
        <f t="shared" si="57"/>
        <v>2073.58</v>
      </c>
      <c r="P223" s="54">
        <f t="shared" si="57"/>
        <v>2920.3400000000006</v>
      </c>
      <c r="Q223" s="54">
        <f t="shared" si="57"/>
        <v>1798.6899999999998</v>
      </c>
      <c r="R223" s="55">
        <f t="shared" si="57"/>
        <v>4719.03</v>
      </c>
      <c r="S223" s="10"/>
      <c r="T223" s="10"/>
      <c r="U223" s="10"/>
    </row>
    <row r="224" spans="1:21" x14ac:dyDescent="0.2">
      <c r="A224" s="93" t="s">
        <v>406</v>
      </c>
      <c r="B224" s="120" t="s">
        <v>219</v>
      </c>
      <c r="C224" s="73" t="s">
        <v>219</v>
      </c>
      <c r="D224" s="74">
        <v>45</v>
      </c>
      <c r="E224" s="39">
        <v>6</v>
      </c>
      <c r="F224" s="39">
        <v>2.4</v>
      </c>
      <c r="G224" s="39"/>
      <c r="H224" s="48">
        <f t="shared" si="46"/>
        <v>8.4</v>
      </c>
      <c r="I224" s="39">
        <v>0.6</v>
      </c>
      <c r="J224" s="39"/>
      <c r="K224" s="48">
        <f t="shared" ref="K224:K267" si="58">+SUM(H224:J224)</f>
        <v>9</v>
      </c>
      <c r="L224" s="39">
        <v>23.2</v>
      </c>
      <c r="M224" s="39">
        <v>76.3</v>
      </c>
      <c r="N224" s="39">
        <v>23.5</v>
      </c>
      <c r="O224" s="39">
        <f t="shared" ref="O224:O229" si="59">+SUM(L224:N224)</f>
        <v>123</v>
      </c>
      <c r="P224" s="39">
        <f t="shared" ref="P224:P229" si="60">+SUM(K224+O224)</f>
        <v>132</v>
      </c>
      <c r="Q224" s="39">
        <v>10.25</v>
      </c>
      <c r="R224" s="39">
        <f t="shared" ref="R224:R267" si="61">+SUM(P224:Q224)</f>
        <v>142.25</v>
      </c>
      <c r="S224" s="10"/>
      <c r="T224" s="10"/>
      <c r="U224" s="10"/>
    </row>
    <row r="225" spans="1:21" x14ac:dyDescent="0.2">
      <c r="A225" s="93"/>
      <c r="B225" s="121"/>
      <c r="C225" s="76" t="s">
        <v>205</v>
      </c>
      <c r="D225" s="77">
        <v>33</v>
      </c>
      <c r="E225" s="14">
        <v>34.700000000000003</v>
      </c>
      <c r="F225" s="14">
        <v>5.0199999999999996</v>
      </c>
      <c r="G225" s="14"/>
      <c r="H225" s="30">
        <f t="shared" si="46"/>
        <v>39.72</v>
      </c>
      <c r="I225" s="14"/>
      <c r="J225" s="14"/>
      <c r="K225" s="30">
        <f t="shared" si="58"/>
        <v>39.72</v>
      </c>
      <c r="L225" s="14">
        <v>93.8</v>
      </c>
      <c r="M225" s="14">
        <v>31.77</v>
      </c>
      <c r="N225" s="14">
        <v>21.3</v>
      </c>
      <c r="O225" s="14">
        <f t="shared" si="59"/>
        <v>146.87</v>
      </c>
      <c r="P225" s="14">
        <f t="shared" si="60"/>
        <v>186.59</v>
      </c>
      <c r="Q225" s="14">
        <v>944.5</v>
      </c>
      <c r="R225" s="14">
        <f t="shared" si="61"/>
        <v>1131.0899999999999</v>
      </c>
      <c r="S225" s="10"/>
      <c r="T225" s="10"/>
      <c r="U225" s="10"/>
    </row>
    <row r="226" spans="1:21" x14ac:dyDescent="0.2">
      <c r="A226" s="93"/>
      <c r="B226" s="121"/>
      <c r="C226" s="76" t="s">
        <v>275</v>
      </c>
      <c r="D226" s="77">
        <v>3</v>
      </c>
      <c r="E226" s="14"/>
      <c r="F226" s="14">
        <v>2</v>
      </c>
      <c r="G226" s="14"/>
      <c r="H226" s="30">
        <f t="shared" si="46"/>
        <v>2</v>
      </c>
      <c r="I226" s="14"/>
      <c r="J226" s="14"/>
      <c r="K226" s="30">
        <f t="shared" si="58"/>
        <v>2</v>
      </c>
      <c r="L226" s="14"/>
      <c r="M226" s="14"/>
      <c r="N226" s="14"/>
      <c r="O226" s="14">
        <f t="shared" si="59"/>
        <v>0</v>
      </c>
      <c r="P226" s="14">
        <f t="shared" si="60"/>
        <v>2</v>
      </c>
      <c r="Q226" s="14">
        <v>31</v>
      </c>
      <c r="R226" s="14">
        <f t="shared" si="61"/>
        <v>33</v>
      </c>
      <c r="S226" s="10"/>
      <c r="T226" s="10"/>
      <c r="U226" s="10"/>
    </row>
    <row r="227" spans="1:21" x14ac:dyDescent="0.2">
      <c r="A227" s="93"/>
      <c r="B227" s="121"/>
      <c r="C227" s="76" t="s">
        <v>202</v>
      </c>
      <c r="D227" s="77">
        <v>4</v>
      </c>
      <c r="E227" s="14">
        <v>0.05</v>
      </c>
      <c r="F227" s="14"/>
      <c r="G227" s="14"/>
      <c r="H227" s="30">
        <f t="shared" si="46"/>
        <v>0.05</v>
      </c>
      <c r="I227" s="14"/>
      <c r="J227" s="14"/>
      <c r="K227" s="30">
        <f t="shared" si="58"/>
        <v>0.05</v>
      </c>
      <c r="L227" s="14"/>
      <c r="M227" s="14">
        <v>0.5</v>
      </c>
      <c r="N227" s="14"/>
      <c r="O227" s="14">
        <f t="shared" si="59"/>
        <v>0.5</v>
      </c>
      <c r="P227" s="14">
        <f t="shared" si="60"/>
        <v>0.55000000000000004</v>
      </c>
      <c r="Q227" s="14">
        <v>2.8</v>
      </c>
      <c r="R227" s="14">
        <f t="shared" si="61"/>
        <v>3.3499999999999996</v>
      </c>
      <c r="S227" s="10"/>
      <c r="T227" s="10"/>
      <c r="U227" s="10"/>
    </row>
    <row r="228" spans="1:21" x14ac:dyDescent="0.2">
      <c r="A228" s="93"/>
      <c r="B228" s="121"/>
      <c r="C228" s="76" t="s">
        <v>195</v>
      </c>
      <c r="D228" s="77">
        <v>3</v>
      </c>
      <c r="E228" s="14">
        <v>3.5</v>
      </c>
      <c r="F228" s="14"/>
      <c r="G228" s="14"/>
      <c r="H228" s="30">
        <f>SUM(E228:G228)</f>
        <v>3.5</v>
      </c>
      <c r="I228" s="14"/>
      <c r="J228" s="14"/>
      <c r="K228" s="30">
        <f>+SUM(H228:J228)</f>
        <v>3.5</v>
      </c>
      <c r="L228" s="14">
        <v>1</v>
      </c>
      <c r="M228" s="14">
        <v>1</v>
      </c>
      <c r="N228" s="14">
        <v>0.25</v>
      </c>
      <c r="O228" s="14">
        <f t="shared" si="59"/>
        <v>2.25</v>
      </c>
      <c r="P228" s="14">
        <f t="shared" si="60"/>
        <v>5.75</v>
      </c>
      <c r="Q228" s="14">
        <v>60</v>
      </c>
      <c r="R228" s="14">
        <f>+SUM(P228:Q228)</f>
        <v>65.75</v>
      </c>
      <c r="S228" s="10"/>
      <c r="T228" s="10"/>
      <c r="U228" s="10"/>
    </row>
    <row r="229" spans="1:21" x14ac:dyDescent="0.2">
      <c r="A229" s="93"/>
      <c r="B229" s="121"/>
      <c r="C229" s="76" t="s">
        <v>204</v>
      </c>
      <c r="D229" s="77">
        <v>5</v>
      </c>
      <c r="E229" s="14"/>
      <c r="F229" s="14"/>
      <c r="G229" s="14"/>
      <c r="H229" s="30">
        <f>SUM(E229:G229)</f>
        <v>0</v>
      </c>
      <c r="I229" s="14"/>
      <c r="J229" s="14"/>
      <c r="K229" s="30">
        <f>+SUM(H229:J229)</f>
        <v>0</v>
      </c>
      <c r="L229" s="14"/>
      <c r="M229" s="14">
        <v>5.2</v>
      </c>
      <c r="N229" s="14">
        <v>0.8</v>
      </c>
      <c r="O229" s="14">
        <f t="shared" si="59"/>
        <v>6</v>
      </c>
      <c r="P229" s="14">
        <f t="shared" si="60"/>
        <v>6</v>
      </c>
      <c r="Q229" s="14"/>
      <c r="R229" s="14">
        <f>+SUM(P229:Q229)</f>
        <v>6</v>
      </c>
      <c r="S229" s="10"/>
      <c r="T229" s="10"/>
      <c r="U229" s="10"/>
    </row>
    <row r="230" spans="1:21" x14ac:dyDescent="0.2">
      <c r="A230" s="93"/>
      <c r="B230" s="121"/>
      <c r="C230" s="76" t="s">
        <v>277</v>
      </c>
      <c r="D230" s="77">
        <v>0</v>
      </c>
      <c r="E230" s="14"/>
      <c r="F230" s="14"/>
      <c r="G230" s="14"/>
      <c r="H230" s="30">
        <f t="shared" ref="H230:H235" si="62">SUM(E230:G230)</f>
        <v>0</v>
      </c>
      <c r="I230" s="14"/>
      <c r="J230" s="14"/>
      <c r="K230" s="30">
        <f t="shared" ref="K230:K235" si="63">+SUM(H230:J230)</f>
        <v>0</v>
      </c>
      <c r="L230" s="14"/>
      <c r="M230" s="14"/>
      <c r="N230" s="14"/>
      <c r="O230" s="14">
        <f t="shared" ref="O230:O235" si="64">+SUM(L230:N230)</f>
        <v>0</v>
      </c>
      <c r="P230" s="14">
        <f t="shared" ref="P230:P235" si="65">+SUM(K230+O230)</f>
        <v>0</v>
      </c>
      <c r="Q230" s="14"/>
      <c r="R230" s="14">
        <f t="shared" ref="R230:R235" si="66">+SUM(P230:Q230)</f>
        <v>0</v>
      </c>
      <c r="S230" s="10"/>
      <c r="T230" s="10"/>
      <c r="U230" s="10"/>
    </row>
    <row r="231" spans="1:21" x14ac:dyDescent="0.2">
      <c r="A231" s="93"/>
      <c r="B231" s="124"/>
      <c r="C231" s="76" t="s">
        <v>208</v>
      </c>
      <c r="D231" s="77">
        <v>15</v>
      </c>
      <c r="E231" s="14"/>
      <c r="F231" s="14">
        <v>2</v>
      </c>
      <c r="G231" s="14"/>
      <c r="H231" s="30">
        <f t="shared" si="62"/>
        <v>2</v>
      </c>
      <c r="I231" s="14">
        <v>1.5</v>
      </c>
      <c r="J231" s="14"/>
      <c r="K231" s="30">
        <f t="shared" si="63"/>
        <v>3.5</v>
      </c>
      <c r="L231" s="14">
        <v>11.1</v>
      </c>
      <c r="M231" s="14">
        <v>14.3</v>
      </c>
      <c r="N231" s="14">
        <v>7</v>
      </c>
      <c r="O231" s="14">
        <f t="shared" si="64"/>
        <v>32.4</v>
      </c>
      <c r="P231" s="14">
        <f t="shared" si="65"/>
        <v>35.9</v>
      </c>
      <c r="Q231" s="14">
        <v>15.6</v>
      </c>
      <c r="R231" s="14">
        <f t="shared" si="66"/>
        <v>51.5</v>
      </c>
      <c r="S231" s="10"/>
      <c r="T231" s="10"/>
      <c r="U231" s="10"/>
    </row>
    <row r="232" spans="1:21" x14ac:dyDescent="0.2">
      <c r="A232" s="93"/>
      <c r="B232" s="121" t="s">
        <v>431</v>
      </c>
      <c r="C232" s="76" t="s">
        <v>200</v>
      </c>
      <c r="D232" s="77">
        <v>33</v>
      </c>
      <c r="E232" s="14">
        <v>24.6</v>
      </c>
      <c r="F232" s="14"/>
      <c r="G232" s="14">
        <v>1</v>
      </c>
      <c r="H232" s="30">
        <f t="shared" si="62"/>
        <v>25.6</v>
      </c>
      <c r="I232" s="14"/>
      <c r="J232" s="14"/>
      <c r="K232" s="30">
        <f t="shared" si="63"/>
        <v>25.6</v>
      </c>
      <c r="L232" s="14">
        <v>18.3</v>
      </c>
      <c r="M232" s="14">
        <v>22.4</v>
      </c>
      <c r="N232" s="14">
        <v>17.5</v>
      </c>
      <c r="O232" s="14">
        <f t="shared" si="64"/>
        <v>58.2</v>
      </c>
      <c r="P232" s="14">
        <f t="shared" si="65"/>
        <v>83.800000000000011</v>
      </c>
      <c r="Q232" s="14">
        <v>124</v>
      </c>
      <c r="R232" s="14">
        <f t="shared" si="66"/>
        <v>207.8</v>
      </c>
      <c r="S232" s="10"/>
      <c r="T232" s="10"/>
      <c r="U232" s="10"/>
    </row>
    <row r="233" spans="1:21" x14ac:dyDescent="0.2">
      <c r="A233" s="93"/>
      <c r="B233" s="121"/>
      <c r="C233" s="76" t="s">
        <v>305</v>
      </c>
      <c r="D233" s="77">
        <v>1</v>
      </c>
      <c r="E233" s="14"/>
      <c r="F233" s="14"/>
      <c r="G233" s="14"/>
      <c r="H233" s="30">
        <f t="shared" si="62"/>
        <v>0</v>
      </c>
      <c r="I233" s="14"/>
      <c r="J233" s="14"/>
      <c r="K233" s="30">
        <f t="shared" si="63"/>
        <v>0</v>
      </c>
      <c r="L233" s="14"/>
      <c r="M233" s="14"/>
      <c r="N233" s="14">
        <v>0.1</v>
      </c>
      <c r="O233" s="14">
        <f t="shared" si="64"/>
        <v>0.1</v>
      </c>
      <c r="P233" s="14">
        <f t="shared" si="65"/>
        <v>0.1</v>
      </c>
      <c r="Q233" s="14"/>
      <c r="R233" s="14">
        <f t="shared" si="66"/>
        <v>0.1</v>
      </c>
      <c r="S233" s="10"/>
      <c r="T233" s="10"/>
      <c r="U233" s="10"/>
    </row>
    <row r="234" spans="1:21" x14ac:dyDescent="0.2">
      <c r="A234" s="93"/>
      <c r="B234" s="121"/>
      <c r="C234" s="76" t="s">
        <v>215</v>
      </c>
      <c r="D234" s="77">
        <v>0</v>
      </c>
      <c r="E234" s="14"/>
      <c r="F234" s="14"/>
      <c r="G234" s="14"/>
      <c r="H234" s="30">
        <f t="shared" si="62"/>
        <v>0</v>
      </c>
      <c r="I234" s="14"/>
      <c r="J234" s="14"/>
      <c r="K234" s="30">
        <f t="shared" si="63"/>
        <v>0</v>
      </c>
      <c r="L234" s="14"/>
      <c r="M234" s="14"/>
      <c r="N234" s="14"/>
      <c r="O234" s="14">
        <f t="shared" si="64"/>
        <v>0</v>
      </c>
      <c r="P234" s="14">
        <f t="shared" si="65"/>
        <v>0</v>
      </c>
      <c r="Q234" s="14"/>
      <c r="R234" s="14">
        <f t="shared" si="66"/>
        <v>0</v>
      </c>
      <c r="S234" s="10"/>
      <c r="T234" s="10"/>
      <c r="U234" s="10"/>
    </row>
    <row r="235" spans="1:21" x14ac:dyDescent="0.2">
      <c r="A235" s="93"/>
      <c r="B235" s="121"/>
      <c r="C235" s="82" t="s">
        <v>201</v>
      </c>
      <c r="D235" s="83">
        <v>0</v>
      </c>
      <c r="E235" s="17"/>
      <c r="F235" s="17"/>
      <c r="G235" s="17"/>
      <c r="H235" s="32">
        <f t="shared" si="62"/>
        <v>0</v>
      </c>
      <c r="I235" s="17"/>
      <c r="J235" s="17"/>
      <c r="K235" s="32">
        <f t="shared" si="63"/>
        <v>0</v>
      </c>
      <c r="L235" s="17"/>
      <c r="M235" s="17"/>
      <c r="N235" s="17"/>
      <c r="O235" s="17">
        <f t="shared" si="64"/>
        <v>0</v>
      </c>
      <c r="P235" s="17">
        <f t="shared" si="65"/>
        <v>0</v>
      </c>
      <c r="Q235" s="17"/>
      <c r="R235" s="17">
        <f t="shared" si="66"/>
        <v>0</v>
      </c>
      <c r="S235" s="10"/>
      <c r="T235" s="10"/>
      <c r="U235" s="10"/>
    </row>
    <row r="236" spans="1:21" ht="15" x14ac:dyDescent="0.25">
      <c r="A236" s="230" t="s">
        <v>0</v>
      </c>
      <c r="B236" s="231"/>
      <c r="C236" s="232" t="s">
        <v>0</v>
      </c>
      <c r="D236" s="53">
        <f t="shared" ref="D236:R236" si="67">SUM(D224:D235)</f>
        <v>142</v>
      </c>
      <c r="E236" s="54">
        <f t="shared" si="67"/>
        <v>68.849999999999994</v>
      </c>
      <c r="F236" s="54">
        <f t="shared" si="67"/>
        <v>11.42</v>
      </c>
      <c r="G236" s="54">
        <f t="shared" si="67"/>
        <v>1</v>
      </c>
      <c r="H236" s="54">
        <f t="shared" si="67"/>
        <v>81.27</v>
      </c>
      <c r="I236" s="54">
        <f t="shared" si="67"/>
        <v>2.1</v>
      </c>
      <c r="J236" s="54">
        <f t="shared" si="67"/>
        <v>0</v>
      </c>
      <c r="K236" s="54">
        <f t="shared" si="67"/>
        <v>83.37</v>
      </c>
      <c r="L236" s="54">
        <f t="shared" si="67"/>
        <v>147.4</v>
      </c>
      <c r="M236" s="54">
        <f t="shared" si="67"/>
        <v>151.47</v>
      </c>
      <c r="N236" s="54">
        <f t="shared" si="67"/>
        <v>70.449999999999989</v>
      </c>
      <c r="O236" s="54">
        <f t="shared" si="67"/>
        <v>369.32</v>
      </c>
      <c r="P236" s="54">
        <f t="shared" si="67"/>
        <v>452.69000000000005</v>
      </c>
      <c r="Q236" s="54">
        <f t="shared" si="67"/>
        <v>1188.1499999999999</v>
      </c>
      <c r="R236" s="55">
        <f t="shared" si="67"/>
        <v>1640.8399999999997</v>
      </c>
      <c r="S236" s="15"/>
      <c r="T236" s="10"/>
      <c r="U236" s="10"/>
    </row>
    <row r="237" spans="1:21" x14ac:dyDescent="0.2">
      <c r="A237" s="93" t="s">
        <v>9</v>
      </c>
      <c r="B237" s="120" t="s">
        <v>207</v>
      </c>
      <c r="C237" s="73" t="s">
        <v>207</v>
      </c>
      <c r="D237" s="74">
        <v>23</v>
      </c>
      <c r="E237" s="39">
        <v>3</v>
      </c>
      <c r="F237" s="39">
        <v>1</v>
      </c>
      <c r="G237" s="39"/>
      <c r="H237" s="48">
        <f t="shared" si="46"/>
        <v>4</v>
      </c>
      <c r="I237" s="39"/>
      <c r="J237" s="39"/>
      <c r="K237" s="48">
        <f t="shared" si="58"/>
        <v>4</v>
      </c>
      <c r="L237" s="39">
        <v>3.25</v>
      </c>
      <c r="M237" s="39">
        <v>9.1999999999999993</v>
      </c>
      <c r="N237" s="39">
        <v>33</v>
      </c>
      <c r="O237" s="39">
        <f>+SUM(L237:N237)</f>
        <v>45.45</v>
      </c>
      <c r="P237" s="39">
        <f>+SUM(K237+O237)</f>
        <v>49.45</v>
      </c>
      <c r="Q237" s="39">
        <v>4.5</v>
      </c>
      <c r="R237" s="39">
        <f t="shared" si="61"/>
        <v>53.95</v>
      </c>
      <c r="S237" s="10"/>
      <c r="T237" s="10"/>
      <c r="U237" s="10"/>
    </row>
    <row r="238" spans="1:21" x14ac:dyDescent="0.2">
      <c r="A238" s="93"/>
      <c r="B238" s="121"/>
      <c r="C238" s="76" t="s">
        <v>218</v>
      </c>
      <c r="D238" s="77">
        <v>3</v>
      </c>
      <c r="E238" s="14">
        <v>5</v>
      </c>
      <c r="F238" s="14"/>
      <c r="G238" s="14"/>
      <c r="H238" s="30">
        <f t="shared" si="46"/>
        <v>5</v>
      </c>
      <c r="I238" s="14"/>
      <c r="J238" s="14"/>
      <c r="K238" s="30">
        <f t="shared" si="58"/>
        <v>5</v>
      </c>
      <c r="L238" s="14">
        <v>0.75</v>
      </c>
      <c r="M238" s="14">
        <v>3.25</v>
      </c>
      <c r="N238" s="14">
        <v>7</v>
      </c>
      <c r="O238" s="14">
        <f>+SUM(L238:N238)</f>
        <v>11</v>
      </c>
      <c r="P238" s="14">
        <f>+SUM(K238+O238)</f>
        <v>16</v>
      </c>
      <c r="Q238" s="14"/>
      <c r="R238" s="14">
        <f t="shared" si="61"/>
        <v>16</v>
      </c>
      <c r="S238" s="10"/>
      <c r="T238" s="10"/>
      <c r="U238" s="10"/>
    </row>
    <row r="239" spans="1:21" x14ac:dyDescent="0.2">
      <c r="A239" s="93"/>
      <c r="B239" s="121"/>
      <c r="C239" s="76" t="s">
        <v>214</v>
      </c>
      <c r="D239" s="77">
        <v>0</v>
      </c>
      <c r="E239" s="14"/>
      <c r="F239" s="14"/>
      <c r="G239" s="14"/>
      <c r="H239" s="30">
        <f t="shared" si="46"/>
        <v>0</v>
      </c>
      <c r="I239" s="14"/>
      <c r="J239" s="14"/>
      <c r="K239" s="30">
        <f t="shared" si="58"/>
        <v>0</v>
      </c>
      <c r="L239" s="14"/>
      <c r="M239" s="14"/>
      <c r="N239" s="14"/>
      <c r="O239" s="14">
        <f t="shared" ref="O239:O267" si="68">+SUM(L239:N239)</f>
        <v>0</v>
      </c>
      <c r="P239" s="14">
        <f t="shared" ref="P239:P267" si="69">+SUM(K239+O239)</f>
        <v>0</v>
      </c>
      <c r="Q239" s="14"/>
      <c r="R239" s="14">
        <f t="shared" si="61"/>
        <v>0</v>
      </c>
      <c r="S239" s="10"/>
      <c r="T239" s="10"/>
      <c r="U239" s="10"/>
    </row>
    <row r="240" spans="1:21" x14ac:dyDescent="0.2">
      <c r="A240" s="93"/>
      <c r="B240" s="121"/>
      <c r="C240" s="76" t="s">
        <v>211</v>
      </c>
      <c r="D240" s="77">
        <v>1</v>
      </c>
      <c r="E240" s="14"/>
      <c r="F240" s="14"/>
      <c r="G240" s="14"/>
      <c r="H240" s="30">
        <f t="shared" si="46"/>
        <v>0</v>
      </c>
      <c r="I240" s="14"/>
      <c r="J240" s="14"/>
      <c r="K240" s="30">
        <f t="shared" si="58"/>
        <v>0</v>
      </c>
      <c r="L240" s="14">
        <v>3</v>
      </c>
      <c r="M240" s="14"/>
      <c r="N240" s="14"/>
      <c r="O240" s="14">
        <f t="shared" si="68"/>
        <v>3</v>
      </c>
      <c r="P240" s="14">
        <f t="shared" si="69"/>
        <v>3</v>
      </c>
      <c r="Q240" s="14"/>
      <c r="R240" s="14">
        <f t="shared" si="61"/>
        <v>3</v>
      </c>
      <c r="S240" s="10"/>
      <c r="T240" s="10"/>
      <c r="U240" s="10"/>
    </row>
    <row r="241" spans="1:22" x14ac:dyDescent="0.2">
      <c r="A241" s="93"/>
      <c r="B241" s="121"/>
      <c r="C241" s="76" t="s">
        <v>325</v>
      </c>
      <c r="D241" s="77">
        <v>4</v>
      </c>
      <c r="E241" s="14"/>
      <c r="F241" s="14"/>
      <c r="G241" s="14"/>
      <c r="H241" s="30">
        <f t="shared" si="46"/>
        <v>0</v>
      </c>
      <c r="I241" s="14"/>
      <c r="J241" s="14"/>
      <c r="K241" s="30">
        <f t="shared" si="58"/>
        <v>0</v>
      </c>
      <c r="L241" s="14">
        <v>10.5</v>
      </c>
      <c r="M241" s="14">
        <v>1</v>
      </c>
      <c r="N241" s="14">
        <v>5</v>
      </c>
      <c r="O241" s="14">
        <f t="shared" si="68"/>
        <v>16.5</v>
      </c>
      <c r="P241" s="14">
        <f t="shared" si="69"/>
        <v>16.5</v>
      </c>
      <c r="Q241" s="14"/>
      <c r="R241" s="14">
        <f t="shared" si="61"/>
        <v>16.5</v>
      </c>
      <c r="S241" s="10"/>
      <c r="T241" s="10"/>
      <c r="U241" s="10"/>
    </row>
    <row r="242" spans="1:22" x14ac:dyDescent="0.2">
      <c r="A242" s="93"/>
      <c r="B242" s="121"/>
      <c r="C242" s="76" t="s">
        <v>216</v>
      </c>
      <c r="D242" s="77">
        <v>4</v>
      </c>
      <c r="E242" s="14"/>
      <c r="F242" s="14">
        <v>3</v>
      </c>
      <c r="G242" s="14"/>
      <c r="H242" s="30">
        <f t="shared" si="46"/>
        <v>3</v>
      </c>
      <c r="I242" s="14"/>
      <c r="J242" s="14"/>
      <c r="K242" s="30">
        <f t="shared" si="58"/>
        <v>3</v>
      </c>
      <c r="L242" s="14">
        <v>3</v>
      </c>
      <c r="M242" s="14">
        <v>5.5</v>
      </c>
      <c r="N242" s="14">
        <v>1.25</v>
      </c>
      <c r="O242" s="14">
        <f t="shared" si="68"/>
        <v>9.75</v>
      </c>
      <c r="P242" s="14">
        <f t="shared" si="69"/>
        <v>12.75</v>
      </c>
      <c r="Q242" s="14">
        <v>5</v>
      </c>
      <c r="R242" s="14">
        <f t="shared" si="61"/>
        <v>17.75</v>
      </c>
      <c r="S242" s="10"/>
      <c r="T242" s="10"/>
      <c r="U242" s="10"/>
    </row>
    <row r="243" spans="1:22" x14ac:dyDescent="0.2">
      <c r="A243" s="93"/>
      <c r="B243" s="121"/>
      <c r="C243" s="76" t="s">
        <v>213</v>
      </c>
      <c r="D243" s="77">
        <v>2</v>
      </c>
      <c r="E243" s="14"/>
      <c r="F243" s="14">
        <v>10</v>
      </c>
      <c r="G243" s="14"/>
      <c r="H243" s="30">
        <f t="shared" si="46"/>
        <v>10</v>
      </c>
      <c r="I243" s="14"/>
      <c r="J243" s="14"/>
      <c r="K243" s="30">
        <f t="shared" si="58"/>
        <v>10</v>
      </c>
      <c r="L243" s="14">
        <v>4.5</v>
      </c>
      <c r="M243" s="14"/>
      <c r="N243" s="14"/>
      <c r="O243" s="14">
        <f t="shared" si="68"/>
        <v>4.5</v>
      </c>
      <c r="P243" s="14">
        <f t="shared" si="69"/>
        <v>14.5</v>
      </c>
      <c r="Q243" s="14">
        <v>10</v>
      </c>
      <c r="R243" s="14">
        <f t="shared" si="61"/>
        <v>24.5</v>
      </c>
      <c r="S243" s="9"/>
      <c r="T243" s="9"/>
      <c r="U243" s="9"/>
      <c r="V243" s="8"/>
    </row>
    <row r="244" spans="1:22" x14ac:dyDescent="0.2">
      <c r="A244" s="93"/>
      <c r="B244" s="124"/>
      <c r="C244" s="76" t="s">
        <v>217</v>
      </c>
      <c r="D244" s="77">
        <v>19</v>
      </c>
      <c r="E244" s="14"/>
      <c r="F244" s="14"/>
      <c r="G244" s="14"/>
      <c r="H244" s="30">
        <f t="shared" si="46"/>
        <v>0</v>
      </c>
      <c r="I244" s="14"/>
      <c r="J244" s="14"/>
      <c r="K244" s="30">
        <f t="shared" si="58"/>
        <v>0</v>
      </c>
      <c r="L244" s="14">
        <v>60.75</v>
      </c>
      <c r="M244" s="14">
        <v>15.4</v>
      </c>
      <c r="N244" s="14">
        <v>1.35</v>
      </c>
      <c r="O244" s="14">
        <f t="shared" si="68"/>
        <v>77.5</v>
      </c>
      <c r="P244" s="14">
        <f t="shared" si="69"/>
        <v>77.5</v>
      </c>
      <c r="Q244" s="14">
        <v>5.5</v>
      </c>
      <c r="R244" s="14">
        <f t="shared" si="61"/>
        <v>83</v>
      </c>
      <c r="S244" s="9"/>
      <c r="T244" s="9"/>
      <c r="U244" s="9"/>
      <c r="V244" s="8"/>
    </row>
    <row r="245" spans="1:22" x14ac:dyDescent="0.2">
      <c r="A245" s="93"/>
      <c r="B245" s="121" t="s">
        <v>203</v>
      </c>
      <c r="C245" s="76" t="s">
        <v>210</v>
      </c>
      <c r="D245" s="77">
        <v>14</v>
      </c>
      <c r="E245" s="14"/>
      <c r="F245" s="14"/>
      <c r="G245" s="14"/>
      <c r="H245" s="30">
        <f t="shared" si="46"/>
        <v>0</v>
      </c>
      <c r="I245" s="14"/>
      <c r="J245" s="14"/>
      <c r="K245" s="30">
        <f t="shared" si="58"/>
        <v>0</v>
      </c>
      <c r="L245" s="14">
        <v>1</v>
      </c>
      <c r="M245" s="14">
        <v>13.89</v>
      </c>
      <c r="N245" s="14">
        <v>8</v>
      </c>
      <c r="O245" s="14">
        <f t="shared" si="68"/>
        <v>22.89</v>
      </c>
      <c r="P245" s="14">
        <f t="shared" si="69"/>
        <v>22.89</v>
      </c>
      <c r="Q245" s="14"/>
      <c r="R245" s="14">
        <f t="shared" si="61"/>
        <v>22.89</v>
      </c>
      <c r="S245" s="9"/>
      <c r="T245" s="10"/>
      <c r="U245" s="10"/>
    </row>
    <row r="246" spans="1:22" x14ac:dyDescent="0.2">
      <c r="A246" s="93"/>
      <c r="B246" s="121"/>
      <c r="C246" s="76" t="s">
        <v>273</v>
      </c>
      <c r="D246" s="77">
        <v>0</v>
      </c>
      <c r="E246" s="14"/>
      <c r="F246" s="14"/>
      <c r="G246" s="14"/>
      <c r="H246" s="30">
        <f t="shared" si="46"/>
        <v>0</v>
      </c>
      <c r="I246" s="14"/>
      <c r="J246" s="14"/>
      <c r="K246" s="30">
        <f t="shared" si="58"/>
        <v>0</v>
      </c>
      <c r="L246" s="14"/>
      <c r="M246" s="14"/>
      <c r="N246" s="14"/>
      <c r="O246" s="14">
        <f t="shared" si="68"/>
        <v>0</v>
      </c>
      <c r="P246" s="14">
        <f t="shared" si="69"/>
        <v>0</v>
      </c>
      <c r="Q246" s="14"/>
      <c r="R246" s="14">
        <f t="shared" si="61"/>
        <v>0</v>
      </c>
      <c r="S246" s="9"/>
      <c r="T246" s="10"/>
      <c r="U246" s="10"/>
    </row>
    <row r="247" spans="1:22" x14ac:dyDescent="0.2">
      <c r="A247" s="93"/>
      <c r="B247" s="121"/>
      <c r="C247" s="76" t="s">
        <v>193</v>
      </c>
      <c r="D247" s="77">
        <v>1</v>
      </c>
      <c r="E247" s="14"/>
      <c r="F247" s="14"/>
      <c r="G247" s="14"/>
      <c r="H247" s="30">
        <f t="shared" si="46"/>
        <v>0</v>
      </c>
      <c r="I247" s="14"/>
      <c r="J247" s="14"/>
      <c r="K247" s="30">
        <f t="shared" si="58"/>
        <v>0</v>
      </c>
      <c r="L247" s="14"/>
      <c r="M247" s="14"/>
      <c r="N247" s="14">
        <v>2</v>
      </c>
      <c r="O247" s="14">
        <f t="shared" si="68"/>
        <v>2</v>
      </c>
      <c r="P247" s="14">
        <f t="shared" si="69"/>
        <v>2</v>
      </c>
      <c r="Q247" s="14">
        <v>0.5</v>
      </c>
      <c r="R247" s="14">
        <f t="shared" si="61"/>
        <v>2.5</v>
      </c>
      <c r="S247" s="10"/>
      <c r="T247" s="10"/>
      <c r="U247" s="10"/>
    </row>
    <row r="248" spans="1:22" x14ac:dyDescent="0.2">
      <c r="A248" s="93"/>
      <c r="B248" s="121"/>
      <c r="C248" s="76" t="s">
        <v>206</v>
      </c>
      <c r="D248" s="77">
        <v>2</v>
      </c>
      <c r="E248" s="14"/>
      <c r="F248" s="14"/>
      <c r="G248" s="14"/>
      <c r="H248" s="30">
        <f t="shared" ref="H248:H267" si="70">SUM(E248:G248)</f>
        <v>0</v>
      </c>
      <c r="I248" s="14"/>
      <c r="J248" s="14"/>
      <c r="K248" s="30">
        <f t="shared" si="58"/>
        <v>0</v>
      </c>
      <c r="L248" s="14"/>
      <c r="M248" s="14">
        <v>3.5</v>
      </c>
      <c r="N248" s="14">
        <v>2</v>
      </c>
      <c r="O248" s="14">
        <f t="shared" si="68"/>
        <v>5.5</v>
      </c>
      <c r="P248" s="14">
        <f t="shared" si="69"/>
        <v>5.5</v>
      </c>
      <c r="Q248" s="14"/>
      <c r="R248" s="14">
        <f t="shared" si="61"/>
        <v>5.5</v>
      </c>
      <c r="S248" s="10"/>
      <c r="T248" s="10"/>
      <c r="U248" s="10"/>
    </row>
    <row r="249" spans="1:22" x14ac:dyDescent="0.2">
      <c r="A249" s="93"/>
      <c r="B249" s="121"/>
      <c r="C249" s="76" t="s">
        <v>276</v>
      </c>
      <c r="D249" s="77">
        <v>0</v>
      </c>
      <c r="E249" s="14"/>
      <c r="F249" s="14"/>
      <c r="G249" s="14"/>
      <c r="H249" s="30">
        <f t="shared" si="70"/>
        <v>0</v>
      </c>
      <c r="I249" s="14"/>
      <c r="J249" s="14"/>
      <c r="K249" s="30">
        <f t="shared" si="58"/>
        <v>0</v>
      </c>
      <c r="L249" s="14"/>
      <c r="M249" s="14"/>
      <c r="N249" s="14"/>
      <c r="O249" s="14">
        <f t="shared" si="68"/>
        <v>0</v>
      </c>
      <c r="P249" s="14">
        <f t="shared" si="69"/>
        <v>0</v>
      </c>
      <c r="Q249" s="14"/>
      <c r="R249" s="14">
        <f t="shared" si="61"/>
        <v>0</v>
      </c>
      <c r="S249" s="10"/>
      <c r="T249" s="10"/>
      <c r="U249" s="10"/>
    </row>
    <row r="250" spans="1:22" x14ac:dyDescent="0.2">
      <c r="A250" s="93"/>
      <c r="B250" s="121"/>
      <c r="C250" s="76" t="s">
        <v>199</v>
      </c>
      <c r="D250" s="77">
        <v>2</v>
      </c>
      <c r="E250" s="14"/>
      <c r="F250" s="14"/>
      <c r="G250" s="14"/>
      <c r="H250" s="30">
        <f t="shared" si="70"/>
        <v>0</v>
      </c>
      <c r="I250" s="14"/>
      <c r="J250" s="14"/>
      <c r="K250" s="30">
        <f t="shared" si="58"/>
        <v>0</v>
      </c>
      <c r="L250" s="14">
        <v>3.3</v>
      </c>
      <c r="M250" s="14">
        <v>4</v>
      </c>
      <c r="N250" s="14">
        <v>0.8</v>
      </c>
      <c r="O250" s="14">
        <f t="shared" si="68"/>
        <v>8.1</v>
      </c>
      <c r="P250" s="14">
        <f t="shared" si="69"/>
        <v>8.1</v>
      </c>
      <c r="Q250" s="14"/>
      <c r="R250" s="14">
        <f t="shared" si="61"/>
        <v>8.1</v>
      </c>
      <c r="S250" s="10"/>
      <c r="T250" s="10"/>
      <c r="U250" s="10"/>
    </row>
    <row r="251" spans="1:22" x14ac:dyDescent="0.2">
      <c r="A251" s="93"/>
      <c r="B251" s="121"/>
      <c r="C251" s="76" t="s">
        <v>274</v>
      </c>
      <c r="D251" s="77">
        <v>0</v>
      </c>
      <c r="E251" s="14"/>
      <c r="F251" s="14"/>
      <c r="G251" s="14"/>
      <c r="H251" s="30">
        <f t="shared" si="70"/>
        <v>0</v>
      </c>
      <c r="I251" s="14"/>
      <c r="J251" s="14"/>
      <c r="K251" s="30">
        <f t="shared" si="58"/>
        <v>0</v>
      </c>
      <c r="L251" s="14"/>
      <c r="M251" s="14"/>
      <c r="N251" s="14"/>
      <c r="O251" s="14">
        <f t="shared" si="68"/>
        <v>0</v>
      </c>
      <c r="P251" s="14">
        <f t="shared" si="69"/>
        <v>0</v>
      </c>
      <c r="Q251" s="14"/>
      <c r="R251" s="14">
        <f t="shared" si="61"/>
        <v>0</v>
      </c>
      <c r="S251" s="10"/>
      <c r="T251" s="10"/>
      <c r="U251" s="10"/>
    </row>
    <row r="252" spans="1:22" x14ac:dyDescent="0.2">
      <c r="A252" s="93"/>
      <c r="B252" s="121"/>
      <c r="C252" s="76" t="s">
        <v>203</v>
      </c>
      <c r="D252" s="77">
        <v>1</v>
      </c>
      <c r="E252" s="14"/>
      <c r="F252" s="14"/>
      <c r="G252" s="14"/>
      <c r="H252" s="30">
        <f t="shared" si="70"/>
        <v>0</v>
      </c>
      <c r="I252" s="14"/>
      <c r="J252" s="14"/>
      <c r="K252" s="30">
        <f t="shared" si="58"/>
        <v>0</v>
      </c>
      <c r="L252" s="14">
        <v>2</v>
      </c>
      <c r="M252" s="14">
        <v>4</v>
      </c>
      <c r="N252" s="14">
        <v>1</v>
      </c>
      <c r="O252" s="14">
        <f t="shared" si="68"/>
        <v>7</v>
      </c>
      <c r="P252" s="14">
        <f t="shared" si="69"/>
        <v>7</v>
      </c>
      <c r="Q252" s="14"/>
      <c r="R252" s="14">
        <f t="shared" si="61"/>
        <v>7</v>
      </c>
      <c r="S252" s="10"/>
      <c r="T252" s="10"/>
      <c r="U252" s="10"/>
    </row>
    <row r="253" spans="1:22" x14ac:dyDescent="0.2">
      <c r="A253" s="93"/>
      <c r="B253" s="124"/>
      <c r="C253" s="76" t="s">
        <v>212</v>
      </c>
      <c r="D253" s="77">
        <v>8</v>
      </c>
      <c r="E253" s="14"/>
      <c r="F253" s="14"/>
      <c r="G253" s="14"/>
      <c r="H253" s="30">
        <f t="shared" si="70"/>
        <v>0</v>
      </c>
      <c r="I253" s="14"/>
      <c r="J253" s="14"/>
      <c r="K253" s="30">
        <f t="shared" si="58"/>
        <v>0</v>
      </c>
      <c r="L253" s="14">
        <v>19.399999999999999</v>
      </c>
      <c r="M253" s="14">
        <v>31.65</v>
      </c>
      <c r="N253" s="14">
        <v>8</v>
      </c>
      <c r="O253" s="14">
        <f t="shared" si="68"/>
        <v>59.05</v>
      </c>
      <c r="P253" s="14">
        <f t="shared" si="69"/>
        <v>59.05</v>
      </c>
      <c r="Q253" s="14"/>
      <c r="R253" s="14">
        <f t="shared" si="61"/>
        <v>59.05</v>
      </c>
      <c r="S253" s="10"/>
      <c r="T253" s="10"/>
      <c r="U253" s="10"/>
    </row>
    <row r="254" spans="1:22" x14ac:dyDescent="0.2">
      <c r="A254" s="93"/>
      <c r="B254" s="121" t="s">
        <v>432</v>
      </c>
      <c r="C254" s="76" t="s">
        <v>194</v>
      </c>
      <c r="D254" s="77">
        <v>9</v>
      </c>
      <c r="E254" s="14"/>
      <c r="F254" s="14"/>
      <c r="G254" s="14"/>
      <c r="H254" s="30">
        <f t="shared" si="70"/>
        <v>0</v>
      </c>
      <c r="I254" s="14"/>
      <c r="J254" s="14"/>
      <c r="K254" s="30">
        <f t="shared" si="58"/>
        <v>0</v>
      </c>
      <c r="L254" s="14">
        <v>4.7</v>
      </c>
      <c r="M254" s="14">
        <v>6.7</v>
      </c>
      <c r="N254" s="14">
        <v>1.05</v>
      </c>
      <c r="O254" s="14">
        <f t="shared" si="68"/>
        <v>12.450000000000001</v>
      </c>
      <c r="P254" s="14">
        <f t="shared" si="69"/>
        <v>12.450000000000001</v>
      </c>
      <c r="Q254" s="14">
        <v>3.25</v>
      </c>
      <c r="R254" s="14">
        <f t="shared" si="61"/>
        <v>15.700000000000001</v>
      </c>
      <c r="S254" s="10"/>
      <c r="T254" s="10"/>
      <c r="U254" s="10"/>
    </row>
    <row r="255" spans="1:22" x14ac:dyDescent="0.2">
      <c r="A255" s="93"/>
      <c r="B255" s="121"/>
      <c r="C255" s="76" t="s">
        <v>192</v>
      </c>
      <c r="D255" s="77">
        <v>4</v>
      </c>
      <c r="E255" s="14"/>
      <c r="F255" s="14"/>
      <c r="G255" s="14"/>
      <c r="H255" s="30">
        <f t="shared" si="70"/>
        <v>0</v>
      </c>
      <c r="I255" s="14"/>
      <c r="J255" s="14"/>
      <c r="K255" s="30">
        <f t="shared" si="58"/>
        <v>0</v>
      </c>
      <c r="L255" s="14">
        <v>3.25</v>
      </c>
      <c r="M255" s="14">
        <v>2.25</v>
      </c>
      <c r="N255" s="14"/>
      <c r="O255" s="14">
        <f t="shared" si="68"/>
        <v>5.5</v>
      </c>
      <c r="P255" s="14">
        <f t="shared" si="69"/>
        <v>5.5</v>
      </c>
      <c r="Q255" s="14">
        <v>3.5</v>
      </c>
      <c r="R255" s="14">
        <f t="shared" si="61"/>
        <v>9</v>
      </c>
      <c r="S255" s="10"/>
      <c r="T255" s="10"/>
      <c r="U255" s="10"/>
    </row>
    <row r="256" spans="1:22" x14ac:dyDescent="0.2">
      <c r="A256" s="93"/>
      <c r="B256" s="121"/>
      <c r="C256" s="76" t="s">
        <v>280</v>
      </c>
      <c r="D256" s="77">
        <v>3</v>
      </c>
      <c r="E256" s="14"/>
      <c r="F256" s="14"/>
      <c r="G256" s="14"/>
      <c r="H256" s="30">
        <f t="shared" si="70"/>
        <v>0</v>
      </c>
      <c r="I256" s="14"/>
      <c r="J256" s="14"/>
      <c r="K256" s="30">
        <f t="shared" si="58"/>
        <v>0</v>
      </c>
      <c r="L256" s="14">
        <v>2.7</v>
      </c>
      <c r="M256" s="14">
        <v>1.5</v>
      </c>
      <c r="N256" s="14"/>
      <c r="O256" s="14">
        <f t="shared" si="68"/>
        <v>4.2</v>
      </c>
      <c r="P256" s="14">
        <f t="shared" si="69"/>
        <v>4.2</v>
      </c>
      <c r="Q256" s="14">
        <v>2</v>
      </c>
      <c r="R256" s="14">
        <f t="shared" si="61"/>
        <v>6.2</v>
      </c>
      <c r="S256" s="10"/>
      <c r="T256" s="10"/>
      <c r="U256" s="10"/>
    </row>
    <row r="257" spans="1:21" x14ac:dyDescent="0.2">
      <c r="A257" s="93"/>
      <c r="B257" s="121"/>
      <c r="C257" s="76" t="s">
        <v>354</v>
      </c>
      <c r="D257" s="77">
        <v>0</v>
      </c>
      <c r="E257" s="14"/>
      <c r="F257" s="14"/>
      <c r="G257" s="14"/>
      <c r="H257" s="30">
        <f t="shared" si="70"/>
        <v>0</v>
      </c>
      <c r="I257" s="14"/>
      <c r="J257" s="14"/>
      <c r="K257" s="30">
        <f t="shared" si="58"/>
        <v>0</v>
      </c>
      <c r="L257" s="14"/>
      <c r="M257" s="14"/>
      <c r="N257" s="14"/>
      <c r="O257" s="14">
        <f t="shared" si="68"/>
        <v>0</v>
      </c>
      <c r="P257" s="14">
        <f t="shared" si="69"/>
        <v>0</v>
      </c>
      <c r="Q257" s="14"/>
      <c r="R257" s="14">
        <f t="shared" si="61"/>
        <v>0</v>
      </c>
      <c r="S257" s="10"/>
      <c r="T257" s="10"/>
      <c r="U257" s="10"/>
    </row>
    <row r="258" spans="1:21" x14ac:dyDescent="0.2">
      <c r="A258" s="93"/>
      <c r="B258" s="121"/>
      <c r="C258" s="76" t="s">
        <v>198</v>
      </c>
      <c r="D258" s="77">
        <v>4</v>
      </c>
      <c r="E258" s="14"/>
      <c r="F258" s="14"/>
      <c r="G258" s="14"/>
      <c r="H258" s="30">
        <f t="shared" si="70"/>
        <v>0</v>
      </c>
      <c r="I258" s="14"/>
      <c r="J258" s="14"/>
      <c r="K258" s="30">
        <f t="shared" si="58"/>
        <v>0</v>
      </c>
      <c r="L258" s="14">
        <v>2.5</v>
      </c>
      <c r="M258" s="14">
        <v>1.05</v>
      </c>
      <c r="N258" s="14">
        <v>0.1</v>
      </c>
      <c r="O258" s="14">
        <f t="shared" si="68"/>
        <v>3.65</v>
      </c>
      <c r="P258" s="14">
        <f t="shared" si="69"/>
        <v>3.65</v>
      </c>
      <c r="Q258" s="14">
        <v>0.2</v>
      </c>
      <c r="R258" s="14">
        <f t="shared" si="61"/>
        <v>3.85</v>
      </c>
      <c r="S258" s="10"/>
      <c r="T258" s="10"/>
      <c r="U258" s="10"/>
    </row>
    <row r="259" spans="1:21" x14ac:dyDescent="0.2">
      <c r="A259" s="93"/>
      <c r="B259" s="121"/>
      <c r="C259" s="76" t="s">
        <v>386</v>
      </c>
      <c r="D259" s="77">
        <v>0</v>
      </c>
      <c r="E259" s="14"/>
      <c r="F259" s="14"/>
      <c r="G259" s="14"/>
      <c r="H259" s="30">
        <f t="shared" si="70"/>
        <v>0</v>
      </c>
      <c r="I259" s="14"/>
      <c r="J259" s="14"/>
      <c r="K259" s="30">
        <f t="shared" si="58"/>
        <v>0</v>
      </c>
      <c r="L259" s="14"/>
      <c r="M259" s="14"/>
      <c r="N259" s="14"/>
      <c r="O259" s="14">
        <f t="shared" si="68"/>
        <v>0</v>
      </c>
      <c r="P259" s="14">
        <f t="shared" si="69"/>
        <v>0</v>
      </c>
      <c r="Q259" s="14"/>
      <c r="R259" s="14">
        <f t="shared" si="61"/>
        <v>0</v>
      </c>
      <c r="S259" s="10"/>
      <c r="T259" s="10"/>
      <c r="U259" s="10"/>
    </row>
    <row r="260" spans="1:21" x14ac:dyDescent="0.2">
      <c r="A260" s="93"/>
      <c r="B260" s="121"/>
      <c r="C260" s="76" t="s">
        <v>326</v>
      </c>
      <c r="D260" s="77">
        <v>0</v>
      </c>
      <c r="E260" s="14"/>
      <c r="F260" s="14"/>
      <c r="G260" s="14"/>
      <c r="H260" s="30">
        <f t="shared" si="70"/>
        <v>0</v>
      </c>
      <c r="I260" s="14"/>
      <c r="J260" s="14"/>
      <c r="K260" s="30">
        <f t="shared" si="58"/>
        <v>0</v>
      </c>
      <c r="L260" s="14"/>
      <c r="M260" s="14"/>
      <c r="N260" s="14"/>
      <c r="O260" s="14">
        <f t="shared" si="68"/>
        <v>0</v>
      </c>
      <c r="P260" s="14">
        <f t="shared" si="69"/>
        <v>0</v>
      </c>
      <c r="Q260" s="14"/>
      <c r="R260" s="14">
        <f t="shared" si="61"/>
        <v>0</v>
      </c>
      <c r="S260" s="10"/>
      <c r="T260" s="10"/>
      <c r="U260" s="10"/>
    </row>
    <row r="261" spans="1:21" x14ac:dyDescent="0.2">
      <c r="A261" s="93"/>
      <c r="B261" s="121"/>
      <c r="C261" s="76" t="s">
        <v>197</v>
      </c>
      <c r="D261" s="77">
        <v>3</v>
      </c>
      <c r="E261" s="14"/>
      <c r="F261" s="14"/>
      <c r="G261" s="14"/>
      <c r="H261" s="30">
        <f t="shared" si="70"/>
        <v>0</v>
      </c>
      <c r="I261" s="14"/>
      <c r="J261" s="14"/>
      <c r="K261" s="30">
        <f t="shared" si="58"/>
        <v>0</v>
      </c>
      <c r="L261" s="14">
        <v>1</v>
      </c>
      <c r="M261" s="14">
        <v>1</v>
      </c>
      <c r="N261" s="14">
        <v>0.1</v>
      </c>
      <c r="O261" s="14">
        <f t="shared" si="68"/>
        <v>2.1</v>
      </c>
      <c r="P261" s="14">
        <f t="shared" si="69"/>
        <v>2.1</v>
      </c>
      <c r="Q261" s="14"/>
      <c r="R261" s="14">
        <f t="shared" si="61"/>
        <v>2.1</v>
      </c>
      <c r="S261" s="10"/>
      <c r="T261" s="10"/>
      <c r="U261" s="10"/>
    </row>
    <row r="262" spans="1:21" x14ac:dyDescent="0.2">
      <c r="A262" s="93"/>
      <c r="B262" s="121"/>
      <c r="C262" s="76" t="s">
        <v>278</v>
      </c>
      <c r="D262" s="77">
        <v>0</v>
      </c>
      <c r="E262" s="14"/>
      <c r="F262" s="14"/>
      <c r="G262" s="14"/>
      <c r="H262" s="30">
        <f t="shared" si="70"/>
        <v>0</v>
      </c>
      <c r="I262" s="14"/>
      <c r="J262" s="14"/>
      <c r="K262" s="30">
        <f t="shared" si="58"/>
        <v>0</v>
      </c>
      <c r="L262" s="14"/>
      <c r="M262" s="14"/>
      <c r="N262" s="14"/>
      <c r="O262" s="14">
        <f t="shared" si="68"/>
        <v>0</v>
      </c>
      <c r="P262" s="14">
        <f t="shared" si="69"/>
        <v>0</v>
      </c>
      <c r="Q262" s="14"/>
      <c r="R262" s="14">
        <f t="shared" si="61"/>
        <v>0</v>
      </c>
      <c r="S262" s="10"/>
      <c r="T262" s="10"/>
      <c r="U262" s="10"/>
    </row>
    <row r="263" spans="1:21" x14ac:dyDescent="0.2">
      <c r="A263" s="93"/>
      <c r="B263" s="124"/>
      <c r="C263" s="76" t="s">
        <v>279</v>
      </c>
      <c r="D263" s="77">
        <v>0</v>
      </c>
      <c r="E263" s="14"/>
      <c r="F263" s="14"/>
      <c r="G263" s="14"/>
      <c r="H263" s="30">
        <f t="shared" si="70"/>
        <v>0</v>
      </c>
      <c r="I263" s="14"/>
      <c r="J263" s="14"/>
      <c r="K263" s="30">
        <f t="shared" si="58"/>
        <v>0</v>
      </c>
      <c r="L263" s="14"/>
      <c r="M263" s="14"/>
      <c r="N263" s="14"/>
      <c r="O263" s="14">
        <f t="shared" si="68"/>
        <v>0</v>
      </c>
      <c r="P263" s="14">
        <f t="shared" si="69"/>
        <v>0</v>
      </c>
      <c r="Q263" s="14"/>
      <c r="R263" s="14">
        <f t="shared" si="61"/>
        <v>0</v>
      </c>
      <c r="S263" s="10"/>
      <c r="T263" s="10"/>
      <c r="U263" s="10"/>
    </row>
    <row r="264" spans="1:21" x14ac:dyDescent="0.2">
      <c r="A264" s="93"/>
      <c r="B264" s="121" t="s">
        <v>209</v>
      </c>
      <c r="C264" s="76" t="s">
        <v>196</v>
      </c>
      <c r="D264" s="77">
        <v>2</v>
      </c>
      <c r="E264" s="14"/>
      <c r="F264" s="14"/>
      <c r="G264" s="14"/>
      <c r="H264" s="30">
        <f t="shared" si="70"/>
        <v>0</v>
      </c>
      <c r="I264" s="14"/>
      <c r="J264" s="14"/>
      <c r="K264" s="30">
        <f t="shared" si="58"/>
        <v>0</v>
      </c>
      <c r="L264" s="14">
        <v>0.5</v>
      </c>
      <c r="M264" s="14">
        <v>1</v>
      </c>
      <c r="N264" s="14"/>
      <c r="O264" s="14">
        <f t="shared" si="68"/>
        <v>1.5</v>
      </c>
      <c r="P264" s="14">
        <f t="shared" si="69"/>
        <v>1.5</v>
      </c>
      <c r="Q264" s="14"/>
      <c r="R264" s="14">
        <f t="shared" si="61"/>
        <v>1.5</v>
      </c>
      <c r="S264" s="10"/>
      <c r="T264" s="10"/>
      <c r="U264" s="10"/>
    </row>
    <row r="265" spans="1:21" x14ac:dyDescent="0.2">
      <c r="A265" s="93"/>
      <c r="B265" s="121"/>
      <c r="C265" s="76" t="s">
        <v>209</v>
      </c>
      <c r="D265" s="77">
        <v>0</v>
      </c>
      <c r="E265" s="14"/>
      <c r="F265" s="14"/>
      <c r="G265" s="14"/>
      <c r="H265" s="30">
        <f t="shared" si="70"/>
        <v>0</v>
      </c>
      <c r="I265" s="14"/>
      <c r="J265" s="14"/>
      <c r="K265" s="30">
        <f t="shared" si="58"/>
        <v>0</v>
      </c>
      <c r="L265" s="14"/>
      <c r="M265" s="14"/>
      <c r="N265" s="14"/>
      <c r="O265" s="14">
        <f t="shared" si="68"/>
        <v>0</v>
      </c>
      <c r="P265" s="14">
        <f t="shared" si="69"/>
        <v>0</v>
      </c>
      <c r="Q265" s="14"/>
      <c r="R265" s="14">
        <f t="shared" si="61"/>
        <v>0</v>
      </c>
      <c r="S265" s="10"/>
      <c r="T265" s="10"/>
      <c r="U265" s="10"/>
    </row>
    <row r="266" spans="1:21" x14ac:dyDescent="0.2">
      <c r="A266" s="93"/>
      <c r="B266" s="121"/>
      <c r="C266" s="76" t="s">
        <v>295</v>
      </c>
      <c r="D266" s="77">
        <v>1</v>
      </c>
      <c r="E266" s="14"/>
      <c r="F266" s="14"/>
      <c r="G266" s="14"/>
      <c r="H266" s="30">
        <f t="shared" si="70"/>
        <v>0</v>
      </c>
      <c r="I266" s="14"/>
      <c r="J266" s="14"/>
      <c r="K266" s="30">
        <f t="shared" si="58"/>
        <v>0</v>
      </c>
      <c r="L266" s="14">
        <v>1</v>
      </c>
      <c r="M266" s="14">
        <v>7</v>
      </c>
      <c r="N266" s="14"/>
      <c r="O266" s="14">
        <f t="shared" si="68"/>
        <v>8</v>
      </c>
      <c r="P266" s="14">
        <f t="shared" si="69"/>
        <v>8</v>
      </c>
      <c r="Q266" s="14"/>
      <c r="R266" s="14">
        <f t="shared" si="61"/>
        <v>8</v>
      </c>
      <c r="S266" s="10"/>
      <c r="T266" s="10"/>
      <c r="U266" s="10"/>
    </row>
    <row r="267" spans="1:21" x14ac:dyDescent="0.2">
      <c r="A267" s="93"/>
      <c r="B267" s="121"/>
      <c r="C267" s="82" t="s">
        <v>306</v>
      </c>
      <c r="D267" s="83">
        <v>0</v>
      </c>
      <c r="E267" s="17"/>
      <c r="F267" s="17"/>
      <c r="G267" s="17"/>
      <c r="H267" s="32">
        <f t="shared" si="70"/>
        <v>0</v>
      </c>
      <c r="I267" s="17"/>
      <c r="J267" s="17"/>
      <c r="K267" s="32">
        <f t="shared" si="58"/>
        <v>0</v>
      </c>
      <c r="L267" s="17"/>
      <c r="M267" s="17"/>
      <c r="N267" s="17"/>
      <c r="O267" s="17">
        <f t="shared" si="68"/>
        <v>0</v>
      </c>
      <c r="P267" s="17">
        <f t="shared" si="69"/>
        <v>0</v>
      </c>
      <c r="Q267" s="17"/>
      <c r="R267" s="17">
        <f t="shared" si="61"/>
        <v>0</v>
      </c>
      <c r="S267" s="10"/>
      <c r="T267" s="10"/>
      <c r="U267" s="10"/>
    </row>
    <row r="268" spans="1:21" ht="15" x14ac:dyDescent="0.25">
      <c r="A268" s="230" t="s">
        <v>0</v>
      </c>
      <c r="B268" s="231"/>
      <c r="C268" s="232" t="s">
        <v>0</v>
      </c>
      <c r="D268" s="53">
        <f t="shared" ref="D268:R268" si="71">SUM(D237:D267)</f>
        <v>110</v>
      </c>
      <c r="E268" s="54">
        <f t="shared" si="71"/>
        <v>8</v>
      </c>
      <c r="F268" s="54">
        <f t="shared" si="71"/>
        <v>14</v>
      </c>
      <c r="G268" s="54">
        <f t="shared" si="71"/>
        <v>0</v>
      </c>
      <c r="H268" s="54">
        <f t="shared" si="71"/>
        <v>22</v>
      </c>
      <c r="I268" s="54">
        <f t="shared" si="71"/>
        <v>0</v>
      </c>
      <c r="J268" s="54">
        <f t="shared" si="71"/>
        <v>0</v>
      </c>
      <c r="K268" s="54">
        <f t="shared" si="71"/>
        <v>22</v>
      </c>
      <c r="L268" s="54">
        <f t="shared" si="71"/>
        <v>127.1</v>
      </c>
      <c r="M268" s="54">
        <f t="shared" si="71"/>
        <v>111.89</v>
      </c>
      <c r="N268" s="54">
        <f t="shared" si="71"/>
        <v>70.649999999999991</v>
      </c>
      <c r="O268" s="54">
        <f t="shared" si="71"/>
        <v>309.63999999999993</v>
      </c>
      <c r="P268" s="54">
        <f t="shared" si="71"/>
        <v>331.63999999999993</v>
      </c>
      <c r="Q268" s="54">
        <f t="shared" si="71"/>
        <v>34.450000000000003</v>
      </c>
      <c r="R268" s="55">
        <f t="shared" si="71"/>
        <v>366.09</v>
      </c>
      <c r="S268" s="15"/>
      <c r="T268" s="10"/>
      <c r="U268" s="10"/>
    </row>
    <row r="269" spans="1:21" x14ac:dyDescent="0.2">
      <c r="A269" s="101" t="s">
        <v>10</v>
      </c>
      <c r="B269" s="126" t="s">
        <v>222</v>
      </c>
      <c r="C269" s="95" t="s">
        <v>222</v>
      </c>
      <c r="D269" s="47">
        <v>20</v>
      </c>
      <c r="E269" s="48"/>
      <c r="F269" s="48"/>
      <c r="G269" s="48"/>
      <c r="H269" s="48">
        <f>SUM(E269:G269)</f>
        <v>0</v>
      </c>
      <c r="I269" s="48"/>
      <c r="J269" s="48"/>
      <c r="K269" s="48">
        <f>+SUM(H269:J269)</f>
        <v>0</v>
      </c>
      <c r="L269" s="96">
        <v>2.5</v>
      </c>
      <c r="M269" s="96">
        <v>8.9499999999999993</v>
      </c>
      <c r="N269" s="96">
        <v>7.5</v>
      </c>
      <c r="O269" s="96">
        <f>+SUM(L269:N269)</f>
        <v>18.95</v>
      </c>
      <c r="P269" s="96">
        <f>+SUM(K269+O269)</f>
        <v>18.95</v>
      </c>
      <c r="Q269" s="96">
        <v>11</v>
      </c>
      <c r="R269" s="96">
        <f>+SUM(P269:Q269)</f>
        <v>29.95</v>
      </c>
      <c r="S269" s="10"/>
      <c r="T269" s="10"/>
      <c r="U269" s="10"/>
    </row>
    <row r="270" spans="1:21" ht="14.25" x14ac:dyDescent="0.2">
      <c r="A270" s="102"/>
      <c r="B270" s="139"/>
      <c r="C270" s="97" t="s">
        <v>282</v>
      </c>
      <c r="D270" s="50">
        <v>3</v>
      </c>
      <c r="E270" s="30"/>
      <c r="F270" s="30"/>
      <c r="G270" s="30"/>
      <c r="H270" s="30">
        <f>SUM(E270:G270)</f>
        <v>0</v>
      </c>
      <c r="I270" s="30"/>
      <c r="J270" s="30"/>
      <c r="K270" s="30">
        <f>+SUM(H270:J270)</f>
        <v>0</v>
      </c>
      <c r="L270" s="31">
        <v>5.25</v>
      </c>
      <c r="M270" s="31">
        <v>5.75</v>
      </c>
      <c r="N270" s="31">
        <v>2</v>
      </c>
      <c r="O270" s="31">
        <f>+SUM(L270:N270)</f>
        <v>13</v>
      </c>
      <c r="P270" s="31">
        <f>+SUM(K270+O270)</f>
        <v>13</v>
      </c>
      <c r="Q270" s="31"/>
      <c r="R270" s="31">
        <f>+SUM(P270:Q270)</f>
        <v>13</v>
      </c>
      <c r="S270" s="10"/>
      <c r="T270" s="10"/>
      <c r="U270" s="10"/>
    </row>
    <row r="271" spans="1:21" x14ac:dyDescent="0.2">
      <c r="A271" s="103"/>
      <c r="B271" s="127" t="s">
        <v>220</v>
      </c>
      <c r="C271" s="97" t="s">
        <v>358</v>
      </c>
      <c r="D271" s="50">
        <v>6</v>
      </c>
      <c r="E271" s="30"/>
      <c r="F271" s="30"/>
      <c r="G271" s="30"/>
      <c r="H271" s="30">
        <f t="shared" ref="H271:H338" si="72">SUM(E271:G271)</f>
        <v>0</v>
      </c>
      <c r="I271" s="30"/>
      <c r="J271" s="30"/>
      <c r="K271" s="30">
        <f t="shared" ref="K271:K278" si="73">+SUM(H271:J271)</f>
        <v>0</v>
      </c>
      <c r="L271" s="31">
        <v>3</v>
      </c>
      <c r="M271" s="31">
        <v>12</v>
      </c>
      <c r="N271" s="31">
        <v>3.6</v>
      </c>
      <c r="O271" s="31">
        <f>+SUM(L271:N271)</f>
        <v>18.600000000000001</v>
      </c>
      <c r="P271" s="31">
        <f>+SUM(K271+O271)</f>
        <v>18.600000000000001</v>
      </c>
      <c r="Q271" s="31">
        <v>4.0999999999999996</v>
      </c>
      <c r="R271" s="31">
        <f t="shared" ref="R271:R278" si="74">+SUM(P271:Q271)</f>
        <v>22.700000000000003</v>
      </c>
      <c r="S271" s="10"/>
      <c r="T271" s="10"/>
      <c r="U271" s="10"/>
    </row>
    <row r="272" spans="1:21" ht="14.25" x14ac:dyDescent="0.2">
      <c r="A272" s="102"/>
      <c r="B272" s="127"/>
      <c r="C272" s="97" t="s">
        <v>281</v>
      </c>
      <c r="D272" s="50">
        <v>2</v>
      </c>
      <c r="E272" s="30"/>
      <c r="F272" s="30"/>
      <c r="G272" s="30"/>
      <c r="H272" s="30">
        <f t="shared" si="72"/>
        <v>0</v>
      </c>
      <c r="I272" s="30"/>
      <c r="J272" s="30"/>
      <c r="K272" s="30">
        <f t="shared" si="73"/>
        <v>0</v>
      </c>
      <c r="L272" s="31">
        <v>7</v>
      </c>
      <c r="M272" s="31">
        <v>4</v>
      </c>
      <c r="N272" s="31">
        <v>1</v>
      </c>
      <c r="O272" s="31">
        <f>+SUM(L272:N272)</f>
        <v>12</v>
      </c>
      <c r="P272" s="31">
        <f>+SUM(K272+O272)</f>
        <v>12</v>
      </c>
      <c r="Q272" s="31">
        <v>1</v>
      </c>
      <c r="R272" s="31">
        <f t="shared" si="74"/>
        <v>13</v>
      </c>
      <c r="S272" s="10"/>
      <c r="T272" s="10"/>
      <c r="U272" s="10"/>
    </row>
    <row r="273" spans="1:21" ht="14.25" x14ac:dyDescent="0.2">
      <c r="A273" s="102"/>
      <c r="B273" s="139"/>
      <c r="C273" s="97" t="s">
        <v>328</v>
      </c>
      <c r="D273" s="50">
        <v>0</v>
      </c>
      <c r="E273" s="30"/>
      <c r="F273" s="30"/>
      <c r="G273" s="30"/>
      <c r="H273" s="30">
        <f t="shared" si="72"/>
        <v>0</v>
      </c>
      <c r="I273" s="30"/>
      <c r="J273" s="30"/>
      <c r="K273" s="30">
        <f t="shared" si="73"/>
        <v>0</v>
      </c>
      <c r="L273" s="31"/>
      <c r="M273" s="31"/>
      <c r="N273" s="31"/>
      <c r="O273" s="31">
        <f t="shared" ref="O273:O278" si="75">+SUM(L273:N273)</f>
        <v>0</v>
      </c>
      <c r="P273" s="31">
        <f t="shared" ref="P273:P278" si="76">+SUM(K273+O273)</f>
        <v>0</v>
      </c>
      <c r="Q273" s="31"/>
      <c r="R273" s="31">
        <f t="shared" si="74"/>
        <v>0</v>
      </c>
      <c r="S273" s="10"/>
      <c r="T273" s="10"/>
      <c r="U273" s="10"/>
    </row>
    <row r="274" spans="1:21" ht="14.25" x14ac:dyDescent="0.2">
      <c r="A274" s="102"/>
      <c r="B274" s="127" t="s">
        <v>433</v>
      </c>
      <c r="C274" s="97" t="s">
        <v>223</v>
      </c>
      <c r="D274" s="50">
        <v>4</v>
      </c>
      <c r="E274" s="30"/>
      <c r="F274" s="30"/>
      <c r="G274" s="30"/>
      <c r="H274" s="30">
        <f t="shared" si="72"/>
        <v>0</v>
      </c>
      <c r="I274" s="30"/>
      <c r="J274" s="30"/>
      <c r="K274" s="30">
        <f t="shared" si="73"/>
        <v>0</v>
      </c>
      <c r="L274" s="31">
        <v>11.5</v>
      </c>
      <c r="M274" s="31">
        <v>8.5</v>
      </c>
      <c r="N274" s="31">
        <v>0.5</v>
      </c>
      <c r="O274" s="31">
        <f t="shared" si="75"/>
        <v>20.5</v>
      </c>
      <c r="P274" s="31">
        <f t="shared" si="76"/>
        <v>20.5</v>
      </c>
      <c r="Q274" s="31"/>
      <c r="R274" s="31">
        <f t="shared" si="74"/>
        <v>20.5</v>
      </c>
      <c r="S274" s="10"/>
      <c r="T274" s="10"/>
      <c r="U274" s="10"/>
    </row>
    <row r="275" spans="1:21" ht="14.25" x14ac:dyDescent="0.2">
      <c r="A275" s="102"/>
      <c r="B275" s="139"/>
      <c r="C275" s="97" t="s">
        <v>329</v>
      </c>
      <c r="D275" s="50">
        <v>11</v>
      </c>
      <c r="E275" s="30"/>
      <c r="F275" s="30"/>
      <c r="G275" s="30"/>
      <c r="H275" s="30">
        <f t="shared" si="72"/>
        <v>0</v>
      </c>
      <c r="I275" s="30"/>
      <c r="J275" s="30"/>
      <c r="K275" s="30">
        <f t="shared" si="73"/>
        <v>0</v>
      </c>
      <c r="L275" s="31">
        <v>281.5</v>
      </c>
      <c r="M275" s="31">
        <v>359.5</v>
      </c>
      <c r="N275" s="31">
        <v>531.25</v>
      </c>
      <c r="O275" s="31">
        <f t="shared" si="75"/>
        <v>1172.25</v>
      </c>
      <c r="P275" s="31">
        <f t="shared" si="76"/>
        <v>1172.25</v>
      </c>
      <c r="Q275" s="31">
        <v>0.25</v>
      </c>
      <c r="R275" s="31">
        <f t="shared" si="74"/>
        <v>1172.5</v>
      </c>
      <c r="S275" s="10"/>
      <c r="T275" s="10"/>
      <c r="U275" s="10"/>
    </row>
    <row r="276" spans="1:21" ht="14.25" x14ac:dyDescent="0.2">
      <c r="A276" s="102"/>
      <c r="B276" s="127" t="s">
        <v>434</v>
      </c>
      <c r="C276" s="97" t="s">
        <v>221</v>
      </c>
      <c r="D276" s="50">
        <v>7</v>
      </c>
      <c r="E276" s="30"/>
      <c r="F276" s="30"/>
      <c r="G276" s="30"/>
      <c r="H276" s="30">
        <f t="shared" si="72"/>
        <v>0</v>
      </c>
      <c r="I276" s="30"/>
      <c r="J276" s="30"/>
      <c r="K276" s="30">
        <f t="shared" si="73"/>
        <v>0</v>
      </c>
      <c r="L276" s="31">
        <v>115</v>
      </c>
      <c r="M276" s="31">
        <v>156.25</v>
      </c>
      <c r="N276" s="31">
        <v>107.1</v>
      </c>
      <c r="O276" s="31">
        <f t="shared" si="75"/>
        <v>378.35</v>
      </c>
      <c r="P276" s="31">
        <f t="shared" si="76"/>
        <v>378.35</v>
      </c>
      <c r="Q276" s="31">
        <v>0.25</v>
      </c>
      <c r="R276" s="31">
        <f t="shared" si="74"/>
        <v>378.6</v>
      </c>
      <c r="S276" s="10"/>
      <c r="T276" s="10"/>
      <c r="U276" s="10"/>
    </row>
    <row r="277" spans="1:21" ht="14.25" x14ac:dyDescent="0.2">
      <c r="A277" s="102"/>
      <c r="B277" s="127"/>
      <c r="C277" s="97" t="s">
        <v>384</v>
      </c>
      <c r="D277" s="50">
        <v>0</v>
      </c>
      <c r="E277" s="30"/>
      <c r="F277" s="30"/>
      <c r="G277" s="30"/>
      <c r="H277" s="30">
        <f t="shared" si="72"/>
        <v>0</v>
      </c>
      <c r="I277" s="30"/>
      <c r="J277" s="30"/>
      <c r="K277" s="30">
        <f t="shared" si="73"/>
        <v>0</v>
      </c>
      <c r="L277" s="31"/>
      <c r="M277" s="31"/>
      <c r="N277" s="31"/>
      <c r="O277" s="31">
        <f t="shared" si="75"/>
        <v>0</v>
      </c>
      <c r="P277" s="31">
        <f t="shared" si="76"/>
        <v>0</v>
      </c>
      <c r="Q277" s="31"/>
      <c r="R277" s="31">
        <f t="shared" si="74"/>
        <v>0</v>
      </c>
      <c r="S277" s="10"/>
      <c r="T277" s="10"/>
      <c r="U277" s="10"/>
    </row>
    <row r="278" spans="1:21" ht="14.25" x14ac:dyDescent="0.2">
      <c r="A278" s="104"/>
      <c r="B278" s="140"/>
      <c r="C278" s="98" t="s">
        <v>284</v>
      </c>
      <c r="D278" s="99">
        <v>1</v>
      </c>
      <c r="E278" s="69"/>
      <c r="F278" s="69"/>
      <c r="G278" s="69"/>
      <c r="H278" s="69">
        <f t="shared" si="72"/>
        <v>0</v>
      </c>
      <c r="I278" s="69"/>
      <c r="J278" s="69"/>
      <c r="K278" s="69">
        <f t="shared" si="73"/>
        <v>0</v>
      </c>
      <c r="L278" s="100"/>
      <c r="M278" s="100">
        <v>13</v>
      </c>
      <c r="N278" s="100"/>
      <c r="O278" s="100">
        <f t="shared" si="75"/>
        <v>13</v>
      </c>
      <c r="P278" s="100">
        <f t="shared" si="76"/>
        <v>13</v>
      </c>
      <c r="Q278" s="100"/>
      <c r="R278" s="100">
        <f t="shared" si="74"/>
        <v>13</v>
      </c>
      <c r="S278" s="10"/>
      <c r="T278" s="10"/>
      <c r="U278" s="10"/>
    </row>
    <row r="279" spans="1:21" ht="15" x14ac:dyDescent="0.25">
      <c r="A279" s="230" t="s">
        <v>0</v>
      </c>
      <c r="B279" s="231"/>
      <c r="C279" s="232" t="s">
        <v>0</v>
      </c>
      <c r="D279" s="105">
        <f>+SUM(D269:D278)</f>
        <v>54</v>
      </c>
      <c r="E279" s="106">
        <f>SUM(E269:E278)</f>
        <v>0</v>
      </c>
      <c r="F279" s="106">
        <f t="shared" ref="F279:R279" si="77">SUM(F269:F278)</f>
        <v>0</v>
      </c>
      <c r="G279" s="106">
        <f t="shared" si="77"/>
        <v>0</v>
      </c>
      <c r="H279" s="106">
        <f t="shared" si="77"/>
        <v>0</v>
      </c>
      <c r="I279" s="106">
        <f t="shared" si="77"/>
        <v>0</v>
      </c>
      <c r="J279" s="106">
        <f t="shared" si="77"/>
        <v>0</v>
      </c>
      <c r="K279" s="106">
        <f t="shared" si="77"/>
        <v>0</v>
      </c>
      <c r="L279" s="106">
        <f t="shared" si="77"/>
        <v>425.75</v>
      </c>
      <c r="M279" s="106">
        <f t="shared" si="77"/>
        <v>567.95000000000005</v>
      </c>
      <c r="N279" s="106">
        <f t="shared" si="77"/>
        <v>652.95000000000005</v>
      </c>
      <c r="O279" s="106">
        <f t="shared" si="77"/>
        <v>1646.65</v>
      </c>
      <c r="P279" s="106">
        <f t="shared" si="77"/>
        <v>1646.65</v>
      </c>
      <c r="Q279" s="106">
        <f t="shared" si="77"/>
        <v>16.600000000000001</v>
      </c>
      <c r="R279" s="107">
        <f t="shared" si="77"/>
        <v>1663.25</v>
      </c>
      <c r="S279" s="10"/>
      <c r="T279" s="10"/>
      <c r="U279" s="10"/>
    </row>
    <row r="280" spans="1:21" x14ac:dyDescent="0.2">
      <c r="A280" s="70" t="s">
        <v>11</v>
      </c>
      <c r="B280" s="133" t="s">
        <v>436</v>
      </c>
      <c r="C280" s="95" t="s">
        <v>226</v>
      </c>
      <c r="D280" s="108">
        <v>6</v>
      </c>
      <c r="E280" s="96"/>
      <c r="F280" s="96"/>
      <c r="G280" s="96"/>
      <c r="H280" s="48">
        <f t="shared" si="72"/>
        <v>0</v>
      </c>
      <c r="I280" s="96"/>
      <c r="J280" s="96"/>
      <c r="K280" s="48">
        <f t="shared" ref="K280:K289" si="78">+SUM(H280:J280)</f>
        <v>0</v>
      </c>
      <c r="L280" s="96">
        <v>0.08</v>
      </c>
      <c r="M280" s="96">
        <v>0.04</v>
      </c>
      <c r="N280" s="96">
        <v>2.29</v>
      </c>
      <c r="O280" s="96">
        <f>+SUM(L280:N280)</f>
        <v>2.41</v>
      </c>
      <c r="P280" s="96">
        <f>+SUM(K280+O280)</f>
        <v>2.41</v>
      </c>
      <c r="Q280" s="96"/>
      <c r="R280" s="96">
        <f t="shared" ref="R280:R289" si="79">+SUM(P280:Q280)</f>
        <v>2.41</v>
      </c>
      <c r="S280" s="10"/>
      <c r="T280" s="10"/>
      <c r="U280" s="10"/>
    </row>
    <row r="281" spans="1:21" x14ac:dyDescent="0.2">
      <c r="A281" s="71"/>
      <c r="B281" s="133"/>
      <c r="C281" s="97" t="s">
        <v>285</v>
      </c>
      <c r="D281" s="109">
        <v>1</v>
      </c>
      <c r="E281" s="31"/>
      <c r="F281" s="31"/>
      <c r="G281" s="31"/>
      <c r="H281" s="30">
        <f t="shared" si="72"/>
        <v>0</v>
      </c>
      <c r="I281" s="31"/>
      <c r="J281" s="31"/>
      <c r="K281" s="30">
        <f t="shared" si="78"/>
        <v>0</v>
      </c>
      <c r="L281" s="31">
        <v>2.5</v>
      </c>
      <c r="M281" s="31"/>
      <c r="N281" s="31">
        <v>1.5</v>
      </c>
      <c r="O281" s="31">
        <f>+SUM(L281:N281)</f>
        <v>4</v>
      </c>
      <c r="P281" s="31">
        <f>+SUM(K281+O281)</f>
        <v>4</v>
      </c>
      <c r="Q281" s="31"/>
      <c r="R281" s="31">
        <f t="shared" si="79"/>
        <v>4</v>
      </c>
      <c r="S281" s="10"/>
      <c r="T281" s="10"/>
      <c r="U281" s="10"/>
    </row>
    <row r="282" spans="1:21" x14ac:dyDescent="0.2">
      <c r="A282" s="71"/>
      <c r="B282" s="133"/>
      <c r="C282" s="97" t="s">
        <v>331</v>
      </c>
      <c r="D282" s="109">
        <v>3</v>
      </c>
      <c r="E282" s="31"/>
      <c r="F282" s="31"/>
      <c r="G282" s="31"/>
      <c r="H282" s="30">
        <f t="shared" si="72"/>
        <v>0</v>
      </c>
      <c r="I282" s="31"/>
      <c r="J282" s="31"/>
      <c r="K282" s="30">
        <f t="shared" si="78"/>
        <v>0</v>
      </c>
      <c r="L282" s="31"/>
      <c r="M282" s="31">
        <v>15</v>
      </c>
      <c r="N282" s="31">
        <v>13</v>
      </c>
      <c r="O282" s="31">
        <f>+SUM(L282:N282)</f>
        <v>28</v>
      </c>
      <c r="P282" s="31">
        <f>+SUM(K282+O282)</f>
        <v>28</v>
      </c>
      <c r="Q282" s="31"/>
      <c r="R282" s="31">
        <f t="shared" si="79"/>
        <v>28</v>
      </c>
      <c r="S282" s="10"/>
      <c r="T282" s="10"/>
      <c r="U282" s="10"/>
    </row>
    <row r="283" spans="1:21" x14ac:dyDescent="0.2">
      <c r="A283" s="71"/>
      <c r="B283" s="134"/>
      <c r="C283" s="97" t="s">
        <v>332</v>
      </c>
      <c r="D283" s="109">
        <v>0</v>
      </c>
      <c r="E283" s="31"/>
      <c r="F283" s="31"/>
      <c r="G283" s="31"/>
      <c r="H283" s="30">
        <f t="shared" si="72"/>
        <v>0</v>
      </c>
      <c r="I283" s="31"/>
      <c r="J283" s="31"/>
      <c r="K283" s="30">
        <f t="shared" si="78"/>
        <v>0</v>
      </c>
      <c r="L283" s="31"/>
      <c r="M283" s="31"/>
      <c r="N283" s="31"/>
      <c r="O283" s="31">
        <f t="shared" ref="O283:O289" si="80">+SUM(L283:N283)</f>
        <v>0</v>
      </c>
      <c r="P283" s="31">
        <f t="shared" ref="P283:P289" si="81">+SUM(K283+O283)</f>
        <v>0</v>
      </c>
      <c r="Q283" s="31"/>
      <c r="R283" s="31">
        <f t="shared" si="79"/>
        <v>0</v>
      </c>
      <c r="S283" s="10"/>
      <c r="T283" s="10"/>
      <c r="U283" s="10"/>
    </row>
    <row r="284" spans="1:21" x14ac:dyDescent="0.2">
      <c r="A284" s="71"/>
      <c r="B284" s="133" t="s">
        <v>437</v>
      </c>
      <c r="C284" s="97" t="s">
        <v>407</v>
      </c>
      <c r="D284" s="109">
        <v>5</v>
      </c>
      <c r="E284" s="31"/>
      <c r="F284" s="31"/>
      <c r="G284" s="31"/>
      <c r="H284" s="30">
        <f t="shared" si="72"/>
        <v>0</v>
      </c>
      <c r="I284" s="31"/>
      <c r="J284" s="31"/>
      <c r="K284" s="30">
        <f t="shared" si="78"/>
        <v>0</v>
      </c>
      <c r="L284" s="31">
        <v>0.3</v>
      </c>
      <c r="M284" s="31">
        <v>1.22</v>
      </c>
      <c r="N284" s="31">
        <v>1.02</v>
      </c>
      <c r="O284" s="31">
        <f t="shared" si="80"/>
        <v>2.54</v>
      </c>
      <c r="P284" s="31">
        <f t="shared" si="81"/>
        <v>2.54</v>
      </c>
      <c r="Q284" s="31"/>
      <c r="R284" s="31">
        <f t="shared" si="79"/>
        <v>2.54</v>
      </c>
      <c r="S284" s="10"/>
      <c r="T284" s="10"/>
      <c r="U284" s="10"/>
    </row>
    <row r="285" spans="1:21" x14ac:dyDescent="0.2">
      <c r="A285" s="71"/>
      <c r="B285" s="134"/>
      <c r="C285" s="97" t="s">
        <v>288</v>
      </c>
      <c r="D285" s="109">
        <v>4</v>
      </c>
      <c r="E285" s="31"/>
      <c r="F285" s="31"/>
      <c r="G285" s="31"/>
      <c r="H285" s="30">
        <f t="shared" si="72"/>
        <v>0</v>
      </c>
      <c r="I285" s="31"/>
      <c r="J285" s="31"/>
      <c r="K285" s="30">
        <f t="shared" si="78"/>
        <v>0</v>
      </c>
      <c r="L285" s="31">
        <v>4.2</v>
      </c>
      <c r="M285" s="31">
        <v>2.8</v>
      </c>
      <c r="N285" s="31">
        <v>1.52</v>
      </c>
      <c r="O285" s="31">
        <f t="shared" si="80"/>
        <v>8.52</v>
      </c>
      <c r="P285" s="31">
        <f t="shared" si="81"/>
        <v>8.52</v>
      </c>
      <c r="Q285" s="31"/>
      <c r="R285" s="31">
        <f t="shared" si="79"/>
        <v>8.52</v>
      </c>
      <c r="S285" s="10"/>
      <c r="T285" s="10"/>
      <c r="U285" s="10"/>
    </row>
    <row r="286" spans="1:21" x14ac:dyDescent="0.2">
      <c r="A286" s="71"/>
      <c r="B286" s="133" t="s">
        <v>438</v>
      </c>
      <c r="C286" s="97" t="s">
        <v>225</v>
      </c>
      <c r="D286" s="109">
        <v>2</v>
      </c>
      <c r="E286" s="31"/>
      <c r="F286" s="31"/>
      <c r="G286" s="31"/>
      <c r="H286" s="30">
        <f t="shared" si="72"/>
        <v>0</v>
      </c>
      <c r="I286" s="31"/>
      <c r="J286" s="31"/>
      <c r="K286" s="30">
        <f t="shared" si="78"/>
        <v>0</v>
      </c>
      <c r="L286" s="31">
        <v>1</v>
      </c>
      <c r="M286" s="31"/>
      <c r="N286" s="31">
        <v>10</v>
      </c>
      <c r="O286" s="31">
        <f t="shared" si="80"/>
        <v>11</v>
      </c>
      <c r="P286" s="31">
        <f t="shared" si="81"/>
        <v>11</v>
      </c>
      <c r="Q286" s="31"/>
      <c r="R286" s="31">
        <f t="shared" si="79"/>
        <v>11</v>
      </c>
      <c r="S286" s="10"/>
      <c r="T286" s="10"/>
      <c r="U286" s="10"/>
    </row>
    <row r="287" spans="1:21" x14ac:dyDescent="0.2">
      <c r="A287" s="71"/>
      <c r="B287" s="133"/>
      <c r="C287" s="97" t="s">
        <v>333</v>
      </c>
      <c r="D287" s="109">
        <v>0</v>
      </c>
      <c r="E287" s="31"/>
      <c r="F287" s="31"/>
      <c r="G287" s="31"/>
      <c r="H287" s="30">
        <f t="shared" si="72"/>
        <v>0</v>
      </c>
      <c r="I287" s="31"/>
      <c r="J287" s="31"/>
      <c r="K287" s="30">
        <f t="shared" si="78"/>
        <v>0</v>
      </c>
      <c r="L287" s="31"/>
      <c r="M287" s="31"/>
      <c r="N287" s="31"/>
      <c r="O287" s="31">
        <f t="shared" si="80"/>
        <v>0</v>
      </c>
      <c r="P287" s="31">
        <f t="shared" si="81"/>
        <v>0</v>
      </c>
      <c r="Q287" s="31"/>
      <c r="R287" s="31">
        <f t="shared" si="79"/>
        <v>0</v>
      </c>
      <c r="S287" s="10"/>
      <c r="T287" s="10"/>
      <c r="U287" s="10"/>
    </row>
    <row r="288" spans="1:21" x14ac:dyDescent="0.2">
      <c r="A288" s="71"/>
      <c r="B288" s="134"/>
      <c r="C288" s="97" t="s">
        <v>287</v>
      </c>
      <c r="D288" s="109">
        <v>0</v>
      </c>
      <c r="E288" s="31"/>
      <c r="F288" s="31"/>
      <c r="G288" s="31"/>
      <c r="H288" s="30">
        <f t="shared" si="72"/>
        <v>0</v>
      </c>
      <c r="I288" s="31"/>
      <c r="J288" s="31"/>
      <c r="K288" s="30">
        <f t="shared" si="78"/>
        <v>0</v>
      </c>
      <c r="L288" s="31"/>
      <c r="M288" s="31"/>
      <c r="N288" s="31"/>
      <c r="O288" s="31">
        <f t="shared" si="80"/>
        <v>0</v>
      </c>
      <c r="P288" s="31">
        <f t="shared" si="81"/>
        <v>0</v>
      </c>
      <c r="Q288" s="31"/>
      <c r="R288" s="31">
        <f t="shared" si="79"/>
        <v>0</v>
      </c>
      <c r="S288" s="10"/>
      <c r="T288" s="10"/>
      <c r="U288" s="10"/>
    </row>
    <row r="289" spans="1:21" x14ac:dyDescent="0.2">
      <c r="A289" s="71"/>
      <c r="B289" s="133" t="s">
        <v>439</v>
      </c>
      <c r="C289" s="110" t="s">
        <v>286</v>
      </c>
      <c r="D289" s="111">
        <v>0</v>
      </c>
      <c r="E289" s="112"/>
      <c r="F289" s="112"/>
      <c r="G289" s="112"/>
      <c r="H289" s="32">
        <f t="shared" si="72"/>
        <v>0</v>
      </c>
      <c r="I289" s="112"/>
      <c r="J289" s="112"/>
      <c r="K289" s="32">
        <f t="shared" si="78"/>
        <v>0</v>
      </c>
      <c r="L289" s="112"/>
      <c r="M289" s="112"/>
      <c r="N289" s="112"/>
      <c r="O289" s="112">
        <f t="shared" si="80"/>
        <v>0</v>
      </c>
      <c r="P289" s="112">
        <f t="shared" si="81"/>
        <v>0</v>
      </c>
      <c r="Q289" s="112"/>
      <c r="R289" s="112">
        <f t="shared" si="79"/>
        <v>0</v>
      </c>
      <c r="S289" s="10"/>
      <c r="T289" s="10"/>
      <c r="U289" s="10"/>
    </row>
    <row r="290" spans="1:21" ht="15" x14ac:dyDescent="0.25">
      <c r="A290" s="230" t="s">
        <v>0</v>
      </c>
      <c r="B290" s="231"/>
      <c r="C290" s="232" t="s">
        <v>0</v>
      </c>
      <c r="D290" s="105">
        <f>+SUM(D280:D289)</f>
        <v>21</v>
      </c>
      <c r="E290" s="106">
        <f>SUM(E280:E289)</f>
        <v>0</v>
      </c>
      <c r="F290" s="106">
        <f>SUM(F280:F289)</f>
        <v>0</v>
      </c>
      <c r="G290" s="106">
        <f>SUM(G280:G289)</f>
        <v>0</v>
      </c>
      <c r="H290" s="106">
        <f>SUM(H280:H289)</f>
        <v>0</v>
      </c>
      <c r="I290" s="106">
        <f t="shared" ref="I290:R290" si="82">+SUM(I280:I289)</f>
        <v>0</v>
      </c>
      <c r="J290" s="106">
        <f t="shared" si="82"/>
        <v>0</v>
      </c>
      <c r="K290" s="106">
        <f t="shared" si="82"/>
        <v>0</v>
      </c>
      <c r="L290" s="106">
        <f t="shared" si="82"/>
        <v>8.08</v>
      </c>
      <c r="M290" s="106">
        <f t="shared" si="82"/>
        <v>19.059999999999999</v>
      </c>
      <c r="N290" s="106">
        <f t="shared" si="82"/>
        <v>29.33</v>
      </c>
      <c r="O290" s="106">
        <f t="shared" si="82"/>
        <v>56.47</v>
      </c>
      <c r="P290" s="106">
        <f t="shared" si="82"/>
        <v>56.47</v>
      </c>
      <c r="Q290" s="106">
        <f t="shared" si="82"/>
        <v>0</v>
      </c>
      <c r="R290" s="107">
        <f t="shared" si="82"/>
        <v>56.47</v>
      </c>
      <c r="S290" s="10"/>
      <c r="T290" s="10"/>
      <c r="U290" s="10"/>
    </row>
    <row r="291" spans="1:21" x14ac:dyDescent="0.2">
      <c r="A291" s="93" t="s">
        <v>4</v>
      </c>
      <c r="B291" s="120" t="s">
        <v>440</v>
      </c>
      <c r="C291" s="73" t="s">
        <v>233</v>
      </c>
      <c r="D291" s="74">
        <v>3</v>
      </c>
      <c r="E291" s="39"/>
      <c r="F291" s="39"/>
      <c r="G291" s="39"/>
      <c r="H291" s="48">
        <f t="shared" si="72"/>
        <v>0</v>
      </c>
      <c r="I291" s="39"/>
      <c r="J291" s="39"/>
      <c r="K291" s="48">
        <f t="shared" ref="K291:K338" si="83">+SUM(H291:J291)</f>
        <v>0</v>
      </c>
      <c r="L291" s="39"/>
      <c r="M291" s="39">
        <v>30.02</v>
      </c>
      <c r="N291" s="39">
        <v>70.58</v>
      </c>
      <c r="O291" s="39">
        <f t="shared" ref="O291:O304" si="84">+SUM(L291:N291)</f>
        <v>100.6</v>
      </c>
      <c r="P291" s="39">
        <f t="shared" ref="P291:P304" si="85">+SUM(K291+O291)</f>
        <v>100.6</v>
      </c>
      <c r="Q291" s="96"/>
      <c r="R291" s="39">
        <f t="shared" ref="R291:R338" si="86">+SUM(P291:Q291)</f>
        <v>100.6</v>
      </c>
      <c r="S291" s="10"/>
      <c r="T291" s="10"/>
      <c r="U291" s="10"/>
    </row>
    <row r="292" spans="1:21" x14ac:dyDescent="0.2">
      <c r="A292" s="93"/>
      <c r="B292" s="121"/>
      <c r="C292" s="76" t="s">
        <v>239</v>
      </c>
      <c r="D292" s="77">
        <v>2</v>
      </c>
      <c r="E292" s="14"/>
      <c r="F292" s="14"/>
      <c r="G292" s="14"/>
      <c r="H292" s="30">
        <f t="shared" si="72"/>
        <v>0</v>
      </c>
      <c r="I292" s="14"/>
      <c r="J292" s="14"/>
      <c r="K292" s="30">
        <f t="shared" si="83"/>
        <v>0</v>
      </c>
      <c r="L292" s="14"/>
      <c r="M292" s="14">
        <v>0.2</v>
      </c>
      <c r="N292" s="14">
        <v>3.5</v>
      </c>
      <c r="O292" s="14">
        <f t="shared" si="84"/>
        <v>3.7</v>
      </c>
      <c r="P292" s="14">
        <f t="shared" si="85"/>
        <v>3.7</v>
      </c>
      <c r="Q292" s="31"/>
      <c r="R292" s="14">
        <f t="shared" si="86"/>
        <v>3.7</v>
      </c>
      <c r="S292" s="10"/>
      <c r="T292" s="10"/>
      <c r="U292" s="10"/>
    </row>
    <row r="293" spans="1:21" x14ac:dyDescent="0.2">
      <c r="A293" s="93"/>
      <c r="B293" s="124"/>
      <c r="C293" s="76" t="s">
        <v>379</v>
      </c>
      <c r="D293" s="77">
        <v>1</v>
      </c>
      <c r="E293" s="14"/>
      <c r="F293" s="14"/>
      <c r="G293" s="14"/>
      <c r="H293" s="30">
        <f t="shared" si="72"/>
        <v>0</v>
      </c>
      <c r="I293" s="14"/>
      <c r="J293" s="14"/>
      <c r="K293" s="30">
        <f t="shared" si="83"/>
        <v>0</v>
      </c>
      <c r="L293" s="14"/>
      <c r="M293" s="14"/>
      <c r="N293" s="14">
        <v>2</v>
      </c>
      <c r="O293" s="14">
        <f t="shared" si="84"/>
        <v>2</v>
      </c>
      <c r="P293" s="14">
        <f t="shared" si="85"/>
        <v>2</v>
      </c>
      <c r="Q293" s="31"/>
      <c r="R293" s="14">
        <f t="shared" si="86"/>
        <v>2</v>
      </c>
      <c r="S293" s="10"/>
      <c r="T293" s="10"/>
      <c r="U293" s="10"/>
    </row>
    <row r="294" spans="1:21" x14ac:dyDescent="0.2">
      <c r="A294" s="93"/>
      <c r="B294" s="121" t="s">
        <v>441</v>
      </c>
      <c r="C294" s="76" t="s">
        <v>252</v>
      </c>
      <c r="D294" s="77">
        <v>11</v>
      </c>
      <c r="E294" s="14"/>
      <c r="F294" s="14"/>
      <c r="G294" s="14"/>
      <c r="H294" s="30">
        <f t="shared" si="72"/>
        <v>0</v>
      </c>
      <c r="I294" s="14">
        <v>0.5</v>
      </c>
      <c r="J294" s="14"/>
      <c r="K294" s="30">
        <f t="shared" si="83"/>
        <v>0.5</v>
      </c>
      <c r="L294" s="14">
        <v>5</v>
      </c>
      <c r="M294" s="14">
        <v>6.55</v>
      </c>
      <c r="N294" s="14">
        <v>12.08</v>
      </c>
      <c r="O294" s="14">
        <f t="shared" si="84"/>
        <v>23.630000000000003</v>
      </c>
      <c r="P294" s="14">
        <f t="shared" si="85"/>
        <v>24.130000000000003</v>
      </c>
      <c r="Q294" s="31">
        <v>5.9</v>
      </c>
      <c r="R294" s="14">
        <f t="shared" si="86"/>
        <v>30.03</v>
      </c>
      <c r="S294" s="10"/>
      <c r="T294" s="10"/>
      <c r="U294" s="10"/>
    </row>
    <row r="295" spans="1:21" x14ac:dyDescent="0.2">
      <c r="A295" s="93"/>
      <c r="B295" s="121"/>
      <c r="C295" s="76" t="s">
        <v>249</v>
      </c>
      <c r="D295" s="77">
        <v>18</v>
      </c>
      <c r="E295" s="14"/>
      <c r="F295" s="14"/>
      <c r="G295" s="14"/>
      <c r="H295" s="30">
        <f t="shared" si="72"/>
        <v>0</v>
      </c>
      <c r="I295" s="14">
        <v>1.4</v>
      </c>
      <c r="J295" s="14"/>
      <c r="K295" s="30">
        <f t="shared" si="83"/>
        <v>1.4</v>
      </c>
      <c r="L295" s="14">
        <v>0.9</v>
      </c>
      <c r="M295" s="14">
        <v>6.57</v>
      </c>
      <c r="N295" s="14">
        <v>12.85</v>
      </c>
      <c r="O295" s="14">
        <f t="shared" si="84"/>
        <v>20.32</v>
      </c>
      <c r="P295" s="14">
        <f t="shared" si="85"/>
        <v>21.72</v>
      </c>
      <c r="Q295" s="31"/>
      <c r="R295" s="14">
        <f t="shared" si="86"/>
        <v>21.72</v>
      </c>
      <c r="S295" s="10"/>
      <c r="T295" s="10"/>
      <c r="U295" s="10"/>
    </row>
    <row r="296" spans="1:21" x14ac:dyDescent="0.2">
      <c r="A296" s="93"/>
      <c r="B296" s="124"/>
      <c r="C296" s="76" t="s">
        <v>257</v>
      </c>
      <c r="D296" s="77">
        <v>3</v>
      </c>
      <c r="E296" s="14"/>
      <c r="F296" s="14"/>
      <c r="G296" s="14">
        <v>0.3</v>
      </c>
      <c r="H296" s="30">
        <f t="shared" si="72"/>
        <v>0.3</v>
      </c>
      <c r="I296" s="14">
        <v>1</v>
      </c>
      <c r="J296" s="14"/>
      <c r="K296" s="30">
        <f t="shared" si="83"/>
        <v>1.3</v>
      </c>
      <c r="L296" s="14">
        <v>100.03</v>
      </c>
      <c r="M296" s="14">
        <v>148.72</v>
      </c>
      <c r="N296" s="14">
        <v>300.10000000000002</v>
      </c>
      <c r="O296" s="14">
        <f t="shared" si="84"/>
        <v>548.85</v>
      </c>
      <c r="P296" s="14">
        <f t="shared" si="85"/>
        <v>550.15</v>
      </c>
      <c r="Q296" s="31"/>
      <c r="R296" s="14">
        <f t="shared" si="86"/>
        <v>550.15</v>
      </c>
      <c r="S296" s="10"/>
      <c r="T296" s="10"/>
      <c r="U296" s="10"/>
    </row>
    <row r="297" spans="1:21" x14ac:dyDescent="0.2">
      <c r="A297" s="93"/>
      <c r="B297" s="121" t="s">
        <v>442</v>
      </c>
      <c r="C297" s="76" t="s">
        <v>256</v>
      </c>
      <c r="D297" s="77">
        <v>13</v>
      </c>
      <c r="E297" s="14"/>
      <c r="F297" s="14"/>
      <c r="G297" s="14"/>
      <c r="H297" s="30">
        <f t="shared" si="72"/>
        <v>0</v>
      </c>
      <c r="I297" s="14">
        <v>1.1000000000000001</v>
      </c>
      <c r="J297" s="14"/>
      <c r="K297" s="30">
        <f t="shared" si="83"/>
        <v>1.1000000000000001</v>
      </c>
      <c r="L297" s="14"/>
      <c r="M297" s="14">
        <v>17.95</v>
      </c>
      <c r="N297" s="14">
        <v>34.65</v>
      </c>
      <c r="O297" s="14">
        <f t="shared" si="84"/>
        <v>52.599999999999994</v>
      </c>
      <c r="P297" s="14">
        <f t="shared" si="85"/>
        <v>53.699999999999996</v>
      </c>
      <c r="Q297" s="31">
        <v>0.1</v>
      </c>
      <c r="R297" s="14">
        <f t="shared" si="86"/>
        <v>53.8</v>
      </c>
      <c r="S297" s="10"/>
      <c r="T297" s="10"/>
      <c r="U297" s="10"/>
    </row>
    <row r="298" spans="1:21" x14ac:dyDescent="0.2">
      <c r="A298" s="93"/>
      <c r="B298" s="121"/>
      <c r="C298" s="76" t="s">
        <v>229</v>
      </c>
      <c r="D298" s="77">
        <v>5</v>
      </c>
      <c r="E298" s="14"/>
      <c r="F298" s="14"/>
      <c r="G298" s="14"/>
      <c r="H298" s="30">
        <f t="shared" si="72"/>
        <v>0</v>
      </c>
      <c r="I298" s="14">
        <v>6</v>
      </c>
      <c r="J298" s="14"/>
      <c r="K298" s="30">
        <f t="shared" si="83"/>
        <v>6</v>
      </c>
      <c r="L298" s="14">
        <v>15</v>
      </c>
      <c r="M298" s="14">
        <v>54.5</v>
      </c>
      <c r="N298" s="14">
        <v>136.30000000000001</v>
      </c>
      <c r="O298" s="14">
        <f t="shared" si="84"/>
        <v>205.8</v>
      </c>
      <c r="P298" s="14">
        <f t="shared" si="85"/>
        <v>211.8</v>
      </c>
      <c r="Q298" s="31">
        <v>5</v>
      </c>
      <c r="R298" s="14">
        <f t="shared" si="86"/>
        <v>216.8</v>
      </c>
      <c r="S298" s="10"/>
      <c r="T298" s="10"/>
      <c r="U298" s="10"/>
    </row>
    <row r="299" spans="1:21" x14ac:dyDescent="0.2">
      <c r="A299" s="93"/>
      <c r="B299" s="121"/>
      <c r="C299" s="76" t="s">
        <v>246</v>
      </c>
      <c r="D299" s="77">
        <v>1</v>
      </c>
      <c r="E299" s="14"/>
      <c r="F299" s="14"/>
      <c r="G299" s="14"/>
      <c r="H299" s="30">
        <f t="shared" si="72"/>
        <v>0</v>
      </c>
      <c r="I299" s="14">
        <v>0.1</v>
      </c>
      <c r="J299" s="14"/>
      <c r="K299" s="30">
        <f t="shared" si="83"/>
        <v>0.1</v>
      </c>
      <c r="L299" s="14"/>
      <c r="M299" s="14">
        <v>612.20000000000005</v>
      </c>
      <c r="N299" s="14">
        <v>200</v>
      </c>
      <c r="O299" s="14">
        <f t="shared" si="84"/>
        <v>812.2</v>
      </c>
      <c r="P299" s="14">
        <f t="shared" si="85"/>
        <v>812.30000000000007</v>
      </c>
      <c r="Q299" s="31"/>
      <c r="R299" s="14">
        <f t="shared" si="86"/>
        <v>812.30000000000007</v>
      </c>
      <c r="S299" s="10"/>
      <c r="T299" s="10"/>
      <c r="U299" s="10"/>
    </row>
    <row r="300" spans="1:21" x14ac:dyDescent="0.2">
      <c r="A300" s="93"/>
      <c r="B300" s="124"/>
      <c r="C300" s="76" t="s">
        <v>230</v>
      </c>
      <c r="D300" s="77">
        <v>3</v>
      </c>
      <c r="E300" s="14"/>
      <c r="F300" s="14"/>
      <c r="G300" s="14"/>
      <c r="H300" s="30">
        <f t="shared" si="72"/>
        <v>0</v>
      </c>
      <c r="I300" s="14">
        <v>0.3</v>
      </c>
      <c r="J300" s="14"/>
      <c r="K300" s="30">
        <f t="shared" si="83"/>
        <v>0.3</v>
      </c>
      <c r="L300" s="14"/>
      <c r="M300" s="14">
        <v>1.7</v>
      </c>
      <c r="N300" s="14">
        <v>4</v>
      </c>
      <c r="O300" s="14">
        <f t="shared" si="84"/>
        <v>5.7</v>
      </c>
      <c r="P300" s="14">
        <f t="shared" si="85"/>
        <v>6</v>
      </c>
      <c r="Q300" s="31"/>
      <c r="R300" s="14">
        <f t="shared" si="86"/>
        <v>6</v>
      </c>
      <c r="S300" s="10"/>
      <c r="T300" s="10"/>
      <c r="U300" s="10"/>
    </row>
    <row r="301" spans="1:21" x14ac:dyDescent="0.2">
      <c r="A301" s="93"/>
      <c r="B301" s="121" t="s">
        <v>259</v>
      </c>
      <c r="C301" s="76" t="s">
        <v>259</v>
      </c>
      <c r="D301" s="77">
        <v>2</v>
      </c>
      <c r="E301" s="14"/>
      <c r="F301" s="14"/>
      <c r="G301" s="14"/>
      <c r="H301" s="30">
        <f t="shared" si="72"/>
        <v>0</v>
      </c>
      <c r="I301" s="14">
        <v>0.5</v>
      </c>
      <c r="J301" s="14"/>
      <c r="K301" s="30">
        <f t="shared" si="83"/>
        <v>0.5</v>
      </c>
      <c r="L301" s="14">
        <v>5</v>
      </c>
      <c r="M301" s="14">
        <v>80.5</v>
      </c>
      <c r="N301" s="14">
        <v>99</v>
      </c>
      <c r="O301" s="14">
        <f t="shared" si="84"/>
        <v>184.5</v>
      </c>
      <c r="P301" s="14">
        <f t="shared" si="85"/>
        <v>185</v>
      </c>
      <c r="Q301" s="31"/>
      <c r="R301" s="14">
        <f t="shared" si="86"/>
        <v>185</v>
      </c>
      <c r="S301" s="10"/>
      <c r="T301" s="10"/>
      <c r="U301" s="10"/>
    </row>
    <row r="302" spans="1:21" x14ac:dyDescent="0.2">
      <c r="A302" s="93"/>
      <c r="B302" s="121"/>
      <c r="C302" s="76" t="s">
        <v>335</v>
      </c>
      <c r="D302" s="77">
        <v>4</v>
      </c>
      <c r="E302" s="14"/>
      <c r="F302" s="14"/>
      <c r="G302" s="14"/>
      <c r="H302" s="30">
        <f t="shared" si="72"/>
        <v>0</v>
      </c>
      <c r="I302" s="14"/>
      <c r="J302" s="14"/>
      <c r="K302" s="30">
        <f t="shared" si="83"/>
        <v>0</v>
      </c>
      <c r="L302" s="14"/>
      <c r="M302" s="14">
        <v>1.75</v>
      </c>
      <c r="N302" s="14">
        <v>3.25</v>
      </c>
      <c r="O302" s="14">
        <f t="shared" si="84"/>
        <v>5</v>
      </c>
      <c r="P302" s="14">
        <f t="shared" si="85"/>
        <v>5</v>
      </c>
      <c r="Q302" s="31"/>
      <c r="R302" s="14">
        <f t="shared" si="86"/>
        <v>5</v>
      </c>
      <c r="S302" s="10"/>
      <c r="T302" s="10"/>
      <c r="U302" s="10"/>
    </row>
    <row r="303" spans="1:21" x14ac:dyDescent="0.2">
      <c r="A303" s="93"/>
      <c r="B303" s="121"/>
      <c r="C303" s="76" t="s">
        <v>235</v>
      </c>
      <c r="D303" s="77">
        <v>2</v>
      </c>
      <c r="E303" s="14"/>
      <c r="F303" s="14"/>
      <c r="G303" s="14"/>
      <c r="H303" s="30">
        <f t="shared" si="72"/>
        <v>0</v>
      </c>
      <c r="I303" s="14"/>
      <c r="J303" s="14"/>
      <c r="K303" s="30">
        <f t="shared" si="83"/>
        <v>0</v>
      </c>
      <c r="L303" s="14">
        <v>0.3</v>
      </c>
      <c r="M303" s="14">
        <v>1.3</v>
      </c>
      <c r="N303" s="14">
        <v>1.4</v>
      </c>
      <c r="O303" s="14">
        <f t="shared" si="84"/>
        <v>3</v>
      </c>
      <c r="P303" s="14">
        <f t="shared" si="85"/>
        <v>3</v>
      </c>
      <c r="Q303" s="31"/>
      <c r="R303" s="14">
        <f t="shared" si="86"/>
        <v>3</v>
      </c>
      <c r="S303" s="10"/>
      <c r="T303" s="10"/>
      <c r="U303" s="10"/>
    </row>
    <row r="304" spans="1:21" x14ac:dyDescent="0.2">
      <c r="A304" s="93"/>
      <c r="B304" s="121"/>
      <c r="C304" s="76" t="s">
        <v>237</v>
      </c>
      <c r="D304" s="77">
        <v>3</v>
      </c>
      <c r="E304" s="14"/>
      <c r="F304" s="14"/>
      <c r="G304" s="14"/>
      <c r="H304" s="30">
        <f t="shared" si="72"/>
        <v>0</v>
      </c>
      <c r="I304" s="14">
        <v>0.01</v>
      </c>
      <c r="J304" s="14"/>
      <c r="K304" s="30">
        <f t="shared" si="83"/>
        <v>0.01</v>
      </c>
      <c r="L304" s="14"/>
      <c r="M304" s="14">
        <v>0.68</v>
      </c>
      <c r="N304" s="14">
        <v>3.6</v>
      </c>
      <c r="O304" s="14">
        <f t="shared" si="84"/>
        <v>4.28</v>
      </c>
      <c r="P304" s="14">
        <f t="shared" si="85"/>
        <v>4.29</v>
      </c>
      <c r="Q304" s="31">
        <v>0.01</v>
      </c>
      <c r="R304" s="14">
        <f t="shared" si="86"/>
        <v>4.3</v>
      </c>
      <c r="S304" s="10"/>
      <c r="T304" s="10"/>
      <c r="U304" s="10"/>
    </row>
    <row r="305" spans="1:21" x14ac:dyDescent="0.2">
      <c r="A305" s="93"/>
      <c r="B305" s="124"/>
      <c r="C305" s="78" t="s">
        <v>245</v>
      </c>
      <c r="D305" s="79"/>
      <c r="E305" s="36"/>
      <c r="F305" s="36"/>
      <c r="G305" s="36"/>
      <c r="H305" s="65"/>
      <c r="I305" s="36"/>
      <c r="J305" s="36"/>
      <c r="K305" s="65"/>
      <c r="L305" s="36"/>
      <c r="M305" s="36"/>
      <c r="N305" s="36"/>
      <c r="O305" s="36"/>
      <c r="P305" s="36"/>
      <c r="Q305" s="113"/>
      <c r="R305" s="36"/>
      <c r="S305" s="10"/>
      <c r="T305" s="10"/>
      <c r="U305" s="10"/>
    </row>
    <row r="306" spans="1:21" x14ac:dyDescent="0.2">
      <c r="A306" s="93"/>
      <c r="B306" s="121" t="s">
        <v>244</v>
      </c>
      <c r="C306" s="76" t="s">
        <v>244</v>
      </c>
      <c r="D306" s="77">
        <v>20</v>
      </c>
      <c r="E306" s="14"/>
      <c r="F306" s="14"/>
      <c r="G306" s="14">
        <v>3</v>
      </c>
      <c r="H306" s="30">
        <f t="shared" si="72"/>
        <v>3</v>
      </c>
      <c r="I306" s="14">
        <v>1.07</v>
      </c>
      <c r="J306" s="14"/>
      <c r="K306" s="30">
        <f t="shared" si="83"/>
        <v>4.07</v>
      </c>
      <c r="L306" s="14">
        <v>2422.59</v>
      </c>
      <c r="M306" s="14">
        <v>2331</v>
      </c>
      <c r="N306" s="14">
        <v>1074.1500000000001</v>
      </c>
      <c r="O306" s="14">
        <f t="shared" ref="O306:O336" si="87">+SUM(L306:N306)</f>
        <v>5827.74</v>
      </c>
      <c r="P306" s="14">
        <f t="shared" ref="P306:P336" si="88">+SUM(K306+O306)</f>
        <v>5831.8099999999995</v>
      </c>
      <c r="Q306" s="31">
        <v>15</v>
      </c>
      <c r="R306" s="14">
        <f t="shared" si="86"/>
        <v>5846.8099999999995</v>
      </c>
      <c r="S306" s="10"/>
      <c r="T306" s="10"/>
      <c r="U306" s="10"/>
    </row>
    <row r="307" spans="1:21" x14ac:dyDescent="0.2">
      <c r="A307" s="93"/>
      <c r="B307" s="121"/>
      <c r="C307" s="76" t="s">
        <v>243</v>
      </c>
      <c r="D307" s="77">
        <v>3</v>
      </c>
      <c r="E307" s="14"/>
      <c r="F307" s="14"/>
      <c r="G307" s="14"/>
      <c r="H307" s="30">
        <f t="shared" si="72"/>
        <v>0</v>
      </c>
      <c r="I307" s="14"/>
      <c r="J307" s="14"/>
      <c r="K307" s="30">
        <f t="shared" si="83"/>
        <v>0</v>
      </c>
      <c r="L307" s="14">
        <v>305</v>
      </c>
      <c r="M307" s="14">
        <v>229.3</v>
      </c>
      <c r="N307" s="14">
        <v>121.5</v>
      </c>
      <c r="O307" s="14">
        <f t="shared" si="87"/>
        <v>655.8</v>
      </c>
      <c r="P307" s="14">
        <f t="shared" si="88"/>
        <v>655.8</v>
      </c>
      <c r="Q307" s="31"/>
      <c r="R307" s="14">
        <f t="shared" si="86"/>
        <v>655.8</v>
      </c>
      <c r="S307" s="10"/>
      <c r="T307" s="10"/>
      <c r="U307" s="10"/>
    </row>
    <row r="308" spans="1:21" x14ac:dyDescent="0.2">
      <c r="A308" s="93"/>
      <c r="B308" s="121"/>
      <c r="C308" s="76" t="s">
        <v>258</v>
      </c>
      <c r="D308" s="77">
        <v>3</v>
      </c>
      <c r="E308" s="14"/>
      <c r="F308" s="14"/>
      <c r="G308" s="14">
        <v>75</v>
      </c>
      <c r="H308" s="30">
        <f t="shared" si="72"/>
        <v>75</v>
      </c>
      <c r="I308" s="14">
        <v>75</v>
      </c>
      <c r="J308" s="14"/>
      <c r="K308" s="30">
        <f t="shared" si="83"/>
        <v>150</v>
      </c>
      <c r="L308" s="14">
        <v>150</v>
      </c>
      <c r="M308" s="14">
        <v>550</v>
      </c>
      <c r="N308" s="14">
        <v>905.8</v>
      </c>
      <c r="O308" s="14">
        <f t="shared" si="87"/>
        <v>1605.8</v>
      </c>
      <c r="P308" s="14">
        <f t="shared" si="88"/>
        <v>1755.8</v>
      </c>
      <c r="Q308" s="31"/>
      <c r="R308" s="14">
        <f t="shared" si="86"/>
        <v>1755.8</v>
      </c>
      <c r="S308" s="10"/>
      <c r="T308" s="10"/>
      <c r="U308" s="10"/>
    </row>
    <row r="309" spans="1:21" x14ac:dyDescent="0.2">
      <c r="A309" s="93"/>
      <c r="B309" s="121"/>
      <c r="C309" s="76" t="s">
        <v>234</v>
      </c>
      <c r="D309" s="77">
        <v>11</v>
      </c>
      <c r="E309" s="14"/>
      <c r="F309" s="14"/>
      <c r="G309" s="14"/>
      <c r="H309" s="30">
        <f t="shared" si="72"/>
        <v>0</v>
      </c>
      <c r="I309" s="14">
        <v>3</v>
      </c>
      <c r="J309" s="14"/>
      <c r="K309" s="30">
        <f t="shared" si="83"/>
        <v>3</v>
      </c>
      <c r="L309" s="14">
        <v>54.3</v>
      </c>
      <c r="M309" s="14">
        <v>44.8</v>
      </c>
      <c r="N309" s="14">
        <v>45.2</v>
      </c>
      <c r="O309" s="14">
        <f t="shared" si="87"/>
        <v>144.30000000000001</v>
      </c>
      <c r="P309" s="14">
        <f t="shared" si="88"/>
        <v>147.30000000000001</v>
      </c>
      <c r="Q309" s="31"/>
      <c r="R309" s="14">
        <f t="shared" si="86"/>
        <v>147.30000000000001</v>
      </c>
      <c r="S309" s="10"/>
      <c r="T309" s="10"/>
      <c r="U309" s="10"/>
    </row>
    <row r="310" spans="1:21" x14ac:dyDescent="0.2">
      <c r="A310" s="93"/>
      <c r="B310" s="124"/>
      <c r="C310" s="76" t="s">
        <v>228</v>
      </c>
      <c r="D310" s="77">
        <v>13</v>
      </c>
      <c r="E310" s="14"/>
      <c r="F310" s="14"/>
      <c r="G310" s="14"/>
      <c r="H310" s="30">
        <f t="shared" si="72"/>
        <v>0</v>
      </c>
      <c r="I310" s="14"/>
      <c r="J310" s="14"/>
      <c r="K310" s="30">
        <f t="shared" si="83"/>
        <v>0</v>
      </c>
      <c r="L310" s="14">
        <v>74.2</v>
      </c>
      <c r="M310" s="14">
        <v>937.4</v>
      </c>
      <c r="N310" s="14">
        <v>364.6</v>
      </c>
      <c r="O310" s="14">
        <f t="shared" si="87"/>
        <v>1376.2</v>
      </c>
      <c r="P310" s="14">
        <f t="shared" si="88"/>
        <v>1376.2</v>
      </c>
      <c r="Q310" s="31"/>
      <c r="R310" s="14">
        <f t="shared" si="86"/>
        <v>1376.2</v>
      </c>
      <c r="S310" s="10"/>
      <c r="T310" s="10"/>
      <c r="U310" s="10"/>
    </row>
    <row r="311" spans="1:21" x14ac:dyDescent="0.2">
      <c r="A311" s="93"/>
      <c r="B311" s="121" t="s">
        <v>367</v>
      </c>
      <c r="C311" s="76" t="s">
        <v>367</v>
      </c>
      <c r="D311" s="77">
        <v>12</v>
      </c>
      <c r="E311" s="14"/>
      <c r="F311" s="14"/>
      <c r="G311" s="14"/>
      <c r="H311" s="30">
        <f t="shared" si="72"/>
        <v>0</v>
      </c>
      <c r="I311" s="14">
        <v>0.1</v>
      </c>
      <c r="J311" s="14"/>
      <c r="K311" s="30">
        <f t="shared" si="83"/>
        <v>0.1</v>
      </c>
      <c r="L311" s="14">
        <v>0.04</v>
      </c>
      <c r="M311" s="14">
        <v>0.57999999999999996</v>
      </c>
      <c r="N311" s="14">
        <v>1.56</v>
      </c>
      <c r="O311" s="14">
        <f t="shared" si="87"/>
        <v>2.1800000000000002</v>
      </c>
      <c r="P311" s="14">
        <f t="shared" si="88"/>
        <v>2.2800000000000002</v>
      </c>
      <c r="Q311" s="31">
        <v>0.01</v>
      </c>
      <c r="R311" s="14">
        <f t="shared" si="86"/>
        <v>2.29</v>
      </c>
      <c r="S311" s="10"/>
      <c r="T311" s="10"/>
      <c r="U311" s="10"/>
    </row>
    <row r="312" spans="1:21" x14ac:dyDescent="0.2">
      <c r="A312" s="93"/>
      <c r="B312" s="121"/>
      <c r="C312" s="76" t="s">
        <v>368</v>
      </c>
      <c r="D312" s="77">
        <v>0</v>
      </c>
      <c r="E312" s="14"/>
      <c r="F312" s="14"/>
      <c r="G312" s="14"/>
      <c r="H312" s="30">
        <f t="shared" si="72"/>
        <v>0</v>
      </c>
      <c r="I312" s="14"/>
      <c r="J312" s="14"/>
      <c r="K312" s="30">
        <f t="shared" si="83"/>
        <v>0</v>
      </c>
      <c r="L312" s="14"/>
      <c r="M312" s="14"/>
      <c r="N312" s="14"/>
      <c r="O312" s="14">
        <f t="shared" ref="O312:O317" si="89">+SUM(L312:N312)</f>
        <v>0</v>
      </c>
      <c r="P312" s="14">
        <f t="shared" ref="P312:P317" si="90">+SUM(K312+O312)</f>
        <v>0</v>
      </c>
      <c r="Q312" s="31"/>
      <c r="R312" s="14">
        <f t="shared" si="86"/>
        <v>0</v>
      </c>
      <c r="S312" s="10"/>
      <c r="T312" s="10"/>
      <c r="U312" s="10"/>
    </row>
    <row r="313" spans="1:21" x14ac:dyDescent="0.2">
      <c r="A313" s="93"/>
      <c r="B313" s="121"/>
      <c r="C313" s="76" t="s">
        <v>254</v>
      </c>
      <c r="D313" s="77">
        <v>4</v>
      </c>
      <c r="E313" s="14"/>
      <c r="F313" s="14"/>
      <c r="G313" s="14"/>
      <c r="H313" s="30">
        <f t="shared" si="72"/>
        <v>0</v>
      </c>
      <c r="I313" s="14"/>
      <c r="J313" s="14"/>
      <c r="K313" s="30">
        <f t="shared" si="83"/>
        <v>0</v>
      </c>
      <c r="L313" s="14"/>
      <c r="M313" s="14">
        <v>0.2</v>
      </c>
      <c r="N313" s="14">
        <v>1.01</v>
      </c>
      <c r="O313" s="14">
        <f t="shared" si="89"/>
        <v>1.21</v>
      </c>
      <c r="P313" s="14">
        <f t="shared" si="90"/>
        <v>1.21</v>
      </c>
      <c r="Q313" s="31"/>
      <c r="R313" s="14">
        <f t="shared" si="86"/>
        <v>1.21</v>
      </c>
      <c r="S313" s="10"/>
      <c r="T313" s="10"/>
      <c r="U313" s="10"/>
    </row>
    <row r="314" spans="1:21" x14ac:dyDescent="0.2">
      <c r="A314" s="93"/>
      <c r="B314" s="121"/>
      <c r="C314" s="76" t="s">
        <v>452</v>
      </c>
      <c r="D314" s="77">
        <v>0</v>
      </c>
      <c r="E314" s="14"/>
      <c r="F314" s="14"/>
      <c r="G314" s="14"/>
      <c r="H314" s="30">
        <f t="shared" si="72"/>
        <v>0</v>
      </c>
      <c r="I314" s="14"/>
      <c r="J314" s="14"/>
      <c r="K314" s="30">
        <f t="shared" si="83"/>
        <v>0</v>
      </c>
      <c r="L314" s="14"/>
      <c r="M314" s="14"/>
      <c r="N314" s="14"/>
      <c r="O314" s="14">
        <f t="shared" si="89"/>
        <v>0</v>
      </c>
      <c r="P314" s="14">
        <f t="shared" si="90"/>
        <v>0</v>
      </c>
      <c r="Q314" s="31"/>
      <c r="R314" s="14">
        <f t="shared" si="86"/>
        <v>0</v>
      </c>
      <c r="S314" s="10"/>
      <c r="T314" s="10"/>
      <c r="U314" s="10"/>
    </row>
    <row r="315" spans="1:21" x14ac:dyDescent="0.2">
      <c r="A315" s="93"/>
      <c r="B315" s="121"/>
      <c r="C315" s="76" t="s">
        <v>361</v>
      </c>
      <c r="D315" s="77">
        <v>42</v>
      </c>
      <c r="E315" s="14">
        <v>0.1</v>
      </c>
      <c r="F315" s="14"/>
      <c r="G315" s="14"/>
      <c r="H315" s="30">
        <f t="shared" si="72"/>
        <v>0.1</v>
      </c>
      <c r="I315" s="14">
        <v>2.2999999999999998</v>
      </c>
      <c r="J315" s="14"/>
      <c r="K315" s="30">
        <f t="shared" si="83"/>
        <v>2.4</v>
      </c>
      <c r="L315" s="14">
        <v>4.4000000000000004</v>
      </c>
      <c r="M315" s="14">
        <v>17.239999999999998</v>
      </c>
      <c r="N315" s="14">
        <v>44.99</v>
      </c>
      <c r="O315" s="14">
        <f t="shared" si="89"/>
        <v>66.63</v>
      </c>
      <c r="P315" s="14">
        <f t="shared" si="90"/>
        <v>69.03</v>
      </c>
      <c r="Q315" s="31">
        <v>0.2</v>
      </c>
      <c r="R315" s="14">
        <f t="shared" si="86"/>
        <v>69.23</v>
      </c>
      <c r="S315" s="10"/>
      <c r="T315" s="10"/>
      <c r="U315" s="10"/>
    </row>
    <row r="316" spans="1:21" x14ac:dyDescent="0.2">
      <c r="A316" s="93"/>
      <c r="B316" s="121"/>
      <c r="C316" s="76" t="s">
        <v>236</v>
      </c>
      <c r="D316" s="77">
        <v>4</v>
      </c>
      <c r="E316" s="14"/>
      <c r="F316" s="14"/>
      <c r="G316" s="14"/>
      <c r="H316" s="30">
        <f t="shared" si="72"/>
        <v>0</v>
      </c>
      <c r="I316" s="14"/>
      <c r="J316" s="14"/>
      <c r="K316" s="30">
        <f t="shared" si="83"/>
        <v>0</v>
      </c>
      <c r="L316" s="14"/>
      <c r="M316" s="14">
        <v>0.9</v>
      </c>
      <c r="N316" s="14">
        <v>5.03</v>
      </c>
      <c r="O316" s="14">
        <f t="shared" si="89"/>
        <v>5.9300000000000006</v>
      </c>
      <c r="P316" s="14">
        <f t="shared" si="90"/>
        <v>5.9300000000000006</v>
      </c>
      <c r="Q316" s="31"/>
      <c r="R316" s="14">
        <f t="shared" si="86"/>
        <v>5.9300000000000006</v>
      </c>
      <c r="S316" s="10"/>
      <c r="T316" s="10"/>
      <c r="U316" s="10"/>
    </row>
    <row r="317" spans="1:21" x14ac:dyDescent="0.2">
      <c r="A317" s="93"/>
      <c r="B317" s="121"/>
      <c r="C317" s="76" t="s">
        <v>253</v>
      </c>
      <c r="D317" s="77">
        <v>5</v>
      </c>
      <c r="E317" s="14"/>
      <c r="F317" s="14"/>
      <c r="G317" s="14"/>
      <c r="H317" s="30">
        <f t="shared" si="72"/>
        <v>0</v>
      </c>
      <c r="I317" s="14"/>
      <c r="J317" s="14"/>
      <c r="K317" s="30">
        <f t="shared" si="83"/>
        <v>0</v>
      </c>
      <c r="L317" s="14"/>
      <c r="M317" s="14">
        <v>0.56999999999999995</v>
      </c>
      <c r="N317" s="14">
        <v>0.42</v>
      </c>
      <c r="O317" s="14">
        <f t="shared" si="89"/>
        <v>0.99</v>
      </c>
      <c r="P317" s="14">
        <f t="shared" si="90"/>
        <v>0.99</v>
      </c>
      <c r="Q317" s="31"/>
      <c r="R317" s="14">
        <f t="shared" si="86"/>
        <v>0.99</v>
      </c>
      <c r="S317" s="10"/>
      <c r="T317" s="10"/>
      <c r="U317" s="10"/>
    </row>
    <row r="318" spans="1:21" x14ac:dyDescent="0.2">
      <c r="A318" s="93"/>
      <c r="B318" s="121"/>
      <c r="C318" s="76" t="s">
        <v>255</v>
      </c>
      <c r="D318" s="77">
        <v>4</v>
      </c>
      <c r="E318" s="14"/>
      <c r="F318" s="14"/>
      <c r="G318" s="14"/>
      <c r="H318" s="30">
        <f t="shared" si="72"/>
        <v>0</v>
      </c>
      <c r="I318" s="14">
        <v>0.03</v>
      </c>
      <c r="J318" s="14"/>
      <c r="K318" s="30">
        <f t="shared" si="83"/>
        <v>0.03</v>
      </c>
      <c r="L318" s="14"/>
      <c r="M318" s="14">
        <v>0.1</v>
      </c>
      <c r="N318" s="14">
        <v>0.55000000000000004</v>
      </c>
      <c r="O318" s="14">
        <f t="shared" si="87"/>
        <v>0.65</v>
      </c>
      <c r="P318" s="14">
        <f t="shared" si="88"/>
        <v>0.68</v>
      </c>
      <c r="Q318" s="31"/>
      <c r="R318" s="14">
        <f t="shared" si="86"/>
        <v>0.68</v>
      </c>
      <c r="S318" s="10"/>
      <c r="T318" s="10"/>
      <c r="U318" s="10"/>
    </row>
    <row r="319" spans="1:21" x14ac:dyDescent="0.2">
      <c r="A319" s="93"/>
      <c r="B319" s="121"/>
      <c r="C319" s="76" t="s">
        <v>376</v>
      </c>
      <c r="D319" s="77">
        <v>0</v>
      </c>
      <c r="E319" s="14"/>
      <c r="F319" s="14"/>
      <c r="G319" s="14"/>
      <c r="H319" s="30">
        <f t="shared" si="72"/>
        <v>0</v>
      </c>
      <c r="I319" s="14"/>
      <c r="J319" s="14"/>
      <c r="K319" s="30">
        <f t="shared" si="83"/>
        <v>0</v>
      </c>
      <c r="L319" s="14"/>
      <c r="M319" s="14"/>
      <c r="N319" s="14"/>
      <c r="O319" s="14">
        <f>+SUM(L319:N319)</f>
        <v>0</v>
      </c>
      <c r="P319" s="14">
        <f>+SUM(K319+O319)</f>
        <v>0</v>
      </c>
      <c r="Q319" s="31"/>
      <c r="R319" s="14">
        <f t="shared" si="86"/>
        <v>0</v>
      </c>
      <c r="S319" s="10"/>
      <c r="T319" s="10"/>
      <c r="U319" s="10"/>
    </row>
    <row r="320" spans="1:21" x14ac:dyDescent="0.2">
      <c r="A320" s="93"/>
      <c r="B320" s="121"/>
      <c r="C320" s="76" t="s">
        <v>251</v>
      </c>
      <c r="D320" s="77">
        <v>24</v>
      </c>
      <c r="E320" s="14"/>
      <c r="F320" s="14"/>
      <c r="G320" s="14"/>
      <c r="H320" s="30">
        <f t="shared" si="72"/>
        <v>0</v>
      </c>
      <c r="I320" s="14"/>
      <c r="J320" s="14">
        <v>0.2</v>
      </c>
      <c r="K320" s="30">
        <f t="shared" si="83"/>
        <v>0.2</v>
      </c>
      <c r="L320" s="14"/>
      <c r="M320" s="14">
        <v>2.61</v>
      </c>
      <c r="N320" s="14">
        <v>9.5299999999999994</v>
      </c>
      <c r="O320" s="14">
        <f>+SUM(L320:N320)</f>
        <v>12.139999999999999</v>
      </c>
      <c r="P320" s="14">
        <f>+SUM(K320+O320)</f>
        <v>12.339999999999998</v>
      </c>
      <c r="Q320" s="31"/>
      <c r="R320" s="14">
        <f t="shared" si="86"/>
        <v>12.339999999999998</v>
      </c>
      <c r="S320" s="10"/>
      <c r="T320" s="10"/>
      <c r="U320" s="10"/>
    </row>
    <row r="321" spans="1:21" x14ac:dyDescent="0.2">
      <c r="A321" s="93"/>
      <c r="B321" s="121"/>
      <c r="C321" s="76" t="s">
        <v>232</v>
      </c>
      <c r="D321" s="77">
        <v>0</v>
      </c>
      <c r="E321" s="14"/>
      <c r="F321" s="14"/>
      <c r="G321" s="14"/>
      <c r="H321" s="30">
        <f t="shared" si="72"/>
        <v>0</v>
      </c>
      <c r="I321" s="14"/>
      <c r="J321" s="14"/>
      <c r="K321" s="30">
        <f t="shared" si="83"/>
        <v>0</v>
      </c>
      <c r="L321" s="14"/>
      <c r="M321" s="14"/>
      <c r="N321" s="14"/>
      <c r="O321" s="14">
        <f t="shared" si="87"/>
        <v>0</v>
      </c>
      <c r="P321" s="14">
        <f t="shared" si="88"/>
        <v>0</v>
      </c>
      <c r="Q321" s="31"/>
      <c r="R321" s="14">
        <f t="shared" si="86"/>
        <v>0</v>
      </c>
      <c r="S321" s="10"/>
      <c r="T321" s="10"/>
      <c r="U321" s="10"/>
    </row>
    <row r="322" spans="1:21" x14ac:dyDescent="0.2">
      <c r="A322" s="93"/>
      <c r="B322" s="121"/>
      <c r="C322" s="76" t="s">
        <v>344</v>
      </c>
      <c r="D322" s="77">
        <v>0</v>
      </c>
      <c r="E322" s="14"/>
      <c r="F322" s="14"/>
      <c r="G322" s="14"/>
      <c r="H322" s="30">
        <f t="shared" si="72"/>
        <v>0</v>
      </c>
      <c r="I322" s="14"/>
      <c r="J322" s="14"/>
      <c r="K322" s="30">
        <f t="shared" si="83"/>
        <v>0</v>
      </c>
      <c r="L322" s="14"/>
      <c r="M322" s="14"/>
      <c r="N322" s="14"/>
      <c r="O322" s="14">
        <f t="shared" si="87"/>
        <v>0</v>
      </c>
      <c r="P322" s="14">
        <f t="shared" si="88"/>
        <v>0</v>
      </c>
      <c r="Q322" s="31"/>
      <c r="R322" s="14">
        <f t="shared" si="86"/>
        <v>0</v>
      </c>
      <c r="S322" s="10"/>
      <c r="T322" s="10"/>
      <c r="U322" s="10"/>
    </row>
    <row r="323" spans="1:21" x14ac:dyDescent="0.2">
      <c r="A323" s="93"/>
      <c r="B323" s="121"/>
      <c r="C323" s="76" t="s">
        <v>242</v>
      </c>
      <c r="D323" s="77">
        <v>2</v>
      </c>
      <c r="E323" s="14"/>
      <c r="F323" s="14"/>
      <c r="G323" s="14"/>
      <c r="H323" s="30">
        <f t="shared" si="72"/>
        <v>0</v>
      </c>
      <c r="I323" s="14"/>
      <c r="J323" s="14"/>
      <c r="K323" s="30">
        <f t="shared" si="83"/>
        <v>0</v>
      </c>
      <c r="L323" s="14"/>
      <c r="M323" s="14">
        <v>1.1000000000000001</v>
      </c>
      <c r="N323" s="14">
        <v>3.3</v>
      </c>
      <c r="O323" s="14">
        <f t="shared" si="87"/>
        <v>4.4000000000000004</v>
      </c>
      <c r="P323" s="14">
        <f t="shared" si="88"/>
        <v>4.4000000000000004</v>
      </c>
      <c r="Q323" s="31"/>
      <c r="R323" s="14">
        <f t="shared" si="86"/>
        <v>4.4000000000000004</v>
      </c>
      <c r="S323" s="10"/>
      <c r="T323" s="10"/>
      <c r="U323" s="10"/>
    </row>
    <row r="324" spans="1:21" x14ac:dyDescent="0.2">
      <c r="A324" s="93"/>
      <c r="B324" s="121"/>
      <c r="C324" s="76" t="s">
        <v>370</v>
      </c>
      <c r="D324" s="77">
        <v>1</v>
      </c>
      <c r="E324" s="14"/>
      <c r="F324" s="14"/>
      <c r="G324" s="14"/>
      <c r="H324" s="30">
        <f t="shared" si="72"/>
        <v>0</v>
      </c>
      <c r="I324" s="14"/>
      <c r="J324" s="14"/>
      <c r="K324" s="30">
        <f t="shared" si="83"/>
        <v>0</v>
      </c>
      <c r="L324" s="14"/>
      <c r="M324" s="14">
        <v>0.5</v>
      </c>
      <c r="N324" s="14">
        <v>0.8</v>
      </c>
      <c r="O324" s="14">
        <f t="shared" si="87"/>
        <v>1.3</v>
      </c>
      <c r="P324" s="14">
        <f t="shared" si="88"/>
        <v>1.3</v>
      </c>
      <c r="Q324" s="31"/>
      <c r="R324" s="14">
        <f t="shared" si="86"/>
        <v>1.3</v>
      </c>
      <c r="S324" s="10"/>
      <c r="T324" s="10"/>
      <c r="U324" s="10"/>
    </row>
    <row r="325" spans="1:21" x14ac:dyDescent="0.2">
      <c r="A325" s="93"/>
      <c r="B325" s="121"/>
      <c r="C325" s="76" t="s">
        <v>231</v>
      </c>
      <c r="D325" s="77">
        <v>0</v>
      </c>
      <c r="E325" s="14"/>
      <c r="F325" s="14"/>
      <c r="G325" s="14"/>
      <c r="H325" s="30">
        <f t="shared" si="72"/>
        <v>0</v>
      </c>
      <c r="I325" s="14"/>
      <c r="J325" s="14"/>
      <c r="K325" s="30">
        <f t="shared" si="83"/>
        <v>0</v>
      </c>
      <c r="L325" s="14"/>
      <c r="M325" s="14"/>
      <c r="N325" s="14"/>
      <c r="O325" s="14">
        <f t="shared" si="87"/>
        <v>0</v>
      </c>
      <c r="P325" s="14">
        <f t="shared" si="88"/>
        <v>0</v>
      </c>
      <c r="Q325" s="31"/>
      <c r="R325" s="14">
        <f t="shared" si="86"/>
        <v>0</v>
      </c>
      <c r="S325" s="10"/>
      <c r="T325" s="10"/>
      <c r="U325" s="10"/>
    </row>
    <row r="326" spans="1:21" x14ac:dyDescent="0.2">
      <c r="A326" s="93"/>
      <c r="B326" s="121"/>
      <c r="C326" s="76" t="s">
        <v>346</v>
      </c>
      <c r="D326" s="77">
        <v>0</v>
      </c>
      <c r="E326" s="14"/>
      <c r="F326" s="14"/>
      <c r="G326" s="14"/>
      <c r="H326" s="30">
        <f t="shared" si="72"/>
        <v>0</v>
      </c>
      <c r="I326" s="14"/>
      <c r="J326" s="14"/>
      <c r="K326" s="30">
        <f t="shared" si="83"/>
        <v>0</v>
      </c>
      <c r="L326" s="14"/>
      <c r="M326" s="14"/>
      <c r="N326" s="14"/>
      <c r="O326" s="14">
        <f t="shared" si="87"/>
        <v>0</v>
      </c>
      <c r="P326" s="14">
        <f t="shared" si="88"/>
        <v>0</v>
      </c>
      <c r="Q326" s="31"/>
      <c r="R326" s="14">
        <f t="shared" si="86"/>
        <v>0</v>
      </c>
      <c r="S326" s="10"/>
      <c r="T326" s="10"/>
      <c r="U326" s="10"/>
    </row>
    <row r="327" spans="1:21" x14ac:dyDescent="0.2">
      <c r="A327" s="93"/>
      <c r="B327" s="121"/>
      <c r="C327" s="76" t="s">
        <v>347</v>
      </c>
      <c r="D327" s="77">
        <v>0</v>
      </c>
      <c r="E327" s="14"/>
      <c r="F327" s="14"/>
      <c r="G327" s="14"/>
      <c r="H327" s="30">
        <f t="shared" si="72"/>
        <v>0</v>
      </c>
      <c r="I327" s="14"/>
      <c r="J327" s="14"/>
      <c r="K327" s="30">
        <f t="shared" si="83"/>
        <v>0</v>
      </c>
      <c r="L327" s="14"/>
      <c r="M327" s="14"/>
      <c r="N327" s="14"/>
      <c r="O327" s="14">
        <f t="shared" si="87"/>
        <v>0</v>
      </c>
      <c r="P327" s="14">
        <f t="shared" si="88"/>
        <v>0</v>
      </c>
      <c r="Q327" s="31"/>
      <c r="R327" s="14">
        <f t="shared" si="86"/>
        <v>0</v>
      </c>
      <c r="S327" s="10"/>
      <c r="T327" s="10"/>
      <c r="U327" s="10"/>
    </row>
    <row r="328" spans="1:21" x14ac:dyDescent="0.2">
      <c r="A328" s="93"/>
      <c r="B328" s="121"/>
      <c r="C328" s="76" t="s">
        <v>289</v>
      </c>
      <c r="D328" s="77">
        <v>0</v>
      </c>
      <c r="E328" s="14"/>
      <c r="F328" s="14"/>
      <c r="G328" s="14"/>
      <c r="H328" s="30">
        <f t="shared" si="72"/>
        <v>0</v>
      </c>
      <c r="I328" s="14"/>
      <c r="J328" s="14"/>
      <c r="K328" s="30">
        <f t="shared" si="83"/>
        <v>0</v>
      </c>
      <c r="L328" s="14"/>
      <c r="M328" s="14"/>
      <c r="N328" s="14"/>
      <c r="O328" s="14">
        <f t="shared" si="87"/>
        <v>0</v>
      </c>
      <c r="P328" s="14">
        <f t="shared" si="88"/>
        <v>0</v>
      </c>
      <c r="Q328" s="31"/>
      <c r="R328" s="14">
        <f t="shared" si="86"/>
        <v>0</v>
      </c>
      <c r="S328" s="10"/>
      <c r="T328" s="10"/>
      <c r="U328" s="10"/>
    </row>
    <row r="329" spans="1:21" x14ac:dyDescent="0.2">
      <c r="A329" s="93"/>
      <c r="B329" s="121"/>
      <c r="C329" s="76" t="s">
        <v>238</v>
      </c>
      <c r="D329" s="77">
        <v>1</v>
      </c>
      <c r="E329" s="14"/>
      <c r="F329" s="14"/>
      <c r="G329" s="14"/>
      <c r="H329" s="30">
        <f t="shared" si="72"/>
        <v>0</v>
      </c>
      <c r="I329" s="14"/>
      <c r="J329" s="14"/>
      <c r="K329" s="30">
        <f t="shared" si="83"/>
        <v>0</v>
      </c>
      <c r="L329" s="14"/>
      <c r="M329" s="14">
        <v>0.2</v>
      </c>
      <c r="N329" s="14">
        <v>1</v>
      </c>
      <c r="O329" s="14">
        <f t="shared" si="87"/>
        <v>1.2</v>
      </c>
      <c r="P329" s="14">
        <f t="shared" si="88"/>
        <v>1.2</v>
      </c>
      <c r="Q329" s="31"/>
      <c r="R329" s="14">
        <f t="shared" si="86"/>
        <v>1.2</v>
      </c>
      <c r="S329" s="10"/>
      <c r="T329" s="10"/>
      <c r="U329" s="10"/>
    </row>
    <row r="330" spans="1:21" x14ac:dyDescent="0.2">
      <c r="A330" s="93"/>
      <c r="B330" s="121"/>
      <c r="C330" s="76" t="s">
        <v>390</v>
      </c>
      <c r="D330" s="77">
        <v>0</v>
      </c>
      <c r="E330" s="14"/>
      <c r="F330" s="14"/>
      <c r="G330" s="14"/>
      <c r="H330" s="30">
        <f t="shared" si="72"/>
        <v>0</v>
      </c>
      <c r="I330" s="14"/>
      <c r="J330" s="14"/>
      <c r="K330" s="30">
        <f t="shared" si="83"/>
        <v>0</v>
      </c>
      <c r="L330" s="14"/>
      <c r="M330" s="14"/>
      <c r="N330" s="14"/>
      <c r="O330" s="14">
        <f t="shared" si="87"/>
        <v>0</v>
      </c>
      <c r="P330" s="14">
        <f t="shared" si="88"/>
        <v>0</v>
      </c>
      <c r="Q330" s="31"/>
      <c r="R330" s="14">
        <f t="shared" si="86"/>
        <v>0</v>
      </c>
      <c r="S330" s="10"/>
      <c r="T330" s="10"/>
      <c r="U330" s="10"/>
    </row>
    <row r="331" spans="1:21" x14ac:dyDescent="0.2">
      <c r="A331" s="93"/>
      <c r="B331" s="121"/>
      <c r="C331" s="76" t="s">
        <v>352</v>
      </c>
      <c r="D331" s="77">
        <v>12</v>
      </c>
      <c r="E331" s="14"/>
      <c r="F331" s="14"/>
      <c r="G331" s="14"/>
      <c r="H331" s="30">
        <f t="shared" si="72"/>
        <v>0</v>
      </c>
      <c r="I331" s="14">
        <v>7.2</v>
      </c>
      <c r="J331" s="14"/>
      <c r="K331" s="30">
        <f t="shared" si="83"/>
        <v>7.2</v>
      </c>
      <c r="L331" s="14">
        <v>2.0099999999999998</v>
      </c>
      <c r="M331" s="14">
        <v>10.53</v>
      </c>
      <c r="N331" s="14">
        <v>21.26</v>
      </c>
      <c r="O331" s="14">
        <f t="shared" si="87"/>
        <v>33.799999999999997</v>
      </c>
      <c r="P331" s="14">
        <f t="shared" si="88"/>
        <v>41</v>
      </c>
      <c r="Q331" s="31"/>
      <c r="R331" s="14">
        <f t="shared" si="86"/>
        <v>41</v>
      </c>
      <c r="S331" s="10"/>
      <c r="T331" s="10"/>
      <c r="U331" s="10"/>
    </row>
    <row r="332" spans="1:21" x14ac:dyDescent="0.2">
      <c r="A332" s="93"/>
      <c r="B332" s="121"/>
      <c r="C332" s="76" t="s">
        <v>336</v>
      </c>
      <c r="D332" s="77">
        <v>14</v>
      </c>
      <c r="E332" s="14"/>
      <c r="F332" s="14"/>
      <c r="G332" s="14"/>
      <c r="H332" s="30">
        <f t="shared" si="72"/>
        <v>0</v>
      </c>
      <c r="I332" s="14"/>
      <c r="J332" s="14"/>
      <c r="K332" s="30">
        <f>+SUM(H332:J332)</f>
        <v>0</v>
      </c>
      <c r="L332" s="14">
        <v>0.3</v>
      </c>
      <c r="M332" s="14">
        <v>5.34</v>
      </c>
      <c r="N332" s="14">
        <v>10.88</v>
      </c>
      <c r="O332" s="14">
        <f t="shared" si="87"/>
        <v>16.52</v>
      </c>
      <c r="P332" s="14">
        <f t="shared" si="88"/>
        <v>16.52</v>
      </c>
      <c r="Q332" s="31"/>
      <c r="R332" s="14">
        <f t="shared" si="86"/>
        <v>16.52</v>
      </c>
      <c r="S332" s="10"/>
      <c r="T332" s="10"/>
      <c r="U332" s="10"/>
    </row>
    <row r="333" spans="1:21" x14ac:dyDescent="0.2">
      <c r="A333" s="93"/>
      <c r="B333" s="121"/>
      <c r="C333" s="76" t="s">
        <v>290</v>
      </c>
      <c r="D333" s="77">
        <v>10</v>
      </c>
      <c r="E333" s="14"/>
      <c r="F333" s="14"/>
      <c r="G333" s="14"/>
      <c r="H333" s="30">
        <f t="shared" si="72"/>
        <v>0</v>
      </c>
      <c r="I333" s="14">
        <v>0.14000000000000001</v>
      </c>
      <c r="J333" s="14"/>
      <c r="K333" s="30">
        <f>+SUM(H333:J333)</f>
        <v>0.14000000000000001</v>
      </c>
      <c r="L333" s="14"/>
      <c r="M333" s="14">
        <v>0.64</v>
      </c>
      <c r="N333" s="14">
        <v>1.61</v>
      </c>
      <c r="O333" s="14">
        <f t="shared" si="87"/>
        <v>2.25</v>
      </c>
      <c r="P333" s="14">
        <f t="shared" si="88"/>
        <v>2.39</v>
      </c>
      <c r="Q333" s="31"/>
      <c r="R333" s="14">
        <f t="shared" si="86"/>
        <v>2.39</v>
      </c>
      <c r="S333" s="10"/>
      <c r="T333" s="10"/>
      <c r="U333" s="10"/>
    </row>
    <row r="334" spans="1:21" x14ac:dyDescent="0.2">
      <c r="A334" s="93"/>
      <c r="B334" s="121"/>
      <c r="C334" s="76" t="s">
        <v>250</v>
      </c>
      <c r="D334" s="77">
        <v>2</v>
      </c>
      <c r="E334" s="14"/>
      <c r="F334" s="14"/>
      <c r="G334" s="14"/>
      <c r="H334" s="30">
        <f t="shared" si="72"/>
        <v>0</v>
      </c>
      <c r="I334" s="14"/>
      <c r="J334" s="14">
        <v>0.6</v>
      </c>
      <c r="K334" s="30">
        <f>+SUM(H334:J334)</f>
        <v>0.6</v>
      </c>
      <c r="L334" s="14"/>
      <c r="M334" s="14">
        <v>0.1</v>
      </c>
      <c r="N334" s="14">
        <v>0.85</v>
      </c>
      <c r="O334" s="14">
        <f t="shared" si="87"/>
        <v>0.95</v>
      </c>
      <c r="P334" s="14">
        <f t="shared" si="88"/>
        <v>1.5499999999999998</v>
      </c>
      <c r="Q334" s="31"/>
      <c r="R334" s="14">
        <f t="shared" si="86"/>
        <v>1.5499999999999998</v>
      </c>
      <c r="S334" s="10"/>
      <c r="T334" s="10"/>
      <c r="U334" s="10"/>
    </row>
    <row r="335" spans="1:21" x14ac:dyDescent="0.2">
      <c r="A335" s="93"/>
      <c r="B335" s="121"/>
      <c r="C335" s="76" t="s">
        <v>391</v>
      </c>
      <c r="D335" s="77">
        <v>0</v>
      </c>
      <c r="E335" s="14"/>
      <c r="F335" s="14"/>
      <c r="G335" s="14"/>
      <c r="H335" s="30">
        <f t="shared" si="72"/>
        <v>0</v>
      </c>
      <c r="I335" s="14"/>
      <c r="J335" s="14"/>
      <c r="K335" s="30"/>
      <c r="L335" s="14"/>
      <c r="M335" s="14"/>
      <c r="N335" s="14"/>
      <c r="O335" s="14">
        <f t="shared" si="87"/>
        <v>0</v>
      </c>
      <c r="P335" s="14">
        <f t="shared" si="88"/>
        <v>0</v>
      </c>
      <c r="Q335" s="31"/>
      <c r="R335" s="14">
        <f t="shared" si="86"/>
        <v>0</v>
      </c>
      <c r="S335" s="10"/>
      <c r="T335" s="10"/>
      <c r="U335" s="10"/>
    </row>
    <row r="336" spans="1:21" x14ac:dyDescent="0.2">
      <c r="A336" s="93"/>
      <c r="B336" s="121"/>
      <c r="C336" s="76" t="s">
        <v>240</v>
      </c>
      <c r="D336" s="77">
        <v>35</v>
      </c>
      <c r="E336" s="14">
        <v>0.1</v>
      </c>
      <c r="F336" s="14"/>
      <c r="G336" s="14"/>
      <c r="H336" s="30">
        <f t="shared" si="72"/>
        <v>0.1</v>
      </c>
      <c r="I336" s="14">
        <v>0.38</v>
      </c>
      <c r="J336" s="14"/>
      <c r="K336" s="30">
        <f t="shared" si="83"/>
        <v>0.48</v>
      </c>
      <c r="L336" s="14">
        <v>0.4</v>
      </c>
      <c r="M336" s="14">
        <v>5.58</v>
      </c>
      <c r="N336" s="14">
        <v>18.670000000000002</v>
      </c>
      <c r="O336" s="14">
        <f t="shared" si="87"/>
        <v>24.650000000000002</v>
      </c>
      <c r="P336" s="14">
        <f t="shared" si="88"/>
        <v>25.130000000000003</v>
      </c>
      <c r="Q336" s="31"/>
      <c r="R336" s="14">
        <f t="shared" si="86"/>
        <v>25.130000000000003</v>
      </c>
      <c r="S336" s="10"/>
      <c r="T336" s="10"/>
      <c r="U336" s="10"/>
    </row>
    <row r="337" spans="1:21" x14ac:dyDescent="0.2">
      <c r="A337" s="93"/>
      <c r="B337" s="121"/>
      <c r="C337" s="76" t="s">
        <v>261</v>
      </c>
      <c r="D337" s="77">
        <v>1</v>
      </c>
      <c r="E337" s="14"/>
      <c r="F337" s="14"/>
      <c r="G337" s="14"/>
      <c r="H337" s="30">
        <f t="shared" si="72"/>
        <v>0</v>
      </c>
      <c r="I337" s="14"/>
      <c r="J337" s="14"/>
      <c r="K337" s="30">
        <f t="shared" si="83"/>
        <v>0</v>
      </c>
      <c r="L337" s="14"/>
      <c r="M337" s="14"/>
      <c r="N337" s="14">
        <v>4</v>
      </c>
      <c r="O337" s="14">
        <f>+SUM(L337:N337)</f>
        <v>4</v>
      </c>
      <c r="P337" s="14">
        <f>+SUM(K337+O337)</f>
        <v>4</v>
      </c>
      <c r="Q337" s="31"/>
      <c r="R337" s="14">
        <f t="shared" si="86"/>
        <v>4</v>
      </c>
      <c r="S337" s="10"/>
      <c r="T337" s="10"/>
      <c r="U337" s="10"/>
    </row>
    <row r="338" spans="1:21" x14ac:dyDescent="0.2">
      <c r="A338" s="93"/>
      <c r="B338" s="121"/>
      <c r="C338" s="76" t="s">
        <v>241</v>
      </c>
      <c r="D338" s="77">
        <v>6</v>
      </c>
      <c r="E338" s="14"/>
      <c r="F338" s="14"/>
      <c r="G338" s="14"/>
      <c r="H338" s="30">
        <f t="shared" si="72"/>
        <v>0</v>
      </c>
      <c r="I338" s="14">
        <v>0.05</v>
      </c>
      <c r="J338" s="14"/>
      <c r="K338" s="30">
        <f t="shared" si="83"/>
        <v>0.05</v>
      </c>
      <c r="L338" s="14"/>
      <c r="M338" s="14">
        <v>0.45</v>
      </c>
      <c r="N338" s="14">
        <v>3.36</v>
      </c>
      <c r="O338" s="14">
        <f>+SUM(L338:N338)</f>
        <v>3.81</v>
      </c>
      <c r="P338" s="14">
        <f>+SUM(K338+O338)</f>
        <v>3.86</v>
      </c>
      <c r="Q338" s="31"/>
      <c r="R338" s="14">
        <f t="shared" si="86"/>
        <v>3.86</v>
      </c>
    </row>
    <row r="339" spans="1:21" x14ac:dyDescent="0.2">
      <c r="A339" s="93"/>
      <c r="B339" s="121"/>
      <c r="C339" s="76" t="s">
        <v>570</v>
      </c>
      <c r="D339" s="77"/>
      <c r="E339" s="14"/>
      <c r="F339" s="14"/>
      <c r="G339" s="14"/>
      <c r="H339" s="30"/>
      <c r="I339" s="14"/>
      <c r="J339" s="14"/>
      <c r="K339" s="30"/>
      <c r="L339" s="14"/>
      <c r="M339" s="14"/>
      <c r="N339" s="14"/>
      <c r="O339" s="14"/>
      <c r="P339" s="14"/>
      <c r="Q339" s="31"/>
      <c r="R339" s="14"/>
    </row>
    <row r="340" spans="1:21" x14ac:dyDescent="0.2">
      <c r="A340" s="93"/>
      <c r="B340" s="121"/>
      <c r="C340" s="76" t="s">
        <v>573</v>
      </c>
      <c r="D340" s="77"/>
      <c r="E340" s="14"/>
      <c r="F340" s="14"/>
      <c r="G340" s="14"/>
      <c r="H340" s="30"/>
      <c r="I340" s="14"/>
      <c r="J340" s="14"/>
      <c r="K340" s="30"/>
      <c r="L340" s="14"/>
      <c r="M340" s="14"/>
      <c r="N340" s="14"/>
      <c r="O340" s="14"/>
      <c r="P340" s="14"/>
      <c r="Q340" s="31"/>
      <c r="R340" s="14"/>
    </row>
    <row r="341" spans="1:21" x14ac:dyDescent="0.2">
      <c r="A341" s="93"/>
      <c r="B341" s="121"/>
      <c r="C341" s="76" t="s">
        <v>574</v>
      </c>
      <c r="D341" s="77"/>
      <c r="E341" s="14"/>
      <c r="F341" s="14"/>
      <c r="G341" s="14"/>
      <c r="H341" s="30"/>
      <c r="I341" s="14"/>
      <c r="J341" s="14"/>
      <c r="K341" s="30"/>
      <c r="L341" s="14"/>
      <c r="M341" s="14"/>
      <c r="N341" s="14"/>
      <c r="O341" s="14"/>
      <c r="P341" s="14"/>
      <c r="Q341" s="31"/>
      <c r="R341" s="14"/>
    </row>
    <row r="342" spans="1:21" x14ac:dyDescent="0.2">
      <c r="A342" s="93"/>
      <c r="B342" s="122"/>
      <c r="C342" s="76" t="s">
        <v>575</v>
      </c>
      <c r="D342" s="77"/>
      <c r="E342" s="14"/>
      <c r="F342" s="14"/>
      <c r="G342" s="14"/>
      <c r="H342" s="30"/>
      <c r="I342" s="14"/>
      <c r="J342" s="14"/>
      <c r="K342" s="30"/>
      <c r="L342" s="14"/>
      <c r="M342" s="14"/>
      <c r="N342" s="14"/>
      <c r="O342" s="14"/>
      <c r="P342" s="14"/>
      <c r="Q342" s="31"/>
      <c r="R342" s="14"/>
    </row>
    <row r="343" spans="1:21" ht="15" x14ac:dyDescent="0.25">
      <c r="A343" s="230" t="s">
        <v>0</v>
      </c>
      <c r="B343" s="231"/>
      <c r="C343" s="232" t="s">
        <v>0</v>
      </c>
      <c r="D343" s="114">
        <f t="shared" ref="D343:R343" si="91">+SUM(D291:D338)</f>
        <v>300</v>
      </c>
      <c r="E343" s="115">
        <f>SUM(E291:E338)</f>
        <v>0.2</v>
      </c>
      <c r="F343" s="115">
        <f>SUM(F291:F338)</f>
        <v>0</v>
      </c>
      <c r="G343" s="115">
        <f>SUM(G291:G338)</f>
        <v>78.3</v>
      </c>
      <c r="H343" s="115">
        <f>SUM(H291:H338)</f>
        <v>78.499999999999986</v>
      </c>
      <c r="I343" s="115">
        <f t="shared" si="91"/>
        <v>100.17999999999999</v>
      </c>
      <c r="J343" s="115">
        <f t="shared" si="91"/>
        <v>0.8</v>
      </c>
      <c r="K343" s="115">
        <f t="shared" si="91"/>
        <v>179.47999999999996</v>
      </c>
      <c r="L343" s="115">
        <f t="shared" si="91"/>
        <v>3139.4700000000007</v>
      </c>
      <c r="M343" s="115">
        <f t="shared" si="91"/>
        <v>5101.7799999999988</v>
      </c>
      <c r="N343" s="115">
        <f t="shared" si="91"/>
        <v>3523.3800000000015</v>
      </c>
      <c r="O343" s="115">
        <f t="shared" si="91"/>
        <v>11764.629999999996</v>
      </c>
      <c r="P343" s="115">
        <f t="shared" si="91"/>
        <v>11944.109999999997</v>
      </c>
      <c r="Q343" s="115">
        <f t="shared" si="91"/>
        <v>26.22</v>
      </c>
      <c r="R343" s="116">
        <f t="shared" si="91"/>
        <v>11970.329999999996</v>
      </c>
    </row>
    <row r="344" spans="1:21" ht="15" x14ac:dyDescent="0.25">
      <c r="A344" s="230" t="s">
        <v>337</v>
      </c>
      <c r="B344" s="231"/>
      <c r="C344" s="232"/>
      <c r="D344" s="53">
        <f t="shared" ref="D344:R344" si="92">+SUM(D343+D290+D279+D268+D223+D190+D135+D104+D70+D31+D14+D236)</f>
        <v>5241</v>
      </c>
      <c r="E344" s="54">
        <f t="shared" si="92"/>
        <v>1514.36</v>
      </c>
      <c r="F344" s="54">
        <f t="shared" si="92"/>
        <v>1678.6999999999998</v>
      </c>
      <c r="G344" s="54">
        <f t="shared" si="92"/>
        <v>991.85999999999967</v>
      </c>
      <c r="H344" s="54">
        <f t="shared" si="92"/>
        <v>4184.920000000001</v>
      </c>
      <c r="I344" s="54">
        <f t="shared" si="92"/>
        <v>1264.1599999999999</v>
      </c>
      <c r="J344" s="54">
        <f t="shared" si="92"/>
        <v>45.79</v>
      </c>
      <c r="K344" s="54">
        <f t="shared" si="92"/>
        <v>5494.87</v>
      </c>
      <c r="L344" s="54">
        <f t="shared" si="92"/>
        <v>24159.670000000002</v>
      </c>
      <c r="M344" s="54">
        <f t="shared" si="92"/>
        <v>29554.190000000002</v>
      </c>
      <c r="N344" s="54">
        <f t="shared" si="92"/>
        <v>21853.08</v>
      </c>
      <c r="O344" s="54">
        <f t="shared" si="92"/>
        <v>75566.94</v>
      </c>
      <c r="P344" s="54">
        <f t="shared" si="92"/>
        <v>81061.81</v>
      </c>
      <c r="Q344" s="54">
        <f t="shared" si="92"/>
        <v>7000.41</v>
      </c>
      <c r="R344" s="55">
        <f t="shared" si="92"/>
        <v>88062.22</v>
      </c>
    </row>
    <row r="345" spans="1:21" s="18" customFormat="1" x14ac:dyDescent="0.2">
      <c r="A345" s="42" t="s">
        <v>513</v>
      </c>
      <c r="B345" s="29"/>
      <c r="C345"/>
      <c r="D345" s="6"/>
      <c r="E345" s="5"/>
      <c r="F345"/>
      <c r="G345"/>
      <c r="H345"/>
      <c r="I345"/>
      <c r="J345"/>
      <c r="K345"/>
      <c r="L345"/>
      <c r="M345"/>
      <c r="N345"/>
      <c r="O345"/>
      <c r="P345"/>
      <c r="Q345" s="21"/>
      <c r="R345" s="21"/>
      <c r="S345" s="21"/>
      <c r="T345" s="21"/>
    </row>
    <row r="346" spans="1:21" s="18" customFormat="1" x14ac:dyDescent="0.2">
      <c r="A346" s="42"/>
      <c r="B346" s="29"/>
      <c r="C346"/>
      <c r="D346" s="6"/>
      <c r="E346" s="5"/>
      <c r="F346"/>
      <c r="G346"/>
      <c r="H346"/>
      <c r="I346"/>
      <c r="J346"/>
      <c r="K346"/>
      <c r="L346"/>
      <c r="M346"/>
      <c r="N346"/>
      <c r="O346"/>
      <c r="P346"/>
      <c r="Q346" s="21"/>
      <c r="R346" s="21"/>
      <c r="S346" s="21"/>
      <c r="T346" s="21"/>
    </row>
    <row r="347" spans="1:21" s="18" customFormat="1" x14ac:dyDescent="0.2">
      <c r="A347" s="42"/>
      <c r="B347" s="29"/>
      <c r="C347"/>
      <c r="D347" s="6"/>
      <c r="E347" s="5"/>
      <c r="F347"/>
      <c r="G347"/>
      <c r="H347"/>
      <c r="I347"/>
      <c r="J347"/>
      <c r="K347"/>
      <c r="L347"/>
      <c r="M347"/>
      <c r="N347"/>
      <c r="O347"/>
      <c r="P347"/>
      <c r="Q347" s="21"/>
      <c r="R347" s="21"/>
      <c r="S347" s="21"/>
      <c r="T347" s="21"/>
    </row>
    <row r="348" spans="1:21" s="18" customFormat="1" x14ac:dyDescent="0.2">
      <c r="A348" s="29"/>
      <c r="B348" s="29"/>
      <c r="C348"/>
      <c r="D348" s="6"/>
      <c r="E348" s="5"/>
      <c r="F348"/>
      <c r="G348"/>
      <c r="H348"/>
      <c r="I348"/>
      <c r="J348"/>
      <c r="K348"/>
      <c r="L348"/>
      <c r="M348"/>
      <c r="N348"/>
      <c r="O348"/>
      <c r="P348"/>
      <c r="Q348" s="21"/>
      <c r="R348" s="21"/>
      <c r="S348" s="21"/>
      <c r="T348" s="21"/>
    </row>
    <row r="349" spans="1:21" s="18" customForma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  <c r="P349"/>
      <c r="Q349" s="21"/>
      <c r="R349" s="21"/>
      <c r="S349" s="21"/>
      <c r="T349" s="21"/>
    </row>
    <row r="350" spans="1:21" s="18" customFormat="1" x14ac:dyDescent="0.2">
      <c r="A350" s="3"/>
      <c r="B350" s="37" t="s">
        <v>474</v>
      </c>
      <c r="C350"/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  <c r="P350"/>
      <c r="Q350" s="21"/>
      <c r="R350" s="21"/>
      <c r="S350" s="21"/>
      <c r="T350" s="21"/>
    </row>
    <row r="351" spans="1:21" s="18" customFormat="1" x14ac:dyDescent="0.2">
      <c r="A351" s="3"/>
      <c r="B351" s="37" t="s">
        <v>455</v>
      </c>
      <c r="C351"/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  <c r="P351"/>
      <c r="Q351" s="21"/>
      <c r="R351" s="21"/>
      <c r="S351" s="21"/>
      <c r="T351" s="21"/>
    </row>
    <row r="352" spans="1:21" s="18" customFormat="1" x14ac:dyDescent="0.2">
      <c r="A352" s="3"/>
      <c r="B352" s="37" t="s">
        <v>457</v>
      </c>
      <c r="C352"/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  <c r="P352"/>
      <c r="Q352" s="21"/>
      <c r="R352" s="21"/>
      <c r="S352" s="21"/>
      <c r="T352" s="21"/>
    </row>
    <row r="353" spans="1:20" s="18" customFormat="1" x14ac:dyDescent="0.2">
      <c r="A353" s="3"/>
      <c r="B353" s="37" t="s">
        <v>456</v>
      </c>
      <c r="C353"/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  <c r="P353"/>
      <c r="Q353" s="21"/>
      <c r="R353" s="21"/>
      <c r="S353" s="21"/>
      <c r="T353" s="21"/>
    </row>
    <row r="354" spans="1:20" s="18" customFormat="1" x14ac:dyDescent="0.2">
      <c r="A354" s="3"/>
      <c r="B354" s="37" t="s">
        <v>458</v>
      </c>
      <c r="C354"/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/>
      <c r="Q354" s="21"/>
      <c r="R354" s="21"/>
      <c r="S354" s="21"/>
      <c r="T354" s="21"/>
    </row>
    <row r="355" spans="1:20" s="18" customFormat="1" x14ac:dyDescent="0.2">
      <c r="A355" s="3"/>
      <c r="B355" s="37" t="s">
        <v>459</v>
      </c>
      <c r="C355"/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/>
      <c r="Q355" s="21"/>
      <c r="R355" s="21"/>
      <c r="S355" s="21"/>
      <c r="T355" s="21"/>
    </row>
    <row r="356" spans="1:20" x14ac:dyDescent="0.2">
      <c r="L356" s="9"/>
    </row>
    <row r="357" spans="1:20" x14ac:dyDescent="0.2">
      <c r="L357" s="9"/>
    </row>
    <row r="358" spans="1:20" x14ac:dyDescent="0.2">
      <c r="L358" s="9"/>
    </row>
    <row r="359" spans="1:20" x14ac:dyDescent="0.2">
      <c r="L359" s="9"/>
    </row>
    <row r="360" spans="1:20" x14ac:dyDescent="0.2">
      <c r="L360" s="9"/>
    </row>
    <row r="361" spans="1:20" x14ac:dyDescent="0.2">
      <c r="L361" s="9"/>
    </row>
    <row r="362" spans="1:20" x14ac:dyDescent="0.2">
      <c r="L362" s="9"/>
    </row>
    <row r="363" spans="1:20" x14ac:dyDescent="0.2">
      <c r="L363" s="9"/>
    </row>
    <row r="364" spans="1:20" x14ac:dyDescent="0.2">
      <c r="L364" s="9"/>
    </row>
    <row r="365" spans="1:20" x14ac:dyDescent="0.2">
      <c r="L365" s="9"/>
    </row>
    <row r="366" spans="1:20" x14ac:dyDescent="0.2">
      <c r="L366" s="9"/>
    </row>
    <row r="367" spans="1:20" x14ac:dyDescent="0.2">
      <c r="L367" s="9"/>
    </row>
    <row r="368" spans="1:20" x14ac:dyDescent="0.2">
      <c r="L368" s="9"/>
    </row>
    <row r="369" spans="12:12" x14ac:dyDescent="0.2">
      <c r="L369" s="9"/>
    </row>
    <row r="370" spans="12:12" x14ac:dyDescent="0.2">
      <c r="L370" s="9"/>
    </row>
    <row r="371" spans="12:12" x14ac:dyDescent="0.2">
      <c r="L371" s="9"/>
    </row>
    <row r="372" spans="12:12" x14ac:dyDescent="0.2">
      <c r="L372" s="9"/>
    </row>
    <row r="373" spans="12:12" x14ac:dyDescent="0.2">
      <c r="L373" s="9"/>
    </row>
    <row r="374" spans="12:12" x14ac:dyDescent="0.2">
      <c r="L374" s="9"/>
    </row>
    <row r="375" spans="12:12" x14ac:dyDescent="0.2">
      <c r="L375" s="9"/>
    </row>
    <row r="376" spans="12:12" x14ac:dyDescent="0.2">
      <c r="L376" s="9"/>
    </row>
    <row r="377" spans="12:12" x14ac:dyDescent="0.2">
      <c r="L377" s="9"/>
    </row>
    <row r="378" spans="12:12" x14ac:dyDescent="0.2">
      <c r="L378" s="9"/>
    </row>
    <row r="379" spans="12:12" x14ac:dyDescent="0.2">
      <c r="L379" s="9"/>
    </row>
    <row r="380" spans="12:12" x14ac:dyDescent="0.2">
      <c r="L380" s="9"/>
    </row>
    <row r="381" spans="12:12" x14ac:dyDescent="0.2">
      <c r="L381" s="9"/>
    </row>
    <row r="382" spans="12:12" x14ac:dyDescent="0.2">
      <c r="L382" s="9"/>
    </row>
    <row r="383" spans="12:12" x14ac:dyDescent="0.2">
      <c r="L383" s="9"/>
    </row>
    <row r="384" spans="12:12" x14ac:dyDescent="0.2">
      <c r="L384" s="9"/>
    </row>
    <row r="385" spans="12:12" x14ac:dyDescent="0.2">
      <c r="L385" s="9"/>
    </row>
    <row r="386" spans="12:12" x14ac:dyDescent="0.2">
      <c r="L386" s="9"/>
    </row>
    <row r="387" spans="12:12" x14ac:dyDescent="0.2">
      <c r="L387" s="9"/>
    </row>
    <row r="388" spans="12:12" x14ac:dyDescent="0.2">
      <c r="L388" s="9"/>
    </row>
    <row r="389" spans="12:12" x14ac:dyDescent="0.2">
      <c r="L389" s="9"/>
    </row>
    <row r="390" spans="12:12" x14ac:dyDescent="0.2">
      <c r="L390" s="9"/>
    </row>
    <row r="391" spans="12:12" x14ac:dyDescent="0.2">
      <c r="L391" s="9"/>
    </row>
    <row r="392" spans="12:12" x14ac:dyDescent="0.2">
      <c r="L392" s="9"/>
    </row>
    <row r="393" spans="12:12" x14ac:dyDescent="0.2">
      <c r="L393" s="9"/>
    </row>
    <row r="394" spans="12:12" x14ac:dyDescent="0.2">
      <c r="L394" s="9"/>
    </row>
    <row r="395" spans="12:12" x14ac:dyDescent="0.2">
      <c r="L395" s="9"/>
    </row>
    <row r="396" spans="12:12" x14ac:dyDescent="0.2">
      <c r="L396" s="9"/>
    </row>
    <row r="397" spans="12:12" x14ac:dyDescent="0.2">
      <c r="L397" s="9"/>
    </row>
    <row r="398" spans="12:12" x14ac:dyDescent="0.2">
      <c r="L398" s="9"/>
    </row>
    <row r="399" spans="12:12" x14ac:dyDescent="0.2">
      <c r="L399" s="9"/>
    </row>
    <row r="400" spans="12:12" x14ac:dyDescent="0.2">
      <c r="L400" s="9"/>
    </row>
    <row r="401" spans="12:12" x14ac:dyDescent="0.2">
      <c r="L401" s="9"/>
    </row>
    <row r="402" spans="12:12" x14ac:dyDescent="0.2">
      <c r="L402" s="9"/>
    </row>
    <row r="403" spans="12:12" x14ac:dyDescent="0.2">
      <c r="L403" s="9"/>
    </row>
    <row r="404" spans="12:12" x14ac:dyDescent="0.2">
      <c r="L404" s="9"/>
    </row>
    <row r="405" spans="12:12" x14ac:dyDescent="0.2">
      <c r="L405" s="9"/>
    </row>
    <row r="406" spans="12:12" x14ac:dyDescent="0.2">
      <c r="L406" s="9"/>
    </row>
    <row r="407" spans="12:12" x14ac:dyDescent="0.2">
      <c r="L407" s="9"/>
    </row>
    <row r="408" spans="12:12" x14ac:dyDescent="0.2">
      <c r="L408" s="9"/>
    </row>
    <row r="409" spans="12:12" x14ac:dyDescent="0.2">
      <c r="L409" s="9"/>
    </row>
    <row r="410" spans="12:12" x14ac:dyDescent="0.2">
      <c r="L410" s="9"/>
    </row>
    <row r="411" spans="12:12" x14ac:dyDescent="0.2">
      <c r="L411" s="9"/>
    </row>
    <row r="412" spans="12:12" x14ac:dyDescent="0.2">
      <c r="L412" s="9"/>
    </row>
    <row r="413" spans="12:12" x14ac:dyDescent="0.2">
      <c r="L413" s="9"/>
    </row>
    <row r="414" spans="12:12" x14ac:dyDescent="0.2">
      <c r="L414" s="9"/>
    </row>
    <row r="415" spans="12:12" x14ac:dyDescent="0.2">
      <c r="L415" s="9"/>
    </row>
    <row r="416" spans="12:12" x14ac:dyDescent="0.2">
      <c r="L416" s="9"/>
    </row>
    <row r="417" spans="12:12" x14ac:dyDescent="0.2">
      <c r="L417" s="9"/>
    </row>
    <row r="418" spans="12:12" x14ac:dyDescent="0.2">
      <c r="L418" s="9"/>
    </row>
    <row r="419" spans="12:12" x14ac:dyDescent="0.2">
      <c r="L419" s="9"/>
    </row>
    <row r="420" spans="12:12" x14ac:dyDescent="0.2">
      <c r="L420" s="9"/>
    </row>
    <row r="421" spans="12:12" x14ac:dyDescent="0.2">
      <c r="L421" s="9"/>
    </row>
    <row r="422" spans="12:12" x14ac:dyDescent="0.2">
      <c r="L422" s="9"/>
    </row>
    <row r="423" spans="12:12" x14ac:dyDescent="0.2">
      <c r="L423" s="9"/>
    </row>
    <row r="424" spans="12:12" x14ac:dyDescent="0.2">
      <c r="L424" s="9"/>
    </row>
    <row r="425" spans="12:12" x14ac:dyDescent="0.2">
      <c r="L425" s="9"/>
    </row>
    <row r="426" spans="12:12" x14ac:dyDescent="0.2">
      <c r="L426" s="9"/>
    </row>
    <row r="427" spans="12:12" x14ac:dyDescent="0.2">
      <c r="L427" s="9"/>
    </row>
    <row r="428" spans="12:12" x14ac:dyDescent="0.2">
      <c r="L428" s="9"/>
    </row>
    <row r="429" spans="12:12" x14ac:dyDescent="0.2">
      <c r="L429" s="9"/>
    </row>
    <row r="430" spans="12:12" x14ac:dyDescent="0.2">
      <c r="L430" s="9"/>
    </row>
    <row r="431" spans="12:12" x14ac:dyDescent="0.2">
      <c r="L431" s="9"/>
    </row>
    <row r="432" spans="12:12" x14ac:dyDescent="0.2">
      <c r="L432" s="9"/>
    </row>
    <row r="433" spans="12:12" x14ac:dyDescent="0.2">
      <c r="L433" s="9"/>
    </row>
    <row r="434" spans="12:12" x14ac:dyDescent="0.2">
      <c r="L434" s="9"/>
    </row>
    <row r="435" spans="12:12" x14ac:dyDescent="0.2">
      <c r="L435" s="9"/>
    </row>
    <row r="436" spans="12:12" x14ac:dyDescent="0.2">
      <c r="L436" s="9"/>
    </row>
    <row r="437" spans="12:12" x14ac:dyDescent="0.2">
      <c r="L437" s="9"/>
    </row>
    <row r="438" spans="12:12" x14ac:dyDescent="0.2">
      <c r="L438" s="9"/>
    </row>
    <row r="439" spans="12:12" x14ac:dyDescent="0.2">
      <c r="L439" s="9"/>
    </row>
    <row r="440" spans="12:12" x14ac:dyDescent="0.2">
      <c r="L440" s="9"/>
    </row>
    <row r="441" spans="12:12" x14ac:dyDescent="0.2">
      <c r="L441" s="9"/>
    </row>
    <row r="442" spans="12:12" x14ac:dyDescent="0.2">
      <c r="L442" s="9"/>
    </row>
    <row r="443" spans="12:12" x14ac:dyDescent="0.2">
      <c r="L443" s="9"/>
    </row>
    <row r="444" spans="12:12" x14ac:dyDescent="0.2">
      <c r="L444" s="9"/>
    </row>
    <row r="445" spans="12:12" x14ac:dyDescent="0.2">
      <c r="L445" s="9"/>
    </row>
    <row r="446" spans="12:12" x14ac:dyDescent="0.2">
      <c r="L446" s="9"/>
    </row>
    <row r="447" spans="12:12" x14ac:dyDescent="0.2">
      <c r="L447" s="9"/>
    </row>
    <row r="448" spans="12:12" x14ac:dyDescent="0.2">
      <c r="L448" s="9"/>
    </row>
    <row r="449" spans="12:12" x14ac:dyDescent="0.2">
      <c r="L449" s="9"/>
    </row>
    <row r="450" spans="12:12" x14ac:dyDescent="0.2">
      <c r="L450" s="9"/>
    </row>
    <row r="451" spans="12:12" x14ac:dyDescent="0.2">
      <c r="L451" s="9"/>
    </row>
    <row r="452" spans="12:12" x14ac:dyDescent="0.2">
      <c r="L452" s="9"/>
    </row>
    <row r="453" spans="12:12" x14ac:dyDescent="0.2">
      <c r="L453" s="9"/>
    </row>
    <row r="454" spans="12:12" x14ac:dyDescent="0.2">
      <c r="L454" s="9"/>
    </row>
    <row r="455" spans="12:12" x14ac:dyDescent="0.2">
      <c r="L455" s="9"/>
    </row>
    <row r="456" spans="12:12" x14ac:dyDescent="0.2">
      <c r="L456" s="9"/>
    </row>
    <row r="457" spans="12:12" x14ac:dyDescent="0.2">
      <c r="L457" s="9"/>
    </row>
    <row r="458" spans="12:12" x14ac:dyDescent="0.2">
      <c r="L458" s="9"/>
    </row>
    <row r="459" spans="12:12" x14ac:dyDescent="0.2">
      <c r="L459" s="9"/>
    </row>
    <row r="460" spans="12:12" x14ac:dyDescent="0.2">
      <c r="L460" s="9"/>
    </row>
    <row r="461" spans="12:12" x14ac:dyDescent="0.2">
      <c r="L461" s="9"/>
    </row>
    <row r="462" spans="12:12" x14ac:dyDescent="0.2">
      <c r="L462" s="9"/>
    </row>
    <row r="463" spans="12:12" x14ac:dyDescent="0.2">
      <c r="L463" s="9"/>
    </row>
    <row r="464" spans="12:12" x14ac:dyDescent="0.2">
      <c r="L464" s="9"/>
    </row>
    <row r="465" spans="12:12" x14ac:dyDescent="0.2">
      <c r="L465" s="9"/>
    </row>
    <row r="466" spans="12:12" x14ac:dyDescent="0.2">
      <c r="L466" s="9"/>
    </row>
    <row r="467" spans="12:12" x14ac:dyDescent="0.2">
      <c r="L467" s="9"/>
    </row>
    <row r="468" spans="12:12" x14ac:dyDescent="0.2">
      <c r="L468" s="9"/>
    </row>
    <row r="469" spans="12:12" x14ac:dyDescent="0.2">
      <c r="L469" s="9"/>
    </row>
    <row r="470" spans="12:12" x14ac:dyDescent="0.2">
      <c r="L470" s="9"/>
    </row>
    <row r="471" spans="12:12" x14ac:dyDescent="0.2">
      <c r="L471" s="9"/>
    </row>
    <row r="472" spans="12:12" x14ac:dyDescent="0.2">
      <c r="L472" s="9"/>
    </row>
    <row r="473" spans="12:12" x14ac:dyDescent="0.2">
      <c r="L473" s="9"/>
    </row>
    <row r="474" spans="12:12" x14ac:dyDescent="0.2">
      <c r="L474" s="9"/>
    </row>
    <row r="475" spans="12:12" x14ac:dyDescent="0.2">
      <c r="L475" s="9"/>
    </row>
    <row r="476" spans="12:12" x14ac:dyDescent="0.2">
      <c r="L476" s="9"/>
    </row>
    <row r="477" spans="12:12" x14ac:dyDescent="0.2">
      <c r="L477" s="9"/>
    </row>
    <row r="478" spans="12:12" x14ac:dyDescent="0.2">
      <c r="L478" s="9"/>
    </row>
    <row r="479" spans="12:12" x14ac:dyDescent="0.2">
      <c r="L479" s="9"/>
    </row>
    <row r="480" spans="12:12" x14ac:dyDescent="0.2">
      <c r="L480" s="9"/>
    </row>
    <row r="481" spans="12:12" x14ac:dyDescent="0.2">
      <c r="L481" s="9"/>
    </row>
    <row r="482" spans="12:12" x14ac:dyDescent="0.2">
      <c r="L482" s="9"/>
    </row>
    <row r="483" spans="12:12" x14ac:dyDescent="0.2">
      <c r="L483" s="9"/>
    </row>
    <row r="484" spans="12:12" x14ac:dyDescent="0.2">
      <c r="L484" s="9"/>
    </row>
    <row r="485" spans="12:12" x14ac:dyDescent="0.2">
      <c r="L485" s="9"/>
    </row>
    <row r="486" spans="12:12" x14ac:dyDescent="0.2">
      <c r="L486" s="9"/>
    </row>
    <row r="487" spans="12:12" x14ac:dyDescent="0.2">
      <c r="L487" s="9"/>
    </row>
    <row r="488" spans="12:12" x14ac:dyDescent="0.2">
      <c r="L488" s="9"/>
    </row>
    <row r="489" spans="12:12" x14ac:dyDescent="0.2">
      <c r="L489" s="9"/>
    </row>
    <row r="490" spans="12:12" x14ac:dyDescent="0.2">
      <c r="L490" s="9"/>
    </row>
    <row r="491" spans="12:12" x14ac:dyDescent="0.2">
      <c r="L491" s="9"/>
    </row>
    <row r="492" spans="12:12" x14ac:dyDescent="0.2">
      <c r="L492" s="9"/>
    </row>
    <row r="493" spans="12:12" x14ac:dyDescent="0.2">
      <c r="L493" s="9"/>
    </row>
    <row r="494" spans="12:12" x14ac:dyDescent="0.2">
      <c r="L494" s="9"/>
    </row>
    <row r="495" spans="12:12" x14ac:dyDescent="0.2">
      <c r="L495" s="9"/>
    </row>
    <row r="496" spans="12:12" x14ac:dyDescent="0.2">
      <c r="L496" s="9"/>
    </row>
    <row r="497" spans="12:12" x14ac:dyDescent="0.2">
      <c r="L497" s="9"/>
    </row>
    <row r="498" spans="12:12" x14ac:dyDescent="0.2">
      <c r="L498" s="9"/>
    </row>
    <row r="499" spans="12:12" x14ac:dyDescent="0.2">
      <c r="L499" s="9"/>
    </row>
    <row r="500" spans="12:12" x14ac:dyDescent="0.2">
      <c r="L500" s="9"/>
    </row>
    <row r="501" spans="12:12" x14ac:dyDescent="0.2">
      <c r="L501" s="9"/>
    </row>
    <row r="502" spans="12:12" x14ac:dyDescent="0.2">
      <c r="L502" s="9"/>
    </row>
    <row r="503" spans="12:12" x14ac:dyDescent="0.2">
      <c r="L503" s="9"/>
    </row>
    <row r="504" spans="12:12" x14ac:dyDescent="0.2">
      <c r="L504" s="9"/>
    </row>
    <row r="505" spans="12:12" x14ac:dyDescent="0.2">
      <c r="L505" s="9"/>
    </row>
    <row r="506" spans="12:12" x14ac:dyDescent="0.2">
      <c r="L506" s="9"/>
    </row>
    <row r="507" spans="12:12" x14ac:dyDescent="0.2">
      <c r="L507" s="9"/>
    </row>
    <row r="508" spans="12:12" x14ac:dyDescent="0.2">
      <c r="L508" s="9"/>
    </row>
    <row r="509" spans="12:12" x14ac:dyDescent="0.2">
      <c r="L509" s="9"/>
    </row>
    <row r="510" spans="12:12" x14ac:dyDescent="0.2">
      <c r="L510" s="9"/>
    </row>
    <row r="511" spans="12:12" x14ac:dyDescent="0.2">
      <c r="L511" s="9"/>
    </row>
    <row r="512" spans="12:12" x14ac:dyDescent="0.2">
      <c r="L512" s="9"/>
    </row>
    <row r="513" spans="12:12" x14ac:dyDescent="0.2">
      <c r="L513" s="9"/>
    </row>
    <row r="514" spans="12:12" x14ac:dyDescent="0.2">
      <c r="L514" s="9"/>
    </row>
    <row r="515" spans="12:12" x14ac:dyDescent="0.2">
      <c r="L515" s="9"/>
    </row>
    <row r="516" spans="12:12" x14ac:dyDescent="0.2">
      <c r="L516" s="9"/>
    </row>
    <row r="517" spans="12:12" x14ac:dyDescent="0.2">
      <c r="L517" s="9"/>
    </row>
    <row r="518" spans="12:12" x14ac:dyDescent="0.2">
      <c r="L518" s="9"/>
    </row>
    <row r="519" spans="12:12" x14ac:dyDescent="0.2">
      <c r="L519" s="9"/>
    </row>
    <row r="520" spans="12:12" x14ac:dyDescent="0.2">
      <c r="L520" s="9"/>
    </row>
    <row r="521" spans="12:12" x14ac:dyDescent="0.2">
      <c r="L521" s="9"/>
    </row>
    <row r="522" spans="12:12" x14ac:dyDescent="0.2">
      <c r="L522" s="9"/>
    </row>
    <row r="523" spans="12:12" x14ac:dyDescent="0.2">
      <c r="L523" s="9"/>
    </row>
    <row r="524" spans="12:12" x14ac:dyDescent="0.2">
      <c r="L524" s="9"/>
    </row>
    <row r="525" spans="12:12" x14ac:dyDescent="0.2">
      <c r="L525" s="9"/>
    </row>
    <row r="526" spans="12:12" x14ac:dyDescent="0.2">
      <c r="L526" s="9"/>
    </row>
    <row r="527" spans="12:12" x14ac:dyDescent="0.2">
      <c r="L527" s="9"/>
    </row>
    <row r="528" spans="12:12" x14ac:dyDescent="0.2">
      <c r="L528" s="9"/>
    </row>
    <row r="529" spans="12:12" x14ac:dyDescent="0.2">
      <c r="L529" s="9"/>
    </row>
    <row r="530" spans="12:12" x14ac:dyDescent="0.2">
      <c r="L530" s="9"/>
    </row>
    <row r="531" spans="12:12" x14ac:dyDescent="0.2">
      <c r="L531" s="9"/>
    </row>
    <row r="532" spans="12:12" x14ac:dyDescent="0.2">
      <c r="L532" s="9"/>
    </row>
    <row r="533" spans="12:12" x14ac:dyDescent="0.2">
      <c r="L533" s="9"/>
    </row>
    <row r="534" spans="12:12" x14ac:dyDescent="0.2">
      <c r="L534" s="9"/>
    </row>
    <row r="535" spans="12:12" x14ac:dyDescent="0.2">
      <c r="L535" s="9"/>
    </row>
    <row r="536" spans="12:12" x14ac:dyDescent="0.2">
      <c r="L536" s="9"/>
    </row>
    <row r="537" spans="12:12" x14ac:dyDescent="0.2">
      <c r="L537" s="9"/>
    </row>
    <row r="538" spans="12:12" x14ac:dyDescent="0.2">
      <c r="L538" s="9"/>
    </row>
    <row r="539" spans="12:12" x14ac:dyDescent="0.2">
      <c r="L539" s="9"/>
    </row>
    <row r="540" spans="12:12" x14ac:dyDescent="0.2">
      <c r="L540" s="9"/>
    </row>
    <row r="541" spans="12:12" x14ac:dyDescent="0.2">
      <c r="L541" s="9"/>
    </row>
    <row r="542" spans="12:12" x14ac:dyDescent="0.2">
      <c r="L542" s="9"/>
    </row>
    <row r="543" spans="12:12" x14ac:dyDescent="0.2">
      <c r="L543" s="9"/>
    </row>
    <row r="544" spans="12:12" x14ac:dyDescent="0.2">
      <c r="L544" s="9"/>
    </row>
    <row r="545" spans="12:12" x14ac:dyDescent="0.2">
      <c r="L545" s="9"/>
    </row>
    <row r="546" spans="12:12" x14ac:dyDescent="0.2">
      <c r="L546" s="9"/>
    </row>
    <row r="547" spans="12:12" x14ac:dyDescent="0.2">
      <c r="L547" s="9"/>
    </row>
    <row r="548" spans="12:12" x14ac:dyDescent="0.2">
      <c r="L548" s="9"/>
    </row>
    <row r="549" spans="12:12" x14ac:dyDescent="0.2">
      <c r="L549" s="9"/>
    </row>
    <row r="550" spans="12:12" x14ac:dyDescent="0.2">
      <c r="L550" s="9"/>
    </row>
    <row r="551" spans="12:12" x14ac:dyDescent="0.2">
      <c r="L551" s="9"/>
    </row>
    <row r="552" spans="12:12" x14ac:dyDescent="0.2">
      <c r="L552" s="9"/>
    </row>
    <row r="553" spans="12:12" x14ac:dyDescent="0.2">
      <c r="L553" s="9"/>
    </row>
    <row r="554" spans="12:12" x14ac:dyDescent="0.2">
      <c r="L554" s="9"/>
    </row>
    <row r="555" spans="12:12" x14ac:dyDescent="0.2">
      <c r="L555" s="9"/>
    </row>
    <row r="556" spans="12:12" x14ac:dyDescent="0.2">
      <c r="L556" s="9"/>
    </row>
    <row r="557" spans="12:12" x14ac:dyDescent="0.2">
      <c r="L557" s="9"/>
    </row>
    <row r="558" spans="12:12" x14ac:dyDescent="0.2">
      <c r="L558" s="9"/>
    </row>
    <row r="559" spans="12:12" x14ac:dyDescent="0.2">
      <c r="L559" s="9"/>
    </row>
    <row r="560" spans="12:12" x14ac:dyDescent="0.2">
      <c r="L560" s="9"/>
    </row>
    <row r="561" spans="12:12" x14ac:dyDescent="0.2">
      <c r="L561" s="9"/>
    </row>
    <row r="562" spans="12:12" x14ac:dyDescent="0.2">
      <c r="L562" s="9"/>
    </row>
    <row r="563" spans="12:12" x14ac:dyDescent="0.2">
      <c r="L563" s="9"/>
    </row>
    <row r="564" spans="12:12" x14ac:dyDescent="0.2">
      <c r="L564" s="9"/>
    </row>
    <row r="565" spans="12:12" x14ac:dyDescent="0.2">
      <c r="L565" s="9"/>
    </row>
    <row r="566" spans="12:12" x14ac:dyDescent="0.2">
      <c r="L566" s="9"/>
    </row>
    <row r="567" spans="12:12" x14ac:dyDescent="0.2">
      <c r="L567" s="9"/>
    </row>
    <row r="568" spans="12:12" x14ac:dyDescent="0.2">
      <c r="L568" s="9"/>
    </row>
    <row r="569" spans="12:12" x14ac:dyDescent="0.2">
      <c r="L569" s="9"/>
    </row>
    <row r="570" spans="12:12" x14ac:dyDescent="0.2">
      <c r="L570" s="9"/>
    </row>
    <row r="571" spans="12:12" x14ac:dyDescent="0.2">
      <c r="L571" s="9"/>
    </row>
    <row r="572" spans="12:12" x14ac:dyDescent="0.2">
      <c r="L572" s="9"/>
    </row>
    <row r="573" spans="12:12" x14ac:dyDescent="0.2">
      <c r="L573" s="9"/>
    </row>
    <row r="574" spans="12:12" x14ac:dyDescent="0.2">
      <c r="L574" s="9"/>
    </row>
    <row r="575" spans="12:12" x14ac:dyDescent="0.2">
      <c r="L575" s="9"/>
    </row>
    <row r="576" spans="12:12" x14ac:dyDescent="0.2">
      <c r="L576" s="9"/>
    </row>
    <row r="577" spans="12:12" x14ac:dyDescent="0.2">
      <c r="L577" s="9"/>
    </row>
    <row r="578" spans="12:12" x14ac:dyDescent="0.2">
      <c r="L578" s="9"/>
    </row>
    <row r="579" spans="12:12" x14ac:dyDescent="0.2">
      <c r="L579" s="9"/>
    </row>
    <row r="580" spans="12:12" x14ac:dyDescent="0.2">
      <c r="L580" s="9"/>
    </row>
    <row r="581" spans="12:12" x14ac:dyDescent="0.2">
      <c r="L581" s="9"/>
    </row>
    <row r="582" spans="12:12" x14ac:dyDescent="0.2">
      <c r="L582" s="9"/>
    </row>
    <row r="583" spans="12:12" x14ac:dyDescent="0.2">
      <c r="L583" s="9"/>
    </row>
    <row r="584" spans="12:12" x14ac:dyDescent="0.2">
      <c r="L584" s="9"/>
    </row>
    <row r="585" spans="12:12" x14ac:dyDescent="0.2">
      <c r="L585" s="9"/>
    </row>
    <row r="586" spans="12:12" x14ac:dyDescent="0.2">
      <c r="L586" s="9"/>
    </row>
    <row r="587" spans="12:12" x14ac:dyDescent="0.2">
      <c r="L587" s="9"/>
    </row>
    <row r="588" spans="12:12" x14ac:dyDescent="0.2">
      <c r="L588" s="9"/>
    </row>
    <row r="589" spans="12:12" x14ac:dyDescent="0.2">
      <c r="L589" s="9"/>
    </row>
    <row r="590" spans="12:12" x14ac:dyDescent="0.2">
      <c r="L590" s="9"/>
    </row>
    <row r="591" spans="12:12" x14ac:dyDescent="0.2">
      <c r="L591" s="9"/>
    </row>
    <row r="592" spans="12:12" x14ac:dyDescent="0.2">
      <c r="L592" s="9"/>
    </row>
    <row r="593" spans="12:12" x14ac:dyDescent="0.2">
      <c r="L593" s="9"/>
    </row>
    <row r="594" spans="12:12" x14ac:dyDescent="0.2">
      <c r="L594" s="9"/>
    </row>
    <row r="595" spans="12:12" x14ac:dyDescent="0.2">
      <c r="L595" s="9"/>
    </row>
    <row r="596" spans="12:12" x14ac:dyDescent="0.2">
      <c r="L596" s="9"/>
    </row>
    <row r="597" spans="12:12" x14ac:dyDescent="0.2">
      <c r="L597" s="9"/>
    </row>
    <row r="598" spans="12:12" x14ac:dyDescent="0.2">
      <c r="L598" s="9"/>
    </row>
    <row r="599" spans="12:12" x14ac:dyDescent="0.2">
      <c r="L599" s="9"/>
    </row>
    <row r="600" spans="12:12" x14ac:dyDescent="0.2">
      <c r="L600" s="9"/>
    </row>
    <row r="601" spans="12:12" x14ac:dyDescent="0.2">
      <c r="L601" s="9"/>
    </row>
    <row r="602" spans="12:12" x14ac:dyDescent="0.2">
      <c r="L602" s="9"/>
    </row>
    <row r="603" spans="12:12" x14ac:dyDescent="0.2">
      <c r="L603" s="9"/>
    </row>
    <row r="604" spans="12:12" x14ac:dyDescent="0.2">
      <c r="L604" s="9"/>
    </row>
    <row r="605" spans="12:12" x14ac:dyDescent="0.2">
      <c r="L605" s="9"/>
    </row>
    <row r="606" spans="12:12" x14ac:dyDescent="0.2">
      <c r="L606" s="9"/>
    </row>
    <row r="607" spans="12:12" x14ac:dyDescent="0.2">
      <c r="L607" s="9"/>
    </row>
    <row r="608" spans="12:12" x14ac:dyDescent="0.2">
      <c r="L608" s="9"/>
    </row>
    <row r="609" spans="12:12" x14ac:dyDescent="0.2">
      <c r="L609" s="9"/>
    </row>
    <row r="610" spans="12:12" x14ac:dyDescent="0.2">
      <c r="L610" s="9"/>
    </row>
    <row r="611" spans="12:12" x14ac:dyDescent="0.2">
      <c r="L611" s="9"/>
    </row>
    <row r="612" spans="12:12" x14ac:dyDescent="0.2">
      <c r="L612" s="9"/>
    </row>
    <row r="613" spans="12:12" x14ac:dyDescent="0.2">
      <c r="L613" s="9"/>
    </row>
    <row r="614" spans="12:12" x14ac:dyDescent="0.2">
      <c r="L614" s="9"/>
    </row>
    <row r="615" spans="12:12" x14ac:dyDescent="0.2">
      <c r="L615" s="9"/>
    </row>
    <row r="616" spans="12:12" x14ac:dyDescent="0.2">
      <c r="L616" s="9"/>
    </row>
    <row r="617" spans="12:12" x14ac:dyDescent="0.2">
      <c r="L617" s="9"/>
    </row>
    <row r="618" spans="12:12" x14ac:dyDescent="0.2">
      <c r="L618" s="9"/>
    </row>
    <row r="619" spans="12:12" x14ac:dyDescent="0.2">
      <c r="L619" s="9"/>
    </row>
    <row r="620" spans="12:12" x14ac:dyDescent="0.2">
      <c r="L620" s="9"/>
    </row>
    <row r="621" spans="12:12" x14ac:dyDescent="0.2">
      <c r="L621" s="9"/>
    </row>
    <row r="622" spans="12:12" x14ac:dyDescent="0.2">
      <c r="L622" s="9"/>
    </row>
    <row r="623" spans="12:12" x14ac:dyDescent="0.2">
      <c r="L623" s="9"/>
    </row>
    <row r="624" spans="12:12" x14ac:dyDescent="0.2">
      <c r="L624" s="9"/>
    </row>
    <row r="625" spans="12:12" x14ac:dyDescent="0.2">
      <c r="L625" s="9"/>
    </row>
    <row r="626" spans="12:12" x14ac:dyDescent="0.2">
      <c r="L626" s="9"/>
    </row>
    <row r="627" spans="12:12" x14ac:dyDescent="0.2">
      <c r="L627" s="9"/>
    </row>
    <row r="628" spans="12:12" x14ac:dyDescent="0.2">
      <c r="L628" s="9"/>
    </row>
    <row r="629" spans="12:12" x14ac:dyDescent="0.2">
      <c r="L629" s="9"/>
    </row>
    <row r="630" spans="12:12" x14ac:dyDescent="0.2">
      <c r="L630" s="9"/>
    </row>
    <row r="631" spans="12:12" x14ac:dyDescent="0.2">
      <c r="L631" s="9"/>
    </row>
    <row r="632" spans="12:12" x14ac:dyDescent="0.2">
      <c r="L632" s="9"/>
    </row>
    <row r="633" spans="12:12" x14ac:dyDescent="0.2">
      <c r="L633" s="9"/>
    </row>
    <row r="634" spans="12:12" x14ac:dyDescent="0.2">
      <c r="L634" s="9"/>
    </row>
    <row r="635" spans="12:12" x14ac:dyDescent="0.2">
      <c r="L635" s="9"/>
    </row>
    <row r="636" spans="12:12" x14ac:dyDescent="0.2">
      <c r="L636" s="9"/>
    </row>
    <row r="637" spans="12:12" x14ac:dyDescent="0.2">
      <c r="L637" s="9"/>
    </row>
    <row r="638" spans="12:12" x14ac:dyDescent="0.2">
      <c r="L638" s="9"/>
    </row>
    <row r="639" spans="12:12" x14ac:dyDescent="0.2">
      <c r="L639" s="9"/>
    </row>
    <row r="640" spans="12:12" x14ac:dyDescent="0.2">
      <c r="L640" s="9"/>
    </row>
    <row r="641" spans="12:12" x14ac:dyDescent="0.2">
      <c r="L641" s="9"/>
    </row>
    <row r="642" spans="12:12" x14ac:dyDescent="0.2">
      <c r="L642" s="9"/>
    </row>
    <row r="643" spans="12:12" x14ac:dyDescent="0.2">
      <c r="L643" s="9"/>
    </row>
    <row r="644" spans="12:12" x14ac:dyDescent="0.2">
      <c r="L644" s="9"/>
    </row>
    <row r="645" spans="12:12" x14ac:dyDescent="0.2">
      <c r="L645" s="9"/>
    </row>
    <row r="646" spans="12:12" x14ac:dyDescent="0.2">
      <c r="L646" s="9"/>
    </row>
    <row r="647" spans="12:12" x14ac:dyDescent="0.2">
      <c r="L647" s="9"/>
    </row>
    <row r="648" spans="12:12" x14ac:dyDescent="0.2">
      <c r="L648" s="9"/>
    </row>
    <row r="649" spans="12:12" x14ac:dyDescent="0.2">
      <c r="L649" s="9"/>
    </row>
    <row r="650" spans="12:12" x14ac:dyDescent="0.2">
      <c r="L650" s="9"/>
    </row>
    <row r="651" spans="12:12" x14ac:dyDescent="0.2">
      <c r="L651" s="9"/>
    </row>
    <row r="652" spans="12:12" x14ac:dyDescent="0.2">
      <c r="L652" s="9"/>
    </row>
    <row r="653" spans="12:12" x14ac:dyDescent="0.2">
      <c r="L653" s="9"/>
    </row>
    <row r="654" spans="12:12" x14ac:dyDescent="0.2">
      <c r="L654" s="9"/>
    </row>
    <row r="655" spans="12:12" x14ac:dyDescent="0.2">
      <c r="L655" s="9"/>
    </row>
    <row r="656" spans="12:12" x14ac:dyDescent="0.2">
      <c r="L656" s="9"/>
    </row>
    <row r="657" spans="12:12" x14ac:dyDescent="0.2">
      <c r="L657" s="9"/>
    </row>
    <row r="658" spans="12:12" x14ac:dyDescent="0.2">
      <c r="L658" s="9"/>
    </row>
    <row r="659" spans="12:12" x14ac:dyDescent="0.2">
      <c r="L659" s="9"/>
    </row>
    <row r="660" spans="12:12" x14ac:dyDescent="0.2">
      <c r="L660" s="9"/>
    </row>
    <row r="661" spans="12:12" x14ac:dyDescent="0.2">
      <c r="L661" s="9"/>
    </row>
    <row r="662" spans="12:12" x14ac:dyDescent="0.2">
      <c r="L662" s="9"/>
    </row>
    <row r="663" spans="12:12" x14ac:dyDescent="0.2">
      <c r="L663" s="9"/>
    </row>
    <row r="664" spans="12:12" x14ac:dyDescent="0.2">
      <c r="L664" s="9"/>
    </row>
    <row r="665" spans="12:12" x14ac:dyDescent="0.2">
      <c r="L665" s="9"/>
    </row>
    <row r="666" spans="12:12" x14ac:dyDescent="0.2">
      <c r="L666" s="9"/>
    </row>
    <row r="667" spans="12:12" x14ac:dyDescent="0.2">
      <c r="L667" s="9"/>
    </row>
    <row r="668" spans="12:12" x14ac:dyDescent="0.2">
      <c r="L668" s="9"/>
    </row>
    <row r="669" spans="12:12" x14ac:dyDescent="0.2">
      <c r="L669" s="9"/>
    </row>
    <row r="670" spans="12:12" x14ac:dyDescent="0.2">
      <c r="L670" s="9"/>
    </row>
    <row r="671" spans="12:12" x14ac:dyDescent="0.2">
      <c r="L671" s="9"/>
    </row>
    <row r="672" spans="12:12" x14ac:dyDescent="0.2">
      <c r="L672" s="9"/>
    </row>
    <row r="673" spans="12:12" x14ac:dyDescent="0.2">
      <c r="L673" s="9"/>
    </row>
    <row r="674" spans="12:12" x14ac:dyDescent="0.2">
      <c r="L674" s="9"/>
    </row>
    <row r="675" spans="12:12" x14ac:dyDescent="0.2">
      <c r="L675" s="9"/>
    </row>
    <row r="676" spans="12:12" x14ac:dyDescent="0.2">
      <c r="L676" s="9"/>
    </row>
    <row r="677" spans="12:12" x14ac:dyDescent="0.2">
      <c r="L677" s="9"/>
    </row>
    <row r="678" spans="12:12" x14ac:dyDescent="0.2">
      <c r="L678" s="9"/>
    </row>
    <row r="679" spans="12:12" x14ac:dyDescent="0.2">
      <c r="L679" s="9"/>
    </row>
    <row r="680" spans="12:12" x14ac:dyDescent="0.2">
      <c r="L680" s="9"/>
    </row>
    <row r="681" spans="12:12" x14ac:dyDescent="0.2">
      <c r="L681" s="9"/>
    </row>
    <row r="682" spans="12:12" x14ac:dyDescent="0.2">
      <c r="L682" s="9"/>
    </row>
    <row r="683" spans="12:12" x14ac:dyDescent="0.2">
      <c r="L683" s="9"/>
    </row>
    <row r="684" spans="12:12" x14ac:dyDescent="0.2">
      <c r="L684" s="9"/>
    </row>
    <row r="685" spans="12:12" x14ac:dyDescent="0.2">
      <c r="L685" s="9"/>
    </row>
    <row r="686" spans="12:12" x14ac:dyDescent="0.2">
      <c r="L686" s="9"/>
    </row>
    <row r="687" spans="12:12" x14ac:dyDescent="0.2">
      <c r="L687" s="9"/>
    </row>
    <row r="688" spans="12:12" x14ac:dyDescent="0.2">
      <c r="L688" s="9"/>
    </row>
    <row r="689" spans="12:12" x14ac:dyDescent="0.2">
      <c r="L689" s="9"/>
    </row>
    <row r="690" spans="12:12" x14ac:dyDescent="0.2">
      <c r="L690" s="9"/>
    </row>
    <row r="691" spans="12:12" x14ac:dyDescent="0.2">
      <c r="L691" s="9"/>
    </row>
    <row r="692" spans="12:12" x14ac:dyDescent="0.2">
      <c r="L692" s="9"/>
    </row>
    <row r="693" spans="12:12" x14ac:dyDescent="0.2">
      <c r="L693" s="9"/>
    </row>
    <row r="694" spans="12:12" x14ac:dyDescent="0.2">
      <c r="L694" s="9"/>
    </row>
    <row r="695" spans="12:12" x14ac:dyDescent="0.2">
      <c r="L695" s="9"/>
    </row>
    <row r="696" spans="12:12" x14ac:dyDescent="0.2">
      <c r="L696" s="9"/>
    </row>
    <row r="697" spans="12:12" x14ac:dyDescent="0.2">
      <c r="L697" s="9"/>
    </row>
    <row r="698" spans="12:12" x14ac:dyDescent="0.2">
      <c r="L698" s="9"/>
    </row>
    <row r="699" spans="12:12" x14ac:dyDescent="0.2">
      <c r="L699" s="9"/>
    </row>
    <row r="700" spans="12:12" x14ac:dyDescent="0.2">
      <c r="L700" s="9"/>
    </row>
    <row r="701" spans="12:12" x14ac:dyDescent="0.2">
      <c r="L701" s="9"/>
    </row>
    <row r="702" spans="12:12" x14ac:dyDescent="0.2">
      <c r="L702" s="9"/>
    </row>
    <row r="703" spans="12:12" x14ac:dyDescent="0.2">
      <c r="L703" s="9"/>
    </row>
    <row r="704" spans="12:12" x14ac:dyDescent="0.2">
      <c r="L704" s="9"/>
    </row>
    <row r="705" spans="12:12" x14ac:dyDescent="0.2">
      <c r="L705" s="9"/>
    </row>
    <row r="706" spans="12:12" x14ac:dyDescent="0.2">
      <c r="L706" s="9"/>
    </row>
    <row r="707" spans="12:12" x14ac:dyDescent="0.2">
      <c r="L707" s="9"/>
    </row>
    <row r="708" spans="12:12" x14ac:dyDescent="0.2">
      <c r="L708" s="9"/>
    </row>
    <row r="709" spans="12:12" x14ac:dyDescent="0.2">
      <c r="L709" s="9"/>
    </row>
    <row r="710" spans="12:12" x14ac:dyDescent="0.2">
      <c r="L710" s="9"/>
    </row>
    <row r="711" spans="12:12" x14ac:dyDescent="0.2">
      <c r="L711" s="9"/>
    </row>
    <row r="712" spans="12:12" x14ac:dyDescent="0.2">
      <c r="L712" s="9"/>
    </row>
    <row r="713" spans="12:12" x14ac:dyDescent="0.2">
      <c r="L713" s="9"/>
    </row>
    <row r="714" spans="12:12" x14ac:dyDescent="0.2">
      <c r="L714" s="9"/>
    </row>
    <row r="715" spans="12:12" x14ac:dyDescent="0.2">
      <c r="L715" s="9"/>
    </row>
    <row r="716" spans="12:12" x14ac:dyDescent="0.2">
      <c r="L716" s="9"/>
    </row>
    <row r="717" spans="12:12" x14ac:dyDescent="0.2">
      <c r="L717" s="9"/>
    </row>
    <row r="718" spans="12:12" x14ac:dyDescent="0.2">
      <c r="L718" s="9"/>
    </row>
    <row r="719" spans="12:12" x14ac:dyDescent="0.2">
      <c r="L719" s="9"/>
    </row>
    <row r="720" spans="12:12" x14ac:dyDescent="0.2">
      <c r="L720" s="9"/>
    </row>
    <row r="721" spans="12:12" x14ac:dyDescent="0.2">
      <c r="L721" s="9"/>
    </row>
    <row r="722" spans="12:12" x14ac:dyDescent="0.2">
      <c r="L722" s="9"/>
    </row>
    <row r="723" spans="12:12" x14ac:dyDescent="0.2">
      <c r="L723" s="9"/>
    </row>
    <row r="724" spans="12:12" x14ac:dyDescent="0.2">
      <c r="L724" s="9"/>
    </row>
    <row r="725" spans="12:12" x14ac:dyDescent="0.2">
      <c r="L725" s="9"/>
    </row>
    <row r="726" spans="12:12" x14ac:dyDescent="0.2">
      <c r="L726" s="9"/>
    </row>
    <row r="727" spans="12:12" x14ac:dyDescent="0.2">
      <c r="L727" s="9"/>
    </row>
    <row r="728" spans="12:12" x14ac:dyDescent="0.2">
      <c r="L728" s="9"/>
    </row>
    <row r="729" spans="12:12" x14ac:dyDescent="0.2">
      <c r="L729" s="9"/>
    </row>
    <row r="730" spans="12:12" x14ac:dyDescent="0.2">
      <c r="L730" s="9"/>
    </row>
    <row r="731" spans="12:12" x14ac:dyDescent="0.2">
      <c r="L731" s="9"/>
    </row>
    <row r="732" spans="12:12" x14ac:dyDescent="0.2">
      <c r="L732" s="9"/>
    </row>
    <row r="733" spans="12:12" x14ac:dyDescent="0.2">
      <c r="L733" s="9"/>
    </row>
    <row r="734" spans="12:12" x14ac:dyDescent="0.2">
      <c r="L734" s="9"/>
    </row>
    <row r="735" spans="12:12" x14ac:dyDescent="0.2">
      <c r="L735" s="9"/>
    </row>
    <row r="736" spans="12:12" x14ac:dyDescent="0.2">
      <c r="L736" s="9"/>
    </row>
    <row r="737" spans="12:12" x14ac:dyDescent="0.2">
      <c r="L737" s="9"/>
    </row>
    <row r="738" spans="12:12" x14ac:dyDescent="0.2">
      <c r="L738" s="9"/>
    </row>
    <row r="739" spans="12:12" x14ac:dyDescent="0.2">
      <c r="L739" s="9"/>
    </row>
    <row r="740" spans="12:12" x14ac:dyDescent="0.2">
      <c r="L740" s="9"/>
    </row>
    <row r="741" spans="12:12" x14ac:dyDescent="0.2">
      <c r="L741" s="9"/>
    </row>
    <row r="742" spans="12:12" x14ac:dyDescent="0.2">
      <c r="L742" s="9"/>
    </row>
    <row r="743" spans="12:12" x14ac:dyDescent="0.2">
      <c r="L743" s="9"/>
    </row>
    <row r="744" spans="12:12" x14ac:dyDescent="0.2">
      <c r="L744" s="9"/>
    </row>
    <row r="745" spans="12:12" x14ac:dyDescent="0.2">
      <c r="L745" s="9"/>
    </row>
    <row r="746" spans="12:12" x14ac:dyDescent="0.2">
      <c r="L746" s="9"/>
    </row>
    <row r="747" spans="12:12" x14ac:dyDescent="0.2">
      <c r="L747" s="9"/>
    </row>
    <row r="748" spans="12:12" x14ac:dyDescent="0.2">
      <c r="L748" s="9"/>
    </row>
    <row r="749" spans="12:12" x14ac:dyDescent="0.2">
      <c r="L749" s="9"/>
    </row>
    <row r="750" spans="12:12" x14ac:dyDescent="0.2">
      <c r="L750" s="9"/>
    </row>
    <row r="751" spans="12:12" x14ac:dyDescent="0.2">
      <c r="L751" s="9"/>
    </row>
    <row r="752" spans="12:12" x14ac:dyDescent="0.2">
      <c r="L752" s="9"/>
    </row>
    <row r="753" spans="12:12" x14ac:dyDescent="0.2">
      <c r="L753" s="9"/>
    </row>
    <row r="754" spans="12:12" x14ac:dyDescent="0.2">
      <c r="L754" s="9"/>
    </row>
    <row r="755" spans="12:12" x14ac:dyDescent="0.2">
      <c r="L755" s="9"/>
    </row>
    <row r="756" spans="12:12" x14ac:dyDescent="0.2">
      <c r="L756" s="9"/>
    </row>
    <row r="757" spans="12:12" x14ac:dyDescent="0.2">
      <c r="L757" s="9"/>
    </row>
    <row r="758" spans="12:12" x14ac:dyDescent="0.2">
      <c r="L758" s="9"/>
    </row>
    <row r="759" spans="12:12" x14ac:dyDescent="0.2">
      <c r="L759" s="9"/>
    </row>
    <row r="760" spans="12:12" x14ac:dyDescent="0.2">
      <c r="L760" s="9"/>
    </row>
    <row r="761" spans="12:12" x14ac:dyDescent="0.2">
      <c r="L761" s="9"/>
    </row>
    <row r="762" spans="12:12" x14ac:dyDescent="0.2">
      <c r="L762" s="9"/>
    </row>
    <row r="763" spans="12:12" x14ac:dyDescent="0.2">
      <c r="L763" s="9"/>
    </row>
    <row r="764" spans="12:12" x14ac:dyDescent="0.2">
      <c r="L764" s="9"/>
    </row>
    <row r="765" spans="12:12" x14ac:dyDescent="0.2">
      <c r="L765" s="9"/>
    </row>
    <row r="766" spans="12:12" x14ac:dyDescent="0.2">
      <c r="L766" s="9"/>
    </row>
    <row r="767" spans="12:12" x14ac:dyDescent="0.2">
      <c r="L767" s="9"/>
    </row>
    <row r="768" spans="12:12" x14ac:dyDescent="0.2">
      <c r="L768" s="9"/>
    </row>
    <row r="769" spans="12:12" x14ac:dyDescent="0.2">
      <c r="L769" s="9"/>
    </row>
    <row r="770" spans="12:12" x14ac:dyDescent="0.2">
      <c r="L770" s="9"/>
    </row>
    <row r="771" spans="12:12" x14ac:dyDescent="0.2">
      <c r="L771" s="9"/>
    </row>
    <row r="772" spans="12:12" x14ac:dyDescent="0.2">
      <c r="L772" s="9"/>
    </row>
    <row r="773" spans="12:12" x14ac:dyDescent="0.2">
      <c r="L773" s="9"/>
    </row>
    <row r="774" spans="12:12" x14ac:dyDescent="0.2">
      <c r="L774" s="9"/>
    </row>
    <row r="775" spans="12:12" x14ac:dyDescent="0.2">
      <c r="L775" s="9"/>
    </row>
    <row r="776" spans="12:12" x14ac:dyDescent="0.2">
      <c r="L776" s="9"/>
    </row>
    <row r="777" spans="12:12" x14ac:dyDescent="0.2">
      <c r="L777" s="9"/>
    </row>
    <row r="778" spans="12:12" x14ac:dyDescent="0.2">
      <c r="L778" s="9"/>
    </row>
    <row r="779" spans="12:12" x14ac:dyDescent="0.2">
      <c r="L779" s="9"/>
    </row>
    <row r="780" spans="12:12" x14ac:dyDescent="0.2">
      <c r="L780" s="9"/>
    </row>
    <row r="781" spans="12:12" x14ac:dyDescent="0.2">
      <c r="L781" s="9"/>
    </row>
    <row r="782" spans="12:12" x14ac:dyDescent="0.2">
      <c r="L782" s="9"/>
    </row>
    <row r="783" spans="12:12" x14ac:dyDescent="0.2">
      <c r="L783" s="9"/>
    </row>
    <row r="784" spans="12:12" x14ac:dyDescent="0.2">
      <c r="L784" s="9"/>
    </row>
    <row r="785" spans="12:12" x14ac:dyDescent="0.2">
      <c r="L785" s="9"/>
    </row>
    <row r="786" spans="12:12" x14ac:dyDescent="0.2">
      <c r="L786" s="9"/>
    </row>
    <row r="787" spans="12:12" x14ac:dyDescent="0.2">
      <c r="L787" s="9"/>
    </row>
    <row r="788" spans="12:12" x14ac:dyDescent="0.2">
      <c r="L788" s="9"/>
    </row>
    <row r="789" spans="12:12" x14ac:dyDescent="0.2">
      <c r="L789" s="9"/>
    </row>
    <row r="790" spans="12:12" x14ac:dyDescent="0.2">
      <c r="L790" s="9"/>
    </row>
    <row r="791" spans="12:12" x14ac:dyDescent="0.2">
      <c r="L791" s="9"/>
    </row>
    <row r="792" spans="12:12" x14ac:dyDescent="0.2">
      <c r="L792" s="9"/>
    </row>
    <row r="793" spans="12:12" x14ac:dyDescent="0.2">
      <c r="L793" s="9"/>
    </row>
    <row r="794" spans="12:12" x14ac:dyDescent="0.2">
      <c r="L794" s="9"/>
    </row>
    <row r="795" spans="12:12" x14ac:dyDescent="0.2">
      <c r="L795" s="9"/>
    </row>
    <row r="796" spans="12:12" x14ac:dyDescent="0.2">
      <c r="L796" s="9"/>
    </row>
    <row r="797" spans="12:12" x14ac:dyDescent="0.2">
      <c r="L797" s="9"/>
    </row>
    <row r="798" spans="12:12" x14ac:dyDescent="0.2">
      <c r="L798" s="9"/>
    </row>
    <row r="799" spans="12:12" x14ac:dyDescent="0.2">
      <c r="L799" s="9"/>
    </row>
    <row r="800" spans="12:12" x14ac:dyDescent="0.2">
      <c r="L800" s="9"/>
    </row>
    <row r="801" spans="12:12" x14ac:dyDescent="0.2">
      <c r="L801" s="9"/>
    </row>
    <row r="802" spans="12:12" x14ac:dyDescent="0.2">
      <c r="L802" s="9"/>
    </row>
    <row r="803" spans="12:12" x14ac:dyDescent="0.2">
      <c r="L803" s="9"/>
    </row>
    <row r="804" spans="12:12" x14ac:dyDescent="0.2">
      <c r="L804" s="9"/>
    </row>
    <row r="805" spans="12:12" x14ac:dyDescent="0.2">
      <c r="L805" s="9"/>
    </row>
    <row r="806" spans="12:12" x14ac:dyDescent="0.2">
      <c r="L806" s="9"/>
    </row>
    <row r="807" spans="12:12" x14ac:dyDescent="0.2">
      <c r="L807" s="9"/>
    </row>
    <row r="808" spans="12:12" x14ac:dyDescent="0.2">
      <c r="L808" s="9"/>
    </row>
    <row r="809" spans="12:12" x14ac:dyDescent="0.2">
      <c r="L809" s="9"/>
    </row>
    <row r="810" spans="12:12" x14ac:dyDescent="0.2">
      <c r="L810" s="9"/>
    </row>
    <row r="811" spans="12:12" x14ac:dyDescent="0.2">
      <c r="L811" s="9"/>
    </row>
    <row r="812" spans="12:12" x14ac:dyDescent="0.2">
      <c r="L812" s="9"/>
    </row>
    <row r="813" spans="12:12" x14ac:dyDescent="0.2">
      <c r="L813" s="9"/>
    </row>
    <row r="814" spans="12:12" x14ac:dyDescent="0.2">
      <c r="L814" s="9"/>
    </row>
    <row r="815" spans="12:12" x14ac:dyDescent="0.2">
      <c r="L815" s="9"/>
    </row>
    <row r="816" spans="12:12" x14ac:dyDescent="0.2">
      <c r="L816" s="9"/>
    </row>
    <row r="817" spans="12:12" x14ac:dyDescent="0.2">
      <c r="L817" s="9"/>
    </row>
    <row r="818" spans="12:12" x14ac:dyDescent="0.2">
      <c r="L818" s="9"/>
    </row>
    <row r="819" spans="12:12" x14ac:dyDescent="0.2">
      <c r="L819" s="9"/>
    </row>
    <row r="820" spans="12:12" x14ac:dyDescent="0.2">
      <c r="L820" s="9"/>
    </row>
    <row r="821" spans="12:12" x14ac:dyDescent="0.2">
      <c r="L821" s="9"/>
    </row>
    <row r="822" spans="12:12" x14ac:dyDescent="0.2">
      <c r="L822" s="9"/>
    </row>
    <row r="823" spans="12:12" x14ac:dyDescent="0.2">
      <c r="L823" s="9"/>
    </row>
    <row r="824" spans="12:12" x14ac:dyDescent="0.2">
      <c r="L824" s="9"/>
    </row>
    <row r="825" spans="12:12" x14ac:dyDescent="0.2">
      <c r="L825" s="9"/>
    </row>
    <row r="826" spans="12:12" x14ac:dyDescent="0.2">
      <c r="L826" s="9"/>
    </row>
    <row r="827" spans="12:12" x14ac:dyDescent="0.2">
      <c r="L827" s="9"/>
    </row>
    <row r="828" spans="12:12" x14ac:dyDescent="0.2">
      <c r="L828" s="9"/>
    </row>
    <row r="829" spans="12:12" x14ac:dyDescent="0.2">
      <c r="L829" s="9"/>
    </row>
    <row r="830" spans="12:12" x14ac:dyDescent="0.2">
      <c r="L830" s="9"/>
    </row>
    <row r="831" spans="12:12" x14ac:dyDescent="0.2">
      <c r="L831" s="9"/>
    </row>
    <row r="832" spans="12:12" x14ac:dyDescent="0.2">
      <c r="L832" s="9"/>
    </row>
    <row r="833" spans="12:12" x14ac:dyDescent="0.2">
      <c r="L833" s="9"/>
    </row>
    <row r="834" spans="12:12" x14ac:dyDescent="0.2">
      <c r="L834" s="9"/>
    </row>
    <row r="835" spans="12:12" x14ac:dyDescent="0.2">
      <c r="L835" s="9"/>
    </row>
    <row r="836" spans="12:12" x14ac:dyDescent="0.2">
      <c r="L836" s="9"/>
    </row>
    <row r="837" spans="12:12" x14ac:dyDescent="0.2">
      <c r="L837" s="9"/>
    </row>
    <row r="838" spans="12:12" x14ac:dyDescent="0.2">
      <c r="L838" s="9"/>
    </row>
    <row r="839" spans="12:12" x14ac:dyDescent="0.2">
      <c r="L839" s="9"/>
    </row>
    <row r="840" spans="12:12" x14ac:dyDescent="0.2">
      <c r="L840" s="9"/>
    </row>
    <row r="841" spans="12:12" x14ac:dyDescent="0.2">
      <c r="L841" s="9"/>
    </row>
    <row r="842" spans="12:12" x14ac:dyDescent="0.2">
      <c r="L842" s="9"/>
    </row>
    <row r="843" spans="12:12" x14ac:dyDescent="0.2">
      <c r="L843" s="9"/>
    </row>
    <row r="844" spans="12:12" x14ac:dyDescent="0.2">
      <c r="L844" s="9"/>
    </row>
    <row r="845" spans="12:12" x14ac:dyDescent="0.2">
      <c r="L845" s="9"/>
    </row>
    <row r="846" spans="12:12" x14ac:dyDescent="0.2">
      <c r="L846" s="9"/>
    </row>
    <row r="847" spans="12:12" x14ac:dyDescent="0.2">
      <c r="L847" s="9"/>
    </row>
    <row r="848" spans="12:12" x14ac:dyDescent="0.2">
      <c r="L848" s="9"/>
    </row>
    <row r="849" spans="12:12" x14ac:dyDescent="0.2">
      <c r="L849" s="9"/>
    </row>
    <row r="850" spans="12:12" x14ac:dyDescent="0.2">
      <c r="L850" s="9"/>
    </row>
    <row r="851" spans="12:12" x14ac:dyDescent="0.2">
      <c r="L851" s="9"/>
    </row>
    <row r="852" spans="12:12" x14ac:dyDescent="0.2">
      <c r="L852" s="9"/>
    </row>
    <row r="853" spans="12:12" x14ac:dyDescent="0.2">
      <c r="L853" s="9"/>
    </row>
    <row r="854" spans="12:12" x14ac:dyDescent="0.2">
      <c r="L854" s="9"/>
    </row>
    <row r="855" spans="12:12" x14ac:dyDescent="0.2">
      <c r="L855" s="9"/>
    </row>
    <row r="856" spans="12:12" x14ac:dyDescent="0.2">
      <c r="L856" s="9"/>
    </row>
    <row r="857" spans="12:12" x14ac:dyDescent="0.2">
      <c r="L857" s="9"/>
    </row>
    <row r="858" spans="12:12" x14ac:dyDescent="0.2">
      <c r="L858" s="9"/>
    </row>
    <row r="859" spans="12:12" x14ac:dyDescent="0.2">
      <c r="L859" s="9"/>
    </row>
    <row r="860" spans="12:12" x14ac:dyDescent="0.2">
      <c r="L860" s="9"/>
    </row>
    <row r="861" spans="12:12" x14ac:dyDescent="0.2">
      <c r="L861" s="9"/>
    </row>
    <row r="862" spans="12:12" x14ac:dyDescent="0.2">
      <c r="L862" s="9"/>
    </row>
    <row r="863" spans="12:12" x14ac:dyDescent="0.2">
      <c r="L863" s="9"/>
    </row>
    <row r="864" spans="12:12" x14ac:dyDescent="0.2">
      <c r="L864" s="9"/>
    </row>
    <row r="865" spans="12:12" x14ac:dyDescent="0.2">
      <c r="L865" s="9"/>
    </row>
    <row r="866" spans="12:12" x14ac:dyDescent="0.2">
      <c r="L866" s="9"/>
    </row>
    <row r="867" spans="12:12" x14ac:dyDescent="0.2">
      <c r="L867" s="9"/>
    </row>
    <row r="868" spans="12:12" x14ac:dyDescent="0.2">
      <c r="L868" s="9"/>
    </row>
    <row r="869" spans="12:12" x14ac:dyDescent="0.2">
      <c r="L869" s="9"/>
    </row>
    <row r="870" spans="12:12" x14ac:dyDescent="0.2">
      <c r="L870" s="9"/>
    </row>
    <row r="871" spans="12:12" x14ac:dyDescent="0.2">
      <c r="L871" s="9"/>
    </row>
    <row r="872" spans="12:12" x14ac:dyDescent="0.2">
      <c r="L872" s="9"/>
    </row>
    <row r="873" spans="12:12" x14ac:dyDescent="0.2">
      <c r="L873" s="9"/>
    </row>
    <row r="874" spans="12:12" x14ac:dyDescent="0.2">
      <c r="L874" s="9"/>
    </row>
    <row r="875" spans="12:12" x14ac:dyDescent="0.2">
      <c r="L875" s="9"/>
    </row>
    <row r="876" spans="12:12" x14ac:dyDescent="0.2">
      <c r="L876" s="9"/>
    </row>
    <row r="877" spans="12:12" x14ac:dyDescent="0.2">
      <c r="L877" s="9"/>
    </row>
    <row r="878" spans="12:12" x14ac:dyDescent="0.2">
      <c r="L878" s="9"/>
    </row>
    <row r="879" spans="12:12" x14ac:dyDescent="0.2">
      <c r="L879" s="9"/>
    </row>
    <row r="880" spans="12:12" x14ac:dyDescent="0.2">
      <c r="L880" s="9"/>
    </row>
    <row r="881" spans="12:12" x14ac:dyDescent="0.2">
      <c r="L881" s="9"/>
    </row>
    <row r="882" spans="12:12" x14ac:dyDescent="0.2">
      <c r="L882" s="9"/>
    </row>
    <row r="883" spans="12:12" x14ac:dyDescent="0.2">
      <c r="L883" s="9"/>
    </row>
    <row r="884" spans="12:12" x14ac:dyDescent="0.2">
      <c r="L884" s="9"/>
    </row>
    <row r="885" spans="12:12" x14ac:dyDescent="0.2">
      <c r="L885" s="9"/>
    </row>
    <row r="886" spans="12:12" x14ac:dyDescent="0.2">
      <c r="L886" s="9"/>
    </row>
    <row r="887" spans="12:12" x14ac:dyDescent="0.2">
      <c r="L887" s="9"/>
    </row>
    <row r="888" spans="12:12" x14ac:dyDescent="0.2">
      <c r="L888" s="9"/>
    </row>
    <row r="889" spans="12:12" x14ac:dyDescent="0.2">
      <c r="L889" s="9"/>
    </row>
    <row r="890" spans="12:12" x14ac:dyDescent="0.2">
      <c r="L890" s="9"/>
    </row>
    <row r="891" spans="12:12" x14ac:dyDescent="0.2">
      <c r="L891" s="9"/>
    </row>
    <row r="892" spans="12:12" x14ac:dyDescent="0.2">
      <c r="L892" s="9"/>
    </row>
    <row r="893" spans="12:12" x14ac:dyDescent="0.2">
      <c r="L893" s="9"/>
    </row>
    <row r="894" spans="12:12" x14ac:dyDescent="0.2">
      <c r="L894" s="9"/>
    </row>
    <row r="895" spans="12:12" x14ac:dyDescent="0.2">
      <c r="L895" s="9"/>
    </row>
    <row r="896" spans="12:12" x14ac:dyDescent="0.2">
      <c r="L896" s="9"/>
    </row>
    <row r="897" spans="12:12" x14ac:dyDescent="0.2">
      <c r="L897" s="9"/>
    </row>
    <row r="898" spans="12:12" x14ac:dyDescent="0.2">
      <c r="L898" s="9"/>
    </row>
    <row r="899" spans="12:12" x14ac:dyDescent="0.2">
      <c r="L899" s="9"/>
    </row>
    <row r="900" spans="12:12" x14ac:dyDescent="0.2">
      <c r="L900" s="9"/>
    </row>
    <row r="901" spans="12:12" x14ac:dyDescent="0.2">
      <c r="L901" s="9"/>
    </row>
    <row r="902" spans="12:12" x14ac:dyDescent="0.2">
      <c r="L902" s="9"/>
    </row>
    <row r="903" spans="12:12" x14ac:dyDescent="0.2">
      <c r="L903" s="9"/>
    </row>
    <row r="904" spans="12:12" x14ac:dyDescent="0.2">
      <c r="L904" s="9"/>
    </row>
    <row r="905" spans="12:12" x14ac:dyDescent="0.2">
      <c r="L905" s="9"/>
    </row>
    <row r="906" spans="12:12" x14ac:dyDescent="0.2">
      <c r="L906" s="9"/>
    </row>
    <row r="907" spans="12:12" x14ac:dyDescent="0.2">
      <c r="L907" s="9"/>
    </row>
    <row r="908" spans="12:12" x14ac:dyDescent="0.2">
      <c r="L908" s="9"/>
    </row>
    <row r="909" spans="12:12" x14ac:dyDescent="0.2">
      <c r="L909" s="9"/>
    </row>
    <row r="910" spans="12:12" x14ac:dyDescent="0.2">
      <c r="L910" s="9"/>
    </row>
    <row r="911" spans="12:12" x14ac:dyDescent="0.2">
      <c r="L911" s="9"/>
    </row>
    <row r="912" spans="12:12" x14ac:dyDescent="0.2">
      <c r="L912" s="9"/>
    </row>
    <row r="913" spans="12:12" x14ac:dyDescent="0.2">
      <c r="L913" s="9"/>
    </row>
    <row r="914" spans="12:12" x14ac:dyDescent="0.2">
      <c r="L914" s="9"/>
    </row>
    <row r="915" spans="12:12" x14ac:dyDescent="0.2">
      <c r="L915" s="9"/>
    </row>
    <row r="916" spans="12:12" x14ac:dyDescent="0.2">
      <c r="L916" s="9"/>
    </row>
    <row r="917" spans="12:12" x14ac:dyDescent="0.2">
      <c r="L917" s="9"/>
    </row>
    <row r="918" spans="12:12" x14ac:dyDescent="0.2">
      <c r="L918" s="9"/>
    </row>
    <row r="919" spans="12:12" x14ac:dyDescent="0.2">
      <c r="L919" s="9"/>
    </row>
    <row r="920" spans="12:12" x14ac:dyDescent="0.2">
      <c r="L920" s="9"/>
    </row>
    <row r="921" spans="12:12" x14ac:dyDescent="0.2">
      <c r="L921" s="9"/>
    </row>
    <row r="922" spans="12:12" x14ac:dyDescent="0.2">
      <c r="L922" s="9"/>
    </row>
    <row r="923" spans="12:12" x14ac:dyDescent="0.2">
      <c r="L923" s="9"/>
    </row>
    <row r="924" spans="12:12" x14ac:dyDescent="0.2">
      <c r="L924" s="9"/>
    </row>
    <row r="925" spans="12:12" x14ac:dyDescent="0.2">
      <c r="L925" s="9"/>
    </row>
    <row r="926" spans="12:12" x14ac:dyDescent="0.2">
      <c r="L926" s="9"/>
    </row>
    <row r="927" spans="12:12" x14ac:dyDescent="0.2">
      <c r="L927" s="9"/>
    </row>
    <row r="928" spans="12:12" x14ac:dyDescent="0.2">
      <c r="L928" s="9"/>
    </row>
    <row r="929" spans="12:12" x14ac:dyDescent="0.2">
      <c r="L929" s="9"/>
    </row>
    <row r="930" spans="12:12" x14ac:dyDescent="0.2">
      <c r="L930" s="9"/>
    </row>
    <row r="931" spans="12:12" x14ac:dyDescent="0.2">
      <c r="L931" s="9"/>
    </row>
    <row r="932" spans="12:12" x14ac:dyDescent="0.2">
      <c r="L932" s="9"/>
    </row>
    <row r="933" spans="12:12" x14ac:dyDescent="0.2">
      <c r="L933" s="9"/>
    </row>
    <row r="934" spans="12:12" x14ac:dyDescent="0.2">
      <c r="L934" s="9"/>
    </row>
    <row r="935" spans="12:12" x14ac:dyDescent="0.2">
      <c r="L935" s="9"/>
    </row>
    <row r="936" spans="12:12" x14ac:dyDescent="0.2">
      <c r="L936" s="9"/>
    </row>
    <row r="937" spans="12:12" x14ac:dyDescent="0.2">
      <c r="L937" s="9"/>
    </row>
    <row r="938" spans="12:12" x14ac:dyDescent="0.2">
      <c r="L938" s="9"/>
    </row>
    <row r="939" spans="12:12" x14ac:dyDescent="0.2">
      <c r="L939" s="9"/>
    </row>
    <row r="940" spans="12:12" x14ac:dyDescent="0.2">
      <c r="L940" s="9"/>
    </row>
    <row r="941" spans="12:12" x14ac:dyDescent="0.2">
      <c r="L941" s="9"/>
    </row>
    <row r="942" spans="12:12" x14ac:dyDescent="0.2">
      <c r="L942" s="9"/>
    </row>
    <row r="943" spans="12:12" x14ac:dyDescent="0.2">
      <c r="L943" s="9"/>
    </row>
    <row r="944" spans="12:12" x14ac:dyDescent="0.2">
      <c r="L944" s="9"/>
    </row>
    <row r="945" spans="12:12" x14ac:dyDescent="0.2">
      <c r="L945" s="9"/>
    </row>
    <row r="946" spans="12:12" x14ac:dyDescent="0.2">
      <c r="L946" s="9"/>
    </row>
    <row r="947" spans="12:12" x14ac:dyDescent="0.2">
      <c r="L947" s="9"/>
    </row>
    <row r="948" spans="12:12" x14ac:dyDescent="0.2">
      <c r="L948" s="9"/>
    </row>
    <row r="949" spans="12:12" x14ac:dyDescent="0.2">
      <c r="L949" s="9"/>
    </row>
    <row r="950" spans="12:12" x14ac:dyDescent="0.2">
      <c r="L950" s="9"/>
    </row>
    <row r="951" spans="12:12" x14ac:dyDescent="0.2">
      <c r="L951" s="9"/>
    </row>
    <row r="952" spans="12:12" x14ac:dyDescent="0.2">
      <c r="L952" s="9"/>
    </row>
    <row r="953" spans="12:12" x14ac:dyDescent="0.2">
      <c r="L953" s="9"/>
    </row>
    <row r="954" spans="12:12" x14ac:dyDescent="0.2">
      <c r="L954" s="9"/>
    </row>
    <row r="955" spans="12:12" x14ac:dyDescent="0.2">
      <c r="L955" s="9"/>
    </row>
    <row r="956" spans="12:12" x14ac:dyDescent="0.2">
      <c r="L956" s="9"/>
    </row>
    <row r="957" spans="12:12" x14ac:dyDescent="0.2">
      <c r="L957" s="9"/>
    </row>
    <row r="958" spans="12:12" x14ac:dyDescent="0.2">
      <c r="L958" s="9"/>
    </row>
    <row r="959" spans="12:12" x14ac:dyDescent="0.2">
      <c r="L959" s="9"/>
    </row>
    <row r="960" spans="12:12" x14ac:dyDescent="0.2">
      <c r="L960" s="9"/>
    </row>
    <row r="961" spans="12:12" x14ac:dyDescent="0.2">
      <c r="L961" s="9"/>
    </row>
    <row r="962" spans="12:12" x14ac:dyDescent="0.2">
      <c r="L962" s="9"/>
    </row>
    <row r="963" spans="12:12" x14ac:dyDescent="0.2">
      <c r="L963" s="9"/>
    </row>
    <row r="964" spans="12:12" x14ac:dyDescent="0.2">
      <c r="L964" s="9"/>
    </row>
    <row r="965" spans="12:12" x14ac:dyDescent="0.2">
      <c r="L965" s="9"/>
    </row>
    <row r="966" spans="12:12" x14ac:dyDescent="0.2">
      <c r="L966" s="9"/>
    </row>
    <row r="967" spans="12:12" x14ac:dyDescent="0.2">
      <c r="L967" s="9"/>
    </row>
    <row r="968" spans="12:12" x14ac:dyDescent="0.2">
      <c r="L968" s="9"/>
    </row>
    <row r="969" spans="12:12" x14ac:dyDescent="0.2">
      <c r="L969" s="9"/>
    </row>
    <row r="970" spans="12:12" x14ac:dyDescent="0.2">
      <c r="L970" s="9"/>
    </row>
    <row r="971" spans="12:12" x14ac:dyDescent="0.2">
      <c r="L971" s="9"/>
    </row>
    <row r="972" spans="12:12" x14ac:dyDescent="0.2">
      <c r="L972" s="9"/>
    </row>
    <row r="973" spans="12:12" x14ac:dyDescent="0.2">
      <c r="L973" s="9"/>
    </row>
    <row r="974" spans="12:12" x14ac:dyDescent="0.2">
      <c r="L974" s="9"/>
    </row>
    <row r="975" spans="12:12" x14ac:dyDescent="0.2">
      <c r="L975" s="9"/>
    </row>
    <row r="976" spans="12:12" x14ac:dyDescent="0.2">
      <c r="L976" s="9"/>
    </row>
    <row r="977" spans="12:12" x14ac:dyDescent="0.2">
      <c r="L977" s="9"/>
    </row>
    <row r="978" spans="12:12" x14ac:dyDescent="0.2">
      <c r="L978" s="9"/>
    </row>
    <row r="979" spans="12:12" x14ac:dyDescent="0.2">
      <c r="L979" s="9"/>
    </row>
    <row r="980" spans="12:12" x14ac:dyDescent="0.2">
      <c r="L980" s="9"/>
    </row>
    <row r="981" spans="12:12" x14ac:dyDescent="0.2">
      <c r="L981" s="9"/>
    </row>
    <row r="982" spans="12:12" x14ac:dyDescent="0.2">
      <c r="L982" s="9"/>
    </row>
    <row r="983" spans="12:12" x14ac:dyDescent="0.2">
      <c r="L983" s="9"/>
    </row>
    <row r="984" spans="12:12" x14ac:dyDescent="0.2">
      <c r="L984" s="9"/>
    </row>
    <row r="985" spans="12:12" x14ac:dyDescent="0.2">
      <c r="L985" s="9"/>
    </row>
    <row r="986" spans="12:12" x14ac:dyDescent="0.2">
      <c r="L986" s="9"/>
    </row>
    <row r="987" spans="12:12" x14ac:dyDescent="0.2">
      <c r="L987" s="9"/>
    </row>
    <row r="988" spans="12:12" x14ac:dyDescent="0.2">
      <c r="L988" s="9"/>
    </row>
    <row r="989" spans="12:12" x14ac:dyDescent="0.2">
      <c r="L989" s="9"/>
    </row>
    <row r="990" spans="12:12" x14ac:dyDescent="0.2">
      <c r="L990" s="9"/>
    </row>
    <row r="991" spans="12:12" x14ac:dyDescent="0.2">
      <c r="L991" s="9"/>
    </row>
    <row r="992" spans="12:12" x14ac:dyDescent="0.2">
      <c r="L992" s="9"/>
    </row>
    <row r="993" spans="12:12" x14ac:dyDescent="0.2">
      <c r="L993" s="9"/>
    </row>
    <row r="994" spans="12:12" x14ac:dyDescent="0.2">
      <c r="L994" s="9"/>
    </row>
    <row r="995" spans="12:12" x14ac:dyDescent="0.2">
      <c r="L995" s="9"/>
    </row>
    <row r="996" spans="12:12" x14ac:dyDescent="0.2">
      <c r="L996" s="9"/>
    </row>
    <row r="997" spans="12:12" x14ac:dyDescent="0.2">
      <c r="L997" s="9"/>
    </row>
    <row r="998" spans="12:12" x14ac:dyDescent="0.2">
      <c r="L998" s="9"/>
    </row>
    <row r="999" spans="12:12" x14ac:dyDescent="0.2">
      <c r="L999" s="9"/>
    </row>
    <row r="1000" spans="12:12" x14ac:dyDescent="0.2">
      <c r="L1000" s="9"/>
    </row>
    <row r="1001" spans="12:12" x14ac:dyDescent="0.2">
      <c r="L1001" s="9"/>
    </row>
    <row r="1002" spans="12:12" x14ac:dyDescent="0.2">
      <c r="L1002" s="9"/>
    </row>
    <row r="1003" spans="12:12" x14ac:dyDescent="0.2">
      <c r="L1003" s="9"/>
    </row>
    <row r="1004" spans="12:12" x14ac:dyDescent="0.2">
      <c r="L1004" s="9"/>
    </row>
    <row r="1005" spans="12:12" x14ac:dyDescent="0.2">
      <c r="L1005" s="9"/>
    </row>
    <row r="1006" spans="12:12" x14ac:dyDescent="0.2">
      <c r="L1006" s="9"/>
    </row>
    <row r="1007" spans="12:12" x14ac:dyDescent="0.2">
      <c r="L1007" s="9"/>
    </row>
    <row r="1008" spans="12:12" x14ac:dyDescent="0.2">
      <c r="L1008" s="9"/>
    </row>
    <row r="1009" spans="12:12" x14ac:dyDescent="0.2">
      <c r="L1009" s="9"/>
    </row>
    <row r="1010" spans="12:12" x14ac:dyDescent="0.2">
      <c r="L1010" s="9"/>
    </row>
    <row r="1011" spans="12:12" x14ac:dyDescent="0.2">
      <c r="L1011" s="9"/>
    </row>
    <row r="1012" spans="12:12" x14ac:dyDescent="0.2">
      <c r="L1012" s="9"/>
    </row>
    <row r="1013" spans="12:12" x14ac:dyDescent="0.2">
      <c r="L1013" s="9"/>
    </row>
    <row r="1014" spans="12:12" x14ac:dyDescent="0.2">
      <c r="L1014" s="9"/>
    </row>
    <row r="1015" spans="12:12" x14ac:dyDescent="0.2">
      <c r="L1015" s="9"/>
    </row>
    <row r="1016" spans="12:12" x14ac:dyDescent="0.2">
      <c r="L1016" s="9"/>
    </row>
    <row r="1017" spans="12:12" x14ac:dyDescent="0.2">
      <c r="L1017" s="9"/>
    </row>
    <row r="1018" spans="12:12" x14ac:dyDescent="0.2">
      <c r="L1018" s="9"/>
    </row>
    <row r="1019" spans="12:12" x14ac:dyDescent="0.2">
      <c r="L1019" s="9"/>
    </row>
    <row r="1020" spans="12:12" x14ac:dyDescent="0.2">
      <c r="L1020" s="9"/>
    </row>
    <row r="1021" spans="12:12" x14ac:dyDescent="0.2">
      <c r="L1021" s="9"/>
    </row>
    <row r="1022" spans="12:12" x14ac:dyDescent="0.2">
      <c r="L1022" s="9"/>
    </row>
    <row r="1023" spans="12:12" x14ac:dyDescent="0.2">
      <c r="L1023" s="9"/>
    </row>
    <row r="1024" spans="12:12" x14ac:dyDescent="0.2">
      <c r="L1024" s="9"/>
    </row>
    <row r="1025" spans="12:12" x14ac:dyDescent="0.2">
      <c r="L1025" s="9"/>
    </row>
    <row r="1026" spans="12:12" x14ac:dyDescent="0.2">
      <c r="L1026" s="9"/>
    </row>
    <row r="1027" spans="12:12" x14ac:dyDescent="0.2">
      <c r="L1027" s="9"/>
    </row>
    <row r="1028" spans="12:12" x14ac:dyDescent="0.2">
      <c r="L1028" s="9"/>
    </row>
    <row r="1029" spans="12:12" x14ac:dyDescent="0.2">
      <c r="L1029" s="9"/>
    </row>
    <row r="1030" spans="12:12" x14ac:dyDescent="0.2">
      <c r="L1030" s="9"/>
    </row>
    <row r="1031" spans="12:12" x14ac:dyDescent="0.2">
      <c r="L1031" s="9"/>
    </row>
    <row r="1032" spans="12:12" x14ac:dyDescent="0.2">
      <c r="L1032" s="9"/>
    </row>
    <row r="1033" spans="12:12" x14ac:dyDescent="0.2">
      <c r="L1033" s="9"/>
    </row>
    <row r="1034" spans="12:12" x14ac:dyDescent="0.2">
      <c r="L1034" s="9"/>
    </row>
    <row r="1035" spans="12:12" x14ac:dyDescent="0.2">
      <c r="L1035" s="9"/>
    </row>
    <row r="1036" spans="12:12" x14ac:dyDescent="0.2">
      <c r="L1036" s="9"/>
    </row>
    <row r="1037" spans="12:12" x14ac:dyDescent="0.2">
      <c r="L1037" s="9"/>
    </row>
    <row r="1038" spans="12:12" x14ac:dyDescent="0.2">
      <c r="L1038" s="9"/>
    </row>
    <row r="1039" spans="12:12" x14ac:dyDescent="0.2">
      <c r="L1039" s="9"/>
    </row>
    <row r="1040" spans="12:12" x14ac:dyDescent="0.2">
      <c r="L1040" s="9"/>
    </row>
    <row r="1041" spans="12:12" x14ac:dyDescent="0.2">
      <c r="L1041" s="9"/>
    </row>
    <row r="1042" spans="12:12" x14ac:dyDescent="0.2">
      <c r="L1042" s="9"/>
    </row>
    <row r="1043" spans="12:12" x14ac:dyDescent="0.2">
      <c r="L1043" s="9"/>
    </row>
    <row r="1044" spans="12:12" x14ac:dyDescent="0.2">
      <c r="L1044" s="9"/>
    </row>
    <row r="1045" spans="12:12" x14ac:dyDescent="0.2">
      <c r="L1045" s="9"/>
    </row>
    <row r="1046" spans="12:12" x14ac:dyDescent="0.2">
      <c r="L1046" s="9"/>
    </row>
    <row r="1047" spans="12:12" x14ac:dyDescent="0.2">
      <c r="L1047" s="9"/>
    </row>
    <row r="1048" spans="12:12" x14ac:dyDescent="0.2">
      <c r="L1048" s="9"/>
    </row>
    <row r="1049" spans="12:12" x14ac:dyDescent="0.2">
      <c r="L1049" s="9"/>
    </row>
    <row r="1050" spans="12:12" x14ac:dyDescent="0.2">
      <c r="L1050" s="9"/>
    </row>
    <row r="1051" spans="12:12" x14ac:dyDescent="0.2">
      <c r="L1051" s="9"/>
    </row>
    <row r="1052" spans="12:12" x14ac:dyDescent="0.2">
      <c r="L1052" s="9"/>
    </row>
    <row r="1053" spans="12:12" x14ac:dyDescent="0.2">
      <c r="L1053" s="9"/>
    </row>
    <row r="1054" spans="12:12" x14ac:dyDescent="0.2">
      <c r="L1054" s="9"/>
    </row>
    <row r="1055" spans="12:12" x14ac:dyDescent="0.2">
      <c r="L1055" s="9"/>
    </row>
    <row r="1056" spans="12:12" x14ac:dyDescent="0.2">
      <c r="L1056" s="9"/>
    </row>
    <row r="1057" spans="12:12" x14ac:dyDescent="0.2">
      <c r="L1057" s="9"/>
    </row>
    <row r="1058" spans="12:12" x14ac:dyDescent="0.2">
      <c r="L1058" s="9"/>
    </row>
    <row r="1059" spans="12:12" x14ac:dyDescent="0.2">
      <c r="L1059" s="9"/>
    </row>
    <row r="1060" spans="12:12" x14ac:dyDescent="0.2">
      <c r="L1060" s="9"/>
    </row>
    <row r="1061" spans="12:12" x14ac:dyDescent="0.2">
      <c r="L1061" s="9"/>
    </row>
    <row r="1062" spans="12:12" x14ac:dyDescent="0.2">
      <c r="L1062" s="9"/>
    </row>
    <row r="1063" spans="12:12" x14ac:dyDescent="0.2">
      <c r="L1063" s="9"/>
    </row>
    <row r="1064" spans="12:12" x14ac:dyDescent="0.2">
      <c r="L1064" s="9"/>
    </row>
    <row r="1065" spans="12:12" x14ac:dyDescent="0.2">
      <c r="L1065" s="9"/>
    </row>
    <row r="1066" spans="12:12" x14ac:dyDescent="0.2">
      <c r="L1066" s="9"/>
    </row>
    <row r="1067" spans="12:12" x14ac:dyDescent="0.2">
      <c r="L1067" s="9"/>
    </row>
    <row r="1068" spans="12:12" x14ac:dyDescent="0.2">
      <c r="L1068" s="9"/>
    </row>
    <row r="1069" spans="12:12" x14ac:dyDescent="0.2">
      <c r="L1069" s="9"/>
    </row>
    <row r="1070" spans="12:12" x14ac:dyDescent="0.2">
      <c r="L1070" s="9"/>
    </row>
    <row r="1071" spans="12:12" x14ac:dyDescent="0.2">
      <c r="L1071" s="9"/>
    </row>
    <row r="1072" spans="12:12" x14ac:dyDescent="0.2">
      <c r="L1072" s="9"/>
    </row>
    <row r="1073" spans="12:12" x14ac:dyDescent="0.2">
      <c r="L1073" s="9"/>
    </row>
    <row r="1074" spans="12:12" x14ac:dyDescent="0.2">
      <c r="L1074" s="9"/>
    </row>
    <row r="1075" spans="12:12" x14ac:dyDescent="0.2">
      <c r="L1075" s="9"/>
    </row>
    <row r="1076" spans="12:12" x14ac:dyDescent="0.2">
      <c r="L1076" s="9"/>
    </row>
    <row r="1077" spans="12:12" x14ac:dyDescent="0.2">
      <c r="L1077" s="9"/>
    </row>
    <row r="1078" spans="12:12" x14ac:dyDescent="0.2">
      <c r="L1078" s="9"/>
    </row>
    <row r="1079" spans="12:12" x14ac:dyDescent="0.2">
      <c r="L1079" s="9"/>
    </row>
    <row r="1080" spans="12:12" x14ac:dyDescent="0.2">
      <c r="L1080" s="9"/>
    </row>
    <row r="1081" spans="12:12" x14ac:dyDescent="0.2">
      <c r="L1081" s="9"/>
    </row>
    <row r="1082" spans="12:12" x14ac:dyDescent="0.2">
      <c r="L1082" s="9"/>
    </row>
    <row r="1083" spans="12:12" x14ac:dyDescent="0.2">
      <c r="L1083" s="9"/>
    </row>
    <row r="1084" spans="12:12" x14ac:dyDescent="0.2">
      <c r="L1084" s="9"/>
    </row>
    <row r="1085" spans="12:12" x14ac:dyDescent="0.2">
      <c r="L1085" s="9"/>
    </row>
    <row r="1086" spans="12:12" x14ac:dyDescent="0.2">
      <c r="L1086" s="9"/>
    </row>
    <row r="1087" spans="12:12" x14ac:dyDescent="0.2">
      <c r="L1087" s="9"/>
    </row>
    <row r="1088" spans="12:12" x14ac:dyDescent="0.2">
      <c r="L1088" s="9"/>
    </row>
    <row r="1089" spans="12:12" x14ac:dyDescent="0.2">
      <c r="L1089" s="9"/>
    </row>
    <row r="1090" spans="12:12" x14ac:dyDescent="0.2">
      <c r="L1090" s="9"/>
    </row>
    <row r="1091" spans="12:12" x14ac:dyDescent="0.2">
      <c r="L1091" s="9"/>
    </row>
    <row r="1092" spans="12:12" x14ac:dyDescent="0.2">
      <c r="L1092" s="9"/>
    </row>
    <row r="1093" spans="12:12" x14ac:dyDescent="0.2">
      <c r="L1093" s="9"/>
    </row>
    <row r="1094" spans="12:12" x14ac:dyDescent="0.2">
      <c r="L1094" s="9"/>
    </row>
    <row r="1095" spans="12:12" x14ac:dyDescent="0.2">
      <c r="L1095" s="9"/>
    </row>
    <row r="1096" spans="12:12" x14ac:dyDescent="0.2">
      <c r="L1096" s="9"/>
    </row>
    <row r="1097" spans="12:12" x14ac:dyDescent="0.2">
      <c r="L1097" s="9"/>
    </row>
    <row r="1098" spans="12:12" x14ac:dyDescent="0.2">
      <c r="L1098" s="9"/>
    </row>
    <row r="1099" spans="12:12" x14ac:dyDescent="0.2">
      <c r="L1099" s="9"/>
    </row>
    <row r="1100" spans="12:12" x14ac:dyDescent="0.2">
      <c r="L1100" s="9"/>
    </row>
    <row r="1101" spans="12:12" x14ac:dyDescent="0.2">
      <c r="L1101" s="9"/>
    </row>
    <row r="1102" spans="12:12" x14ac:dyDescent="0.2">
      <c r="L1102" s="9"/>
    </row>
    <row r="1103" spans="12:12" x14ac:dyDescent="0.2">
      <c r="L1103" s="9"/>
    </row>
    <row r="1104" spans="12:12" x14ac:dyDescent="0.2">
      <c r="L1104" s="9"/>
    </row>
    <row r="1105" spans="12:12" x14ac:dyDescent="0.2">
      <c r="L1105" s="9"/>
    </row>
    <row r="1106" spans="12:12" x14ac:dyDescent="0.2">
      <c r="L1106" s="9"/>
    </row>
    <row r="1107" spans="12:12" x14ac:dyDescent="0.2">
      <c r="L1107" s="9"/>
    </row>
    <row r="1108" spans="12:12" x14ac:dyDescent="0.2">
      <c r="L1108" s="9"/>
    </row>
    <row r="1109" spans="12:12" x14ac:dyDescent="0.2">
      <c r="L1109" s="9"/>
    </row>
    <row r="1110" spans="12:12" x14ac:dyDescent="0.2">
      <c r="L1110" s="9"/>
    </row>
    <row r="1111" spans="12:12" x14ac:dyDescent="0.2">
      <c r="L1111" s="9"/>
    </row>
    <row r="1112" spans="12:12" x14ac:dyDescent="0.2">
      <c r="L1112" s="9"/>
    </row>
    <row r="1113" spans="12:12" x14ac:dyDescent="0.2">
      <c r="L1113" s="9"/>
    </row>
    <row r="1114" spans="12:12" x14ac:dyDescent="0.2">
      <c r="L1114" s="9"/>
    </row>
    <row r="1115" spans="12:12" x14ac:dyDescent="0.2">
      <c r="L1115" s="9"/>
    </row>
    <row r="1116" spans="12:12" x14ac:dyDescent="0.2">
      <c r="L1116" s="9"/>
    </row>
    <row r="1117" spans="12:12" x14ac:dyDescent="0.2">
      <c r="L1117" s="9"/>
    </row>
    <row r="1118" spans="12:12" x14ac:dyDescent="0.2">
      <c r="L1118" s="9"/>
    </row>
    <row r="1119" spans="12:12" x14ac:dyDescent="0.2">
      <c r="L1119" s="9"/>
    </row>
    <row r="1120" spans="12:12" x14ac:dyDescent="0.2">
      <c r="L1120" s="9"/>
    </row>
    <row r="1121" spans="12:12" x14ac:dyDescent="0.2">
      <c r="L1121" s="9"/>
    </row>
    <row r="1122" spans="12:12" x14ac:dyDescent="0.2">
      <c r="L1122" s="9"/>
    </row>
    <row r="1123" spans="12:12" x14ac:dyDescent="0.2">
      <c r="L1123" s="9"/>
    </row>
    <row r="1124" spans="12:12" x14ac:dyDescent="0.2">
      <c r="L1124" s="9"/>
    </row>
    <row r="1125" spans="12:12" x14ac:dyDescent="0.2">
      <c r="L1125" s="9"/>
    </row>
    <row r="1126" spans="12:12" x14ac:dyDescent="0.2">
      <c r="L1126" s="9"/>
    </row>
    <row r="1127" spans="12:12" x14ac:dyDescent="0.2">
      <c r="L1127" s="9"/>
    </row>
    <row r="1128" spans="12:12" x14ac:dyDescent="0.2">
      <c r="L1128" s="9"/>
    </row>
    <row r="1129" spans="12:12" x14ac:dyDescent="0.2">
      <c r="L1129" s="9"/>
    </row>
    <row r="1130" spans="12:12" x14ac:dyDescent="0.2">
      <c r="L1130" s="9"/>
    </row>
    <row r="1131" spans="12:12" x14ac:dyDescent="0.2">
      <c r="L1131" s="9"/>
    </row>
    <row r="1132" spans="12:12" x14ac:dyDescent="0.2">
      <c r="L1132" s="9"/>
    </row>
    <row r="1133" spans="12:12" x14ac:dyDescent="0.2">
      <c r="L1133" s="9"/>
    </row>
    <row r="1134" spans="12:12" x14ac:dyDescent="0.2">
      <c r="L1134" s="9"/>
    </row>
    <row r="1135" spans="12:12" x14ac:dyDescent="0.2">
      <c r="L1135" s="9"/>
    </row>
    <row r="1136" spans="12:12" x14ac:dyDescent="0.2">
      <c r="L1136" s="9"/>
    </row>
    <row r="1137" spans="12:12" x14ac:dyDescent="0.2">
      <c r="L1137" s="9"/>
    </row>
    <row r="1138" spans="12:12" x14ac:dyDescent="0.2">
      <c r="L1138" s="9"/>
    </row>
    <row r="1139" spans="12:12" x14ac:dyDescent="0.2">
      <c r="L1139" s="9"/>
    </row>
    <row r="1140" spans="12:12" x14ac:dyDescent="0.2">
      <c r="L1140" s="9"/>
    </row>
    <row r="1141" spans="12:12" x14ac:dyDescent="0.2">
      <c r="L1141" s="9"/>
    </row>
    <row r="1142" spans="12:12" x14ac:dyDescent="0.2">
      <c r="L1142" s="9"/>
    </row>
    <row r="1143" spans="12:12" x14ac:dyDescent="0.2">
      <c r="L1143" s="9"/>
    </row>
    <row r="1144" spans="12:12" x14ac:dyDescent="0.2">
      <c r="L1144" s="9"/>
    </row>
    <row r="1145" spans="12:12" x14ac:dyDescent="0.2">
      <c r="L1145" s="9"/>
    </row>
    <row r="1146" spans="12:12" x14ac:dyDescent="0.2">
      <c r="L1146" s="9"/>
    </row>
    <row r="1147" spans="12:12" x14ac:dyDescent="0.2">
      <c r="L1147" s="9"/>
    </row>
    <row r="1148" spans="12:12" x14ac:dyDescent="0.2">
      <c r="L1148" s="9"/>
    </row>
    <row r="1149" spans="12:12" x14ac:dyDescent="0.2">
      <c r="L1149" s="9"/>
    </row>
    <row r="1150" spans="12:12" x14ac:dyDescent="0.2">
      <c r="L1150" s="9"/>
    </row>
    <row r="1151" spans="12:12" x14ac:dyDescent="0.2">
      <c r="L1151" s="9"/>
    </row>
    <row r="1152" spans="12:12" x14ac:dyDescent="0.2">
      <c r="L1152" s="9"/>
    </row>
  </sheetData>
  <mergeCells count="25">
    <mergeCell ref="A279:C279"/>
    <mergeCell ref="A290:C290"/>
    <mergeCell ref="A343:C343"/>
    <mergeCell ref="A344:C344"/>
    <mergeCell ref="B71:B87"/>
    <mergeCell ref="A104:C104"/>
    <mergeCell ref="A135:C135"/>
    <mergeCell ref="A190:C190"/>
    <mergeCell ref="A223:C223"/>
    <mergeCell ref="A14:C14"/>
    <mergeCell ref="A31:C31"/>
    <mergeCell ref="A32:A69"/>
    <mergeCell ref="A70:C70"/>
    <mergeCell ref="A268:C268"/>
    <mergeCell ref="A236:C236"/>
    <mergeCell ref="Q4:Q6"/>
    <mergeCell ref="R4:R6"/>
    <mergeCell ref="B4:B6"/>
    <mergeCell ref="A1:R1"/>
    <mergeCell ref="A2:R2"/>
    <mergeCell ref="E5:K5"/>
    <mergeCell ref="A4:A6"/>
    <mergeCell ref="C4:C6"/>
    <mergeCell ref="D4:D6"/>
    <mergeCell ref="P4:P6"/>
  </mergeCells>
  <phoneticPr fontId="0" type="noConversion"/>
  <printOptions horizontalCentered="1"/>
  <pageMargins left="0.75" right="0.75" top="0.39370078740157483" bottom="0.19685039370078741" header="0.59055118110236227" footer="0.19685039370078741"/>
  <pageSetup scale="60" orientation="landscape" horizontalDpi="180" verticalDpi="18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52"/>
  <sheetViews>
    <sheetView showGridLines="0" topLeftCell="A307" zoomScale="75" workbookViewId="0">
      <selection activeCell="C346" sqref="C346"/>
    </sheetView>
  </sheetViews>
  <sheetFormatPr baseColWidth="10" defaultRowHeight="12.75" x14ac:dyDescent="0.2"/>
  <cols>
    <col min="1" max="1" width="8.140625" style="3" customWidth="1"/>
    <col min="2" max="2" width="21.42578125" style="3" customWidth="1"/>
    <col min="3" max="3" width="27" customWidth="1"/>
    <col min="4" max="4" width="11.5703125" style="2" customWidth="1"/>
    <col min="5" max="7" width="9.7109375" style="2" customWidth="1"/>
    <col min="8" max="8" width="13" style="10" customWidth="1"/>
    <col min="9" max="9" width="11.42578125" style="10"/>
    <col min="10" max="10" width="8.7109375" style="10" customWidth="1"/>
    <col min="11" max="11" width="10.42578125" style="10" bestFit="1" customWidth="1"/>
    <col min="12" max="12" width="11.5703125" style="10" customWidth="1"/>
    <col min="13" max="13" width="12.85546875" style="10" customWidth="1"/>
    <col min="14" max="15" width="11.42578125" style="10"/>
    <col min="16" max="16" width="12.85546875" style="10" customWidth="1"/>
    <col min="17" max="17" width="13.7109375" style="10" customWidth="1"/>
    <col min="18" max="18" width="13.5703125" style="10" customWidth="1"/>
  </cols>
  <sheetData>
    <row r="1" spans="1:21" ht="15.75" x14ac:dyDescent="0.25">
      <c r="A1" s="277" t="s">
        <v>311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</row>
    <row r="2" spans="1:21" ht="15.75" x14ac:dyDescent="0.25">
      <c r="A2" s="277" t="s">
        <v>380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</row>
    <row r="3" spans="1:21" ht="13.5" customHeight="1" x14ac:dyDescent="0.25">
      <c r="A3" s="41" t="s">
        <v>503</v>
      </c>
      <c r="B3" s="11"/>
      <c r="C3" s="11"/>
      <c r="D3" s="12"/>
      <c r="E3" s="12"/>
      <c r="F3" s="12"/>
      <c r="G3" s="12"/>
      <c r="H3" s="13"/>
      <c r="I3" s="13"/>
      <c r="J3" s="13"/>
      <c r="K3" s="13"/>
      <c r="L3" s="13"/>
      <c r="M3" s="13"/>
    </row>
    <row r="4" spans="1:21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397</v>
      </c>
      <c r="E4" s="117" t="s">
        <v>315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250" t="s">
        <v>394</v>
      </c>
      <c r="Q4" s="284" t="s">
        <v>395</v>
      </c>
      <c r="R4" s="263" t="s">
        <v>396</v>
      </c>
    </row>
    <row r="5" spans="1:21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118" t="s">
        <v>316</v>
      </c>
      <c r="M5" s="118"/>
      <c r="N5" s="118"/>
      <c r="O5" s="118"/>
      <c r="P5" s="251"/>
      <c r="Q5" s="285"/>
      <c r="R5" s="264"/>
    </row>
    <row r="6" spans="1:21" ht="30.75" customHeight="1" x14ac:dyDescent="0.25">
      <c r="A6" s="279"/>
      <c r="B6" s="278"/>
      <c r="C6" s="278"/>
      <c r="D6" s="280"/>
      <c r="E6" s="43" t="s">
        <v>398</v>
      </c>
      <c r="F6" s="43" t="s">
        <v>399</v>
      </c>
      <c r="G6" s="43" t="s">
        <v>400</v>
      </c>
      <c r="H6" s="43" t="s">
        <v>401</v>
      </c>
      <c r="I6" s="44" t="s">
        <v>12</v>
      </c>
      <c r="J6" s="45" t="s">
        <v>480</v>
      </c>
      <c r="K6" s="44" t="s">
        <v>0</v>
      </c>
      <c r="L6" s="44" t="s">
        <v>13</v>
      </c>
      <c r="M6" s="44" t="s">
        <v>14</v>
      </c>
      <c r="N6" s="44" t="s">
        <v>15</v>
      </c>
      <c r="O6" s="44" t="s">
        <v>0</v>
      </c>
      <c r="P6" s="280"/>
      <c r="Q6" s="286"/>
      <c r="R6" s="287"/>
    </row>
    <row r="7" spans="1:21" x14ac:dyDescent="0.2">
      <c r="A7" s="142" t="s">
        <v>1</v>
      </c>
      <c r="B7" s="126" t="s">
        <v>308</v>
      </c>
      <c r="C7" s="46" t="s">
        <v>308</v>
      </c>
      <c r="D7" s="47">
        <v>1</v>
      </c>
      <c r="E7" s="48"/>
      <c r="F7" s="48"/>
      <c r="G7" s="48"/>
      <c r="H7" s="48">
        <f>SUM(E7:G7)</f>
        <v>0</v>
      </c>
      <c r="I7" s="48"/>
      <c r="J7" s="48"/>
      <c r="K7" s="48">
        <f>+SUM(H7:J7)</f>
        <v>0</v>
      </c>
      <c r="L7" s="48"/>
      <c r="M7" s="48">
        <v>20</v>
      </c>
      <c r="N7" s="48">
        <v>10</v>
      </c>
      <c r="O7" s="48">
        <f>+SUM(L7:N7)</f>
        <v>30</v>
      </c>
      <c r="P7" s="48">
        <f>+SUM(K7+O7)</f>
        <v>30</v>
      </c>
      <c r="Q7" s="48"/>
      <c r="R7" s="48">
        <f>+SUM(P7:Q7)</f>
        <v>30</v>
      </c>
    </row>
    <row r="8" spans="1:21" x14ac:dyDescent="0.2">
      <c r="A8" s="57"/>
      <c r="B8" s="127"/>
      <c r="C8" s="49" t="s">
        <v>414</v>
      </c>
      <c r="D8" s="50">
        <v>0</v>
      </c>
      <c r="E8" s="30"/>
      <c r="F8" s="30"/>
      <c r="G8" s="30"/>
      <c r="H8" s="30">
        <f t="shared" ref="H8:H13" si="0">SUM(E8:G8)</f>
        <v>0</v>
      </c>
      <c r="I8" s="30"/>
      <c r="J8" s="30"/>
      <c r="K8" s="30">
        <f t="shared" ref="K8:K13" si="1">+SUM(H8:J8)</f>
        <v>0</v>
      </c>
      <c r="L8" s="30"/>
      <c r="M8" s="30"/>
      <c r="N8" s="30"/>
      <c r="O8" s="30">
        <f t="shared" ref="O8:O13" si="2">+SUM(L8:N8)</f>
        <v>0</v>
      </c>
      <c r="P8" s="30">
        <f t="shared" ref="P8:P13" si="3">+SUM(K8+O8)</f>
        <v>0</v>
      </c>
      <c r="Q8" s="30"/>
      <c r="R8" s="30">
        <f t="shared" ref="R8:R13" si="4">+SUM(P8:Q8)</f>
        <v>0</v>
      </c>
    </row>
    <row r="9" spans="1:21" ht="14.25" x14ac:dyDescent="0.2">
      <c r="A9" s="58"/>
      <c r="B9" s="128"/>
      <c r="C9" s="49" t="s">
        <v>263</v>
      </c>
      <c r="D9" s="50">
        <v>2</v>
      </c>
      <c r="E9" s="30"/>
      <c r="F9" s="30"/>
      <c r="G9" s="30"/>
      <c r="H9" s="30">
        <f t="shared" si="0"/>
        <v>0</v>
      </c>
      <c r="I9" s="30"/>
      <c r="J9" s="30"/>
      <c r="K9" s="30">
        <f t="shared" si="1"/>
        <v>0</v>
      </c>
      <c r="L9" s="30"/>
      <c r="M9" s="30">
        <v>4.25</v>
      </c>
      <c r="N9" s="30"/>
      <c r="O9" s="30">
        <f t="shared" si="2"/>
        <v>4.25</v>
      </c>
      <c r="P9" s="30">
        <f t="shared" si="3"/>
        <v>4.25</v>
      </c>
      <c r="Q9" s="30">
        <v>1</v>
      </c>
      <c r="R9" s="30">
        <f t="shared" si="4"/>
        <v>5.25</v>
      </c>
    </row>
    <row r="10" spans="1:21" ht="14.25" x14ac:dyDescent="0.2">
      <c r="A10" s="58"/>
      <c r="B10" s="129" t="s">
        <v>415</v>
      </c>
      <c r="C10" s="49" t="s">
        <v>297</v>
      </c>
      <c r="D10" s="50">
        <v>0</v>
      </c>
      <c r="E10" s="30"/>
      <c r="F10" s="30"/>
      <c r="G10" s="30"/>
      <c r="H10" s="30">
        <f t="shared" si="0"/>
        <v>0</v>
      </c>
      <c r="I10" s="30"/>
      <c r="J10" s="30"/>
      <c r="K10" s="30">
        <f t="shared" si="1"/>
        <v>0</v>
      </c>
      <c r="L10" s="30"/>
      <c r="M10" s="30"/>
      <c r="N10" s="30"/>
      <c r="O10" s="30">
        <f t="shared" si="2"/>
        <v>0</v>
      </c>
      <c r="P10" s="30">
        <f t="shared" si="3"/>
        <v>0</v>
      </c>
      <c r="Q10" s="30"/>
      <c r="R10" s="30">
        <f t="shared" si="4"/>
        <v>0</v>
      </c>
    </row>
    <row r="11" spans="1:21" ht="14.25" x14ac:dyDescent="0.2">
      <c r="A11" s="58"/>
      <c r="B11" s="130"/>
      <c r="C11" s="49" t="s">
        <v>298</v>
      </c>
      <c r="D11" s="50">
        <v>0</v>
      </c>
      <c r="E11" s="30"/>
      <c r="F11" s="30"/>
      <c r="G11" s="30"/>
      <c r="H11" s="30">
        <f t="shared" si="0"/>
        <v>0</v>
      </c>
      <c r="I11" s="30"/>
      <c r="J11" s="30"/>
      <c r="K11" s="30">
        <f t="shared" si="1"/>
        <v>0</v>
      </c>
      <c r="L11" s="30"/>
      <c r="M11" s="30"/>
      <c r="N11" s="30"/>
      <c r="O11" s="30">
        <f t="shared" si="2"/>
        <v>0</v>
      </c>
      <c r="P11" s="30">
        <f t="shared" si="3"/>
        <v>0</v>
      </c>
      <c r="Q11" s="30"/>
      <c r="R11" s="30">
        <f t="shared" si="4"/>
        <v>0</v>
      </c>
    </row>
    <row r="12" spans="1:21" ht="14.25" x14ac:dyDescent="0.2">
      <c r="A12" s="58"/>
      <c r="B12" s="130"/>
      <c r="C12" s="49" t="s">
        <v>415</v>
      </c>
      <c r="D12" s="50">
        <v>0</v>
      </c>
      <c r="E12" s="30"/>
      <c r="F12" s="30"/>
      <c r="G12" s="30"/>
      <c r="H12" s="30">
        <f t="shared" si="0"/>
        <v>0</v>
      </c>
      <c r="I12" s="30"/>
      <c r="J12" s="30"/>
      <c r="K12" s="30">
        <f t="shared" si="1"/>
        <v>0</v>
      </c>
      <c r="L12" s="30"/>
      <c r="M12" s="30"/>
      <c r="N12" s="30"/>
      <c r="O12" s="30">
        <f t="shared" si="2"/>
        <v>0</v>
      </c>
      <c r="P12" s="30">
        <f t="shared" si="3"/>
        <v>0</v>
      </c>
      <c r="Q12" s="30"/>
      <c r="R12" s="30">
        <f t="shared" si="4"/>
        <v>0</v>
      </c>
    </row>
    <row r="13" spans="1:21" ht="14.25" x14ac:dyDescent="0.2">
      <c r="A13" s="59"/>
      <c r="B13" s="131"/>
      <c r="C13" s="51" t="s">
        <v>264</v>
      </c>
      <c r="D13" s="52">
        <v>0</v>
      </c>
      <c r="E13" s="32"/>
      <c r="F13" s="32"/>
      <c r="G13" s="32"/>
      <c r="H13" s="32">
        <f t="shared" si="0"/>
        <v>0</v>
      </c>
      <c r="I13" s="32"/>
      <c r="J13" s="32"/>
      <c r="K13" s="32">
        <f t="shared" si="1"/>
        <v>0</v>
      </c>
      <c r="L13" s="32"/>
      <c r="M13" s="32"/>
      <c r="N13" s="32"/>
      <c r="O13" s="32">
        <f t="shared" si="2"/>
        <v>0</v>
      </c>
      <c r="P13" s="32">
        <f t="shared" si="3"/>
        <v>0</v>
      </c>
      <c r="Q13" s="32"/>
      <c r="R13" s="32">
        <f t="shared" si="4"/>
        <v>0</v>
      </c>
    </row>
    <row r="14" spans="1:21" ht="15" x14ac:dyDescent="0.25">
      <c r="A14" s="230" t="s">
        <v>0</v>
      </c>
      <c r="B14" s="231"/>
      <c r="C14" s="232" t="s">
        <v>0</v>
      </c>
      <c r="D14" s="53">
        <f>+SUM(D7:D13)</f>
        <v>3</v>
      </c>
      <c r="E14" s="54">
        <f t="shared" ref="E14:M14" si="5">SUM(E7:E13)</f>
        <v>0</v>
      </c>
      <c r="F14" s="54">
        <f t="shared" si="5"/>
        <v>0</v>
      </c>
      <c r="G14" s="54">
        <f t="shared" si="5"/>
        <v>0</v>
      </c>
      <c r="H14" s="54">
        <f t="shared" si="5"/>
        <v>0</v>
      </c>
      <c r="I14" s="54">
        <f t="shared" si="5"/>
        <v>0</v>
      </c>
      <c r="J14" s="54">
        <f t="shared" si="5"/>
        <v>0</v>
      </c>
      <c r="K14" s="54">
        <f t="shared" si="5"/>
        <v>0</v>
      </c>
      <c r="L14" s="54">
        <f t="shared" si="5"/>
        <v>0</v>
      </c>
      <c r="M14" s="54">
        <f t="shared" si="5"/>
        <v>24.25</v>
      </c>
      <c r="N14" s="54">
        <f>+SUM(N7:N13)</f>
        <v>10</v>
      </c>
      <c r="O14" s="54">
        <f>+SUM(O7:O13)</f>
        <v>34.25</v>
      </c>
      <c r="P14" s="54">
        <f>+SUM(P7:P13)</f>
        <v>34.25</v>
      </c>
      <c r="Q14" s="54">
        <f>+SUM(Q7:Q13)</f>
        <v>1</v>
      </c>
      <c r="R14" s="55">
        <f>+SUM(R7:R13)</f>
        <v>35.25</v>
      </c>
    </row>
    <row r="15" spans="1:21" x14ac:dyDescent="0.2">
      <c r="A15" s="93" t="s">
        <v>2</v>
      </c>
      <c r="B15" s="120" t="s">
        <v>418</v>
      </c>
      <c r="C15" s="60" t="s">
        <v>299</v>
      </c>
      <c r="D15" s="61">
        <v>0</v>
      </c>
      <c r="E15" s="39"/>
      <c r="F15" s="39"/>
      <c r="G15" s="39"/>
      <c r="H15" s="48">
        <f>SUM(E15:G15)</f>
        <v>0</v>
      </c>
      <c r="I15" s="39"/>
      <c r="J15" s="39"/>
      <c r="K15" s="48">
        <f>+SUM(H15:J15)</f>
        <v>0</v>
      </c>
      <c r="L15" s="39"/>
      <c r="M15" s="39"/>
      <c r="N15" s="39"/>
      <c r="O15" s="39">
        <f>+SUM(L15:N15)</f>
        <v>0</v>
      </c>
      <c r="P15" s="39">
        <f>+SUM(K15+O15)</f>
        <v>0</v>
      </c>
      <c r="Q15" s="39"/>
      <c r="R15" s="39">
        <f>+SUM(P15:Q15)</f>
        <v>0</v>
      </c>
      <c r="S15" s="10"/>
      <c r="T15" s="10"/>
      <c r="U15" s="10"/>
    </row>
    <row r="16" spans="1:21" x14ac:dyDescent="0.2">
      <c r="A16" s="93"/>
      <c r="B16" s="121"/>
      <c r="C16" s="62" t="s">
        <v>265</v>
      </c>
      <c r="D16" s="34">
        <v>10</v>
      </c>
      <c r="E16" s="14"/>
      <c r="F16" s="14">
        <v>1.5</v>
      </c>
      <c r="G16" s="14"/>
      <c r="H16" s="30">
        <f>SUM(E16:G16)</f>
        <v>1.5</v>
      </c>
      <c r="I16" s="14"/>
      <c r="J16" s="14"/>
      <c r="K16" s="30">
        <f>+SUM(H16:J16)</f>
        <v>1.5</v>
      </c>
      <c r="L16" s="14"/>
      <c r="M16" s="14">
        <v>0.03</v>
      </c>
      <c r="N16" s="14">
        <v>3.69</v>
      </c>
      <c r="O16" s="14">
        <f>+SUM(L16:N16)</f>
        <v>3.7199999999999998</v>
      </c>
      <c r="P16" s="14">
        <f>+SUM(K16+O16)</f>
        <v>5.22</v>
      </c>
      <c r="Q16" s="14"/>
      <c r="R16" s="14">
        <f>+SUM(P16:Q16)</f>
        <v>5.22</v>
      </c>
      <c r="S16" s="10"/>
      <c r="T16" s="10"/>
      <c r="U16" s="10"/>
    </row>
    <row r="17" spans="1:21" x14ac:dyDescent="0.2">
      <c r="A17" s="93"/>
      <c r="B17" s="121"/>
      <c r="C17" s="62" t="s">
        <v>417</v>
      </c>
      <c r="D17" s="34">
        <v>0</v>
      </c>
      <c r="E17" s="14"/>
      <c r="F17" s="14"/>
      <c r="G17" s="14"/>
      <c r="H17" s="30">
        <f t="shared" ref="H17:H27" si="6">SUM(E17:G17)</f>
        <v>0</v>
      </c>
      <c r="I17" s="14"/>
      <c r="J17" s="14"/>
      <c r="K17" s="30">
        <f t="shared" ref="K17:K28" si="7">+SUM(H17:J17)</f>
        <v>0</v>
      </c>
      <c r="L17" s="14"/>
      <c r="M17" s="14"/>
      <c r="N17" s="14"/>
      <c r="O17" s="14">
        <f t="shared" ref="O17:O29" si="8">+SUM(L17:N17)</f>
        <v>0</v>
      </c>
      <c r="P17" s="14">
        <f t="shared" ref="P17:P29" si="9">+SUM(K17+O17)</f>
        <v>0</v>
      </c>
      <c r="Q17" s="14"/>
      <c r="R17" s="14">
        <f t="shared" ref="R17:R27" si="10">+SUM(P17:Q17)</f>
        <v>0</v>
      </c>
      <c r="S17" s="10"/>
      <c r="T17" s="10"/>
      <c r="U17" s="10"/>
    </row>
    <row r="18" spans="1:21" x14ac:dyDescent="0.2">
      <c r="A18" s="93"/>
      <c r="B18" s="121"/>
      <c r="C18" s="62" t="s">
        <v>19</v>
      </c>
      <c r="D18" s="34">
        <v>12</v>
      </c>
      <c r="E18" s="14"/>
      <c r="F18" s="14"/>
      <c r="G18" s="14"/>
      <c r="H18" s="30">
        <f t="shared" si="6"/>
        <v>0</v>
      </c>
      <c r="I18" s="14">
        <v>0.5</v>
      </c>
      <c r="J18" s="14"/>
      <c r="K18" s="30">
        <f t="shared" si="7"/>
        <v>0.5</v>
      </c>
      <c r="L18" s="14"/>
      <c r="M18" s="14">
        <v>2.06</v>
      </c>
      <c r="N18" s="14">
        <v>3.46</v>
      </c>
      <c r="O18" s="14">
        <f t="shared" si="8"/>
        <v>5.52</v>
      </c>
      <c r="P18" s="14">
        <f t="shared" si="9"/>
        <v>6.02</v>
      </c>
      <c r="Q18" s="14"/>
      <c r="R18" s="14">
        <f t="shared" si="10"/>
        <v>6.02</v>
      </c>
      <c r="S18" s="10"/>
      <c r="T18" s="10"/>
      <c r="U18" s="10"/>
    </row>
    <row r="19" spans="1:21" x14ac:dyDescent="0.2">
      <c r="A19" s="93"/>
      <c r="B19" s="121"/>
      <c r="C19" s="62" t="s">
        <v>340</v>
      </c>
      <c r="D19" s="34">
        <v>0</v>
      </c>
      <c r="E19" s="14"/>
      <c r="F19" s="14"/>
      <c r="G19" s="14"/>
      <c r="H19" s="30">
        <f t="shared" si="6"/>
        <v>0</v>
      </c>
      <c r="I19" s="14"/>
      <c r="J19" s="14"/>
      <c r="K19" s="30">
        <f t="shared" si="7"/>
        <v>0</v>
      </c>
      <c r="L19" s="14"/>
      <c r="M19" s="14"/>
      <c r="N19" s="14"/>
      <c r="O19" s="14">
        <f t="shared" si="8"/>
        <v>0</v>
      </c>
      <c r="P19" s="14">
        <f t="shared" si="9"/>
        <v>0</v>
      </c>
      <c r="Q19" s="14"/>
      <c r="R19" s="14">
        <f t="shared" si="10"/>
        <v>0</v>
      </c>
      <c r="S19" s="10"/>
      <c r="T19" s="10"/>
      <c r="U19" s="10"/>
    </row>
    <row r="20" spans="1:21" x14ac:dyDescent="0.2">
      <c r="A20" s="93"/>
      <c r="B20" s="124"/>
      <c r="C20" s="62" t="s">
        <v>339</v>
      </c>
      <c r="D20" s="34">
        <v>0</v>
      </c>
      <c r="E20" s="14"/>
      <c r="F20" s="14"/>
      <c r="G20" s="14"/>
      <c r="H20" s="30">
        <f t="shared" si="6"/>
        <v>0</v>
      </c>
      <c r="I20" s="14"/>
      <c r="J20" s="14"/>
      <c r="K20" s="30">
        <f t="shared" si="7"/>
        <v>0</v>
      </c>
      <c r="L20" s="14"/>
      <c r="M20" s="14"/>
      <c r="N20" s="14"/>
      <c r="O20" s="14">
        <f t="shared" si="8"/>
        <v>0</v>
      </c>
      <c r="P20" s="14">
        <f t="shared" si="9"/>
        <v>0</v>
      </c>
      <c r="Q20" s="14"/>
      <c r="R20" s="14">
        <f t="shared" si="10"/>
        <v>0</v>
      </c>
      <c r="S20" s="10"/>
      <c r="T20" s="10"/>
      <c r="U20" s="10"/>
    </row>
    <row r="21" spans="1:21" x14ac:dyDescent="0.2">
      <c r="A21" s="93"/>
      <c r="B21" s="132" t="s">
        <v>419</v>
      </c>
      <c r="C21" s="62" t="s">
        <v>378</v>
      </c>
      <c r="D21" s="34">
        <v>2</v>
      </c>
      <c r="E21" s="14"/>
      <c r="F21" s="14"/>
      <c r="G21" s="14"/>
      <c r="H21" s="30">
        <f t="shared" si="6"/>
        <v>0</v>
      </c>
      <c r="I21" s="14"/>
      <c r="J21" s="14"/>
      <c r="K21" s="30">
        <f t="shared" si="7"/>
        <v>0</v>
      </c>
      <c r="L21" s="14"/>
      <c r="M21" s="14">
        <v>1</v>
      </c>
      <c r="N21" s="14">
        <v>5.5</v>
      </c>
      <c r="O21" s="14">
        <f t="shared" si="8"/>
        <v>6.5</v>
      </c>
      <c r="P21" s="14">
        <f t="shared" si="9"/>
        <v>6.5</v>
      </c>
      <c r="Q21" s="14"/>
      <c r="R21" s="14">
        <f t="shared" si="10"/>
        <v>6.5</v>
      </c>
      <c r="S21" s="10"/>
      <c r="T21" s="10"/>
      <c r="U21" s="10"/>
    </row>
    <row r="22" spans="1:21" x14ac:dyDescent="0.2">
      <c r="A22" s="93"/>
      <c r="B22" s="121"/>
      <c r="C22" s="62" t="s">
        <v>341</v>
      </c>
      <c r="D22" s="34">
        <v>0</v>
      </c>
      <c r="E22" s="14"/>
      <c r="F22" s="14"/>
      <c r="G22" s="14"/>
      <c r="H22" s="30">
        <f t="shared" si="6"/>
        <v>0</v>
      </c>
      <c r="I22" s="14"/>
      <c r="J22" s="14"/>
      <c r="K22" s="30">
        <f t="shared" si="7"/>
        <v>0</v>
      </c>
      <c r="L22" s="14"/>
      <c r="M22" s="14"/>
      <c r="N22" s="14"/>
      <c r="O22" s="14">
        <f t="shared" si="8"/>
        <v>0</v>
      </c>
      <c r="P22" s="14">
        <f t="shared" si="9"/>
        <v>0</v>
      </c>
      <c r="Q22" s="14"/>
      <c r="R22" s="14">
        <f t="shared" si="10"/>
        <v>0</v>
      </c>
      <c r="S22" s="10"/>
      <c r="T22" s="10"/>
      <c r="U22" s="10"/>
    </row>
    <row r="23" spans="1:21" x14ac:dyDescent="0.2">
      <c r="A23" s="93"/>
      <c r="B23" s="121"/>
      <c r="C23" s="62" t="s">
        <v>21</v>
      </c>
      <c r="D23" s="34">
        <v>1</v>
      </c>
      <c r="E23" s="14"/>
      <c r="F23" s="14"/>
      <c r="G23" s="14"/>
      <c r="H23" s="30">
        <f t="shared" si="6"/>
        <v>0</v>
      </c>
      <c r="I23" s="14"/>
      <c r="J23" s="14"/>
      <c r="K23" s="30">
        <f t="shared" si="7"/>
        <v>0</v>
      </c>
      <c r="L23" s="14"/>
      <c r="M23" s="14"/>
      <c r="N23" s="14">
        <v>2</v>
      </c>
      <c r="O23" s="14">
        <f t="shared" si="8"/>
        <v>2</v>
      </c>
      <c r="P23" s="14">
        <f t="shared" si="9"/>
        <v>2</v>
      </c>
      <c r="Q23" s="14"/>
      <c r="R23" s="14">
        <f t="shared" si="10"/>
        <v>2</v>
      </c>
      <c r="S23" s="10"/>
      <c r="T23" s="10"/>
      <c r="U23" s="10"/>
    </row>
    <row r="24" spans="1:21" x14ac:dyDescent="0.2">
      <c r="A24" s="93"/>
      <c r="B24" s="121"/>
      <c r="C24" s="62" t="s">
        <v>309</v>
      </c>
      <c r="D24" s="34">
        <v>0</v>
      </c>
      <c r="E24" s="14"/>
      <c r="F24" s="14"/>
      <c r="G24" s="14"/>
      <c r="H24" s="30">
        <f t="shared" si="6"/>
        <v>0</v>
      </c>
      <c r="I24" s="14"/>
      <c r="J24" s="14"/>
      <c r="K24" s="30">
        <f t="shared" si="7"/>
        <v>0</v>
      </c>
      <c r="L24" s="14"/>
      <c r="M24" s="14"/>
      <c r="N24" s="14"/>
      <c r="O24" s="14">
        <f t="shared" si="8"/>
        <v>0</v>
      </c>
      <c r="P24" s="14">
        <f t="shared" si="9"/>
        <v>0</v>
      </c>
      <c r="Q24" s="14"/>
      <c r="R24" s="14">
        <f t="shared" si="10"/>
        <v>0</v>
      </c>
      <c r="S24" s="10"/>
      <c r="T24" s="10"/>
      <c r="U24" s="10"/>
    </row>
    <row r="25" spans="1:21" x14ac:dyDescent="0.2">
      <c r="A25" s="93"/>
      <c r="B25" s="124"/>
      <c r="C25" s="62" t="s">
        <v>266</v>
      </c>
      <c r="D25" s="34">
        <v>0</v>
      </c>
      <c r="E25" s="14"/>
      <c r="F25" s="14"/>
      <c r="G25" s="14"/>
      <c r="H25" s="30">
        <f t="shared" si="6"/>
        <v>0</v>
      </c>
      <c r="I25" s="14"/>
      <c r="J25" s="14"/>
      <c r="K25" s="30">
        <f t="shared" si="7"/>
        <v>0</v>
      </c>
      <c r="L25" s="14"/>
      <c r="M25" s="14"/>
      <c r="N25" s="14"/>
      <c r="O25" s="14">
        <f t="shared" si="8"/>
        <v>0</v>
      </c>
      <c r="P25" s="14">
        <f t="shared" si="9"/>
        <v>0</v>
      </c>
      <c r="Q25" s="14"/>
      <c r="R25" s="14">
        <f t="shared" si="10"/>
        <v>0</v>
      </c>
      <c r="S25" s="10"/>
      <c r="T25" s="10"/>
      <c r="U25" s="10"/>
    </row>
    <row r="26" spans="1:21" x14ac:dyDescent="0.2">
      <c r="A26" s="93"/>
      <c r="B26" s="121" t="s">
        <v>420</v>
      </c>
      <c r="C26" s="63" t="s">
        <v>300</v>
      </c>
      <c r="D26" s="64"/>
      <c r="E26" s="36"/>
      <c r="F26" s="36"/>
      <c r="G26" s="36"/>
      <c r="H26" s="65"/>
      <c r="I26" s="36"/>
      <c r="J26" s="36"/>
      <c r="K26" s="65"/>
      <c r="L26" s="36"/>
      <c r="M26" s="36"/>
      <c r="N26" s="36"/>
      <c r="O26" s="36"/>
      <c r="P26" s="36"/>
      <c r="Q26" s="36"/>
      <c r="R26" s="36"/>
      <c r="S26" s="10"/>
      <c r="T26" s="10"/>
      <c r="U26" s="10"/>
    </row>
    <row r="27" spans="1:21" x14ac:dyDescent="0.2">
      <c r="A27" s="93"/>
      <c r="B27" s="121"/>
      <c r="C27" s="62" t="s">
        <v>18</v>
      </c>
      <c r="D27" s="34">
        <v>9</v>
      </c>
      <c r="E27" s="14"/>
      <c r="F27" s="14"/>
      <c r="G27" s="14"/>
      <c r="H27" s="30">
        <f t="shared" si="6"/>
        <v>0</v>
      </c>
      <c r="I27" s="14"/>
      <c r="J27" s="14"/>
      <c r="K27" s="30">
        <f t="shared" si="7"/>
        <v>0</v>
      </c>
      <c r="L27" s="14">
        <v>15.5</v>
      </c>
      <c r="M27" s="14">
        <v>110.5</v>
      </c>
      <c r="N27" s="14">
        <v>68</v>
      </c>
      <c r="O27" s="14">
        <f t="shared" si="8"/>
        <v>194</v>
      </c>
      <c r="P27" s="14">
        <f t="shared" si="9"/>
        <v>194</v>
      </c>
      <c r="Q27" s="14"/>
      <c r="R27" s="14">
        <f t="shared" si="10"/>
        <v>194</v>
      </c>
      <c r="S27" s="10"/>
      <c r="T27" s="10"/>
      <c r="U27" s="10"/>
    </row>
    <row r="28" spans="1:21" x14ac:dyDescent="0.2">
      <c r="A28" s="93"/>
      <c r="B28" s="121"/>
      <c r="C28" s="62" t="s">
        <v>20</v>
      </c>
      <c r="D28" s="34">
        <v>12</v>
      </c>
      <c r="E28" s="14"/>
      <c r="F28" s="14"/>
      <c r="G28" s="14"/>
      <c r="H28" s="30">
        <f>SUM(E28:G28)</f>
        <v>0</v>
      </c>
      <c r="I28" s="14"/>
      <c r="J28" s="14">
        <v>1.5</v>
      </c>
      <c r="K28" s="30">
        <f t="shared" si="7"/>
        <v>1.5</v>
      </c>
      <c r="L28" s="14">
        <v>15</v>
      </c>
      <c r="M28" s="14">
        <v>76.010000000000005</v>
      </c>
      <c r="N28" s="14">
        <v>28.52</v>
      </c>
      <c r="O28" s="14">
        <f t="shared" si="8"/>
        <v>119.53</v>
      </c>
      <c r="P28" s="14">
        <f t="shared" si="9"/>
        <v>121.03</v>
      </c>
      <c r="Q28" s="14"/>
      <c r="R28" s="14">
        <f>+SUM(P28:Q28)</f>
        <v>121.03</v>
      </c>
      <c r="S28" s="10"/>
      <c r="T28" s="10"/>
      <c r="U28" s="10"/>
    </row>
    <row r="29" spans="1:21" x14ac:dyDescent="0.2">
      <c r="A29" s="93"/>
      <c r="B29" s="121"/>
      <c r="C29" s="62" t="s">
        <v>342</v>
      </c>
      <c r="D29" s="34">
        <v>1</v>
      </c>
      <c r="E29" s="14"/>
      <c r="F29" s="14"/>
      <c r="G29" s="14"/>
      <c r="H29" s="30">
        <f>SUM(E29:G29)</f>
        <v>0</v>
      </c>
      <c r="I29" s="14"/>
      <c r="J29" s="14"/>
      <c r="K29" s="30">
        <f>+SUM(H29:J29)</f>
        <v>0</v>
      </c>
      <c r="L29" s="14"/>
      <c r="M29" s="14">
        <v>2</v>
      </c>
      <c r="N29" s="14">
        <v>3</v>
      </c>
      <c r="O29" s="14">
        <f t="shared" si="8"/>
        <v>5</v>
      </c>
      <c r="P29" s="14">
        <f t="shared" si="9"/>
        <v>5</v>
      </c>
      <c r="Q29" s="14"/>
      <c r="R29" s="14">
        <f>+SUM(P29:Q29)</f>
        <v>5</v>
      </c>
      <c r="S29" s="10"/>
      <c r="T29" s="10"/>
      <c r="U29" s="10"/>
    </row>
    <row r="30" spans="1:21" x14ac:dyDescent="0.2">
      <c r="A30" s="93"/>
      <c r="B30" s="122"/>
      <c r="C30" s="66" t="s">
        <v>267</v>
      </c>
      <c r="D30" s="67">
        <v>1</v>
      </c>
      <c r="E30" s="68"/>
      <c r="F30" s="68"/>
      <c r="G30" s="68"/>
      <c r="H30" s="69">
        <f>SUM(E30:G30)</f>
        <v>0</v>
      </c>
      <c r="I30" s="68"/>
      <c r="J30" s="68"/>
      <c r="K30" s="69">
        <f>+SUM(H30:J30)</f>
        <v>0</v>
      </c>
      <c r="L30" s="68">
        <v>10</v>
      </c>
      <c r="M30" s="68">
        <v>100</v>
      </c>
      <c r="N30" s="68">
        <v>140</v>
      </c>
      <c r="O30" s="68">
        <f>+SUM(L30:N30)</f>
        <v>250</v>
      </c>
      <c r="P30" s="68">
        <f>+SUM(K30+O30)</f>
        <v>250</v>
      </c>
      <c r="Q30" s="68"/>
      <c r="R30" s="68">
        <f>+SUM(P30:Q30)</f>
        <v>250</v>
      </c>
      <c r="S30" s="10"/>
      <c r="T30" s="10"/>
      <c r="U30" s="10"/>
    </row>
    <row r="31" spans="1:21" ht="15" x14ac:dyDescent="0.25">
      <c r="A31" s="230" t="s">
        <v>0</v>
      </c>
      <c r="B31" s="231"/>
      <c r="C31" s="232" t="s">
        <v>0</v>
      </c>
      <c r="D31" s="53">
        <f>+SUM(D15:D30)</f>
        <v>48</v>
      </c>
      <c r="E31" s="54">
        <f>SUM(E15:E30)</f>
        <v>0</v>
      </c>
      <c r="F31" s="54">
        <f>SUM(F15:F30)</f>
        <v>1.5</v>
      </c>
      <c r="G31" s="54">
        <f>SUM(G15:G30)</f>
        <v>0</v>
      </c>
      <c r="H31" s="54">
        <f>SUM(H15:H30)</f>
        <v>1.5</v>
      </c>
      <c r="I31" s="54">
        <f t="shared" ref="I31:R31" si="11">+SUM(I15:I30)</f>
        <v>0.5</v>
      </c>
      <c r="J31" s="54">
        <f t="shared" si="11"/>
        <v>1.5</v>
      </c>
      <c r="K31" s="54">
        <f t="shared" si="11"/>
        <v>3.5</v>
      </c>
      <c r="L31" s="54">
        <f t="shared" si="11"/>
        <v>40.5</v>
      </c>
      <c r="M31" s="54">
        <f t="shared" si="11"/>
        <v>291.60000000000002</v>
      </c>
      <c r="N31" s="54">
        <f t="shared" si="11"/>
        <v>254.17000000000002</v>
      </c>
      <c r="O31" s="54">
        <f t="shared" si="11"/>
        <v>586.27</v>
      </c>
      <c r="P31" s="54">
        <f t="shared" si="11"/>
        <v>589.77</v>
      </c>
      <c r="Q31" s="54">
        <f t="shared" si="11"/>
        <v>0</v>
      </c>
      <c r="R31" s="55">
        <f t="shared" si="11"/>
        <v>589.77</v>
      </c>
      <c r="S31" s="10"/>
      <c r="T31" s="10"/>
      <c r="U31" s="10"/>
    </row>
    <row r="32" spans="1:21" x14ac:dyDescent="0.2">
      <c r="A32" s="288" t="s">
        <v>3</v>
      </c>
      <c r="B32" s="133" t="s">
        <v>38</v>
      </c>
      <c r="C32" s="73" t="s">
        <v>24</v>
      </c>
      <c r="D32" s="74">
        <v>0</v>
      </c>
      <c r="E32" s="39"/>
      <c r="F32" s="39"/>
      <c r="G32" s="39"/>
      <c r="H32" s="48">
        <f>SUM(E32:G32)</f>
        <v>0</v>
      </c>
      <c r="I32" s="39"/>
      <c r="J32" s="39"/>
      <c r="K32" s="48">
        <f>+SUM(H32:J32)</f>
        <v>0</v>
      </c>
      <c r="L32" s="39">
        <v>0</v>
      </c>
      <c r="M32" s="39">
        <v>0</v>
      </c>
      <c r="N32" s="39">
        <v>0</v>
      </c>
      <c r="O32" s="39">
        <f>+SUM(L32:N32)</f>
        <v>0</v>
      </c>
      <c r="P32" s="39">
        <f>+SUM(K32+O32)</f>
        <v>0</v>
      </c>
      <c r="Q32" s="39"/>
      <c r="R32" s="75">
        <f>+SUM(P32:Q32)</f>
        <v>0</v>
      </c>
      <c r="S32" s="10"/>
      <c r="T32" s="10"/>
      <c r="U32" s="10"/>
    </row>
    <row r="33" spans="1:21" x14ac:dyDescent="0.2">
      <c r="A33" s="289"/>
      <c r="B33" s="133"/>
      <c r="C33" s="76" t="s">
        <v>33</v>
      </c>
      <c r="D33" s="77">
        <v>0</v>
      </c>
      <c r="E33" s="14"/>
      <c r="F33" s="14"/>
      <c r="G33" s="14"/>
      <c r="H33" s="30">
        <f t="shared" ref="H33:H68" si="12">SUM(E33:G33)</f>
        <v>0</v>
      </c>
      <c r="I33" s="14"/>
      <c r="J33" s="14"/>
      <c r="K33" s="30">
        <f t="shared" ref="K33:K69" si="13">+SUM(H33:J33)</f>
        <v>0</v>
      </c>
      <c r="L33" s="14"/>
      <c r="M33" s="14"/>
      <c r="N33" s="14"/>
      <c r="O33" s="14">
        <f t="shared" ref="O33:O69" si="14">+SUM(L33:N33)</f>
        <v>0</v>
      </c>
      <c r="P33" s="14">
        <f t="shared" ref="P33:P69" si="15">+SUM(K33+O33)</f>
        <v>0</v>
      </c>
      <c r="Q33" s="14"/>
      <c r="R33" s="23">
        <f t="shared" ref="R33:R69" si="16">+SUM(P33:Q33)</f>
        <v>0</v>
      </c>
      <c r="S33" s="10"/>
      <c r="T33" s="10"/>
      <c r="U33" s="10"/>
    </row>
    <row r="34" spans="1:21" x14ac:dyDescent="0.2">
      <c r="A34" s="289"/>
      <c r="B34" s="133"/>
      <c r="C34" s="76" t="s">
        <v>37</v>
      </c>
      <c r="D34" s="77">
        <v>1</v>
      </c>
      <c r="E34" s="14"/>
      <c r="F34" s="14"/>
      <c r="G34" s="14"/>
      <c r="H34" s="30">
        <f t="shared" si="12"/>
        <v>0</v>
      </c>
      <c r="I34" s="14"/>
      <c r="J34" s="14"/>
      <c r="K34" s="30">
        <f t="shared" si="13"/>
        <v>0</v>
      </c>
      <c r="L34" s="14">
        <v>2</v>
      </c>
      <c r="M34" s="14">
        <v>8</v>
      </c>
      <c r="N34" s="14">
        <v>5</v>
      </c>
      <c r="O34" s="14">
        <f t="shared" si="14"/>
        <v>15</v>
      </c>
      <c r="P34" s="14">
        <f t="shared" si="15"/>
        <v>15</v>
      </c>
      <c r="Q34" s="14"/>
      <c r="R34" s="23">
        <f t="shared" si="16"/>
        <v>15</v>
      </c>
      <c r="S34" s="10"/>
      <c r="T34" s="10"/>
      <c r="U34" s="10"/>
    </row>
    <row r="35" spans="1:21" x14ac:dyDescent="0.2">
      <c r="A35" s="289"/>
      <c r="B35" s="133"/>
      <c r="C35" s="76" t="s">
        <v>38</v>
      </c>
      <c r="D35" s="77">
        <v>0</v>
      </c>
      <c r="E35" s="14"/>
      <c r="F35" s="14"/>
      <c r="G35" s="14"/>
      <c r="H35" s="30">
        <f t="shared" si="12"/>
        <v>0</v>
      </c>
      <c r="I35" s="14"/>
      <c r="J35" s="14"/>
      <c r="K35" s="30">
        <f t="shared" si="13"/>
        <v>0</v>
      </c>
      <c r="L35" s="14"/>
      <c r="M35" s="14"/>
      <c r="N35" s="14"/>
      <c r="O35" s="14">
        <f t="shared" si="14"/>
        <v>0</v>
      </c>
      <c r="P35" s="14">
        <f t="shared" si="15"/>
        <v>0</v>
      </c>
      <c r="Q35" s="14"/>
      <c r="R35" s="23">
        <f t="shared" si="16"/>
        <v>0</v>
      </c>
      <c r="S35" s="10"/>
      <c r="T35" s="10"/>
      <c r="U35" s="10"/>
    </row>
    <row r="36" spans="1:21" x14ac:dyDescent="0.2">
      <c r="A36" s="289"/>
      <c r="B36" s="134"/>
      <c r="C36" s="76" t="s">
        <v>49</v>
      </c>
      <c r="D36" s="77">
        <v>2</v>
      </c>
      <c r="E36" s="14"/>
      <c r="F36" s="14"/>
      <c r="G36" s="14"/>
      <c r="H36" s="30">
        <f t="shared" si="12"/>
        <v>0</v>
      </c>
      <c r="I36" s="14"/>
      <c r="J36" s="14"/>
      <c r="K36" s="30">
        <f t="shared" si="13"/>
        <v>0</v>
      </c>
      <c r="L36" s="14">
        <v>67</v>
      </c>
      <c r="M36" s="14">
        <v>59</v>
      </c>
      <c r="N36" s="14">
        <v>44</v>
      </c>
      <c r="O36" s="14">
        <f t="shared" si="14"/>
        <v>170</v>
      </c>
      <c r="P36" s="14">
        <f t="shared" si="15"/>
        <v>170</v>
      </c>
      <c r="Q36" s="14"/>
      <c r="R36" s="23">
        <f t="shared" si="16"/>
        <v>170</v>
      </c>
      <c r="S36" s="10"/>
      <c r="T36" s="10"/>
      <c r="U36" s="10"/>
    </row>
    <row r="37" spans="1:21" x14ac:dyDescent="0.2">
      <c r="A37" s="289"/>
      <c r="B37" s="133" t="s">
        <v>310</v>
      </c>
      <c r="C37" s="76" t="s">
        <v>409</v>
      </c>
      <c r="D37" s="77">
        <v>0</v>
      </c>
      <c r="E37" s="14"/>
      <c r="F37" s="14"/>
      <c r="G37" s="14"/>
      <c r="H37" s="30">
        <f t="shared" si="12"/>
        <v>0</v>
      </c>
      <c r="I37" s="14"/>
      <c r="J37" s="14"/>
      <c r="K37" s="30">
        <f t="shared" si="13"/>
        <v>0</v>
      </c>
      <c r="L37" s="14"/>
      <c r="M37" s="14"/>
      <c r="N37" s="14"/>
      <c r="O37" s="14">
        <f t="shared" si="14"/>
        <v>0</v>
      </c>
      <c r="P37" s="14">
        <f t="shared" si="15"/>
        <v>0</v>
      </c>
      <c r="Q37" s="14"/>
      <c r="R37" s="23">
        <f t="shared" si="16"/>
        <v>0</v>
      </c>
      <c r="S37" s="10"/>
      <c r="T37" s="10"/>
      <c r="U37" s="10"/>
    </row>
    <row r="38" spans="1:21" x14ac:dyDescent="0.2">
      <c r="A38" s="289"/>
      <c r="B38" s="133"/>
      <c r="C38" s="76" t="s">
        <v>310</v>
      </c>
      <c r="D38" s="77">
        <v>0</v>
      </c>
      <c r="E38" s="14"/>
      <c r="F38" s="14"/>
      <c r="G38" s="14"/>
      <c r="H38" s="30">
        <f t="shared" si="12"/>
        <v>0</v>
      </c>
      <c r="I38" s="14"/>
      <c r="J38" s="14"/>
      <c r="K38" s="30">
        <f t="shared" si="13"/>
        <v>0</v>
      </c>
      <c r="L38" s="14"/>
      <c r="M38" s="14"/>
      <c r="N38" s="14"/>
      <c r="O38" s="14">
        <f t="shared" si="14"/>
        <v>0</v>
      </c>
      <c r="P38" s="14">
        <f t="shared" si="15"/>
        <v>0</v>
      </c>
      <c r="Q38" s="14"/>
      <c r="R38" s="23">
        <f t="shared" si="16"/>
        <v>0</v>
      </c>
      <c r="S38" s="10"/>
      <c r="T38" s="10"/>
      <c r="U38" s="10"/>
    </row>
    <row r="39" spans="1:21" x14ac:dyDescent="0.2">
      <c r="A39" s="289"/>
      <c r="B39" s="133"/>
      <c r="C39" s="76" t="s">
        <v>43</v>
      </c>
      <c r="D39" s="77">
        <v>0</v>
      </c>
      <c r="E39" s="14"/>
      <c r="F39" s="14"/>
      <c r="G39" s="14"/>
      <c r="H39" s="30">
        <f t="shared" si="12"/>
        <v>0</v>
      </c>
      <c r="I39" s="14"/>
      <c r="J39" s="14"/>
      <c r="K39" s="30">
        <f t="shared" si="13"/>
        <v>0</v>
      </c>
      <c r="L39" s="14"/>
      <c r="M39" s="14"/>
      <c r="N39" s="14"/>
      <c r="O39" s="14">
        <f t="shared" si="14"/>
        <v>0</v>
      </c>
      <c r="P39" s="14">
        <f t="shared" si="15"/>
        <v>0</v>
      </c>
      <c r="Q39" s="14"/>
      <c r="R39" s="23">
        <f t="shared" si="16"/>
        <v>0</v>
      </c>
      <c r="S39" s="10"/>
      <c r="T39" s="10"/>
      <c r="U39" s="10"/>
    </row>
    <row r="40" spans="1:21" x14ac:dyDescent="0.2">
      <c r="A40" s="289"/>
      <c r="B40" s="134"/>
      <c r="C40" s="76" t="s">
        <v>350</v>
      </c>
      <c r="D40" s="77">
        <v>0</v>
      </c>
      <c r="E40" s="14"/>
      <c r="F40" s="14"/>
      <c r="G40" s="14"/>
      <c r="H40" s="30">
        <f t="shared" si="12"/>
        <v>0</v>
      </c>
      <c r="I40" s="14"/>
      <c r="J40" s="14"/>
      <c r="K40" s="30">
        <f t="shared" si="13"/>
        <v>0</v>
      </c>
      <c r="L40" s="14"/>
      <c r="M40" s="14"/>
      <c r="N40" s="14"/>
      <c r="O40" s="14">
        <f t="shared" si="14"/>
        <v>0</v>
      </c>
      <c r="P40" s="14">
        <f t="shared" si="15"/>
        <v>0</v>
      </c>
      <c r="Q40" s="14"/>
      <c r="R40" s="23">
        <f t="shared" si="16"/>
        <v>0</v>
      </c>
      <c r="S40" s="10"/>
      <c r="T40" s="10"/>
      <c r="U40" s="10"/>
    </row>
    <row r="41" spans="1:21" x14ac:dyDescent="0.2">
      <c r="A41" s="289"/>
      <c r="B41" s="133" t="s">
        <v>292</v>
      </c>
      <c r="C41" s="76" t="s">
        <v>317</v>
      </c>
      <c r="D41" s="77">
        <v>0</v>
      </c>
      <c r="E41" s="14"/>
      <c r="F41" s="14"/>
      <c r="G41" s="14"/>
      <c r="H41" s="30">
        <f t="shared" si="12"/>
        <v>0</v>
      </c>
      <c r="I41" s="14"/>
      <c r="J41" s="14"/>
      <c r="K41" s="30">
        <f t="shared" si="13"/>
        <v>0</v>
      </c>
      <c r="L41" s="14"/>
      <c r="M41" s="14"/>
      <c r="N41" s="14"/>
      <c r="O41" s="14">
        <f t="shared" si="14"/>
        <v>0</v>
      </c>
      <c r="P41" s="14">
        <f t="shared" si="15"/>
        <v>0</v>
      </c>
      <c r="Q41" s="14"/>
      <c r="R41" s="23">
        <f t="shared" si="16"/>
        <v>0</v>
      </c>
      <c r="S41" s="10"/>
      <c r="T41" s="10"/>
      <c r="U41" s="10"/>
    </row>
    <row r="42" spans="1:21" x14ac:dyDescent="0.2">
      <c r="A42" s="289"/>
      <c r="B42" s="133"/>
      <c r="C42" s="76" t="s">
        <v>388</v>
      </c>
      <c r="D42" s="77">
        <v>0</v>
      </c>
      <c r="E42" s="14"/>
      <c r="F42" s="14"/>
      <c r="G42" s="14"/>
      <c r="H42" s="30">
        <f t="shared" si="12"/>
        <v>0</v>
      </c>
      <c r="I42" s="14"/>
      <c r="J42" s="14"/>
      <c r="K42" s="30">
        <f t="shared" si="13"/>
        <v>0</v>
      </c>
      <c r="L42" s="14"/>
      <c r="M42" s="14"/>
      <c r="N42" s="14"/>
      <c r="O42" s="14">
        <f t="shared" si="14"/>
        <v>0</v>
      </c>
      <c r="P42" s="14">
        <f t="shared" si="15"/>
        <v>0</v>
      </c>
      <c r="Q42" s="14"/>
      <c r="R42" s="23">
        <f t="shared" si="16"/>
        <v>0</v>
      </c>
      <c r="S42" s="10"/>
      <c r="T42" s="10"/>
      <c r="U42" s="10"/>
    </row>
    <row r="43" spans="1:21" x14ac:dyDescent="0.2">
      <c r="A43" s="289"/>
      <c r="B43" s="133"/>
      <c r="C43" s="76" t="s">
        <v>75</v>
      </c>
      <c r="D43" s="77">
        <v>0</v>
      </c>
      <c r="E43" s="14"/>
      <c r="F43" s="14"/>
      <c r="G43" s="14"/>
      <c r="H43" s="30">
        <f t="shared" si="12"/>
        <v>0</v>
      </c>
      <c r="I43" s="14"/>
      <c r="J43" s="14"/>
      <c r="K43" s="30">
        <f t="shared" si="13"/>
        <v>0</v>
      </c>
      <c r="L43" s="14"/>
      <c r="M43" s="14"/>
      <c r="N43" s="14"/>
      <c r="O43" s="14">
        <f t="shared" si="14"/>
        <v>0</v>
      </c>
      <c r="P43" s="14">
        <f t="shared" si="15"/>
        <v>0</v>
      </c>
      <c r="Q43" s="14"/>
      <c r="R43" s="23">
        <f t="shared" si="16"/>
        <v>0</v>
      </c>
      <c r="S43" s="10"/>
      <c r="T43" s="10"/>
      <c r="U43" s="10"/>
    </row>
    <row r="44" spans="1:21" x14ac:dyDescent="0.2">
      <c r="A44" s="289"/>
      <c r="B44" s="133"/>
      <c r="C44" s="76" t="s">
        <v>271</v>
      </c>
      <c r="D44" s="77">
        <v>0</v>
      </c>
      <c r="E44" s="14"/>
      <c r="F44" s="14"/>
      <c r="G44" s="14"/>
      <c r="H44" s="30">
        <f t="shared" si="12"/>
        <v>0</v>
      </c>
      <c r="I44" s="14"/>
      <c r="J44" s="14"/>
      <c r="K44" s="30">
        <f t="shared" si="13"/>
        <v>0</v>
      </c>
      <c r="L44" s="14"/>
      <c r="M44" s="14"/>
      <c r="N44" s="14"/>
      <c r="O44" s="14">
        <f t="shared" si="14"/>
        <v>0</v>
      </c>
      <c r="P44" s="14">
        <f t="shared" si="15"/>
        <v>0</v>
      </c>
      <c r="Q44" s="14"/>
      <c r="R44" s="23">
        <f t="shared" si="16"/>
        <v>0</v>
      </c>
      <c r="S44" s="10"/>
      <c r="T44" s="10"/>
      <c r="U44" s="10"/>
    </row>
    <row r="45" spans="1:21" x14ac:dyDescent="0.2">
      <c r="A45" s="289"/>
      <c r="B45" s="133"/>
      <c r="C45" s="76" t="s">
        <v>292</v>
      </c>
      <c r="D45" s="77">
        <v>0</v>
      </c>
      <c r="E45" s="14"/>
      <c r="F45" s="14"/>
      <c r="G45" s="14"/>
      <c r="H45" s="30">
        <f t="shared" si="12"/>
        <v>0</v>
      </c>
      <c r="I45" s="14"/>
      <c r="J45" s="14"/>
      <c r="K45" s="30">
        <f t="shared" si="13"/>
        <v>0</v>
      </c>
      <c r="L45" s="14"/>
      <c r="M45" s="14"/>
      <c r="N45" s="14"/>
      <c r="O45" s="14">
        <f t="shared" si="14"/>
        <v>0</v>
      </c>
      <c r="P45" s="14">
        <f t="shared" si="15"/>
        <v>0</v>
      </c>
      <c r="Q45" s="14"/>
      <c r="R45" s="23">
        <f t="shared" si="16"/>
        <v>0</v>
      </c>
      <c r="S45" s="10"/>
      <c r="T45" s="10"/>
      <c r="U45" s="10"/>
    </row>
    <row r="46" spans="1:21" x14ac:dyDescent="0.2">
      <c r="A46" s="289"/>
      <c r="B46" s="134"/>
      <c r="C46" s="76" t="s">
        <v>422</v>
      </c>
      <c r="D46" s="77">
        <v>0</v>
      </c>
      <c r="E46" s="14"/>
      <c r="F46" s="14"/>
      <c r="G46" s="14"/>
      <c r="H46" s="30">
        <f t="shared" si="12"/>
        <v>0</v>
      </c>
      <c r="I46" s="14"/>
      <c r="J46" s="14"/>
      <c r="K46" s="30">
        <f t="shared" si="13"/>
        <v>0</v>
      </c>
      <c r="L46" s="14"/>
      <c r="M46" s="14"/>
      <c r="N46" s="14"/>
      <c r="O46" s="14">
        <f t="shared" si="14"/>
        <v>0</v>
      </c>
      <c r="P46" s="14">
        <f t="shared" si="15"/>
        <v>0</v>
      </c>
      <c r="Q46" s="14"/>
      <c r="R46" s="23">
        <f t="shared" si="16"/>
        <v>0</v>
      </c>
      <c r="S46" s="10"/>
      <c r="T46" s="10"/>
      <c r="U46" s="10"/>
    </row>
    <row r="47" spans="1:21" x14ac:dyDescent="0.2">
      <c r="A47" s="289"/>
      <c r="B47" s="133" t="s">
        <v>41</v>
      </c>
      <c r="C47" s="76" t="s">
        <v>31</v>
      </c>
      <c r="D47" s="77">
        <v>1</v>
      </c>
      <c r="E47" s="14"/>
      <c r="F47" s="14"/>
      <c r="G47" s="14"/>
      <c r="H47" s="30">
        <f t="shared" si="12"/>
        <v>0</v>
      </c>
      <c r="I47" s="14"/>
      <c r="J47" s="14"/>
      <c r="K47" s="30">
        <f t="shared" si="13"/>
        <v>0</v>
      </c>
      <c r="L47" s="14"/>
      <c r="M47" s="14">
        <v>0.05</v>
      </c>
      <c r="N47" s="14">
        <v>0.03</v>
      </c>
      <c r="O47" s="14">
        <f t="shared" si="14"/>
        <v>0.08</v>
      </c>
      <c r="P47" s="14">
        <f t="shared" si="15"/>
        <v>0.08</v>
      </c>
      <c r="Q47" s="14"/>
      <c r="R47" s="23">
        <f t="shared" si="16"/>
        <v>0.08</v>
      </c>
      <c r="S47" s="10"/>
      <c r="T47" s="10"/>
      <c r="U47" s="10"/>
    </row>
    <row r="48" spans="1:21" x14ac:dyDescent="0.2">
      <c r="A48" s="289"/>
      <c r="B48" s="133"/>
      <c r="C48" s="76" t="s">
        <v>25</v>
      </c>
      <c r="D48" s="77">
        <v>2</v>
      </c>
      <c r="E48" s="14"/>
      <c r="F48" s="14"/>
      <c r="G48" s="14"/>
      <c r="H48" s="30">
        <f t="shared" si="12"/>
        <v>0</v>
      </c>
      <c r="I48" s="14">
        <v>0.1</v>
      </c>
      <c r="J48" s="14"/>
      <c r="K48" s="30">
        <f t="shared" si="13"/>
        <v>0.1</v>
      </c>
      <c r="L48" s="14">
        <v>0.2</v>
      </c>
      <c r="M48" s="14">
        <v>0.8</v>
      </c>
      <c r="N48" s="14">
        <v>0.9</v>
      </c>
      <c r="O48" s="14">
        <f t="shared" si="14"/>
        <v>1.9</v>
      </c>
      <c r="P48" s="14">
        <f t="shared" si="15"/>
        <v>2</v>
      </c>
      <c r="Q48" s="14"/>
      <c r="R48" s="23">
        <f t="shared" si="16"/>
        <v>2</v>
      </c>
      <c r="S48" s="10"/>
      <c r="T48" s="10"/>
      <c r="U48" s="10"/>
    </row>
    <row r="49" spans="1:21" x14ac:dyDescent="0.2">
      <c r="A49" s="289"/>
      <c r="B49" s="133"/>
      <c r="C49" s="76" t="s">
        <v>32</v>
      </c>
      <c r="D49" s="77">
        <v>0</v>
      </c>
      <c r="E49" s="14"/>
      <c r="F49" s="14"/>
      <c r="G49" s="14"/>
      <c r="H49" s="30">
        <f t="shared" si="12"/>
        <v>0</v>
      </c>
      <c r="I49" s="14"/>
      <c r="J49" s="14"/>
      <c r="K49" s="30">
        <f t="shared" si="13"/>
        <v>0</v>
      </c>
      <c r="L49" s="14"/>
      <c r="M49" s="14"/>
      <c r="N49" s="14"/>
      <c r="O49" s="14">
        <f t="shared" si="14"/>
        <v>0</v>
      </c>
      <c r="P49" s="14">
        <f t="shared" si="15"/>
        <v>0</v>
      </c>
      <c r="Q49" s="14"/>
      <c r="R49" s="23">
        <f t="shared" si="16"/>
        <v>0</v>
      </c>
      <c r="S49" s="10"/>
      <c r="T49" s="10"/>
      <c r="U49" s="10"/>
    </row>
    <row r="50" spans="1:21" x14ac:dyDescent="0.2">
      <c r="A50" s="289"/>
      <c r="B50" s="133"/>
      <c r="C50" s="76" t="s">
        <v>34</v>
      </c>
      <c r="D50" s="77">
        <v>5</v>
      </c>
      <c r="E50" s="14"/>
      <c r="F50" s="14"/>
      <c r="G50" s="14"/>
      <c r="H50" s="30">
        <f t="shared" si="12"/>
        <v>0</v>
      </c>
      <c r="I50" s="14">
        <v>0.52</v>
      </c>
      <c r="J50" s="14"/>
      <c r="K50" s="30">
        <f t="shared" si="13"/>
        <v>0.52</v>
      </c>
      <c r="L50" s="14"/>
      <c r="M50" s="14">
        <v>6.03</v>
      </c>
      <c r="N50" s="14">
        <v>11.6</v>
      </c>
      <c r="O50" s="14">
        <f t="shared" si="14"/>
        <v>17.63</v>
      </c>
      <c r="P50" s="14">
        <f t="shared" si="15"/>
        <v>18.149999999999999</v>
      </c>
      <c r="Q50" s="14"/>
      <c r="R50" s="23">
        <f t="shared" si="16"/>
        <v>18.149999999999999</v>
      </c>
      <c r="S50" s="10"/>
      <c r="T50" s="10"/>
      <c r="U50" s="10"/>
    </row>
    <row r="51" spans="1:21" x14ac:dyDescent="0.2">
      <c r="A51" s="289"/>
      <c r="B51" s="133"/>
      <c r="C51" s="76" t="s">
        <v>35</v>
      </c>
      <c r="D51" s="77">
        <v>7</v>
      </c>
      <c r="E51" s="14"/>
      <c r="F51" s="14"/>
      <c r="G51" s="14"/>
      <c r="H51" s="30">
        <f t="shared" si="12"/>
        <v>0</v>
      </c>
      <c r="I51" s="14">
        <v>0.3</v>
      </c>
      <c r="J51" s="14"/>
      <c r="K51" s="30">
        <f t="shared" si="13"/>
        <v>0.3</v>
      </c>
      <c r="L51" s="14">
        <v>35</v>
      </c>
      <c r="M51" s="14">
        <v>74.3</v>
      </c>
      <c r="N51" s="14">
        <v>25.4</v>
      </c>
      <c r="O51" s="14">
        <f t="shared" si="14"/>
        <v>134.69999999999999</v>
      </c>
      <c r="P51" s="14">
        <f t="shared" si="15"/>
        <v>135</v>
      </c>
      <c r="Q51" s="14">
        <v>15</v>
      </c>
      <c r="R51" s="23">
        <f t="shared" si="16"/>
        <v>150</v>
      </c>
      <c r="S51" s="10"/>
      <c r="T51" s="10"/>
      <c r="U51" s="10"/>
    </row>
    <row r="52" spans="1:21" x14ac:dyDescent="0.2">
      <c r="A52" s="289"/>
      <c r="B52" s="133"/>
      <c r="C52" s="76" t="s">
        <v>36</v>
      </c>
      <c r="D52" s="77">
        <v>9</v>
      </c>
      <c r="E52" s="14"/>
      <c r="F52" s="14"/>
      <c r="G52" s="14"/>
      <c r="H52" s="30">
        <f t="shared" si="12"/>
        <v>0</v>
      </c>
      <c r="I52" s="14">
        <v>2.1</v>
      </c>
      <c r="J52" s="14"/>
      <c r="K52" s="30">
        <f t="shared" si="13"/>
        <v>2.1</v>
      </c>
      <c r="L52" s="14">
        <v>3.39</v>
      </c>
      <c r="M52" s="14">
        <v>2.9</v>
      </c>
      <c r="N52" s="14">
        <v>5.95</v>
      </c>
      <c r="O52" s="14">
        <f t="shared" si="14"/>
        <v>12.24</v>
      </c>
      <c r="P52" s="14">
        <f t="shared" si="15"/>
        <v>14.34</v>
      </c>
      <c r="Q52" s="14"/>
      <c r="R52" s="23">
        <f t="shared" si="16"/>
        <v>14.34</v>
      </c>
      <c r="S52" s="10"/>
      <c r="T52" s="10"/>
      <c r="U52" s="10"/>
    </row>
    <row r="53" spans="1:21" x14ac:dyDescent="0.2">
      <c r="A53" s="289"/>
      <c r="B53" s="134"/>
      <c r="C53" s="76" t="s">
        <v>41</v>
      </c>
      <c r="D53" s="77">
        <v>12</v>
      </c>
      <c r="E53" s="14"/>
      <c r="F53" s="14"/>
      <c r="G53" s="14"/>
      <c r="H53" s="30">
        <f t="shared" si="12"/>
        <v>0</v>
      </c>
      <c r="I53" s="14">
        <v>1.8</v>
      </c>
      <c r="J53" s="14"/>
      <c r="K53" s="30">
        <f t="shared" si="13"/>
        <v>1.8</v>
      </c>
      <c r="L53" s="14">
        <v>6.54</v>
      </c>
      <c r="M53" s="14">
        <v>8.7100000000000009</v>
      </c>
      <c r="N53" s="14">
        <v>9.4700000000000006</v>
      </c>
      <c r="O53" s="14">
        <f t="shared" si="14"/>
        <v>24.72</v>
      </c>
      <c r="P53" s="14">
        <f t="shared" si="15"/>
        <v>26.52</v>
      </c>
      <c r="Q53" s="14"/>
      <c r="R53" s="23">
        <f t="shared" si="16"/>
        <v>26.52</v>
      </c>
      <c r="S53" s="10"/>
      <c r="T53" s="10"/>
      <c r="U53" s="10"/>
    </row>
    <row r="54" spans="1:21" x14ac:dyDescent="0.2">
      <c r="A54" s="289"/>
      <c r="B54" s="133" t="s">
        <v>46</v>
      </c>
      <c r="C54" s="76" t="s">
        <v>27</v>
      </c>
      <c r="D54" s="77">
        <v>19</v>
      </c>
      <c r="E54" s="14"/>
      <c r="F54" s="14">
        <v>2</v>
      </c>
      <c r="G54" s="14"/>
      <c r="H54" s="30">
        <f t="shared" si="12"/>
        <v>2</v>
      </c>
      <c r="I54" s="14">
        <v>12.5</v>
      </c>
      <c r="J54" s="14"/>
      <c r="K54" s="30">
        <f t="shared" si="13"/>
        <v>14.5</v>
      </c>
      <c r="L54" s="14">
        <v>41</v>
      </c>
      <c r="M54" s="14">
        <v>157.91</v>
      </c>
      <c r="N54" s="14">
        <v>123.66</v>
      </c>
      <c r="O54" s="14">
        <f t="shared" si="14"/>
        <v>322.57</v>
      </c>
      <c r="P54" s="14">
        <f t="shared" si="15"/>
        <v>337.07</v>
      </c>
      <c r="Q54" s="14">
        <v>0.2</v>
      </c>
      <c r="R54" s="23">
        <f t="shared" si="16"/>
        <v>337.27</v>
      </c>
      <c r="S54" s="10"/>
      <c r="T54" s="10"/>
      <c r="U54" s="10"/>
    </row>
    <row r="55" spans="1:21" x14ac:dyDescent="0.2">
      <c r="A55" s="289"/>
      <c r="B55" s="133"/>
      <c r="C55" s="78" t="s">
        <v>318</v>
      </c>
      <c r="D55" s="79"/>
      <c r="E55" s="36"/>
      <c r="F55" s="36"/>
      <c r="G55" s="36"/>
      <c r="H55" s="65"/>
      <c r="I55" s="36"/>
      <c r="J55" s="36"/>
      <c r="K55" s="65"/>
      <c r="L55" s="36"/>
      <c r="M55" s="36"/>
      <c r="N55" s="36"/>
      <c r="O55" s="36"/>
      <c r="P55" s="36"/>
      <c r="Q55" s="36"/>
      <c r="R55" s="80"/>
      <c r="S55" s="10"/>
      <c r="T55" s="10"/>
      <c r="U55" s="10"/>
    </row>
    <row r="56" spans="1:21" x14ac:dyDescent="0.2">
      <c r="A56" s="289"/>
      <c r="B56" s="133"/>
      <c r="C56" s="76" t="s">
        <v>39</v>
      </c>
      <c r="D56" s="77">
        <v>2</v>
      </c>
      <c r="E56" s="14"/>
      <c r="F56" s="14"/>
      <c r="G56" s="14"/>
      <c r="H56" s="30">
        <f t="shared" si="12"/>
        <v>0</v>
      </c>
      <c r="I56" s="14"/>
      <c r="J56" s="14"/>
      <c r="K56" s="30">
        <f t="shared" si="13"/>
        <v>0</v>
      </c>
      <c r="L56" s="14">
        <v>20</v>
      </c>
      <c r="M56" s="14">
        <v>20</v>
      </c>
      <c r="N56" s="14">
        <v>11</v>
      </c>
      <c r="O56" s="14">
        <f t="shared" si="14"/>
        <v>51</v>
      </c>
      <c r="P56" s="14">
        <f t="shared" si="15"/>
        <v>51</v>
      </c>
      <c r="Q56" s="14"/>
      <c r="R56" s="23">
        <f t="shared" si="16"/>
        <v>51</v>
      </c>
      <c r="S56" s="10"/>
      <c r="T56" s="10"/>
      <c r="U56" s="10"/>
    </row>
    <row r="57" spans="1:21" x14ac:dyDescent="0.2">
      <c r="A57" s="289"/>
      <c r="B57" s="133"/>
      <c r="C57" s="76" t="s">
        <v>40</v>
      </c>
      <c r="D57" s="77">
        <v>148</v>
      </c>
      <c r="E57" s="14">
        <v>0.05</v>
      </c>
      <c r="F57" s="14"/>
      <c r="G57" s="14"/>
      <c r="H57" s="30">
        <f t="shared" si="12"/>
        <v>0.05</v>
      </c>
      <c r="I57" s="14">
        <v>5.88</v>
      </c>
      <c r="J57" s="14"/>
      <c r="K57" s="30">
        <f t="shared" si="13"/>
        <v>5.93</v>
      </c>
      <c r="L57" s="14">
        <v>54.6</v>
      </c>
      <c r="M57" s="14">
        <v>110.74</v>
      </c>
      <c r="N57" s="14">
        <v>155.37</v>
      </c>
      <c r="O57" s="14">
        <f t="shared" si="14"/>
        <v>320.71000000000004</v>
      </c>
      <c r="P57" s="14">
        <f t="shared" si="15"/>
        <v>326.64000000000004</v>
      </c>
      <c r="Q57" s="14">
        <v>1.58</v>
      </c>
      <c r="R57" s="23">
        <f t="shared" si="16"/>
        <v>328.22</v>
      </c>
      <c r="S57" s="10"/>
      <c r="T57" s="10"/>
      <c r="U57" s="10"/>
    </row>
    <row r="58" spans="1:21" x14ac:dyDescent="0.2">
      <c r="A58" s="289"/>
      <c r="B58" s="133"/>
      <c r="C58" s="76" t="s">
        <v>42</v>
      </c>
      <c r="D58" s="77">
        <v>2</v>
      </c>
      <c r="E58" s="14"/>
      <c r="F58" s="14"/>
      <c r="G58" s="14"/>
      <c r="H58" s="30">
        <f t="shared" si="12"/>
        <v>0</v>
      </c>
      <c r="I58" s="14">
        <v>0.5</v>
      </c>
      <c r="J58" s="14"/>
      <c r="K58" s="30">
        <f t="shared" si="13"/>
        <v>0.5</v>
      </c>
      <c r="L58" s="14"/>
      <c r="M58" s="14"/>
      <c r="N58" s="14">
        <v>4</v>
      </c>
      <c r="O58" s="14">
        <f t="shared" si="14"/>
        <v>4</v>
      </c>
      <c r="P58" s="14">
        <f t="shared" si="15"/>
        <v>4.5</v>
      </c>
      <c r="Q58" s="14">
        <v>0.5</v>
      </c>
      <c r="R58" s="23">
        <f t="shared" si="16"/>
        <v>5</v>
      </c>
      <c r="S58" s="10"/>
      <c r="T58" s="10"/>
      <c r="U58" s="10"/>
    </row>
    <row r="59" spans="1:21" x14ac:dyDescent="0.2">
      <c r="A59" s="289"/>
      <c r="B59" s="133"/>
      <c r="C59" s="76" t="s">
        <v>46</v>
      </c>
      <c r="D59" s="77">
        <v>265</v>
      </c>
      <c r="E59" s="14">
        <v>3.02</v>
      </c>
      <c r="F59" s="14">
        <v>53.4</v>
      </c>
      <c r="G59" s="14">
        <v>1.03</v>
      </c>
      <c r="H59" s="30">
        <f t="shared" si="12"/>
        <v>57.45</v>
      </c>
      <c r="I59" s="14">
        <v>94.6</v>
      </c>
      <c r="J59" s="14"/>
      <c r="K59" s="30">
        <f t="shared" si="13"/>
        <v>152.05000000000001</v>
      </c>
      <c r="L59" s="14">
        <v>23.71</v>
      </c>
      <c r="M59" s="14">
        <v>56.98</v>
      </c>
      <c r="N59" s="14">
        <v>54.46</v>
      </c>
      <c r="O59" s="14">
        <f t="shared" si="14"/>
        <v>135.15</v>
      </c>
      <c r="P59" s="14">
        <f t="shared" si="15"/>
        <v>287.20000000000005</v>
      </c>
      <c r="Q59" s="14">
        <v>63.41</v>
      </c>
      <c r="R59" s="23">
        <f t="shared" si="16"/>
        <v>350.61</v>
      </c>
      <c r="S59" s="10"/>
      <c r="T59" s="10"/>
      <c r="U59" s="10"/>
    </row>
    <row r="60" spans="1:21" x14ac:dyDescent="0.2">
      <c r="A60" s="289"/>
      <c r="B60" s="133"/>
      <c r="C60" s="76" t="s">
        <v>47</v>
      </c>
      <c r="D60" s="77">
        <v>159</v>
      </c>
      <c r="E60" s="14">
        <v>0.8</v>
      </c>
      <c r="F60" s="14">
        <v>0.15</v>
      </c>
      <c r="G60" s="14"/>
      <c r="H60" s="30">
        <f t="shared" si="12"/>
        <v>0.95000000000000007</v>
      </c>
      <c r="I60" s="14">
        <v>4.29</v>
      </c>
      <c r="J60" s="14"/>
      <c r="K60" s="30">
        <f t="shared" si="13"/>
        <v>5.24</v>
      </c>
      <c r="L60" s="14">
        <v>27.7</v>
      </c>
      <c r="M60" s="14">
        <v>31.32</v>
      </c>
      <c r="N60" s="14">
        <v>68.95</v>
      </c>
      <c r="O60" s="14">
        <f t="shared" si="14"/>
        <v>127.97</v>
      </c>
      <c r="P60" s="14">
        <f t="shared" si="15"/>
        <v>133.21</v>
      </c>
      <c r="Q60" s="14">
        <v>0.21</v>
      </c>
      <c r="R60" s="23">
        <f t="shared" si="16"/>
        <v>133.42000000000002</v>
      </c>
      <c r="S60" s="10"/>
      <c r="T60" s="10"/>
      <c r="U60" s="10"/>
    </row>
    <row r="61" spans="1:21" x14ac:dyDescent="0.2">
      <c r="A61" s="289"/>
      <c r="B61" s="133"/>
      <c r="C61" s="76" t="s">
        <v>303</v>
      </c>
      <c r="D61" s="77">
        <v>385</v>
      </c>
      <c r="E61" s="14">
        <v>1.33</v>
      </c>
      <c r="F61" s="14">
        <v>1.01</v>
      </c>
      <c r="G61" s="14">
        <v>0.4</v>
      </c>
      <c r="H61" s="30">
        <f t="shared" si="12"/>
        <v>2.7399999999999998</v>
      </c>
      <c r="I61" s="14">
        <v>6.16</v>
      </c>
      <c r="J61" s="14"/>
      <c r="K61" s="30">
        <f t="shared" si="13"/>
        <v>8.9</v>
      </c>
      <c r="L61" s="14">
        <v>8.5399999999999991</v>
      </c>
      <c r="M61" s="14">
        <v>49.55</v>
      </c>
      <c r="N61" s="14">
        <v>74.48</v>
      </c>
      <c r="O61" s="14">
        <f t="shared" si="14"/>
        <v>132.57</v>
      </c>
      <c r="P61" s="14">
        <f t="shared" si="15"/>
        <v>141.47</v>
      </c>
      <c r="Q61" s="14">
        <v>1.17</v>
      </c>
      <c r="R61" s="23">
        <f t="shared" si="16"/>
        <v>142.63999999999999</v>
      </c>
      <c r="S61" s="10"/>
      <c r="T61" s="10"/>
      <c r="U61" s="10"/>
    </row>
    <row r="62" spans="1:21" x14ac:dyDescent="0.2">
      <c r="A62" s="289"/>
      <c r="B62" s="134"/>
      <c r="C62" s="76" t="s">
        <v>343</v>
      </c>
      <c r="D62" s="77">
        <v>0</v>
      </c>
      <c r="E62" s="14"/>
      <c r="F62" s="14"/>
      <c r="G62" s="14"/>
      <c r="H62" s="30">
        <f t="shared" si="12"/>
        <v>0</v>
      </c>
      <c r="I62" s="14"/>
      <c r="J62" s="14"/>
      <c r="K62" s="30">
        <f t="shared" si="13"/>
        <v>0</v>
      </c>
      <c r="L62" s="14"/>
      <c r="M62" s="14"/>
      <c r="N62" s="14"/>
      <c r="O62" s="14">
        <f t="shared" si="14"/>
        <v>0</v>
      </c>
      <c r="P62" s="14">
        <f t="shared" si="15"/>
        <v>0</v>
      </c>
      <c r="Q62" s="14"/>
      <c r="R62" s="23">
        <f t="shared" si="16"/>
        <v>0</v>
      </c>
      <c r="S62" s="10"/>
      <c r="T62" s="10"/>
      <c r="U62" s="10"/>
    </row>
    <row r="63" spans="1:21" x14ac:dyDescent="0.2">
      <c r="A63" s="289"/>
      <c r="B63" s="133" t="s">
        <v>44</v>
      </c>
      <c r="C63" s="76" t="s">
        <v>23</v>
      </c>
      <c r="D63" s="77">
        <v>18</v>
      </c>
      <c r="E63" s="14">
        <v>2</v>
      </c>
      <c r="F63" s="14"/>
      <c r="G63" s="14">
        <v>0.12</v>
      </c>
      <c r="H63" s="30">
        <f t="shared" si="12"/>
        <v>2.12</v>
      </c>
      <c r="I63" s="14">
        <v>6</v>
      </c>
      <c r="J63" s="14"/>
      <c r="K63" s="30">
        <f t="shared" si="13"/>
        <v>8.120000000000001</v>
      </c>
      <c r="L63" s="14"/>
      <c r="M63" s="14">
        <v>13.49</v>
      </c>
      <c r="N63" s="14">
        <v>21.28</v>
      </c>
      <c r="O63" s="14">
        <f t="shared" si="14"/>
        <v>34.770000000000003</v>
      </c>
      <c r="P63" s="14">
        <f t="shared" si="15"/>
        <v>42.89</v>
      </c>
      <c r="Q63" s="14">
        <v>0.01</v>
      </c>
      <c r="R63" s="23">
        <f t="shared" si="16"/>
        <v>42.9</v>
      </c>
      <c r="S63" s="10"/>
      <c r="T63" s="10"/>
      <c r="U63" s="10"/>
    </row>
    <row r="64" spans="1:21" x14ac:dyDescent="0.2">
      <c r="A64" s="289"/>
      <c r="B64" s="133"/>
      <c r="C64" s="76" t="s">
        <v>26</v>
      </c>
      <c r="D64" s="77">
        <v>25</v>
      </c>
      <c r="E64" s="14"/>
      <c r="F64" s="14"/>
      <c r="G64" s="14"/>
      <c r="H64" s="30">
        <f t="shared" si="12"/>
        <v>0</v>
      </c>
      <c r="I64" s="14">
        <v>1.35</v>
      </c>
      <c r="J64" s="14"/>
      <c r="K64" s="30">
        <f t="shared" si="13"/>
        <v>1.35</v>
      </c>
      <c r="L64" s="14"/>
      <c r="M64" s="14">
        <v>1.7</v>
      </c>
      <c r="N64" s="14">
        <v>11.88</v>
      </c>
      <c r="O64" s="14">
        <f t="shared" si="14"/>
        <v>13.58</v>
      </c>
      <c r="P64" s="14">
        <f t="shared" si="15"/>
        <v>14.93</v>
      </c>
      <c r="Q64" s="14">
        <v>0.82</v>
      </c>
      <c r="R64" s="23">
        <f t="shared" si="16"/>
        <v>15.75</v>
      </c>
      <c r="S64" s="10"/>
      <c r="T64" s="10"/>
      <c r="U64" s="10"/>
    </row>
    <row r="65" spans="1:21" x14ac:dyDescent="0.2">
      <c r="A65" s="289"/>
      <c r="B65" s="133"/>
      <c r="C65" s="76" t="s">
        <v>29</v>
      </c>
      <c r="D65" s="77">
        <v>30</v>
      </c>
      <c r="E65" s="14">
        <v>4.91</v>
      </c>
      <c r="F65" s="14">
        <v>0.04</v>
      </c>
      <c r="G65" s="14"/>
      <c r="H65" s="30">
        <f t="shared" si="12"/>
        <v>4.95</v>
      </c>
      <c r="I65" s="14">
        <v>1.35</v>
      </c>
      <c r="J65" s="14"/>
      <c r="K65" s="30">
        <f t="shared" si="13"/>
        <v>6.3000000000000007</v>
      </c>
      <c r="L65" s="14">
        <v>1</v>
      </c>
      <c r="M65" s="14">
        <v>2.11</v>
      </c>
      <c r="N65" s="14">
        <v>4.4800000000000004</v>
      </c>
      <c r="O65" s="14">
        <f t="shared" si="14"/>
        <v>7.59</v>
      </c>
      <c r="P65" s="14">
        <f t="shared" si="15"/>
        <v>13.89</v>
      </c>
      <c r="Q65" s="14">
        <v>4.05</v>
      </c>
      <c r="R65" s="23">
        <f t="shared" si="16"/>
        <v>17.940000000000001</v>
      </c>
      <c r="S65" s="10"/>
      <c r="T65" s="10"/>
      <c r="U65" s="10"/>
    </row>
    <row r="66" spans="1:21" x14ac:dyDescent="0.2">
      <c r="A66" s="289"/>
      <c r="B66" s="133"/>
      <c r="C66" s="76" t="s">
        <v>30</v>
      </c>
      <c r="D66" s="77">
        <v>18</v>
      </c>
      <c r="E66" s="14">
        <v>2</v>
      </c>
      <c r="F66" s="14">
        <v>2.82</v>
      </c>
      <c r="G66" s="14">
        <v>1.25</v>
      </c>
      <c r="H66" s="30">
        <f t="shared" si="12"/>
        <v>6.07</v>
      </c>
      <c r="I66" s="14">
        <v>1.1000000000000001</v>
      </c>
      <c r="J66" s="14"/>
      <c r="K66" s="30">
        <f t="shared" si="13"/>
        <v>7.17</v>
      </c>
      <c r="L66" s="14"/>
      <c r="M66" s="14">
        <v>3.04</v>
      </c>
      <c r="N66" s="14">
        <v>7.75</v>
      </c>
      <c r="O66" s="14">
        <f t="shared" si="14"/>
        <v>10.79</v>
      </c>
      <c r="P66" s="14">
        <f t="shared" si="15"/>
        <v>17.96</v>
      </c>
      <c r="Q66" s="14">
        <v>8.44</v>
      </c>
      <c r="R66" s="23">
        <f t="shared" si="16"/>
        <v>26.4</v>
      </c>
      <c r="S66" s="10"/>
      <c r="T66" s="10"/>
      <c r="U66" s="10"/>
    </row>
    <row r="67" spans="1:21" x14ac:dyDescent="0.2">
      <c r="A67" s="289"/>
      <c r="B67" s="133"/>
      <c r="C67" s="76" t="s">
        <v>44</v>
      </c>
      <c r="D67" s="77">
        <v>61</v>
      </c>
      <c r="E67" s="14">
        <v>1</v>
      </c>
      <c r="F67" s="14"/>
      <c r="G67" s="14"/>
      <c r="H67" s="30">
        <f t="shared" si="12"/>
        <v>1</v>
      </c>
      <c r="I67" s="14">
        <v>5.56</v>
      </c>
      <c r="J67" s="14"/>
      <c r="K67" s="30">
        <f t="shared" si="13"/>
        <v>6.56</v>
      </c>
      <c r="L67" s="14"/>
      <c r="M67" s="14">
        <v>1.1599999999999999</v>
      </c>
      <c r="N67" s="14">
        <v>25.53</v>
      </c>
      <c r="O67" s="14">
        <f t="shared" si="14"/>
        <v>26.69</v>
      </c>
      <c r="P67" s="14">
        <f t="shared" si="15"/>
        <v>33.25</v>
      </c>
      <c r="Q67" s="14"/>
      <c r="R67" s="23">
        <f t="shared" si="16"/>
        <v>33.25</v>
      </c>
      <c r="S67" s="10"/>
      <c r="T67" s="10"/>
      <c r="U67" s="10"/>
    </row>
    <row r="68" spans="1:21" x14ac:dyDescent="0.2">
      <c r="A68" s="289"/>
      <c r="B68" s="134"/>
      <c r="C68" s="76" t="s">
        <v>45</v>
      </c>
      <c r="D68" s="77">
        <v>9</v>
      </c>
      <c r="E68" s="14"/>
      <c r="F68" s="14"/>
      <c r="G68" s="14"/>
      <c r="H68" s="30">
        <f t="shared" si="12"/>
        <v>0</v>
      </c>
      <c r="I68" s="14">
        <v>0.3</v>
      </c>
      <c r="J68" s="14"/>
      <c r="K68" s="30">
        <f t="shared" si="13"/>
        <v>0.3</v>
      </c>
      <c r="L68" s="14">
        <v>39.200000000000003</v>
      </c>
      <c r="M68" s="14">
        <v>31.52</v>
      </c>
      <c r="N68" s="14">
        <v>25.1</v>
      </c>
      <c r="O68" s="14">
        <f t="shared" si="14"/>
        <v>95.82</v>
      </c>
      <c r="P68" s="14">
        <f t="shared" si="15"/>
        <v>96.11999999999999</v>
      </c>
      <c r="Q68" s="14">
        <v>8</v>
      </c>
      <c r="R68" s="23">
        <f t="shared" si="16"/>
        <v>104.11999999999999</v>
      </c>
      <c r="S68" s="10"/>
      <c r="T68" s="10"/>
      <c r="U68" s="10"/>
    </row>
    <row r="69" spans="1:21" x14ac:dyDescent="0.2">
      <c r="A69" s="291"/>
      <c r="B69" s="133" t="s">
        <v>363</v>
      </c>
      <c r="C69" s="82" t="s">
        <v>363</v>
      </c>
      <c r="D69" s="83">
        <v>0</v>
      </c>
      <c r="E69" s="17"/>
      <c r="F69" s="17"/>
      <c r="G69" s="17"/>
      <c r="H69" s="32">
        <f>SUM(E69:G69)</f>
        <v>0</v>
      </c>
      <c r="I69" s="17"/>
      <c r="J69" s="17"/>
      <c r="K69" s="32">
        <f t="shared" si="13"/>
        <v>0</v>
      </c>
      <c r="L69" s="17"/>
      <c r="M69" s="17"/>
      <c r="N69" s="17"/>
      <c r="O69" s="17">
        <f t="shared" si="14"/>
        <v>0</v>
      </c>
      <c r="P69" s="17">
        <f t="shared" si="15"/>
        <v>0</v>
      </c>
      <c r="Q69" s="17"/>
      <c r="R69" s="84">
        <f t="shared" si="16"/>
        <v>0</v>
      </c>
      <c r="S69" s="10"/>
      <c r="T69" s="10"/>
      <c r="U69" s="10"/>
    </row>
    <row r="70" spans="1:21" ht="15" x14ac:dyDescent="0.25">
      <c r="A70" s="230" t="s">
        <v>0</v>
      </c>
      <c r="B70" s="231"/>
      <c r="C70" s="232" t="s">
        <v>0</v>
      </c>
      <c r="D70" s="53">
        <f>+SUM(D32:D69)</f>
        <v>1180</v>
      </c>
      <c r="E70" s="54">
        <f>SUM(E32:E69)</f>
        <v>15.11</v>
      </c>
      <c r="F70" s="54">
        <f t="shared" ref="F70:R70" si="17">SUM(F32:F69)</f>
        <v>59.419999999999995</v>
      </c>
      <c r="G70" s="54">
        <f t="shared" si="17"/>
        <v>2.8000000000000003</v>
      </c>
      <c r="H70" s="54">
        <f t="shared" si="17"/>
        <v>77.330000000000013</v>
      </c>
      <c r="I70" s="54">
        <f t="shared" si="17"/>
        <v>144.41</v>
      </c>
      <c r="J70" s="54">
        <f t="shared" si="17"/>
        <v>0</v>
      </c>
      <c r="K70" s="54">
        <f t="shared" si="17"/>
        <v>221.74000000000004</v>
      </c>
      <c r="L70" s="54">
        <f t="shared" si="17"/>
        <v>329.88</v>
      </c>
      <c r="M70" s="54">
        <f t="shared" si="17"/>
        <v>639.31000000000006</v>
      </c>
      <c r="N70" s="54">
        <f t="shared" si="17"/>
        <v>690.29</v>
      </c>
      <c r="O70" s="54">
        <f t="shared" si="17"/>
        <v>1659.4799999999998</v>
      </c>
      <c r="P70" s="54">
        <f t="shared" si="17"/>
        <v>1881.2200000000003</v>
      </c>
      <c r="Q70" s="54">
        <f t="shared" si="17"/>
        <v>103.38999999999999</v>
      </c>
      <c r="R70" s="55">
        <f t="shared" si="17"/>
        <v>1984.6100000000001</v>
      </c>
      <c r="S70" s="10"/>
      <c r="T70" s="10"/>
      <c r="U70" s="10"/>
    </row>
    <row r="71" spans="1:21" x14ac:dyDescent="0.2">
      <c r="A71" s="70" t="s">
        <v>5</v>
      </c>
      <c r="B71" s="288" t="s">
        <v>423</v>
      </c>
      <c r="C71" s="73" t="s">
        <v>77</v>
      </c>
      <c r="D71" s="61">
        <v>2</v>
      </c>
      <c r="E71" s="39"/>
      <c r="F71" s="39"/>
      <c r="G71" s="39"/>
      <c r="H71" s="48">
        <f>SUM(E71:G71)</f>
        <v>0</v>
      </c>
      <c r="I71" s="39"/>
      <c r="J71" s="39"/>
      <c r="K71" s="48">
        <f t="shared" ref="K71:K103" si="18">+SUM(H71:J71)</f>
        <v>0</v>
      </c>
      <c r="L71" s="39">
        <v>0.5</v>
      </c>
      <c r="M71" s="39">
        <v>2.2999999999999998</v>
      </c>
      <c r="N71" s="39">
        <v>0.7</v>
      </c>
      <c r="O71" s="39">
        <f>+SUM(L71:N71)</f>
        <v>3.5</v>
      </c>
      <c r="P71" s="39">
        <f>+SUM(K71+O71)</f>
        <v>3.5</v>
      </c>
      <c r="Q71" s="39"/>
      <c r="R71" s="39">
        <f t="shared" ref="R71:R103" si="19">+SUM(P71:Q71)</f>
        <v>3.5</v>
      </c>
      <c r="S71" s="10"/>
      <c r="T71" s="10"/>
      <c r="U71" s="10"/>
    </row>
    <row r="72" spans="1:21" x14ac:dyDescent="0.2">
      <c r="A72" s="71"/>
      <c r="B72" s="289"/>
      <c r="C72" s="76" t="s">
        <v>61</v>
      </c>
      <c r="D72" s="34">
        <v>27</v>
      </c>
      <c r="E72" s="14"/>
      <c r="F72" s="14"/>
      <c r="G72" s="14"/>
      <c r="H72" s="30">
        <f>SUM(E72:G72)</f>
        <v>0</v>
      </c>
      <c r="I72" s="14">
        <v>0.55000000000000004</v>
      </c>
      <c r="J72" s="14"/>
      <c r="K72" s="30">
        <f t="shared" si="18"/>
        <v>0.55000000000000004</v>
      </c>
      <c r="L72" s="14">
        <v>7.4</v>
      </c>
      <c r="M72" s="14">
        <v>97.7</v>
      </c>
      <c r="N72" s="14">
        <v>29.2</v>
      </c>
      <c r="O72" s="14">
        <f>+SUM(L72:N72)</f>
        <v>134.30000000000001</v>
      </c>
      <c r="P72" s="14">
        <f>+SUM(K72+O72)</f>
        <v>134.85000000000002</v>
      </c>
      <c r="Q72" s="14"/>
      <c r="R72" s="14">
        <f t="shared" si="19"/>
        <v>134.85000000000002</v>
      </c>
      <c r="S72" s="10"/>
      <c r="T72" s="10"/>
      <c r="U72" s="10"/>
    </row>
    <row r="73" spans="1:21" x14ac:dyDescent="0.2">
      <c r="A73" s="71"/>
      <c r="B73" s="289"/>
      <c r="C73" s="76" t="s">
        <v>56</v>
      </c>
      <c r="D73" s="34">
        <v>1</v>
      </c>
      <c r="E73" s="14"/>
      <c r="F73" s="14"/>
      <c r="G73" s="14"/>
      <c r="H73" s="30">
        <f>SUM(E73:G73)</f>
        <v>0</v>
      </c>
      <c r="I73" s="14">
        <v>0.5</v>
      </c>
      <c r="J73" s="14"/>
      <c r="K73" s="30">
        <f t="shared" si="18"/>
        <v>0.5</v>
      </c>
      <c r="L73" s="14">
        <v>0.5</v>
      </c>
      <c r="M73" s="14">
        <v>3</v>
      </c>
      <c r="N73" s="14">
        <v>1</v>
      </c>
      <c r="O73" s="14">
        <f>+SUM(L73:N73)</f>
        <v>4.5</v>
      </c>
      <c r="P73" s="14">
        <f>+SUM(K73+O73)</f>
        <v>5</v>
      </c>
      <c r="Q73" s="14"/>
      <c r="R73" s="14">
        <f t="shared" si="19"/>
        <v>5</v>
      </c>
      <c r="S73" s="10"/>
      <c r="T73" s="10"/>
      <c r="U73" s="10"/>
    </row>
    <row r="74" spans="1:21" x14ac:dyDescent="0.2">
      <c r="A74" s="71"/>
      <c r="B74" s="289"/>
      <c r="C74" s="76" t="s">
        <v>50</v>
      </c>
      <c r="D74" s="34">
        <v>0</v>
      </c>
      <c r="E74" s="14"/>
      <c r="F74" s="14"/>
      <c r="G74" s="14"/>
      <c r="H74" s="30">
        <f t="shared" ref="H74:H95" si="20">SUM(E74:G74)</f>
        <v>0</v>
      </c>
      <c r="I74" s="14"/>
      <c r="J74" s="14"/>
      <c r="K74" s="30">
        <f t="shared" si="18"/>
        <v>0</v>
      </c>
      <c r="L74" s="14"/>
      <c r="M74" s="14"/>
      <c r="N74" s="14"/>
      <c r="O74" s="14">
        <f t="shared" ref="O74:O96" si="21">+SUM(L74:N74)</f>
        <v>0</v>
      </c>
      <c r="P74" s="14">
        <f t="shared" ref="P74:P96" si="22">+SUM(K74+O74)</f>
        <v>0</v>
      </c>
      <c r="Q74" s="14"/>
      <c r="R74" s="14">
        <f t="shared" si="19"/>
        <v>0</v>
      </c>
      <c r="S74" s="10"/>
      <c r="T74" s="10"/>
      <c r="U74" s="10"/>
    </row>
    <row r="75" spans="1:21" x14ac:dyDescent="0.2">
      <c r="A75" s="71"/>
      <c r="B75" s="289"/>
      <c r="C75" s="76" t="s">
        <v>64</v>
      </c>
      <c r="D75" s="34">
        <v>4</v>
      </c>
      <c r="E75" s="14"/>
      <c r="F75" s="14"/>
      <c r="G75" s="14"/>
      <c r="H75" s="30">
        <f t="shared" si="20"/>
        <v>0</v>
      </c>
      <c r="I75" s="14"/>
      <c r="J75" s="14"/>
      <c r="K75" s="30">
        <f t="shared" si="18"/>
        <v>0</v>
      </c>
      <c r="L75" s="14">
        <v>1.8</v>
      </c>
      <c r="M75" s="14">
        <v>4.2</v>
      </c>
      <c r="N75" s="14">
        <v>8</v>
      </c>
      <c r="O75" s="14">
        <f t="shared" si="21"/>
        <v>14</v>
      </c>
      <c r="P75" s="14">
        <f t="shared" si="22"/>
        <v>14</v>
      </c>
      <c r="Q75" s="14"/>
      <c r="R75" s="14">
        <f t="shared" si="19"/>
        <v>14</v>
      </c>
      <c r="S75" s="10"/>
      <c r="T75" s="10"/>
      <c r="U75" s="10"/>
    </row>
    <row r="76" spans="1:21" x14ac:dyDescent="0.2">
      <c r="A76" s="71"/>
      <c r="B76" s="289"/>
      <c r="C76" s="76" t="s">
        <v>79</v>
      </c>
      <c r="D76" s="34">
        <v>11</v>
      </c>
      <c r="E76" s="14"/>
      <c r="F76" s="14"/>
      <c r="G76" s="14"/>
      <c r="H76" s="30">
        <f t="shared" si="20"/>
        <v>0</v>
      </c>
      <c r="I76" s="14">
        <v>0.6</v>
      </c>
      <c r="J76" s="14"/>
      <c r="K76" s="30">
        <f t="shared" si="18"/>
        <v>0.6</v>
      </c>
      <c r="L76" s="14">
        <v>20.5</v>
      </c>
      <c r="M76" s="14">
        <v>280.67</v>
      </c>
      <c r="N76" s="14">
        <v>6.34</v>
      </c>
      <c r="O76" s="14">
        <f t="shared" si="21"/>
        <v>307.51</v>
      </c>
      <c r="P76" s="14">
        <f t="shared" si="22"/>
        <v>308.11</v>
      </c>
      <c r="Q76" s="14"/>
      <c r="R76" s="14">
        <f t="shared" si="19"/>
        <v>308.11</v>
      </c>
      <c r="S76" s="10"/>
      <c r="T76" s="10"/>
      <c r="U76" s="10"/>
    </row>
    <row r="77" spans="1:21" x14ac:dyDescent="0.2">
      <c r="A77" s="71"/>
      <c r="B77" s="289"/>
      <c r="C77" s="76" t="s">
        <v>67</v>
      </c>
      <c r="D77" s="34">
        <v>0</v>
      </c>
      <c r="E77" s="14"/>
      <c r="F77" s="14"/>
      <c r="G77" s="14"/>
      <c r="H77" s="30">
        <f t="shared" si="20"/>
        <v>0</v>
      </c>
      <c r="I77" s="14"/>
      <c r="J77" s="14"/>
      <c r="K77" s="30">
        <f t="shared" si="18"/>
        <v>0</v>
      </c>
      <c r="L77" s="14"/>
      <c r="M77" s="14"/>
      <c r="N77" s="14"/>
      <c r="O77" s="14">
        <f t="shared" si="21"/>
        <v>0</v>
      </c>
      <c r="P77" s="14">
        <f t="shared" si="22"/>
        <v>0</v>
      </c>
      <c r="Q77" s="14"/>
      <c r="R77" s="14">
        <f t="shared" si="19"/>
        <v>0</v>
      </c>
      <c r="S77" s="10"/>
      <c r="T77" s="10"/>
      <c r="U77" s="10"/>
    </row>
    <row r="78" spans="1:21" x14ac:dyDescent="0.2">
      <c r="A78" s="71"/>
      <c r="B78" s="289"/>
      <c r="C78" s="76" t="s">
        <v>78</v>
      </c>
      <c r="D78" s="34">
        <v>15</v>
      </c>
      <c r="E78" s="14">
        <v>0.5</v>
      </c>
      <c r="F78" s="14"/>
      <c r="G78" s="14"/>
      <c r="H78" s="30">
        <f t="shared" si="20"/>
        <v>0.5</v>
      </c>
      <c r="I78" s="14">
        <v>1.4</v>
      </c>
      <c r="J78" s="14"/>
      <c r="K78" s="30">
        <f t="shared" si="18"/>
        <v>1.9</v>
      </c>
      <c r="L78" s="14">
        <v>2</v>
      </c>
      <c r="M78" s="14">
        <v>17.399999999999999</v>
      </c>
      <c r="N78" s="14">
        <v>38.5</v>
      </c>
      <c r="O78" s="14">
        <f t="shared" si="21"/>
        <v>57.9</v>
      </c>
      <c r="P78" s="14">
        <f t="shared" si="22"/>
        <v>59.8</v>
      </c>
      <c r="Q78" s="14"/>
      <c r="R78" s="14">
        <f t="shared" si="19"/>
        <v>59.8</v>
      </c>
      <c r="S78" s="10"/>
      <c r="T78" s="10"/>
      <c r="U78" s="10"/>
    </row>
    <row r="79" spans="1:21" x14ac:dyDescent="0.2">
      <c r="A79" s="71"/>
      <c r="B79" s="289"/>
      <c r="C79" s="76" t="s">
        <v>76</v>
      </c>
      <c r="D79" s="34">
        <v>0</v>
      </c>
      <c r="E79" s="14"/>
      <c r="F79" s="14"/>
      <c r="G79" s="14"/>
      <c r="H79" s="30">
        <f t="shared" si="20"/>
        <v>0</v>
      </c>
      <c r="I79" s="14"/>
      <c r="J79" s="14"/>
      <c r="K79" s="30">
        <f t="shared" si="18"/>
        <v>0</v>
      </c>
      <c r="L79" s="14"/>
      <c r="M79" s="14"/>
      <c r="N79" s="14"/>
      <c r="O79" s="14">
        <f t="shared" si="21"/>
        <v>0</v>
      </c>
      <c r="P79" s="14">
        <f t="shared" si="22"/>
        <v>0</v>
      </c>
      <c r="Q79" s="14"/>
      <c r="R79" s="14">
        <f t="shared" si="19"/>
        <v>0</v>
      </c>
      <c r="S79" s="10"/>
      <c r="T79" s="10"/>
      <c r="U79" s="10"/>
    </row>
    <row r="80" spans="1:21" x14ac:dyDescent="0.2">
      <c r="A80" s="71"/>
      <c r="B80" s="289"/>
      <c r="C80" s="76" t="s">
        <v>62</v>
      </c>
      <c r="D80" s="34">
        <v>2</v>
      </c>
      <c r="E80" s="14"/>
      <c r="F80" s="14"/>
      <c r="G80" s="14"/>
      <c r="H80" s="30">
        <f t="shared" si="20"/>
        <v>0</v>
      </c>
      <c r="I80" s="14">
        <v>0.5</v>
      </c>
      <c r="J80" s="14"/>
      <c r="K80" s="30">
        <f t="shared" si="18"/>
        <v>0.5</v>
      </c>
      <c r="L80" s="14"/>
      <c r="M80" s="14">
        <v>0.2</v>
      </c>
      <c r="N80" s="14">
        <v>0.8</v>
      </c>
      <c r="O80" s="14">
        <f t="shared" si="21"/>
        <v>1</v>
      </c>
      <c r="P80" s="14">
        <f t="shared" si="22"/>
        <v>1.5</v>
      </c>
      <c r="Q80" s="14"/>
      <c r="R80" s="14">
        <f t="shared" si="19"/>
        <v>1.5</v>
      </c>
      <c r="S80" s="10"/>
      <c r="T80" s="10"/>
      <c r="U80" s="10"/>
    </row>
    <row r="81" spans="1:21" x14ac:dyDescent="0.2">
      <c r="A81" s="71"/>
      <c r="B81" s="289"/>
      <c r="C81" s="76" t="s">
        <v>319</v>
      </c>
      <c r="D81" s="34">
        <v>2</v>
      </c>
      <c r="E81" s="14"/>
      <c r="F81" s="14"/>
      <c r="G81" s="14"/>
      <c r="H81" s="30">
        <f t="shared" si="20"/>
        <v>0</v>
      </c>
      <c r="I81" s="14">
        <v>1</v>
      </c>
      <c r="J81" s="14"/>
      <c r="K81" s="30">
        <f t="shared" si="18"/>
        <v>1</v>
      </c>
      <c r="L81" s="14"/>
      <c r="M81" s="14">
        <v>2.5</v>
      </c>
      <c r="N81" s="14">
        <v>2.5</v>
      </c>
      <c r="O81" s="14">
        <f t="shared" si="21"/>
        <v>5</v>
      </c>
      <c r="P81" s="14">
        <f t="shared" si="22"/>
        <v>6</v>
      </c>
      <c r="Q81" s="14"/>
      <c r="R81" s="14">
        <f t="shared" si="19"/>
        <v>6</v>
      </c>
      <c r="S81" s="10"/>
      <c r="T81" s="10"/>
      <c r="U81" s="10"/>
    </row>
    <row r="82" spans="1:21" x14ac:dyDescent="0.2">
      <c r="A82" s="71"/>
      <c r="B82" s="289"/>
      <c r="C82" s="76" t="s">
        <v>320</v>
      </c>
      <c r="D82" s="34">
        <v>7</v>
      </c>
      <c r="E82" s="14"/>
      <c r="F82" s="14"/>
      <c r="G82" s="14"/>
      <c r="H82" s="30">
        <f t="shared" si="20"/>
        <v>0</v>
      </c>
      <c r="I82" s="14"/>
      <c r="J82" s="14"/>
      <c r="K82" s="30">
        <f t="shared" si="18"/>
        <v>0</v>
      </c>
      <c r="L82" s="14">
        <v>1.1499999999999999</v>
      </c>
      <c r="M82" s="14">
        <v>2.1</v>
      </c>
      <c r="N82" s="14">
        <v>1.35</v>
      </c>
      <c r="O82" s="14">
        <f t="shared" si="21"/>
        <v>4.5999999999999996</v>
      </c>
      <c r="P82" s="14">
        <f t="shared" si="22"/>
        <v>4.5999999999999996</v>
      </c>
      <c r="Q82" s="14"/>
      <c r="R82" s="14">
        <f t="shared" si="19"/>
        <v>4.5999999999999996</v>
      </c>
      <c r="S82" s="10"/>
      <c r="T82" s="10"/>
      <c r="U82" s="10"/>
    </row>
    <row r="83" spans="1:21" x14ac:dyDescent="0.2">
      <c r="A83" s="71"/>
      <c r="B83" s="289"/>
      <c r="C83" s="76" t="s">
        <v>51</v>
      </c>
      <c r="D83" s="34">
        <v>0</v>
      </c>
      <c r="E83" s="14"/>
      <c r="F83" s="14"/>
      <c r="G83" s="14"/>
      <c r="H83" s="30">
        <f t="shared" si="20"/>
        <v>0</v>
      </c>
      <c r="I83" s="14"/>
      <c r="J83" s="14"/>
      <c r="K83" s="30">
        <f t="shared" si="18"/>
        <v>0</v>
      </c>
      <c r="L83" s="14"/>
      <c r="M83" s="14"/>
      <c r="N83" s="14"/>
      <c r="O83" s="14">
        <f t="shared" si="21"/>
        <v>0</v>
      </c>
      <c r="P83" s="14">
        <f t="shared" si="22"/>
        <v>0</v>
      </c>
      <c r="Q83" s="14"/>
      <c r="R83" s="14">
        <f t="shared" si="19"/>
        <v>0</v>
      </c>
      <c r="S83" s="10"/>
      <c r="T83" s="10"/>
      <c r="U83" s="10"/>
    </row>
    <row r="84" spans="1:21" x14ac:dyDescent="0.2">
      <c r="A84" s="71"/>
      <c r="B84" s="289"/>
      <c r="C84" s="76" t="s">
        <v>52</v>
      </c>
      <c r="D84" s="34">
        <v>21</v>
      </c>
      <c r="E84" s="14"/>
      <c r="F84" s="14"/>
      <c r="G84" s="14"/>
      <c r="H84" s="30">
        <f t="shared" si="20"/>
        <v>0</v>
      </c>
      <c r="I84" s="14"/>
      <c r="J84" s="14"/>
      <c r="K84" s="30">
        <f t="shared" si="18"/>
        <v>0</v>
      </c>
      <c r="L84" s="14">
        <v>3.1</v>
      </c>
      <c r="M84" s="14">
        <v>16.440000000000001</v>
      </c>
      <c r="N84" s="14">
        <v>8.91</v>
      </c>
      <c r="O84" s="14">
        <f t="shared" si="21"/>
        <v>28.450000000000003</v>
      </c>
      <c r="P84" s="14">
        <f t="shared" si="22"/>
        <v>28.450000000000003</v>
      </c>
      <c r="Q84" s="14"/>
      <c r="R84" s="14">
        <f t="shared" si="19"/>
        <v>28.450000000000003</v>
      </c>
      <c r="S84" s="10"/>
      <c r="T84" s="10"/>
      <c r="U84" s="10"/>
    </row>
    <row r="85" spans="1:21" x14ac:dyDescent="0.2">
      <c r="A85" s="71"/>
      <c r="B85" s="289"/>
      <c r="C85" s="76" t="s">
        <v>72</v>
      </c>
      <c r="D85" s="34">
        <v>0</v>
      </c>
      <c r="E85" s="14"/>
      <c r="F85" s="14"/>
      <c r="G85" s="14"/>
      <c r="H85" s="30">
        <f t="shared" si="20"/>
        <v>0</v>
      </c>
      <c r="I85" s="14"/>
      <c r="J85" s="14"/>
      <c r="K85" s="30">
        <f t="shared" si="18"/>
        <v>0</v>
      </c>
      <c r="L85" s="14"/>
      <c r="M85" s="14"/>
      <c r="N85" s="14"/>
      <c r="O85" s="14">
        <f t="shared" si="21"/>
        <v>0</v>
      </c>
      <c r="P85" s="14">
        <f t="shared" si="22"/>
        <v>0</v>
      </c>
      <c r="Q85" s="14"/>
      <c r="R85" s="14">
        <f t="shared" si="19"/>
        <v>0</v>
      </c>
      <c r="S85" s="10"/>
      <c r="T85" s="10"/>
      <c r="U85" s="10"/>
    </row>
    <row r="86" spans="1:21" x14ac:dyDescent="0.2">
      <c r="A86" s="71"/>
      <c r="B86" s="289"/>
      <c r="C86" s="76" t="s">
        <v>71</v>
      </c>
      <c r="D86" s="34">
        <v>2</v>
      </c>
      <c r="E86" s="14"/>
      <c r="F86" s="14"/>
      <c r="G86" s="14"/>
      <c r="H86" s="30">
        <f t="shared" si="20"/>
        <v>0</v>
      </c>
      <c r="I86" s="14"/>
      <c r="J86" s="14"/>
      <c r="K86" s="30">
        <f t="shared" si="18"/>
        <v>0</v>
      </c>
      <c r="L86" s="14">
        <v>10</v>
      </c>
      <c r="M86" s="14">
        <v>61</v>
      </c>
      <c r="N86" s="14">
        <v>17</v>
      </c>
      <c r="O86" s="14">
        <f t="shared" si="21"/>
        <v>88</v>
      </c>
      <c r="P86" s="14">
        <f t="shared" si="22"/>
        <v>88</v>
      </c>
      <c r="Q86" s="14"/>
      <c r="R86" s="14">
        <f t="shared" si="19"/>
        <v>88</v>
      </c>
      <c r="S86" s="10"/>
      <c r="T86" s="10"/>
      <c r="U86" s="10"/>
    </row>
    <row r="87" spans="1:21" x14ac:dyDescent="0.2">
      <c r="A87" s="71"/>
      <c r="B87" s="290"/>
      <c r="C87" s="76" t="s">
        <v>58</v>
      </c>
      <c r="D87" s="34">
        <v>5</v>
      </c>
      <c r="E87" s="14">
        <v>3</v>
      </c>
      <c r="F87" s="14"/>
      <c r="G87" s="14"/>
      <c r="H87" s="30">
        <f t="shared" si="20"/>
        <v>3</v>
      </c>
      <c r="I87" s="14">
        <v>1</v>
      </c>
      <c r="J87" s="14"/>
      <c r="K87" s="30">
        <f t="shared" si="18"/>
        <v>4</v>
      </c>
      <c r="L87" s="14">
        <v>1</v>
      </c>
      <c r="M87" s="14">
        <v>14.1</v>
      </c>
      <c r="N87" s="14">
        <v>21.4</v>
      </c>
      <c r="O87" s="14">
        <f t="shared" si="21"/>
        <v>36.5</v>
      </c>
      <c r="P87" s="14">
        <f t="shared" si="22"/>
        <v>40.5</v>
      </c>
      <c r="Q87" s="14">
        <v>1</v>
      </c>
      <c r="R87" s="14">
        <f t="shared" si="19"/>
        <v>41.5</v>
      </c>
      <c r="S87" s="10"/>
      <c r="T87" s="10"/>
      <c r="U87" s="10"/>
    </row>
    <row r="88" spans="1:21" x14ac:dyDescent="0.2">
      <c r="A88" s="71"/>
      <c r="B88" s="135" t="s">
        <v>424</v>
      </c>
      <c r="C88" s="76" t="s">
        <v>80</v>
      </c>
      <c r="D88" s="34">
        <v>41</v>
      </c>
      <c r="E88" s="14"/>
      <c r="F88" s="14"/>
      <c r="G88" s="14">
        <v>0.5</v>
      </c>
      <c r="H88" s="30">
        <f t="shared" si="20"/>
        <v>0.5</v>
      </c>
      <c r="I88" s="14">
        <v>3.77</v>
      </c>
      <c r="J88" s="14"/>
      <c r="K88" s="30">
        <f t="shared" si="18"/>
        <v>4.2699999999999996</v>
      </c>
      <c r="L88" s="14">
        <v>9.1</v>
      </c>
      <c r="M88" s="14">
        <v>18.850000000000001</v>
      </c>
      <c r="N88" s="14">
        <v>18.22</v>
      </c>
      <c r="O88" s="14">
        <f t="shared" si="21"/>
        <v>46.17</v>
      </c>
      <c r="P88" s="14">
        <f t="shared" si="22"/>
        <v>50.44</v>
      </c>
      <c r="Q88" s="14">
        <v>146.78</v>
      </c>
      <c r="R88" s="14">
        <f t="shared" si="19"/>
        <v>197.22</v>
      </c>
      <c r="S88" s="10"/>
      <c r="T88" s="10"/>
      <c r="U88" s="10"/>
    </row>
    <row r="89" spans="1:21" x14ac:dyDescent="0.2">
      <c r="A89" s="71"/>
      <c r="B89" s="135"/>
      <c r="C89" s="76" t="s">
        <v>54</v>
      </c>
      <c r="D89" s="34">
        <v>10</v>
      </c>
      <c r="E89" s="14"/>
      <c r="F89" s="14"/>
      <c r="G89" s="14"/>
      <c r="H89" s="30">
        <f t="shared" si="20"/>
        <v>0</v>
      </c>
      <c r="I89" s="14"/>
      <c r="J89" s="14"/>
      <c r="K89" s="30">
        <f t="shared" si="18"/>
        <v>0</v>
      </c>
      <c r="L89" s="14">
        <v>44</v>
      </c>
      <c r="M89" s="14">
        <v>41.1</v>
      </c>
      <c r="N89" s="14">
        <v>28.1</v>
      </c>
      <c r="O89" s="14">
        <f t="shared" si="21"/>
        <v>113.19999999999999</v>
      </c>
      <c r="P89" s="14">
        <f t="shared" si="22"/>
        <v>113.19999999999999</v>
      </c>
      <c r="Q89" s="14">
        <v>16.3</v>
      </c>
      <c r="R89" s="14">
        <f t="shared" si="19"/>
        <v>129.5</v>
      </c>
      <c r="S89" s="10"/>
      <c r="T89" s="10"/>
      <c r="U89" s="10"/>
    </row>
    <row r="90" spans="1:21" x14ac:dyDescent="0.2">
      <c r="A90" s="71"/>
      <c r="B90" s="135"/>
      <c r="C90" s="76" t="s">
        <v>65</v>
      </c>
      <c r="D90" s="34">
        <v>2</v>
      </c>
      <c r="E90" s="14"/>
      <c r="F90" s="14"/>
      <c r="G90" s="14"/>
      <c r="H90" s="30">
        <f t="shared" si="20"/>
        <v>0</v>
      </c>
      <c r="I90" s="14"/>
      <c r="J90" s="14"/>
      <c r="K90" s="30">
        <f t="shared" si="18"/>
        <v>0</v>
      </c>
      <c r="L90" s="14"/>
      <c r="M90" s="14">
        <v>0.9</v>
      </c>
      <c r="N90" s="14">
        <v>0.6</v>
      </c>
      <c r="O90" s="14">
        <f t="shared" si="21"/>
        <v>1.5</v>
      </c>
      <c r="P90" s="14">
        <f t="shared" si="22"/>
        <v>1.5</v>
      </c>
      <c r="Q90" s="14"/>
      <c r="R90" s="14">
        <f t="shared" si="19"/>
        <v>1.5</v>
      </c>
      <c r="S90" s="10"/>
      <c r="T90" s="10"/>
      <c r="U90" s="10"/>
    </row>
    <row r="91" spans="1:21" x14ac:dyDescent="0.2">
      <c r="A91" s="71"/>
      <c r="B91" s="135"/>
      <c r="C91" s="76" t="s">
        <v>74</v>
      </c>
      <c r="D91" s="34">
        <v>2</v>
      </c>
      <c r="E91" s="14"/>
      <c r="F91" s="14"/>
      <c r="G91" s="14"/>
      <c r="H91" s="30">
        <f t="shared" si="20"/>
        <v>0</v>
      </c>
      <c r="I91" s="14"/>
      <c r="J91" s="14"/>
      <c r="K91" s="30">
        <f t="shared" si="18"/>
        <v>0</v>
      </c>
      <c r="L91" s="14"/>
      <c r="M91" s="14">
        <v>1.3</v>
      </c>
      <c r="N91" s="14">
        <v>0.4</v>
      </c>
      <c r="O91" s="14">
        <f t="shared" si="21"/>
        <v>1.7000000000000002</v>
      </c>
      <c r="P91" s="14">
        <f t="shared" si="22"/>
        <v>1.7000000000000002</v>
      </c>
      <c r="Q91" s="14">
        <v>0.3</v>
      </c>
      <c r="R91" s="14">
        <f t="shared" si="19"/>
        <v>2</v>
      </c>
      <c r="S91" s="10"/>
      <c r="T91" s="10"/>
      <c r="U91" s="10"/>
    </row>
    <row r="92" spans="1:21" x14ac:dyDescent="0.2">
      <c r="A92" s="71"/>
      <c r="B92" s="135"/>
      <c r="C92" s="76" t="s">
        <v>53</v>
      </c>
      <c r="D92" s="34">
        <v>2</v>
      </c>
      <c r="E92" s="14"/>
      <c r="F92" s="14"/>
      <c r="G92" s="14"/>
      <c r="H92" s="30">
        <f t="shared" si="20"/>
        <v>0</v>
      </c>
      <c r="I92" s="14"/>
      <c r="J92" s="14"/>
      <c r="K92" s="30">
        <f t="shared" si="18"/>
        <v>0</v>
      </c>
      <c r="L92" s="14"/>
      <c r="M92" s="14">
        <v>3.05</v>
      </c>
      <c r="N92" s="14">
        <v>1.05</v>
      </c>
      <c r="O92" s="14">
        <f t="shared" si="21"/>
        <v>4.0999999999999996</v>
      </c>
      <c r="P92" s="14">
        <f t="shared" si="22"/>
        <v>4.0999999999999996</v>
      </c>
      <c r="Q92" s="14"/>
      <c r="R92" s="14">
        <f t="shared" si="19"/>
        <v>4.0999999999999996</v>
      </c>
      <c r="S92" s="10"/>
      <c r="T92" s="10"/>
      <c r="U92" s="10"/>
    </row>
    <row r="93" spans="1:21" x14ac:dyDescent="0.2">
      <c r="A93" s="71"/>
      <c r="B93" s="135"/>
      <c r="C93" s="76" t="s">
        <v>81</v>
      </c>
      <c r="D93" s="34">
        <v>15</v>
      </c>
      <c r="E93" s="14"/>
      <c r="F93" s="14"/>
      <c r="G93" s="14"/>
      <c r="H93" s="30">
        <f t="shared" si="20"/>
        <v>0</v>
      </c>
      <c r="I93" s="14"/>
      <c r="J93" s="14"/>
      <c r="K93" s="30">
        <f t="shared" si="18"/>
        <v>0</v>
      </c>
      <c r="L93" s="14">
        <v>15</v>
      </c>
      <c r="M93" s="14">
        <v>53</v>
      </c>
      <c r="N93" s="14">
        <v>53.7</v>
      </c>
      <c r="O93" s="14">
        <f t="shared" si="21"/>
        <v>121.7</v>
      </c>
      <c r="P93" s="14">
        <f t="shared" si="22"/>
        <v>121.7</v>
      </c>
      <c r="Q93" s="14"/>
      <c r="R93" s="14">
        <f t="shared" si="19"/>
        <v>121.7</v>
      </c>
      <c r="S93" s="10"/>
      <c r="T93" s="10"/>
      <c r="U93" s="10"/>
    </row>
    <row r="94" spans="1:21" x14ac:dyDescent="0.2">
      <c r="A94" s="71"/>
      <c r="B94" s="135"/>
      <c r="C94" s="76" t="s">
        <v>68</v>
      </c>
      <c r="D94" s="34">
        <v>0</v>
      </c>
      <c r="E94" s="14"/>
      <c r="F94" s="14"/>
      <c r="G94" s="14"/>
      <c r="H94" s="30">
        <f t="shared" si="20"/>
        <v>0</v>
      </c>
      <c r="I94" s="14"/>
      <c r="J94" s="14"/>
      <c r="K94" s="30">
        <f t="shared" si="18"/>
        <v>0</v>
      </c>
      <c r="L94" s="14"/>
      <c r="M94" s="14"/>
      <c r="N94" s="14"/>
      <c r="O94" s="14">
        <f t="shared" si="21"/>
        <v>0</v>
      </c>
      <c r="P94" s="14">
        <f t="shared" si="22"/>
        <v>0</v>
      </c>
      <c r="Q94" s="14"/>
      <c r="R94" s="14">
        <f t="shared" si="19"/>
        <v>0</v>
      </c>
      <c r="S94" s="10"/>
      <c r="T94" s="10"/>
      <c r="U94" s="10"/>
    </row>
    <row r="95" spans="1:21" x14ac:dyDescent="0.2">
      <c r="A95" s="71"/>
      <c r="B95" s="135"/>
      <c r="C95" s="76" t="s">
        <v>60</v>
      </c>
      <c r="D95" s="34">
        <v>6</v>
      </c>
      <c r="E95" s="14"/>
      <c r="F95" s="14"/>
      <c r="G95" s="14"/>
      <c r="H95" s="30">
        <f t="shared" si="20"/>
        <v>0</v>
      </c>
      <c r="I95" s="14"/>
      <c r="J95" s="14"/>
      <c r="K95" s="30">
        <f t="shared" si="18"/>
        <v>0</v>
      </c>
      <c r="L95" s="14">
        <v>8</v>
      </c>
      <c r="M95" s="14">
        <v>98.5</v>
      </c>
      <c r="N95" s="14">
        <v>59.5</v>
      </c>
      <c r="O95" s="14">
        <f t="shared" si="21"/>
        <v>166</v>
      </c>
      <c r="P95" s="14">
        <f t="shared" si="22"/>
        <v>166</v>
      </c>
      <c r="Q95" s="14"/>
      <c r="R95" s="14">
        <f t="shared" si="19"/>
        <v>166</v>
      </c>
      <c r="S95" s="10"/>
      <c r="T95" s="10"/>
      <c r="U95" s="10"/>
    </row>
    <row r="96" spans="1:21" x14ac:dyDescent="0.2">
      <c r="A96" s="71"/>
      <c r="B96" s="135"/>
      <c r="C96" s="76" t="s">
        <v>75</v>
      </c>
      <c r="D96" s="34">
        <v>2</v>
      </c>
      <c r="E96" s="14"/>
      <c r="F96" s="14"/>
      <c r="G96" s="14"/>
      <c r="H96" s="30">
        <f t="shared" ref="H96:H103" si="23">SUM(E96:G96)</f>
        <v>0</v>
      </c>
      <c r="I96" s="14"/>
      <c r="J96" s="14"/>
      <c r="K96" s="30">
        <f t="shared" si="18"/>
        <v>0</v>
      </c>
      <c r="L96" s="14"/>
      <c r="M96" s="14">
        <v>3.7</v>
      </c>
      <c r="N96" s="14">
        <v>1.3</v>
      </c>
      <c r="O96" s="14">
        <f t="shared" si="21"/>
        <v>5</v>
      </c>
      <c r="P96" s="14">
        <f t="shared" si="22"/>
        <v>5</v>
      </c>
      <c r="Q96" s="14"/>
      <c r="R96" s="14">
        <f t="shared" si="19"/>
        <v>5</v>
      </c>
      <c r="S96" s="10"/>
      <c r="T96" s="10"/>
      <c r="U96" s="10"/>
    </row>
    <row r="97" spans="1:21" x14ac:dyDescent="0.2">
      <c r="A97" s="71"/>
      <c r="B97" s="136"/>
      <c r="C97" s="76" t="s">
        <v>70</v>
      </c>
      <c r="D97" s="34">
        <v>1</v>
      </c>
      <c r="E97" s="14"/>
      <c r="F97" s="14"/>
      <c r="G97" s="14"/>
      <c r="H97" s="30">
        <f t="shared" si="23"/>
        <v>0</v>
      </c>
      <c r="I97" s="14"/>
      <c r="J97" s="14"/>
      <c r="K97" s="30">
        <f t="shared" si="18"/>
        <v>0</v>
      </c>
      <c r="L97" s="14"/>
      <c r="M97" s="14">
        <v>2</v>
      </c>
      <c r="N97" s="14">
        <v>0.5</v>
      </c>
      <c r="O97" s="14">
        <f t="shared" ref="O97:O103" si="24">+SUM(L97:N97)</f>
        <v>2.5</v>
      </c>
      <c r="P97" s="14">
        <f t="shared" ref="P97:P103" si="25">+SUM(K97+O97)</f>
        <v>2.5</v>
      </c>
      <c r="Q97" s="14">
        <v>2</v>
      </c>
      <c r="R97" s="14">
        <f t="shared" si="19"/>
        <v>4.5</v>
      </c>
      <c r="S97" s="10"/>
      <c r="T97" s="10"/>
      <c r="U97" s="10"/>
    </row>
    <row r="98" spans="1:21" x14ac:dyDescent="0.2">
      <c r="A98" s="71"/>
      <c r="B98" s="135" t="s">
        <v>425</v>
      </c>
      <c r="C98" s="76" t="s">
        <v>73</v>
      </c>
      <c r="D98" s="34">
        <v>12</v>
      </c>
      <c r="E98" s="14">
        <v>0.1</v>
      </c>
      <c r="F98" s="14">
        <v>183.5</v>
      </c>
      <c r="G98" s="14"/>
      <c r="H98" s="30">
        <f t="shared" si="23"/>
        <v>183.6</v>
      </c>
      <c r="I98" s="14">
        <v>1.6</v>
      </c>
      <c r="J98" s="14"/>
      <c r="K98" s="30">
        <f t="shared" si="18"/>
        <v>185.2</v>
      </c>
      <c r="L98" s="14"/>
      <c r="M98" s="14">
        <v>141.66</v>
      </c>
      <c r="N98" s="14">
        <v>4.1399999999999997</v>
      </c>
      <c r="O98" s="14">
        <f t="shared" si="24"/>
        <v>145.79999999999998</v>
      </c>
      <c r="P98" s="14">
        <f t="shared" si="25"/>
        <v>331</v>
      </c>
      <c r="Q98" s="14">
        <v>31.5</v>
      </c>
      <c r="R98" s="14">
        <f t="shared" si="19"/>
        <v>362.5</v>
      </c>
      <c r="S98" s="10"/>
      <c r="T98" s="10"/>
      <c r="U98" s="10"/>
    </row>
    <row r="99" spans="1:21" x14ac:dyDescent="0.2">
      <c r="A99" s="71"/>
      <c r="B99" s="135"/>
      <c r="C99" s="76" t="s">
        <v>69</v>
      </c>
      <c r="D99" s="34">
        <v>1</v>
      </c>
      <c r="E99" s="14">
        <v>0.25</v>
      </c>
      <c r="F99" s="14"/>
      <c r="G99" s="14"/>
      <c r="H99" s="30">
        <f t="shared" si="23"/>
        <v>0.25</v>
      </c>
      <c r="I99" s="14"/>
      <c r="J99" s="14"/>
      <c r="K99" s="30">
        <f t="shared" si="18"/>
        <v>0.25</v>
      </c>
      <c r="L99" s="14"/>
      <c r="M99" s="14">
        <v>1</v>
      </c>
      <c r="N99" s="14">
        <v>1.25</v>
      </c>
      <c r="O99" s="14">
        <f t="shared" si="24"/>
        <v>2.25</v>
      </c>
      <c r="P99" s="14">
        <f t="shared" si="25"/>
        <v>2.5</v>
      </c>
      <c r="Q99" s="14"/>
      <c r="R99" s="14">
        <f t="shared" si="19"/>
        <v>2.5</v>
      </c>
      <c r="S99" s="10"/>
      <c r="T99" s="10"/>
      <c r="U99" s="10"/>
    </row>
    <row r="100" spans="1:21" x14ac:dyDescent="0.2">
      <c r="A100" s="71"/>
      <c r="B100" s="135"/>
      <c r="C100" s="76" t="s">
        <v>321</v>
      </c>
      <c r="D100" s="34">
        <v>2</v>
      </c>
      <c r="E100" s="14"/>
      <c r="F100" s="14"/>
      <c r="G100" s="14"/>
      <c r="H100" s="30">
        <f t="shared" si="23"/>
        <v>0</v>
      </c>
      <c r="I100" s="14"/>
      <c r="J100" s="14"/>
      <c r="K100" s="30">
        <f t="shared" si="18"/>
        <v>0</v>
      </c>
      <c r="L100" s="14"/>
      <c r="M100" s="14">
        <v>0.5</v>
      </c>
      <c r="N100" s="14">
        <v>3</v>
      </c>
      <c r="O100" s="14">
        <f t="shared" si="24"/>
        <v>3.5</v>
      </c>
      <c r="P100" s="14">
        <f t="shared" si="25"/>
        <v>3.5</v>
      </c>
      <c r="Q100" s="14"/>
      <c r="R100" s="14">
        <f t="shared" si="19"/>
        <v>3.5</v>
      </c>
      <c r="S100" s="10"/>
      <c r="T100" s="10"/>
      <c r="U100" s="10"/>
    </row>
    <row r="101" spans="1:21" x14ac:dyDescent="0.2">
      <c r="A101" s="71"/>
      <c r="B101" s="135"/>
      <c r="C101" s="76" t="s">
        <v>59</v>
      </c>
      <c r="D101" s="34">
        <v>6</v>
      </c>
      <c r="E101" s="14"/>
      <c r="F101" s="14"/>
      <c r="G101" s="14"/>
      <c r="H101" s="30">
        <f t="shared" si="23"/>
        <v>0</v>
      </c>
      <c r="I101" s="14"/>
      <c r="J101" s="14"/>
      <c r="K101" s="30">
        <f>+SUM(H101:J101)</f>
        <v>0</v>
      </c>
      <c r="L101" s="14"/>
      <c r="M101" s="14">
        <v>7.9</v>
      </c>
      <c r="N101" s="14">
        <v>41</v>
      </c>
      <c r="O101" s="14">
        <f t="shared" si="24"/>
        <v>48.9</v>
      </c>
      <c r="P101" s="14">
        <f t="shared" si="25"/>
        <v>48.9</v>
      </c>
      <c r="Q101" s="14">
        <v>2.0099999999999998</v>
      </c>
      <c r="R101" s="14">
        <f>+SUM(P101:Q101)</f>
        <v>50.91</v>
      </c>
      <c r="S101" s="10"/>
      <c r="T101" s="10"/>
      <c r="U101" s="10"/>
    </row>
    <row r="102" spans="1:21" x14ac:dyDescent="0.2">
      <c r="A102" s="71"/>
      <c r="B102" s="135"/>
      <c r="C102" s="76" t="s">
        <v>57</v>
      </c>
      <c r="D102" s="34">
        <v>1</v>
      </c>
      <c r="E102" s="14"/>
      <c r="F102" s="14"/>
      <c r="G102" s="14"/>
      <c r="H102" s="30">
        <f t="shared" si="23"/>
        <v>0</v>
      </c>
      <c r="I102" s="14"/>
      <c r="J102" s="14"/>
      <c r="K102" s="30">
        <f>+SUM(H102:J102)</f>
        <v>0</v>
      </c>
      <c r="L102" s="14"/>
      <c r="M102" s="14">
        <v>9.5</v>
      </c>
      <c r="N102" s="14">
        <v>15.5</v>
      </c>
      <c r="O102" s="14">
        <f t="shared" si="24"/>
        <v>25</v>
      </c>
      <c r="P102" s="14">
        <f t="shared" si="25"/>
        <v>25</v>
      </c>
      <c r="Q102" s="14">
        <v>5.5</v>
      </c>
      <c r="R102" s="14">
        <f>+SUM(P102:Q102)</f>
        <v>30.5</v>
      </c>
      <c r="S102" s="10"/>
      <c r="T102" s="10"/>
      <c r="U102" s="10"/>
    </row>
    <row r="103" spans="1:21" x14ac:dyDescent="0.2">
      <c r="A103" s="72"/>
      <c r="B103" s="137"/>
      <c r="C103" s="81" t="s">
        <v>66</v>
      </c>
      <c r="D103" s="67">
        <v>0</v>
      </c>
      <c r="E103" s="68"/>
      <c r="F103" s="68"/>
      <c r="G103" s="68"/>
      <c r="H103" s="69">
        <f t="shared" si="23"/>
        <v>0</v>
      </c>
      <c r="I103" s="68"/>
      <c r="J103" s="68"/>
      <c r="K103" s="69">
        <f t="shared" si="18"/>
        <v>0</v>
      </c>
      <c r="L103" s="68"/>
      <c r="M103" s="68"/>
      <c r="N103" s="68"/>
      <c r="O103" s="68">
        <f t="shared" si="24"/>
        <v>0</v>
      </c>
      <c r="P103" s="68">
        <f t="shared" si="25"/>
        <v>0</v>
      </c>
      <c r="Q103" s="68"/>
      <c r="R103" s="68">
        <f t="shared" si="19"/>
        <v>0</v>
      </c>
      <c r="S103" s="10"/>
      <c r="T103" s="10"/>
      <c r="U103" s="10"/>
    </row>
    <row r="104" spans="1:21" ht="15" x14ac:dyDescent="0.25">
      <c r="A104" s="230" t="s">
        <v>0</v>
      </c>
      <c r="B104" s="231"/>
      <c r="C104" s="232" t="s">
        <v>0</v>
      </c>
      <c r="D104" s="53">
        <f t="shared" ref="D104:R104" si="26">+SUM(D71:D103)</f>
        <v>202</v>
      </c>
      <c r="E104" s="54">
        <f>SUM(E71:E103)</f>
        <v>3.85</v>
      </c>
      <c r="F104" s="54">
        <f>SUM(F71:F103)</f>
        <v>183.5</v>
      </c>
      <c r="G104" s="54">
        <f>SUM(G71:G103)</f>
        <v>0.5</v>
      </c>
      <c r="H104" s="54">
        <f>SUM(H71:H103)</f>
        <v>187.85</v>
      </c>
      <c r="I104" s="54">
        <f t="shared" si="26"/>
        <v>10.92</v>
      </c>
      <c r="J104" s="54">
        <f t="shared" si="26"/>
        <v>0</v>
      </c>
      <c r="K104" s="54">
        <f t="shared" si="26"/>
        <v>198.76999999999998</v>
      </c>
      <c r="L104" s="54">
        <f t="shared" si="26"/>
        <v>124.05000000000001</v>
      </c>
      <c r="M104" s="54">
        <f t="shared" si="26"/>
        <v>884.56999999999994</v>
      </c>
      <c r="N104" s="54">
        <f t="shared" si="26"/>
        <v>363.96</v>
      </c>
      <c r="O104" s="54">
        <f t="shared" si="26"/>
        <v>1372.5800000000002</v>
      </c>
      <c r="P104" s="54">
        <f t="shared" si="26"/>
        <v>1571.3500000000004</v>
      </c>
      <c r="Q104" s="54">
        <f t="shared" si="26"/>
        <v>205.39000000000001</v>
      </c>
      <c r="R104" s="55">
        <f t="shared" si="26"/>
        <v>1776.7400000000002</v>
      </c>
      <c r="S104" s="10"/>
      <c r="T104" s="10"/>
      <c r="U104" s="10"/>
    </row>
    <row r="105" spans="1:21" x14ac:dyDescent="0.2">
      <c r="A105" s="93" t="s">
        <v>6</v>
      </c>
      <c r="B105" s="120" t="s">
        <v>86</v>
      </c>
      <c r="C105" s="73" t="s">
        <v>86</v>
      </c>
      <c r="D105" s="61">
        <v>31</v>
      </c>
      <c r="E105" s="39"/>
      <c r="F105" s="39"/>
      <c r="G105" s="39"/>
      <c r="H105" s="48">
        <f t="shared" ref="H105:H111" si="27">SUM(E105:G105)</f>
        <v>0</v>
      </c>
      <c r="I105" s="39">
        <v>1</v>
      </c>
      <c r="J105" s="39"/>
      <c r="K105" s="48">
        <f t="shared" ref="K105:K128" si="28">+SUM(H105:J105)</f>
        <v>1</v>
      </c>
      <c r="L105" s="39">
        <v>20.3</v>
      </c>
      <c r="M105" s="39">
        <v>25.76</v>
      </c>
      <c r="N105" s="39">
        <v>12.11</v>
      </c>
      <c r="O105" s="39">
        <f t="shared" ref="O105:O128" si="29">+SUM(L105:N105)</f>
        <v>58.17</v>
      </c>
      <c r="P105" s="39">
        <f t="shared" ref="P105:P128" si="30">+SUM(K105+O105)</f>
        <v>59.17</v>
      </c>
      <c r="Q105" s="39">
        <v>0.9</v>
      </c>
      <c r="R105" s="39">
        <f t="shared" ref="R105:R128" si="31">+SUM(P105:Q105)</f>
        <v>60.07</v>
      </c>
      <c r="S105" s="10"/>
      <c r="T105" s="10"/>
      <c r="U105" s="10"/>
    </row>
    <row r="106" spans="1:21" x14ac:dyDescent="0.2">
      <c r="A106" s="93"/>
      <c r="B106" s="121"/>
      <c r="C106" s="76" t="s">
        <v>272</v>
      </c>
      <c r="D106" s="34">
        <v>3</v>
      </c>
      <c r="E106" s="14"/>
      <c r="F106" s="14"/>
      <c r="G106" s="14"/>
      <c r="H106" s="30">
        <f t="shared" si="27"/>
        <v>0</v>
      </c>
      <c r="I106" s="14"/>
      <c r="J106" s="14"/>
      <c r="K106" s="30">
        <f t="shared" si="28"/>
        <v>0</v>
      </c>
      <c r="L106" s="14">
        <v>1.25</v>
      </c>
      <c r="M106" s="14">
        <v>3.25</v>
      </c>
      <c r="N106" s="14">
        <v>3.5</v>
      </c>
      <c r="O106" s="14">
        <f t="shared" si="29"/>
        <v>8</v>
      </c>
      <c r="P106" s="14">
        <f t="shared" si="30"/>
        <v>8</v>
      </c>
      <c r="Q106" s="14"/>
      <c r="R106" s="14">
        <f t="shared" si="31"/>
        <v>8</v>
      </c>
      <c r="S106" s="10"/>
      <c r="T106" s="10"/>
      <c r="U106" s="10"/>
    </row>
    <row r="107" spans="1:21" x14ac:dyDescent="0.2">
      <c r="A107" s="93"/>
      <c r="B107" s="121"/>
      <c r="C107" s="76" t="s">
        <v>101</v>
      </c>
      <c r="D107" s="34">
        <v>2</v>
      </c>
      <c r="E107" s="14"/>
      <c r="F107" s="14"/>
      <c r="G107" s="14"/>
      <c r="H107" s="30">
        <f t="shared" si="27"/>
        <v>0</v>
      </c>
      <c r="I107" s="14">
        <v>0.3</v>
      </c>
      <c r="J107" s="14"/>
      <c r="K107" s="30">
        <f t="shared" si="28"/>
        <v>0.3</v>
      </c>
      <c r="L107" s="14">
        <v>8</v>
      </c>
      <c r="M107" s="14">
        <v>2</v>
      </c>
      <c r="N107" s="14">
        <v>0.6</v>
      </c>
      <c r="O107" s="14">
        <f t="shared" si="29"/>
        <v>10.6</v>
      </c>
      <c r="P107" s="14">
        <f t="shared" si="30"/>
        <v>10.9</v>
      </c>
      <c r="Q107" s="14"/>
      <c r="R107" s="14">
        <f t="shared" si="31"/>
        <v>10.9</v>
      </c>
      <c r="S107" s="10"/>
      <c r="T107" s="10"/>
      <c r="U107" s="10"/>
    </row>
    <row r="108" spans="1:21" x14ac:dyDescent="0.2">
      <c r="A108" s="93"/>
      <c r="B108" s="121"/>
      <c r="C108" s="76" t="s">
        <v>106</v>
      </c>
      <c r="D108" s="34">
        <v>5</v>
      </c>
      <c r="E108" s="14"/>
      <c r="F108" s="14"/>
      <c r="G108" s="14"/>
      <c r="H108" s="30">
        <f t="shared" si="27"/>
        <v>0</v>
      </c>
      <c r="I108" s="14"/>
      <c r="J108" s="14"/>
      <c r="K108" s="30">
        <f t="shared" si="28"/>
        <v>0</v>
      </c>
      <c r="L108" s="14">
        <v>9</v>
      </c>
      <c r="M108" s="14">
        <v>11.5</v>
      </c>
      <c r="N108" s="14">
        <v>3.7</v>
      </c>
      <c r="O108" s="14">
        <f t="shared" si="29"/>
        <v>24.2</v>
      </c>
      <c r="P108" s="14">
        <f t="shared" si="30"/>
        <v>24.2</v>
      </c>
      <c r="Q108" s="14"/>
      <c r="R108" s="14">
        <f t="shared" si="31"/>
        <v>24.2</v>
      </c>
      <c r="S108" s="10"/>
      <c r="T108" s="10"/>
      <c r="U108" s="10"/>
    </row>
    <row r="109" spans="1:21" x14ac:dyDescent="0.2">
      <c r="A109" s="93"/>
      <c r="B109" s="121"/>
      <c r="C109" s="76" t="s">
        <v>107</v>
      </c>
      <c r="D109" s="34">
        <v>7</v>
      </c>
      <c r="E109" s="14">
        <v>0.95</v>
      </c>
      <c r="F109" s="14"/>
      <c r="G109" s="14">
        <v>1.1000000000000001</v>
      </c>
      <c r="H109" s="30">
        <f t="shared" si="27"/>
        <v>2.0499999999999998</v>
      </c>
      <c r="I109" s="14"/>
      <c r="J109" s="14"/>
      <c r="K109" s="30">
        <f t="shared" si="28"/>
        <v>2.0499999999999998</v>
      </c>
      <c r="L109" s="14"/>
      <c r="M109" s="14">
        <v>2</v>
      </c>
      <c r="N109" s="14"/>
      <c r="O109" s="14">
        <f t="shared" si="29"/>
        <v>2</v>
      </c>
      <c r="P109" s="14">
        <f t="shared" si="30"/>
        <v>4.05</v>
      </c>
      <c r="Q109" s="14">
        <v>5.6</v>
      </c>
      <c r="R109" s="14">
        <f t="shared" si="31"/>
        <v>9.6499999999999986</v>
      </c>
      <c r="S109" s="10"/>
      <c r="T109" s="10"/>
      <c r="U109" s="10"/>
    </row>
    <row r="110" spans="1:21" x14ac:dyDescent="0.2">
      <c r="A110" s="93"/>
      <c r="B110" s="121"/>
      <c r="C110" s="76" t="s">
        <v>90</v>
      </c>
      <c r="D110" s="34">
        <v>2</v>
      </c>
      <c r="E110" s="14"/>
      <c r="F110" s="14"/>
      <c r="G110" s="14"/>
      <c r="H110" s="30">
        <f t="shared" si="27"/>
        <v>0</v>
      </c>
      <c r="I110" s="14"/>
      <c r="J110" s="14"/>
      <c r="K110" s="30">
        <f t="shared" si="28"/>
        <v>0</v>
      </c>
      <c r="L110" s="14">
        <v>5</v>
      </c>
      <c r="M110" s="14">
        <v>2.5</v>
      </c>
      <c r="N110" s="14">
        <v>0.5</v>
      </c>
      <c r="O110" s="14">
        <f t="shared" si="29"/>
        <v>8</v>
      </c>
      <c r="P110" s="14">
        <f t="shared" si="30"/>
        <v>8</v>
      </c>
      <c r="Q110" s="14"/>
      <c r="R110" s="14">
        <f t="shared" si="31"/>
        <v>8</v>
      </c>
      <c r="S110" s="10"/>
      <c r="T110" s="10"/>
      <c r="U110" s="10"/>
    </row>
    <row r="111" spans="1:21" x14ac:dyDescent="0.2">
      <c r="A111" s="93"/>
      <c r="B111" s="121"/>
      <c r="C111" s="76" t="s">
        <v>89</v>
      </c>
      <c r="D111" s="34">
        <v>4</v>
      </c>
      <c r="E111" s="14">
        <v>0.01</v>
      </c>
      <c r="F111" s="14"/>
      <c r="G111" s="14"/>
      <c r="H111" s="30">
        <f t="shared" si="27"/>
        <v>0.01</v>
      </c>
      <c r="I111" s="14">
        <v>0.7</v>
      </c>
      <c r="J111" s="14"/>
      <c r="K111" s="30">
        <f t="shared" si="28"/>
        <v>0.71</v>
      </c>
      <c r="L111" s="14">
        <v>0.3</v>
      </c>
      <c r="M111" s="14">
        <v>1.19</v>
      </c>
      <c r="N111" s="14">
        <v>0.8</v>
      </c>
      <c r="O111" s="14">
        <f t="shared" si="29"/>
        <v>2.29</v>
      </c>
      <c r="P111" s="14">
        <f t="shared" si="30"/>
        <v>3</v>
      </c>
      <c r="Q111" s="14"/>
      <c r="R111" s="14">
        <f t="shared" si="31"/>
        <v>3</v>
      </c>
      <c r="S111" s="10"/>
      <c r="T111" s="10"/>
      <c r="U111" s="10"/>
    </row>
    <row r="112" spans="1:21" x14ac:dyDescent="0.2">
      <c r="A112" s="93"/>
      <c r="B112" s="121"/>
      <c r="C112" s="76" t="s">
        <v>94</v>
      </c>
      <c r="D112" s="34">
        <v>10</v>
      </c>
      <c r="E112" s="14"/>
      <c r="F112" s="14"/>
      <c r="G112" s="14"/>
      <c r="H112" s="30">
        <f t="shared" ref="H112:H183" si="32">SUM(E112:G112)</f>
        <v>0</v>
      </c>
      <c r="I112" s="14">
        <v>1.5</v>
      </c>
      <c r="J112" s="14"/>
      <c r="K112" s="30">
        <f t="shared" si="28"/>
        <v>1.5</v>
      </c>
      <c r="L112" s="14">
        <v>1.2</v>
      </c>
      <c r="M112" s="14">
        <v>3.05</v>
      </c>
      <c r="N112" s="14">
        <v>4.6500000000000004</v>
      </c>
      <c r="O112" s="14">
        <f t="shared" si="29"/>
        <v>8.9</v>
      </c>
      <c r="P112" s="14">
        <f t="shared" si="30"/>
        <v>10.4</v>
      </c>
      <c r="Q112" s="14">
        <v>11.8</v>
      </c>
      <c r="R112" s="14">
        <f t="shared" si="31"/>
        <v>22.200000000000003</v>
      </c>
      <c r="S112" s="10"/>
      <c r="T112" s="10"/>
      <c r="U112" s="10"/>
    </row>
    <row r="113" spans="1:21" x14ac:dyDescent="0.2">
      <c r="A113" s="93"/>
      <c r="B113" s="124"/>
      <c r="C113" s="76" t="s">
        <v>102</v>
      </c>
      <c r="D113" s="34">
        <v>8</v>
      </c>
      <c r="E113" s="14">
        <v>27.2</v>
      </c>
      <c r="F113" s="14">
        <v>101.3</v>
      </c>
      <c r="G113" s="14"/>
      <c r="H113" s="30">
        <f t="shared" si="32"/>
        <v>128.5</v>
      </c>
      <c r="I113" s="14">
        <v>2.5</v>
      </c>
      <c r="J113" s="14"/>
      <c r="K113" s="30">
        <f t="shared" si="28"/>
        <v>131</v>
      </c>
      <c r="L113" s="14">
        <v>20</v>
      </c>
      <c r="M113" s="14">
        <v>49.6</v>
      </c>
      <c r="N113" s="14">
        <v>49.2</v>
      </c>
      <c r="O113" s="14">
        <f t="shared" si="29"/>
        <v>118.8</v>
      </c>
      <c r="P113" s="14">
        <f t="shared" si="30"/>
        <v>249.8</v>
      </c>
      <c r="Q113" s="14">
        <f>0.5+22.2</f>
        <v>22.7</v>
      </c>
      <c r="R113" s="14">
        <f t="shared" si="31"/>
        <v>272.5</v>
      </c>
      <c r="S113" s="10"/>
      <c r="T113" s="10"/>
      <c r="U113" s="10"/>
    </row>
    <row r="114" spans="1:21" x14ac:dyDescent="0.2">
      <c r="A114" s="93"/>
      <c r="B114" s="132" t="s">
        <v>105</v>
      </c>
      <c r="C114" s="76" t="s">
        <v>105</v>
      </c>
      <c r="D114" s="34">
        <v>68</v>
      </c>
      <c r="E114" s="14"/>
      <c r="F114" s="14"/>
      <c r="G114" s="14"/>
      <c r="H114" s="30">
        <f t="shared" si="32"/>
        <v>0</v>
      </c>
      <c r="I114" s="14"/>
      <c r="J114" s="14"/>
      <c r="K114" s="30">
        <f t="shared" si="28"/>
        <v>0</v>
      </c>
      <c r="L114" s="14">
        <v>0.75</v>
      </c>
      <c r="M114" s="14">
        <v>8</v>
      </c>
      <c r="N114" s="14">
        <v>29.12</v>
      </c>
      <c r="O114" s="14">
        <f t="shared" si="29"/>
        <v>37.870000000000005</v>
      </c>
      <c r="P114" s="14">
        <f t="shared" si="30"/>
        <v>37.870000000000005</v>
      </c>
      <c r="Q114" s="14">
        <v>13.2</v>
      </c>
      <c r="R114" s="14">
        <f t="shared" si="31"/>
        <v>51.070000000000007</v>
      </c>
      <c r="S114" s="10"/>
      <c r="T114" s="10"/>
      <c r="U114" s="10"/>
    </row>
    <row r="115" spans="1:21" x14ac:dyDescent="0.2">
      <c r="A115" s="93"/>
      <c r="B115" s="121"/>
      <c r="C115" s="76" t="s">
        <v>103</v>
      </c>
      <c r="D115" s="34">
        <v>16</v>
      </c>
      <c r="E115" s="14">
        <v>1.5</v>
      </c>
      <c r="F115" s="14"/>
      <c r="G115" s="14">
        <v>3</v>
      </c>
      <c r="H115" s="30">
        <f t="shared" si="32"/>
        <v>4.5</v>
      </c>
      <c r="I115" s="14"/>
      <c r="J115" s="14"/>
      <c r="K115" s="30">
        <f t="shared" si="28"/>
        <v>4.5</v>
      </c>
      <c r="L115" s="14">
        <v>114.75</v>
      </c>
      <c r="M115" s="14">
        <v>28.1</v>
      </c>
      <c r="N115" s="14">
        <v>10.72</v>
      </c>
      <c r="O115" s="14">
        <f t="shared" si="29"/>
        <v>153.57</v>
      </c>
      <c r="P115" s="14">
        <f t="shared" si="30"/>
        <v>158.07</v>
      </c>
      <c r="Q115" s="14">
        <v>16</v>
      </c>
      <c r="R115" s="14">
        <f t="shared" si="31"/>
        <v>174.07</v>
      </c>
      <c r="S115" s="10"/>
      <c r="T115" s="10"/>
      <c r="U115" s="10"/>
    </row>
    <row r="116" spans="1:21" x14ac:dyDescent="0.2">
      <c r="A116" s="93"/>
      <c r="B116" s="121"/>
      <c r="C116" s="76" t="s">
        <v>96</v>
      </c>
      <c r="D116" s="34">
        <v>18</v>
      </c>
      <c r="E116" s="14"/>
      <c r="F116" s="14"/>
      <c r="G116" s="14"/>
      <c r="H116" s="30">
        <f t="shared" si="32"/>
        <v>0</v>
      </c>
      <c r="I116" s="14"/>
      <c r="J116" s="14"/>
      <c r="K116" s="30">
        <f t="shared" si="28"/>
        <v>0</v>
      </c>
      <c r="L116" s="14">
        <v>4.0999999999999996</v>
      </c>
      <c r="M116" s="14">
        <v>19.399999999999999</v>
      </c>
      <c r="N116" s="14">
        <v>27.2</v>
      </c>
      <c r="O116" s="14">
        <f t="shared" si="29"/>
        <v>50.7</v>
      </c>
      <c r="P116" s="14">
        <f t="shared" si="30"/>
        <v>50.7</v>
      </c>
      <c r="Q116" s="14">
        <v>22.4</v>
      </c>
      <c r="R116" s="14">
        <f t="shared" si="31"/>
        <v>73.099999999999994</v>
      </c>
      <c r="S116" s="10"/>
      <c r="T116" s="10"/>
      <c r="U116" s="10"/>
    </row>
    <row r="117" spans="1:21" x14ac:dyDescent="0.2">
      <c r="A117" s="93"/>
      <c r="B117" s="121"/>
      <c r="C117" s="76" t="s">
        <v>100</v>
      </c>
      <c r="D117" s="34">
        <v>24</v>
      </c>
      <c r="E117" s="14"/>
      <c r="F117" s="14"/>
      <c r="G117" s="14"/>
      <c r="H117" s="30">
        <f t="shared" si="32"/>
        <v>0</v>
      </c>
      <c r="I117" s="14">
        <v>5.2</v>
      </c>
      <c r="J117" s="14"/>
      <c r="K117" s="30">
        <f t="shared" si="28"/>
        <v>5.2</v>
      </c>
      <c r="L117" s="14">
        <v>2.2000000000000002</v>
      </c>
      <c r="M117" s="14">
        <v>24.25</v>
      </c>
      <c r="N117" s="14">
        <v>52.3</v>
      </c>
      <c r="O117" s="14">
        <f t="shared" si="29"/>
        <v>78.75</v>
      </c>
      <c r="P117" s="14">
        <f t="shared" si="30"/>
        <v>83.95</v>
      </c>
      <c r="Q117" s="14">
        <v>11.31</v>
      </c>
      <c r="R117" s="14">
        <f t="shared" si="31"/>
        <v>95.26</v>
      </c>
      <c r="S117" s="10"/>
      <c r="T117" s="10"/>
      <c r="U117" s="10"/>
    </row>
    <row r="118" spans="1:21" x14ac:dyDescent="0.2">
      <c r="A118" s="93"/>
      <c r="B118" s="121"/>
      <c r="C118" s="76" t="s">
        <v>98</v>
      </c>
      <c r="D118" s="34">
        <v>7</v>
      </c>
      <c r="E118" s="14">
        <v>0.25</v>
      </c>
      <c r="F118" s="14"/>
      <c r="G118" s="14"/>
      <c r="H118" s="30">
        <f t="shared" si="32"/>
        <v>0.25</v>
      </c>
      <c r="I118" s="14"/>
      <c r="J118" s="14"/>
      <c r="K118" s="30">
        <f t="shared" si="28"/>
        <v>0.25</v>
      </c>
      <c r="L118" s="14">
        <v>113.5</v>
      </c>
      <c r="M118" s="14">
        <v>802.35</v>
      </c>
      <c r="N118" s="14">
        <v>5.95</v>
      </c>
      <c r="O118" s="14">
        <f t="shared" si="29"/>
        <v>921.80000000000007</v>
      </c>
      <c r="P118" s="14">
        <f t="shared" si="30"/>
        <v>922.05000000000007</v>
      </c>
      <c r="Q118" s="14">
        <v>0.05</v>
      </c>
      <c r="R118" s="14">
        <f t="shared" si="31"/>
        <v>922.1</v>
      </c>
      <c r="S118" s="10"/>
      <c r="T118" s="10"/>
      <c r="U118" s="10"/>
    </row>
    <row r="119" spans="1:21" x14ac:dyDescent="0.2">
      <c r="A119" s="93"/>
      <c r="B119" s="121"/>
      <c r="C119" s="76" t="s">
        <v>93</v>
      </c>
      <c r="D119" s="34">
        <v>19</v>
      </c>
      <c r="E119" s="14"/>
      <c r="F119" s="14"/>
      <c r="G119" s="14"/>
      <c r="H119" s="30">
        <f t="shared" si="32"/>
        <v>0</v>
      </c>
      <c r="I119" s="14"/>
      <c r="J119" s="14"/>
      <c r="K119" s="30">
        <f t="shared" si="28"/>
        <v>0</v>
      </c>
      <c r="L119" s="14"/>
      <c r="M119" s="14">
        <v>12.9</v>
      </c>
      <c r="N119" s="14">
        <v>7.72</v>
      </c>
      <c r="O119" s="14">
        <f t="shared" si="29"/>
        <v>20.62</v>
      </c>
      <c r="P119" s="14">
        <f t="shared" si="30"/>
        <v>20.62</v>
      </c>
      <c r="Q119" s="14">
        <v>3.75</v>
      </c>
      <c r="R119" s="14">
        <f t="shared" si="31"/>
        <v>24.37</v>
      </c>
      <c r="S119" s="10"/>
      <c r="T119" s="10"/>
      <c r="U119" s="10"/>
    </row>
    <row r="120" spans="1:21" x14ac:dyDescent="0.2">
      <c r="A120" s="93"/>
      <c r="B120" s="121"/>
      <c r="C120" s="76" t="s">
        <v>85</v>
      </c>
      <c r="D120" s="34">
        <v>7</v>
      </c>
      <c r="E120" s="14">
        <v>10</v>
      </c>
      <c r="F120" s="14"/>
      <c r="G120" s="14"/>
      <c r="H120" s="30">
        <f t="shared" si="32"/>
        <v>10</v>
      </c>
      <c r="I120" s="14"/>
      <c r="J120" s="14"/>
      <c r="K120" s="30">
        <f t="shared" si="28"/>
        <v>10</v>
      </c>
      <c r="L120" s="14"/>
      <c r="M120" s="14">
        <v>14.8</v>
      </c>
      <c r="N120" s="14">
        <v>8.85</v>
      </c>
      <c r="O120" s="14">
        <f t="shared" si="29"/>
        <v>23.65</v>
      </c>
      <c r="P120" s="14">
        <f t="shared" si="30"/>
        <v>33.65</v>
      </c>
      <c r="Q120" s="14">
        <v>2.15</v>
      </c>
      <c r="R120" s="14">
        <f t="shared" si="31"/>
        <v>35.799999999999997</v>
      </c>
      <c r="S120" s="10"/>
      <c r="T120" s="10"/>
      <c r="U120" s="10"/>
    </row>
    <row r="121" spans="1:21" x14ac:dyDescent="0.2">
      <c r="A121" s="93"/>
      <c r="B121" s="121"/>
      <c r="C121" s="76" t="s">
        <v>84</v>
      </c>
      <c r="D121" s="34">
        <v>48</v>
      </c>
      <c r="E121" s="14">
        <v>7.45</v>
      </c>
      <c r="F121" s="14">
        <v>45.41</v>
      </c>
      <c r="G121" s="14">
        <v>10.49</v>
      </c>
      <c r="H121" s="30">
        <f t="shared" si="32"/>
        <v>63.35</v>
      </c>
      <c r="I121" s="14">
        <v>18.510000000000002</v>
      </c>
      <c r="J121" s="14"/>
      <c r="K121" s="30">
        <f t="shared" si="28"/>
        <v>81.86</v>
      </c>
      <c r="L121" s="14">
        <v>13.98</v>
      </c>
      <c r="M121" s="14">
        <v>159.55000000000001</v>
      </c>
      <c r="N121" s="14">
        <v>9.6199999999999992</v>
      </c>
      <c r="O121" s="14">
        <f t="shared" si="29"/>
        <v>183.15</v>
      </c>
      <c r="P121" s="14">
        <f t="shared" si="30"/>
        <v>265.01</v>
      </c>
      <c r="Q121" s="14">
        <v>18.77</v>
      </c>
      <c r="R121" s="14">
        <f t="shared" si="31"/>
        <v>283.77999999999997</v>
      </c>
      <c r="S121" s="10"/>
      <c r="T121" s="10"/>
      <c r="U121" s="10"/>
    </row>
    <row r="122" spans="1:21" x14ac:dyDescent="0.2">
      <c r="A122" s="93"/>
      <c r="B122" s="121"/>
      <c r="C122" s="76" t="s">
        <v>88</v>
      </c>
      <c r="D122" s="34">
        <v>6</v>
      </c>
      <c r="E122" s="14">
        <v>21</v>
      </c>
      <c r="F122" s="14"/>
      <c r="G122" s="14">
        <v>8</v>
      </c>
      <c r="H122" s="30">
        <f t="shared" si="32"/>
        <v>29</v>
      </c>
      <c r="I122" s="14"/>
      <c r="J122" s="14"/>
      <c r="K122" s="30">
        <f t="shared" si="28"/>
        <v>29</v>
      </c>
      <c r="L122" s="14">
        <v>12.25</v>
      </c>
      <c r="M122" s="14">
        <v>0.28000000000000003</v>
      </c>
      <c r="N122" s="14">
        <v>0.1</v>
      </c>
      <c r="O122" s="14">
        <f t="shared" si="29"/>
        <v>12.629999999999999</v>
      </c>
      <c r="P122" s="14">
        <f t="shared" si="30"/>
        <v>41.629999999999995</v>
      </c>
      <c r="Q122" s="14">
        <v>110.4</v>
      </c>
      <c r="R122" s="14">
        <f t="shared" si="31"/>
        <v>152.03</v>
      </c>
      <c r="S122" s="10"/>
      <c r="T122" s="10"/>
      <c r="U122" s="10"/>
    </row>
    <row r="123" spans="1:21" s="18" customFormat="1" x14ac:dyDescent="0.2">
      <c r="A123" s="119"/>
      <c r="B123" s="138"/>
      <c r="C123" s="78" t="s">
        <v>293</v>
      </c>
      <c r="D123" s="64"/>
      <c r="E123" s="36"/>
      <c r="F123" s="36"/>
      <c r="G123" s="36"/>
      <c r="H123" s="65"/>
      <c r="I123" s="36"/>
      <c r="J123" s="36"/>
      <c r="K123" s="65"/>
      <c r="L123" s="36"/>
      <c r="M123" s="36"/>
      <c r="N123" s="36"/>
      <c r="O123" s="36"/>
      <c r="P123" s="36"/>
      <c r="Q123" s="36"/>
      <c r="R123" s="36"/>
      <c r="S123" s="21"/>
      <c r="T123" s="21"/>
      <c r="U123" s="21"/>
    </row>
    <row r="124" spans="1:21" x14ac:dyDescent="0.2">
      <c r="A124" s="93"/>
      <c r="B124" s="132" t="s">
        <v>91</v>
      </c>
      <c r="C124" s="76" t="s">
        <v>91</v>
      </c>
      <c r="D124" s="34">
        <v>29</v>
      </c>
      <c r="E124" s="14"/>
      <c r="F124" s="14">
        <v>1</v>
      </c>
      <c r="G124" s="14"/>
      <c r="H124" s="30">
        <f t="shared" si="32"/>
        <v>1</v>
      </c>
      <c r="I124" s="14">
        <v>0.2</v>
      </c>
      <c r="J124" s="14"/>
      <c r="K124" s="30">
        <f t="shared" si="28"/>
        <v>1.2</v>
      </c>
      <c r="L124" s="14">
        <v>136.4</v>
      </c>
      <c r="M124" s="14">
        <v>23.35</v>
      </c>
      <c r="N124" s="14">
        <v>16.03</v>
      </c>
      <c r="O124" s="14">
        <f>+SUM(L124:N124)</f>
        <v>175.78</v>
      </c>
      <c r="P124" s="14">
        <f>+SUM(K124+O124)</f>
        <v>176.98</v>
      </c>
      <c r="Q124" s="14"/>
      <c r="R124" s="14">
        <f t="shared" si="31"/>
        <v>176.98</v>
      </c>
      <c r="S124" s="10"/>
      <c r="T124" s="10"/>
      <c r="U124" s="10"/>
    </row>
    <row r="125" spans="1:21" x14ac:dyDescent="0.2">
      <c r="A125" s="93"/>
      <c r="B125" s="121"/>
      <c r="C125" s="76" t="s">
        <v>109</v>
      </c>
      <c r="D125" s="34">
        <v>2</v>
      </c>
      <c r="E125" s="14"/>
      <c r="F125" s="14"/>
      <c r="G125" s="14"/>
      <c r="H125" s="30">
        <f t="shared" si="32"/>
        <v>0</v>
      </c>
      <c r="I125" s="14"/>
      <c r="J125" s="14"/>
      <c r="K125" s="30">
        <f t="shared" si="28"/>
        <v>0</v>
      </c>
      <c r="L125" s="14"/>
      <c r="M125" s="14">
        <v>1.8</v>
      </c>
      <c r="N125" s="14">
        <v>0.01</v>
      </c>
      <c r="O125" s="14">
        <f t="shared" si="29"/>
        <v>1.81</v>
      </c>
      <c r="P125" s="14">
        <f t="shared" si="30"/>
        <v>1.81</v>
      </c>
      <c r="Q125" s="14">
        <v>410</v>
      </c>
      <c r="R125" s="14">
        <f t="shared" si="31"/>
        <v>411.81</v>
      </c>
      <c r="S125" s="10"/>
      <c r="T125" s="10"/>
      <c r="U125" s="10"/>
    </row>
    <row r="126" spans="1:21" x14ac:dyDescent="0.2">
      <c r="A126" s="93"/>
      <c r="B126" s="121"/>
      <c r="C126" s="76" t="s">
        <v>83</v>
      </c>
      <c r="D126" s="34">
        <v>3</v>
      </c>
      <c r="E126" s="14"/>
      <c r="F126" s="14"/>
      <c r="G126" s="14"/>
      <c r="H126" s="30">
        <f t="shared" si="32"/>
        <v>0</v>
      </c>
      <c r="I126" s="14">
        <v>2</v>
      </c>
      <c r="J126" s="14"/>
      <c r="K126" s="30">
        <f t="shared" si="28"/>
        <v>2</v>
      </c>
      <c r="L126" s="14">
        <v>3.5</v>
      </c>
      <c r="M126" s="14">
        <v>1</v>
      </c>
      <c r="N126" s="14">
        <v>0.5</v>
      </c>
      <c r="O126" s="14">
        <f t="shared" si="29"/>
        <v>5</v>
      </c>
      <c r="P126" s="14">
        <f t="shared" si="30"/>
        <v>7</v>
      </c>
      <c r="Q126" s="14"/>
      <c r="R126" s="14">
        <f t="shared" si="31"/>
        <v>7</v>
      </c>
      <c r="S126" s="10"/>
      <c r="T126" s="10"/>
      <c r="U126" s="10"/>
    </row>
    <row r="127" spans="1:21" x14ac:dyDescent="0.2">
      <c r="A127" s="93"/>
      <c r="B127" s="121"/>
      <c r="C127" s="76" t="s">
        <v>92</v>
      </c>
      <c r="D127" s="34">
        <v>13</v>
      </c>
      <c r="E127" s="14"/>
      <c r="F127" s="14"/>
      <c r="G127" s="14"/>
      <c r="H127" s="30">
        <f t="shared" si="32"/>
        <v>0</v>
      </c>
      <c r="I127" s="14"/>
      <c r="J127" s="14"/>
      <c r="K127" s="30">
        <f t="shared" si="28"/>
        <v>0</v>
      </c>
      <c r="L127" s="14">
        <v>2.2999999999999998</v>
      </c>
      <c r="M127" s="14">
        <v>6.65</v>
      </c>
      <c r="N127" s="14">
        <v>7.89</v>
      </c>
      <c r="O127" s="14">
        <f t="shared" si="29"/>
        <v>16.84</v>
      </c>
      <c r="P127" s="14">
        <f t="shared" si="30"/>
        <v>16.84</v>
      </c>
      <c r="Q127" s="14">
        <v>3.62</v>
      </c>
      <c r="R127" s="14">
        <f t="shared" si="31"/>
        <v>20.46</v>
      </c>
      <c r="S127" s="9"/>
      <c r="T127" s="10"/>
      <c r="U127" s="10"/>
    </row>
    <row r="128" spans="1:21" x14ac:dyDescent="0.2">
      <c r="A128" s="93"/>
      <c r="B128" s="121"/>
      <c r="C128" s="76" t="s">
        <v>95</v>
      </c>
      <c r="D128" s="34">
        <v>5</v>
      </c>
      <c r="E128" s="14"/>
      <c r="F128" s="14"/>
      <c r="G128" s="14"/>
      <c r="H128" s="30">
        <f t="shared" si="32"/>
        <v>0</v>
      </c>
      <c r="I128" s="14">
        <v>0.5</v>
      </c>
      <c r="J128" s="14"/>
      <c r="K128" s="30">
        <f t="shared" si="28"/>
        <v>0.5</v>
      </c>
      <c r="L128" s="14">
        <v>0.5</v>
      </c>
      <c r="M128" s="14">
        <v>231.3</v>
      </c>
      <c r="N128" s="14">
        <v>31.25</v>
      </c>
      <c r="O128" s="14">
        <f t="shared" si="29"/>
        <v>263.05</v>
      </c>
      <c r="P128" s="14">
        <f t="shared" si="30"/>
        <v>263.55</v>
      </c>
      <c r="Q128" s="14">
        <v>0.6</v>
      </c>
      <c r="R128" s="14">
        <f t="shared" si="31"/>
        <v>264.15000000000003</v>
      </c>
      <c r="S128" s="10"/>
      <c r="T128" s="10"/>
      <c r="U128" s="10"/>
    </row>
    <row r="129" spans="1:21" x14ac:dyDescent="0.2">
      <c r="A129" s="93"/>
      <c r="B129" s="121"/>
      <c r="C129" s="76" t="s">
        <v>99</v>
      </c>
      <c r="D129" s="34">
        <v>2</v>
      </c>
      <c r="E129" s="14"/>
      <c r="F129" s="14"/>
      <c r="G129" s="14"/>
      <c r="H129" s="30">
        <f t="shared" si="32"/>
        <v>0</v>
      </c>
      <c r="I129" s="14"/>
      <c r="J129" s="14"/>
      <c r="K129" s="30">
        <f t="shared" ref="K129:K134" si="33">+SUM(H129:J129)</f>
        <v>0</v>
      </c>
      <c r="L129" s="14"/>
      <c r="M129" s="14"/>
      <c r="N129" s="14">
        <v>2.2000000000000002</v>
      </c>
      <c r="O129" s="14">
        <f t="shared" ref="O129:O134" si="34">+SUM(L129:N129)</f>
        <v>2.2000000000000002</v>
      </c>
      <c r="P129" s="14">
        <f t="shared" ref="P129:P134" si="35">+SUM(K129+O129)</f>
        <v>2.2000000000000002</v>
      </c>
      <c r="Q129" s="14">
        <v>8</v>
      </c>
      <c r="R129" s="14">
        <f t="shared" ref="R129:R134" si="36">+SUM(P129:Q129)</f>
        <v>10.199999999999999</v>
      </c>
      <c r="S129" s="10"/>
      <c r="T129" s="10"/>
      <c r="U129" s="10"/>
    </row>
    <row r="130" spans="1:21" x14ac:dyDescent="0.2">
      <c r="A130" s="93"/>
      <c r="B130" s="121"/>
      <c r="C130" s="76" t="s">
        <v>104</v>
      </c>
      <c r="D130" s="34">
        <v>13</v>
      </c>
      <c r="E130" s="14">
        <v>0.01</v>
      </c>
      <c r="F130" s="14"/>
      <c r="G130" s="14"/>
      <c r="H130" s="30">
        <f t="shared" si="32"/>
        <v>0.01</v>
      </c>
      <c r="I130" s="14"/>
      <c r="J130" s="14"/>
      <c r="K130" s="30">
        <f t="shared" si="33"/>
        <v>0.01</v>
      </c>
      <c r="L130" s="14">
        <v>51.65</v>
      </c>
      <c r="M130" s="14">
        <v>132.1</v>
      </c>
      <c r="N130" s="14">
        <v>160.30000000000001</v>
      </c>
      <c r="O130" s="14">
        <f t="shared" si="34"/>
        <v>344.05</v>
      </c>
      <c r="P130" s="14">
        <f t="shared" si="35"/>
        <v>344.06</v>
      </c>
      <c r="Q130" s="14">
        <v>0.15</v>
      </c>
      <c r="R130" s="14">
        <f t="shared" si="36"/>
        <v>344.21</v>
      </c>
      <c r="S130" s="10"/>
      <c r="T130" s="10"/>
      <c r="U130" s="10"/>
    </row>
    <row r="131" spans="1:21" x14ac:dyDescent="0.2">
      <c r="A131" s="93"/>
      <c r="B131" s="124"/>
      <c r="C131" s="76" t="s">
        <v>108</v>
      </c>
      <c r="D131" s="34">
        <v>3</v>
      </c>
      <c r="E131" s="14"/>
      <c r="F131" s="14"/>
      <c r="G131" s="14"/>
      <c r="H131" s="30">
        <f t="shared" si="32"/>
        <v>0</v>
      </c>
      <c r="I131" s="14"/>
      <c r="J131" s="14"/>
      <c r="K131" s="30">
        <f t="shared" si="33"/>
        <v>0</v>
      </c>
      <c r="L131" s="14"/>
      <c r="M131" s="14">
        <v>1.4</v>
      </c>
      <c r="N131" s="14">
        <v>0.75</v>
      </c>
      <c r="O131" s="14">
        <f t="shared" si="34"/>
        <v>2.15</v>
      </c>
      <c r="P131" s="14">
        <f t="shared" si="35"/>
        <v>2.15</v>
      </c>
      <c r="Q131" s="14"/>
      <c r="R131" s="14">
        <f t="shared" si="36"/>
        <v>2.15</v>
      </c>
      <c r="S131" s="10"/>
      <c r="T131" s="10"/>
      <c r="U131" s="10"/>
    </row>
    <row r="132" spans="1:21" x14ac:dyDescent="0.2">
      <c r="A132" s="93"/>
      <c r="B132" s="132" t="s">
        <v>82</v>
      </c>
      <c r="C132" s="76" t="s">
        <v>82</v>
      </c>
      <c r="D132" s="34">
        <v>31</v>
      </c>
      <c r="E132" s="14">
        <v>1.6</v>
      </c>
      <c r="F132" s="14">
        <v>1.35</v>
      </c>
      <c r="G132" s="14">
        <v>4.5999999999999996</v>
      </c>
      <c r="H132" s="30">
        <f t="shared" si="32"/>
        <v>7.55</v>
      </c>
      <c r="I132" s="14">
        <v>0.15</v>
      </c>
      <c r="J132" s="14"/>
      <c r="K132" s="30">
        <f t="shared" si="33"/>
        <v>7.7</v>
      </c>
      <c r="L132" s="14">
        <v>22.9</v>
      </c>
      <c r="M132" s="14">
        <v>11.95</v>
      </c>
      <c r="N132" s="14">
        <v>9.32</v>
      </c>
      <c r="O132" s="14">
        <f t="shared" si="34"/>
        <v>44.169999999999995</v>
      </c>
      <c r="P132" s="14">
        <f t="shared" si="35"/>
        <v>51.87</v>
      </c>
      <c r="Q132" s="14">
        <f>4000+26.37</f>
        <v>4026.37</v>
      </c>
      <c r="R132" s="14">
        <f t="shared" si="36"/>
        <v>4078.24</v>
      </c>
      <c r="S132" s="10"/>
      <c r="T132" s="10"/>
      <c r="U132" s="10"/>
    </row>
    <row r="133" spans="1:21" x14ac:dyDescent="0.2">
      <c r="A133" s="93"/>
      <c r="B133" s="121"/>
      <c r="C133" s="76" t="s">
        <v>87</v>
      </c>
      <c r="D133" s="34">
        <v>17</v>
      </c>
      <c r="E133" s="14">
        <v>301.85000000000002</v>
      </c>
      <c r="F133" s="14"/>
      <c r="G133" s="14">
        <v>42.5</v>
      </c>
      <c r="H133" s="30">
        <f t="shared" si="32"/>
        <v>344.35</v>
      </c>
      <c r="I133" s="14">
        <v>5</v>
      </c>
      <c r="J133" s="14"/>
      <c r="K133" s="30">
        <f t="shared" si="33"/>
        <v>349.35</v>
      </c>
      <c r="L133" s="14">
        <v>433.3</v>
      </c>
      <c r="M133" s="14">
        <v>216.11</v>
      </c>
      <c r="N133" s="14">
        <v>205.1</v>
      </c>
      <c r="O133" s="14">
        <f t="shared" si="34"/>
        <v>854.5100000000001</v>
      </c>
      <c r="P133" s="14">
        <f t="shared" si="35"/>
        <v>1203.8600000000001</v>
      </c>
      <c r="Q133" s="14">
        <v>19.62</v>
      </c>
      <c r="R133" s="14">
        <f t="shared" si="36"/>
        <v>1223.48</v>
      </c>
      <c r="S133" s="10"/>
      <c r="T133" s="10"/>
      <c r="U133" s="10"/>
    </row>
    <row r="134" spans="1:21" x14ac:dyDescent="0.2">
      <c r="A134" s="93"/>
      <c r="B134" s="122"/>
      <c r="C134" s="82" t="s">
        <v>97</v>
      </c>
      <c r="D134" s="86">
        <v>2</v>
      </c>
      <c r="E134" s="17"/>
      <c r="F134" s="17"/>
      <c r="G134" s="17"/>
      <c r="H134" s="32">
        <f t="shared" si="32"/>
        <v>0</v>
      </c>
      <c r="I134" s="17"/>
      <c r="J134" s="17"/>
      <c r="K134" s="32">
        <f t="shared" si="33"/>
        <v>0</v>
      </c>
      <c r="L134" s="17">
        <v>1.05</v>
      </c>
      <c r="M134" s="17"/>
      <c r="N134" s="17"/>
      <c r="O134" s="17">
        <f t="shared" si="34"/>
        <v>1.05</v>
      </c>
      <c r="P134" s="17">
        <f t="shared" si="35"/>
        <v>1.05</v>
      </c>
      <c r="Q134" s="17">
        <v>0.01</v>
      </c>
      <c r="R134" s="17">
        <f t="shared" si="36"/>
        <v>1.06</v>
      </c>
      <c r="S134" s="10"/>
      <c r="T134" s="10"/>
      <c r="U134" s="10"/>
    </row>
    <row r="135" spans="1:21" ht="15" x14ac:dyDescent="0.25">
      <c r="A135" s="230" t="s">
        <v>0</v>
      </c>
      <c r="B135" s="231"/>
      <c r="C135" s="232" t="s">
        <v>0</v>
      </c>
      <c r="D135" s="53">
        <f t="shared" ref="D135:R135" si="37">+SUM(D105:D134)</f>
        <v>405</v>
      </c>
      <c r="E135" s="54">
        <f>SUM(E105:E134)</f>
        <v>371.82000000000005</v>
      </c>
      <c r="F135" s="54">
        <f>SUM(F105:F134)</f>
        <v>149.05999999999997</v>
      </c>
      <c r="G135" s="54">
        <f>SUM(G105:G134)</f>
        <v>69.69</v>
      </c>
      <c r="H135" s="54">
        <f>SUM(H105:H134)</f>
        <v>590.57000000000005</v>
      </c>
      <c r="I135" s="54">
        <f t="shared" si="37"/>
        <v>37.559999999999995</v>
      </c>
      <c r="J135" s="54">
        <f t="shared" si="37"/>
        <v>0</v>
      </c>
      <c r="K135" s="54">
        <f t="shared" si="37"/>
        <v>628.13</v>
      </c>
      <c r="L135" s="54">
        <f t="shared" si="37"/>
        <v>978.18000000000006</v>
      </c>
      <c r="M135" s="54">
        <f t="shared" si="37"/>
        <v>1796.1399999999999</v>
      </c>
      <c r="N135" s="54">
        <f t="shared" si="37"/>
        <v>659.9899999999999</v>
      </c>
      <c r="O135" s="54">
        <f t="shared" si="37"/>
        <v>3434.3100000000009</v>
      </c>
      <c r="P135" s="54">
        <f t="shared" si="37"/>
        <v>4062.4400000000005</v>
      </c>
      <c r="Q135" s="54">
        <f t="shared" si="37"/>
        <v>4707.3999999999996</v>
      </c>
      <c r="R135" s="55">
        <f t="shared" si="37"/>
        <v>8769.8399999999983</v>
      </c>
      <c r="S135" s="10"/>
      <c r="T135" s="10"/>
      <c r="U135" s="10"/>
    </row>
    <row r="136" spans="1:21" x14ac:dyDescent="0.2">
      <c r="A136" s="93" t="s">
        <v>7</v>
      </c>
      <c r="B136" s="120" t="s">
        <v>426</v>
      </c>
      <c r="C136" s="73" t="s">
        <v>123</v>
      </c>
      <c r="D136" s="61">
        <v>111</v>
      </c>
      <c r="E136" s="39">
        <v>26.9</v>
      </c>
      <c r="F136" s="39">
        <v>6</v>
      </c>
      <c r="G136" s="39"/>
      <c r="H136" s="48">
        <f t="shared" si="32"/>
        <v>32.9</v>
      </c>
      <c r="I136" s="39">
        <v>27.45</v>
      </c>
      <c r="J136" s="39">
        <v>57.15</v>
      </c>
      <c r="K136" s="48">
        <f t="shared" ref="K136:K185" si="38">+SUM(H136:J136)</f>
        <v>117.5</v>
      </c>
      <c r="L136" s="39">
        <v>4</v>
      </c>
      <c r="M136" s="39">
        <v>266.60000000000002</v>
      </c>
      <c r="N136" s="39">
        <v>278.23</v>
      </c>
      <c r="O136" s="39">
        <f t="shared" ref="O136:O185" si="39">+SUM(L136:N136)</f>
        <v>548.83000000000004</v>
      </c>
      <c r="P136" s="39">
        <f t="shared" ref="P136:P185" si="40">+SUM(K136+O136)</f>
        <v>666.33</v>
      </c>
      <c r="Q136" s="39">
        <f>11.2+317.96</f>
        <v>329.15999999999997</v>
      </c>
      <c r="R136" s="39">
        <f t="shared" ref="R136:R185" si="41">+SUM(P136:Q136)</f>
        <v>995.49</v>
      </c>
      <c r="S136" s="10"/>
      <c r="T136" s="10"/>
      <c r="U136" s="10"/>
    </row>
    <row r="137" spans="1:21" x14ac:dyDescent="0.2">
      <c r="A137" s="93"/>
      <c r="B137" s="121"/>
      <c r="C137" s="76" t="s">
        <v>140</v>
      </c>
      <c r="D137" s="34">
        <v>10</v>
      </c>
      <c r="E137" s="14">
        <v>4.8</v>
      </c>
      <c r="F137" s="14">
        <v>7</v>
      </c>
      <c r="G137" s="14">
        <v>0.2</v>
      </c>
      <c r="H137" s="30">
        <f t="shared" si="32"/>
        <v>12</v>
      </c>
      <c r="I137" s="14">
        <v>0.3</v>
      </c>
      <c r="J137" s="14">
        <v>31.5</v>
      </c>
      <c r="K137" s="30">
        <f t="shared" si="38"/>
        <v>43.8</v>
      </c>
      <c r="L137" s="14">
        <v>0.25</v>
      </c>
      <c r="M137" s="14">
        <v>32.25</v>
      </c>
      <c r="N137" s="14">
        <v>30.7</v>
      </c>
      <c r="O137" s="14">
        <f t="shared" si="39"/>
        <v>63.2</v>
      </c>
      <c r="P137" s="14">
        <f t="shared" si="40"/>
        <v>107</v>
      </c>
      <c r="Q137" s="14">
        <v>91.8</v>
      </c>
      <c r="R137" s="14">
        <f t="shared" si="41"/>
        <v>198.8</v>
      </c>
      <c r="S137" s="10"/>
      <c r="T137" s="10"/>
      <c r="U137" s="10"/>
    </row>
    <row r="138" spans="1:21" x14ac:dyDescent="0.2">
      <c r="A138" s="93"/>
      <c r="B138" s="121"/>
      <c r="C138" s="76" t="s">
        <v>141</v>
      </c>
      <c r="D138" s="34">
        <v>16</v>
      </c>
      <c r="E138" s="14">
        <v>625.70000000000005</v>
      </c>
      <c r="F138" s="14">
        <v>6</v>
      </c>
      <c r="G138" s="14">
        <v>15</v>
      </c>
      <c r="H138" s="30">
        <f t="shared" si="32"/>
        <v>646.70000000000005</v>
      </c>
      <c r="I138" s="14"/>
      <c r="J138" s="14">
        <v>157.6</v>
      </c>
      <c r="K138" s="30">
        <f t="shared" si="38"/>
        <v>804.30000000000007</v>
      </c>
      <c r="L138" s="14">
        <v>23</v>
      </c>
      <c r="M138" s="14">
        <v>158.80000000000001</v>
      </c>
      <c r="N138" s="14">
        <v>95.37</v>
      </c>
      <c r="O138" s="14">
        <f t="shared" si="39"/>
        <v>277.17</v>
      </c>
      <c r="P138" s="14">
        <f t="shared" si="40"/>
        <v>1081.47</v>
      </c>
      <c r="Q138" s="14">
        <v>13.5</v>
      </c>
      <c r="R138" s="14">
        <f t="shared" si="41"/>
        <v>1094.97</v>
      </c>
      <c r="S138" s="10"/>
      <c r="T138" s="10"/>
      <c r="U138" s="10"/>
    </row>
    <row r="139" spans="1:21" x14ac:dyDescent="0.2">
      <c r="A139" s="93"/>
      <c r="B139" s="121"/>
      <c r="C139" s="76" t="s">
        <v>147</v>
      </c>
      <c r="D139" s="34">
        <v>12</v>
      </c>
      <c r="E139" s="14"/>
      <c r="F139" s="14"/>
      <c r="G139" s="14"/>
      <c r="H139" s="30">
        <f t="shared" si="32"/>
        <v>0</v>
      </c>
      <c r="I139" s="14">
        <v>4.2</v>
      </c>
      <c r="J139" s="14"/>
      <c r="K139" s="30">
        <f t="shared" si="38"/>
        <v>4.2</v>
      </c>
      <c r="L139" s="14"/>
      <c r="M139" s="14">
        <v>65</v>
      </c>
      <c r="N139" s="14">
        <v>54.35</v>
      </c>
      <c r="O139" s="14">
        <f t="shared" si="39"/>
        <v>119.35</v>
      </c>
      <c r="P139" s="14">
        <f t="shared" si="40"/>
        <v>123.55</v>
      </c>
      <c r="Q139" s="14">
        <v>26</v>
      </c>
      <c r="R139" s="14">
        <f t="shared" si="41"/>
        <v>149.55000000000001</v>
      </c>
      <c r="S139" s="10"/>
      <c r="T139" s="10"/>
      <c r="U139" s="10"/>
    </row>
    <row r="140" spans="1:21" x14ac:dyDescent="0.2">
      <c r="A140" s="93"/>
      <c r="B140" s="121"/>
      <c r="C140" s="76" t="s">
        <v>322</v>
      </c>
      <c r="D140" s="34">
        <v>2</v>
      </c>
      <c r="E140" s="14">
        <v>73</v>
      </c>
      <c r="F140" s="14"/>
      <c r="G140" s="14"/>
      <c r="H140" s="30">
        <f t="shared" si="32"/>
        <v>73</v>
      </c>
      <c r="I140" s="14"/>
      <c r="J140" s="14"/>
      <c r="K140" s="30">
        <f t="shared" si="38"/>
        <v>73</v>
      </c>
      <c r="L140" s="14">
        <v>2</v>
      </c>
      <c r="M140" s="14">
        <v>12</v>
      </c>
      <c r="N140" s="14">
        <v>6</v>
      </c>
      <c r="O140" s="14">
        <f t="shared" si="39"/>
        <v>20</v>
      </c>
      <c r="P140" s="14">
        <f t="shared" si="40"/>
        <v>93</v>
      </c>
      <c r="Q140" s="14">
        <v>5.8</v>
      </c>
      <c r="R140" s="14">
        <f t="shared" si="41"/>
        <v>98.8</v>
      </c>
      <c r="S140" s="10"/>
      <c r="T140" s="10"/>
      <c r="U140" s="10"/>
    </row>
    <row r="141" spans="1:21" x14ac:dyDescent="0.2">
      <c r="A141" s="93"/>
      <c r="B141" s="121"/>
      <c r="C141" s="76" t="s">
        <v>148</v>
      </c>
      <c r="D141" s="34">
        <v>1</v>
      </c>
      <c r="E141" s="14"/>
      <c r="F141" s="14"/>
      <c r="G141" s="14">
        <v>1</v>
      </c>
      <c r="H141" s="30">
        <f t="shared" si="32"/>
        <v>1</v>
      </c>
      <c r="I141" s="14"/>
      <c r="J141" s="14"/>
      <c r="K141" s="30">
        <f t="shared" si="38"/>
        <v>1</v>
      </c>
      <c r="L141" s="14">
        <v>1.3</v>
      </c>
      <c r="M141" s="14"/>
      <c r="N141" s="14"/>
      <c r="O141" s="14">
        <f t="shared" si="39"/>
        <v>1.3</v>
      </c>
      <c r="P141" s="14">
        <f t="shared" si="40"/>
        <v>2.2999999999999998</v>
      </c>
      <c r="Q141" s="14"/>
      <c r="R141" s="14">
        <f t="shared" si="41"/>
        <v>2.2999999999999998</v>
      </c>
      <c r="S141" s="10"/>
      <c r="T141" s="10"/>
      <c r="U141" s="10"/>
    </row>
    <row r="142" spans="1:21" x14ac:dyDescent="0.2">
      <c r="A142" s="93"/>
      <c r="B142" s="121"/>
      <c r="C142" s="76" t="s">
        <v>117</v>
      </c>
      <c r="D142" s="34">
        <v>21</v>
      </c>
      <c r="E142" s="14">
        <v>5</v>
      </c>
      <c r="F142" s="14">
        <v>0.25</v>
      </c>
      <c r="G142" s="14"/>
      <c r="H142" s="30">
        <f t="shared" si="32"/>
        <v>5.25</v>
      </c>
      <c r="I142" s="14">
        <v>0.3</v>
      </c>
      <c r="J142" s="14"/>
      <c r="K142" s="30">
        <f t="shared" si="38"/>
        <v>5.55</v>
      </c>
      <c r="L142" s="14">
        <v>4.51</v>
      </c>
      <c r="M142" s="14">
        <v>24.8</v>
      </c>
      <c r="N142" s="14">
        <v>40.799999999999997</v>
      </c>
      <c r="O142" s="14">
        <f t="shared" si="39"/>
        <v>70.11</v>
      </c>
      <c r="P142" s="14">
        <f t="shared" si="40"/>
        <v>75.66</v>
      </c>
      <c r="Q142" s="14">
        <v>58</v>
      </c>
      <c r="R142" s="14">
        <f t="shared" si="41"/>
        <v>133.66</v>
      </c>
      <c r="S142" s="10"/>
      <c r="T142" s="10"/>
      <c r="U142" s="10"/>
    </row>
    <row r="143" spans="1:21" x14ac:dyDescent="0.2">
      <c r="A143" s="93"/>
      <c r="B143" s="121"/>
      <c r="C143" s="76" t="s">
        <v>149</v>
      </c>
      <c r="D143" s="34">
        <v>3</v>
      </c>
      <c r="E143" s="14"/>
      <c r="F143" s="14"/>
      <c r="G143" s="14"/>
      <c r="H143" s="30">
        <f t="shared" si="32"/>
        <v>0</v>
      </c>
      <c r="I143" s="14"/>
      <c r="J143" s="14">
        <v>0.1</v>
      </c>
      <c r="K143" s="30">
        <f t="shared" si="38"/>
        <v>0.1</v>
      </c>
      <c r="L143" s="14">
        <v>0.2</v>
      </c>
      <c r="M143" s="14">
        <v>1.6</v>
      </c>
      <c r="N143" s="14">
        <v>0.6</v>
      </c>
      <c r="O143" s="14">
        <f t="shared" si="39"/>
        <v>2.4</v>
      </c>
      <c r="P143" s="14">
        <f t="shared" si="40"/>
        <v>2.5</v>
      </c>
      <c r="Q143" s="14"/>
      <c r="R143" s="14">
        <f t="shared" si="41"/>
        <v>2.5</v>
      </c>
      <c r="S143" s="10"/>
      <c r="T143" s="10"/>
      <c r="U143" s="10"/>
    </row>
    <row r="144" spans="1:21" x14ac:dyDescent="0.2">
      <c r="A144" s="93"/>
      <c r="B144" s="121"/>
      <c r="C144" s="76" t="s">
        <v>125</v>
      </c>
      <c r="D144" s="34">
        <v>3</v>
      </c>
      <c r="E144" s="14"/>
      <c r="F144" s="14"/>
      <c r="G144" s="14"/>
      <c r="H144" s="30">
        <f t="shared" si="32"/>
        <v>0</v>
      </c>
      <c r="I144" s="14"/>
      <c r="J144" s="14"/>
      <c r="K144" s="30">
        <f t="shared" si="38"/>
        <v>0</v>
      </c>
      <c r="L144" s="14">
        <v>2</v>
      </c>
      <c r="M144" s="14">
        <v>1.7</v>
      </c>
      <c r="N144" s="14">
        <v>0.8</v>
      </c>
      <c r="O144" s="14">
        <f t="shared" si="39"/>
        <v>4.5</v>
      </c>
      <c r="P144" s="14">
        <f t="shared" si="40"/>
        <v>4.5</v>
      </c>
      <c r="Q144" s="14">
        <v>58.5</v>
      </c>
      <c r="R144" s="14">
        <f t="shared" si="41"/>
        <v>63</v>
      </c>
      <c r="S144" s="10"/>
      <c r="T144" s="10"/>
      <c r="U144" s="10"/>
    </row>
    <row r="145" spans="1:21" x14ac:dyDescent="0.2">
      <c r="A145" s="93"/>
      <c r="B145" s="121"/>
      <c r="C145" s="76" t="s">
        <v>161</v>
      </c>
      <c r="D145" s="34">
        <v>10</v>
      </c>
      <c r="E145" s="14">
        <v>3.39</v>
      </c>
      <c r="F145" s="14">
        <v>0.7</v>
      </c>
      <c r="G145" s="14">
        <v>0.54</v>
      </c>
      <c r="H145" s="30">
        <f t="shared" si="32"/>
        <v>4.63</v>
      </c>
      <c r="I145" s="14"/>
      <c r="J145" s="14"/>
      <c r="K145" s="30">
        <f t="shared" si="38"/>
        <v>4.63</v>
      </c>
      <c r="L145" s="14"/>
      <c r="M145" s="14">
        <v>2</v>
      </c>
      <c r="N145" s="14">
        <v>15</v>
      </c>
      <c r="O145" s="14">
        <f t="shared" si="39"/>
        <v>17</v>
      </c>
      <c r="P145" s="14">
        <f t="shared" si="40"/>
        <v>21.63</v>
      </c>
      <c r="Q145" s="14">
        <v>1.01</v>
      </c>
      <c r="R145" s="14">
        <f t="shared" si="41"/>
        <v>22.64</v>
      </c>
      <c r="S145" s="10"/>
      <c r="T145" s="10"/>
      <c r="U145" s="10"/>
    </row>
    <row r="146" spans="1:21" x14ac:dyDescent="0.2">
      <c r="A146" s="93"/>
      <c r="B146" s="121"/>
      <c r="C146" s="76" t="s">
        <v>138</v>
      </c>
      <c r="D146" s="34">
        <v>7</v>
      </c>
      <c r="E146" s="14"/>
      <c r="F146" s="14">
        <v>0.44</v>
      </c>
      <c r="G146" s="14">
        <v>0.3</v>
      </c>
      <c r="H146" s="30">
        <f t="shared" si="32"/>
        <v>0.74</v>
      </c>
      <c r="I146" s="14"/>
      <c r="J146" s="14">
        <v>2</v>
      </c>
      <c r="K146" s="30">
        <f t="shared" si="38"/>
        <v>2.74</v>
      </c>
      <c r="L146" s="14">
        <v>0.3</v>
      </c>
      <c r="M146" s="14">
        <v>22.9</v>
      </c>
      <c r="N146" s="14">
        <v>11.5</v>
      </c>
      <c r="O146" s="14">
        <f t="shared" si="39"/>
        <v>34.700000000000003</v>
      </c>
      <c r="P146" s="14">
        <f t="shared" si="40"/>
        <v>37.440000000000005</v>
      </c>
      <c r="Q146" s="14">
        <v>32.6</v>
      </c>
      <c r="R146" s="14">
        <f t="shared" si="41"/>
        <v>70.040000000000006</v>
      </c>
      <c r="S146" s="10"/>
      <c r="T146" s="10"/>
      <c r="U146" s="10"/>
    </row>
    <row r="147" spans="1:21" x14ac:dyDescent="0.2">
      <c r="A147" s="93"/>
      <c r="B147" s="121"/>
      <c r="C147" s="76" t="s">
        <v>112</v>
      </c>
      <c r="D147" s="34">
        <v>12</v>
      </c>
      <c r="E147" s="14">
        <v>0.3</v>
      </c>
      <c r="F147" s="14">
        <v>5</v>
      </c>
      <c r="G147" s="14">
        <v>2</v>
      </c>
      <c r="H147" s="30">
        <f t="shared" si="32"/>
        <v>7.3</v>
      </c>
      <c r="I147" s="14">
        <v>0.5</v>
      </c>
      <c r="J147" s="14">
        <v>7</v>
      </c>
      <c r="K147" s="30">
        <f t="shared" si="38"/>
        <v>14.8</v>
      </c>
      <c r="L147" s="14">
        <v>50.6</v>
      </c>
      <c r="M147" s="14">
        <v>142.85</v>
      </c>
      <c r="N147" s="14">
        <v>256.55</v>
      </c>
      <c r="O147" s="14">
        <f t="shared" si="39"/>
        <v>450</v>
      </c>
      <c r="P147" s="14">
        <f t="shared" si="40"/>
        <v>464.8</v>
      </c>
      <c r="Q147" s="14">
        <f>0.8+154.5</f>
        <v>155.30000000000001</v>
      </c>
      <c r="R147" s="14">
        <f t="shared" si="41"/>
        <v>620.1</v>
      </c>
      <c r="S147" s="10"/>
      <c r="T147" s="10"/>
      <c r="U147" s="10"/>
    </row>
    <row r="148" spans="1:21" x14ac:dyDescent="0.2">
      <c r="A148" s="93"/>
      <c r="B148" s="121"/>
      <c r="C148" s="76" t="s">
        <v>144</v>
      </c>
      <c r="D148" s="34">
        <v>19</v>
      </c>
      <c r="E148" s="14">
        <v>15.8</v>
      </c>
      <c r="F148" s="14">
        <v>1.5</v>
      </c>
      <c r="G148" s="14">
        <v>11.1</v>
      </c>
      <c r="H148" s="30">
        <f t="shared" si="32"/>
        <v>28.4</v>
      </c>
      <c r="I148" s="14">
        <v>1</v>
      </c>
      <c r="J148" s="14">
        <v>26.3</v>
      </c>
      <c r="K148" s="30">
        <f t="shared" si="38"/>
        <v>55.7</v>
      </c>
      <c r="L148" s="14">
        <v>12</v>
      </c>
      <c r="M148" s="14">
        <v>154.97999999999999</v>
      </c>
      <c r="N148" s="14">
        <v>120.75</v>
      </c>
      <c r="O148" s="14">
        <f t="shared" si="39"/>
        <v>287.73</v>
      </c>
      <c r="P148" s="14">
        <f t="shared" si="40"/>
        <v>343.43</v>
      </c>
      <c r="Q148" s="14">
        <v>47.7</v>
      </c>
      <c r="R148" s="14">
        <f t="shared" si="41"/>
        <v>391.13</v>
      </c>
      <c r="S148" s="10"/>
      <c r="T148" s="10"/>
      <c r="U148" s="10"/>
    </row>
    <row r="149" spans="1:21" x14ac:dyDescent="0.2">
      <c r="A149" s="93"/>
      <c r="B149" s="121"/>
      <c r="C149" s="76" t="s">
        <v>116</v>
      </c>
      <c r="D149" s="34">
        <v>13</v>
      </c>
      <c r="E149" s="14">
        <v>55.8</v>
      </c>
      <c r="F149" s="14">
        <v>416.1</v>
      </c>
      <c r="G149" s="14">
        <v>2.5</v>
      </c>
      <c r="H149" s="30">
        <f t="shared" si="32"/>
        <v>474.40000000000003</v>
      </c>
      <c r="I149" s="14">
        <v>9.25</v>
      </c>
      <c r="J149" s="14"/>
      <c r="K149" s="30">
        <f t="shared" si="38"/>
        <v>483.65000000000003</v>
      </c>
      <c r="L149" s="14">
        <v>1</v>
      </c>
      <c r="M149" s="14">
        <v>127.4</v>
      </c>
      <c r="N149" s="14">
        <v>106.95</v>
      </c>
      <c r="O149" s="14">
        <f t="shared" si="39"/>
        <v>235.35000000000002</v>
      </c>
      <c r="P149" s="14">
        <f t="shared" si="40"/>
        <v>719</v>
      </c>
      <c r="Q149" s="14">
        <v>83.2</v>
      </c>
      <c r="R149" s="14">
        <f t="shared" si="41"/>
        <v>802.2</v>
      </c>
      <c r="S149" s="10"/>
      <c r="T149" s="10"/>
      <c r="U149" s="10"/>
    </row>
    <row r="150" spans="1:21" x14ac:dyDescent="0.2">
      <c r="A150" s="93"/>
      <c r="B150" s="121"/>
      <c r="C150" s="76" t="s">
        <v>158</v>
      </c>
      <c r="D150" s="34">
        <v>5</v>
      </c>
      <c r="E150" s="14">
        <v>1.5</v>
      </c>
      <c r="F150" s="14"/>
      <c r="G150" s="14"/>
      <c r="H150" s="30">
        <f t="shared" si="32"/>
        <v>1.5</v>
      </c>
      <c r="I150" s="14"/>
      <c r="J150" s="14"/>
      <c r="K150" s="30">
        <f t="shared" si="38"/>
        <v>1.5</v>
      </c>
      <c r="L150" s="14">
        <v>10.76</v>
      </c>
      <c r="M150" s="14">
        <v>2.5</v>
      </c>
      <c r="N150" s="14">
        <v>1.5</v>
      </c>
      <c r="O150" s="14">
        <f t="shared" si="39"/>
        <v>14.76</v>
      </c>
      <c r="P150" s="14">
        <f t="shared" si="40"/>
        <v>16.259999999999998</v>
      </c>
      <c r="Q150" s="14">
        <v>0.1</v>
      </c>
      <c r="R150" s="14">
        <f t="shared" si="41"/>
        <v>16.36</v>
      </c>
      <c r="S150" s="10"/>
      <c r="T150" s="10"/>
      <c r="U150" s="10"/>
    </row>
    <row r="151" spans="1:21" x14ac:dyDescent="0.2">
      <c r="A151" s="93"/>
      <c r="B151" s="121"/>
      <c r="C151" s="76" t="s">
        <v>146</v>
      </c>
      <c r="D151" s="34">
        <v>33</v>
      </c>
      <c r="E151" s="14">
        <v>5.8</v>
      </c>
      <c r="F151" s="14">
        <v>190.8</v>
      </c>
      <c r="G151" s="14">
        <v>20</v>
      </c>
      <c r="H151" s="30">
        <f t="shared" si="32"/>
        <v>216.60000000000002</v>
      </c>
      <c r="I151" s="14">
        <v>7.3</v>
      </c>
      <c r="J151" s="14">
        <v>17.3</v>
      </c>
      <c r="K151" s="30">
        <f t="shared" si="38"/>
        <v>241.20000000000005</v>
      </c>
      <c r="L151" s="14">
        <v>17</v>
      </c>
      <c r="M151" s="14">
        <v>148.83000000000001</v>
      </c>
      <c r="N151" s="14">
        <v>183.36</v>
      </c>
      <c r="O151" s="14">
        <f t="shared" si="39"/>
        <v>349.19000000000005</v>
      </c>
      <c r="P151" s="14">
        <f t="shared" si="40"/>
        <v>590.3900000000001</v>
      </c>
      <c r="Q151" s="14">
        <f>6.6+125.25</f>
        <v>131.85</v>
      </c>
      <c r="R151" s="14">
        <f t="shared" si="41"/>
        <v>722.24000000000012</v>
      </c>
      <c r="S151" s="10"/>
      <c r="T151" s="10"/>
      <c r="U151" s="10"/>
    </row>
    <row r="152" spans="1:21" x14ac:dyDescent="0.2">
      <c r="A152" s="93"/>
      <c r="B152" s="121"/>
      <c r="C152" s="76" t="s">
        <v>115</v>
      </c>
      <c r="D152" s="34">
        <v>3</v>
      </c>
      <c r="E152" s="14">
        <v>9</v>
      </c>
      <c r="F152" s="14">
        <v>695.1</v>
      </c>
      <c r="G152" s="14"/>
      <c r="H152" s="30">
        <f t="shared" si="32"/>
        <v>704.1</v>
      </c>
      <c r="I152" s="14">
        <v>11</v>
      </c>
      <c r="J152" s="14"/>
      <c r="K152" s="30">
        <f t="shared" si="38"/>
        <v>715.1</v>
      </c>
      <c r="L152" s="14"/>
      <c r="M152" s="14">
        <v>321.2</v>
      </c>
      <c r="N152" s="14">
        <v>90.5</v>
      </c>
      <c r="O152" s="14">
        <f t="shared" si="39"/>
        <v>411.7</v>
      </c>
      <c r="P152" s="14">
        <f t="shared" si="40"/>
        <v>1126.8</v>
      </c>
      <c r="Q152" s="14">
        <v>2740</v>
      </c>
      <c r="R152" s="14">
        <f t="shared" si="41"/>
        <v>3866.8</v>
      </c>
      <c r="S152" s="10"/>
      <c r="T152" s="10"/>
      <c r="U152" s="10"/>
    </row>
    <row r="153" spans="1:21" x14ac:dyDescent="0.2">
      <c r="A153" s="93"/>
      <c r="B153" s="121"/>
      <c r="C153" s="76" t="s">
        <v>145</v>
      </c>
      <c r="D153" s="34">
        <v>4</v>
      </c>
      <c r="E153" s="14">
        <v>4.55</v>
      </c>
      <c r="F153" s="14">
        <v>13.05</v>
      </c>
      <c r="G153" s="14">
        <v>8</v>
      </c>
      <c r="H153" s="30">
        <f t="shared" si="32"/>
        <v>25.6</v>
      </c>
      <c r="I153" s="14"/>
      <c r="J153" s="14"/>
      <c r="K153" s="30">
        <f t="shared" si="38"/>
        <v>25.6</v>
      </c>
      <c r="L153" s="14"/>
      <c r="M153" s="14">
        <v>7.9</v>
      </c>
      <c r="N153" s="14">
        <v>12.1</v>
      </c>
      <c r="O153" s="14">
        <f t="shared" si="39"/>
        <v>20</v>
      </c>
      <c r="P153" s="14">
        <f t="shared" si="40"/>
        <v>45.6</v>
      </c>
      <c r="Q153" s="14">
        <v>30.5</v>
      </c>
      <c r="R153" s="14">
        <f t="shared" si="41"/>
        <v>76.099999999999994</v>
      </c>
      <c r="S153" s="10"/>
      <c r="T153" s="10"/>
      <c r="U153" s="10"/>
    </row>
    <row r="154" spans="1:21" x14ac:dyDescent="0.2">
      <c r="A154" s="93"/>
      <c r="B154" s="121"/>
      <c r="C154" s="76" t="s">
        <v>136</v>
      </c>
      <c r="D154" s="34">
        <v>3</v>
      </c>
      <c r="E154" s="14">
        <v>45.1</v>
      </c>
      <c r="F154" s="14">
        <v>1858.4</v>
      </c>
      <c r="G154" s="14"/>
      <c r="H154" s="30">
        <f t="shared" si="32"/>
        <v>1903.5</v>
      </c>
      <c r="I154" s="14">
        <v>12</v>
      </c>
      <c r="J154" s="14">
        <v>33.299999999999997</v>
      </c>
      <c r="K154" s="30">
        <f t="shared" si="38"/>
        <v>1948.8</v>
      </c>
      <c r="L154" s="14"/>
      <c r="M154" s="14">
        <v>376.97</v>
      </c>
      <c r="N154" s="14">
        <v>1053.03</v>
      </c>
      <c r="O154" s="14">
        <f t="shared" si="39"/>
        <v>1430</v>
      </c>
      <c r="P154" s="14">
        <f t="shared" si="40"/>
        <v>3378.8</v>
      </c>
      <c r="Q154" s="14">
        <v>1</v>
      </c>
      <c r="R154" s="14">
        <f t="shared" si="41"/>
        <v>3379.8</v>
      </c>
      <c r="S154" s="10"/>
      <c r="T154" s="10"/>
      <c r="U154" s="10"/>
    </row>
    <row r="155" spans="1:21" x14ac:dyDescent="0.2">
      <c r="A155" s="93"/>
      <c r="B155" s="121"/>
      <c r="C155" s="76" t="s">
        <v>150</v>
      </c>
      <c r="D155" s="34">
        <v>9</v>
      </c>
      <c r="E155" s="14"/>
      <c r="F155" s="14"/>
      <c r="G155" s="14"/>
      <c r="H155" s="30">
        <f t="shared" si="32"/>
        <v>0</v>
      </c>
      <c r="I155" s="14"/>
      <c r="J155" s="14">
        <v>1</v>
      </c>
      <c r="K155" s="30">
        <f t="shared" si="38"/>
        <v>1</v>
      </c>
      <c r="L155" s="14"/>
      <c r="M155" s="14">
        <v>75.349999999999994</v>
      </c>
      <c r="N155" s="14">
        <v>44.05</v>
      </c>
      <c r="O155" s="14">
        <f t="shared" si="39"/>
        <v>119.39999999999999</v>
      </c>
      <c r="P155" s="14">
        <f t="shared" si="40"/>
        <v>120.39999999999999</v>
      </c>
      <c r="Q155" s="14">
        <v>62.5</v>
      </c>
      <c r="R155" s="14">
        <f t="shared" si="41"/>
        <v>182.89999999999998</v>
      </c>
      <c r="S155" s="10"/>
      <c r="T155" s="10"/>
      <c r="U155" s="10"/>
    </row>
    <row r="156" spans="1:21" x14ac:dyDescent="0.2">
      <c r="A156" s="93"/>
      <c r="B156" s="124"/>
      <c r="C156" s="78" t="s">
        <v>124</v>
      </c>
      <c r="D156" s="64"/>
      <c r="E156" s="36"/>
      <c r="F156" s="36"/>
      <c r="G156" s="36"/>
      <c r="H156" s="65"/>
      <c r="I156" s="36"/>
      <c r="J156" s="36"/>
      <c r="K156" s="65"/>
      <c r="L156" s="36"/>
      <c r="M156" s="36"/>
      <c r="N156" s="36"/>
      <c r="O156" s="36"/>
      <c r="P156" s="36"/>
      <c r="Q156" s="36"/>
      <c r="R156" s="36"/>
      <c r="S156" s="10"/>
      <c r="T156" s="10"/>
      <c r="U156" s="10"/>
    </row>
    <row r="157" spans="1:21" x14ac:dyDescent="0.2">
      <c r="A157" s="93"/>
      <c r="B157" s="121" t="s">
        <v>427</v>
      </c>
      <c r="C157" s="76" t="s">
        <v>131</v>
      </c>
      <c r="D157" s="34">
        <v>96</v>
      </c>
      <c r="E157" s="14">
        <v>220.05</v>
      </c>
      <c r="F157" s="14">
        <v>13.4</v>
      </c>
      <c r="G157" s="14">
        <v>127.44</v>
      </c>
      <c r="H157" s="30">
        <f t="shared" si="32"/>
        <v>360.89</v>
      </c>
      <c r="I157" s="14">
        <v>7.45</v>
      </c>
      <c r="J157" s="14">
        <v>2.2000000000000002</v>
      </c>
      <c r="K157" s="30">
        <f t="shared" si="38"/>
        <v>370.53999999999996</v>
      </c>
      <c r="L157" s="14">
        <v>141.1</v>
      </c>
      <c r="M157" s="14">
        <v>197.71</v>
      </c>
      <c r="N157" s="14">
        <v>149.46</v>
      </c>
      <c r="O157" s="14">
        <f>+SUM(L157:N157)</f>
        <v>488.27</v>
      </c>
      <c r="P157" s="14">
        <f>+SUM(K157+O157)</f>
        <v>858.81</v>
      </c>
      <c r="Q157" s="14">
        <f>1.62+189.66</f>
        <v>191.28</v>
      </c>
      <c r="R157" s="14">
        <f t="shared" si="41"/>
        <v>1050.0899999999999</v>
      </c>
      <c r="S157" s="10"/>
      <c r="T157" s="10"/>
      <c r="U157" s="10"/>
    </row>
    <row r="158" spans="1:21" x14ac:dyDescent="0.2">
      <c r="A158" s="93"/>
      <c r="B158" s="121"/>
      <c r="C158" s="76" t="s">
        <v>128</v>
      </c>
      <c r="D158" s="34">
        <v>22</v>
      </c>
      <c r="E158" s="14">
        <v>20</v>
      </c>
      <c r="F158" s="14">
        <v>82.81</v>
      </c>
      <c r="G158" s="14">
        <v>25.65</v>
      </c>
      <c r="H158" s="30">
        <f t="shared" si="32"/>
        <v>128.46</v>
      </c>
      <c r="I158" s="14">
        <v>2.0499999999999998</v>
      </c>
      <c r="J158" s="14"/>
      <c r="K158" s="30">
        <f t="shared" si="38"/>
        <v>130.51000000000002</v>
      </c>
      <c r="L158" s="14">
        <v>21</v>
      </c>
      <c r="M158" s="14">
        <v>26.38</v>
      </c>
      <c r="N158" s="14">
        <v>82.05</v>
      </c>
      <c r="O158" s="14">
        <f t="shared" si="39"/>
        <v>129.43</v>
      </c>
      <c r="P158" s="14">
        <f t="shared" si="40"/>
        <v>259.94000000000005</v>
      </c>
      <c r="Q158" s="14">
        <f>0.5+30.01</f>
        <v>30.51</v>
      </c>
      <c r="R158" s="14">
        <f t="shared" si="41"/>
        <v>290.45000000000005</v>
      </c>
      <c r="S158" s="10"/>
      <c r="T158" s="10"/>
      <c r="U158" s="10"/>
    </row>
    <row r="159" spans="1:21" x14ac:dyDescent="0.2">
      <c r="A159" s="93"/>
      <c r="B159" s="121"/>
      <c r="C159" s="76" t="s">
        <v>152</v>
      </c>
      <c r="D159" s="34">
        <v>15</v>
      </c>
      <c r="E159" s="14"/>
      <c r="F159" s="14"/>
      <c r="G159" s="14">
        <v>4.29</v>
      </c>
      <c r="H159" s="30">
        <f t="shared" si="32"/>
        <v>4.29</v>
      </c>
      <c r="I159" s="14"/>
      <c r="J159" s="14"/>
      <c r="K159" s="30">
        <f t="shared" si="38"/>
        <v>4.29</v>
      </c>
      <c r="L159" s="14"/>
      <c r="M159" s="14">
        <v>1.76</v>
      </c>
      <c r="N159" s="14">
        <v>4.57</v>
      </c>
      <c r="O159" s="14">
        <f t="shared" si="39"/>
        <v>6.33</v>
      </c>
      <c r="P159" s="14">
        <f t="shared" si="40"/>
        <v>10.620000000000001</v>
      </c>
      <c r="Q159" s="14">
        <v>8.66</v>
      </c>
      <c r="R159" s="14">
        <f t="shared" si="41"/>
        <v>19.28</v>
      </c>
      <c r="S159" s="10"/>
      <c r="T159" s="10"/>
      <c r="U159" s="10"/>
    </row>
    <row r="160" spans="1:21" x14ac:dyDescent="0.2">
      <c r="A160" s="93"/>
      <c r="B160" s="121"/>
      <c r="C160" s="76" t="s">
        <v>160</v>
      </c>
      <c r="D160" s="34">
        <v>52</v>
      </c>
      <c r="E160" s="14">
        <v>207.58</v>
      </c>
      <c r="F160" s="14">
        <v>387.41</v>
      </c>
      <c r="G160" s="14">
        <v>33.22</v>
      </c>
      <c r="H160" s="30">
        <f t="shared" si="32"/>
        <v>628.21</v>
      </c>
      <c r="I160" s="14"/>
      <c r="J160" s="14">
        <v>15.51</v>
      </c>
      <c r="K160" s="30">
        <f t="shared" si="38"/>
        <v>643.72</v>
      </c>
      <c r="L160" s="14">
        <v>5.7</v>
      </c>
      <c r="M160" s="14">
        <v>11.01</v>
      </c>
      <c r="N160" s="14">
        <v>18.55</v>
      </c>
      <c r="O160" s="14">
        <f t="shared" si="39"/>
        <v>35.260000000000005</v>
      </c>
      <c r="P160" s="14">
        <f t="shared" si="40"/>
        <v>678.98</v>
      </c>
      <c r="Q160" s="14">
        <f>1.5+358.15</f>
        <v>359.65</v>
      </c>
      <c r="R160" s="14">
        <f t="shared" si="41"/>
        <v>1038.6300000000001</v>
      </c>
      <c r="S160" s="10"/>
      <c r="T160" s="10"/>
      <c r="U160" s="10"/>
    </row>
    <row r="161" spans="1:21" x14ac:dyDescent="0.2">
      <c r="A161" s="93"/>
      <c r="B161" s="121"/>
      <c r="C161" s="76" t="s">
        <v>113</v>
      </c>
      <c r="D161" s="34">
        <v>36</v>
      </c>
      <c r="E161" s="14">
        <v>28.08</v>
      </c>
      <c r="F161" s="14">
        <v>0.3</v>
      </c>
      <c r="G161" s="14">
        <v>6.01</v>
      </c>
      <c r="H161" s="30">
        <f t="shared" si="32"/>
        <v>34.39</v>
      </c>
      <c r="I161" s="14">
        <v>1.7</v>
      </c>
      <c r="J161" s="14">
        <v>1.4</v>
      </c>
      <c r="K161" s="30">
        <f t="shared" si="38"/>
        <v>37.49</v>
      </c>
      <c r="L161" s="14">
        <v>1.96</v>
      </c>
      <c r="M161" s="14">
        <v>9.64</v>
      </c>
      <c r="N161" s="14">
        <v>18.059999999999999</v>
      </c>
      <c r="O161" s="14">
        <f t="shared" si="39"/>
        <v>29.66</v>
      </c>
      <c r="P161" s="14">
        <f t="shared" si="40"/>
        <v>67.150000000000006</v>
      </c>
      <c r="Q161" s="14">
        <v>5.48</v>
      </c>
      <c r="R161" s="14">
        <f t="shared" si="41"/>
        <v>72.63000000000001</v>
      </c>
      <c r="S161" s="10"/>
      <c r="T161" s="10"/>
      <c r="U161" s="10"/>
    </row>
    <row r="162" spans="1:21" x14ac:dyDescent="0.2">
      <c r="A162" s="93"/>
      <c r="B162" s="121"/>
      <c r="C162" s="76" t="s">
        <v>159</v>
      </c>
      <c r="D162" s="34">
        <v>0</v>
      </c>
      <c r="E162" s="14"/>
      <c r="F162" s="14"/>
      <c r="G162" s="14"/>
      <c r="H162" s="30">
        <f t="shared" si="32"/>
        <v>0</v>
      </c>
      <c r="I162" s="14"/>
      <c r="J162" s="14"/>
      <c r="K162" s="30">
        <f t="shared" si="38"/>
        <v>0</v>
      </c>
      <c r="L162" s="14"/>
      <c r="M162" s="14"/>
      <c r="N162" s="14"/>
      <c r="O162" s="14">
        <f>+SUM(L162:N162)</f>
        <v>0</v>
      </c>
      <c r="P162" s="14">
        <f>+SUM(K162+O162)</f>
        <v>0</v>
      </c>
      <c r="Q162" s="14"/>
      <c r="R162" s="14">
        <f t="shared" si="41"/>
        <v>0</v>
      </c>
      <c r="S162" s="10"/>
      <c r="T162" s="10"/>
      <c r="U162" s="10"/>
    </row>
    <row r="163" spans="1:21" x14ac:dyDescent="0.2">
      <c r="A163" s="93"/>
      <c r="B163" s="121"/>
      <c r="C163" s="76" t="s">
        <v>143</v>
      </c>
      <c r="D163" s="34">
        <v>7</v>
      </c>
      <c r="E163" s="14">
        <v>0.51</v>
      </c>
      <c r="F163" s="14">
        <v>12</v>
      </c>
      <c r="G163" s="14">
        <v>10.8</v>
      </c>
      <c r="H163" s="30">
        <f t="shared" si="32"/>
        <v>23.310000000000002</v>
      </c>
      <c r="I163" s="14"/>
      <c r="J163" s="14"/>
      <c r="K163" s="30">
        <f t="shared" si="38"/>
        <v>23.310000000000002</v>
      </c>
      <c r="L163" s="14"/>
      <c r="M163" s="14">
        <v>1.3</v>
      </c>
      <c r="N163" s="14">
        <v>0.5</v>
      </c>
      <c r="O163" s="14">
        <f>+SUM(L163:N163)</f>
        <v>1.8</v>
      </c>
      <c r="P163" s="14">
        <f>+SUM(K163+O163)</f>
        <v>25.110000000000003</v>
      </c>
      <c r="Q163" s="14">
        <v>5</v>
      </c>
      <c r="R163" s="14">
        <f t="shared" si="41"/>
        <v>30.110000000000003</v>
      </c>
      <c r="S163" s="10"/>
      <c r="T163" s="10"/>
      <c r="U163" s="10"/>
    </row>
    <row r="164" spans="1:21" x14ac:dyDescent="0.2">
      <c r="A164" s="93"/>
      <c r="B164" s="121"/>
      <c r="C164" s="76" t="s">
        <v>153</v>
      </c>
      <c r="D164" s="34">
        <v>7</v>
      </c>
      <c r="E164" s="14">
        <v>3.65</v>
      </c>
      <c r="F164" s="14">
        <v>1.51</v>
      </c>
      <c r="G164" s="14"/>
      <c r="H164" s="30">
        <f t="shared" si="32"/>
        <v>5.16</v>
      </c>
      <c r="I164" s="14"/>
      <c r="J164" s="14"/>
      <c r="K164" s="30">
        <f t="shared" si="38"/>
        <v>5.16</v>
      </c>
      <c r="L164" s="14">
        <v>3.75</v>
      </c>
      <c r="M164" s="14">
        <v>10.25</v>
      </c>
      <c r="N164" s="14">
        <v>7.5</v>
      </c>
      <c r="O164" s="14">
        <f t="shared" si="39"/>
        <v>21.5</v>
      </c>
      <c r="P164" s="14">
        <f t="shared" si="40"/>
        <v>26.66</v>
      </c>
      <c r="Q164" s="14">
        <f>0.75+21.7</f>
        <v>22.45</v>
      </c>
      <c r="R164" s="14">
        <f t="shared" si="41"/>
        <v>49.11</v>
      </c>
      <c r="S164" s="10"/>
      <c r="T164" s="10"/>
      <c r="U164" s="10"/>
    </row>
    <row r="165" spans="1:21" x14ac:dyDescent="0.2">
      <c r="A165" s="93"/>
      <c r="B165" s="121"/>
      <c r="C165" s="78" t="s">
        <v>478</v>
      </c>
      <c r="D165" s="64"/>
      <c r="E165" s="36"/>
      <c r="F165" s="36"/>
      <c r="G165" s="36"/>
      <c r="H165" s="65"/>
      <c r="I165" s="36"/>
      <c r="J165" s="36"/>
      <c r="K165" s="65"/>
      <c r="L165" s="36"/>
      <c r="M165" s="36"/>
      <c r="N165" s="36"/>
      <c r="O165" s="36"/>
      <c r="P165" s="36"/>
      <c r="Q165" s="36"/>
      <c r="R165" s="36"/>
      <c r="S165" s="10"/>
      <c r="T165" s="10"/>
      <c r="U165" s="10"/>
    </row>
    <row r="166" spans="1:21" x14ac:dyDescent="0.2">
      <c r="A166" s="93"/>
      <c r="B166" s="121"/>
      <c r="C166" s="76" t="s">
        <v>142</v>
      </c>
      <c r="D166" s="34">
        <v>4</v>
      </c>
      <c r="E166" s="14"/>
      <c r="F166" s="14"/>
      <c r="G166" s="14">
        <v>19.75</v>
      </c>
      <c r="H166" s="30">
        <f t="shared" si="32"/>
        <v>19.75</v>
      </c>
      <c r="I166" s="14">
        <v>0.15</v>
      </c>
      <c r="J166" s="14"/>
      <c r="K166" s="30">
        <f t="shared" si="38"/>
        <v>19.899999999999999</v>
      </c>
      <c r="L166" s="14">
        <v>3.75</v>
      </c>
      <c r="M166" s="14">
        <v>9.75</v>
      </c>
      <c r="N166" s="14">
        <v>6</v>
      </c>
      <c r="O166" s="14">
        <f t="shared" si="39"/>
        <v>19.5</v>
      </c>
      <c r="P166" s="14">
        <f t="shared" si="40"/>
        <v>39.4</v>
      </c>
      <c r="Q166" s="14">
        <v>23.65</v>
      </c>
      <c r="R166" s="14">
        <f t="shared" si="41"/>
        <v>63.05</v>
      </c>
      <c r="S166" s="10"/>
      <c r="T166" s="10"/>
      <c r="U166" s="10"/>
    </row>
    <row r="167" spans="1:21" x14ac:dyDescent="0.2">
      <c r="A167" s="93"/>
      <c r="B167" s="121"/>
      <c r="C167" s="76" t="s">
        <v>133</v>
      </c>
      <c r="D167" s="34">
        <v>32</v>
      </c>
      <c r="E167" s="14">
        <v>10.1</v>
      </c>
      <c r="F167" s="14"/>
      <c r="G167" s="14">
        <v>20.5</v>
      </c>
      <c r="H167" s="30">
        <f t="shared" si="32"/>
        <v>30.6</v>
      </c>
      <c r="I167" s="14">
        <v>9.5500000000000007</v>
      </c>
      <c r="J167" s="14">
        <v>2</v>
      </c>
      <c r="K167" s="30">
        <f t="shared" si="38"/>
        <v>42.150000000000006</v>
      </c>
      <c r="L167" s="14">
        <v>38.6</v>
      </c>
      <c r="M167" s="14">
        <v>24.7</v>
      </c>
      <c r="N167" s="14">
        <v>25.56</v>
      </c>
      <c r="O167" s="14">
        <f t="shared" si="39"/>
        <v>88.86</v>
      </c>
      <c r="P167" s="14">
        <f t="shared" si="40"/>
        <v>131.01</v>
      </c>
      <c r="Q167" s="14">
        <v>1681.46</v>
      </c>
      <c r="R167" s="14">
        <f t="shared" si="41"/>
        <v>1812.47</v>
      </c>
      <c r="S167" s="10"/>
      <c r="T167" s="10"/>
      <c r="U167" s="10"/>
    </row>
    <row r="168" spans="1:21" x14ac:dyDescent="0.2">
      <c r="A168" s="93"/>
      <c r="B168" s="121"/>
      <c r="C168" s="76" t="s">
        <v>134</v>
      </c>
      <c r="D168" s="34">
        <v>16</v>
      </c>
      <c r="E168" s="14">
        <v>2.4500000000000002</v>
      </c>
      <c r="F168" s="14">
        <v>40.4</v>
      </c>
      <c r="G168" s="14"/>
      <c r="H168" s="30">
        <f t="shared" si="32"/>
        <v>42.85</v>
      </c>
      <c r="I168" s="14">
        <v>1.95</v>
      </c>
      <c r="J168" s="14"/>
      <c r="K168" s="30">
        <f t="shared" si="38"/>
        <v>44.800000000000004</v>
      </c>
      <c r="L168" s="14">
        <v>4.5</v>
      </c>
      <c r="M168" s="14">
        <v>15.05</v>
      </c>
      <c r="N168" s="14">
        <v>9</v>
      </c>
      <c r="O168" s="14">
        <f t="shared" si="39"/>
        <v>28.55</v>
      </c>
      <c r="P168" s="14">
        <f t="shared" si="40"/>
        <v>73.350000000000009</v>
      </c>
      <c r="Q168" s="14">
        <v>73.010000000000005</v>
      </c>
      <c r="R168" s="14">
        <f t="shared" si="41"/>
        <v>146.36000000000001</v>
      </c>
      <c r="S168" s="10"/>
      <c r="T168" s="10"/>
      <c r="U168" s="10"/>
    </row>
    <row r="169" spans="1:21" x14ac:dyDescent="0.2">
      <c r="A169" s="93"/>
      <c r="B169" s="121"/>
      <c r="C169" s="76" t="s">
        <v>135</v>
      </c>
      <c r="D169" s="34">
        <v>7</v>
      </c>
      <c r="E169" s="14">
        <v>1</v>
      </c>
      <c r="F169" s="14"/>
      <c r="G169" s="14">
        <v>1.1499999999999999</v>
      </c>
      <c r="H169" s="30">
        <f t="shared" si="32"/>
        <v>2.15</v>
      </c>
      <c r="I169" s="14">
        <v>3.1</v>
      </c>
      <c r="J169" s="14"/>
      <c r="K169" s="30">
        <f t="shared" si="38"/>
        <v>5.25</v>
      </c>
      <c r="L169" s="14">
        <v>3</v>
      </c>
      <c r="M169" s="14">
        <v>14.05</v>
      </c>
      <c r="N169" s="14">
        <v>12.8</v>
      </c>
      <c r="O169" s="14">
        <f t="shared" si="39"/>
        <v>29.85</v>
      </c>
      <c r="P169" s="14">
        <f t="shared" si="40"/>
        <v>35.1</v>
      </c>
      <c r="Q169" s="14">
        <v>2.9</v>
      </c>
      <c r="R169" s="14">
        <f t="shared" si="41"/>
        <v>38</v>
      </c>
      <c r="S169" s="10"/>
      <c r="T169" s="10"/>
      <c r="U169" s="10"/>
    </row>
    <row r="170" spans="1:21" x14ac:dyDescent="0.2">
      <c r="A170" s="93"/>
      <c r="B170" s="124"/>
      <c r="C170" s="76" t="s">
        <v>110</v>
      </c>
      <c r="D170" s="34">
        <v>0</v>
      </c>
      <c r="E170" s="14"/>
      <c r="F170" s="14"/>
      <c r="G170" s="14"/>
      <c r="H170" s="30">
        <f t="shared" si="32"/>
        <v>0</v>
      </c>
      <c r="I170" s="14"/>
      <c r="J170" s="14"/>
      <c r="K170" s="30">
        <f t="shared" si="38"/>
        <v>0</v>
      </c>
      <c r="L170" s="14"/>
      <c r="M170" s="14"/>
      <c r="N170" s="14"/>
      <c r="O170" s="14">
        <f>+SUM(L170:N170)</f>
        <v>0</v>
      </c>
      <c r="P170" s="14">
        <f>+SUM(K170+O170)</f>
        <v>0</v>
      </c>
      <c r="Q170" s="14"/>
      <c r="R170" s="14">
        <f t="shared" si="41"/>
        <v>0</v>
      </c>
      <c r="S170" s="10"/>
      <c r="T170" s="10"/>
      <c r="U170" s="10"/>
    </row>
    <row r="171" spans="1:21" x14ac:dyDescent="0.2">
      <c r="A171" s="93"/>
      <c r="B171" s="121" t="s">
        <v>118</v>
      </c>
      <c r="C171" s="76" t="s">
        <v>323</v>
      </c>
      <c r="D171" s="34">
        <v>235</v>
      </c>
      <c r="E171" s="14">
        <v>14.04</v>
      </c>
      <c r="F171" s="14">
        <v>23.03</v>
      </c>
      <c r="G171" s="14">
        <v>638.11</v>
      </c>
      <c r="H171" s="30">
        <f t="shared" si="32"/>
        <v>675.18000000000006</v>
      </c>
      <c r="I171" s="14">
        <v>539.02</v>
      </c>
      <c r="J171" s="14"/>
      <c r="K171" s="30">
        <f t="shared" si="38"/>
        <v>1214.2</v>
      </c>
      <c r="L171" s="14">
        <v>212.45</v>
      </c>
      <c r="M171" s="14">
        <v>220.08</v>
      </c>
      <c r="N171" s="14">
        <v>421.08</v>
      </c>
      <c r="O171" s="14">
        <f>+SUM(L171:N171)</f>
        <v>853.6099999999999</v>
      </c>
      <c r="P171" s="14">
        <f>+SUM(K171+O171)</f>
        <v>2067.81</v>
      </c>
      <c r="Q171" s="14">
        <v>285.39</v>
      </c>
      <c r="R171" s="14">
        <f t="shared" si="41"/>
        <v>2353.1999999999998</v>
      </c>
      <c r="S171" s="10"/>
      <c r="T171" s="10"/>
      <c r="U171" s="10"/>
    </row>
    <row r="172" spans="1:21" x14ac:dyDescent="0.2">
      <c r="A172" s="93"/>
      <c r="B172" s="121"/>
      <c r="C172" s="76" t="s">
        <v>155</v>
      </c>
      <c r="D172" s="34">
        <v>40</v>
      </c>
      <c r="E172" s="14">
        <v>48.24</v>
      </c>
      <c r="F172" s="14">
        <v>0.3</v>
      </c>
      <c r="G172" s="14">
        <v>48.4</v>
      </c>
      <c r="H172" s="30">
        <f t="shared" si="32"/>
        <v>96.94</v>
      </c>
      <c r="I172" s="14">
        <v>64.8</v>
      </c>
      <c r="J172" s="14"/>
      <c r="K172" s="30">
        <f t="shared" si="38"/>
        <v>161.74</v>
      </c>
      <c r="L172" s="14">
        <v>53.5</v>
      </c>
      <c r="M172" s="14">
        <v>235.43</v>
      </c>
      <c r="N172" s="14">
        <v>159.74</v>
      </c>
      <c r="O172" s="14">
        <f>+SUM(L172:N172)</f>
        <v>448.67</v>
      </c>
      <c r="P172" s="14">
        <f>+SUM(K172+O172)</f>
        <v>610.41000000000008</v>
      </c>
      <c r="Q172" s="14">
        <v>0.85</v>
      </c>
      <c r="R172" s="14">
        <f t="shared" si="41"/>
        <v>611.2600000000001</v>
      </c>
      <c r="S172" s="10"/>
      <c r="T172" s="10"/>
      <c r="U172" s="10"/>
    </row>
    <row r="173" spans="1:21" x14ac:dyDescent="0.2">
      <c r="A173" s="93"/>
      <c r="B173" s="121"/>
      <c r="C173" s="78" t="s">
        <v>411</v>
      </c>
      <c r="D173" s="64"/>
      <c r="E173" s="36"/>
      <c r="F173" s="36"/>
      <c r="G173" s="36"/>
      <c r="H173" s="65"/>
      <c r="I173" s="36"/>
      <c r="J173" s="36"/>
      <c r="K173" s="65"/>
      <c r="L173" s="36"/>
      <c r="M173" s="36"/>
      <c r="N173" s="36"/>
      <c r="O173" s="36"/>
      <c r="P173" s="36"/>
      <c r="Q173" s="36"/>
      <c r="R173" s="36"/>
      <c r="S173" s="10"/>
      <c r="T173" s="10"/>
      <c r="U173" s="10"/>
    </row>
    <row r="174" spans="1:21" x14ac:dyDescent="0.2">
      <c r="A174" s="93"/>
      <c r="B174" s="121"/>
      <c r="C174" s="76" t="s">
        <v>139</v>
      </c>
      <c r="D174" s="34">
        <v>57</v>
      </c>
      <c r="E174" s="14">
        <v>46.34</v>
      </c>
      <c r="F174" s="14">
        <v>1.95</v>
      </c>
      <c r="G174" s="14">
        <v>187.5</v>
      </c>
      <c r="H174" s="30">
        <f t="shared" si="32"/>
        <v>235.79000000000002</v>
      </c>
      <c r="I174" s="14">
        <v>90.45</v>
      </c>
      <c r="J174" s="14"/>
      <c r="K174" s="30">
        <f t="shared" si="38"/>
        <v>326.24</v>
      </c>
      <c r="L174" s="14">
        <v>133.19999999999999</v>
      </c>
      <c r="M174" s="14">
        <v>70.47</v>
      </c>
      <c r="N174" s="14">
        <v>83.7</v>
      </c>
      <c r="O174" s="14">
        <f t="shared" si="39"/>
        <v>287.37</v>
      </c>
      <c r="P174" s="14">
        <f t="shared" si="40"/>
        <v>613.61</v>
      </c>
      <c r="Q174" s="14">
        <v>174.09</v>
      </c>
      <c r="R174" s="14">
        <f t="shared" si="41"/>
        <v>787.7</v>
      </c>
      <c r="S174" s="10"/>
      <c r="T174" s="10"/>
      <c r="U174" s="10"/>
    </row>
    <row r="175" spans="1:21" x14ac:dyDescent="0.2">
      <c r="A175" s="93"/>
      <c r="B175" s="121"/>
      <c r="C175" s="76" t="s">
        <v>157</v>
      </c>
      <c r="D175" s="34">
        <v>70</v>
      </c>
      <c r="E175" s="14">
        <v>0.71</v>
      </c>
      <c r="F175" s="14">
        <v>948.12</v>
      </c>
      <c r="G175" s="14">
        <v>3839.91</v>
      </c>
      <c r="H175" s="30">
        <f t="shared" si="32"/>
        <v>4788.74</v>
      </c>
      <c r="I175" s="14">
        <v>1009.07</v>
      </c>
      <c r="J175" s="14"/>
      <c r="K175" s="30">
        <f t="shared" si="38"/>
        <v>5797.8099999999995</v>
      </c>
      <c r="L175" s="14">
        <v>852.85</v>
      </c>
      <c r="M175" s="14">
        <v>1657.31</v>
      </c>
      <c r="N175" s="14">
        <v>1856.22</v>
      </c>
      <c r="O175" s="14">
        <f t="shared" si="39"/>
        <v>4366.38</v>
      </c>
      <c r="P175" s="14">
        <f t="shared" si="40"/>
        <v>10164.189999999999</v>
      </c>
      <c r="Q175" s="14">
        <v>103.75</v>
      </c>
      <c r="R175" s="14">
        <f t="shared" si="41"/>
        <v>10267.939999999999</v>
      </c>
      <c r="S175" s="10"/>
      <c r="T175" s="10"/>
      <c r="U175" s="10"/>
    </row>
    <row r="176" spans="1:21" x14ac:dyDescent="0.2">
      <c r="A176" s="93"/>
      <c r="B176" s="121"/>
      <c r="C176" s="76" t="s">
        <v>126</v>
      </c>
      <c r="D176" s="34">
        <v>22</v>
      </c>
      <c r="E176" s="14">
        <v>51.58</v>
      </c>
      <c r="F176" s="14">
        <v>15.4</v>
      </c>
      <c r="G176" s="14">
        <v>929.25</v>
      </c>
      <c r="H176" s="30">
        <f t="shared" si="32"/>
        <v>996.23</v>
      </c>
      <c r="I176" s="14">
        <v>6</v>
      </c>
      <c r="J176" s="14"/>
      <c r="K176" s="30">
        <f t="shared" si="38"/>
        <v>1002.23</v>
      </c>
      <c r="L176" s="14">
        <v>141.12</v>
      </c>
      <c r="M176" s="14">
        <v>213.3</v>
      </c>
      <c r="N176" s="14">
        <v>614.70000000000005</v>
      </c>
      <c r="O176" s="14">
        <f t="shared" si="39"/>
        <v>969.12000000000012</v>
      </c>
      <c r="P176" s="14">
        <f t="shared" si="40"/>
        <v>1971.3500000000001</v>
      </c>
      <c r="Q176" s="14">
        <f>2+32</f>
        <v>34</v>
      </c>
      <c r="R176" s="14">
        <f t="shared" si="41"/>
        <v>2005.3500000000001</v>
      </c>
      <c r="S176" s="10"/>
      <c r="T176" s="10"/>
      <c r="U176" s="10"/>
    </row>
    <row r="177" spans="1:21" x14ac:dyDescent="0.2">
      <c r="A177" s="93"/>
      <c r="B177" s="121"/>
      <c r="C177" s="76" t="s">
        <v>127</v>
      </c>
      <c r="D177" s="34">
        <v>86</v>
      </c>
      <c r="E177" s="14">
        <v>24.3</v>
      </c>
      <c r="F177" s="14">
        <v>165.92</v>
      </c>
      <c r="G177" s="14">
        <v>911.45</v>
      </c>
      <c r="H177" s="30">
        <f t="shared" si="32"/>
        <v>1101.67</v>
      </c>
      <c r="I177" s="14">
        <v>79.5</v>
      </c>
      <c r="J177" s="14"/>
      <c r="K177" s="30">
        <f t="shared" si="38"/>
        <v>1181.17</v>
      </c>
      <c r="L177" s="14">
        <v>216.61</v>
      </c>
      <c r="M177" s="14">
        <v>339.04</v>
      </c>
      <c r="N177" s="14">
        <v>516.63</v>
      </c>
      <c r="O177" s="14">
        <f t="shared" si="39"/>
        <v>1072.2800000000002</v>
      </c>
      <c r="P177" s="14">
        <f t="shared" si="40"/>
        <v>2253.4500000000003</v>
      </c>
      <c r="Q177" s="14">
        <v>1985.25</v>
      </c>
      <c r="R177" s="14">
        <f t="shared" si="41"/>
        <v>4238.7000000000007</v>
      </c>
      <c r="S177" s="10"/>
      <c r="T177" s="10"/>
      <c r="U177" s="10"/>
    </row>
    <row r="178" spans="1:21" x14ac:dyDescent="0.2">
      <c r="A178" s="93"/>
      <c r="B178" s="121"/>
      <c r="C178" s="76" t="s">
        <v>154</v>
      </c>
      <c r="D178" s="34">
        <v>12</v>
      </c>
      <c r="E178" s="14">
        <v>179.5</v>
      </c>
      <c r="F178" s="14">
        <v>21.4</v>
      </c>
      <c r="G178" s="14">
        <v>1317.7</v>
      </c>
      <c r="H178" s="30">
        <f t="shared" si="32"/>
        <v>1518.6000000000001</v>
      </c>
      <c r="I178" s="14">
        <v>69.8</v>
      </c>
      <c r="J178" s="14"/>
      <c r="K178" s="30">
        <f t="shared" si="38"/>
        <v>1588.4</v>
      </c>
      <c r="L178" s="14">
        <v>237</v>
      </c>
      <c r="M178" s="14">
        <v>253.21</v>
      </c>
      <c r="N178" s="14">
        <v>161.80000000000001</v>
      </c>
      <c r="O178" s="14">
        <f t="shared" si="39"/>
        <v>652.01</v>
      </c>
      <c r="P178" s="14">
        <f t="shared" si="40"/>
        <v>2240.41</v>
      </c>
      <c r="Q178" s="14">
        <v>655.11</v>
      </c>
      <c r="R178" s="14">
        <f t="shared" si="41"/>
        <v>2895.52</v>
      </c>
      <c r="S178" s="10"/>
      <c r="T178" s="10"/>
      <c r="U178" s="10"/>
    </row>
    <row r="179" spans="1:21" x14ac:dyDescent="0.2">
      <c r="A179" s="93"/>
      <c r="B179" s="121"/>
      <c r="C179" s="76" t="s">
        <v>132</v>
      </c>
      <c r="D179" s="34">
        <v>64</v>
      </c>
      <c r="E179" s="14">
        <v>4.17</v>
      </c>
      <c r="F179" s="14">
        <v>0.4</v>
      </c>
      <c r="G179" s="14">
        <v>0.22</v>
      </c>
      <c r="H179" s="30">
        <f t="shared" si="32"/>
        <v>4.79</v>
      </c>
      <c r="I179" s="14">
        <v>9.3800000000000008</v>
      </c>
      <c r="J179" s="14"/>
      <c r="K179" s="30">
        <f t="shared" si="38"/>
        <v>14.170000000000002</v>
      </c>
      <c r="L179" s="14"/>
      <c r="M179" s="14">
        <v>4.08</v>
      </c>
      <c r="N179" s="14">
        <v>1.76</v>
      </c>
      <c r="O179" s="14">
        <f t="shared" si="39"/>
        <v>5.84</v>
      </c>
      <c r="P179" s="14">
        <f t="shared" si="40"/>
        <v>20.010000000000002</v>
      </c>
      <c r="Q179" s="14">
        <v>2.54</v>
      </c>
      <c r="R179" s="14">
        <f t="shared" si="41"/>
        <v>22.55</v>
      </c>
      <c r="S179" s="10"/>
      <c r="T179" s="10"/>
      <c r="U179" s="10"/>
    </row>
    <row r="180" spans="1:21" x14ac:dyDescent="0.2">
      <c r="A180" s="93"/>
      <c r="B180" s="121"/>
      <c r="C180" s="76" t="s">
        <v>120</v>
      </c>
      <c r="D180" s="34">
        <v>50</v>
      </c>
      <c r="E180" s="14">
        <v>23.75</v>
      </c>
      <c r="F180" s="14">
        <v>8.5</v>
      </c>
      <c r="G180" s="14">
        <v>6.71</v>
      </c>
      <c r="H180" s="30">
        <f t="shared" si="32"/>
        <v>38.96</v>
      </c>
      <c r="I180" s="14">
        <v>18.579999999999998</v>
      </c>
      <c r="J180" s="14"/>
      <c r="K180" s="30">
        <f t="shared" si="38"/>
        <v>57.54</v>
      </c>
      <c r="L180" s="14">
        <v>1.9</v>
      </c>
      <c r="M180" s="14">
        <v>24.88</v>
      </c>
      <c r="N180" s="14">
        <v>6.87</v>
      </c>
      <c r="O180" s="14">
        <f t="shared" si="39"/>
        <v>33.65</v>
      </c>
      <c r="P180" s="14">
        <f t="shared" si="40"/>
        <v>91.19</v>
      </c>
      <c r="Q180" s="14">
        <v>42</v>
      </c>
      <c r="R180" s="14">
        <f t="shared" si="41"/>
        <v>133.19</v>
      </c>
      <c r="S180" s="10"/>
      <c r="T180" s="10"/>
      <c r="U180" s="10"/>
    </row>
    <row r="181" spans="1:21" x14ac:dyDescent="0.2">
      <c r="A181" s="93"/>
      <c r="B181" s="121"/>
      <c r="C181" s="78" t="s">
        <v>151</v>
      </c>
      <c r="D181" s="64"/>
      <c r="E181" s="36"/>
      <c r="F181" s="36"/>
      <c r="G181" s="36"/>
      <c r="H181" s="65"/>
      <c r="I181" s="36"/>
      <c r="J181" s="36"/>
      <c r="K181" s="65"/>
      <c r="L181" s="36"/>
      <c r="M181" s="36"/>
      <c r="N181" s="36"/>
      <c r="O181" s="36"/>
      <c r="P181" s="36"/>
      <c r="Q181" s="36"/>
      <c r="R181" s="36"/>
      <c r="S181" s="10"/>
      <c r="T181" s="10"/>
      <c r="U181" s="10"/>
    </row>
    <row r="182" spans="1:21" x14ac:dyDescent="0.2">
      <c r="A182" s="93"/>
      <c r="B182" s="124"/>
      <c r="C182" s="78" t="s">
        <v>122</v>
      </c>
      <c r="D182" s="64"/>
      <c r="E182" s="36"/>
      <c r="F182" s="36"/>
      <c r="G182" s="36"/>
      <c r="H182" s="65"/>
      <c r="I182" s="36"/>
      <c r="J182" s="36"/>
      <c r="K182" s="65"/>
      <c r="L182" s="36"/>
      <c r="M182" s="36"/>
      <c r="N182" s="36"/>
      <c r="O182" s="36"/>
      <c r="P182" s="36"/>
      <c r="Q182" s="36"/>
      <c r="R182" s="36"/>
      <c r="S182" s="10"/>
      <c r="T182" s="10"/>
      <c r="U182" s="10"/>
    </row>
    <row r="183" spans="1:21" x14ac:dyDescent="0.2">
      <c r="A183" s="93"/>
      <c r="B183" s="121" t="s">
        <v>111</v>
      </c>
      <c r="C183" s="76" t="s">
        <v>129</v>
      </c>
      <c r="D183" s="34">
        <v>86</v>
      </c>
      <c r="E183" s="14">
        <v>14.11</v>
      </c>
      <c r="F183" s="14">
        <v>8.6300000000000008</v>
      </c>
      <c r="G183" s="14">
        <v>12</v>
      </c>
      <c r="H183" s="30">
        <f t="shared" si="32"/>
        <v>34.74</v>
      </c>
      <c r="I183" s="14">
        <v>4.62</v>
      </c>
      <c r="J183" s="14"/>
      <c r="K183" s="30">
        <f t="shared" si="38"/>
        <v>39.36</v>
      </c>
      <c r="L183" s="14">
        <v>0.1</v>
      </c>
      <c r="M183" s="14">
        <v>74.349999999999994</v>
      </c>
      <c r="N183" s="14">
        <v>20.55</v>
      </c>
      <c r="O183" s="14">
        <f>+SUM(L183:N183)</f>
        <v>94.999999999999986</v>
      </c>
      <c r="P183" s="14">
        <f>+SUM(K183+O183)</f>
        <v>134.35999999999999</v>
      </c>
      <c r="Q183" s="14">
        <v>18.510000000000002</v>
      </c>
      <c r="R183" s="14">
        <f t="shared" si="41"/>
        <v>152.86999999999998</v>
      </c>
      <c r="S183" s="10"/>
      <c r="T183" s="10"/>
      <c r="U183" s="10"/>
    </row>
    <row r="184" spans="1:21" x14ac:dyDescent="0.2">
      <c r="A184" s="93"/>
      <c r="B184" s="121"/>
      <c r="C184" s="76" t="s">
        <v>121</v>
      </c>
      <c r="D184" s="34">
        <v>198</v>
      </c>
      <c r="E184" s="14">
        <v>58.22</v>
      </c>
      <c r="F184" s="14">
        <v>14.37</v>
      </c>
      <c r="G184" s="14">
        <v>27.5</v>
      </c>
      <c r="H184" s="30">
        <f>SUM(E184:G184)</f>
        <v>100.09</v>
      </c>
      <c r="I184" s="14">
        <v>22.61</v>
      </c>
      <c r="J184" s="14"/>
      <c r="K184" s="30">
        <f t="shared" si="38"/>
        <v>122.7</v>
      </c>
      <c r="L184" s="14">
        <v>20</v>
      </c>
      <c r="M184" s="14">
        <v>19.96</v>
      </c>
      <c r="N184" s="14">
        <v>1.46</v>
      </c>
      <c r="O184" s="14">
        <f t="shared" si="39"/>
        <v>41.42</v>
      </c>
      <c r="P184" s="14">
        <f t="shared" si="40"/>
        <v>164.12</v>
      </c>
      <c r="Q184" s="14">
        <v>67.88</v>
      </c>
      <c r="R184" s="14">
        <f t="shared" si="41"/>
        <v>232</v>
      </c>
      <c r="S184" s="10"/>
      <c r="T184" s="10"/>
      <c r="U184" s="10"/>
    </row>
    <row r="185" spans="1:21" x14ac:dyDescent="0.2">
      <c r="A185" s="93"/>
      <c r="B185" s="121"/>
      <c r="C185" s="76" t="s">
        <v>111</v>
      </c>
      <c r="D185" s="34">
        <v>31</v>
      </c>
      <c r="E185" s="14">
        <v>38.49</v>
      </c>
      <c r="F185" s="14">
        <v>53.43</v>
      </c>
      <c r="G185" s="14"/>
      <c r="H185" s="30">
        <f t="shared" ref="H185:H256" si="42">SUM(E185:G185)</f>
        <v>91.92</v>
      </c>
      <c r="I185" s="14">
        <v>0.76</v>
      </c>
      <c r="J185" s="14"/>
      <c r="K185" s="30">
        <f t="shared" si="38"/>
        <v>92.68</v>
      </c>
      <c r="L185" s="14"/>
      <c r="M185" s="14">
        <v>2.93</v>
      </c>
      <c r="N185" s="14">
        <v>0.17</v>
      </c>
      <c r="O185" s="14">
        <f t="shared" si="39"/>
        <v>3.1</v>
      </c>
      <c r="P185" s="14">
        <f t="shared" si="40"/>
        <v>95.78</v>
      </c>
      <c r="Q185" s="14">
        <v>440.95</v>
      </c>
      <c r="R185" s="14">
        <f t="shared" si="41"/>
        <v>536.73</v>
      </c>
      <c r="S185" s="10"/>
      <c r="T185" s="10"/>
      <c r="U185" s="10"/>
    </row>
    <row r="186" spans="1:21" x14ac:dyDescent="0.2">
      <c r="A186" s="93"/>
      <c r="B186" s="121"/>
      <c r="C186" s="76" t="s">
        <v>130</v>
      </c>
      <c r="D186" s="34">
        <v>82</v>
      </c>
      <c r="E186" s="14">
        <v>43.26</v>
      </c>
      <c r="F186" s="14">
        <v>9.0299999999999994</v>
      </c>
      <c r="G186" s="14">
        <v>1.48</v>
      </c>
      <c r="H186" s="30">
        <f t="shared" si="42"/>
        <v>53.769999999999996</v>
      </c>
      <c r="I186" s="14">
        <v>1.99</v>
      </c>
      <c r="J186" s="14">
        <v>0.01</v>
      </c>
      <c r="K186" s="30">
        <f>+SUM(H186:J186)</f>
        <v>55.769999999999996</v>
      </c>
      <c r="L186" s="14">
        <v>0.11</v>
      </c>
      <c r="M186" s="14">
        <v>34.89</v>
      </c>
      <c r="N186" s="14">
        <v>13.91</v>
      </c>
      <c r="O186" s="14">
        <f>+SUM(L186:N186)</f>
        <v>48.91</v>
      </c>
      <c r="P186" s="14">
        <f>+SUM(K186+O186)</f>
        <v>104.67999999999999</v>
      </c>
      <c r="Q186" s="14">
        <v>26.86</v>
      </c>
      <c r="R186" s="14">
        <f>+SUM(P186:Q186)</f>
        <v>131.54</v>
      </c>
      <c r="S186" s="10"/>
      <c r="T186" s="10"/>
      <c r="U186" s="10"/>
    </row>
    <row r="187" spans="1:21" x14ac:dyDescent="0.2">
      <c r="A187" s="93"/>
      <c r="B187" s="121"/>
      <c r="C187" s="76" t="s">
        <v>324</v>
      </c>
      <c r="D187" s="34">
        <v>55</v>
      </c>
      <c r="E187" s="14">
        <v>24.61</v>
      </c>
      <c r="F187" s="14">
        <v>143</v>
      </c>
      <c r="G187" s="14">
        <v>1.59</v>
      </c>
      <c r="H187" s="30">
        <f t="shared" si="42"/>
        <v>169.20000000000002</v>
      </c>
      <c r="I187" s="14">
        <v>4.42</v>
      </c>
      <c r="J187" s="14"/>
      <c r="K187" s="30">
        <f>+SUM(H187:J187)</f>
        <v>173.62</v>
      </c>
      <c r="L187" s="14">
        <v>16.350000000000001</v>
      </c>
      <c r="M187" s="14">
        <v>67.510000000000005</v>
      </c>
      <c r="N187" s="14">
        <v>34.64</v>
      </c>
      <c r="O187" s="14">
        <f>+SUM(L187:N187)</f>
        <v>118.50000000000001</v>
      </c>
      <c r="P187" s="14">
        <f>+SUM(K187+O187)</f>
        <v>292.12</v>
      </c>
      <c r="Q187" s="14">
        <v>42.15</v>
      </c>
      <c r="R187" s="14">
        <f>+SUM(P187:Q187)</f>
        <v>334.27</v>
      </c>
      <c r="S187" s="10"/>
      <c r="T187" s="10"/>
      <c r="U187" s="10"/>
    </row>
    <row r="188" spans="1:21" x14ac:dyDescent="0.2">
      <c r="A188" s="93"/>
      <c r="B188" s="121"/>
      <c r="C188" s="76" t="s">
        <v>119</v>
      </c>
      <c r="D188" s="34">
        <v>28</v>
      </c>
      <c r="E188" s="14">
        <v>0.51</v>
      </c>
      <c r="F188" s="14">
        <v>0.2</v>
      </c>
      <c r="G188" s="14">
        <v>2.06</v>
      </c>
      <c r="H188" s="30">
        <f t="shared" si="42"/>
        <v>2.77</v>
      </c>
      <c r="I188" s="14">
        <v>3.1</v>
      </c>
      <c r="J188" s="14"/>
      <c r="K188" s="30">
        <f>+SUM(H188:J188)</f>
        <v>5.87</v>
      </c>
      <c r="L188" s="14">
        <v>9</v>
      </c>
      <c r="M188" s="14">
        <v>21.02</v>
      </c>
      <c r="N188" s="14">
        <v>19.649999999999999</v>
      </c>
      <c r="O188" s="14">
        <f>+SUM(L188:N188)</f>
        <v>49.67</v>
      </c>
      <c r="P188" s="14">
        <f>+SUM(K188+O188)</f>
        <v>55.54</v>
      </c>
      <c r="Q188" s="14">
        <v>80.099999999999994</v>
      </c>
      <c r="R188" s="14">
        <f>+SUM(P188:Q188)</f>
        <v>135.63999999999999</v>
      </c>
      <c r="S188" s="10"/>
      <c r="T188" s="10"/>
      <c r="U188" s="10"/>
    </row>
    <row r="189" spans="1:21" x14ac:dyDescent="0.2">
      <c r="A189" s="93"/>
      <c r="B189" s="122"/>
      <c r="C189" s="82" t="s">
        <v>156</v>
      </c>
      <c r="D189" s="86">
        <v>11</v>
      </c>
      <c r="E189" s="17">
        <v>2.4</v>
      </c>
      <c r="F189" s="17"/>
      <c r="G189" s="17"/>
      <c r="H189" s="32">
        <f t="shared" si="42"/>
        <v>2.4</v>
      </c>
      <c r="I189" s="17"/>
      <c r="J189" s="17"/>
      <c r="K189" s="32">
        <f>+SUM(H189:J189)</f>
        <v>2.4</v>
      </c>
      <c r="L189" s="17">
        <v>2</v>
      </c>
      <c r="M189" s="17">
        <v>31.5</v>
      </c>
      <c r="N189" s="17">
        <v>28.25</v>
      </c>
      <c r="O189" s="17">
        <f>+SUM(L189:N189)</f>
        <v>61.75</v>
      </c>
      <c r="P189" s="17">
        <f>+SUM(K189+O189)</f>
        <v>64.150000000000006</v>
      </c>
      <c r="Q189" s="17">
        <v>3</v>
      </c>
      <c r="R189" s="17">
        <f>+SUM(P189:Q189)</f>
        <v>67.150000000000006</v>
      </c>
      <c r="S189" s="10"/>
      <c r="T189" s="10"/>
      <c r="U189" s="10"/>
    </row>
    <row r="190" spans="1:21" ht="15" x14ac:dyDescent="0.25">
      <c r="A190" s="230" t="s">
        <v>0</v>
      </c>
      <c r="B190" s="231"/>
      <c r="C190" s="232" t="s">
        <v>0</v>
      </c>
      <c r="D190" s="53">
        <f t="shared" ref="D190:R190" si="43">+SUM(D136:D189)</f>
        <v>1718</v>
      </c>
      <c r="E190" s="54">
        <f>SUM(E136:E189)</f>
        <v>1944.2899999999995</v>
      </c>
      <c r="F190" s="54">
        <f>SUM(F136:F189)</f>
        <v>5151.8499999999995</v>
      </c>
      <c r="G190" s="54">
        <f>SUM(G136:G189)</f>
        <v>8233.33</v>
      </c>
      <c r="H190" s="54">
        <f>SUM(H136:H189)</f>
        <v>15329.470000000003</v>
      </c>
      <c r="I190" s="54">
        <f t="shared" si="43"/>
        <v>2023.35</v>
      </c>
      <c r="J190" s="54">
        <f t="shared" si="43"/>
        <v>354.36999999999995</v>
      </c>
      <c r="K190" s="54">
        <f t="shared" si="43"/>
        <v>17707.189999999999</v>
      </c>
      <c r="L190" s="54">
        <f t="shared" si="43"/>
        <v>2248.4700000000003</v>
      </c>
      <c r="M190" s="54">
        <f t="shared" si="43"/>
        <v>5537.1900000000023</v>
      </c>
      <c r="N190" s="54">
        <f t="shared" si="43"/>
        <v>6677.3200000000015</v>
      </c>
      <c r="O190" s="54">
        <f t="shared" si="43"/>
        <v>14462.980000000003</v>
      </c>
      <c r="P190" s="54">
        <f t="shared" si="43"/>
        <v>32170.17</v>
      </c>
      <c r="Q190" s="54">
        <f t="shared" si="43"/>
        <v>10235.000000000004</v>
      </c>
      <c r="R190" s="55">
        <f t="shared" si="43"/>
        <v>42405.170000000013</v>
      </c>
      <c r="S190" s="10"/>
      <c r="T190" s="10"/>
      <c r="U190" s="10"/>
    </row>
    <row r="191" spans="1:21" x14ac:dyDescent="0.2">
      <c r="A191" s="92" t="s">
        <v>8</v>
      </c>
      <c r="B191" s="120" t="s">
        <v>428</v>
      </c>
      <c r="C191" s="73" t="s">
        <v>162</v>
      </c>
      <c r="D191" s="61">
        <v>74</v>
      </c>
      <c r="E191" s="39">
        <v>473.9</v>
      </c>
      <c r="F191" s="39">
        <v>10.62</v>
      </c>
      <c r="G191" s="39">
        <v>62.26</v>
      </c>
      <c r="H191" s="48">
        <f t="shared" si="42"/>
        <v>546.78</v>
      </c>
      <c r="I191" s="39">
        <v>23.72</v>
      </c>
      <c r="J191" s="39"/>
      <c r="K191" s="48">
        <f t="shared" ref="K191:K220" si="44">+SUM(H191:J191)</f>
        <v>570.5</v>
      </c>
      <c r="L191" s="39">
        <v>19.010000000000002</v>
      </c>
      <c r="M191" s="39">
        <v>105.01</v>
      </c>
      <c r="N191" s="39">
        <v>516.47</v>
      </c>
      <c r="O191" s="39">
        <f t="shared" ref="O191:O200" si="45">+SUM(L191:N191)</f>
        <v>640.49</v>
      </c>
      <c r="P191" s="39">
        <f t="shared" ref="P191:P200" si="46">+SUM(K191+O191)</f>
        <v>1210.99</v>
      </c>
      <c r="Q191" s="39">
        <f>3+189.67</f>
        <v>192.67</v>
      </c>
      <c r="R191" s="39">
        <f t="shared" ref="R191:R221" si="47">+SUM(P191:Q191)</f>
        <v>1403.66</v>
      </c>
      <c r="S191" s="10"/>
      <c r="T191" s="10"/>
      <c r="U191" s="10"/>
    </row>
    <row r="192" spans="1:21" x14ac:dyDescent="0.2">
      <c r="A192" s="93"/>
      <c r="B192" s="121"/>
      <c r="C192" s="76" t="s">
        <v>183</v>
      </c>
      <c r="D192" s="34">
        <v>23</v>
      </c>
      <c r="E192" s="14">
        <v>19.95</v>
      </c>
      <c r="F192" s="14">
        <v>2.4</v>
      </c>
      <c r="G192" s="14">
        <v>10.1</v>
      </c>
      <c r="H192" s="30">
        <f t="shared" si="42"/>
        <v>32.449999999999996</v>
      </c>
      <c r="I192" s="14">
        <v>23.6</v>
      </c>
      <c r="J192" s="14"/>
      <c r="K192" s="30">
        <f t="shared" si="44"/>
        <v>56.05</v>
      </c>
      <c r="L192" s="14">
        <v>7.5</v>
      </c>
      <c r="M192" s="14">
        <v>16.309999999999999</v>
      </c>
      <c r="N192" s="14">
        <v>13.4</v>
      </c>
      <c r="O192" s="14">
        <f t="shared" si="45"/>
        <v>37.21</v>
      </c>
      <c r="P192" s="14">
        <f t="shared" si="46"/>
        <v>93.259999999999991</v>
      </c>
      <c r="Q192" s="14">
        <v>15.81</v>
      </c>
      <c r="R192" s="14">
        <f t="shared" si="47"/>
        <v>109.07</v>
      </c>
      <c r="S192" s="10"/>
      <c r="T192" s="10"/>
      <c r="U192" s="10"/>
    </row>
    <row r="193" spans="1:21" x14ac:dyDescent="0.2">
      <c r="A193" s="93"/>
      <c r="B193" s="121"/>
      <c r="C193" s="76" t="s">
        <v>175</v>
      </c>
      <c r="D193" s="34">
        <v>12</v>
      </c>
      <c r="E193" s="14">
        <v>6.7</v>
      </c>
      <c r="F193" s="14"/>
      <c r="G193" s="14"/>
      <c r="H193" s="30">
        <f t="shared" si="42"/>
        <v>6.7</v>
      </c>
      <c r="I193" s="14">
        <v>4.9000000000000004</v>
      </c>
      <c r="J193" s="14"/>
      <c r="K193" s="30">
        <f t="shared" si="44"/>
        <v>11.600000000000001</v>
      </c>
      <c r="L193" s="14"/>
      <c r="M193" s="14">
        <v>1</v>
      </c>
      <c r="N193" s="14">
        <v>154.35</v>
      </c>
      <c r="O193" s="14">
        <f t="shared" si="45"/>
        <v>155.35</v>
      </c>
      <c r="P193" s="14">
        <f t="shared" si="46"/>
        <v>166.95</v>
      </c>
      <c r="Q193" s="14">
        <v>3.11</v>
      </c>
      <c r="R193" s="14">
        <f t="shared" si="47"/>
        <v>170.06</v>
      </c>
      <c r="S193" s="10"/>
      <c r="T193" s="10"/>
      <c r="U193" s="10"/>
    </row>
    <row r="194" spans="1:21" x14ac:dyDescent="0.2">
      <c r="A194" s="93"/>
      <c r="B194" s="121"/>
      <c r="C194" s="76" t="s">
        <v>184</v>
      </c>
      <c r="D194" s="34">
        <v>16</v>
      </c>
      <c r="E194" s="14">
        <v>96.5</v>
      </c>
      <c r="F194" s="14">
        <v>16.8</v>
      </c>
      <c r="G194" s="14">
        <v>11</v>
      </c>
      <c r="H194" s="30">
        <f t="shared" si="42"/>
        <v>124.3</v>
      </c>
      <c r="I194" s="14">
        <v>0.1</v>
      </c>
      <c r="J194" s="14"/>
      <c r="K194" s="30">
        <f t="shared" si="44"/>
        <v>124.39999999999999</v>
      </c>
      <c r="L194" s="14">
        <v>3.06</v>
      </c>
      <c r="M194" s="14">
        <v>26.43</v>
      </c>
      <c r="N194" s="14">
        <v>190.31</v>
      </c>
      <c r="O194" s="14">
        <f t="shared" si="45"/>
        <v>219.8</v>
      </c>
      <c r="P194" s="14">
        <f t="shared" si="46"/>
        <v>344.2</v>
      </c>
      <c r="Q194" s="14">
        <v>6</v>
      </c>
      <c r="R194" s="14">
        <f t="shared" si="47"/>
        <v>350.2</v>
      </c>
      <c r="S194" s="10"/>
      <c r="T194" s="10"/>
      <c r="U194" s="10"/>
    </row>
    <row r="195" spans="1:21" x14ac:dyDescent="0.2">
      <c r="A195" s="93"/>
      <c r="B195" s="121"/>
      <c r="C195" s="76" t="s">
        <v>164</v>
      </c>
      <c r="D195" s="34">
        <v>51</v>
      </c>
      <c r="E195" s="14">
        <v>5.55</v>
      </c>
      <c r="F195" s="14">
        <v>12.31</v>
      </c>
      <c r="G195" s="14">
        <v>2</v>
      </c>
      <c r="H195" s="30">
        <f t="shared" si="42"/>
        <v>19.86</v>
      </c>
      <c r="I195" s="14">
        <v>3.8</v>
      </c>
      <c r="J195" s="14"/>
      <c r="K195" s="30">
        <f t="shared" si="44"/>
        <v>23.66</v>
      </c>
      <c r="L195" s="14">
        <v>41.14</v>
      </c>
      <c r="M195" s="14">
        <v>55.65</v>
      </c>
      <c r="N195" s="14">
        <v>93.73</v>
      </c>
      <c r="O195" s="14">
        <f t="shared" si="45"/>
        <v>190.51999999999998</v>
      </c>
      <c r="P195" s="14">
        <f t="shared" si="46"/>
        <v>214.17999999999998</v>
      </c>
      <c r="Q195" s="14">
        <f>2+241.31</f>
        <v>243.31</v>
      </c>
      <c r="R195" s="14">
        <f t="shared" si="47"/>
        <v>457.49</v>
      </c>
      <c r="S195" s="10"/>
      <c r="T195" s="10"/>
      <c r="U195" s="10"/>
    </row>
    <row r="196" spans="1:21" x14ac:dyDescent="0.2">
      <c r="A196" s="93"/>
      <c r="B196" s="121"/>
      <c r="C196" s="76" t="s">
        <v>168</v>
      </c>
      <c r="D196" s="34">
        <v>21</v>
      </c>
      <c r="E196" s="14">
        <v>41.61</v>
      </c>
      <c r="F196" s="14">
        <v>2.5</v>
      </c>
      <c r="G196" s="14">
        <v>19.57</v>
      </c>
      <c r="H196" s="30">
        <f t="shared" si="42"/>
        <v>63.68</v>
      </c>
      <c r="I196" s="14">
        <v>1.4</v>
      </c>
      <c r="J196" s="14"/>
      <c r="K196" s="30">
        <f t="shared" si="44"/>
        <v>65.08</v>
      </c>
      <c r="L196" s="14">
        <v>31.46</v>
      </c>
      <c r="M196" s="14">
        <v>18.850000000000001</v>
      </c>
      <c r="N196" s="14">
        <v>52.4</v>
      </c>
      <c r="O196" s="14">
        <f t="shared" si="45"/>
        <v>102.71000000000001</v>
      </c>
      <c r="P196" s="14">
        <f t="shared" si="46"/>
        <v>167.79000000000002</v>
      </c>
      <c r="Q196" s="14">
        <v>40.6</v>
      </c>
      <c r="R196" s="14">
        <f t="shared" si="47"/>
        <v>208.39000000000001</v>
      </c>
      <c r="S196" s="10"/>
      <c r="T196" s="10"/>
      <c r="U196" s="10"/>
    </row>
    <row r="197" spans="1:21" x14ac:dyDescent="0.2">
      <c r="A197" s="93"/>
      <c r="B197" s="121"/>
      <c r="C197" s="76" t="s">
        <v>188</v>
      </c>
      <c r="D197" s="34">
        <v>16</v>
      </c>
      <c r="E197" s="14">
        <v>31.02</v>
      </c>
      <c r="F197" s="14">
        <v>5.75</v>
      </c>
      <c r="G197" s="14">
        <v>5</v>
      </c>
      <c r="H197" s="30">
        <f t="shared" si="42"/>
        <v>41.769999999999996</v>
      </c>
      <c r="I197" s="14">
        <v>10.199999999999999</v>
      </c>
      <c r="J197" s="14"/>
      <c r="K197" s="30">
        <f t="shared" si="44"/>
        <v>51.97</v>
      </c>
      <c r="L197" s="14">
        <v>6.1</v>
      </c>
      <c r="M197" s="14">
        <v>6.4</v>
      </c>
      <c r="N197" s="14">
        <v>22.5</v>
      </c>
      <c r="O197" s="14">
        <f t="shared" si="45"/>
        <v>35</v>
      </c>
      <c r="P197" s="14">
        <f t="shared" si="46"/>
        <v>86.97</v>
      </c>
      <c r="Q197" s="14">
        <f>52+45.05</f>
        <v>97.05</v>
      </c>
      <c r="R197" s="14">
        <f t="shared" si="47"/>
        <v>184.01999999999998</v>
      </c>
      <c r="S197" s="10"/>
      <c r="T197" s="10"/>
      <c r="U197" s="10"/>
    </row>
    <row r="198" spans="1:21" x14ac:dyDescent="0.2">
      <c r="A198" s="93"/>
      <c r="B198" s="121"/>
      <c r="C198" s="76" t="s">
        <v>176</v>
      </c>
      <c r="D198" s="34">
        <v>22</v>
      </c>
      <c r="E198" s="14">
        <v>0.4</v>
      </c>
      <c r="F198" s="14">
        <v>3.45</v>
      </c>
      <c r="G198" s="14">
        <v>0.4</v>
      </c>
      <c r="H198" s="30">
        <f t="shared" si="42"/>
        <v>4.25</v>
      </c>
      <c r="I198" s="14">
        <v>3.2</v>
      </c>
      <c r="J198" s="14"/>
      <c r="K198" s="30">
        <f t="shared" si="44"/>
        <v>7.45</v>
      </c>
      <c r="L198" s="14">
        <v>12.05</v>
      </c>
      <c r="M198" s="14">
        <v>16.5</v>
      </c>
      <c r="N198" s="14">
        <v>13.2</v>
      </c>
      <c r="O198" s="14">
        <f t="shared" si="45"/>
        <v>41.75</v>
      </c>
      <c r="P198" s="14">
        <f t="shared" si="46"/>
        <v>49.2</v>
      </c>
      <c r="Q198" s="14">
        <v>18.510000000000002</v>
      </c>
      <c r="R198" s="14">
        <f t="shared" si="47"/>
        <v>67.710000000000008</v>
      </c>
      <c r="S198" s="10"/>
      <c r="T198" s="10"/>
      <c r="U198" s="10"/>
    </row>
    <row r="199" spans="1:21" x14ac:dyDescent="0.2">
      <c r="A199" s="93"/>
      <c r="B199" s="121"/>
      <c r="C199" s="76" t="s">
        <v>189</v>
      </c>
      <c r="D199" s="34">
        <v>26</v>
      </c>
      <c r="E199" s="14"/>
      <c r="F199" s="14"/>
      <c r="G199" s="14"/>
      <c r="H199" s="30">
        <f t="shared" si="42"/>
        <v>0</v>
      </c>
      <c r="I199" s="14"/>
      <c r="J199" s="14"/>
      <c r="K199" s="30">
        <f t="shared" si="44"/>
        <v>0</v>
      </c>
      <c r="L199" s="14">
        <v>8</v>
      </c>
      <c r="M199" s="14">
        <v>28.4</v>
      </c>
      <c r="N199" s="14">
        <v>61.82</v>
      </c>
      <c r="O199" s="14">
        <f t="shared" si="45"/>
        <v>98.22</v>
      </c>
      <c r="P199" s="14">
        <f t="shared" si="46"/>
        <v>98.22</v>
      </c>
      <c r="Q199" s="14">
        <v>48.2</v>
      </c>
      <c r="R199" s="14">
        <f t="shared" si="47"/>
        <v>146.42000000000002</v>
      </c>
      <c r="S199" s="10"/>
      <c r="T199" s="10"/>
      <c r="U199" s="10"/>
    </row>
    <row r="200" spans="1:21" x14ac:dyDescent="0.2">
      <c r="A200" s="93"/>
      <c r="B200" s="121"/>
      <c r="C200" s="76" t="s">
        <v>294</v>
      </c>
      <c r="D200" s="34">
        <v>4</v>
      </c>
      <c r="E200" s="14"/>
      <c r="F200" s="14"/>
      <c r="G200" s="14"/>
      <c r="H200" s="30">
        <f t="shared" si="42"/>
        <v>0</v>
      </c>
      <c r="I200" s="14"/>
      <c r="J200" s="14"/>
      <c r="K200" s="30">
        <f t="shared" si="44"/>
        <v>0</v>
      </c>
      <c r="L200" s="14">
        <v>166.6</v>
      </c>
      <c r="M200" s="14">
        <v>85.2</v>
      </c>
      <c r="N200" s="14">
        <v>17</v>
      </c>
      <c r="O200" s="14">
        <f t="shared" si="45"/>
        <v>268.8</v>
      </c>
      <c r="P200" s="14">
        <f t="shared" si="46"/>
        <v>268.8</v>
      </c>
      <c r="Q200" s="14"/>
      <c r="R200" s="14">
        <f t="shared" si="47"/>
        <v>268.8</v>
      </c>
      <c r="S200" s="10"/>
      <c r="T200" s="10"/>
      <c r="U200" s="10"/>
    </row>
    <row r="201" spans="1:21" x14ac:dyDescent="0.2">
      <c r="A201" s="93"/>
      <c r="B201" s="124"/>
      <c r="C201" s="76" t="s">
        <v>174</v>
      </c>
      <c r="D201" s="34">
        <v>0</v>
      </c>
      <c r="E201" s="14"/>
      <c r="F201" s="14"/>
      <c r="G201" s="14"/>
      <c r="H201" s="30">
        <f t="shared" si="42"/>
        <v>0</v>
      </c>
      <c r="I201" s="14"/>
      <c r="J201" s="14"/>
      <c r="K201" s="30">
        <f t="shared" si="44"/>
        <v>0</v>
      </c>
      <c r="L201" s="14"/>
      <c r="M201" s="14"/>
      <c r="N201" s="14"/>
      <c r="O201" s="14">
        <f t="shared" ref="O201:O220" si="48">+SUM(L201:N201)</f>
        <v>0</v>
      </c>
      <c r="P201" s="14">
        <f t="shared" ref="P201:P220" si="49">+SUM(K201+O201)</f>
        <v>0</v>
      </c>
      <c r="Q201" s="14"/>
      <c r="R201" s="14">
        <f t="shared" si="47"/>
        <v>0</v>
      </c>
      <c r="S201" s="10"/>
      <c r="T201" s="10"/>
      <c r="U201" s="10"/>
    </row>
    <row r="202" spans="1:21" x14ac:dyDescent="0.2">
      <c r="A202" s="93"/>
      <c r="B202" s="121" t="s">
        <v>429</v>
      </c>
      <c r="C202" s="76" t="s">
        <v>186</v>
      </c>
      <c r="D202" s="34">
        <v>124</v>
      </c>
      <c r="E202" s="14">
        <v>13.06</v>
      </c>
      <c r="F202" s="14">
        <v>0.73</v>
      </c>
      <c r="G202" s="14">
        <v>21.08</v>
      </c>
      <c r="H202" s="30">
        <f t="shared" si="42"/>
        <v>34.869999999999997</v>
      </c>
      <c r="I202" s="14">
        <v>5.86</v>
      </c>
      <c r="J202" s="14"/>
      <c r="K202" s="30">
        <f t="shared" si="44"/>
        <v>40.729999999999997</v>
      </c>
      <c r="L202" s="14">
        <v>8.35</v>
      </c>
      <c r="M202" s="14">
        <v>65.84</v>
      </c>
      <c r="N202" s="14">
        <v>57.97</v>
      </c>
      <c r="O202" s="14">
        <f t="shared" si="48"/>
        <v>132.16</v>
      </c>
      <c r="P202" s="14">
        <f t="shared" si="49"/>
        <v>172.89</v>
      </c>
      <c r="Q202" s="14">
        <f>4.7+46.31</f>
        <v>51.010000000000005</v>
      </c>
      <c r="R202" s="14">
        <f t="shared" si="47"/>
        <v>223.89999999999998</v>
      </c>
      <c r="S202" s="10"/>
      <c r="T202" s="10"/>
      <c r="U202" s="10"/>
    </row>
    <row r="203" spans="1:21" x14ac:dyDescent="0.2">
      <c r="A203" s="93"/>
      <c r="B203" s="121"/>
      <c r="C203" s="76" t="s">
        <v>172</v>
      </c>
      <c r="D203" s="34">
        <v>2</v>
      </c>
      <c r="E203" s="14"/>
      <c r="F203" s="14"/>
      <c r="G203" s="14"/>
      <c r="H203" s="30">
        <f t="shared" si="42"/>
        <v>0</v>
      </c>
      <c r="I203" s="14"/>
      <c r="J203" s="14"/>
      <c r="K203" s="30">
        <f t="shared" si="44"/>
        <v>0</v>
      </c>
      <c r="L203" s="14">
        <v>0.2</v>
      </c>
      <c r="M203" s="14">
        <v>0.3</v>
      </c>
      <c r="N203" s="14"/>
      <c r="O203" s="14">
        <f t="shared" si="48"/>
        <v>0.5</v>
      </c>
      <c r="P203" s="14">
        <f t="shared" si="49"/>
        <v>0.5</v>
      </c>
      <c r="Q203" s="14">
        <v>1</v>
      </c>
      <c r="R203" s="14">
        <f t="shared" si="47"/>
        <v>1.5</v>
      </c>
      <c r="S203" s="10"/>
      <c r="T203" s="10"/>
      <c r="U203" s="10"/>
    </row>
    <row r="204" spans="1:21" x14ac:dyDescent="0.2">
      <c r="A204" s="93"/>
      <c r="B204" s="121"/>
      <c r="C204" s="76" t="s">
        <v>180</v>
      </c>
      <c r="D204" s="34">
        <v>1</v>
      </c>
      <c r="E204" s="14"/>
      <c r="F204" s="14"/>
      <c r="G204" s="14"/>
      <c r="H204" s="30">
        <f t="shared" si="42"/>
        <v>0</v>
      </c>
      <c r="I204" s="14"/>
      <c r="J204" s="14"/>
      <c r="K204" s="30">
        <f t="shared" si="44"/>
        <v>0</v>
      </c>
      <c r="L204" s="14">
        <v>1</v>
      </c>
      <c r="M204" s="14"/>
      <c r="N204" s="14"/>
      <c r="O204" s="14">
        <f t="shared" si="48"/>
        <v>1</v>
      </c>
      <c r="P204" s="14">
        <f t="shared" si="49"/>
        <v>1</v>
      </c>
      <c r="Q204" s="14">
        <v>3</v>
      </c>
      <c r="R204" s="14">
        <f t="shared" si="47"/>
        <v>4</v>
      </c>
      <c r="S204" s="10"/>
      <c r="T204" s="10"/>
      <c r="U204" s="10"/>
    </row>
    <row r="205" spans="1:21" x14ac:dyDescent="0.2">
      <c r="A205" s="93"/>
      <c r="B205" s="121"/>
      <c r="C205" s="76" t="s">
        <v>170</v>
      </c>
      <c r="D205" s="34">
        <v>7</v>
      </c>
      <c r="E205" s="14">
        <v>5</v>
      </c>
      <c r="F205" s="14">
        <v>2.1</v>
      </c>
      <c r="G205" s="14">
        <v>6</v>
      </c>
      <c r="H205" s="30">
        <f t="shared" si="42"/>
        <v>13.1</v>
      </c>
      <c r="I205" s="14">
        <v>0.4</v>
      </c>
      <c r="J205" s="14"/>
      <c r="K205" s="30">
        <f t="shared" si="44"/>
        <v>13.5</v>
      </c>
      <c r="L205" s="14">
        <v>2.8</v>
      </c>
      <c r="M205" s="14">
        <v>9.9</v>
      </c>
      <c r="N205" s="14">
        <v>2.1</v>
      </c>
      <c r="O205" s="14">
        <f t="shared" si="48"/>
        <v>14.799999999999999</v>
      </c>
      <c r="P205" s="14">
        <f t="shared" si="49"/>
        <v>28.299999999999997</v>
      </c>
      <c r="Q205" s="14">
        <v>6.15</v>
      </c>
      <c r="R205" s="14">
        <f t="shared" si="47"/>
        <v>34.449999999999996</v>
      </c>
      <c r="S205" s="10"/>
      <c r="T205" s="10"/>
      <c r="U205" s="10"/>
    </row>
    <row r="206" spans="1:21" x14ac:dyDescent="0.2">
      <c r="A206" s="93"/>
      <c r="B206" s="121"/>
      <c r="C206" s="76" t="s">
        <v>178</v>
      </c>
      <c r="D206" s="34">
        <v>11</v>
      </c>
      <c r="E206" s="14">
        <v>25.4</v>
      </c>
      <c r="F206" s="14">
        <v>5</v>
      </c>
      <c r="G206" s="14">
        <v>0.1</v>
      </c>
      <c r="H206" s="30">
        <f t="shared" si="42"/>
        <v>30.5</v>
      </c>
      <c r="I206" s="14">
        <v>0.3</v>
      </c>
      <c r="J206" s="14"/>
      <c r="K206" s="30">
        <f t="shared" si="44"/>
        <v>30.8</v>
      </c>
      <c r="L206" s="14">
        <v>9.35</v>
      </c>
      <c r="M206" s="14">
        <v>7</v>
      </c>
      <c r="N206" s="14">
        <v>21.05</v>
      </c>
      <c r="O206" s="14">
        <f t="shared" si="48"/>
        <v>37.400000000000006</v>
      </c>
      <c r="P206" s="14">
        <f t="shared" si="49"/>
        <v>68.2</v>
      </c>
      <c r="Q206" s="14">
        <v>10</v>
      </c>
      <c r="R206" s="14">
        <f t="shared" si="47"/>
        <v>78.2</v>
      </c>
      <c r="S206" s="10"/>
      <c r="T206" s="10"/>
      <c r="U206" s="10"/>
    </row>
    <row r="207" spans="1:21" x14ac:dyDescent="0.2">
      <c r="A207" s="93"/>
      <c r="B207" s="121"/>
      <c r="C207" s="76" t="s">
        <v>163</v>
      </c>
      <c r="D207" s="34">
        <v>26</v>
      </c>
      <c r="E207" s="14">
        <v>1</v>
      </c>
      <c r="F207" s="14">
        <v>10</v>
      </c>
      <c r="G207" s="14">
        <v>60.3</v>
      </c>
      <c r="H207" s="30">
        <f t="shared" si="42"/>
        <v>71.3</v>
      </c>
      <c r="I207" s="14">
        <v>0.3</v>
      </c>
      <c r="J207" s="14"/>
      <c r="K207" s="30">
        <f t="shared" si="44"/>
        <v>71.599999999999994</v>
      </c>
      <c r="L207" s="14">
        <v>44.5</v>
      </c>
      <c r="M207" s="14">
        <v>22.1</v>
      </c>
      <c r="N207" s="14">
        <v>12</v>
      </c>
      <c r="O207" s="14">
        <f t="shared" si="48"/>
        <v>78.599999999999994</v>
      </c>
      <c r="P207" s="14">
        <f t="shared" si="49"/>
        <v>150.19999999999999</v>
      </c>
      <c r="Q207" s="14">
        <v>4.2</v>
      </c>
      <c r="R207" s="14">
        <f t="shared" si="47"/>
        <v>154.39999999999998</v>
      </c>
      <c r="S207" s="10"/>
      <c r="T207" s="10"/>
      <c r="U207" s="10"/>
    </row>
    <row r="208" spans="1:21" x14ac:dyDescent="0.2">
      <c r="A208" s="93"/>
      <c r="B208" s="121"/>
      <c r="C208" s="76" t="s">
        <v>185</v>
      </c>
      <c r="D208" s="34">
        <v>1</v>
      </c>
      <c r="E208" s="14"/>
      <c r="F208" s="14"/>
      <c r="G208" s="14"/>
      <c r="H208" s="30">
        <f t="shared" si="42"/>
        <v>0</v>
      </c>
      <c r="I208" s="14"/>
      <c r="J208" s="14"/>
      <c r="K208" s="30">
        <f t="shared" si="44"/>
        <v>0</v>
      </c>
      <c r="L208" s="14"/>
      <c r="M208" s="14">
        <v>3.5</v>
      </c>
      <c r="N208" s="14"/>
      <c r="O208" s="14">
        <f t="shared" si="48"/>
        <v>3.5</v>
      </c>
      <c r="P208" s="14">
        <f t="shared" si="49"/>
        <v>3.5</v>
      </c>
      <c r="Q208" s="14"/>
      <c r="R208" s="14">
        <f t="shared" si="47"/>
        <v>3.5</v>
      </c>
      <c r="S208" s="10"/>
      <c r="T208" s="10"/>
      <c r="U208" s="10"/>
    </row>
    <row r="209" spans="1:21" x14ac:dyDescent="0.2">
      <c r="A209" s="93"/>
      <c r="B209" s="121"/>
      <c r="C209" s="76" t="s">
        <v>190</v>
      </c>
      <c r="D209" s="34">
        <v>4</v>
      </c>
      <c r="E209" s="14">
        <v>0.3</v>
      </c>
      <c r="F209" s="14"/>
      <c r="G209" s="14"/>
      <c r="H209" s="30">
        <f t="shared" si="42"/>
        <v>0.3</v>
      </c>
      <c r="I209" s="14"/>
      <c r="J209" s="14"/>
      <c r="K209" s="30">
        <f t="shared" si="44"/>
        <v>0.3</v>
      </c>
      <c r="L209" s="14">
        <v>3.4</v>
      </c>
      <c r="M209" s="14">
        <v>6</v>
      </c>
      <c r="N209" s="14"/>
      <c r="O209" s="14">
        <f t="shared" si="48"/>
        <v>9.4</v>
      </c>
      <c r="P209" s="14">
        <f t="shared" si="49"/>
        <v>9.7000000000000011</v>
      </c>
      <c r="Q209" s="14">
        <v>2</v>
      </c>
      <c r="R209" s="14">
        <f t="shared" si="47"/>
        <v>11.700000000000001</v>
      </c>
      <c r="S209" s="10"/>
      <c r="T209" s="10"/>
      <c r="U209" s="10"/>
    </row>
    <row r="210" spans="1:21" x14ac:dyDescent="0.2">
      <c r="A210" s="93"/>
      <c r="B210" s="121"/>
      <c r="C210" s="78" t="s">
        <v>443</v>
      </c>
      <c r="D210" s="64"/>
      <c r="E210" s="36"/>
      <c r="F210" s="36"/>
      <c r="G210" s="36"/>
      <c r="H210" s="65"/>
      <c r="I210" s="36"/>
      <c r="J210" s="36"/>
      <c r="K210" s="65"/>
      <c r="L210" s="36"/>
      <c r="M210" s="36"/>
      <c r="N210" s="36"/>
      <c r="O210" s="36"/>
      <c r="P210" s="36"/>
      <c r="Q210" s="36"/>
      <c r="R210" s="36"/>
      <c r="S210" s="10"/>
      <c r="T210" s="10"/>
      <c r="U210" s="10"/>
    </row>
    <row r="211" spans="1:21" x14ac:dyDescent="0.2">
      <c r="A211" s="93"/>
      <c r="B211" s="121"/>
      <c r="C211" s="76" t="s">
        <v>169</v>
      </c>
      <c r="D211" s="34">
        <v>1</v>
      </c>
      <c r="E211" s="14"/>
      <c r="F211" s="14"/>
      <c r="G211" s="14"/>
      <c r="H211" s="30">
        <f t="shared" si="42"/>
        <v>0</v>
      </c>
      <c r="I211" s="14"/>
      <c r="J211" s="14"/>
      <c r="K211" s="30">
        <f t="shared" si="44"/>
        <v>0</v>
      </c>
      <c r="L211" s="14"/>
      <c r="M211" s="14">
        <v>0.1</v>
      </c>
      <c r="N211" s="14"/>
      <c r="O211" s="14">
        <f t="shared" si="48"/>
        <v>0.1</v>
      </c>
      <c r="P211" s="14">
        <f t="shared" si="49"/>
        <v>0.1</v>
      </c>
      <c r="Q211" s="14"/>
      <c r="R211" s="14">
        <f t="shared" si="47"/>
        <v>0.1</v>
      </c>
      <c r="S211" s="10"/>
      <c r="T211" s="10"/>
      <c r="U211" s="10"/>
    </row>
    <row r="212" spans="1:21" x14ac:dyDescent="0.2">
      <c r="A212" s="93"/>
      <c r="B212" s="121"/>
      <c r="C212" s="76" t="s">
        <v>165</v>
      </c>
      <c r="D212" s="34">
        <v>3</v>
      </c>
      <c r="E212" s="14"/>
      <c r="F212" s="14"/>
      <c r="G212" s="14"/>
      <c r="H212" s="30">
        <f t="shared" si="42"/>
        <v>0</v>
      </c>
      <c r="I212" s="14"/>
      <c r="J212" s="14"/>
      <c r="K212" s="30">
        <f t="shared" si="44"/>
        <v>0</v>
      </c>
      <c r="L212" s="14">
        <v>2.7</v>
      </c>
      <c r="M212" s="14">
        <v>2.9</v>
      </c>
      <c r="N212" s="14"/>
      <c r="O212" s="14">
        <f t="shared" si="48"/>
        <v>5.6</v>
      </c>
      <c r="P212" s="14">
        <f t="shared" si="49"/>
        <v>5.6</v>
      </c>
      <c r="Q212" s="14"/>
      <c r="R212" s="14">
        <f t="shared" si="47"/>
        <v>5.6</v>
      </c>
      <c r="S212" s="10"/>
      <c r="T212" s="10"/>
      <c r="U212" s="10"/>
    </row>
    <row r="213" spans="1:21" x14ac:dyDescent="0.2">
      <c r="A213" s="93"/>
      <c r="B213" s="121"/>
      <c r="C213" s="76" t="s">
        <v>181</v>
      </c>
      <c r="D213" s="34">
        <v>6</v>
      </c>
      <c r="E213" s="14"/>
      <c r="F213" s="14"/>
      <c r="G213" s="14"/>
      <c r="H213" s="30">
        <f t="shared" si="42"/>
        <v>0</v>
      </c>
      <c r="I213" s="14">
        <v>1</v>
      </c>
      <c r="J213" s="14"/>
      <c r="K213" s="30">
        <f t="shared" si="44"/>
        <v>1</v>
      </c>
      <c r="L213" s="14">
        <v>1.6</v>
      </c>
      <c r="M213" s="14">
        <v>6.3</v>
      </c>
      <c r="N213" s="14">
        <v>2.1</v>
      </c>
      <c r="O213" s="14">
        <f t="shared" si="48"/>
        <v>10</v>
      </c>
      <c r="P213" s="14">
        <f t="shared" si="49"/>
        <v>11</v>
      </c>
      <c r="Q213" s="14"/>
      <c r="R213" s="14">
        <f t="shared" si="47"/>
        <v>11</v>
      </c>
      <c r="S213" s="10"/>
      <c r="T213" s="10"/>
      <c r="U213" s="10"/>
    </row>
    <row r="214" spans="1:21" x14ac:dyDescent="0.2">
      <c r="A214" s="93"/>
      <c r="B214" s="121"/>
      <c r="C214" s="76" t="s">
        <v>171</v>
      </c>
      <c r="D214" s="34">
        <v>18</v>
      </c>
      <c r="E214" s="14">
        <v>2</v>
      </c>
      <c r="F214" s="14">
        <v>4.0999999999999996</v>
      </c>
      <c r="G214" s="14">
        <v>0.1</v>
      </c>
      <c r="H214" s="30">
        <f t="shared" si="42"/>
        <v>6.1999999999999993</v>
      </c>
      <c r="I214" s="14">
        <v>2.8</v>
      </c>
      <c r="J214" s="14"/>
      <c r="K214" s="30">
        <f t="shared" si="44"/>
        <v>9</v>
      </c>
      <c r="L214" s="14">
        <v>20.65</v>
      </c>
      <c r="M214" s="14">
        <v>21.5</v>
      </c>
      <c r="N214" s="14">
        <v>8.6999999999999993</v>
      </c>
      <c r="O214" s="14">
        <f t="shared" si="48"/>
        <v>50.849999999999994</v>
      </c>
      <c r="P214" s="14">
        <f t="shared" si="49"/>
        <v>59.849999999999994</v>
      </c>
      <c r="Q214" s="14">
        <v>5</v>
      </c>
      <c r="R214" s="14">
        <f t="shared" si="47"/>
        <v>64.849999999999994</v>
      </c>
      <c r="S214" s="10"/>
      <c r="T214" s="10"/>
      <c r="U214" s="10"/>
    </row>
    <row r="215" spans="1:21" x14ac:dyDescent="0.2">
      <c r="A215" s="93"/>
      <c r="B215" s="121"/>
      <c r="C215" s="76" t="s">
        <v>187</v>
      </c>
      <c r="D215" s="34">
        <v>33</v>
      </c>
      <c r="E215" s="14"/>
      <c r="F215" s="14">
        <v>73.5</v>
      </c>
      <c r="G215" s="14">
        <v>3</v>
      </c>
      <c r="H215" s="30">
        <f t="shared" si="42"/>
        <v>76.5</v>
      </c>
      <c r="I215" s="14"/>
      <c r="J215" s="14"/>
      <c r="K215" s="30">
        <f t="shared" si="44"/>
        <v>76.5</v>
      </c>
      <c r="L215" s="14">
        <v>1173.0999999999999</v>
      </c>
      <c r="M215" s="14">
        <v>636.79999999999995</v>
      </c>
      <c r="N215" s="14">
        <v>146.19999999999999</v>
      </c>
      <c r="O215" s="14">
        <f t="shared" si="48"/>
        <v>1956.1</v>
      </c>
      <c r="P215" s="14">
        <f t="shared" si="49"/>
        <v>2032.6</v>
      </c>
      <c r="Q215" s="14">
        <v>0.1</v>
      </c>
      <c r="R215" s="14">
        <f t="shared" si="47"/>
        <v>2032.6999999999998</v>
      </c>
      <c r="S215" s="10"/>
      <c r="T215" s="10"/>
      <c r="U215" s="10"/>
    </row>
    <row r="216" spans="1:21" x14ac:dyDescent="0.2">
      <c r="A216" s="93"/>
      <c r="B216" s="121"/>
      <c r="C216" s="76" t="s">
        <v>173</v>
      </c>
      <c r="D216" s="34">
        <v>6</v>
      </c>
      <c r="E216" s="14">
        <v>23</v>
      </c>
      <c r="F216" s="14">
        <v>80</v>
      </c>
      <c r="G216" s="14">
        <v>3.2</v>
      </c>
      <c r="H216" s="30">
        <f t="shared" si="42"/>
        <v>106.2</v>
      </c>
      <c r="I216" s="14">
        <v>10</v>
      </c>
      <c r="J216" s="14"/>
      <c r="K216" s="30">
        <f t="shared" si="44"/>
        <v>116.2</v>
      </c>
      <c r="L216" s="14">
        <v>62.6</v>
      </c>
      <c r="M216" s="14">
        <v>15.5</v>
      </c>
      <c r="N216" s="14">
        <v>10</v>
      </c>
      <c r="O216" s="14">
        <f t="shared" si="48"/>
        <v>88.1</v>
      </c>
      <c r="P216" s="14">
        <f t="shared" si="49"/>
        <v>204.3</v>
      </c>
      <c r="Q216" s="14">
        <v>17.03</v>
      </c>
      <c r="R216" s="14">
        <f t="shared" si="47"/>
        <v>221.33</v>
      </c>
      <c r="S216" s="10"/>
      <c r="T216" s="10"/>
      <c r="U216" s="10"/>
    </row>
    <row r="217" spans="1:21" x14ac:dyDescent="0.2">
      <c r="A217" s="93"/>
      <c r="B217" s="121"/>
      <c r="C217" s="76" t="s">
        <v>191</v>
      </c>
      <c r="D217" s="34">
        <v>8</v>
      </c>
      <c r="E217" s="14"/>
      <c r="F217" s="14"/>
      <c r="G217" s="14"/>
      <c r="H217" s="30">
        <f t="shared" si="42"/>
        <v>0</v>
      </c>
      <c r="I217" s="14"/>
      <c r="J217" s="14"/>
      <c r="K217" s="30">
        <f t="shared" si="44"/>
        <v>0</v>
      </c>
      <c r="L217" s="14">
        <v>5.2</v>
      </c>
      <c r="M217" s="14">
        <v>1.5</v>
      </c>
      <c r="N217" s="14">
        <v>0.85</v>
      </c>
      <c r="O217" s="14">
        <f t="shared" si="48"/>
        <v>7.55</v>
      </c>
      <c r="P217" s="14">
        <f t="shared" si="49"/>
        <v>7.55</v>
      </c>
      <c r="Q217" s="14">
        <v>0.63</v>
      </c>
      <c r="R217" s="14">
        <f t="shared" si="47"/>
        <v>8.18</v>
      </c>
      <c r="S217" s="10"/>
      <c r="T217" s="10"/>
      <c r="U217" s="10"/>
    </row>
    <row r="218" spans="1:21" x14ac:dyDescent="0.2">
      <c r="A218" s="93"/>
      <c r="B218" s="121"/>
      <c r="C218" s="76" t="s">
        <v>182</v>
      </c>
      <c r="D218" s="34">
        <v>1</v>
      </c>
      <c r="E218" s="14"/>
      <c r="F218" s="14"/>
      <c r="G218" s="14"/>
      <c r="H218" s="30">
        <f t="shared" si="42"/>
        <v>0</v>
      </c>
      <c r="I218" s="14"/>
      <c r="J218" s="14"/>
      <c r="K218" s="30">
        <f t="shared" si="44"/>
        <v>0</v>
      </c>
      <c r="L218" s="14"/>
      <c r="M218" s="14">
        <v>1.8</v>
      </c>
      <c r="N218" s="14"/>
      <c r="O218" s="14">
        <f t="shared" si="48"/>
        <v>1.8</v>
      </c>
      <c r="P218" s="14">
        <f t="shared" si="49"/>
        <v>1.8</v>
      </c>
      <c r="Q218" s="14"/>
      <c r="R218" s="14">
        <f t="shared" si="47"/>
        <v>1.8</v>
      </c>
      <c r="S218" s="10"/>
      <c r="T218" s="10"/>
      <c r="U218" s="10"/>
    </row>
    <row r="219" spans="1:21" x14ac:dyDescent="0.2">
      <c r="A219" s="93"/>
      <c r="B219" s="121"/>
      <c r="C219" s="76" t="s">
        <v>166</v>
      </c>
      <c r="D219" s="34">
        <v>0</v>
      </c>
      <c r="E219" s="14"/>
      <c r="F219" s="14"/>
      <c r="G219" s="14"/>
      <c r="H219" s="30">
        <f t="shared" si="42"/>
        <v>0</v>
      </c>
      <c r="I219" s="14"/>
      <c r="J219" s="14"/>
      <c r="K219" s="30">
        <f t="shared" si="44"/>
        <v>0</v>
      </c>
      <c r="L219" s="14"/>
      <c r="M219" s="14"/>
      <c r="N219" s="14"/>
      <c r="O219" s="14">
        <f t="shared" si="48"/>
        <v>0</v>
      </c>
      <c r="P219" s="14">
        <f t="shared" si="49"/>
        <v>0</v>
      </c>
      <c r="Q219" s="14"/>
      <c r="R219" s="14">
        <f t="shared" si="47"/>
        <v>0</v>
      </c>
      <c r="S219" s="10"/>
      <c r="T219" s="10"/>
      <c r="U219" s="10"/>
    </row>
    <row r="220" spans="1:21" x14ac:dyDescent="0.2">
      <c r="A220" s="93"/>
      <c r="B220" s="121"/>
      <c r="C220" s="76" t="s">
        <v>177</v>
      </c>
      <c r="D220" s="34">
        <v>2</v>
      </c>
      <c r="E220" s="14"/>
      <c r="F220" s="14"/>
      <c r="G220" s="14"/>
      <c r="H220" s="30">
        <f t="shared" si="42"/>
        <v>0</v>
      </c>
      <c r="I220" s="14"/>
      <c r="J220" s="14"/>
      <c r="K220" s="30">
        <f t="shared" si="44"/>
        <v>0</v>
      </c>
      <c r="L220" s="14">
        <v>12.7</v>
      </c>
      <c r="M220" s="14">
        <v>3.8</v>
      </c>
      <c r="N220" s="14"/>
      <c r="O220" s="14">
        <f t="shared" si="48"/>
        <v>16.5</v>
      </c>
      <c r="P220" s="14">
        <f t="shared" si="49"/>
        <v>16.5</v>
      </c>
      <c r="Q220" s="14"/>
      <c r="R220" s="14">
        <f t="shared" si="47"/>
        <v>16.5</v>
      </c>
      <c r="S220" s="10"/>
      <c r="T220" s="10"/>
      <c r="U220" s="10"/>
    </row>
    <row r="221" spans="1:21" x14ac:dyDescent="0.2">
      <c r="A221" s="93"/>
      <c r="B221" s="121"/>
      <c r="C221" s="76" t="s">
        <v>304</v>
      </c>
      <c r="D221" s="34">
        <v>1</v>
      </c>
      <c r="E221" s="14"/>
      <c r="F221" s="14"/>
      <c r="G221" s="14"/>
      <c r="H221" s="30">
        <f>SUM(E221:G221)</f>
        <v>0</v>
      </c>
      <c r="I221" s="14"/>
      <c r="J221" s="14"/>
      <c r="K221" s="30">
        <f>+SUM(H221:J221)</f>
        <v>0</v>
      </c>
      <c r="L221" s="14">
        <v>1.5</v>
      </c>
      <c r="M221" s="14">
        <v>0.5</v>
      </c>
      <c r="N221" s="14"/>
      <c r="O221" s="14">
        <f>+SUM(L221:N221)</f>
        <v>2</v>
      </c>
      <c r="P221" s="14">
        <f>+SUM(K221+O221)</f>
        <v>2</v>
      </c>
      <c r="Q221" s="14"/>
      <c r="R221" s="14">
        <f t="shared" si="47"/>
        <v>2</v>
      </c>
      <c r="S221" s="10"/>
      <c r="T221" s="10"/>
      <c r="U221" s="10"/>
    </row>
    <row r="222" spans="1:21" x14ac:dyDescent="0.2">
      <c r="A222" s="94"/>
      <c r="B222" s="122"/>
      <c r="C222" s="88" t="s">
        <v>179</v>
      </c>
      <c r="D222" s="89"/>
      <c r="E222" s="90"/>
      <c r="F222" s="90"/>
      <c r="G222" s="90"/>
      <c r="H222" s="91"/>
      <c r="I222" s="90"/>
      <c r="J222" s="90"/>
      <c r="K222" s="91"/>
      <c r="L222" s="90"/>
      <c r="M222" s="90"/>
      <c r="N222" s="90"/>
      <c r="O222" s="90"/>
      <c r="P222" s="90"/>
      <c r="Q222" s="90"/>
      <c r="R222" s="90"/>
      <c r="S222" s="10"/>
      <c r="T222" s="10"/>
      <c r="U222" s="10"/>
    </row>
    <row r="223" spans="1:21" ht="15" x14ac:dyDescent="0.25">
      <c r="A223" s="230" t="s">
        <v>0</v>
      </c>
      <c r="B223" s="231"/>
      <c r="C223" s="232" t="s">
        <v>0</v>
      </c>
      <c r="D223" s="53">
        <f t="shared" ref="D223:R223" si="50">+SUM(D191:D222)</f>
        <v>520</v>
      </c>
      <c r="E223" s="54">
        <f>SUM(E191:E222)</f>
        <v>745.38999999999976</v>
      </c>
      <c r="F223" s="54">
        <f>SUM(F191:F222)</f>
        <v>229.26</v>
      </c>
      <c r="G223" s="54">
        <f>SUM(G191:G222)</f>
        <v>204.10999999999999</v>
      </c>
      <c r="H223" s="54">
        <f>SUM(H191:H222)</f>
        <v>1178.76</v>
      </c>
      <c r="I223" s="54">
        <f t="shared" si="50"/>
        <v>91.58</v>
      </c>
      <c r="J223" s="54">
        <f t="shared" si="50"/>
        <v>0</v>
      </c>
      <c r="K223" s="54">
        <f t="shared" si="50"/>
        <v>1270.3399999999999</v>
      </c>
      <c r="L223" s="54">
        <f t="shared" si="50"/>
        <v>1644.57</v>
      </c>
      <c r="M223" s="54">
        <f t="shared" si="50"/>
        <v>1165.0899999999999</v>
      </c>
      <c r="N223" s="54">
        <f t="shared" si="50"/>
        <v>1396.1499999999996</v>
      </c>
      <c r="O223" s="54">
        <f t="shared" si="50"/>
        <v>4205.8100000000004</v>
      </c>
      <c r="P223" s="54">
        <f t="shared" si="50"/>
        <v>5476.15</v>
      </c>
      <c r="Q223" s="54">
        <f t="shared" si="50"/>
        <v>765.38</v>
      </c>
      <c r="R223" s="55">
        <f t="shared" si="50"/>
        <v>6241.53</v>
      </c>
      <c r="S223" s="10"/>
      <c r="T223" s="10"/>
      <c r="U223" s="10"/>
    </row>
    <row r="224" spans="1:21" x14ac:dyDescent="0.2">
      <c r="A224" s="93" t="s">
        <v>406</v>
      </c>
      <c r="B224" s="120" t="s">
        <v>219</v>
      </c>
      <c r="C224" s="73" t="s">
        <v>219</v>
      </c>
      <c r="D224" s="74">
        <v>70</v>
      </c>
      <c r="E224" s="39">
        <v>1</v>
      </c>
      <c r="F224" s="39">
        <v>4</v>
      </c>
      <c r="G224" s="39"/>
      <c r="H224" s="48">
        <f t="shared" si="42"/>
        <v>5</v>
      </c>
      <c r="I224" s="39">
        <v>3.4</v>
      </c>
      <c r="J224" s="39">
        <v>1.4</v>
      </c>
      <c r="K224" s="48">
        <f t="shared" ref="K224:K262" si="51">+SUM(H224:J224)</f>
        <v>9.8000000000000007</v>
      </c>
      <c r="L224" s="39">
        <v>79.45</v>
      </c>
      <c r="M224" s="39">
        <v>117.1</v>
      </c>
      <c r="N224" s="39">
        <v>16.149999999999999</v>
      </c>
      <c r="O224" s="39">
        <f>+SUM(L224:N224)</f>
        <v>212.70000000000002</v>
      </c>
      <c r="P224" s="39">
        <f>+SUM(K224+O224)</f>
        <v>222.50000000000003</v>
      </c>
      <c r="Q224" s="39">
        <v>9.9499999999999993</v>
      </c>
      <c r="R224" s="39">
        <f t="shared" ref="R224:R264" si="52">+SUM(P224:Q224)</f>
        <v>232.45000000000002</v>
      </c>
      <c r="S224" s="10"/>
      <c r="T224" s="10"/>
      <c r="U224" s="10"/>
    </row>
    <row r="225" spans="1:21" x14ac:dyDescent="0.2">
      <c r="A225" s="93"/>
      <c r="B225" s="121"/>
      <c r="C225" s="76" t="s">
        <v>205</v>
      </c>
      <c r="D225" s="77">
        <v>16</v>
      </c>
      <c r="E225" s="14">
        <v>38.6</v>
      </c>
      <c r="F225" s="14">
        <v>0.5</v>
      </c>
      <c r="G225" s="14"/>
      <c r="H225" s="30">
        <f t="shared" si="42"/>
        <v>39.1</v>
      </c>
      <c r="I225" s="14"/>
      <c r="J225" s="14"/>
      <c r="K225" s="30">
        <f t="shared" si="51"/>
        <v>39.1</v>
      </c>
      <c r="L225" s="14">
        <v>29</v>
      </c>
      <c r="M225" s="14">
        <v>27.6</v>
      </c>
      <c r="N225" s="14">
        <v>3.5</v>
      </c>
      <c r="O225" s="14">
        <f>+SUM(L225:N225)</f>
        <v>60.1</v>
      </c>
      <c r="P225" s="14">
        <f>+SUM(K225+O225)</f>
        <v>99.2</v>
      </c>
      <c r="Q225" s="14">
        <v>1</v>
      </c>
      <c r="R225" s="14">
        <f t="shared" si="52"/>
        <v>100.2</v>
      </c>
      <c r="S225" s="10"/>
      <c r="T225" s="10"/>
      <c r="U225" s="10"/>
    </row>
    <row r="226" spans="1:21" x14ac:dyDescent="0.2">
      <c r="A226" s="93"/>
      <c r="B226" s="121"/>
      <c r="C226" s="76" t="s">
        <v>275</v>
      </c>
      <c r="D226" s="77">
        <v>0</v>
      </c>
      <c r="E226" s="14"/>
      <c r="F226" s="14"/>
      <c r="G226" s="14"/>
      <c r="H226" s="30">
        <f t="shared" si="42"/>
        <v>0</v>
      </c>
      <c r="I226" s="14"/>
      <c r="J226" s="14"/>
      <c r="K226" s="30">
        <f t="shared" si="51"/>
        <v>0</v>
      </c>
      <c r="L226" s="14"/>
      <c r="M226" s="14"/>
      <c r="N226" s="14"/>
      <c r="O226" s="14">
        <f t="shared" ref="O226:O234" si="53">+SUM(L226:N226)</f>
        <v>0</v>
      </c>
      <c r="P226" s="14">
        <f t="shared" ref="P226:P234" si="54">+SUM(K226+O226)</f>
        <v>0</v>
      </c>
      <c r="Q226" s="14"/>
      <c r="R226" s="14">
        <f t="shared" si="52"/>
        <v>0</v>
      </c>
      <c r="S226" s="10"/>
      <c r="T226" s="10"/>
      <c r="U226" s="10"/>
    </row>
    <row r="227" spans="1:21" x14ac:dyDescent="0.2">
      <c r="A227" s="93"/>
      <c r="B227" s="121"/>
      <c r="C227" s="76" t="s">
        <v>202</v>
      </c>
      <c r="D227" s="77">
        <v>3</v>
      </c>
      <c r="E227" s="14"/>
      <c r="F227" s="14"/>
      <c r="G227" s="14"/>
      <c r="H227" s="30">
        <f t="shared" si="42"/>
        <v>0</v>
      </c>
      <c r="I227" s="14"/>
      <c r="J227" s="14"/>
      <c r="K227" s="30">
        <f t="shared" si="51"/>
        <v>0</v>
      </c>
      <c r="L227" s="14"/>
      <c r="M227" s="14">
        <v>11.7</v>
      </c>
      <c r="N227" s="14">
        <v>0.3</v>
      </c>
      <c r="O227" s="14">
        <f t="shared" si="53"/>
        <v>12</v>
      </c>
      <c r="P227" s="14">
        <f t="shared" si="54"/>
        <v>12</v>
      </c>
      <c r="Q227" s="14"/>
      <c r="R227" s="14">
        <f t="shared" si="52"/>
        <v>12</v>
      </c>
      <c r="S227" s="10"/>
      <c r="T227" s="10"/>
      <c r="U227" s="10"/>
    </row>
    <row r="228" spans="1:21" x14ac:dyDescent="0.2">
      <c r="A228" s="93"/>
      <c r="B228" s="121"/>
      <c r="C228" s="76" t="s">
        <v>195</v>
      </c>
      <c r="D228" s="77">
        <v>6</v>
      </c>
      <c r="E228" s="14"/>
      <c r="F228" s="14"/>
      <c r="G228" s="14"/>
      <c r="H228" s="30">
        <f t="shared" si="42"/>
        <v>0</v>
      </c>
      <c r="I228" s="14"/>
      <c r="J228" s="14">
        <v>0.2</v>
      </c>
      <c r="K228" s="30">
        <f t="shared" si="51"/>
        <v>0.2</v>
      </c>
      <c r="L228" s="14">
        <v>0.5</v>
      </c>
      <c r="M228" s="14">
        <v>6.2</v>
      </c>
      <c r="N228" s="14">
        <v>1.5</v>
      </c>
      <c r="O228" s="14">
        <f t="shared" si="53"/>
        <v>8.1999999999999993</v>
      </c>
      <c r="P228" s="14">
        <f t="shared" si="54"/>
        <v>8.3999999999999986</v>
      </c>
      <c r="Q228" s="14"/>
      <c r="R228" s="14">
        <f t="shared" si="52"/>
        <v>8.3999999999999986</v>
      </c>
      <c r="S228" s="10"/>
      <c r="T228" s="10"/>
      <c r="U228" s="10"/>
    </row>
    <row r="229" spans="1:21" x14ac:dyDescent="0.2">
      <c r="A229" s="93"/>
      <c r="B229" s="121"/>
      <c r="C229" s="76" t="s">
        <v>204</v>
      </c>
      <c r="D229" s="77">
        <v>3</v>
      </c>
      <c r="E229" s="14"/>
      <c r="F229" s="14">
        <v>50</v>
      </c>
      <c r="G229" s="14"/>
      <c r="H229" s="30">
        <f t="shared" si="42"/>
        <v>50</v>
      </c>
      <c r="I229" s="14"/>
      <c r="J229" s="14"/>
      <c r="K229" s="30">
        <f t="shared" si="51"/>
        <v>50</v>
      </c>
      <c r="L229" s="14"/>
      <c r="M229" s="14">
        <v>0.1</v>
      </c>
      <c r="N229" s="14">
        <v>1.8</v>
      </c>
      <c r="O229" s="14">
        <f t="shared" si="53"/>
        <v>1.9000000000000001</v>
      </c>
      <c r="P229" s="14">
        <f t="shared" si="54"/>
        <v>51.9</v>
      </c>
      <c r="Q229" s="14"/>
      <c r="R229" s="14">
        <f t="shared" si="52"/>
        <v>51.9</v>
      </c>
      <c r="S229" s="10"/>
      <c r="T229" s="10"/>
      <c r="U229" s="10"/>
    </row>
    <row r="230" spans="1:21" x14ac:dyDescent="0.2">
      <c r="A230" s="93"/>
      <c r="B230" s="121"/>
      <c r="C230" s="76" t="s">
        <v>277</v>
      </c>
      <c r="D230" s="77">
        <v>3</v>
      </c>
      <c r="E230" s="14"/>
      <c r="F230" s="14"/>
      <c r="G230" s="14"/>
      <c r="H230" s="30">
        <f t="shared" si="42"/>
        <v>0</v>
      </c>
      <c r="I230" s="14"/>
      <c r="J230" s="14"/>
      <c r="K230" s="30">
        <f t="shared" si="51"/>
        <v>0</v>
      </c>
      <c r="L230" s="14">
        <v>7.5</v>
      </c>
      <c r="M230" s="14"/>
      <c r="N230" s="14"/>
      <c r="O230" s="14">
        <f t="shared" si="53"/>
        <v>7.5</v>
      </c>
      <c r="P230" s="14">
        <f t="shared" si="54"/>
        <v>7.5</v>
      </c>
      <c r="Q230" s="14"/>
      <c r="R230" s="14">
        <f t="shared" si="52"/>
        <v>7.5</v>
      </c>
      <c r="S230" s="10"/>
      <c r="T230" s="10"/>
      <c r="U230" s="10"/>
    </row>
    <row r="231" spans="1:21" x14ac:dyDescent="0.2">
      <c r="A231" s="93"/>
      <c r="B231" s="124"/>
      <c r="C231" s="76" t="s">
        <v>208</v>
      </c>
      <c r="D231" s="77">
        <v>4</v>
      </c>
      <c r="E231" s="14"/>
      <c r="F231" s="14">
        <v>7.5</v>
      </c>
      <c r="G231" s="14"/>
      <c r="H231" s="30">
        <f t="shared" si="42"/>
        <v>7.5</v>
      </c>
      <c r="I231" s="14"/>
      <c r="J231" s="14"/>
      <c r="K231" s="30">
        <f t="shared" si="51"/>
        <v>7.5</v>
      </c>
      <c r="L231" s="14">
        <v>5</v>
      </c>
      <c r="M231" s="14">
        <v>16</v>
      </c>
      <c r="N231" s="14">
        <v>6.5</v>
      </c>
      <c r="O231" s="14">
        <f t="shared" si="53"/>
        <v>27.5</v>
      </c>
      <c r="P231" s="14">
        <f t="shared" si="54"/>
        <v>35</v>
      </c>
      <c r="Q231" s="14">
        <v>1.5</v>
      </c>
      <c r="R231" s="14">
        <f t="shared" si="52"/>
        <v>36.5</v>
      </c>
      <c r="S231" s="10"/>
      <c r="T231" s="10"/>
      <c r="U231" s="10"/>
    </row>
    <row r="232" spans="1:21" x14ac:dyDescent="0.2">
      <c r="A232" s="93"/>
      <c r="B232" s="121" t="s">
        <v>431</v>
      </c>
      <c r="C232" s="76" t="s">
        <v>200</v>
      </c>
      <c r="D232" s="77">
        <v>30</v>
      </c>
      <c r="E232" s="14">
        <v>17.100000000000001</v>
      </c>
      <c r="F232" s="14">
        <v>0.5</v>
      </c>
      <c r="G232" s="14">
        <v>2.75</v>
      </c>
      <c r="H232" s="30">
        <f t="shared" si="42"/>
        <v>20.350000000000001</v>
      </c>
      <c r="I232" s="14">
        <v>4.5</v>
      </c>
      <c r="J232" s="14">
        <v>0.5</v>
      </c>
      <c r="K232" s="30">
        <f t="shared" si="51"/>
        <v>25.35</v>
      </c>
      <c r="L232" s="14">
        <v>18.25</v>
      </c>
      <c r="M232" s="14">
        <v>61.9</v>
      </c>
      <c r="N232" s="14">
        <v>58.75</v>
      </c>
      <c r="O232" s="14">
        <f t="shared" si="53"/>
        <v>138.9</v>
      </c>
      <c r="P232" s="14">
        <f t="shared" si="54"/>
        <v>164.25</v>
      </c>
      <c r="Q232" s="14">
        <f>0.25+31.02</f>
        <v>31.27</v>
      </c>
      <c r="R232" s="14">
        <f t="shared" si="52"/>
        <v>195.52</v>
      </c>
      <c r="S232" s="10"/>
      <c r="T232" s="10"/>
      <c r="U232" s="10"/>
    </row>
    <row r="233" spans="1:21" x14ac:dyDescent="0.2">
      <c r="A233" s="93"/>
      <c r="B233" s="121"/>
      <c r="C233" s="76" t="s">
        <v>305</v>
      </c>
      <c r="D233" s="77">
        <v>1</v>
      </c>
      <c r="E233" s="14"/>
      <c r="F233" s="14"/>
      <c r="G233" s="14"/>
      <c r="H233" s="30">
        <f t="shared" si="42"/>
        <v>0</v>
      </c>
      <c r="I233" s="14"/>
      <c r="J233" s="14"/>
      <c r="K233" s="30">
        <f t="shared" si="51"/>
        <v>0</v>
      </c>
      <c r="L233" s="14">
        <v>15</v>
      </c>
      <c r="M233" s="14">
        <v>10</v>
      </c>
      <c r="N233" s="14">
        <v>5</v>
      </c>
      <c r="O233" s="14">
        <f t="shared" si="53"/>
        <v>30</v>
      </c>
      <c r="P233" s="14">
        <f t="shared" si="54"/>
        <v>30</v>
      </c>
      <c r="Q233" s="14"/>
      <c r="R233" s="14">
        <f t="shared" si="52"/>
        <v>30</v>
      </c>
      <c r="S233" s="10"/>
      <c r="T233" s="10"/>
      <c r="U233" s="10"/>
    </row>
    <row r="234" spans="1:21" x14ac:dyDescent="0.2">
      <c r="A234" s="93"/>
      <c r="B234" s="121"/>
      <c r="C234" s="76" t="s">
        <v>215</v>
      </c>
      <c r="D234" s="77">
        <v>0</v>
      </c>
      <c r="E234" s="14"/>
      <c r="F234" s="14"/>
      <c r="G234" s="14"/>
      <c r="H234" s="30">
        <f t="shared" si="42"/>
        <v>0</v>
      </c>
      <c r="I234" s="14"/>
      <c r="J234" s="14"/>
      <c r="K234" s="30">
        <f t="shared" si="51"/>
        <v>0</v>
      </c>
      <c r="L234" s="14"/>
      <c r="M234" s="14"/>
      <c r="N234" s="14"/>
      <c r="O234" s="14">
        <f t="shared" si="53"/>
        <v>0</v>
      </c>
      <c r="P234" s="14">
        <f t="shared" si="54"/>
        <v>0</v>
      </c>
      <c r="Q234" s="14"/>
      <c r="R234" s="14">
        <f t="shared" si="52"/>
        <v>0</v>
      </c>
      <c r="S234" s="10"/>
      <c r="T234" s="10"/>
      <c r="U234" s="10"/>
    </row>
    <row r="235" spans="1:21" x14ac:dyDescent="0.2">
      <c r="A235" s="93"/>
      <c r="B235" s="121"/>
      <c r="C235" s="82" t="s">
        <v>201</v>
      </c>
      <c r="D235" s="83">
        <v>0</v>
      </c>
      <c r="E235" s="17"/>
      <c r="F235" s="17"/>
      <c r="G235" s="17"/>
      <c r="H235" s="32">
        <f t="shared" si="42"/>
        <v>0</v>
      </c>
      <c r="I235" s="17"/>
      <c r="J235" s="17"/>
      <c r="K235" s="32">
        <f t="shared" si="51"/>
        <v>0</v>
      </c>
      <c r="L235" s="17"/>
      <c r="M235" s="17"/>
      <c r="N235" s="17"/>
      <c r="O235" s="17">
        <f>+SUM(L235:N235)</f>
        <v>0</v>
      </c>
      <c r="P235" s="17">
        <f>+SUM(K235+O235)</f>
        <v>0</v>
      </c>
      <c r="Q235" s="17"/>
      <c r="R235" s="17">
        <f t="shared" si="52"/>
        <v>0</v>
      </c>
      <c r="S235" s="10"/>
      <c r="T235" s="10"/>
      <c r="U235" s="10"/>
    </row>
    <row r="236" spans="1:21" ht="15" x14ac:dyDescent="0.25">
      <c r="A236" s="230" t="s">
        <v>0</v>
      </c>
      <c r="B236" s="231"/>
      <c r="C236" s="232" t="s">
        <v>0</v>
      </c>
      <c r="D236" s="53">
        <f t="shared" ref="D236:R236" si="55">SUM(D224:D235)</f>
        <v>136</v>
      </c>
      <c r="E236" s="54">
        <f t="shared" si="55"/>
        <v>56.7</v>
      </c>
      <c r="F236" s="54">
        <f t="shared" si="55"/>
        <v>62.5</v>
      </c>
      <c r="G236" s="54">
        <f t="shared" si="55"/>
        <v>2.75</v>
      </c>
      <c r="H236" s="54">
        <f t="shared" si="55"/>
        <v>121.94999999999999</v>
      </c>
      <c r="I236" s="54">
        <f t="shared" si="55"/>
        <v>7.9</v>
      </c>
      <c r="J236" s="54">
        <f t="shared" si="55"/>
        <v>2.0999999999999996</v>
      </c>
      <c r="K236" s="54">
        <f t="shared" si="55"/>
        <v>131.95000000000002</v>
      </c>
      <c r="L236" s="54">
        <f t="shared" si="55"/>
        <v>154.69999999999999</v>
      </c>
      <c r="M236" s="54">
        <f t="shared" si="55"/>
        <v>250.59999999999997</v>
      </c>
      <c r="N236" s="54">
        <f t="shared" si="55"/>
        <v>93.5</v>
      </c>
      <c r="O236" s="54">
        <f t="shared" si="55"/>
        <v>498.79999999999995</v>
      </c>
      <c r="P236" s="54">
        <f t="shared" si="55"/>
        <v>630.75</v>
      </c>
      <c r="Q236" s="54">
        <f t="shared" si="55"/>
        <v>43.72</v>
      </c>
      <c r="R236" s="55">
        <f t="shared" si="55"/>
        <v>674.47</v>
      </c>
      <c r="S236" s="10"/>
      <c r="T236" s="10"/>
      <c r="U236" s="10"/>
    </row>
    <row r="237" spans="1:21" x14ac:dyDescent="0.2">
      <c r="A237" s="93" t="s">
        <v>9</v>
      </c>
      <c r="B237" s="120" t="s">
        <v>207</v>
      </c>
      <c r="C237" s="73" t="s">
        <v>207</v>
      </c>
      <c r="D237" s="74">
        <v>10</v>
      </c>
      <c r="E237" s="39">
        <v>35.5</v>
      </c>
      <c r="F237" s="39">
        <v>0.5</v>
      </c>
      <c r="G237" s="39"/>
      <c r="H237" s="48">
        <f t="shared" si="42"/>
        <v>36</v>
      </c>
      <c r="I237" s="39"/>
      <c r="J237" s="39"/>
      <c r="K237" s="48">
        <f t="shared" si="51"/>
        <v>36</v>
      </c>
      <c r="L237" s="39">
        <v>4.5</v>
      </c>
      <c r="M237" s="39">
        <v>34.5</v>
      </c>
      <c r="N237" s="39">
        <v>46.5</v>
      </c>
      <c r="O237" s="39">
        <f>+SUM(L237:N237)</f>
        <v>85.5</v>
      </c>
      <c r="P237" s="39">
        <f>+SUM(K237+O237)</f>
        <v>121.5</v>
      </c>
      <c r="Q237" s="39">
        <f>51+29.5</f>
        <v>80.5</v>
      </c>
      <c r="R237" s="39">
        <f t="shared" si="52"/>
        <v>202</v>
      </c>
      <c r="S237" s="10"/>
      <c r="T237" s="10"/>
      <c r="U237" s="10"/>
    </row>
    <row r="238" spans="1:21" x14ac:dyDescent="0.2">
      <c r="A238" s="93"/>
      <c r="B238" s="121"/>
      <c r="C238" s="76" t="s">
        <v>218</v>
      </c>
      <c r="D238" s="77">
        <v>10</v>
      </c>
      <c r="E238" s="14">
        <v>2</v>
      </c>
      <c r="F238" s="14">
        <v>1</v>
      </c>
      <c r="G238" s="14"/>
      <c r="H238" s="30">
        <f t="shared" si="42"/>
        <v>3</v>
      </c>
      <c r="I238" s="14"/>
      <c r="J238" s="14"/>
      <c r="K238" s="30">
        <f t="shared" si="51"/>
        <v>3</v>
      </c>
      <c r="L238" s="14">
        <v>19.25</v>
      </c>
      <c r="M238" s="14">
        <v>10.75</v>
      </c>
      <c r="N238" s="14">
        <v>11</v>
      </c>
      <c r="O238" s="14">
        <f>+SUM(L238:N238)</f>
        <v>41</v>
      </c>
      <c r="P238" s="14">
        <f>+SUM(K238+O238)</f>
        <v>44</v>
      </c>
      <c r="Q238" s="14">
        <v>37.5</v>
      </c>
      <c r="R238" s="14">
        <f t="shared" si="52"/>
        <v>81.5</v>
      </c>
      <c r="S238" s="10"/>
      <c r="T238" s="10"/>
      <c r="U238" s="10"/>
    </row>
    <row r="239" spans="1:21" x14ac:dyDescent="0.2">
      <c r="A239" s="93"/>
      <c r="B239" s="121"/>
      <c r="C239" s="76" t="s">
        <v>214</v>
      </c>
      <c r="D239" s="77">
        <v>0</v>
      </c>
      <c r="E239" s="14"/>
      <c r="F239" s="14"/>
      <c r="G239" s="14"/>
      <c r="H239" s="30">
        <f t="shared" si="42"/>
        <v>0</v>
      </c>
      <c r="I239" s="14"/>
      <c r="J239" s="14"/>
      <c r="K239" s="30">
        <f t="shared" si="51"/>
        <v>0</v>
      </c>
      <c r="L239" s="14"/>
      <c r="M239" s="14"/>
      <c r="N239" s="14"/>
      <c r="O239" s="14">
        <f t="shared" ref="O239:O263" si="56">+SUM(L239:N239)</f>
        <v>0</v>
      </c>
      <c r="P239" s="14">
        <f t="shared" ref="P239:P263" si="57">+SUM(K239+O239)</f>
        <v>0</v>
      </c>
      <c r="Q239" s="14"/>
      <c r="R239" s="14">
        <f t="shared" si="52"/>
        <v>0</v>
      </c>
      <c r="S239" s="10"/>
      <c r="T239" s="10"/>
      <c r="U239" s="10"/>
    </row>
    <row r="240" spans="1:21" x14ac:dyDescent="0.2">
      <c r="A240" s="93"/>
      <c r="B240" s="121"/>
      <c r="C240" s="76" t="s">
        <v>211</v>
      </c>
      <c r="D240" s="77">
        <v>10</v>
      </c>
      <c r="E240" s="14"/>
      <c r="F240" s="14"/>
      <c r="G240" s="14">
        <v>0.75</v>
      </c>
      <c r="H240" s="30">
        <f t="shared" si="42"/>
        <v>0.75</v>
      </c>
      <c r="I240" s="14"/>
      <c r="J240" s="14"/>
      <c r="K240" s="30">
        <f t="shared" si="51"/>
        <v>0.75</v>
      </c>
      <c r="L240" s="14">
        <v>40.5</v>
      </c>
      <c r="M240" s="14">
        <v>32.799999999999997</v>
      </c>
      <c r="N240" s="14"/>
      <c r="O240" s="14">
        <f t="shared" si="56"/>
        <v>73.3</v>
      </c>
      <c r="P240" s="14">
        <f t="shared" si="57"/>
        <v>74.05</v>
      </c>
      <c r="Q240" s="14">
        <v>10</v>
      </c>
      <c r="R240" s="14">
        <f t="shared" si="52"/>
        <v>84.05</v>
      </c>
      <c r="S240" s="10"/>
      <c r="T240" s="10"/>
      <c r="U240" s="10"/>
    </row>
    <row r="241" spans="1:21" x14ac:dyDescent="0.2">
      <c r="A241" s="93"/>
      <c r="B241" s="121"/>
      <c r="C241" s="76" t="s">
        <v>325</v>
      </c>
      <c r="D241" s="77">
        <v>2</v>
      </c>
      <c r="E241" s="14"/>
      <c r="F241" s="14"/>
      <c r="G241" s="14"/>
      <c r="H241" s="30">
        <f t="shared" si="42"/>
        <v>0</v>
      </c>
      <c r="I241" s="14"/>
      <c r="J241" s="14"/>
      <c r="K241" s="30">
        <f t="shared" si="51"/>
        <v>0</v>
      </c>
      <c r="L241" s="14">
        <v>6.5</v>
      </c>
      <c r="M241" s="14">
        <v>3</v>
      </c>
      <c r="N241" s="14"/>
      <c r="O241" s="14">
        <f t="shared" si="56"/>
        <v>9.5</v>
      </c>
      <c r="P241" s="14">
        <f t="shared" si="57"/>
        <v>9.5</v>
      </c>
      <c r="Q241" s="14"/>
      <c r="R241" s="14">
        <f t="shared" si="52"/>
        <v>9.5</v>
      </c>
      <c r="S241" s="10"/>
      <c r="T241" s="10"/>
      <c r="U241" s="10"/>
    </row>
    <row r="242" spans="1:21" x14ac:dyDescent="0.2">
      <c r="A242" s="93"/>
      <c r="B242" s="121"/>
      <c r="C242" s="76" t="s">
        <v>216</v>
      </c>
      <c r="D242" s="77">
        <v>19</v>
      </c>
      <c r="E242" s="14"/>
      <c r="F242" s="14"/>
      <c r="G242" s="14"/>
      <c r="H242" s="30">
        <f t="shared" si="42"/>
        <v>0</v>
      </c>
      <c r="I242" s="14"/>
      <c r="J242" s="14"/>
      <c r="K242" s="30">
        <f t="shared" si="51"/>
        <v>0</v>
      </c>
      <c r="L242" s="14">
        <v>79.8</v>
      </c>
      <c r="M242" s="14">
        <v>3</v>
      </c>
      <c r="N242" s="14"/>
      <c r="O242" s="14">
        <f t="shared" si="56"/>
        <v>82.8</v>
      </c>
      <c r="P242" s="14">
        <f t="shared" si="57"/>
        <v>82.8</v>
      </c>
      <c r="Q242" s="14"/>
      <c r="R242" s="14">
        <f t="shared" si="52"/>
        <v>82.8</v>
      </c>
      <c r="S242" s="10"/>
      <c r="T242" s="10"/>
      <c r="U242" s="10"/>
    </row>
    <row r="243" spans="1:21" x14ac:dyDescent="0.2">
      <c r="A243" s="93"/>
      <c r="B243" s="121"/>
      <c r="C243" s="76" t="s">
        <v>213</v>
      </c>
      <c r="D243" s="77">
        <v>3</v>
      </c>
      <c r="E243" s="14"/>
      <c r="F243" s="14"/>
      <c r="G243" s="14"/>
      <c r="H243" s="30">
        <f t="shared" si="42"/>
        <v>0</v>
      </c>
      <c r="I243" s="14"/>
      <c r="J243" s="14"/>
      <c r="K243" s="30">
        <f t="shared" si="51"/>
        <v>0</v>
      </c>
      <c r="L243" s="14">
        <v>21</v>
      </c>
      <c r="M243" s="14">
        <v>11.5</v>
      </c>
      <c r="N243" s="14"/>
      <c r="O243" s="14">
        <f t="shared" si="56"/>
        <v>32.5</v>
      </c>
      <c r="P243" s="14">
        <f t="shared" si="57"/>
        <v>32.5</v>
      </c>
      <c r="Q243" s="14"/>
      <c r="R243" s="14">
        <f t="shared" si="52"/>
        <v>32.5</v>
      </c>
      <c r="S243" s="10"/>
      <c r="T243" s="10"/>
      <c r="U243" s="10"/>
    </row>
    <row r="244" spans="1:21" x14ac:dyDescent="0.2">
      <c r="A244" s="93"/>
      <c r="B244" s="124"/>
      <c r="C244" s="76" t="s">
        <v>217</v>
      </c>
      <c r="D244" s="77">
        <v>77</v>
      </c>
      <c r="E244" s="14">
        <v>0.2</v>
      </c>
      <c r="F244" s="14"/>
      <c r="G244" s="14"/>
      <c r="H244" s="30">
        <f t="shared" si="42"/>
        <v>0.2</v>
      </c>
      <c r="I244" s="14"/>
      <c r="J244" s="14"/>
      <c r="K244" s="30">
        <f t="shared" si="51"/>
        <v>0.2</v>
      </c>
      <c r="L244" s="14">
        <v>275.5</v>
      </c>
      <c r="M244" s="14">
        <v>38.549999999999997</v>
      </c>
      <c r="N244" s="14">
        <v>34</v>
      </c>
      <c r="O244" s="14">
        <f t="shared" si="56"/>
        <v>348.05</v>
      </c>
      <c r="P244" s="14">
        <f t="shared" si="57"/>
        <v>348.25</v>
      </c>
      <c r="Q244" s="14">
        <v>2</v>
      </c>
      <c r="R244" s="14">
        <f t="shared" si="52"/>
        <v>350.25</v>
      </c>
      <c r="S244" s="10"/>
      <c r="T244" s="10"/>
      <c r="U244" s="10"/>
    </row>
    <row r="245" spans="1:21" x14ac:dyDescent="0.2">
      <c r="A245" s="93"/>
      <c r="B245" s="121" t="s">
        <v>203</v>
      </c>
      <c r="C245" s="76" t="s">
        <v>210</v>
      </c>
      <c r="D245" s="77">
        <v>38</v>
      </c>
      <c r="E245" s="14"/>
      <c r="F245" s="14"/>
      <c r="G245" s="14"/>
      <c r="H245" s="30">
        <f t="shared" si="42"/>
        <v>0</v>
      </c>
      <c r="I245" s="14"/>
      <c r="J245" s="14"/>
      <c r="K245" s="30">
        <f t="shared" si="51"/>
        <v>0</v>
      </c>
      <c r="L245" s="14">
        <v>22.75</v>
      </c>
      <c r="M245" s="14">
        <v>40.96</v>
      </c>
      <c r="N245" s="14">
        <v>6</v>
      </c>
      <c r="O245" s="14">
        <f t="shared" si="56"/>
        <v>69.710000000000008</v>
      </c>
      <c r="P245" s="14">
        <f t="shared" si="57"/>
        <v>69.710000000000008</v>
      </c>
      <c r="Q245" s="14">
        <v>0.8</v>
      </c>
      <c r="R245" s="14">
        <f t="shared" si="52"/>
        <v>70.510000000000005</v>
      </c>
      <c r="S245" s="10"/>
      <c r="T245" s="10"/>
      <c r="U245" s="10"/>
    </row>
    <row r="246" spans="1:21" x14ac:dyDescent="0.2">
      <c r="A246" s="93"/>
      <c r="B246" s="121"/>
      <c r="C246" s="76" t="s">
        <v>273</v>
      </c>
      <c r="D246" s="77">
        <v>5</v>
      </c>
      <c r="E246" s="14"/>
      <c r="F246" s="14"/>
      <c r="G246" s="14"/>
      <c r="H246" s="30">
        <f t="shared" si="42"/>
        <v>0</v>
      </c>
      <c r="I246" s="14"/>
      <c r="J246" s="14"/>
      <c r="K246" s="30">
        <f t="shared" si="51"/>
        <v>0</v>
      </c>
      <c r="L246" s="14">
        <v>20</v>
      </c>
      <c r="M246" s="14">
        <v>6.5</v>
      </c>
      <c r="N246" s="14"/>
      <c r="O246" s="14">
        <f t="shared" si="56"/>
        <v>26.5</v>
      </c>
      <c r="P246" s="14">
        <f t="shared" si="57"/>
        <v>26.5</v>
      </c>
      <c r="Q246" s="14">
        <v>1</v>
      </c>
      <c r="R246" s="14">
        <f t="shared" si="52"/>
        <v>27.5</v>
      </c>
      <c r="S246" s="10"/>
      <c r="T246" s="10"/>
      <c r="U246" s="10"/>
    </row>
    <row r="247" spans="1:21" x14ac:dyDescent="0.2">
      <c r="A247" s="93"/>
      <c r="B247" s="121"/>
      <c r="C247" s="76" t="s">
        <v>193</v>
      </c>
      <c r="D247" s="77">
        <v>3</v>
      </c>
      <c r="E247" s="14"/>
      <c r="F247" s="14"/>
      <c r="G247" s="14"/>
      <c r="H247" s="30">
        <f t="shared" si="42"/>
        <v>0</v>
      </c>
      <c r="I247" s="14"/>
      <c r="J247" s="14"/>
      <c r="K247" s="30">
        <f t="shared" si="51"/>
        <v>0</v>
      </c>
      <c r="L247" s="14">
        <v>8.25</v>
      </c>
      <c r="M247" s="14">
        <v>4</v>
      </c>
      <c r="N247" s="14">
        <v>1.5</v>
      </c>
      <c r="O247" s="14">
        <f t="shared" si="56"/>
        <v>13.75</v>
      </c>
      <c r="P247" s="14">
        <f t="shared" si="57"/>
        <v>13.75</v>
      </c>
      <c r="Q247" s="14">
        <v>0.03</v>
      </c>
      <c r="R247" s="14">
        <f t="shared" si="52"/>
        <v>13.78</v>
      </c>
      <c r="S247" s="10"/>
      <c r="T247" s="10"/>
      <c r="U247" s="10"/>
    </row>
    <row r="248" spans="1:21" x14ac:dyDescent="0.2">
      <c r="A248" s="93"/>
      <c r="B248" s="121"/>
      <c r="C248" s="76" t="s">
        <v>206</v>
      </c>
      <c r="D248" s="77">
        <v>1</v>
      </c>
      <c r="E248" s="14"/>
      <c r="F248" s="14"/>
      <c r="G248" s="14"/>
      <c r="H248" s="30">
        <f t="shared" si="42"/>
        <v>0</v>
      </c>
      <c r="I248" s="14"/>
      <c r="J248" s="14"/>
      <c r="K248" s="30">
        <f t="shared" si="51"/>
        <v>0</v>
      </c>
      <c r="L248" s="14">
        <v>2.5</v>
      </c>
      <c r="M248" s="14"/>
      <c r="N248" s="14"/>
      <c r="O248" s="14">
        <f t="shared" si="56"/>
        <v>2.5</v>
      </c>
      <c r="P248" s="14">
        <f t="shared" si="57"/>
        <v>2.5</v>
      </c>
      <c r="Q248" s="14">
        <v>1</v>
      </c>
      <c r="R248" s="14">
        <f t="shared" si="52"/>
        <v>3.5</v>
      </c>
      <c r="S248" s="10"/>
      <c r="T248" s="10"/>
      <c r="U248" s="10"/>
    </row>
    <row r="249" spans="1:21" x14ac:dyDescent="0.2">
      <c r="A249" s="93"/>
      <c r="B249" s="121"/>
      <c r="C249" s="76" t="s">
        <v>276</v>
      </c>
      <c r="D249" s="77">
        <v>8</v>
      </c>
      <c r="E249" s="14"/>
      <c r="F249" s="14"/>
      <c r="G249" s="14"/>
      <c r="H249" s="30">
        <f t="shared" si="42"/>
        <v>0</v>
      </c>
      <c r="I249" s="14"/>
      <c r="J249" s="14"/>
      <c r="K249" s="30">
        <f t="shared" si="51"/>
        <v>0</v>
      </c>
      <c r="L249" s="14">
        <v>75</v>
      </c>
      <c r="M249" s="14">
        <v>13.5</v>
      </c>
      <c r="N249" s="14"/>
      <c r="O249" s="14">
        <f t="shared" si="56"/>
        <v>88.5</v>
      </c>
      <c r="P249" s="14">
        <f t="shared" si="57"/>
        <v>88.5</v>
      </c>
      <c r="Q249" s="14">
        <v>1</v>
      </c>
      <c r="R249" s="14">
        <f t="shared" si="52"/>
        <v>89.5</v>
      </c>
      <c r="S249" s="10"/>
      <c r="T249" s="10"/>
      <c r="U249" s="10"/>
    </row>
    <row r="250" spans="1:21" x14ac:dyDescent="0.2">
      <c r="A250" s="93"/>
      <c r="B250" s="121"/>
      <c r="C250" s="76" t="s">
        <v>199</v>
      </c>
      <c r="D250" s="77">
        <v>4</v>
      </c>
      <c r="E250" s="14">
        <v>33</v>
      </c>
      <c r="F250" s="14"/>
      <c r="G250" s="14"/>
      <c r="H250" s="30">
        <f t="shared" si="42"/>
        <v>33</v>
      </c>
      <c r="I250" s="14"/>
      <c r="J250" s="14"/>
      <c r="K250" s="30">
        <f t="shared" si="51"/>
        <v>33</v>
      </c>
      <c r="L250" s="14">
        <v>10206</v>
      </c>
      <c r="M250" s="14">
        <v>780</v>
      </c>
      <c r="N250" s="14"/>
      <c r="O250" s="14">
        <f t="shared" si="56"/>
        <v>10986</v>
      </c>
      <c r="P250" s="14">
        <f t="shared" si="57"/>
        <v>11019</v>
      </c>
      <c r="Q250" s="14"/>
      <c r="R250" s="14">
        <f t="shared" si="52"/>
        <v>11019</v>
      </c>
      <c r="S250" s="10"/>
      <c r="T250" s="10"/>
      <c r="U250" s="10"/>
    </row>
    <row r="251" spans="1:21" x14ac:dyDescent="0.2">
      <c r="A251" s="93"/>
      <c r="B251" s="121"/>
      <c r="C251" s="76" t="s">
        <v>274</v>
      </c>
      <c r="D251" s="77">
        <v>0</v>
      </c>
      <c r="E251" s="14"/>
      <c r="F251" s="14"/>
      <c r="G251" s="14"/>
      <c r="H251" s="30">
        <f t="shared" si="42"/>
        <v>0</v>
      </c>
      <c r="I251" s="14"/>
      <c r="J251" s="14"/>
      <c r="K251" s="30">
        <f t="shared" si="51"/>
        <v>0</v>
      </c>
      <c r="L251" s="14"/>
      <c r="M251" s="14"/>
      <c r="N251" s="14"/>
      <c r="O251" s="14">
        <f t="shared" si="56"/>
        <v>0</v>
      </c>
      <c r="P251" s="14">
        <f t="shared" si="57"/>
        <v>0</v>
      </c>
      <c r="Q251" s="14"/>
      <c r="R251" s="14">
        <f t="shared" si="52"/>
        <v>0</v>
      </c>
      <c r="S251" s="10"/>
      <c r="T251" s="10"/>
      <c r="U251" s="10"/>
    </row>
    <row r="252" spans="1:21" x14ac:dyDescent="0.2">
      <c r="A252" s="93"/>
      <c r="B252" s="121"/>
      <c r="C252" s="76" t="s">
        <v>203</v>
      </c>
      <c r="D252" s="77">
        <v>1</v>
      </c>
      <c r="E252" s="14"/>
      <c r="F252" s="14"/>
      <c r="G252" s="14"/>
      <c r="H252" s="30">
        <f t="shared" si="42"/>
        <v>0</v>
      </c>
      <c r="I252" s="14"/>
      <c r="J252" s="14"/>
      <c r="K252" s="30">
        <f t="shared" si="51"/>
        <v>0</v>
      </c>
      <c r="L252" s="14"/>
      <c r="M252" s="14">
        <v>1</v>
      </c>
      <c r="N252" s="14">
        <v>1</v>
      </c>
      <c r="O252" s="14">
        <f t="shared" si="56"/>
        <v>2</v>
      </c>
      <c r="P252" s="14">
        <f t="shared" si="57"/>
        <v>2</v>
      </c>
      <c r="Q252" s="14"/>
      <c r="R252" s="14">
        <f t="shared" si="52"/>
        <v>2</v>
      </c>
      <c r="S252" s="10"/>
      <c r="T252" s="10"/>
      <c r="U252" s="10"/>
    </row>
    <row r="253" spans="1:21" x14ac:dyDescent="0.2">
      <c r="A253" s="93"/>
      <c r="B253" s="124"/>
      <c r="C253" s="76" t="s">
        <v>212</v>
      </c>
      <c r="D253" s="77">
        <v>10</v>
      </c>
      <c r="E253" s="14"/>
      <c r="F253" s="14"/>
      <c r="G253" s="14"/>
      <c r="H253" s="30">
        <f t="shared" si="42"/>
        <v>0</v>
      </c>
      <c r="I253" s="14"/>
      <c r="J253" s="14"/>
      <c r="K253" s="30">
        <f t="shared" si="51"/>
        <v>0</v>
      </c>
      <c r="L253" s="14">
        <v>25</v>
      </c>
      <c r="M253" s="14">
        <v>25.4</v>
      </c>
      <c r="N253" s="14">
        <v>1.9</v>
      </c>
      <c r="O253" s="14">
        <f t="shared" si="56"/>
        <v>52.3</v>
      </c>
      <c r="P253" s="14">
        <f t="shared" si="57"/>
        <v>52.3</v>
      </c>
      <c r="Q253" s="14">
        <v>7</v>
      </c>
      <c r="R253" s="14">
        <f t="shared" si="52"/>
        <v>59.3</v>
      </c>
      <c r="S253" s="10"/>
      <c r="T253" s="10"/>
      <c r="U253" s="10"/>
    </row>
    <row r="254" spans="1:21" x14ac:dyDescent="0.2">
      <c r="A254" s="93"/>
      <c r="B254" s="121" t="s">
        <v>432</v>
      </c>
      <c r="C254" s="76" t="s">
        <v>194</v>
      </c>
      <c r="D254" s="77">
        <v>14</v>
      </c>
      <c r="E254" s="14"/>
      <c r="F254" s="14"/>
      <c r="G254" s="14"/>
      <c r="H254" s="30">
        <f t="shared" si="42"/>
        <v>0</v>
      </c>
      <c r="I254" s="14"/>
      <c r="J254" s="14"/>
      <c r="K254" s="30">
        <f t="shared" si="51"/>
        <v>0</v>
      </c>
      <c r="L254" s="14">
        <v>3.5</v>
      </c>
      <c r="M254" s="14">
        <v>8.6</v>
      </c>
      <c r="N254" s="14">
        <v>2.2999999999999998</v>
      </c>
      <c r="O254" s="14">
        <f t="shared" si="56"/>
        <v>14.399999999999999</v>
      </c>
      <c r="P254" s="14">
        <f t="shared" si="57"/>
        <v>14.399999999999999</v>
      </c>
      <c r="Q254" s="14">
        <v>3.3</v>
      </c>
      <c r="R254" s="14">
        <f t="shared" si="52"/>
        <v>17.7</v>
      </c>
      <c r="S254" s="10"/>
      <c r="T254" s="10"/>
      <c r="U254" s="10"/>
    </row>
    <row r="255" spans="1:21" x14ac:dyDescent="0.2">
      <c r="A255" s="93"/>
      <c r="B255" s="121"/>
      <c r="C255" s="76" t="s">
        <v>192</v>
      </c>
      <c r="D255" s="77">
        <v>9</v>
      </c>
      <c r="E255" s="14"/>
      <c r="F255" s="14"/>
      <c r="G255" s="14"/>
      <c r="H255" s="30">
        <f t="shared" si="42"/>
        <v>0</v>
      </c>
      <c r="I255" s="14"/>
      <c r="J255" s="14"/>
      <c r="K255" s="30">
        <f t="shared" si="51"/>
        <v>0</v>
      </c>
      <c r="L255" s="14">
        <v>21.25</v>
      </c>
      <c r="M255" s="14">
        <v>2.8</v>
      </c>
      <c r="N255" s="14"/>
      <c r="O255" s="14">
        <f t="shared" si="56"/>
        <v>24.05</v>
      </c>
      <c r="P255" s="14">
        <f t="shared" si="57"/>
        <v>24.05</v>
      </c>
      <c r="Q255" s="14">
        <v>5.8</v>
      </c>
      <c r="R255" s="14">
        <f t="shared" si="52"/>
        <v>29.85</v>
      </c>
      <c r="S255" s="10"/>
      <c r="T255" s="10"/>
      <c r="U255" s="10"/>
    </row>
    <row r="256" spans="1:21" x14ac:dyDescent="0.2">
      <c r="A256" s="93"/>
      <c r="B256" s="121"/>
      <c r="C256" s="76" t="s">
        <v>280</v>
      </c>
      <c r="D256" s="77">
        <v>4</v>
      </c>
      <c r="E256" s="14"/>
      <c r="F256" s="14"/>
      <c r="G256" s="14"/>
      <c r="H256" s="30">
        <f t="shared" si="42"/>
        <v>0</v>
      </c>
      <c r="I256" s="14"/>
      <c r="J256" s="14"/>
      <c r="K256" s="30">
        <f t="shared" si="51"/>
        <v>0</v>
      </c>
      <c r="L256" s="14">
        <v>23.5</v>
      </c>
      <c r="M256" s="14"/>
      <c r="N256" s="14"/>
      <c r="O256" s="14">
        <f t="shared" si="56"/>
        <v>23.5</v>
      </c>
      <c r="P256" s="14">
        <f t="shared" si="57"/>
        <v>23.5</v>
      </c>
      <c r="Q256" s="14">
        <v>5.2</v>
      </c>
      <c r="R256" s="14">
        <f t="shared" si="52"/>
        <v>28.7</v>
      </c>
      <c r="S256" s="10"/>
      <c r="T256" s="10"/>
      <c r="U256" s="10"/>
    </row>
    <row r="257" spans="1:21" x14ac:dyDescent="0.2">
      <c r="A257" s="93"/>
      <c r="B257" s="121"/>
      <c r="C257" s="76" t="s">
        <v>354</v>
      </c>
      <c r="D257" s="77">
        <v>0</v>
      </c>
      <c r="E257" s="14"/>
      <c r="F257" s="14"/>
      <c r="G257" s="14"/>
      <c r="H257" s="30">
        <f t="shared" ref="H257:H263" si="58">SUM(E257:G257)</f>
        <v>0</v>
      </c>
      <c r="I257" s="14"/>
      <c r="J257" s="14"/>
      <c r="K257" s="30">
        <f t="shared" si="51"/>
        <v>0</v>
      </c>
      <c r="L257" s="14"/>
      <c r="M257" s="14"/>
      <c r="N257" s="14"/>
      <c r="O257" s="14">
        <f t="shared" si="56"/>
        <v>0</v>
      </c>
      <c r="P257" s="14">
        <f t="shared" si="57"/>
        <v>0</v>
      </c>
      <c r="Q257" s="14"/>
      <c r="R257" s="14">
        <f t="shared" si="52"/>
        <v>0</v>
      </c>
      <c r="S257" s="10"/>
      <c r="T257" s="10"/>
      <c r="U257" s="10"/>
    </row>
    <row r="258" spans="1:21" x14ac:dyDescent="0.2">
      <c r="A258" s="93"/>
      <c r="B258" s="121"/>
      <c r="C258" s="76" t="s">
        <v>198</v>
      </c>
      <c r="D258" s="77">
        <v>15</v>
      </c>
      <c r="E258" s="14">
        <v>30</v>
      </c>
      <c r="F258" s="14"/>
      <c r="G258" s="14"/>
      <c r="H258" s="30">
        <f t="shared" si="58"/>
        <v>30</v>
      </c>
      <c r="I258" s="14"/>
      <c r="J258" s="14"/>
      <c r="K258" s="30">
        <f t="shared" si="51"/>
        <v>30</v>
      </c>
      <c r="L258" s="14">
        <v>82.5</v>
      </c>
      <c r="M258" s="14">
        <v>58.9</v>
      </c>
      <c r="N258" s="14">
        <v>2.5</v>
      </c>
      <c r="O258" s="14">
        <f t="shared" si="56"/>
        <v>143.9</v>
      </c>
      <c r="P258" s="14">
        <f t="shared" si="57"/>
        <v>173.9</v>
      </c>
      <c r="Q258" s="14">
        <v>18.7</v>
      </c>
      <c r="R258" s="14">
        <f t="shared" si="52"/>
        <v>192.6</v>
      </c>
      <c r="S258" s="10"/>
      <c r="T258" s="10"/>
      <c r="U258" s="10"/>
    </row>
    <row r="259" spans="1:21" x14ac:dyDescent="0.2">
      <c r="A259" s="93"/>
      <c r="B259" s="121"/>
      <c r="C259" s="76" t="s">
        <v>386</v>
      </c>
      <c r="D259" s="77">
        <v>0</v>
      </c>
      <c r="E259" s="14"/>
      <c r="F259" s="14"/>
      <c r="G259" s="14"/>
      <c r="H259" s="30">
        <f t="shared" si="58"/>
        <v>0</v>
      </c>
      <c r="I259" s="14"/>
      <c r="J259" s="14"/>
      <c r="K259" s="30">
        <f t="shared" si="51"/>
        <v>0</v>
      </c>
      <c r="L259" s="14"/>
      <c r="M259" s="14"/>
      <c r="N259" s="14"/>
      <c r="O259" s="14">
        <f t="shared" si="56"/>
        <v>0</v>
      </c>
      <c r="P259" s="14">
        <f t="shared" si="57"/>
        <v>0</v>
      </c>
      <c r="Q259" s="14"/>
      <c r="R259" s="14">
        <f t="shared" si="52"/>
        <v>0</v>
      </c>
      <c r="S259" s="10"/>
      <c r="T259" s="10"/>
      <c r="U259" s="10"/>
    </row>
    <row r="260" spans="1:21" x14ac:dyDescent="0.2">
      <c r="A260" s="93"/>
      <c r="B260" s="121"/>
      <c r="C260" s="76" t="s">
        <v>326</v>
      </c>
      <c r="D260" s="77">
        <v>0</v>
      </c>
      <c r="E260" s="14"/>
      <c r="F260" s="14"/>
      <c r="G260" s="14"/>
      <c r="H260" s="30">
        <f t="shared" si="58"/>
        <v>0</v>
      </c>
      <c r="I260" s="14"/>
      <c r="J260" s="14"/>
      <c r="K260" s="30">
        <f t="shared" si="51"/>
        <v>0</v>
      </c>
      <c r="L260" s="14"/>
      <c r="M260" s="14"/>
      <c r="N260" s="14"/>
      <c r="O260" s="14">
        <f t="shared" si="56"/>
        <v>0</v>
      </c>
      <c r="P260" s="14">
        <f t="shared" si="57"/>
        <v>0</v>
      </c>
      <c r="Q260" s="14"/>
      <c r="R260" s="14">
        <f t="shared" si="52"/>
        <v>0</v>
      </c>
      <c r="S260" s="10"/>
      <c r="T260" s="10"/>
      <c r="U260" s="10"/>
    </row>
    <row r="261" spans="1:21" x14ac:dyDescent="0.2">
      <c r="A261" s="93"/>
      <c r="B261" s="121"/>
      <c r="C261" s="76" t="s">
        <v>197</v>
      </c>
      <c r="D261" s="77">
        <v>6</v>
      </c>
      <c r="E261" s="14"/>
      <c r="F261" s="14"/>
      <c r="G261" s="14"/>
      <c r="H261" s="30">
        <f t="shared" si="58"/>
        <v>0</v>
      </c>
      <c r="I261" s="14"/>
      <c r="J261" s="14"/>
      <c r="K261" s="30">
        <f t="shared" si="51"/>
        <v>0</v>
      </c>
      <c r="L261" s="14">
        <v>100.5</v>
      </c>
      <c r="M261" s="14">
        <v>1</v>
      </c>
      <c r="N261" s="14"/>
      <c r="O261" s="14">
        <f t="shared" si="56"/>
        <v>101.5</v>
      </c>
      <c r="P261" s="14">
        <f t="shared" si="57"/>
        <v>101.5</v>
      </c>
      <c r="Q261" s="14"/>
      <c r="R261" s="14">
        <f t="shared" si="52"/>
        <v>101.5</v>
      </c>
      <c r="S261" s="10"/>
      <c r="T261" s="10"/>
      <c r="U261" s="10"/>
    </row>
    <row r="262" spans="1:21" x14ac:dyDescent="0.2">
      <c r="A262" s="93"/>
      <c r="B262" s="121"/>
      <c r="C262" s="76" t="s">
        <v>278</v>
      </c>
      <c r="D262" s="77">
        <v>0</v>
      </c>
      <c r="E262" s="14"/>
      <c r="F262" s="14"/>
      <c r="G262" s="14"/>
      <c r="H262" s="30">
        <f t="shared" si="58"/>
        <v>0</v>
      </c>
      <c r="I262" s="14"/>
      <c r="J262" s="14"/>
      <c r="K262" s="30">
        <f t="shared" si="51"/>
        <v>0</v>
      </c>
      <c r="L262" s="14"/>
      <c r="M262" s="14"/>
      <c r="N262" s="14"/>
      <c r="O262" s="14">
        <f t="shared" si="56"/>
        <v>0</v>
      </c>
      <c r="P262" s="14">
        <f t="shared" si="57"/>
        <v>0</v>
      </c>
      <c r="Q262" s="14"/>
      <c r="R262" s="14">
        <f t="shared" si="52"/>
        <v>0</v>
      </c>
      <c r="S262" s="10"/>
      <c r="T262" s="10"/>
      <c r="U262" s="10"/>
    </row>
    <row r="263" spans="1:21" x14ac:dyDescent="0.2">
      <c r="A263" s="93"/>
      <c r="B263" s="124"/>
      <c r="C263" s="76" t="s">
        <v>375</v>
      </c>
      <c r="D263" s="77">
        <v>2</v>
      </c>
      <c r="E263" s="14"/>
      <c r="F263" s="14"/>
      <c r="G263" s="14"/>
      <c r="H263" s="30">
        <f t="shared" si="58"/>
        <v>0</v>
      </c>
      <c r="I263" s="14"/>
      <c r="J263" s="14"/>
      <c r="K263" s="30">
        <f>+SUM(H263:J263)</f>
        <v>0</v>
      </c>
      <c r="L263" s="14">
        <v>1052.5</v>
      </c>
      <c r="M263" s="14"/>
      <c r="N263" s="14"/>
      <c r="O263" s="14">
        <f t="shared" si="56"/>
        <v>1052.5</v>
      </c>
      <c r="P263" s="14">
        <f t="shared" si="57"/>
        <v>1052.5</v>
      </c>
      <c r="Q263" s="14"/>
      <c r="R263" s="14">
        <f t="shared" si="52"/>
        <v>1052.5</v>
      </c>
      <c r="S263" s="10"/>
      <c r="T263" s="10"/>
      <c r="U263" s="10"/>
    </row>
    <row r="264" spans="1:21" x14ac:dyDescent="0.2">
      <c r="A264" s="93"/>
      <c r="B264" s="121" t="s">
        <v>209</v>
      </c>
      <c r="C264" s="76" t="s">
        <v>196</v>
      </c>
      <c r="D264" s="77">
        <v>8</v>
      </c>
      <c r="E264" s="14"/>
      <c r="F264" s="14"/>
      <c r="G264" s="14"/>
      <c r="H264" s="30">
        <f t="shared" ref="H264:H338" si="59">SUM(E264:G264)</f>
        <v>0</v>
      </c>
      <c r="I264" s="14"/>
      <c r="J264" s="14"/>
      <c r="K264" s="30">
        <f>+SUM(H264:J264)</f>
        <v>0</v>
      </c>
      <c r="L264" s="14">
        <v>6.5</v>
      </c>
      <c r="M264" s="14">
        <v>9</v>
      </c>
      <c r="N264" s="14"/>
      <c r="O264" s="14">
        <f>+SUM(L264:N264)</f>
        <v>15.5</v>
      </c>
      <c r="P264" s="14">
        <f>+SUM(K264+O264)</f>
        <v>15.5</v>
      </c>
      <c r="Q264" s="14"/>
      <c r="R264" s="14">
        <f t="shared" si="52"/>
        <v>15.5</v>
      </c>
      <c r="S264" s="10"/>
      <c r="T264" s="10"/>
      <c r="U264" s="10"/>
    </row>
    <row r="265" spans="1:21" x14ac:dyDescent="0.2">
      <c r="A265" s="93"/>
      <c r="B265" s="121"/>
      <c r="C265" s="76" t="s">
        <v>381</v>
      </c>
      <c r="D265" s="77">
        <v>13</v>
      </c>
      <c r="E265" s="14"/>
      <c r="F265" s="14"/>
      <c r="G265" s="14"/>
      <c r="H265" s="30">
        <f t="shared" si="59"/>
        <v>0</v>
      </c>
      <c r="I265" s="14"/>
      <c r="J265" s="14"/>
      <c r="K265" s="30">
        <f>+SUM(H265:J265)</f>
        <v>0</v>
      </c>
      <c r="L265" s="14">
        <v>430</v>
      </c>
      <c r="M265" s="14">
        <v>252</v>
      </c>
      <c r="N265" s="14">
        <v>13</v>
      </c>
      <c r="O265" s="14">
        <f>+SUM(L265:N265)</f>
        <v>695</v>
      </c>
      <c r="P265" s="14">
        <f>+SUM(K265+O265)</f>
        <v>695</v>
      </c>
      <c r="Q265" s="14">
        <v>114</v>
      </c>
      <c r="R265" s="14">
        <f>+SUM(P265:Q265)</f>
        <v>809</v>
      </c>
      <c r="S265" s="10"/>
      <c r="T265" s="10"/>
      <c r="U265" s="10"/>
    </row>
    <row r="266" spans="1:21" x14ac:dyDescent="0.2">
      <c r="A266" s="93"/>
      <c r="B266" s="121"/>
      <c r="C266" s="76" t="s">
        <v>295</v>
      </c>
      <c r="D266" s="77">
        <v>2</v>
      </c>
      <c r="E266" s="14"/>
      <c r="F266" s="14"/>
      <c r="G266" s="14"/>
      <c r="H266" s="30">
        <f>SUM(E266:G266)</f>
        <v>0</v>
      </c>
      <c r="I266" s="14"/>
      <c r="J266" s="14"/>
      <c r="K266" s="30">
        <f>+SUM(H266:J266)</f>
        <v>0</v>
      </c>
      <c r="L266" s="14">
        <v>313</v>
      </c>
      <c r="M266" s="14">
        <v>4</v>
      </c>
      <c r="N266" s="14"/>
      <c r="O266" s="14">
        <f>+SUM(L266:N266)</f>
        <v>317</v>
      </c>
      <c r="P266" s="14">
        <f>+SUM(K266+O266)</f>
        <v>317</v>
      </c>
      <c r="Q266" s="14">
        <v>10</v>
      </c>
      <c r="R266" s="14">
        <f>+SUM(P266:Q266)</f>
        <v>327</v>
      </c>
      <c r="S266" s="10"/>
      <c r="T266" s="10"/>
      <c r="U266" s="10"/>
    </row>
    <row r="267" spans="1:21" x14ac:dyDescent="0.2">
      <c r="A267" s="93"/>
      <c r="B267" s="121"/>
      <c r="C267" s="82" t="s">
        <v>306</v>
      </c>
      <c r="D267" s="83">
        <v>0</v>
      </c>
      <c r="E267" s="17"/>
      <c r="F267" s="17"/>
      <c r="G267" s="17"/>
      <c r="H267" s="32">
        <f t="shared" si="59"/>
        <v>0</v>
      </c>
      <c r="I267" s="17"/>
      <c r="J267" s="17"/>
      <c r="K267" s="32">
        <f>+SUM(H267:J267)</f>
        <v>0</v>
      </c>
      <c r="L267" s="17"/>
      <c r="M267" s="17"/>
      <c r="N267" s="17"/>
      <c r="O267" s="17">
        <f>+SUM(L267:N267)</f>
        <v>0</v>
      </c>
      <c r="P267" s="17">
        <f>+SUM(K267+O267)</f>
        <v>0</v>
      </c>
      <c r="Q267" s="17"/>
      <c r="R267" s="17">
        <f>+SUM(P267:Q267)</f>
        <v>0</v>
      </c>
      <c r="S267" s="10"/>
      <c r="T267" s="10"/>
      <c r="U267" s="10"/>
    </row>
    <row r="268" spans="1:21" ht="15" x14ac:dyDescent="0.25">
      <c r="A268" s="230" t="s">
        <v>0</v>
      </c>
      <c r="B268" s="231"/>
      <c r="C268" s="232" t="s">
        <v>0</v>
      </c>
      <c r="D268" s="53">
        <f>SUM(D237:D267)</f>
        <v>274</v>
      </c>
      <c r="E268" s="54">
        <f>SUM(E237:E267)</f>
        <v>100.7</v>
      </c>
      <c r="F268" s="54">
        <f>SUM(F237:F267)</f>
        <v>1.5</v>
      </c>
      <c r="G268" s="54">
        <f>SUM(G237:G267)</f>
        <v>0.75</v>
      </c>
      <c r="H268" s="54">
        <f>SUM(H237:H267)</f>
        <v>102.95</v>
      </c>
      <c r="I268" s="54">
        <f t="shared" ref="I268:R268" si="60">SUM(I237:I267)</f>
        <v>0</v>
      </c>
      <c r="J268" s="54">
        <f t="shared" si="60"/>
        <v>0</v>
      </c>
      <c r="K268" s="54">
        <f t="shared" si="60"/>
        <v>102.95</v>
      </c>
      <c r="L268" s="54">
        <f t="shared" si="60"/>
        <v>12839.8</v>
      </c>
      <c r="M268" s="54">
        <f t="shared" si="60"/>
        <v>1341.76</v>
      </c>
      <c r="N268" s="54">
        <f t="shared" si="60"/>
        <v>119.7</v>
      </c>
      <c r="O268" s="54">
        <f t="shared" si="60"/>
        <v>14301.259999999998</v>
      </c>
      <c r="P268" s="54">
        <f t="shared" si="60"/>
        <v>14404.209999999997</v>
      </c>
      <c r="Q268" s="54">
        <f t="shared" si="60"/>
        <v>297.83000000000004</v>
      </c>
      <c r="R268" s="55">
        <f t="shared" si="60"/>
        <v>14702.04</v>
      </c>
      <c r="S268" s="10"/>
      <c r="T268" s="10"/>
      <c r="U268" s="10"/>
    </row>
    <row r="269" spans="1:21" x14ac:dyDescent="0.2">
      <c r="A269" s="101" t="s">
        <v>10</v>
      </c>
      <c r="B269" s="126" t="s">
        <v>222</v>
      </c>
      <c r="C269" s="95" t="s">
        <v>222</v>
      </c>
      <c r="D269" s="47">
        <v>39</v>
      </c>
      <c r="E269" s="48"/>
      <c r="F269" s="48"/>
      <c r="G269" s="48"/>
      <c r="H269" s="48">
        <f>SUM(E269:G269)</f>
        <v>0</v>
      </c>
      <c r="I269" s="48"/>
      <c r="J269" s="48">
        <v>1.3</v>
      </c>
      <c r="K269" s="48">
        <f>+SUM(H269:J269)</f>
        <v>1.3</v>
      </c>
      <c r="L269" s="96">
        <v>151.80000000000001</v>
      </c>
      <c r="M269" s="96">
        <v>697.35</v>
      </c>
      <c r="N269" s="96">
        <v>1676.25</v>
      </c>
      <c r="O269" s="96">
        <f>+SUM(L269:N269)</f>
        <v>2525.4</v>
      </c>
      <c r="P269" s="96">
        <f>+SUM(K269+O269)</f>
        <v>2526.7000000000003</v>
      </c>
      <c r="Q269" s="96"/>
      <c r="R269" s="96">
        <f>+SUM(P269:Q269)</f>
        <v>2526.7000000000003</v>
      </c>
      <c r="S269" s="10"/>
      <c r="T269" s="10"/>
      <c r="U269" s="10"/>
    </row>
    <row r="270" spans="1:21" ht="14.25" x14ac:dyDescent="0.2">
      <c r="A270" s="102"/>
      <c r="B270" s="139"/>
      <c r="C270" s="97" t="s">
        <v>282</v>
      </c>
      <c r="D270" s="50">
        <v>5</v>
      </c>
      <c r="E270" s="30"/>
      <c r="F270" s="30"/>
      <c r="G270" s="30"/>
      <c r="H270" s="30">
        <f>SUM(E270:G270)</f>
        <v>0</v>
      </c>
      <c r="I270" s="30"/>
      <c r="J270" s="30"/>
      <c r="K270" s="30">
        <f>+SUM(H270:J270)</f>
        <v>0</v>
      </c>
      <c r="L270" s="31">
        <v>97.5</v>
      </c>
      <c r="M270" s="31">
        <v>73</v>
      </c>
      <c r="N270" s="31">
        <v>132</v>
      </c>
      <c r="O270" s="31">
        <f>+SUM(L270:N270)</f>
        <v>302.5</v>
      </c>
      <c r="P270" s="31">
        <f>+SUM(K270+O270)</f>
        <v>302.5</v>
      </c>
      <c r="Q270" s="31"/>
      <c r="R270" s="31">
        <f>+SUM(P270:Q270)</f>
        <v>302.5</v>
      </c>
      <c r="S270" s="10"/>
      <c r="T270" s="10"/>
      <c r="U270" s="10"/>
    </row>
    <row r="271" spans="1:21" x14ac:dyDescent="0.2">
      <c r="A271" s="103"/>
      <c r="B271" s="127" t="s">
        <v>220</v>
      </c>
      <c r="C271" s="97" t="s">
        <v>358</v>
      </c>
      <c r="D271" s="50">
        <v>51</v>
      </c>
      <c r="E271" s="30"/>
      <c r="F271" s="30"/>
      <c r="G271" s="30"/>
      <c r="H271" s="30">
        <f t="shared" si="59"/>
        <v>0</v>
      </c>
      <c r="I271" s="30"/>
      <c r="J271" s="30"/>
      <c r="K271" s="30">
        <f t="shared" ref="K271:K278" si="61">+SUM(H271:J271)</f>
        <v>0</v>
      </c>
      <c r="L271" s="31">
        <v>40.9</v>
      </c>
      <c r="M271" s="31">
        <v>100.25</v>
      </c>
      <c r="N271" s="31">
        <v>57.4</v>
      </c>
      <c r="O271" s="31">
        <f t="shared" ref="O271:O278" si="62">+SUM(L271:N271)</f>
        <v>198.55</v>
      </c>
      <c r="P271" s="31">
        <f t="shared" ref="P271:P278" si="63">+SUM(K271+O271)</f>
        <v>198.55</v>
      </c>
      <c r="Q271" s="31">
        <v>2</v>
      </c>
      <c r="R271" s="31">
        <f t="shared" ref="R271:R278" si="64">+SUM(P271:Q271)</f>
        <v>200.55</v>
      </c>
      <c r="S271" s="10"/>
      <c r="T271" s="10"/>
      <c r="U271" s="10"/>
    </row>
    <row r="272" spans="1:21" ht="14.25" x14ac:dyDescent="0.2">
      <c r="A272" s="102"/>
      <c r="B272" s="127"/>
      <c r="C272" s="97" t="s">
        <v>281</v>
      </c>
      <c r="D272" s="50">
        <v>26</v>
      </c>
      <c r="E272" s="30"/>
      <c r="F272" s="30"/>
      <c r="G272" s="30"/>
      <c r="H272" s="30">
        <f t="shared" si="59"/>
        <v>0</v>
      </c>
      <c r="I272" s="30"/>
      <c r="J272" s="30"/>
      <c r="K272" s="30">
        <f t="shared" si="61"/>
        <v>0</v>
      </c>
      <c r="L272" s="31">
        <v>95.85</v>
      </c>
      <c r="M272" s="31">
        <v>109.6</v>
      </c>
      <c r="N272" s="31">
        <v>22.4</v>
      </c>
      <c r="O272" s="31">
        <f t="shared" si="62"/>
        <v>227.85</v>
      </c>
      <c r="P272" s="31">
        <f t="shared" si="63"/>
        <v>227.85</v>
      </c>
      <c r="Q272" s="31"/>
      <c r="R272" s="31">
        <f t="shared" si="64"/>
        <v>227.85</v>
      </c>
      <c r="S272" s="10"/>
      <c r="T272" s="10"/>
      <c r="U272" s="10"/>
    </row>
    <row r="273" spans="1:21" ht="14.25" x14ac:dyDescent="0.2">
      <c r="A273" s="102"/>
      <c r="B273" s="139"/>
      <c r="C273" s="97" t="s">
        <v>328</v>
      </c>
      <c r="D273" s="50">
        <v>10</v>
      </c>
      <c r="E273" s="30"/>
      <c r="F273" s="30"/>
      <c r="G273" s="30"/>
      <c r="H273" s="30">
        <f t="shared" si="59"/>
        <v>0</v>
      </c>
      <c r="I273" s="30"/>
      <c r="J273" s="30"/>
      <c r="K273" s="30">
        <f t="shared" si="61"/>
        <v>0</v>
      </c>
      <c r="L273" s="31">
        <v>221.5</v>
      </c>
      <c r="M273" s="31">
        <v>110.5</v>
      </c>
      <c r="N273" s="31">
        <v>4.5</v>
      </c>
      <c r="O273" s="31">
        <f t="shared" si="62"/>
        <v>336.5</v>
      </c>
      <c r="P273" s="31">
        <f t="shared" si="63"/>
        <v>336.5</v>
      </c>
      <c r="Q273" s="31"/>
      <c r="R273" s="31">
        <f t="shared" si="64"/>
        <v>336.5</v>
      </c>
      <c r="S273" s="10"/>
      <c r="T273" s="10"/>
      <c r="U273" s="10"/>
    </row>
    <row r="274" spans="1:21" ht="14.25" x14ac:dyDescent="0.2">
      <c r="A274" s="102"/>
      <c r="B274" s="127" t="s">
        <v>433</v>
      </c>
      <c r="C274" s="97" t="s">
        <v>223</v>
      </c>
      <c r="D274" s="50">
        <v>7</v>
      </c>
      <c r="E274" s="30"/>
      <c r="F274" s="30"/>
      <c r="G274" s="30"/>
      <c r="H274" s="30">
        <f t="shared" si="59"/>
        <v>0</v>
      </c>
      <c r="I274" s="30"/>
      <c r="J274" s="30"/>
      <c r="K274" s="30">
        <f t="shared" si="61"/>
        <v>0</v>
      </c>
      <c r="L274" s="31">
        <v>40.4</v>
      </c>
      <c r="M274" s="31">
        <v>81</v>
      </c>
      <c r="N274" s="31">
        <v>43.5</v>
      </c>
      <c r="O274" s="31">
        <f t="shared" si="62"/>
        <v>164.9</v>
      </c>
      <c r="P274" s="31">
        <f t="shared" si="63"/>
        <v>164.9</v>
      </c>
      <c r="Q274" s="31"/>
      <c r="R274" s="31">
        <f t="shared" si="64"/>
        <v>164.9</v>
      </c>
      <c r="S274" s="10"/>
      <c r="T274" s="10"/>
      <c r="U274" s="10"/>
    </row>
    <row r="275" spans="1:21" ht="14.25" x14ac:dyDescent="0.2">
      <c r="A275" s="102"/>
      <c r="B275" s="139"/>
      <c r="C275" s="97" t="s">
        <v>329</v>
      </c>
      <c r="D275" s="50">
        <v>14</v>
      </c>
      <c r="E275" s="30"/>
      <c r="F275" s="30"/>
      <c r="G275" s="30"/>
      <c r="H275" s="30">
        <f t="shared" si="59"/>
        <v>0</v>
      </c>
      <c r="I275" s="30"/>
      <c r="J275" s="30"/>
      <c r="K275" s="30">
        <f t="shared" si="61"/>
        <v>0</v>
      </c>
      <c r="L275" s="31">
        <v>34.799999999999997</v>
      </c>
      <c r="M275" s="31">
        <v>46.7</v>
      </c>
      <c r="N275" s="31">
        <v>21.2</v>
      </c>
      <c r="O275" s="31">
        <f t="shared" si="62"/>
        <v>102.7</v>
      </c>
      <c r="P275" s="31">
        <f t="shared" si="63"/>
        <v>102.7</v>
      </c>
      <c r="Q275" s="31"/>
      <c r="R275" s="31">
        <f t="shared" si="64"/>
        <v>102.7</v>
      </c>
      <c r="S275" s="10"/>
      <c r="T275" s="10"/>
      <c r="U275" s="10"/>
    </row>
    <row r="276" spans="1:21" ht="14.25" x14ac:dyDescent="0.2">
      <c r="A276" s="102"/>
      <c r="B276" s="127" t="s">
        <v>434</v>
      </c>
      <c r="C276" s="97" t="s">
        <v>221</v>
      </c>
      <c r="D276" s="50">
        <v>22</v>
      </c>
      <c r="E276" s="30"/>
      <c r="F276" s="30"/>
      <c r="G276" s="30"/>
      <c r="H276" s="30">
        <f>SUM(E276:G276)</f>
        <v>0</v>
      </c>
      <c r="I276" s="30"/>
      <c r="J276" s="30"/>
      <c r="K276" s="30">
        <f>+SUM(H276:J276)</f>
        <v>0</v>
      </c>
      <c r="L276" s="31">
        <v>213.2</v>
      </c>
      <c r="M276" s="31">
        <v>148.15</v>
      </c>
      <c r="N276" s="31">
        <v>112.75</v>
      </c>
      <c r="O276" s="31">
        <f>+SUM(L276:N276)</f>
        <v>474.1</v>
      </c>
      <c r="P276" s="31">
        <f>+SUM(K276+O276)</f>
        <v>474.1</v>
      </c>
      <c r="Q276" s="31"/>
      <c r="R276" s="31">
        <f>+SUM(P276:Q276)</f>
        <v>474.1</v>
      </c>
      <c r="S276" s="10"/>
      <c r="T276" s="10"/>
      <c r="U276" s="10"/>
    </row>
    <row r="277" spans="1:21" ht="14.25" x14ac:dyDescent="0.2">
      <c r="A277" s="102"/>
      <c r="B277" s="127"/>
      <c r="C277" s="97" t="s">
        <v>384</v>
      </c>
      <c r="D277" s="50">
        <v>0</v>
      </c>
      <c r="E277" s="30"/>
      <c r="F277" s="30"/>
      <c r="G277" s="30"/>
      <c r="H277" s="30">
        <f>SUM(E277:G277)</f>
        <v>0</v>
      </c>
      <c r="I277" s="30"/>
      <c r="J277" s="30"/>
      <c r="K277" s="30">
        <f>+SUM(H277:J277)</f>
        <v>0</v>
      </c>
      <c r="L277" s="31"/>
      <c r="M277" s="31"/>
      <c r="N277" s="31"/>
      <c r="O277" s="31">
        <f>+SUM(L277:N277)</f>
        <v>0</v>
      </c>
      <c r="P277" s="31">
        <f>+SUM(K277+O277)</f>
        <v>0</v>
      </c>
      <c r="Q277" s="31"/>
      <c r="R277" s="31">
        <f>+SUM(P277:Q277)</f>
        <v>0</v>
      </c>
      <c r="S277" s="10"/>
      <c r="T277" s="10"/>
      <c r="U277" s="10"/>
    </row>
    <row r="278" spans="1:21" ht="14.25" x14ac:dyDescent="0.2">
      <c r="A278" s="104"/>
      <c r="B278" s="140"/>
      <c r="C278" s="98" t="s">
        <v>284</v>
      </c>
      <c r="D278" s="99">
        <v>0</v>
      </c>
      <c r="E278" s="69"/>
      <c r="F278" s="69"/>
      <c r="G278" s="69"/>
      <c r="H278" s="69">
        <f t="shared" si="59"/>
        <v>0</v>
      </c>
      <c r="I278" s="69"/>
      <c r="J278" s="69"/>
      <c r="K278" s="69">
        <f t="shared" si="61"/>
        <v>0</v>
      </c>
      <c r="L278" s="100"/>
      <c r="M278" s="100"/>
      <c r="N278" s="100"/>
      <c r="O278" s="100">
        <f t="shared" si="62"/>
        <v>0</v>
      </c>
      <c r="P278" s="100">
        <f t="shared" si="63"/>
        <v>0</v>
      </c>
      <c r="Q278" s="100"/>
      <c r="R278" s="100">
        <f t="shared" si="64"/>
        <v>0</v>
      </c>
      <c r="S278" s="10"/>
      <c r="T278" s="10"/>
      <c r="U278" s="10"/>
    </row>
    <row r="279" spans="1:21" ht="15" x14ac:dyDescent="0.25">
      <c r="A279" s="230" t="s">
        <v>0</v>
      </c>
      <c r="B279" s="231"/>
      <c r="C279" s="232" t="s">
        <v>0</v>
      </c>
      <c r="D279" s="105">
        <f>+SUM(D269:D278)</f>
        <v>174</v>
      </c>
      <c r="E279" s="106">
        <f>SUM(E269:E278)</f>
        <v>0</v>
      </c>
      <c r="F279" s="106">
        <f t="shared" ref="F279:R279" si="65">SUM(F269:F278)</f>
        <v>0</v>
      </c>
      <c r="G279" s="106">
        <f t="shared" si="65"/>
        <v>0</v>
      </c>
      <c r="H279" s="106">
        <f t="shared" si="65"/>
        <v>0</v>
      </c>
      <c r="I279" s="106">
        <f t="shared" si="65"/>
        <v>0</v>
      </c>
      <c r="J279" s="106">
        <f t="shared" si="65"/>
        <v>1.3</v>
      </c>
      <c r="K279" s="106">
        <f t="shared" si="65"/>
        <v>1.3</v>
      </c>
      <c r="L279" s="106">
        <f t="shared" si="65"/>
        <v>895.94999999999982</v>
      </c>
      <c r="M279" s="106">
        <f t="shared" si="65"/>
        <v>1366.5500000000002</v>
      </c>
      <c r="N279" s="106">
        <f t="shared" si="65"/>
        <v>2070</v>
      </c>
      <c r="O279" s="106">
        <f t="shared" si="65"/>
        <v>4332.5</v>
      </c>
      <c r="P279" s="106">
        <f t="shared" si="65"/>
        <v>4333.8</v>
      </c>
      <c r="Q279" s="106">
        <f t="shared" si="65"/>
        <v>2</v>
      </c>
      <c r="R279" s="107">
        <f t="shared" si="65"/>
        <v>4335.8</v>
      </c>
      <c r="S279" s="10"/>
      <c r="T279" s="10"/>
      <c r="U279" s="10"/>
    </row>
    <row r="280" spans="1:21" x14ac:dyDescent="0.2">
      <c r="A280" s="70" t="s">
        <v>11</v>
      </c>
      <c r="B280" s="133" t="s">
        <v>436</v>
      </c>
      <c r="C280" s="95" t="s">
        <v>226</v>
      </c>
      <c r="D280" s="108">
        <v>27</v>
      </c>
      <c r="E280" s="96"/>
      <c r="F280" s="96"/>
      <c r="G280" s="96"/>
      <c r="H280" s="48">
        <f t="shared" si="59"/>
        <v>0</v>
      </c>
      <c r="I280" s="96"/>
      <c r="J280" s="96"/>
      <c r="K280" s="48">
        <f t="shared" ref="K280:K289" si="66">+SUM(H280:J280)</f>
        <v>0</v>
      </c>
      <c r="L280" s="96">
        <v>6.93</v>
      </c>
      <c r="M280" s="96">
        <v>15.38</v>
      </c>
      <c r="N280" s="96">
        <v>19.71</v>
      </c>
      <c r="O280" s="96">
        <f t="shared" ref="O280:O289" si="67">+SUM(L280:N280)</f>
        <v>42.02</v>
      </c>
      <c r="P280" s="96">
        <f t="shared" ref="P280:P289" si="68">+SUM(K280+O280)</f>
        <v>42.02</v>
      </c>
      <c r="Q280" s="96"/>
      <c r="R280" s="96">
        <f t="shared" ref="R280:R289" si="69">+SUM(P280:Q280)</f>
        <v>42.02</v>
      </c>
      <c r="S280" s="10"/>
      <c r="T280" s="10"/>
      <c r="U280" s="10"/>
    </row>
    <row r="281" spans="1:21" x14ac:dyDescent="0.2">
      <c r="A281" s="71"/>
      <c r="B281" s="133"/>
      <c r="C281" s="97" t="s">
        <v>285</v>
      </c>
      <c r="D281" s="109">
        <v>1</v>
      </c>
      <c r="E281" s="31"/>
      <c r="F281" s="31"/>
      <c r="G281" s="31"/>
      <c r="H281" s="30">
        <f t="shared" si="59"/>
        <v>0</v>
      </c>
      <c r="I281" s="31"/>
      <c r="J281" s="31"/>
      <c r="K281" s="30">
        <f t="shared" si="66"/>
        <v>0</v>
      </c>
      <c r="L281" s="31"/>
      <c r="M281" s="31">
        <v>10</v>
      </c>
      <c r="N281" s="31">
        <v>5</v>
      </c>
      <c r="O281" s="31">
        <f t="shared" si="67"/>
        <v>15</v>
      </c>
      <c r="P281" s="31">
        <f t="shared" si="68"/>
        <v>15</v>
      </c>
      <c r="Q281" s="31"/>
      <c r="R281" s="31">
        <f t="shared" si="69"/>
        <v>15</v>
      </c>
      <c r="S281" s="10"/>
      <c r="T281" s="10"/>
      <c r="U281" s="10"/>
    </row>
    <row r="282" spans="1:21" x14ac:dyDescent="0.2">
      <c r="A282" s="71"/>
      <c r="B282" s="133"/>
      <c r="C282" s="97" t="s">
        <v>331</v>
      </c>
      <c r="D282" s="109">
        <v>3</v>
      </c>
      <c r="E282" s="31"/>
      <c r="F282" s="31"/>
      <c r="G282" s="31"/>
      <c r="H282" s="30">
        <f t="shared" si="59"/>
        <v>0</v>
      </c>
      <c r="I282" s="31"/>
      <c r="J282" s="31"/>
      <c r="K282" s="30">
        <f t="shared" si="66"/>
        <v>0</v>
      </c>
      <c r="L282" s="31">
        <v>2.5</v>
      </c>
      <c r="M282" s="31">
        <v>1.71</v>
      </c>
      <c r="N282" s="31">
        <v>2.8</v>
      </c>
      <c r="O282" s="31">
        <f t="shared" si="67"/>
        <v>7.01</v>
      </c>
      <c r="P282" s="31">
        <f t="shared" si="68"/>
        <v>7.01</v>
      </c>
      <c r="Q282" s="31"/>
      <c r="R282" s="31">
        <f t="shared" si="69"/>
        <v>7.01</v>
      </c>
      <c r="S282" s="10"/>
      <c r="T282" s="10"/>
      <c r="U282" s="10"/>
    </row>
    <row r="283" spans="1:21" x14ac:dyDescent="0.2">
      <c r="A283" s="71"/>
      <c r="B283" s="134"/>
      <c r="C283" s="97" t="s">
        <v>332</v>
      </c>
      <c r="D283" s="109">
        <v>1</v>
      </c>
      <c r="E283" s="31"/>
      <c r="F283" s="31"/>
      <c r="G283" s="31"/>
      <c r="H283" s="30">
        <f t="shared" si="59"/>
        <v>0</v>
      </c>
      <c r="I283" s="31"/>
      <c r="J283" s="31"/>
      <c r="K283" s="30">
        <f t="shared" si="66"/>
        <v>0</v>
      </c>
      <c r="L283" s="31"/>
      <c r="M283" s="31"/>
      <c r="N283" s="31">
        <v>4</v>
      </c>
      <c r="O283" s="31">
        <f t="shared" si="67"/>
        <v>4</v>
      </c>
      <c r="P283" s="31">
        <f t="shared" si="68"/>
        <v>4</v>
      </c>
      <c r="Q283" s="31"/>
      <c r="R283" s="31">
        <f t="shared" si="69"/>
        <v>4</v>
      </c>
      <c r="S283" s="10"/>
      <c r="T283" s="10"/>
      <c r="U283" s="10"/>
    </row>
    <row r="284" spans="1:21" x14ac:dyDescent="0.2">
      <c r="A284" s="71"/>
      <c r="B284" s="133" t="s">
        <v>437</v>
      </c>
      <c r="C284" s="97" t="s">
        <v>407</v>
      </c>
      <c r="D284" s="109">
        <v>21</v>
      </c>
      <c r="E284" s="31"/>
      <c r="F284" s="31"/>
      <c r="G284" s="31"/>
      <c r="H284" s="30">
        <f t="shared" si="59"/>
        <v>0</v>
      </c>
      <c r="I284" s="31"/>
      <c r="J284" s="31"/>
      <c r="K284" s="30">
        <f t="shared" si="66"/>
        <v>0</v>
      </c>
      <c r="L284" s="31">
        <v>94.76</v>
      </c>
      <c r="M284" s="31">
        <v>86.89</v>
      </c>
      <c r="N284" s="31">
        <v>85.62</v>
      </c>
      <c r="O284" s="31">
        <f t="shared" si="67"/>
        <v>267.27</v>
      </c>
      <c r="P284" s="31">
        <f t="shared" si="68"/>
        <v>267.27</v>
      </c>
      <c r="Q284" s="31"/>
      <c r="R284" s="31">
        <f t="shared" si="69"/>
        <v>267.27</v>
      </c>
      <c r="S284" s="10"/>
      <c r="T284" s="10"/>
      <c r="U284" s="10"/>
    </row>
    <row r="285" spans="1:21" x14ac:dyDescent="0.2">
      <c r="A285" s="71"/>
      <c r="B285" s="134"/>
      <c r="C285" s="97" t="s">
        <v>288</v>
      </c>
      <c r="D285" s="109">
        <v>6</v>
      </c>
      <c r="E285" s="31"/>
      <c r="F285" s="31"/>
      <c r="G285" s="31"/>
      <c r="H285" s="30">
        <f t="shared" si="59"/>
        <v>0</v>
      </c>
      <c r="I285" s="31"/>
      <c r="J285" s="31"/>
      <c r="K285" s="30">
        <f t="shared" si="66"/>
        <v>0</v>
      </c>
      <c r="L285" s="31">
        <v>2</v>
      </c>
      <c r="M285" s="31">
        <v>2.21</v>
      </c>
      <c r="N285" s="31">
        <v>10.32</v>
      </c>
      <c r="O285" s="31">
        <f t="shared" si="67"/>
        <v>14.530000000000001</v>
      </c>
      <c r="P285" s="31">
        <f t="shared" si="68"/>
        <v>14.530000000000001</v>
      </c>
      <c r="Q285" s="31"/>
      <c r="R285" s="31">
        <f t="shared" si="69"/>
        <v>14.530000000000001</v>
      </c>
      <c r="S285" s="10"/>
      <c r="T285" s="10"/>
      <c r="U285" s="10"/>
    </row>
    <row r="286" spans="1:21" x14ac:dyDescent="0.2">
      <c r="A286" s="71"/>
      <c r="B286" s="133" t="s">
        <v>438</v>
      </c>
      <c r="C286" s="97" t="s">
        <v>225</v>
      </c>
      <c r="D286" s="109">
        <v>2</v>
      </c>
      <c r="E286" s="31"/>
      <c r="F286" s="31"/>
      <c r="G286" s="31"/>
      <c r="H286" s="30">
        <f t="shared" si="59"/>
        <v>0</v>
      </c>
      <c r="I286" s="31"/>
      <c r="J286" s="31"/>
      <c r="K286" s="30">
        <f t="shared" si="66"/>
        <v>0</v>
      </c>
      <c r="L286" s="31"/>
      <c r="M286" s="31">
        <v>50.5</v>
      </c>
      <c r="N286" s="31">
        <v>300</v>
      </c>
      <c r="O286" s="31">
        <f t="shared" si="67"/>
        <v>350.5</v>
      </c>
      <c r="P286" s="31">
        <f t="shared" si="68"/>
        <v>350.5</v>
      </c>
      <c r="Q286" s="31"/>
      <c r="R286" s="31">
        <f t="shared" si="69"/>
        <v>350.5</v>
      </c>
      <c r="S286" s="10"/>
      <c r="T286" s="10"/>
      <c r="U286" s="10"/>
    </row>
    <row r="287" spans="1:21" x14ac:dyDescent="0.2">
      <c r="A287" s="71"/>
      <c r="B287" s="133"/>
      <c r="C287" s="97" t="s">
        <v>333</v>
      </c>
      <c r="D287" s="109">
        <v>1</v>
      </c>
      <c r="E287" s="31"/>
      <c r="F287" s="31"/>
      <c r="G287" s="31"/>
      <c r="H287" s="30">
        <f>SUM(E287:G287)</f>
        <v>0</v>
      </c>
      <c r="I287" s="31"/>
      <c r="J287" s="31"/>
      <c r="K287" s="30">
        <f>+SUM(H287:J287)</f>
        <v>0</v>
      </c>
      <c r="L287" s="31">
        <v>6</v>
      </c>
      <c r="M287" s="31">
        <v>1</v>
      </c>
      <c r="N287" s="31">
        <v>0.5</v>
      </c>
      <c r="O287" s="31">
        <f>+SUM(L287:N287)</f>
        <v>7.5</v>
      </c>
      <c r="P287" s="31">
        <f>+SUM(K287+O287)</f>
        <v>7.5</v>
      </c>
      <c r="Q287" s="31"/>
      <c r="R287" s="31">
        <f>+SUM(P287:Q287)</f>
        <v>7.5</v>
      </c>
      <c r="S287" s="10"/>
      <c r="T287" s="10"/>
      <c r="U287" s="10"/>
    </row>
    <row r="288" spans="1:21" x14ac:dyDescent="0.2">
      <c r="A288" s="71"/>
      <c r="B288" s="134"/>
      <c r="C288" s="97" t="s">
        <v>287</v>
      </c>
      <c r="D288" s="109">
        <v>1</v>
      </c>
      <c r="E288" s="31"/>
      <c r="F288" s="31"/>
      <c r="G288" s="31"/>
      <c r="H288" s="30">
        <f t="shared" si="59"/>
        <v>0</v>
      </c>
      <c r="I288" s="31"/>
      <c r="J288" s="31"/>
      <c r="K288" s="30">
        <f t="shared" si="66"/>
        <v>0</v>
      </c>
      <c r="L288" s="31"/>
      <c r="M288" s="31"/>
      <c r="N288" s="31">
        <v>600</v>
      </c>
      <c r="O288" s="31">
        <f t="shared" si="67"/>
        <v>600</v>
      </c>
      <c r="P288" s="31">
        <f t="shared" si="68"/>
        <v>600</v>
      </c>
      <c r="Q288" s="31"/>
      <c r="R288" s="31">
        <f t="shared" si="69"/>
        <v>600</v>
      </c>
      <c r="S288" s="10"/>
      <c r="T288" s="10"/>
      <c r="U288" s="10"/>
    </row>
    <row r="289" spans="1:21" x14ac:dyDescent="0.2">
      <c r="A289" s="71"/>
      <c r="B289" s="133" t="s">
        <v>439</v>
      </c>
      <c r="C289" s="110" t="s">
        <v>286</v>
      </c>
      <c r="D289" s="111">
        <v>0</v>
      </c>
      <c r="E289" s="112"/>
      <c r="F289" s="112"/>
      <c r="G289" s="112"/>
      <c r="H289" s="32">
        <f t="shared" si="59"/>
        <v>0</v>
      </c>
      <c r="I289" s="112"/>
      <c r="J289" s="112"/>
      <c r="K289" s="32">
        <f t="shared" si="66"/>
        <v>0</v>
      </c>
      <c r="L289" s="112"/>
      <c r="M289" s="112"/>
      <c r="N289" s="112"/>
      <c r="O289" s="112">
        <f t="shared" si="67"/>
        <v>0</v>
      </c>
      <c r="P289" s="112">
        <f t="shared" si="68"/>
        <v>0</v>
      </c>
      <c r="Q289" s="112"/>
      <c r="R289" s="112">
        <f t="shared" si="69"/>
        <v>0</v>
      </c>
      <c r="S289" s="10"/>
      <c r="T289" s="10"/>
      <c r="U289" s="10"/>
    </row>
    <row r="290" spans="1:21" ht="15" x14ac:dyDescent="0.25">
      <c r="A290" s="230" t="s">
        <v>0</v>
      </c>
      <c r="B290" s="231"/>
      <c r="C290" s="232" t="s">
        <v>0</v>
      </c>
      <c r="D290" s="105">
        <f t="shared" ref="D290:R290" si="70">+SUM(D280:D289)</f>
        <v>63</v>
      </c>
      <c r="E290" s="106">
        <f>SUM(E280:E289)</f>
        <v>0</v>
      </c>
      <c r="F290" s="106">
        <f>SUM(F280:F289)</f>
        <v>0</v>
      </c>
      <c r="G290" s="106">
        <f>SUM(G280:G289)</f>
        <v>0</v>
      </c>
      <c r="H290" s="106">
        <f>SUM(H280:H289)</f>
        <v>0</v>
      </c>
      <c r="I290" s="106">
        <f t="shared" si="70"/>
        <v>0</v>
      </c>
      <c r="J290" s="106">
        <f t="shared" si="70"/>
        <v>0</v>
      </c>
      <c r="K290" s="106">
        <f t="shared" si="70"/>
        <v>0</v>
      </c>
      <c r="L290" s="106">
        <f t="shared" si="70"/>
        <v>112.19</v>
      </c>
      <c r="M290" s="106">
        <f t="shared" si="70"/>
        <v>167.69</v>
      </c>
      <c r="N290" s="106">
        <f t="shared" si="70"/>
        <v>1027.95</v>
      </c>
      <c r="O290" s="106">
        <f t="shared" si="70"/>
        <v>1307.83</v>
      </c>
      <c r="P290" s="106">
        <f t="shared" si="70"/>
        <v>1307.83</v>
      </c>
      <c r="Q290" s="106">
        <f t="shared" si="70"/>
        <v>0</v>
      </c>
      <c r="R290" s="107">
        <f t="shared" si="70"/>
        <v>1307.83</v>
      </c>
      <c r="S290" s="10"/>
      <c r="T290" s="10"/>
      <c r="U290" s="10"/>
    </row>
    <row r="291" spans="1:21" x14ac:dyDescent="0.2">
      <c r="A291" s="93" t="s">
        <v>4</v>
      </c>
      <c r="B291" s="120" t="s">
        <v>440</v>
      </c>
      <c r="C291" s="73" t="s">
        <v>233</v>
      </c>
      <c r="D291" s="74">
        <v>17</v>
      </c>
      <c r="E291" s="39"/>
      <c r="F291" s="39"/>
      <c r="G291" s="39"/>
      <c r="H291" s="48">
        <f t="shared" si="59"/>
        <v>0</v>
      </c>
      <c r="I291" s="39"/>
      <c r="J291" s="39"/>
      <c r="K291" s="48">
        <f t="shared" ref="K291:K338" si="71">+SUM(H291:J291)</f>
        <v>0</v>
      </c>
      <c r="L291" s="39"/>
      <c r="M291" s="39">
        <v>16.62</v>
      </c>
      <c r="N291" s="39">
        <v>48.62</v>
      </c>
      <c r="O291" s="39">
        <f t="shared" ref="O291:O299" si="72">+SUM(L291:N291)</f>
        <v>65.239999999999995</v>
      </c>
      <c r="P291" s="39">
        <f t="shared" ref="P291:P299" si="73">+SUM(K291+O291)</f>
        <v>65.239999999999995</v>
      </c>
      <c r="Q291" s="96"/>
      <c r="R291" s="39">
        <f t="shared" ref="R291:R338" si="74">+SUM(P291:Q291)</f>
        <v>65.239999999999995</v>
      </c>
      <c r="S291" s="10"/>
      <c r="T291" s="10"/>
      <c r="U291" s="10"/>
    </row>
    <row r="292" spans="1:21" x14ac:dyDescent="0.2">
      <c r="A292" s="93"/>
      <c r="B292" s="121"/>
      <c r="C292" s="76" t="s">
        <v>239</v>
      </c>
      <c r="D292" s="77">
        <v>10</v>
      </c>
      <c r="E292" s="14"/>
      <c r="F292" s="14"/>
      <c r="G292" s="14"/>
      <c r="H292" s="30">
        <f t="shared" si="59"/>
        <v>0</v>
      </c>
      <c r="I292" s="14"/>
      <c r="J292" s="14"/>
      <c r="K292" s="30">
        <f t="shared" si="71"/>
        <v>0</v>
      </c>
      <c r="L292" s="14">
        <v>40.200000000000003</v>
      </c>
      <c r="M292" s="14">
        <v>66.900000000000006</v>
      </c>
      <c r="N292" s="14">
        <v>110.33</v>
      </c>
      <c r="O292" s="14">
        <f t="shared" si="72"/>
        <v>217.43</v>
      </c>
      <c r="P292" s="14">
        <f t="shared" si="73"/>
        <v>217.43</v>
      </c>
      <c r="Q292" s="31"/>
      <c r="R292" s="14">
        <f t="shared" si="74"/>
        <v>217.43</v>
      </c>
      <c r="S292" s="10"/>
      <c r="T292" s="10"/>
      <c r="U292" s="10"/>
    </row>
    <row r="293" spans="1:21" x14ac:dyDescent="0.2">
      <c r="A293" s="93"/>
      <c r="B293" s="124"/>
      <c r="C293" s="76" t="s">
        <v>379</v>
      </c>
      <c r="D293" s="77">
        <v>9</v>
      </c>
      <c r="E293" s="14"/>
      <c r="F293" s="14"/>
      <c r="G293" s="14"/>
      <c r="H293" s="30">
        <f t="shared" si="59"/>
        <v>0</v>
      </c>
      <c r="I293" s="14"/>
      <c r="J293" s="14"/>
      <c r="K293" s="30">
        <f t="shared" si="71"/>
        <v>0</v>
      </c>
      <c r="L293" s="14">
        <v>1.2</v>
      </c>
      <c r="M293" s="14">
        <v>7.9</v>
      </c>
      <c r="N293" s="14">
        <v>24.36</v>
      </c>
      <c r="O293" s="14">
        <f t="shared" si="72"/>
        <v>33.46</v>
      </c>
      <c r="P293" s="14">
        <f t="shared" si="73"/>
        <v>33.46</v>
      </c>
      <c r="Q293" s="31"/>
      <c r="R293" s="14">
        <f t="shared" si="74"/>
        <v>33.46</v>
      </c>
      <c r="S293" s="10"/>
      <c r="T293" s="10"/>
      <c r="U293" s="10"/>
    </row>
    <row r="294" spans="1:21" x14ac:dyDescent="0.2">
      <c r="A294" s="93"/>
      <c r="B294" s="121" t="s">
        <v>441</v>
      </c>
      <c r="C294" s="76" t="s">
        <v>252</v>
      </c>
      <c r="D294" s="77">
        <v>27</v>
      </c>
      <c r="E294" s="14"/>
      <c r="F294" s="14"/>
      <c r="G294" s="14"/>
      <c r="H294" s="30">
        <f t="shared" si="59"/>
        <v>0</v>
      </c>
      <c r="I294" s="14">
        <v>1.07</v>
      </c>
      <c r="J294" s="14"/>
      <c r="K294" s="30">
        <f t="shared" si="71"/>
        <v>1.07</v>
      </c>
      <c r="L294" s="14"/>
      <c r="M294" s="14">
        <v>3.52</v>
      </c>
      <c r="N294" s="14">
        <v>9.4700000000000006</v>
      </c>
      <c r="O294" s="14">
        <f t="shared" si="72"/>
        <v>12.99</v>
      </c>
      <c r="P294" s="14">
        <f t="shared" si="73"/>
        <v>14.06</v>
      </c>
      <c r="Q294" s="31"/>
      <c r="R294" s="14">
        <f t="shared" si="74"/>
        <v>14.06</v>
      </c>
      <c r="S294" s="10"/>
      <c r="T294" s="10"/>
      <c r="U294" s="10"/>
    </row>
    <row r="295" spans="1:21" x14ac:dyDescent="0.2">
      <c r="A295" s="93"/>
      <c r="B295" s="121"/>
      <c r="C295" s="76" t="s">
        <v>249</v>
      </c>
      <c r="D295" s="77">
        <v>5</v>
      </c>
      <c r="E295" s="14"/>
      <c r="F295" s="14"/>
      <c r="G295" s="14"/>
      <c r="H295" s="30">
        <f t="shared" si="59"/>
        <v>0</v>
      </c>
      <c r="I295" s="14">
        <v>0.01</v>
      </c>
      <c r="J295" s="14"/>
      <c r="K295" s="30">
        <f t="shared" si="71"/>
        <v>0.01</v>
      </c>
      <c r="L295" s="14">
        <v>0.2</v>
      </c>
      <c r="M295" s="14">
        <v>2.59</v>
      </c>
      <c r="N295" s="14">
        <v>3.6</v>
      </c>
      <c r="O295" s="14">
        <f t="shared" si="72"/>
        <v>6.3900000000000006</v>
      </c>
      <c r="P295" s="14">
        <f t="shared" si="73"/>
        <v>6.4</v>
      </c>
      <c r="Q295" s="31"/>
      <c r="R295" s="14">
        <f t="shared" si="74"/>
        <v>6.4</v>
      </c>
      <c r="S295" s="10"/>
      <c r="T295" s="10"/>
      <c r="U295" s="10"/>
    </row>
    <row r="296" spans="1:21" x14ac:dyDescent="0.2">
      <c r="A296" s="93"/>
      <c r="B296" s="124"/>
      <c r="C296" s="76" t="s">
        <v>257</v>
      </c>
      <c r="D296" s="77">
        <v>7</v>
      </c>
      <c r="E296" s="14"/>
      <c r="F296" s="14"/>
      <c r="G296" s="14"/>
      <c r="H296" s="30">
        <f t="shared" si="59"/>
        <v>0</v>
      </c>
      <c r="I296" s="14">
        <v>0.3</v>
      </c>
      <c r="J296" s="14"/>
      <c r="K296" s="30">
        <f t="shared" si="71"/>
        <v>0.3</v>
      </c>
      <c r="L296" s="14"/>
      <c r="M296" s="14">
        <v>1.64</v>
      </c>
      <c r="N296" s="14">
        <v>2.5</v>
      </c>
      <c r="O296" s="14">
        <f t="shared" si="72"/>
        <v>4.1399999999999997</v>
      </c>
      <c r="P296" s="14">
        <f t="shared" si="73"/>
        <v>4.4399999999999995</v>
      </c>
      <c r="Q296" s="31"/>
      <c r="R296" s="14">
        <f t="shared" si="74"/>
        <v>4.4399999999999995</v>
      </c>
      <c r="S296" s="10"/>
      <c r="T296" s="10"/>
      <c r="U296" s="10"/>
    </row>
    <row r="297" spans="1:21" x14ac:dyDescent="0.2">
      <c r="A297" s="93"/>
      <c r="B297" s="121" t="s">
        <v>442</v>
      </c>
      <c r="C297" s="76" t="s">
        <v>256</v>
      </c>
      <c r="D297" s="77">
        <v>33</v>
      </c>
      <c r="E297" s="14"/>
      <c r="F297" s="14"/>
      <c r="G297" s="14"/>
      <c r="H297" s="30">
        <f t="shared" si="59"/>
        <v>0</v>
      </c>
      <c r="I297" s="14">
        <v>2.2000000000000002</v>
      </c>
      <c r="J297" s="14"/>
      <c r="K297" s="30">
        <f t="shared" si="71"/>
        <v>2.2000000000000002</v>
      </c>
      <c r="L297" s="14">
        <v>0.6</v>
      </c>
      <c r="M297" s="14">
        <v>36.32</v>
      </c>
      <c r="N297" s="14">
        <v>80.84</v>
      </c>
      <c r="O297" s="14">
        <f t="shared" si="72"/>
        <v>117.76</v>
      </c>
      <c r="P297" s="14">
        <f t="shared" si="73"/>
        <v>119.96000000000001</v>
      </c>
      <c r="Q297" s="31">
        <v>9.5</v>
      </c>
      <c r="R297" s="14">
        <f t="shared" si="74"/>
        <v>129.46</v>
      </c>
      <c r="S297" s="10"/>
      <c r="T297" s="10"/>
      <c r="U297" s="10"/>
    </row>
    <row r="298" spans="1:21" x14ac:dyDescent="0.2">
      <c r="A298" s="93"/>
      <c r="B298" s="121"/>
      <c r="C298" s="76" t="s">
        <v>229</v>
      </c>
      <c r="D298" s="77">
        <v>6</v>
      </c>
      <c r="E298" s="14"/>
      <c r="F298" s="14"/>
      <c r="G298" s="14"/>
      <c r="H298" s="30">
        <f t="shared" si="59"/>
        <v>0</v>
      </c>
      <c r="I298" s="14">
        <v>0.5</v>
      </c>
      <c r="J298" s="14"/>
      <c r="K298" s="30">
        <f t="shared" si="71"/>
        <v>0.5</v>
      </c>
      <c r="L298" s="14"/>
      <c r="M298" s="14">
        <v>1</v>
      </c>
      <c r="N298" s="14">
        <v>5.7</v>
      </c>
      <c r="O298" s="14">
        <f t="shared" si="72"/>
        <v>6.7</v>
      </c>
      <c r="P298" s="14">
        <f t="shared" si="73"/>
        <v>7.2</v>
      </c>
      <c r="Q298" s="31"/>
      <c r="R298" s="14">
        <f t="shared" si="74"/>
        <v>7.2</v>
      </c>
      <c r="S298" s="10"/>
      <c r="T298" s="10"/>
      <c r="U298" s="10"/>
    </row>
    <row r="299" spans="1:21" x14ac:dyDescent="0.2">
      <c r="A299" s="93"/>
      <c r="B299" s="121"/>
      <c r="C299" s="76" t="s">
        <v>246</v>
      </c>
      <c r="D299" s="77">
        <v>9</v>
      </c>
      <c r="E299" s="14"/>
      <c r="F299" s="14"/>
      <c r="G299" s="14">
        <v>2</v>
      </c>
      <c r="H299" s="30">
        <f t="shared" si="59"/>
        <v>2</v>
      </c>
      <c r="I299" s="14"/>
      <c r="J299" s="14"/>
      <c r="K299" s="30">
        <f t="shared" si="71"/>
        <v>2</v>
      </c>
      <c r="L299" s="14">
        <v>1</v>
      </c>
      <c r="M299" s="14">
        <v>5.61</v>
      </c>
      <c r="N299" s="14">
        <v>13.1</v>
      </c>
      <c r="O299" s="14">
        <f t="shared" si="72"/>
        <v>19.71</v>
      </c>
      <c r="P299" s="14">
        <f t="shared" si="73"/>
        <v>21.71</v>
      </c>
      <c r="Q299" s="31">
        <v>20</v>
      </c>
      <c r="R299" s="14">
        <f t="shared" si="74"/>
        <v>41.71</v>
      </c>
      <c r="S299" s="10"/>
      <c r="T299" s="10"/>
      <c r="U299" s="10"/>
    </row>
    <row r="300" spans="1:21" x14ac:dyDescent="0.2">
      <c r="A300" s="93"/>
      <c r="B300" s="124"/>
      <c r="C300" s="76" t="s">
        <v>230</v>
      </c>
      <c r="D300" s="77">
        <v>0</v>
      </c>
      <c r="E300" s="14"/>
      <c r="F300" s="14"/>
      <c r="G300" s="14"/>
      <c r="H300" s="30">
        <f t="shared" si="59"/>
        <v>0</v>
      </c>
      <c r="I300" s="14"/>
      <c r="J300" s="14"/>
      <c r="K300" s="30">
        <f t="shared" si="71"/>
        <v>0</v>
      </c>
      <c r="L300" s="14"/>
      <c r="M300" s="14"/>
      <c r="N300" s="14"/>
      <c r="O300" s="14">
        <f t="shared" ref="O300:O332" si="75">+SUM(L300:N300)</f>
        <v>0</v>
      </c>
      <c r="P300" s="14">
        <f t="shared" ref="P300:P332" si="76">+SUM(K300+O300)</f>
        <v>0</v>
      </c>
      <c r="Q300" s="31"/>
      <c r="R300" s="14">
        <f t="shared" si="74"/>
        <v>0</v>
      </c>
      <c r="S300" s="10"/>
      <c r="T300" s="10"/>
      <c r="U300" s="10"/>
    </row>
    <row r="301" spans="1:21" x14ac:dyDescent="0.2">
      <c r="A301" s="93"/>
      <c r="B301" s="121" t="s">
        <v>259</v>
      </c>
      <c r="C301" s="76" t="s">
        <v>259</v>
      </c>
      <c r="D301" s="77">
        <v>4</v>
      </c>
      <c r="E301" s="14"/>
      <c r="F301" s="14"/>
      <c r="G301" s="14"/>
      <c r="H301" s="30">
        <f t="shared" si="59"/>
        <v>0</v>
      </c>
      <c r="I301" s="14"/>
      <c r="J301" s="14"/>
      <c r="K301" s="30">
        <f t="shared" si="71"/>
        <v>0</v>
      </c>
      <c r="L301" s="14"/>
      <c r="M301" s="14">
        <v>0.1</v>
      </c>
      <c r="N301" s="14">
        <v>0.75</v>
      </c>
      <c r="O301" s="14">
        <f t="shared" si="75"/>
        <v>0.85</v>
      </c>
      <c r="P301" s="14">
        <f t="shared" si="76"/>
        <v>0.85</v>
      </c>
      <c r="Q301" s="31"/>
      <c r="R301" s="14">
        <f t="shared" si="74"/>
        <v>0.85</v>
      </c>
      <c r="S301" s="10"/>
      <c r="T301" s="10"/>
      <c r="U301" s="10"/>
    </row>
    <row r="302" spans="1:21" x14ac:dyDescent="0.2">
      <c r="A302" s="93"/>
      <c r="B302" s="121"/>
      <c r="C302" s="76" t="s">
        <v>335</v>
      </c>
      <c r="D302" s="77">
        <v>10</v>
      </c>
      <c r="E302" s="14"/>
      <c r="F302" s="14"/>
      <c r="G302" s="14"/>
      <c r="H302" s="30">
        <f t="shared" si="59"/>
        <v>0</v>
      </c>
      <c r="I302" s="14"/>
      <c r="J302" s="14"/>
      <c r="K302" s="30">
        <f t="shared" si="71"/>
        <v>0</v>
      </c>
      <c r="L302" s="14">
        <v>14.7</v>
      </c>
      <c r="M302" s="14">
        <v>33.1</v>
      </c>
      <c r="N302" s="14">
        <v>69.040000000000006</v>
      </c>
      <c r="O302" s="14">
        <f t="shared" si="75"/>
        <v>116.84</v>
      </c>
      <c r="P302" s="14">
        <f t="shared" si="76"/>
        <v>116.84</v>
      </c>
      <c r="Q302" s="31"/>
      <c r="R302" s="14">
        <f t="shared" si="74"/>
        <v>116.84</v>
      </c>
      <c r="S302" s="10"/>
      <c r="T302" s="10"/>
      <c r="U302" s="10"/>
    </row>
    <row r="303" spans="1:21" x14ac:dyDescent="0.2">
      <c r="A303" s="93"/>
      <c r="B303" s="121"/>
      <c r="C303" s="76" t="s">
        <v>235</v>
      </c>
      <c r="D303" s="77">
        <v>3</v>
      </c>
      <c r="E303" s="14"/>
      <c r="F303" s="14"/>
      <c r="G303" s="14"/>
      <c r="H303" s="30">
        <f t="shared" si="59"/>
        <v>0</v>
      </c>
      <c r="I303" s="14">
        <v>1.5</v>
      </c>
      <c r="J303" s="14"/>
      <c r="K303" s="30">
        <f t="shared" si="71"/>
        <v>1.5</v>
      </c>
      <c r="L303" s="14"/>
      <c r="M303" s="14">
        <v>14.5</v>
      </c>
      <c r="N303" s="14">
        <v>20.04</v>
      </c>
      <c r="O303" s="14">
        <f t="shared" si="75"/>
        <v>34.54</v>
      </c>
      <c r="P303" s="14">
        <f t="shared" si="76"/>
        <v>36.04</v>
      </c>
      <c r="Q303" s="31">
        <v>2</v>
      </c>
      <c r="R303" s="14">
        <f t="shared" si="74"/>
        <v>38.04</v>
      </c>
      <c r="S303" s="10"/>
      <c r="T303" s="10"/>
      <c r="U303" s="10"/>
    </row>
    <row r="304" spans="1:21" x14ac:dyDescent="0.2">
      <c r="A304" s="93"/>
      <c r="B304" s="121"/>
      <c r="C304" s="76" t="s">
        <v>237</v>
      </c>
      <c r="D304" s="77">
        <v>8</v>
      </c>
      <c r="E304" s="14"/>
      <c r="F304" s="14"/>
      <c r="G304" s="14"/>
      <c r="H304" s="30">
        <f t="shared" si="59"/>
        <v>0</v>
      </c>
      <c r="I304" s="14"/>
      <c r="J304" s="14"/>
      <c r="K304" s="30">
        <f t="shared" si="71"/>
        <v>0</v>
      </c>
      <c r="L304" s="14">
        <v>0.9</v>
      </c>
      <c r="M304" s="14">
        <v>2.85</v>
      </c>
      <c r="N304" s="14">
        <v>4.75</v>
      </c>
      <c r="O304" s="14">
        <f t="shared" si="75"/>
        <v>8.5</v>
      </c>
      <c r="P304" s="14">
        <f t="shared" si="76"/>
        <v>8.5</v>
      </c>
      <c r="Q304" s="31">
        <v>0.8</v>
      </c>
      <c r="R304" s="14">
        <f t="shared" si="74"/>
        <v>9.3000000000000007</v>
      </c>
      <c r="S304" s="10"/>
      <c r="T304" s="10"/>
      <c r="U304" s="10"/>
    </row>
    <row r="305" spans="1:21" x14ac:dyDescent="0.2">
      <c r="A305" s="93"/>
      <c r="B305" s="124"/>
      <c r="C305" s="78" t="s">
        <v>245</v>
      </c>
      <c r="D305" s="79"/>
      <c r="E305" s="36"/>
      <c r="F305" s="36"/>
      <c r="G305" s="36"/>
      <c r="H305" s="65"/>
      <c r="I305" s="36"/>
      <c r="J305" s="36"/>
      <c r="K305" s="65"/>
      <c r="L305" s="36"/>
      <c r="M305" s="36"/>
      <c r="N305" s="36"/>
      <c r="O305" s="36"/>
      <c r="P305" s="36"/>
      <c r="Q305" s="113"/>
      <c r="R305" s="36"/>
      <c r="S305" s="10"/>
      <c r="T305" s="10"/>
      <c r="U305" s="10"/>
    </row>
    <row r="306" spans="1:21" x14ac:dyDescent="0.2">
      <c r="A306" s="93"/>
      <c r="B306" s="121" t="s">
        <v>244</v>
      </c>
      <c r="C306" s="76" t="s">
        <v>244</v>
      </c>
      <c r="D306" s="77">
        <v>22</v>
      </c>
      <c r="E306" s="14"/>
      <c r="F306" s="14"/>
      <c r="G306" s="14"/>
      <c r="H306" s="30">
        <f t="shared" si="59"/>
        <v>0</v>
      </c>
      <c r="I306" s="14">
        <v>1.3</v>
      </c>
      <c r="J306" s="14"/>
      <c r="K306" s="30">
        <f t="shared" si="71"/>
        <v>1.3</v>
      </c>
      <c r="L306" s="14">
        <v>36</v>
      </c>
      <c r="M306" s="14">
        <v>87.61</v>
      </c>
      <c r="N306" s="14">
        <v>69.27</v>
      </c>
      <c r="O306" s="14">
        <f t="shared" si="75"/>
        <v>192.88</v>
      </c>
      <c r="P306" s="14">
        <f t="shared" si="76"/>
        <v>194.18</v>
      </c>
      <c r="Q306" s="31">
        <v>0.02</v>
      </c>
      <c r="R306" s="14">
        <f t="shared" si="74"/>
        <v>194.20000000000002</v>
      </c>
      <c r="S306" s="10"/>
      <c r="T306" s="10"/>
      <c r="U306" s="10"/>
    </row>
    <row r="307" spans="1:21" x14ac:dyDescent="0.2">
      <c r="A307" s="93"/>
      <c r="B307" s="121"/>
      <c r="C307" s="76" t="s">
        <v>243</v>
      </c>
      <c r="D307" s="77">
        <v>3</v>
      </c>
      <c r="E307" s="14"/>
      <c r="F307" s="14"/>
      <c r="G307" s="14"/>
      <c r="H307" s="30">
        <f t="shared" si="59"/>
        <v>0</v>
      </c>
      <c r="I307" s="14">
        <v>4</v>
      </c>
      <c r="J307" s="14"/>
      <c r="K307" s="30">
        <f t="shared" si="71"/>
        <v>4</v>
      </c>
      <c r="L307" s="14"/>
      <c r="M307" s="14">
        <v>6.53</v>
      </c>
      <c r="N307" s="14">
        <v>6.52</v>
      </c>
      <c r="O307" s="14">
        <f t="shared" si="75"/>
        <v>13.05</v>
      </c>
      <c r="P307" s="14">
        <f t="shared" si="76"/>
        <v>17.05</v>
      </c>
      <c r="Q307" s="31">
        <v>3</v>
      </c>
      <c r="R307" s="14">
        <f t="shared" si="74"/>
        <v>20.05</v>
      </c>
      <c r="S307" s="10"/>
      <c r="T307" s="10"/>
      <c r="U307" s="10"/>
    </row>
    <row r="308" spans="1:21" x14ac:dyDescent="0.2">
      <c r="A308" s="93"/>
      <c r="B308" s="121"/>
      <c r="C308" s="76" t="s">
        <v>258</v>
      </c>
      <c r="D308" s="77">
        <v>5</v>
      </c>
      <c r="E308" s="14"/>
      <c r="F308" s="14"/>
      <c r="G308" s="14"/>
      <c r="H308" s="30">
        <f t="shared" si="59"/>
        <v>0</v>
      </c>
      <c r="I308" s="14"/>
      <c r="J308" s="14"/>
      <c r="K308" s="30">
        <f t="shared" si="71"/>
        <v>0</v>
      </c>
      <c r="L308" s="14">
        <v>1</v>
      </c>
      <c r="M308" s="14">
        <v>12.02</v>
      </c>
      <c r="N308" s="14">
        <v>14.58</v>
      </c>
      <c r="O308" s="14">
        <f t="shared" si="75"/>
        <v>27.6</v>
      </c>
      <c r="P308" s="14">
        <f t="shared" si="76"/>
        <v>27.6</v>
      </c>
      <c r="Q308" s="31"/>
      <c r="R308" s="14">
        <f t="shared" si="74"/>
        <v>27.6</v>
      </c>
      <c r="S308" s="10"/>
      <c r="T308" s="10"/>
      <c r="U308" s="10"/>
    </row>
    <row r="309" spans="1:21" x14ac:dyDescent="0.2">
      <c r="A309" s="93"/>
      <c r="B309" s="121"/>
      <c r="C309" s="76" t="s">
        <v>234</v>
      </c>
      <c r="D309" s="77">
        <v>8</v>
      </c>
      <c r="E309" s="14"/>
      <c r="F309" s="14"/>
      <c r="G309" s="14"/>
      <c r="H309" s="30">
        <f t="shared" si="59"/>
        <v>0</v>
      </c>
      <c r="I309" s="14"/>
      <c r="J309" s="14"/>
      <c r="K309" s="30">
        <f t="shared" si="71"/>
        <v>0</v>
      </c>
      <c r="L309" s="14">
        <v>4.7</v>
      </c>
      <c r="M309" s="14">
        <v>8.7100000000000009</v>
      </c>
      <c r="N309" s="14">
        <v>13.22</v>
      </c>
      <c r="O309" s="14">
        <f t="shared" si="75"/>
        <v>26.630000000000003</v>
      </c>
      <c r="P309" s="14">
        <f t="shared" si="76"/>
        <v>26.630000000000003</v>
      </c>
      <c r="Q309" s="31">
        <v>0.5</v>
      </c>
      <c r="R309" s="14">
        <f t="shared" si="74"/>
        <v>27.130000000000003</v>
      </c>
      <c r="S309" s="10"/>
      <c r="T309" s="10"/>
      <c r="U309" s="10"/>
    </row>
    <row r="310" spans="1:21" x14ac:dyDescent="0.2">
      <c r="A310" s="93"/>
      <c r="B310" s="124"/>
      <c r="C310" s="76" t="s">
        <v>228</v>
      </c>
      <c r="D310" s="77">
        <v>7</v>
      </c>
      <c r="E310" s="14"/>
      <c r="F310" s="14"/>
      <c r="G310" s="14"/>
      <c r="H310" s="30">
        <f t="shared" si="59"/>
        <v>0</v>
      </c>
      <c r="I310" s="14"/>
      <c r="J310" s="14"/>
      <c r="K310" s="30">
        <f t="shared" si="71"/>
        <v>0</v>
      </c>
      <c r="L310" s="14">
        <v>3.7</v>
      </c>
      <c r="M310" s="14">
        <v>13.43</v>
      </c>
      <c r="N310" s="14">
        <v>4.55</v>
      </c>
      <c r="O310" s="14">
        <f t="shared" si="75"/>
        <v>21.68</v>
      </c>
      <c r="P310" s="14">
        <f t="shared" si="76"/>
        <v>21.68</v>
      </c>
      <c r="Q310" s="31">
        <v>7</v>
      </c>
      <c r="R310" s="14">
        <f t="shared" si="74"/>
        <v>28.68</v>
      </c>
      <c r="S310" s="10"/>
      <c r="T310" s="10"/>
      <c r="U310" s="10"/>
    </row>
    <row r="311" spans="1:21" x14ac:dyDescent="0.2">
      <c r="A311" s="93"/>
      <c r="B311" s="121" t="s">
        <v>367</v>
      </c>
      <c r="C311" s="76" t="s">
        <v>367</v>
      </c>
      <c r="D311" s="77">
        <v>7</v>
      </c>
      <c r="E311" s="14"/>
      <c r="F311" s="14"/>
      <c r="G311" s="14"/>
      <c r="H311" s="30">
        <f t="shared" si="59"/>
        <v>0</v>
      </c>
      <c r="I311" s="14">
        <v>0.1</v>
      </c>
      <c r="J311" s="14"/>
      <c r="K311" s="30">
        <f t="shared" si="71"/>
        <v>0.1</v>
      </c>
      <c r="L311" s="14">
        <v>0.1</v>
      </c>
      <c r="M311" s="14">
        <v>5.91</v>
      </c>
      <c r="N311" s="14">
        <v>4.8099999999999996</v>
      </c>
      <c r="O311" s="14">
        <f t="shared" si="75"/>
        <v>10.82</v>
      </c>
      <c r="P311" s="14">
        <f t="shared" si="76"/>
        <v>10.92</v>
      </c>
      <c r="Q311" s="31"/>
      <c r="R311" s="14">
        <f t="shared" si="74"/>
        <v>10.92</v>
      </c>
      <c r="S311" s="10"/>
      <c r="T311" s="10"/>
      <c r="U311" s="10"/>
    </row>
    <row r="312" spans="1:21" x14ac:dyDescent="0.2">
      <c r="A312" s="93"/>
      <c r="B312" s="121"/>
      <c r="C312" s="76" t="s">
        <v>368</v>
      </c>
      <c r="D312" s="77">
        <v>0</v>
      </c>
      <c r="E312" s="14"/>
      <c r="F312" s="14"/>
      <c r="G312" s="14"/>
      <c r="H312" s="30">
        <f t="shared" si="59"/>
        <v>0</v>
      </c>
      <c r="I312" s="14"/>
      <c r="J312" s="14"/>
      <c r="K312" s="30">
        <f t="shared" si="71"/>
        <v>0</v>
      </c>
      <c r="L312" s="14"/>
      <c r="M312" s="14"/>
      <c r="N312" s="14"/>
      <c r="O312" s="14">
        <f>+SUM(L312:N312)</f>
        <v>0</v>
      </c>
      <c r="P312" s="14">
        <f>+SUM(K312+O312)</f>
        <v>0</v>
      </c>
      <c r="Q312" s="31"/>
      <c r="R312" s="14">
        <f t="shared" si="74"/>
        <v>0</v>
      </c>
      <c r="S312" s="10"/>
      <c r="T312" s="10"/>
      <c r="U312" s="10"/>
    </row>
    <row r="313" spans="1:21" x14ac:dyDescent="0.2">
      <c r="A313" s="93"/>
      <c r="B313" s="121"/>
      <c r="C313" s="76" t="s">
        <v>254</v>
      </c>
      <c r="D313" s="77">
        <v>9</v>
      </c>
      <c r="E313" s="14"/>
      <c r="F313" s="14"/>
      <c r="G313" s="14"/>
      <c r="H313" s="30">
        <f t="shared" si="59"/>
        <v>0</v>
      </c>
      <c r="I313" s="14">
        <v>0.3</v>
      </c>
      <c r="J313" s="14"/>
      <c r="K313" s="30">
        <f t="shared" si="71"/>
        <v>0.3</v>
      </c>
      <c r="L313" s="14">
        <v>1.01</v>
      </c>
      <c r="M313" s="14">
        <v>2.63</v>
      </c>
      <c r="N313" s="14">
        <v>8.39</v>
      </c>
      <c r="O313" s="14">
        <f>+SUM(L313:N313)</f>
        <v>12.030000000000001</v>
      </c>
      <c r="P313" s="14">
        <f>+SUM(K313+O313)</f>
        <v>12.330000000000002</v>
      </c>
      <c r="Q313" s="31"/>
      <c r="R313" s="14">
        <f t="shared" si="74"/>
        <v>12.330000000000002</v>
      </c>
      <c r="S313" s="10"/>
      <c r="T313" s="10"/>
      <c r="U313" s="10"/>
    </row>
    <row r="314" spans="1:21" x14ac:dyDescent="0.2">
      <c r="A314" s="93"/>
      <c r="B314" s="121"/>
      <c r="C314" s="76" t="s">
        <v>452</v>
      </c>
      <c r="D314" s="77">
        <v>0</v>
      </c>
      <c r="E314" s="14"/>
      <c r="F314" s="14"/>
      <c r="G314" s="14"/>
      <c r="H314" s="30">
        <f t="shared" si="59"/>
        <v>0</v>
      </c>
      <c r="I314" s="14"/>
      <c r="J314" s="14"/>
      <c r="K314" s="30">
        <f t="shared" si="71"/>
        <v>0</v>
      </c>
      <c r="L314" s="14"/>
      <c r="M314" s="14"/>
      <c r="N314" s="14"/>
      <c r="O314" s="14">
        <f>+SUM(L314:N314)</f>
        <v>0</v>
      </c>
      <c r="P314" s="14">
        <f>+SUM(K314+O314)</f>
        <v>0</v>
      </c>
      <c r="Q314" s="31"/>
      <c r="R314" s="14">
        <f t="shared" si="74"/>
        <v>0</v>
      </c>
      <c r="S314" s="10"/>
      <c r="T314" s="10"/>
      <c r="U314" s="10"/>
    </row>
    <row r="315" spans="1:21" x14ac:dyDescent="0.2">
      <c r="A315" s="93"/>
      <c r="B315" s="121"/>
      <c r="C315" s="76" t="s">
        <v>361</v>
      </c>
      <c r="D315" s="77">
        <v>68</v>
      </c>
      <c r="E315" s="14"/>
      <c r="F315" s="14">
        <v>0.3</v>
      </c>
      <c r="G315" s="14">
        <v>0.15</v>
      </c>
      <c r="H315" s="30">
        <f t="shared" si="59"/>
        <v>0.44999999999999996</v>
      </c>
      <c r="I315" s="14">
        <v>5.7</v>
      </c>
      <c r="J315" s="14"/>
      <c r="K315" s="30">
        <f t="shared" si="71"/>
        <v>6.15</v>
      </c>
      <c r="L315" s="14">
        <v>8.75</v>
      </c>
      <c r="M315" s="14">
        <v>57.63</v>
      </c>
      <c r="N315" s="14">
        <v>119.46</v>
      </c>
      <c r="O315" s="14">
        <f>+SUM(L315:N315)</f>
        <v>185.83999999999997</v>
      </c>
      <c r="P315" s="14">
        <f>+SUM(K315+O315)</f>
        <v>191.98999999999998</v>
      </c>
      <c r="Q315" s="31">
        <v>2.2000000000000002</v>
      </c>
      <c r="R315" s="14">
        <f t="shared" si="74"/>
        <v>194.18999999999997</v>
      </c>
      <c r="S315" s="10"/>
      <c r="T315" s="10"/>
      <c r="U315" s="10"/>
    </row>
    <row r="316" spans="1:21" x14ac:dyDescent="0.2">
      <c r="A316" s="93"/>
      <c r="B316" s="121"/>
      <c r="C316" s="76" t="s">
        <v>236</v>
      </c>
      <c r="D316" s="77">
        <v>7</v>
      </c>
      <c r="E316" s="14"/>
      <c r="F316" s="14"/>
      <c r="G316" s="14"/>
      <c r="H316" s="30">
        <f t="shared" si="59"/>
        <v>0</v>
      </c>
      <c r="I316" s="14"/>
      <c r="J316" s="14"/>
      <c r="K316" s="30">
        <f t="shared" si="71"/>
        <v>0</v>
      </c>
      <c r="L316" s="14"/>
      <c r="M316" s="14">
        <v>6.31</v>
      </c>
      <c r="N316" s="14">
        <v>12.95</v>
      </c>
      <c r="O316" s="14">
        <f t="shared" si="75"/>
        <v>19.259999999999998</v>
      </c>
      <c r="P316" s="14">
        <f t="shared" si="76"/>
        <v>19.259999999999998</v>
      </c>
      <c r="Q316" s="31"/>
      <c r="R316" s="14">
        <f t="shared" si="74"/>
        <v>19.259999999999998</v>
      </c>
      <c r="S316" s="10"/>
      <c r="T316" s="10"/>
      <c r="U316" s="10"/>
    </row>
    <row r="317" spans="1:21" x14ac:dyDescent="0.2">
      <c r="A317" s="93"/>
      <c r="B317" s="121"/>
      <c r="C317" s="76" t="s">
        <v>253</v>
      </c>
      <c r="D317" s="77">
        <v>31</v>
      </c>
      <c r="E317" s="14"/>
      <c r="F317" s="14"/>
      <c r="G317" s="14"/>
      <c r="H317" s="30">
        <f t="shared" si="59"/>
        <v>0</v>
      </c>
      <c r="I317" s="14"/>
      <c r="J317" s="14"/>
      <c r="K317" s="30">
        <f t="shared" si="71"/>
        <v>0</v>
      </c>
      <c r="L317" s="14"/>
      <c r="M317" s="14">
        <v>18.350000000000001</v>
      </c>
      <c r="N317" s="14">
        <v>84.19</v>
      </c>
      <c r="O317" s="14">
        <f t="shared" si="75"/>
        <v>102.53999999999999</v>
      </c>
      <c r="P317" s="14">
        <f t="shared" si="76"/>
        <v>102.53999999999999</v>
      </c>
      <c r="Q317" s="31"/>
      <c r="R317" s="14">
        <f t="shared" si="74"/>
        <v>102.53999999999999</v>
      </c>
      <c r="S317" s="10"/>
      <c r="T317" s="10"/>
      <c r="U317" s="10"/>
    </row>
    <row r="318" spans="1:21" x14ac:dyDescent="0.2">
      <c r="A318" s="93"/>
      <c r="B318" s="121"/>
      <c r="C318" s="76" t="s">
        <v>255</v>
      </c>
      <c r="D318" s="77">
        <v>11</v>
      </c>
      <c r="E318" s="14"/>
      <c r="F318" s="14"/>
      <c r="G318" s="14"/>
      <c r="H318" s="30">
        <f t="shared" si="59"/>
        <v>0</v>
      </c>
      <c r="I318" s="14"/>
      <c r="J318" s="14"/>
      <c r="K318" s="30">
        <f t="shared" si="71"/>
        <v>0</v>
      </c>
      <c r="L318" s="14">
        <v>0.1</v>
      </c>
      <c r="M318" s="14">
        <v>11.75</v>
      </c>
      <c r="N318" s="14">
        <v>40.380000000000003</v>
      </c>
      <c r="O318" s="14">
        <f t="shared" si="75"/>
        <v>52.230000000000004</v>
      </c>
      <c r="P318" s="14">
        <f t="shared" si="76"/>
        <v>52.230000000000004</v>
      </c>
      <c r="Q318" s="31"/>
      <c r="R318" s="14">
        <f t="shared" si="74"/>
        <v>52.230000000000004</v>
      </c>
      <c r="S318" s="10"/>
      <c r="T318" s="10"/>
      <c r="U318" s="10"/>
    </row>
    <row r="319" spans="1:21" x14ac:dyDescent="0.2">
      <c r="A319" s="93"/>
      <c r="B319" s="121"/>
      <c r="C319" s="76" t="s">
        <v>376</v>
      </c>
      <c r="D319" s="77">
        <v>0</v>
      </c>
      <c r="E319" s="14"/>
      <c r="F319" s="14"/>
      <c r="G319" s="14"/>
      <c r="H319" s="30">
        <f t="shared" si="59"/>
        <v>0</v>
      </c>
      <c r="I319" s="14"/>
      <c r="J319" s="14"/>
      <c r="K319" s="30">
        <f t="shared" si="71"/>
        <v>0</v>
      </c>
      <c r="L319" s="14"/>
      <c r="M319" s="14"/>
      <c r="N319" s="14"/>
      <c r="O319" s="14">
        <f t="shared" ref="O319:O325" si="77">+SUM(L319:N319)</f>
        <v>0</v>
      </c>
      <c r="P319" s="14">
        <f t="shared" ref="P319:P325" si="78">+SUM(K319+O319)</f>
        <v>0</v>
      </c>
      <c r="Q319" s="31"/>
      <c r="R319" s="14">
        <f t="shared" si="74"/>
        <v>0</v>
      </c>
      <c r="S319" s="10"/>
      <c r="T319" s="10"/>
      <c r="U319" s="10"/>
    </row>
    <row r="320" spans="1:21" x14ac:dyDescent="0.2">
      <c r="A320" s="93"/>
      <c r="B320" s="121"/>
      <c r="C320" s="76" t="s">
        <v>251</v>
      </c>
      <c r="D320" s="77">
        <v>59</v>
      </c>
      <c r="E320" s="14"/>
      <c r="F320" s="14"/>
      <c r="G320" s="14"/>
      <c r="H320" s="30">
        <f t="shared" si="59"/>
        <v>0</v>
      </c>
      <c r="I320" s="14"/>
      <c r="J320" s="14"/>
      <c r="K320" s="30">
        <f t="shared" si="71"/>
        <v>0</v>
      </c>
      <c r="L320" s="14">
        <v>30</v>
      </c>
      <c r="M320" s="14">
        <v>107.17</v>
      </c>
      <c r="N320" s="14">
        <v>338.88</v>
      </c>
      <c r="O320" s="14">
        <f t="shared" si="77"/>
        <v>476.05</v>
      </c>
      <c r="P320" s="14">
        <f t="shared" si="78"/>
        <v>476.05</v>
      </c>
      <c r="Q320" s="31">
        <v>0.5</v>
      </c>
      <c r="R320" s="14">
        <f t="shared" si="74"/>
        <v>476.55</v>
      </c>
      <c r="S320" s="10"/>
      <c r="T320" s="10"/>
      <c r="U320" s="10"/>
    </row>
    <row r="321" spans="1:21" x14ac:dyDescent="0.2">
      <c r="A321" s="93"/>
      <c r="B321" s="121"/>
      <c r="C321" s="76" t="s">
        <v>232</v>
      </c>
      <c r="D321" s="77">
        <v>0</v>
      </c>
      <c r="E321" s="14"/>
      <c r="F321" s="14"/>
      <c r="G321" s="14"/>
      <c r="H321" s="30">
        <f t="shared" si="59"/>
        <v>0</v>
      </c>
      <c r="I321" s="14"/>
      <c r="J321" s="14"/>
      <c r="K321" s="30">
        <f t="shared" si="71"/>
        <v>0</v>
      </c>
      <c r="L321" s="14"/>
      <c r="M321" s="14"/>
      <c r="N321" s="14"/>
      <c r="O321" s="14">
        <f t="shared" si="77"/>
        <v>0</v>
      </c>
      <c r="P321" s="14">
        <f t="shared" si="78"/>
        <v>0</v>
      </c>
      <c r="Q321" s="31"/>
      <c r="R321" s="14">
        <f t="shared" si="74"/>
        <v>0</v>
      </c>
      <c r="S321" s="10"/>
      <c r="T321" s="10"/>
      <c r="U321" s="10"/>
    </row>
    <row r="322" spans="1:21" x14ac:dyDescent="0.2">
      <c r="A322" s="93"/>
      <c r="B322" s="121"/>
      <c r="C322" s="76" t="s">
        <v>344</v>
      </c>
      <c r="D322" s="77">
        <v>0</v>
      </c>
      <c r="E322" s="14"/>
      <c r="F322" s="14"/>
      <c r="G322" s="14"/>
      <c r="H322" s="30">
        <f t="shared" si="59"/>
        <v>0</v>
      </c>
      <c r="I322" s="14"/>
      <c r="J322" s="14"/>
      <c r="K322" s="30">
        <f t="shared" si="71"/>
        <v>0</v>
      </c>
      <c r="L322" s="14"/>
      <c r="M322" s="14"/>
      <c r="N322" s="14"/>
      <c r="O322" s="14">
        <f t="shared" si="77"/>
        <v>0</v>
      </c>
      <c r="P322" s="14">
        <f t="shared" si="78"/>
        <v>0</v>
      </c>
      <c r="Q322" s="31"/>
      <c r="R322" s="14">
        <f t="shared" si="74"/>
        <v>0</v>
      </c>
      <c r="S322" s="10"/>
      <c r="T322" s="10"/>
      <c r="U322" s="10"/>
    </row>
    <row r="323" spans="1:21" x14ac:dyDescent="0.2">
      <c r="A323" s="93"/>
      <c r="B323" s="121"/>
      <c r="C323" s="76" t="s">
        <v>242</v>
      </c>
      <c r="D323" s="77">
        <v>1</v>
      </c>
      <c r="E323" s="14"/>
      <c r="F323" s="14"/>
      <c r="G323" s="14"/>
      <c r="H323" s="30">
        <f t="shared" si="59"/>
        <v>0</v>
      </c>
      <c r="I323" s="14"/>
      <c r="J323" s="14"/>
      <c r="K323" s="30">
        <f t="shared" si="71"/>
        <v>0</v>
      </c>
      <c r="L323" s="14"/>
      <c r="M323" s="14">
        <v>0.3</v>
      </c>
      <c r="N323" s="14">
        <v>1</v>
      </c>
      <c r="O323" s="14">
        <f t="shared" si="77"/>
        <v>1.3</v>
      </c>
      <c r="P323" s="14">
        <f t="shared" si="78"/>
        <v>1.3</v>
      </c>
      <c r="Q323" s="31"/>
      <c r="R323" s="14">
        <f t="shared" si="74"/>
        <v>1.3</v>
      </c>
      <c r="S323" s="10"/>
      <c r="T323" s="10"/>
      <c r="U323" s="10"/>
    </row>
    <row r="324" spans="1:21" x14ac:dyDescent="0.2">
      <c r="A324" s="93"/>
      <c r="B324" s="121"/>
      <c r="C324" s="76" t="s">
        <v>370</v>
      </c>
      <c r="D324" s="77">
        <v>0</v>
      </c>
      <c r="E324" s="14"/>
      <c r="F324" s="14"/>
      <c r="G324" s="14"/>
      <c r="H324" s="30">
        <f t="shared" si="59"/>
        <v>0</v>
      </c>
      <c r="I324" s="14"/>
      <c r="J324" s="14"/>
      <c r="K324" s="30">
        <f t="shared" si="71"/>
        <v>0</v>
      </c>
      <c r="L324" s="14"/>
      <c r="M324" s="14"/>
      <c r="N324" s="14"/>
      <c r="O324" s="14">
        <f t="shared" si="77"/>
        <v>0</v>
      </c>
      <c r="P324" s="14">
        <f t="shared" si="78"/>
        <v>0</v>
      </c>
      <c r="Q324" s="31"/>
      <c r="R324" s="14">
        <f t="shared" si="74"/>
        <v>0</v>
      </c>
      <c r="S324" s="10"/>
      <c r="T324" s="10"/>
      <c r="U324" s="10"/>
    </row>
    <row r="325" spans="1:21" x14ac:dyDescent="0.2">
      <c r="A325" s="93"/>
      <c r="B325" s="121"/>
      <c r="C325" s="76" t="s">
        <v>231</v>
      </c>
      <c r="D325" s="77">
        <v>0</v>
      </c>
      <c r="E325" s="14"/>
      <c r="F325" s="14"/>
      <c r="G325" s="14"/>
      <c r="H325" s="30">
        <f t="shared" si="59"/>
        <v>0</v>
      </c>
      <c r="I325" s="14"/>
      <c r="J325" s="14"/>
      <c r="K325" s="30">
        <f t="shared" si="71"/>
        <v>0</v>
      </c>
      <c r="L325" s="14"/>
      <c r="M325" s="14"/>
      <c r="N325" s="14"/>
      <c r="O325" s="14">
        <f t="shared" si="77"/>
        <v>0</v>
      </c>
      <c r="P325" s="14">
        <f t="shared" si="78"/>
        <v>0</v>
      </c>
      <c r="Q325" s="31"/>
      <c r="R325" s="14">
        <f t="shared" si="74"/>
        <v>0</v>
      </c>
      <c r="S325" s="10"/>
      <c r="T325" s="10"/>
      <c r="U325" s="10"/>
    </row>
    <row r="326" spans="1:21" x14ac:dyDescent="0.2">
      <c r="A326" s="93"/>
      <c r="B326" s="121"/>
      <c r="C326" s="76" t="s">
        <v>346</v>
      </c>
      <c r="D326" s="77">
        <v>0</v>
      </c>
      <c r="E326" s="14"/>
      <c r="F326" s="14"/>
      <c r="G326" s="14"/>
      <c r="H326" s="30">
        <f t="shared" si="59"/>
        <v>0</v>
      </c>
      <c r="I326" s="14"/>
      <c r="J326" s="14"/>
      <c r="K326" s="30">
        <f t="shared" si="71"/>
        <v>0</v>
      </c>
      <c r="L326" s="14"/>
      <c r="M326" s="14"/>
      <c r="N326" s="14"/>
      <c r="O326" s="14">
        <f t="shared" si="75"/>
        <v>0</v>
      </c>
      <c r="P326" s="14">
        <f t="shared" si="76"/>
        <v>0</v>
      </c>
      <c r="Q326" s="31"/>
      <c r="R326" s="14">
        <f t="shared" si="74"/>
        <v>0</v>
      </c>
      <c r="S326" s="10"/>
      <c r="T326" s="10"/>
      <c r="U326" s="10"/>
    </row>
    <row r="327" spans="1:21" x14ac:dyDescent="0.2">
      <c r="A327" s="93"/>
      <c r="B327" s="121"/>
      <c r="C327" s="76" t="s">
        <v>347</v>
      </c>
      <c r="D327" s="77">
        <v>0</v>
      </c>
      <c r="E327" s="14"/>
      <c r="F327" s="14"/>
      <c r="G327" s="14"/>
      <c r="H327" s="30">
        <f t="shared" si="59"/>
        <v>0</v>
      </c>
      <c r="I327" s="14"/>
      <c r="J327" s="14"/>
      <c r="K327" s="30">
        <f t="shared" si="71"/>
        <v>0</v>
      </c>
      <c r="L327" s="14"/>
      <c r="M327" s="14"/>
      <c r="N327" s="14"/>
      <c r="O327" s="14">
        <f t="shared" si="75"/>
        <v>0</v>
      </c>
      <c r="P327" s="14">
        <f t="shared" si="76"/>
        <v>0</v>
      </c>
      <c r="Q327" s="31"/>
      <c r="R327" s="14">
        <f t="shared" si="74"/>
        <v>0</v>
      </c>
      <c r="S327" s="10"/>
      <c r="T327" s="10"/>
      <c r="U327" s="10"/>
    </row>
    <row r="328" spans="1:21" x14ac:dyDescent="0.2">
      <c r="A328" s="93"/>
      <c r="B328" s="121"/>
      <c r="C328" s="76" t="s">
        <v>289</v>
      </c>
      <c r="D328" s="77">
        <v>0</v>
      </c>
      <c r="E328" s="14"/>
      <c r="F328" s="14"/>
      <c r="G328" s="14"/>
      <c r="H328" s="30">
        <f t="shared" si="59"/>
        <v>0</v>
      </c>
      <c r="I328" s="14"/>
      <c r="J328" s="14"/>
      <c r="K328" s="30">
        <f t="shared" si="71"/>
        <v>0</v>
      </c>
      <c r="L328" s="14"/>
      <c r="M328" s="14"/>
      <c r="N328" s="14"/>
      <c r="O328" s="14">
        <f t="shared" si="75"/>
        <v>0</v>
      </c>
      <c r="P328" s="14">
        <f t="shared" si="76"/>
        <v>0</v>
      </c>
      <c r="Q328" s="31"/>
      <c r="R328" s="14">
        <f t="shared" si="74"/>
        <v>0</v>
      </c>
      <c r="S328" s="10"/>
      <c r="T328" s="10"/>
      <c r="U328" s="10"/>
    </row>
    <row r="329" spans="1:21" x14ac:dyDescent="0.2">
      <c r="A329" s="93"/>
      <c r="B329" s="121"/>
      <c r="C329" s="76" t="s">
        <v>238</v>
      </c>
      <c r="D329" s="77">
        <v>13</v>
      </c>
      <c r="E329" s="14"/>
      <c r="F329" s="14"/>
      <c r="G329" s="14"/>
      <c r="H329" s="30">
        <f t="shared" si="59"/>
        <v>0</v>
      </c>
      <c r="I329" s="14">
        <v>0.9</v>
      </c>
      <c r="J329" s="14"/>
      <c r="K329" s="30">
        <f t="shared" si="71"/>
        <v>0.9</v>
      </c>
      <c r="L329" s="14"/>
      <c r="M329" s="14">
        <v>3.3</v>
      </c>
      <c r="N329" s="14">
        <v>12.83</v>
      </c>
      <c r="O329" s="14">
        <f t="shared" si="75"/>
        <v>16.13</v>
      </c>
      <c r="P329" s="14">
        <f t="shared" si="76"/>
        <v>17.029999999999998</v>
      </c>
      <c r="Q329" s="31"/>
      <c r="R329" s="14">
        <f t="shared" si="74"/>
        <v>17.029999999999998</v>
      </c>
      <c r="S329" s="10"/>
      <c r="T329" s="10"/>
      <c r="U329" s="10"/>
    </row>
    <row r="330" spans="1:21" x14ac:dyDescent="0.2">
      <c r="A330" s="93"/>
      <c r="B330" s="121"/>
      <c r="C330" s="76" t="s">
        <v>390</v>
      </c>
      <c r="D330" s="77">
        <v>0</v>
      </c>
      <c r="E330" s="14"/>
      <c r="F330" s="14"/>
      <c r="G330" s="14"/>
      <c r="H330" s="30">
        <f t="shared" si="59"/>
        <v>0</v>
      </c>
      <c r="I330" s="14"/>
      <c r="J330" s="14"/>
      <c r="K330" s="30">
        <f t="shared" si="71"/>
        <v>0</v>
      </c>
      <c r="L330" s="14"/>
      <c r="M330" s="14"/>
      <c r="N330" s="14"/>
      <c r="O330" s="14">
        <f t="shared" si="75"/>
        <v>0</v>
      </c>
      <c r="P330" s="14">
        <f t="shared" si="76"/>
        <v>0</v>
      </c>
      <c r="Q330" s="31"/>
      <c r="R330" s="14">
        <f t="shared" si="74"/>
        <v>0</v>
      </c>
      <c r="S330" s="10"/>
      <c r="T330" s="10"/>
      <c r="U330" s="10"/>
    </row>
    <row r="331" spans="1:21" x14ac:dyDescent="0.2">
      <c r="A331" s="93"/>
      <c r="B331" s="121"/>
      <c r="C331" s="76" t="s">
        <v>352</v>
      </c>
      <c r="D331" s="77">
        <v>1</v>
      </c>
      <c r="E331" s="14"/>
      <c r="F331" s="14"/>
      <c r="G331" s="14"/>
      <c r="H331" s="30">
        <f t="shared" si="59"/>
        <v>0</v>
      </c>
      <c r="I331" s="14">
        <v>0.2</v>
      </c>
      <c r="J331" s="14"/>
      <c r="K331" s="30">
        <f t="shared" si="71"/>
        <v>0.2</v>
      </c>
      <c r="L331" s="14"/>
      <c r="M331" s="14">
        <v>0.3</v>
      </c>
      <c r="N331" s="14">
        <v>1.1000000000000001</v>
      </c>
      <c r="O331" s="14">
        <f t="shared" si="75"/>
        <v>1.4000000000000001</v>
      </c>
      <c r="P331" s="14">
        <f t="shared" si="76"/>
        <v>1.6</v>
      </c>
      <c r="Q331" s="31"/>
      <c r="R331" s="14">
        <f t="shared" si="74"/>
        <v>1.6</v>
      </c>
      <c r="S331" s="10"/>
      <c r="T331" s="10"/>
      <c r="U331" s="10"/>
    </row>
    <row r="332" spans="1:21" x14ac:dyDescent="0.2">
      <c r="A332" s="93"/>
      <c r="B332" s="121"/>
      <c r="C332" s="76" t="s">
        <v>336</v>
      </c>
      <c r="D332" s="77">
        <v>21</v>
      </c>
      <c r="E332" s="14"/>
      <c r="F332" s="14"/>
      <c r="G332" s="14"/>
      <c r="H332" s="30">
        <f t="shared" si="59"/>
        <v>0</v>
      </c>
      <c r="I332" s="14">
        <v>7.2</v>
      </c>
      <c r="J332" s="14"/>
      <c r="K332" s="30">
        <f t="shared" si="71"/>
        <v>7.2</v>
      </c>
      <c r="L332" s="14">
        <v>5</v>
      </c>
      <c r="M332" s="14">
        <v>22.93</v>
      </c>
      <c r="N332" s="14">
        <v>102.45</v>
      </c>
      <c r="O332" s="14">
        <f t="shared" si="75"/>
        <v>130.38</v>
      </c>
      <c r="P332" s="14">
        <f t="shared" si="76"/>
        <v>137.57999999999998</v>
      </c>
      <c r="Q332" s="31"/>
      <c r="R332" s="14">
        <f t="shared" si="74"/>
        <v>137.57999999999998</v>
      </c>
      <c r="S332" s="10"/>
      <c r="T332" s="10"/>
      <c r="U332" s="10"/>
    </row>
    <row r="333" spans="1:21" x14ac:dyDescent="0.2">
      <c r="A333" s="93"/>
      <c r="B333" s="121"/>
      <c r="C333" s="76" t="s">
        <v>290</v>
      </c>
      <c r="D333" s="77">
        <v>19</v>
      </c>
      <c r="E333" s="14"/>
      <c r="F333" s="14"/>
      <c r="G333" s="14"/>
      <c r="H333" s="30">
        <f t="shared" si="59"/>
        <v>0</v>
      </c>
      <c r="I333" s="14"/>
      <c r="J333" s="14"/>
      <c r="K333" s="30">
        <f t="shared" si="71"/>
        <v>0</v>
      </c>
      <c r="L333" s="14">
        <v>0.1</v>
      </c>
      <c r="M333" s="14">
        <v>2.2599999999999998</v>
      </c>
      <c r="N333" s="14">
        <v>12.27</v>
      </c>
      <c r="O333" s="14">
        <f t="shared" ref="O333:O338" si="79">+SUM(L333:N333)</f>
        <v>14.629999999999999</v>
      </c>
      <c r="P333" s="14">
        <f t="shared" ref="P333:P338" si="80">+SUM(K333+O333)</f>
        <v>14.629999999999999</v>
      </c>
      <c r="Q333" s="31"/>
      <c r="R333" s="14">
        <f t="shared" si="74"/>
        <v>14.629999999999999</v>
      </c>
      <c r="S333" s="10"/>
      <c r="T333" s="10"/>
      <c r="U333" s="10"/>
    </row>
    <row r="334" spans="1:21" x14ac:dyDescent="0.2">
      <c r="A334" s="93"/>
      <c r="B334" s="121"/>
      <c r="C334" s="76" t="s">
        <v>250</v>
      </c>
      <c r="D334" s="77">
        <v>4</v>
      </c>
      <c r="E334" s="14"/>
      <c r="F334" s="14"/>
      <c r="G334" s="14">
        <v>0.1</v>
      </c>
      <c r="H334" s="30">
        <f t="shared" si="59"/>
        <v>0.1</v>
      </c>
      <c r="I334" s="14">
        <v>0.1</v>
      </c>
      <c r="J334" s="14"/>
      <c r="K334" s="30">
        <f t="shared" si="71"/>
        <v>0.2</v>
      </c>
      <c r="L334" s="14">
        <v>0.2</v>
      </c>
      <c r="M334" s="14">
        <v>0.61</v>
      </c>
      <c r="N334" s="14">
        <v>1.61</v>
      </c>
      <c r="O334" s="14">
        <f t="shared" si="79"/>
        <v>2.42</v>
      </c>
      <c r="P334" s="14">
        <f t="shared" si="80"/>
        <v>2.62</v>
      </c>
      <c r="Q334" s="31"/>
      <c r="R334" s="14">
        <f t="shared" si="74"/>
        <v>2.62</v>
      </c>
      <c r="S334" s="10"/>
      <c r="T334" s="10"/>
      <c r="U334" s="10"/>
    </row>
    <row r="335" spans="1:21" x14ac:dyDescent="0.2">
      <c r="A335" s="93"/>
      <c r="B335" s="121"/>
      <c r="C335" s="76" t="s">
        <v>373</v>
      </c>
      <c r="D335" s="77">
        <v>1</v>
      </c>
      <c r="E335" s="14"/>
      <c r="F335" s="14"/>
      <c r="G335" s="14"/>
      <c r="H335" s="30">
        <f>SUM(E335:G335)</f>
        <v>0</v>
      </c>
      <c r="I335" s="14"/>
      <c r="J335" s="14"/>
      <c r="K335" s="30">
        <f>+SUM(H335:J335)</f>
        <v>0</v>
      </c>
      <c r="L335" s="14"/>
      <c r="M335" s="14">
        <v>0.2</v>
      </c>
      <c r="N335" s="14">
        <v>0.6</v>
      </c>
      <c r="O335" s="14">
        <f t="shared" si="79"/>
        <v>0.8</v>
      </c>
      <c r="P335" s="14">
        <f t="shared" si="80"/>
        <v>0.8</v>
      </c>
      <c r="Q335" s="31"/>
      <c r="R335" s="14">
        <f>+SUM(P335:Q335)</f>
        <v>0.8</v>
      </c>
      <c r="S335" s="10"/>
      <c r="T335" s="10"/>
      <c r="U335" s="10"/>
    </row>
    <row r="336" spans="1:21" x14ac:dyDescent="0.2">
      <c r="A336" s="93"/>
      <c r="B336" s="121"/>
      <c r="C336" s="76" t="s">
        <v>240</v>
      </c>
      <c r="D336" s="77">
        <v>30</v>
      </c>
      <c r="E336" s="14">
        <v>0.2</v>
      </c>
      <c r="F336" s="14"/>
      <c r="G336" s="14"/>
      <c r="H336" s="30">
        <f t="shared" si="59"/>
        <v>0.2</v>
      </c>
      <c r="I336" s="14">
        <v>0.22</v>
      </c>
      <c r="J336" s="14"/>
      <c r="K336" s="30">
        <f t="shared" si="71"/>
        <v>0.42000000000000004</v>
      </c>
      <c r="L336" s="14">
        <v>0.5</v>
      </c>
      <c r="M336" s="14">
        <v>8.3699999999999992</v>
      </c>
      <c r="N336" s="14">
        <v>25.95</v>
      </c>
      <c r="O336" s="14">
        <f t="shared" si="79"/>
        <v>34.82</v>
      </c>
      <c r="P336" s="14">
        <f t="shared" si="80"/>
        <v>35.24</v>
      </c>
      <c r="Q336" s="31"/>
      <c r="R336" s="14">
        <f t="shared" si="74"/>
        <v>35.24</v>
      </c>
      <c r="S336" s="10"/>
      <c r="T336" s="10"/>
      <c r="U336" s="10"/>
    </row>
    <row r="337" spans="1:21" x14ac:dyDescent="0.2">
      <c r="A337" s="93"/>
      <c r="B337" s="121"/>
      <c r="C337" s="76" t="s">
        <v>261</v>
      </c>
      <c r="D337" s="77">
        <v>1</v>
      </c>
      <c r="E337" s="14"/>
      <c r="F337" s="14"/>
      <c r="G337" s="14"/>
      <c r="H337" s="30">
        <f t="shared" si="59"/>
        <v>0</v>
      </c>
      <c r="I337" s="14"/>
      <c r="J337" s="14"/>
      <c r="K337" s="30">
        <f t="shared" si="71"/>
        <v>0</v>
      </c>
      <c r="L337" s="14"/>
      <c r="M337" s="14">
        <v>1</v>
      </c>
      <c r="N337" s="14">
        <v>5</v>
      </c>
      <c r="O337" s="14">
        <f t="shared" si="79"/>
        <v>6</v>
      </c>
      <c r="P337" s="14">
        <f t="shared" si="80"/>
        <v>6</v>
      </c>
      <c r="Q337" s="31"/>
      <c r="R337" s="14">
        <f t="shared" si="74"/>
        <v>6</v>
      </c>
      <c r="S337" s="10"/>
      <c r="T337" s="10"/>
      <c r="U337" s="10"/>
    </row>
    <row r="338" spans="1:21" x14ac:dyDescent="0.2">
      <c r="A338" s="93"/>
      <c r="B338" s="121"/>
      <c r="C338" s="76" t="s">
        <v>241</v>
      </c>
      <c r="D338" s="77">
        <v>3</v>
      </c>
      <c r="E338" s="14"/>
      <c r="F338" s="14"/>
      <c r="G338" s="14"/>
      <c r="H338" s="30">
        <f t="shared" si="59"/>
        <v>0</v>
      </c>
      <c r="I338" s="14"/>
      <c r="J338" s="14"/>
      <c r="K338" s="30">
        <f t="shared" si="71"/>
        <v>0</v>
      </c>
      <c r="L338" s="14"/>
      <c r="M338" s="14">
        <v>3.35</v>
      </c>
      <c r="N338" s="14">
        <v>7.05</v>
      </c>
      <c r="O338" s="14">
        <f t="shared" si="79"/>
        <v>10.4</v>
      </c>
      <c r="P338" s="14">
        <f t="shared" si="80"/>
        <v>10.4</v>
      </c>
      <c r="Q338" s="31"/>
      <c r="R338" s="14">
        <f t="shared" si="74"/>
        <v>10.4</v>
      </c>
      <c r="S338" s="10"/>
      <c r="T338" s="10"/>
      <c r="U338" s="10"/>
    </row>
    <row r="339" spans="1:21" x14ac:dyDescent="0.2">
      <c r="A339" s="93"/>
      <c r="B339" s="121"/>
      <c r="C339" s="76" t="s">
        <v>570</v>
      </c>
      <c r="D339" s="77"/>
      <c r="E339" s="14"/>
      <c r="F339" s="14"/>
      <c r="G339" s="14"/>
      <c r="H339" s="30"/>
      <c r="I339" s="14"/>
      <c r="J339" s="14"/>
      <c r="K339" s="30"/>
      <c r="L339" s="14"/>
      <c r="M339" s="14"/>
      <c r="N339" s="14"/>
      <c r="O339" s="14"/>
      <c r="P339" s="14"/>
      <c r="Q339" s="31"/>
      <c r="R339" s="14"/>
      <c r="S339" s="10"/>
      <c r="T339" s="10"/>
      <c r="U339" s="10"/>
    </row>
    <row r="340" spans="1:21" x14ac:dyDescent="0.2">
      <c r="A340" s="93"/>
      <c r="B340" s="121"/>
      <c r="C340" s="76" t="s">
        <v>573</v>
      </c>
      <c r="D340" s="77"/>
      <c r="E340" s="14"/>
      <c r="F340" s="14"/>
      <c r="G340" s="14"/>
      <c r="H340" s="30"/>
      <c r="I340" s="14"/>
      <c r="J340" s="14"/>
      <c r="K340" s="30"/>
      <c r="L340" s="14"/>
      <c r="M340" s="14"/>
      <c r="N340" s="14"/>
      <c r="O340" s="14"/>
      <c r="P340" s="14"/>
      <c r="Q340" s="31"/>
      <c r="R340" s="14"/>
      <c r="S340" s="10"/>
      <c r="T340" s="10"/>
      <c r="U340" s="10"/>
    </row>
    <row r="341" spans="1:21" x14ac:dyDescent="0.2">
      <c r="A341" s="93"/>
      <c r="B341" s="121"/>
      <c r="C341" s="76" t="s">
        <v>574</v>
      </c>
      <c r="D341" s="77"/>
      <c r="E341" s="14"/>
      <c r="F341" s="14"/>
      <c r="G341" s="14"/>
      <c r="H341" s="30"/>
      <c r="I341" s="14"/>
      <c r="J341" s="14"/>
      <c r="K341" s="30"/>
      <c r="L341" s="14"/>
      <c r="M341" s="14"/>
      <c r="N341" s="14"/>
      <c r="O341" s="14"/>
      <c r="P341" s="14"/>
      <c r="Q341" s="31"/>
      <c r="R341" s="14"/>
      <c r="S341" s="10"/>
      <c r="T341" s="10"/>
      <c r="U341" s="10"/>
    </row>
    <row r="342" spans="1:21" x14ac:dyDescent="0.2">
      <c r="A342" s="93"/>
      <c r="B342" s="122"/>
      <c r="C342" s="76" t="s">
        <v>575</v>
      </c>
      <c r="D342" s="77"/>
      <c r="E342" s="14"/>
      <c r="F342" s="14"/>
      <c r="G342" s="14"/>
      <c r="H342" s="30"/>
      <c r="I342" s="14"/>
      <c r="J342" s="14"/>
      <c r="K342" s="30"/>
      <c r="L342" s="14"/>
      <c r="M342" s="14"/>
      <c r="N342" s="14"/>
      <c r="O342" s="14"/>
      <c r="P342" s="14"/>
      <c r="Q342" s="31"/>
      <c r="R342" s="14"/>
      <c r="S342" s="10"/>
      <c r="T342" s="10"/>
      <c r="U342" s="10"/>
    </row>
    <row r="343" spans="1:21" ht="15" x14ac:dyDescent="0.25">
      <c r="A343" s="230" t="s">
        <v>0</v>
      </c>
      <c r="B343" s="231"/>
      <c r="C343" s="232" t="s">
        <v>0</v>
      </c>
      <c r="D343" s="114">
        <f t="shared" ref="D343:R343" si="81">+SUM(D291:D338)</f>
        <v>479</v>
      </c>
      <c r="E343" s="115">
        <f>SUM(E291:E338)</f>
        <v>0.2</v>
      </c>
      <c r="F343" s="115">
        <f>SUM(F291:F338)</f>
        <v>0.3</v>
      </c>
      <c r="G343" s="115">
        <f>SUM(G291:G338)</f>
        <v>2.25</v>
      </c>
      <c r="H343" s="115">
        <f>SUM(H291:H338)</f>
        <v>2.7500000000000004</v>
      </c>
      <c r="I343" s="115">
        <f t="shared" si="81"/>
        <v>25.599999999999998</v>
      </c>
      <c r="J343" s="115">
        <f t="shared" si="81"/>
        <v>0</v>
      </c>
      <c r="K343" s="115">
        <f t="shared" si="81"/>
        <v>28.349999999999998</v>
      </c>
      <c r="L343" s="115">
        <f t="shared" si="81"/>
        <v>149.96</v>
      </c>
      <c r="M343" s="115">
        <f t="shared" si="81"/>
        <v>573.31999999999982</v>
      </c>
      <c r="N343" s="115">
        <f t="shared" si="81"/>
        <v>1280.1599999999999</v>
      </c>
      <c r="O343" s="115">
        <f t="shared" si="81"/>
        <v>2003.44</v>
      </c>
      <c r="P343" s="115">
        <f t="shared" si="81"/>
        <v>2031.7899999999995</v>
      </c>
      <c r="Q343" s="115">
        <f t="shared" si="81"/>
        <v>45.52</v>
      </c>
      <c r="R343" s="116">
        <f t="shared" si="81"/>
        <v>2077.3099999999995</v>
      </c>
      <c r="S343" s="10"/>
      <c r="T343" s="10"/>
      <c r="U343" s="10"/>
    </row>
    <row r="344" spans="1:21" ht="15" x14ac:dyDescent="0.25">
      <c r="A344" s="230" t="s">
        <v>337</v>
      </c>
      <c r="B344" s="231"/>
      <c r="C344" s="232"/>
      <c r="D344" s="53">
        <f t="shared" ref="D344:R344" si="82">+SUM(D343+D290+D279+D268+D223+D190+D135+D104+D70+D31+D14+D236)</f>
        <v>5202</v>
      </c>
      <c r="E344" s="54">
        <f t="shared" si="82"/>
        <v>3238.059999999999</v>
      </c>
      <c r="F344" s="54">
        <f t="shared" si="82"/>
        <v>5838.89</v>
      </c>
      <c r="G344" s="54">
        <f t="shared" si="82"/>
        <v>8516.18</v>
      </c>
      <c r="H344" s="54">
        <f t="shared" si="82"/>
        <v>17593.130000000005</v>
      </c>
      <c r="I344" s="54">
        <f t="shared" si="82"/>
        <v>2341.8199999999997</v>
      </c>
      <c r="J344" s="54">
        <f t="shared" si="82"/>
        <v>359.27</v>
      </c>
      <c r="K344" s="54">
        <f t="shared" si="82"/>
        <v>20294.22</v>
      </c>
      <c r="L344" s="54">
        <f t="shared" si="82"/>
        <v>19518.25</v>
      </c>
      <c r="M344" s="54">
        <f t="shared" si="82"/>
        <v>14038.070000000002</v>
      </c>
      <c r="N344" s="54">
        <f t="shared" si="82"/>
        <v>14643.19</v>
      </c>
      <c r="O344" s="54">
        <f t="shared" si="82"/>
        <v>48199.510000000009</v>
      </c>
      <c r="P344" s="54">
        <f t="shared" si="82"/>
        <v>68493.73</v>
      </c>
      <c r="Q344" s="54">
        <f t="shared" si="82"/>
        <v>16406.63</v>
      </c>
      <c r="R344" s="55">
        <f t="shared" si="82"/>
        <v>84900.360000000015</v>
      </c>
      <c r="S344" s="10"/>
      <c r="T344" s="10"/>
      <c r="U344" s="10"/>
    </row>
    <row r="345" spans="1:21" s="18" customFormat="1" x14ac:dyDescent="0.2">
      <c r="A345" s="42" t="s">
        <v>513</v>
      </c>
      <c r="B345" s="29"/>
      <c r="C345"/>
      <c r="D345" s="6"/>
      <c r="E345" s="5"/>
      <c r="F345"/>
      <c r="G345"/>
      <c r="H345"/>
      <c r="I345"/>
      <c r="J345"/>
      <c r="K345"/>
      <c r="L345"/>
      <c r="M345"/>
      <c r="N345"/>
      <c r="O345"/>
      <c r="P345"/>
      <c r="Q345" s="21"/>
      <c r="R345" s="21"/>
      <c r="S345" s="21"/>
      <c r="T345" s="21"/>
    </row>
    <row r="346" spans="1:21" s="18" customFormat="1" x14ac:dyDescent="0.2">
      <c r="A346" s="42"/>
      <c r="B346" s="29"/>
      <c r="C346"/>
      <c r="D346" s="6"/>
      <c r="E346" s="5"/>
      <c r="F346"/>
      <c r="G346"/>
      <c r="H346"/>
      <c r="I346"/>
      <c r="J346"/>
      <c r="K346"/>
      <c r="L346"/>
      <c r="M346"/>
      <c r="N346"/>
      <c r="O346"/>
      <c r="P346"/>
      <c r="Q346" s="21"/>
      <c r="R346" s="21"/>
      <c r="S346" s="21"/>
      <c r="T346" s="21"/>
    </row>
    <row r="347" spans="1:21" s="18" customFormat="1" x14ac:dyDescent="0.2">
      <c r="A347" s="42"/>
      <c r="B347" s="29"/>
      <c r="C347"/>
      <c r="D347" s="6"/>
      <c r="E347" s="5"/>
      <c r="F347"/>
      <c r="G347"/>
      <c r="H347"/>
      <c r="I347"/>
      <c r="J347"/>
      <c r="K347"/>
      <c r="L347"/>
      <c r="M347"/>
      <c r="N347"/>
      <c r="O347"/>
      <c r="P347"/>
      <c r="Q347" s="21"/>
      <c r="R347" s="21"/>
      <c r="S347" s="21"/>
      <c r="T347" s="21"/>
    </row>
    <row r="348" spans="1:21" s="18" customFormat="1" x14ac:dyDescent="0.2">
      <c r="A348" s="29"/>
      <c r="B348" s="29"/>
      <c r="C348"/>
      <c r="D348" s="6"/>
      <c r="E348" s="5"/>
      <c r="F348"/>
      <c r="G348"/>
      <c r="H348"/>
      <c r="I348"/>
      <c r="J348"/>
      <c r="K348"/>
      <c r="L348"/>
      <c r="M348"/>
      <c r="N348"/>
      <c r="O348"/>
      <c r="P348"/>
      <c r="Q348" s="21"/>
      <c r="R348" s="21"/>
      <c r="S348" s="21"/>
      <c r="T348" s="21"/>
    </row>
    <row r="349" spans="1:21" s="18" customForma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  <c r="P349"/>
      <c r="Q349" s="21"/>
      <c r="R349" s="21"/>
      <c r="S349" s="21"/>
      <c r="T349" s="21"/>
    </row>
    <row r="350" spans="1:21" s="18" customFormat="1" x14ac:dyDescent="0.2">
      <c r="A350" s="3"/>
      <c r="B350" s="37" t="s">
        <v>474</v>
      </c>
      <c r="C350"/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  <c r="P350"/>
      <c r="Q350" s="21"/>
      <c r="R350" s="21"/>
      <c r="S350" s="21"/>
      <c r="T350" s="21"/>
    </row>
    <row r="351" spans="1:21" s="18" customFormat="1" x14ac:dyDescent="0.2">
      <c r="A351" s="3"/>
      <c r="B351" s="37" t="s">
        <v>455</v>
      </c>
      <c r="C351"/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  <c r="P351"/>
      <c r="Q351" s="21"/>
      <c r="R351" s="21"/>
      <c r="S351" s="21"/>
      <c r="T351" s="21"/>
    </row>
    <row r="352" spans="1:21" s="18" customFormat="1" x14ac:dyDescent="0.2">
      <c r="A352" s="3"/>
      <c r="B352" s="37" t="s">
        <v>457</v>
      </c>
      <c r="C352"/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  <c r="P352"/>
      <c r="Q352" s="21"/>
      <c r="R352" s="21"/>
      <c r="S352" s="21"/>
      <c r="T352" s="21"/>
    </row>
    <row r="353" spans="1:20" s="18" customFormat="1" x14ac:dyDescent="0.2">
      <c r="A353" s="3"/>
      <c r="B353" s="37" t="s">
        <v>456</v>
      </c>
      <c r="C353"/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  <c r="P353"/>
      <c r="Q353" s="21"/>
      <c r="R353" s="21"/>
      <c r="S353" s="21"/>
      <c r="T353" s="21"/>
    </row>
    <row r="354" spans="1:20" s="18" customFormat="1" x14ac:dyDescent="0.2">
      <c r="A354" s="3"/>
      <c r="B354" s="37" t="s">
        <v>458</v>
      </c>
      <c r="C354"/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/>
      <c r="Q354" s="21"/>
      <c r="R354" s="21"/>
      <c r="S354" s="21"/>
      <c r="T354" s="21"/>
    </row>
    <row r="355" spans="1:20" s="18" customFormat="1" x14ac:dyDescent="0.2">
      <c r="A355" s="3"/>
      <c r="B355" s="37" t="s">
        <v>459</v>
      </c>
      <c r="C355"/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/>
      <c r="Q355" s="21"/>
      <c r="R355" s="21"/>
      <c r="S355" s="21"/>
      <c r="T355" s="21"/>
    </row>
    <row r="356" spans="1:20" x14ac:dyDescent="0.2">
      <c r="L356" s="9"/>
    </row>
    <row r="357" spans="1:20" x14ac:dyDescent="0.2">
      <c r="L357" s="9"/>
    </row>
    <row r="358" spans="1:20" x14ac:dyDescent="0.2">
      <c r="L358" s="9"/>
    </row>
    <row r="359" spans="1:20" x14ac:dyDescent="0.2">
      <c r="L359" s="9"/>
    </row>
    <row r="360" spans="1:20" x14ac:dyDescent="0.2">
      <c r="L360" s="9"/>
    </row>
    <row r="361" spans="1:20" x14ac:dyDescent="0.2">
      <c r="L361" s="9"/>
    </row>
    <row r="362" spans="1:20" x14ac:dyDescent="0.2">
      <c r="L362" s="9"/>
    </row>
    <row r="363" spans="1:20" x14ac:dyDescent="0.2">
      <c r="L363" s="9"/>
    </row>
    <row r="364" spans="1:20" x14ac:dyDescent="0.2">
      <c r="L364" s="9"/>
    </row>
    <row r="365" spans="1:20" x14ac:dyDescent="0.2">
      <c r="L365" s="9"/>
    </row>
    <row r="366" spans="1:20" x14ac:dyDescent="0.2">
      <c r="L366" s="9"/>
    </row>
    <row r="367" spans="1:20" x14ac:dyDescent="0.2">
      <c r="L367" s="9"/>
    </row>
    <row r="368" spans="1:20" x14ac:dyDescent="0.2">
      <c r="L368" s="9"/>
    </row>
    <row r="369" spans="12:12" x14ac:dyDescent="0.2">
      <c r="L369" s="9"/>
    </row>
    <row r="370" spans="12:12" x14ac:dyDescent="0.2">
      <c r="L370" s="9"/>
    </row>
    <row r="371" spans="12:12" x14ac:dyDescent="0.2">
      <c r="L371" s="9"/>
    </row>
    <row r="372" spans="12:12" x14ac:dyDescent="0.2">
      <c r="L372" s="9"/>
    </row>
    <row r="373" spans="12:12" x14ac:dyDescent="0.2">
      <c r="L373" s="9"/>
    </row>
    <row r="374" spans="12:12" x14ac:dyDescent="0.2">
      <c r="L374" s="9"/>
    </row>
    <row r="375" spans="12:12" x14ac:dyDescent="0.2">
      <c r="L375" s="9"/>
    </row>
    <row r="376" spans="12:12" x14ac:dyDescent="0.2">
      <c r="L376" s="9"/>
    </row>
    <row r="377" spans="12:12" x14ac:dyDescent="0.2">
      <c r="L377" s="9"/>
    </row>
    <row r="378" spans="12:12" x14ac:dyDescent="0.2">
      <c r="L378" s="9"/>
    </row>
    <row r="379" spans="12:12" x14ac:dyDescent="0.2">
      <c r="L379" s="9"/>
    </row>
    <row r="380" spans="12:12" x14ac:dyDescent="0.2">
      <c r="L380" s="9"/>
    </row>
    <row r="381" spans="12:12" x14ac:dyDescent="0.2">
      <c r="L381" s="9"/>
    </row>
    <row r="382" spans="12:12" x14ac:dyDescent="0.2">
      <c r="L382" s="9"/>
    </row>
    <row r="383" spans="12:12" x14ac:dyDescent="0.2">
      <c r="L383" s="9"/>
    </row>
    <row r="384" spans="12:12" x14ac:dyDescent="0.2">
      <c r="L384" s="9"/>
    </row>
    <row r="385" spans="12:12" x14ac:dyDescent="0.2">
      <c r="L385" s="9"/>
    </row>
    <row r="386" spans="12:12" x14ac:dyDescent="0.2">
      <c r="L386" s="9"/>
    </row>
    <row r="387" spans="12:12" x14ac:dyDescent="0.2">
      <c r="L387" s="9"/>
    </row>
    <row r="388" spans="12:12" x14ac:dyDescent="0.2">
      <c r="L388" s="9"/>
    </row>
    <row r="389" spans="12:12" x14ac:dyDescent="0.2">
      <c r="L389" s="9"/>
    </row>
    <row r="390" spans="12:12" x14ac:dyDescent="0.2">
      <c r="L390" s="9"/>
    </row>
    <row r="391" spans="12:12" x14ac:dyDescent="0.2">
      <c r="L391" s="9"/>
    </row>
    <row r="392" spans="12:12" x14ac:dyDescent="0.2">
      <c r="L392" s="9"/>
    </row>
    <row r="393" spans="12:12" x14ac:dyDescent="0.2">
      <c r="L393" s="9"/>
    </row>
    <row r="394" spans="12:12" x14ac:dyDescent="0.2">
      <c r="L394" s="9"/>
    </row>
    <row r="395" spans="12:12" x14ac:dyDescent="0.2">
      <c r="L395" s="9"/>
    </row>
    <row r="396" spans="12:12" x14ac:dyDescent="0.2">
      <c r="L396" s="9"/>
    </row>
    <row r="397" spans="12:12" x14ac:dyDescent="0.2">
      <c r="L397" s="9"/>
    </row>
    <row r="398" spans="12:12" x14ac:dyDescent="0.2">
      <c r="L398" s="9"/>
    </row>
    <row r="399" spans="12:12" x14ac:dyDescent="0.2">
      <c r="L399" s="9"/>
    </row>
    <row r="400" spans="12:12" x14ac:dyDescent="0.2">
      <c r="L400" s="9"/>
    </row>
    <row r="401" spans="12:12" x14ac:dyDescent="0.2">
      <c r="L401" s="9"/>
    </row>
    <row r="402" spans="12:12" x14ac:dyDescent="0.2">
      <c r="L402" s="9"/>
    </row>
    <row r="403" spans="12:12" x14ac:dyDescent="0.2">
      <c r="L403" s="9"/>
    </row>
    <row r="404" spans="12:12" x14ac:dyDescent="0.2">
      <c r="L404" s="9"/>
    </row>
    <row r="405" spans="12:12" x14ac:dyDescent="0.2">
      <c r="L405" s="9"/>
    </row>
    <row r="406" spans="12:12" x14ac:dyDescent="0.2">
      <c r="L406" s="9"/>
    </row>
    <row r="407" spans="12:12" x14ac:dyDescent="0.2">
      <c r="L407" s="9"/>
    </row>
    <row r="408" spans="12:12" x14ac:dyDescent="0.2">
      <c r="L408" s="9"/>
    </row>
    <row r="409" spans="12:12" x14ac:dyDescent="0.2">
      <c r="L409" s="9"/>
    </row>
    <row r="410" spans="12:12" x14ac:dyDescent="0.2">
      <c r="L410" s="9"/>
    </row>
    <row r="411" spans="12:12" x14ac:dyDescent="0.2">
      <c r="L411" s="9"/>
    </row>
    <row r="412" spans="12:12" x14ac:dyDescent="0.2">
      <c r="L412" s="9"/>
    </row>
    <row r="413" spans="12:12" x14ac:dyDescent="0.2">
      <c r="L413" s="9"/>
    </row>
    <row r="414" spans="12:12" x14ac:dyDescent="0.2">
      <c r="L414" s="9"/>
    </row>
    <row r="415" spans="12:12" x14ac:dyDescent="0.2">
      <c r="L415" s="9"/>
    </row>
    <row r="416" spans="12:12" x14ac:dyDescent="0.2">
      <c r="L416" s="9"/>
    </row>
    <row r="417" spans="12:12" x14ac:dyDescent="0.2">
      <c r="L417" s="9"/>
    </row>
    <row r="418" spans="12:12" x14ac:dyDescent="0.2">
      <c r="L418" s="9"/>
    </row>
    <row r="419" spans="12:12" x14ac:dyDescent="0.2">
      <c r="L419" s="9"/>
    </row>
    <row r="420" spans="12:12" x14ac:dyDescent="0.2">
      <c r="L420" s="9"/>
    </row>
    <row r="421" spans="12:12" x14ac:dyDescent="0.2">
      <c r="L421" s="9"/>
    </row>
    <row r="422" spans="12:12" x14ac:dyDescent="0.2">
      <c r="L422" s="9"/>
    </row>
    <row r="423" spans="12:12" x14ac:dyDescent="0.2">
      <c r="L423" s="9"/>
    </row>
    <row r="424" spans="12:12" x14ac:dyDescent="0.2">
      <c r="L424" s="9"/>
    </row>
    <row r="425" spans="12:12" x14ac:dyDescent="0.2">
      <c r="L425" s="9"/>
    </row>
    <row r="426" spans="12:12" x14ac:dyDescent="0.2">
      <c r="L426" s="9"/>
    </row>
    <row r="427" spans="12:12" x14ac:dyDescent="0.2">
      <c r="L427" s="9"/>
    </row>
    <row r="428" spans="12:12" x14ac:dyDescent="0.2">
      <c r="L428" s="9"/>
    </row>
    <row r="429" spans="12:12" x14ac:dyDescent="0.2">
      <c r="L429" s="9"/>
    </row>
    <row r="430" spans="12:12" x14ac:dyDescent="0.2">
      <c r="L430" s="9"/>
    </row>
    <row r="431" spans="12:12" x14ac:dyDescent="0.2">
      <c r="L431" s="9"/>
    </row>
    <row r="432" spans="12:12" x14ac:dyDescent="0.2">
      <c r="L432" s="9"/>
    </row>
    <row r="433" spans="12:12" x14ac:dyDescent="0.2">
      <c r="L433" s="9"/>
    </row>
    <row r="434" spans="12:12" x14ac:dyDescent="0.2">
      <c r="L434" s="9"/>
    </row>
    <row r="435" spans="12:12" x14ac:dyDescent="0.2">
      <c r="L435" s="9"/>
    </row>
    <row r="436" spans="12:12" x14ac:dyDescent="0.2">
      <c r="L436" s="9"/>
    </row>
    <row r="437" spans="12:12" x14ac:dyDescent="0.2">
      <c r="L437" s="9"/>
    </row>
    <row r="438" spans="12:12" x14ac:dyDescent="0.2">
      <c r="L438" s="9"/>
    </row>
    <row r="439" spans="12:12" x14ac:dyDescent="0.2">
      <c r="L439" s="9"/>
    </row>
    <row r="440" spans="12:12" x14ac:dyDescent="0.2">
      <c r="L440" s="9"/>
    </row>
    <row r="441" spans="12:12" x14ac:dyDescent="0.2">
      <c r="L441" s="9"/>
    </row>
    <row r="442" spans="12:12" x14ac:dyDescent="0.2">
      <c r="L442" s="9"/>
    </row>
    <row r="443" spans="12:12" x14ac:dyDescent="0.2">
      <c r="L443" s="9"/>
    </row>
    <row r="444" spans="12:12" x14ac:dyDescent="0.2">
      <c r="L444" s="9"/>
    </row>
    <row r="445" spans="12:12" x14ac:dyDescent="0.2">
      <c r="L445" s="9"/>
    </row>
    <row r="446" spans="12:12" x14ac:dyDescent="0.2">
      <c r="L446" s="9"/>
    </row>
    <row r="447" spans="12:12" x14ac:dyDescent="0.2">
      <c r="L447" s="9"/>
    </row>
    <row r="448" spans="12:12" x14ac:dyDescent="0.2">
      <c r="L448" s="9"/>
    </row>
    <row r="449" spans="12:12" x14ac:dyDescent="0.2">
      <c r="L449" s="9"/>
    </row>
    <row r="450" spans="12:12" x14ac:dyDescent="0.2">
      <c r="L450" s="9"/>
    </row>
    <row r="451" spans="12:12" x14ac:dyDescent="0.2">
      <c r="L451" s="9"/>
    </row>
    <row r="452" spans="12:12" x14ac:dyDescent="0.2">
      <c r="L452" s="9"/>
    </row>
    <row r="453" spans="12:12" x14ac:dyDescent="0.2">
      <c r="L453" s="9"/>
    </row>
    <row r="454" spans="12:12" x14ac:dyDescent="0.2">
      <c r="L454" s="9"/>
    </row>
    <row r="455" spans="12:12" x14ac:dyDescent="0.2">
      <c r="L455" s="9"/>
    </row>
    <row r="456" spans="12:12" x14ac:dyDescent="0.2">
      <c r="L456" s="9"/>
    </row>
    <row r="457" spans="12:12" x14ac:dyDescent="0.2">
      <c r="L457" s="9"/>
    </row>
    <row r="458" spans="12:12" x14ac:dyDescent="0.2">
      <c r="L458" s="9"/>
    </row>
    <row r="459" spans="12:12" x14ac:dyDescent="0.2">
      <c r="L459" s="9"/>
    </row>
    <row r="460" spans="12:12" x14ac:dyDescent="0.2">
      <c r="L460" s="9"/>
    </row>
    <row r="461" spans="12:12" x14ac:dyDescent="0.2">
      <c r="L461" s="9"/>
    </row>
    <row r="462" spans="12:12" x14ac:dyDescent="0.2">
      <c r="L462" s="9"/>
    </row>
    <row r="463" spans="12:12" x14ac:dyDescent="0.2">
      <c r="L463" s="9"/>
    </row>
    <row r="464" spans="12:12" x14ac:dyDescent="0.2">
      <c r="L464" s="9"/>
    </row>
    <row r="465" spans="12:12" x14ac:dyDescent="0.2">
      <c r="L465" s="9"/>
    </row>
    <row r="466" spans="12:12" x14ac:dyDescent="0.2">
      <c r="L466" s="9"/>
    </row>
    <row r="467" spans="12:12" x14ac:dyDescent="0.2">
      <c r="L467" s="9"/>
    </row>
    <row r="468" spans="12:12" x14ac:dyDescent="0.2">
      <c r="L468" s="9"/>
    </row>
    <row r="469" spans="12:12" x14ac:dyDescent="0.2">
      <c r="L469" s="9"/>
    </row>
    <row r="470" spans="12:12" x14ac:dyDescent="0.2">
      <c r="L470" s="9"/>
    </row>
    <row r="471" spans="12:12" x14ac:dyDescent="0.2">
      <c r="L471" s="9"/>
    </row>
    <row r="472" spans="12:12" x14ac:dyDescent="0.2">
      <c r="L472" s="9"/>
    </row>
    <row r="473" spans="12:12" x14ac:dyDescent="0.2">
      <c r="L473" s="9"/>
    </row>
    <row r="474" spans="12:12" x14ac:dyDescent="0.2">
      <c r="L474" s="9"/>
    </row>
    <row r="475" spans="12:12" x14ac:dyDescent="0.2">
      <c r="L475" s="9"/>
    </row>
    <row r="476" spans="12:12" x14ac:dyDescent="0.2">
      <c r="L476" s="9"/>
    </row>
    <row r="477" spans="12:12" x14ac:dyDescent="0.2">
      <c r="L477" s="9"/>
    </row>
    <row r="478" spans="12:12" x14ac:dyDescent="0.2">
      <c r="L478" s="9"/>
    </row>
    <row r="479" spans="12:12" x14ac:dyDescent="0.2">
      <c r="L479" s="9"/>
    </row>
    <row r="480" spans="12:12" x14ac:dyDescent="0.2">
      <c r="L480" s="9"/>
    </row>
    <row r="481" spans="12:12" x14ac:dyDescent="0.2">
      <c r="L481" s="9"/>
    </row>
    <row r="482" spans="12:12" x14ac:dyDescent="0.2">
      <c r="L482" s="9"/>
    </row>
    <row r="483" spans="12:12" x14ac:dyDescent="0.2">
      <c r="L483" s="9"/>
    </row>
    <row r="484" spans="12:12" x14ac:dyDescent="0.2">
      <c r="L484" s="9"/>
    </row>
    <row r="485" spans="12:12" x14ac:dyDescent="0.2">
      <c r="L485" s="9"/>
    </row>
    <row r="486" spans="12:12" x14ac:dyDescent="0.2">
      <c r="L486" s="9"/>
    </row>
    <row r="487" spans="12:12" x14ac:dyDescent="0.2">
      <c r="L487" s="9"/>
    </row>
    <row r="488" spans="12:12" x14ac:dyDescent="0.2">
      <c r="L488" s="9"/>
    </row>
    <row r="489" spans="12:12" x14ac:dyDescent="0.2">
      <c r="L489" s="9"/>
    </row>
    <row r="490" spans="12:12" x14ac:dyDescent="0.2">
      <c r="L490" s="9"/>
    </row>
    <row r="491" spans="12:12" x14ac:dyDescent="0.2">
      <c r="L491" s="9"/>
    </row>
    <row r="492" spans="12:12" x14ac:dyDescent="0.2">
      <c r="L492" s="9"/>
    </row>
    <row r="493" spans="12:12" x14ac:dyDescent="0.2">
      <c r="L493" s="9"/>
    </row>
    <row r="494" spans="12:12" x14ac:dyDescent="0.2">
      <c r="L494" s="9"/>
    </row>
    <row r="495" spans="12:12" x14ac:dyDescent="0.2">
      <c r="L495" s="9"/>
    </row>
    <row r="496" spans="12:12" x14ac:dyDescent="0.2">
      <c r="L496" s="9"/>
    </row>
    <row r="497" spans="12:12" x14ac:dyDescent="0.2">
      <c r="L497" s="9"/>
    </row>
    <row r="498" spans="12:12" x14ac:dyDescent="0.2">
      <c r="L498" s="9"/>
    </row>
    <row r="499" spans="12:12" x14ac:dyDescent="0.2">
      <c r="L499" s="9"/>
    </row>
    <row r="500" spans="12:12" x14ac:dyDescent="0.2">
      <c r="L500" s="9"/>
    </row>
    <row r="501" spans="12:12" x14ac:dyDescent="0.2">
      <c r="L501" s="9"/>
    </row>
    <row r="502" spans="12:12" x14ac:dyDescent="0.2">
      <c r="L502" s="9"/>
    </row>
    <row r="503" spans="12:12" x14ac:dyDescent="0.2">
      <c r="L503" s="9"/>
    </row>
    <row r="504" spans="12:12" x14ac:dyDescent="0.2">
      <c r="L504" s="9"/>
    </row>
    <row r="505" spans="12:12" x14ac:dyDescent="0.2">
      <c r="L505" s="9"/>
    </row>
    <row r="506" spans="12:12" x14ac:dyDescent="0.2">
      <c r="L506" s="9"/>
    </row>
    <row r="507" spans="12:12" x14ac:dyDescent="0.2">
      <c r="L507" s="9"/>
    </row>
    <row r="508" spans="12:12" x14ac:dyDescent="0.2">
      <c r="L508" s="9"/>
    </row>
    <row r="509" spans="12:12" x14ac:dyDescent="0.2">
      <c r="L509" s="9"/>
    </row>
    <row r="510" spans="12:12" x14ac:dyDescent="0.2">
      <c r="L510" s="9"/>
    </row>
    <row r="511" spans="12:12" x14ac:dyDescent="0.2">
      <c r="L511" s="9"/>
    </row>
    <row r="512" spans="12:12" x14ac:dyDescent="0.2">
      <c r="L512" s="9"/>
    </row>
    <row r="513" spans="12:12" x14ac:dyDescent="0.2">
      <c r="L513" s="9"/>
    </row>
    <row r="514" spans="12:12" x14ac:dyDescent="0.2">
      <c r="L514" s="9"/>
    </row>
    <row r="515" spans="12:12" x14ac:dyDescent="0.2">
      <c r="L515" s="9"/>
    </row>
    <row r="516" spans="12:12" x14ac:dyDescent="0.2">
      <c r="L516" s="9"/>
    </row>
    <row r="517" spans="12:12" x14ac:dyDescent="0.2">
      <c r="L517" s="9"/>
    </row>
    <row r="518" spans="12:12" x14ac:dyDescent="0.2">
      <c r="L518" s="9"/>
    </row>
    <row r="519" spans="12:12" x14ac:dyDescent="0.2">
      <c r="L519" s="9"/>
    </row>
    <row r="520" spans="12:12" x14ac:dyDescent="0.2">
      <c r="L520" s="9"/>
    </row>
    <row r="521" spans="12:12" x14ac:dyDescent="0.2">
      <c r="L521" s="9"/>
    </row>
    <row r="522" spans="12:12" x14ac:dyDescent="0.2">
      <c r="L522" s="9"/>
    </row>
    <row r="523" spans="12:12" x14ac:dyDescent="0.2">
      <c r="L523" s="9"/>
    </row>
    <row r="524" spans="12:12" x14ac:dyDescent="0.2">
      <c r="L524" s="9"/>
    </row>
    <row r="525" spans="12:12" x14ac:dyDescent="0.2">
      <c r="L525" s="9"/>
    </row>
    <row r="526" spans="12:12" x14ac:dyDescent="0.2">
      <c r="L526" s="9"/>
    </row>
    <row r="527" spans="12:12" x14ac:dyDescent="0.2">
      <c r="L527" s="9"/>
    </row>
    <row r="528" spans="12:12" x14ac:dyDescent="0.2">
      <c r="L528" s="9"/>
    </row>
    <row r="529" spans="12:12" x14ac:dyDescent="0.2">
      <c r="L529" s="9"/>
    </row>
    <row r="530" spans="12:12" x14ac:dyDescent="0.2">
      <c r="L530" s="9"/>
    </row>
    <row r="531" spans="12:12" x14ac:dyDescent="0.2">
      <c r="L531" s="9"/>
    </row>
    <row r="532" spans="12:12" x14ac:dyDescent="0.2">
      <c r="L532" s="9"/>
    </row>
    <row r="533" spans="12:12" x14ac:dyDescent="0.2">
      <c r="L533" s="9"/>
    </row>
    <row r="534" spans="12:12" x14ac:dyDescent="0.2">
      <c r="L534" s="9"/>
    </row>
    <row r="535" spans="12:12" x14ac:dyDescent="0.2">
      <c r="L535" s="9"/>
    </row>
    <row r="536" spans="12:12" x14ac:dyDescent="0.2">
      <c r="L536" s="9"/>
    </row>
    <row r="537" spans="12:12" x14ac:dyDescent="0.2">
      <c r="L537" s="9"/>
    </row>
    <row r="538" spans="12:12" x14ac:dyDescent="0.2">
      <c r="L538" s="9"/>
    </row>
    <row r="539" spans="12:12" x14ac:dyDescent="0.2">
      <c r="L539" s="9"/>
    </row>
    <row r="540" spans="12:12" x14ac:dyDescent="0.2">
      <c r="L540" s="9"/>
    </row>
    <row r="541" spans="12:12" x14ac:dyDescent="0.2">
      <c r="L541" s="9"/>
    </row>
    <row r="542" spans="12:12" x14ac:dyDescent="0.2">
      <c r="L542" s="9"/>
    </row>
    <row r="543" spans="12:12" x14ac:dyDescent="0.2">
      <c r="L543" s="9"/>
    </row>
    <row r="544" spans="12:12" x14ac:dyDescent="0.2">
      <c r="L544" s="9"/>
    </row>
    <row r="545" spans="12:12" x14ac:dyDescent="0.2">
      <c r="L545" s="9"/>
    </row>
    <row r="546" spans="12:12" x14ac:dyDescent="0.2">
      <c r="L546" s="9"/>
    </row>
    <row r="547" spans="12:12" x14ac:dyDescent="0.2">
      <c r="L547" s="9"/>
    </row>
    <row r="548" spans="12:12" x14ac:dyDescent="0.2">
      <c r="L548" s="9"/>
    </row>
    <row r="549" spans="12:12" x14ac:dyDescent="0.2">
      <c r="L549" s="9"/>
    </row>
    <row r="550" spans="12:12" x14ac:dyDescent="0.2">
      <c r="L550" s="9"/>
    </row>
    <row r="551" spans="12:12" x14ac:dyDescent="0.2">
      <c r="L551" s="9"/>
    </row>
    <row r="552" spans="12:12" x14ac:dyDescent="0.2">
      <c r="L552" s="9"/>
    </row>
    <row r="553" spans="12:12" x14ac:dyDescent="0.2">
      <c r="L553" s="9"/>
    </row>
    <row r="554" spans="12:12" x14ac:dyDescent="0.2">
      <c r="L554" s="9"/>
    </row>
    <row r="555" spans="12:12" x14ac:dyDescent="0.2">
      <c r="L555" s="9"/>
    </row>
    <row r="556" spans="12:12" x14ac:dyDescent="0.2">
      <c r="L556" s="9"/>
    </row>
    <row r="557" spans="12:12" x14ac:dyDescent="0.2">
      <c r="L557" s="9"/>
    </row>
    <row r="558" spans="12:12" x14ac:dyDescent="0.2">
      <c r="L558" s="9"/>
    </row>
    <row r="559" spans="12:12" x14ac:dyDescent="0.2">
      <c r="L559" s="9"/>
    </row>
    <row r="560" spans="12:12" x14ac:dyDescent="0.2">
      <c r="L560" s="9"/>
    </row>
    <row r="561" spans="12:12" x14ac:dyDescent="0.2">
      <c r="L561" s="9"/>
    </row>
    <row r="562" spans="12:12" x14ac:dyDescent="0.2">
      <c r="L562" s="9"/>
    </row>
    <row r="563" spans="12:12" x14ac:dyDescent="0.2">
      <c r="L563" s="9"/>
    </row>
    <row r="564" spans="12:12" x14ac:dyDescent="0.2">
      <c r="L564" s="9"/>
    </row>
    <row r="565" spans="12:12" x14ac:dyDescent="0.2">
      <c r="L565" s="9"/>
    </row>
    <row r="566" spans="12:12" x14ac:dyDescent="0.2">
      <c r="L566" s="9"/>
    </row>
    <row r="567" spans="12:12" x14ac:dyDescent="0.2">
      <c r="L567" s="9"/>
    </row>
    <row r="568" spans="12:12" x14ac:dyDescent="0.2">
      <c r="L568" s="9"/>
    </row>
    <row r="569" spans="12:12" x14ac:dyDescent="0.2">
      <c r="L569" s="9"/>
    </row>
    <row r="570" spans="12:12" x14ac:dyDescent="0.2">
      <c r="L570" s="9"/>
    </row>
    <row r="571" spans="12:12" x14ac:dyDescent="0.2">
      <c r="L571" s="9"/>
    </row>
    <row r="572" spans="12:12" x14ac:dyDescent="0.2">
      <c r="L572" s="9"/>
    </row>
    <row r="573" spans="12:12" x14ac:dyDescent="0.2">
      <c r="L573" s="9"/>
    </row>
    <row r="574" spans="12:12" x14ac:dyDescent="0.2">
      <c r="L574" s="9"/>
    </row>
    <row r="575" spans="12:12" x14ac:dyDescent="0.2">
      <c r="L575" s="9"/>
    </row>
    <row r="576" spans="12:12" x14ac:dyDescent="0.2">
      <c r="L576" s="9"/>
    </row>
    <row r="577" spans="12:12" x14ac:dyDescent="0.2">
      <c r="L577" s="9"/>
    </row>
    <row r="578" spans="12:12" x14ac:dyDescent="0.2">
      <c r="L578" s="9"/>
    </row>
    <row r="579" spans="12:12" x14ac:dyDescent="0.2">
      <c r="L579" s="9"/>
    </row>
    <row r="580" spans="12:12" x14ac:dyDescent="0.2">
      <c r="L580" s="9"/>
    </row>
    <row r="581" spans="12:12" x14ac:dyDescent="0.2">
      <c r="L581" s="9"/>
    </row>
    <row r="582" spans="12:12" x14ac:dyDescent="0.2">
      <c r="L582" s="9"/>
    </row>
    <row r="583" spans="12:12" x14ac:dyDescent="0.2">
      <c r="L583" s="9"/>
    </row>
    <row r="584" spans="12:12" x14ac:dyDescent="0.2">
      <c r="L584" s="9"/>
    </row>
    <row r="585" spans="12:12" x14ac:dyDescent="0.2">
      <c r="L585" s="9"/>
    </row>
    <row r="586" spans="12:12" x14ac:dyDescent="0.2">
      <c r="L586" s="9"/>
    </row>
    <row r="587" spans="12:12" x14ac:dyDescent="0.2">
      <c r="L587" s="9"/>
    </row>
    <row r="588" spans="12:12" x14ac:dyDescent="0.2">
      <c r="L588" s="9"/>
    </row>
    <row r="589" spans="12:12" x14ac:dyDescent="0.2">
      <c r="L589" s="9"/>
    </row>
    <row r="590" spans="12:12" x14ac:dyDescent="0.2">
      <c r="L590" s="9"/>
    </row>
    <row r="591" spans="12:12" x14ac:dyDescent="0.2">
      <c r="L591" s="9"/>
    </row>
    <row r="592" spans="12:12" x14ac:dyDescent="0.2">
      <c r="L592" s="9"/>
    </row>
    <row r="593" spans="12:12" x14ac:dyDescent="0.2">
      <c r="L593" s="9"/>
    </row>
    <row r="594" spans="12:12" x14ac:dyDescent="0.2">
      <c r="L594" s="9"/>
    </row>
    <row r="595" spans="12:12" x14ac:dyDescent="0.2">
      <c r="L595" s="9"/>
    </row>
    <row r="596" spans="12:12" x14ac:dyDescent="0.2">
      <c r="L596" s="9"/>
    </row>
    <row r="597" spans="12:12" x14ac:dyDescent="0.2">
      <c r="L597" s="9"/>
    </row>
    <row r="598" spans="12:12" x14ac:dyDescent="0.2">
      <c r="L598" s="9"/>
    </row>
    <row r="599" spans="12:12" x14ac:dyDescent="0.2">
      <c r="L599" s="9"/>
    </row>
    <row r="600" spans="12:12" x14ac:dyDescent="0.2">
      <c r="L600" s="9"/>
    </row>
    <row r="601" spans="12:12" x14ac:dyDescent="0.2">
      <c r="L601" s="9"/>
    </row>
    <row r="602" spans="12:12" x14ac:dyDescent="0.2">
      <c r="L602" s="9"/>
    </row>
    <row r="603" spans="12:12" x14ac:dyDescent="0.2">
      <c r="L603" s="9"/>
    </row>
    <row r="604" spans="12:12" x14ac:dyDescent="0.2">
      <c r="L604" s="9"/>
    </row>
    <row r="605" spans="12:12" x14ac:dyDescent="0.2">
      <c r="L605" s="9"/>
    </row>
    <row r="606" spans="12:12" x14ac:dyDescent="0.2">
      <c r="L606" s="9"/>
    </row>
    <row r="607" spans="12:12" x14ac:dyDescent="0.2">
      <c r="L607" s="9"/>
    </row>
    <row r="608" spans="12:12" x14ac:dyDescent="0.2">
      <c r="L608" s="9"/>
    </row>
    <row r="609" spans="12:12" x14ac:dyDescent="0.2">
      <c r="L609" s="9"/>
    </row>
    <row r="610" spans="12:12" x14ac:dyDescent="0.2">
      <c r="L610" s="9"/>
    </row>
    <row r="611" spans="12:12" x14ac:dyDescent="0.2">
      <c r="L611" s="9"/>
    </row>
    <row r="612" spans="12:12" x14ac:dyDescent="0.2">
      <c r="L612" s="9"/>
    </row>
    <row r="613" spans="12:12" x14ac:dyDescent="0.2">
      <c r="L613" s="9"/>
    </row>
    <row r="614" spans="12:12" x14ac:dyDescent="0.2">
      <c r="L614" s="9"/>
    </row>
    <row r="615" spans="12:12" x14ac:dyDescent="0.2">
      <c r="L615" s="9"/>
    </row>
    <row r="616" spans="12:12" x14ac:dyDescent="0.2">
      <c r="L616" s="9"/>
    </row>
    <row r="617" spans="12:12" x14ac:dyDescent="0.2">
      <c r="L617" s="9"/>
    </row>
    <row r="618" spans="12:12" x14ac:dyDescent="0.2">
      <c r="L618" s="9"/>
    </row>
    <row r="619" spans="12:12" x14ac:dyDescent="0.2">
      <c r="L619" s="9"/>
    </row>
    <row r="620" spans="12:12" x14ac:dyDescent="0.2">
      <c r="L620" s="9"/>
    </row>
    <row r="621" spans="12:12" x14ac:dyDescent="0.2">
      <c r="L621" s="9"/>
    </row>
    <row r="622" spans="12:12" x14ac:dyDescent="0.2">
      <c r="L622" s="9"/>
    </row>
    <row r="623" spans="12:12" x14ac:dyDescent="0.2">
      <c r="L623" s="9"/>
    </row>
    <row r="624" spans="12:12" x14ac:dyDescent="0.2">
      <c r="L624" s="9"/>
    </row>
    <row r="625" spans="12:12" x14ac:dyDescent="0.2">
      <c r="L625" s="9"/>
    </row>
    <row r="626" spans="12:12" x14ac:dyDescent="0.2">
      <c r="L626" s="9"/>
    </row>
    <row r="627" spans="12:12" x14ac:dyDescent="0.2">
      <c r="L627" s="9"/>
    </row>
    <row r="628" spans="12:12" x14ac:dyDescent="0.2">
      <c r="L628" s="9"/>
    </row>
    <row r="629" spans="12:12" x14ac:dyDescent="0.2">
      <c r="L629" s="9"/>
    </row>
    <row r="630" spans="12:12" x14ac:dyDescent="0.2">
      <c r="L630" s="9"/>
    </row>
    <row r="631" spans="12:12" x14ac:dyDescent="0.2">
      <c r="L631" s="9"/>
    </row>
    <row r="632" spans="12:12" x14ac:dyDescent="0.2">
      <c r="L632" s="9"/>
    </row>
    <row r="633" spans="12:12" x14ac:dyDescent="0.2">
      <c r="L633" s="9"/>
    </row>
    <row r="634" spans="12:12" x14ac:dyDescent="0.2">
      <c r="L634" s="9"/>
    </row>
    <row r="635" spans="12:12" x14ac:dyDescent="0.2">
      <c r="L635" s="9"/>
    </row>
    <row r="636" spans="12:12" x14ac:dyDescent="0.2">
      <c r="L636" s="9"/>
    </row>
    <row r="637" spans="12:12" x14ac:dyDescent="0.2">
      <c r="L637" s="9"/>
    </row>
    <row r="638" spans="12:12" x14ac:dyDescent="0.2">
      <c r="L638" s="9"/>
    </row>
    <row r="639" spans="12:12" x14ac:dyDescent="0.2">
      <c r="L639" s="9"/>
    </row>
    <row r="640" spans="12:12" x14ac:dyDescent="0.2">
      <c r="L640" s="9"/>
    </row>
    <row r="641" spans="12:12" x14ac:dyDescent="0.2">
      <c r="L641" s="9"/>
    </row>
    <row r="642" spans="12:12" x14ac:dyDescent="0.2">
      <c r="L642" s="9"/>
    </row>
    <row r="643" spans="12:12" x14ac:dyDescent="0.2">
      <c r="L643" s="9"/>
    </row>
    <row r="644" spans="12:12" x14ac:dyDescent="0.2">
      <c r="L644" s="9"/>
    </row>
    <row r="645" spans="12:12" x14ac:dyDescent="0.2">
      <c r="L645" s="9"/>
    </row>
    <row r="646" spans="12:12" x14ac:dyDescent="0.2">
      <c r="L646" s="9"/>
    </row>
    <row r="647" spans="12:12" x14ac:dyDescent="0.2">
      <c r="L647" s="9"/>
    </row>
    <row r="648" spans="12:12" x14ac:dyDescent="0.2">
      <c r="L648" s="9"/>
    </row>
    <row r="649" spans="12:12" x14ac:dyDescent="0.2">
      <c r="L649" s="9"/>
    </row>
    <row r="650" spans="12:12" x14ac:dyDescent="0.2">
      <c r="L650" s="9"/>
    </row>
    <row r="651" spans="12:12" x14ac:dyDescent="0.2">
      <c r="L651" s="9"/>
    </row>
    <row r="652" spans="12:12" x14ac:dyDescent="0.2">
      <c r="L652" s="9"/>
    </row>
    <row r="653" spans="12:12" x14ac:dyDescent="0.2">
      <c r="L653" s="9"/>
    </row>
    <row r="654" spans="12:12" x14ac:dyDescent="0.2">
      <c r="L654" s="9"/>
    </row>
    <row r="655" spans="12:12" x14ac:dyDescent="0.2">
      <c r="L655" s="9"/>
    </row>
    <row r="656" spans="12:12" x14ac:dyDescent="0.2">
      <c r="L656" s="9"/>
    </row>
    <row r="657" spans="12:12" x14ac:dyDescent="0.2">
      <c r="L657" s="9"/>
    </row>
    <row r="658" spans="12:12" x14ac:dyDescent="0.2">
      <c r="L658" s="9"/>
    </row>
    <row r="659" spans="12:12" x14ac:dyDescent="0.2">
      <c r="L659" s="9"/>
    </row>
    <row r="660" spans="12:12" x14ac:dyDescent="0.2">
      <c r="L660" s="9"/>
    </row>
    <row r="661" spans="12:12" x14ac:dyDescent="0.2">
      <c r="L661" s="9"/>
    </row>
    <row r="662" spans="12:12" x14ac:dyDescent="0.2">
      <c r="L662" s="9"/>
    </row>
    <row r="663" spans="12:12" x14ac:dyDescent="0.2">
      <c r="L663" s="9"/>
    </row>
    <row r="664" spans="12:12" x14ac:dyDescent="0.2">
      <c r="L664" s="9"/>
    </row>
    <row r="665" spans="12:12" x14ac:dyDescent="0.2">
      <c r="L665" s="9"/>
    </row>
    <row r="666" spans="12:12" x14ac:dyDescent="0.2">
      <c r="L666" s="9"/>
    </row>
    <row r="667" spans="12:12" x14ac:dyDescent="0.2">
      <c r="L667" s="9"/>
    </row>
    <row r="668" spans="12:12" x14ac:dyDescent="0.2">
      <c r="L668" s="9"/>
    </row>
    <row r="669" spans="12:12" x14ac:dyDescent="0.2">
      <c r="L669" s="9"/>
    </row>
    <row r="670" spans="12:12" x14ac:dyDescent="0.2">
      <c r="L670" s="9"/>
    </row>
    <row r="671" spans="12:12" x14ac:dyDescent="0.2">
      <c r="L671" s="9"/>
    </row>
    <row r="672" spans="12:12" x14ac:dyDescent="0.2">
      <c r="L672" s="9"/>
    </row>
    <row r="673" spans="12:12" x14ac:dyDescent="0.2">
      <c r="L673" s="9"/>
    </row>
    <row r="674" spans="12:12" x14ac:dyDescent="0.2">
      <c r="L674" s="9"/>
    </row>
    <row r="675" spans="12:12" x14ac:dyDescent="0.2">
      <c r="L675" s="9"/>
    </row>
    <row r="676" spans="12:12" x14ac:dyDescent="0.2">
      <c r="L676" s="9"/>
    </row>
    <row r="677" spans="12:12" x14ac:dyDescent="0.2">
      <c r="L677" s="9"/>
    </row>
    <row r="678" spans="12:12" x14ac:dyDescent="0.2">
      <c r="L678" s="9"/>
    </row>
    <row r="679" spans="12:12" x14ac:dyDescent="0.2">
      <c r="L679" s="9"/>
    </row>
    <row r="680" spans="12:12" x14ac:dyDescent="0.2">
      <c r="L680" s="9"/>
    </row>
    <row r="681" spans="12:12" x14ac:dyDescent="0.2">
      <c r="L681" s="9"/>
    </row>
    <row r="682" spans="12:12" x14ac:dyDescent="0.2">
      <c r="L682" s="9"/>
    </row>
    <row r="683" spans="12:12" x14ac:dyDescent="0.2">
      <c r="L683" s="9"/>
    </row>
    <row r="684" spans="12:12" x14ac:dyDescent="0.2">
      <c r="L684" s="9"/>
    </row>
    <row r="685" spans="12:12" x14ac:dyDescent="0.2">
      <c r="L685" s="9"/>
    </row>
    <row r="686" spans="12:12" x14ac:dyDescent="0.2">
      <c r="L686" s="9"/>
    </row>
    <row r="687" spans="12:12" x14ac:dyDescent="0.2">
      <c r="L687" s="9"/>
    </row>
    <row r="688" spans="12:12" x14ac:dyDescent="0.2">
      <c r="L688" s="9"/>
    </row>
    <row r="689" spans="12:12" x14ac:dyDescent="0.2">
      <c r="L689" s="9"/>
    </row>
    <row r="690" spans="12:12" x14ac:dyDescent="0.2">
      <c r="L690" s="9"/>
    </row>
    <row r="691" spans="12:12" x14ac:dyDescent="0.2">
      <c r="L691" s="9"/>
    </row>
    <row r="692" spans="12:12" x14ac:dyDescent="0.2">
      <c r="L692" s="9"/>
    </row>
    <row r="693" spans="12:12" x14ac:dyDescent="0.2">
      <c r="L693" s="9"/>
    </row>
    <row r="694" spans="12:12" x14ac:dyDescent="0.2">
      <c r="L694" s="9"/>
    </row>
    <row r="695" spans="12:12" x14ac:dyDescent="0.2">
      <c r="L695" s="9"/>
    </row>
    <row r="696" spans="12:12" x14ac:dyDescent="0.2">
      <c r="L696" s="9"/>
    </row>
    <row r="697" spans="12:12" x14ac:dyDescent="0.2">
      <c r="L697" s="9"/>
    </row>
    <row r="698" spans="12:12" x14ac:dyDescent="0.2">
      <c r="L698" s="9"/>
    </row>
    <row r="699" spans="12:12" x14ac:dyDescent="0.2">
      <c r="L699" s="9"/>
    </row>
    <row r="700" spans="12:12" x14ac:dyDescent="0.2">
      <c r="L700" s="9"/>
    </row>
    <row r="701" spans="12:12" x14ac:dyDescent="0.2">
      <c r="L701" s="9"/>
    </row>
    <row r="702" spans="12:12" x14ac:dyDescent="0.2">
      <c r="L702" s="9"/>
    </row>
    <row r="703" spans="12:12" x14ac:dyDescent="0.2">
      <c r="L703" s="9"/>
    </row>
    <row r="704" spans="12:12" x14ac:dyDescent="0.2">
      <c r="L704" s="9"/>
    </row>
    <row r="705" spans="12:12" x14ac:dyDescent="0.2">
      <c r="L705" s="9"/>
    </row>
    <row r="706" spans="12:12" x14ac:dyDescent="0.2">
      <c r="L706" s="9"/>
    </row>
    <row r="707" spans="12:12" x14ac:dyDescent="0.2">
      <c r="L707" s="9"/>
    </row>
    <row r="708" spans="12:12" x14ac:dyDescent="0.2">
      <c r="L708" s="9"/>
    </row>
    <row r="709" spans="12:12" x14ac:dyDescent="0.2">
      <c r="L709" s="9"/>
    </row>
    <row r="710" spans="12:12" x14ac:dyDescent="0.2">
      <c r="L710" s="9"/>
    </row>
    <row r="711" spans="12:12" x14ac:dyDescent="0.2">
      <c r="L711" s="9"/>
    </row>
    <row r="712" spans="12:12" x14ac:dyDescent="0.2">
      <c r="L712" s="9"/>
    </row>
    <row r="713" spans="12:12" x14ac:dyDescent="0.2">
      <c r="L713" s="9"/>
    </row>
    <row r="714" spans="12:12" x14ac:dyDescent="0.2">
      <c r="L714" s="9"/>
    </row>
    <row r="715" spans="12:12" x14ac:dyDescent="0.2">
      <c r="L715" s="9"/>
    </row>
    <row r="716" spans="12:12" x14ac:dyDescent="0.2">
      <c r="L716" s="9"/>
    </row>
    <row r="717" spans="12:12" x14ac:dyDescent="0.2">
      <c r="L717" s="9"/>
    </row>
    <row r="718" spans="12:12" x14ac:dyDescent="0.2">
      <c r="L718" s="9"/>
    </row>
    <row r="719" spans="12:12" x14ac:dyDescent="0.2">
      <c r="L719" s="9"/>
    </row>
    <row r="720" spans="12:12" x14ac:dyDescent="0.2">
      <c r="L720" s="9"/>
    </row>
    <row r="721" spans="12:12" x14ac:dyDescent="0.2">
      <c r="L721" s="9"/>
    </row>
    <row r="722" spans="12:12" x14ac:dyDescent="0.2">
      <c r="L722" s="9"/>
    </row>
    <row r="723" spans="12:12" x14ac:dyDescent="0.2">
      <c r="L723" s="9"/>
    </row>
    <row r="724" spans="12:12" x14ac:dyDescent="0.2">
      <c r="L724" s="9"/>
    </row>
    <row r="725" spans="12:12" x14ac:dyDescent="0.2">
      <c r="L725" s="9"/>
    </row>
    <row r="726" spans="12:12" x14ac:dyDescent="0.2">
      <c r="L726" s="9"/>
    </row>
    <row r="727" spans="12:12" x14ac:dyDescent="0.2">
      <c r="L727" s="9"/>
    </row>
    <row r="728" spans="12:12" x14ac:dyDescent="0.2">
      <c r="L728" s="9"/>
    </row>
    <row r="729" spans="12:12" x14ac:dyDescent="0.2">
      <c r="L729" s="9"/>
    </row>
    <row r="730" spans="12:12" x14ac:dyDescent="0.2">
      <c r="L730" s="9"/>
    </row>
    <row r="731" spans="12:12" x14ac:dyDescent="0.2">
      <c r="L731" s="9"/>
    </row>
    <row r="732" spans="12:12" x14ac:dyDescent="0.2">
      <c r="L732" s="9"/>
    </row>
    <row r="733" spans="12:12" x14ac:dyDescent="0.2">
      <c r="L733" s="9"/>
    </row>
    <row r="734" spans="12:12" x14ac:dyDescent="0.2">
      <c r="L734" s="9"/>
    </row>
    <row r="735" spans="12:12" x14ac:dyDescent="0.2">
      <c r="L735" s="9"/>
    </row>
    <row r="736" spans="12:12" x14ac:dyDescent="0.2">
      <c r="L736" s="9"/>
    </row>
    <row r="737" spans="12:12" x14ac:dyDescent="0.2">
      <c r="L737" s="9"/>
    </row>
    <row r="738" spans="12:12" x14ac:dyDescent="0.2">
      <c r="L738" s="9"/>
    </row>
    <row r="739" spans="12:12" x14ac:dyDescent="0.2">
      <c r="L739" s="9"/>
    </row>
    <row r="740" spans="12:12" x14ac:dyDescent="0.2">
      <c r="L740" s="9"/>
    </row>
    <row r="741" spans="12:12" x14ac:dyDescent="0.2">
      <c r="L741" s="9"/>
    </row>
    <row r="742" spans="12:12" x14ac:dyDescent="0.2">
      <c r="L742" s="9"/>
    </row>
    <row r="743" spans="12:12" x14ac:dyDescent="0.2">
      <c r="L743" s="9"/>
    </row>
    <row r="744" spans="12:12" x14ac:dyDescent="0.2">
      <c r="L744" s="9"/>
    </row>
    <row r="745" spans="12:12" x14ac:dyDescent="0.2">
      <c r="L745" s="9"/>
    </row>
    <row r="746" spans="12:12" x14ac:dyDescent="0.2">
      <c r="L746" s="9"/>
    </row>
    <row r="747" spans="12:12" x14ac:dyDescent="0.2">
      <c r="L747" s="9"/>
    </row>
    <row r="748" spans="12:12" x14ac:dyDescent="0.2">
      <c r="L748" s="9"/>
    </row>
    <row r="749" spans="12:12" x14ac:dyDescent="0.2">
      <c r="L749" s="9"/>
    </row>
    <row r="750" spans="12:12" x14ac:dyDescent="0.2">
      <c r="L750" s="9"/>
    </row>
    <row r="751" spans="12:12" x14ac:dyDescent="0.2">
      <c r="L751" s="9"/>
    </row>
    <row r="752" spans="12:12" x14ac:dyDescent="0.2">
      <c r="L752" s="9"/>
    </row>
    <row r="753" spans="12:12" x14ac:dyDescent="0.2">
      <c r="L753" s="9"/>
    </row>
    <row r="754" spans="12:12" x14ac:dyDescent="0.2">
      <c r="L754" s="9"/>
    </row>
    <row r="755" spans="12:12" x14ac:dyDescent="0.2">
      <c r="L755" s="9"/>
    </row>
    <row r="756" spans="12:12" x14ac:dyDescent="0.2">
      <c r="L756" s="9"/>
    </row>
    <row r="757" spans="12:12" x14ac:dyDescent="0.2">
      <c r="L757" s="9"/>
    </row>
    <row r="758" spans="12:12" x14ac:dyDescent="0.2">
      <c r="L758" s="9"/>
    </row>
    <row r="759" spans="12:12" x14ac:dyDescent="0.2">
      <c r="L759" s="9"/>
    </row>
    <row r="760" spans="12:12" x14ac:dyDescent="0.2">
      <c r="L760" s="9"/>
    </row>
    <row r="761" spans="12:12" x14ac:dyDescent="0.2">
      <c r="L761" s="9"/>
    </row>
    <row r="762" spans="12:12" x14ac:dyDescent="0.2">
      <c r="L762" s="9"/>
    </row>
    <row r="763" spans="12:12" x14ac:dyDescent="0.2">
      <c r="L763" s="9"/>
    </row>
    <row r="764" spans="12:12" x14ac:dyDescent="0.2">
      <c r="L764" s="9"/>
    </row>
    <row r="765" spans="12:12" x14ac:dyDescent="0.2">
      <c r="L765" s="9"/>
    </row>
    <row r="766" spans="12:12" x14ac:dyDescent="0.2">
      <c r="L766" s="9"/>
    </row>
    <row r="767" spans="12:12" x14ac:dyDescent="0.2">
      <c r="L767" s="9"/>
    </row>
    <row r="768" spans="12:12" x14ac:dyDescent="0.2">
      <c r="L768" s="9"/>
    </row>
    <row r="769" spans="12:12" x14ac:dyDescent="0.2">
      <c r="L769" s="9"/>
    </row>
    <row r="770" spans="12:12" x14ac:dyDescent="0.2">
      <c r="L770" s="9"/>
    </row>
    <row r="771" spans="12:12" x14ac:dyDescent="0.2">
      <c r="L771" s="9"/>
    </row>
    <row r="772" spans="12:12" x14ac:dyDescent="0.2">
      <c r="L772" s="9"/>
    </row>
    <row r="773" spans="12:12" x14ac:dyDescent="0.2">
      <c r="L773" s="9"/>
    </row>
    <row r="774" spans="12:12" x14ac:dyDescent="0.2">
      <c r="L774" s="9"/>
    </row>
    <row r="775" spans="12:12" x14ac:dyDescent="0.2">
      <c r="L775" s="9"/>
    </row>
    <row r="776" spans="12:12" x14ac:dyDescent="0.2">
      <c r="L776" s="9"/>
    </row>
    <row r="777" spans="12:12" x14ac:dyDescent="0.2">
      <c r="L777" s="9"/>
    </row>
    <row r="778" spans="12:12" x14ac:dyDescent="0.2">
      <c r="L778" s="9"/>
    </row>
    <row r="779" spans="12:12" x14ac:dyDescent="0.2">
      <c r="L779" s="9"/>
    </row>
    <row r="780" spans="12:12" x14ac:dyDescent="0.2">
      <c r="L780" s="9"/>
    </row>
    <row r="781" spans="12:12" x14ac:dyDescent="0.2">
      <c r="L781" s="9"/>
    </row>
    <row r="782" spans="12:12" x14ac:dyDescent="0.2">
      <c r="L782" s="9"/>
    </row>
    <row r="783" spans="12:12" x14ac:dyDescent="0.2">
      <c r="L783" s="9"/>
    </row>
    <row r="784" spans="12:12" x14ac:dyDescent="0.2">
      <c r="L784" s="9"/>
    </row>
    <row r="785" spans="12:12" x14ac:dyDescent="0.2">
      <c r="L785" s="9"/>
    </row>
    <row r="786" spans="12:12" x14ac:dyDescent="0.2">
      <c r="L786" s="9"/>
    </row>
    <row r="787" spans="12:12" x14ac:dyDescent="0.2">
      <c r="L787" s="9"/>
    </row>
    <row r="788" spans="12:12" x14ac:dyDescent="0.2">
      <c r="L788" s="9"/>
    </row>
    <row r="789" spans="12:12" x14ac:dyDescent="0.2">
      <c r="L789" s="9"/>
    </row>
    <row r="790" spans="12:12" x14ac:dyDescent="0.2">
      <c r="L790" s="9"/>
    </row>
    <row r="791" spans="12:12" x14ac:dyDescent="0.2">
      <c r="L791" s="9"/>
    </row>
    <row r="792" spans="12:12" x14ac:dyDescent="0.2">
      <c r="L792" s="9"/>
    </row>
    <row r="793" spans="12:12" x14ac:dyDescent="0.2">
      <c r="L793" s="9"/>
    </row>
    <row r="794" spans="12:12" x14ac:dyDescent="0.2">
      <c r="L794" s="9"/>
    </row>
    <row r="795" spans="12:12" x14ac:dyDescent="0.2">
      <c r="L795" s="9"/>
    </row>
    <row r="796" spans="12:12" x14ac:dyDescent="0.2">
      <c r="L796" s="9"/>
    </row>
    <row r="797" spans="12:12" x14ac:dyDescent="0.2">
      <c r="L797" s="9"/>
    </row>
    <row r="798" spans="12:12" x14ac:dyDescent="0.2">
      <c r="L798" s="9"/>
    </row>
    <row r="799" spans="12:12" x14ac:dyDescent="0.2">
      <c r="L799" s="9"/>
    </row>
    <row r="800" spans="12:12" x14ac:dyDescent="0.2">
      <c r="L800" s="9"/>
    </row>
    <row r="801" spans="12:12" x14ac:dyDescent="0.2">
      <c r="L801" s="9"/>
    </row>
    <row r="802" spans="12:12" x14ac:dyDescent="0.2">
      <c r="L802" s="9"/>
    </row>
    <row r="803" spans="12:12" x14ac:dyDescent="0.2">
      <c r="L803" s="9"/>
    </row>
    <row r="804" spans="12:12" x14ac:dyDescent="0.2">
      <c r="L804" s="9"/>
    </row>
    <row r="805" spans="12:12" x14ac:dyDescent="0.2">
      <c r="L805" s="9"/>
    </row>
    <row r="806" spans="12:12" x14ac:dyDescent="0.2">
      <c r="L806" s="9"/>
    </row>
    <row r="807" spans="12:12" x14ac:dyDescent="0.2">
      <c r="L807" s="9"/>
    </row>
    <row r="808" spans="12:12" x14ac:dyDescent="0.2">
      <c r="L808" s="9"/>
    </row>
    <row r="809" spans="12:12" x14ac:dyDescent="0.2">
      <c r="L809" s="9"/>
    </row>
    <row r="810" spans="12:12" x14ac:dyDescent="0.2">
      <c r="L810" s="9"/>
    </row>
    <row r="811" spans="12:12" x14ac:dyDescent="0.2">
      <c r="L811" s="9"/>
    </row>
    <row r="812" spans="12:12" x14ac:dyDescent="0.2">
      <c r="L812" s="9"/>
    </row>
    <row r="813" spans="12:12" x14ac:dyDescent="0.2">
      <c r="L813" s="9"/>
    </row>
    <row r="814" spans="12:12" x14ac:dyDescent="0.2">
      <c r="L814" s="9"/>
    </row>
    <row r="815" spans="12:12" x14ac:dyDescent="0.2">
      <c r="L815" s="9"/>
    </row>
    <row r="816" spans="12:12" x14ac:dyDescent="0.2">
      <c r="L816" s="9"/>
    </row>
    <row r="817" spans="12:12" x14ac:dyDescent="0.2">
      <c r="L817" s="9"/>
    </row>
    <row r="818" spans="12:12" x14ac:dyDescent="0.2">
      <c r="L818" s="9"/>
    </row>
    <row r="819" spans="12:12" x14ac:dyDescent="0.2">
      <c r="L819" s="9"/>
    </row>
    <row r="820" spans="12:12" x14ac:dyDescent="0.2">
      <c r="L820" s="9"/>
    </row>
    <row r="821" spans="12:12" x14ac:dyDescent="0.2">
      <c r="L821" s="9"/>
    </row>
    <row r="822" spans="12:12" x14ac:dyDescent="0.2">
      <c r="L822" s="9"/>
    </row>
    <row r="823" spans="12:12" x14ac:dyDescent="0.2">
      <c r="L823" s="9"/>
    </row>
    <row r="824" spans="12:12" x14ac:dyDescent="0.2">
      <c r="L824" s="9"/>
    </row>
    <row r="825" spans="12:12" x14ac:dyDescent="0.2">
      <c r="L825" s="9"/>
    </row>
    <row r="826" spans="12:12" x14ac:dyDescent="0.2">
      <c r="L826" s="9"/>
    </row>
    <row r="827" spans="12:12" x14ac:dyDescent="0.2">
      <c r="L827" s="9"/>
    </row>
    <row r="828" spans="12:12" x14ac:dyDescent="0.2">
      <c r="L828" s="9"/>
    </row>
    <row r="829" spans="12:12" x14ac:dyDescent="0.2">
      <c r="L829" s="9"/>
    </row>
    <row r="830" spans="12:12" x14ac:dyDescent="0.2">
      <c r="L830" s="9"/>
    </row>
    <row r="831" spans="12:12" x14ac:dyDescent="0.2">
      <c r="L831" s="9"/>
    </row>
    <row r="832" spans="12:12" x14ac:dyDescent="0.2">
      <c r="L832" s="9"/>
    </row>
    <row r="833" spans="12:12" x14ac:dyDescent="0.2">
      <c r="L833" s="9"/>
    </row>
    <row r="834" spans="12:12" x14ac:dyDescent="0.2">
      <c r="L834" s="9"/>
    </row>
    <row r="835" spans="12:12" x14ac:dyDescent="0.2">
      <c r="L835" s="9"/>
    </row>
    <row r="836" spans="12:12" x14ac:dyDescent="0.2">
      <c r="L836" s="9"/>
    </row>
    <row r="837" spans="12:12" x14ac:dyDescent="0.2">
      <c r="L837" s="9"/>
    </row>
    <row r="838" spans="12:12" x14ac:dyDescent="0.2">
      <c r="L838" s="9"/>
    </row>
    <row r="839" spans="12:12" x14ac:dyDescent="0.2">
      <c r="L839" s="9"/>
    </row>
    <row r="840" spans="12:12" x14ac:dyDescent="0.2">
      <c r="L840" s="9"/>
    </row>
    <row r="841" spans="12:12" x14ac:dyDescent="0.2">
      <c r="L841" s="9"/>
    </row>
    <row r="842" spans="12:12" x14ac:dyDescent="0.2">
      <c r="L842" s="9"/>
    </row>
    <row r="843" spans="12:12" x14ac:dyDescent="0.2">
      <c r="L843" s="9"/>
    </row>
    <row r="844" spans="12:12" x14ac:dyDescent="0.2">
      <c r="L844" s="9"/>
    </row>
    <row r="845" spans="12:12" x14ac:dyDescent="0.2">
      <c r="L845" s="9"/>
    </row>
    <row r="846" spans="12:12" x14ac:dyDescent="0.2">
      <c r="L846" s="9"/>
    </row>
    <row r="847" spans="12:12" x14ac:dyDescent="0.2">
      <c r="L847" s="9"/>
    </row>
    <row r="848" spans="12:12" x14ac:dyDescent="0.2">
      <c r="L848" s="9"/>
    </row>
    <row r="849" spans="12:12" x14ac:dyDescent="0.2">
      <c r="L849" s="9"/>
    </row>
    <row r="850" spans="12:12" x14ac:dyDescent="0.2">
      <c r="L850" s="9"/>
    </row>
    <row r="851" spans="12:12" x14ac:dyDescent="0.2">
      <c r="L851" s="9"/>
    </row>
    <row r="852" spans="12:12" x14ac:dyDescent="0.2">
      <c r="L852" s="9"/>
    </row>
    <row r="853" spans="12:12" x14ac:dyDescent="0.2">
      <c r="L853" s="9"/>
    </row>
    <row r="854" spans="12:12" x14ac:dyDescent="0.2">
      <c r="L854" s="9"/>
    </row>
    <row r="855" spans="12:12" x14ac:dyDescent="0.2">
      <c r="L855" s="9"/>
    </row>
    <row r="856" spans="12:12" x14ac:dyDescent="0.2">
      <c r="L856" s="9"/>
    </row>
    <row r="857" spans="12:12" x14ac:dyDescent="0.2">
      <c r="L857" s="9"/>
    </row>
    <row r="858" spans="12:12" x14ac:dyDescent="0.2">
      <c r="L858" s="9"/>
    </row>
    <row r="859" spans="12:12" x14ac:dyDescent="0.2">
      <c r="L859" s="9"/>
    </row>
    <row r="860" spans="12:12" x14ac:dyDescent="0.2">
      <c r="L860" s="9"/>
    </row>
    <row r="861" spans="12:12" x14ac:dyDescent="0.2">
      <c r="L861" s="9"/>
    </row>
    <row r="862" spans="12:12" x14ac:dyDescent="0.2">
      <c r="L862" s="9"/>
    </row>
    <row r="863" spans="12:12" x14ac:dyDescent="0.2">
      <c r="L863" s="9"/>
    </row>
    <row r="864" spans="12:12" x14ac:dyDescent="0.2">
      <c r="L864" s="9"/>
    </row>
    <row r="865" spans="12:12" x14ac:dyDescent="0.2">
      <c r="L865" s="9"/>
    </row>
    <row r="866" spans="12:12" x14ac:dyDescent="0.2">
      <c r="L866" s="9"/>
    </row>
    <row r="867" spans="12:12" x14ac:dyDescent="0.2">
      <c r="L867" s="9"/>
    </row>
    <row r="868" spans="12:12" x14ac:dyDescent="0.2">
      <c r="L868" s="9"/>
    </row>
    <row r="869" spans="12:12" x14ac:dyDescent="0.2">
      <c r="L869" s="9"/>
    </row>
    <row r="870" spans="12:12" x14ac:dyDescent="0.2">
      <c r="L870" s="9"/>
    </row>
    <row r="871" spans="12:12" x14ac:dyDescent="0.2">
      <c r="L871" s="9"/>
    </row>
    <row r="872" spans="12:12" x14ac:dyDescent="0.2">
      <c r="L872" s="9"/>
    </row>
    <row r="873" spans="12:12" x14ac:dyDescent="0.2">
      <c r="L873" s="9"/>
    </row>
    <row r="874" spans="12:12" x14ac:dyDescent="0.2">
      <c r="L874" s="9"/>
    </row>
    <row r="875" spans="12:12" x14ac:dyDescent="0.2">
      <c r="L875" s="9"/>
    </row>
    <row r="876" spans="12:12" x14ac:dyDescent="0.2">
      <c r="L876" s="9"/>
    </row>
    <row r="877" spans="12:12" x14ac:dyDescent="0.2">
      <c r="L877" s="9"/>
    </row>
    <row r="878" spans="12:12" x14ac:dyDescent="0.2">
      <c r="L878" s="9"/>
    </row>
    <row r="879" spans="12:12" x14ac:dyDescent="0.2">
      <c r="L879" s="9"/>
    </row>
    <row r="880" spans="12:12" x14ac:dyDescent="0.2">
      <c r="L880" s="9"/>
    </row>
    <row r="881" spans="12:12" x14ac:dyDescent="0.2">
      <c r="L881" s="9"/>
    </row>
    <row r="882" spans="12:12" x14ac:dyDescent="0.2">
      <c r="L882" s="9"/>
    </row>
    <row r="883" spans="12:12" x14ac:dyDescent="0.2">
      <c r="L883" s="9"/>
    </row>
    <row r="884" spans="12:12" x14ac:dyDescent="0.2">
      <c r="L884" s="9"/>
    </row>
    <row r="885" spans="12:12" x14ac:dyDescent="0.2">
      <c r="L885" s="9"/>
    </row>
    <row r="886" spans="12:12" x14ac:dyDescent="0.2">
      <c r="L886" s="9"/>
    </row>
    <row r="887" spans="12:12" x14ac:dyDescent="0.2">
      <c r="L887" s="9"/>
    </row>
    <row r="888" spans="12:12" x14ac:dyDescent="0.2">
      <c r="L888" s="9"/>
    </row>
    <row r="889" spans="12:12" x14ac:dyDescent="0.2">
      <c r="L889" s="9"/>
    </row>
    <row r="890" spans="12:12" x14ac:dyDescent="0.2">
      <c r="L890" s="9"/>
    </row>
    <row r="891" spans="12:12" x14ac:dyDescent="0.2">
      <c r="L891" s="9"/>
    </row>
    <row r="892" spans="12:12" x14ac:dyDescent="0.2">
      <c r="L892" s="9"/>
    </row>
    <row r="893" spans="12:12" x14ac:dyDescent="0.2">
      <c r="L893" s="9"/>
    </row>
    <row r="894" spans="12:12" x14ac:dyDescent="0.2">
      <c r="L894" s="9"/>
    </row>
    <row r="895" spans="12:12" x14ac:dyDescent="0.2">
      <c r="L895" s="9"/>
    </row>
    <row r="896" spans="12:12" x14ac:dyDescent="0.2">
      <c r="L896" s="9"/>
    </row>
    <row r="897" spans="12:12" x14ac:dyDescent="0.2">
      <c r="L897" s="9"/>
    </row>
    <row r="898" spans="12:12" x14ac:dyDescent="0.2">
      <c r="L898" s="9"/>
    </row>
    <row r="899" spans="12:12" x14ac:dyDescent="0.2">
      <c r="L899" s="9"/>
    </row>
    <row r="900" spans="12:12" x14ac:dyDescent="0.2">
      <c r="L900" s="9"/>
    </row>
    <row r="901" spans="12:12" x14ac:dyDescent="0.2">
      <c r="L901" s="9"/>
    </row>
    <row r="902" spans="12:12" x14ac:dyDescent="0.2">
      <c r="L902" s="9"/>
    </row>
    <row r="903" spans="12:12" x14ac:dyDescent="0.2">
      <c r="L903" s="9"/>
    </row>
    <row r="904" spans="12:12" x14ac:dyDescent="0.2">
      <c r="L904" s="9"/>
    </row>
    <row r="905" spans="12:12" x14ac:dyDescent="0.2">
      <c r="L905" s="9"/>
    </row>
    <row r="906" spans="12:12" x14ac:dyDescent="0.2">
      <c r="L906" s="9"/>
    </row>
    <row r="907" spans="12:12" x14ac:dyDescent="0.2">
      <c r="L907" s="9"/>
    </row>
    <row r="908" spans="12:12" x14ac:dyDescent="0.2">
      <c r="L908" s="9"/>
    </row>
    <row r="909" spans="12:12" x14ac:dyDescent="0.2">
      <c r="L909" s="9"/>
    </row>
    <row r="910" spans="12:12" x14ac:dyDescent="0.2">
      <c r="L910" s="9"/>
    </row>
    <row r="911" spans="12:12" x14ac:dyDescent="0.2">
      <c r="L911" s="9"/>
    </row>
    <row r="912" spans="12:12" x14ac:dyDescent="0.2">
      <c r="L912" s="9"/>
    </row>
    <row r="913" spans="12:12" x14ac:dyDescent="0.2">
      <c r="L913" s="9"/>
    </row>
    <row r="914" spans="12:12" x14ac:dyDescent="0.2">
      <c r="L914" s="9"/>
    </row>
    <row r="915" spans="12:12" x14ac:dyDescent="0.2">
      <c r="L915" s="9"/>
    </row>
    <row r="916" spans="12:12" x14ac:dyDescent="0.2">
      <c r="L916" s="9"/>
    </row>
    <row r="917" spans="12:12" x14ac:dyDescent="0.2">
      <c r="L917" s="9"/>
    </row>
    <row r="918" spans="12:12" x14ac:dyDescent="0.2">
      <c r="L918" s="9"/>
    </row>
    <row r="919" spans="12:12" x14ac:dyDescent="0.2">
      <c r="L919" s="9"/>
    </row>
    <row r="920" spans="12:12" x14ac:dyDescent="0.2">
      <c r="L920" s="9"/>
    </row>
    <row r="921" spans="12:12" x14ac:dyDescent="0.2">
      <c r="L921" s="9"/>
    </row>
    <row r="922" spans="12:12" x14ac:dyDescent="0.2">
      <c r="L922" s="9"/>
    </row>
    <row r="923" spans="12:12" x14ac:dyDescent="0.2">
      <c r="L923" s="9"/>
    </row>
    <row r="924" spans="12:12" x14ac:dyDescent="0.2">
      <c r="L924" s="9"/>
    </row>
    <row r="925" spans="12:12" x14ac:dyDescent="0.2">
      <c r="L925" s="9"/>
    </row>
    <row r="926" spans="12:12" x14ac:dyDescent="0.2">
      <c r="L926" s="9"/>
    </row>
    <row r="927" spans="12:12" x14ac:dyDescent="0.2">
      <c r="L927" s="9"/>
    </row>
    <row r="928" spans="12:12" x14ac:dyDescent="0.2">
      <c r="L928" s="9"/>
    </row>
    <row r="929" spans="12:12" x14ac:dyDescent="0.2">
      <c r="L929" s="9"/>
    </row>
    <row r="930" spans="12:12" x14ac:dyDescent="0.2">
      <c r="L930" s="9"/>
    </row>
    <row r="931" spans="12:12" x14ac:dyDescent="0.2">
      <c r="L931" s="9"/>
    </row>
    <row r="932" spans="12:12" x14ac:dyDescent="0.2">
      <c r="L932" s="9"/>
    </row>
    <row r="933" spans="12:12" x14ac:dyDescent="0.2">
      <c r="L933" s="9"/>
    </row>
    <row r="934" spans="12:12" x14ac:dyDescent="0.2">
      <c r="L934" s="9"/>
    </row>
    <row r="935" spans="12:12" x14ac:dyDescent="0.2">
      <c r="L935" s="9"/>
    </row>
    <row r="936" spans="12:12" x14ac:dyDescent="0.2">
      <c r="L936" s="9"/>
    </row>
    <row r="937" spans="12:12" x14ac:dyDescent="0.2">
      <c r="L937" s="9"/>
    </row>
    <row r="938" spans="12:12" x14ac:dyDescent="0.2">
      <c r="L938" s="9"/>
    </row>
    <row r="939" spans="12:12" x14ac:dyDescent="0.2">
      <c r="L939" s="9"/>
    </row>
    <row r="940" spans="12:12" x14ac:dyDescent="0.2">
      <c r="L940" s="9"/>
    </row>
    <row r="941" spans="12:12" x14ac:dyDescent="0.2">
      <c r="L941" s="9"/>
    </row>
    <row r="942" spans="12:12" x14ac:dyDescent="0.2">
      <c r="L942" s="9"/>
    </row>
    <row r="943" spans="12:12" x14ac:dyDescent="0.2">
      <c r="L943" s="9"/>
    </row>
    <row r="944" spans="12:12" x14ac:dyDescent="0.2">
      <c r="L944" s="9"/>
    </row>
    <row r="945" spans="12:12" x14ac:dyDescent="0.2">
      <c r="L945" s="9"/>
    </row>
    <row r="946" spans="12:12" x14ac:dyDescent="0.2">
      <c r="L946" s="9"/>
    </row>
    <row r="947" spans="12:12" x14ac:dyDescent="0.2">
      <c r="L947" s="9"/>
    </row>
    <row r="948" spans="12:12" x14ac:dyDescent="0.2">
      <c r="L948" s="9"/>
    </row>
    <row r="949" spans="12:12" x14ac:dyDescent="0.2">
      <c r="L949" s="9"/>
    </row>
    <row r="950" spans="12:12" x14ac:dyDescent="0.2">
      <c r="L950" s="9"/>
    </row>
    <row r="951" spans="12:12" x14ac:dyDescent="0.2">
      <c r="L951" s="9"/>
    </row>
    <row r="952" spans="12:12" x14ac:dyDescent="0.2">
      <c r="L952" s="9"/>
    </row>
    <row r="953" spans="12:12" x14ac:dyDescent="0.2">
      <c r="L953" s="9"/>
    </row>
    <row r="954" spans="12:12" x14ac:dyDescent="0.2">
      <c r="L954" s="9"/>
    </row>
    <row r="955" spans="12:12" x14ac:dyDescent="0.2">
      <c r="L955" s="9"/>
    </row>
    <row r="956" spans="12:12" x14ac:dyDescent="0.2">
      <c r="L956" s="9"/>
    </row>
    <row r="957" spans="12:12" x14ac:dyDescent="0.2">
      <c r="L957" s="9"/>
    </row>
    <row r="958" spans="12:12" x14ac:dyDescent="0.2">
      <c r="L958" s="9"/>
    </row>
    <row r="959" spans="12:12" x14ac:dyDescent="0.2">
      <c r="L959" s="9"/>
    </row>
    <row r="960" spans="12:12" x14ac:dyDescent="0.2">
      <c r="L960" s="9"/>
    </row>
    <row r="961" spans="12:12" x14ac:dyDescent="0.2">
      <c r="L961" s="9"/>
    </row>
    <row r="962" spans="12:12" x14ac:dyDescent="0.2">
      <c r="L962" s="9"/>
    </row>
    <row r="963" spans="12:12" x14ac:dyDescent="0.2">
      <c r="L963" s="9"/>
    </row>
    <row r="964" spans="12:12" x14ac:dyDescent="0.2">
      <c r="L964" s="9"/>
    </row>
    <row r="965" spans="12:12" x14ac:dyDescent="0.2">
      <c r="L965" s="9"/>
    </row>
    <row r="966" spans="12:12" x14ac:dyDescent="0.2">
      <c r="L966" s="9"/>
    </row>
    <row r="967" spans="12:12" x14ac:dyDescent="0.2">
      <c r="L967" s="9"/>
    </row>
    <row r="968" spans="12:12" x14ac:dyDescent="0.2">
      <c r="L968" s="9"/>
    </row>
    <row r="969" spans="12:12" x14ac:dyDescent="0.2">
      <c r="L969" s="9"/>
    </row>
    <row r="970" spans="12:12" x14ac:dyDescent="0.2">
      <c r="L970" s="9"/>
    </row>
    <row r="971" spans="12:12" x14ac:dyDescent="0.2">
      <c r="L971" s="9"/>
    </row>
    <row r="972" spans="12:12" x14ac:dyDescent="0.2">
      <c r="L972" s="9"/>
    </row>
    <row r="973" spans="12:12" x14ac:dyDescent="0.2">
      <c r="L973" s="9"/>
    </row>
    <row r="974" spans="12:12" x14ac:dyDescent="0.2">
      <c r="L974" s="9"/>
    </row>
    <row r="975" spans="12:12" x14ac:dyDescent="0.2">
      <c r="L975" s="9"/>
    </row>
    <row r="976" spans="12:12" x14ac:dyDescent="0.2">
      <c r="L976" s="9"/>
    </row>
    <row r="977" spans="12:12" x14ac:dyDescent="0.2">
      <c r="L977" s="9"/>
    </row>
    <row r="978" spans="12:12" x14ac:dyDescent="0.2">
      <c r="L978" s="9"/>
    </row>
    <row r="979" spans="12:12" x14ac:dyDescent="0.2">
      <c r="L979" s="9"/>
    </row>
    <row r="980" spans="12:12" x14ac:dyDescent="0.2">
      <c r="L980" s="9"/>
    </row>
    <row r="981" spans="12:12" x14ac:dyDescent="0.2">
      <c r="L981" s="9"/>
    </row>
    <row r="982" spans="12:12" x14ac:dyDescent="0.2">
      <c r="L982" s="9"/>
    </row>
    <row r="983" spans="12:12" x14ac:dyDescent="0.2">
      <c r="L983" s="9"/>
    </row>
    <row r="984" spans="12:12" x14ac:dyDescent="0.2">
      <c r="L984" s="9"/>
    </row>
    <row r="985" spans="12:12" x14ac:dyDescent="0.2">
      <c r="L985" s="9"/>
    </row>
    <row r="986" spans="12:12" x14ac:dyDescent="0.2">
      <c r="L986" s="9"/>
    </row>
    <row r="987" spans="12:12" x14ac:dyDescent="0.2">
      <c r="L987" s="9"/>
    </row>
    <row r="988" spans="12:12" x14ac:dyDescent="0.2">
      <c r="L988" s="9"/>
    </row>
    <row r="989" spans="12:12" x14ac:dyDescent="0.2">
      <c r="L989" s="9"/>
    </row>
    <row r="990" spans="12:12" x14ac:dyDescent="0.2">
      <c r="L990" s="9"/>
    </row>
    <row r="991" spans="12:12" x14ac:dyDescent="0.2">
      <c r="L991" s="9"/>
    </row>
    <row r="992" spans="12:12" x14ac:dyDescent="0.2">
      <c r="L992" s="9"/>
    </row>
    <row r="993" spans="12:12" x14ac:dyDescent="0.2">
      <c r="L993" s="9"/>
    </row>
    <row r="994" spans="12:12" x14ac:dyDescent="0.2">
      <c r="L994" s="9"/>
    </row>
    <row r="995" spans="12:12" x14ac:dyDescent="0.2">
      <c r="L995" s="9"/>
    </row>
    <row r="996" spans="12:12" x14ac:dyDescent="0.2">
      <c r="L996" s="9"/>
    </row>
    <row r="997" spans="12:12" x14ac:dyDescent="0.2">
      <c r="L997" s="9"/>
    </row>
    <row r="998" spans="12:12" x14ac:dyDescent="0.2">
      <c r="L998" s="9"/>
    </row>
    <row r="999" spans="12:12" x14ac:dyDescent="0.2">
      <c r="L999" s="9"/>
    </row>
    <row r="1000" spans="12:12" x14ac:dyDescent="0.2">
      <c r="L1000" s="9"/>
    </row>
    <row r="1001" spans="12:12" x14ac:dyDescent="0.2">
      <c r="L1001" s="9"/>
    </row>
    <row r="1002" spans="12:12" x14ac:dyDescent="0.2">
      <c r="L1002" s="9"/>
    </row>
    <row r="1003" spans="12:12" x14ac:dyDescent="0.2">
      <c r="L1003" s="9"/>
    </row>
    <row r="1004" spans="12:12" x14ac:dyDescent="0.2">
      <c r="L1004" s="9"/>
    </row>
    <row r="1005" spans="12:12" x14ac:dyDescent="0.2">
      <c r="L1005" s="9"/>
    </row>
    <row r="1006" spans="12:12" x14ac:dyDescent="0.2">
      <c r="L1006" s="9"/>
    </row>
    <row r="1007" spans="12:12" x14ac:dyDescent="0.2">
      <c r="L1007" s="9"/>
    </row>
    <row r="1008" spans="12:12" x14ac:dyDescent="0.2">
      <c r="L1008" s="9"/>
    </row>
    <row r="1009" spans="12:12" x14ac:dyDescent="0.2">
      <c r="L1009" s="9"/>
    </row>
    <row r="1010" spans="12:12" x14ac:dyDescent="0.2">
      <c r="L1010" s="9"/>
    </row>
    <row r="1011" spans="12:12" x14ac:dyDescent="0.2">
      <c r="L1011" s="9"/>
    </row>
    <row r="1012" spans="12:12" x14ac:dyDescent="0.2">
      <c r="L1012" s="9"/>
    </row>
    <row r="1013" spans="12:12" x14ac:dyDescent="0.2">
      <c r="L1013" s="9"/>
    </row>
    <row r="1014" spans="12:12" x14ac:dyDescent="0.2">
      <c r="L1014" s="9"/>
    </row>
    <row r="1015" spans="12:12" x14ac:dyDescent="0.2">
      <c r="L1015" s="9"/>
    </row>
    <row r="1016" spans="12:12" x14ac:dyDescent="0.2">
      <c r="L1016" s="9"/>
    </row>
    <row r="1017" spans="12:12" x14ac:dyDescent="0.2">
      <c r="L1017" s="9"/>
    </row>
    <row r="1018" spans="12:12" x14ac:dyDescent="0.2">
      <c r="L1018" s="9"/>
    </row>
    <row r="1019" spans="12:12" x14ac:dyDescent="0.2">
      <c r="L1019" s="9"/>
    </row>
    <row r="1020" spans="12:12" x14ac:dyDescent="0.2">
      <c r="L1020" s="9"/>
    </row>
    <row r="1021" spans="12:12" x14ac:dyDescent="0.2">
      <c r="L1021" s="9"/>
    </row>
    <row r="1022" spans="12:12" x14ac:dyDescent="0.2">
      <c r="L1022" s="9"/>
    </row>
    <row r="1023" spans="12:12" x14ac:dyDescent="0.2">
      <c r="L1023" s="9"/>
    </row>
    <row r="1024" spans="12:12" x14ac:dyDescent="0.2">
      <c r="L1024" s="9"/>
    </row>
    <row r="1025" spans="12:12" x14ac:dyDescent="0.2">
      <c r="L1025" s="9"/>
    </row>
    <row r="1026" spans="12:12" x14ac:dyDescent="0.2">
      <c r="L1026" s="9"/>
    </row>
    <row r="1027" spans="12:12" x14ac:dyDescent="0.2">
      <c r="L1027" s="9"/>
    </row>
    <row r="1028" spans="12:12" x14ac:dyDescent="0.2">
      <c r="L1028" s="9"/>
    </row>
    <row r="1029" spans="12:12" x14ac:dyDescent="0.2">
      <c r="L1029" s="9"/>
    </row>
    <row r="1030" spans="12:12" x14ac:dyDescent="0.2">
      <c r="L1030" s="9"/>
    </row>
    <row r="1031" spans="12:12" x14ac:dyDescent="0.2">
      <c r="L1031" s="9"/>
    </row>
    <row r="1032" spans="12:12" x14ac:dyDescent="0.2">
      <c r="L1032" s="9"/>
    </row>
    <row r="1033" spans="12:12" x14ac:dyDescent="0.2">
      <c r="L1033" s="9"/>
    </row>
    <row r="1034" spans="12:12" x14ac:dyDescent="0.2">
      <c r="L1034" s="9"/>
    </row>
    <row r="1035" spans="12:12" x14ac:dyDescent="0.2">
      <c r="L1035" s="9"/>
    </row>
    <row r="1036" spans="12:12" x14ac:dyDescent="0.2">
      <c r="L1036" s="9"/>
    </row>
    <row r="1037" spans="12:12" x14ac:dyDescent="0.2">
      <c r="L1037" s="9"/>
    </row>
    <row r="1038" spans="12:12" x14ac:dyDescent="0.2">
      <c r="L1038" s="9"/>
    </row>
    <row r="1039" spans="12:12" x14ac:dyDescent="0.2">
      <c r="L1039" s="9"/>
    </row>
    <row r="1040" spans="12:12" x14ac:dyDescent="0.2">
      <c r="L1040" s="9"/>
    </row>
    <row r="1041" spans="12:12" x14ac:dyDescent="0.2">
      <c r="L1041" s="9"/>
    </row>
    <row r="1042" spans="12:12" x14ac:dyDescent="0.2">
      <c r="L1042" s="9"/>
    </row>
    <row r="1043" spans="12:12" x14ac:dyDescent="0.2">
      <c r="L1043" s="9"/>
    </row>
    <row r="1044" spans="12:12" x14ac:dyDescent="0.2">
      <c r="L1044" s="9"/>
    </row>
    <row r="1045" spans="12:12" x14ac:dyDescent="0.2">
      <c r="L1045" s="9"/>
    </row>
    <row r="1046" spans="12:12" x14ac:dyDescent="0.2">
      <c r="L1046" s="9"/>
    </row>
    <row r="1047" spans="12:12" x14ac:dyDescent="0.2">
      <c r="L1047" s="9"/>
    </row>
    <row r="1048" spans="12:12" x14ac:dyDescent="0.2">
      <c r="L1048" s="9"/>
    </row>
    <row r="1049" spans="12:12" x14ac:dyDescent="0.2">
      <c r="L1049" s="9"/>
    </row>
    <row r="1050" spans="12:12" x14ac:dyDescent="0.2">
      <c r="L1050" s="9"/>
    </row>
    <row r="1051" spans="12:12" x14ac:dyDescent="0.2">
      <c r="L1051" s="9"/>
    </row>
    <row r="1052" spans="12:12" x14ac:dyDescent="0.2">
      <c r="L1052" s="9"/>
    </row>
    <row r="1053" spans="12:12" x14ac:dyDescent="0.2">
      <c r="L1053" s="9"/>
    </row>
    <row r="1054" spans="12:12" x14ac:dyDescent="0.2">
      <c r="L1054" s="9"/>
    </row>
    <row r="1055" spans="12:12" x14ac:dyDescent="0.2">
      <c r="L1055" s="9"/>
    </row>
    <row r="1056" spans="12:12" x14ac:dyDescent="0.2">
      <c r="L1056" s="9"/>
    </row>
    <row r="1057" spans="12:12" x14ac:dyDescent="0.2">
      <c r="L1057" s="9"/>
    </row>
    <row r="1058" spans="12:12" x14ac:dyDescent="0.2">
      <c r="L1058" s="9"/>
    </row>
    <row r="1059" spans="12:12" x14ac:dyDescent="0.2">
      <c r="L1059" s="9"/>
    </row>
    <row r="1060" spans="12:12" x14ac:dyDescent="0.2">
      <c r="L1060" s="9"/>
    </row>
    <row r="1061" spans="12:12" x14ac:dyDescent="0.2">
      <c r="L1061" s="9"/>
    </row>
    <row r="1062" spans="12:12" x14ac:dyDescent="0.2">
      <c r="L1062" s="9"/>
    </row>
    <row r="1063" spans="12:12" x14ac:dyDescent="0.2">
      <c r="L1063" s="9"/>
    </row>
    <row r="1064" spans="12:12" x14ac:dyDescent="0.2">
      <c r="L1064" s="9"/>
    </row>
    <row r="1065" spans="12:12" x14ac:dyDescent="0.2">
      <c r="L1065" s="9"/>
    </row>
    <row r="1066" spans="12:12" x14ac:dyDescent="0.2">
      <c r="L1066" s="9"/>
    </row>
    <row r="1067" spans="12:12" x14ac:dyDescent="0.2">
      <c r="L1067" s="9"/>
    </row>
    <row r="1068" spans="12:12" x14ac:dyDescent="0.2">
      <c r="L1068" s="9"/>
    </row>
    <row r="1069" spans="12:12" x14ac:dyDescent="0.2">
      <c r="L1069" s="9"/>
    </row>
    <row r="1070" spans="12:12" x14ac:dyDescent="0.2">
      <c r="L1070" s="9"/>
    </row>
    <row r="1071" spans="12:12" x14ac:dyDescent="0.2">
      <c r="L1071" s="9"/>
    </row>
    <row r="1072" spans="12:12" x14ac:dyDescent="0.2">
      <c r="L1072" s="9"/>
    </row>
    <row r="1073" spans="12:12" x14ac:dyDescent="0.2">
      <c r="L1073" s="9"/>
    </row>
    <row r="1074" spans="12:12" x14ac:dyDescent="0.2">
      <c r="L1074" s="9"/>
    </row>
    <row r="1075" spans="12:12" x14ac:dyDescent="0.2">
      <c r="L1075" s="9"/>
    </row>
    <row r="1076" spans="12:12" x14ac:dyDescent="0.2">
      <c r="L1076" s="9"/>
    </row>
    <row r="1077" spans="12:12" x14ac:dyDescent="0.2">
      <c r="L1077" s="9"/>
    </row>
    <row r="1078" spans="12:12" x14ac:dyDescent="0.2">
      <c r="L1078" s="9"/>
    </row>
    <row r="1079" spans="12:12" x14ac:dyDescent="0.2">
      <c r="L1079" s="9"/>
    </row>
    <row r="1080" spans="12:12" x14ac:dyDescent="0.2">
      <c r="L1080" s="9"/>
    </row>
    <row r="1081" spans="12:12" x14ac:dyDescent="0.2">
      <c r="L1081" s="9"/>
    </row>
    <row r="1082" spans="12:12" x14ac:dyDescent="0.2">
      <c r="L1082" s="9"/>
    </row>
    <row r="1083" spans="12:12" x14ac:dyDescent="0.2">
      <c r="L1083" s="9"/>
    </row>
    <row r="1084" spans="12:12" x14ac:dyDescent="0.2">
      <c r="L1084" s="9"/>
    </row>
    <row r="1085" spans="12:12" x14ac:dyDescent="0.2">
      <c r="L1085" s="9"/>
    </row>
    <row r="1086" spans="12:12" x14ac:dyDescent="0.2">
      <c r="L1086" s="9"/>
    </row>
    <row r="1087" spans="12:12" x14ac:dyDescent="0.2">
      <c r="L1087" s="9"/>
    </row>
    <row r="1088" spans="12:12" x14ac:dyDescent="0.2">
      <c r="L1088" s="9"/>
    </row>
    <row r="1089" spans="12:12" x14ac:dyDescent="0.2">
      <c r="L1089" s="9"/>
    </row>
    <row r="1090" spans="12:12" x14ac:dyDescent="0.2">
      <c r="L1090" s="9"/>
    </row>
    <row r="1091" spans="12:12" x14ac:dyDescent="0.2">
      <c r="L1091" s="9"/>
    </row>
    <row r="1092" spans="12:12" x14ac:dyDescent="0.2">
      <c r="L1092" s="9"/>
    </row>
    <row r="1093" spans="12:12" x14ac:dyDescent="0.2">
      <c r="L1093" s="9"/>
    </row>
    <row r="1094" spans="12:12" x14ac:dyDescent="0.2">
      <c r="L1094" s="9"/>
    </row>
    <row r="1095" spans="12:12" x14ac:dyDescent="0.2">
      <c r="L1095" s="9"/>
    </row>
    <row r="1096" spans="12:12" x14ac:dyDescent="0.2">
      <c r="L1096" s="9"/>
    </row>
    <row r="1097" spans="12:12" x14ac:dyDescent="0.2">
      <c r="L1097" s="9"/>
    </row>
    <row r="1098" spans="12:12" x14ac:dyDescent="0.2">
      <c r="L1098" s="9"/>
    </row>
    <row r="1099" spans="12:12" x14ac:dyDescent="0.2">
      <c r="L1099" s="9"/>
    </row>
    <row r="1100" spans="12:12" x14ac:dyDescent="0.2">
      <c r="L1100" s="9"/>
    </row>
    <row r="1101" spans="12:12" x14ac:dyDescent="0.2">
      <c r="L1101" s="9"/>
    </row>
    <row r="1102" spans="12:12" x14ac:dyDescent="0.2">
      <c r="L1102" s="9"/>
    </row>
    <row r="1103" spans="12:12" x14ac:dyDescent="0.2">
      <c r="L1103" s="9"/>
    </row>
    <row r="1104" spans="12:12" x14ac:dyDescent="0.2">
      <c r="L1104" s="9"/>
    </row>
    <row r="1105" spans="12:12" x14ac:dyDescent="0.2">
      <c r="L1105" s="9"/>
    </row>
    <row r="1106" spans="12:12" x14ac:dyDescent="0.2">
      <c r="L1106" s="9"/>
    </row>
    <row r="1107" spans="12:12" x14ac:dyDescent="0.2">
      <c r="L1107" s="9"/>
    </row>
    <row r="1108" spans="12:12" x14ac:dyDescent="0.2">
      <c r="L1108" s="9"/>
    </row>
    <row r="1109" spans="12:12" x14ac:dyDescent="0.2">
      <c r="L1109" s="9"/>
    </row>
    <row r="1110" spans="12:12" x14ac:dyDescent="0.2">
      <c r="L1110" s="9"/>
    </row>
    <row r="1111" spans="12:12" x14ac:dyDescent="0.2">
      <c r="L1111" s="9"/>
    </row>
    <row r="1112" spans="12:12" x14ac:dyDescent="0.2">
      <c r="L1112" s="9"/>
    </row>
    <row r="1113" spans="12:12" x14ac:dyDescent="0.2">
      <c r="L1113" s="9"/>
    </row>
    <row r="1114" spans="12:12" x14ac:dyDescent="0.2">
      <c r="L1114" s="9"/>
    </row>
    <row r="1115" spans="12:12" x14ac:dyDescent="0.2">
      <c r="L1115" s="9"/>
    </row>
    <row r="1116" spans="12:12" x14ac:dyDescent="0.2">
      <c r="L1116" s="9"/>
    </row>
    <row r="1117" spans="12:12" x14ac:dyDescent="0.2">
      <c r="L1117" s="9"/>
    </row>
    <row r="1118" spans="12:12" x14ac:dyDescent="0.2">
      <c r="L1118" s="9"/>
    </row>
    <row r="1119" spans="12:12" x14ac:dyDescent="0.2">
      <c r="L1119" s="9"/>
    </row>
    <row r="1120" spans="12:12" x14ac:dyDescent="0.2">
      <c r="L1120" s="9"/>
    </row>
    <row r="1121" spans="12:12" x14ac:dyDescent="0.2">
      <c r="L1121" s="9"/>
    </row>
    <row r="1122" spans="12:12" x14ac:dyDescent="0.2">
      <c r="L1122" s="9"/>
    </row>
    <row r="1123" spans="12:12" x14ac:dyDescent="0.2">
      <c r="L1123" s="9"/>
    </row>
    <row r="1124" spans="12:12" x14ac:dyDescent="0.2">
      <c r="L1124" s="9"/>
    </row>
    <row r="1125" spans="12:12" x14ac:dyDescent="0.2">
      <c r="L1125" s="9"/>
    </row>
    <row r="1126" spans="12:12" x14ac:dyDescent="0.2">
      <c r="L1126" s="9"/>
    </row>
    <row r="1127" spans="12:12" x14ac:dyDescent="0.2">
      <c r="L1127" s="9"/>
    </row>
    <row r="1128" spans="12:12" x14ac:dyDescent="0.2">
      <c r="L1128" s="9"/>
    </row>
    <row r="1129" spans="12:12" x14ac:dyDescent="0.2">
      <c r="L1129" s="9"/>
    </row>
    <row r="1130" spans="12:12" x14ac:dyDescent="0.2">
      <c r="L1130" s="9"/>
    </row>
    <row r="1131" spans="12:12" x14ac:dyDescent="0.2">
      <c r="L1131" s="9"/>
    </row>
    <row r="1132" spans="12:12" x14ac:dyDescent="0.2">
      <c r="L1132" s="9"/>
    </row>
    <row r="1133" spans="12:12" x14ac:dyDescent="0.2">
      <c r="L1133" s="9"/>
    </row>
    <row r="1134" spans="12:12" x14ac:dyDescent="0.2">
      <c r="L1134" s="9"/>
    </row>
    <row r="1135" spans="12:12" x14ac:dyDescent="0.2">
      <c r="L1135" s="9"/>
    </row>
    <row r="1136" spans="12:12" x14ac:dyDescent="0.2">
      <c r="L1136" s="9"/>
    </row>
    <row r="1137" spans="12:12" x14ac:dyDescent="0.2">
      <c r="L1137" s="9"/>
    </row>
    <row r="1138" spans="12:12" x14ac:dyDescent="0.2">
      <c r="L1138" s="9"/>
    </row>
    <row r="1139" spans="12:12" x14ac:dyDescent="0.2">
      <c r="L1139" s="9"/>
    </row>
    <row r="1140" spans="12:12" x14ac:dyDescent="0.2">
      <c r="L1140" s="9"/>
    </row>
    <row r="1141" spans="12:12" x14ac:dyDescent="0.2">
      <c r="L1141" s="9"/>
    </row>
    <row r="1142" spans="12:12" x14ac:dyDescent="0.2">
      <c r="L1142" s="9"/>
    </row>
    <row r="1143" spans="12:12" x14ac:dyDescent="0.2">
      <c r="L1143" s="9"/>
    </row>
    <row r="1144" spans="12:12" x14ac:dyDescent="0.2">
      <c r="L1144" s="9"/>
    </row>
    <row r="1145" spans="12:12" x14ac:dyDescent="0.2">
      <c r="L1145" s="9"/>
    </row>
    <row r="1146" spans="12:12" x14ac:dyDescent="0.2">
      <c r="L1146" s="9"/>
    </row>
    <row r="1147" spans="12:12" x14ac:dyDescent="0.2">
      <c r="L1147" s="9"/>
    </row>
    <row r="1148" spans="12:12" x14ac:dyDescent="0.2">
      <c r="L1148" s="9"/>
    </row>
    <row r="1149" spans="12:12" x14ac:dyDescent="0.2">
      <c r="L1149" s="9"/>
    </row>
    <row r="1150" spans="12:12" x14ac:dyDescent="0.2">
      <c r="L1150" s="9"/>
    </row>
    <row r="1151" spans="12:12" x14ac:dyDescent="0.2">
      <c r="L1151" s="9"/>
    </row>
    <row r="1152" spans="12:12" x14ac:dyDescent="0.2">
      <c r="L1152" s="9"/>
    </row>
  </sheetData>
  <mergeCells count="25">
    <mergeCell ref="A343:C343"/>
    <mergeCell ref="A344:C344"/>
    <mergeCell ref="B71:B87"/>
    <mergeCell ref="A104:C104"/>
    <mergeCell ref="A135:C135"/>
    <mergeCell ref="A190:C190"/>
    <mergeCell ref="A223:C223"/>
    <mergeCell ref="A279:C279"/>
    <mergeCell ref="A290:C290"/>
    <mergeCell ref="A1:R1"/>
    <mergeCell ref="A2:R2"/>
    <mergeCell ref="E5:K5"/>
    <mergeCell ref="A4:A6"/>
    <mergeCell ref="A14:C14"/>
    <mergeCell ref="C4:C6"/>
    <mergeCell ref="D4:D6"/>
    <mergeCell ref="P4:P6"/>
    <mergeCell ref="Q4:Q6"/>
    <mergeCell ref="R4:R6"/>
    <mergeCell ref="B4:B6"/>
    <mergeCell ref="A31:C31"/>
    <mergeCell ref="A32:A69"/>
    <mergeCell ref="A70:C70"/>
    <mergeCell ref="A236:C236"/>
    <mergeCell ref="A268:C268"/>
  </mergeCells>
  <phoneticPr fontId="0" type="noConversion"/>
  <printOptions horizontalCentered="1"/>
  <pageMargins left="0.19685039370078741" right="0.19685039370078741" top="0.39370078740157483" bottom="0.19685039370078741" header="0.59055118110236227" footer="0.19685039370078741"/>
  <pageSetup scale="60" orientation="landscape" horizontalDpi="180" verticalDpi="18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52"/>
  <sheetViews>
    <sheetView showGridLines="0" topLeftCell="A307" zoomScale="75" workbookViewId="0">
      <selection activeCell="A347" sqref="A347"/>
    </sheetView>
  </sheetViews>
  <sheetFormatPr baseColWidth="10" defaultRowHeight="12.75" x14ac:dyDescent="0.2"/>
  <cols>
    <col min="1" max="1" width="8.140625" style="3" customWidth="1"/>
    <col min="2" max="2" width="22.5703125" style="3" customWidth="1"/>
    <col min="3" max="3" width="27" customWidth="1"/>
    <col min="4" max="4" width="11.5703125" style="2" customWidth="1"/>
    <col min="5" max="7" width="9.7109375" style="2" customWidth="1"/>
    <col min="8" max="8" width="13.7109375" style="10" customWidth="1"/>
    <col min="9" max="9" width="11.42578125" style="10"/>
    <col min="10" max="10" width="8.7109375" style="10" customWidth="1"/>
    <col min="11" max="11" width="10.42578125" style="10" bestFit="1" customWidth="1"/>
    <col min="12" max="12" width="11.5703125" style="10" customWidth="1"/>
    <col min="13" max="13" width="12.85546875" style="10" customWidth="1"/>
    <col min="14" max="15" width="11.42578125" style="10"/>
    <col min="16" max="16" width="12.5703125" style="10" customWidth="1"/>
    <col min="17" max="17" width="13.7109375" style="10" customWidth="1"/>
    <col min="18" max="18" width="13.5703125" style="10" customWidth="1"/>
  </cols>
  <sheetData>
    <row r="1" spans="1:21" ht="15.75" x14ac:dyDescent="0.25">
      <c r="A1" s="277" t="s">
        <v>311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</row>
    <row r="2" spans="1:21" ht="15.75" x14ac:dyDescent="0.25">
      <c r="A2" s="277" t="s">
        <v>382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</row>
    <row r="3" spans="1:21" ht="12.75" customHeight="1" x14ac:dyDescent="0.25">
      <c r="A3" s="41" t="s">
        <v>504</v>
      </c>
      <c r="B3" s="11"/>
      <c r="C3" s="11"/>
      <c r="D3" s="12"/>
      <c r="E3" s="12"/>
      <c r="F3" s="12"/>
      <c r="G3" s="12"/>
      <c r="H3" s="13"/>
      <c r="I3" s="13"/>
      <c r="J3" s="13"/>
      <c r="K3" s="13"/>
      <c r="L3" s="13"/>
      <c r="M3" s="13"/>
    </row>
    <row r="4" spans="1:21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397</v>
      </c>
      <c r="E4" s="117" t="s">
        <v>315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250" t="s">
        <v>394</v>
      </c>
      <c r="Q4" s="284" t="s">
        <v>395</v>
      </c>
      <c r="R4" s="263" t="s">
        <v>396</v>
      </c>
    </row>
    <row r="5" spans="1:21" ht="15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118" t="s">
        <v>316</v>
      </c>
      <c r="M5" s="118"/>
      <c r="N5" s="118"/>
      <c r="O5" s="118"/>
      <c r="P5" s="251"/>
      <c r="Q5" s="285"/>
      <c r="R5" s="264"/>
    </row>
    <row r="6" spans="1:21" ht="30" customHeight="1" x14ac:dyDescent="0.25">
      <c r="A6" s="279"/>
      <c r="B6" s="278"/>
      <c r="C6" s="278"/>
      <c r="D6" s="280"/>
      <c r="E6" s="43" t="s">
        <v>398</v>
      </c>
      <c r="F6" s="43" t="s">
        <v>399</v>
      </c>
      <c r="G6" s="43" t="s">
        <v>400</v>
      </c>
      <c r="H6" s="43" t="s">
        <v>401</v>
      </c>
      <c r="I6" s="44" t="s">
        <v>12</v>
      </c>
      <c r="J6" s="45" t="s">
        <v>480</v>
      </c>
      <c r="K6" s="44" t="s">
        <v>0</v>
      </c>
      <c r="L6" s="44" t="s">
        <v>13</v>
      </c>
      <c r="M6" s="44" t="s">
        <v>14</v>
      </c>
      <c r="N6" s="44" t="s">
        <v>15</v>
      </c>
      <c r="O6" s="44" t="s">
        <v>0</v>
      </c>
      <c r="P6" s="280"/>
      <c r="Q6" s="286"/>
      <c r="R6" s="287"/>
    </row>
    <row r="7" spans="1:21" ht="12.75" customHeight="1" x14ac:dyDescent="0.2">
      <c r="A7" s="56" t="s">
        <v>1</v>
      </c>
      <c r="B7" s="126" t="s">
        <v>308</v>
      </c>
      <c r="C7" s="46" t="s">
        <v>308</v>
      </c>
      <c r="D7" s="47">
        <v>0</v>
      </c>
      <c r="E7" s="48"/>
      <c r="F7" s="48"/>
      <c r="G7" s="48"/>
      <c r="H7" s="48">
        <f>SUM(E7:G7)</f>
        <v>0</v>
      </c>
      <c r="I7" s="48"/>
      <c r="J7" s="48"/>
      <c r="K7" s="48">
        <f>SUM(H7:J7)</f>
        <v>0</v>
      </c>
      <c r="L7" s="48"/>
      <c r="M7" s="48"/>
      <c r="N7" s="48"/>
      <c r="O7" s="48">
        <f>SUM(L7:N7)</f>
        <v>0</v>
      </c>
      <c r="P7" s="48">
        <f>+O7+K7</f>
        <v>0</v>
      </c>
      <c r="Q7" s="48"/>
      <c r="R7" s="48">
        <f>+Q7+P7</f>
        <v>0</v>
      </c>
    </row>
    <row r="8" spans="1:21" ht="12.75" customHeight="1" x14ac:dyDescent="0.2">
      <c r="A8" s="57"/>
      <c r="B8" s="127"/>
      <c r="C8" s="49" t="s">
        <v>414</v>
      </c>
      <c r="D8" s="50">
        <v>0</v>
      </c>
      <c r="E8" s="30"/>
      <c r="F8" s="30"/>
      <c r="G8" s="30"/>
      <c r="H8" s="30">
        <f t="shared" ref="H8:H13" si="0">SUM(E8:G8)</f>
        <v>0</v>
      </c>
      <c r="I8" s="30"/>
      <c r="J8" s="30"/>
      <c r="K8" s="30">
        <f t="shared" ref="K8:K13" si="1">SUM(H8:J8)</f>
        <v>0</v>
      </c>
      <c r="L8" s="30"/>
      <c r="M8" s="30"/>
      <c r="N8" s="30"/>
      <c r="O8" s="30">
        <f t="shared" ref="O8:O13" si="2">SUM(L8:N8)</f>
        <v>0</v>
      </c>
      <c r="P8" s="30">
        <f t="shared" ref="P8:P13" si="3">+O8+K8</f>
        <v>0</v>
      </c>
      <c r="Q8" s="30"/>
      <c r="R8" s="30">
        <f t="shared" ref="R8:R13" si="4">+Q8+P8</f>
        <v>0</v>
      </c>
    </row>
    <row r="9" spans="1:21" ht="12.75" customHeight="1" x14ac:dyDescent="0.2">
      <c r="A9" s="58"/>
      <c r="B9" s="128"/>
      <c r="C9" s="49" t="s">
        <v>263</v>
      </c>
      <c r="D9" s="50">
        <v>0</v>
      </c>
      <c r="E9" s="30"/>
      <c r="F9" s="30"/>
      <c r="G9" s="30"/>
      <c r="H9" s="30">
        <f t="shared" si="0"/>
        <v>0</v>
      </c>
      <c r="I9" s="30"/>
      <c r="J9" s="30"/>
      <c r="K9" s="30">
        <f t="shared" si="1"/>
        <v>0</v>
      </c>
      <c r="L9" s="30"/>
      <c r="M9" s="30"/>
      <c r="N9" s="30"/>
      <c r="O9" s="30">
        <f t="shared" si="2"/>
        <v>0</v>
      </c>
      <c r="P9" s="30">
        <f t="shared" si="3"/>
        <v>0</v>
      </c>
      <c r="Q9" s="30"/>
      <c r="R9" s="30">
        <f t="shared" si="4"/>
        <v>0</v>
      </c>
    </row>
    <row r="10" spans="1:21" ht="12.75" customHeight="1" x14ac:dyDescent="0.2">
      <c r="A10" s="58"/>
      <c r="B10" s="129" t="s">
        <v>415</v>
      </c>
      <c r="C10" s="49" t="s">
        <v>297</v>
      </c>
      <c r="D10" s="50">
        <v>0</v>
      </c>
      <c r="E10" s="30"/>
      <c r="F10" s="30"/>
      <c r="G10" s="30"/>
      <c r="H10" s="30">
        <f t="shared" si="0"/>
        <v>0</v>
      </c>
      <c r="I10" s="30"/>
      <c r="J10" s="30"/>
      <c r="K10" s="30">
        <f t="shared" si="1"/>
        <v>0</v>
      </c>
      <c r="L10" s="30"/>
      <c r="M10" s="30"/>
      <c r="N10" s="30"/>
      <c r="O10" s="30">
        <f t="shared" si="2"/>
        <v>0</v>
      </c>
      <c r="P10" s="30">
        <f t="shared" si="3"/>
        <v>0</v>
      </c>
      <c r="Q10" s="30"/>
      <c r="R10" s="30">
        <f t="shared" si="4"/>
        <v>0</v>
      </c>
    </row>
    <row r="11" spans="1:21" ht="12.75" customHeight="1" x14ac:dyDescent="0.2">
      <c r="A11" s="58"/>
      <c r="B11" s="130"/>
      <c r="C11" s="49" t="s">
        <v>298</v>
      </c>
      <c r="D11" s="50">
        <v>0</v>
      </c>
      <c r="E11" s="30"/>
      <c r="F11" s="30"/>
      <c r="G11" s="30"/>
      <c r="H11" s="30">
        <f t="shared" si="0"/>
        <v>0</v>
      </c>
      <c r="I11" s="30"/>
      <c r="J11" s="30"/>
      <c r="K11" s="30">
        <f t="shared" si="1"/>
        <v>0</v>
      </c>
      <c r="L11" s="30"/>
      <c r="M11" s="30"/>
      <c r="N11" s="30"/>
      <c r="O11" s="30">
        <f t="shared" si="2"/>
        <v>0</v>
      </c>
      <c r="P11" s="30">
        <f t="shared" si="3"/>
        <v>0</v>
      </c>
      <c r="Q11" s="30"/>
      <c r="R11" s="30">
        <f t="shared" si="4"/>
        <v>0</v>
      </c>
    </row>
    <row r="12" spans="1:21" ht="12.75" customHeight="1" x14ac:dyDescent="0.2">
      <c r="A12" s="58"/>
      <c r="B12" s="130"/>
      <c r="C12" s="49" t="s">
        <v>415</v>
      </c>
      <c r="D12" s="50">
        <v>0</v>
      </c>
      <c r="E12" s="30"/>
      <c r="F12" s="30"/>
      <c r="G12" s="30"/>
      <c r="H12" s="30">
        <f t="shared" si="0"/>
        <v>0</v>
      </c>
      <c r="I12" s="30"/>
      <c r="J12" s="30"/>
      <c r="K12" s="30">
        <f t="shared" si="1"/>
        <v>0</v>
      </c>
      <c r="L12" s="30"/>
      <c r="M12" s="30"/>
      <c r="N12" s="30"/>
      <c r="O12" s="30">
        <f t="shared" si="2"/>
        <v>0</v>
      </c>
      <c r="P12" s="30">
        <f t="shared" si="3"/>
        <v>0</v>
      </c>
      <c r="Q12" s="30"/>
      <c r="R12" s="30">
        <f t="shared" si="4"/>
        <v>0</v>
      </c>
    </row>
    <row r="13" spans="1:21" ht="12.75" customHeight="1" x14ac:dyDescent="0.2">
      <c r="A13" s="59"/>
      <c r="B13" s="131"/>
      <c r="C13" s="51" t="s">
        <v>264</v>
      </c>
      <c r="D13" s="52">
        <v>0</v>
      </c>
      <c r="E13" s="32"/>
      <c r="F13" s="32"/>
      <c r="G13" s="32"/>
      <c r="H13" s="32">
        <f t="shared" si="0"/>
        <v>0</v>
      </c>
      <c r="I13" s="32"/>
      <c r="J13" s="32"/>
      <c r="K13" s="32">
        <f t="shared" si="1"/>
        <v>0</v>
      </c>
      <c r="L13" s="32"/>
      <c r="M13" s="32"/>
      <c r="N13" s="32"/>
      <c r="O13" s="32">
        <f t="shared" si="2"/>
        <v>0</v>
      </c>
      <c r="P13" s="32">
        <f t="shared" si="3"/>
        <v>0</v>
      </c>
      <c r="Q13" s="32"/>
      <c r="R13" s="32">
        <f t="shared" si="4"/>
        <v>0</v>
      </c>
    </row>
    <row r="14" spans="1:21" ht="12.75" customHeight="1" x14ac:dyDescent="0.25">
      <c r="A14" s="230" t="s">
        <v>516</v>
      </c>
      <c r="B14" s="231"/>
      <c r="C14" s="232" t="s">
        <v>0</v>
      </c>
      <c r="D14" s="53">
        <f>+SUM(D7:D13)</f>
        <v>0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 t="shared" ref="I14:R14" si="5">+SUM(I7:I13)</f>
        <v>0</v>
      </c>
      <c r="J14" s="54">
        <f t="shared" si="5"/>
        <v>0</v>
      </c>
      <c r="K14" s="54">
        <f t="shared" si="5"/>
        <v>0</v>
      </c>
      <c r="L14" s="54">
        <f t="shared" si="5"/>
        <v>0</v>
      </c>
      <c r="M14" s="54">
        <f t="shared" si="5"/>
        <v>0</v>
      </c>
      <c r="N14" s="54">
        <f t="shared" si="5"/>
        <v>0</v>
      </c>
      <c r="O14" s="54">
        <f t="shared" si="5"/>
        <v>0</v>
      </c>
      <c r="P14" s="54">
        <f t="shared" si="5"/>
        <v>0</v>
      </c>
      <c r="Q14" s="54">
        <f t="shared" si="5"/>
        <v>0</v>
      </c>
      <c r="R14" s="55">
        <f t="shared" si="5"/>
        <v>0</v>
      </c>
    </row>
    <row r="15" spans="1:21" ht="12.75" customHeight="1" x14ac:dyDescent="0.2">
      <c r="A15" s="93" t="s">
        <v>2</v>
      </c>
      <c r="B15" s="120" t="s">
        <v>418</v>
      </c>
      <c r="C15" s="60" t="s">
        <v>299</v>
      </c>
      <c r="D15" s="61">
        <v>0</v>
      </c>
      <c r="E15" s="39"/>
      <c r="F15" s="39"/>
      <c r="G15" s="39"/>
      <c r="H15" s="48">
        <f>SUM(E15:G15)</f>
        <v>0</v>
      </c>
      <c r="I15" s="39"/>
      <c r="J15" s="39"/>
      <c r="K15" s="48">
        <f>+SUM(H15:J15)</f>
        <v>0</v>
      </c>
      <c r="L15" s="39"/>
      <c r="M15" s="39"/>
      <c r="N15" s="39"/>
      <c r="O15" s="39">
        <f>+SUM(L15:N15)</f>
        <v>0</v>
      </c>
      <c r="P15" s="39">
        <f>+SUM(K15+O15)</f>
        <v>0</v>
      </c>
      <c r="Q15" s="39"/>
      <c r="R15" s="39">
        <f>+SUM(P15:Q15)</f>
        <v>0</v>
      </c>
    </row>
    <row r="16" spans="1:21" x14ac:dyDescent="0.2">
      <c r="A16" s="93"/>
      <c r="B16" s="121"/>
      <c r="C16" s="62" t="s">
        <v>265</v>
      </c>
      <c r="D16" s="34">
        <v>8</v>
      </c>
      <c r="E16" s="14"/>
      <c r="F16" s="14"/>
      <c r="G16" s="14"/>
      <c r="H16" s="30">
        <f>SUM(E16:G16)</f>
        <v>0</v>
      </c>
      <c r="I16" s="14"/>
      <c r="J16" s="14"/>
      <c r="K16" s="30">
        <f>+SUM(H16:J16)</f>
        <v>0</v>
      </c>
      <c r="L16" s="14"/>
      <c r="M16" s="14">
        <v>0.34</v>
      </c>
      <c r="N16" s="14">
        <v>0.57999999999999996</v>
      </c>
      <c r="O16" s="14">
        <f>+SUM(L16:N16)</f>
        <v>0.91999999999999993</v>
      </c>
      <c r="P16" s="14">
        <f>+SUM(K16+O16)</f>
        <v>0.91999999999999993</v>
      </c>
      <c r="Q16" s="14"/>
      <c r="R16" s="14">
        <f>+SUM(P16:Q16)</f>
        <v>0.91999999999999993</v>
      </c>
      <c r="S16" s="10"/>
      <c r="T16" s="10"/>
      <c r="U16" s="10"/>
    </row>
    <row r="17" spans="1:21" x14ac:dyDescent="0.2">
      <c r="A17" s="93"/>
      <c r="B17" s="121"/>
      <c r="C17" s="62" t="s">
        <v>417</v>
      </c>
      <c r="D17" s="34">
        <v>0</v>
      </c>
      <c r="E17" s="14"/>
      <c r="F17" s="14"/>
      <c r="G17" s="14"/>
      <c r="H17" s="30">
        <f t="shared" ref="H17:H29" si="6">SUM(E17:G17)</f>
        <v>0</v>
      </c>
      <c r="I17" s="14"/>
      <c r="J17" s="14"/>
      <c r="K17" s="30">
        <f t="shared" ref="K17:K30" si="7">+SUM(H17:J17)</f>
        <v>0</v>
      </c>
      <c r="L17" s="14"/>
      <c r="M17" s="14"/>
      <c r="N17" s="14"/>
      <c r="O17" s="14">
        <f t="shared" ref="O17:O29" si="8">+SUM(L17:N17)</f>
        <v>0</v>
      </c>
      <c r="P17" s="14">
        <f t="shared" ref="P17:P29" si="9">+SUM(K17+O17)</f>
        <v>0</v>
      </c>
      <c r="Q17" s="14"/>
      <c r="R17" s="14">
        <f t="shared" ref="R17:R29" si="10">+SUM(P17:Q17)</f>
        <v>0</v>
      </c>
      <c r="S17" s="10"/>
      <c r="T17" s="10"/>
      <c r="U17" s="10"/>
    </row>
    <row r="18" spans="1:21" x14ac:dyDescent="0.2">
      <c r="A18" s="93"/>
      <c r="B18" s="121"/>
      <c r="C18" s="62" t="s">
        <v>19</v>
      </c>
      <c r="D18" s="34">
        <v>21</v>
      </c>
      <c r="E18" s="14"/>
      <c r="F18" s="14"/>
      <c r="G18" s="14"/>
      <c r="H18" s="30">
        <f t="shared" si="6"/>
        <v>0</v>
      </c>
      <c r="I18" s="14">
        <v>0.51</v>
      </c>
      <c r="J18" s="14">
        <v>0.5</v>
      </c>
      <c r="K18" s="30">
        <f t="shared" si="7"/>
        <v>1.01</v>
      </c>
      <c r="L18" s="14">
        <v>0.2</v>
      </c>
      <c r="M18" s="14">
        <v>0.41</v>
      </c>
      <c r="N18" s="14">
        <v>4.4000000000000004</v>
      </c>
      <c r="O18" s="14">
        <f t="shared" si="8"/>
        <v>5.0100000000000007</v>
      </c>
      <c r="P18" s="14">
        <f t="shared" si="9"/>
        <v>6.0200000000000005</v>
      </c>
      <c r="Q18" s="14">
        <v>0.01</v>
      </c>
      <c r="R18" s="14">
        <f t="shared" si="10"/>
        <v>6.03</v>
      </c>
      <c r="S18" s="10"/>
      <c r="T18" s="10"/>
      <c r="U18" s="10"/>
    </row>
    <row r="19" spans="1:21" x14ac:dyDescent="0.2">
      <c r="A19" s="93"/>
      <c r="B19" s="121"/>
      <c r="C19" s="62" t="s">
        <v>340</v>
      </c>
      <c r="D19" s="34">
        <v>0</v>
      </c>
      <c r="E19" s="14"/>
      <c r="F19" s="14"/>
      <c r="G19" s="14"/>
      <c r="H19" s="30">
        <f t="shared" si="6"/>
        <v>0</v>
      </c>
      <c r="I19" s="14"/>
      <c r="J19" s="14"/>
      <c r="K19" s="30">
        <f t="shared" si="7"/>
        <v>0</v>
      </c>
      <c r="L19" s="14"/>
      <c r="M19" s="14"/>
      <c r="N19" s="14"/>
      <c r="O19" s="14">
        <f t="shared" si="8"/>
        <v>0</v>
      </c>
      <c r="P19" s="14">
        <f t="shared" si="9"/>
        <v>0</v>
      </c>
      <c r="Q19" s="14"/>
      <c r="R19" s="14">
        <f t="shared" si="10"/>
        <v>0</v>
      </c>
      <c r="S19" s="10"/>
      <c r="T19" s="10"/>
      <c r="U19" s="10"/>
    </row>
    <row r="20" spans="1:21" x14ac:dyDescent="0.2">
      <c r="A20" s="93"/>
      <c r="B20" s="124"/>
      <c r="C20" s="62" t="s">
        <v>339</v>
      </c>
      <c r="D20" s="34">
        <v>0</v>
      </c>
      <c r="E20" s="14"/>
      <c r="F20" s="14"/>
      <c r="G20" s="14"/>
      <c r="H20" s="30">
        <f t="shared" si="6"/>
        <v>0</v>
      </c>
      <c r="I20" s="14"/>
      <c r="J20" s="14"/>
      <c r="K20" s="30">
        <f t="shared" si="7"/>
        <v>0</v>
      </c>
      <c r="L20" s="14"/>
      <c r="M20" s="14"/>
      <c r="N20" s="14"/>
      <c r="O20" s="14">
        <f t="shared" si="8"/>
        <v>0</v>
      </c>
      <c r="P20" s="14">
        <f t="shared" si="9"/>
        <v>0</v>
      </c>
      <c r="Q20" s="14"/>
      <c r="R20" s="14">
        <f t="shared" si="10"/>
        <v>0</v>
      </c>
      <c r="S20" s="10"/>
      <c r="T20" s="10"/>
      <c r="U20" s="10"/>
    </row>
    <row r="21" spans="1:21" x14ac:dyDescent="0.2">
      <c r="A21" s="93"/>
      <c r="B21" s="132" t="s">
        <v>419</v>
      </c>
      <c r="C21" s="62" t="s">
        <v>349</v>
      </c>
      <c r="D21" s="34">
        <v>0</v>
      </c>
      <c r="E21" s="14"/>
      <c r="F21" s="14"/>
      <c r="G21" s="14"/>
      <c r="H21" s="30">
        <f t="shared" si="6"/>
        <v>0</v>
      </c>
      <c r="I21" s="14"/>
      <c r="J21" s="14"/>
      <c r="K21" s="30">
        <f t="shared" si="7"/>
        <v>0</v>
      </c>
      <c r="L21" s="14"/>
      <c r="M21" s="14"/>
      <c r="N21" s="14"/>
      <c r="O21" s="14">
        <f t="shared" si="8"/>
        <v>0</v>
      </c>
      <c r="P21" s="14">
        <f t="shared" si="9"/>
        <v>0</v>
      </c>
      <c r="Q21" s="14"/>
      <c r="R21" s="14">
        <f t="shared" si="10"/>
        <v>0</v>
      </c>
      <c r="S21" s="10"/>
      <c r="T21" s="10"/>
      <c r="U21" s="10"/>
    </row>
    <row r="22" spans="1:21" x14ac:dyDescent="0.2">
      <c r="A22" s="93"/>
      <c r="B22" s="121"/>
      <c r="C22" s="62" t="s">
        <v>341</v>
      </c>
      <c r="D22" s="34">
        <v>0</v>
      </c>
      <c r="E22" s="14"/>
      <c r="F22" s="14"/>
      <c r="G22" s="14"/>
      <c r="H22" s="30">
        <f t="shared" si="6"/>
        <v>0</v>
      </c>
      <c r="I22" s="14"/>
      <c r="J22" s="14"/>
      <c r="K22" s="30">
        <f t="shared" si="7"/>
        <v>0</v>
      </c>
      <c r="L22" s="14"/>
      <c r="M22" s="14"/>
      <c r="N22" s="14"/>
      <c r="O22" s="14">
        <f t="shared" si="8"/>
        <v>0</v>
      </c>
      <c r="P22" s="14">
        <f t="shared" si="9"/>
        <v>0</v>
      </c>
      <c r="Q22" s="14"/>
      <c r="R22" s="14">
        <f t="shared" si="10"/>
        <v>0</v>
      </c>
      <c r="S22" s="10"/>
      <c r="T22" s="10"/>
      <c r="U22" s="10"/>
    </row>
    <row r="23" spans="1:21" x14ac:dyDescent="0.2">
      <c r="A23" s="93"/>
      <c r="B23" s="121"/>
      <c r="C23" s="62" t="s">
        <v>21</v>
      </c>
      <c r="D23" s="34">
        <v>12</v>
      </c>
      <c r="E23" s="14"/>
      <c r="F23" s="14"/>
      <c r="G23" s="14"/>
      <c r="H23" s="30">
        <f t="shared" si="6"/>
        <v>0</v>
      </c>
      <c r="I23" s="14">
        <v>8.75</v>
      </c>
      <c r="J23" s="14"/>
      <c r="K23" s="30">
        <f t="shared" si="7"/>
        <v>8.75</v>
      </c>
      <c r="L23" s="14"/>
      <c r="M23" s="14">
        <v>0.5</v>
      </c>
      <c r="N23" s="14">
        <v>11.62</v>
      </c>
      <c r="O23" s="14">
        <f t="shared" si="8"/>
        <v>12.12</v>
      </c>
      <c r="P23" s="14">
        <f t="shared" si="9"/>
        <v>20.869999999999997</v>
      </c>
      <c r="Q23" s="14">
        <v>0.03</v>
      </c>
      <c r="R23" s="14">
        <f t="shared" si="10"/>
        <v>20.9</v>
      </c>
      <c r="S23" s="10"/>
      <c r="T23" s="10"/>
      <c r="U23" s="10"/>
    </row>
    <row r="24" spans="1:21" x14ac:dyDescent="0.2">
      <c r="A24" s="93"/>
      <c r="B24" s="121"/>
      <c r="C24" s="62" t="s">
        <v>309</v>
      </c>
      <c r="D24" s="34">
        <v>0</v>
      </c>
      <c r="E24" s="14"/>
      <c r="F24" s="14"/>
      <c r="G24" s="14"/>
      <c r="H24" s="30">
        <f t="shared" si="6"/>
        <v>0</v>
      </c>
      <c r="I24" s="14"/>
      <c r="J24" s="14"/>
      <c r="K24" s="30">
        <f t="shared" si="7"/>
        <v>0</v>
      </c>
      <c r="L24" s="14"/>
      <c r="M24" s="14"/>
      <c r="N24" s="14"/>
      <c r="O24" s="14">
        <f t="shared" si="8"/>
        <v>0</v>
      </c>
      <c r="P24" s="14">
        <f t="shared" si="9"/>
        <v>0</v>
      </c>
      <c r="Q24" s="14"/>
      <c r="R24" s="14">
        <f t="shared" si="10"/>
        <v>0</v>
      </c>
      <c r="S24" s="10"/>
      <c r="T24" s="10"/>
      <c r="U24" s="10"/>
    </row>
    <row r="25" spans="1:21" x14ac:dyDescent="0.2">
      <c r="A25" s="93"/>
      <c r="B25" s="124"/>
      <c r="C25" s="62" t="s">
        <v>266</v>
      </c>
      <c r="D25" s="34">
        <v>0</v>
      </c>
      <c r="E25" s="14"/>
      <c r="F25" s="14"/>
      <c r="G25" s="14"/>
      <c r="H25" s="30">
        <f t="shared" si="6"/>
        <v>0</v>
      </c>
      <c r="I25" s="14"/>
      <c r="J25" s="14"/>
      <c r="K25" s="30">
        <f t="shared" si="7"/>
        <v>0</v>
      </c>
      <c r="L25" s="14"/>
      <c r="M25" s="14"/>
      <c r="N25" s="14"/>
      <c r="O25" s="14">
        <f t="shared" si="8"/>
        <v>0</v>
      </c>
      <c r="P25" s="14">
        <f t="shared" si="9"/>
        <v>0</v>
      </c>
      <c r="Q25" s="14"/>
      <c r="R25" s="14">
        <f t="shared" si="10"/>
        <v>0</v>
      </c>
      <c r="S25" s="10"/>
      <c r="T25" s="10"/>
      <c r="U25" s="10"/>
    </row>
    <row r="26" spans="1:21" x14ac:dyDescent="0.2">
      <c r="A26" s="93"/>
      <c r="B26" s="121" t="s">
        <v>420</v>
      </c>
      <c r="C26" s="63" t="s">
        <v>300</v>
      </c>
      <c r="D26" s="64"/>
      <c r="E26" s="36"/>
      <c r="F26" s="36"/>
      <c r="G26" s="36"/>
      <c r="H26" s="65"/>
      <c r="I26" s="36"/>
      <c r="J26" s="36"/>
      <c r="K26" s="65"/>
      <c r="L26" s="36"/>
      <c r="M26" s="36"/>
      <c r="N26" s="36"/>
      <c r="O26" s="36"/>
      <c r="P26" s="36"/>
      <c r="Q26" s="36"/>
      <c r="R26" s="36"/>
      <c r="S26" s="10"/>
      <c r="T26" s="10"/>
      <c r="U26" s="10"/>
    </row>
    <row r="27" spans="1:21" x14ac:dyDescent="0.2">
      <c r="A27" s="93"/>
      <c r="B27" s="121"/>
      <c r="C27" s="62" t="s">
        <v>18</v>
      </c>
      <c r="D27" s="34">
        <v>1</v>
      </c>
      <c r="E27" s="14"/>
      <c r="F27" s="14"/>
      <c r="G27" s="14"/>
      <c r="H27" s="30">
        <f t="shared" si="6"/>
        <v>0</v>
      </c>
      <c r="I27" s="14"/>
      <c r="J27" s="14"/>
      <c r="K27" s="30">
        <f t="shared" si="7"/>
        <v>0</v>
      </c>
      <c r="L27" s="14"/>
      <c r="M27" s="14"/>
      <c r="N27" s="14">
        <v>0.01</v>
      </c>
      <c r="O27" s="14">
        <f t="shared" si="8"/>
        <v>0.01</v>
      </c>
      <c r="P27" s="14">
        <f t="shared" si="9"/>
        <v>0.01</v>
      </c>
      <c r="Q27" s="14"/>
      <c r="R27" s="14">
        <f t="shared" si="10"/>
        <v>0.01</v>
      </c>
      <c r="S27" s="10"/>
      <c r="T27" s="10"/>
      <c r="U27" s="10"/>
    </row>
    <row r="28" spans="1:21" x14ac:dyDescent="0.2">
      <c r="A28" s="93"/>
      <c r="B28" s="121"/>
      <c r="C28" s="62" t="s">
        <v>20</v>
      </c>
      <c r="D28" s="34">
        <v>9</v>
      </c>
      <c r="E28" s="14"/>
      <c r="F28" s="14"/>
      <c r="G28" s="14"/>
      <c r="H28" s="30">
        <f t="shared" si="6"/>
        <v>0</v>
      </c>
      <c r="I28" s="14">
        <v>0.4</v>
      </c>
      <c r="J28" s="14">
        <v>0.4</v>
      </c>
      <c r="K28" s="30">
        <f t="shared" si="7"/>
        <v>0.8</v>
      </c>
      <c r="L28" s="14">
        <v>1</v>
      </c>
      <c r="M28" s="14">
        <v>5.9</v>
      </c>
      <c r="N28" s="14">
        <v>5.26</v>
      </c>
      <c r="O28" s="14">
        <f t="shared" si="8"/>
        <v>12.16</v>
      </c>
      <c r="P28" s="14">
        <f t="shared" si="9"/>
        <v>12.96</v>
      </c>
      <c r="Q28" s="14"/>
      <c r="R28" s="14">
        <f t="shared" si="10"/>
        <v>12.96</v>
      </c>
      <c r="S28" s="10"/>
      <c r="T28" s="10"/>
      <c r="U28" s="10"/>
    </row>
    <row r="29" spans="1:21" x14ac:dyDescent="0.2">
      <c r="A29" s="93"/>
      <c r="B29" s="121"/>
      <c r="C29" s="62" t="s">
        <v>342</v>
      </c>
      <c r="D29" s="34">
        <v>0</v>
      </c>
      <c r="E29" s="14"/>
      <c r="F29" s="14"/>
      <c r="G29" s="14"/>
      <c r="H29" s="30">
        <f t="shared" si="6"/>
        <v>0</v>
      </c>
      <c r="I29" s="14"/>
      <c r="J29" s="14"/>
      <c r="K29" s="30">
        <f t="shared" si="7"/>
        <v>0</v>
      </c>
      <c r="L29" s="14"/>
      <c r="M29" s="14"/>
      <c r="N29" s="14"/>
      <c r="O29" s="14">
        <f t="shared" si="8"/>
        <v>0</v>
      </c>
      <c r="P29" s="14">
        <f t="shared" si="9"/>
        <v>0</v>
      </c>
      <c r="Q29" s="14"/>
      <c r="R29" s="14">
        <f t="shared" si="10"/>
        <v>0</v>
      </c>
      <c r="S29" s="10"/>
      <c r="T29" s="10"/>
      <c r="U29" s="10"/>
    </row>
    <row r="30" spans="1:21" x14ac:dyDescent="0.2">
      <c r="A30" s="93"/>
      <c r="B30" s="122"/>
      <c r="C30" s="66" t="s">
        <v>267</v>
      </c>
      <c r="D30" s="67">
        <v>1</v>
      </c>
      <c r="E30" s="68"/>
      <c r="F30" s="68"/>
      <c r="G30" s="68"/>
      <c r="H30" s="69">
        <f>SUM(E30:G30)</f>
        <v>0</v>
      </c>
      <c r="I30" s="68"/>
      <c r="J30" s="68"/>
      <c r="K30" s="69">
        <f t="shared" si="7"/>
        <v>0</v>
      </c>
      <c r="L30" s="68">
        <v>8</v>
      </c>
      <c r="M30" s="68">
        <v>5</v>
      </c>
      <c r="N30" s="68">
        <v>2</v>
      </c>
      <c r="O30" s="68">
        <f>+SUM(L30:N30)</f>
        <v>15</v>
      </c>
      <c r="P30" s="68">
        <f>+SUM(K30+O30)</f>
        <v>15</v>
      </c>
      <c r="Q30" s="68"/>
      <c r="R30" s="68">
        <f>+SUM(P30:Q30)</f>
        <v>15</v>
      </c>
      <c r="S30" s="10"/>
      <c r="T30" s="10"/>
      <c r="U30" s="10"/>
    </row>
    <row r="31" spans="1:21" ht="15" x14ac:dyDescent="0.25">
      <c r="A31" s="230" t="s">
        <v>516</v>
      </c>
      <c r="B31" s="231"/>
      <c r="C31" s="232" t="s">
        <v>0</v>
      </c>
      <c r="D31" s="53">
        <f>+SUM(D15:D30)</f>
        <v>52</v>
      </c>
      <c r="E31" s="54">
        <f>SUM(E15:E30)</f>
        <v>0</v>
      </c>
      <c r="F31" s="54">
        <f t="shared" ref="F31:R31" si="11">SUM(F15:F30)</f>
        <v>0</v>
      </c>
      <c r="G31" s="54">
        <f t="shared" si="11"/>
        <v>0</v>
      </c>
      <c r="H31" s="54">
        <f t="shared" si="11"/>
        <v>0</v>
      </c>
      <c r="I31" s="54">
        <f t="shared" si="11"/>
        <v>9.66</v>
      </c>
      <c r="J31" s="54">
        <f t="shared" si="11"/>
        <v>0.9</v>
      </c>
      <c r="K31" s="54">
        <f t="shared" si="11"/>
        <v>10.56</v>
      </c>
      <c r="L31" s="54">
        <f t="shared" si="11"/>
        <v>9.1999999999999993</v>
      </c>
      <c r="M31" s="54">
        <f t="shared" si="11"/>
        <v>12.15</v>
      </c>
      <c r="N31" s="54">
        <f t="shared" si="11"/>
        <v>23.870000000000005</v>
      </c>
      <c r="O31" s="54">
        <f t="shared" si="11"/>
        <v>45.22</v>
      </c>
      <c r="P31" s="54">
        <f t="shared" si="11"/>
        <v>55.78</v>
      </c>
      <c r="Q31" s="54">
        <f t="shared" si="11"/>
        <v>0.04</v>
      </c>
      <c r="R31" s="55">
        <f t="shared" si="11"/>
        <v>55.82</v>
      </c>
      <c r="S31" s="10"/>
      <c r="T31" s="10"/>
      <c r="U31" s="10"/>
    </row>
    <row r="32" spans="1:21" x14ac:dyDescent="0.2">
      <c r="A32" s="288" t="s">
        <v>3</v>
      </c>
      <c r="B32" s="133" t="s">
        <v>38</v>
      </c>
      <c r="C32" s="73" t="s">
        <v>24</v>
      </c>
      <c r="D32" s="74">
        <v>0</v>
      </c>
      <c r="E32" s="39"/>
      <c r="F32" s="39"/>
      <c r="G32" s="39"/>
      <c r="H32" s="48">
        <f>SUM(E32:G32)</f>
        <v>0</v>
      </c>
      <c r="I32" s="39"/>
      <c r="J32" s="39"/>
      <c r="K32" s="48">
        <f>+SUM(H32:J32)</f>
        <v>0</v>
      </c>
      <c r="L32" s="39"/>
      <c r="M32" s="39"/>
      <c r="N32" s="39"/>
      <c r="O32" s="39">
        <f>+SUM(L32:N32)</f>
        <v>0</v>
      </c>
      <c r="P32" s="39">
        <f>+SUM(K32+O32)</f>
        <v>0</v>
      </c>
      <c r="Q32" s="39"/>
      <c r="R32" s="75">
        <f>+SUM(P32:Q32)</f>
        <v>0</v>
      </c>
      <c r="S32" s="10"/>
      <c r="T32" s="10"/>
      <c r="U32" s="10"/>
    </row>
    <row r="33" spans="1:21" x14ac:dyDescent="0.2">
      <c r="A33" s="289"/>
      <c r="B33" s="133"/>
      <c r="C33" s="76" t="s">
        <v>33</v>
      </c>
      <c r="D33" s="77">
        <v>2</v>
      </c>
      <c r="E33" s="14"/>
      <c r="F33" s="14"/>
      <c r="G33" s="14"/>
      <c r="H33" s="30">
        <f>SUM(E33:G33)</f>
        <v>0</v>
      </c>
      <c r="I33" s="14"/>
      <c r="J33" s="14"/>
      <c r="K33" s="30">
        <f>+SUM(H33:J33)</f>
        <v>0</v>
      </c>
      <c r="L33" s="14">
        <v>35</v>
      </c>
      <c r="M33" s="14">
        <v>5</v>
      </c>
      <c r="N33" s="14">
        <v>11</v>
      </c>
      <c r="O33" s="14">
        <f>+SUM(L33:N33)</f>
        <v>51</v>
      </c>
      <c r="P33" s="14">
        <f>+SUM(K33+O33)</f>
        <v>51</v>
      </c>
      <c r="Q33" s="14"/>
      <c r="R33" s="23">
        <f>+SUM(P33:Q33)</f>
        <v>51</v>
      </c>
      <c r="S33" s="10"/>
      <c r="T33" s="10"/>
      <c r="U33" s="10"/>
    </row>
    <row r="34" spans="1:21" x14ac:dyDescent="0.2">
      <c r="A34" s="289"/>
      <c r="B34" s="133"/>
      <c r="C34" s="76" t="s">
        <v>37</v>
      </c>
      <c r="D34" s="77">
        <v>1</v>
      </c>
      <c r="E34" s="14"/>
      <c r="F34" s="14"/>
      <c r="G34" s="14"/>
      <c r="H34" s="30">
        <f>SUM(E34:G34)</f>
        <v>0</v>
      </c>
      <c r="I34" s="14">
        <v>1</v>
      </c>
      <c r="J34" s="14"/>
      <c r="K34" s="30">
        <f>+SUM(H34:J34)</f>
        <v>1</v>
      </c>
      <c r="L34" s="14"/>
      <c r="M34" s="14">
        <v>15</v>
      </c>
      <c r="N34" s="14">
        <v>9</v>
      </c>
      <c r="O34" s="14">
        <f>+SUM(L34:N34)</f>
        <v>24</v>
      </c>
      <c r="P34" s="14">
        <f>+SUM(K34+O34)</f>
        <v>25</v>
      </c>
      <c r="Q34" s="14"/>
      <c r="R34" s="23">
        <f>+SUM(P34:Q34)</f>
        <v>25</v>
      </c>
      <c r="S34" s="10"/>
      <c r="T34" s="10"/>
      <c r="U34" s="10"/>
    </row>
    <row r="35" spans="1:21" x14ac:dyDescent="0.2">
      <c r="A35" s="289"/>
      <c r="B35" s="133"/>
      <c r="C35" s="76" t="s">
        <v>38</v>
      </c>
      <c r="D35" s="77">
        <v>0</v>
      </c>
      <c r="E35" s="14"/>
      <c r="F35" s="14"/>
      <c r="G35" s="14"/>
      <c r="H35" s="30">
        <f t="shared" ref="H35:H56" si="12">SUM(E35:G35)</f>
        <v>0</v>
      </c>
      <c r="I35" s="14"/>
      <c r="J35" s="14"/>
      <c r="K35" s="30">
        <f t="shared" ref="K35:K56" si="13">+SUM(H35:J35)</f>
        <v>0</v>
      </c>
      <c r="L35" s="14"/>
      <c r="M35" s="14"/>
      <c r="N35" s="14"/>
      <c r="O35" s="14">
        <f t="shared" ref="O35:O57" si="14">+SUM(L35:N35)</f>
        <v>0</v>
      </c>
      <c r="P35" s="14">
        <f t="shared" ref="P35:P57" si="15">+SUM(K35+O35)</f>
        <v>0</v>
      </c>
      <c r="Q35" s="14"/>
      <c r="R35" s="23">
        <f t="shared" ref="R35:R58" si="16">+SUM(P35:Q35)</f>
        <v>0</v>
      </c>
      <c r="S35" s="10"/>
      <c r="T35" s="10"/>
      <c r="U35" s="10"/>
    </row>
    <row r="36" spans="1:21" x14ac:dyDescent="0.2">
      <c r="A36" s="289"/>
      <c r="B36" s="134"/>
      <c r="C36" s="76" t="s">
        <v>49</v>
      </c>
      <c r="D36" s="77">
        <v>0</v>
      </c>
      <c r="E36" s="14"/>
      <c r="F36" s="14"/>
      <c r="G36" s="14"/>
      <c r="H36" s="30">
        <f t="shared" si="12"/>
        <v>0</v>
      </c>
      <c r="I36" s="14"/>
      <c r="J36" s="14"/>
      <c r="K36" s="30">
        <f t="shared" si="13"/>
        <v>0</v>
      </c>
      <c r="L36" s="14"/>
      <c r="M36" s="14"/>
      <c r="N36" s="14"/>
      <c r="O36" s="14">
        <f t="shared" si="14"/>
        <v>0</v>
      </c>
      <c r="P36" s="14">
        <f t="shared" si="15"/>
        <v>0</v>
      </c>
      <c r="Q36" s="14"/>
      <c r="R36" s="23">
        <f t="shared" si="16"/>
        <v>0</v>
      </c>
      <c r="S36" s="10"/>
      <c r="T36" s="10"/>
      <c r="U36" s="10"/>
    </row>
    <row r="37" spans="1:21" x14ac:dyDescent="0.2">
      <c r="A37" s="289"/>
      <c r="B37" s="133" t="s">
        <v>310</v>
      </c>
      <c r="C37" s="76" t="s">
        <v>409</v>
      </c>
      <c r="D37" s="77">
        <v>0</v>
      </c>
      <c r="E37" s="14"/>
      <c r="F37" s="14"/>
      <c r="G37" s="14"/>
      <c r="H37" s="30">
        <f t="shared" si="12"/>
        <v>0</v>
      </c>
      <c r="I37" s="14"/>
      <c r="J37" s="14"/>
      <c r="K37" s="30">
        <f t="shared" si="13"/>
        <v>0</v>
      </c>
      <c r="L37" s="14"/>
      <c r="M37" s="14"/>
      <c r="N37" s="14"/>
      <c r="O37" s="14">
        <f t="shared" si="14"/>
        <v>0</v>
      </c>
      <c r="P37" s="14">
        <f t="shared" si="15"/>
        <v>0</v>
      </c>
      <c r="Q37" s="14"/>
      <c r="R37" s="23">
        <f t="shared" si="16"/>
        <v>0</v>
      </c>
      <c r="S37" s="10"/>
      <c r="T37" s="10"/>
      <c r="U37" s="10"/>
    </row>
    <row r="38" spans="1:21" x14ac:dyDescent="0.2">
      <c r="A38" s="289"/>
      <c r="B38" s="133"/>
      <c r="C38" s="76" t="s">
        <v>310</v>
      </c>
      <c r="D38" s="77">
        <v>0</v>
      </c>
      <c r="E38" s="14"/>
      <c r="F38" s="14"/>
      <c r="G38" s="14"/>
      <c r="H38" s="30">
        <f t="shared" si="12"/>
        <v>0</v>
      </c>
      <c r="I38" s="14"/>
      <c r="J38" s="14"/>
      <c r="K38" s="30">
        <f t="shared" si="13"/>
        <v>0</v>
      </c>
      <c r="L38" s="14"/>
      <c r="M38" s="14"/>
      <c r="N38" s="14"/>
      <c r="O38" s="14">
        <f t="shared" si="14"/>
        <v>0</v>
      </c>
      <c r="P38" s="14">
        <f t="shared" si="15"/>
        <v>0</v>
      </c>
      <c r="Q38" s="14"/>
      <c r="R38" s="23">
        <f t="shared" si="16"/>
        <v>0</v>
      </c>
      <c r="S38" s="10"/>
      <c r="T38" s="10"/>
      <c r="U38" s="10"/>
    </row>
    <row r="39" spans="1:21" x14ac:dyDescent="0.2">
      <c r="A39" s="289"/>
      <c r="B39" s="133"/>
      <c r="C39" s="76" t="s">
        <v>43</v>
      </c>
      <c r="D39" s="77">
        <v>0</v>
      </c>
      <c r="E39" s="14"/>
      <c r="F39" s="14"/>
      <c r="G39" s="14"/>
      <c r="H39" s="30">
        <f t="shared" si="12"/>
        <v>0</v>
      </c>
      <c r="I39" s="14"/>
      <c r="J39" s="14"/>
      <c r="K39" s="30">
        <f t="shared" si="13"/>
        <v>0</v>
      </c>
      <c r="L39" s="14"/>
      <c r="M39" s="14"/>
      <c r="N39" s="14"/>
      <c r="O39" s="14">
        <f t="shared" si="14"/>
        <v>0</v>
      </c>
      <c r="P39" s="14">
        <f t="shared" si="15"/>
        <v>0</v>
      </c>
      <c r="Q39" s="14"/>
      <c r="R39" s="23">
        <f t="shared" si="16"/>
        <v>0</v>
      </c>
      <c r="S39" s="10"/>
      <c r="T39" s="10"/>
      <c r="U39" s="10"/>
    </row>
    <row r="40" spans="1:21" x14ac:dyDescent="0.2">
      <c r="A40" s="289"/>
      <c r="B40" s="134"/>
      <c r="C40" s="76" t="s">
        <v>350</v>
      </c>
      <c r="D40" s="77">
        <v>0</v>
      </c>
      <c r="E40" s="14"/>
      <c r="F40" s="14"/>
      <c r="G40" s="14"/>
      <c r="H40" s="30">
        <f t="shared" si="12"/>
        <v>0</v>
      </c>
      <c r="I40" s="14"/>
      <c r="J40" s="14"/>
      <c r="K40" s="30">
        <f t="shared" si="13"/>
        <v>0</v>
      </c>
      <c r="L40" s="14"/>
      <c r="M40" s="14"/>
      <c r="N40" s="14"/>
      <c r="O40" s="14">
        <f t="shared" si="14"/>
        <v>0</v>
      </c>
      <c r="P40" s="14">
        <f t="shared" si="15"/>
        <v>0</v>
      </c>
      <c r="Q40" s="14"/>
      <c r="R40" s="23">
        <f t="shared" si="16"/>
        <v>0</v>
      </c>
      <c r="S40" s="10"/>
      <c r="T40" s="10"/>
      <c r="U40" s="10"/>
    </row>
    <row r="41" spans="1:21" x14ac:dyDescent="0.2">
      <c r="A41" s="289"/>
      <c r="B41" s="133" t="s">
        <v>292</v>
      </c>
      <c r="C41" s="76" t="s">
        <v>317</v>
      </c>
      <c r="D41" s="77">
        <v>0</v>
      </c>
      <c r="E41" s="14"/>
      <c r="F41" s="14"/>
      <c r="G41" s="14"/>
      <c r="H41" s="30">
        <f t="shared" si="12"/>
        <v>0</v>
      </c>
      <c r="I41" s="14"/>
      <c r="J41" s="14"/>
      <c r="K41" s="30">
        <f t="shared" si="13"/>
        <v>0</v>
      </c>
      <c r="L41" s="14"/>
      <c r="M41" s="14"/>
      <c r="N41" s="14"/>
      <c r="O41" s="14">
        <f t="shared" si="14"/>
        <v>0</v>
      </c>
      <c r="P41" s="14">
        <f t="shared" si="15"/>
        <v>0</v>
      </c>
      <c r="Q41" s="14"/>
      <c r="R41" s="23">
        <f t="shared" si="16"/>
        <v>0</v>
      </c>
      <c r="S41" s="10"/>
      <c r="T41" s="10"/>
      <c r="U41" s="10"/>
    </row>
    <row r="42" spans="1:21" x14ac:dyDescent="0.2">
      <c r="A42" s="289"/>
      <c r="B42" s="133"/>
      <c r="C42" s="76" t="s">
        <v>269</v>
      </c>
      <c r="D42" s="77">
        <v>1</v>
      </c>
      <c r="E42" s="14"/>
      <c r="F42" s="14"/>
      <c r="G42" s="14"/>
      <c r="H42" s="30">
        <f t="shared" si="12"/>
        <v>0</v>
      </c>
      <c r="I42" s="14"/>
      <c r="J42" s="14"/>
      <c r="K42" s="30">
        <f t="shared" si="13"/>
        <v>0</v>
      </c>
      <c r="L42" s="14">
        <v>9</v>
      </c>
      <c r="M42" s="14">
        <v>18</v>
      </c>
      <c r="N42" s="14">
        <v>63</v>
      </c>
      <c r="O42" s="14">
        <f t="shared" si="14"/>
        <v>90</v>
      </c>
      <c r="P42" s="14">
        <f t="shared" si="15"/>
        <v>90</v>
      </c>
      <c r="Q42" s="14"/>
      <c r="R42" s="23">
        <f t="shared" si="16"/>
        <v>90</v>
      </c>
      <c r="S42" s="10"/>
      <c r="T42" s="10"/>
      <c r="U42" s="10"/>
    </row>
    <row r="43" spans="1:21" x14ac:dyDescent="0.2">
      <c r="A43" s="289"/>
      <c r="B43" s="133"/>
      <c r="C43" s="76" t="s">
        <v>75</v>
      </c>
      <c r="D43" s="77">
        <v>0</v>
      </c>
      <c r="E43" s="14"/>
      <c r="F43" s="14"/>
      <c r="G43" s="14"/>
      <c r="H43" s="30">
        <f t="shared" si="12"/>
        <v>0</v>
      </c>
      <c r="I43" s="14"/>
      <c r="J43" s="14"/>
      <c r="K43" s="30">
        <f t="shared" si="13"/>
        <v>0</v>
      </c>
      <c r="L43" s="14"/>
      <c r="M43" s="14"/>
      <c r="N43" s="14"/>
      <c r="O43" s="14">
        <f t="shared" si="14"/>
        <v>0</v>
      </c>
      <c r="P43" s="14">
        <f t="shared" si="15"/>
        <v>0</v>
      </c>
      <c r="Q43" s="14"/>
      <c r="R43" s="23">
        <f t="shared" si="16"/>
        <v>0</v>
      </c>
      <c r="S43" s="10"/>
      <c r="T43" s="10"/>
      <c r="U43" s="10"/>
    </row>
    <row r="44" spans="1:21" x14ac:dyDescent="0.2">
      <c r="A44" s="289"/>
      <c r="B44" s="133"/>
      <c r="C44" s="76" t="s">
        <v>271</v>
      </c>
      <c r="D44" s="77">
        <v>0</v>
      </c>
      <c r="E44" s="14"/>
      <c r="F44" s="14"/>
      <c r="G44" s="14"/>
      <c r="H44" s="30">
        <f t="shared" si="12"/>
        <v>0</v>
      </c>
      <c r="I44" s="14"/>
      <c r="J44" s="14"/>
      <c r="K44" s="30">
        <f t="shared" si="13"/>
        <v>0</v>
      </c>
      <c r="L44" s="14"/>
      <c r="M44" s="14"/>
      <c r="N44" s="14"/>
      <c r="O44" s="14">
        <f t="shared" si="14"/>
        <v>0</v>
      </c>
      <c r="P44" s="14">
        <f t="shared" si="15"/>
        <v>0</v>
      </c>
      <c r="Q44" s="14"/>
      <c r="R44" s="23">
        <f t="shared" si="16"/>
        <v>0</v>
      </c>
      <c r="S44" s="10"/>
      <c r="T44" s="10"/>
      <c r="U44" s="10"/>
    </row>
    <row r="45" spans="1:21" x14ac:dyDescent="0.2">
      <c r="A45" s="289"/>
      <c r="B45" s="133"/>
      <c r="C45" s="76" t="s">
        <v>292</v>
      </c>
      <c r="D45" s="77">
        <v>0</v>
      </c>
      <c r="E45" s="14"/>
      <c r="F45" s="14"/>
      <c r="G45" s="14"/>
      <c r="H45" s="30">
        <f t="shared" si="12"/>
        <v>0</v>
      </c>
      <c r="I45" s="14"/>
      <c r="J45" s="14"/>
      <c r="K45" s="30">
        <f t="shared" si="13"/>
        <v>0</v>
      </c>
      <c r="L45" s="14"/>
      <c r="M45" s="14"/>
      <c r="N45" s="14"/>
      <c r="O45" s="14">
        <f t="shared" si="14"/>
        <v>0</v>
      </c>
      <c r="P45" s="14">
        <f t="shared" si="15"/>
        <v>0</v>
      </c>
      <c r="Q45" s="14"/>
      <c r="R45" s="23">
        <f t="shared" si="16"/>
        <v>0</v>
      </c>
      <c r="S45" s="10"/>
      <c r="T45" s="10"/>
      <c r="U45" s="10"/>
    </row>
    <row r="46" spans="1:21" x14ac:dyDescent="0.2">
      <c r="A46" s="289"/>
      <c r="B46" s="134"/>
      <c r="C46" s="76" t="s">
        <v>422</v>
      </c>
      <c r="D46" s="77">
        <v>0</v>
      </c>
      <c r="E46" s="14"/>
      <c r="F46" s="14"/>
      <c r="G46" s="14"/>
      <c r="H46" s="30">
        <f t="shared" si="12"/>
        <v>0</v>
      </c>
      <c r="I46" s="14"/>
      <c r="J46" s="14"/>
      <c r="K46" s="30">
        <f t="shared" si="13"/>
        <v>0</v>
      </c>
      <c r="L46" s="14"/>
      <c r="M46" s="14"/>
      <c r="N46" s="14"/>
      <c r="O46" s="14">
        <f t="shared" si="14"/>
        <v>0</v>
      </c>
      <c r="P46" s="14">
        <f t="shared" si="15"/>
        <v>0</v>
      </c>
      <c r="Q46" s="14"/>
      <c r="R46" s="23">
        <f t="shared" si="16"/>
        <v>0</v>
      </c>
      <c r="S46" s="10"/>
      <c r="T46" s="10"/>
      <c r="U46" s="10"/>
    </row>
    <row r="47" spans="1:21" x14ac:dyDescent="0.2">
      <c r="A47" s="289"/>
      <c r="B47" s="133" t="s">
        <v>41</v>
      </c>
      <c r="C47" s="76" t="s">
        <v>31</v>
      </c>
      <c r="D47" s="77">
        <v>4</v>
      </c>
      <c r="E47" s="14"/>
      <c r="F47" s="14"/>
      <c r="G47" s="14"/>
      <c r="H47" s="30">
        <f t="shared" si="12"/>
        <v>0</v>
      </c>
      <c r="I47" s="14"/>
      <c r="J47" s="14"/>
      <c r="K47" s="30">
        <f t="shared" si="13"/>
        <v>0</v>
      </c>
      <c r="L47" s="14">
        <v>50.27</v>
      </c>
      <c r="M47" s="14">
        <v>785.98</v>
      </c>
      <c r="N47" s="14">
        <v>53</v>
      </c>
      <c r="O47" s="14">
        <f t="shared" si="14"/>
        <v>889.25</v>
      </c>
      <c r="P47" s="14">
        <f t="shared" si="15"/>
        <v>889.25</v>
      </c>
      <c r="Q47" s="14"/>
      <c r="R47" s="23">
        <f t="shared" si="16"/>
        <v>889.25</v>
      </c>
      <c r="S47" s="10"/>
      <c r="T47" s="10"/>
      <c r="U47" s="10"/>
    </row>
    <row r="48" spans="1:21" x14ac:dyDescent="0.2">
      <c r="A48" s="289"/>
      <c r="B48" s="133"/>
      <c r="C48" s="76" t="s">
        <v>25</v>
      </c>
      <c r="D48" s="77">
        <v>6</v>
      </c>
      <c r="E48" s="14"/>
      <c r="F48" s="14"/>
      <c r="G48" s="14"/>
      <c r="H48" s="30">
        <f t="shared" si="12"/>
        <v>0</v>
      </c>
      <c r="I48" s="14"/>
      <c r="J48" s="14"/>
      <c r="K48" s="30">
        <f t="shared" si="13"/>
        <v>0</v>
      </c>
      <c r="L48" s="14">
        <v>865.91</v>
      </c>
      <c r="M48" s="14">
        <v>1928.36</v>
      </c>
      <c r="N48" s="14">
        <v>42.1</v>
      </c>
      <c r="O48" s="14">
        <f t="shared" si="14"/>
        <v>2836.37</v>
      </c>
      <c r="P48" s="14">
        <f t="shared" si="15"/>
        <v>2836.37</v>
      </c>
      <c r="Q48" s="14"/>
      <c r="R48" s="23">
        <f t="shared" si="16"/>
        <v>2836.37</v>
      </c>
      <c r="S48" s="10"/>
      <c r="T48" s="10"/>
      <c r="U48" s="10"/>
    </row>
    <row r="49" spans="1:21" x14ac:dyDescent="0.2">
      <c r="A49" s="289"/>
      <c r="B49" s="133"/>
      <c r="C49" s="76" t="s">
        <v>32</v>
      </c>
      <c r="D49" s="77">
        <v>0</v>
      </c>
      <c r="E49" s="14"/>
      <c r="F49" s="14"/>
      <c r="G49" s="14"/>
      <c r="H49" s="30">
        <f t="shared" si="12"/>
        <v>0</v>
      </c>
      <c r="I49" s="14"/>
      <c r="J49" s="14"/>
      <c r="K49" s="30">
        <f t="shared" si="13"/>
        <v>0</v>
      </c>
      <c r="L49" s="14"/>
      <c r="M49" s="14"/>
      <c r="N49" s="14"/>
      <c r="O49" s="14">
        <f t="shared" si="14"/>
        <v>0</v>
      </c>
      <c r="P49" s="14">
        <f t="shared" si="15"/>
        <v>0</v>
      </c>
      <c r="Q49" s="14"/>
      <c r="R49" s="23">
        <f t="shared" si="16"/>
        <v>0</v>
      </c>
      <c r="S49" s="10"/>
      <c r="T49" s="10"/>
      <c r="U49" s="10"/>
    </row>
    <row r="50" spans="1:21" x14ac:dyDescent="0.2">
      <c r="A50" s="289"/>
      <c r="B50" s="133"/>
      <c r="C50" s="76" t="s">
        <v>34</v>
      </c>
      <c r="D50" s="77">
        <v>6</v>
      </c>
      <c r="E50" s="14"/>
      <c r="F50" s="14"/>
      <c r="G50" s="14"/>
      <c r="H50" s="30">
        <f t="shared" si="12"/>
        <v>0</v>
      </c>
      <c r="I50" s="14"/>
      <c r="J50" s="14"/>
      <c r="K50" s="30">
        <f t="shared" si="13"/>
        <v>0</v>
      </c>
      <c r="L50" s="14">
        <v>9.4</v>
      </c>
      <c r="M50" s="14">
        <v>5.5</v>
      </c>
      <c r="N50" s="14">
        <v>8.1999999999999993</v>
      </c>
      <c r="O50" s="14">
        <f t="shared" si="14"/>
        <v>23.1</v>
      </c>
      <c r="P50" s="14">
        <f t="shared" si="15"/>
        <v>23.1</v>
      </c>
      <c r="Q50" s="14">
        <v>0.4</v>
      </c>
      <c r="R50" s="23">
        <f t="shared" si="16"/>
        <v>23.5</v>
      </c>
      <c r="S50" s="10"/>
      <c r="T50" s="10"/>
      <c r="U50" s="10"/>
    </row>
    <row r="51" spans="1:21" x14ac:dyDescent="0.2">
      <c r="A51" s="289"/>
      <c r="B51" s="133"/>
      <c r="C51" s="76" t="s">
        <v>35</v>
      </c>
      <c r="D51" s="77">
        <v>4</v>
      </c>
      <c r="E51" s="14"/>
      <c r="F51" s="14"/>
      <c r="G51" s="14"/>
      <c r="H51" s="30">
        <f t="shared" si="12"/>
        <v>0</v>
      </c>
      <c r="I51" s="14"/>
      <c r="J51" s="14"/>
      <c r="K51" s="30">
        <f t="shared" si="13"/>
        <v>0</v>
      </c>
      <c r="L51" s="14">
        <v>335.5</v>
      </c>
      <c r="M51" s="14">
        <v>390.1</v>
      </c>
      <c r="N51" s="14">
        <v>160</v>
      </c>
      <c r="O51" s="14">
        <f t="shared" si="14"/>
        <v>885.6</v>
      </c>
      <c r="P51" s="14">
        <f t="shared" si="15"/>
        <v>885.6</v>
      </c>
      <c r="Q51" s="14"/>
      <c r="R51" s="23">
        <f t="shared" si="16"/>
        <v>885.6</v>
      </c>
      <c r="S51" s="10"/>
      <c r="T51" s="10"/>
      <c r="U51" s="10"/>
    </row>
    <row r="52" spans="1:21" x14ac:dyDescent="0.2">
      <c r="A52" s="289"/>
      <c r="B52" s="133"/>
      <c r="C52" s="76" t="s">
        <v>36</v>
      </c>
      <c r="D52" s="77">
        <v>13</v>
      </c>
      <c r="E52" s="14"/>
      <c r="F52" s="14"/>
      <c r="G52" s="14"/>
      <c r="H52" s="30">
        <f t="shared" si="12"/>
        <v>0</v>
      </c>
      <c r="I52" s="14">
        <v>0.3</v>
      </c>
      <c r="J52" s="14"/>
      <c r="K52" s="30">
        <f t="shared" si="13"/>
        <v>0.3</v>
      </c>
      <c r="L52" s="14">
        <v>325.45999999999998</v>
      </c>
      <c r="M52" s="14">
        <v>360.67</v>
      </c>
      <c r="N52" s="14">
        <v>13.17</v>
      </c>
      <c r="O52" s="14">
        <f t="shared" si="14"/>
        <v>699.3</v>
      </c>
      <c r="P52" s="14">
        <f t="shared" si="15"/>
        <v>699.59999999999991</v>
      </c>
      <c r="Q52" s="14"/>
      <c r="R52" s="23">
        <f t="shared" si="16"/>
        <v>699.59999999999991</v>
      </c>
      <c r="S52" s="10"/>
      <c r="T52" s="10"/>
      <c r="U52" s="10"/>
    </row>
    <row r="53" spans="1:21" x14ac:dyDescent="0.2">
      <c r="A53" s="289"/>
      <c r="B53" s="134"/>
      <c r="C53" s="76" t="s">
        <v>41</v>
      </c>
      <c r="D53" s="77">
        <v>10</v>
      </c>
      <c r="E53" s="14"/>
      <c r="F53" s="14"/>
      <c r="G53" s="14"/>
      <c r="H53" s="30">
        <f t="shared" si="12"/>
        <v>0</v>
      </c>
      <c r="I53" s="14">
        <v>0.6</v>
      </c>
      <c r="J53" s="14"/>
      <c r="K53" s="30">
        <f t="shared" si="13"/>
        <v>0.6</v>
      </c>
      <c r="L53" s="14">
        <v>333.69</v>
      </c>
      <c r="M53" s="14">
        <v>1588.32</v>
      </c>
      <c r="N53" s="14">
        <v>133.4</v>
      </c>
      <c r="O53" s="14">
        <f t="shared" si="14"/>
        <v>2055.41</v>
      </c>
      <c r="P53" s="14">
        <f t="shared" si="15"/>
        <v>2056.0099999999998</v>
      </c>
      <c r="Q53" s="14"/>
      <c r="R53" s="23">
        <f t="shared" si="16"/>
        <v>2056.0099999999998</v>
      </c>
      <c r="S53" s="10"/>
      <c r="T53" s="10"/>
      <c r="U53" s="10"/>
    </row>
    <row r="54" spans="1:21" x14ac:dyDescent="0.2">
      <c r="A54" s="289"/>
      <c r="B54" s="133" t="s">
        <v>46</v>
      </c>
      <c r="C54" s="76" t="s">
        <v>27</v>
      </c>
      <c r="D54" s="77">
        <v>19</v>
      </c>
      <c r="E54" s="14">
        <v>50.54</v>
      </c>
      <c r="F54" s="14"/>
      <c r="G54" s="14"/>
      <c r="H54" s="30">
        <f t="shared" si="12"/>
        <v>50.54</v>
      </c>
      <c r="I54" s="14">
        <v>10</v>
      </c>
      <c r="J54" s="14">
        <v>25.5</v>
      </c>
      <c r="K54" s="30">
        <f t="shared" si="13"/>
        <v>86.039999999999992</v>
      </c>
      <c r="L54" s="14">
        <v>51</v>
      </c>
      <c r="M54" s="14">
        <v>72.790000000000006</v>
      </c>
      <c r="N54" s="14">
        <v>103.97</v>
      </c>
      <c r="O54" s="14">
        <f t="shared" si="14"/>
        <v>227.76</v>
      </c>
      <c r="P54" s="14">
        <f t="shared" si="15"/>
        <v>313.79999999999995</v>
      </c>
      <c r="Q54" s="14"/>
      <c r="R54" s="23">
        <f t="shared" si="16"/>
        <v>313.79999999999995</v>
      </c>
      <c r="S54" s="10"/>
      <c r="T54" s="10"/>
      <c r="U54" s="10"/>
    </row>
    <row r="55" spans="1:21" x14ac:dyDescent="0.2">
      <c r="A55" s="289"/>
      <c r="B55" s="133"/>
      <c r="C55" s="78" t="s">
        <v>318</v>
      </c>
      <c r="D55" s="79"/>
      <c r="E55" s="36"/>
      <c r="F55" s="36"/>
      <c r="G55" s="36"/>
      <c r="H55" s="65"/>
      <c r="I55" s="36"/>
      <c r="J55" s="36"/>
      <c r="K55" s="65"/>
      <c r="L55" s="36"/>
      <c r="M55" s="36"/>
      <c r="N55" s="36"/>
      <c r="O55" s="36"/>
      <c r="P55" s="36"/>
      <c r="Q55" s="36"/>
      <c r="R55" s="80"/>
      <c r="S55" s="10"/>
      <c r="T55" s="10"/>
      <c r="U55" s="10"/>
    </row>
    <row r="56" spans="1:21" x14ac:dyDescent="0.2">
      <c r="A56" s="289"/>
      <c r="B56" s="133"/>
      <c r="C56" s="76" t="s">
        <v>39</v>
      </c>
      <c r="D56" s="77">
        <v>0</v>
      </c>
      <c r="E56" s="14"/>
      <c r="F56" s="14"/>
      <c r="G56" s="14"/>
      <c r="H56" s="30">
        <f t="shared" si="12"/>
        <v>0</v>
      </c>
      <c r="I56" s="14"/>
      <c r="J56" s="14"/>
      <c r="K56" s="30">
        <f t="shared" si="13"/>
        <v>0</v>
      </c>
      <c r="L56" s="14"/>
      <c r="M56" s="14"/>
      <c r="N56" s="14"/>
      <c r="O56" s="14">
        <f t="shared" si="14"/>
        <v>0</v>
      </c>
      <c r="P56" s="14">
        <f t="shared" si="15"/>
        <v>0</v>
      </c>
      <c r="Q56" s="14"/>
      <c r="R56" s="23">
        <f t="shared" si="16"/>
        <v>0</v>
      </c>
      <c r="S56" s="10"/>
      <c r="T56" s="10"/>
      <c r="U56" s="10"/>
    </row>
    <row r="57" spans="1:21" x14ac:dyDescent="0.2">
      <c r="A57" s="289"/>
      <c r="B57" s="133"/>
      <c r="C57" s="76" t="s">
        <v>40</v>
      </c>
      <c r="D57" s="77">
        <v>92</v>
      </c>
      <c r="E57" s="14">
        <v>16</v>
      </c>
      <c r="F57" s="14">
        <v>0.1</v>
      </c>
      <c r="G57" s="14"/>
      <c r="H57" s="30">
        <f t="shared" ref="H57:H63" si="17">SUM(E57:G57)</f>
        <v>16.100000000000001</v>
      </c>
      <c r="I57" s="14">
        <v>22.18</v>
      </c>
      <c r="J57" s="14">
        <v>1</v>
      </c>
      <c r="K57" s="30">
        <f>+SUM(H57:J57)</f>
        <v>39.28</v>
      </c>
      <c r="L57" s="14">
        <v>479.11</v>
      </c>
      <c r="M57" s="14">
        <v>245.44</v>
      </c>
      <c r="N57" s="14">
        <v>4053.82</v>
      </c>
      <c r="O57" s="14">
        <f t="shared" si="14"/>
        <v>4778.37</v>
      </c>
      <c r="P57" s="14">
        <f t="shared" si="15"/>
        <v>4817.6499999999996</v>
      </c>
      <c r="Q57" s="14">
        <v>4.5</v>
      </c>
      <c r="R57" s="23">
        <f t="shared" si="16"/>
        <v>4822.1499999999996</v>
      </c>
      <c r="S57" s="10"/>
      <c r="T57" s="10"/>
      <c r="U57" s="10"/>
    </row>
    <row r="58" spans="1:21" x14ac:dyDescent="0.2">
      <c r="A58" s="289"/>
      <c r="B58" s="133"/>
      <c r="C58" s="76" t="s">
        <v>42</v>
      </c>
      <c r="D58" s="77">
        <v>3</v>
      </c>
      <c r="E58" s="14"/>
      <c r="F58" s="14"/>
      <c r="G58" s="14"/>
      <c r="H58" s="30">
        <f t="shared" si="17"/>
        <v>0</v>
      </c>
      <c r="I58" s="14">
        <v>0.7</v>
      </c>
      <c r="J58" s="14"/>
      <c r="K58" s="30">
        <f>+SUM(H58:J58)</f>
        <v>0.7</v>
      </c>
      <c r="L58" s="14">
        <v>2</v>
      </c>
      <c r="M58" s="14">
        <v>3.35</v>
      </c>
      <c r="N58" s="14">
        <v>7.05</v>
      </c>
      <c r="O58" s="14">
        <f>+SUM(L58:N58)</f>
        <v>12.399999999999999</v>
      </c>
      <c r="P58" s="14">
        <f>+SUM(K58+O58)</f>
        <v>13.099999999999998</v>
      </c>
      <c r="Q58" s="14"/>
      <c r="R58" s="23">
        <f t="shared" si="16"/>
        <v>13.099999999999998</v>
      </c>
      <c r="S58" s="10"/>
      <c r="T58" s="10"/>
      <c r="U58" s="10"/>
    </row>
    <row r="59" spans="1:21" x14ac:dyDescent="0.2">
      <c r="A59" s="289"/>
      <c r="B59" s="133"/>
      <c r="C59" s="76" t="s">
        <v>46</v>
      </c>
      <c r="D59" s="77">
        <v>274</v>
      </c>
      <c r="E59" s="14">
        <v>285.73</v>
      </c>
      <c r="F59" s="14">
        <v>70.37</v>
      </c>
      <c r="G59" s="14">
        <v>0.42</v>
      </c>
      <c r="H59" s="30">
        <f t="shared" si="17"/>
        <v>356.52000000000004</v>
      </c>
      <c r="I59" s="14">
        <v>46.49</v>
      </c>
      <c r="J59" s="14"/>
      <c r="K59" s="30">
        <f>+SUM(H59:J59)</f>
        <v>403.01000000000005</v>
      </c>
      <c r="L59" s="14">
        <v>158</v>
      </c>
      <c r="M59" s="14">
        <v>224.85</v>
      </c>
      <c r="N59" s="14">
        <v>211.16</v>
      </c>
      <c r="O59" s="14">
        <f>+SUM(L59:N59)</f>
        <v>594.01</v>
      </c>
      <c r="P59" s="14">
        <f>+SUM(K59+O59)</f>
        <v>997.02</v>
      </c>
      <c r="Q59" s="14">
        <v>74.42</v>
      </c>
      <c r="R59" s="23">
        <f>+SUM(P59:Q59)</f>
        <v>1071.44</v>
      </c>
      <c r="S59" s="10"/>
      <c r="T59" s="10"/>
      <c r="U59" s="10"/>
    </row>
    <row r="60" spans="1:21" x14ac:dyDescent="0.2">
      <c r="A60" s="289"/>
      <c r="B60" s="133"/>
      <c r="C60" s="76" t="s">
        <v>47</v>
      </c>
      <c r="D60" s="77">
        <v>79</v>
      </c>
      <c r="E60" s="14">
        <v>0.1</v>
      </c>
      <c r="F60" s="14"/>
      <c r="G60" s="14"/>
      <c r="H60" s="30">
        <f t="shared" si="17"/>
        <v>0.1</v>
      </c>
      <c r="I60" s="14">
        <v>1.97</v>
      </c>
      <c r="J60" s="14"/>
      <c r="K60" s="30">
        <f>+SUM(H60:J60)</f>
        <v>2.0699999999999998</v>
      </c>
      <c r="L60" s="14">
        <v>24</v>
      </c>
      <c r="M60" s="14">
        <v>203.84</v>
      </c>
      <c r="N60" s="14">
        <v>192.94</v>
      </c>
      <c r="O60" s="14">
        <f>+SUM(L60:N60)</f>
        <v>420.78</v>
      </c>
      <c r="P60" s="14">
        <f>+SUM(K60+O60)</f>
        <v>422.84999999999997</v>
      </c>
      <c r="Q60" s="14"/>
      <c r="R60" s="23">
        <f>+SUM(P60:Q60)</f>
        <v>422.84999999999997</v>
      </c>
      <c r="S60" s="10"/>
      <c r="T60" s="10"/>
      <c r="U60" s="10"/>
    </row>
    <row r="61" spans="1:21" x14ac:dyDescent="0.2">
      <c r="A61" s="289"/>
      <c r="B61" s="133"/>
      <c r="C61" s="76" t="s">
        <v>303</v>
      </c>
      <c r="D61" s="77">
        <v>359</v>
      </c>
      <c r="E61" s="14">
        <v>8.3000000000000007</v>
      </c>
      <c r="F61" s="14">
        <v>1.8</v>
      </c>
      <c r="G61" s="14"/>
      <c r="H61" s="30">
        <f t="shared" si="17"/>
        <v>10.100000000000001</v>
      </c>
      <c r="I61" s="14">
        <v>64.98</v>
      </c>
      <c r="J61" s="14">
        <v>0.2</v>
      </c>
      <c r="K61" s="30">
        <f>+SUM(H61:J61)</f>
        <v>75.280000000000015</v>
      </c>
      <c r="L61" s="14">
        <v>96.57</v>
      </c>
      <c r="M61" s="14">
        <v>102.8</v>
      </c>
      <c r="N61" s="14">
        <v>770.55</v>
      </c>
      <c r="O61" s="14">
        <f>+SUM(L61:N61)</f>
        <v>969.92</v>
      </c>
      <c r="P61" s="14">
        <f>+SUM(K61+O61)</f>
        <v>1045.2</v>
      </c>
      <c r="Q61" s="14"/>
      <c r="R61" s="23">
        <f>+SUM(P61:Q61)</f>
        <v>1045.2</v>
      </c>
      <c r="S61" s="10"/>
      <c r="T61" s="10"/>
      <c r="U61" s="10"/>
    </row>
    <row r="62" spans="1:21" x14ac:dyDescent="0.2">
      <c r="A62" s="289"/>
      <c r="B62" s="134"/>
      <c r="C62" s="76" t="s">
        <v>343</v>
      </c>
      <c r="D62" s="77">
        <v>0</v>
      </c>
      <c r="E62" s="14"/>
      <c r="F62" s="14"/>
      <c r="G62" s="14"/>
      <c r="H62" s="30">
        <f t="shared" si="17"/>
        <v>0</v>
      </c>
      <c r="I62" s="14"/>
      <c r="J62" s="14"/>
      <c r="K62" s="30">
        <f t="shared" ref="K62:K69" si="18">+SUM(H62:J62)</f>
        <v>0</v>
      </c>
      <c r="L62" s="14"/>
      <c r="M62" s="14"/>
      <c r="N62" s="14"/>
      <c r="O62" s="14">
        <f t="shared" ref="O62:O69" si="19">+SUM(L62:N62)</f>
        <v>0</v>
      </c>
      <c r="P62" s="14">
        <f t="shared" ref="P62:P69" si="20">+SUM(K62+O62)</f>
        <v>0</v>
      </c>
      <c r="Q62" s="14"/>
      <c r="R62" s="23">
        <f t="shared" ref="R62:R69" si="21">+SUM(P62:Q62)</f>
        <v>0</v>
      </c>
      <c r="S62" s="10"/>
      <c r="T62" s="10"/>
      <c r="U62" s="10"/>
    </row>
    <row r="63" spans="1:21" x14ac:dyDescent="0.2">
      <c r="A63" s="289"/>
      <c r="B63" s="133" t="s">
        <v>44</v>
      </c>
      <c r="C63" s="76" t="s">
        <v>23</v>
      </c>
      <c r="D63" s="77">
        <v>18</v>
      </c>
      <c r="E63" s="14">
        <v>0.3</v>
      </c>
      <c r="F63" s="14">
        <v>3.55</v>
      </c>
      <c r="G63" s="14"/>
      <c r="H63" s="30">
        <f t="shared" si="17"/>
        <v>3.8499999999999996</v>
      </c>
      <c r="I63" s="14">
        <v>2</v>
      </c>
      <c r="J63" s="14"/>
      <c r="K63" s="30">
        <f t="shared" si="18"/>
        <v>5.85</v>
      </c>
      <c r="L63" s="14"/>
      <c r="M63" s="14">
        <v>9.1999999999999993</v>
      </c>
      <c r="N63" s="14">
        <v>26.27</v>
      </c>
      <c r="O63" s="14">
        <f t="shared" si="19"/>
        <v>35.47</v>
      </c>
      <c r="P63" s="14">
        <f t="shared" si="20"/>
        <v>41.32</v>
      </c>
      <c r="Q63" s="14"/>
      <c r="R63" s="23">
        <f t="shared" si="21"/>
        <v>41.32</v>
      </c>
      <c r="S63" s="10"/>
      <c r="T63" s="10"/>
      <c r="U63" s="10"/>
    </row>
    <row r="64" spans="1:21" x14ac:dyDescent="0.2">
      <c r="A64" s="289"/>
      <c r="B64" s="133"/>
      <c r="C64" s="76" t="s">
        <v>26</v>
      </c>
      <c r="D64" s="77">
        <v>18</v>
      </c>
      <c r="E64" s="14"/>
      <c r="F64" s="14">
        <v>0.7</v>
      </c>
      <c r="G64" s="14"/>
      <c r="H64" s="30">
        <f t="shared" ref="H64:H69" si="22">SUM(E64:G64)</f>
        <v>0.7</v>
      </c>
      <c r="I64" s="14">
        <v>1.36</v>
      </c>
      <c r="J64" s="14"/>
      <c r="K64" s="30">
        <f t="shared" si="18"/>
        <v>2.06</v>
      </c>
      <c r="L64" s="14">
        <v>33.299999999999997</v>
      </c>
      <c r="M64" s="14">
        <v>13</v>
      </c>
      <c r="N64" s="14">
        <v>15.13</v>
      </c>
      <c r="O64" s="14">
        <f t="shared" si="19"/>
        <v>61.43</v>
      </c>
      <c r="P64" s="14">
        <f t="shared" si="20"/>
        <v>63.49</v>
      </c>
      <c r="Q64" s="14"/>
      <c r="R64" s="23">
        <f t="shared" si="21"/>
        <v>63.49</v>
      </c>
      <c r="S64" s="10"/>
      <c r="T64" s="10"/>
      <c r="U64" s="10"/>
    </row>
    <row r="65" spans="1:21" x14ac:dyDescent="0.2">
      <c r="A65" s="289"/>
      <c r="B65" s="133"/>
      <c r="C65" s="76" t="s">
        <v>29</v>
      </c>
      <c r="D65" s="77">
        <v>21</v>
      </c>
      <c r="E65" s="14">
        <v>6.8</v>
      </c>
      <c r="F65" s="14">
        <v>1</v>
      </c>
      <c r="G65" s="14">
        <v>2.0099999999999998</v>
      </c>
      <c r="H65" s="30">
        <f t="shared" si="22"/>
        <v>9.8099999999999987</v>
      </c>
      <c r="I65" s="14">
        <v>4.74</v>
      </c>
      <c r="J65" s="14"/>
      <c r="K65" s="30">
        <f t="shared" si="18"/>
        <v>14.549999999999999</v>
      </c>
      <c r="L65" s="14"/>
      <c r="M65" s="14">
        <v>7.59</v>
      </c>
      <c r="N65" s="14">
        <v>20.13</v>
      </c>
      <c r="O65" s="14">
        <f t="shared" si="19"/>
        <v>27.72</v>
      </c>
      <c r="P65" s="14">
        <f t="shared" si="20"/>
        <v>42.269999999999996</v>
      </c>
      <c r="Q65" s="14"/>
      <c r="R65" s="23">
        <f t="shared" si="21"/>
        <v>42.269999999999996</v>
      </c>
      <c r="S65" s="10"/>
      <c r="T65" s="10"/>
      <c r="U65" s="10"/>
    </row>
    <row r="66" spans="1:21" x14ac:dyDescent="0.2">
      <c r="A66" s="289"/>
      <c r="B66" s="133"/>
      <c r="C66" s="76" t="s">
        <v>30</v>
      </c>
      <c r="D66" s="77">
        <v>27</v>
      </c>
      <c r="E66" s="14">
        <v>15.68</v>
      </c>
      <c r="F66" s="14"/>
      <c r="G66" s="14">
        <v>0.8</v>
      </c>
      <c r="H66" s="30">
        <f t="shared" si="22"/>
        <v>16.48</v>
      </c>
      <c r="I66" s="14">
        <v>118.75</v>
      </c>
      <c r="J66" s="14"/>
      <c r="K66" s="30">
        <f t="shared" si="18"/>
        <v>135.22999999999999</v>
      </c>
      <c r="L66" s="14">
        <v>28</v>
      </c>
      <c r="M66" s="14">
        <v>76.900000000000006</v>
      </c>
      <c r="N66" s="14">
        <v>20.86</v>
      </c>
      <c r="O66" s="14">
        <f t="shared" si="19"/>
        <v>125.76</v>
      </c>
      <c r="P66" s="14">
        <f t="shared" si="20"/>
        <v>260.99</v>
      </c>
      <c r="Q66" s="14">
        <v>8.32</v>
      </c>
      <c r="R66" s="23">
        <f t="shared" si="21"/>
        <v>269.31</v>
      </c>
      <c r="S66" s="10"/>
      <c r="T66" s="10"/>
      <c r="U66" s="10"/>
    </row>
    <row r="67" spans="1:21" x14ac:dyDescent="0.2">
      <c r="A67" s="289"/>
      <c r="B67" s="133"/>
      <c r="C67" s="76" t="s">
        <v>44</v>
      </c>
      <c r="D67" s="77">
        <v>74</v>
      </c>
      <c r="E67" s="14">
        <v>1.01</v>
      </c>
      <c r="F67" s="14">
        <v>0.1</v>
      </c>
      <c r="G67" s="14">
        <v>0.03</v>
      </c>
      <c r="H67" s="30">
        <f t="shared" si="22"/>
        <v>1.1400000000000001</v>
      </c>
      <c r="I67" s="14">
        <v>10.06</v>
      </c>
      <c r="J67" s="14"/>
      <c r="K67" s="30">
        <f t="shared" si="18"/>
        <v>11.200000000000001</v>
      </c>
      <c r="L67" s="14">
        <v>4</v>
      </c>
      <c r="M67" s="14">
        <v>11.67</v>
      </c>
      <c r="N67" s="14">
        <v>50.02</v>
      </c>
      <c r="O67" s="14">
        <f t="shared" si="19"/>
        <v>65.69</v>
      </c>
      <c r="P67" s="14">
        <f t="shared" si="20"/>
        <v>76.89</v>
      </c>
      <c r="Q67" s="14">
        <v>0.69</v>
      </c>
      <c r="R67" s="23">
        <f t="shared" si="21"/>
        <v>77.58</v>
      </c>
      <c r="S67" s="10"/>
      <c r="T67" s="10"/>
      <c r="U67" s="10"/>
    </row>
    <row r="68" spans="1:21" x14ac:dyDescent="0.2">
      <c r="A68" s="289"/>
      <c r="B68" s="134"/>
      <c r="C68" s="76" t="s">
        <v>45</v>
      </c>
      <c r="D68" s="77">
        <v>2</v>
      </c>
      <c r="E68" s="14"/>
      <c r="F68" s="14"/>
      <c r="G68" s="14"/>
      <c r="H68" s="30">
        <f t="shared" si="22"/>
        <v>0</v>
      </c>
      <c r="I68" s="14">
        <v>0.01</v>
      </c>
      <c r="J68" s="14"/>
      <c r="K68" s="30">
        <f t="shared" si="18"/>
        <v>0.01</v>
      </c>
      <c r="L68" s="14"/>
      <c r="M68" s="14">
        <v>1</v>
      </c>
      <c r="N68" s="14">
        <v>3.01</v>
      </c>
      <c r="O68" s="14">
        <f t="shared" si="19"/>
        <v>4.01</v>
      </c>
      <c r="P68" s="14">
        <f t="shared" si="20"/>
        <v>4.0199999999999996</v>
      </c>
      <c r="Q68" s="14"/>
      <c r="R68" s="23">
        <f t="shared" si="21"/>
        <v>4.0199999999999996</v>
      </c>
      <c r="S68" s="10"/>
      <c r="T68" s="10"/>
      <c r="U68" s="10"/>
    </row>
    <row r="69" spans="1:21" x14ac:dyDescent="0.2">
      <c r="A69" s="291"/>
      <c r="B69" s="133" t="s">
        <v>363</v>
      </c>
      <c r="C69" s="82" t="s">
        <v>363</v>
      </c>
      <c r="D69" s="83">
        <v>0</v>
      </c>
      <c r="E69" s="17"/>
      <c r="F69" s="17"/>
      <c r="G69" s="17"/>
      <c r="H69" s="32">
        <f t="shared" si="22"/>
        <v>0</v>
      </c>
      <c r="I69" s="17"/>
      <c r="J69" s="17"/>
      <c r="K69" s="32">
        <f t="shared" si="18"/>
        <v>0</v>
      </c>
      <c r="L69" s="17"/>
      <c r="M69" s="17"/>
      <c r="N69" s="17"/>
      <c r="O69" s="17">
        <f t="shared" si="19"/>
        <v>0</v>
      </c>
      <c r="P69" s="17">
        <f t="shared" si="20"/>
        <v>0</v>
      </c>
      <c r="Q69" s="17"/>
      <c r="R69" s="84">
        <f t="shared" si="21"/>
        <v>0</v>
      </c>
      <c r="S69" s="10"/>
      <c r="T69" s="10"/>
      <c r="U69" s="10"/>
    </row>
    <row r="70" spans="1:21" ht="15" x14ac:dyDescent="0.25">
      <c r="A70" s="230" t="s">
        <v>516</v>
      </c>
      <c r="B70" s="231"/>
      <c r="C70" s="232" t="s">
        <v>0</v>
      </c>
      <c r="D70" s="53">
        <f>+SUM(D32:D69)</f>
        <v>1033</v>
      </c>
      <c r="E70" s="54">
        <f>SUM(E32:E69)</f>
        <v>384.46000000000004</v>
      </c>
      <c r="F70" s="54">
        <f>SUM(F32:F69)</f>
        <v>77.61999999999999</v>
      </c>
      <c r="G70" s="54">
        <f>SUM(G32:G69)</f>
        <v>3.2599999999999993</v>
      </c>
      <c r="H70" s="54">
        <f>SUM(H32:H69)</f>
        <v>465.34000000000009</v>
      </c>
      <c r="I70" s="54">
        <f t="shared" ref="I70:R70" si="23">+SUM(I32:I69)</f>
        <v>285.14000000000004</v>
      </c>
      <c r="J70" s="54">
        <f t="shared" si="23"/>
        <v>26.7</v>
      </c>
      <c r="K70" s="54">
        <f t="shared" si="23"/>
        <v>777.18000000000006</v>
      </c>
      <c r="L70" s="54">
        <f t="shared" si="23"/>
        <v>2840.2100000000005</v>
      </c>
      <c r="M70" s="54">
        <f t="shared" si="23"/>
        <v>6069.3600000000006</v>
      </c>
      <c r="N70" s="54">
        <f t="shared" si="23"/>
        <v>5967.7800000000007</v>
      </c>
      <c r="O70" s="54">
        <f t="shared" si="23"/>
        <v>14877.35</v>
      </c>
      <c r="P70" s="54">
        <f t="shared" si="23"/>
        <v>15654.530000000002</v>
      </c>
      <c r="Q70" s="54">
        <f t="shared" si="23"/>
        <v>88.330000000000013</v>
      </c>
      <c r="R70" s="55">
        <f t="shared" si="23"/>
        <v>15742.86</v>
      </c>
      <c r="S70" s="10"/>
      <c r="T70" s="10"/>
      <c r="U70" s="10"/>
    </row>
    <row r="71" spans="1:21" x14ac:dyDescent="0.2">
      <c r="A71" s="70" t="s">
        <v>5</v>
      </c>
      <c r="B71" s="288" t="s">
        <v>423</v>
      </c>
      <c r="C71" s="73" t="s">
        <v>77</v>
      </c>
      <c r="D71" s="61">
        <v>11</v>
      </c>
      <c r="E71" s="39"/>
      <c r="F71" s="39"/>
      <c r="G71" s="39"/>
      <c r="H71" s="48">
        <f t="shared" ref="H71:H85" si="24">SUM(E71:G71)</f>
        <v>0</v>
      </c>
      <c r="I71" s="39"/>
      <c r="J71" s="39"/>
      <c r="K71" s="48">
        <f t="shared" ref="K71:K102" si="25">+SUM(H71:J71)</f>
        <v>0</v>
      </c>
      <c r="L71" s="39">
        <v>2.25</v>
      </c>
      <c r="M71" s="39">
        <v>29.85</v>
      </c>
      <c r="N71" s="39">
        <v>15.4</v>
      </c>
      <c r="O71" s="39">
        <f t="shared" ref="O71:O76" si="26">+SUM(L71:N71)</f>
        <v>47.5</v>
      </c>
      <c r="P71" s="39">
        <f t="shared" ref="P71:P76" si="27">+SUM(K71+O71)</f>
        <v>47.5</v>
      </c>
      <c r="Q71" s="39">
        <v>0.1</v>
      </c>
      <c r="R71" s="39">
        <f t="shared" ref="R71:R102" si="28">+SUM(P71:Q71)</f>
        <v>47.6</v>
      </c>
      <c r="S71" s="10"/>
      <c r="T71" s="10"/>
      <c r="U71" s="10"/>
    </row>
    <row r="72" spans="1:21" x14ac:dyDescent="0.2">
      <c r="A72" s="71"/>
      <c r="B72" s="289"/>
      <c r="C72" s="76" t="s">
        <v>61</v>
      </c>
      <c r="D72" s="34">
        <v>17</v>
      </c>
      <c r="E72" s="14"/>
      <c r="F72" s="14"/>
      <c r="G72" s="14"/>
      <c r="H72" s="30">
        <f t="shared" si="24"/>
        <v>0</v>
      </c>
      <c r="I72" s="14">
        <v>1.9</v>
      </c>
      <c r="J72" s="14"/>
      <c r="K72" s="30">
        <f t="shared" si="25"/>
        <v>1.9</v>
      </c>
      <c r="L72" s="14">
        <v>1085.5</v>
      </c>
      <c r="M72" s="14">
        <v>1099.8499999999999</v>
      </c>
      <c r="N72" s="14">
        <v>740.45</v>
      </c>
      <c r="O72" s="14">
        <f t="shared" si="26"/>
        <v>2925.8</v>
      </c>
      <c r="P72" s="14">
        <f t="shared" si="27"/>
        <v>2927.7000000000003</v>
      </c>
      <c r="Q72" s="14"/>
      <c r="R72" s="14">
        <f t="shared" si="28"/>
        <v>2927.7000000000003</v>
      </c>
      <c r="S72" s="10"/>
      <c r="T72" s="10"/>
      <c r="U72" s="10"/>
    </row>
    <row r="73" spans="1:21" x14ac:dyDescent="0.2">
      <c r="A73" s="71"/>
      <c r="B73" s="289"/>
      <c r="C73" s="76" t="s">
        <v>56</v>
      </c>
      <c r="D73" s="34">
        <v>1</v>
      </c>
      <c r="E73" s="14"/>
      <c r="F73" s="14"/>
      <c r="G73" s="14"/>
      <c r="H73" s="30">
        <f t="shared" si="24"/>
        <v>0</v>
      </c>
      <c r="I73" s="14"/>
      <c r="J73" s="14"/>
      <c r="K73" s="30">
        <f t="shared" si="25"/>
        <v>0</v>
      </c>
      <c r="L73" s="14"/>
      <c r="M73" s="14">
        <v>0.6</v>
      </c>
      <c r="N73" s="14">
        <v>0.4</v>
      </c>
      <c r="O73" s="14">
        <f t="shared" si="26"/>
        <v>1</v>
      </c>
      <c r="P73" s="14">
        <f t="shared" si="27"/>
        <v>1</v>
      </c>
      <c r="Q73" s="14"/>
      <c r="R73" s="14">
        <f t="shared" si="28"/>
        <v>1</v>
      </c>
      <c r="S73" s="10"/>
      <c r="T73" s="10"/>
      <c r="U73" s="10"/>
    </row>
    <row r="74" spans="1:21" x14ac:dyDescent="0.2">
      <c r="A74" s="71"/>
      <c r="B74" s="289"/>
      <c r="C74" s="76" t="s">
        <v>50</v>
      </c>
      <c r="D74" s="34">
        <v>2</v>
      </c>
      <c r="E74" s="14"/>
      <c r="F74" s="14"/>
      <c r="G74" s="14"/>
      <c r="H74" s="30">
        <f t="shared" si="24"/>
        <v>0</v>
      </c>
      <c r="I74" s="14"/>
      <c r="J74" s="14"/>
      <c r="K74" s="30">
        <f t="shared" si="25"/>
        <v>0</v>
      </c>
      <c r="L74" s="14"/>
      <c r="M74" s="14">
        <v>0.7</v>
      </c>
      <c r="N74" s="14">
        <v>1.55</v>
      </c>
      <c r="O74" s="14">
        <f t="shared" si="26"/>
        <v>2.25</v>
      </c>
      <c r="P74" s="14">
        <f t="shared" si="27"/>
        <v>2.25</v>
      </c>
      <c r="Q74" s="14"/>
      <c r="R74" s="14">
        <f t="shared" si="28"/>
        <v>2.25</v>
      </c>
      <c r="S74" s="10"/>
      <c r="T74" s="10"/>
      <c r="U74" s="10"/>
    </row>
    <row r="75" spans="1:21" x14ac:dyDescent="0.2">
      <c r="A75" s="71"/>
      <c r="B75" s="289"/>
      <c r="C75" s="76" t="s">
        <v>64</v>
      </c>
      <c r="D75" s="34">
        <v>3</v>
      </c>
      <c r="E75" s="14"/>
      <c r="F75" s="14"/>
      <c r="G75" s="14"/>
      <c r="H75" s="30">
        <f t="shared" si="24"/>
        <v>0</v>
      </c>
      <c r="I75" s="14">
        <v>0.3</v>
      </c>
      <c r="J75" s="14"/>
      <c r="K75" s="30">
        <f t="shared" si="25"/>
        <v>0.3</v>
      </c>
      <c r="L75" s="14">
        <v>0.5</v>
      </c>
      <c r="M75" s="14">
        <v>0.3</v>
      </c>
      <c r="N75" s="14">
        <v>0.9</v>
      </c>
      <c r="O75" s="14">
        <f t="shared" si="26"/>
        <v>1.7000000000000002</v>
      </c>
      <c r="P75" s="14">
        <f t="shared" si="27"/>
        <v>2</v>
      </c>
      <c r="Q75" s="14"/>
      <c r="R75" s="14">
        <f t="shared" si="28"/>
        <v>2</v>
      </c>
      <c r="S75" s="10"/>
      <c r="T75" s="10"/>
      <c r="U75" s="10"/>
    </row>
    <row r="76" spans="1:21" x14ac:dyDescent="0.2">
      <c r="A76" s="71"/>
      <c r="B76" s="289"/>
      <c r="C76" s="76" t="s">
        <v>79</v>
      </c>
      <c r="D76" s="34">
        <v>12</v>
      </c>
      <c r="E76" s="14"/>
      <c r="F76" s="14"/>
      <c r="G76" s="14"/>
      <c r="H76" s="30">
        <f t="shared" si="24"/>
        <v>0</v>
      </c>
      <c r="I76" s="14">
        <v>0.1</v>
      </c>
      <c r="J76" s="14"/>
      <c r="K76" s="30">
        <f t="shared" si="25"/>
        <v>0.1</v>
      </c>
      <c r="L76" s="14">
        <v>24</v>
      </c>
      <c r="M76" s="14">
        <v>27.1</v>
      </c>
      <c r="N76" s="14">
        <v>22.4</v>
      </c>
      <c r="O76" s="14">
        <f t="shared" si="26"/>
        <v>73.5</v>
      </c>
      <c r="P76" s="14">
        <f t="shared" si="27"/>
        <v>73.599999999999994</v>
      </c>
      <c r="Q76" s="14"/>
      <c r="R76" s="14">
        <f t="shared" si="28"/>
        <v>73.599999999999994</v>
      </c>
      <c r="S76" s="10"/>
      <c r="T76" s="10"/>
      <c r="U76" s="10"/>
    </row>
    <row r="77" spans="1:21" x14ac:dyDescent="0.2">
      <c r="A77" s="71"/>
      <c r="B77" s="289"/>
      <c r="C77" s="76" t="s">
        <v>67</v>
      </c>
      <c r="D77" s="34">
        <v>0</v>
      </c>
      <c r="E77" s="14"/>
      <c r="F77" s="14"/>
      <c r="G77" s="14"/>
      <c r="H77" s="30">
        <f t="shared" si="24"/>
        <v>0</v>
      </c>
      <c r="I77" s="14"/>
      <c r="J77" s="14"/>
      <c r="K77" s="30">
        <f t="shared" si="25"/>
        <v>0</v>
      </c>
      <c r="L77" s="14"/>
      <c r="M77" s="14"/>
      <c r="N77" s="14"/>
      <c r="O77" s="14">
        <f t="shared" ref="O77:O102" si="29">+SUM(L77:N77)</f>
        <v>0</v>
      </c>
      <c r="P77" s="14">
        <f t="shared" ref="P77:P102" si="30">+SUM(K77+O77)</f>
        <v>0</v>
      </c>
      <c r="Q77" s="14"/>
      <c r="R77" s="14">
        <f t="shared" si="28"/>
        <v>0</v>
      </c>
      <c r="S77" s="10"/>
      <c r="T77" s="10"/>
      <c r="U77" s="10"/>
    </row>
    <row r="78" spans="1:21" x14ac:dyDescent="0.2">
      <c r="A78" s="71"/>
      <c r="B78" s="289"/>
      <c r="C78" s="76" t="s">
        <v>78</v>
      </c>
      <c r="D78" s="34">
        <v>18</v>
      </c>
      <c r="E78" s="14"/>
      <c r="F78" s="14"/>
      <c r="G78" s="14"/>
      <c r="H78" s="30">
        <f t="shared" si="24"/>
        <v>0</v>
      </c>
      <c r="I78" s="14"/>
      <c r="J78" s="14"/>
      <c r="K78" s="30">
        <f t="shared" si="25"/>
        <v>0</v>
      </c>
      <c r="L78" s="14">
        <v>177</v>
      </c>
      <c r="M78" s="14">
        <v>923.15</v>
      </c>
      <c r="N78" s="14">
        <v>359.85</v>
      </c>
      <c r="O78" s="14">
        <f t="shared" si="29"/>
        <v>1460</v>
      </c>
      <c r="P78" s="14">
        <f t="shared" si="30"/>
        <v>1460</v>
      </c>
      <c r="Q78" s="14"/>
      <c r="R78" s="14">
        <f t="shared" si="28"/>
        <v>1460</v>
      </c>
      <c r="S78" s="10"/>
      <c r="T78" s="10"/>
      <c r="U78" s="10"/>
    </row>
    <row r="79" spans="1:21" x14ac:dyDescent="0.2">
      <c r="A79" s="71"/>
      <c r="B79" s="289"/>
      <c r="C79" s="76" t="s">
        <v>76</v>
      </c>
      <c r="D79" s="34">
        <v>0</v>
      </c>
      <c r="E79" s="14"/>
      <c r="F79" s="14"/>
      <c r="G79" s="14"/>
      <c r="H79" s="30">
        <f t="shared" si="24"/>
        <v>0</v>
      </c>
      <c r="I79" s="14"/>
      <c r="J79" s="14"/>
      <c r="K79" s="30">
        <f t="shared" si="25"/>
        <v>0</v>
      </c>
      <c r="L79" s="14"/>
      <c r="M79" s="14"/>
      <c r="N79" s="14"/>
      <c r="O79" s="14">
        <f t="shared" si="29"/>
        <v>0</v>
      </c>
      <c r="P79" s="14">
        <f t="shared" si="30"/>
        <v>0</v>
      </c>
      <c r="Q79" s="14"/>
      <c r="R79" s="14">
        <f t="shared" si="28"/>
        <v>0</v>
      </c>
      <c r="S79" s="10"/>
      <c r="T79" s="10"/>
      <c r="U79" s="10"/>
    </row>
    <row r="80" spans="1:21" x14ac:dyDescent="0.2">
      <c r="A80" s="71"/>
      <c r="B80" s="289"/>
      <c r="C80" s="76" t="s">
        <v>62</v>
      </c>
      <c r="D80" s="34">
        <v>3</v>
      </c>
      <c r="E80" s="14"/>
      <c r="F80" s="14"/>
      <c r="G80" s="14"/>
      <c r="H80" s="30">
        <f t="shared" si="24"/>
        <v>0</v>
      </c>
      <c r="I80" s="14"/>
      <c r="J80" s="14"/>
      <c r="K80" s="30">
        <f t="shared" si="25"/>
        <v>0</v>
      </c>
      <c r="L80" s="14"/>
      <c r="M80" s="14">
        <v>3</v>
      </c>
      <c r="N80" s="14">
        <v>15</v>
      </c>
      <c r="O80" s="14">
        <f t="shared" si="29"/>
        <v>18</v>
      </c>
      <c r="P80" s="14">
        <f t="shared" si="30"/>
        <v>18</v>
      </c>
      <c r="Q80" s="14"/>
      <c r="R80" s="14">
        <f t="shared" si="28"/>
        <v>18</v>
      </c>
      <c r="S80" s="10"/>
      <c r="T80" s="10"/>
      <c r="U80" s="10"/>
    </row>
    <row r="81" spans="1:21" x14ac:dyDescent="0.2">
      <c r="A81" s="71"/>
      <c r="B81" s="289"/>
      <c r="C81" s="76" t="s">
        <v>319</v>
      </c>
      <c r="D81" s="34">
        <v>13</v>
      </c>
      <c r="E81" s="14"/>
      <c r="F81" s="14"/>
      <c r="G81" s="14"/>
      <c r="H81" s="30">
        <f t="shared" si="24"/>
        <v>0</v>
      </c>
      <c r="I81" s="14"/>
      <c r="J81" s="14"/>
      <c r="K81" s="30">
        <f t="shared" si="25"/>
        <v>0</v>
      </c>
      <c r="L81" s="14"/>
      <c r="M81" s="14">
        <v>37.119999999999997</v>
      </c>
      <c r="N81" s="14">
        <v>29.1</v>
      </c>
      <c r="O81" s="14">
        <f t="shared" si="29"/>
        <v>66.22</v>
      </c>
      <c r="P81" s="14">
        <f t="shared" si="30"/>
        <v>66.22</v>
      </c>
      <c r="Q81" s="14"/>
      <c r="R81" s="14">
        <f t="shared" si="28"/>
        <v>66.22</v>
      </c>
      <c r="S81" s="10"/>
      <c r="T81" s="10"/>
      <c r="U81" s="10"/>
    </row>
    <row r="82" spans="1:21" x14ac:dyDescent="0.2">
      <c r="A82" s="71"/>
      <c r="B82" s="289"/>
      <c r="C82" s="76" t="s">
        <v>320</v>
      </c>
      <c r="D82" s="34">
        <v>6</v>
      </c>
      <c r="E82" s="14"/>
      <c r="F82" s="14"/>
      <c r="G82" s="14"/>
      <c r="H82" s="30">
        <f t="shared" si="24"/>
        <v>0</v>
      </c>
      <c r="I82" s="14"/>
      <c r="J82" s="14"/>
      <c r="K82" s="30">
        <f t="shared" si="25"/>
        <v>0</v>
      </c>
      <c r="L82" s="14">
        <v>2</v>
      </c>
      <c r="M82" s="14">
        <v>9.6999999999999993</v>
      </c>
      <c r="N82" s="14">
        <v>5.8</v>
      </c>
      <c r="O82" s="14">
        <f t="shared" si="29"/>
        <v>17.5</v>
      </c>
      <c r="P82" s="14">
        <f t="shared" si="30"/>
        <v>17.5</v>
      </c>
      <c r="Q82" s="14"/>
      <c r="R82" s="14">
        <f t="shared" si="28"/>
        <v>17.5</v>
      </c>
      <c r="S82" s="10"/>
      <c r="T82" s="10"/>
      <c r="U82" s="10"/>
    </row>
    <row r="83" spans="1:21" x14ac:dyDescent="0.2">
      <c r="A83" s="71"/>
      <c r="B83" s="289"/>
      <c r="C83" s="76" t="s">
        <v>51</v>
      </c>
      <c r="D83" s="34">
        <v>0</v>
      </c>
      <c r="E83" s="14"/>
      <c r="F83" s="14"/>
      <c r="G83" s="14"/>
      <c r="H83" s="30">
        <f t="shared" si="24"/>
        <v>0</v>
      </c>
      <c r="I83" s="14"/>
      <c r="J83" s="14"/>
      <c r="K83" s="30">
        <f t="shared" si="25"/>
        <v>0</v>
      </c>
      <c r="L83" s="14"/>
      <c r="M83" s="14"/>
      <c r="N83" s="14"/>
      <c r="O83" s="14">
        <f t="shared" si="29"/>
        <v>0</v>
      </c>
      <c r="P83" s="14">
        <f t="shared" si="30"/>
        <v>0</v>
      </c>
      <c r="Q83" s="14"/>
      <c r="R83" s="14">
        <f t="shared" si="28"/>
        <v>0</v>
      </c>
      <c r="S83" s="10"/>
      <c r="T83" s="10"/>
      <c r="U83" s="10"/>
    </row>
    <row r="84" spans="1:21" x14ac:dyDescent="0.2">
      <c r="A84" s="71"/>
      <c r="B84" s="289"/>
      <c r="C84" s="76" t="s">
        <v>52</v>
      </c>
      <c r="D84" s="34">
        <v>15</v>
      </c>
      <c r="E84" s="14"/>
      <c r="F84" s="14"/>
      <c r="G84" s="14"/>
      <c r="H84" s="30">
        <f t="shared" si="24"/>
        <v>0</v>
      </c>
      <c r="I84" s="14"/>
      <c r="J84" s="14"/>
      <c r="K84" s="30">
        <f t="shared" si="25"/>
        <v>0</v>
      </c>
      <c r="L84" s="14">
        <v>16</v>
      </c>
      <c r="M84" s="14">
        <v>92.7</v>
      </c>
      <c r="N84" s="14">
        <v>62.4</v>
      </c>
      <c r="O84" s="14">
        <f t="shared" si="29"/>
        <v>171.1</v>
      </c>
      <c r="P84" s="14">
        <f t="shared" si="30"/>
        <v>171.1</v>
      </c>
      <c r="Q84" s="14"/>
      <c r="R84" s="14">
        <f t="shared" si="28"/>
        <v>171.1</v>
      </c>
      <c r="S84" s="10"/>
      <c r="T84" s="10"/>
      <c r="U84" s="10"/>
    </row>
    <row r="85" spans="1:21" x14ac:dyDescent="0.2">
      <c r="A85" s="71"/>
      <c r="B85" s="289"/>
      <c r="C85" s="76" t="s">
        <v>72</v>
      </c>
      <c r="D85" s="34">
        <v>7</v>
      </c>
      <c r="E85" s="14">
        <v>0.5</v>
      </c>
      <c r="F85" s="14"/>
      <c r="G85" s="14"/>
      <c r="H85" s="30">
        <f t="shared" si="24"/>
        <v>0.5</v>
      </c>
      <c r="I85" s="14"/>
      <c r="J85" s="14"/>
      <c r="K85" s="30">
        <f t="shared" si="25"/>
        <v>0.5</v>
      </c>
      <c r="L85" s="14"/>
      <c r="M85" s="14">
        <v>75.900000000000006</v>
      </c>
      <c r="N85" s="14">
        <v>129.6</v>
      </c>
      <c r="O85" s="14">
        <f t="shared" si="29"/>
        <v>205.5</v>
      </c>
      <c r="P85" s="14">
        <f t="shared" si="30"/>
        <v>206</v>
      </c>
      <c r="Q85" s="14"/>
      <c r="R85" s="14">
        <f t="shared" si="28"/>
        <v>206</v>
      </c>
      <c r="S85" s="10"/>
      <c r="T85" s="10"/>
      <c r="U85" s="10"/>
    </row>
    <row r="86" spans="1:21" x14ac:dyDescent="0.2">
      <c r="A86" s="71"/>
      <c r="B86" s="289"/>
      <c r="C86" s="76" t="s">
        <v>71</v>
      </c>
      <c r="D86" s="34">
        <v>4</v>
      </c>
      <c r="E86" s="14"/>
      <c r="F86" s="14"/>
      <c r="G86" s="14"/>
      <c r="H86" s="30">
        <f t="shared" ref="H86:H102" si="31">SUM(E86:G86)</f>
        <v>0</v>
      </c>
      <c r="I86" s="14"/>
      <c r="J86" s="14"/>
      <c r="K86" s="30">
        <f t="shared" si="25"/>
        <v>0</v>
      </c>
      <c r="L86" s="14">
        <v>5</v>
      </c>
      <c r="M86" s="14">
        <v>342</v>
      </c>
      <c r="N86" s="14">
        <v>74</v>
      </c>
      <c r="O86" s="14">
        <f t="shared" si="29"/>
        <v>421</v>
      </c>
      <c r="P86" s="14">
        <f t="shared" si="30"/>
        <v>421</v>
      </c>
      <c r="Q86" s="14"/>
      <c r="R86" s="14">
        <f t="shared" si="28"/>
        <v>421</v>
      </c>
      <c r="S86" s="10"/>
      <c r="T86" s="10"/>
      <c r="U86" s="10"/>
    </row>
    <row r="87" spans="1:21" x14ac:dyDescent="0.2">
      <c r="A87" s="71"/>
      <c r="B87" s="290"/>
      <c r="C87" s="76" t="s">
        <v>58</v>
      </c>
      <c r="D87" s="34">
        <v>8</v>
      </c>
      <c r="E87" s="14"/>
      <c r="F87" s="14"/>
      <c r="G87" s="14"/>
      <c r="H87" s="30">
        <f t="shared" si="31"/>
        <v>0</v>
      </c>
      <c r="I87" s="14"/>
      <c r="J87" s="14"/>
      <c r="K87" s="30">
        <f t="shared" si="25"/>
        <v>0</v>
      </c>
      <c r="L87" s="14">
        <v>50.4</v>
      </c>
      <c r="M87" s="14">
        <v>406.05</v>
      </c>
      <c r="N87" s="14">
        <v>382.3</v>
      </c>
      <c r="O87" s="14">
        <f t="shared" si="29"/>
        <v>838.75</v>
      </c>
      <c r="P87" s="14">
        <f t="shared" si="30"/>
        <v>838.75</v>
      </c>
      <c r="Q87" s="14">
        <v>2</v>
      </c>
      <c r="R87" s="14">
        <f t="shared" si="28"/>
        <v>840.75</v>
      </c>
      <c r="S87" s="10"/>
      <c r="T87" s="10"/>
      <c r="U87" s="10"/>
    </row>
    <row r="88" spans="1:21" x14ac:dyDescent="0.2">
      <c r="A88" s="71"/>
      <c r="B88" s="135" t="s">
        <v>424</v>
      </c>
      <c r="C88" s="76" t="s">
        <v>80</v>
      </c>
      <c r="D88" s="34">
        <v>34</v>
      </c>
      <c r="E88" s="14"/>
      <c r="F88" s="14"/>
      <c r="G88" s="14"/>
      <c r="H88" s="30">
        <f t="shared" si="31"/>
        <v>0</v>
      </c>
      <c r="I88" s="14">
        <v>0.25</v>
      </c>
      <c r="J88" s="14"/>
      <c r="K88" s="30">
        <f t="shared" si="25"/>
        <v>0.25</v>
      </c>
      <c r="L88" s="14">
        <v>105.35</v>
      </c>
      <c r="M88" s="14">
        <v>55.05</v>
      </c>
      <c r="N88" s="14">
        <v>65.8</v>
      </c>
      <c r="O88" s="14">
        <f t="shared" si="29"/>
        <v>226.2</v>
      </c>
      <c r="P88" s="14">
        <f t="shared" si="30"/>
        <v>226.45</v>
      </c>
      <c r="Q88" s="14"/>
      <c r="R88" s="14">
        <f t="shared" si="28"/>
        <v>226.45</v>
      </c>
      <c r="S88" s="10"/>
      <c r="T88" s="10"/>
      <c r="U88" s="10"/>
    </row>
    <row r="89" spans="1:21" x14ac:dyDescent="0.2">
      <c r="A89" s="71"/>
      <c r="B89" s="135"/>
      <c r="C89" s="76" t="s">
        <v>54</v>
      </c>
      <c r="D89" s="34">
        <v>13</v>
      </c>
      <c r="E89" s="14"/>
      <c r="F89" s="14"/>
      <c r="G89" s="14"/>
      <c r="H89" s="30">
        <f t="shared" si="31"/>
        <v>0</v>
      </c>
      <c r="I89" s="14"/>
      <c r="J89" s="14"/>
      <c r="K89" s="30">
        <f t="shared" si="25"/>
        <v>0</v>
      </c>
      <c r="L89" s="14">
        <v>41</v>
      </c>
      <c r="M89" s="14">
        <v>172.25</v>
      </c>
      <c r="N89" s="14">
        <v>282.25</v>
      </c>
      <c r="O89" s="14">
        <f t="shared" si="29"/>
        <v>495.5</v>
      </c>
      <c r="P89" s="14">
        <f t="shared" si="30"/>
        <v>495.5</v>
      </c>
      <c r="Q89" s="14"/>
      <c r="R89" s="14">
        <f t="shared" si="28"/>
        <v>495.5</v>
      </c>
      <c r="S89" s="10"/>
      <c r="T89" s="10"/>
      <c r="U89" s="10"/>
    </row>
    <row r="90" spans="1:21" x14ac:dyDescent="0.2">
      <c r="A90" s="71"/>
      <c r="B90" s="135"/>
      <c r="C90" s="76" t="s">
        <v>65</v>
      </c>
      <c r="D90" s="34">
        <v>8</v>
      </c>
      <c r="E90" s="14"/>
      <c r="F90" s="14"/>
      <c r="G90" s="14"/>
      <c r="H90" s="30">
        <f t="shared" si="31"/>
        <v>0</v>
      </c>
      <c r="I90" s="14"/>
      <c r="J90" s="14"/>
      <c r="K90" s="30">
        <f t="shared" si="25"/>
        <v>0</v>
      </c>
      <c r="L90" s="14">
        <v>36</v>
      </c>
      <c r="M90" s="14">
        <v>65</v>
      </c>
      <c r="N90" s="14">
        <v>34.5</v>
      </c>
      <c r="O90" s="14">
        <f t="shared" si="29"/>
        <v>135.5</v>
      </c>
      <c r="P90" s="14">
        <f t="shared" si="30"/>
        <v>135.5</v>
      </c>
      <c r="Q90" s="14"/>
      <c r="R90" s="14">
        <f t="shared" si="28"/>
        <v>135.5</v>
      </c>
      <c r="S90" s="10"/>
      <c r="T90" s="10"/>
      <c r="U90" s="10"/>
    </row>
    <row r="91" spans="1:21" x14ac:dyDescent="0.2">
      <c r="A91" s="71"/>
      <c r="B91" s="135"/>
      <c r="C91" s="76" t="s">
        <v>74</v>
      </c>
      <c r="D91" s="34">
        <v>5</v>
      </c>
      <c r="E91" s="14"/>
      <c r="F91" s="14"/>
      <c r="G91" s="14"/>
      <c r="H91" s="30">
        <f t="shared" si="31"/>
        <v>0</v>
      </c>
      <c r="I91" s="14"/>
      <c r="J91" s="14"/>
      <c r="K91" s="30">
        <f t="shared" si="25"/>
        <v>0</v>
      </c>
      <c r="L91" s="14">
        <v>1.6</v>
      </c>
      <c r="M91" s="14">
        <v>87.4</v>
      </c>
      <c r="N91" s="14">
        <v>5.9</v>
      </c>
      <c r="O91" s="14">
        <f t="shared" si="29"/>
        <v>94.9</v>
      </c>
      <c r="P91" s="14">
        <f t="shared" si="30"/>
        <v>94.9</v>
      </c>
      <c r="Q91" s="14"/>
      <c r="R91" s="14">
        <f t="shared" si="28"/>
        <v>94.9</v>
      </c>
      <c r="S91" s="10"/>
      <c r="T91" s="10"/>
      <c r="U91" s="10"/>
    </row>
    <row r="92" spans="1:21" x14ac:dyDescent="0.2">
      <c r="A92" s="71"/>
      <c r="B92" s="135"/>
      <c r="C92" s="76" t="s">
        <v>53</v>
      </c>
      <c r="D92" s="34">
        <v>7</v>
      </c>
      <c r="E92" s="14"/>
      <c r="F92" s="14"/>
      <c r="G92" s="14"/>
      <c r="H92" s="30">
        <f t="shared" si="31"/>
        <v>0</v>
      </c>
      <c r="I92" s="14"/>
      <c r="J92" s="14"/>
      <c r="K92" s="30">
        <f t="shared" si="25"/>
        <v>0</v>
      </c>
      <c r="L92" s="14">
        <v>5</v>
      </c>
      <c r="M92" s="14">
        <v>70.150000000000006</v>
      </c>
      <c r="N92" s="14">
        <v>157.94999999999999</v>
      </c>
      <c r="O92" s="14">
        <f t="shared" si="29"/>
        <v>233.1</v>
      </c>
      <c r="P92" s="14">
        <f t="shared" si="30"/>
        <v>233.1</v>
      </c>
      <c r="Q92" s="14"/>
      <c r="R92" s="14">
        <f t="shared" si="28"/>
        <v>233.1</v>
      </c>
      <c r="S92" s="10"/>
      <c r="T92" s="10"/>
      <c r="U92" s="10"/>
    </row>
    <row r="93" spans="1:21" x14ac:dyDescent="0.2">
      <c r="A93" s="71"/>
      <c r="B93" s="135"/>
      <c r="C93" s="76" t="s">
        <v>81</v>
      </c>
      <c r="D93" s="34">
        <v>11</v>
      </c>
      <c r="E93" s="14"/>
      <c r="F93" s="14"/>
      <c r="G93" s="14"/>
      <c r="H93" s="30">
        <f t="shared" si="31"/>
        <v>0</v>
      </c>
      <c r="I93" s="14"/>
      <c r="J93" s="14"/>
      <c r="K93" s="30">
        <f t="shared" si="25"/>
        <v>0</v>
      </c>
      <c r="L93" s="14"/>
      <c r="M93" s="14">
        <v>5.4</v>
      </c>
      <c r="N93" s="14">
        <v>8.6999999999999993</v>
      </c>
      <c r="O93" s="14">
        <f t="shared" si="29"/>
        <v>14.1</v>
      </c>
      <c r="P93" s="14">
        <f t="shared" si="30"/>
        <v>14.1</v>
      </c>
      <c r="Q93" s="14"/>
      <c r="R93" s="14">
        <f t="shared" si="28"/>
        <v>14.1</v>
      </c>
      <c r="S93" s="10"/>
      <c r="T93" s="10"/>
      <c r="U93" s="10"/>
    </row>
    <row r="94" spans="1:21" x14ac:dyDescent="0.2">
      <c r="A94" s="71"/>
      <c r="B94" s="135"/>
      <c r="C94" s="76" t="s">
        <v>68</v>
      </c>
      <c r="D94" s="34">
        <v>2</v>
      </c>
      <c r="E94" s="14"/>
      <c r="F94" s="14"/>
      <c r="G94" s="14"/>
      <c r="H94" s="30">
        <f t="shared" si="31"/>
        <v>0</v>
      </c>
      <c r="I94" s="14"/>
      <c r="J94" s="14"/>
      <c r="K94" s="30">
        <f t="shared" si="25"/>
        <v>0</v>
      </c>
      <c r="L94" s="14"/>
      <c r="M94" s="14">
        <v>12</v>
      </c>
      <c r="N94" s="14">
        <v>18</v>
      </c>
      <c r="O94" s="14">
        <f t="shared" si="29"/>
        <v>30</v>
      </c>
      <c r="P94" s="14">
        <f t="shared" si="30"/>
        <v>30</v>
      </c>
      <c r="Q94" s="14"/>
      <c r="R94" s="14">
        <f t="shared" si="28"/>
        <v>30</v>
      </c>
      <c r="S94" s="10"/>
      <c r="T94" s="10"/>
      <c r="U94" s="10"/>
    </row>
    <row r="95" spans="1:21" x14ac:dyDescent="0.2">
      <c r="A95" s="71"/>
      <c r="B95" s="135"/>
      <c r="C95" s="76" t="s">
        <v>60</v>
      </c>
      <c r="D95" s="34">
        <v>12</v>
      </c>
      <c r="E95" s="14"/>
      <c r="F95" s="14"/>
      <c r="G95" s="14"/>
      <c r="H95" s="30">
        <f t="shared" si="31"/>
        <v>0</v>
      </c>
      <c r="I95" s="14"/>
      <c r="J95" s="14"/>
      <c r="K95" s="30">
        <f t="shared" si="25"/>
        <v>0</v>
      </c>
      <c r="L95" s="14">
        <v>6.52</v>
      </c>
      <c r="M95" s="14">
        <v>142.55000000000001</v>
      </c>
      <c r="N95" s="14">
        <v>84.1</v>
      </c>
      <c r="O95" s="14">
        <f t="shared" si="29"/>
        <v>233.17000000000002</v>
      </c>
      <c r="P95" s="14">
        <f t="shared" si="30"/>
        <v>233.17000000000002</v>
      </c>
      <c r="Q95" s="14"/>
      <c r="R95" s="14">
        <f t="shared" si="28"/>
        <v>233.17000000000002</v>
      </c>
      <c r="S95" s="10"/>
      <c r="T95" s="10"/>
      <c r="U95" s="10"/>
    </row>
    <row r="96" spans="1:21" x14ac:dyDescent="0.2">
      <c r="A96" s="71"/>
      <c r="B96" s="135"/>
      <c r="C96" s="76" t="s">
        <v>75</v>
      </c>
      <c r="D96" s="34">
        <v>4</v>
      </c>
      <c r="E96" s="14"/>
      <c r="F96" s="14"/>
      <c r="G96" s="14"/>
      <c r="H96" s="30">
        <f t="shared" si="31"/>
        <v>0</v>
      </c>
      <c r="I96" s="14"/>
      <c r="J96" s="14"/>
      <c r="K96" s="30">
        <f t="shared" si="25"/>
        <v>0</v>
      </c>
      <c r="L96" s="14">
        <v>20</v>
      </c>
      <c r="M96" s="14">
        <v>62.7</v>
      </c>
      <c r="N96" s="14">
        <v>64.3</v>
      </c>
      <c r="O96" s="14">
        <f t="shared" si="29"/>
        <v>147</v>
      </c>
      <c r="P96" s="14">
        <f t="shared" si="30"/>
        <v>147</v>
      </c>
      <c r="Q96" s="14"/>
      <c r="R96" s="14">
        <f t="shared" si="28"/>
        <v>147</v>
      </c>
      <c r="S96" s="10"/>
      <c r="T96" s="10"/>
      <c r="U96" s="10"/>
    </row>
    <row r="97" spans="1:21" x14ac:dyDescent="0.2">
      <c r="A97" s="71"/>
      <c r="B97" s="136"/>
      <c r="C97" s="76" t="s">
        <v>70</v>
      </c>
      <c r="D97" s="34">
        <v>2</v>
      </c>
      <c r="E97" s="14"/>
      <c r="F97" s="14"/>
      <c r="G97" s="14"/>
      <c r="H97" s="30">
        <f t="shared" si="31"/>
        <v>0</v>
      </c>
      <c r="I97" s="14"/>
      <c r="J97" s="14"/>
      <c r="K97" s="30">
        <f t="shared" si="25"/>
        <v>0</v>
      </c>
      <c r="L97" s="14"/>
      <c r="M97" s="14">
        <v>18</v>
      </c>
      <c r="N97" s="14">
        <v>42</v>
      </c>
      <c r="O97" s="14">
        <f t="shared" si="29"/>
        <v>60</v>
      </c>
      <c r="P97" s="14">
        <f t="shared" si="30"/>
        <v>60</v>
      </c>
      <c r="Q97" s="14">
        <v>30</v>
      </c>
      <c r="R97" s="14">
        <f t="shared" si="28"/>
        <v>90</v>
      </c>
      <c r="S97" s="10"/>
      <c r="T97" s="10"/>
      <c r="U97" s="10"/>
    </row>
    <row r="98" spans="1:21" x14ac:dyDescent="0.2">
      <c r="A98" s="71"/>
      <c r="B98" s="135" t="s">
        <v>425</v>
      </c>
      <c r="C98" s="76" t="s">
        <v>73</v>
      </c>
      <c r="D98" s="34">
        <v>14</v>
      </c>
      <c r="E98" s="14">
        <v>2.6</v>
      </c>
      <c r="F98" s="14">
        <v>1.9</v>
      </c>
      <c r="G98" s="14">
        <v>0.1</v>
      </c>
      <c r="H98" s="30">
        <f t="shared" si="31"/>
        <v>4.5999999999999996</v>
      </c>
      <c r="I98" s="14">
        <v>6.75</v>
      </c>
      <c r="J98" s="14"/>
      <c r="K98" s="30">
        <f t="shared" si="25"/>
        <v>11.35</v>
      </c>
      <c r="L98" s="14"/>
      <c r="M98" s="14">
        <v>5.65</v>
      </c>
      <c r="N98" s="14">
        <v>9.25</v>
      </c>
      <c r="O98" s="14">
        <f t="shared" si="29"/>
        <v>14.9</v>
      </c>
      <c r="P98" s="14">
        <f t="shared" si="30"/>
        <v>26.25</v>
      </c>
      <c r="Q98" s="14">
        <v>0.9</v>
      </c>
      <c r="R98" s="14">
        <f t="shared" si="28"/>
        <v>27.15</v>
      </c>
      <c r="S98" s="10"/>
      <c r="T98" s="10"/>
      <c r="U98" s="10"/>
    </row>
    <row r="99" spans="1:21" x14ac:dyDescent="0.2">
      <c r="A99" s="71"/>
      <c r="B99" s="135"/>
      <c r="C99" s="76" t="s">
        <v>69</v>
      </c>
      <c r="D99" s="34">
        <v>0</v>
      </c>
      <c r="E99" s="14"/>
      <c r="F99" s="14"/>
      <c r="G99" s="14"/>
      <c r="H99" s="30">
        <f t="shared" si="31"/>
        <v>0</v>
      </c>
      <c r="I99" s="14"/>
      <c r="J99" s="14"/>
      <c r="K99" s="30">
        <f t="shared" si="25"/>
        <v>0</v>
      </c>
      <c r="L99" s="14"/>
      <c r="M99" s="14"/>
      <c r="N99" s="14"/>
      <c r="O99" s="14">
        <f t="shared" si="29"/>
        <v>0</v>
      </c>
      <c r="P99" s="14">
        <f t="shared" si="30"/>
        <v>0</v>
      </c>
      <c r="Q99" s="14"/>
      <c r="R99" s="14">
        <f t="shared" si="28"/>
        <v>0</v>
      </c>
      <c r="S99" s="10"/>
      <c r="T99" s="10"/>
      <c r="U99" s="10"/>
    </row>
    <row r="100" spans="1:21" x14ac:dyDescent="0.2">
      <c r="A100" s="71"/>
      <c r="B100" s="135"/>
      <c r="C100" s="76" t="s">
        <v>321</v>
      </c>
      <c r="D100" s="34">
        <v>1</v>
      </c>
      <c r="E100" s="14"/>
      <c r="F100" s="14"/>
      <c r="G100" s="14"/>
      <c r="H100" s="30">
        <f t="shared" si="31"/>
        <v>0</v>
      </c>
      <c r="I100" s="14">
        <v>0.5</v>
      </c>
      <c r="J100" s="14"/>
      <c r="K100" s="30">
        <f t="shared" si="25"/>
        <v>0.5</v>
      </c>
      <c r="L100" s="14"/>
      <c r="M100" s="14">
        <v>4</v>
      </c>
      <c r="N100" s="14">
        <v>2.5</v>
      </c>
      <c r="O100" s="14">
        <f t="shared" si="29"/>
        <v>6.5</v>
      </c>
      <c r="P100" s="14">
        <f t="shared" si="30"/>
        <v>7</v>
      </c>
      <c r="Q100" s="14"/>
      <c r="R100" s="14">
        <f t="shared" si="28"/>
        <v>7</v>
      </c>
      <c r="S100" s="10"/>
      <c r="T100" s="10"/>
      <c r="U100" s="10"/>
    </row>
    <row r="101" spans="1:21" x14ac:dyDescent="0.2">
      <c r="A101" s="71"/>
      <c r="B101" s="135"/>
      <c r="C101" s="76" t="s">
        <v>59</v>
      </c>
      <c r="D101" s="34">
        <v>6</v>
      </c>
      <c r="E101" s="14"/>
      <c r="F101" s="14"/>
      <c r="G101" s="14"/>
      <c r="H101" s="30">
        <f t="shared" si="31"/>
        <v>0</v>
      </c>
      <c r="I101" s="14"/>
      <c r="J101" s="14"/>
      <c r="K101" s="30">
        <f t="shared" si="25"/>
        <v>0</v>
      </c>
      <c r="L101" s="14">
        <v>6</v>
      </c>
      <c r="M101" s="14">
        <v>30.5</v>
      </c>
      <c r="N101" s="14">
        <v>34.299999999999997</v>
      </c>
      <c r="O101" s="14">
        <f t="shared" si="29"/>
        <v>70.8</v>
      </c>
      <c r="P101" s="14">
        <f t="shared" si="30"/>
        <v>70.8</v>
      </c>
      <c r="Q101" s="14">
        <f>1.5+3</f>
        <v>4.5</v>
      </c>
      <c r="R101" s="14">
        <f t="shared" si="28"/>
        <v>75.3</v>
      </c>
      <c r="S101" s="10"/>
      <c r="T101" s="10"/>
      <c r="U101" s="10"/>
    </row>
    <row r="102" spans="1:21" x14ac:dyDescent="0.2">
      <c r="A102" s="71"/>
      <c r="B102" s="135"/>
      <c r="C102" s="76" t="s">
        <v>57</v>
      </c>
      <c r="D102" s="34">
        <v>0</v>
      </c>
      <c r="E102" s="14"/>
      <c r="F102" s="14"/>
      <c r="G102" s="14"/>
      <c r="H102" s="30">
        <f t="shared" si="31"/>
        <v>0</v>
      </c>
      <c r="I102" s="14"/>
      <c r="J102" s="14"/>
      <c r="K102" s="30">
        <f t="shared" si="25"/>
        <v>0</v>
      </c>
      <c r="L102" s="14"/>
      <c r="M102" s="14"/>
      <c r="N102" s="14"/>
      <c r="O102" s="14">
        <f t="shared" si="29"/>
        <v>0</v>
      </c>
      <c r="P102" s="14">
        <f t="shared" si="30"/>
        <v>0</v>
      </c>
      <c r="Q102" s="14"/>
      <c r="R102" s="14">
        <f t="shared" si="28"/>
        <v>0</v>
      </c>
      <c r="S102" s="10"/>
      <c r="T102" s="10"/>
      <c r="U102" s="10"/>
    </row>
    <row r="103" spans="1:21" x14ac:dyDescent="0.2">
      <c r="A103" s="72"/>
      <c r="B103" s="137"/>
      <c r="C103" s="81" t="s">
        <v>66</v>
      </c>
      <c r="D103" s="67">
        <v>0</v>
      </c>
      <c r="E103" s="68"/>
      <c r="F103" s="68"/>
      <c r="G103" s="68"/>
      <c r="H103" s="69">
        <f>SUM(E103:G103)</f>
        <v>0</v>
      </c>
      <c r="I103" s="68"/>
      <c r="J103" s="68"/>
      <c r="K103" s="69">
        <f>+SUM(H103:J103)</f>
        <v>0</v>
      </c>
      <c r="L103" s="68"/>
      <c r="M103" s="68"/>
      <c r="N103" s="68"/>
      <c r="O103" s="68">
        <f>+SUM(L103:N103)</f>
        <v>0</v>
      </c>
      <c r="P103" s="68">
        <f>+SUM(K103+O103)</f>
        <v>0</v>
      </c>
      <c r="Q103" s="68"/>
      <c r="R103" s="68">
        <f>+SUM(P103:Q103)</f>
        <v>0</v>
      </c>
      <c r="S103" s="10"/>
      <c r="T103" s="10"/>
      <c r="U103" s="10"/>
    </row>
    <row r="104" spans="1:21" ht="15" x14ac:dyDescent="0.25">
      <c r="A104" s="230" t="s">
        <v>516</v>
      </c>
      <c r="B104" s="231"/>
      <c r="C104" s="232" t="s">
        <v>0</v>
      </c>
      <c r="D104" s="53">
        <f>+SUM(D71:D103)</f>
        <v>239</v>
      </c>
      <c r="E104" s="54">
        <f>SUM(E71:E103)</f>
        <v>3.1</v>
      </c>
      <c r="F104" s="54">
        <f>SUM(F71:F103)</f>
        <v>1.9</v>
      </c>
      <c r="G104" s="54">
        <f>SUM(G71:G103)</f>
        <v>0.1</v>
      </c>
      <c r="H104" s="54">
        <f>SUM(H71:H103)</f>
        <v>5.0999999999999996</v>
      </c>
      <c r="I104" s="54">
        <f t="shared" ref="I104:R104" si="32">+SUM(I71:I103)</f>
        <v>9.8000000000000007</v>
      </c>
      <c r="J104" s="54">
        <f t="shared" si="32"/>
        <v>0</v>
      </c>
      <c r="K104" s="54">
        <f t="shared" si="32"/>
        <v>14.899999999999999</v>
      </c>
      <c r="L104" s="54">
        <f t="shared" si="32"/>
        <v>1584.12</v>
      </c>
      <c r="M104" s="54">
        <f t="shared" si="32"/>
        <v>3778.67</v>
      </c>
      <c r="N104" s="54">
        <f t="shared" si="32"/>
        <v>2648.7</v>
      </c>
      <c r="O104" s="54">
        <f t="shared" si="32"/>
        <v>8011.4900000000007</v>
      </c>
      <c r="P104" s="54">
        <f t="shared" si="32"/>
        <v>8026.3900000000012</v>
      </c>
      <c r="Q104" s="54">
        <f t="shared" si="32"/>
        <v>37.5</v>
      </c>
      <c r="R104" s="55">
        <f t="shared" si="32"/>
        <v>8063.89</v>
      </c>
      <c r="S104" s="10"/>
      <c r="T104" s="10"/>
      <c r="U104" s="10"/>
    </row>
    <row r="105" spans="1:21" x14ac:dyDescent="0.2">
      <c r="A105" s="93" t="s">
        <v>6</v>
      </c>
      <c r="B105" s="120" t="s">
        <v>86</v>
      </c>
      <c r="C105" s="73" t="s">
        <v>86</v>
      </c>
      <c r="D105" s="61">
        <v>15</v>
      </c>
      <c r="E105" s="39"/>
      <c r="F105" s="39"/>
      <c r="G105" s="39"/>
      <c r="H105" s="48">
        <f t="shared" ref="H105:H112" si="33">SUM(E105:G105)</f>
        <v>0</v>
      </c>
      <c r="I105" s="39">
        <v>6.4</v>
      </c>
      <c r="J105" s="39">
        <v>27</v>
      </c>
      <c r="K105" s="48">
        <f t="shared" ref="K105:K134" si="34">+SUM(H105:J105)</f>
        <v>33.4</v>
      </c>
      <c r="L105" s="39"/>
      <c r="M105" s="39">
        <v>1.72</v>
      </c>
      <c r="N105" s="39">
        <v>5.91</v>
      </c>
      <c r="O105" s="39">
        <f t="shared" ref="O105:O134" si="35">+SUM(L105:N105)</f>
        <v>7.63</v>
      </c>
      <c r="P105" s="39">
        <f t="shared" ref="P105:P134" si="36">+SUM(K105+O105)</f>
        <v>41.03</v>
      </c>
      <c r="Q105" s="39">
        <v>5</v>
      </c>
      <c r="R105" s="39">
        <f t="shared" ref="R105:R134" si="37">+SUM(P105:Q105)</f>
        <v>46.03</v>
      </c>
      <c r="S105" s="10"/>
      <c r="T105" s="10"/>
      <c r="U105" s="10"/>
    </row>
    <row r="106" spans="1:21" x14ac:dyDescent="0.2">
      <c r="A106" s="93"/>
      <c r="B106" s="121"/>
      <c r="C106" s="76" t="s">
        <v>272</v>
      </c>
      <c r="D106" s="34">
        <v>3</v>
      </c>
      <c r="E106" s="14"/>
      <c r="F106" s="14"/>
      <c r="G106" s="14"/>
      <c r="H106" s="30">
        <f t="shared" si="33"/>
        <v>0</v>
      </c>
      <c r="I106" s="14"/>
      <c r="J106" s="14"/>
      <c r="K106" s="30">
        <f t="shared" si="34"/>
        <v>0</v>
      </c>
      <c r="L106" s="14">
        <v>30</v>
      </c>
      <c r="M106" s="14">
        <v>5.5</v>
      </c>
      <c r="N106" s="14">
        <v>4</v>
      </c>
      <c r="O106" s="14">
        <f t="shared" si="35"/>
        <v>39.5</v>
      </c>
      <c r="P106" s="14">
        <f t="shared" si="36"/>
        <v>39.5</v>
      </c>
      <c r="Q106" s="14"/>
      <c r="R106" s="14">
        <f t="shared" si="37"/>
        <v>39.5</v>
      </c>
      <c r="S106" s="10"/>
      <c r="T106" s="10"/>
      <c r="U106" s="10"/>
    </row>
    <row r="107" spans="1:21" x14ac:dyDescent="0.2">
      <c r="A107" s="93"/>
      <c r="B107" s="121"/>
      <c r="C107" s="76" t="s">
        <v>101</v>
      </c>
      <c r="D107" s="34">
        <v>9</v>
      </c>
      <c r="E107" s="14"/>
      <c r="F107" s="14"/>
      <c r="G107" s="14"/>
      <c r="H107" s="30">
        <f t="shared" si="33"/>
        <v>0</v>
      </c>
      <c r="I107" s="14"/>
      <c r="J107" s="14"/>
      <c r="K107" s="30">
        <f t="shared" si="34"/>
        <v>0</v>
      </c>
      <c r="L107" s="14">
        <v>131.19999999999999</v>
      </c>
      <c r="M107" s="14">
        <v>233.1</v>
      </c>
      <c r="N107" s="14">
        <v>81.900000000000006</v>
      </c>
      <c r="O107" s="14">
        <f t="shared" si="35"/>
        <v>446.19999999999993</v>
      </c>
      <c r="P107" s="14">
        <f t="shared" si="36"/>
        <v>446.19999999999993</v>
      </c>
      <c r="Q107" s="14">
        <v>3</v>
      </c>
      <c r="R107" s="14">
        <f t="shared" si="37"/>
        <v>449.19999999999993</v>
      </c>
      <c r="S107" s="10"/>
      <c r="T107" s="10"/>
      <c r="U107" s="10"/>
    </row>
    <row r="108" spans="1:21" x14ac:dyDescent="0.2">
      <c r="A108" s="93"/>
      <c r="B108" s="121"/>
      <c r="C108" s="76" t="s">
        <v>106</v>
      </c>
      <c r="D108" s="34">
        <v>5</v>
      </c>
      <c r="E108" s="14"/>
      <c r="F108" s="14"/>
      <c r="G108" s="14"/>
      <c r="H108" s="30">
        <f t="shared" si="33"/>
        <v>0</v>
      </c>
      <c r="I108" s="14"/>
      <c r="J108" s="14"/>
      <c r="K108" s="30">
        <f t="shared" si="34"/>
        <v>0</v>
      </c>
      <c r="L108" s="14">
        <v>141.12</v>
      </c>
      <c r="M108" s="14">
        <v>90</v>
      </c>
      <c r="N108" s="14">
        <v>40.549999999999997</v>
      </c>
      <c r="O108" s="14">
        <f t="shared" si="35"/>
        <v>271.67</v>
      </c>
      <c r="P108" s="14">
        <f t="shared" si="36"/>
        <v>271.67</v>
      </c>
      <c r="Q108" s="14">
        <v>4</v>
      </c>
      <c r="R108" s="14">
        <f t="shared" si="37"/>
        <v>275.67</v>
      </c>
      <c r="S108" s="10"/>
      <c r="T108" s="10"/>
      <c r="U108" s="10"/>
    </row>
    <row r="109" spans="1:21" x14ac:dyDescent="0.2">
      <c r="A109" s="93"/>
      <c r="B109" s="121"/>
      <c r="C109" s="76" t="s">
        <v>107</v>
      </c>
      <c r="D109" s="34">
        <v>2</v>
      </c>
      <c r="E109" s="14"/>
      <c r="F109" s="14"/>
      <c r="G109" s="14">
        <v>3.25</v>
      </c>
      <c r="H109" s="30">
        <f t="shared" si="33"/>
        <v>3.25</v>
      </c>
      <c r="I109" s="14"/>
      <c r="J109" s="14"/>
      <c r="K109" s="30">
        <f t="shared" si="34"/>
        <v>3.25</v>
      </c>
      <c r="L109" s="14"/>
      <c r="M109" s="14">
        <v>6</v>
      </c>
      <c r="N109" s="14">
        <v>5</v>
      </c>
      <c r="O109" s="14">
        <f t="shared" si="35"/>
        <v>11</v>
      </c>
      <c r="P109" s="14">
        <f t="shared" si="36"/>
        <v>14.25</v>
      </c>
      <c r="Q109" s="14">
        <v>6.3</v>
      </c>
      <c r="R109" s="14">
        <f t="shared" si="37"/>
        <v>20.55</v>
      </c>
      <c r="S109" s="10"/>
      <c r="T109" s="10"/>
      <c r="U109" s="10"/>
    </row>
    <row r="110" spans="1:21" x14ac:dyDescent="0.2">
      <c r="A110" s="93"/>
      <c r="B110" s="121"/>
      <c r="C110" s="76" t="s">
        <v>90</v>
      </c>
      <c r="D110" s="34">
        <v>4</v>
      </c>
      <c r="E110" s="14">
        <v>13</v>
      </c>
      <c r="F110" s="14"/>
      <c r="G110" s="14">
        <v>39</v>
      </c>
      <c r="H110" s="30">
        <f t="shared" si="33"/>
        <v>52</v>
      </c>
      <c r="I110" s="14">
        <v>1</v>
      </c>
      <c r="J110" s="14"/>
      <c r="K110" s="30">
        <f t="shared" si="34"/>
        <v>53</v>
      </c>
      <c r="L110" s="14"/>
      <c r="M110" s="14">
        <v>0.5</v>
      </c>
      <c r="N110" s="14">
        <v>0.5</v>
      </c>
      <c r="O110" s="14">
        <f t="shared" si="35"/>
        <v>1</v>
      </c>
      <c r="P110" s="14">
        <f t="shared" si="36"/>
        <v>54</v>
      </c>
      <c r="Q110" s="14">
        <v>214</v>
      </c>
      <c r="R110" s="14">
        <f t="shared" si="37"/>
        <v>268</v>
      </c>
      <c r="S110" s="10"/>
      <c r="T110" s="10"/>
      <c r="U110" s="10"/>
    </row>
    <row r="111" spans="1:21" x14ac:dyDescent="0.2">
      <c r="A111" s="93"/>
      <c r="B111" s="121"/>
      <c r="C111" s="76" t="s">
        <v>89</v>
      </c>
      <c r="D111" s="34">
        <v>2</v>
      </c>
      <c r="E111" s="14">
        <v>0.2</v>
      </c>
      <c r="F111" s="14"/>
      <c r="G111" s="14"/>
      <c r="H111" s="30">
        <f t="shared" si="33"/>
        <v>0.2</v>
      </c>
      <c r="I111" s="14"/>
      <c r="J111" s="14"/>
      <c r="K111" s="30">
        <f t="shared" si="34"/>
        <v>0.2</v>
      </c>
      <c r="L111" s="14"/>
      <c r="M111" s="14"/>
      <c r="N111" s="14">
        <v>0.4</v>
      </c>
      <c r="O111" s="14">
        <f t="shared" si="35"/>
        <v>0.4</v>
      </c>
      <c r="P111" s="14">
        <f t="shared" si="36"/>
        <v>0.60000000000000009</v>
      </c>
      <c r="Q111" s="14">
        <v>0.1</v>
      </c>
      <c r="R111" s="14">
        <f t="shared" si="37"/>
        <v>0.70000000000000007</v>
      </c>
      <c r="S111" s="10"/>
      <c r="T111" s="10"/>
      <c r="U111" s="10"/>
    </row>
    <row r="112" spans="1:21" x14ac:dyDescent="0.2">
      <c r="A112" s="93"/>
      <c r="B112" s="121"/>
      <c r="C112" s="76" t="s">
        <v>94</v>
      </c>
      <c r="D112" s="34">
        <v>4</v>
      </c>
      <c r="E112" s="14"/>
      <c r="F112" s="14"/>
      <c r="G112" s="14"/>
      <c r="H112" s="30">
        <f t="shared" si="33"/>
        <v>0</v>
      </c>
      <c r="I112" s="14"/>
      <c r="J112" s="14"/>
      <c r="K112" s="30">
        <f t="shared" si="34"/>
        <v>0</v>
      </c>
      <c r="L112" s="14"/>
      <c r="M112" s="14">
        <v>1.4</v>
      </c>
      <c r="N112" s="14">
        <v>1.2</v>
      </c>
      <c r="O112" s="14">
        <f t="shared" si="35"/>
        <v>2.5999999999999996</v>
      </c>
      <c r="P112" s="14">
        <f t="shared" si="36"/>
        <v>2.5999999999999996</v>
      </c>
      <c r="Q112" s="14"/>
      <c r="R112" s="14">
        <f t="shared" si="37"/>
        <v>2.5999999999999996</v>
      </c>
      <c r="S112" s="10"/>
      <c r="T112" s="10"/>
      <c r="U112" s="10"/>
    </row>
    <row r="113" spans="1:21" x14ac:dyDescent="0.2">
      <c r="A113" s="93"/>
      <c r="B113" s="124"/>
      <c r="C113" s="76" t="s">
        <v>102</v>
      </c>
      <c r="D113" s="34">
        <v>4</v>
      </c>
      <c r="E113" s="14"/>
      <c r="F113" s="14">
        <v>60</v>
      </c>
      <c r="G113" s="14"/>
      <c r="H113" s="30">
        <f t="shared" ref="H113:H184" si="38">SUM(E113:G113)</f>
        <v>60</v>
      </c>
      <c r="I113" s="14"/>
      <c r="J113" s="14"/>
      <c r="K113" s="30">
        <f t="shared" si="34"/>
        <v>60</v>
      </c>
      <c r="L113" s="14">
        <v>3.5</v>
      </c>
      <c r="M113" s="14">
        <v>114</v>
      </c>
      <c r="N113" s="14">
        <v>156.30000000000001</v>
      </c>
      <c r="O113" s="14">
        <f t="shared" si="35"/>
        <v>273.8</v>
      </c>
      <c r="P113" s="14">
        <f t="shared" si="36"/>
        <v>333.8</v>
      </c>
      <c r="Q113" s="14"/>
      <c r="R113" s="14">
        <f t="shared" si="37"/>
        <v>333.8</v>
      </c>
      <c r="S113" s="10"/>
      <c r="T113" s="10"/>
      <c r="U113" s="10"/>
    </row>
    <row r="114" spans="1:21" x14ac:dyDescent="0.2">
      <c r="A114" s="93"/>
      <c r="B114" s="132" t="s">
        <v>105</v>
      </c>
      <c r="C114" s="76" t="s">
        <v>105</v>
      </c>
      <c r="D114" s="34">
        <v>24</v>
      </c>
      <c r="E114" s="14"/>
      <c r="F114" s="14"/>
      <c r="G114" s="14"/>
      <c r="H114" s="30">
        <f t="shared" si="38"/>
        <v>0</v>
      </c>
      <c r="I114" s="14">
        <v>0.5</v>
      </c>
      <c r="J114" s="14"/>
      <c r="K114" s="30">
        <f t="shared" si="34"/>
        <v>0.5</v>
      </c>
      <c r="L114" s="14"/>
      <c r="M114" s="14">
        <v>8.6</v>
      </c>
      <c r="N114" s="14">
        <v>10.73</v>
      </c>
      <c r="O114" s="14">
        <f t="shared" si="35"/>
        <v>19.329999999999998</v>
      </c>
      <c r="P114" s="14">
        <f t="shared" si="36"/>
        <v>19.829999999999998</v>
      </c>
      <c r="Q114" s="14">
        <v>0.15</v>
      </c>
      <c r="R114" s="14">
        <f t="shared" si="37"/>
        <v>19.979999999999997</v>
      </c>
      <c r="S114" s="10"/>
      <c r="T114" s="10"/>
      <c r="U114" s="10"/>
    </row>
    <row r="115" spans="1:21" x14ac:dyDescent="0.2">
      <c r="A115" s="93"/>
      <c r="B115" s="121"/>
      <c r="C115" s="76" t="s">
        <v>103</v>
      </c>
      <c r="D115" s="34">
        <v>7</v>
      </c>
      <c r="E115" s="14">
        <v>1.5</v>
      </c>
      <c r="F115" s="14">
        <v>0.25</v>
      </c>
      <c r="G115" s="14"/>
      <c r="H115" s="30">
        <f t="shared" si="38"/>
        <v>1.75</v>
      </c>
      <c r="I115" s="14"/>
      <c r="J115" s="14"/>
      <c r="K115" s="30">
        <f t="shared" si="34"/>
        <v>1.75</v>
      </c>
      <c r="L115" s="14">
        <v>6.5</v>
      </c>
      <c r="M115" s="14">
        <v>104.15</v>
      </c>
      <c r="N115" s="14">
        <v>8</v>
      </c>
      <c r="O115" s="14">
        <f t="shared" si="35"/>
        <v>118.65</v>
      </c>
      <c r="P115" s="14">
        <f t="shared" si="36"/>
        <v>120.4</v>
      </c>
      <c r="Q115" s="14">
        <v>55.56</v>
      </c>
      <c r="R115" s="14">
        <f t="shared" si="37"/>
        <v>175.96</v>
      </c>
      <c r="S115" s="10"/>
      <c r="T115" s="10"/>
      <c r="U115" s="10"/>
    </row>
    <row r="116" spans="1:21" x14ac:dyDescent="0.2">
      <c r="A116" s="93"/>
      <c r="B116" s="121"/>
      <c r="C116" s="76" t="s">
        <v>96</v>
      </c>
      <c r="D116" s="34">
        <v>10</v>
      </c>
      <c r="E116" s="14"/>
      <c r="F116" s="14"/>
      <c r="G116" s="14"/>
      <c r="H116" s="30">
        <f t="shared" si="38"/>
        <v>0</v>
      </c>
      <c r="I116" s="14"/>
      <c r="J116" s="14"/>
      <c r="K116" s="30">
        <f t="shared" si="34"/>
        <v>0</v>
      </c>
      <c r="L116" s="14">
        <v>15.1</v>
      </c>
      <c r="M116" s="14">
        <v>15.6</v>
      </c>
      <c r="N116" s="14">
        <v>66.599999999999994</v>
      </c>
      <c r="O116" s="14">
        <f t="shared" si="35"/>
        <v>97.3</v>
      </c>
      <c r="P116" s="14">
        <f t="shared" si="36"/>
        <v>97.3</v>
      </c>
      <c r="Q116" s="14">
        <f>5+45.5</f>
        <v>50.5</v>
      </c>
      <c r="R116" s="14">
        <f t="shared" si="37"/>
        <v>147.80000000000001</v>
      </c>
      <c r="S116" s="10"/>
      <c r="T116" s="10"/>
      <c r="U116" s="10"/>
    </row>
    <row r="117" spans="1:21" x14ac:dyDescent="0.2">
      <c r="A117" s="93"/>
      <c r="B117" s="121"/>
      <c r="C117" s="76" t="s">
        <v>100</v>
      </c>
      <c r="D117" s="34">
        <v>12</v>
      </c>
      <c r="E117" s="14"/>
      <c r="F117" s="14"/>
      <c r="G117" s="14">
        <v>0.3</v>
      </c>
      <c r="H117" s="30">
        <f t="shared" si="38"/>
        <v>0.3</v>
      </c>
      <c r="I117" s="14">
        <v>0.05</v>
      </c>
      <c r="J117" s="14"/>
      <c r="K117" s="30">
        <f t="shared" si="34"/>
        <v>0.35</v>
      </c>
      <c r="L117" s="14">
        <v>10</v>
      </c>
      <c r="M117" s="14">
        <v>22.5</v>
      </c>
      <c r="N117" s="14">
        <v>23.6</v>
      </c>
      <c r="O117" s="14">
        <f t="shared" si="35"/>
        <v>56.1</v>
      </c>
      <c r="P117" s="14">
        <f t="shared" si="36"/>
        <v>56.45</v>
      </c>
      <c r="Q117" s="14">
        <v>14.1</v>
      </c>
      <c r="R117" s="14">
        <f t="shared" si="37"/>
        <v>70.55</v>
      </c>
      <c r="S117" s="10"/>
      <c r="T117" s="10"/>
      <c r="U117" s="10"/>
    </row>
    <row r="118" spans="1:21" x14ac:dyDescent="0.2">
      <c r="A118" s="93"/>
      <c r="B118" s="121"/>
      <c r="C118" s="76" t="s">
        <v>98</v>
      </c>
      <c r="D118" s="34">
        <v>4</v>
      </c>
      <c r="E118" s="14">
        <v>3</v>
      </c>
      <c r="F118" s="14"/>
      <c r="G118" s="14"/>
      <c r="H118" s="30">
        <f t="shared" si="38"/>
        <v>3</v>
      </c>
      <c r="I118" s="14"/>
      <c r="J118" s="14"/>
      <c r="K118" s="30">
        <f t="shared" si="34"/>
        <v>3</v>
      </c>
      <c r="L118" s="14">
        <v>0.1</v>
      </c>
      <c r="M118" s="14">
        <v>19.8</v>
      </c>
      <c r="N118" s="14">
        <v>30.8</v>
      </c>
      <c r="O118" s="14">
        <f t="shared" si="35"/>
        <v>50.7</v>
      </c>
      <c r="P118" s="14">
        <f t="shared" si="36"/>
        <v>53.7</v>
      </c>
      <c r="Q118" s="14">
        <v>0.01</v>
      </c>
      <c r="R118" s="14">
        <f t="shared" si="37"/>
        <v>53.71</v>
      </c>
      <c r="S118" s="10"/>
      <c r="T118" s="10"/>
      <c r="U118" s="10"/>
    </row>
    <row r="119" spans="1:21" x14ac:dyDescent="0.2">
      <c r="A119" s="93"/>
      <c r="B119" s="121"/>
      <c r="C119" s="76" t="s">
        <v>93</v>
      </c>
      <c r="D119" s="34">
        <v>11</v>
      </c>
      <c r="E119" s="14"/>
      <c r="F119" s="14"/>
      <c r="G119" s="14"/>
      <c r="H119" s="30">
        <f t="shared" si="38"/>
        <v>0</v>
      </c>
      <c r="I119" s="14"/>
      <c r="J119" s="14"/>
      <c r="K119" s="30">
        <f t="shared" si="34"/>
        <v>0</v>
      </c>
      <c r="L119" s="14"/>
      <c r="M119" s="14">
        <v>4.9000000000000004</v>
      </c>
      <c r="N119" s="14">
        <v>6.2</v>
      </c>
      <c r="O119" s="14">
        <f t="shared" si="35"/>
        <v>11.100000000000001</v>
      </c>
      <c r="P119" s="14">
        <f t="shared" si="36"/>
        <v>11.100000000000001</v>
      </c>
      <c r="Q119" s="14">
        <v>4.7</v>
      </c>
      <c r="R119" s="14">
        <f t="shared" si="37"/>
        <v>15.8</v>
      </c>
      <c r="S119" s="10"/>
      <c r="T119" s="10"/>
      <c r="U119" s="10"/>
    </row>
    <row r="120" spans="1:21" x14ac:dyDescent="0.2">
      <c r="A120" s="93"/>
      <c r="B120" s="121"/>
      <c r="C120" s="76" t="s">
        <v>85</v>
      </c>
      <c r="D120" s="34">
        <v>3</v>
      </c>
      <c r="E120" s="14">
        <v>3.5</v>
      </c>
      <c r="F120" s="14"/>
      <c r="G120" s="14"/>
      <c r="H120" s="30">
        <f t="shared" si="38"/>
        <v>3.5</v>
      </c>
      <c r="I120" s="14"/>
      <c r="J120" s="14"/>
      <c r="K120" s="30">
        <f t="shared" si="34"/>
        <v>3.5</v>
      </c>
      <c r="L120" s="14">
        <v>9</v>
      </c>
      <c r="M120" s="14">
        <v>1.8</v>
      </c>
      <c r="N120" s="14">
        <v>0.9</v>
      </c>
      <c r="O120" s="14">
        <f t="shared" si="35"/>
        <v>11.700000000000001</v>
      </c>
      <c r="P120" s="14">
        <f t="shared" si="36"/>
        <v>15.200000000000001</v>
      </c>
      <c r="Q120" s="14"/>
      <c r="R120" s="14">
        <f t="shared" si="37"/>
        <v>15.200000000000001</v>
      </c>
      <c r="S120" s="10"/>
      <c r="T120" s="10"/>
      <c r="U120" s="10"/>
    </row>
    <row r="121" spans="1:21" x14ac:dyDescent="0.2">
      <c r="A121" s="93"/>
      <c r="B121" s="121"/>
      <c r="C121" s="76" t="s">
        <v>84</v>
      </c>
      <c r="D121" s="34">
        <v>56</v>
      </c>
      <c r="E121" s="14">
        <v>24.96</v>
      </c>
      <c r="F121" s="14">
        <v>18.86</v>
      </c>
      <c r="G121" s="14"/>
      <c r="H121" s="30">
        <f t="shared" si="38"/>
        <v>43.82</v>
      </c>
      <c r="I121" s="14">
        <v>27.09</v>
      </c>
      <c r="J121" s="14"/>
      <c r="K121" s="30">
        <f t="shared" si="34"/>
        <v>70.91</v>
      </c>
      <c r="L121" s="14">
        <v>10.57</v>
      </c>
      <c r="M121" s="14">
        <v>30.05</v>
      </c>
      <c r="N121" s="14">
        <v>7.95</v>
      </c>
      <c r="O121" s="14">
        <f t="shared" si="35"/>
        <v>48.570000000000007</v>
      </c>
      <c r="P121" s="14">
        <f t="shared" si="36"/>
        <v>119.48</v>
      </c>
      <c r="Q121" s="14">
        <f>0.2+47.91</f>
        <v>48.11</v>
      </c>
      <c r="R121" s="14">
        <f t="shared" si="37"/>
        <v>167.59</v>
      </c>
      <c r="S121" s="10"/>
      <c r="T121" s="10"/>
      <c r="U121" s="10"/>
    </row>
    <row r="122" spans="1:21" x14ac:dyDescent="0.2">
      <c r="A122" s="93"/>
      <c r="B122" s="121"/>
      <c r="C122" s="76" t="s">
        <v>88</v>
      </c>
      <c r="D122" s="34">
        <v>10</v>
      </c>
      <c r="E122" s="14"/>
      <c r="F122" s="14">
        <v>3</v>
      </c>
      <c r="G122" s="14"/>
      <c r="H122" s="30">
        <f t="shared" si="38"/>
        <v>3</v>
      </c>
      <c r="I122" s="14">
        <v>1.7</v>
      </c>
      <c r="J122" s="14"/>
      <c r="K122" s="30">
        <f t="shared" si="34"/>
        <v>4.7</v>
      </c>
      <c r="L122" s="14">
        <v>2.35</v>
      </c>
      <c r="M122" s="14">
        <v>5</v>
      </c>
      <c r="N122" s="14">
        <v>10.3</v>
      </c>
      <c r="O122" s="14">
        <f t="shared" si="35"/>
        <v>17.649999999999999</v>
      </c>
      <c r="P122" s="14">
        <f t="shared" si="36"/>
        <v>22.349999999999998</v>
      </c>
      <c r="Q122" s="14">
        <v>0.8</v>
      </c>
      <c r="R122" s="14">
        <f t="shared" si="37"/>
        <v>23.15</v>
      </c>
      <c r="S122" s="10"/>
      <c r="T122" s="10"/>
      <c r="U122" s="10"/>
    </row>
    <row r="123" spans="1:21" s="18" customFormat="1" x14ac:dyDescent="0.2">
      <c r="A123" s="119"/>
      <c r="B123" s="138"/>
      <c r="C123" s="78" t="s">
        <v>293</v>
      </c>
      <c r="D123" s="64"/>
      <c r="E123" s="36"/>
      <c r="F123" s="36"/>
      <c r="G123" s="36"/>
      <c r="H123" s="65"/>
      <c r="I123" s="36"/>
      <c r="J123" s="36"/>
      <c r="K123" s="65"/>
      <c r="L123" s="36"/>
      <c r="M123" s="36"/>
      <c r="N123" s="36"/>
      <c r="O123" s="36"/>
      <c r="P123" s="36"/>
      <c r="Q123" s="36"/>
      <c r="R123" s="36"/>
      <c r="S123" s="21"/>
      <c r="T123" s="21"/>
      <c r="U123" s="21"/>
    </row>
    <row r="124" spans="1:21" x14ac:dyDescent="0.2">
      <c r="A124" s="93"/>
      <c r="B124" s="132" t="s">
        <v>91</v>
      </c>
      <c r="C124" s="76" t="s">
        <v>91</v>
      </c>
      <c r="D124" s="34">
        <v>2</v>
      </c>
      <c r="E124" s="14"/>
      <c r="F124" s="14"/>
      <c r="G124" s="14"/>
      <c r="H124" s="30">
        <f t="shared" si="38"/>
        <v>0</v>
      </c>
      <c r="I124" s="14"/>
      <c r="J124" s="14"/>
      <c r="K124" s="30">
        <f t="shared" si="34"/>
        <v>0</v>
      </c>
      <c r="L124" s="14"/>
      <c r="M124" s="14">
        <v>0.4</v>
      </c>
      <c r="N124" s="14">
        <v>0.5</v>
      </c>
      <c r="O124" s="14">
        <f>+SUM(L124:N124)</f>
        <v>0.9</v>
      </c>
      <c r="P124" s="14">
        <f>+SUM(K124+O124)</f>
        <v>0.9</v>
      </c>
      <c r="Q124" s="14">
        <v>0.1</v>
      </c>
      <c r="R124" s="14">
        <f t="shared" si="37"/>
        <v>1</v>
      </c>
      <c r="S124" s="10"/>
      <c r="T124" s="10"/>
      <c r="U124" s="10"/>
    </row>
    <row r="125" spans="1:21" x14ac:dyDescent="0.2">
      <c r="A125" s="93"/>
      <c r="B125" s="121"/>
      <c r="C125" s="76" t="s">
        <v>109</v>
      </c>
      <c r="D125" s="34">
        <v>1</v>
      </c>
      <c r="E125" s="14"/>
      <c r="F125" s="14"/>
      <c r="G125" s="14"/>
      <c r="H125" s="30">
        <f t="shared" si="38"/>
        <v>0</v>
      </c>
      <c r="I125" s="14">
        <v>0.5</v>
      </c>
      <c r="J125" s="14"/>
      <c r="K125" s="30">
        <f t="shared" si="34"/>
        <v>0.5</v>
      </c>
      <c r="L125" s="14"/>
      <c r="M125" s="14">
        <v>5</v>
      </c>
      <c r="N125" s="14">
        <v>2</v>
      </c>
      <c r="O125" s="14">
        <f t="shared" si="35"/>
        <v>7</v>
      </c>
      <c r="P125" s="14">
        <f t="shared" si="36"/>
        <v>7.5</v>
      </c>
      <c r="Q125" s="14">
        <v>7.5</v>
      </c>
      <c r="R125" s="14">
        <f t="shared" si="37"/>
        <v>15</v>
      </c>
      <c r="S125" s="10"/>
      <c r="T125" s="10"/>
      <c r="U125" s="10"/>
    </row>
    <row r="126" spans="1:21" x14ac:dyDescent="0.2">
      <c r="A126" s="93"/>
      <c r="B126" s="121"/>
      <c r="C126" s="76" t="s">
        <v>83</v>
      </c>
      <c r="D126" s="34">
        <v>1</v>
      </c>
      <c r="E126" s="14"/>
      <c r="F126" s="14"/>
      <c r="G126" s="14"/>
      <c r="H126" s="30">
        <f t="shared" si="38"/>
        <v>0</v>
      </c>
      <c r="I126" s="14"/>
      <c r="J126" s="14"/>
      <c r="K126" s="30">
        <f t="shared" si="34"/>
        <v>0</v>
      </c>
      <c r="L126" s="14">
        <v>0.2</v>
      </c>
      <c r="M126" s="14"/>
      <c r="N126" s="14">
        <v>0.05</v>
      </c>
      <c r="O126" s="14">
        <f t="shared" si="35"/>
        <v>0.25</v>
      </c>
      <c r="P126" s="14">
        <f t="shared" si="36"/>
        <v>0.25</v>
      </c>
      <c r="Q126" s="14"/>
      <c r="R126" s="14">
        <f t="shared" si="37"/>
        <v>0.25</v>
      </c>
      <c r="S126" s="10"/>
      <c r="T126" s="10"/>
      <c r="U126" s="10"/>
    </row>
    <row r="127" spans="1:21" x14ac:dyDescent="0.2">
      <c r="A127" s="93"/>
      <c r="B127" s="121"/>
      <c r="C127" s="76" t="s">
        <v>92</v>
      </c>
      <c r="D127" s="34">
        <v>3</v>
      </c>
      <c r="E127" s="14"/>
      <c r="F127" s="14"/>
      <c r="G127" s="14"/>
      <c r="H127" s="30">
        <f t="shared" si="38"/>
        <v>0</v>
      </c>
      <c r="I127" s="14"/>
      <c r="J127" s="14"/>
      <c r="K127" s="30">
        <f t="shared" si="34"/>
        <v>0</v>
      </c>
      <c r="L127" s="14">
        <v>5</v>
      </c>
      <c r="M127" s="14">
        <v>21.2</v>
      </c>
      <c r="N127" s="14">
        <v>40</v>
      </c>
      <c r="O127" s="14">
        <f t="shared" si="35"/>
        <v>66.2</v>
      </c>
      <c r="P127" s="14">
        <f t="shared" si="36"/>
        <v>66.2</v>
      </c>
      <c r="Q127" s="14">
        <v>0.3</v>
      </c>
      <c r="R127" s="14">
        <f t="shared" si="37"/>
        <v>66.5</v>
      </c>
      <c r="S127" s="9"/>
      <c r="T127" s="10"/>
      <c r="U127" s="10"/>
    </row>
    <row r="128" spans="1:21" x14ac:dyDescent="0.2">
      <c r="A128" s="93"/>
      <c r="B128" s="121"/>
      <c r="C128" s="76" t="s">
        <v>95</v>
      </c>
      <c r="D128" s="34">
        <v>2</v>
      </c>
      <c r="E128" s="14"/>
      <c r="F128" s="14"/>
      <c r="G128" s="14"/>
      <c r="H128" s="30">
        <f t="shared" si="38"/>
        <v>0</v>
      </c>
      <c r="I128" s="14"/>
      <c r="J128" s="14"/>
      <c r="K128" s="30">
        <f t="shared" si="34"/>
        <v>0</v>
      </c>
      <c r="L128" s="14">
        <v>12</v>
      </c>
      <c r="M128" s="14">
        <v>0.5</v>
      </c>
      <c r="N128" s="14">
        <v>0.5</v>
      </c>
      <c r="O128" s="14">
        <f t="shared" si="35"/>
        <v>13</v>
      </c>
      <c r="P128" s="14">
        <f t="shared" si="36"/>
        <v>13</v>
      </c>
      <c r="Q128" s="14"/>
      <c r="R128" s="14">
        <f t="shared" si="37"/>
        <v>13</v>
      </c>
      <c r="S128" s="10"/>
      <c r="T128" s="10"/>
      <c r="U128" s="10"/>
    </row>
    <row r="129" spans="1:21" x14ac:dyDescent="0.2">
      <c r="A129" s="93"/>
      <c r="B129" s="121"/>
      <c r="C129" s="76" t="s">
        <v>99</v>
      </c>
      <c r="D129" s="34">
        <v>4</v>
      </c>
      <c r="E129" s="14"/>
      <c r="F129" s="14"/>
      <c r="G129" s="14"/>
      <c r="H129" s="30">
        <f t="shared" si="38"/>
        <v>0</v>
      </c>
      <c r="I129" s="14"/>
      <c r="J129" s="14"/>
      <c r="K129" s="30">
        <f t="shared" si="34"/>
        <v>0</v>
      </c>
      <c r="L129" s="14">
        <v>0.5</v>
      </c>
      <c r="M129" s="14">
        <v>8.1999999999999993</v>
      </c>
      <c r="N129" s="14">
        <v>2.5</v>
      </c>
      <c r="O129" s="14">
        <f t="shared" si="35"/>
        <v>11.2</v>
      </c>
      <c r="P129" s="14">
        <f t="shared" si="36"/>
        <v>11.2</v>
      </c>
      <c r="Q129" s="14"/>
      <c r="R129" s="14">
        <f t="shared" si="37"/>
        <v>11.2</v>
      </c>
      <c r="S129" s="10"/>
      <c r="T129" s="10"/>
      <c r="U129" s="10"/>
    </row>
    <row r="130" spans="1:21" x14ac:dyDescent="0.2">
      <c r="A130" s="93"/>
      <c r="B130" s="121"/>
      <c r="C130" s="76" t="s">
        <v>104</v>
      </c>
      <c r="D130" s="34">
        <v>13</v>
      </c>
      <c r="E130" s="14">
        <v>0.15</v>
      </c>
      <c r="F130" s="14"/>
      <c r="G130" s="14">
        <v>1</v>
      </c>
      <c r="H130" s="30">
        <f t="shared" si="38"/>
        <v>1.1499999999999999</v>
      </c>
      <c r="I130" s="14"/>
      <c r="J130" s="14"/>
      <c r="K130" s="30">
        <f t="shared" si="34"/>
        <v>1.1499999999999999</v>
      </c>
      <c r="L130" s="14">
        <v>29.2</v>
      </c>
      <c r="M130" s="14">
        <v>60.6</v>
      </c>
      <c r="N130" s="14">
        <v>104.7</v>
      </c>
      <c r="O130" s="14">
        <f t="shared" si="35"/>
        <v>194.5</v>
      </c>
      <c r="P130" s="14">
        <f t="shared" si="36"/>
        <v>195.65</v>
      </c>
      <c r="Q130" s="14">
        <f>13+10.75</f>
        <v>23.75</v>
      </c>
      <c r="R130" s="14">
        <f t="shared" si="37"/>
        <v>219.4</v>
      </c>
      <c r="S130" s="10"/>
      <c r="T130" s="10"/>
      <c r="U130" s="10"/>
    </row>
    <row r="131" spans="1:21" x14ac:dyDescent="0.2">
      <c r="A131" s="93"/>
      <c r="B131" s="124"/>
      <c r="C131" s="76" t="s">
        <v>108</v>
      </c>
      <c r="D131" s="34">
        <v>1</v>
      </c>
      <c r="E131" s="14"/>
      <c r="F131" s="14"/>
      <c r="G131" s="14"/>
      <c r="H131" s="30">
        <f t="shared" si="38"/>
        <v>0</v>
      </c>
      <c r="I131" s="14"/>
      <c r="J131" s="14"/>
      <c r="K131" s="30">
        <f t="shared" si="34"/>
        <v>0</v>
      </c>
      <c r="L131" s="14"/>
      <c r="M131" s="14">
        <v>1</v>
      </c>
      <c r="N131" s="14">
        <v>0</v>
      </c>
      <c r="O131" s="14">
        <f t="shared" si="35"/>
        <v>1</v>
      </c>
      <c r="P131" s="14">
        <f t="shared" si="36"/>
        <v>1</v>
      </c>
      <c r="Q131" s="14">
        <v>0</v>
      </c>
      <c r="R131" s="14">
        <f t="shared" si="37"/>
        <v>1</v>
      </c>
      <c r="S131" s="10"/>
      <c r="T131" s="10"/>
      <c r="U131" s="10"/>
    </row>
    <row r="132" spans="1:21" x14ac:dyDescent="0.2">
      <c r="A132" s="93"/>
      <c r="B132" s="132" t="s">
        <v>82</v>
      </c>
      <c r="C132" s="76" t="s">
        <v>82</v>
      </c>
      <c r="D132" s="34">
        <v>33</v>
      </c>
      <c r="E132" s="14">
        <v>3.27</v>
      </c>
      <c r="F132" s="14">
        <v>12</v>
      </c>
      <c r="G132" s="14">
        <v>1.5</v>
      </c>
      <c r="H132" s="30">
        <f t="shared" si="38"/>
        <v>16.77</v>
      </c>
      <c r="I132" s="14">
        <v>8.5</v>
      </c>
      <c r="J132" s="14">
        <v>2.5</v>
      </c>
      <c r="K132" s="30">
        <f t="shared" si="34"/>
        <v>27.77</v>
      </c>
      <c r="L132" s="14">
        <v>171.1</v>
      </c>
      <c r="M132" s="14">
        <v>200.25</v>
      </c>
      <c r="N132" s="14">
        <v>459.15</v>
      </c>
      <c r="O132" s="14">
        <f t="shared" si="35"/>
        <v>830.5</v>
      </c>
      <c r="P132" s="14">
        <f t="shared" si="36"/>
        <v>858.27</v>
      </c>
      <c r="Q132" s="14">
        <v>135.53</v>
      </c>
      <c r="R132" s="14">
        <f t="shared" si="37"/>
        <v>993.8</v>
      </c>
      <c r="S132" s="10"/>
      <c r="T132" s="10"/>
      <c r="U132" s="10"/>
    </row>
    <row r="133" spans="1:21" x14ac:dyDescent="0.2">
      <c r="A133" s="93"/>
      <c r="B133" s="121"/>
      <c r="C133" s="76" t="s">
        <v>87</v>
      </c>
      <c r="D133" s="34">
        <v>10</v>
      </c>
      <c r="E133" s="14">
        <v>1.5</v>
      </c>
      <c r="F133" s="14"/>
      <c r="G133" s="14">
        <v>10.5</v>
      </c>
      <c r="H133" s="30">
        <f t="shared" si="38"/>
        <v>12</v>
      </c>
      <c r="I133" s="14">
        <v>1.5</v>
      </c>
      <c r="J133" s="14"/>
      <c r="K133" s="30">
        <f t="shared" si="34"/>
        <v>13.5</v>
      </c>
      <c r="L133" s="14">
        <v>17</v>
      </c>
      <c r="M133" s="14">
        <v>2.2999999999999998</v>
      </c>
      <c r="N133" s="14">
        <v>8</v>
      </c>
      <c r="O133" s="14">
        <f t="shared" si="35"/>
        <v>27.3</v>
      </c>
      <c r="P133" s="14">
        <f t="shared" si="36"/>
        <v>40.799999999999997</v>
      </c>
      <c r="Q133" s="14">
        <v>37.51</v>
      </c>
      <c r="R133" s="14">
        <f t="shared" si="37"/>
        <v>78.31</v>
      </c>
      <c r="S133" s="10"/>
      <c r="T133" s="10"/>
      <c r="U133" s="10"/>
    </row>
    <row r="134" spans="1:21" x14ac:dyDescent="0.2">
      <c r="A134" s="93"/>
      <c r="B134" s="122"/>
      <c r="C134" s="82" t="s">
        <v>97</v>
      </c>
      <c r="D134" s="86">
        <v>2</v>
      </c>
      <c r="E134" s="17"/>
      <c r="F134" s="17"/>
      <c r="G134" s="17"/>
      <c r="H134" s="32">
        <f t="shared" si="38"/>
        <v>0</v>
      </c>
      <c r="I134" s="17"/>
      <c r="J134" s="17"/>
      <c r="K134" s="32">
        <f t="shared" si="34"/>
        <v>0</v>
      </c>
      <c r="L134" s="17"/>
      <c r="M134" s="17">
        <v>1</v>
      </c>
      <c r="N134" s="17"/>
      <c r="O134" s="17">
        <f t="shared" si="35"/>
        <v>1</v>
      </c>
      <c r="P134" s="17">
        <f t="shared" si="36"/>
        <v>1</v>
      </c>
      <c r="Q134" s="17">
        <v>4.5</v>
      </c>
      <c r="R134" s="17">
        <f t="shared" si="37"/>
        <v>5.5</v>
      </c>
      <c r="S134" s="10"/>
      <c r="T134" s="10"/>
      <c r="U134" s="10"/>
    </row>
    <row r="135" spans="1:21" ht="15" x14ac:dyDescent="0.25">
      <c r="A135" s="230" t="s">
        <v>516</v>
      </c>
      <c r="B135" s="231"/>
      <c r="C135" s="232" t="s">
        <v>0</v>
      </c>
      <c r="D135" s="53">
        <f t="shared" ref="D135:R135" si="39">+SUM(D105:D134)</f>
        <v>257</v>
      </c>
      <c r="E135" s="54">
        <f>SUM(E105:E134)</f>
        <v>51.08</v>
      </c>
      <c r="F135" s="54">
        <f>SUM(F105:F134)</f>
        <v>94.11</v>
      </c>
      <c r="G135" s="54">
        <f>SUM(G105:G134)</f>
        <v>55.55</v>
      </c>
      <c r="H135" s="54">
        <f>SUM(H105:H134)</f>
        <v>200.74</v>
      </c>
      <c r="I135" s="54">
        <f t="shared" si="39"/>
        <v>47.24</v>
      </c>
      <c r="J135" s="54">
        <f t="shared" si="39"/>
        <v>29.5</v>
      </c>
      <c r="K135" s="54">
        <f t="shared" si="39"/>
        <v>277.48</v>
      </c>
      <c r="L135" s="54">
        <f t="shared" si="39"/>
        <v>594.44000000000005</v>
      </c>
      <c r="M135" s="54">
        <f t="shared" si="39"/>
        <v>965.06999999999994</v>
      </c>
      <c r="N135" s="54">
        <f t="shared" si="39"/>
        <v>1078.24</v>
      </c>
      <c r="O135" s="54">
        <f t="shared" si="39"/>
        <v>2637.75</v>
      </c>
      <c r="P135" s="54">
        <f t="shared" si="39"/>
        <v>2915.2300000000005</v>
      </c>
      <c r="Q135" s="54">
        <f t="shared" si="39"/>
        <v>615.5200000000001</v>
      </c>
      <c r="R135" s="55">
        <f t="shared" si="39"/>
        <v>3530.7499999999995</v>
      </c>
      <c r="S135" s="10"/>
      <c r="T135" s="10"/>
      <c r="U135" s="10"/>
    </row>
    <row r="136" spans="1:21" x14ac:dyDescent="0.2">
      <c r="A136" s="93" t="s">
        <v>7</v>
      </c>
      <c r="B136" s="120" t="s">
        <v>426</v>
      </c>
      <c r="C136" s="73" t="s">
        <v>123</v>
      </c>
      <c r="D136" s="61">
        <v>79</v>
      </c>
      <c r="E136" s="39">
        <v>152.5</v>
      </c>
      <c r="F136" s="39">
        <v>330.2</v>
      </c>
      <c r="G136" s="39">
        <v>117.4</v>
      </c>
      <c r="H136" s="48">
        <f t="shared" si="38"/>
        <v>600.1</v>
      </c>
      <c r="I136" s="39">
        <v>127.5</v>
      </c>
      <c r="J136" s="39">
        <v>6</v>
      </c>
      <c r="K136" s="48">
        <f t="shared" ref="K136:K189" si="40">+SUM(H136:J136)</f>
        <v>733.6</v>
      </c>
      <c r="L136" s="39"/>
      <c r="M136" s="39">
        <v>1037.7</v>
      </c>
      <c r="N136" s="39">
        <v>857.3</v>
      </c>
      <c r="O136" s="39">
        <f t="shared" ref="O136:O189" si="41">+SUM(L136:N136)</f>
        <v>1895</v>
      </c>
      <c r="P136" s="39">
        <f t="shared" ref="P136:P189" si="42">+SUM(K136+O136)</f>
        <v>2628.6</v>
      </c>
      <c r="Q136" s="39">
        <f>25.8+248</f>
        <v>273.8</v>
      </c>
      <c r="R136" s="39">
        <f t="shared" ref="R136:R189" si="43">+SUM(P136:Q136)</f>
        <v>2902.4</v>
      </c>
      <c r="S136" s="10"/>
      <c r="T136" s="10"/>
      <c r="U136" s="10"/>
    </row>
    <row r="137" spans="1:21" x14ac:dyDescent="0.2">
      <c r="A137" s="93"/>
      <c r="B137" s="121"/>
      <c r="C137" s="76" t="s">
        <v>140</v>
      </c>
      <c r="D137" s="34">
        <v>7</v>
      </c>
      <c r="E137" s="14">
        <v>0.5</v>
      </c>
      <c r="F137" s="14"/>
      <c r="G137" s="14">
        <v>32</v>
      </c>
      <c r="H137" s="30">
        <f t="shared" si="38"/>
        <v>32.5</v>
      </c>
      <c r="I137" s="14">
        <v>36.5</v>
      </c>
      <c r="J137" s="14"/>
      <c r="K137" s="30">
        <f t="shared" si="40"/>
        <v>69</v>
      </c>
      <c r="L137" s="14">
        <v>3.5</v>
      </c>
      <c r="M137" s="14">
        <v>8.5</v>
      </c>
      <c r="N137" s="14">
        <v>8</v>
      </c>
      <c r="O137" s="14">
        <f t="shared" si="41"/>
        <v>20</v>
      </c>
      <c r="P137" s="14">
        <f t="shared" si="42"/>
        <v>89</v>
      </c>
      <c r="Q137" s="14">
        <v>40</v>
      </c>
      <c r="R137" s="14">
        <f t="shared" si="43"/>
        <v>129</v>
      </c>
      <c r="S137" s="10"/>
      <c r="T137" s="10"/>
      <c r="U137" s="10"/>
    </row>
    <row r="138" spans="1:21" x14ac:dyDescent="0.2">
      <c r="A138" s="93"/>
      <c r="B138" s="121"/>
      <c r="C138" s="76" t="s">
        <v>141</v>
      </c>
      <c r="D138" s="34">
        <v>13</v>
      </c>
      <c r="E138" s="14">
        <v>35.4</v>
      </c>
      <c r="F138" s="14">
        <v>7.5</v>
      </c>
      <c r="G138" s="14">
        <v>4</v>
      </c>
      <c r="H138" s="30">
        <f t="shared" si="38"/>
        <v>46.9</v>
      </c>
      <c r="I138" s="14">
        <v>1.8</v>
      </c>
      <c r="J138" s="14"/>
      <c r="K138" s="30">
        <f t="shared" si="40"/>
        <v>48.699999999999996</v>
      </c>
      <c r="L138" s="14">
        <v>0.25</v>
      </c>
      <c r="M138" s="14">
        <v>46.65</v>
      </c>
      <c r="N138" s="14">
        <v>70.2</v>
      </c>
      <c r="O138" s="14">
        <f t="shared" si="41"/>
        <v>117.1</v>
      </c>
      <c r="P138" s="14">
        <f t="shared" si="42"/>
        <v>165.79999999999998</v>
      </c>
      <c r="Q138" s="14">
        <v>3.3</v>
      </c>
      <c r="R138" s="14">
        <f t="shared" si="43"/>
        <v>169.1</v>
      </c>
      <c r="S138" s="10"/>
      <c r="T138" s="10"/>
      <c r="U138" s="10"/>
    </row>
    <row r="139" spans="1:21" x14ac:dyDescent="0.2">
      <c r="A139" s="93"/>
      <c r="B139" s="121"/>
      <c r="C139" s="76" t="s">
        <v>147</v>
      </c>
      <c r="D139" s="34">
        <v>6</v>
      </c>
      <c r="E139" s="14"/>
      <c r="F139" s="14"/>
      <c r="G139" s="14"/>
      <c r="H139" s="30">
        <f t="shared" si="38"/>
        <v>0</v>
      </c>
      <c r="I139" s="14"/>
      <c r="J139" s="14"/>
      <c r="K139" s="30">
        <f t="shared" si="40"/>
        <v>0</v>
      </c>
      <c r="L139" s="14"/>
      <c r="M139" s="14">
        <v>11.8</v>
      </c>
      <c r="N139" s="14">
        <v>20.2</v>
      </c>
      <c r="O139" s="14">
        <f t="shared" si="41"/>
        <v>32</v>
      </c>
      <c r="P139" s="14">
        <f t="shared" si="42"/>
        <v>32</v>
      </c>
      <c r="Q139" s="14">
        <v>1</v>
      </c>
      <c r="R139" s="14">
        <f t="shared" si="43"/>
        <v>33</v>
      </c>
      <c r="S139" s="10"/>
      <c r="T139" s="10"/>
      <c r="U139" s="10"/>
    </row>
    <row r="140" spans="1:21" x14ac:dyDescent="0.2">
      <c r="A140" s="93"/>
      <c r="B140" s="121"/>
      <c r="C140" s="76" t="s">
        <v>322</v>
      </c>
      <c r="D140" s="34">
        <v>5</v>
      </c>
      <c r="E140" s="14">
        <v>18.600000000000001</v>
      </c>
      <c r="F140" s="14">
        <v>40.5</v>
      </c>
      <c r="G140" s="14">
        <v>10.5</v>
      </c>
      <c r="H140" s="30">
        <f t="shared" si="38"/>
        <v>69.599999999999994</v>
      </c>
      <c r="I140" s="14"/>
      <c r="J140" s="14"/>
      <c r="K140" s="30">
        <f t="shared" si="40"/>
        <v>69.599999999999994</v>
      </c>
      <c r="L140" s="14">
        <v>10</v>
      </c>
      <c r="M140" s="14">
        <v>46.5</v>
      </c>
      <c r="N140" s="14">
        <v>25</v>
      </c>
      <c r="O140" s="14">
        <f t="shared" si="41"/>
        <v>81.5</v>
      </c>
      <c r="P140" s="14">
        <f t="shared" si="42"/>
        <v>151.1</v>
      </c>
      <c r="Q140" s="14">
        <v>28.6</v>
      </c>
      <c r="R140" s="14">
        <f t="shared" si="43"/>
        <v>179.7</v>
      </c>
      <c r="S140" s="10"/>
      <c r="T140" s="10"/>
      <c r="U140" s="10"/>
    </row>
    <row r="141" spans="1:21" x14ac:dyDescent="0.2">
      <c r="A141" s="93"/>
      <c r="B141" s="121"/>
      <c r="C141" s="76" t="s">
        <v>148</v>
      </c>
      <c r="D141" s="34">
        <v>1</v>
      </c>
      <c r="E141" s="14"/>
      <c r="F141" s="14"/>
      <c r="G141" s="14"/>
      <c r="H141" s="30">
        <f t="shared" si="38"/>
        <v>0</v>
      </c>
      <c r="I141" s="14"/>
      <c r="J141" s="14"/>
      <c r="K141" s="30">
        <f t="shared" si="40"/>
        <v>0</v>
      </c>
      <c r="L141" s="14">
        <v>2.2000000000000002</v>
      </c>
      <c r="M141" s="14"/>
      <c r="N141" s="14"/>
      <c r="O141" s="14">
        <f t="shared" si="41"/>
        <v>2.2000000000000002</v>
      </c>
      <c r="P141" s="14">
        <f t="shared" si="42"/>
        <v>2.2000000000000002</v>
      </c>
      <c r="Q141" s="14"/>
      <c r="R141" s="14">
        <f t="shared" si="43"/>
        <v>2.2000000000000002</v>
      </c>
      <c r="S141" s="10"/>
      <c r="T141" s="10"/>
      <c r="U141" s="10"/>
    </row>
    <row r="142" spans="1:21" x14ac:dyDescent="0.2">
      <c r="A142" s="93"/>
      <c r="B142" s="121"/>
      <c r="C142" s="76" t="s">
        <v>117</v>
      </c>
      <c r="D142" s="34">
        <v>17</v>
      </c>
      <c r="E142" s="14">
        <v>1</v>
      </c>
      <c r="F142" s="14"/>
      <c r="G142" s="14">
        <v>6</v>
      </c>
      <c r="H142" s="30">
        <f t="shared" si="38"/>
        <v>7</v>
      </c>
      <c r="I142" s="14">
        <v>0.1</v>
      </c>
      <c r="J142" s="14"/>
      <c r="K142" s="30">
        <f t="shared" si="40"/>
        <v>7.1</v>
      </c>
      <c r="L142" s="14">
        <v>28</v>
      </c>
      <c r="M142" s="14">
        <v>368.2</v>
      </c>
      <c r="N142" s="14">
        <v>134.19999999999999</v>
      </c>
      <c r="O142" s="14">
        <f t="shared" si="41"/>
        <v>530.4</v>
      </c>
      <c r="P142" s="14">
        <f t="shared" si="42"/>
        <v>537.5</v>
      </c>
      <c r="Q142" s="14">
        <v>134</v>
      </c>
      <c r="R142" s="14">
        <f t="shared" si="43"/>
        <v>671.5</v>
      </c>
      <c r="S142" s="10"/>
      <c r="T142" s="10"/>
      <c r="U142" s="10"/>
    </row>
    <row r="143" spans="1:21" x14ac:dyDescent="0.2">
      <c r="A143" s="93"/>
      <c r="B143" s="121"/>
      <c r="C143" s="76" t="s">
        <v>149</v>
      </c>
      <c r="D143" s="34">
        <v>6</v>
      </c>
      <c r="E143" s="14"/>
      <c r="F143" s="14">
        <v>9.1999999999999993</v>
      </c>
      <c r="G143" s="14">
        <v>9</v>
      </c>
      <c r="H143" s="30">
        <f t="shared" si="38"/>
        <v>18.2</v>
      </c>
      <c r="I143" s="14">
        <v>2</v>
      </c>
      <c r="J143" s="14"/>
      <c r="K143" s="30">
        <f t="shared" si="40"/>
        <v>20.2</v>
      </c>
      <c r="L143" s="14">
        <v>0.5</v>
      </c>
      <c r="M143" s="14">
        <v>47.9</v>
      </c>
      <c r="N143" s="14">
        <v>62.1</v>
      </c>
      <c r="O143" s="14">
        <f t="shared" ref="O143:O158" si="44">+SUM(L143:N143)</f>
        <v>110.5</v>
      </c>
      <c r="P143" s="14">
        <f t="shared" ref="P143:P158" si="45">+SUM(K143+O143)</f>
        <v>130.69999999999999</v>
      </c>
      <c r="Q143" s="14">
        <v>29</v>
      </c>
      <c r="R143" s="14">
        <f t="shared" si="43"/>
        <v>159.69999999999999</v>
      </c>
      <c r="S143" s="10"/>
      <c r="T143" s="10"/>
      <c r="U143" s="10"/>
    </row>
    <row r="144" spans="1:21" x14ac:dyDescent="0.2">
      <c r="A144" s="93"/>
      <c r="B144" s="121"/>
      <c r="C144" s="76" t="s">
        <v>125</v>
      </c>
      <c r="D144" s="34">
        <v>0</v>
      </c>
      <c r="E144" s="14"/>
      <c r="F144" s="14"/>
      <c r="G144" s="14"/>
      <c r="H144" s="30">
        <f t="shared" si="38"/>
        <v>0</v>
      </c>
      <c r="I144" s="14"/>
      <c r="J144" s="14"/>
      <c r="K144" s="30">
        <f t="shared" si="40"/>
        <v>0</v>
      </c>
      <c r="L144" s="14"/>
      <c r="M144" s="14"/>
      <c r="N144" s="14"/>
      <c r="O144" s="14">
        <f t="shared" si="44"/>
        <v>0</v>
      </c>
      <c r="P144" s="14">
        <f t="shared" si="45"/>
        <v>0</v>
      </c>
      <c r="Q144" s="14"/>
      <c r="R144" s="14">
        <f t="shared" si="43"/>
        <v>0</v>
      </c>
      <c r="S144" s="10"/>
      <c r="T144" s="10"/>
      <c r="U144" s="10"/>
    </row>
    <row r="145" spans="1:21" x14ac:dyDescent="0.2">
      <c r="A145" s="93"/>
      <c r="B145" s="121"/>
      <c r="C145" s="76" t="s">
        <v>161</v>
      </c>
      <c r="D145" s="34">
        <v>17</v>
      </c>
      <c r="E145" s="14">
        <v>58.12</v>
      </c>
      <c r="F145" s="14">
        <v>123.23</v>
      </c>
      <c r="G145" s="14">
        <v>60.92</v>
      </c>
      <c r="H145" s="30">
        <f t="shared" si="38"/>
        <v>242.26999999999998</v>
      </c>
      <c r="I145" s="14">
        <v>0.12</v>
      </c>
      <c r="J145" s="14">
        <v>0.5</v>
      </c>
      <c r="K145" s="30">
        <f t="shared" si="40"/>
        <v>242.89</v>
      </c>
      <c r="L145" s="14"/>
      <c r="M145" s="14">
        <v>30.95</v>
      </c>
      <c r="N145" s="14">
        <v>40.520000000000003</v>
      </c>
      <c r="O145" s="14">
        <f t="shared" si="44"/>
        <v>71.47</v>
      </c>
      <c r="P145" s="14">
        <f t="shared" si="45"/>
        <v>314.36</v>
      </c>
      <c r="Q145" s="14">
        <f>1.5+56.11</f>
        <v>57.61</v>
      </c>
      <c r="R145" s="14">
        <f t="shared" si="43"/>
        <v>371.97</v>
      </c>
      <c r="S145" s="10"/>
      <c r="T145" s="10"/>
      <c r="U145" s="10"/>
    </row>
    <row r="146" spans="1:21" x14ac:dyDescent="0.2">
      <c r="A146" s="93"/>
      <c r="B146" s="121"/>
      <c r="C146" s="76" t="s">
        <v>138</v>
      </c>
      <c r="D146" s="34">
        <v>1</v>
      </c>
      <c r="E146" s="14">
        <v>5.6</v>
      </c>
      <c r="F146" s="14"/>
      <c r="G146" s="14"/>
      <c r="H146" s="30">
        <f t="shared" si="38"/>
        <v>5.6</v>
      </c>
      <c r="I146" s="14"/>
      <c r="J146" s="14"/>
      <c r="K146" s="30">
        <f t="shared" si="40"/>
        <v>5.6</v>
      </c>
      <c r="L146" s="14"/>
      <c r="M146" s="14">
        <v>0.7</v>
      </c>
      <c r="N146" s="14">
        <v>0.7</v>
      </c>
      <c r="O146" s="14">
        <f t="shared" si="44"/>
        <v>1.4</v>
      </c>
      <c r="P146" s="14">
        <f t="shared" si="45"/>
        <v>7</v>
      </c>
      <c r="Q146" s="14"/>
      <c r="R146" s="14">
        <f t="shared" si="43"/>
        <v>7</v>
      </c>
      <c r="S146" s="10"/>
      <c r="T146" s="10"/>
      <c r="U146" s="10"/>
    </row>
    <row r="147" spans="1:21" x14ac:dyDescent="0.2">
      <c r="A147" s="93"/>
      <c r="B147" s="121"/>
      <c r="C147" s="76" t="s">
        <v>112</v>
      </c>
      <c r="D147" s="34">
        <v>12</v>
      </c>
      <c r="E147" s="14">
        <v>0.6</v>
      </c>
      <c r="F147" s="14"/>
      <c r="G147" s="14"/>
      <c r="H147" s="30">
        <f t="shared" si="38"/>
        <v>0.6</v>
      </c>
      <c r="I147" s="14"/>
      <c r="J147" s="14"/>
      <c r="K147" s="30">
        <f t="shared" si="40"/>
        <v>0.6</v>
      </c>
      <c r="L147" s="14"/>
      <c r="M147" s="14">
        <v>32.9</v>
      </c>
      <c r="N147" s="14">
        <v>52.5</v>
      </c>
      <c r="O147" s="14">
        <f t="shared" si="44"/>
        <v>85.4</v>
      </c>
      <c r="P147" s="14">
        <f t="shared" si="45"/>
        <v>86</v>
      </c>
      <c r="Q147" s="14">
        <v>31</v>
      </c>
      <c r="R147" s="14">
        <f t="shared" si="43"/>
        <v>117</v>
      </c>
      <c r="S147" s="10"/>
      <c r="T147" s="10"/>
      <c r="U147" s="10"/>
    </row>
    <row r="148" spans="1:21" x14ac:dyDescent="0.2">
      <c r="A148" s="93"/>
      <c r="B148" s="121"/>
      <c r="C148" s="76" t="s">
        <v>144</v>
      </c>
      <c r="D148" s="34">
        <v>13</v>
      </c>
      <c r="E148" s="14">
        <v>2.5</v>
      </c>
      <c r="F148" s="14">
        <v>2.5</v>
      </c>
      <c r="G148" s="14">
        <v>3.2</v>
      </c>
      <c r="H148" s="30">
        <f t="shared" si="38"/>
        <v>8.1999999999999993</v>
      </c>
      <c r="I148" s="14"/>
      <c r="J148" s="14">
        <v>0.1</v>
      </c>
      <c r="K148" s="30">
        <f t="shared" si="40"/>
        <v>8.2999999999999989</v>
      </c>
      <c r="L148" s="14">
        <v>1.5</v>
      </c>
      <c r="M148" s="14">
        <v>15.45</v>
      </c>
      <c r="N148" s="14">
        <v>12.65</v>
      </c>
      <c r="O148" s="14">
        <f t="shared" si="44"/>
        <v>29.6</v>
      </c>
      <c r="P148" s="14">
        <f t="shared" si="45"/>
        <v>37.9</v>
      </c>
      <c r="Q148" s="14">
        <v>5</v>
      </c>
      <c r="R148" s="14">
        <f t="shared" si="43"/>
        <v>42.9</v>
      </c>
      <c r="S148" s="10"/>
      <c r="T148" s="10"/>
      <c r="U148" s="10"/>
    </row>
    <row r="149" spans="1:21" x14ac:dyDescent="0.2">
      <c r="A149" s="93"/>
      <c r="B149" s="121"/>
      <c r="C149" s="76" t="s">
        <v>116</v>
      </c>
      <c r="D149" s="34">
        <v>7</v>
      </c>
      <c r="E149" s="14">
        <v>2.5</v>
      </c>
      <c r="F149" s="14">
        <v>11.5</v>
      </c>
      <c r="G149" s="14">
        <v>7.7</v>
      </c>
      <c r="H149" s="30">
        <f t="shared" si="38"/>
        <v>21.7</v>
      </c>
      <c r="I149" s="14">
        <v>1</v>
      </c>
      <c r="J149" s="14"/>
      <c r="K149" s="30">
        <f t="shared" si="40"/>
        <v>22.7</v>
      </c>
      <c r="L149" s="14">
        <v>7.3</v>
      </c>
      <c r="M149" s="14">
        <v>27.5</v>
      </c>
      <c r="N149" s="14">
        <v>17</v>
      </c>
      <c r="O149" s="14">
        <f t="shared" si="44"/>
        <v>51.8</v>
      </c>
      <c r="P149" s="14">
        <f t="shared" si="45"/>
        <v>74.5</v>
      </c>
      <c r="Q149" s="14">
        <v>46.25</v>
      </c>
      <c r="R149" s="14">
        <f t="shared" si="43"/>
        <v>120.75</v>
      </c>
      <c r="S149" s="10"/>
      <c r="T149" s="10"/>
      <c r="U149" s="10"/>
    </row>
    <row r="150" spans="1:21" x14ac:dyDescent="0.2">
      <c r="A150" s="93"/>
      <c r="B150" s="121"/>
      <c r="C150" s="76" t="s">
        <v>158</v>
      </c>
      <c r="D150" s="34">
        <v>0</v>
      </c>
      <c r="E150" s="14"/>
      <c r="F150" s="14"/>
      <c r="G150" s="14"/>
      <c r="H150" s="30">
        <f t="shared" si="38"/>
        <v>0</v>
      </c>
      <c r="I150" s="14"/>
      <c r="J150" s="14"/>
      <c r="K150" s="30">
        <f t="shared" si="40"/>
        <v>0</v>
      </c>
      <c r="L150" s="14"/>
      <c r="M150" s="14"/>
      <c r="N150" s="14"/>
      <c r="O150" s="14">
        <f t="shared" si="44"/>
        <v>0</v>
      </c>
      <c r="P150" s="14">
        <f t="shared" si="45"/>
        <v>0</v>
      </c>
      <c r="Q150" s="14"/>
      <c r="R150" s="14">
        <f t="shared" si="43"/>
        <v>0</v>
      </c>
      <c r="S150" s="10"/>
      <c r="T150" s="10"/>
      <c r="U150" s="10"/>
    </row>
    <row r="151" spans="1:21" x14ac:dyDescent="0.2">
      <c r="A151" s="93"/>
      <c r="B151" s="121"/>
      <c r="C151" s="76" t="s">
        <v>146</v>
      </c>
      <c r="D151" s="34">
        <v>16</v>
      </c>
      <c r="E151" s="14">
        <v>18</v>
      </c>
      <c r="F151" s="14"/>
      <c r="G151" s="14">
        <v>23.3</v>
      </c>
      <c r="H151" s="30">
        <f t="shared" si="38"/>
        <v>41.3</v>
      </c>
      <c r="I151" s="14">
        <v>2</v>
      </c>
      <c r="J151" s="14"/>
      <c r="K151" s="30">
        <f t="shared" si="40"/>
        <v>43.3</v>
      </c>
      <c r="L151" s="14"/>
      <c r="M151" s="14">
        <v>44.5</v>
      </c>
      <c r="N151" s="14">
        <v>112.5</v>
      </c>
      <c r="O151" s="14">
        <f t="shared" si="44"/>
        <v>157</v>
      </c>
      <c r="P151" s="14">
        <f t="shared" si="45"/>
        <v>200.3</v>
      </c>
      <c r="Q151" s="14">
        <v>14.8</v>
      </c>
      <c r="R151" s="14">
        <f t="shared" si="43"/>
        <v>215.10000000000002</v>
      </c>
      <c r="S151" s="10"/>
      <c r="T151" s="10"/>
      <c r="U151" s="10"/>
    </row>
    <row r="152" spans="1:21" x14ac:dyDescent="0.2">
      <c r="A152" s="93"/>
      <c r="B152" s="121"/>
      <c r="C152" s="76" t="s">
        <v>115</v>
      </c>
      <c r="D152" s="34">
        <v>1</v>
      </c>
      <c r="E152" s="14"/>
      <c r="F152" s="14"/>
      <c r="G152" s="14"/>
      <c r="H152" s="30">
        <f t="shared" si="38"/>
        <v>0</v>
      </c>
      <c r="I152" s="14"/>
      <c r="J152" s="14"/>
      <c r="K152" s="30">
        <f t="shared" si="40"/>
        <v>0</v>
      </c>
      <c r="L152" s="14"/>
      <c r="M152" s="14"/>
      <c r="N152" s="14"/>
      <c r="O152" s="14">
        <f t="shared" si="44"/>
        <v>0</v>
      </c>
      <c r="P152" s="14">
        <f t="shared" si="45"/>
        <v>0</v>
      </c>
      <c r="Q152" s="14">
        <v>1.5</v>
      </c>
      <c r="R152" s="14">
        <f t="shared" si="43"/>
        <v>1.5</v>
      </c>
      <c r="S152" s="10"/>
      <c r="T152" s="10"/>
      <c r="U152" s="10"/>
    </row>
    <row r="153" spans="1:21" x14ac:dyDescent="0.2">
      <c r="A153" s="93"/>
      <c r="B153" s="121"/>
      <c r="C153" s="76" t="s">
        <v>145</v>
      </c>
      <c r="D153" s="34">
        <v>6</v>
      </c>
      <c r="E153" s="14">
        <v>1.6</v>
      </c>
      <c r="F153" s="14">
        <v>4</v>
      </c>
      <c r="G153" s="14">
        <v>32</v>
      </c>
      <c r="H153" s="30">
        <f t="shared" si="38"/>
        <v>37.6</v>
      </c>
      <c r="I153" s="14">
        <v>2</v>
      </c>
      <c r="J153" s="14"/>
      <c r="K153" s="30">
        <f t="shared" si="40"/>
        <v>39.6</v>
      </c>
      <c r="L153" s="14"/>
      <c r="M153" s="14">
        <v>16.2</v>
      </c>
      <c r="N153" s="14">
        <v>33.299999999999997</v>
      </c>
      <c r="O153" s="14">
        <f t="shared" si="44"/>
        <v>49.5</v>
      </c>
      <c r="P153" s="14">
        <f t="shared" si="45"/>
        <v>89.1</v>
      </c>
      <c r="Q153" s="14">
        <v>1</v>
      </c>
      <c r="R153" s="14">
        <f t="shared" si="43"/>
        <v>90.1</v>
      </c>
      <c r="S153" s="10"/>
      <c r="T153" s="10"/>
      <c r="U153" s="10"/>
    </row>
    <row r="154" spans="1:21" x14ac:dyDescent="0.2">
      <c r="A154" s="93"/>
      <c r="B154" s="121"/>
      <c r="C154" s="76" t="s">
        <v>136</v>
      </c>
      <c r="D154" s="34">
        <v>2</v>
      </c>
      <c r="E154" s="14">
        <v>0.3</v>
      </c>
      <c r="F154" s="14"/>
      <c r="G154" s="14">
        <v>1.5</v>
      </c>
      <c r="H154" s="30">
        <f t="shared" si="38"/>
        <v>1.8</v>
      </c>
      <c r="I154" s="14"/>
      <c r="J154" s="14"/>
      <c r="K154" s="30">
        <f t="shared" si="40"/>
        <v>1.8</v>
      </c>
      <c r="L154" s="14"/>
      <c r="M154" s="14">
        <v>2.2000000000000002</v>
      </c>
      <c r="N154" s="14">
        <v>1</v>
      </c>
      <c r="O154" s="14">
        <f t="shared" si="44"/>
        <v>3.2</v>
      </c>
      <c r="P154" s="14">
        <f t="shared" si="45"/>
        <v>5</v>
      </c>
      <c r="Q154" s="14"/>
      <c r="R154" s="14">
        <f t="shared" si="43"/>
        <v>5</v>
      </c>
      <c r="S154" s="10"/>
      <c r="T154" s="10"/>
      <c r="U154" s="10"/>
    </row>
    <row r="155" spans="1:21" x14ac:dyDescent="0.2">
      <c r="A155" s="93"/>
      <c r="B155" s="121"/>
      <c r="C155" s="76" t="s">
        <v>150</v>
      </c>
      <c r="D155" s="34">
        <v>16</v>
      </c>
      <c r="E155" s="14">
        <v>57</v>
      </c>
      <c r="F155" s="14"/>
      <c r="G155" s="14">
        <v>0.2</v>
      </c>
      <c r="H155" s="30">
        <f t="shared" si="38"/>
        <v>57.2</v>
      </c>
      <c r="I155" s="14">
        <v>1.8</v>
      </c>
      <c r="J155" s="14"/>
      <c r="K155" s="30">
        <f t="shared" si="40"/>
        <v>59</v>
      </c>
      <c r="L155" s="14"/>
      <c r="M155" s="14">
        <v>206.95</v>
      </c>
      <c r="N155" s="14">
        <v>75.55</v>
      </c>
      <c r="O155" s="14">
        <f t="shared" si="44"/>
        <v>282.5</v>
      </c>
      <c r="P155" s="14">
        <f t="shared" si="45"/>
        <v>341.5</v>
      </c>
      <c r="Q155" s="14">
        <v>30.9</v>
      </c>
      <c r="R155" s="14">
        <f t="shared" si="43"/>
        <v>372.4</v>
      </c>
      <c r="S155" s="10"/>
      <c r="T155" s="10"/>
      <c r="U155" s="10"/>
    </row>
    <row r="156" spans="1:21" x14ac:dyDescent="0.2">
      <c r="A156" s="93"/>
      <c r="B156" s="124"/>
      <c r="C156" s="78" t="s">
        <v>124</v>
      </c>
      <c r="D156" s="64"/>
      <c r="E156" s="36"/>
      <c r="F156" s="36"/>
      <c r="G156" s="36"/>
      <c r="H156" s="65"/>
      <c r="I156" s="36"/>
      <c r="J156" s="36"/>
      <c r="K156" s="65"/>
      <c r="L156" s="36"/>
      <c r="M156" s="36"/>
      <c r="N156" s="36"/>
      <c r="O156" s="36"/>
      <c r="P156" s="36"/>
      <c r="Q156" s="36"/>
      <c r="R156" s="36"/>
      <c r="S156" s="10"/>
      <c r="T156" s="10"/>
      <c r="U156" s="10"/>
    </row>
    <row r="157" spans="1:21" x14ac:dyDescent="0.2">
      <c r="A157" s="93"/>
      <c r="B157" s="121" t="s">
        <v>427</v>
      </c>
      <c r="C157" s="76" t="s">
        <v>131</v>
      </c>
      <c r="D157" s="34">
        <v>114</v>
      </c>
      <c r="E157" s="14">
        <v>39.200000000000003</v>
      </c>
      <c r="F157" s="14">
        <v>103.91</v>
      </c>
      <c r="G157" s="14">
        <v>158.06</v>
      </c>
      <c r="H157" s="30">
        <f t="shared" si="38"/>
        <v>301.17</v>
      </c>
      <c r="I157" s="14">
        <v>5.62</v>
      </c>
      <c r="J157" s="14">
        <v>4.43</v>
      </c>
      <c r="K157" s="30">
        <f t="shared" si="40"/>
        <v>311.22000000000003</v>
      </c>
      <c r="L157" s="14">
        <v>61.45</v>
      </c>
      <c r="M157" s="14">
        <v>195.02</v>
      </c>
      <c r="N157" s="14">
        <v>145.82</v>
      </c>
      <c r="O157" s="14">
        <f t="shared" si="44"/>
        <v>402.29</v>
      </c>
      <c r="P157" s="14">
        <f t="shared" si="45"/>
        <v>713.51</v>
      </c>
      <c r="Q157" s="14">
        <f>0.5+148.26</f>
        <v>148.76</v>
      </c>
      <c r="R157" s="14">
        <f t="shared" si="43"/>
        <v>862.27</v>
      </c>
      <c r="S157" s="10"/>
      <c r="T157" s="10"/>
      <c r="U157" s="10"/>
    </row>
    <row r="158" spans="1:21" x14ac:dyDescent="0.2">
      <c r="A158" s="93"/>
      <c r="B158" s="121"/>
      <c r="C158" s="76" t="s">
        <v>128</v>
      </c>
      <c r="D158" s="34">
        <v>20</v>
      </c>
      <c r="E158" s="14">
        <v>29.5</v>
      </c>
      <c r="F158" s="14">
        <v>0.5</v>
      </c>
      <c r="G158" s="14">
        <v>19.440000000000001</v>
      </c>
      <c r="H158" s="30">
        <f t="shared" si="38"/>
        <v>49.44</v>
      </c>
      <c r="I158" s="14"/>
      <c r="J158" s="14">
        <v>0.5</v>
      </c>
      <c r="K158" s="30">
        <f t="shared" si="40"/>
        <v>49.94</v>
      </c>
      <c r="L158" s="14">
        <v>6.75</v>
      </c>
      <c r="M158" s="14">
        <v>39.1</v>
      </c>
      <c r="N158" s="14">
        <v>46.5</v>
      </c>
      <c r="O158" s="14">
        <f t="shared" si="44"/>
        <v>92.35</v>
      </c>
      <c r="P158" s="14">
        <f t="shared" si="45"/>
        <v>142.29</v>
      </c>
      <c r="Q158" s="14">
        <v>3.5</v>
      </c>
      <c r="R158" s="14">
        <f t="shared" si="43"/>
        <v>145.79</v>
      </c>
      <c r="S158" s="10"/>
      <c r="T158" s="10"/>
      <c r="U158" s="10"/>
    </row>
    <row r="159" spans="1:21" x14ac:dyDescent="0.2">
      <c r="A159" s="93"/>
      <c r="B159" s="121"/>
      <c r="C159" s="76" t="s">
        <v>152</v>
      </c>
      <c r="D159" s="34">
        <v>15</v>
      </c>
      <c r="E159" s="14">
        <v>4.5</v>
      </c>
      <c r="F159" s="14">
        <v>14.5</v>
      </c>
      <c r="G159" s="14">
        <v>7.26</v>
      </c>
      <c r="H159" s="30">
        <f t="shared" si="38"/>
        <v>26.259999999999998</v>
      </c>
      <c r="I159" s="14"/>
      <c r="J159" s="14">
        <v>0.1</v>
      </c>
      <c r="K159" s="30">
        <f t="shared" si="40"/>
        <v>26.36</v>
      </c>
      <c r="L159" s="14">
        <v>1</v>
      </c>
      <c r="M159" s="14">
        <v>5.4</v>
      </c>
      <c r="N159" s="14">
        <v>13.35</v>
      </c>
      <c r="O159" s="14">
        <f t="shared" si="41"/>
        <v>19.75</v>
      </c>
      <c r="P159" s="14">
        <f t="shared" si="42"/>
        <v>46.11</v>
      </c>
      <c r="Q159" s="14">
        <v>2.92</v>
      </c>
      <c r="R159" s="14">
        <f t="shared" si="43"/>
        <v>49.03</v>
      </c>
      <c r="S159" s="10"/>
      <c r="T159" s="10"/>
      <c r="U159" s="10"/>
    </row>
    <row r="160" spans="1:21" x14ac:dyDescent="0.2">
      <c r="A160" s="93"/>
      <c r="B160" s="121"/>
      <c r="C160" s="76" t="s">
        <v>160</v>
      </c>
      <c r="D160" s="34">
        <v>33</v>
      </c>
      <c r="E160" s="14">
        <v>1.9</v>
      </c>
      <c r="F160" s="14">
        <v>4.67</v>
      </c>
      <c r="G160" s="14">
        <v>4.5199999999999996</v>
      </c>
      <c r="H160" s="30">
        <f t="shared" si="38"/>
        <v>11.09</v>
      </c>
      <c r="I160" s="14">
        <v>0.1</v>
      </c>
      <c r="J160" s="14">
        <v>0.41</v>
      </c>
      <c r="K160" s="30">
        <f t="shared" si="40"/>
        <v>11.6</v>
      </c>
      <c r="L160" s="14"/>
      <c r="M160" s="14">
        <v>6.34</v>
      </c>
      <c r="N160" s="14">
        <v>14.12</v>
      </c>
      <c r="O160" s="14">
        <f t="shared" si="41"/>
        <v>20.46</v>
      </c>
      <c r="P160" s="14">
        <f t="shared" si="42"/>
        <v>32.06</v>
      </c>
      <c r="Q160" s="14">
        <f>22.5+4.06</f>
        <v>26.56</v>
      </c>
      <c r="R160" s="14">
        <f t="shared" si="43"/>
        <v>58.620000000000005</v>
      </c>
      <c r="S160" s="10"/>
      <c r="T160" s="10"/>
      <c r="U160" s="10"/>
    </row>
    <row r="161" spans="1:21" x14ac:dyDescent="0.2">
      <c r="A161" s="93"/>
      <c r="B161" s="121"/>
      <c r="C161" s="76" t="s">
        <v>113</v>
      </c>
      <c r="D161" s="34">
        <v>31</v>
      </c>
      <c r="E161" s="14">
        <v>1.8</v>
      </c>
      <c r="F161" s="14">
        <v>1.9</v>
      </c>
      <c r="G161" s="14">
        <v>77.040000000000006</v>
      </c>
      <c r="H161" s="30">
        <f t="shared" si="38"/>
        <v>80.740000000000009</v>
      </c>
      <c r="I161" s="14">
        <v>0.1</v>
      </c>
      <c r="J161" s="14">
        <v>1.2</v>
      </c>
      <c r="K161" s="30">
        <f t="shared" si="40"/>
        <v>82.04</v>
      </c>
      <c r="L161" s="14">
        <v>0.6</v>
      </c>
      <c r="M161" s="14">
        <v>45.15</v>
      </c>
      <c r="N161" s="14">
        <v>33.909999999999997</v>
      </c>
      <c r="O161" s="14">
        <f t="shared" si="41"/>
        <v>79.66</v>
      </c>
      <c r="P161" s="14">
        <f t="shared" si="42"/>
        <v>161.69999999999999</v>
      </c>
      <c r="Q161" s="14">
        <v>2.79</v>
      </c>
      <c r="R161" s="14">
        <f t="shared" si="43"/>
        <v>164.48999999999998</v>
      </c>
      <c r="S161" s="10"/>
      <c r="T161" s="10"/>
      <c r="U161" s="10"/>
    </row>
    <row r="162" spans="1:21" x14ac:dyDescent="0.2">
      <c r="A162" s="93"/>
      <c r="B162" s="121"/>
      <c r="C162" s="76" t="s">
        <v>159</v>
      </c>
      <c r="D162" s="34">
        <v>6</v>
      </c>
      <c r="E162" s="14">
        <v>7.96</v>
      </c>
      <c r="F162" s="14"/>
      <c r="G162" s="14">
        <v>18.260000000000002</v>
      </c>
      <c r="H162" s="30">
        <f t="shared" si="38"/>
        <v>26.220000000000002</v>
      </c>
      <c r="I162" s="14"/>
      <c r="J162" s="14"/>
      <c r="K162" s="30">
        <f t="shared" si="40"/>
        <v>26.220000000000002</v>
      </c>
      <c r="L162" s="14">
        <v>2</v>
      </c>
      <c r="M162" s="14">
        <v>3.6</v>
      </c>
      <c r="N162" s="14">
        <v>4.8</v>
      </c>
      <c r="O162" s="14">
        <f t="shared" si="41"/>
        <v>10.399999999999999</v>
      </c>
      <c r="P162" s="14">
        <f t="shared" si="42"/>
        <v>36.620000000000005</v>
      </c>
      <c r="Q162" s="14">
        <v>2.04</v>
      </c>
      <c r="R162" s="14">
        <f t="shared" si="43"/>
        <v>38.660000000000004</v>
      </c>
      <c r="S162" s="10"/>
      <c r="T162" s="10"/>
      <c r="U162" s="10"/>
    </row>
    <row r="163" spans="1:21" x14ac:dyDescent="0.2">
      <c r="A163" s="93"/>
      <c r="B163" s="121"/>
      <c r="C163" s="76" t="s">
        <v>143</v>
      </c>
      <c r="D163" s="34">
        <v>7</v>
      </c>
      <c r="E163" s="14">
        <v>18.53</v>
      </c>
      <c r="F163" s="14">
        <v>49.75</v>
      </c>
      <c r="G163" s="14">
        <v>46.65</v>
      </c>
      <c r="H163" s="30">
        <f t="shared" si="38"/>
        <v>114.93</v>
      </c>
      <c r="I163" s="14"/>
      <c r="J163" s="14">
        <v>0.4</v>
      </c>
      <c r="K163" s="30">
        <f t="shared" si="40"/>
        <v>115.33000000000001</v>
      </c>
      <c r="L163" s="14">
        <v>28.6</v>
      </c>
      <c r="M163" s="14">
        <v>49.5</v>
      </c>
      <c r="N163" s="14">
        <v>83.25</v>
      </c>
      <c r="O163" s="14">
        <f t="shared" si="41"/>
        <v>161.35</v>
      </c>
      <c r="P163" s="14">
        <f t="shared" si="42"/>
        <v>276.68</v>
      </c>
      <c r="Q163" s="14">
        <v>22.65</v>
      </c>
      <c r="R163" s="14">
        <f t="shared" si="43"/>
        <v>299.33</v>
      </c>
      <c r="S163" s="10"/>
      <c r="T163" s="10"/>
      <c r="U163" s="10"/>
    </row>
    <row r="164" spans="1:21" x14ac:dyDescent="0.2">
      <c r="A164" s="93"/>
      <c r="B164" s="121"/>
      <c r="C164" s="76" t="s">
        <v>153</v>
      </c>
      <c r="D164" s="34">
        <v>3</v>
      </c>
      <c r="E164" s="14"/>
      <c r="F164" s="14"/>
      <c r="G164" s="14"/>
      <c r="H164" s="30">
        <f t="shared" si="38"/>
        <v>0</v>
      </c>
      <c r="I164" s="14"/>
      <c r="J164" s="14"/>
      <c r="K164" s="30">
        <f t="shared" si="40"/>
        <v>0</v>
      </c>
      <c r="L164" s="14">
        <v>0.2</v>
      </c>
      <c r="M164" s="14">
        <v>0.2</v>
      </c>
      <c r="N164" s="14">
        <v>0.3</v>
      </c>
      <c r="O164" s="14">
        <f t="shared" si="41"/>
        <v>0.7</v>
      </c>
      <c r="P164" s="14">
        <f t="shared" si="42"/>
        <v>0.7</v>
      </c>
      <c r="Q164" s="14">
        <v>0.01</v>
      </c>
      <c r="R164" s="14">
        <f t="shared" si="43"/>
        <v>0.71</v>
      </c>
      <c r="S164" s="10"/>
      <c r="T164" s="10"/>
      <c r="U164" s="10"/>
    </row>
    <row r="165" spans="1:21" x14ac:dyDescent="0.2">
      <c r="A165" s="93"/>
      <c r="B165" s="121"/>
      <c r="C165" s="78" t="s">
        <v>478</v>
      </c>
      <c r="D165" s="64"/>
      <c r="E165" s="36"/>
      <c r="F165" s="36"/>
      <c r="G165" s="36"/>
      <c r="H165" s="65"/>
      <c r="I165" s="36"/>
      <c r="J165" s="36"/>
      <c r="K165" s="65"/>
      <c r="L165" s="36"/>
      <c r="M165" s="36"/>
      <c r="N165" s="36"/>
      <c r="O165" s="36"/>
      <c r="P165" s="36"/>
      <c r="Q165" s="36"/>
      <c r="R165" s="36"/>
      <c r="S165" s="10"/>
      <c r="T165" s="10"/>
      <c r="U165" s="10"/>
    </row>
    <row r="166" spans="1:21" x14ac:dyDescent="0.2">
      <c r="A166" s="93"/>
      <c r="B166" s="121"/>
      <c r="C166" s="76" t="s">
        <v>142</v>
      </c>
      <c r="D166" s="34">
        <v>3</v>
      </c>
      <c r="E166" s="14"/>
      <c r="F166" s="14"/>
      <c r="G166" s="14"/>
      <c r="H166" s="30">
        <f t="shared" si="38"/>
        <v>0</v>
      </c>
      <c r="I166" s="14"/>
      <c r="J166" s="14"/>
      <c r="K166" s="30">
        <f t="shared" si="40"/>
        <v>0</v>
      </c>
      <c r="L166" s="14">
        <v>26.5</v>
      </c>
      <c r="M166" s="14">
        <v>3</v>
      </c>
      <c r="N166" s="14">
        <v>15</v>
      </c>
      <c r="O166" s="14">
        <f t="shared" si="41"/>
        <v>44.5</v>
      </c>
      <c r="P166" s="14">
        <f t="shared" si="42"/>
        <v>44.5</v>
      </c>
      <c r="Q166" s="14">
        <v>65</v>
      </c>
      <c r="R166" s="14">
        <f t="shared" si="43"/>
        <v>109.5</v>
      </c>
      <c r="S166" s="10"/>
      <c r="T166" s="10"/>
      <c r="U166" s="10"/>
    </row>
    <row r="167" spans="1:21" x14ac:dyDescent="0.2">
      <c r="A167" s="93"/>
      <c r="B167" s="121"/>
      <c r="C167" s="76" t="s">
        <v>133</v>
      </c>
      <c r="D167" s="34">
        <v>42</v>
      </c>
      <c r="E167" s="14">
        <v>83.9</v>
      </c>
      <c r="F167" s="14">
        <v>90.7</v>
      </c>
      <c r="G167" s="14">
        <v>12.36</v>
      </c>
      <c r="H167" s="30">
        <f t="shared" si="38"/>
        <v>186.96000000000004</v>
      </c>
      <c r="I167" s="14">
        <v>0.85</v>
      </c>
      <c r="J167" s="14">
        <v>11.3</v>
      </c>
      <c r="K167" s="30">
        <f t="shared" si="40"/>
        <v>199.11000000000004</v>
      </c>
      <c r="L167" s="14">
        <v>19.2</v>
      </c>
      <c r="M167" s="14">
        <v>39.1</v>
      </c>
      <c r="N167" s="14">
        <v>73.47</v>
      </c>
      <c r="O167" s="14">
        <f t="shared" si="41"/>
        <v>131.76999999999998</v>
      </c>
      <c r="P167" s="14">
        <f t="shared" si="42"/>
        <v>330.88</v>
      </c>
      <c r="Q167" s="14">
        <v>34.340000000000003</v>
      </c>
      <c r="R167" s="14">
        <f t="shared" si="43"/>
        <v>365.22</v>
      </c>
      <c r="S167" s="10"/>
      <c r="T167" s="10"/>
      <c r="U167" s="10"/>
    </row>
    <row r="168" spans="1:21" x14ac:dyDescent="0.2">
      <c r="A168" s="93"/>
      <c r="B168" s="121"/>
      <c r="C168" s="76" t="s">
        <v>134</v>
      </c>
      <c r="D168" s="34">
        <v>13</v>
      </c>
      <c r="E168" s="14">
        <v>2</v>
      </c>
      <c r="F168" s="14">
        <v>0.6</v>
      </c>
      <c r="G168" s="14">
        <v>2.5</v>
      </c>
      <c r="H168" s="30">
        <f t="shared" si="38"/>
        <v>5.0999999999999996</v>
      </c>
      <c r="I168" s="14"/>
      <c r="J168" s="14"/>
      <c r="K168" s="30">
        <f t="shared" si="40"/>
        <v>5.0999999999999996</v>
      </c>
      <c r="L168" s="14">
        <v>1.5</v>
      </c>
      <c r="M168" s="14">
        <v>16.399999999999999</v>
      </c>
      <c r="N168" s="14">
        <v>5.42</v>
      </c>
      <c r="O168" s="14">
        <f t="shared" si="41"/>
        <v>23.32</v>
      </c>
      <c r="P168" s="14">
        <f t="shared" si="42"/>
        <v>28.42</v>
      </c>
      <c r="Q168" s="14">
        <v>0.4</v>
      </c>
      <c r="R168" s="14">
        <f t="shared" si="43"/>
        <v>28.82</v>
      </c>
      <c r="S168" s="10"/>
      <c r="T168" s="10"/>
      <c r="U168" s="10"/>
    </row>
    <row r="169" spans="1:21" x14ac:dyDescent="0.2">
      <c r="A169" s="93"/>
      <c r="B169" s="121"/>
      <c r="C169" s="76" t="s">
        <v>135</v>
      </c>
      <c r="D169" s="34">
        <v>10</v>
      </c>
      <c r="E169" s="14">
        <v>0.1</v>
      </c>
      <c r="F169" s="14"/>
      <c r="G169" s="14">
        <v>0.1</v>
      </c>
      <c r="H169" s="30">
        <f t="shared" si="38"/>
        <v>0.2</v>
      </c>
      <c r="I169" s="14">
        <v>0.85</v>
      </c>
      <c r="J169" s="14"/>
      <c r="K169" s="30">
        <f t="shared" si="40"/>
        <v>1.05</v>
      </c>
      <c r="L169" s="14"/>
      <c r="M169" s="14">
        <v>5.75</v>
      </c>
      <c r="N169" s="14">
        <v>18.899999999999999</v>
      </c>
      <c r="O169" s="14">
        <f t="shared" si="41"/>
        <v>24.65</v>
      </c>
      <c r="P169" s="14">
        <f t="shared" si="42"/>
        <v>25.7</v>
      </c>
      <c r="Q169" s="14"/>
      <c r="R169" s="14">
        <f t="shared" si="43"/>
        <v>25.7</v>
      </c>
      <c r="S169" s="10"/>
      <c r="T169" s="10"/>
      <c r="U169" s="10"/>
    </row>
    <row r="170" spans="1:21" x14ac:dyDescent="0.2">
      <c r="A170" s="93"/>
      <c r="B170" s="124"/>
      <c r="C170" s="76" t="s">
        <v>110</v>
      </c>
      <c r="D170" s="34">
        <v>1</v>
      </c>
      <c r="E170" s="14"/>
      <c r="F170" s="14"/>
      <c r="G170" s="14"/>
      <c r="H170" s="30">
        <f t="shared" si="38"/>
        <v>0</v>
      </c>
      <c r="I170" s="14"/>
      <c r="J170" s="14"/>
      <c r="K170" s="30">
        <f t="shared" si="40"/>
        <v>0</v>
      </c>
      <c r="L170" s="14">
        <v>60</v>
      </c>
      <c r="M170" s="14">
        <v>70</v>
      </c>
      <c r="N170" s="14"/>
      <c r="O170" s="14">
        <f t="shared" si="41"/>
        <v>130</v>
      </c>
      <c r="P170" s="14">
        <f t="shared" si="42"/>
        <v>130</v>
      </c>
      <c r="Q170" s="14"/>
      <c r="R170" s="14">
        <f t="shared" si="43"/>
        <v>130</v>
      </c>
      <c r="S170" s="10"/>
      <c r="T170" s="10"/>
      <c r="U170" s="10"/>
    </row>
    <row r="171" spans="1:21" x14ac:dyDescent="0.2">
      <c r="A171" s="93"/>
      <c r="B171" s="121" t="s">
        <v>118</v>
      </c>
      <c r="C171" s="76" t="s">
        <v>323</v>
      </c>
      <c r="D171" s="34">
        <v>224</v>
      </c>
      <c r="E171" s="14">
        <v>8.8699999999999992</v>
      </c>
      <c r="F171" s="14">
        <v>4.5999999999999996</v>
      </c>
      <c r="G171" s="14">
        <v>35.619999999999997</v>
      </c>
      <c r="H171" s="30">
        <f t="shared" si="38"/>
        <v>49.089999999999996</v>
      </c>
      <c r="I171" s="14">
        <v>47.12</v>
      </c>
      <c r="J171" s="14"/>
      <c r="K171" s="30">
        <f t="shared" si="40"/>
        <v>96.21</v>
      </c>
      <c r="L171" s="14">
        <v>9.4600000000000009</v>
      </c>
      <c r="M171" s="14">
        <v>124.32</v>
      </c>
      <c r="N171" s="14">
        <v>54.04</v>
      </c>
      <c r="O171" s="14">
        <f t="shared" si="41"/>
        <v>187.82</v>
      </c>
      <c r="P171" s="14">
        <f t="shared" si="42"/>
        <v>284.02999999999997</v>
      </c>
      <c r="Q171" s="14">
        <v>68.959999999999994</v>
      </c>
      <c r="R171" s="14">
        <f t="shared" si="43"/>
        <v>352.98999999999995</v>
      </c>
      <c r="S171" s="10"/>
      <c r="T171" s="10"/>
      <c r="U171" s="10"/>
    </row>
    <row r="172" spans="1:21" x14ac:dyDescent="0.2">
      <c r="A172" s="93"/>
      <c r="B172" s="121"/>
      <c r="C172" s="76" t="s">
        <v>155</v>
      </c>
      <c r="D172" s="34">
        <v>29</v>
      </c>
      <c r="E172" s="14">
        <v>6.2</v>
      </c>
      <c r="F172" s="14"/>
      <c r="G172" s="14">
        <v>21.88</v>
      </c>
      <c r="H172" s="30">
        <f t="shared" si="38"/>
        <v>28.08</v>
      </c>
      <c r="I172" s="14">
        <v>3</v>
      </c>
      <c r="J172" s="14"/>
      <c r="K172" s="30">
        <f t="shared" si="40"/>
        <v>31.08</v>
      </c>
      <c r="L172" s="14">
        <v>0.5</v>
      </c>
      <c r="M172" s="14">
        <v>28.56</v>
      </c>
      <c r="N172" s="14">
        <v>45.06</v>
      </c>
      <c r="O172" s="14">
        <f t="shared" si="41"/>
        <v>74.12</v>
      </c>
      <c r="P172" s="14">
        <f t="shared" si="42"/>
        <v>105.2</v>
      </c>
      <c r="Q172" s="14">
        <v>25.2</v>
      </c>
      <c r="R172" s="14">
        <f t="shared" si="43"/>
        <v>130.4</v>
      </c>
      <c r="S172" s="10"/>
      <c r="T172" s="10"/>
      <c r="U172" s="10"/>
    </row>
    <row r="173" spans="1:21" x14ac:dyDescent="0.2">
      <c r="A173" s="93"/>
      <c r="B173" s="121"/>
      <c r="C173" s="78" t="s">
        <v>411</v>
      </c>
      <c r="D173" s="64"/>
      <c r="E173" s="36"/>
      <c r="F173" s="36"/>
      <c r="G173" s="36"/>
      <c r="H173" s="65"/>
      <c r="I173" s="36"/>
      <c r="J173" s="36"/>
      <c r="K173" s="65"/>
      <c r="L173" s="36"/>
      <c r="M173" s="36"/>
      <c r="N173" s="36"/>
      <c r="O173" s="36"/>
      <c r="P173" s="36"/>
      <c r="Q173" s="36"/>
      <c r="R173" s="36"/>
      <c r="S173" s="10"/>
      <c r="T173" s="10"/>
      <c r="U173" s="10"/>
    </row>
    <row r="174" spans="1:21" x14ac:dyDescent="0.2">
      <c r="A174" s="93"/>
      <c r="B174" s="121"/>
      <c r="C174" s="76" t="s">
        <v>139</v>
      </c>
      <c r="D174" s="34">
        <v>100</v>
      </c>
      <c r="E174" s="14">
        <v>7.69</v>
      </c>
      <c r="F174" s="14">
        <v>0.2</v>
      </c>
      <c r="G174" s="14">
        <v>75.8</v>
      </c>
      <c r="H174" s="30">
        <f t="shared" si="38"/>
        <v>83.69</v>
      </c>
      <c r="I174" s="14">
        <v>29.97</v>
      </c>
      <c r="J174" s="14"/>
      <c r="K174" s="30">
        <f t="shared" si="40"/>
        <v>113.66</v>
      </c>
      <c r="L174" s="14">
        <v>0.13</v>
      </c>
      <c r="M174" s="14">
        <v>52.01</v>
      </c>
      <c r="N174" s="14">
        <v>6.93</v>
      </c>
      <c r="O174" s="14">
        <f t="shared" si="41"/>
        <v>59.07</v>
      </c>
      <c r="P174" s="14">
        <f t="shared" si="42"/>
        <v>172.73</v>
      </c>
      <c r="Q174" s="14">
        <v>338.8</v>
      </c>
      <c r="R174" s="14">
        <f t="shared" si="43"/>
        <v>511.53</v>
      </c>
      <c r="S174" s="10"/>
      <c r="T174" s="10"/>
      <c r="U174" s="10"/>
    </row>
    <row r="175" spans="1:21" x14ac:dyDescent="0.2">
      <c r="A175" s="93"/>
      <c r="B175" s="121"/>
      <c r="C175" s="76" t="s">
        <v>157</v>
      </c>
      <c r="D175" s="34">
        <v>78</v>
      </c>
      <c r="E175" s="14">
        <v>135.65</v>
      </c>
      <c r="F175" s="14"/>
      <c r="G175" s="14">
        <v>569.39</v>
      </c>
      <c r="H175" s="30">
        <f t="shared" si="38"/>
        <v>705.04</v>
      </c>
      <c r="I175" s="14">
        <v>192.78</v>
      </c>
      <c r="J175" s="14"/>
      <c r="K175" s="30">
        <f t="shared" si="40"/>
        <v>897.81999999999994</v>
      </c>
      <c r="L175" s="14">
        <v>9.48</v>
      </c>
      <c r="M175" s="14">
        <v>125.85</v>
      </c>
      <c r="N175" s="14">
        <v>67.010000000000005</v>
      </c>
      <c r="O175" s="14">
        <f t="shared" si="41"/>
        <v>202.33999999999997</v>
      </c>
      <c r="P175" s="14">
        <f t="shared" si="42"/>
        <v>1100.1599999999999</v>
      </c>
      <c r="Q175" s="14">
        <v>380.43</v>
      </c>
      <c r="R175" s="14">
        <f t="shared" si="43"/>
        <v>1480.59</v>
      </c>
      <c r="S175" s="10"/>
      <c r="T175" s="10"/>
      <c r="U175" s="10"/>
    </row>
    <row r="176" spans="1:21" x14ac:dyDescent="0.2">
      <c r="A176" s="93"/>
      <c r="B176" s="121"/>
      <c r="C176" s="76" t="s">
        <v>126</v>
      </c>
      <c r="D176" s="34">
        <v>7</v>
      </c>
      <c r="E176" s="14">
        <v>1.5</v>
      </c>
      <c r="F176" s="14"/>
      <c r="G176" s="14">
        <v>9.1999999999999993</v>
      </c>
      <c r="H176" s="30">
        <f t="shared" si="38"/>
        <v>10.7</v>
      </c>
      <c r="I176" s="14">
        <v>2.2000000000000002</v>
      </c>
      <c r="J176" s="14"/>
      <c r="K176" s="30">
        <f t="shared" si="40"/>
        <v>12.899999999999999</v>
      </c>
      <c r="L176" s="14"/>
      <c r="M176" s="14">
        <v>5.41</v>
      </c>
      <c r="N176" s="14">
        <v>7.1</v>
      </c>
      <c r="O176" s="14">
        <f t="shared" si="41"/>
        <v>12.51</v>
      </c>
      <c r="P176" s="14">
        <f t="shared" si="42"/>
        <v>25.409999999999997</v>
      </c>
      <c r="Q176" s="14">
        <v>3.76</v>
      </c>
      <c r="R176" s="14">
        <f t="shared" si="43"/>
        <v>29.169999999999995</v>
      </c>
      <c r="S176" s="10"/>
      <c r="T176" s="10"/>
      <c r="U176" s="10"/>
    </row>
    <row r="177" spans="1:21" x14ac:dyDescent="0.2">
      <c r="A177" s="93"/>
      <c r="B177" s="121"/>
      <c r="C177" s="76" t="s">
        <v>127</v>
      </c>
      <c r="D177" s="34">
        <v>45</v>
      </c>
      <c r="E177" s="14">
        <v>3.72</v>
      </c>
      <c r="F177" s="14">
        <v>5.75</v>
      </c>
      <c r="G177" s="14">
        <v>37.75</v>
      </c>
      <c r="H177" s="30">
        <f t="shared" si="38"/>
        <v>47.22</v>
      </c>
      <c r="I177" s="14">
        <v>11.48</v>
      </c>
      <c r="J177" s="14"/>
      <c r="K177" s="30">
        <f t="shared" si="40"/>
        <v>58.7</v>
      </c>
      <c r="L177" s="14">
        <v>6.81</v>
      </c>
      <c r="M177" s="14">
        <v>15.28</v>
      </c>
      <c r="N177" s="14">
        <v>3.3</v>
      </c>
      <c r="O177" s="14">
        <f t="shared" si="41"/>
        <v>25.39</v>
      </c>
      <c r="P177" s="14">
        <f t="shared" si="42"/>
        <v>84.09</v>
      </c>
      <c r="Q177" s="14">
        <v>68.239999999999995</v>
      </c>
      <c r="R177" s="14">
        <f t="shared" si="43"/>
        <v>152.32999999999998</v>
      </c>
      <c r="S177" s="10"/>
      <c r="T177" s="10"/>
      <c r="U177" s="10"/>
    </row>
    <row r="178" spans="1:21" x14ac:dyDescent="0.2">
      <c r="A178" s="93"/>
      <c r="B178" s="121"/>
      <c r="C178" s="76" t="s">
        <v>154</v>
      </c>
      <c r="D178" s="34">
        <v>4</v>
      </c>
      <c r="E178" s="14">
        <v>3.75</v>
      </c>
      <c r="F178" s="14"/>
      <c r="G178" s="14"/>
      <c r="H178" s="30">
        <f t="shared" si="38"/>
        <v>3.75</v>
      </c>
      <c r="I178" s="14"/>
      <c r="J178" s="14"/>
      <c r="K178" s="30">
        <f t="shared" si="40"/>
        <v>3.75</v>
      </c>
      <c r="L178" s="14"/>
      <c r="M178" s="14">
        <v>2.5</v>
      </c>
      <c r="N178" s="14">
        <v>4.1500000000000004</v>
      </c>
      <c r="O178" s="14">
        <f t="shared" si="41"/>
        <v>6.65</v>
      </c>
      <c r="P178" s="14">
        <f t="shared" si="42"/>
        <v>10.4</v>
      </c>
      <c r="Q178" s="14">
        <v>36.5</v>
      </c>
      <c r="R178" s="14">
        <f t="shared" si="43"/>
        <v>46.9</v>
      </c>
      <c r="S178" s="10"/>
      <c r="T178" s="10"/>
      <c r="U178" s="10"/>
    </row>
    <row r="179" spans="1:21" x14ac:dyDescent="0.2">
      <c r="A179" s="93"/>
      <c r="B179" s="121"/>
      <c r="C179" s="76" t="s">
        <v>132</v>
      </c>
      <c r="D179" s="34">
        <v>79</v>
      </c>
      <c r="E179" s="14">
        <v>0.28999999999999998</v>
      </c>
      <c r="F179" s="14"/>
      <c r="G179" s="14">
        <v>2.89</v>
      </c>
      <c r="H179" s="30">
        <f t="shared" si="38"/>
        <v>3.18</v>
      </c>
      <c r="I179" s="14">
        <v>13.19</v>
      </c>
      <c r="J179" s="14">
        <v>0.1</v>
      </c>
      <c r="K179" s="30">
        <f t="shared" si="40"/>
        <v>16.470000000000002</v>
      </c>
      <c r="L179" s="14">
        <v>1.2</v>
      </c>
      <c r="M179" s="14">
        <v>1.53</v>
      </c>
      <c r="N179" s="14">
        <v>0.54</v>
      </c>
      <c r="O179" s="14">
        <f t="shared" si="41"/>
        <v>3.27</v>
      </c>
      <c r="P179" s="14">
        <f t="shared" si="42"/>
        <v>19.740000000000002</v>
      </c>
      <c r="Q179" s="14"/>
      <c r="R179" s="14">
        <f t="shared" si="43"/>
        <v>19.740000000000002</v>
      </c>
      <c r="S179" s="10"/>
      <c r="T179" s="10"/>
      <c r="U179" s="10"/>
    </row>
    <row r="180" spans="1:21" x14ac:dyDescent="0.2">
      <c r="A180" s="93"/>
      <c r="B180" s="121"/>
      <c r="C180" s="76" t="s">
        <v>120</v>
      </c>
      <c r="D180" s="34">
        <v>20</v>
      </c>
      <c r="E180" s="14">
        <v>1.06</v>
      </c>
      <c r="F180" s="14"/>
      <c r="G180" s="14">
        <v>0.01</v>
      </c>
      <c r="H180" s="30">
        <f t="shared" si="38"/>
        <v>1.07</v>
      </c>
      <c r="I180" s="14">
        <v>1.84</v>
      </c>
      <c r="J180" s="14"/>
      <c r="K180" s="30">
        <f t="shared" si="40"/>
        <v>2.91</v>
      </c>
      <c r="L180" s="14"/>
      <c r="M180" s="14">
        <v>9.25</v>
      </c>
      <c r="N180" s="14">
        <v>17.53</v>
      </c>
      <c r="O180" s="14">
        <f t="shared" si="41"/>
        <v>26.78</v>
      </c>
      <c r="P180" s="14">
        <f t="shared" si="42"/>
        <v>29.69</v>
      </c>
      <c r="Q180" s="14">
        <v>11.24</v>
      </c>
      <c r="R180" s="14">
        <f t="shared" si="43"/>
        <v>40.93</v>
      </c>
      <c r="S180" s="10"/>
      <c r="T180" s="10"/>
      <c r="U180" s="10"/>
    </row>
    <row r="181" spans="1:21" x14ac:dyDescent="0.2">
      <c r="A181" s="93"/>
      <c r="B181" s="121"/>
      <c r="C181" s="78" t="s">
        <v>151</v>
      </c>
      <c r="D181" s="64"/>
      <c r="E181" s="36"/>
      <c r="F181" s="36"/>
      <c r="G181" s="36"/>
      <c r="H181" s="65"/>
      <c r="I181" s="36"/>
      <c r="J181" s="36"/>
      <c r="K181" s="65"/>
      <c r="L181" s="36"/>
      <c r="M181" s="36"/>
      <c r="N181" s="36"/>
      <c r="O181" s="36"/>
      <c r="P181" s="36"/>
      <c r="Q181" s="36"/>
      <c r="R181" s="36"/>
      <c r="S181" s="10"/>
      <c r="T181" s="10"/>
      <c r="U181" s="10"/>
    </row>
    <row r="182" spans="1:21" x14ac:dyDescent="0.2">
      <c r="A182" s="93"/>
      <c r="B182" s="124"/>
      <c r="C182" s="78" t="s">
        <v>122</v>
      </c>
      <c r="D182" s="64"/>
      <c r="E182" s="36"/>
      <c r="F182" s="36"/>
      <c r="G182" s="36"/>
      <c r="H182" s="65"/>
      <c r="I182" s="36"/>
      <c r="J182" s="36"/>
      <c r="K182" s="65"/>
      <c r="L182" s="36"/>
      <c r="M182" s="36"/>
      <c r="N182" s="36"/>
      <c r="O182" s="36"/>
      <c r="P182" s="36"/>
      <c r="Q182" s="36"/>
      <c r="R182" s="36"/>
      <c r="S182" s="10"/>
      <c r="T182" s="10"/>
      <c r="U182" s="10"/>
    </row>
    <row r="183" spans="1:21" x14ac:dyDescent="0.2">
      <c r="A183" s="93"/>
      <c r="B183" s="121" t="s">
        <v>111</v>
      </c>
      <c r="C183" s="76" t="s">
        <v>129</v>
      </c>
      <c r="D183" s="34">
        <v>74</v>
      </c>
      <c r="E183" s="14">
        <v>17.59</v>
      </c>
      <c r="F183" s="14">
        <v>0.52</v>
      </c>
      <c r="G183" s="14">
        <v>1.1200000000000001</v>
      </c>
      <c r="H183" s="30">
        <f t="shared" si="38"/>
        <v>19.23</v>
      </c>
      <c r="I183" s="14">
        <v>14.5</v>
      </c>
      <c r="J183" s="14"/>
      <c r="K183" s="30">
        <f t="shared" si="40"/>
        <v>33.730000000000004</v>
      </c>
      <c r="L183" s="14">
        <v>0.1</v>
      </c>
      <c r="M183" s="14">
        <v>24.89</v>
      </c>
      <c r="N183" s="14">
        <v>22.1</v>
      </c>
      <c r="O183" s="14">
        <f>+SUM(L183:N183)</f>
        <v>47.09</v>
      </c>
      <c r="P183" s="14">
        <f>+SUM(K183+O183)</f>
        <v>80.820000000000007</v>
      </c>
      <c r="Q183" s="14">
        <v>17.59</v>
      </c>
      <c r="R183" s="14">
        <f t="shared" si="43"/>
        <v>98.410000000000011</v>
      </c>
      <c r="S183" s="10"/>
      <c r="T183" s="10"/>
      <c r="U183" s="10"/>
    </row>
    <row r="184" spans="1:21" x14ac:dyDescent="0.2">
      <c r="A184" s="93"/>
      <c r="B184" s="121"/>
      <c r="C184" s="76" t="s">
        <v>121</v>
      </c>
      <c r="D184" s="34">
        <v>242</v>
      </c>
      <c r="E184" s="14">
        <v>0.83</v>
      </c>
      <c r="F184" s="14">
        <v>1.56</v>
      </c>
      <c r="G184" s="14">
        <v>2.27</v>
      </c>
      <c r="H184" s="30">
        <f t="shared" si="38"/>
        <v>4.66</v>
      </c>
      <c r="I184" s="14">
        <v>43.98</v>
      </c>
      <c r="J184" s="14">
        <v>2.75</v>
      </c>
      <c r="K184" s="30">
        <f t="shared" si="40"/>
        <v>51.39</v>
      </c>
      <c r="L184" s="14">
        <v>10.199999999999999</v>
      </c>
      <c r="M184" s="14">
        <v>18.03</v>
      </c>
      <c r="N184" s="14">
        <v>4.72</v>
      </c>
      <c r="O184" s="14">
        <f>+SUM(L184:N184)</f>
        <v>32.950000000000003</v>
      </c>
      <c r="P184" s="14">
        <f>+SUM(K184+O184)</f>
        <v>84.34</v>
      </c>
      <c r="Q184" s="14">
        <v>75.2</v>
      </c>
      <c r="R184" s="14">
        <f t="shared" si="43"/>
        <v>159.54000000000002</v>
      </c>
      <c r="S184" s="10"/>
      <c r="T184" s="10"/>
      <c r="U184" s="10"/>
    </row>
    <row r="185" spans="1:21" x14ac:dyDescent="0.2">
      <c r="A185" s="93"/>
      <c r="B185" s="121"/>
      <c r="C185" s="76" t="s">
        <v>111</v>
      </c>
      <c r="D185" s="34">
        <v>32</v>
      </c>
      <c r="E185" s="14">
        <v>0.98</v>
      </c>
      <c r="F185" s="14">
        <v>2.23</v>
      </c>
      <c r="G185" s="14">
        <v>0.14000000000000001</v>
      </c>
      <c r="H185" s="30">
        <f t="shared" ref="H185:H251" si="46">SUM(E185:G185)</f>
        <v>3.35</v>
      </c>
      <c r="I185" s="14">
        <v>1.1200000000000001</v>
      </c>
      <c r="J185" s="14"/>
      <c r="K185" s="30">
        <f t="shared" si="40"/>
        <v>4.4700000000000006</v>
      </c>
      <c r="L185" s="14">
        <v>0.31</v>
      </c>
      <c r="M185" s="14">
        <v>7.67</v>
      </c>
      <c r="N185" s="14">
        <v>1.36</v>
      </c>
      <c r="O185" s="14">
        <f t="shared" si="41"/>
        <v>9.34</v>
      </c>
      <c r="P185" s="14">
        <f t="shared" si="42"/>
        <v>13.81</v>
      </c>
      <c r="Q185" s="14">
        <v>1.78</v>
      </c>
      <c r="R185" s="14">
        <f t="shared" si="43"/>
        <v>15.59</v>
      </c>
      <c r="S185" s="10"/>
      <c r="T185" s="10"/>
      <c r="U185" s="10"/>
    </row>
    <row r="186" spans="1:21" x14ac:dyDescent="0.2">
      <c r="A186" s="93"/>
      <c r="B186" s="121"/>
      <c r="C186" s="76" t="s">
        <v>130</v>
      </c>
      <c r="D186" s="34">
        <v>64</v>
      </c>
      <c r="E186" s="14">
        <v>14.1</v>
      </c>
      <c r="F186" s="14">
        <v>5.56</v>
      </c>
      <c r="G186" s="14">
        <v>13.18</v>
      </c>
      <c r="H186" s="30">
        <f t="shared" si="46"/>
        <v>32.840000000000003</v>
      </c>
      <c r="I186" s="14">
        <v>2.2000000000000002</v>
      </c>
      <c r="J186" s="14"/>
      <c r="K186" s="30">
        <f t="shared" si="40"/>
        <v>35.040000000000006</v>
      </c>
      <c r="L186" s="14">
        <v>3.5</v>
      </c>
      <c r="M186" s="14">
        <v>34.49</v>
      </c>
      <c r="N186" s="14">
        <v>19.53</v>
      </c>
      <c r="O186" s="14">
        <f t="shared" si="41"/>
        <v>57.52</v>
      </c>
      <c r="P186" s="14">
        <f t="shared" si="42"/>
        <v>92.56</v>
      </c>
      <c r="Q186" s="14">
        <v>91.39</v>
      </c>
      <c r="R186" s="14">
        <f t="shared" si="43"/>
        <v>183.95</v>
      </c>
      <c r="S186" s="10"/>
      <c r="T186" s="10"/>
      <c r="U186" s="10"/>
    </row>
    <row r="187" spans="1:21" x14ac:dyDescent="0.2">
      <c r="A187" s="93"/>
      <c r="B187" s="121"/>
      <c r="C187" s="76" t="s">
        <v>324</v>
      </c>
      <c r="D187" s="34">
        <v>33</v>
      </c>
      <c r="E187" s="14">
        <v>7.51</v>
      </c>
      <c r="F187" s="14">
        <v>0.17</v>
      </c>
      <c r="G187" s="14">
        <v>1.23</v>
      </c>
      <c r="H187" s="30">
        <f t="shared" si="46"/>
        <v>8.91</v>
      </c>
      <c r="I187" s="14">
        <v>1.9</v>
      </c>
      <c r="J187" s="14"/>
      <c r="K187" s="30">
        <f t="shared" si="40"/>
        <v>10.81</v>
      </c>
      <c r="L187" s="14">
        <v>3.91</v>
      </c>
      <c r="M187" s="14">
        <v>11.02</v>
      </c>
      <c r="N187" s="14">
        <v>46.05</v>
      </c>
      <c r="O187" s="14">
        <f t="shared" si="41"/>
        <v>60.98</v>
      </c>
      <c r="P187" s="14">
        <f t="shared" si="42"/>
        <v>71.789999999999992</v>
      </c>
      <c r="Q187" s="14">
        <v>127.87</v>
      </c>
      <c r="R187" s="14">
        <f t="shared" si="43"/>
        <v>199.66</v>
      </c>
      <c r="S187" s="10"/>
      <c r="T187" s="10"/>
      <c r="U187" s="10"/>
    </row>
    <row r="188" spans="1:21" x14ac:dyDescent="0.2">
      <c r="A188" s="93"/>
      <c r="B188" s="121"/>
      <c r="C188" s="76" t="s">
        <v>119</v>
      </c>
      <c r="D188" s="34">
        <v>43</v>
      </c>
      <c r="E188" s="14">
        <v>22.77</v>
      </c>
      <c r="F188" s="14">
        <v>2.5</v>
      </c>
      <c r="G188" s="14">
        <v>16.010000000000002</v>
      </c>
      <c r="H188" s="30">
        <f t="shared" si="46"/>
        <v>41.28</v>
      </c>
      <c r="I188" s="14">
        <v>37.549999999999997</v>
      </c>
      <c r="J188" s="14"/>
      <c r="K188" s="30">
        <f t="shared" si="40"/>
        <v>78.83</v>
      </c>
      <c r="L188" s="14">
        <v>11.1</v>
      </c>
      <c r="M188" s="14">
        <v>88.21</v>
      </c>
      <c r="N188" s="14">
        <v>96.75</v>
      </c>
      <c r="O188" s="14">
        <f t="shared" si="41"/>
        <v>196.06</v>
      </c>
      <c r="P188" s="14">
        <f t="shared" si="42"/>
        <v>274.89</v>
      </c>
      <c r="Q188" s="14">
        <v>34.520000000000003</v>
      </c>
      <c r="R188" s="14">
        <f t="shared" si="43"/>
        <v>309.40999999999997</v>
      </c>
      <c r="S188" s="10"/>
      <c r="T188" s="10"/>
      <c r="U188" s="10"/>
    </row>
    <row r="189" spans="1:21" x14ac:dyDescent="0.2">
      <c r="A189" s="93"/>
      <c r="B189" s="122"/>
      <c r="C189" s="82" t="s">
        <v>156</v>
      </c>
      <c r="D189" s="86">
        <v>26</v>
      </c>
      <c r="E189" s="17">
        <v>19.45</v>
      </c>
      <c r="F189" s="17">
        <v>0.2</v>
      </c>
      <c r="G189" s="17">
        <v>5.0999999999999996</v>
      </c>
      <c r="H189" s="32">
        <f t="shared" si="46"/>
        <v>24.75</v>
      </c>
      <c r="I189" s="17"/>
      <c r="J189" s="17"/>
      <c r="K189" s="32">
        <f t="shared" si="40"/>
        <v>24.75</v>
      </c>
      <c r="L189" s="17">
        <v>259.75</v>
      </c>
      <c r="M189" s="17">
        <v>1500.45</v>
      </c>
      <c r="N189" s="17">
        <v>470.6</v>
      </c>
      <c r="O189" s="17">
        <f t="shared" si="41"/>
        <v>2230.8000000000002</v>
      </c>
      <c r="P189" s="17">
        <f t="shared" si="42"/>
        <v>2255.5500000000002</v>
      </c>
      <c r="Q189" s="17">
        <v>14.7</v>
      </c>
      <c r="R189" s="17">
        <f t="shared" si="43"/>
        <v>2270.25</v>
      </c>
      <c r="S189" s="10"/>
      <c r="T189" s="10"/>
      <c r="U189" s="10"/>
    </row>
    <row r="190" spans="1:21" ht="15" x14ac:dyDescent="0.25">
      <c r="A190" s="230" t="s">
        <v>516</v>
      </c>
      <c r="B190" s="231"/>
      <c r="C190" s="232" t="s">
        <v>0</v>
      </c>
      <c r="D190" s="53">
        <f t="shared" ref="D190:R190" si="47">+SUM(D136:D189)</f>
        <v>1623</v>
      </c>
      <c r="E190" s="54">
        <f>SUM(E136:E189)</f>
        <v>795.57000000000016</v>
      </c>
      <c r="F190" s="54">
        <f>SUM(F136:F189)</f>
        <v>818.44999999999993</v>
      </c>
      <c r="G190" s="54">
        <f>SUM(G136:G189)</f>
        <v>1445.5</v>
      </c>
      <c r="H190" s="54">
        <f>SUM(H136:H189)</f>
        <v>3059.5199999999995</v>
      </c>
      <c r="I190" s="54">
        <f t="shared" si="47"/>
        <v>585.16999999999996</v>
      </c>
      <c r="J190" s="54">
        <f t="shared" si="47"/>
        <v>27.79</v>
      </c>
      <c r="K190" s="54">
        <f t="shared" si="47"/>
        <v>3672.4799999999987</v>
      </c>
      <c r="L190" s="54">
        <f t="shared" si="47"/>
        <v>577.5</v>
      </c>
      <c r="M190" s="54">
        <f t="shared" si="47"/>
        <v>4472.630000000001</v>
      </c>
      <c r="N190" s="54">
        <f t="shared" si="47"/>
        <v>2844.3300000000004</v>
      </c>
      <c r="O190" s="54">
        <f t="shared" si="47"/>
        <v>7894.4599999999991</v>
      </c>
      <c r="P190" s="54">
        <f t="shared" si="47"/>
        <v>11566.939999999999</v>
      </c>
      <c r="Q190" s="54">
        <f t="shared" si="47"/>
        <v>2302.9099999999994</v>
      </c>
      <c r="R190" s="55">
        <f t="shared" si="47"/>
        <v>13869.85</v>
      </c>
      <c r="S190" s="10"/>
      <c r="T190" s="10"/>
      <c r="U190" s="10"/>
    </row>
    <row r="191" spans="1:21" x14ac:dyDescent="0.2">
      <c r="A191" s="92" t="s">
        <v>8</v>
      </c>
      <c r="B191" s="120" t="s">
        <v>428</v>
      </c>
      <c r="C191" s="73" t="s">
        <v>162</v>
      </c>
      <c r="D191" s="61">
        <v>77</v>
      </c>
      <c r="E191" s="39">
        <v>370.95</v>
      </c>
      <c r="F191" s="39">
        <v>85.6</v>
      </c>
      <c r="G191" s="39">
        <v>3.35</v>
      </c>
      <c r="H191" s="48">
        <f t="shared" si="46"/>
        <v>459.9</v>
      </c>
      <c r="I191" s="39">
        <v>15</v>
      </c>
      <c r="J191" s="39"/>
      <c r="K191" s="48">
        <f t="shared" ref="K191:K220" si="48">+SUM(H191:J191)</f>
        <v>474.9</v>
      </c>
      <c r="L191" s="39">
        <v>16</v>
      </c>
      <c r="M191" s="39">
        <v>278.57</v>
      </c>
      <c r="N191" s="39">
        <v>411.2</v>
      </c>
      <c r="O191" s="39">
        <f t="shared" ref="O191:O220" si="49">+SUM(L191:N191)</f>
        <v>705.77</v>
      </c>
      <c r="P191" s="39">
        <f t="shared" ref="P191:P220" si="50">+SUM(K191+O191)</f>
        <v>1180.67</v>
      </c>
      <c r="Q191" s="39">
        <f>0.05+169.85</f>
        <v>169.9</v>
      </c>
      <c r="R191" s="39">
        <f t="shared" ref="R191:R220" si="51">+SUM(P191:Q191)</f>
        <v>1350.5700000000002</v>
      </c>
      <c r="S191" s="10"/>
      <c r="T191" s="10"/>
      <c r="U191" s="10"/>
    </row>
    <row r="192" spans="1:21" x14ac:dyDescent="0.2">
      <c r="A192" s="93"/>
      <c r="B192" s="121"/>
      <c r="C192" s="76" t="s">
        <v>183</v>
      </c>
      <c r="D192" s="34">
        <v>30</v>
      </c>
      <c r="E192" s="14">
        <v>71.75</v>
      </c>
      <c r="F192" s="14">
        <v>1</v>
      </c>
      <c r="G192" s="14">
        <v>51.45</v>
      </c>
      <c r="H192" s="30">
        <f t="shared" si="46"/>
        <v>124.2</v>
      </c>
      <c r="I192" s="14">
        <v>4.7</v>
      </c>
      <c r="J192" s="14"/>
      <c r="K192" s="30">
        <f t="shared" si="48"/>
        <v>128.9</v>
      </c>
      <c r="L192" s="14">
        <v>12.2</v>
      </c>
      <c r="M192" s="14">
        <v>22.65</v>
      </c>
      <c r="N192" s="14">
        <v>16.55</v>
      </c>
      <c r="O192" s="14">
        <f t="shared" si="49"/>
        <v>51.399999999999991</v>
      </c>
      <c r="P192" s="14">
        <f t="shared" si="50"/>
        <v>180.3</v>
      </c>
      <c r="Q192" s="14">
        <v>76.650000000000006</v>
      </c>
      <c r="R192" s="14">
        <f t="shared" si="51"/>
        <v>256.95000000000005</v>
      </c>
      <c r="S192" s="10"/>
      <c r="T192" s="10"/>
      <c r="U192" s="10"/>
    </row>
    <row r="193" spans="1:21" x14ac:dyDescent="0.2">
      <c r="A193" s="93"/>
      <c r="B193" s="121"/>
      <c r="C193" s="76" t="s">
        <v>175</v>
      </c>
      <c r="D193" s="34">
        <v>9</v>
      </c>
      <c r="E193" s="14">
        <v>20</v>
      </c>
      <c r="F193" s="14">
        <v>168</v>
      </c>
      <c r="G193" s="14">
        <v>2.5</v>
      </c>
      <c r="H193" s="30">
        <f t="shared" si="46"/>
        <v>190.5</v>
      </c>
      <c r="I193" s="14">
        <v>161.69999999999999</v>
      </c>
      <c r="J193" s="14"/>
      <c r="K193" s="30">
        <f t="shared" si="48"/>
        <v>352.2</v>
      </c>
      <c r="L193" s="14">
        <v>3.2</v>
      </c>
      <c r="M193" s="14">
        <v>223.4</v>
      </c>
      <c r="N193" s="14">
        <v>726.7</v>
      </c>
      <c r="O193" s="14">
        <f t="shared" si="49"/>
        <v>953.30000000000007</v>
      </c>
      <c r="P193" s="14">
        <f t="shared" si="50"/>
        <v>1305.5</v>
      </c>
      <c r="Q193" s="14">
        <f>28+120</f>
        <v>148</v>
      </c>
      <c r="R193" s="14">
        <f t="shared" si="51"/>
        <v>1453.5</v>
      </c>
      <c r="S193" s="10"/>
      <c r="T193" s="10"/>
      <c r="U193" s="10"/>
    </row>
    <row r="194" spans="1:21" x14ac:dyDescent="0.2">
      <c r="A194" s="93"/>
      <c r="B194" s="121"/>
      <c r="C194" s="76" t="s">
        <v>184</v>
      </c>
      <c r="D194" s="34">
        <v>7</v>
      </c>
      <c r="E194" s="14">
        <v>13.11</v>
      </c>
      <c r="F194" s="14">
        <v>16.5</v>
      </c>
      <c r="G194" s="14">
        <v>150</v>
      </c>
      <c r="H194" s="30">
        <f t="shared" si="46"/>
        <v>179.61</v>
      </c>
      <c r="I194" s="14"/>
      <c r="J194" s="14"/>
      <c r="K194" s="30">
        <f t="shared" si="48"/>
        <v>179.61</v>
      </c>
      <c r="L194" s="14">
        <v>14</v>
      </c>
      <c r="M194" s="14">
        <v>19.05</v>
      </c>
      <c r="N194" s="14">
        <v>5.8</v>
      </c>
      <c r="O194" s="14">
        <f t="shared" si="49"/>
        <v>38.849999999999994</v>
      </c>
      <c r="P194" s="14">
        <f t="shared" si="50"/>
        <v>218.46</v>
      </c>
      <c r="Q194" s="14">
        <v>1</v>
      </c>
      <c r="R194" s="14">
        <f t="shared" si="51"/>
        <v>219.46</v>
      </c>
      <c r="S194" s="10"/>
      <c r="T194" s="10"/>
      <c r="U194" s="10"/>
    </row>
    <row r="195" spans="1:21" x14ac:dyDescent="0.2">
      <c r="A195" s="93"/>
      <c r="B195" s="121"/>
      <c r="C195" s="76" t="s">
        <v>164</v>
      </c>
      <c r="D195" s="34">
        <v>33</v>
      </c>
      <c r="E195" s="14">
        <v>210.3</v>
      </c>
      <c r="F195" s="14">
        <v>1.1499999999999999</v>
      </c>
      <c r="G195" s="14">
        <v>30.01</v>
      </c>
      <c r="H195" s="30">
        <f t="shared" si="46"/>
        <v>241.46</v>
      </c>
      <c r="I195" s="14">
        <v>8.6999999999999993</v>
      </c>
      <c r="J195" s="14">
        <v>1</v>
      </c>
      <c r="K195" s="30">
        <f t="shared" si="48"/>
        <v>251.16</v>
      </c>
      <c r="L195" s="14">
        <v>749.95</v>
      </c>
      <c r="M195" s="14">
        <v>1034.9000000000001</v>
      </c>
      <c r="N195" s="14">
        <v>61.2</v>
      </c>
      <c r="O195" s="14">
        <f t="shared" si="49"/>
        <v>1846.0500000000002</v>
      </c>
      <c r="P195" s="14">
        <f t="shared" si="50"/>
        <v>2097.21</v>
      </c>
      <c r="Q195" s="14">
        <v>110.5</v>
      </c>
      <c r="R195" s="14">
        <f t="shared" si="51"/>
        <v>2207.71</v>
      </c>
      <c r="S195" s="10"/>
      <c r="T195" s="10"/>
      <c r="U195" s="10"/>
    </row>
    <row r="196" spans="1:21" x14ac:dyDescent="0.2">
      <c r="A196" s="93"/>
      <c r="B196" s="121"/>
      <c r="C196" s="76" t="s">
        <v>168</v>
      </c>
      <c r="D196" s="34">
        <v>24</v>
      </c>
      <c r="E196" s="14">
        <v>5.5</v>
      </c>
      <c r="F196" s="14">
        <v>3.6</v>
      </c>
      <c r="G196" s="14">
        <v>2.1</v>
      </c>
      <c r="H196" s="30">
        <f t="shared" si="46"/>
        <v>11.2</v>
      </c>
      <c r="I196" s="14">
        <v>7.3</v>
      </c>
      <c r="J196" s="14"/>
      <c r="K196" s="30">
        <f t="shared" si="48"/>
        <v>18.5</v>
      </c>
      <c r="L196" s="14">
        <v>94</v>
      </c>
      <c r="M196" s="14">
        <v>45.35</v>
      </c>
      <c r="N196" s="14">
        <v>185.65</v>
      </c>
      <c r="O196" s="14">
        <f t="shared" si="49"/>
        <v>325</v>
      </c>
      <c r="P196" s="14">
        <f t="shared" si="50"/>
        <v>343.5</v>
      </c>
      <c r="Q196" s="14">
        <v>137.5</v>
      </c>
      <c r="R196" s="14">
        <f t="shared" si="51"/>
        <v>481</v>
      </c>
      <c r="S196" s="10"/>
      <c r="T196" s="10"/>
      <c r="U196" s="10"/>
    </row>
    <row r="197" spans="1:21" x14ac:dyDescent="0.2">
      <c r="A197" s="93"/>
      <c r="B197" s="121"/>
      <c r="C197" s="76" t="s">
        <v>188</v>
      </c>
      <c r="D197" s="34">
        <v>5</v>
      </c>
      <c r="E197" s="14">
        <v>7</v>
      </c>
      <c r="F197" s="14">
        <v>2</v>
      </c>
      <c r="G197" s="14">
        <v>1.7</v>
      </c>
      <c r="H197" s="30">
        <f t="shared" si="46"/>
        <v>10.7</v>
      </c>
      <c r="I197" s="14">
        <v>1.5</v>
      </c>
      <c r="J197" s="14"/>
      <c r="K197" s="30">
        <f t="shared" si="48"/>
        <v>12.2</v>
      </c>
      <c r="L197" s="14">
        <v>74.5</v>
      </c>
      <c r="M197" s="14">
        <v>49.2</v>
      </c>
      <c r="N197" s="14">
        <v>82.5</v>
      </c>
      <c r="O197" s="14">
        <f t="shared" si="49"/>
        <v>206.2</v>
      </c>
      <c r="P197" s="14">
        <f t="shared" si="50"/>
        <v>218.39999999999998</v>
      </c>
      <c r="Q197" s="14">
        <v>49</v>
      </c>
      <c r="R197" s="14">
        <f t="shared" si="51"/>
        <v>267.39999999999998</v>
      </c>
      <c r="S197" s="10"/>
      <c r="T197" s="10"/>
      <c r="U197" s="10"/>
    </row>
    <row r="198" spans="1:21" x14ac:dyDescent="0.2">
      <c r="A198" s="93"/>
      <c r="B198" s="121"/>
      <c r="C198" s="76" t="s">
        <v>176</v>
      </c>
      <c r="D198" s="34">
        <v>6</v>
      </c>
      <c r="E198" s="14">
        <v>8.1</v>
      </c>
      <c r="F198" s="14">
        <v>80</v>
      </c>
      <c r="G198" s="14"/>
      <c r="H198" s="30">
        <f t="shared" si="46"/>
        <v>88.1</v>
      </c>
      <c r="I198" s="14">
        <v>0.5</v>
      </c>
      <c r="J198" s="14"/>
      <c r="K198" s="30">
        <f t="shared" si="48"/>
        <v>88.6</v>
      </c>
      <c r="L198" s="14">
        <v>0.5</v>
      </c>
      <c r="M198" s="14">
        <v>5.5</v>
      </c>
      <c r="N198" s="14">
        <v>2.5</v>
      </c>
      <c r="O198" s="14">
        <f t="shared" si="49"/>
        <v>8.5</v>
      </c>
      <c r="P198" s="14">
        <f t="shared" si="50"/>
        <v>97.1</v>
      </c>
      <c r="Q198" s="14">
        <v>2</v>
      </c>
      <c r="R198" s="14">
        <f t="shared" si="51"/>
        <v>99.1</v>
      </c>
      <c r="S198" s="10"/>
      <c r="T198" s="10"/>
      <c r="U198" s="10"/>
    </row>
    <row r="199" spans="1:21" x14ac:dyDescent="0.2">
      <c r="A199" s="93"/>
      <c r="B199" s="121"/>
      <c r="C199" s="76" t="s">
        <v>189</v>
      </c>
      <c r="D199" s="34">
        <v>27</v>
      </c>
      <c r="E199" s="14">
        <v>2</v>
      </c>
      <c r="F199" s="14">
        <v>5.7</v>
      </c>
      <c r="G199" s="14">
        <v>1</v>
      </c>
      <c r="H199" s="30">
        <f t="shared" si="46"/>
        <v>8.6999999999999993</v>
      </c>
      <c r="I199" s="14">
        <v>0.5</v>
      </c>
      <c r="J199" s="14"/>
      <c r="K199" s="30">
        <f t="shared" si="48"/>
        <v>9.1999999999999993</v>
      </c>
      <c r="L199" s="14">
        <v>21.5</v>
      </c>
      <c r="M199" s="14">
        <v>109.15</v>
      </c>
      <c r="N199" s="14">
        <v>95</v>
      </c>
      <c r="O199" s="14">
        <f t="shared" si="49"/>
        <v>225.65</v>
      </c>
      <c r="P199" s="14">
        <f t="shared" si="50"/>
        <v>234.85</v>
      </c>
      <c r="Q199" s="14">
        <f>7.5+18.5</f>
        <v>26</v>
      </c>
      <c r="R199" s="14">
        <f t="shared" si="51"/>
        <v>260.85000000000002</v>
      </c>
      <c r="S199" s="10"/>
      <c r="T199" s="10"/>
      <c r="U199" s="10"/>
    </row>
    <row r="200" spans="1:21" x14ac:dyDescent="0.2">
      <c r="A200" s="93"/>
      <c r="B200" s="121"/>
      <c r="C200" s="76" t="s">
        <v>294</v>
      </c>
      <c r="D200" s="34">
        <v>7</v>
      </c>
      <c r="E200" s="14">
        <v>12</v>
      </c>
      <c r="F200" s="14">
        <v>15</v>
      </c>
      <c r="G200" s="14"/>
      <c r="H200" s="30">
        <f t="shared" si="46"/>
        <v>27</v>
      </c>
      <c r="I200" s="14"/>
      <c r="J200" s="14"/>
      <c r="K200" s="30">
        <f t="shared" si="48"/>
        <v>27</v>
      </c>
      <c r="L200" s="14">
        <v>256</v>
      </c>
      <c r="M200" s="14">
        <v>138</v>
      </c>
      <c r="N200" s="14">
        <v>35</v>
      </c>
      <c r="O200" s="14">
        <f t="shared" si="49"/>
        <v>429</v>
      </c>
      <c r="P200" s="14">
        <f t="shared" si="50"/>
        <v>456</v>
      </c>
      <c r="Q200" s="14">
        <v>310</v>
      </c>
      <c r="R200" s="14">
        <f t="shared" si="51"/>
        <v>766</v>
      </c>
      <c r="S200" s="10"/>
      <c r="T200" s="10"/>
      <c r="U200" s="10"/>
    </row>
    <row r="201" spans="1:21" x14ac:dyDescent="0.2">
      <c r="A201" s="93"/>
      <c r="B201" s="124"/>
      <c r="C201" s="76" t="s">
        <v>174</v>
      </c>
      <c r="D201" s="34">
        <v>4</v>
      </c>
      <c r="E201" s="14"/>
      <c r="F201" s="14"/>
      <c r="G201" s="14"/>
      <c r="H201" s="30">
        <f t="shared" si="46"/>
        <v>0</v>
      </c>
      <c r="I201" s="14"/>
      <c r="J201" s="14"/>
      <c r="K201" s="30">
        <f t="shared" si="48"/>
        <v>0</v>
      </c>
      <c r="L201" s="14">
        <v>327</v>
      </c>
      <c r="M201" s="14">
        <v>184</v>
      </c>
      <c r="N201" s="14">
        <v>12</v>
      </c>
      <c r="O201" s="14">
        <f t="shared" si="49"/>
        <v>523</v>
      </c>
      <c r="P201" s="14">
        <f t="shared" si="50"/>
        <v>523</v>
      </c>
      <c r="Q201" s="14"/>
      <c r="R201" s="14">
        <f t="shared" si="51"/>
        <v>523</v>
      </c>
      <c r="S201" s="10"/>
      <c r="T201" s="10"/>
      <c r="U201" s="10"/>
    </row>
    <row r="202" spans="1:21" x14ac:dyDescent="0.2">
      <c r="A202" s="93"/>
      <c r="B202" s="121" t="s">
        <v>429</v>
      </c>
      <c r="C202" s="76" t="s">
        <v>186</v>
      </c>
      <c r="D202" s="34">
        <v>128</v>
      </c>
      <c r="E202" s="14">
        <v>215.3</v>
      </c>
      <c r="F202" s="14">
        <v>265</v>
      </c>
      <c r="G202" s="14">
        <v>5.74</v>
      </c>
      <c r="H202" s="30">
        <f t="shared" si="46"/>
        <v>486.04</v>
      </c>
      <c r="I202" s="14">
        <v>9.9</v>
      </c>
      <c r="J202" s="14"/>
      <c r="K202" s="30">
        <f t="shared" si="48"/>
        <v>495.94</v>
      </c>
      <c r="L202" s="14">
        <v>162.80000000000001</v>
      </c>
      <c r="M202" s="14">
        <v>212.88</v>
      </c>
      <c r="N202" s="14">
        <v>240.04</v>
      </c>
      <c r="O202" s="14">
        <f t="shared" si="49"/>
        <v>615.72</v>
      </c>
      <c r="P202" s="14">
        <f t="shared" si="50"/>
        <v>1111.6600000000001</v>
      </c>
      <c r="Q202" s="14">
        <v>117.98</v>
      </c>
      <c r="R202" s="14">
        <f t="shared" si="51"/>
        <v>1229.6400000000001</v>
      </c>
      <c r="S202" s="10"/>
      <c r="T202" s="10"/>
      <c r="U202" s="10"/>
    </row>
    <row r="203" spans="1:21" x14ac:dyDescent="0.2">
      <c r="A203" s="93"/>
      <c r="B203" s="121"/>
      <c r="C203" s="76" t="s">
        <v>172</v>
      </c>
      <c r="D203" s="34">
        <v>4</v>
      </c>
      <c r="E203" s="14">
        <v>1</v>
      </c>
      <c r="F203" s="14">
        <v>70</v>
      </c>
      <c r="G203" s="14">
        <v>11</v>
      </c>
      <c r="H203" s="30">
        <f t="shared" si="46"/>
        <v>82</v>
      </c>
      <c r="I203" s="14"/>
      <c r="J203" s="14"/>
      <c r="K203" s="30">
        <f t="shared" si="48"/>
        <v>82</v>
      </c>
      <c r="L203" s="14">
        <v>17</v>
      </c>
      <c r="M203" s="14">
        <v>18</v>
      </c>
      <c r="N203" s="14">
        <v>19.399999999999999</v>
      </c>
      <c r="O203" s="14">
        <f t="shared" si="49"/>
        <v>54.4</v>
      </c>
      <c r="P203" s="14">
        <f t="shared" si="50"/>
        <v>136.4</v>
      </c>
      <c r="Q203" s="14">
        <v>40</v>
      </c>
      <c r="R203" s="14">
        <f t="shared" si="51"/>
        <v>176.4</v>
      </c>
      <c r="S203" s="10"/>
      <c r="T203" s="10"/>
      <c r="U203" s="10"/>
    </row>
    <row r="204" spans="1:21" x14ac:dyDescent="0.2">
      <c r="A204" s="93"/>
      <c r="B204" s="121"/>
      <c r="C204" s="76" t="s">
        <v>180</v>
      </c>
      <c r="D204" s="34">
        <v>4</v>
      </c>
      <c r="E204" s="14">
        <v>3.4</v>
      </c>
      <c r="F204" s="14">
        <v>1.3</v>
      </c>
      <c r="G204" s="14"/>
      <c r="H204" s="30">
        <f t="shared" si="46"/>
        <v>4.7</v>
      </c>
      <c r="I204" s="14">
        <v>0.2</v>
      </c>
      <c r="J204" s="14"/>
      <c r="K204" s="30">
        <f t="shared" si="48"/>
        <v>4.9000000000000004</v>
      </c>
      <c r="L204" s="14">
        <v>25</v>
      </c>
      <c r="M204" s="14">
        <v>34</v>
      </c>
      <c r="N204" s="14">
        <v>9.3000000000000007</v>
      </c>
      <c r="O204" s="14">
        <f t="shared" si="49"/>
        <v>68.3</v>
      </c>
      <c r="P204" s="14">
        <f t="shared" si="50"/>
        <v>73.2</v>
      </c>
      <c r="Q204" s="14">
        <v>8</v>
      </c>
      <c r="R204" s="14">
        <f t="shared" si="51"/>
        <v>81.2</v>
      </c>
      <c r="S204" s="10"/>
      <c r="T204" s="10"/>
      <c r="U204" s="10"/>
    </row>
    <row r="205" spans="1:21" x14ac:dyDescent="0.2">
      <c r="A205" s="93"/>
      <c r="B205" s="121"/>
      <c r="C205" s="76" t="s">
        <v>170</v>
      </c>
      <c r="D205" s="34">
        <v>6</v>
      </c>
      <c r="E205" s="14">
        <v>372</v>
      </c>
      <c r="F205" s="14"/>
      <c r="G205" s="14">
        <v>5</v>
      </c>
      <c r="H205" s="30">
        <f t="shared" si="46"/>
        <v>377</v>
      </c>
      <c r="I205" s="14"/>
      <c r="J205" s="14"/>
      <c r="K205" s="30">
        <f t="shared" si="48"/>
        <v>377</v>
      </c>
      <c r="L205" s="14">
        <v>109</v>
      </c>
      <c r="M205" s="14">
        <v>95</v>
      </c>
      <c r="N205" s="14">
        <v>110</v>
      </c>
      <c r="O205" s="14">
        <f t="shared" si="49"/>
        <v>314</v>
      </c>
      <c r="P205" s="14">
        <f t="shared" si="50"/>
        <v>691</v>
      </c>
      <c r="Q205" s="14">
        <v>390</v>
      </c>
      <c r="R205" s="14">
        <f t="shared" si="51"/>
        <v>1081</v>
      </c>
      <c r="S205" s="10"/>
      <c r="T205" s="10"/>
      <c r="U205" s="10"/>
    </row>
    <row r="206" spans="1:21" x14ac:dyDescent="0.2">
      <c r="A206" s="93"/>
      <c r="B206" s="121"/>
      <c r="C206" s="76" t="s">
        <v>178</v>
      </c>
      <c r="D206" s="34">
        <v>4</v>
      </c>
      <c r="E206" s="14">
        <v>4.4000000000000004</v>
      </c>
      <c r="F206" s="14"/>
      <c r="G206" s="14"/>
      <c r="H206" s="30">
        <f t="shared" si="46"/>
        <v>4.4000000000000004</v>
      </c>
      <c r="I206" s="14">
        <v>0.7</v>
      </c>
      <c r="J206" s="14"/>
      <c r="K206" s="30">
        <f t="shared" si="48"/>
        <v>5.1000000000000005</v>
      </c>
      <c r="L206" s="14">
        <v>0.5</v>
      </c>
      <c r="M206" s="14">
        <v>11.65</v>
      </c>
      <c r="N206" s="14">
        <v>23.65</v>
      </c>
      <c r="O206" s="14">
        <f t="shared" si="49"/>
        <v>35.799999999999997</v>
      </c>
      <c r="P206" s="14">
        <f t="shared" si="50"/>
        <v>40.9</v>
      </c>
      <c r="Q206" s="14">
        <v>80</v>
      </c>
      <c r="R206" s="14">
        <f t="shared" si="51"/>
        <v>120.9</v>
      </c>
      <c r="S206" s="10"/>
      <c r="T206" s="10"/>
      <c r="U206" s="10"/>
    </row>
    <row r="207" spans="1:21" x14ac:dyDescent="0.2">
      <c r="A207" s="93"/>
      <c r="B207" s="121"/>
      <c r="C207" s="76" t="s">
        <v>163</v>
      </c>
      <c r="D207" s="34">
        <v>11</v>
      </c>
      <c r="E207" s="14">
        <v>243.1</v>
      </c>
      <c r="F207" s="14">
        <v>0.1</v>
      </c>
      <c r="G207" s="14">
        <v>0.4</v>
      </c>
      <c r="H207" s="30">
        <f t="shared" si="46"/>
        <v>243.6</v>
      </c>
      <c r="I207" s="14">
        <v>0.3</v>
      </c>
      <c r="J207" s="14"/>
      <c r="K207" s="30">
        <f t="shared" si="48"/>
        <v>243.9</v>
      </c>
      <c r="L207" s="14">
        <v>103</v>
      </c>
      <c r="M207" s="14">
        <v>87</v>
      </c>
      <c r="N207" s="14">
        <v>163.19999999999999</v>
      </c>
      <c r="O207" s="14">
        <f t="shared" si="49"/>
        <v>353.2</v>
      </c>
      <c r="P207" s="14">
        <f t="shared" si="50"/>
        <v>597.1</v>
      </c>
      <c r="Q207" s="14">
        <v>4.9000000000000004</v>
      </c>
      <c r="R207" s="14">
        <f t="shared" si="51"/>
        <v>602</v>
      </c>
      <c r="S207" s="10"/>
      <c r="T207" s="10"/>
      <c r="U207" s="10"/>
    </row>
    <row r="208" spans="1:21" x14ac:dyDescent="0.2">
      <c r="A208" s="93"/>
      <c r="B208" s="121"/>
      <c r="C208" s="76" t="s">
        <v>185</v>
      </c>
      <c r="D208" s="34">
        <v>3</v>
      </c>
      <c r="E208" s="14">
        <v>2.2000000000000002</v>
      </c>
      <c r="F208" s="14"/>
      <c r="G208" s="14"/>
      <c r="H208" s="30">
        <f t="shared" si="46"/>
        <v>2.2000000000000002</v>
      </c>
      <c r="I208" s="14"/>
      <c r="J208" s="14"/>
      <c r="K208" s="30">
        <f t="shared" si="48"/>
        <v>2.2000000000000002</v>
      </c>
      <c r="L208" s="14">
        <v>1003.8</v>
      </c>
      <c r="M208" s="14">
        <v>320</v>
      </c>
      <c r="N208" s="14">
        <v>150</v>
      </c>
      <c r="O208" s="14">
        <f t="shared" si="49"/>
        <v>1473.8</v>
      </c>
      <c r="P208" s="14">
        <f t="shared" si="50"/>
        <v>1476</v>
      </c>
      <c r="Q208" s="14"/>
      <c r="R208" s="14">
        <f t="shared" si="51"/>
        <v>1476</v>
      </c>
      <c r="S208" s="10"/>
      <c r="T208" s="10"/>
      <c r="U208" s="10"/>
    </row>
    <row r="209" spans="1:21" x14ac:dyDescent="0.2">
      <c r="A209" s="93"/>
      <c r="B209" s="121"/>
      <c r="C209" s="76" t="s">
        <v>190</v>
      </c>
      <c r="D209" s="34">
        <v>9</v>
      </c>
      <c r="E209" s="14">
        <v>280</v>
      </c>
      <c r="F209" s="14">
        <v>0.5</v>
      </c>
      <c r="G209" s="14"/>
      <c r="H209" s="30">
        <f t="shared" si="46"/>
        <v>280.5</v>
      </c>
      <c r="I209" s="14"/>
      <c r="J209" s="14"/>
      <c r="K209" s="30">
        <f t="shared" si="48"/>
        <v>280.5</v>
      </c>
      <c r="L209" s="14">
        <v>4186.3</v>
      </c>
      <c r="M209" s="14">
        <v>622.4</v>
      </c>
      <c r="N209" s="14">
        <v>59.8</v>
      </c>
      <c r="O209" s="14">
        <f t="shared" si="49"/>
        <v>4868.5</v>
      </c>
      <c r="P209" s="14">
        <f t="shared" si="50"/>
        <v>5149</v>
      </c>
      <c r="Q209" s="14">
        <v>9</v>
      </c>
      <c r="R209" s="14">
        <f t="shared" si="51"/>
        <v>5158</v>
      </c>
      <c r="S209" s="10"/>
      <c r="T209" s="10"/>
      <c r="U209" s="10"/>
    </row>
    <row r="210" spans="1:21" x14ac:dyDescent="0.2">
      <c r="A210" s="93"/>
      <c r="B210" s="121"/>
      <c r="C210" s="78" t="s">
        <v>443</v>
      </c>
      <c r="D210" s="64"/>
      <c r="E210" s="36"/>
      <c r="F210" s="36"/>
      <c r="G210" s="36"/>
      <c r="H210" s="65"/>
      <c r="I210" s="36"/>
      <c r="J210" s="36"/>
      <c r="K210" s="65"/>
      <c r="L210" s="36"/>
      <c r="M210" s="36"/>
      <c r="N210" s="36"/>
      <c r="O210" s="36"/>
      <c r="P210" s="36"/>
      <c r="Q210" s="36"/>
      <c r="R210" s="36"/>
      <c r="S210" s="10"/>
      <c r="T210" s="10"/>
      <c r="U210" s="10"/>
    </row>
    <row r="211" spans="1:21" x14ac:dyDescent="0.2">
      <c r="A211" s="93"/>
      <c r="B211" s="121"/>
      <c r="C211" s="76" t="s">
        <v>169</v>
      </c>
      <c r="D211" s="34">
        <v>12</v>
      </c>
      <c r="E211" s="14">
        <v>7</v>
      </c>
      <c r="F211" s="14"/>
      <c r="G211" s="14"/>
      <c r="H211" s="30">
        <f t="shared" si="46"/>
        <v>7</v>
      </c>
      <c r="I211" s="14">
        <v>0.1</v>
      </c>
      <c r="J211" s="14"/>
      <c r="K211" s="30">
        <f t="shared" si="48"/>
        <v>7.1</v>
      </c>
      <c r="L211" s="14">
        <v>10.8</v>
      </c>
      <c r="M211" s="14">
        <v>30.15</v>
      </c>
      <c r="N211" s="14">
        <v>55.7</v>
      </c>
      <c r="O211" s="14">
        <f>+SUM(L211:N211)</f>
        <v>96.65</v>
      </c>
      <c r="P211" s="14">
        <f>+SUM(K211+O211)</f>
        <v>103.75</v>
      </c>
      <c r="Q211" s="14">
        <f>6+198.04</f>
        <v>204.04</v>
      </c>
      <c r="R211" s="14">
        <f t="shared" si="51"/>
        <v>307.78999999999996</v>
      </c>
      <c r="S211" s="10"/>
      <c r="T211" s="10"/>
      <c r="U211" s="10"/>
    </row>
    <row r="212" spans="1:21" x14ac:dyDescent="0.2">
      <c r="A212" s="93"/>
      <c r="B212" s="121"/>
      <c r="C212" s="76" t="s">
        <v>165</v>
      </c>
      <c r="D212" s="34">
        <v>19</v>
      </c>
      <c r="E212" s="14">
        <v>229</v>
      </c>
      <c r="F212" s="14"/>
      <c r="G212" s="14"/>
      <c r="H212" s="30">
        <f t="shared" si="46"/>
        <v>229</v>
      </c>
      <c r="I212" s="14"/>
      <c r="J212" s="14"/>
      <c r="K212" s="30">
        <f t="shared" si="48"/>
        <v>229</v>
      </c>
      <c r="L212" s="14">
        <v>3292.1</v>
      </c>
      <c r="M212" s="14">
        <v>1627.9</v>
      </c>
      <c r="N212" s="14">
        <v>88.3</v>
      </c>
      <c r="O212" s="14">
        <f>+SUM(L212:N212)</f>
        <v>5008.3</v>
      </c>
      <c r="P212" s="14">
        <f>+SUM(K212+O212)</f>
        <v>5237.3</v>
      </c>
      <c r="Q212" s="14"/>
      <c r="R212" s="14">
        <f t="shared" si="51"/>
        <v>5237.3</v>
      </c>
      <c r="S212" s="10"/>
      <c r="T212" s="10"/>
      <c r="U212" s="10"/>
    </row>
    <row r="213" spans="1:21" x14ac:dyDescent="0.2">
      <c r="A213" s="93"/>
      <c r="B213" s="121"/>
      <c r="C213" s="76" t="s">
        <v>181</v>
      </c>
      <c r="D213" s="34">
        <v>10</v>
      </c>
      <c r="E213" s="14">
        <v>132.19999999999999</v>
      </c>
      <c r="F213" s="14"/>
      <c r="G213" s="14"/>
      <c r="H213" s="30">
        <f t="shared" si="46"/>
        <v>132.19999999999999</v>
      </c>
      <c r="I213" s="14">
        <v>0.4</v>
      </c>
      <c r="J213" s="14"/>
      <c r="K213" s="30">
        <f t="shared" si="48"/>
        <v>132.6</v>
      </c>
      <c r="L213" s="14">
        <v>170.5</v>
      </c>
      <c r="M213" s="14">
        <v>78.2</v>
      </c>
      <c r="N213" s="14">
        <v>26.5</v>
      </c>
      <c r="O213" s="14">
        <f t="shared" si="49"/>
        <v>275.2</v>
      </c>
      <c r="P213" s="14">
        <f t="shared" si="50"/>
        <v>407.79999999999995</v>
      </c>
      <c r="Q213" s="14">
        <v>7</v>
      </c>
      <c r="R213" s="14">
        <f t="shared" si="51"/>
        <v>414.79999999999995</v>
      </c>
      <c r="S213" s="10"/>
      <c r="T213" s="10"/>
      <c r="U213" s="10"/>
    </row>
    <row r="214" spans="1:21" x14ac:dyDescent="0.2">
      <c r="A214" s="93"/>
      <c r="B214" s="121"/>
      <c r="C214" s="76" t="s">
        <v>171</v>
      </c>
      <c r="D214" s="34">
        <v>6</v>
      </c>
      <c r="E214" s="14">
        <v>15.3</v>
      </c>
      <c r="F214" s="14"/>
      <c r="G214" s="14">
        <v>15</v>
      </c>
      <c r="H214" s="30">
        <f t="shared" si="46"/>
        <v>30.3</v>
      </c>
      <c r="I214" s="14"/>
      <c r="J214" s="14"/>
      <c r="K214" s="30">
        <f t="shared" si="48"/>
        <v>30.3</v>
      </c>
      <c r="L214" s="14">
        <v>3.2</v>
      </c>
      <c r="M214" s="14">
        <v>6.7</v>
      </c>
      <c r="N214" s="14">
        <v>5</v>
      </c>
      <c r="O214" s="14">
        <f t="shared" si="49"/>
        <v>14.9</v>
      </c>
      <c r="P214" s="14">
        <f t="shared" si="50"/>
        <v>45.2</v>
      </c>
      <c r="Q214" s="14">
        <v>2</v>
      </c>
      <c r="R214" s="14">
        <f t="shared" si="51"/>
        <v>47.2</v>
      </c>
      <c r="S214" s="10"/>
      <c r="T214" s="10"/>
      <c r="U214" s="10"/>
    </row>
    <row r="215" spans="1:21" x14ac:dyDescent="0.2">
      <c r="A215" s="93"/>
      <c r="B215" s="121"/>
      <c r="C215" s="76" t="s">
        <v>187</v>
      </c>
      <c r="D215" s="34">
        <v>22</v>
      </c>
      <c r="E215" s="14">
        <v>440.4</v>
      </c>
      <c r="F215" s="14">
        <v>351.5</v>
      </c>
      <c r="G215" s="14">
        <v>9.5</v>
      </c>
      <c r="H215" s="30">
        <f t="shared" si="46"/>
        <v>801.4</v>
      </c>
      <c r="I215" s="14">
        <v>0.6</v>
      </c>
      <c r="J215" s="14"/>
      <c r="K215" s="30">
        <f t="shared" si="48"/>
        <v>802</v>
      </c>
      <c r="L215" s="14">
        <v>880.7</v>
      </c>
      <c r="M215" s="14">
        <v>530.35</v>
      </c>
      <c r="N215" s="14">
        <v>212.5</v>
      </c>
      <c r="O215" s="14">
        <f t="shared" si="49"/>
        <v>1623.5500000000002</v>
      </c>
      <c r="P215" s="14">
        <f t="shared" si="50"/>
        <v>2425.5500000000002</v>
      </c>
      <c r="Q215" s="14"/>
      <c r="R215" s="14">
        <f t="shared" si="51"/>
        <v>2425.5500000000002</v>
      </c>
      <c r="S215" s="10"/>
      <c r="T215" s="10"/>
      <c r="U215" s="10"/>
    </row>
    <row r="216" spans="1:21" x14ac:dyDescent="0.2">
      <c r="A216" s="93"/>
      <c r="B216" s="121"/>
      <c r="C216" s="76" t="s">
        <v>173</v>
      </c>
      <c r="D216" s="34">
        <v>37</v>
      </c>
      <c r="E216" s="14">
        <v>141.85</v>
      </c>
      <c r="F216" s="14">
        <v>4</v>
      </c>
      <c r="G216" s="14">
        <v>20</v>
      </c>
      <c r="H216" s="30">
        <f t="shared" si="46"/>
        <v>165.85</v>
      </c>
      <c r="I216" s="14">
        <v>4.8</v>
      </c>
      <c r="J216" s="14"/>
      <c r="K216" s="30">
        <f t="shared" si="48"/>
        <v>170.65</v>
      </c>
      <c r="L216" s="14">
        <v>234.1</v>
      </c>
      <c r="M216" s="14">
        <v>181.18</v>
      </c>
      <c r="N216" s="14">
        <v>32.4</v>
      </c>
      <c r="O216" s="14">
        <f t="shared" si="49"/>
        <v>447.67999999999995</v>
      </c>
      <c r="P216" s="14">
        <f t="shared" si="50"/>
        <v>618.32999999999993</v>
      </c>
      <c r="Q216" s="14">
        <v>105.43</v>
      </c>
      <c r="R216" s="14">
        <f t="shared" si="51"/>
        <v>723.76</v>
      </c>
      <c r="S216" s="10"/>
      <c r="T216" s="10"/>
      <c r="U216" s="10"/>
    </row>
    <row r="217" spans="1:21" x14ac:dyDescent="0.2">
      <c r="A217" s="93"/>
      <c r="B217" s="121"/>
      <c r="C217" s="76" t="s">
        <v>191</v>
      </c>
      <c r="D217" s="34">
        <v>10</v>
      </c>
      <c r="E217" s="14">
        <v>22</v>
      </c>
      <c r="F217" s="14"/>
      <c r="G217" s="14"/>
      <c r="H217" s="30">
        <f t="shared" si="46"/>
        <v>22</v>
      </c>
      <c r="I217" s="14"/>
      <c r="J217" s="14"/>
      <c r="K217" s="30">
        <f t="shared" si="48"/>
        <v>22</v>
      </c>
      <c r="L217" s="14">
        <v>52.4</v>
      </c>
      <c r="M217" s="14">
        <v>70.5</v>
      </c>
      <c r="N217" s="14">
        <v>104.5</v>
      </c>
      <c r="O217" s="14">
        <f t="shared" si="49"/>
        <v>227.4</v>
      </c>
      <c r="P217" s="14">
        <f t="shared" si="50"/>
        <v>249.4</v>
      </c>
      <c r="Q217" s="14">
        <v>7.1</v>
      </c>
      <c r="R217" s="14">
        <f t="shared" si="51"/>
        <v>256.5</v>
      </c>
      <c r="S217" s="10"/>
      <c r="T217" s="10"/>
      <c r="U217" s="10"/>
    </row>
    <row r="218" spans="1:21" x14ac:dyDescent="0.2">
      <c r="A218" s="93"/>
      <c r="B218" s="121"/>
      <c r="C218" s="76" t="s">
        <v>182</v>
      </c>
      <c r="D218" s="34">
        <v>19</v>
      </c>
      <c r="E218" s="14">
        <v>7</v>
      </c>
      <c r="F218" s="14">
        <v>15</v>
      </c>
      <c r="G218" s="14"/>
      <c r="H218" s="30">
        <f t="shared" si="46"/>
        <v>22</v>
      </c>
      <c r="I218" s="14">
        <v>0.2</v>
      </c>
      <c r="J218" s="14"/>
      <c r="K218" s="30">
        <f t="shared" si="48"/>
        <v>22.2</v>
      </c>
      <c r="L218" s="14">
        <v>2065</v>
      </c>
      <c r="M218" s="14">
        <v>363.5</v>
      </c>
      <c r="N218" s="14">
        <v>111</v>
      </c>
      <c r="O218" s="14">
        <f t="shared" si="49"/>
        <v>2539.5</v>
      </c>
      <c r="P218" s="14">
        <f t="shared" si="50"/>
        <v>2561.6999999999998</v>
      </c>
      <c r="Q218" s="14"/>
      <c r="R218" s="14">
        <f t="shared" si="51"/>
        <v>2561.6999999999998</v>
      </c>
      <c r="S218" s="10"/>
      <c r="T218" s="10"/>
      <c r="U218" s="10"/>
    </row>
    <row r="219" spans="1:21" x14ac:dyDescent="0.2">
      <c r="A219" s="93"/>
      <c r="B219" s="121"/>
      <c r="C219" s="76" t="s">
        <v>166</v>
      </c>
      <c r="D219" s="34">
        <v>13</v>
      </c>
      <c r="E219" s="14"/>
      <c r="F219" s="14"/>
      <c r="G219" s="14"/>
      <c r="H219" s="30">
        <f t="shared" si="46"/>
        <v>0</v>
      </c>
      <c r="I219" s="14"/>
      <c r="J219" s="14"/>
      <c r="K219" s="30">
        <f t="shared" si="48"/>
        <v>0</v>
      </c>
      <c r="L219" s="14">
        <v>2191</v>
      </c>
      <c r="M219" s="14">
        <v>765.5</v>
      </c>
      <c r="N219" s="14">
        <v>4.5</v>
      </c>
      <c r="O219" s="14">
        <f t="shared" si="49"/>
        <v>2961</v>
      </c>
      <c r="P219" s="14">
        <f t="shared" si="50"/>
        <v>2961</v>
      </c>
      <c r="Q219" s="14"/>
      <c r="R219" s="14">
        <f t="shared" si="51"/>
        <v>2961</v>
      </c>
      <c r="S219" s="10"/>
      <c r="T219" s="10"/>
      <c r="U219" s="10"/>
    </row>
    <row r="220" spans="1:21" x14ac:dyDescent="0.2">
      <c r="A220" s="93"/>
      <c r="B220" s="121"/>
      <c r="C220" s="76" t="s">
        <v>177</v>
      </c>
      <c r="D220" s="34">
        <v>9</v>
      </c>
      <c r="E220" s="14">
        <v>6</v>
      </c>
      <c r="F220" s="14"/>
      <c r="G220" s="14"/>
      <c r="H220" s="30">
        <f t="shared" si="46"/>
        <v>6</v>
      </c>
      <c r="I220" s="14"/>
      <c r="J220" s="14"/>
      <c r="K220" s="30">
        <f t="shared" si="48"/>
        <v>6</v>
      </c>
      <c r="L220" s="14">
        <v>1757.5</v>
      </c>
      <c r="M220" s="14">
        <v>556.5</v>
      </c>
      <c r="N220" s="14">
        <v>1</v>
      </c>
      <c r="O220" s="14">
        <f t="shared" si="49"/>
        <v>2315</v>
      </c>
      <c r="P220" s="14">
        <f t="shared" si="50"/>
        <v>2321</v>
      </c>
      <c r="Q220" s="14"/>
      <c r="R220" s="14">
        <f t="shared" si="51"/>
        <v>2321</v>
      </c>
      <c r="S220" s="10"/>
      <c r="T220" s="10"/>
      <c r="U220" s="10"/>
    </row>
    <row r="221" spans="1:21" x14ac:dyDescent="0.2">
      <c r="A221" s="93"/>
      <c r="B221" s="121"/>
      <c r="C221" s="76" t="s">
        <v>304</v>
      </c>
      <c r="D221" s="34">
        <v>2</v>
      </c>
      <c r="E221" s="14"/>
      <c r="F221" s="14"/>
      <c r="G221" s="14"/>
      <c r="H221" s="30">
        <f>SUM(E221:G221)</f>
        <v>0</v>
      </c>
      <c r="I221" s="14"/>
      <c r="J221" s="14"/>
      <c r="K221" s="30">
        <f>+SUM(H221:J221)</f>
        <v>0</v>
      </c>
      <c r="L221" s="14">
        <v>2</v>
      </c>
      <c r="M221" s="14">
        <v>0.7</v>
      </c>
      <c r="N221" s="14">
        <v>0.8</v>
      </c>
      <c r="O221" s="14">
        <f>+SUM(L221:N221)</f>
        <v>3.5</v>
      </c>
      <c r="P221" s="14">
        <f>+SUM(K221+O221)</f>
        <v>3.5</v>
      </c>
      <c r="Q221" s="14">
        <v>98</v>
      </c>
      <c r="R221" s="14">
        <f>+SUM(P221:Q221)</f>
        <v>101.5</v>
      </c>
      <c r="S221" s="10"/>
      <c r="T221" s="10"/>
      <c r="U221" s="10"/>
    </row>
    <row r="222" spans="1:21" x14ac:dyDescent="0.2">
      <c r="A222" s="94"/>
      <c r="B222" s="122"/>
      <c r="C222" s="88" t="s">
        <v>179</v>
      </c>
      <c r="D222" s="89"/>
      <c r="E222" s="90"/>
      <c r="F222" s="90"/>
      <c r="G222" s="90"/>
      <c r="H222" s="91"/>
      <c r="I222" s="90"/>
      <c r="J222" s="90"/>
      <c r="K222" s="91"/>
      <c r="L222" s="90"/>
      <c r="M222" s="90"/>
      <c r="N222" s="90"/>
      <c r="O222" s="90"/>
      <c r="P222" s="90"/>
      <c r="Q222" s="90"/>
      <c r="R222" s="90"/>
      <c r="S222" s="10"/>
      <c r="T222" s="10"/>
      <c r="U222" s="10"/>
    </row>
    <row r="223" spans="1:21" ht="15" x14ac:dyDescent="0.25">
      <c r="A223" s="230" t="s">
        <v>516</v>
      </c>
      <c r="B223" s="231"/>
      <c r="C223" s="232" t="s">
        <v>0</v>
      </c>
      <c r="D223" s="53">
        <f t="shared" ref="D223:R223" si="52">+SUM(D191:D222)</f>
        <v>557</v>
      </c>
      <c r="E223" s="54">
        <f>SUM(E191:E222)</f>
        <v>2842.8599999999997</v>
      </c>
      <c r="F223" s="54">
        <f>SUM(F191:F222)</f>
        <v>1085.9499999999998</v>
      </c>
      <c r="G223" s="54">
        <f>SUM(G191:G222)</f>
        <v>308.75</v>
      </c>
      <c r="H223" s="54">
        <f>SUM(H191:H222)</f>
        <v>4237.5600000000004</v>
      </c>
      <c r="I223" s="54">
        <f t="shared" si="52"/>
        <v>217.09999999999997</v>
      </c>
      <c r="J223" s="54">
        <f t="shared" si="52"/>
        <v>1</v>
      </c>
      <c r="K223" s="54">
        <f t="shared" si="52"/>
        <v>4455.6599999999989</v>
      </c>
      <c r="L223" s="54">
        <f t="shared" si="52"/>
        <v>17835.550000000003</v>
      </c>
      <c r="M223" s="54">
        <f t="shared" si="52"/>
        <v>7721.880000000001</v>
      </c>
      <c r="N223" s="54">
        <f t="shared" si="52"/>
        <v>3051.6900000000005</v>
      </c>
      <c r="O223" s="54">
        <f t="shared" si="52"/>
        <v>28609.120000000003</v>
      </c>
      <c r="P223" s="54">
        <f t="shared" si="52"/>
        <v>33064.78</v>
      </c>
      <c r="Q223" s="54">
        <f t="shared" si="52"/>
        <v>2104</v>
      </c>
      <c r="R223" s="55">
        <f t="shared" si="52"/>
        <v>35168.78</v>
      </c>
      <c r="S223" s="10"/>
      <c r="T223" s="10"/>
      <c r="U223" s="10"/>
    </row>
    <row r="224" spans="1:21" x14ac:dyDescent="0.2">
      <c r="A224" s="93" t="s">
        <v>406</v>
      </c>
      <c r="B224" s="120" t="s">
        <v>219</v>
      </c>
      <c r="C224" s="73" t="s">
        <v>219</v>
      </c>
      <c r="D224" s="74">
        <v>90</v>
      </c>
      <c r="E224" s="39">
        <v>10.1</v>
      </c>
      <c r="F224" s="39">
        <v>1.75</v>
      </c>
      <c r="G224" s="39">
        <v>15.1</v>
      </c>
      <c r="H224" s="48">
        <f t="shared" si="46"/>
        <v>26.95</v>
      </c>
      <c r="I224" s="39">
        <v>2.2000000000000002</v>
      </c>
      <c r="J224" s="39">
        <v>20.5</v>
      </c>
      <c r="K224" s="48">
        <f t="shared" ref="K224:K261" si="53">+SUM(H224:J224)</f>
        <v>49.65</v>
      </c>
      <c r="L224" s="39">
        <v>128.94999999999999</v>
      </c>
      <c r="M224" s="39">
        <v>152.80000000000001</v>
      </c>
      <c r="N224" s="39">
        <v>34.65</v>
      </c>
      <c r="O224" s="39">
        <f t="shared" ref="O224:O244" si="54">+SUM(L224:N224)</f>
        <v>316.39999999999998</v>
      </c>
      <c r="P224" s="39">
        <f t="shared" ref="P224:P244" si="55">+SUM(K224+O224)</f>
        <v>366.04999999999995</v>
      </c>
      <c r="Q224" s="39">
        <v>103</v>
      </c>
      <c r="R224" s="39">
        <f t="shared" ref="R224:R244" si="56">+SUM(P224:Q224)</f>
        <v>469.04999999999995</v>
      </c>
      <c r="S224" s="10"/>
      <c r="T224" s="10"/>
      <c r="U224" s="10"/>
    </row>
    <row r="225" spans="1:21" x14ac:dyDescent="0.2">
      <c r="A225" s="93"/>
      <c r="B225" s="121"/>
      <c r="C225" s="76" t="s">
        <v>205</v>
      </c>
      <c r="D225" s="77">
        <v>36</v>
      </c>
      <c r="E225" s="14">
        <v>42</v>
      </c>
      <c r="F225" s="14">
        <v>11</v>
      </c>
      <c r="G225" s="14"/>
      <c r="H225" s="30">
        <f t="shared" si="46"/>
        <v>53</v>
      </c>
      <c r="I225" s="14"/>
      <c r="J225" s="14"/>
      <c r="K225" s="30">
        <f t="shared" si="53"/>
        <v>53</v>
      </c>
      <c r="L225" s="14">
        <v>434.5</v>
      </c>
      <c r="M225" s="14">
        <v>217.5</v>
      </c>
      <c r="N225" s="14">
        <v>4.5</v>
      </c>
      <c r="O225" s="14">
        <f t="shared" si="54"/>
        <v>656.5</v>
      </c>
      <c r="P225" s="14">
        <f t="shared" si="55"/>
        <v>709.5</v>
      </c>
      <c r="Q225" s="14">
        <v>149.5</v>
      </c>
      <c r="R225" s="14">
        <f t="shared" si="56"/>
        <v>859</v>
      </c>
      <c r="S225" s="10"/>
      <c r="T225" s="10"/>
      <c r="U225" s="10"/>
    </row>
    <row r="226" spans="1:21" x14ac:dyDescent="0.2">
      <c r="A226" s="93"/>
      <c r="B226" s="121"/>
      <c r="C226" s="76" t="s">
        <v>275</v>
      </c>
      <c r="D226" s="77">
        <v>4</v>
      </c>
      <c r="E226" s="14">
        <v>7</v>
      </c>
      <c r="F226" s="14">
        <v>10</v>
      </c>
      <c r="G226" s="14"/>
      <c r="H226" s="30">
        <f t="shared" si="46"/>
        <v>17</v>
      </c>
      <c r="I226" s="14"/>
      <c r="J226" s="14"/>
      <c r="K226" s="30">
        <f t="shared" si="53"/>
        <v>17</v>
      </c>
      <c r="L226" s="14">
        <v>16</v>
      </c>
      <c r="M226" s="14">
        <v>8</v>
      </c>
      <c r="N226" s="14">
        <v>3</v>
      </c>
      <c r="O226" s="14">
        <f t="shared" si="54"/>
        <v>27</v>
      </c>
      <c r="P226" s="14">
        <f t="shared" si="55"/>
        <v>44</v>
      </c>
      <c r="Q226" s="14">
        <v>500</v>
      </c>
      <c r="R226" s="14">
        <f t="shared" si="56"/>
        <v>544</v>
      </c>
      <c r="S226" s="10"/>
      <c r="T226" s="10"/>
      <c r="U226" s="10"/>
    </row>
    <row r="227" spans="1:21" x14ac:dyDescent="0.2">
      <c r="A227" s="93"/>
      <c r="B227" s="121"/>
      <c r="C227" s="76" t="s">
        <v>202</v>
      </c>
      <c r="D227" s="77">
        <v>30</v>
      </c>
      <c r="E227" s="14">
        <v>80</v>
      </c>
      <c r="F227" s="14">
        <v>75.900000000000006</v>
      </c>
      <c r="G227" s="14">
        <v>21</v>
      </c>
      <c r="H227" s="30">
        <f t="shared" si="46"/>
        <v>176.9</v>
      </c>
      <c r="I227" s="14"/>
      <c r="J227" s="14"/>
      <c r="K227" s="30">
        <f t="shared" si="53"/>
        <v>176.9</v>
      </c>
      <c r="L227" s="14">
        <v>281.2</v>
      </c>
      <c r="M227" s="14">
        <v>89.05</v>
      </c>
      <c r="N227" s="14">
        <v>25.5</v>
      </c>
      <c r="O227" s="14">
        <f t="shared" si="54"/>
        <v>395.75</v>
      </c>
      <c r="P227" s="14">
        <f t="shared" si="55"/>
        <v>572.65</v>
      </c>
      <c r="Q227" s="14">
        <v>522.5</v>
      </c>
      <c r="R227" s="14">
        <f t="shared" si="56"/>
        <v>1095.1500000000001</v>
      </c>
      <c r="S227" s="10"/>
      <c r="T227" s="10"/>
      <c r="U227" s="10"/>
    </row>
    <row r="228" spans="1:21" x14ac:dyDescent="0.2">
      <c r="A228" s="93"/>
      <c r="B228" s="121"/>
      <c r="C228" s="76" t="s">
        <v>195</v>
      </c>
      <c r="D228" s="77">
        <v>32</v>
      </c>
      <c r="E228" s="14"/>
      <c r="F228" s="14">
        <v>2.4</v>
      </c>
      <c r="G228" s="14">
        <v>6.6</v>
      </c>
      <c r="H228" s="30">
        <f t="shared" si="46"/>
        <v>9</v>
      </c>
      <c r="I228" s="14">
        <v>5.25</v>
      </c>
      <c r="J228" s="14">
        <v>11.7</v>
      </c>
      <c r="K228" s="30">
        <f t="shared" si="53"/>
        <v>25.95</v>
      </c>
      <c r="L228" s="14">
        <v>11.5</v>
      </c>
      <c r="M228" s="14">
        <v>73.400000000000006</v>
      </c>
      <c r="N228" s="14"/>
      <c r="O228" s="14">
        <f t="shared" si="54"/>
        <v>84.9</v>
      </c>
      <c r="P228" s="14">
        <f t="shared" si="55"/>
        <v>110.85000000000001</v>
      </c>
      <c r="Q228" s="14"/>
      <c r="R228" s="14">
        <f t="shared" si="56"/>
        <v>110.85000000000001</v>
      </c>
      <c r="S228" s="10"/>
      <c r="T228" s="10"/>
      <c r="U228" s="10"/>
    </row>
    <row r="229" spans="1:21" x14ac:dyDescent="0.2">
      <c r="A229" s="93"/>
      <c r="B229" s="121"/>
      <c r="C229" s="76" t="s">
        <v>204</v>
      </c>
      <c r="D229" s="77">
        <v>4</v>
      </c>
      <c r="E229" s="14"/>
      <c r="F229" s="14"/>
      <c r="G229" s="14"/>
      <c r="H229" s="30">
        <f t="shared" si="46"/>
        <v>0</v>
      </c>
      <c r="I229" s="14"/>
      <c r="J229" s="14"/>
      <c r="K229" s="30">
        <f t="shared" si="53"/>
        <v>0</v>
      </c>
      <c r="L229" s="14">
        <v>7.5</v>
      </c>
      <c r="M229" s="14">
        <v>3.2</v>
      </c>
      <c r="N229" s="14">
        <v>5</v>
      </c>
      <c r="O229" s="14">
        <f t="shared" si="54"/>
        <v>15.7</v>
      </c>
      <c r="P229" s="14">
        <f t="shared" si="55"/>
        <v>15.7</v>
      </c>
      <c r="Q229" s="14"/>
      <c r="R229" s="14">
        <f t="shared" si="56"/>
        <v>15.7</v>
      </c>
      <c r="S229" s="10"/>
      <c r="T229" s="10"/>
      <c r="U229" s="10"/>
    </row>
    <row r="230" spans="1:21" x14ac:dyDescent="0.2">
      <c r="A230" s="93"/>
      <c r="B230" s="121"/>
      <c r="C230" s="76" t="s">
        <v>277</v>
      </c>
      <c r="D230" s="77">
        <v>3</v>
      </c>
      <c r="E230" s="14"/>
      <c r="F230" s="14"/>
      <c r="G230" s="14"/>
      <c r="H230" s="30">
        <f t="shared" si="46"/>
        <v>0</v>
      </c>
      <c r="I230" s="14"/>
      <c r="J230" s="14"/>
      <c r="K230" s="30">
        <f t="shared" si="53"/>
        <v>0</v>
      </c>
      <c r="L230" s="14">
        <v>108</v>
      </c>
      <c r="M230" s="14">
        <v>64</v>
      </c>
      <c r="N230" s="14"/>
      <c r="O230" s="14">
        <f t="shared" si="54"/>
        <v>172</v>
      </c>
      <c r="P230" s="14">
        <f t="shared" si="55"/>
        <v>172</v>
      </c>
      <c r="Q230" s="14"/>
      <c r="R230" s="14">
        <f t="shared" si="56"/>
        <v>172</v>
      </c>
      <c r="S230" s="10"/>
      <c r="T230" s="10"/>
      <c r="U230" s="10"/>
    </row>
    <row r="231" spans="1:21" x14ac:dyDescent="0.2">
      <c r="A231" s="93"/>
      <c r="B231" s="124"/>
      <c r="C231" s="76" t="s">
        <v>208</v>
      </c>
      <c r="D231" s="77">
        <v>9</v>
      </c>
      <c r="E231" s="14"/>
      <c r="F231" s="14">
        <v>2</v>
      </c>
      <c r="G231" s="14">
        <v>0.3</v>
      </c>
      <c r="H231" s="30">
        <f>SUM(E231:G231)</f>
        <v>2.2999999999999998</v>
      </c>
      <c r="I231" s="14"/>
      <c r="J231" s="14">
        <v>0.5</v>
      </c>
      <c r="K231" s="30">
        <f>+SUM(H231:J231)</f>
        <v>2.8</v>
      </c>
      <c r="L231" s="14">
        <v>4.5</v>
      </c>
      <c r="M231" s="14">
        <v>53.45</v>
      </c>
      <c r="N231" s="14">
        <v>3.35</v>
      </c>
      <c r="O231" s="14">
        <f>+SUM(L231:N231)</f>
        <v>61.300000000000004</v>
      </c>
      <c r="P231" s="14">
        <f>+SUM(K231+O231)</f>
        <v>64.100000000000009</v>
      </c>
      <c r="Q231" s="14">
        <v>40</v>
      </c>
      <c r="R231" s="14">
        <f>+SUM(P231:Q231)</f>
        <v>104.10000000000001</v>
      </c>
      <c r="S231" s="10"/>
      <c r="T231" s="10"/>
      <c r="U231" s="10"/>
    </row>
    <row r="232" spans="1:21" x14ac:dyDescent="0.2">
      <c r="A232" s="93"/>
      <c r="B232" s="121" t="s">
        <v>431</v>
      </c>
      <c r="C232" s="76" t="s">
        <v>200</v>
      </c>
      <c r="D232" s="77">
        <v>27</v>
      </c>
      <c r="E232" s="14">
        <v>139.25</v>
      </c>
      <c r="F232" s="14">
        <v>70.2</v>
      </c>
      <c r="G232" s="14">
        <v>3</v>
      </c>
      <c r="H232" s="30">
        <f t="shared" si="46"/>
        <v>212.45</v>
      </c>
      <c r="I232" s="14"/>
      <c r="J232" s="14"/>
      <c r="K232" s="30">
        <f t="shared" si="53"/>
        <v>212.45</v>
      </c>
      <c r="L232" s="14">
        <v>117.95</v>
      </c>
      <c r="M232" s="14">
        <v>42.2</v>
      </c>
      <c r="N232" s="14">
        <v>151</v>
      </c>
      <c r="O232" s="14">
        <f t="shared" si="54"/>
        <v>311.14999999999998</v>
      </c>
      <c r="P232" s="14">
        <f t="shared" si="55"/>
        <v>523.59999999999991</v>
      </c>
      <c r="Q232" s="14">
        <v>222</v>
      </c>
      <c r="R232" s="14">
        <f t="shared" si="56"/>
        <v>745.59999999999991</v>
      </c>
      <c r="S232" s="10"/>
      <c r="T232" s="10"/>
      <c r="U232" s="10"/>
    </row>
    <row r="233" spans="1:21" x14ac:dyDescent="0.2">
      <c r="A233" s="93"/>
      <c r="B233" s="121"/>
      <c r="C233" s="76" t="s">
        <v>305</v>
      </c>
      <c r="D233" s="77">
        <v>3</v>
      </c>
      <c r="E233" s="14"/>
      <c r="F233" s="14"/>
      <c r="G233" s="14"/>
      <c r="H233" s="30">
        <f>SUM(E233:G233)</f>
        <v>0</v>
      </c>
      <c r="I233" s="14"/>
      <c r="J233" s="14"/>
      <c r="K233" s="30">
        <f>+SUM(H233:J233)</f>
        <v>0</v>
      </c>
      <c r="L233" s="14">
        <v>115</v>
      </c>
      <c r="M233" s="14">
        <v>200</v>
      </c>
      <c r="N233" s="14">
        <v>30</v>
      </c>
      <c r="O233" s="14">
        <f>+SUM(L233:N233)</f>
        <v>345</v>
      </c>
      <c r="P233" s="14">
        <f>+SUM(K233+O233)</f>
        <v>345</v>
      </c>
      <c r="Q233" s="14"/>
      <c r="R233" s="14">
        <f>+SUM(P233:Q233)</f>
        <v>345</v>
      </c>
      <c r="S233" s="10"/>
      <c r="T233" s="10"/>
      <c r="U233" s="10"/>
    </row>
    <row r="234" spans="1:21" x14ac:dyDescent="0.2">
      <c r="A234" s="93"/>
      <c r="B234" s="121"/>
      <c r="C234" s="76" t="s">
        <v>215</v>
      </c>
      <c r="D234" s="77">
        <v>1</v>
      </c>
      <c r="E234" s="14"/>
      <c r="F234" s="14"/>
      <c r="G234" s="14"/>
      <c r="H234" s="30">
        <f t="shared" si="46"/>
        <v>0</v>
      </c>
      <c r="I234" s="14"/>
      <c r="J234" s="14"/>
      <c r="K234" s="30">
        <f t="shared" si="53"/>
        <v>0</v>
      </c>
      <c r="L234" s="14">
        <v>20</v>
      </c>
      <c r="M234" s="14">
        <v>60</v>
      </c>
      <c r="N234" s="14"/>
      <c r="O234" s="14">
        <f t="shared" si="54"/>
        <v>80</v>
      </c>
      <c r="P234" s="14">
        <f t="shared" si="55"/>
        <v>80</v>
      </c>
      <c r="Q234" s="14"/>
      <c r="R234" s="14">
        <f t="shared" si="56"/>
        <v>80</v>
      </c>
      <c r="S234" s="10"/>
      <c r="T234" s="10"/>
      <c r="U234" s="10"/>
    </row>
    <row r="235" spans="1:21" x14ac:dyDescent="0.2">
      <c r="A235" s="93"/>
      <c r="B235" s="121"/>
      <c r="C235" s="82" t="s">
        <v>201</v>
      </c>
      <c r="D235" s="83">
        <v>4</v>
      </c>
      <c r="E235" s="17"/>
      <c r="F235" s="17"/>
      <c r="G235" s="17"/>
      <c r="H235" s="32">
        <f t="shared" si="46"/>
        <v>0</v>
      </c>
      <c r="I235" s="17"/>
      <c r="J235" s="17">
        <v>22</v>
      </c>
      <c r="K235" s="32">
        <f t="shared" si="53"/>
        <v>22</v>
      </c>
      <c r="L235" s="17">
        <v>125</v>
      </c>
      <c r="M235" s="17">
        <v>165</v>
      </c>
      <c r="N235" s="17">
        <v>4</v>
      </c>
      <c r="O235" s="17">
        <f t="shared" si="54"/>
        <v>294</v>
      </c>
      <c r="P235" s="17">
        <f t="shared" si="55"/>
        <v>316</v>
      </c>
      <c r="Q235" s="17">
        <v>30</v>
      </c>
      <c r="R235" s="17">
        <f t="shared" si="56"/>
        <v>346</v>
      </c>
      <c r="S235" s="10"/>
      <c r="T235" s="10"/>
      <c r="U235" s="10"/>
    </row>
    <row r="236" spans="1:21" ht="15" x14ac:dyDescent="0.25">
      <c r="A236" s="230" t="s">
        <v>516</v>
      </c>
      <c r="B236" s="231"/>
      <c r="C236" s="232" t="s">
        <v>0</v>
      </c>
      <c r="D236" s="53">
        <f>SUM(D224:D235)</f>
        <v>243</v>
      </c>
      <c r="E236" s="54">
        <f>SUM(E224:E235)</f>
        <v>278.35000000000002</v>
      </c>
      <c r="F236" s="54">
        <f>SUM(F224:F235)</f>
        <v>173.25</v>
      </c>
      <c r="G236" s="54">
        <f>SUM(G224:G235)</f>
        <v>46</v>
      </c>
      <c r="H236" s="54">
        <f>SUM(H224:H235)</f>
        <v>497.6</v>
      </c>
      <c r="I236" s="54">
        <f t="shared" ref="I236:R236" si="57">SUM(I224:I235)</f>
        <v>7.45</v>
      </c>
      <c r="J236" s="54">
        <f t="shared" si="57"/>
        <v>54.7</v>
      </c>
      <c r="K236" s="54">
        <f t="shared" si="57"/>
        <v>559.75</v>
      </c>
      <c r="L236" s="54">
        <f t="shared" si="57"/>
        <v>1370.1000000000001</v>
      </c>
      <c r="M236" s="54">
        <f t="shared" si="57"/>
        <v>1128.6000000000001</v>
      </c>
      <c r="N236" s="54">
        <f t="shared" si="57"/>
        <v>261</v>
      </c>
      <c r="O236" s="54">
        <f t="shared" si="57"/>
        <v>2759.7000000000003</v>
      </c>
      <c r="P236" s="54">
        <f t="shared" si="57"/>
        <v>3319.45</v>
      </c>
      <c r="Q236" s="54">
        <f t="shared" si="57"/>
        <v>1567</v>
      </c>
      <c r="R236" s="55">
        <f t="shared" si="57"/>
        <v>4886.4499999999989</v>
      </c>
      <c r="S236" s="10"/>
      <c r="T236" s="10"/>
      <c r="U236" s="10"/>
    </row>
    <row r="237" spans="1:21" x14ac:dyDescent="0.2">
      <c r="A237" s="93" t="s">
        <v>9</v>
      </c>
      <c r="B237" s="120" t="s">
        <v>207</v>
      </c>
      <c r="C237" s="73" t="s">
        <v>207</v>
      </c>
      <c r="D237" s="74">
        <v>37</v>
      </c>
      <c r="E237" s="39"/>
      <c r="F237" s="39">
        <v>3.95</v>
      </c>
      <c r="G237" s="39">
        <v>2</v>
      </c>
      <c r="H237" s="48">
        <f t="shared" si="46"/>
        <v>5.95</v>
      </c>
      <c r="I237" s="39"/>
      <c r="J237" s="39"/>
      <c r="K237" s="48">
        <f t="shared" si="53"/>
        <v>5.95</v>
      </c>
      <c r="L237" s="39">
        <v>7.95</v>
      </c>
      <c r="M237" s="39">
        <v>23.35</v>
      </c>
      <c r="N237" s="39">
        <v>125.5</v>
      </c>
      <c r="O237" s="39">
        <f t="shared" si="54"/>
        <v>156.80000000000001</v>
      </c>
      <c r="P237" s="39">
        <f t="shared" si="55"/>
        <v>162.75</v>
      </c>
      <c r="Q237" s="39">
        <v>10</v>
      </c>
      <c r="R237" s="39">
        <f t="shared" si="56"/>
        <v>172.75</v>
      </c>
      <c r="S237" s="10"/>
      <c r="T237" s="10"/>
      <c r="U237" s="10"/>
    </row>
    <row r="238" spans="1:21" x14ac:dyDescent="0.2">
      <c r="A238" s="93"/>
      <c r="B238" s="121"/>
      <c r="C238" s="76" t="s">
        <v>218</v>
      </c>
      <c r="D238" s="77">
        <v>14</v>
      </c>
      <c r="E238" s="14">
        <v>70.75</v>
      </c>
      <c r="F238" s="14">
        <v>131.5</v>
      </c>
      <c r="G238" s="14">
        <v>33.25</v>
      </c>
      <c r="H238" s="30">
        <f t="shared" si="46"/>
        <v>235.5</v>
      </c>
      <c r="I238" s="14"/>
      <c r="J238" s="14">
        <v>8</v>
      </c>
      <c r="K238" s="30">
        <f t="shared" si="53"/>
        <v>243.5</v>
      </c>
      <c r="L238" s="14">
        <v>250.75</v>
      </c>
      <c r="M238" s="14">
        <v>143.5</v>
      </c>
      <c r="N238" s="14">
        <v>27.25</v>
      </c>
      <c r="O238" s="14">
        <f t="shared" si="54"/>
        <v>421.5</v>
      </c>
      <c r="P238" s="14">
        <f t="shared" si="55"/>
        <v>665</v>
      </c>
      <c r="Q238" s="14">
        <v>25.5</v>
      </c>
      <c r="R238" s="14">
        <f t="shared" si="56"/>
        <v>690.5</v>
      </c>
      <c r="S238" s="10"/>
      <c r="T238" s="10"/>
      <c r="U238" s="10"/>
    </row>
    <row r="239" spans="1:21" x14ac:dyDescent="0.2">
      <c r="A239" s="93"/>
      <c r="B239" s="121"/>
      <c r="C239" s="76" t="s">
        <v>214</v>
      </c>
      <c r="D239" s="77">
        <v>0</v>
      </c>
      <c r="E239" s="14"/>
      <c r="F239" s="14"/>
      <c r="G239" s="14"/>
      <c r="H239" s="30">
        <f t="shared" si="46"/>
        <v>0</v>
      </c>
      <c r="I239" s="14"/>
      <c r="J239" s="14"/>
      <c r="K239" s="30">
        <f t="shared" si="53"/>
        <v>0</v>
      </c>
      <c r="L239" s="14"/>
      <c r="M239" s="14"/>
      <c r="N239" s="14"/>
      <c r="O239" s="14">
        <f>+SUM(L239:N239)</f>
        <v>0</v>
      </c>
      <c r="P239" s="14">
        <f>+SUM(K239+O239)</f>
        <v>0</v>
      </c>
      <c r="Q239" s="14"/>
      <c r="R239" s="14">
        <f t="shared" si="56"/>
        <v>0</v>
      </c>
      <c r="S239" s="10"/>
      <c r="T239" s="10"/>
      <c r="U239" s="10"/>
    </row>
    <row r="240" spans="1:21" x14ac:dyDescent="0.2">
      <c r="A240" s="93"/>
      <c r="B240" s="121"/>
      <c r="C240" s="76" t="s">
        <v>211</v>
      </c>
      <c r="D240" s="77">
        <v>16</v>
      </c>
      <c r="E240" s="14"/>
      <c r="F240" s="14">
        <v>2</v>
      </c>
      <c r="G240" s="14"/>
      <c r="H240" s="30">
        <f t="shared" si="46"/>
        <v>2</v>
      </c>
      <c r="I240" s="14"/>
      <c r="J240" s="14"/>
      <c r="K240" s="30">
        <f t="shared" si="53"/>
        <v>2</v>
      </c>
      <c r="L240" s="14">
        <v>99.85</v>
      </c>
      <c r="M240" s="14">
        <v>24.75</v>
      </c>
      <c r="N240" s="14">
        <v>2.75</v>
      </c>
      <c r="O240" s="14">
        <f>+SUM(L240:N240)</f>
        <v>127.35</v>
      </c>
      <c r="P240" s="14">
        <f>+SUM(K240+O240)</f>
        <v>129.35</v>
      </c>
      <c r="Q240" s="14">
        <v>2</v>
      </c>
      <c r="R240" s="14">
        <f t="shared" si="56"/>
        <v>131.35</v>
      </c>
      <c r="S240" s="10"/>
      <c r="T240" s="10"/>
      <c r="U240" s="10"/>
    </row>
    <row r="241" spans="1:21" x14ac:dyDescent="0.2">
      <c r="A241" s="93"/>
      <c r="B241" s="121"/>
      <c r="C241" s="76" t="s">
        <v>325</v>
      </c>
      <c r="D241" s="77">
        <v>8</v>
      </c>
      <c r="E241" s="14"/>
      <c r="F241" s="14"/>
      <c r="G241" s="14"/>
      <c r="H241" s="30">
        <f t="shared" si="46"/>
        <v>0</v>
      </c>
      <c r="I241" s="14"/>
      <c r="J241" s="14"/>
      <c r="K241" s="30">
        <f t="shared" si="53"/>
        <v>0</v>
      </c>
      <c r="L241" s="14">
        <v>8.25</v>
      </c>
      <c r="M241" s="14">
        <v>11.55</v>
      </c>
      <c r="N241" s="14"/>
      <c r="O241" s="14">
        <f>+SUM(L241:N241)</f>
        <v>19.8</v>
      </c>
      <c r="P241" s="14">
        <f>+SUM(K241+O241)</f>
        <v>19.8</v>
      </c>
      <c r="Q241" s="14"/>
      <c r="R241" s="14">
        <f t="shared" si="56"/>
        <v>19.8</v>
      </c>
      <c r="S241" s="10"/>
      <c r="T241" s="10"/>
      <c r="U241" s="10"/>
    </row>
    <row r="242" spans="1:21" x14ac:dyDescent="0.2">
      <c r="A242" s="93"/>
      <c r="B242" s="121"/>
      <c r="C242" s="76" t="s">
        <v>216</v>
      </c>
      <c r="D242" s="77">
        <v>22</v>
      </c>
      <c r="E242" s="14"/>
      <c r="F242" s="14">
        <v>5</v>
      </c>
      <c r="G242" s="14"/>
      <c r="H242" s="30">
        <f t="shared" si="46"/>
        <v>5</v>
      </c>
      <c r="I242" s="14"/>
      <c r="J242" s="14"/>
      <c r="K242" s="30">
        <f t="shared" si="53"/>
        <v>5</v>
      </c>
      <c r="L242" s="14">
        <v>179.5</v>
      </c>
      <c r="M242" s="14">
        <v>33.5</v>
      </c>
      <c r="N242" s="14">
        <v>15.5</v>
      </c>
      <c r="O242" s="14">
        <f>+SUM(L242:N242)</f>
        <v>228.5</v>
      </c>
      <c r="P242" s="14">
        <f>+SUM(K242+O242)</f>
        <v>233.5</v>
      </c>
      <c r="Q242" s="14">
        <v>4</v>
      </c>
      <c r="R242" s="14">
        <f t="shared" si="56"/>
        <v>237.5</v>
      </c>
      <c r="S242" s="10"/>
      <c r="T242" s="10"/>
      <c r="U242" s="10"/>
    </row>
    <row r="243" spans="1:21" x14ac:dyDescent="0.2">
      <c r="A243" s="93"/>
      <c r="B243" s="121"/>
      <c r="C243" s="76" t="s">
        <v>213</v>
      </c>
      <c r="D243" s="77">
        <v>7</v>
      </c>
      <c r="E243" s="14"/>
      <c r="F243" s="14"/>
      <c r="G243" s="14">
        <v>2</v>
      </c>
      <c r="H243" s="30">
        <f t="shared" si="46"/>
        <v>2</v>
      </c>
      <c r="I243" s="14"/>
      <c r="J243" s="14"/>
      <c r="K243" s="30">
        <f t="shared" si="53"/>
        <v>2</v>
      </c>
      <c r="L243" s="14">
        <v>9</v>
      </c>
      <c r="M243" s="14">
        <v>10.75</v>
      </c>
      <c r="N243" s="14">
        <v>10.7</v>
      </c>
      <c r="O243" s="14">
        <f t="shared" si="54"/>
        <v>30.45</v>
      </c>
      <c r="P243" s="14">
        <f t="shared" si="55"/>
        <v>32.450000000000003</v>
      </c>
      <c r="Q243" s="14"/>
      <c r="R243" s="14">
        <f t="shared" si="56"/>
        <v>32.450000000000003</v>
      </c>
      <c r="S243" s="10"/>
      <c r="T243" s="10"/>
      <c r="U243" s="10"/>
    </row>
    <row r="244" spans="1:21" x14ac:dyDescent="0.2">
      <c r="A244" s="93"/>
      <c r="B244" s="124"/>
      <c r="C244" s="76" t="s">
        <v>217</v>
      </c>
      <c r="D244" s="77">
        <v>126</v>
      </c>
      <c r="E244" s="14"/>
      <c r="F244" s="14">
        <v>0.75</v>
      </c>
      <c r="G244" s="14">
        <v>5.75</v>
      </c>
      <c r="H244" s="30">
        <f t="shared" si="46"/>
        <v>6.5</v>
      </c>
      <c r="I244" s="14"/>
      <c r="J244" s="14"/>
      <c r="K244" s="30">
        <f t="shared" si="53"/>
        <v>6.5</v>
      </c>
      <c r="L244" s="14">
        <v>351.4</v>
      </c>
      <c r="M244" s="14">
        <v>128</v>
      </c>
      <c r="N244" s="14">
        <v>36.799999999999997</v>
      </c>
      <c r="O244" s="14">
        <f t="shared" si="54"/>
        <v>516.19999999999993</v>
      </c>
      <c r="P244" s="14">
        <f t="shared" si="55"/>
        <v>522.69999999999993</v>
      </c>
      <c r="Q244" s="14">
        <v>4</v>
      </c>
      <c r="R244" s="14">
        <f t="shared" si="56"/>
        <v>526.69999999999993</v>
      </c>
      <c r="S244" s="10"/>
      <c r="T244" s="10"/>
      <c r="U244" s="10"/>
    </row>
    <row r="245" spans="1:21" x14ac:dyDescent="0.2">
      <c r="A245" s="93"/>
      <c r="B245" s="121" t="s">
        <v>203</v>
      </c>
      <c r="C245" s="76" t="s">
        <v>210</v>
      </c>
      <c r="D245" s="77">
        <v>97</v>
      </c>
      <c r="E245" s="14"/>
      <c r="F245" s="14"/>
      <c r="G245" s="14"/>
      <c r="H245" s="30">
        <f t="shared" si="46"/>
        <v>0</v>
      </c>
      <c r="I245" s="14"/>
      <c r="J245" s="14"/>
      <c r="K245" s="30">
        <f t="shared" si="53"/>
        <v>0</v>
      </c>
      <c r="L245" s="14">
        <v>108.75</v>
      </c>
      <c r="M245" s="14">
        <v>285.75</v>
      </c>
      <c r="N245" s="14">
        <v>18.5</v>
      </c>
      <c r="O245" s="14">
        <f t="shared" ref="O245:O256" si="58">+SUM(L245:N245)</f>
        <v>413</v>
      </c>
      <c r="P245" s="14">
        <f t="shared" ref="P245:P256" si="59">+SUM(K245+O245)</f>
        <v>413</v>
      </c>
      <c r="Q245" s="14">
        <v>42.3</v>
      </c>
      <c r="R245" s="14">
        <f t="shared" ref="R245:R264" si="60">+SUM(P245:Q245)</f>
        <v>455.3</v>
      </c>
      <c r="S245" s="10"/>
      <c r="T245" s="10"/>
      <c r="U245" s="10"/>
    </row>
    <row r="246" spans="1:21" x14ac:dyDescent="0.2">
      <c r="A246" s="93"/>
      <c r="B246" s="121"/>
      <c r="C246" s="76" t="s">
        <v>273</v>
      </c>
      <c r="D246" s="77">
        <v>24</v>
      </c>
      <c r="E246" s="14"/>
      <c r="F246" s="14"/>
      <c r="G246" s="14"/>
      <c r="H246" s="30">
        <f t="shared" si="46"/>
        <v>0</v>
      </c>
      <c r="I246" s="14"/>
      <c r="J246" s="14"/>
      <c r="K246" s="30">
        <f t="shared" si="53"/>
        <v>0</v>
      </c>
      <c r="L246" s="14">
        <v>82.65</v>
      </c>
      <c r="M246" s="14">
        <v>35.799999999999997</v>
      </c>
      <c r="N246" s="14"/>
      <c r="O246" s="14">
        <f t="shared" si="58"/>
        <v>118.45</v>
      </c>
      <c r="P246" s="14">
        <f t="shared" si="59"/>
        <v>118.45</v>
      </c>
      <c r="Q246" s="14">
        <v>16.25</v>
      </c>
      <c r="R246" s="14">
        <f t="shared" si="60"/>
        <v>134.69999999999999</v>
      </c>
      <c r="S246" s="10"/>
      <c r="T246" s="10"/>
      <c r="U246" s="10"/>
    </row>
    <row r="247" spans="1:21" x14ac:dyDescent="0.2">
      <c r="A247" s="93"/>
      <c r="B247" s="121"/>
      <c r="C247" s="76" t="s">
        <v>193</v>
      </c>
      <c r="D247" s="77">
        <v>20</v>
      </c>
      <c r="E247" s="14"/>
      <c r="F247" s="14"/>
      <c r="G247" s="14"/>
      <c r="H247" s="30">
        <f t="shared" si="46"/>
        <v>0</v>
      </c>
      <c r="I247" s="14"/>
      <c r="J247" s="14"/>
      <c r="K247" s="30">
        <f t="shared" si="53"/>
        <v>0</v>
      </c>
      <c r="L247" s="14">
        <v>133.05000000000001</v>
      </c>
      <c r="M247" s="14">
        <v>436.9</v>
      </c>
      <c r="N247" s="14"/>
      <c r="O247" s="14">
        <f t="shared" si="58"/>
        <v>569.95000000000005</v>
      </c>
      <c r="P247" s="14">
        <f t="shared" si="59"/>
        <v>569.95000000000005</v>
      </c>
      <c r="Q247" s="14">
        <v>29.2</v>
      </c>
      <c r="R247" s="14">
        <f t="shared" si="60"/>
        <v>599.15000000000009</v>
      </c>
      <c r="S247" s="10"/>
      <c r="T247" s="10"/>
      <c r="U247" s="10"/>
    </row>
    <row r="248" spans="1:21" x14ac:dyDescent="0.2">
      <c r="A248" s="93"/>
      <c r="B248" s="121"/>
      <c r="C248" s="76" t="s">
        <v>206</v>
      </c>
      <c r="D248" s="77">
        <v>7</v>
      </c>
      <c r="E248" s="14"/>
      <c r="F248" s="14"/>
      <c r="G248" s="14"/>
      <c r="H248" s="30">
        <f t="shared" si="46"/>
        <v>0</v>
      </c>
      <c r="I248" s="14"/>
      <c r="J248" s="14"/>
      <c r="K248" s="30">
        <f t="shared" si="53"/>
        <v>0</v>
      </c>
      <c r="L248" s="14">
        <v>10.6</v>
      </c>
      <c r="M248" s="14">
        <v>17.600000000000001</v>
      </c>
      <c r="N248" s="14"/>
      <c r="O248" s="14">
        <f t="shared" si="58"/>
        <v>28.200000000000003</v>
      </c>
      <c r="P248" s="14">
        <f t="shared" si="59"/>
        <v>28.200000000000003</v>
      </c>
      <c r="Q248" s="14">
        <v>10.6</v>
      </c>
      <c r="R248" s="14">
        <f t="shared" si="60"/>
        <v>38.800000000000004</v>
      </c>
      <c r="S248" s="10"/>
      <c r="T248" s="10"/>
      <c r="U248" s="10"/>
    </row>
    <row r="249" spans="1:21" x14ac:dyDescent="0.2">
      <c r="A249" s="93"/>
      <c r="B249" s="121"/>
      <c r="C249" s="76" t="s">
        <v>276</v>
      </c>
      <c r="D249" s="77">
        <v>14</v>
      </c>
      <c r="E249" s="14"/>
      <c r="F249" s="14"/>
      <c r="G249" s="14"/>
      <c r="H249" s="30">
        <f t="shared" si="46"/>
        <v>0</v>
      </c>
      <c r="I249" s="14"/>
      <c r="J249" s="14"/>
      <c r="K249" s="30">
        <f t="shared" si="53"/>
        <v>0</v>
      </c>
      <c r="L249" s="14">
        <v>55.05</v>
      </c>
      <c r="M249" s="14">
        <v>34.1</v>
      </c>
      <c r="N249" s="14"/>
      <c r="O249" s="14">
        <f t="shared" si="58"/>
        <v>89.15</v>
      </c>
      <c r="P249" s="14">
        <f t="shared" si="59"/>
        <v>89.15</v>
      </c>
      <c r="Q249" s="14">
        <v>7.25</v>
      </c>
      <c r="R249" s="14">
        <f t="shared" si="60"/>
        <v>96.4</v>
      </c>
      <c r="S249" s="10"/>
      <c r="T249" s="10"/>
      <c r="U249" s="10"/>
    </row>
    <row r="250" spans="1:21" x14ac:dyDescent="0.2">
      <c r="A250" s="93"/>
      <c r="B250" s="121"/>
      <c r="C250" s="76" t="s">
        <v>199</v>
      </c>
      <c r="D250" s="77">
        <v>3</v>
      </c>
      <c r="E250" s="14"/>
      <c r="F250" s="14"/>
      <c r="G250" s="14"/>
      <c r="H250" s="30">
        <f t="shared" si="46"/>
        <v>0</v>
      </c>
      <c r="I250" s="14"/>
      <c r="J250" s="14"/>
      <c r="K250" s="30">
        <f t="shared" si="53"/>
        <v>0</v>
      </c>
      <c r="L250" s="14">
        <v>6.5</v>
      </c>
      <c r="M250" s="14">
        <v>2</v>
      </c>
      <c r="N250" s="14">
        <v>10</v>
      </c>
      <c r="O250" s="14">
        <f t="shared" si="58"/>
        <v>18.5</v>
      </c>
      <c r="P250" s="14">
        <f t="shared" si="59"/>
        <v>18.5</v>
      </c>
      <c r="Q250" s="14"/>
      <c r="R250" s="14">
        <f t="shared" si="60"/>
        <v>18.5</v>
      </c>
      <c r="S250" s="10"/>
      <c r="T250" s="10"/>
      <c r="U250" s="10"/>
    </row>
    <row r="251" spans="1:21" x14ac:dyDescent="0.2">
      <c r="A251" s="93"/>
      <c r="B251" s="121"/>
      <c r="C251" s="76" t="s">
        <v>274</v>
      </c>
      <c r="D251" s="77">
        <v>2</v>
      </c>
      <c r="E251" s="14"/>
      <c r="F251" s="14"/>
      <c r="G251" s="14"/>
      <c r="H251" s="30">
        <f t="shared" si="46"/>
        <v>0</v>
      </c>
      <c r="I251" s="14"/>
      <c r="J251" s="14"/>
      <c r="K251" s="30">
        <f t="shared" si="53"/>
        <v>0</v>
      </c>
      <c r="L251" s="14">
        <v>1</v>
      </c>
      <c r="M251" s="14">
        <v>5</v>
      </c>
      <c r="N251" s="14"/>
      <c r="O251" s="14">
        <f t="shared" si="58"/>
        <v>6</v>
      </c>
      <c r="P251" s="14">
        <f t="shared" si="59"/>
        <v>6</v>
      </c>
      <c r="Q251" s="14">
        <v>2.5</v>
      </c>
      <c r="R251" s="14">
        <f t="shared" si="60"/>
        <v>8.5</v>
      </c>
      <c r="S251" s="10"/>
      <c r="T251" s="10"/>
      <c r="U251" s="10"/>
    </row>
    <row r="252" spans="1:21" x14ac:dyDescent="0.2">
      <c r="A252" s="93"/>
      <c r="B252" s="121"/>
      <c r="C252" s="76" t="s">
        <v>203</v>
      </c>
      <c r="D252" s="77">
        <v>3</v>
      </c>
      <c r="E252" s="14"/>
      <c r="F252" s="14"/>
      <c r="G252" s="14"/>
      <c r="H252" s="30">
        <f t="shared" ref="H252:H338" si="61">SUM(E252:G252)</f>
        <v>0</v>
      </c>
      <c r="I252" s="14"/>
      <c r="J252" s="14"/>
      <c r="K252" s="30">
        <f t="shared" si="53"/>
        <v>0</v>
      </c>
      <c r="L252" s="14">
        <v>3.5</v>
      </c>
      <c r="M252" s="14">
        <v>3.5</v>
      </c>
      <c r="N252" s="14">
        <v>1</v>
      </c>
      <c r="O252" s="14">
        <f t="shared" si="58"/>
        <v>8</v>
      </c>
      <c r="P252" s="14">
        <f t="shared" si="59"/>
        <v>8</v>
      </c>
      <c r="Q252" s="14">
        <v>5</v>
      </c>
      <c r="R252" s="14">
        <f t="shared" si="60"/>
        <v>13</v>
      </c>
      <c r="S252" s="10"/>
      <c r="T252" s="10"/>
      <c r="U252" s="10"/>
    </row>
    <row r="253" spans="1:21" x14ac:dyDescent="0.2">
      <c r="A253" s="93"/>
      <c r="B253" s="124"/>
      <c r="C253" s="76" t="s">
        <v>212</v>
      </c>
      <c r="D253" s="77">
        <v>39</v>
      </c>
      <c r="E253" s="14">
        <v>0.75</v>
      </c>
      <c r="F253" s="14"/>
      <c r="G253" s="14"/>
      <c r="H253" s="30">
        <f t="shared" si="61"/>
        <v>0.75</v>
      </c>
      <c r="I253" s="14"/>
      <c r="J253" s="14"/>
      <c r="K253" s="30">
        <f t="shared" si="53"/>
        <v>0.75</v>
      </c>
      <c r="L253" s="14">
        <v>189.95</v>
      </c>
      <c r="M253" s="14">
        <v>284.60000000000002</v>
      </c>
      <c r="N253" s="14">
        <v>11.75</v>
      </c>
      <c r="O253" s="14">
        <f t="shared" si="58"/>
        <v>486.3</v>
      </c>
      <c r="P253" s="14">
        <f t="shared" si="59"/>
        <v>487.05</v>
      </c>
      <c r="Q253" s="14">
        <v>22.6</v>
      </c>
      <c r="R253" s="14">
        <f t="shared" si="60"/>
        <v>509.65000000000003</v>
      </c>
      <c r="S253" s="10"/>
      <c r="T253" s="10"/>
      <c r="U253" s="10"/>
    </row>
    <row r="254" spans="1:21" x14ac:dyDescent="0.2">
      <c r="A254" s="93"/>
      <c r="B254" s="121" t="s">
        <v>432</v>
      </c>
      <c r="C254" s="76" t="s">
        <v>194</v>
      </c>
      <c r="D254" s="77">
        <v>9</v>
      </c>
      <c r="E254" s="14"/>
      <c r="F254" s="14"/>
      <c r="G254" s="14"/>
      <c r="H254" s="30">
        <f t="shared" si="61"/>
        <v>0</v>
      </c>
      <c r="I254" s="14"/>
      <c r="J254" s="14"/>
      <c r="K254" s="30">
        <f t="shared" si="53"/>
        <v>0</v>
      </c>
      <c r="L254" s="14">
        <v>2.9</v>
      </c>
      <c r="M254" s="14">
        <v>5.2</v>
      </c>
      <c r="N254" s="14">
        <v>0.7</v>
      </c>
      <c r="O254" s="14">
        <f t="shared" si="58"/>
        <v>8.7999999999999989</v>
      </c>
      <c r="P254" s="14">
        <f t="shared" si="59"/>
        <v>8.7999999999999989</v>
      </c>
      <c r="Q254" s="14">
        <v>0.1</v>
      </c>
      <c r="R254" s="14">
        <f t="shared" si="60"/>
        <v>8.8999999999999986</v>
      </c>
      <c r="S254" s="10"/>
      <c r="T254" s="10"/>
      <c r="U254" s="10"/>
    </row>
    <row r="255" spans="1:21" x14ac:dyDescent="0.2">
      <c r="A255" s="93"/>
      <c r="B255" s="121"/>
      <c r="C255" s="76" t="s">
        <v>192</v>
      </c>
      <c r="D255" s="77">
        <v>26</v>
      </c>
      <c r="E255" s="14"/>
      <c r="F255" s="14"/>
      <c r="G255" s="14"/>
      <c r="H255" s="30">
        <f t="shared" si="61"/>
        <v>0</v>
      </c>
      <c r="I255" s="14"/>
      <c r="J255" s="14">
        <v>0.5</v>
      </c>
      <c r="K255" s="30">
        <f t="shared" si="53"/>
        <v>0.5</v>
      </c>
      <c r="L255" s="14">
        <v>36.6</v>
      </c>
      <c r="M255" s="14">
        <v>12.6</v>
      </c>
      <c r="N255" s="14">
        <v>0.5</v>
      </c>
      <c r="O255" s="14">
        <f t="shared" si="58"/>
        <v>49.7</v>
      </c>
      <c r="P255" s="14">
        <f t="shared" si="59"/>
        <v>50.2</v>
      </c>
      <c r="Q255" s="14">
        <v>7.8</v>
      </c>
      <c r="R255" s="14">
        <f t="shared" si="60"/>
        <v>58</v>
      </c>
      <c r="S255" s="10"/>
      <c r="T255" s="10"/>
      <c r="U255" s="10"/>
    </row>
    <row r="256" spans="1:21" x14ac:dyDescent="0.2">
      <c r="A256" s="93"/>
      <c r="B256" s="121"/>
      <c r="C256" s="76" t="s">
        <v>280</v>
      </c>
      <c r="D256" s="77">
        <v>3</v>
      </c>
      <c r="E256" s="14"/>
      <c r="F256" s="14"/>
      <c r="G256" s="14"/>
      <c r="H256" s="30">
        <f t="shared" si="61"/>
        <v>0</v>
      </c>
      <c r="I256" s="14"/>
      <c r="J256" s="14"/>
      <c r="K256" s="30">
        <f t="shared" si="53"/>
        <v>0</v>
      </c>
      <c r="L256" s="14">
        <v>0.3</v>
      </c>
      <c r="M256" s="14">
        <v>2.25</v>
      </c>
      <c r="N256" s="14"/>
      <c r="O256" s="14">
        <f t="shared" si="58"/>
        <v>2.5499999999999998</v>
      </c>
      <c r="P256" s="14">
        <f t="shared" si="59"/>
        <v>2.5499999999999998</v>
      </c>
      <c r="Q256" s="14"/>
      <c r="R256" s="14">
        <f t="shared" si="60"/>
        <v>2.5499999999999998</v>
      </c>
      <c r="S256" s="10"/>
      <c r="T256" s="10"/>
      <c r="U256" s="10"/>
    </row>
    <row r="257" spans="1:21" x14ac:dyDescent="0.2">
      <c r="A257" s="93"/>
      <c r="B257" s="121"/>
      <c r="C257" s="76" t="s">
        <v>354</v>
      </c>
      <c r="D257" s="77">
        <v>0</v>
      </c>
      <c r="E257" s="14"/>
      <c r="F257" s="14"/>
      <c r="G257" s="14"/>
      <c r="H257" s="30">
        <f t="shared" si="61"/>
        <v>0</v>
      </c>
      <c r="I257" s="14"/>
      <c r="J257" s="14"/>
      <c r="K257" s="30">
        <f t="shared" si="53"/>
        <v>0</v>
      </c>
      <c r="L257" s="14"/>
      <c r="M257" s="14"/>
      <c r="N257" s="14"/>
      <c r="O257" s="14">
        <f t="shared" ref="O257:O264" si="62">+SUM(L257:N257)</f>
        <v>0</v>
      </c>
      <c r="P257" s="14">
        <f t="shared" ref="P257:P264" si="63">+SUM(K257+O257)</f>
        <v>0</v>
      </c>
      <c r="Q257" s="14"/>
      <c r="R257" s="14">
        <f t="shared" si="60"/>
        <v>0</v>
      </c>
      <c r="S257" s="10"/>
      <c r="T257" s="10"/>
      <c r="U257" s="10"/>
    </row>
    <row r="258" spans="1:21" x14ac:dyDescent="0.2">
      <c r="A258" s="93"/>
      <c r="B258" s="121"/>
      <c r="C258" s="76" t="s">
        <v>198</v>
      </c>
      <c r="D258" s="77">
        <v>22</v>
      </c>
      <c r="E258" s="14"/>
      <c r="F258" s="14"/>
      <c r="G258" s="14"/>
      <c r="H258" s="30">
        <f t="shared" si="61"/>
        <v>0</v>
      </c>
      <c r="I258" s="14"/>
      <c r="J258" s="14"/>
      <c r="K258" s="30">
        <f t="shared" si="53"/>
        <v>0</v>
      </c>
      <c r="L258" s="14">
        <v>22.15</v>
      </c>
      <c r="M258" s="14">
        <v>6.45</v>
      </c>
      <c r="N258" s="14">
        <v>0.8</v>
      </c>
      <c r="O258" s="14">
        <f t="shared" si="62"/>
        <v>29.4</v>
      </c>
      <c r="P258" s="14">
        <f t="shared" si="63"/>
        <v>29.4</v>
      </c>
      <c r="Q258" s="14">
        <v>6.3</v>
      </c>
      <c r="R258" s="14">
        <f t="shared" si="60"/>
        <v>35.699999999999996</v>
      </c>
      <c r="S258" s="10"/>
      <c r="T258" s="10"/>
      <c r="U258" s="10"/>
    </row>
    <row r="259" spans="1:21" x14ac:dyDescent="0.2">
      <c r="A259" s="93"/>
      <c r="B259" s="121"/>
      <c r="C259" s="76" t="s">
        <v>386</v>
      </c>
      <c r="D259" s="77">
        <v>0</v>
      </c>
      <c r="E259" s="14"/>
      <c r="F259" s="14"/>
      <c r="G259" s="14"/>
      <c r="H259" s="30">
        <f t="shared" si="61"/>
        <v>0</v>
      </c>
      <c r="I259" s="14"/>
      <c r="J259" s="14"/>
      <c r="K259" s="30">
        <f t="shared" si="53"/>
        <v>0</v>
      </c>
      <c r="L259" s="14"/>
      <c r="M259" s="14"/>
      <c r="N259" s="14"/>
      <c r="O259" s="14">
        <f t="shared" si="62"/>
        <v>0</v>
      </c>
      <c r="P259" s="14">
        <f t="shared" si="63"/>
        <v>0</v>
      </c>
      <c r="Q259" s="14"/>
      <c r="R259" s="14">
        <f t="shared" si="60"/>
        <v>0</v>
      </c>
      <c r="S259" s="10"/>
      <c r="T259" s="10"/>
      <c r="U259" s="10"/>
    </row>
    <row r="260" spans="1:21" x14ac:dyDescent="0.2">
      <c r="A260" s="93"/>
      <c r="B260" s="121"/>
      <c r="C260" s="76" t="s">
        <v>326</v>
      </c>
      <c r="D260" s="77">
        <v>0</v>
      </c>
      <c r="E260" s="14"/>
      <c r="F260" s="14"/>
      <c r="G260" s="14"/>
      <c r="H260" s="30">
        <f t="shared" si="61"/>
        <v>0</v>
      </c>
      <c r="I260" s="14"/>
      <c r="J260" s="14"/>
      <c r="K260" s="30">
        <f t="shared" si="53"/>
        <v>0</v>
      </c>
      <c r="L260" s="14"/>
      <c r="M260" s="14"/>
      <c r="N260" s="14"/>
      <c r="O260" s="14">
        <f t="shared" si="62"/>
        <v>0</v>
      </c>
      <c r="P260" s="14">
        <f t="shared" si="63"/>
        <v>0</v>
      </c>
      <c r="Q260" s="14"/>
      <c r="R260" s="14">
        <f t="shared" si="60"/>
        <v>0</v>
      </c>
      <c r="S260" s="10"/>
      <c r="T260" s="10"/>
      <c r="U260" s="10"/>
    </row>
    <row r="261" spans="1:21" x14ac:dyDescent="0.2">
      <c r="A261" s="93"/>
      <c r="B261" s="121"/>
      <c r="C261" s="76" t="s">
        <v>197</v>
      </c>
      <c r="D261" s="77">
        <v>12</v>
      </c>
      <c r="E261" s="14"/>
      <c r="F261" s="14"/>
      <c r="G261" s="14"/>
      <c r="H261" s="30">
        <f t="shared" si="61"/>
        <v>0</v>
      </c>
      <c r="I261" s="14"/>
      <c r="J261" s="14"/>
      <c r="K261" s="30">
        <f t="shared" si="53"/>
        <v>0</v>
      </c>
      <c r="L261" s="14">
        <v>12.9</v>
      </c>
      <c r="M261" s="14">
        <v>11.6</v>
      </c>
      <c r="N261" s="14">
        <v>0.3</v>
      </c>
      <c r="O261" s="14">
        <f t="shared" si="62"/>
        <v>24.8</v>
      </c>
      <c r="P261" s="14">
        <f t="shared" si="63"/>
        <v>24.8</v>
      </c>
      <c r="Q261" s="14">
        <v>3.25</v>
      </c>
      <c r="R261" s="14">
        <f t="shared" si="60"/>
        <v>28.05</v>
      </c>
      <c r="S261" s="10"/>
      <c r="T261" s="10"/>
      <c r="U261" s="10"/>
    </row>
    <row r="262" spans="1:21" x14ac:dyDescent="0.2">
      <c r="A262" s="93"/>
      <c r="B262" s="121"/>
      <c r="C262" s="76" t="s">
        <v>383</v>
      </c>
      <c r="D262" s="77">
        <v>1</v>
      </c>
      <c r="E262" s="14"/>
      <c r="F262" s="14"/>
      <c r="G262" s="14"/>
      <c r="H262" s="30">
        <f>SUM(E262:G262)</f>
        <v>0</v>
      </c>
      <c r="I262" s="14"/>
      <c r="J262" s="14"/>
      <c r="K262" s="30">
        <f t="shared" ref="K262:K267" si="64">+SUM(H262:J262)</f>
        <v>0</v>
      </c>
      <c r="L262" s="14">
        <v>0.3</v>
      </c>
      <c r="M262" s="14"/>
      <c r="N262" s="14"/>
      <c r="O262" s="14">
        <f t="shared" si="62"/>
        <v>0.3</v>
      </c>
      <c r="P262" s="14">
        <f t="shared" si="63"/>
        <v>0.3</v>
      </c>
      <c r="Q262" s="14"/>
      <c r="R262" s="14">
        <f t="shared" si="60"/>
        <v>0.3</v>
      </c>
      <c r="S262" s="10"/>
      <c r="T262" s="10"/>
      <c r="U262" s="10"/>
    </row>
    <row r="263" spans="1:21" x14ac:dyDescent="0.2">
      <c r="A263" s="93"/>
      <c r="B263" s="124"/>
      <c r="C263" s="76" t="s">
        <v>375</v>
      </c>
      <c r="D263" s="77">
        <v>1</v>
      </c>
      <c r="E263" s="14"/>
      <c r="F263" s="14"/>
      <c r="G263" s="14"/>
      <c r="H263" s="30">
        <f>SUM(E263:G263)</f>
        <v>0</v>
      </c>
      <c r="I263" s="14"/>
      <c r="J263" s="14"/>
      <c r="K263" s="30">
        <f t="shared" si="64"/>
        <v>0</v>
      </c>
      <c r="L263" s="14"/>
      <c r="M263" s="14">
        <v>1.5</v>
      </c>
      <c r="N263" s="14"/>
      <c r="O263" s="14">
        <f t="shared" si="62"/>
        <v>1.5</v>
      </c>
      <c r="P263" s="14">
        <f t="shared" si="63"/>
        <v>1.5</v>
      </c>
      <c r="Q263" s="14"/>
      <c r="R263" s="14">
        <f t="shared" si="60"/>
        <v>1.5</v>
      </c>
      <c r="S263" s="10"/>
      <c r="T263" s="10"/>
      <c r="U263" s="10"/>
    </row>
    <row r="264" spans="1:21" x14ac:dyDescent="0.2">
      <c r="A264" s="93"/>
      <c r="B264" s="121" t="s">
        <v>209</v>
      </c>
      <c r="C264" s="76" t="s">
        <v>196</v>
      </c>
      <c r="D264" s="77">
        <v>14</v>
      </c>
      <c r="E264" s="14"/>
      <c r="F264" s="14"/>
      <c r="G264" s="14"/>
      <c r="H264" s="30">
        <f t="shared" si="61"/>
        <v>0</v>
      </c>
      <c r="I264" s="14"/>
      <c r="J264" s="14"/>
      <c r="K264" s="30">
        <f t="shared" si="64"/>
        <v>0</v>
      </c>
      <c r="L264" s="14">
        <v>73</v>
      </c>
      <c r="M264" s="14">
        <v>60.5</v>
      </c>
      <c r="N264" s="14"/>
      <c r="O264" s="14">
        <f t="shared" si="62"/>
        <v>133.5</v>
      </c>
      <c r="P264" s="14">
        <f t="shared" si="63"/>
        <v>133.5</v>
      </c>
      <c r="Q264" s="14"/>
      <c r="R264" s="14">
        <f t="shared" si="60"/>
        <v>133.5</v>
      </c>
      <c r="S264" s="10"/>
      <c r="T264" s="10"/>
      <c r="U264" s="10"/>
    </row>
    <row r="265" spans="1:21" x14ac:dyDescent="0.2">
      <c r="A265" s="93"/>
      <c r="B265" s="121"/>
      <c r="C265" s="76" t="s">
        <v>381</v>
      </c>
      <c r="D265" s="77">
        <v>10</v>
      </c>
      <c r="E265" s="14"/>
      <c r="F265" s="14"/>
      <c r="G265" s="14"/>
      <c r="H265" s="30">
        <f>SUM(E265:G265)</f>
        <v>0</v>
      </c>
      <c r="I265" s="14"/>
      <c r="J265" s="14"/>
      <c r="K265" s="30">
        <f t="shared" si="64"/>
        <v>0</v>
      </c>
      <c r="L265" s="14">
        <v>113</v>
      </c>
      <c r="M265" s="14">
        <v>388.25</v>
      </c>
      <c r="N265" s="14">
        <v>264.25</v>
      </c>
      <c r="O265" s="14">
        <f>+SUM(L265:N265)</f>
        <v>765.5</v>
      </c>
      <c r="P265" s="14">
        <f>+SUM(K265+O265)</f>
        <v>765.5</v>
      </c>
      <c r="Q265" s="14"/>
      <c r="R265" s="14">
        <f>+SUM(P265:Q265)</f>
        <v>765.5</v>
      </c>
      <c r="S265" s="10"/>
      <c r="T265" s="10"/>
      <c r="U265" s="10"/>
    </row>
    <row r="266" spans="1:21" x14ac:dyDescent="0.2">
      <c r="A266" s="93"/>
      <c r="B266" s="121"/>
      <c r="C266" s="76" t="s">
        <v>295</v>
      </c>
      <c r="D266" s="77">
        <v>10</v>
      </c>
      <c r="E266" s="14"/>
      <c r="F266" s="14"/>
      <c r="G266" s="14"/>
      <c r="H266" s="30">
        <f>SUM(E266:G266)</f>
        <v>0</v>
      </c>
      <c r="I266" s="14"/>
      <c r="J266" s="14"/>
      <c r="K266" s="30">
        <f t="shared" si="64"/>
        <v>0</v>
      </c>
      <c r="L266" s="14">
        <v>620</v>
      </c>
      <c r="M266" s="14">
        <v>880.5</v>
      </c>
      <c r="N266" s="14">
        <v>100</v>
      </c>
      <c r="O266" s="14">
        <f>+SUM(L266:N266)</f>
        <v>1600.5</v>
      </c>
      <c r="P266" s="14">
        <f>+SUM(K266+O266)</f>
        <v>1600.5</v>
      </c>
      <c r="Q266" s="14"/>
      <c r="R266" s="14">
        <f>+SUM(P266:Q266)</f>
        <v>1600.5</v>
      </c>
      <c r="S266" s="10"/>
      <c r="T266" s="10"/>
      <c r="U266" s="10"/>
    </row>
    <row r="267" spans="1:21" x14ac:dyDescent="0.2">
      <c r="A267" s="93"/>
      <c r="B267" s="121"/>
      <c r="C267" s="82" t="s">
        <v>306</v>
      </c>
      <c r="D267" s="83">
        <v>0</v>
      </c>
      <c r="E267" s="17"/>
      <c r="F267" s="17"/>
      <c r="G267" s="17"/>
      <c r="H267" s="32">
        <f>SUM(E267:G267)</f>
        <v>0</v>
      </c>
      <c r="I267" s="17"/>
      <c r="J267" s="17"/>
      <c r="K267" s="32">
        <f t="shared" si="64"/>
        <v>0</v>
      </c>
      <c r="L267" s="17">
        <v>0</v>
      </c>
      <c r="M267" s="17">
        <v>0</v>
      </c>
      <c r="N267" s="17">
        <v>0</v>
      </c>
      <c r="O267" s="17">
        <f>+SUM(L267:N267)</f>
        <v>0</v>
      </c>
      <c r="P267" s="17">
        <f>+SUM(K267+O267)</f>
        <v>0</v>
      </c>
      <c r="Q267" s="17"/>
      <c r="R267" s="17">
        <f>+SUM(P267:Q267)</f>
        <v>0</v>
      </c>
      <c r="S267" s="10"/>
      <c r="T267" s="10"/>
      <c r="U267" s="10"/>
    </row>
    <row r="268" spans="1:21" ht="15" x14ac:dyDescent="0.25">
      <c r="A268" s="230" t="s">
        <v>516</v>
      </c>
      <c r="B268" s="231"/>
      <c r="C268" s="232" t="s">
        <v>0</v>
      </c>
      <c r="D268" s="53">
        <f t="shared" ref="D268:R268" si="65">SUM(D237:D267)</f>
        <v>547</v>
      </c>
      <c r="E268" s="54">
        <f t="shared" si="65"/>
        <v>71.5</v>
      </c>
      <c r="F268" s="54">
        <f t="shared" si="65"/>
        <v>143.19999999999999</v>
      </c>
      <c r="G268" s="54">
        <f t="shared" si="65"/>
        <v>43</v>
      </c>
      <c r="H268" s="54">
        <f t="shared" si="65"/>
        <v>257.7</v>
      </c>
      <c r="I268" s="54">
        <f t="shared" si="65"/>
        <v>0</v>
      </c>
      <c r="J268" s="54">
        <f t="shared" si="65"/>
        <v>8.5</v>
      </c>
      <c r="K268" s="54">
        <f t="shared" si="65"/>
        <v>266.2</v>
      </c>
      <c r="L268" s="54">
        <f t="shared" si="65"/>
        <v>2378.8999999999996</v>
      </c>
      <c r="M268" s="54">
        <f t="shared" si="65"/>
        <v>2849.4999999999995</v>
      </c>
      <c r="N268" s="54">
        <f t="shared" si="65"/>
        <v>626.29999999999995</v>
      </c>
      <c r="O268" s="54">
        <f t="shared" si="65"/>
        <v>5854.7000000000007</v>
      </c>
      <c r="P268" s="54">
        <f t="shared" si="65"/>
        <v>6120.9000000000005</v>
      </c>
      <c r="Q268" s="54">
        <f t="shared" si="65"/>
        <v>198.65</v>
      </c>
      <c r="R268" s="55">
        <f t="shared" si="65"/>
        <v>6319.5500000000011</v>
      </c>
      <c r="S268" s="10"/>
      <c r="T268" s="10"/>
      <c r="U268" s="10"/>
    </row>
    <row r="269" spans="1:21" x14ac:dyDescent="0.2">
      <c r="A269" s="101" t="s">
        <v>10</v>
      </c>
      <c r="B269" s="126" t="s">
        <v>222</v>
      </c>
      <c r="C269" s="95" t="s">
        <v>222</v>
      </c>
      <c r="D269" s="47">
        <v>24</v>
      </c>
      <c r="E269" s="48"/>
      <c r="F269" s="48"/>
      <c r="G269" s="48"/>
      <c r="H269" s="48">
        <f>SUM(E269:G269)</f>
        <v>0</v>
      </c>
      <c r="I269" s="48"/>
      <c r="J269" s="48">
        <v>2.1</v>
      </c>
      <c r="K269" s="48">
        <f>+SUM(H269:J269)</f>
        <v>2.1</v>
      </c>
      <c r="L269" s="96">
        <v>25.6</v>
      </c>
      <c r="M269" s="96">
        <v>19.21</v>
      </c>
      <c r="N269" s="96">
        <v>32.840000000000003</v>
      </c>
      <c r="O269" s="96">
        <f>+SUM(L269:N269)</f>
        <v>77.650000000000006</v>
      </c>
      <c r="P269" s="96">
        <f>+SUM(K269+O269)</f>
        <v>79.75</v>
      </c>
      <c r="Q269" s="96"/>
      <c r="R269" s="96">
        <f>+SUM(P269:Q269)</f>
        <v>79.75</v>
      </c>
      <c r="S269" s="10"/>
      <c r="T269" s="10"/>
      <c r="U269" s="10"/>
    </row>
    <row r="270" spans="1:21" ht="14.25" x14ac:dyDescent="0.2">
      <c r="A270" s="102"/>
      <c r="B270" s="139"/>
      <c r="C270" s="97" t="s">
        <v>282</v>
      </c>
      <c r="D270" s="50">
        <v>6</v>
      </c>
      <c r="E270" s="30"/>
      <c r="F270" s="30"/>
      <c r="G270" s="30"/>
      <c r="H270" s="30">
        <f>SUM(E270:G270)</f>
        <v>0</v>
      </c>
      <c r="I270" s="30"/>
      <c r="J270" s="30"/>
      <c r="K270" s="30">
        <f>+SUM(H270:J270)</f>
        <v>0</v>
      </c>
      <c r="L270" s="31">
        <v>7.2</v>
      </c>
      <c r="M270" s="31">
        <v>9.3000000000000007</v>
      </c>
      <c r="N270" s="31">
        <v>10.4</v>
      </c>
      <c r="O270" s="31">
        <f>+SUM(L270:N270)</f>
        <v>26.9</v>
      </c>
      <c r="P270" s="31">
        <f>+SUM(K270+O270)</f>
        <v>26.9</v>
      </c>
      <c r="Q270" s="31"/>
      <c r="R270" s="31">
        <f>+SUM(P270:Q270)</f>
        <v>26.9</v>
      </c>
      <c r="S270" s="10"/>
      <c r="T270" s="10"/>
      <c r="U270" s="10"/>
    </row>
    <row r="271" spans="1:21" x14ac:dyDescent="0.2">
      <c r="A271" s="103"/>
      <c r="B271" s="127" t="s">
        <v>220</v>
      </c>
      <c r="C271" s="97" t="s">
        <v>358</v>
      </c>
      <c r="D271" s="50">
        <v>9</v>
      </c>
      <c r="E271" s="30"/>
      <c r="F271" s="30"/>
      <c r="G271" s="30"/>
      <c r="H271" s="30">
        <f t="shared" si="61"/>
        <v>0</v>
      </c>
      <c r="I271" s="30"/>
      <c r="J271" s="30"/>
      <c r="K271" s="30">
        <f t="shared" ref="K271:K278" si="66">+SUM(H271:J271)</f>
        <v>0</v>
      </c>
      <c r="L271" s="31">
        <v>1.85</v>
      </c>
      <c r="M271" s="31">
        <v>11.5</v>
      </c>
      <c r="N271" s="31">
        <v>38.5</v>
      </c>
      <c r="O271" s="31">
        <f t="shared" ref="O271:O278" si="67">+SUM(L271:N271)</f>
        <v>51.85</v>
      </c>
      <c r="P271" s="31">
        <f t="shared" ref="P271:P278" si="68">+SUM(K271+O271)</f>
        <v>51.85</v>
      </c>
      <c r="Q271" s="31"/>
      <c r="R271" s="31">
        <f t="shared" ref="R271:R278" si="69">+SUM(P271:Q271)</f>
        <v>51.85</v>
      </c>
      <c r="S271" s="10"/>
      <c r="T271" s="10"/>
      <c r="U271" s="10"/>
    </row>
    <row r="272" spans="1:21" ht="14.25" x14ac:dyDescent="0.2">
      <c r="A272" s="102"/>
      <c r="B272" s="127"/>
      <c r="C272" s="97" t="s">
        <v>281</v>
      </c>
      <c r="D272" s="50">
        <v>60</v>
      </c>
      <c r="E272" s="30"/>
      <c r="F272" s="30"/>
      <c r="G272" s="30"/>
      <c r="H272" s="30">
        <f t="shared" si="61"/>
        <v>0</v>
      </c>
      <c r="I272" s="30"/>
      <c r="J272" s="30">
        <v>30</v>
      </c>
      <c r="K272" s="30">
        <f t="shared" si="66"/>
        <v>30</v>
      </c>
      <c r="L272" s="31">
        <v>124.9</v>
      </c>
      <c r="M272" s="31">
        <v>156.44999999999999</v>
      </c>
      <c r="N272" s="31">
        <v>36.799999999999997</v>
      </c>
      <c r="O272" s="31">
        <f t="shared" si="67"/>
        <v>318.15000000000003</v>
      </c>
      <c r="P272" s="31">
        <f t="shared" si="68"/>
        <v>348.15000000000003</v>
      </c>
      <c r="Q272" s="31"/>
      <c r="R272" s="31">
        <f t="shared" si="69"/>
        <v>348.15000000000003</v>
      </c>
      <c r="S272" s="10"/>
      <c r="T272" s="10"/>
      <c r="U272" s="10"/>
    </row>
    <row r="273" spans="1:21" ht="14.25" x14ac:dyDescent="0.2">
      <c r="A273" s="102"/>
      <c r="B273" s="139"/>
      <c r="C273" s="97" t="s">
        <v>328</v>
      </c>
      <c r="D273" s="50">
        <v>1</v>
      </c>
      <c r="E273" s="30"/>
      <c r="F273" s="30"/>
      <c r="G273" s="30"/>
      <c r="H273" s="30">
        <f t="shared" si="61"/>
        <v>0</v>
      </c>
      <c r="I273" s="30"/>
      <c r="J273" s="30"/>
      <c r="K273" s="30">
        <f t="shared" si="66"/>
        <v>0</v>
      </c>
      <c r="L273" s="31">
        <v>5</v>
      </c>
      <c r="M273" s="31">
        <v>5</v>
      </c>
      <c r="N273" s="31"/>
      <c r="O273" s="31">
        <f t="shared" si="67"/>
        <v>10</v>
      </c>
      <c r="P273" s="31">
        <f t="shared" si="68"/>
        <v>10</v>
      </c>
      <c r="Q273" s="31"/>
      <c r="R273" s="31">
        <f t="shared" si="69"/>
        <v>10</v>
      </c>
      <c r="S273" s="10"/>
      <c r="T273" s="10"/>
      <c r="U273" s="10"/>
    </row>
    <row r="274" spans="1:21" ht="14.25" x14ac:dyDescent="0.2">
      <c r="A274" s="102"/>
      <c r="B274" s="127" t="s">
        <v>433</v>
      </c>
      <c r="C274" s="97" t="s">
        <v>223</v>
      </c>
      <c r="D274" s="50">
        <v>10</v>
      </c>
      <c r="E274" s="30"/>
      <c r="F274" s="30"/>
      <c r="G274" s="30"/>
      <c r="H274" s="30">
        <f t="shared" si="61"/>
        <v>0</v>
      </c>
      <c r="I274" s="30"/>
      <c r="J274" s="30"/>
      <c r="K274" s="30">
        <f t="shared" si="66"/>
        <v>0</v>
      </c>
      <c r="L274" s="31">
        <v>34</v>
      </c>
      <c r="M274" s="31">
        <v>211.4</v>
      </c>
      <c r="N274" s="31">
        <v>324.2</v>
      </c>
      <c r="O274" s="31">
        <f t="shared" si="67"/>
        <v>569.6</v>
      </c>
      <c r="P274" s="31">
        <f t="shared" si="68"/>
        <v>569.6</v>
      </c>
      <c r="Q274" s="31"/>
      <c r="R274" s="31">
        <f t="shared" si="69"/>
        <v>569.6</v>
      </c>
      <c r="S274" s="10"/>
      <c r="T274" s="10"/>
      <c r="U274" s="10"/>
    </row>
    <row r="275" spans="1:21" ht="14.25" x14ac:dyDescent="0.2">
      <c r="A275" s="102"/>
      <c r="B275" s="139"/>
      <c r="C275" s="97" t="s">
        <v>329</v>
      </c>
      <c r="D275" s="50">
        <v>21</v>
      </c>
      <c r="E275" s="30"/>
      <c r="F275" s="30"/>
      <c r="G275" s="30"/>
      <c r="H275" s="30">
        <f t="shared" si="61"/>
        <v>0</v>
      </c>
      <c r="I275" s="30"/>
      <c r="J275" s="30"/>
      <c r="K275" s="30">
        <f t="shared" si="66"/>
        <v>0</v>
      </c>
      <c r="L275" s="31">
        <v>10.4</v>
      </c>
      <c r="M275" s="31">
        <v>38.799999999999997</v>
      </c>
      <c r="N275" s="31">
        <v>51.2</v>
      </c>
      <c r="O275" s="31">
        <f t="shared" si="67"/>
        <v>100.4</v>
      </c>
      <c r="P275" s="31">
        <f t="shared" si="68"/>
        <v>100.4</v>
      </c>
      <c r="Q275" s="31"/>
      <c r="R275" s="31">
        <f t="shared" si="69"/>
        <v>100.4</v>
      </c>
      <c r="S275" s="10"/>
      <c r="T275" s="10"/>
      <c r="U275" s="10"/>
    </row>
    <row r="276" spans="1:21" ht="14.25" x14ac:dyDescent="0.2">
      <c r="A276" s="102"/>
      <c r="B276" s="127" t="s">
        <v>434</v>
      </c>
      <c r="C276" s="97" t="s">
        <v>221</v>
      </c>
      <c r="D276" s="50">
        <v>13</v>
      </c>
      <c r="E276" s="30"/>
      <c r="F276" s="30"/>
      <c r="G276" s="30"/>
      <c r="H276" s="30">
        <f t="shared" si="61"/>
        <v>0</v>
      </c>
      <c r="I276" s="30"/>
      <c r="J276" s="30"/>
      <c r="K276" s="30">
        <f t="shared" si="66"/>
        <v>0</v>
      </c>
      <c r="L276" s="31">
        <v>37.5</v>
      </c>
      <c r="M276" s="31">
        <v>47.95</v>
      </c>
      <c r="N276" s="31">
        <v>57.5</v>
      </c>
      <c r="O276" s="31">
        <f t="shared" si="67"/>
        <v>142.94999999999999</v>
      </c>
      <c r="P276" s="31">
        <f t="shared" si="68"/>
        <v>142.94999999999999</v>
      </c>
      <c r="Q276" s="31"/>
      <c r="R276" s="31">
        <f t="shared" si="69"/>
        <v>142.94999999999999</v>
      </c>
      <c r="S276" s="10"/>
      <c r="T276" s="10"/>
      <c r="U276" s="10"/>
    </row>
    <row r="277" spans="1:21" ht="14.25" x14ac:dyDescent="0.2">
      <c r="A277" s="102"/>
      <c r="B277" s="127"/>
      <c r="C277" s="97" t="s">
        <v>384</v>
      </c>
      <c r="D277" s="50">
        <v>2</v>
      </c>
      <c r="E277" s="30"/>
      <c r="F277" s="30"/>
      <c r="G277" s="30"/>
      <c r="H277" s="30">
        <f t="shared" si="61"/>
        <v>0</v>
      </c>
      <c r="I277" s="30"/>
      <c r="J277" s="30"/>
      <c r="K277" s="30">
        <f t="shared" si="66"/>
        <v>0</v>
      </c>
      <c r="L277" s="31">
        <v>1</v>
      </c>
      <c r="M277" s="31">
        <v>3</v>
      </c>
      <c r="N277" s="31">
        <v>0.5</v>
      </c>
      <c r="O277" s="31">
        <f t="shared" si="67"/>
        <v>4.5</v>
      </c>
      <c r="P277" s="31">
        <f t="shared" si="68"/>
        <v>4.5</v>
      </c>
      <c r="Q277" s="31"/>
      <c r="R277" s="31">
        <f t="shared" si="69"/>
        <v>4.5</v>
      </c>
      <c r="S277" s="10"/>
      <c r="T277" s="10"/>
      <c r="U277" s="10"/>
    </row>
    <row r="278" spans="1:21" ht="14.25" x14ac:dyDescent="0.2">
      <c r="A278" s="104"/>
      <c r="B278" s="140"/>
      <c r="C278" s="98" t="s">
        <v>284</v>
      </c>
      <c r="D278" s="99">
        <v>3</v>
      </c>
      <c r="E278" s="69"/>
      <c r="F278" s="69"/>
      <c r="G278" s="69"/>
      <c r="H278" s="69">
        <f t="shared" si="61"/>
        <v>0</v>
      </c>
      <c r="I278" s="69"/>
      <c r="J278" s="69"/>
      <c r="K278" s="69">
        <f t="shared" si="66"/>
        <v>0</v>
      </c>
      <c r="L278" s="100">
        <v>12</v>
      </c>
      <c r="M278" s="100">
        <v>25</v>
      </c>
      <c r="N278" s="100">
        <v>1</v>
      </c>
      <c r="O278" s="100">
        <f t="shared" si="67"/>
        <v>38</v>
      </c>
      <c r="P278" s="100">
        <f t="shared" si="68"/>
        <v>38</v>
      </c>
      <c r="Q278" s="100"/>
      <c r="R278" s="100">
        <f t="shared" si="69"/>
        <v>38</v>
      </c>
      <c r="S278" s="10"/>
      <c r="T278" s="10"/>
      <c r="U278" s="10"/>
    </row>
    <row r="279" spans="1:21" ht="15" x14ac:dyDescent="0.25">
      <c r="A279" s="230" t="s">
        <v>516</v>
      </c>
      <c r="B279" s="231"/>
      <c r="C279" s="232" t="s">
        <v>0</v>
      </c>
      <c r="D279" s="105">
        <f>+SUM(D269:D278)</f>
        <v>149</v>
      </c>
      <c r="E279" s="106">
        <f>SUM(E269:E278)</f>
        <v>0</v>
      </c>
      <c r="F279" s="106">
        <f t="shared" ref="F279:R279" si="70">SUM(F269:F278)</f>
        <v>0</v>
      </c>
      <c r="G279" s="106">
        <f t="shared" si="70"/>
        <v>0</v>
      </c>
      <c r="H279" s="106">
        <f t="shared" si="70"/>
        <v>0</v>
      </c>
      <c r="I279" s="106">
        <f t="shared" si="70"/>
        <v>0</v>
      </c>
      <c r="J279" s="106">
        <f t="shared" si="70"/>
        <v>32.1</v>
      </c>
      <c r="K279" s="106">
        <f t="shared" si="70"/>
        <v>32.1</v>
      </c>
      <c r="L279" s="106">
        <f t="shared" si="70"/>
        <v>259.45000000000005</v>
      </c>
      <c r="M279" s="106">
        <f t="shared" si="70"/>
        <v>527.61</v>
      </c>
      <c r="N279" s="106">
        <f t="shared" si="70"/>
        <v>552.94000000000005</v>
      </c>
      <c r="O279" s="106">
        <f t="shared" si="70"/>
        <v>1340.0000000000002</v>
      </c>
      <c r="P279" s="106">
        <f t="shared" si="70"/>
        <v>1372.1000000000001</v>
      </c>
      <c r="Q279" s="106">
        <f t="shared" si="70"/>
        <v>0</v>
      </c>
      <c r="R279" s="107">
        <f t="shared" si="70"/>
        <v>1372.1000000000001</v>
      </c>
      <c r="S279" s="10"/>
      <c r="T279" s="10"/>
      <c r="U279" s="10"/>
    </row>
    <row r="280" spans="1:21" x14ac:dyDescent="0.2">
      <c r="A280" s="70" t="s">
        <v>11</v>
      </c>
      <c r="B280" s="133" t="s">
        <v>436</v>
      </c>
      <c r="C280" s="95" t="s">
        <v>226</v>
      </c>
      <c r="D280" s="108">
        <v>9</v>
      </c>
      <c r="E280" s="96"/>
      <c r="F280" s="96"/>
      <c r="G280" s="96"/>
      <c r="H280" s="48">
        <f t="shared" si="61"/>
        <v>0</v>
      </c>
      <c r="I280" s="96"/>
      <c r="J280" s="96"/>
      <c r="K280" s="48">
        <f>+SUM(H280:J280)</f>
        <v>0</v>
      </c>
      <c r="L280" s="96">
        <v>2.38</v>
      </c>
      <c r="M280" s="96">
        <v>3.51</v>
      </c>
      <c r="N280" s="96">
        <v>5.51</v>
      </c>
      <c r="O280" s="96">
        <f>+SUM(L280:N280)</f>
        <v>11.399999999999999</v>
      </c>
      <c r="P280" s="96">
        <f>+SUM(K280+O280)</f>
        <v>11.399999999999999</v>
      </c>
      <c r="Q280" s="96"/>
      <c r="R280" s="96">
        <f>+SUM(P280:Q280)</f>
        <v>11.399999999999999</v>
      </c>
      <c r="S280" s="10"/>
      <c r="T280" s="10"/>
      <c r="U280" s="10"/>
    </row>
    <row r="281" spans="1:21" x14ac:dyDescent="0.2">
      <c r="A281" s="71"/>
      <c r="B281" s="133"/>
      <c r="C281" s="97" t="s">
        <v>285</v>
      </c>
      <c r="D281" s="109">
        <v>0</v>
      </c>
      <c r="E281" s="31"/>
      <c r="F281" s="31"/>
      <c r="G281" s="31"/>
      <c r="H281" s="30">
        <f t="shared" si="61"/>
        <v>0</v>
      </c>
      <c r="I281" s="31"/>
      <c r="J281" s="31"/>
      <c r="K281" s="30">
        <f t="shared" ref="K281:K288" si="71">+SUM(H281:J281)</f>
        <v>0</v>
      </c>
      <c r="L281" s="31"/>
      <c r="M281" s="31"/>
      <c r="N281" s="31"/>
      <c r="O281" s="31">
        <f t="shared" ref="O281:O288" si="72">+SUM(L281:N281)</f>
        <v>0</v>
      </c>
      <c r="P281" s="31">
        <f t="shared" ref="P281:P288" si="73">+SUM(K281+O281)</f>
        <v>0</v>
      </c>
      <c r="Q281" s="31"/>
      <c r="R281" s="31">
        <f t="shared" ref="R281:R288" si="74">+SUM(P281:Q281)</f>
        <v>0</v>
      </c>
      <c r="S281" s="10"/>
      <c r="T281" s="10"/>
      <c r="U281" s="10"/>
    </row>
    <row r="282" spans="1:21" x14ac:dyDescent="0.2">
      <c r="A282" s="71"/>
      <c r="B282" s="133"/>
      <c r="C282" s="97" t="s">
        <v>331</v>
      </c>
      <c r="D282" s="109">
        <v>0</v>
      </c>
      <c r="E282" s="31"/>
      <c r="F282" s="31"/>
      <c r="G282" s="31"/>
      <c r="H282" s="30">
        <f t="shared" si="61"/>
        <v>0</v>
      </c>
      <c r="I282" s="31"/>
      <c r="J282" s="31"/>
      <c r="K282" s="30">
        <f t="shared" si="71"/>
        <v>0</v>
      </c>
      <c r="L282" s="31"/>
      <c r="M282" s="31"/>
      <c r="N282" s="31"/>
      <c r="O282" s="31">
        <f t="shared" si="72"/>
        <v>0</v>
      </c>
      <c r="P282" s="31">
        <f t="shared" si="73"/>
        <v>0</v>
      </c>
      <c r="Q282" s="31"/>
      <c r="R282" s="31">
        <f t="shared" si="74"/>
        <v>0</v>
      </c>
      <c r="S282" s="10"/>
      <c r="T282" s="10"/>
      <c r="U282" s="10"/>
    </row>
    <row r="283" spans="1:21" x14ac:dyDescent="0.2">
      <c r="A283" s="71"/>
      <c r="B283" s="134"/>
      <c r="C283" s="97" t="s">
        <v>332</v>
      </c>
      <c r="D283" s="109">
        <v>0</v>
      </c>
      <c r="E283" s="31"/>
      <c r="F283" s="31"/>
      <c r="G283" s="31"/>
      <c r="H283" s="30">
        <f t="shared" si="61"/>
        <v>0</v>
      </c>
      <c r="I283" s="31"/>
      <c r="J283" s="31"/>
      <c r="K283" s="30">
        <f t="shared" si="71"/>
        <v>0</v>
      </c>
      <c r="L283" s="31"/>
      <c r="M283" s="31"/>
      <c r="N283" s="31"/>
      <c r="O283" s="31">
        <f t="shared" si="72"/>
        <v>0</v>
      </c>
      <c r="P283" s="31">
        <f t="shared" si="73"/>
        <v>0</v>
      </c>
      <c r="Q283" s="31"/>
      <c r="R283" s="31">
        <f t="shared" si="74"/>
        <v>0</v>
      </c>
      <c r="S283" s="10"/>
      <c r="T283" s="10"/>
      <c r="U283" s="10"/>
    </row>
    <row r="284" spans="1:21" x14ac:dyDescent="0.2">
      <c r="A284" s="71"/>
      <c r="B284" s="133" t="s">
        <v>437</v>
      </c>
      <c r="C284" s="97" t="s">
        <v>407</v>
      </c>
      <c r="D284" s="109">
        <v>4</v>
      </c>
      <c r="E284" s="31"/>
      <c r="F284" s="31"/>
      <c r="G284" s="31"/>
      <c r="H284" s="30">
        <f t="shared" si="61"/>
        <v>0</v>
      </c>
      <c r="I284" s="31"/>
      <c r="J284" s="31"/>
      <c r="K284" s="30">
        <f t="shared" si="71"/>
        <v>0</v>
      </c>
      <c r="L284" s="31">
        <v>7</v>
      </c>
      <c r="M284" s="31">
        <v>5.4</v>
      </c>
      <c r="N284" s="31">
        <v>11.6</v>
      </c>
      <c r="O284" s="31">
        <f t="shared" si="72"/>
        <v>24</v>
      </c>
      <c r="P284" s="31">
        <f t="shared" si="73"/>
        <v>24</v>
      </c>
      <c r="Q284" s="31"/>
      <c r="R284" s="31">
        <f t="shared" si="74"/>
        <v>24</v>
      </c>
      <c r="S284" s="10"/>
      <c r="T284" s="10"/>
      <c r="U284" s="10"/>
    </row>
    <row r="285" spans="1:21" x14ac:dyDescent="0.2">
      <c r="A285" s="71"/>
      <c r="B285" s="134"/>
      <c r="C285" s="97" t="s">
        <v>288</v>
      </c>
      <c r="D285" s="109">
        <v>3</v>
      </c>
      <c r="E285" s="31"/>
      <c r="F285" s="31"/>
      <c r="G285" s="31"/>
      <c r="H285" s="30">
        <f t="shared" si="61"/>
        <v>0</v>
      </c>
      <c r="I285" s="31"/>
      <c r="J285" s="31"/>
      <c r="K285" s="30">
        <f t="shared" si="71"/>
        <v>0</v>
      </c>
      <c r="L285" s="31">
        <v>42</v>
      </c>
      <c r="M285" s="31">
        <v>20.04</v>
      </c>
      <c r="N285" s="31">
        <v>31.06</v>
      </c>
      <c r="O285" s="31">
        <f t="shared" si="72"/>
        <v>93.1</v>
      </c>
      <c r="P285" s="31">
        <f t="shared" si="73"/>
        <v>93.1</v>
      </c>
      <c r="Q285" s="31"/>
      <c r="R285" s="31">
        <f t="shared" si="74"/>
        <v>93.1</v>
      </c>
      <c r="S285" s="10"/>
      <c r="T285" s="10"/>
      <c r="U285" s="10"/>
    </row>
    <row r="286" spans="1:21" x14ac:dyDescent="0.2">
      <c r="A286" s="71"/>
      <c r="B286" s="133" t="s">
        <v>438</v>
      </c>
      <c r="C286" s="97" t="s">
        <v>225</v>
      </c>
      <c r="D286" s="109">
        <v>2</v>
      </c>
      <c r="E286" s="31"/>
      <c r="F286" s="31"/>
      <c r="G286" s="31"/>
      <c r="H286" s="30">
        <f t="shared" si="61"/>
        <v>0</v>
      </c>
      <c r="I286" s="31"/>
      <c r="J286" s="31"/>
      <c r="K286" s="30">
        <f t="shared" si="71"/>
        <v>0</v>
      </c>
      <c r="L286" s="31"/>
      <c r="M286" s="31">
        <v>25</v>
      </c>
      <c r="N286" s="31">
        <v>127</v>
      </c>
      <c r="O286" s="31">
        <f t="shared" si="72"/>
        <v>152</v>
      </c>
      <c r="P286" s="31">
        <f t="shared" si="73"/>
        <v>152</v>
      </c>
      <c r="Q286" s="31"/>
      <c r="R286" s="31">
        <f t="shared" si="74"/>
        <v>152</v>
      </c>
      <c r="S286" s="10"/>
      <c r="T286" s="10"/>
      <c r="U286" s="10"/>
    </row>
    <row r="287" spans="1:21" x14ac:dyDescent="0.2">
      <c r="A287" s="71"/>
      <c r="B287" s="133"/>
      <c r="C287" s="97" t="s">
        <v>333</v>
      </c>
      <c r="D287" s="109">
        <v>0</v>
      </c>
      <c r="E287" s="31"/>
      <c r="F287" s="31"/>
      <c r="G287" s="31"/>
      <c r="H287" s="30">
        <f t="shared" si="61"/>
        <v>0</v>
      </c>
      <c r="I287" s="31"/>
      <c r="J287" s="31"/>
      <c r="K287" s="30">
        <f t="shared" si="71"/>
        <v>0</v>
      </c>
      <c r="L287" s="31"/>
      <c r="M287" s="31"/>
      <c r="N287" s="31"/>
      <c r="O287" s="31">
        <f t="shared" si="72"/>
        <v>0</v>
      </c>
      <c r="P287" s="31">
        <f t="shared" si="73"/>
        <v>0</v>
      </c>
      <c r="Q287" s="31"/>
      <c r="R287" s="31">
        <f t="shared" si="74"/>
        <v>0</v>
      </c>
      <c r="S287" s="10"/>
      <c r="T287" s="10"/>
      <c r="U287" s="10"/>
    </row>
    <row r="288" spans="1:21" x14ac:dyDescent="0.2">
      <c r="A288" s="71"/>
      <c r="B288" s="134"/>
      <c r="C288" s="97" t="s">
        <v>287</v>
      </c>
      <c r="D288" s="109">
        <v>0</v>
      </c>
      <c r="E288" s="31"/>
      <c r="F288" s="31"/>
      <c r="G288" s="31"/>
      <c r="H288" s="30">
        <f t="shared" si="61"/>
        <v>0</v>
      </c>
      <c r="I288" s="31"/>
      <c r="J288" s="31"/>
      <c r="K288" s="30">
        <f t="shared" si="71"/>
        <v>0</v>
      </c>
      <c r="L288" s="31"/>
      <c r="M288" s="31"/>
      <c r="N288" s="31"/>
      <c r="O288" s="31">
        <f t="shared" si="72"/>
        <v>0</v>
      </c>
      <c r="P288" s="31">
        <f t="shared" si="73"/>
        <v>0</v>
      </c>
      <c r="Q288" s="31"/>
      <c r="R288" s="31">
        <f t="shared" si="74"/>
        <v>0</v>
      </c>
      <c r="S288" s="10"/>
      <c r="T288" s="10"/>
      <c r="U288" s="10"/>
    </row>
    <row r="289" spans="1:21" x14ac:dyDescent="0.2">
      <c r="A289" s="71"/>
      <c r="B289" s="133" t="s">
        <v>439</v>
      </c>
      <c r="C289" s="110" t="s">
        <v>286</v>
      </c>
      <c r="D289" s="111">
        <v>0</v>
      </c>
      <c r="E289" s="112"/>
      <c r="F289" s="112"/>
      <c r="G289" s="112"/>
      <c r="H289" s="32">
        <f t="shared" si="61"/>
        <v>0</v>
      </c>
      <c r="I289" s="112"/>
      <c r="J289" s="112"/>
      <c r="K289" s="32">
        <f>+SUM(H289:J289)</f>
        <v>0</v>
      </c>
      <c r="L289" s="112"/>
      <c r="M289" s="112"/>
      <c r="N289" s="112"/>
      <c r="O289" s="112">
        <f>+SUM(L289:N289)</f>
        <v>0</v>
      </c>
      <c r="P289" s="112">
        <f>+SUM(K289+O289)</f>
        <v>0</v>
      </c>
      <c r="Q289" s="112"/>
      <c r="R289" s="112">
        <f>+SUM(P289:Q289)</f>
        <v>0</v>
      </c>
      <c r="S289" s="10"/>
      <c r="T289" s="10"/>
      <c r="U289" s="10"/>
    </row>
    <row r="290" spans="1:21" ht="15" x14ac:dyDescent="0.25">
      <c r="A290" s="230" t="s">
        <v>516</v>
      </c>
      <c r="B290" s="231"/>
      <c r="C290" s="232" t="s">
        <v>0</v>
      </c>
      <c r="D290" s="105">
        <f t="shared" ref="D290:R290" si="75">+SUM(D280:D289)</f>
        <v>18</v>
      </c>
      <c r="E290" s="106">
        <f>SUM(E280:E289)</f>
        <v>0</v>
      </c>
      <c r="F290" s="106">
        <f>SUM(F280:F289)</f>
        <v>0</v>
      </c>
      <c r="G290" s="106">
        <f>SUM(G280:G289)</f>
        <v>0</v>
      </c>
      <c r="H290" s="106">
        <f>SUM(H280:H289)</f>
        <v>0</v>
      </c>
      <c r="I290" s="106">
        <f t="shared" si="75"/>
        <v>0</v>
      </c>
      <c r="J290" s="106">
        <f t="shared" si="75"/>
        <v>0</v>
      </c>
      <c r="K290" s="106">
        <f t="shared" si="75"/>
        <v>0</v>
      </c>
      <c r="L290" s="106">
        <f t="shared" si="75"/>
        <v>51.379999999999995</v>
      </c>
      <c r="M290" s="106">
        <f t="shared" si="75"/>
        <v>53.95</v>
      </c>
      <c r="N290" s="106">
        <f t="shared" si="75"/>
        <v>175.17000000000002</v>
      </c>
      <c r="O290" s="106">
        <f t="shared" si="75"/>
        <v>280.5</v>
      </c>
      <c r="P290" s="106">
        <f t="shared" si="75"/>
        <v>280.5</v>
      </c>
      <c r="Q290" s="106">
        <f t="shared" si="75"/>
        <v>0</v>
      </c>
      <c r="R290" s="107">
        <f t="shared" si="75"/>
        <v>280.5</v>
      </c>
      <c r="S290" s="10"/>
      <c r="T290" s="10"/>
      <c r="U290" s="10"/>
    </row>
    <row r="291" spans="1:21" x14ac:dyDescent="0.2">
      <c r="A291" s="93" t="s">
        <v>4</v>
      </c>
      <c r="B291" s="120" t="s">
        <v>440</v>
      </c>
      <c r="C291" s="73" t="s">
        <v>233</v>
      </c>
      <c r="D291" s="74">
        <v>7</v>
      </c>
      <c r="E291" s="39"/>
      <c r="F291" s="39"/>
      <c r="G291" s="39"/>
      <c r="H291" s="48">
        <f t="shared" si="61"/>
        <v>0</v>
      </c>
      <c r="I291" s="39">
        <v>0.1</v>
      </c>
      <c r="J291" s="39"/>
      <c r="K291" s="48">
        <f t="shared" ref="K291:K338" si="76">+SUM(H291:J291)</f>
        <v>0.1</v>
      </c>
      <c r="L291" s="39"/>
      <c r="M291" s="39">
        <v>4.7</v>
      </c>
      <c r="N291" s="39">
        <v>13.2</v>
      </c>
      <c r="O291" s="39">
        <f t="shared" ref="O291:O304" si="77">+SUM(L291:N291)</f>
        <v>17.899999999999999</v>
      </c>
      <c r="P291" s="39">
        <f t="shared" ref="P291:P304" si="78">+SUM(K291+O291)</f>
        <v>18</v>
      </c>
      <c r="Q291" s="96"/>
      <c r="R291" s="39">
        <f t="shared" ref="R291:R338" si="79">+SUM(P291:Q291)</f>
        <v>18</v>
      </c>
      <c r="S291" s="10"/>
      <c r="T291" s="10"/>
      <c r="U291" s="10"/>
    </row>
    <row r="292" spans="1:21" x14ac:dyDescent="0.2">
      <c r="A292" s="93"/>
      <c r="B292" s="121"/>
      <c r="C292" s="76" t="s">
        <v>239</v>
      </c>
      <c r="D292" s="77">
        <v>7</v>
      </c>
      <c r="E292" s="14"/>
      <c r="F292" s="14"/>
      <c r="G292" s="14"/>
      <c r="H292" s="30">
        <f t="shared" si="61"/>
        <v>0</v>
      </c>
      <c r="I292" s="14"/>
      <c r="J292" s="14"/>
      <c r="K292" s="30">
        <f t="shared" si="76"/>
        <v>0</v>
      </c>
      <c r="L292" s="14">
        <v>6.7</v>
      </c>
      <c r="M292" s="14">
        <v>17.600000000000001</v>
      </c>
      <c r="N292" s="14">
        <v>23.4</v>
      </c>
      <c r="O292" s="14">
        <f t="shared" si="77"/>
        <v>47.7</v>
      </c>
      <c r="P292" s="14">
        <f t="shared" si="78"/>
        <v>47.7</v>
      </c>
      <c r="Q292" s="31"/>
      <c r="R292" s="14">
        <f t="shared" si="79"/>
        <v>47.7</v>
      </c>
      <c r="S292" s="10"/>
      <c r="T292" s="10"/>
      <c r="U292" s="10"/>
    </row>
    <row r="293" spans="1:21" x14ac:dyDescent="0.2">
      <c r="A293" s="93"/>
      <c r="B293" s="124"/>
      <c r="C293" s="76" t="s">
        <v>379</v>
      </c>
      <c r="D293" s="77">
        <v>11</v>
      </c>
      <c r="E293" s="14"/>
      <c r="F293" s="14"/>
      <c r="G293" s="14"/>
      <c r="H293" s="30">
        <f t="shared" si="61"/>
        <v>0</v>
      </c>
      <c r="I293" s="14"/>
      <c r="J293" s="14"/>
      <c r="K293" s="30">
        <f t="shared" si="76"/>
        <v>0</v>
      </c>
      <c r="L293" s="14">
        <v>3.1</v>
      </c>
      <c r="M293" s="14">
        <v>40.729999999999997</v>
      </c>
      <c r="N293" s="14">
        <v>286.20999999999998</v>
      </c>
      <c r="O293" s="14">
        <f t="shared" si="77"/>
        <v>330.03999999999996</v>
      </c>
      <c r="P293" s="14">
        <f t="shared" si="78"/>
        <v>330.03999999999996</v>
      </c>
      <c r="Q293" s="31"/>
      <c r="R293" s="14">
        <f t="shared" si="79"/>
        <v>330.03999999999996</v>
      </c>
      <c r="S293" s="10"/>
      <c r="T293" s="10"/>
      <c r="U293" s="10"/>
    </row>
    <row r="294" spans="1:21" x14ac:dyDescent="0.2">
      <c r="A294" s="93"/>
      <c r="B294" s="121" t="s">
        <v>441</v>
      </c>
      <c r="C294" s="76" t="s">
        <v>252</v>
      </c>
      <c r="D294" s="77">
        <v>23</v>
      </c>
      <c r="E294" s="14"/>
      <c r="F294" s="14"/>
      <c r="G294" s="14"/>
      <c r="H294" s="30">
        <f t="shared" si="61"/>
        <v>0</v>
      </c>
      <c r="I294" s="14">
        <v>0.1</v>
      </c>
      <c r="J294" s="14"/>
      <c r="K294" s="30">
        <f t="shared" si="76"/>
        <v>0.1</v>
      </c>
      <c r="L294" s="14">
        <v>605</v>
      </c>
      <c r="M294" s="14">
        <v>403.76</v>
      </c>
      <c r="N294" s="14">
        <v>715.66</v>
      </c>
      <c r="O294" s="14">
        <f t="shared" si="77"/>
        <v>1724.42</v>
      </c>
      <c r="P294" s="14">
        <f t="shared" si="78"/>
        <v>1724.52</v>
      </c>
      <c r="Q294" s="31"/>
      <c r="R294" s="14">
        <f t="shared" si="79"/>
        <v>1724.52</v>
      </c>
      <c r="S294" s="10"/>
      <c r="T294" s="10"/>
      <c r="U294" s="10"/>
    </row>
    <row r="295" spans="1:21" x14ac:dyDescent="0.2">
      <c r="A295" s="93"/>
      <c r="B295" s="121"/>
      <c r="C295" s="76" t="s">
        <v>249</v>
      </c>
      <c r="D295" s="77">
        <v>8</v>
      </c>
      <c r="E295" s="14"/>
      <c r="F295" s="14"/>
      <c r="G295" s="14"/>
      <c r="H295" s="30">
        <f t="shared" si="61"/>
        <v>0</v>
      </c>
      <c r="I295" s="14"/>
      <c r="J295" s="14"/>
      <c r="K295" s="30">
        <f t="shared" si="76"/>
        <v>0</v>
      </c>
      <c r="L295" s="14">
        <v>0.01</v>
      </c>
      <c r="M295" s="14">
        <v>2.93</v>
      </c>
      <c r="N295" s="14">
        <v>3.43</v>
      </c>
      <c r="O295" s="14">
        <f t="shared" si="77"/>
        <v>6.37</v>
      </c>
      <c r="P295" s="14">
        <f t="shared" si="78"/>
        <v>6.37</v>
      </c>
      <c r="Q295" s="31"/>
      <c r="R295" s="14">
        <f t="shared" si="79"/>
        <v>6.37</v>
      </c>
      <c r="S295" s="10"/>
      <c r="T295" s="10"/>
      <c r="U295" s="10"/>
    </row>
    <row r="296" spans="1:21" x14ac:dyDescent="0.2">
      <c r="A296" s="93"/>
      <c r="B296" s="124"/>
      <c r="C296" s="76" t="s">
        <v>257</v>
      </c>
      <c r="D296" s="77">
        <v>8</v>
      </c>
      <c r="E296" s="14"/>
      <c r="F296" s="14"/>
      <c r="G296" s="14"/>
      <c r="H296" s="30">
        <f t="shared" si="61"/>
        <v>0</v>
      </c>
      <c r="I296" s="14"/>
      <c r="J296" s="14"/>
      <c r="K296" s="30">
        <f t="shared" si="76"/>
        <v>0</v>
      </c>
      <c r="L296" s="14">
        <v>52.6</v>
      </c>
      <c r="M296" s="14">
        <v>24</v>
      </c>
      <c r="N296" s="14">
        <v>58.9</v>
      </c>
      <c r="O296" s="14">
        <f t="shared" si="77"/>
        <v>135.5</v>
      </c>
      <c r="P296" s="14">
        <f t="shared" si="78"/>
        <v>135.5</v>
      </c>
      <c r="Q296" s="31"/>
      <c r="R296" s="14">
        <f t="shared" si="79"/>
        <v>135.5</v>
      </c>
      <c r="S296" s="10"/>
      <c r="T296" s="10"/>
      <c r="U296" s="10"/>
    </row>
    <row r="297" spans="1:21" x14ac:dyDescent="0.2">
      <c r="A297" s="93"/>
      <c r="B297" s="121" t="s">
        <v>442</v>
      </c>
      <c r="C297" s="76" t="s">
        <v>256</v>
      </c>
      <c r="D297" s="77">
        <v>19</v>
      </c>
      <c r="E297" s="14"/>
      <c r="F297" s="14"/>
      <c r="G297" s="14"/>
      <c r="H297" s="30">
        <f t="shared" si="61"/>
        <v>0</v>
      </c>
      <c r="I297" s="14">
        <v>25.22</v>
      </c>
      <c r="J297" s="14"/>
      <c r="K297" s="30">
        <f t="shared" si="76"/>
        <v>25.22</v>
      </c>
      <c r="L297" s="14"/>
      <c r="M297" s="14">
        <v>17.850000000000001</v>
      </c>
      <c r="N297" s="14">
        <v>54.74</v>
      </c>
      <c r="O297" s="14">
        <f t="shared" si="77"/>
        <v>72.59</v>
      </c>
      <c r="P297" s="14">
        <f t="shared" si="78"/>
        <v>97.81</v>
      </c>
      <c r="Q297" s="31"/>
      <c r="R297" s="14">
        <f t="shared" si="79"/>
        <v>97.81</v>
      </c>
      <c r="S297" s="10"/>
      <c r="T297" s="10"/>
      <c r="U297" s="10"/>
    </row>
    <row r="298" spans="1:21" x14ac:dyDescent="0.2">
      <c r="A298" s="93"/>
      <c r="B298" s="121"/>
      <c r="C298" s="76" t="s">
        <v>229</v>
      </c>
      <c r="D298" s="77">
        <v>10</v>
      </c>
      <c r="E298" s="14"/>
      <c r="F298" s="14"/>
      <c r="G298" s="14"/>
      <c r="H298" s="30">
        <f t="shared" si="61"/>
        <v>0</v>
      </c>
      <c r="I298" s="14">
        <v>6.1</v>
      </c>
      <c r="J298" s="14"/>
      <c r="K298" s="30">
        <f t="shared" si="76"/>
        <v>6.1</v>
      </c>
      <c r="L298" s="14">
        <v>25.1</v>
      </c>
      <c r="M298" s="14">
        <v>36.54</v>
      </c>
      <c r="N298" s="14">
        <v>62.45</v>
      </c>
      <c r="O298" s="14">
        <f t="shared" si="77"/>
        <v>124.09</v>
      </c>
      <c r="P298" s="14">
        <f t="shared" si="78"/>
        <v>130.19</v>
      </c>
      <c r="Q298" s="31"/>
      <c r="R298" s="14">
        <f t="shared" si="79"/>
        <v>130.19</v>
      </c>
      <c r="S298" s="10"/>
      <c r="T298" s="10"/>
      <c r="U298" s="10"/>
    </row>
    <row r="299" spans="1:21" x14ac:dyDescent="0.2">
      <c r="A299" s="93"/>
      <c r="B299" s="121"/>
      <c r="C299" s="76" t="s">
        <v>246</v>
      </c>
      <c r="D299" s="77">
        <v>10</v>
      </c>
      <c r="E299" s="14"/>
      <c r="F299" s="14"/>
      <c r="G299" s="14"/>
      <c r="H299" s="30">
        <f t="shared" si="61"/>
        <v>0</v>
      </c>
      <c r="I299" s="14">
        <v>1.01</v>
      </c>
      <c r="J299" s="14">
        <v>2</v>
      </c>
      <c r="K299" s="30">
        <f t="shared" si="76"/>
        <v>3.01</v>
      </c>
      <c r="L299" s="14">
        <v>20.8</v>
      </c>
      <c r="M299" s="14">
        <v>28.33</v>
      </c>
      <c r="N299" s="14">
        <v>54.33</v>
      </c>
      <c r="O299" s="14">
        <f t="shared" si="77"/>
        <v>103.46</v>
      </c>
      <c r="P299" s="14">
        <f t="shared" si="78"/>
        <v>106.47</v>
      </c>
      <c r="Q299" s="31"/>
      <c r="R299" s="14">
        <f t="shared" si="79"/>
        <v>106.47</v>
      </c>
      <c r="S299" s="10"/>
      <c r="T299" s="10"/>
      <c r="U299" s="10"/>
    </row>
    <row r="300" spans="1:21" x14ac:dyDescent="0.2">
      <c r="A300" s="93"/>
      <c r="B300" s="124"/>
      <c r="C300" s="76" t="s">
        <v>230</v>
      </c>
      <c r="D300" s="77">
        <v>3</v>
      </c>
      <c r="E300" s="14"/>
      <c r="F300" s="14"/>
      <c r="G300" s="14"/>
      <c r="H300" s="30">
        <f t="shared" si="61"/>
        <v>0</v>
      </c>
      <c r="I300" s="14">
        <v>0.5</v>
      </c>
      <c r="J300" s="14"/>
      <c r="K300" s="30">
        <f t="shared" si="76"/>
        <v>0.5</v>
      </c>
      <c r="L300" s="14"/>
      <c r="M300" s="14">
        <v>3.7</v>
      </c>
      <c r="N300" s="14">
        <v>10.3</v>
      </c>
      <c r="O300" s="14">
        <f t="shared" si="77"/>
        <v>14</v>
      </c>
      <c r="P300" s="14">
        <f t="shared" si="78"/>
        <v>14.5</v>
      </c>
      <c r="Q300" s="31"/>
      <c r="R300" s="14">
        <f t="shared" si="79"/>
        <v>14.5</v>
      </c>
      <c r="S300" s="10"/>
      <c r="T300" s="10"/>
      <c r="U300" s="10"/>
    </row>
    <row r="301" spans="1:21" x14ac:dyDescent="0.2">
      <c r="A301" s="93"/>
      <c r="B301" s="121" t="s">
        <v>259</v>
      </c>
      <c r="C301" s="76" t="s">
        <v>259</v>
      </c>
      <c r="D301" s="77">
        <v>4</v>
      </c>
      <c r="E301" s="14"/>
      <c r="F301" s="14"/>
      <c r="G301" s="14"/>
      <c r="H301" s="30">
        <f t="shared" si="61"/>
        <v>0</v>
      </c>
      <c r="I301" s="14">
        <v>0.01</v>
      </c>
      <c r="J301" s="14"/>
      <c r="K301" s="30">
        <f t="shared" si="76"/>
        <v>0.01</v>
      </c>
      <c r="L301" s="14"/>
      <c r="M301" s="14">
        <v>1.51</v>
      </c>
      <c r="N301" s="14">
        <v>2.06</v>
      </c>
      <c r="O301" s="14">
        <f t="shared" si="77"/>
        <v>3.5700000000000003</v>
      </c>
      <c r="P301" s="14">
        <f t="shared" si="78"/>
        <v>3.58</v>
      </c>
      <c r="Q301" s="31"/>
      <c r="R301" s="14">
        <f t="shared" si="79"/>
        <v>3.58</v>
      </c>
      <c r="S301" s="10"/>
      <c r="T301" s="10"/>
      <c r="U301" s="10"/>
    </row>
    <row r="302" spans="1:21" x14ac:dyDescent="0.2">
      <c r="A302" s="93"/>
      <c r="B302" s="121"/>
      <c r="C302" s="76" t="s">
        <v>335</v>
      </c>
      <c r="D302" s="77">
        <v>12</v>
      </c>
      <c r="E302" s="14"/>
      <c r="F302" s="14"/>
      <c r="G302" s="14"/>
      <c r="H302" s="30">
        <f t="shared" si="61"/>
        <v>0</v>
      </c>
      <c r="I302" s="14"/>
      <c r="J302" s="14"/>
      <c r="K302" s="30">
        <f t="shared" si="76"/>
        <v>0</v>
      </c>
      <c r="L302" s="14">
        <v>35.200000000000003</v>
      </c>
      <c r="M302" s="14">
        <v>40.909999999999997</v>
      </c>
      <c r="N302" s="14">
        <v>76.849999999999994</v>
      </c>
      <c r="O302" s="14">
        <f t="shared" si="77"/>
        <v>152.95999999999998</v>
      </c>
      <c r="P302" s="14">
        <f t="shared" si="78"/>
        <v>152.95999999999998</v>
      </c>
      <c r="Q302" s="31"/>
      <c r="R302" s="14">
        <f t="shared" si="79"/>
        <v>152.95999999999998</v>
      </c>
      <c r="S302" s="10"/>
      <c r="T302" s="10"/>
      <c r="U302" s="10"/>
    </row>
    <row r="303" spans="1:21" x14ac:dyDescent="0.2">
      <c r="A303" s="93"/>
      <c r="B303" s="121"/>
      <c r="C303" s="76" t="s">
        <v>235</v>
      </c>
      <c r="D303" s="77">
        <v>10</v>
      </c>
      <c r="E303" s="14"/>
      <c r="F303" s="14"/>
      <c r="G303" s="14">
        <v>0.5</v>
      </c>
      <c r="H303" s="30">
        <f t="shared" si="61"/>
        <v>0.5</v>
      </c>
      <c r="I303" s="14">
        <v>0.5</v>
      </c>
      <c r="J303" s="14"/>
      <c r="K303" s="30">
        <f t="shared" si="76"/>
        <v>1</v>
      </c>
      <c r="L303" s="14">
        <v>281</v>
      </c>
      <c r="M303" s="14">
        <v>49.22</v>
      </c>
      <c r="N303" s="14">
        <v>50.25</v>
      </c>
      <c r="O303" s="14">
        <f t="shared" si="77"/>
        <v>380.47</v>
      </c>
      <c r="P303" s="14">
        <f t="shared" si="78"/>
        <v>381.47</v>
      </c>
      <c r="Q303" s="31"/>
      <c r="R303" s="14">
        <f t="shared" si="79"/>
        <v>381.47</v>
      </c>
      <c r="S303" s="10"/>
      <c r="T303" s="10"/>
      <c r="U303" s="10"/>
    </row>
    <row r="304" spans="1:21" x14ac:dyDescent="0.2">
      <c r="A304" s="93"/>
      <c r="B304" s="121"/>
      <c r="C304" s="76" t="s">
        <v>237</v>
      </c>
      <c r="D304" s="77">
        <v>3</v>
      </c>
      <c r="E304" s="14"/>
      <c r="F304" s="14"/>
      <c r="G304" s="14"/>
      <c r="H304" s="30">
        <f t="shared" si="61"/>
        <v>0</v>
      </c>
      <c r="I304" s="14">
        <v>2.5</v>
      </c>
      <c r="J304" s="14"/>
      <c r="K304" s="30">
        <f t="shared" si="76"/>
        <v>2.5</v>
      </c>
      <c r="L304" s="14">
        <v>70</v>
      </c>
      <c r="M304" s="14">
        <v>31</v>
      </c>
      <c r="N304" s="14">
        <v>21.5</v>
      </c>
      <c r="O304" s="14">
        <f t="shared" si="77"/>
        <v>122.5</v>
      </c>
      <c r="P304" s="14">
        <f t="shared" si="78"/>
        <v>125</v>
      </c>
      <c r="Q304" s="31"/>
      <c r="R304" s="14">
        <f t="shared" si="79"/>
        <v>125</v>
      </c>
      <c r="S304" s="10"/>
      <c r="T304" s="10"/>
      <c r="U304" s="10"/>
    </row>
    <row r="305" spans="1:21" x14ac:dyDescent="0.2">
      <c r="A305" s="93"/>
      <c r="B305" s="124"/>
      <c r="C305" s="78" t="s">
        <v>245</v>
      </c>
      <c r="D305" s="79"/>
      <c r="E305" s="36"/>
      <c r="F305" s="36"/>
      <c r="G305" s="36"/>
      <c r="H305" s="65"/>
      <c r="I305" s="36"/>
      <c r="J305" s="36"/>
      <c r="K305" s="65"/>
      <c r="L305" s="36"/>
      <c r="M305" s="36"/>
      <c r="N305" s="36"/>
      <c r="O305" s="36"/>
      <c r="P305" s="36"/>
      <c r="Q305" s="113"/>
      <c r="R305" s="36"/>
      <c r="S305" s="10"/>
      <c r="T305" s="10"/>
      <c r="U305" s="10"/>
    </row>
    <row r="306" spans="1:21" x14ac:dyDescent="0.2">
      <c r="A306" s="93"/>
      <c r="B306" s="121" t="s">
        <v>244</v>
      </c>
      <c r="C306" s="76" t="s">
        <v>244</v>
      </c>
      <c r="D306" s="77">
        <v>28</v>
      </c>
      <c r="E306" s="14">
        <v>6</v>
      </c>
      <c r="F306" s="14"/>
      <c r="G306" s="14"/>
      <c r="H306" s="30">
        <f t="shared" si="61"/>
        <v>6</v>
      </c>
      <c r="I306" s="14">
        <v>69.5</v>
      </c>
      <c r="J306" s="14"/>
      <c r="K306" s="30">
        <f t="shared" si="76"/>
        <v>75.5</v>
      </c>
      <c r="L306" s="14">
        <v>497.5</v>
      </c>
      <c r="M306" s="14">
        <v>782.65</v>
      </c>
      <c r="N306" s="14">
        <v>741.22</v>
      </c>
      <c r="O306" s="14">
        <f t="shared" ref="O306:O335" si="80">+SUM(L306:N306)</f>
        <v>2021.3700000000001</v>
      </c>
      <c r="P306" s="14">
        <f t="shared" ref="P306:P335" si="81">+SUM(K306+O306)</f>
        <v>2096.87</v>
      </c>
      <c r="Q306" s="31"/>
      <c r="R306" s="14">
        <f t="shared" si="79"/>
        <v>2096.87</v>
      </c>
      <c r="S306" s="10"/>
      <c r="T306" s="10"/>
      <c r="U306" s="10"/>
    </row>
    <row r="307" spans="1:21" x14ac:dyDescent="0.2">
      <c r="A307" s="93"/>
      <c r="B307" s="121"/>
      <c r="C307" s="76" t="s">
        <v>243</v>
      </c>
      <c r="D307" s="77">
        <v>6</v>
      </c>
      <c r="E307" s="14"/>
      <c r="F307" s="14"/>
      <c r="G307" s="14"/>
      <c r="H307" s="30">
        <f t="shared" si="61"/>
        <v>0</v>
      </c>
      <c r="I307" s="14"/>
      <c r="J307" s="14"/>
      <c r="K307" s="30">
        <f t="shared" si="76"/>
        <v>0</v>
      </c>
      <c r="L307" s="14">
        <v>2</v>
      </c>
      <c r="M307" s="14">
        <v>6.1</v>
      </c>
      <c r="N307" s="14">
        <v>11.24</v>
      </c>
      <c r="O307" s="14">
        <f t="shared" si="80"/>
        <v>19.34</v>
      </c>
      <c r="P307" s="14">
        <f t="shared" si="81"/>
        <v>19.34</v>
      </c>
      <c r="Q307" s="31"/>
      <c r="R307" s="14">
        <f t="shared" si="79"/>
        <v>19.34</v>
      </c>
      <c r="S307" s="10"/>
      <c r="T307" s="10"/>
      <c r="U307" s="10"/>
    </row>
    <row r="308" spans="1:21" x14ac:dyDescent="0.2">
      <c r="A308" s="93"/>
      <c r="B308" s="121"/>
      <c r="C308" s="76" t="s">
        <v>258</v>
      </c>
      <c r="D308" s="77">
        <v>6</v>
      </c>
      <c r="E308" s="14"/>
      <c r="F308" s="14"/>
      <c r="G308" s="14"/>
      <c r="H308" s="30">
        <f t="shared" si="61"/>
        <v>0</v>
      </c>
      <c r="I308" s="14">
        <v>1</v>
      </c>
      <c r="J308" s="14"/>
      <c r="K308" s="30">
        <f t="shared" si="76"/>
        <v>1</v>
      </c>
      <c r="L308" s="14">
        <v>1.5</v>
      </c>
      <c r="M308" s="14">
        <v>72</v>
      </c>
      <c r="N308" s="14">
        <v>174.5</v>
      </c>
      <c r="O308" s="14">
        <f t="shared" si="80"/>
        <v>248</v>
      </c>
      <c r="P308" s="14">
        <f t="shared" si="81"/>
        <v>249</v>
      </c>
      <c r="Q308" s="31"/>
      <c r="R308" s="14">
        <f t="shared" si="79"/>
        <v>249</v>
      </c>
      <c r="S308" s="10"/>
      <c r="T308" s="10"/>
      <c r="U308" s="10"/>
    </row>
    <row r="309" spans="1:21" x14ac:dyDescent="0.2">
      <c r="A309" s="93"/>
      <c r="B309" s="121"/>
      <c r="C309" s="76" t="s">
        <v>234</v>
      </c>
      <c r="D309" s="77">
        <v>13</v>
      </c>
      <c r="E309" s="14"/>
      <c r="F309" s="14"/>
      <c r="G309" s="14"/>
      <c r="H309" s="30">
        <f t="shared" si="61"/>
        <v>0</v>
      </c>
      <c r="I309" s="14"/>
      <c r="J309" s="14">
        <v>3</v>
      </c>
      <c r="K309" s="30">
        <f t="shared" si="76"/>
        <v>3</v>
      </c>
      <c r="L309" s="14">
        <v>5.42</v>
      </c>
      <c r="M309" s="14">
        <v>27</v>
      </c>
      <c r="N309" s="14">
        <v>41.18</v>
      </c>
      <c r="O309" s="14">
        <f t="shared" si="80"/>
        <v>73.599999999999994</v>
      </c>
      <c r="P309" s="14">
        <f t="shared" si="81"/>
        <v>76.599999999999994</v>
      </c>
      <c r="Q309" s="31"/>
      <c r="R309" s="14">
        <f t="shared" si="79"/>
        <v>76.599999999999994</v>
      </c>
      <c r="S309" s="10"/>
      <c r="T309" s="10"/>
      <c r="U309" s="10"/>
    </row>
    <row r="310" spans="1:21" x14ac:dyDescent="0.2">
      <c r="A310" s="93"/>
      <c r="B310" s="124"/>
      <c r="C310" s="76" t="s">
        <v>228</v>
      </c>
      <c r="D310" s="77">
        <v>8</v>
      </c>
      <c r="E310" s="14"/>
      <c r="F310" s="14"/>
      <c r="G310" s="14"/>
      <c r="H310" s="30">
        <f t="shared" si="61"/>
        <v>0</v>
      </c>
      <c r="I310" s="14"/>
      <c r="J310" s="14"/>
      <c r="K310" s="30">
        <f t="shared" si="76"/>
        <v>0</v>
      </c>
      <c r="L310" s="14">
        <v>26.8</v>
      </c>
      <c r="M310" s="14">
        <v>623.17999999999995</v>
      </c>
      <c r="N310" s="14">
        <v>82.26</v>
      </c>
      <c r="O310" s="14">
        <f t="shared" si="80"/>
        <v>732.2399999999999</v>
      </c>
      <c r="P310" s="14">
        <f t="shared" si="81"/>
        <v>732.2399999999999</v>
      </c>
      <c r="Q310" s="31"/>
      <c r="R310" s="14">
        <f t="shared" si="79"/>
        <v>732.2399999999999</v>
      </c>
      <c r="S310" s="10"/>
      <c r="T310" s="10"/>
      <c r="U310" s="10"/>
    </row>
    <row r="311" spans="1:21" x14ac:dyDescent="0.2">
      <c r="A311" s="93"/>
      <c r="B311" s="121" t="s">
        <v>367</v>
      </c>
      <c r="C311" s="76" t="s">
        <v>367</v>
      </c>
      <c r="D311" s="77">
        <v>2</v>
      </c>
      <c r="E311" s="14"/>
      <c r="F311" s="14"/>
      <c r="G311" s="14"/>
      <c r="H311" s="30">
        <f t="shared" si="61"/>
        <v>0</v>
      </c>
      <c r="I311" s="14"/>
      <c r="J311" s="14"/>
      <c r="K311" s="30">
        <f t="shared" si="76"/>
        <v>0</v>
      </c>
      <c r="L311" s="14"/>
      <c r="M311" s="14">
        <v>0.1</v>
      </c>
      <c r="N311" s="14">
        <v>0.15</v>
      </c>
      <c r="O311" s="14">
        <f t="shared" si="80"/>
        <v>0.25</v>
      </c>
      <c r="P311" s="14">
        <f t="shared" si="81"/>
        <v>0.25</v>
      </c>
      <c r="Q311" s="31"/>
      <c r="R311" s="14">
        <f t="shared" si="79"/>
        <v>0.25</v>
      </c>
      <c r="S311" s="10"/>
      <c r="T311" s="10"/>
      <c r="U311" s="10"/>
    </row>
    <row r="312" spans="1:21" x14ac:dyDescent="0.2">
      <c r="A312" s="93"/>
      <c r="B312" s="121"/>
      <c r="C312" s="76" t="s">
        <v>368</v>
      </c>
      <c r="D312" s="77">
        <v>0</v>
      </c>
      <c r="E312" s="14"/>
      <c r="F312" s="14"/>
      <c r="G312" s="14"/>
      <c r="H312" s="30">
        <f t="shared" si="61"/>
        <v>0</v>
      </c>
      <c r="I312" s="14"/>
      <c r="J312" s="14"/>
      <c r="K312" s="30">
        <f t="shared" si="76"/>
        <v>0</v>
      </c>
      <c r="L312" s="14"/>
      <c r="M312" s="14"/>
      <c r="N312" s="14"/>
      <c r="O312" s="14">
        <f>+SUM(L312:N312)</f>
        <v>0</v>
      </c>
      <c r="P312" s="14">
        <f>+SUM(K312+O312)</f>
        <v>0</v>
      </c>
      <c r="Q312" s="31"/>
      <c r="R312" s="14">
        <f t="shared" si="79"/>
        <v>0</v>
      </c>
      <c r="S312" s="10"/>
      <c r="T312" s="10"/>
      <c r="U312" s="10"/>
    </row>
    <row r="313" spans="1:21" x14ac:dyDescent="0.2">
      <c r="A313" s="93"/>
      <c r="B313" s="121"/>
      <c r="C313" s="76" t="s">
        <v>254</v>
      </c>
      <c r="D313" s="77">
        <v>6</v>
      </c>
      <c r="E313" s="14"/>
      <c r="F313" s="14"/>
      <c r="G313" s="14"/>
      <c r="H313" s="30">
        <f t="shared" si="61"/>
        <v>0</v>
      </c>
      <c r="I313" s="14">
        <v>1</v>
      </c>
      <c r="J313" s="14"/>
      <c r="K313" s="30">
        <f t="shared" si="76"/>
        <v>1</v>
      </c>
      <c r="L313" s="14">
        <v>0.05</v>
      </c>
      <c r="M313" s="14">
        <v>1.65</v>
      </c>
      <c r="N313" s="14">
        <v>5.0999999999999996</v>
      </c>
      <c r="O313" s="14">
        <f>+SUM(L313:N313)</f>
        <v>6.8</v>
      </c>
      <c r="P313" s="14">
        <f>+SUM(K313+O313)</f>
        <v>7.8</v>
      </c>
      <c r="Q313" s="31"/>
      <c r="R313" s="14">
        <f t="shared" si="79"/>
        <v>7.8</v>
      </c>
      <c r="S313" s="10"/>
      <c r="T313" s="10"/>
      <c r="U313" s="10"/>
    </row>
    <row r="314" spans="1:21" x14ac:dyDescent="0.2">
      <c r="A314" s="93"/>
      <c r="B314" s="121"/>
      <c r="C314" s="76" t="s">
        <v>452</v>
      </c>
      <c r="D314" s="77">
        <v>0</v>
      </c>
      <c r="E314" s="14"/>
      <c r="F314" s="14"/>
      <c r="G314" s="14"/>
      <c r="H314" s="30">
        <f t="shared" si="61"/>
        <v>0</v>
      </c>
      <c r="I314" s="14"/>
      <c r="J314" s="14"/>
      <c r="K314" s="30">
        <f t="shared" si="76"/>
        <v>0</v>
      </c>
      <c r="L314" s="14"/>
      <c r="M314" s="14"/>
      <c r="N314" s="14"/>
      <c r="O314" s="14">
        <f>+SUM(L314:N314)</f>
        <v>0</v>
      </c>
      <c r="P314" s="14">
        <f>+SUM(K314+O314)</f>
        <v>0</v>
      </c>
      <c r="Q314" s="31"/>
      <c r="R314" s="14">
        <f t="shared" si="79"/>
        <v>0</v>
      </c>
      <c r="S314" s="10"/>
      <c r="T314" s="10"/>
      <c r="U314" s="10"/>
    </row>
    <row r="315" spans="1:21" x14ac:dyDescent="0.2">
      <c r="A315" s="93"/>
      <c r="B315" s="121"/>
      <c r="C315" s="76" t="s">
        <v>361</v>
      </c>
      <c r="D315" s="77">
        <v>103</v>
      </c>
      <c r="E315" s="14"/>
      <c r="F315" s="14">
        <v>0.2</v>
      </c>
      <c r="G315" s="14"/>
      <c r="H315" s="30">
        <f t="shared" si="61"/>
        <v>0.2</v>
      </c>
      <c r="I315" s="14">
        <v>4.9000000000000004</v>
      </c>
      <c r="J315" s="14">
        <v>0.4</v>
      </c>
      <c r="K315" s="30">
        <f t="shared" si="76"/>
        <v>5.5000000000000009</v>
      </c>
      <c r="L315" s="14">
        <v>46.1</v>
      </c>
      <c r="M315" s="14">
        <v>265.12</v>
      </c>
      <c r="N315" s="14">
        <v>741.32</v>
      </c>
      <c r="O315" s="14">
        <f>+SUM(L315:N315)</f>
        <v>1052.54</v>
      </c>
      <c r="P315" s="14">
        <f>+SUM(K315+O315)</f>
        <v>1058.04</v>
      </c>
      <c r="Q315" s="31"/>
      <c r="R315" s="14">
        <f t="shared" si="79"/>
        <v>1058.04</v>
      </c>
      <c r="S315" s="10"/>
      <c r="T315" s="10"/>
      <c r="U315" s="10"/>
    </row>
    <row r="316" spans="1:21" x14ac:dyDescent="0.2">
      <c r="A316" s="93"/>
      <c r="B316" s="121"/>
      <c r="C316" s="76" t="s">
        <v>236</v>
      </c>
      <c r="D316" s="77">
        <v>4</v>
      </c>
      <c r="E316" s="14"/>
      <c r="F316" s="14"/>
      <c r="G316" s="14"/>
      <c r="H316" s="30">
        <f t="shared" si="61"/>
        <v>0</v>
      </c>
      <c r="I316" s="14"/>
      <c r="J316" s="14"/>
      <c r="K316" s="30">
        <f t="shared" si="76"/>
        <v>0</v>
      </c>
      <c r="L316" s="14"/>
      <c r="M316" s="14">
        <v>1.5</v>
      </c>
      <c r="N316" s="14">
        <v>2.82</v>
      </c>
      <c r="O316" s="14">
        <f>+SUM(L316:N316)</f>
        <v>4.32</v>
      </c>
      <c r="P316" s="14">
        <f>+SUM(K316+O316)</f>
        <v>4.32</v>
      </c>
      <c r="Q316" s="31"/>
      <c r="R316" s="14">
        <f t="shared" si="79"/>
        <v>4.32</v>
      </c>
      <c r="S316" s="10"/>
      <c r="T316" s="10"/>
      <c r="U316" s="10"/>
    </row>
    <row r="317" spans="1:21" x14ac:dyDescent="0.2">
      <c r="A317" s="93"/>
      <c r="B317" s="121"/>
      <c r="C317" s="76" t="s">
        <v>253</v>
      </c>
      <c r="D317" s="77">
        <v>27</v>
      </c>
      <c r="E317" s="14"/>
      <c r="F317" s="14"/>
      <c r="G317" s="14"/>
      <c r="H317" s="30">
        <f t="shared" si="61"/>
        <v>0</v>
      </c>
      <c r="I317" s="14"/>
      <c r="J317" s="14"/>
      <c r="K317" s="30">
        <f t="shared" si="76"/>
        <v>0</v>
      </c>
      <c r="L317" s="14"/>
      <c r="M317" s="14">
        <v>7.85</v>
      </c>
      <c r="N317" s="14">
        <v>21.07</v>
      </c>
      <c r="O317" s="14">
        <f t="shared" si="80"/>
        <v>28.92</v>
      </c>
      <c r="P317" s="14">
        <f t="shared" si="81"/>
        <v>28.92</v>
      </c>
      <c r="Q317" s="31"/>
      <c r="R317" s="14">
        <f t="shared" si="79"/>
        <v>28.92</v>
      </c>
      <c r="S317" s="10"/>
      <c r="T317" s="10"/>
      <c r="U317" s="10"/>
    </row>
    <row r="318" spans="1:21" x14ac:dyDescent="0.2">
      <c r="A318" s="93"/>
      <c r="B318" s="121"/>
      <c r="C318" s="76" t="s">
        <v>255</v>
      </c>
      <c r="D318" s="77">
        <v>9</v>
      </c>
      <c r="E318" s="14">
        <v>0.5</v>
      </c>
      <c r="F318" s="14"/>
      <c r="G318" s="14"/>
      <c r="H318" s="30">
        <f t="shared" si="61"/>
        <v>0.5</v>
      </c>
      <c r="I318" s="14"/>
      <c r="J318" s="14"/>
      <c r="K318" s="30">
        <f t="shared" si="76"/>
        <v>0.5</v>
      </c>
      <c r="L318" s="14"/>
      <c r="M318" s="14">
        <v>6.3</v>
      </c>
      <c r="N318" s="14">
        <v>18.87</v>
      </c>
      <c r="O318" s="14">
        <f t="shared" si="80"/>
        <v>25.17</v>
      </c>
      <c r="P318" s="14">
        <f t="shared" si="81"/>
        <v>25.67</v>
      </c>
      <c r="Q318" s="31"/>
      <c r="R318" s="14">
        <f t="shared" si="79"/>
        <v>25.67</v>
      </c>
      <c r="S318" s="10"/>
      <c r="T318" s="10"/>
      <c r="U318" s="10"/>
    </row>
    <row r="319" spans="1:21" x14ac:dyDescent="0.2">
      <c r="A319" s="93"/>
      <c r="B319" s="121"/>
      <c r="C319" s="76" t="s">
        <v>376</v>
      </c>
      <c r="D319" s="77">
        <v>0</v>
      </c>
      <c r="E319" s="14"/>
      <c r="F319" s="14"/>
      <c r="G319" s="14"/>
      <c r="H319" s="30">
        <f t="shared" si="61"/>
        <v>0</v>
      </c>
      <c r="I319" s="14"/>
      <c r="J319" s="14"/>
      <c r="K319" s="30">
        <f t="shared" si="76"/>
        <v>0</v>
      </c>
      <c r="L319" s="14"/>
      <c r="M319" s="14"/>
      <c r="N319" s="14"/>
      <c r="O319" s="14">
        <f t="shared" ref="O319:O326" si="82">+SUM(L319:N319)</f>
        <v>0</v>
      </c>
      <c r="P319" s="14">
        <f t="shared" ref="P319:P326" si="83">+SUM(K319+O319)</f>
        <v>0</v>
      </c>
      <c r="Q319" s="31"/>
      <c r="R319" s="14">
        <f t="shared" si="79"/>
        <v>0</v>
      </c>
      <c r="S319" s="10"/>
      <c r="T319" s="10"/>
      <c r="U319" s="10"/>
    </row>
    <row r="320" spans="1:21" x14ac:dyDescent="0.2">
      <c r="A320" s="93"/>
      <c r="B320" s="121"/>
      <c r="C320" s="76" t="s">
        <v>251</v>
      </c>
      <c r="D320" s="77">
        <v>32</v>
      </c>
      <c r="E320" s="14"/>
      <c r="F320" s="14"/>
      <c r="G320" s="14"/>
      <c r="H320" s="30">
        <f t="shared" si="61"/>
        <v>0</v>
      </c>
      <c r="I320" s="14">
        <v>0.61</v>
      </c>
      <c r="J320" s="14"/>
      <c r="K320" s="30">
        <f t="shared" si="76"/>
        <v>0.61</v>
      </c>
      <c r="L320" s="14">
        <v>0.02</v>
      </c>
      <c r="M320" s="14">
        <v>10.07</v>
      </c>
      <c r="N320" s="14">
        <v>32.799999999999997</v>
      </c>
      <c r="O320" s="14">
        <f t="shared" si="82"/>
        <v>42.89</v>
      </c>
      <c r="P320" s="14">
        <f t="shared" si="83"/>
        <v>43.5</v>
      </c>
      <c r="Q320" s="31"/>
      <c r="R320" s="14">
        <f t="shared" si="79"/>
        <v>43.5</v>
      </c>
      <c r="S320" s="10"/>
      <c r="T320" s="10"/>
      <c r="U320" s="10"/>
    </row>
    <row r="321" spans="1:21" x14ac:dyDescent="0.2">
      <c r="A321" s="93"/>
      <c r="B321" s="121"/>
      <c r="C321" s="76" t="s">
        <v>232</v>
      </c>
      <c r="D321" s="77">
        <v>0</v>
      </c>
      <c r="E321" s="14"/>
      <c r="F321" s="14"/>
      <c r="G321" s="14"/>
      <c r="H321" s="30">
        <f t="shared" si="61"/>
        <v>0</v>
      </c>
      <c r="I321" s="14"/>
      <c r="J321" s="14"/>
      <c r="K321" s="30">
        <f t="shared" si="76"/>
        <v>0</v>
      </c>
      <c r="L321" s="14"/>
      <c r="M321" s="14"/>
      <c r="N321" s="14"/>
      <c r="O321" s="14">
        <f t="shared" si="82"/>
        <v>0</v>
      </c>
      <c r="P321" s="14">
        <f t="shared" si="83"/>
        <v>0</v>
      </c>
      <c r="Q321" s="31"/>
      <c r="R321" s="14">
        <f t="shared" si="79"/>
        <v>0</v>
      </c>
      <c r="S321" s="10"/>
      <c r="T321" s="10"/>
      <c r="U321" s="10"/>
    </row>
    <row r="322" spans="1:21" x14ac:dyDescent="0.2">
      <c r="A322" s="93"/>
      <c r="B322" s="121"/>
      <c r="C322" s="76" t="s">
        <v>344</v>
      </c>
      <c r="D322" s="77">
        <v>1</v>
      </c>
      <c r="E322" s="14"/>
      <c r="F322" s="14"/>
      <c r="G322" s="14"/>
      <c r="H322" s="30">
        <f t="shared" si="61"/>
        <v>0</v>
      </c>
      <c r="I322" s="14"/>
      <c r="J322" s="14"/>
      <c r="K322" s="30">
        <f t="shared" si="76"/>
        <v>0</v>
      </c>
      <c r="L322" s="14"/>
      <c r="M322" s="14">
        <v>1.5</v>
      </c>
      <c r="N322" s="14">
        <v>4</v>
      </c>
      <c r="O322" s="14">
        <f t="shared" si="82"/>
        <v>5.5</v>
      </c>
      <c r="P322" s="14">
        <f t="shared" si="83"/>
        <v>5.5</v>
      </c>
      <c r="Q322" s="31"/>
      <c r="R322" s="14">
        <f t="shared" si="79"/>
        <v>5.5</v>
      </c>
      <c r="S322" s="10"/>
      <c r="T322" s="10"/>
      <c r="U322" s="10"/>
    </row>
    <row r="323" spans="1:21" x14ac:dyDescent="0.2">
      <c r="A323" s="93"/>
      <c r="B323" s="121"/>
      <c r="C323" s="76" t="s">
        <v>242</v>
      </c>
      <c r="D323" s="77">
        <v>5</v>
      </c>
      <c r="E323" s="14"/>
      <c r="F323" s="14"/>
      <c r="G323" s="14"/>
      <c r="H323" s="30">
        <f t="shared" si="61"/>
        <v>0</v>
      </c>
      <c r="I323" s="14"/>
      <c r="J323" s="14"/>
      <c r="K323" s="30">
        <f t="shared" si="76"/>
        <v>0</v>
      </c>
      <c r="L323" s="14">
        <v>0.1</v>
      </c>
      <c r="M323" s="14">
        <v>6.1</v>
      </c>
      <c r="N323" s="14">
        <v>17.809999999999999</v>
      </c>
      <c r="O323" s="14">
        <f t="shared" si="82"/>
        <v>24.009999999999998</v>
      </c>
      <c r="P323" s="14">
        <f t="shared" si="83"/>
        <v>24.009999999999998</v>
      </c>
      <c r="Q323" s="31"/>
      <c r="R323" s="14">
        <f t="shared" si="79"/>
        <v>24.009999999999998</v>
      </c>
      <c r="S323" s="10"/>
      <c r="T323" s="10"/>
      <c r="U323" s="10"/>
    </row>
    <row r="324" spans="1:21" x14ac:dyDescent="0.2">
      <c r="A324" s="93"/>
      <c r="B324" s="121"/>
      <c r="C324" s="76" t="s">
        <v>370</v>
      </c>
      <c r="D324" s="77">
        <v>0</v>
      </c>
      <c r="E324" s="14"/>
      <c r="F324" s="14"/>
      <c r="G324" s="14"/>
      <c r="H324" s="30">
        <f t="shared" si="61"/>
        <v>0</v>
      </c>
      <c r="I324" s="14"/>
      <c r="J324" s="14"/>
      <c r="K324" s="30">
        <f t="shared" si="76"/>
        <v>0</v>
      </c>
      <c r="L324" s="14"/>
      <c r="M324" s="14"/>
      <c r="N324" s="14"/>
      <c r="O324" s="14">
        <f t="shared" si="82"/>
        <v>0</v>
      </c>
      <c r="P324" s="14">
        <f t="shared" si="83"/>
        <v>0</v>
      </c>
      <c r="Q324" s="31"/>
      <c r="R324" s="14">
        <f t="shared" si="79"/>
        <v>0</v>
      </c>
      <c r="S324" s="10"/>
      <c r="T324" s="10"/>
      <c r="U324" s="10"/>
    </row>
    <row r="325" spans="1:21" x14ac:dyDescent="0.2">
      <c r="A325" s="93"/>
      <c r="B325" s="121"/>
      <c r="C325" s="76" t="s">
        <v>231</v>
      </c>
      <c r="D325" s="77">
        <v>0</v>
      </c>
      <c r="E325" s="14"/>
      <c r="F325" s="14"/>
      <c r="G325" s="14"/>
      <c r="H325" s="30">
        <f t="shared" si="61"/>
        <v>0</v>
      </c>
      <c r="I325" s="14"/>
      <c r="J325" s="14"/>
      <c r="K325" s="30">
        <f t="shared" si="76"/>
        <v>0</v>
      </c>
      <c r="L325" s="14"/>
      <c r="M325" s="14"/>
      <c r="N325" s="14"/>
      <c r="O325" s="14">
        <f t="shared" si="82"/>
        <v>0</v>
      </c>
      <c r="P325" s="14">
        <f t="shared" si="83"/>
        <v>0</v>
      </c>
      <c r="Q325" s="31"/>
      <c r="R325" s="14">
        <f t="shared" si="79"/>
        <v>0</v>
      </c>
      <c r="S325" s="10"/>
      <c r="T325" s="10"/>
      <c r="U325" s="10"/>
    </row>
    <row r="326" spans="1:21" x14ac:dyDescent="0.2">
      <c r="A326" s="93"/>
      <c r="B326" s="121"/>
      <c r="C326" s="76" t="s">
        <v>346</v>
      </c>
      <c r="D326" s="77">
        <v>0</v>
      </c>
      <c r="E326" s="14"/>
      <c r="F326" s="14"/>
      <c r="G326" s="14"/>
      <c r="H326" s="30">
        <f t="shared" si="61"/>
        <v>0</v>
      </c>
      <c r="I326" s="14"/>
      <c r="J326" s="14"/>
      <c r="K326" s="30">
        <f t="shared" si="76"/>
        <v>0</v>
      </c>
      <c r="L326" s="14"/>
      <c r="M326" s="14"/>
      <c r="N326" s="14"/>
      <c r="O326" s="14">
        <f t="shared" si="82"/>
        <v>0</v>
      </c>
      <c r="P326" s="14">
        <f t="shared" si="83"/>
        <v>0</v>
      </c>
      <c r="Q326" s="31"/>
      <c r="R326" s="14">
        <f t="shared" si="79"/>
        <v>0</v>
      </c>
      <c r="S326" s="10"/>
      <c r="T326" s="10"/>
      <c r="U326" s="10"/>
    </row>
    <row r="327" spans="1:21" x14ac:dyDescent="0.2">
      <c r="A327" s="93"/>
      <c r="B327" s="121"/>
      <c r="C327" s="76" t="s">
        <v>347</v>
      </c>
      <c r="D327" s="77">
        <v>0</v>
      </c>
      <c r="E327" s="14"/>
      <c r="F327" s="14"/>
      <c r="G327" s="14"/>
      <c r="H327" s="30">
        <f t="shared" si="61"/>
        <v>0</v>
      </c>
      <c r="I327" s="14"/>
      <c r="J327" s="14"/>
      <c r="K327" s="30">
        <f t="shared" si="76"/>
        <v>0</v>
      </c>
      <c r="L327" s="14"/>
      <c r="M327" s="14"/>
      <c r="N327" s="14"/>
      <c r="O327" s="14">
        <f t="shared" si="80"/>
        <v>0</v>
      </c>
      <c r="P327" s="14">
        <f t="shared" si="81"/>
        <v>0</v>
      </c>
      <c r="Q327" s="31"/>
      <c r="R327" s="14">
        <f t="shared" si="79"/>
        <v>0</v>
      </c>
      <c r="S327" s="10"/>
      <c r="T327" s="10"/>
      <c r="U327" s="10"/>
    </row>
    <row r="328" spans="1:21" x14ac:dyDescent="0.2">
      <c r="A328" s="93"/>
      <c r="B328" s="121"/>
      <c r="C328" s="76" t="s">
        <v>289</v>
      </c>
      <c r="D328" s="77">
        <v>0</v>
      </c>
      <c r="E328" s="14"/>
      <c r="F328" s="14"/>
      <c r="G328" s="14"/>
      <c r="H328" s="30">
        <f t="shared" si="61"/>
        <v>0</v>
      </c>
      <c r="I328" s="14"/>
      <c r="J328" s="14"/>
      <c r="K328" s="30">
        <f t="shared" si="76"/>
        <v>0</v>
      </c>
      <c r="L328" s="14"/>
      <c r="M328" s="14"/>
      <c r="N328" s="14"/>
      <c r="O328" s="14">
        <f t="shared" si="80"/>
        <v>0</v>
      </c>
      <c r="P328" s="14">
        <f t="shared" si="81"/>
        <v>0</v>
      </c>
      <c r="Q328" s="31"/>
      <c r="R328" s="14">
        <f t="shared" si="79"/>
        <v>0</v>
      </c>
      <c r="S328" s="10"/>
      <c r="T328" s="10"/>
      <c r="U328" s="10"/>
    </row>
    <row r="329" spans="1:21" x14ac:dyDescent="0.2">
      <c r="A329" s="93"/>
      <c r="B329" s="121"/>
      <c r="C329" s="76" t="s">
        <v>238</v>
      </c>
      <c r="D329" s="77">
        <v>4</v>
      </c>
      <c r="E329" s="14"/>
      <c r="F329" s="14"/>
      <c r="G329" s="14"/>
      <c r="H329" s="30">
        <f t="shared" si="61"/>
        <v>0</v>
      </c>
      <c r="I329" s="14">
        <v>0.1</v>
      </c>
      <c r="J329" s="14"/>
      <c r="K329" s="30">
        <f t="shared" si="76"/>
        <v>0.1</v>
      </c>
      <c r="L329" s="14"/>
      <c r="M329" s="14">
        <v>0.8</v>
      </c>
      <c r="N329" s="14">
        <v>1.82</v>
      </c>
      <c r="O329" s="14">
        <f t="shared" si="80"/>
        <v>2.62</v>
      </c>
      <c r="P329" s="14">
        <f t="shared" si="81"/>
        <v>2.72</v>
      </c>
      <c r="Q329" s="31"/>
      <c r="R329" s="14">
        <f t="shared" si="79"/>
        <v>2.72</v>
      </c>
      <c r="S329" s="10"/>
      <c r="T329" s="10"/>
      <c r="U329" s="10"/>
    </row>
    <row r="330" spans="1:21" x14ac:dyDescent="0.2">
      <c r="A330" s="93"/>
      <c r="B330" s="121"/>
      <c r="C330" s="76" t="s">
        <v>390</v>
      </c>
      <c r="D330" s="77">
        <v>0</v>
      </c>
      <c r="E330" s="14"/>
      <c r="F330" s="14"/>
      <c r="G330" s="14"/>
      <c r="H330" s="30">
        <f t="shared" si="61"/>
        <v>0</v>
      </c>
      <c r="I330" s="14"/>
      <c r="J330" s="14"/>
      <c r="K330" s="30">
        <f t="shared" si="76"/>
        <v>0</v>
      </c>
      <c r="L330" s="14"/>
      <c r="M330" s="14"/>
      <c r="N330" s="14"/>
      <c r="O330" s="14">
        <f t="shared" si="80"/>
        <v>0</v>
      </c>
      <c r="P330" s="14">
        <f t="shared" si="81"/>
        <v>0</v>
      </c>
      <c r="Q330" s="31"/>
      <c r="R330" s="14">
        <f t="shared" si="79"/>
        <v>0</v>
      </c>
      <c r="S330" s="10"/>
      <c r="T330" s="10"/>
      <c r="U330" s="10"/>
    </row>
    <row r="331" spans="1:21" x14ac:dyDescent="0.2">
      <c r="A331" s="93"/>
      <c r="B331" s="121"/>
      <c r="C331" s="76" t="s">
        <v>352</v>
      </c>
      <c r="D331" s="77">
        <v>2</v>
      </c>
      <c r="E331" s="14"/>
      <c r="F331" s="14"/>
      <c r="G331" s="14"/>
      <c r="H331" s="30">
        <f t="shared" si="61"/>
        <v>0</v>
      </c>
      <c r="I331" s="14">
        <v>0.3</v>
      </c>
      <c r="J331" s="14"/>
      <c r="K331" s="30">
        <f t="shared" si="76"/>
        <v>0.3</v>
      </c>
      <c r="L331" s="14"/>
      <c r="M331" s="14">
        <v>0.5</v>
      </c>
      <c r="N331" s="14">
        <v>1.3</v>
      </c>
      <c r="O331" s="14">
        <f t="shared" si="80"/>
        <v>1.8</v>
      </c>
      <c r="P331" s="14">
        <f t="shared" si="81"/>
        <v>2.1</v>
      </c>
      <c r="Q331" s="31"/>
      <c r="R331" s="14">
        <f t="shared" si="79"/>
        <v>2.1</v>
      </c>
      <c r="S331" s="10"/>
      <c r="T331" s="10"/>
      <c r="U331" s="10"/>
    </row>
    <row r="332" spans="1:21" x14ac:dyDescent="0.2">
      <c r="A332" s="93"/>
      <c r="B332" s="121"/>
      <c r="C332" s="76" t="s">
        <v>336</v>
      </c>
      <c r="D332" s="77">
        <v>36</v>
      </c>
      <c r="E332" s="14"/>
      <c r="F332" s="14"/>
      <c r="G332" s="14">
        <v>0.5</v>
      </c>
      <c r="H332" s="30">
        <f t="shared" si="61"/>
        <v>0.5</v>
      </c>
      <c r="I332" s="14">
        <v>10.5</v>
      </c>
      <c r="J332" s="14"/>
      <c r="K332" s="30">
        <f t="shared" si="76"/>
        <v>11</v>
      </c>
      <c r="L332" s="14">
        <v>1</v>
      </c>
      <c r="M332" s="14">
        <v>13.56</v>
      </c>
      <c r="N332" s="14">
        <v>26.23</v>
      </c>
      <c r="O332" s="14">
        <f t="shared" si="80"/>
        <v>40.79</v>
      </c>
      <c r="P332" s="14">
        <f t="shared" si="81"/>
        <v>51.79</v>
      </c>
      <c r="Q332" s="31"/>
      <c r="R332" s="14">
        <f t="shared" si="79"/>
        <v>51.79</v>
      </c>
      <c r="S332" s="10"/>
      <c r="T332" s="10"/>
      <c r="U332" s="10"/>
    </row>
    <row r="333" spans="1:21" x14ac:dyDescent="0.2">
      <c r="A333" s="93"/>
      <c r="B333" s="121"/>
      <c r="C333" s="76" t="s">
        <v>290</v>
      </c>
      <c r="D333" s="77">
        <v>15</v>
      </c>
      <c r="E333" s="14"/>
      <c r="F333" s="14"/>
      <c r="G333" s="14"/>
      <c r="H333" s="30">
        <f t="shared" si="61"/>
        <v>0</v>
      </c>
      <c r="I333" s="14"/>
      <c r="J333" s="14"/>
      <c r="K333" s="30">
        <f t="shared" si="76"/>
        <v>0</v>
      </c>
      <c r="L333" s="14">
        <v>0.2</v>
      </c>
      <c r="M333" s="14">
        <v>1.32</v>
      </c>
      <c r="N333" s="14">
        <v>5.54</v>
      </c>
      <c r="O333" s="14">
        <f t="shared" si="80"/>
        <v>7.0600000000000005</v>
      </c>
      <c r="P333" s="14">
        <f t="shared" si="81"/>
        <v>7.0600000000000005</v>
      </c>
      <c r="Q333" s="31"/>
      <c r="R333" s="14">
        <f t="shared" si="79"/>
        <v>7.0600000000000005</v>
      </c>
      <c r="S333" s="10"/>
      <c r="T333" s="10"/>
      <c r="U333" s="10"/>
    </row>
    <row r="334" spans="1:21" x14ac:dyDescent="0.2">
      <c r="A334" s="93"/>
      <c r="B334" s="121"/>
      <c r="C334" s="76" t="s">
        <v>250</v>
      </c>
      <c r="D334" s="77">
        <v>3</v>
      </c>
      <c r="E334" s="14"/>
      <c r="F334" s="14"/>
      <c r="G334" s="14"/>
      <c r="H334" s="30">
        <f t="shared" si="61"/>
        <v>0</v>
      </c>
      <c r="I334" s="14">
        <v>0.59</v>
      </c>
      <c r="J334" s="14">
        <v>0.1</v>
      </c>
      <c r="K334" s="30">
        <f t="shared" si="76"/>
        <v>0.69</v>
      </c>
      <c r="L334" s="14"/>
      <c r="M334" s="14">
        <v>1.01</v>
      </c>
      <c r="N334" s="14">
        <v>2.2000000000000002</v>
      </c>
      <c r="O334" s="14">
        <f t="shared" si="80"/>
        <v>3.21</v>
      </c>
      <c r="P334" s="14">
        <f t="shared" si="81"/>
        <v>3.9</v>
      </c>
      <c r="Q334" s="31"/>
      <c r="R334" s="14">
        <f t="shared" si="79"/>
        <v>3.9</v>
      </c>
      <c r="S334" s="10"/>
      <c r="T334" s="10"/>
      <c r="U334" s="10"/>
    </row>
    <row r="335" spans="1:21" x14ac:dyDescent="0.2">
      <c r="A335" s="93"/>
      <c r="B335" s="121"/>
      <c r="C335" s="76" t="s">
        <v>391</v>
      </c>
      <c r="D335" s="77">
        <v>0</v>
      </c>
      <c r="E335" s="14"/>
      <c r="F335" s="14"/>
      <c r="G335" s="14"/>
      <c r="H335" s="30">
        <f t="shared" si="61"/>
        <v>0</v>
      </c>
      <c r="I335" s="14"/>
      <c r="J335" s="14"/>
      <c r="K335" s="30">
        <f t="shared" si="76"/>
        <v>0</v>
      </c>
      <c r="L335" s="14"/>
      <c r="M335" s="14"/>
      <c r="N335" s="14"/>
      <c r="O335" s="14">
        <f t="shared" si="80"/>
        <v>0</v>
      </c>
      <c r="P335" s="14">
        <f t="shared" si="81"/>
        <v>0</v>
      </c>
      <c r="Q335" s="31"/>
      <c r="R335" s="14">
        <f t="shared" si="79"/>
        <v>0</v>
      </c>
      <c r="S335" s="10"/>
      <c r="T335" s="10"/>
      <c r="U335" s="10"/>
    </row>
    <row r="336" spans="1:21" x14ac:dyDescent="0.2">
      <c r="A336" s="93"/>
      <c r="B336" s="121"/>
      <c r="C336" s="76" t="s">
        <v>240</v>
      </c>
      <c r="D336" s="77">
        <v>30</v>
      </c>
      <c r="E336" s="14"/>
      <c r="F336" s="14"/>
      <c r="G336" s="14"/>
      <c r="H336" s="30">
        <f t="shared" si="61"/>
        <v>0</v>
      </c>
      <c r="I336" s="14"/>
      <c r="J336" s="14"/>
      <c r="K336" s="30">
        <f t="shared" si="76"/>
        <v>0</v>
      </c>
      <c r="L336" s="14">
        <v>2.1</v>
      </c>
      <c r="M336" s="14">
        <v>13.45</v>
      </c>
      <c r="N336" s="14">
        <v>34.549999999999997</v>
      </c>
      <c r="O336" s="14">
        <f>+SUM(L336:N336)</f>
        <v>50.099999999999994</v>
      </c>
      <c r="P336" s="14">
        <f>+SUM(K336+O336)</f>
        <v>50.099999999999994</v>
      </c>
      <c r="Q336" s="31"/>
      <c r="R336" s="14">
        <f t="shared" si="79"/>
        <v>50.099999999999994</v>
      </c>
      <c r="S336" s="10"/>
      <c r="T336" s="10"/>
      <c r="U336" s="10"/>
    </row>
    <row r="337" spans="1:21" x14ac:dyDescent="0.2">
      <c r="A337" s="93"/>
      <c r="B337" s="121"/>
      <c r="C337" s="76" t="s">
        <v>261</v>
      </c>
      <c r="D337" s="77">
        <v>2</v>
      </c>
      <c r="E337" s="14"/>
      <c r="F337" s="14"/>
      <c r="G337" s="14"/>
      <c r="H337" s="30">
        <f>SUM(E337:G337)</f>
        <v>0</v>
      </c>
      <c r="I337" s="14"/>
      <c r="J337" s="14"/>
      <c r="K337" s="30">
        <f>+SUM(H337:J337)</f>
        <v>0</v>
      </c>
      <c r="L337" s="14"/>
      <c r="M337" s="14"/>
      <c r="N337" s="14">
        <v>0.13</v>
      </c>
      <c r="O337" s="14">
        <f>+SUM(L337:N337)</f>
        <v>0.13</v>
      </c>
      <c r="P337" s="14">
        <f>+SUM(K337+O337)</f>
        <v>0.13</v>
      </c>
      <c r="Q337" s="31"/>
      <c r="R337" s="14">
        <f>+SUM(P337:Q337)</f>
        <v>0.13</v>
      </c>
      <c r="S337" s="10"/>
      <c r="T337" s="10"/>
      <c r="U337" s="10"/>
    </row>
    <row r="338" spans="1:21" x14ac:dyDescent="0.2">
      <c r="A338" s="93"/>
      <c r="B338" s="121"/>
      <c r="C338" s="76" t="s">
        <v>241</v>
      </c>
      <c r="D338" s="77">
        <v>0</v>
      </c>
      <c r="E338" s="14"/>
      <c r="F338" s="14"/>
      <c r="G338" s="14"/>
      <c r="H338" s="30">
        <f t="shared" si="61"/>
        <v>0</v>
      </c>
      <c r="I338" s="14"/>
      <c r="J338" s="14"/>
      <c r="K338" s="30">
        <f t="shared" si="76"/>
        <v>0</v>
      </c>
      <c r="L338" s="14"/>
      <c r="M338" s="14"/>
      <c r="N338" s="14"/>
      <c r="O338" s="14">
        <f>+SUM(L338:N338)</f>
        <v>0</v>
      </c>
      <c r="P338" s="14">
        <f>+SUM(K338+O338)</f>
        <v>0</v>
      </c>
      <c r="Q338" s="31"/>
      <c r="R338" s="14">
        <f t="shared" si="79"/>
        <v>0</v>
      </c>
      <c r="S338" s="10"/>
      <c r="T338" s="10"/>
      <c r="U338" s="10"/>
    </row>
    <row r="339" spans="1:21" x14ac:dyDescent="0.2">
      <c r="A339" s="93"/>
      <c r="B339" s="121"/>
      <c r="C339" s="76" t="s">
        <v>570</v>
      </c>
      <c r="D339" s="77"/>
      <c r="E339" s="14"/>
      <c r="F339" s="14"/>
      <c r="G339" s="14"/>
      <c r="H339" s="30"/>
      <c r="I339" s="14"/>
      <c r="J339" s="14"/>
      <c r="K339" s="30"/>
      <c r="L339" s="14"/>
      <c r="M339" s="14"/>
      <c r="N339" s="14"/>
      <c r="O339" s="14"/>
      <c r="P339" s="14"/>
      <c r="Q339" s="31"/>
      <c r="R339" s="14"/>
      <c r="S339" s="10"/>
      <c r="T339" s="10"/>
      <c r="U339" s="10"/>
    </row>
    <row r="340" spans="1:21" x14ac:dyDescent="0.2">
      <c r="A340" s="93"/>
      <c r="B340" s="121"/>
      <c r="C340" s="76" t="s">
        <v>573</v>
      </c>
      <c r="D340" s="77"/>
      <c r="E340" s="14"/>
      <c r="F340" s="14"/>
      <c r="G340" s="14"/>
      <c r="H340" s="30"/>
      <c r="I340" s="14"/>
      <c r="J340" s="14"/>
      <c r="K340" s="30"/>
      <c r="L340" s="14"/>
      <c r="M340" s="14"/>
      <c r="N340" s="14"/>
      <c r="O340" s="14"/>
      <c r="P340" s="14"/>
      <c r="Q340" s="31"/>
      <c r="R340" s="14"/>
      <c r="S340" s="10"/>
      <c r="T340" s="10"/>
      <c r="U340" s="10"/>
    </row>
    <row r="341" spans="1:21" x14ac:dyDescent="0.2">
      <c r="A341" s="93"/>
      <c r="B341" s="121"/>
      <c r="C341" s="76" t="s">
        <v>574</v>
      </c>
      <c r="D341" s="77"/>
      <c r="E341" s="14"/>
      <c r="F341" s="14"/>
      <c r="G341" s="14"/>
      <c r="H341" s="30"/>
      <c r="I341" s="14"/>
      <c r="J341" s="14"/>
      <c r="K341" s="30"/>
      <c r="L341" s="14"/>
      <c r="M341" s="14"/>
      <c r="N341" s="14"/>
      <c r="O341" s="14"/>
      <c r="P341" s="14"/>
      <c r="Q341" s="31"/>
      <c r="R341" s="14"/>
      <c r="S341" s="10"/>
      <c r="T341" s="10"/>
      <c r="U341" s="10"/>
    </row>
    <row r="342" spans="1:21" x14ac:dyDescent="0.2">
      <c r="A342" s="93"/>
      <c r="B342" s="122"/>
      <c r="C342" s="76" t="s">
        <v>575</v>
      </c>
      <c r="D342" s="77"/>
      <c r="E342" s="14"/>
      <c r="F342" s="14"/>
      <c r="G342" s="14"/>
      <c r="H342" s="30"/>
      <c r="I342" s="14"/>
      <c r="J342" s="14"/>
      <c r="K342" s="30"/>
      <c r="L342" s="14"/>
      <c r="M342" s="14"/>
      <c r="N342" s="14"/>
      <c r="O342" s="14"/>
      <c r="P342" s="14"/>
      <c r="Q342" s="31"/>
      <c r="R342" s="14"/>
      <c r="S342" s="10"/>
      <c r="T342" s="10"/>
      <c r="U342" s="10"/>
    </row>
    <row r="343" spans="1:21" ht="15" x14ac:dyDescent="0.25">
      <c r="A343" s="230" t="s">
        <v>516</v>
      </c>
      <c r="B343" s="231"/>
      <c r="C343" s="232" t="s">
        <v>0</v>
      </c>
      <c r="D343" s="114">
        <f t="shared" ref="D343:R343" si="84">+SUM(D291:D338)</f>
        <v>477</v>
      </c>
      <c r="E343" s="115">
        <f>SUM(E291:E338)</f>
        <v>6.5</v>
      </c>
      <c r="F343" s="115">
        <f>SUM(F291:F338)</f>
        <v>0.2</v>
      </c>
      <c r="G343" s="115">
        <f>SUM(G291:G338)</f>
        <v>1</v>
      </c>
      <c r="H343" s="115">
        <f>SUM(H291:H338)</f>
        <v>7.7</v>
      </c>
      <c r="I343" s="115">
        <f t="shared" si="84"/>
        <v>124.53999999999999</v>
      </c>
      <c r="J343" s="115">
        <f t="shared" si="84"/>
        <v>5.5</v>
      </c>
      <c r="K343" s="115">
        <f t="shared" si="84"/>
        <v>137.73999999999998</v>
      </c>
      <c r="L343" s="115">
        <f t="shared" si="84"/>
        <v>1682.2999999999997</v>
      </c>
      <c r="M343" s="115">
        <f t="shared" si="84"/>
        <v>2544.5400000000004</v>
      </c>
      <c r="N343" s="115">
        <f t="shared" si="84"/>
        <v>3399.3900000000008</v>
      </c>
      <c r="O343" s="115">
        <f t="shared" si="84"/>
        <v>7626.2300000000023</v>
      </c>
      <c r="P343" s="115">
        <f t="shared" si="84"/>
        <v>7763.9700000000012</v>
      </c>
      <c r="Q343" s="115">
        <f t="shared" si="84"/>
        <v>0</v>
      </c>
      <c r="R343" s="116">
        <f t="shared" si="84"/>
        <v>7763.9700000000012</v>
      </c>
      <c r="S343" s="10"/>
      <c r="T343" s="10"/>
      <c r="U343" s="10"/>
    </row>
    <row r="344" spans="1:21" ht="15" x14ac:dyDescent="0.25">
      <c r="A344" s="230" t="s">
        <v>337</v>
      </c>
      <c r="B344" s="231"/>
      <c r="C344" s="232"/>
      <c r="D344" s="53">
        <f t="shared" ref="D344:R344" si="85">+SUM(D343+D290+D279+D268+D223+D190+D135+D104+D70+D31+D236)</f>
        <v>5195</v>
      </c>
      <c r="E344" s="54">
        <f t="shared" si="85"/>
        <v>4433.42</v>
      </c>
      <c r="F344" s="54">
        <f t="shared" si="85"/>
        <v>2394.6799999999998</v>
      </c>
      <c r="G344" s="54">
        <f t="shared" si="85"/>
        <v>1903.1599999999999</v>
      </c>
      <c r="H344" s="54">
        <f t="shared" si="85"/>
        <v>8731.26</v>
      </c>
      <c r="I344" s="54">
        <f t="shared" si="85"/>
        <v>1286.1000000000001</v>
      </c>
      <c r="J344" s="54">
        <f t="shared" si="85"/>
        <v>186.69</v>
      </c>
      <c r="K344" s="54">
        <f t="shared" si="85"/>
        <v>10204.049999999996</v>
      </c>
      <c r="L344" s="54">
        <f t="shared" si="85"/>
        <v>29183.149999999998</v>
      </c>
      <c r="M344" s="54">
        <f t="shared" si="85"/>
        <v>30123.96</v>
      </c>
      <c r="N344" s="54">
        <f t="shared" si="85"/>
        <v>20629.41</v>
      </c>
      <c r="O344" s="54">
        <f t="shared" si="85"/>
        <v>79936.52</v>
      </c>
      <c r="P344" s="54">
        <f t="shared" si="85"/>
        <v>90140.57</v>
      </c>
      <c r="Q344" s="54">
        <f t="shared" si="85"/>
        <v>6913.95</v>
      </c>
      <c r="R344" s="55">
        <f t="shared" si="85"/>
        <v>97054.52</v>
      </c>
      <c r="S344" s="10"/>
      <c r="T344" s="10"/>
      <c r="U344" s="10"/>
    </row>
    <row r="345" spans="1:21" s="18" customFormat="1" x14ac:dyDescent="0.2">
      <c r="A345" s="42" t="s">
        <v>513</v>
      </c>
      <c r="B345" s="29"/>
      <c r="C345"/>
      <c r="D345" s="6"/>
      <c r="E345" s="5"/>
      <c r="F345"/>
      <c r="G345"/>
      <c r="H345"/>
      <c r="I345"/>
      <c r="J345"/>
      <c r="K345"/>
      <c r="L345"/>
      <c r="M345"/>
      <c r="N345"/>
      <c r="O345"/>
      <c r="P345"/>
      <c r="Q345" s="21"/>
      <c r="R345" s="21"/>
      <c r="S345" s="21"/>
      <c r="T345" s="21"/>
    </row>
    <row r="346" spans="1:21" s="18" customFormat="1" x14ac:dyDescent="0.2">
      <c r="A346" s="42"/>
      <c r="B346" s="29"/>
      <c r="C346"/>
      <c r="D346" s="6"/>
      <c r="E346" s="5"/>
      <c r="F346"/>
      <c r="G346"/>
      <c r="H346"/>
      <c r="I346"/>
      <c r="J346"/>
      <c r="K346"/>
      <c r="L346"/>
      <c r="M346"/>
      <c r="N346"/>
      <c r="O346"/>
      <c r="P346"/>
      <c r="Q346" s="21"/>
      <c r="R346" s="21"/>
      <c r="S346" s="21"/>
      <c r="T346" s="21"/>
    </row>
    <row r="347" spans="1:21" s="18" customFormat="1" x14ac:dyDescent="0.2">
      <c r="A347" s="42"/>
      <c r="B347" s="29"/>
      <c r="C347"/>
      <c r="D347" s="6"/>
      <c r="E347" s="5"/>
      <c r="F347"/>
      <c r="G347"/>
      <c r="H347"/>
      <c r="I347"/>
      <c r="J347"/>
      <c r="K347"/>
      <c r="L347"/>
      <c r="M347"/>
      <c r="N347"/>
      <c r="O347"/>
      <c r="P347"/>
      <c r="Q347" s="21"/>
      <c r="R347" s="21"/>
      <c r="S347" s="21"/>
      <c r="T347" s="21"/>
    </row>
    <row r="348" spans="1:21" s="18" customFormat="1" x14ac:dyDescent="0.2">
      <c r="A348" s="29"/>
      <c r="B348" s="29"/>
      <c r="C348"/>
      <c r="D348" s="6"/>
      <c r="E348" s="5"/>
      <c r="F348"/>
      <c r="G348"/>
      <c r="H348"/>
      <c r="I348"/>
      <c r="J348"/>
      <c r="K348"/>
      <c r="L348"/>
      <c r="M348"/>
      <c r="N348"/>
      <c r="O348"/>
      <c r="P348"/>
      <c r="Q348" s="21"/>
      <c r="R348" s="21"/>
      <c r="S348" s="21"/>
      <c r="T348" s="21"/>
    </row>
    <row r="349" spans="1:21" s="18" customForma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  <c r="P349"/>
      <c r="Q349" s="21"/>
      <c r="R349" s="21"/>
      <c r="S349" s="21"/>
      <c r="T349" s="21"/>
    </row>
    <row r="350" spans="1:21" s="18" customFormat="1" x14ac:dyDescent="0.2">
      <c r="A350" s="3"/>
      <c r="B350" s="37" t="s">
        <v>474</v>
      </c>
      <c r="C350"/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  <c r="P350"/>
      <c r="Q350" s="21"/>
      <c r="R350" s="21"/>
      <c r="S350" s="21"/>
      <c r="T350" s="21"/>
    </row>
    <row r="351" spans="1:21" s="18" customFormat="1" x14ac:dyDescent="0.2">
      <c r="A351" s="3"/>
      <c r="B351" s="37" t="s">
        <v>455</v>
      </c>
      <c r="C351"/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  <c r="P351"/>
      <c r="Q351" s="21"/>
      <c r="R351" s="21"/>
      <c r="S351" s="21"/>
      <c r="T351" s="21"/>
    </row>
    <row r="352" spans="1:21" s="18" customFormat="1" x14ac:dyDescent="0.2">
      <c r="A352" s="3"/>
      <c r="B352" s="37" t="s">
        <v>457</v>
      </c>
      <c r="C352"/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  <c r="P352"/>
      <c r="Q352" s="21"/>
      <c r="R352" s="21"/>
      <c r="S352" s="21"/>
      <c r="T352" s="21"/>
    </row>
    <row r="353" spans="1:20" s="18" customFormat="1" x14ac:dyDescent="0.2">
      <c r="A353" s="3"/>
      <c r="B353" s="37" t="s">
        <v>456</v>
      </c>
      <c r="C353"/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  <c r="P353"/>
      <c r="Q353" s="21"/>
      <c r="R353" s="21"/>
      <c r="S353" s="21"/>
      <c r="T353" s="21"/>
    </row>
    <row r="354" spans="1:20" s="18" customFormat="1" x14ac:dyDescent="0.2">
      <c r="A354" s="3"/>
      <c r="B354" s="37" t="s">
        <v>458</v>
      </c>
      <c r="C354"/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/>
      <c r="Q354" s="21"/>
      <c r="R354" s="21"/>
      <c r="S354" s="21"/>
      <c r="T354" s="21"/>
    </row>
    <row r="355" spans="1:20" s="18" customFormat="1" x14ac:dyDescent="0.2">
      <c r="A355" s="3"/>
      <c r="B355" s="37" t="s">
        <v>459</v>
      </c>
      <c r="C355"/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/>
      <c r="Q355" s="21"/>
      <c r="R355" s="21"/>
      <c r="S355" s="21"/>
      <c r="T355" s="21"/>
    </row>
    <row r="356" spans="1:20" x14ac:dyDescent="0.2">
      <c r="L356" s="9"/>
    </row>
    <row r="357" spans="1:20" x14ac:dyDescent="0.2">
      <c r="L357" s="9"/>
    </row>
    <row r="358" spans="1:20" x14ac:dyDescent="0.2">
      <c r="L358" s="9"/>
    </row>
    <row r="359" spans="1:20" x14ac:dyDescent="0.2">
      <c r="L359" s="9"/>
    </row>
    <row r="360" spans="1:20" x14ac:dyDescent="0.2">
      <c r="L360" s="9"/>
    </row>
    <row r="361" spans="1:20" x14ac:dyDescent="0.2">
      <c r="L361" s="9"/>
    </row>
    <row r="362" spans="1:20" x14ac:dyDescent="0.2">
      <c r="L362" s="9"/>
    </row>
    <row r="363" spans="1:20" x14ac:dyDescent="0.2">
      <c r="L363" s="9"/>
    </row>
    <row r="364" spans="1:20" x14ac:dyDescent="0.2">
      <c r="L364" s="9"/>
    </row>
    <row r="365" spans="1:20" x14ac:dyDescent="0.2">
      <c r="L365" s="9"/>
    </row>
    <row r="366" spans="1:20" x14ac:dyDescent="0.2">
      <c r="L366" s="9"/>
    </row>
    <row r="367" spans="1:20" x14ac:dyDescent="0.2">
      <c r="L367" s="9"/>
    </row>
    <row r="368" spans="1:20" x14ac:dyDescent="0.2">
      <c r="L368" s="9"/>
    </row>
    <row r="369" spans="12:12" x14ac:dyDescent="0.2">
      <c r="L369" s="9"/>
    </row>
    <row r="370" spans="12:12" x14ac:dyDescent="0.2">
      <c r="L370" s="9"/>
    </row>
    <row r="371" spans="12:12" x14ac:dyDescent="0.2">
      <c r="L371" s="9"/>
    </row>
    <row r="372" spans="12:12" x14ac:dyDescent="0.2">
      <c r="L372" s="9"/>
    </row>
    <row r="373" spans="12:12" x14ac:dyDescent="0.2">
      <c r="L373" s="9"/>
    </row>
    <row r="374" spans="12:12" x14ac:dyDescent="0.2">
      <c r="L374" s="9"/>
    </row>
    <row r="375" spans="12:12" x14ac:dyDescent="0.2">
      <c r="L375" s="9"/>
    </row>
    <row r="376" spans="12:12" x14ac:dyDescent="0.2">
      <c r="L376" s="9"/>
    </row>
    <row r="377" spans="12:12" x14ac:dyDescent="0.2">
      <c r="L377" s="9"/>
    </row>
    <row r="378" spans="12:12" x14ac:dyDescent="0.2">
      <c r="L378" s="9"/>
    </row>
    <row r="379" spans="12:12" x14ac:dyDescent="0.2">
      <c r="L379" s="9"/>
    </row>
    <row r="380" spans="12:12" x14ac:dyDescent="0.2">
      <c r="L380" s="9"/>
    </row>
    <row r="381" spans="12:12" x14ac:dyDescent="0.2">
      <c r="L381" s="9"/>
    </row>
    <row r="382" spans="12:12" x14ac:dyDescent="0.2">
      <c r="L382" s="9"/>
    </row>
    <row r="383" spans="12:12" x14ac:dyDescent="0.2">
      <c r="L383" s="9"/>
    </row>
    <row r="384" spans="12:12" x14ac:dyDescent="0.2">
      <c r="L384" s="9"/>
    </row>
    <row r="385" spans="12:12" x14ac:dyDescent="0.2">
      <c r="L385" s="9"/>
    </row>
    <row r="386" spans="12:12" x14ac:dyDescent="0.2">
      <c r="L386" s="9"/>
    </row>
    <row r="387" spans="12:12" x14ac:dyDescent="0.2">
      <c r="L387" s="9"/>
    </row>
    <row r="388" spans="12:12" x14ac:dyDescent="0.2">
      <c r="L388" s="9"/>
    </row>
    <row r="389" spans="12:12" x14ac:dyDescent="0.2">
      <c r="L389" s="9"/>
    </row>
    <row r="390" spans="12:12" x14ac:dyDescent="0.2">
      <c r="L390" s="9"/>
    </row>
    <row r="391" spans="12:12" x14ac:dyDescent="0.2">
      <c r="L391" s="9"/>
    </row>
    <row r="392" spans="12:12" x14ac:dyDescent="0.2">
      <c r="L392" s="9"/>
    </row>
    <row r="393" spans="12:12" x14ac:dyDescent="0.2">
      <c r="L393" s="9"/>
    </row>
    <row r="394" spans="12:12" x14ac:dyDescent="0.2">
      <c r="L394" s="9"/>
    </row>
    <row r="395" spans="12:12" x14ac:dyDescent="0.2">
      <c r="L395" s="9"/>
    </row>
    <row r="396" spans="12:12" x14ac:dyDescent="0.2">
      <c r="L396" s="9"/>
    </row>
    <row r="397" spans="12:12" x14ac:dyDescent="0.2">
      <c r="L397" s="9"/>
    </row>
    <row r="398" spans="12:12" x14ac:dyDescent="0.2">
      <c r="L398" s="9"/>
    </row>
    <row r="399" spans="12:12" x14ac:dyDescent="0.2">
      <c r="L399" s="9"/>
    </row>
    <row r="400" spans="12:12" x14ac:dyDescent="0.2">
      <c r="L400" s="9"/>
    </row>
    <row r="401" spans="12:12" x14ac:dyDescent="0.2">
      <c r="L401" s="9"/>
    </row>
    <row r="402" spans="12:12" x14ac:dyDescent="0.2">
      <c r="L402" s="9"/>
    </row>
    <row r="403" spans="12:12" x14ac:dyDescent="0.2">
      <c r="L403" s="9"/>
    </row>
    <row r="404" spans="12:12" x14ac:dyDescent="0.2">
      <c r="L404" s="9"/>
    </row>
    <row r="405" spans="12:12" x14ac:dyDescent="0.2">
      <c r="L405" s="9"/>
    </row>
    <row r="406" spans="12:12" x14ac:dyDescent="0.2">
      <c r="L406" s="9"/>
    </row>
    <row r="407" spans="12:12" x14ac:dyDescent="0.2">
      <c r="L407" s="9"/>
    </row>
    <row r="408" spans="12:12" x14ac:dyDescent="0.2">
      <c r="L408" s="9"/>
    </row>
    <row r="409" spans="12:12" x14ac:dyDescent="0.2">
      <c r="L409" s="9"/>
    </row>
    <row r="410" spans="12:12" x14ac:dyDescent="0.2">
      <c r="L410" s="9"/>
    </row>
    <row r="411" spans="12:12" x14ac:dyDescent="0.2">
      <c r="L411" s="9"/>
    </row>
    <row r="412" spans="12:12" x14ac:dyDescent="0.2">
      <c r="L412" s="9"/>
    </row>
    <row r="413" spans="12:12" x14ac:dyDescent="0.2">
      <c r="L413" s="9"/>
    </row>
    <row r="414" spans="12:12" x14ac:dyDescent="0.2">
      <c r="L414" s="9"/>
    </row>
    <row r="415" spans="12:12" x14ac:dyDescent="0.2">
      <c r="L415" s="9"/>
    </row>
    <row r="416" spans="12:12" x14ac:dyDescent="0.2">
      <c r="L416" s="9"/>
    </row>
    <row r="417" spans="12:12" x14ac:dyDescent="0.2">
      <c r="L417" s="9"/>
    </row>
    <row r="418" spans="12:12" x14ac:dyDescent="0.2">
      <c r="L418" s="9"/>
    </row>
    <row r="419" spans="12:12" x14ac:dyDescent="0.2">
      <c r="L419" s="9"/>
    </row>
    <row r="420" spans="12:12" x14ac:dyDescent="0.2">
      <c r="L420" s="9"/>
    </row>
    <row r="421" spans="12:12" x14ac:dyDescent="0.2">
      <c r="L421" s="9"/>
    </row>
    <row r="422" spans="12:12" x14ac:dyDescent="0.2">
      <c r="L422" s="9"/>
    </row>
    <row r="423" spans="12:12" x14ac:dyDescent="0.2">
      <c r="L423" s="9"/>
    </row>
    <row r="424" spans="12:12" x14ac:dyDescent="0.2">
      <c r="L424" s="9"/>
    </row>
    <row r="425" spans="12:12" x14ac:dyDescent="0.2">
      <c r="L425" s="9"/>
    </row>
    <row r="426" spans="12:12" x14ac:dyDescent="0.2">
      <c r="L426" s="9"/>
    </row>
    <row r="427" spans="12:12" x14ac:dyDescent="0.2">
      <c r="L427" s="9"/>
    </row>
    <row r="428" spans="12:12" x14ac:dyDescent="0.2">
      <c r="L428" s="9"/>
    </row>
    <row r="429" spans="12:12" x14ac:dyDescent="0.2">
      <c r="L429" s="9"/>
    </row>
    <row r="430" spans="12:12" x14ac:dyDescent="0.2">
      <c r="L430" s="9"/>
    </row>
    <row r="431" spans="12:12" x14ac:dyDescent="0.2">
      <c r="L431" s="9"/>
    </row>
    <row r="432" spans="12:12" x14ac:dyDescent="0.2">
      <c r="L432" s="9"/>
    </row>
    <row r="433" spans="12:12" x14ac:dyDescent="0.2">
      <c r="L433" s="9"/>
    </row>
    <row r="434" spans="12:12" x14ac:dyDescent="0.2">
      <c r="L434" s="9"/>
    </row>
    <row r="435" spans="12:12" x14ac:dyDescent="0.2">
      <c r="L435" s="9"/>
    </row>
    <row r="436" spans="12:12" x14ac:dyDescent="0.2">
      <c r="L436" s="9"/>
    </row>
    <row r="437" spans="12:12" x14ac:dyDescent="0.2">
      <c r="L437" s="9"/>
    </row>
    <row r="438" spans="12:12" x14ac:dyDescent="0.2">
      <c r="L438" s="9"/>
    </row>
    <row r="439" spans="12:12" x14ac:dyDescent="0.2">
      <c r="L439" s="9"/>
    </row>
    <row r="440" spans="12:12" x14ac:dyDescent="0.2">
      <c r="L440" s="9"/>
    </row>
    <row r="441" spans="12:12" x14ac:dyDescent="0.2">
      <c r="L441" s="9"/>
    </row>
    <row r="442" spans="12:12" x14ac:dyDescent="0.2">
      <c r="L442" s="9"/>
    </row>
    <row r="443" spans="12:12" x14ac:dyDescent="0.2">
      <c r="L443" s="9"/>
    </row>
    <row r="444" spans="12:12" x14ac:dyDescent="0.2">
      <c r="L444" s="9"/>
    </row>
    <row r="445" spans="12:12" x14ac:dyDescent="0.2">
      <c r="L445" s="9"/>
    </row>
    <row r="446" spans="12:12" x14ac:dyDescent="0.2">
      <c r="L446" s="9"/>
    </row>
    <row r="447" spans="12:12" x14ac:dyDescent="0.2">
      <c r="L447" s="9"/>
    </row>
    <row r="448" spans="12:12" x14ac:dyDescent="0.2">
      <c r="L448" s="9"/>
    </row>
    <row r="449" spans="12:12" x14ac:dyDescent="0.2">
      <c r="L449" s="9"/>
    </row>
    <row r="450" spans="12:12" x14ac:dyDescent="0.2">
      <c r="L450" s="9"/>
    </row>
    <row r="451" spans="12:12" x14ac:dyDescent="0.2">
      <c r="L451" s="9"/>
    </row>
    <row r="452" spans="12:12" x14ac:dyDescent="0.2">
      <c r="L452" s="9"/>
    </row>
    <row r="453" spans="12:12" x14ac:dyDescent="0.2">
      <c r="L453" s="9"/>
    </row>
    <row r="454" spans="12:12" x14ac:dyDescent="0.2">
      <c r="L454" s="9"/>
    </row>
    <row r="455" spans="12:12" x14ac:dyDescent="0.2">
      <c r="L455" s="9"/>
    </row>
    <row r="456" spans="12:12" x14ac:dyDescent="0.2">
      <c r="L456" s="9"/>
    </row>
    <row r="457" spans="12:12" x14ac:dyDescent="0.2">
      <c r="L457" s="9"/>
    </row>
    <row r="458" spans="12:12" x14ac:dyDescent="0.2">
      <c r="L458" s="9"/>
    </row>
    <row r="459" spans="12:12" x14ac:dyDescent="0.2">
      <c r="L459" s="9"/>
    </row>
    <row r="460" spans="12:12" x14ac:dyDescent="0.2">
      <c r="L460" s="9"/>
    </row>
    <row r="461" spans="12:12" x14ac:dyDescent="0.2">
      <c r="L461" s="9"/>
    </row>
    <row r="462" spans="12:12" x14ac:dyDescent="0.2">
      <c r="L462" s="9"/>
    </row>
    <row r="463" spans="12:12" x14ac:dyDescent="0.2">
      <c r="L463" s="9"/>
    </row>
    <row r="464" spans="12:12" x14ac:dyDescent="0.2">
      <c r="L464" s="9"/>
    </row>
    <row r="465" spans="12:12" x14ac:dyDescent="0.2">
      <c r="L465" s="9"/>
    </row>
    <row r="466" spans="12:12" x14ac:dyDescent="0.2">
      <c r="L466" s="9"/>
    </row>
    <row r="467" spans="12:12" x14ac:dyDescent="0.2">
      <c r="L467" s="9"/>
    </row>
    <row r="468" spans="12:12" x14ac:dyDescent="0.2">
      <c r="L468" s="9"/>
    </row>
    <row r="469" spans="12:12" x14ac:dyDescent="0.2">
      <c r="L469" s="9"/>
    </row>
    <row r="470" spans="12:12" x14ac:dyDescent="0.2">
      <c r="L470" s="9"/>
    </row>
    <row r="471" spans="12:12" x14ac:dyDescent="0.2">
      <c r="L471" s="9"/>
    </row>
    <row r="472" spans="12:12" x14ac:dyDescent="0.2">
      <c r="L472" s="9"/>
    </row>
    <row r="473" spans="12:12" x14ac:dyDescent="0.2">
      <c r="L473" s="9"/>
    </row>
    <row r="474" spans="12:12" x14ac:dyDescent="0.2">
      <c r="L474" s="9"/>
    </row>
    <row r="475" spans="12:12" x14ac:dyDescent="0.2">
      <c r="L475" s="9"/>
    </row>
    <row r="476" spans="12:12" x14ac:dyDescent="0.2">
      <c r="L476" s="9"/>
    </row>
    <row r="477" spans="12:12" x14ac:dyDescent="0.2">
      <c r="L477" s="9"/>
    </row>
    <row r="478" spans="12:12" x14ac:dyDescent="0.2">
      <c r="L478" s="9"/>
    </row>
    <row r="479" spans="12:12" x14ac:dyDescent="0.2">
      <c r="L479" s="9"/>
    </row>
    <row r="480" spans="12:12" x14ac:dyDescent="0.2">
      <c r="L480" s="9"/>
    </row>
    <row r="481" spans="12:12" x14ac:dyDescent="0.2">
      <c r="L481" s="9"/>
    </row>
    <row r="482" spans="12:12" x14ac:dyDescent="0.2">
      <c r="L482" s="9"/>
    </row>
    <row r="483" spans="12:12" x14ac:dyDescent="0.2">
      <c r="L483" s="9"/>
    </row>
    <row r="484" spans="12:12" x14ac:dyDescent="0.2">
      <c r="L484" s="9"/>
    </row>
    <row r="485" spans="12:12" x14ac:dyDescent="0.2">
      <c r="L485" s="9"/>
    </row>
    <row r="486" spans="12:12" x14ac:dyDescent="0.2">
      <c r="L486" s="9"/>
    </row>
    <row r="487" spans="12:12" x14ac:dyDescent="0.2">
      <c r="L487" s="9"/>
    </row>
    <row r="488" spans="12:12" x14ac:dyDescent="0.2">
      <c r="L488" s="9"/>
    </row>
    <row r="489" spans="12:12" x14ac:dyDescent="0.2">
      <c r="L489" s="9"/>
    </row>
    <row r="490" spans="12:12" x14ac:dyDescent="0.2">
      <c r="L490" s="9"/>
    </row>
    <row r="491" spans="12:12" x14ac:dyDescent="0.2">
      <c r="L491" s="9"/>
    </row>
    <row r="492" spans="12:12" x14ac:dyDescent="0.2">
      <c r="L492" s="9"/>
    </row>
    <row r="493" spans="12:12" x14ac:dyDescent="0.2">
      <c r="L493" s="9"/>
    </row>
    <row r="494" spans="12:12" x14ac:dyDescent="0.2">
      <c r="L494" s="9"/>
    </row>
    <row r="495" spans="12:12" x14ac:dyDescent="0.2">
      <c r="L495" s="9"/>
    </row>
    <row r="496" spans="12:12" x14ac:dyDescent="0.2">
      <c r="L496" s="9"/>
    </row>
    <row r="497" spans="12:12" x14ac:dyDescent="0.2">
      <c r="L497" s="9"/>
    </row>
    <row r="498" spans="12:12" x14ac:dyDescent="0.2">
      <c r="L498" s="9"/>
    </row>
    <row r="499" spans="12:12" x14ac:dyDescent="0.2">
      <c r="L499" s="9"/>
    </row>
    <row r="500" spans="12:12" x14ac:dyDescent="0.2">
      <c r="L500" s="9"/>
    </row>
    <row r="501" spans="12:12" x14ac:dyDescent="0.2">
      <c r="L501" s="9"/>
    </row>
    <row r="502" spans="12:12" x14ac:dyDescent="0.2">
      <c r="L502" s="9"/>
    </row>
    <row r="503" spans="12:12" x14ac:dyDescent="0.2">
      <c r="L503" s="9"/>
    </row>
    <row r="504" spans="12:12" x14ac:dyDescent="0.2">
      <c r="L504" s="9"/>
    </row>
    <row r="505" spans="12:12" x14ac:dyDescent="0.2">
      <c r="L505" s="9"/>
    </row>
    <row r="506" spans="12:12" x14ac:dyDescent="0.2">
      <c r="L506" s="9"/>
    </row>
    <row r="507" spans="12:12" x14ac:dyDescent="0.2">
      <c r="L507" s="9"/>
    </row>
    <row r="508" spans="12:12" x14ac:dyDescent="0.2">
      <c r="L508" s="9"/>
    </row>
    <row r="509" spans="12:12" x14ac:dyDescent="0.2">
      <c r="L509" s="9"/>
    </row>
    <row r="510" spans="12:12" x14ac:dyDescent="0.2">
      <c r="L510" s="9"/>
    </row>
    <row r="511" spans="12:12" x14ac:dyDescent="0.2">
      <c r="L511" s="9"/>
    </row>
    <row r="512" spans="12:12" x14ac:dyDescent="0.2">
      <c r="L512" s="9"/>
    </row>
    <row r="513" spans="12:12" x14ac:dyDescent="0.2">
      <c r="L513" s="9"/>
    </row>
    <row r="514" spans="12:12" x14ac:dyDescent="0.2">
      <c r="L514" s="9"/>
    </row>
    <row r="515" spans="12:12" x14ac:dyDescent="0.2">
      <c r="L515" s="9"/>
    </row>
    <row r="516" spans="12:12" x14ac:dyDescent="0.2">
      <c r="L516" s="9"/>
    </row>
    <row r="517" spans="12:12" x14ac:dyDescent="0.2">
      <c r="L517" s="9"/>
    </row>
    <row r="518" spans="12:12" x14ac:dyDescent="0.2">
      <c r="L518" s="9"/>
    </row>
    <row r="519" spans="12:12" x14ac:dyDescent="0.2">
      <c r="L519" s="9"/>
    </row>
    <row r="520" spans="12:12" x14ac:dyDescent="0.2">
      <c r="L520" s="9"/>
    </row>
    <row r="521" spans="12:12" x14ac:dyDescent="0.2">
      <c r="L521" s="9"/>
    </row>
    <row r="522" spans="12:12" x14ac:dyDescent="0.2">
      <c r="L522" s="9"/>
    </row>
    <row r="523" spans="12:12" x14ac:dyDescent="0.2">
      <c r="L523" s="9"/>
    </row>
    <row r="524" spans="12:12" x14ac:dyDescent="0.2">
      <c r="L524" s="9"/>
    </row>
    <row r="525" spans="12:12" x14ac:dyDescent="0.2">
      <c r="L525" s="9"/>
    </row>
    <row r="526" spans="12:12" x14ac:dyDescent="0.2">
      <c r="L526" s="9"/>
    </row>
    <row r="527" spans="12:12" x14ac:dyDescent="0.2">
      <c r="L527" s="9"/>
    </row>
    <row r="528" spans="12:12" x14ac:dyDescent="0.2">
      <c r="L528" s="9"/>
    </row>
    <row r="529" spans="12:12" x14ac:dyDescent="0.2">
      <c r="L529" s="9"/>
    </row>
    <row r="530" spans="12:12" x14ac:dyDescent="0.2">
      <c r="L530" s="9"/>
    </row>
    <row r="531" spans="12:12" x14ac:dyDescent="0.2">
      <c r="L531" s="9"/>
    </row>
    <row r="532" spans="12:12" x14ac:dyDescent="0.2">
      <c r="L532" s="9"/>
    </row>
    <row r="533" spans="12:12" x14ac:dyDescent="0.2">
      <c r="L533" s="9"/>
    </row>
    <row r="534" spans="12:12" x14ac:dyDescent="0.2">
      <c r="L534" s="9"/>
    </row>
    <row r="535" spans="12:12" x14ac:dyDescent="0.2">
      <c r="L535" s="9"/>
    </row>
    <row r="536" spans="12:12" x14ac:dyDescent="0.2">
      <c r="L536" s="9"/>
    </row>
    <row r="537" spans="12:12" x14ac:dyDescent="0.2">
      <c r="L537" s="9"/>
    </row>
    <row r="538" spans="12:12" x14ac:dyDescent="0.2">
      <c r="L538" s="9"/>
    </row>
    <row r="539" spans="12:12" x14ac:dyDescent="0.2">
      <c r="L539" s="9"/>
    </row>
    <row r="540" spans="12:12" x14ac:dyDescent="0.2">
      <c r="L540" s="9"/>
    </row>
    <row r="541" spans="12:12" x14ac:dyDescent="0.2">
      <c r="L541" s="9"/>
    </row>
    <row r="542" spans="12:12" x14ac:dyDescent="0.2">
      <c r="L542" s="9"/>
    </row>
    <row r="543" spans="12:12" x14ac:dyDescent="0.2">
      <c r="L543" s="9"/>
    </row>
    <row r="544" spans="12:12" x14ac:dyDescent="0.2">
      <c r="L544" s="9"/>
    </row>
    <row r="545" spans="12:12" x14ac:dyDescent="0.2">
      <c r="L545" s="9"/>
    </row>
    <row r="546" spans="12:12" x14ac:dyDescent="0.2">
      <c r="L546" s="9"/>
    </row>
    <row r="547" spans="12:12" x14ac:dyDescent="0.2">
      <c r="L547" s="9"/>
    </row>
    <row r="548" spans="12:12" x14ac:dyDescent="0.2">
      <c r="L548" s="9"/>
    </row>
    <row r="549" spans="12:12" x14ac:dyDescent="0.2">
      <c r="L549" s="9"/>
    </row>
    <row r="550" spans="12:12" x14ac:dyDescent="0.2">
      <c r="L550" s="9"/>
    </row>
    <row r="551" spans="12:12" x14ac:dyDescent="0.2">
      <c r="L551" s="9"/>
    </row>
    <row r="552" spans="12:12" x14ac:dyDescent="0.2">
      <c r="L552" s="9"/>
    </row>
    <row r="553" spans="12:12" x14ac:dyDescent="0.2">
      <c r="L553" s="9"/>
    </row>
    <row r="554" spans="12:12" x14ac:dyDescent="0.2">
      <c r="L554" s="9"/>
    </row>
    <row r="555" spans="12:12" x14ac:dyDescent="0.2">
      <c r="L555" s="9"/>
    </row>
    <row r="556" spans="12:12" x14ac:dyDescent="0.2">
      <c r="L556" s="9"/>
    </row>
    <row r="557" spans="12:12" x14ac:dyDescent="0.2">
      <c r="L557" s="9"/>
    </row>
    <row r="558" spans="12:12" x14ac:dyDescent="0.2">
      <c r="L558" s="9"/>
    </row>
    <row r="559" spans="12:12" x14ac:dyDescent="0.2">
      <c r="L559" s="9"/>
    </row>
    <row r="560" spans="12:12" x14ac:dyDescent="0.2">
      <c r="L560" s="9"/>
    </row>
    <row r="561" spans="12:12" x14ac:dyDescent="0.2">
      <c r="L561" s="9"/>
    </row>
    <row r="562" spans="12:12" x14ac:dyDescent="0.2">
      <c r="L562" s="9"/>
    </row>
    <row r="563" spans="12:12" x14ac:dyDescent="0.2">
      <c r="L563" s="9"/>
    </row>
    <row r="564" spans="12:12" x14ac:dyDescent="0.2">
      <c r="L564" s="9"/>
    </row>
    <row r="565" spans="12:12" x14ac:dyDescent="0.2">
      <c r="L565" s="9"/>
    </row>
    <row r="566" spans="12:12" x14ac:dyDescent="0.2">
      <c r="L566" s="9"/>
    </row>
    <row r="567" spans="12:12" x14ac:dyDescent="0.2">
      <c r="L567" s="9"/>
    </row>
    <row r="568" spans="12:12" x14ac:dyDescent="0.2">
      <c r="L568" s="9"/>
    </row>
    <row r="569" spans="12:12" x14ac:dyDescent="0.2">
      <c r="L569" s="9"/>
    </row>
    <row r="570" spans="12:12" x14ac:dyDescent="0.2">
      <c r="L570" s="9"/>
    </row>
    <row r="571" spans="12:12" x14ac:dyDescent="0.2">
      <c r="L571" s="9"/>
    </row>
    <row r="572" spans="12:12" x14ac:dyDescent="0.2">
      <c r="L572" s="9"/>
    </row>
    <row r="573" spans="12:12" x14ac:dyDescent="0.2">
      <c r="L573" s="9"/>
    </row>
    <row r="574" spans="12:12" x14ac:dyDescent="0.2">
      <c r="L574" s="9"/>
    </row>
    <row r="575" spans="12:12" x14ac:dyDescent="0.2">
      <c r="L575" s="9"/>
    </row>
    <row r="576" spans="12:12" x14ac:dyDescent="0.2">
      <c r="L576" s="9"/>
    </row>
    <row r="577" spans="12:12" x14ac:dyDescent="0.2">
      <c r="L577" s="9"/>
    </row>
    <row r="578" spans="12:12" x14ac:dyDescent="0.2">
      <c r="L578" s="9"/>
    </row>
    <row r="579" spans="12:12" x14ac:dyDescent="0.2">
      <c r="L579" s="9"/>
    </row>
    <row r="580" spans="12:12" x14ac:dyDescent="0.2">
      <c r="L580" s="9"/>
    </row>
    <row r="581" spans="12:12" x14ac:dyDescent="0.2">
      <c r="L581" s="9"/>
    </row>
    <row r="582" spans="12:12" x14ac:dyDescent="0.2">
      <c r="L582" s="9"/>
    </row>
    <row r="583" spans="12:12" x14ac:dyDescent="0.2">
      <c r="L583" s="9"/>
    </row>
    <row r="584" spans="12:12" x14ac:dyDescent="0.2">
      <c r="L584" s="9"/>
    </row>
    <row r="585" spans="12:12" x14ac:dyDescent="0.2">
      <c r="L585" s="9"/>
    </row>
    <row r="586" spans="12:12" x14ac:dyDescent="0.2">
      <c r="L586" s="9"/>
    </row>
    <row r="587" spans="12:12" x14ac:dyDescent="0.2">
      <c r="L587" s="9"/>
    </row>
    <row r="588" spans="12:12" x14ac:dyDescent="0.2">
      <c r="L588" s="9"/>
    </row>
    <row r="589" spans="12:12" x14ac:dyDescent="0.2">
      <c r="L589" s="9"/>
    </row>
    <row r="590" spans="12:12" x14ac:dyDescent="0.2">
      <c r="L590" s="9"/>
    </row>
    <row r="591" spans="12:12" x14ac:dyDescent="0.2">
      <c r="L591" s="9"/>
    </row>
    <row r="592" spans="12:12" x14ac:dyDescent="0.2">
      <c r="L592" s="9"/>
    </row>
    <row r="593" spans="12:12" x14ac:dyDescent="0.2">
      <c r="L593" s="9"/>
    </row>
    <row r="594" spans="12:12" x14ac:dyDescent="0.2">
      <c r="L594" s="9"/>
    </row>
    <row r="595" spans="12:12" x14ac:dyDescent="0.2">
      <c r="L595" s="9"/>
    </row>
    <row r="596" spans="12:12" x14ac:dyDescent="0.2">
      <c r="L596" s="9"/>
    </row>
    <row r="597" spans="12:12" x14ac:dyDescent="0.2">
      <c r="L597" s="9"/>
    </row>
    <row r="598" spans="12:12" x14ac:dyDescent="0.2">
      <c r="L598" s="9"/>
    </row>
    <row r="599" spans="12:12" x14ac:dyDescent="0.2">
      <c r="L599" s="9"/>
    </row>
    <row r="600" spans="12:12" x14ac:dyDescent="0.2">
      <c r="L600" s="9"/>
    </row>
    <row r="601" spans="12:12" x14ac:dyDescent="0.2">
      <c r="L601" s="9"/>
    </row>
    <row r="602" spans="12:12" x14ac:dyDescent="0.2">
      <c r="L602" s="9"/>
    </row>
    <row r="603" spans="12:12" x14ac:dyDescent="0.2">
      <c r="L603" s="9"/>
    </row>
    <row r="604" spans="12:12" x14ac:dyDescent="0.2">
      <c r="L604" s="9"/>
    </row>
    <row r="605" spans="12:12" x14ac:dyDescent="0.2">
      <c r="L605" s="9"/>
    </row>
    <row r="606" spans="12:12" x14ac:dyDescent="0.2">
      <c r="L606" s="9"/>
    </row>
    <row r="607" spans="12:12" x14ac:dyDescent="0.2">
      <c r="L607" s="9"/>
    </row>
    <row r="608" spans="12:12" x14ac:dyDescent="0.2">
      <c r="L608" s="9"/>
    </row>
    <row r="609" spans="12:12" x14ac:dyDescent="0.2">
      <c r="L609" s="9"/>
    </row>
    <row r="610" spans="12:12" x14ac:dyDescent="0.2">
      <c r="L610" s="9"/>
    </row>
    <row r="611" spans="12:12" x14ac:dyDescent="0.2">
      <c r="L611" s="9"/>
    </row>
    <row r="612" spans="12:12" x14ac:dyDescent="0.2">
      <c r="L612" s="9"/>
    </row>
    <row r="613" spans="12:12" x14ac:dyDescent="0.2">
      <c r="L613" s="9"/>
    </row>
    <row r="614" spans="12:12" x14ac:dyDescent="0.2">
      <c r="L614" s="9"/>
    </row>
    <row r="615" spans="12:12" x14ac:dyDescent="0.2">
      <c r="L615" s="9"/>
    </row>
    <row r="616" spans="12:12" x14ac:dyDescent="0.2">
      <c r="L616" s="9"/>
    </row>
    <row r="617" spans="12:12" x14ac:dyDescent="0.2">
      <c r="L617" s="9"/>
    </row>
    <row r="618" spans="12:12" x14ac:dyDescent="0.2">
      <c r="L618" s="9"/>
    </row>
    <row r="619" spans="12:12" x14ac:dyDescent="0.2">
      <c r="L619" s="9"/>
    </row>
    <row r="620" spans="12:12" x14ac:dyDescent="0.2">
      <c r="L620" s="9"/>
    </row>
    <row r="621" spans="12:12" x14ac:dyDescent="0.2">
      <c r="L621" s="9"/>
    </row>
    <row r="622" spans="12:12" x14ac:dyDescent="0.2">
      <c r="L622" s="9"/>
    </row>
    <row r="623" spans="12:12" x14ac:dyDescent="0.2">
      <c r="L623" s="9"/>
    </row>
    <row r="624" spans="12:12" x14ac:dyDescent="0.2">
      <c r="L624" s="9"/>
    </row>
    <row r="625" spans="12:12" x14ac:dyDescent="0.2">
      <c r="L625" s="9"/>
    </row>
    <row r="626" spans="12:12" x14ac:dyDescent="0.2">
      <c r="L626" s="9"/>
    </row>
    <row r="627" spans="12:12" x14ac:dyDescent="0.2">
      <c r="L627" s="9"/>
    </row>
    <row r="628" spans="12:12" x14ac:dyDescent="0.2">
      <c r="L628" s="9"/>
    </row>
    <row r="629" spans="12:12" x14ac:dyDescent="0.2">
      <c r="L629" s="9"/>
    </row>
    <row r="630" spans="12:12" x14ac:dyDescent="0.2">
      <c r="L630" s="9"/>
    </row>
    <row r="631" spans="12:12" x14ac:dyDescent="0.2">
      <c r="L631" s="9"/>
    </row>
    <row r="632" spans="12:12" x14ac:dyDescent="0.2">
      <c r="L632" s="9"/>
    </row>
    <row r="633" spans="12:12" x14ac:dyDescent="0.2">
      <c r="L633" s="9"/>
    </row>
    <row r="634" spans="12:12" x14ac:dyDescent="0.2">
      <c r="L634" s="9"/>
    </row>
    <row r="635" spans="12:12" x14ac:dyDescent="0.2">
      <c r="L635" s="9"/>
    </row>
    <row r="636" spans="12:12" x14ac:dyDescent="0.2">
      <c r="L636" s="9"/>
    </row>
    <row r="637" spans="12:12" x14ac:dyDescent="0.2">
      <c r="L637" s="9"/>
    </row>
    <row r="638" spans="12:12" x14ac:dyDescent="0.2">
      <c r="L638" s="9"/>
    </row>
    <row r="639" spans="12:12" x14ac:dyDescent="0.2">
      <c r="L639" s="9"/>
    </row>
    <row r="640" spans="12:12" x14ac:dyDescent="0.2">
      <c r="L640" s="9"/>
    </row>
    <row r="641" spans="12:12" x14ac:dyDescent="0.2">
      <c r="L641" s="9"/>
    </row>
    <row r="642" spans="12:12" x14ac:dyDescent="0.2">
      <c r="L642" s="9"/>
    </row>
    <row r="643" spans="12:12" x14ac:dyDescent="0.2">
      <c r="L643" s="9"/>
    </row>
    <row r="644" spans="12:12" x14ac:dyDescent="0.2">
      <c r="L644" s="9"/>
    </row>
    <row r="645" spans="12:12" x14ac:dyDescent="0.2">
      <c r="L645" s="9"/>
    </row>
    <row r="646" spans="12:12" x14ac:dyDescent="0.2">
      <c r="L646" s="9"/>
    </row>
    <row r="647" spans="12:12" x14ac:dyDescent="0.2">
      <c r="L647" s="9"/>
    </row>
    <row r="648" spans="12:12" x14ac:dyDescent="0.2">
      <c r="L648" s="9"/>
    </row>
    <row r="649" spans="12:12" x14ac:dyDescent="0.2">
      <c r="L649" s="9"/>
    </row>
    <row r="650" spans="12:12" x14ac:dyDescent="0.2">
      <c r="L650" s="9"/>
    </row>
    <row r="651" spans="12:12" x14ac:dyDescent="0.2">
      <c r="L651" s="9"/>
    </row>
    <row r="652" spans="12:12" x14ac:dyDescent="0.2">
      <c r="L652" s="9"/>
    </row>
    <row r="653" spans="12:12" x14ac:dyDescent="0.2">
      <c r="L653" s="9"/>
    </row>
    <row r="654" spans="12:12" x14ac:dyDescent="0.2">
      <c r="L654" s="9"/>
    </row>
    <row r="655" spans="12:12" x14ac:dyDescent="0.2">
      <c r="L655" s="9"/>
    </row>
    <row r="656" spans="12:12" x14ac:dyDescent="0.2">
      <c r="L656" s="9"/>
    </row>
    <row r="657" spans="12:12" x14ac:dyDescent="0.2">
      <c r="L657" s="9"/>
    </row>
    <row r="658" spans="12:12" x14ac:dyDescent="0.2">
      <c r="L658" s="9"/>
    </row>
    <row r="659" spans="12:12" x14ac:dyDescent="0.2">
      <c r="L659" s="9"/>
    </row>
    <row r="660" spans="12:12" x14ac:dyDescent="0.2">
      <c r="L660" s="9"/>
    </row>
    <row r="661" spans="12:12" x14ac:dyDescent="0.2">
      <c r="L661" s="9"/>
    </row>
    <row r="662" spans="12:12" x14ac:dyDescent="0.2">
      <c r="L662" s="9"/>
    </row>
    <row r="663" spans="12:12" x14ac:dyDescent="0.2">
      <c r="L663" s="9"/>
    </row>
    <row r="664" spans="12:12" x14ac:dyDescent="0.2">
      <c r="L664" s="9"/>
    </row>
    <row r="665" spans="12:12" x14ac:dyDescent="0.2">
      <c r="L665" s="9"/>
    </row>
    <row r="666" spans="12:12" x14ac:dyDescent="0.2">
      <c r="L666" s="9"/>
    </row>
    <row r="667" spans="12:12" x14ac:dyDescent="0.2">
      <c r="L667" s="9"/>
    </row>
    <row r="668" spans="12:12" x14ac:dyDescent="0.2">
      <c r="L668" s="9"/>
    </row>
    <row r="669" spans="12:12" x14ac:dyDescent="0.2">
      <c r="L669" s="9"/>
    </row>
    <row r="670" spans="12:12" x14ac:dyDescent="0.2">
      <c r="L670" s="9"/>
    </row>
    <row r="671" spans="12:12" x14ac:dyDescent="0.2">
      <c r="L671" s="9"/>
    </row>
    <row r="672" spans="12:12" x14ac:dyDescent="0.2">
      <c r="L672" s="9"/>
    </row>
    <row r="673" spans="12:12" x14ac:dyDescent="0.2">
      <c r="L673" s="9"/>
    </row>
    <row r="674" spans="12:12" x14ac:dyDescent="0.2">
      <c r="L674" s="9"/>
    </row>
    <row r="675" spans="12:12" x14ac:dyDescent="0.2">
      <c r="L675" s="9"/>
    </row>
    <row r="676" spans="12:12" x14ac:dyDescent="0.2">
      <c r="L676" s="9"/>
    </row>
    <row r="677" spans="12:12" x14ac:dyDescent="0.2">
      <c r="L677" s="9"/>
    </row>
    <row r="678" spans="12:12" x14ac:dyDescent="0.2">
      <c r="L678" s="9"/>
    </row>
    <row r="679" spans="12:12" x14ac:dyDescent="0.2">
      <c r="L679" s="9"/>
    </row>
    <row r="680" spans="12:12" x14ac:dyDescent="0.2">
      <c r="L680" s="9"/>
    </row>
    <row r="681" spans="12:12" x14ac:dyDescent="0.2">
      <c r="L681" s="9"/>
    </row>
    <row r="682" spans="12:12" x14ac:dyDescent="0.2">
      <c r="L682" s="9"/>
    </row>
    <row r="683" spans="12:12" x14ac:dyDescent="0.2">
      <c r="L683" s="9"/>
    </row>
    <row r="684" spans="12:12" x14ac:dyDescent="0.2">
      <c r="L684" s="9"/>
    </row>
    <row r="685" spans="12:12" x14ac:dyDescent="0.2">
      <c r="L685" s="9"/>
    </row>
    <row r="686" spans="12:12" x14ac:dyDescent="0.2">
      <c r="L686" s="9"/>
    </row>
    <row r="687" spans="12:12" x14ac:dyDescent="0.2">
      <c r="L687" s="9"/>
    </row>
    <row r="688" spans="12:12" x14ac:dyDescent="0.2">
      <c r="L688" s="9"/>
    </row>
    <row r="689" spans="12:12" x14ac:dyDescent="0.2">
      <c r="L689" s="9"/>
    </row>
    <row r="690" spans="12:12" x14ac:dyDescent="0.2">
      <c r="L690" s="9"/>
    </row>
    <row r="691" spans="12:12" x14ac:dyDescent="0.2">
      <c r="L691" s="9"/>
    </row>
    <row r="692" spans="12:12" x14ac:dyDescent="0.2">
      <c r="L692" s="9"/>
    </row>
    <row r="693" spans="12:12" x14ac:dyDescent="0.2">
      <c r="L693" s="9"/>
    </row>
    <row r="694" spans="12:12" x14ac:dyDescent="0.2">
      <c r="L694" s="9"/>
    </row>
    <row r="695" spans="12:12" x14ac:dyDescent="0.2">
      <c r="L695" s="9"/>
    </row>
    <row r="696" spans="12:12" x14ac:dyDescent="0.2">
      <c r="L696" s="9"/>
    </row>
    <row r="697" spans="12:12" x14ac:dyDescent="0.2">
      <c r="L697" s="9"/>
    </row>
    <row r="698" spans="12:12" x14ac:dyDescent="0.2">
      <c r="L698" s="9"/>
    </row>
    <row r="699" spans="12:12" x14ac:dyDescent="0.2">
      <c r="L699" s="9"/>
    </row>
    <row r="700" spans="12:12" x14ac:dyDescent="0.2">
      <c r="L700" s="9"/>
    </row>
    <row r="701" spans="12:12" x14ac:dyDescent="0.2">
      <c r="L701" s="9"/>
    </row>
    <row r="702" spans="12:12" x14ac:dyDescent="0.2">
      <c r="L702" s="9"/>
    </row>
    <row r="703" spans="12:12" x14ac:dyDescent="0.2">
      <c r="L703" s="9"/>
    </row>
    <row r="704" spans="12:12" x14ac:dyDescent="0.2">
      <c r="L704" s="9"/>
    </row>
    <row r="705" spans="12:12" x14ac:dyDescent="0.2">
      <c r="L705" s="9"/>
    </row>
    <row r="706" spans="12:12" x14ac:dyDescent="0.2">
      <c r="L706" s="9"/>
    </row>
    <row r="707" spans="12:12" x14ac:dyDescent="0.2">
      <c r="L707" s="9"/>
    </row>
    <row r="708" spans="12:12" x14ac:dyDescent="0.2">
      <c r="L708" s="9"/>
    </row>
    <row r="709" spans="12:12" x14ac:dyDescent="0.2">
      <c r="L709" s="9"/>
    </row>
    <row r="710" spans="12:12" x14ac:dyDescent="0.2">
      <c r="L710" s="9"/>
    </row>
    <row r="711" spans="12:12" x14ac:dyDescent="0.2">
      <c r="L711" s="9"/>
    </row>
    <row r="712" spans="12:12" x14ac:dyDescent="0.2">
      <c r="L712" s="9"/>
    </row>
    <row r="713" spans="12:12" x14ac:dyDescent="0.2">
      <c r="L713" s="9"/>
    </row>
    <row r="714" spans="12:12" x14ac:dyDescent="0.2">
      <c r="L714" s="9"/>
    </row>
    <row r="715" spans="12:12" x14ac:dyDescent="0.2">
      <c r="L715" s="9"/>
    </row>
    <row r="716" spans="12:12" x14ac:dyDescent="0.2">
      <c r="L716" s="9"/>
    </row>
    <row r="717" spans="12:12" x14ac:dyDescent="0.2">
      <c r="L717" s="9"/>
    </row>
    <row r="718" spans="12:12" x14ac:dyDescent="0.2">
      <c r="L718" s="9"/>
    </row>
    <row r="719" spans="12:12" x14ac:dyDescent="0.2">
      <c r="L719" s="9"/>
    </row>
    <row r="720" spans="12:12" x14ac:dyDescent="0.2">
      <c r="L720" s="9"/>
    </row>
    <row r="721" spans="12:12" x14ac:dyDescent="0.2">
      <c r="L721" s="9"/>
    </row>
    <row r="722" spans="12:12" x14ac:dyDescent="0.2">
      <c r="L722" s="9"/>
    </row>
    <row r="723" spans="12:12" x14ac:dyDescent="0.2">
      <c r="L723" s="9"/>
    </row>
    <row r="724" spans="12:12" x14ac:dyDescent="0.2">
      <c r="L724" s="9"/>
    </row>
    <row r="725" spans="12:12" x14ac:dyDescent="0.2">
      <c r="L725" s="9"/>
    </row>
    <row r="726" spans="12:12" x14ac:dyDescent="0.2">
      <c r="L726" s="9"/>
    </row>
    <row r="727" spans="12:12" x14ac:dyDescent="0.2">
      <c r="L727" s="9"/>
    </row>
    <row r="728" spans="12:12" x14ac:dyDescent="0.2">
      <c r="L728" s="9"/>
    </row>
    <row r="729" spans="12:12" x14ac:dyDescent="0.2">
      <c r="L729" s="9"/>
    </row>
    <row r="730" spans="12:12" x14ac:dyDescent="0.2">
      <c r="L730" s="9"/>
    </row>
    <row r="731" spans="12:12" x14ac:dyDescent="0.2">
      <c r="L731" s="9"/>
    </row>
    <row r="732" spans="12:12" x14ac:dyDescent="0.2">
      <c r="L732" s="9"/>
    </row>
    <row r="733" spans="12:12" x14ac:dyDescent="0.2">
      <c r="L733" s="9"/>
    </row>
    <row r="734" spans="12:12" x14ac:dyDescent="0.2">
      <c r="L734" s="9"/>
    </row>
    <row r="735" spans="12:12" x14ac:dyDescent="0.2">
      <c r="L735" s="9"/>
    </row>
    <row r="736" spans="12:12" x14ac:dyDescent="0.2">
      <c r="L736" s="9"/>
    </row>
    <row r="737" spans="12:12" x14ac:dyDescent="0.2">
      <c r="L737" s="9"/>
    </row>
    <row r="738" spans="12:12" x14ac:dyDescent="0.2">
      <c r="L738" s="9"/>
    </row>
    <row r="739" spans="12:12" x14ac:dyDescent="0.2">
      <c r="L739" s="9"/>
    </row>
    <row r="740" spans="12:12" x14ac:dyDescent="0.2">
      <c r="L740" s="9"/>
    </row>
    <row r="741" spans="12:12" x14ac:dyDescent="0.2">
      <c r="L741" s="9"/>
    </row>
    <row r="742" spans="12:12" x14ac:dyDescent="0.2">
      <c r="L742" s="9"/>
    </row>
    <row r="743" spans="12:12" x14ac:dyDescent="0.2">
      <c r="L743" s="9"/>
    </row>
    <row r="744" spans="12:12" x14ac:dyDescent="0.2">
      <c r="L744" s="9"/>
    </row>
    <row r="745" spans="12:12" x14ac:dyDescent="0.2">
      <c r="L745" s="9"/>
    </row>
    <row r="746" spans="12:12" x14ac:dyDescent="0.2">
      <c r="L746" s="9"/>
    </row>
    <row r="747" spans="12:12" x14ac:dyDescent="0.2">
      <c r="L747" s="9"/>
    </row>
    <row r="748" spans="12:12" x14ac:dyDescent="0.2">
      <c r="L748" s="9"/>
    </row>
    <row r="749" spans="12:12" x14ac:dyDescent="0.2">
      <c r="L749" s="9"/>
    </row>
    <row r="750" spans="12:12" x14ac:dyDescent="0.2">
      <c r="L750" s="9"/>
    </row>
    <row r="751" spans="12:12" x14ac:dyDescent="0.2">
      <c r="L751" s="9"/>
    </row>
    <row r="752" spans="12:12" x14ac:dyDescent="0.2">
      <c r="L752" s="9"/>
    </row>
    <row r="753" spans="12:12" x14ac:dyDescent="0.2">
      <c r="L753" s="9"/>
    </row>
    <row r="754" spans="12:12" x14ac:dyDescent="0.2">
      <c r="L754" s="9"/>
    </row>
    <row r="755" spans="12:12" x14ac:dyDescent="0.2">
      <c r="L755" s="9"/>
    </row>
    <row r="756" spans="12:12" x14ac:dyDescent="0.2">
      <c r="L756" s="9"/>
    </row>
    <row r="757" spans="12:12" x14ac:dyDescent="0.2">
      <c r="L757" s="9"/>
    </row>
    <row r="758" spans="12:12" x14ac:dyDescent="0.2">
      <c r="L758" s="9"/>
    </row>
    <row r="759" spans="12:12" x14ac:dyDescent="0.2">
      <c r="L759" s="9"/>
    </row>
    <row r="760" spans="12:12" x14ac:dyDescent="0.2">
      <c r="L760" s="9"/>
    </row>
    <row r="761" spans="12:12" x14ac:dyDescent="0.2">
      <c r="L761" s="9"/>
    </row>
    <row r="762" spans="12:12" x14ac:dyDescent="0.2">
      <c r="L762" s="9"/>
    </row>
    <row r="763" spans="12:12" x14ac:dyDescent="0.2">
      <c r="L763" s="9"/>
    </row>
    <row r="764" spans="12:12" x14ac:dyDescent="0.2">
      <c r="L764" s="9"/>
    </row>
    <row r="765" spans="12:12" x14ac:dyDescent="0.2">
      <c r="L765" s="9"/>
    </row>
    <row r="766" spans="12:12" x14ac:dyDescent="0.2">
      <c r="L766" s="9"/>
    </row>
    <row r="767" spans="12:12" x14ac:dyDescent="0.2">
      <c r="L767" s="9"/>
    </row>
    <row r="768" spans="12:12" x14ac:dyDescent="0.2">
      <c r="L768" s="9"/>
    </row>
    <row r="769" spans="12:12" x14ac:dyDescent="0.2">
      <c r="L769" s="9"/>
    </row>
    <row r="770" spans="12:12" x14ac:dyDescent="0.2">
      <c r="L770" s="9"/>
    </row>
    <row r="771" spans="12:12" x14ac:dyDescent="0.2">
      <c r="L771" s="9"/>
    </row>
    <row r="772" spans="12:12" x14ac:dyDescent="0.2">
      <c r="L772" s="9"/>
    </row>
    <row r="773" spans="12:12" x14ac:dyDescent="0.2">
      <c r="L773" s="9"/>
    </row>
    <row r="774" spans="12:12" x14ac:dyDescent="0.2">
      <c r="L774" s="9"/>
    </row>
    <row r="775" spans="12:12" x14ac:dyDescent="0.2">
      <c r="L775" s="9"/>
    </row>
    <row r="776" spans="12:12" x14ac:dyDescent="0.2">
      <c r="L776" s="9"/>
    </row>
    <row r="777" spans="12:12" x14ac:dyDescent="0.2">
      <c r="L777" s="9"/>
    </row>
    <row r="778" spans="12:12" x14ac:dyDescent="0.2">
      <c r="L778" s="9"/>
    </row>
    <row r="779" spans="12:12" x14ac:dyDescent="0.2">
      <c r="L779" s="9"/>
    </row>
    <row r="780" spans="12:12" x14ac:dyDescent="0.2">
      <c r="L780" s="9"/>
    </row>
    <row r="781" spans="12:12" x14ac:dyDescent="0.2">
      <c r="L781" s="9"/>
    </row>
    <row r="782" spans="12:12" x14ac:dyDescent="0.2">
      <c r="L782" s="9"/>
    </row>
    <row r="783" spans="12:12" x14ac:dyDescent="0.2">
      <c r="L783" s="9"/>
    </row>
    <row r="784" spans="12:12" x14ac:dyDescent="0.2">
      <c r="L784" s="9"/>
    </row>
    <row r="785" spans="12:12" x14ac:dyDescent="0.2">
      <c r="L785" s="9"/>
    </row>
    <row r="786" spans="12:12" x14ac:dyDescent="0.2">
      <c r="L786" s="9"/>
    </row>
    <row r="787" spans="12:12" x14ac:dyDescent="0.2">
      <c r="L787" s="9"/>
    </row>
    <row r="788" spans="12:12" x14ac:dyDescent="0.2">
      <c r="L788" s="9"/>
    </row>
    <row r="789" spans="12:12" x14ac:dyDescent="0.2">
      <c r="L789" s="9"/>
    </row>
    <row r="790" spans="12:12" x14ac:dyDescent="0.2">
      <c r="L790" s="9"/>
    </row>
    <row r="791" spans="12:12" x14ac:dyDescent="0.2">
      <c r="L791" s="9"/>
    </row>
    <row r="792" spans="12:12" x14ac:dyDescent="0.2">
      <c r="L792" s="9"/>
    </row>
    <row r="793" spans="12:12" x14ac:dyDescent="0.2">
      <c r="L793" s="9"/>
    </row>
    <row r="794" spans="12:12" x14ac:dyDescent="0.2">
      <c r="L794" s="9"/>
    </row>
    <row r="795" spans="12:12" x14ac:dyDescent="0.2">
      <c r="L795" s="9"/>
    </row>
    <row r="796" spans="12:12" x14ac:dyDescent="0.2">
      <c r="L796" s="9"/>
    </row>
    <row r="797" spans="12:12" x14ac:dyDescent="0.2">
      <c r="L797" s="9"/>
    </row>
    <row r="798" spans="12:12" x14ac:dyDescent="0.2">
      <c r="L798" s="9"/>
    </row>
    <row r="799" spans="12:12" x14ac:dyDescent="0.2">
      <c r="L799" s="9"/>
    </row>
    <row r="800" spans="12:12" x14ac:dyDescent="0.2">
      <c r="L800" s="9"/>
    </row>
    <row r="801" spans="12:12" x14ac:dyDescent="0.2">
      <c r="L801" s="9"/>
    </row>
    <row r="802" spans="12:12" x14ac:dyDescent="0.2">
      <c r="L802" s="9"/>
    </row>
    <row r="803" spans="12:12" x14ac:dyDescent="0.2">
      <c r="L803" s="9"/>
    </row>
    <row r="804" spans="12:12" x14ac:dyDescent="0.2">
      <c r="L804" s="9"/>
    </row>
    <row r="805" spans="12:12" x14ac:dyDescent="0.2">
      <c r="L805" s="9"/>
    </row>
    <row r="806" spans="12:12" x14ac:dyDescent="0.2">
      <c r="L806" s="9"/>
    </row>
    <row r="807" spans="12:12" x14ac:dyDescent="0.2">
      <c r="L807" s="9"/>
    </row>
    <row r="808" spans="12:12" x14ac:dyDescent="0.2">
      <c r="L808" s="9"/>
    </row>
    <row r="809" spans="12:12" x14ac:dyDescent="0.2">
      <c r="L809" s="9"/>
    </row>
    <row r="810" spans="12:12" x14ac:dyDescent="0.2">
      <c r="L810" s="9"/>
    </row>
    <row r="811" spans="12:12" x14ac:dyDescent="0.2">
      <c r="L811" s="9"/>
    </row>
    <row r="812" spans="12:12" x14ac:dyDescent="0.2">
      <c r="L812" s="9"/>
    </row>
    <row r="813" spans="12:12" x14ac:dyDescent="0.2">
      <c r="L813" s="9"/>
    </row>
    <row r="814" spans="12:12" x14ac:dyDescent="0.2">
      <c r="L814" s="9"/>
    </row>
    <row r="815" spans="12:12" x14ac:dyDescent="0.2">
      <c r="L815" s="9"/>
    </row>
    <row r="816" spans="12:12" x14ac:dyDescent="0.2">
      <c r="L816" s="9"/>
    </row>
    <row r="817" spans="12:12" x14ac:dyDescent="0.2">
      <c r="L817" s="9"/>
    </row>
    <row r="818" spans="12:12" x14ac:dyDescent="0.2">
      <c r="L818" s="9"/>
    </row>
    <row r="819" spans="12:12" x14ac:dyDescent="0.2">
      <c r="L819" s="9"/>
    </row>
    <row r="820" spans="12:12" x14ac:dyDescent="0.2">
      <c r="L820" s="9"/>
    </row>
    <row r="821" spans="12:12" x14ac:dyDescent="0.2">
      <c r="L821" s="9"/>
    </row>
    <row r="822" spans="12:12" x14ac:dyDescent="0.2">
      <c r="L822" s="9"/>
    </row>
    <row r="823" spans="12:12" x14ac:dyDescent="0.2">
      <c r="L823" s="9"/>
    </row>
    <row r="824" spans="12:12" x14ac:dyDescent="0.2">
      <c r="L824" s="9"/>
    </row>
    <row r="825" spans="12:12" x14ac:dyDescent="0.2">
      <c r="L825" s="9"/>
    </row>
    <row r="826" spans="12:12" x14ac:dyDescent="0.2">
      <c r="L826" s="9"/>
    </row>
    <row r="827" spans="12:12" x14ac:dyDescent="0.2">
      <c r="L827" s="9"/>
    </row>
    <row r="828" spans="12:12" x14ac:dyDescent="0.2">
      <c r="L828" s="9"/>
    </row>
    <row r="829" spans="12:12" x14ac:dyDescent="0.2">
      <c r="L829" s="9"/>
    </row>
    <row r="830" spans="12:12" x14ac:dyDescent="0.2">
      <c r="L830" s="9"/>
    </row>
    <row r="831" spans="12:12" x14ac:dyDescent="0.2">
      <c r="L831" s="9"/>
    </row>
    <row r="832" spans="12:12" x14ac:dyDescent="0.2">
      <c r="L832" s="9"/>
    </row>
    <row r="833" spans="12:12" x14ac:dyDescent="0.2">
      <c r="L833" s="9"/>
    </row>
    <row r="834" spans="12:12" x14ac:dyDescent="0.2">
      <c r="L834" s="9"/>
    </row>
    <row r="835" spans="12:12" x14ac:dyDescent="0.2">
      <c r="L835" s="9"/>
    </row>
    <row r="836" spans="12:12" x14ac:dyDescent="0.2">
      <c r="L836" s="9"/>
    </row>
    <row r="837" spans="12:12" x14ac:dyDescent="0.2">
      <c r="L837" s="9"/>
    </row>
    <row r="838" spans="12:12" x14ac:dyDescent="0.2">
      <c r="L838" s="9"/>
    </row>
    <row r="839" spans="12:12" x14ac:dyDescent="0.2">
      <c r="L839" s="9"/>
    </row>
    <row r="840" spans="12:12" x14ac:dyDescent="0.2">
      <c r="L840" s="9"/>
    </row>
    <row r="841" spans="12:12" x14ac:dyDescent="0.2">
      <c r="L841" s="9"/>
    </row>
    <row r="842" spans="12:12" x14ac:dyDescent="0.2">
      <c r="L842" s="9"/>
    </row>
    <row r="843" spans="12:12" x14ac:dyDescent="0.2">
      <c r="L843" s="9"/>
    </row>
    <row r="844" spans="12:12" x14ac:dyDescent="0.2">
      <c r="L844" s="9"/>
    </row>
    <row r="845" spans="12:12" x14ac:dyDescent="0.2">
      <c r="L845" s="9"/>
    </row>
    <row r="846" spans="12:12" x14ac:dyDescent="0.2">
      <c r="L846" s="9"/>
    </row>
    <row r="847" spans="12:12" x14ac:dyDescent="0.2">
      <c r="L847" s="9"/>
    </row>
    <row r="848" spans="12:12" x14ac:dyDescent="0.2">
      <c r="L848" s="9"/>
    </row>
    <row r="849" spans="12:12" x14ac:dyDescent="0.2">
      <c r="L849" s="9"/>
    </row>
    <row r="850" spans="12:12" x14ac:dyDescent="0.2">
      <c r="L850" s="9"/>
    </row>
    <row r="851" spans="12:12" x14ac:dyDescent="0.2">
      <c r="L851" s="9"/>
    </row>
    <row r="852" spans="12:12" x14ac:dyDescent="0.2">
      <c r="L852" s="9"/>
    </row>
    <row r="853" spans="12:12" x14ac:dyDescent="0.2">
      <c r="L853" s="9"/>
    </row>
    <row r="854" spans="12:12" x14ac:dyDescent="0.2">
      <c r="L854" s="9"/>
    </row>
    <row r="855" spans="12:12" x14ac:dyDescent="0.2">
      <c r="L855" s="9"/>
    </row>
    <row r="856" spans="12:12" x14ac:dyDescent="0.2">
      <c r="L856" s="9"/>
    </row>
    <row r="857" spans="12:12" x14ac:dyDescent="0.2">
      <c r="L857" s="9"/>
    </row>
    <row r="858" spans="12:12" x14ac:dyDescent="0.2">
      <c r="L858" s="9"/>
    </row>
    <row r="859" spans="12:12" x14ac:dyDescent="0.2">
      <c r="L859" s="9"/>
    </row>
    <row r="860" spans="12:12" x14ac:dyDescent="0.2">
      <c r="L860" s="9"/>
    </row>
    <row r="861" spans="12:12" x14ac:dyDescent="0.2">
      <c r="L861" s="9"/>
    </row>
    <row r="862" spans="12:12" x14ac:dyDescent="0.2">
      <c r="L862" s="9"/>
    </row>
    <row r="863" spans="12:12" x14ac:dyDescent="0.2">
      <c r="L863" s="9"/>
    </row>
    <row r="864" spans="12:12" x14ac:dyDescent="0.2">
      <c r="L864" s="9"/>
    </row>
    <row r="865" spans="12:12" x14ac:dyDescent="0.2">
      <c r="L865" s="9"/>
    </row>
    <row r="866" spans="12:12" x14ac:dyDescent="0.2">
      <c r="L866" s="9"/>
    </row>
    <row r="867" spans="12:12" x14ac:dyDescent="0.2">
      <c r="L867" s="9"/>
    </row>
    <row r="868" spans="12:12" x14ac:dyDescent="0.2">
      <c r="L868" s="9"/>
    </row>
    <row r="869" spans="12:12" x14ac:dyDescent="0.2">
      <c r="L869" s="9"/>
    </row>
    <row r="870" spans="12:12" x14ac:dyDescent="0.2">
      <c r="L870" s="9"/>
    </row>
    <row r="871" spans="12:12" x14ac:dyDescent="0.2">
      <c r="L871" s="9"/>
    </row>
    <row r="872" spans="12:12" x14ac:dyDescent="0.2">
      <c r="L872" s="9"/>
    </row>
    <row r="873" spans="12:12" x14ac:dyDescent="0.2">
      <c r="L873" s="9"/>
    </row>
    <row r="874" spans="12:12" x14ac:dyDescent="0.2">
      <c r="L874" s="9"/>
    </row>
    <row r="875" spans="12:12" x14ac:dyDescent="0.2">
      <c r="L875" s="9"/>
    </row>
    <row r="876" spans="12:12" x14ac:dyDescent="0.2">
      <c r="L876" s="9"/>
    </row>
    <row r="877" spans="12:12" x14ac:dyDescent="0.2">
      <c r="L877" s="9"/>
    </row>
    <row r="878" spans="12:12" x14ac:dyDescent="0.2">
      <c r="L878" s="9"/>
    </row>
    <row r="879" spans="12:12" x14ac:dyDescent="0.2">
      <c r="L879" s="9"/>
    </row>
    <row r="880" spans="12:12" x14ac:dyDescent="0.2">
      <c r="L880" s="9"/>
    </row>
    <row r="881" spans="12:12" x14ac:dyDescent="0.2">
      <c r="L881" s="9"/>
    </row>
    <row r="882" spans="12:12" x14ac:dyDescent="0.2">
      <c r="L882" s="9"/>
    </row>
    <row r="883" spans="12:12" x14ac:dyDescent="0.2">
      <c r="L883" s="9"/>
    </row>
    <row r="884" spans="12:12" x14ac:dyDescent="0.2">
      <c r="L884" s="9"/>
    </row>
    <row r="885" spans="12:12" x14ac:dyDescent="0.2">
      <c r="L885" s="9"/>
    </row>
    <row r="886" spans="12:12" x14ac:dyDescent="0.2">
      <c r="L886" s="9"/>
    </row>
    <row r="887" spans="12:12" x14ac:dyDescent="0.2">
      <c r="L887" s="9"/>
    </row>
    <row r="888" spans="12:12" x14ac:dyDescent="0.2">
      <c r="L888" s="9"/>
    </row>
    <row r="889" spans="12:12" x14ac:dyDescent="0.2">
      <c r="L889" s="9"/>
    </row>
    <row r="890" spans="12:12" x14ac:dyDescent="0.2">
      <c r="L890" s="9"/>
    </row>
    <row r="891" spans="12:12" x14ac:dyDescent="0.2">
      <c r="L891" s="9"/>
    </row>
    <row r="892" spans="12:12" x14ac:dyDescent="0.2">
      <c r="L892" s="9"/>
    </row>
    <row r="893" spans="12:12" x14ac:dyDescent="0.2">
      <c r="L893" s="9"/>
    </row>
    <row r="894" spans="12:12" x14ac:dyDescent="0.2">
      <c r="L894" s="9"/>
    </row>
    <row r="895" spans="12:12" x14ac:dyDescent="0.2">
      <c r="L895" s="9"/>
    </row>
    <row r="896" spans="12:12" x14ac:dyDescent="0.2">
      <c r="L896" s="9"/>
    </row>
    <row r="897" spans="12:12" x14ac:dyDescent="0.2">
      <c r="L897" s="9"/>
    </row>
    <row r="898" spans="12:12" x14ac:dyDescent="0.2">
      <c r="L898" s="9"/>
    </row>
    <row r="899" spans="12:12" x14ac:dyDescent="0.2">
      <c r="L899" s="9"/>
    </row>
    <row r="900" spans="12:12" x14ac:dyDescent="0.2">
      <c r="L900" s="9"/>
    </row>
    <row r="901" spans="12:12" x14ac:dyDescent="0.2">
      <c r="L901" s="9"/>
    </row>
    <row r="902" spans="12:12" x14ac:dyDescent="0.2">
      <c r="L902" s="9"/>
    </row>
    <row r="903" spans="12:12" x14ac:dyDescent="0.2">
      <c r="L903" s="9"/>
    </row>
    <row r="904" spans="12:12" x14ac:dyDescent="0.2">
      <c r="L904" s="9"/>
    </row>
    <row r="905" spans="12:12" x14ac:dyDescent="0.2">
      <c r="L905" s="9"/>
    </row>
    <row r="906" spans="12:12" x14ac:dyDescent="0.2">
      <c r="L906" s="9"/>
    </row>
    <row r="907" spans="12:12" x14ac:dyDescent="0.2">
      <c r="L907" s="9"/>
    </row>
    <row r="908" spans="12:12" x14ac:dyDescent="0.2">
      <c r="L908" s="9"/>
    </row>
    <row r="909" spans="12:12" x14ac:dyDescent="0.2">
      <c r="L909" s="9"/>
    </row>
    <row r="910" spans="12:12" x14ac:dyDescent="0.2">
      <c r="L910" s="9"/>
    </row>
    <row r="911" spans="12:12" x14ac:dyDescent="0.2">
      <c r="L911" s="9"/>
    </row>
    <row r="912" spans="12:12" x14ac:dyDescent="0.2">
      <c r="L912" s="9"/>
    </row>
    <row r="913" spans="12:12" x14ac:dyDescent="0.2">
      <c r="L913" s="9"/>
    </row>
    <row r="914" spans="12:12" x14ac:dyDescent="0.2">
      <c r="L914" s="9"/>
    </row>
    <row r="915" spans="12:12" x14ac:dyDescent="0.2">
      <c r="L915" s="9"/>
    </row>
    <row r="916" spans="12:12" x14ac:dyDescent="0.2">
      <c r="L916" s="9"/>
    </row>
    <row r="917" spans="12:12" x14ac:dyDescent="0.2">
      <c r="L917" s="9"/>
    </row>
    <row r="918" spans="12:12" x14ac:dyDescent="0.2">
      <c r="L918" s="9"/>
    </row>
    <row r="919" spans="12:12" x14ac:dyDescent="0.2">
      <c r="L919" s="9"/>
    </row>
    <row r="920" spans="12:12" x14ac:dyDescent="0.2">
      <c r="L920" s="9"/>
    </row>
    <row r="921" spans="12:12" x14ac:dyDescent="0.2">
      <c r="L921" s="9"/>
    </row>
    <row r="922" spans="12:12" x14ac:dyDescent="0.2">
      <c r="L922" s="9"/>
    </row>
    <row r="923" spans="12:12" x14ac:dyDescent="0.2">
      <c r="L923" s="9"/>
    </row>
    <row r="924" spans="12:12" x14ac:dyDescent="0.2">
      <c r="L924" s="9"/>
    </row>
    <row r="925" spans="12:12" x14ac:dyDescent="0.2">
      <c r="L925" s="9"/>
    </row>
    <row r="926" spans="12:12" x14ac:dyDescent="0.2">
      <c r="L926" s="9"/>
    </row>
    <row r="927" spans="12:12" x14ac:dyDescent="0.2">
      <c r="L927" s="9"/>
    </row>
    <row r="928" spans="12:12" x14ac:dyDescent="0.2">
      <c r="L928" s="9"/>
    </row>
    <row r="929" spans="12:12" x14ac:dyDescent="0.2">
      <c r="L929" s="9"/>
    </row>
    <row r="930" spans="12:12" x14ac:dyDescent="0.2">
      <c r="L930" s="9"/>
    </row>
    <row r="931" spans="12:12" x14ac:dyDescent="0.2">
      <c r="L931" s="9"/>
    </row>
    <row r="932" spans="12:12" x14ac:dyDescent="0.2">
      <c r="L932" s="9"/>
    </row>
    <row r="933" spans="12:12" x14ac:dyDescent="0.2">
      <c r="L933" s="9"/>
    </row>
    <row r="934" spans="12:12" x14ac:dyDescent="0.2">
      <c r="L934" s="9"/>
    </row>
    <row r="935" spans="12:12" x14ac:dyDescent="0.2">
      <c r="L935" s="9"/>
    </row>
    <row r="936" spans="12:12" x14ac:dyDescent="0.2">
      <c r="L936" s="9"/>
    </row>
    <row r="937" spans="12:12" x14ac:dyDescent="0.2">
      <c r="L937" s="9"/>
    </row>
    <row r="938" spans="12:12" x14ac:dyDescent="0.2">
      <c r="L938" s="9"/>
    </row>
    <row r="939" spans="12:12" x14ac:dyDescent="0.2">
      <c r="L939" s="9"/>
    </row>
    <row r="940" spans="12:12" x14ac:dyDescent="0.2">
      <c r="L940" s="9"/>
    </row>
    <row r="941" spans="12:12" x14ac:dyDescent="0.2">
      <c r="L941" s="9"/>
    </row>
    <row r="942" spans="12:12" x14ac:dyDescent="0.2">
      <c r="L942" s="9"/>
    </row>
    <row r="943" spans="12:12" x14ac:dyDescent="0.2">
      <c r="L943" s="9"/>
    </row>
    <row r="944" spans="12:12" x14ac:dyDescent="0.2">
      <c r="L944" s="9"/>
    </row>
    <row r="945" spans="12:12" x14ac:dyDescent="0.2">
      <c r="L945" s="9"/>
    </row>
    <row r="946" spans="12:12" x14ac:dyDescent="0.2">
      <c r="L946" s="9"/>
    </row>
    <row r="947" spans="12:12" x14ac:dyDescent="0.2">
      <c r="L947" s="9"/>
    </row>
    <row r="948" spans="12:12" x14ac:dyDescent="0.2">
      <c r="L948" s="9"/>
    </row>
    <row r="949" spans="12:12" x14ac:dyDescent="0.2">
      <c r="L949" s="9"/>
    </row>
    <row r="950" spans="12:12" x14ac:dyDescent="0.2">
      <c r="L950" s="9"/>
    </row>
    <row r="951" spans="12:12" x14ac:dyDescent="0.2">
      <c r="L951" s="9"/>
    </row>
    <row r="952" spans="12:12" x14ac:dyDescent="0.2">
      <c r="L952" s="9"/>
    </row>
    <row r="953" spans="12:12" x14ac:dyDescent="0.2">
      <c r="L953" s="9"/>
    </row>
    <row r="954" spans="12:12" x14ac:dyDescent="0.2">
      <c r="L954" s="9"/>
    </row>
    <row r="955" spans="12:12" x14ac:dyDescent="0.2">
      <c r="L955" s="9"/>
    </row>
    <row r="956" spans="12:12" x14ac:dyDescent="0.2">
      <c r="L956" s="9"/>
    </row>
    <row r="957" spans="12:12" x14ac:dyDescent="0.2">
      <c r="L957" s="9"/>
    </row>
    <row r="958" spans="12:12" x14ac:dyDescent="0.2">
      <c r="L958" s="9"/>
    </row>
    <row r="959" spans="12:12" x14ac:dyDescent="0.2">
      <c r="L959" s="9"/>
    </row>
    <row r="960" spans="12:12" x14ac:dyDescent="0.2">
      <c r="L960" s="9"/>
    </row>
    <row r="961" spans="12:12" x14ac:dyDescent="0.2">
      <c r="L961" s="9"/>
    </row>
    <row r="962" spans="12:12" x14ac:dyDescent="0.2">
      <c r="L962" s="9"/>
    </row>
    <row r="963" spans="12:12" x14ac:dyDescent="0.2">
      <c r="L963" s="9"/>
    </row>
    <row r="964" spans="12:12" x14ac:dyDescent="0.2">
      <c r="L964" s="9"/>
    </row>
    <row r="965" spans="12:12" x14ac:dyDescent="0.2">
      <c r="L965" s="9"/>
    </row>
    <row r="966" spans="12:12" x14ac:dyDescent="0.2">
      <c r="L966" s="9"/>
    </row>
    <row r="967" spans="12:12" x14ac:dyDescent="0.2">
      <c r="L967" s="9"/>
    </row>
    <row r="968" spans="12:12" x14ac:dyDescent="0.2">
      <c r="L968" s="9"/>
    </row>
    <row r="969" spans="12:12" x14ac:dyDescent="0.2">
      <c r="L969" s="9"/>
    </row>
    <row r="970" spans="12:12" x14ac:dyDescent="0.2">
      <c r="L970" s="9"/>
    </row>
    <row r="971" spans="12:12" x14ac:dyDescent="0.2">
      <c r="L971" s="9"/>
    </row>
    <row r="972" spans="12:12" x14ac:dyDescent="0.2">
      <c r="L972" s="9"/>
    </row>
    <row r="973" spans="12:12" x14ac:dyDescent="0.2">
      <c r="L973" s="9"/>
    </row>
    <row r="974" spans="12:12" x14ac:dyDescent="0.2">
      <c r="L974" s="9"/>
    </row>
    <row r="975" spans="12:12" x14ac:dyDescent="0.2">
      <c r="L975" s="9"/>
    </row>
    <row r="976" spans="12:12" x14ac:dyDescent="0.2">
      <c r="L976" s="9"/>
    </row>
    <row r="977" spans="12:12" x14ac:dyDescent="0.2">
      <c r="L977" s="9"/>
    </row>
    <row r="978" spans="12:12" x14ac:dyDescent="0.2">
      <c r="L978" s="9"/>
    </row>
    <row r="979" spans="12:12" x14ac:dyDescent="0.2">
      <c r="L979" s="9"/>
    </row>
    <row r="980" spans="12:12" x14ac:dyDescent="0.2">
      <c r="L980" s="9"/>
    </row>
    <row r="981" spans="12:12" x14ac:dyDescent="0.2">
      <c r="L981" s="9"/>
    </row>
    <row r="982" spans="12:12" x14ac:dyDescent="0.2">
      <c r="L982" s="9"/>
    </row>
    <row r="983" spans="12:12" x14ac:dyDescent="0.2">
      <c r="L983" s="9"/>
    </row>
    <row r="984" spans="12:12" x14ac:dyDescent="0.2">
      <c r="L984" s="9"/>
    </row>
    <row r="985" spans="12:12" x14ac:dyDescent="0.2">
      <c r="L985" s="9"/>
    </row>
    <row r="986" spans="12:12" x14ac:dyDescent="0.2">
      <c r="L986" s="9"/>
    </row>
    <row r="987" spans="12:12" x14ac:dyDescent="0.2">
      <c r="L987" s="9"/>
    </row>
    <row r="988" spans="12:12" x14ac:dyDescent="0.2">
      <c r="L988" s="9"/>
    </row>
    <row r="989" spans="12:12" x14ac:dyDescent="0.2">
      <c r="L989" s="9"/>
    </row>
    <row r="990" spans="12:12" x14ac:dyDescent="0.2">
      <c r="L990" s="9"/>
    </row>
    <row r="991" spans="12:12" x14ac:dyDescent="0.2">
      <c r="L991" s="9"/>
    </row>
    <row r="992" spans="12:12" x14ac:dyDescent="0.2">
      <c r="L992" s="9"/>
    </row>
    <row r="993" spans="12:12" x14ac:dyDescent="0.2">
      <c r="L993" s="9"/>
    </row>
    <row r="994" spans="12:12" x14ac:dyDescent="0.2">
      <c r="L994" s="9"/>
    </row>
    <row r="995" spans="12:12" x14ac:dyDescent="0.2">
      <c r="L995" s="9"/>
    </row>
    <row r="996" spans="12:12" x14ac:dyDescent="0.2">
      <c r="L996" s="9"/>
    </row>
    <row r="997" spans="12:12" x14ac:dyDescent="0.2">
      <c r="L997" s="9"/>
    </row>
    <row r="998" spans="12:12" x14ac:dyDescent="0.2">
      <c r="L998" s="9"/>
    </row>
    <row r="999" spans="12:12" x14ac:dyDescent="0.2">
      <c r="L999" s="9"/>
    </row>
    <row r="1000" spans="12:12" x14ac:dyDescent="0.2">
      <c r="L1000" s="9"/>
    </row>
    <row r="1001" spans="12:12" x14ac:dyDescent="0.2">
      <c r="L1001" s="9"/>
    </row>
    <row r="1002" spans="12:12" x14ac:dyDescent="0.2">
      <c r="L1002" s="9"/>
    </row>
    <row r="1003" spans="12:12" x14ac:dyDescent="0.2">
      <c r="L1003" s="9"/>
    </row>
    <row r="1004" spans="12:12" x14ac:dyDescent="0.2">
      <c r="L1004" s="9"/>
    </row>
    <row r="1005" spans="12:12" x14ac:dyDescent="0.2">
      <c r="L1005" s="9"/>
    </row>
    <row r="1006" spans="12:12" x14ac:dyDescent="0.2">
      <c r="L1006" s="9"/>
    </row>
    <row r="1007" spans="12:12" x14ac:dyDescent="0.2">
      <c r="L1007" s="9"/>
    </row>
    <row r="1008" spans="12:12" x14ac:dyDescent="0.2">
      <c r="L1008" s="9"/>
    </row>
    <row r="1009" spans="12:12" x14ac:dyDescent="0.2">
      <c r="L1009" s="9"/>
    </row>
    <row r="1010" spans="12:12" x14ac:dyDescent="0.2">
      <c r="L1010" s="9"/>
    </row>
    <row r="1011" spans="12:12" x14ac:dyDescent="0.2">
      <c r="L1011" s="9"/>
    </row>
    <row r="1012" spans="12:12" x14ac:dyDescent="0.2">
      <c r="L1012" s="9"/>
    </row>
    <row r="1013" spans="12:12" x14ac:dyDescent="0.2">
      <c r="L1013" s="9"/>
    </row>
    <row r="1014" spans="12:12" x14ac:dyDescent="0.2">
      <c r="L1014" s="9"/>
    </row>
    <row r="1015" spans="12:12" x14ac:dyDescent="0.2">
      <c r="L1015" s="9"/>
    </row>
    <row r="1016" spans="12:12" x14ac:dyDescent="0.2">
      <c r="L1016" s="9"/>
    </row>
    <row r="1017" spans="12:12" x14ac:dyDescent="0.2">
      <c r="L1017" s="9"/>
    </row>
    <row r="1018" spans="12:12" x14ac:dyDescent="0.2">
      <c r="L1018" s="9"/>
    </row>
    <row r="1019" spans="12:12" x14ac:dyDescent="0.2">
      <c r="L1019" s="9"/>
    </row>
    <row r="1020" spans="12:12" x14ac:dyDescent="0.2">
      <c r="L1020" s="9"/>
    </row>
    <row r="1021" spans="12:12" x14ac:dyDescent="0.2">
      <c r="L1021" s="9"/>
    </row>
    <row r="1022" spans="12:12" x14ac:dyDescent="0.2">
      <c r="L1022" s="9"/>
    </row>
    <row r="1023" spans="12:12" x14ac:dyDescent="0.2">
      <c r="L1023" s="9"/>
    </row>
    <row r="1024" spans="12:12" x14ac:dyDescent="0.2">
      <c r="L1024" s="9"/>
    </row>
    <row r="1025" spans="12:12" x14ac:dyDescent="0.2">
      <c r="L1025" s="9"/>
    </row>
    <row r="1026" spans="12:12" x14ac:dyDescent="0.2">
      <c r="L1026" s="9"/>
    </row>
    <row r="1027" spans="12:12" x14ac:dyDescent="0.2">
      <c r="L1027" s="9"/>
    </row>
    <row r="1028" spans="12:12" x14ac:dyDescent="0.2">
      <c r="L1028" s="9"/>
    </row>
    <row r="1029" spans="12:12" x14ac:dyDescent="0.2">
      <c r="L1029" s="9"/>
    </row>
    <row r="1030" spans="12:12" x14ac:dyDescent="0.2">
      <c r="L1030" s="9"/>
    </row>
    <row r="1031" spans="12:12" x14ac:dyDescent="0.2">
      <c r="L1031" s="9"/>
    </row>
    <row r="1032" spans="12:12" x14ac:dyDescent="0.2">
      <c r="L1032" s="9"/>
    </row>
    <row r="1033" spans="12:12" x14ac:dyDescent="0.2">
      <c r="L1033" s="9"/>
    </row>
    <row r="1034" spans="12:12" x14ac:dyDescent="0.2">
      <c r="L1034" s="9"/>
    </row>
    <row r="1035" spans="12:12" x14ac:dyDescent="0.2">
      <c r="L1035" s="9"/>
    </row>
    <row r="1036" spans="12:12" x14ac:dyDescent="0.2">
      <c r="L1036" s="9"/>
    </row>
    <row r="1037" spans="12:12" x14ac:dyDescent="0.2">
      <c r="L1037" s="9"/>
    </row>
    <row r="1038" spans="12:12" x14ac:dyDescent="0.2">
      <c r="L1038" s="9"/>
    </row>
    <row r="1039" spans="12:12" x14ac:dyDescent="0.2">
      <c r="L1039" s="9"/>
    </row>
    <row r="1040" spans="12:12" x14ac:dyDescent="0.2">
      <c r="L1040" s="9"/>
    </row>
    <row r="1041" spans="12:12" x14ac:dyDescent="0.2">
      <c r="L1041" s="9"/>
    </row>
    <row r="1042" spans="12:12" x14ac:dyDescent="0.2">
      <c r="L1042" s="9"/>
    </row>
    <row r="1043" spans="12:12" x14ac:dyDescent="0.2">
      <c r="L1043" s="9"/>
    </row>
    <row r="1044" spans="12:12" x14ac:dyDescent="0.2">
      <c r="L1044" s="9"/>
    </row>
    <row r="1045" spans="12:12" x14ac:dyDescent="0.2">
      <c r="L1045" s="9"/>
    </row>
    <row r="1046" spans="12:12" x14ac:dyDescent="0.2">
      <c r="L1046" s="9"/>
    </row>
    <row r="1047" spans="12:12" x14ac:dyDescent="0.2">
      <c r="L1047" s="9"/>
    </row>
    <row r="1048" spans="12:12" x14ac:dyDescent="0.2">
      <c r="L1048" s="9"/>
    </row>
    <row r="1049" spans="12:12" x14ac:dyDescent="0.2">
      <c r="L1049" s="9"/>
    </row>
    <row r="1050" spans="12:12" x14ac:dyDescent="0.2">
      <c r="L1050" s="9"/>
    </row>
    <row r="1051" spans="12:12" x14ac:dyDescent="0.2">
      <c r="L1051" s="9"/>
    </row>
    <row r="1052" spans="12:12" x14ac:dyDescent="0.2">
      <c r="L1052" s="9"/>
    </row>
    <row r="1053" spans="12:12" x14ac:dyDescent="0.2">
      <c r="L1053" s="9"/>
    </row>
    <row r="1054" spans="12:12" x14ac:dyDescent="0.2">
      <c r="L1054" s="9"/>
    </row>
    <row r="1055" spans="12:12" x14ac:dyDescent="0.2">
      <c r="L1055" s="9"/>
    </row>
    <row r="1056" spans="12:12" x14ac:dyDescent="0.2">
      <c r="L1056" s="9"/>
    </row>
    <row r="1057" spans="12:12" x14ac:dyDescent="0.2">
      <c r="L1057" s="9"/>
    </row>
    <row r="1058" spans="12:12" x14ac:dyDescent="0.2">
      <c r="L1058" s="9"/>
    </row>
    <row r="1059" spans="12:12" x14ac:dyDescent="0.2">
      <c r="L1059" s="9"/>
    </row>
    <row r="1060" spans="12:12" x14ac:dyDescent="0.2">
      <c r="L1060" s="9"/>
    </row>
    <row r="1061" spans="12:12" x14ac:dyDescent="0.2">
      <c r="L1061" s="9"/>
    </row>
    <row r="1062" spans="12:12" x14ac:dyDescent="0.2">
      <c r="L1062" s="9"/>
    </row>
    <row r="1063" spans="12:12" x14ac:dyDescent="0.2">
      <c r="L1063" s="9"/>
    </row>
    <row r="1064" spans="12:12" x14ac:dyDescent="0.2">
      <c r="L1064" s="9"/>
    </row>
    <row r="1065" spans="12:12" x14ac:dyDescent="0.2">
      <c r="L1065" s="9"/>
    </row>
    <row r="1066" spans="12:12" x14ac:dyDescent="0.2">
      <c r="L1066" s="9"/>
    </row>
    <row r="1067" spans="12:12" x14ac:dyDescent="0.2">
      <c r="L1067" s="9"/>
    </row>
    <row r="1068" spans="12:12" x14ac:dyDescent="0.2">
      <c r="L1068" s="9"/>
    </row>
    <row r="1069" spans="12:12" x14ac:dyDescent="0.2">
      <c r="L1069" s="9"/>
    </row>
    <row r="1070" spans="12:12" x14ac:dyDescent="0.2">
      <c r="L1070" s="9"/>
    </row>
    <row r="1071" spans="12:12" x14ac:dyDescent="0.2">
      <c r="L1071" s="9"/>
    </row>
    <row r="1072" spans="12:12" x14ac:dyDescent="0.2">
      <c r="L1072" s="9"/>
    </row>
    <row r="1073" spans="12:12" x14ac:dyDescent="0.2">
      <c r="L1073" s="9"/>
    </row>
    <row r="1074" spans="12:12" x14ac:dyDescent="0.2">
      <c r="L1074" s="9"/>
    </row>
    <row r="1075" spans="12:12" x14ac:dyDescent="0.2">
      <c r="L1075" s="9"/>
    </row>
    <row r="1076" spans="12:12" x14ac:dyDescent="0.2">
      <c r="L1076" s="9"/>
    </row>
    <row r="1077" spans="12:12" x14ac:dyDescent="0.2">
      <c r="L1077" s="9"/>
    </row>
    <row r="1078" spans="12:12" x14ac:dyDescent="0.2">
      <c r="L1078" s="9"/>
    </row>
    <row r="1079" spans="12:12" x14ac:dyDescent="0.2">
      <c r="L1079" s="9"/>
    </row>
    <row r="1080" spans="12:12" x14ac:dyDescent="0.2">
      <c r="L1080" s="9"/>
    </row>
    <row r="1081" spans="12:12" x14ac:dyDescent="0.2">
      <c r="L1081" s="9"/>
    </row>
    <row r="1082" spans="12:12" x14ac:dyDescent="0.2">
      <c r="L1082" s="9"/>
    </row>
    <row r="1083" spans="12:12" x14ac:dyDescent="0.2">
      <c r="L1083" s="9"/>
    </row>
    <row r="1084" spans="12:12" x14ac:dyDescent="0.2">
      <c r="L1084" s="9"/>
    </row>
    <row r="1085" spans="12:12" x14ac:dyDescent="0.2">
      <c r="L1085" s="9"/>
    </row>
    <row r="1086" spans="12:12" x14ac:dyDescent="0.2">
      <c r="L1086" s="9"/>
    </row>
    <row r="1087" spans="12:12" x14ac:dyDescent="0.2">
      <c r="L1087" s="9"/>
    </row>
    <row r="1088" spans="12:12" x14ac:dyDescent="0.2">
      <c r="L1088" s="9"/>
    </row>
    <row r="1089" spans="12:12" x14ac:dyDescent="0.2">
      <c r="L1089" s="9"/>
    </row>
    <row r="1090" spans="12:12" x14ac:dyDescent="0.2">
      <c r="L1090" s="9"/>
    </row>
    <row r="1091" spans="12:12" x14ac:dyDescent="0.2">
      <c r="L1091" s="9"/>
    </row>
    <row r="1092" spans="12:12" x14ac:dyDescent="0.2">
      <c r="L1092" s="9"/>
    </row>
    <row r="1093" spans="12:12" x14ac:dyDescent="0.2">
      <c r="L1093" s="9"/>
    </row>
    <row r="1094" spans="12:12" x14ac:dyDescent="0.2">
      <c r="L1094" s="9"/>
    </row>
    <row r="1095" spans="12:12" x14ac:dyDescent="0.2">
      <c r="L1095" s="9"/>
    </row>
    <row r="1096" spans="12:12" x14ac:dyDescent="0.2">
      <c r="L1096" s="9"/>
    </row>
    <row r="1097" spans="12:12" x14ac:dyDescent="0.2">
      <c r="L1097" s="9"/>
    </row>
    <row r="1098" spans="12:12" x14ac:dyDescent="0.2">
      <c r="L1098" s="9"/>
    </row>
    <row r="1099" spans="12:12" x14ac:dyDescent="0.2">
      <c r="L1099" s="9"/>
    </row>
    <row r="1100" spans="12:12" x14ac:dyDescent="0.2">
      <c r="L1100" s="9"/>
    </row>
    <row r="1101" spans="12:12" x14ac:dyDescent="0.2">
      <c r="L1101" s="9"/>
    </row>
    <row r="1102" spans="12:12" x14ac:dyDescent="0.2">
      <c r="L1102" s="9"/>
    </row>
    <row r="1103" spans="12:12" x14ac:dyDescent="0.2">
      <c r="L1103" s="9"/>
    </row>
    <row r="1104" spans="12:12" x14ac:dyDescent="0.2">
      <c r="L1104" s="9"/>
    </row>
    <row r="1105" spans="12:12" x14ac:dyDescent="0.2">
      <c r="L1105" s="9"/>
    </row>
    <row r="1106" spans="12:12" x14ac:dyDescent="0.2">
      <c r="L1106" s="9"/>
    </row>
    <row r="1107" spans="12:12" x14ac:dyDescent="0.2">
      <c r="L1107" s="9"/>
    </row>
    <row r="1108" spans="12:12" x14ac:dyDescent="0.2">
      <c r="L1108" s="9"/>
    </row>
    <row r="1109" spans="12:12" x14ac:dyDescent="0.2">
      <c r="L1109" s="9"/>
    </row>
    <row r="1110" spans="12:12" x14ac:dyDescent="0.2">
      <c r="L1110" s="9"/>
    </row>
    <row r="1111" spans="12:12" x14ac:dyDescent="0.2">
      <c r="L1111" s="9"/>
    </row>
    <row r="1112" spans="12:12" x14ac:dyDescent="0.2">
      <c r="L1112" s="9"/>
    </row>
    <row r="1113" spans="12:12" x14ac:dyDescent="0.2">
      <c r="L1113" s="9"/>
    </row>
    <row r="1114" spans="12:12" x14ac:dyDescent="0.2">
      <c r="L1114" s="9"/>
    </row>
    <row r="1115" spans="12:12" x14ac:dyDescent="0.2">
      <c r="L1115" s="9"/>
    </row>
    <row r="1116" spans="12:12" x14ac:dyDescent="0.2">
      <c r="L1116" s="9"/>
    </row>
    <row r="1117" spans="12:12" x14ac:dyDescent="0.2">
      <c r="L1117" s="9"/>
    </row>
    <row r="1118" spans="12:12" x14ac:dyDescent="0.2">
      <c r="L1118" s="9"/>
    </row>
    <row r="1119" spans="12:12" x14ac:dyDescent="0.2">
      <c r="L1119" s="9"/>
    </row>
    <row r="1120" spans="12:12" x14ac:dyDescent="0.2">
      <c r="L1120" s="9"/>
    </row>
    <row r="1121" spans="12:12" x14ac:dyDescent="0.2">
      <c r="L1121" s="9"/>
    </row>
    <row r="1122" spans="12:12" x14ac:dyDescent="0.2">
      <c r="L1122" s="9"/>
    </row>
    <row r="1123" spans="12:12" x14ac:dyDescent="0.2">
      <c r="L1123" s="9"/>
    </row>
    <row r="1124" spans="12:12" x14ac:dyDescent="0.2">
      <c r="L1124" s="9"/>
    </row>
    <row r="1125" spans="12:12" x14ac:dyDescent="0.2">
      <c r="L1125" s="9"/>
    </row>
    <row r="1126" spans="12:12" x14ac:dyDescent="0.2">
      <c r="L1126" s="9"/>
    </row>
    <row r="1127" spans="12:12" x14ac:dyDescent="0.2">
      <c r="L1127" s="9"/>
    </row>
    <row r="1128" spans="12:12" x14ac:dyDescent="0.2">
      <c r="L1128" s="9"/>
    </row>
    <row r="1129" spans="12:12" x14ac:dyDescent="0.2">
      <c r="L1129" s="9"/>
    </row>
    <row r="1130" spans="12:12" x14ac:dyDescent="0.2">
      <c r="L1130" s="9"/>
    </row>
    <row r="1131" spans="12:12" x14ac:dyDescent="0.2">
      <c r="L1131" s="9"/>
    </row>
    <row r="1132" spans="12:12" x14ac:dyDescent="0.2">
      <c r="L1132" s="9"/>
    </row>
    <row r="1133" spans="12:12" x14ac:dyDescent="0.2">
      <c r="L1133" s="9"/>
    </row>
    <row r="1134" spans="12:12" x14ac:dyDescent="0.2">
      <c r="L1134" s="9"/>
    </row>
    <row r="1135" spans="12:12" x14ac:dyDescent="0.2">
      <c r="L1135" s="9"/>
    </row>
    <row r="1136" spans="12:12" x14ac:dyDescent="0.2">
      <c r="L1136" s="9"/>
    </row>
    <row r="1137" spans="12:12" x14ac:dyDescent="0.2">
      <c r="L1137" s="9"/>
    </row>
    <row r="1138" spans="12:12" x14ac:dyDescent="0.2">
      <c r="L1138" s="9"/>
    </row>
    <row r="1139" spans="12:12" x14ac:dyDescent="0.2">
      <c r="L1139" s="9"/>
    </row>
    <row r="1140" spans="12:12" x14ac:dyDescent="0.2">
      <c r="L1140" s="9"/>
    </row>
    <row r="1141" spans="12:12" x14ac:dyDescent="0.2">
      <c r="L1141" s="9"/>
    </row>
    <row r="1142" spans="12:12" x14ac:dyDescent="0.2">
      <c r="L1142" s="9"/>
    </row>
    <row r="1143" spans="12:12" x14ac:dyDescent="0.2">
      <c r="L1143" s="9"/>
    </row>
    <row r="1144" spans="12:12" x14ac:dyDescent="0.2">
      <c r="L1144" s="9"/>
    </row>
    <row r="1145" spans="12:12" x14ac:dyDescent="0.2">
      <c r="L1145" s="9"/>
    </row>
    <row r="1146" spans="12:12" x14ac:dyDescent="0.2">
      <c r="L1146" s="9"/>
    </row>
    <row r="1147" spans="12:12" x14ac:dyDescent="0.2">
      <c r="L1147" s="9"/>
    </row>
    <row r="1148" spans="12:12" x14ac:dyDescent="0.2">
      <c r="L1148" s="9"/>
    </row>
    <row r="1149" spans="12:12" x14ac:dyDescent="0.2">
      <c r="L1149" s="9"/>
    </row>
    <row r="1150" spans="12:12" x14ac:dyDescent="0.2">
      <c r="L1150" s="9"/>
    </row>
    <row r="1151" spans="12:12" x14ac:dyDescent="0.2">
      <c r="L1151" s="9"/>
    </row>
    <row r="1152" spans="12:12" x14ac:dyDescent="0.2">
      <c r="L1152" s="9"/>
    </row>
  </sheetData>
  <mergeCells count="25">
    <mergeCell ref="A279:C279"/>
    <mergeCell ref="A290:C290"/>
    <mergeCell ref="A343:C343"/>
    <mergeCell ref="A344:C344"/>
    <mergeCell ref="B71:B87"/>
    <mergeCell ref="A104:C104"/>
    <mergeCell ref="A135:C135"/>
    <mergeCell ref="A190:C190"/>
    <mergeCell ref="A223:C223"/>
    <mergeCell ref="A268:C268"/>
    <mergeCell ref="A1:R1"/>
    <mergeCell ref="A2:R2"/>
    <mergeCell ref="E5:K5"/>
    <mergeCell ref="A4:A6"/>
    <mergeCell ref="C4:C6"/>
    <mergeCell ref="D4:D6"/>
    <mergeCell ref="P4:P6"/>
    <mergeCell ref="Q4:Q6"/>
    <mergeCell ref="R4:R6"/>
    <mergeCell ref="B4:B6"/>
    <mergeCell ref="A14:C14"/>
    <mergeCell ref="A31:C31"/>
    <mergeCell ref="A32:A69"/>
    <mergeCell ref="A70:C70"/>
    <mergeCell ref="A236:C236"/>
  </mergeCells>
  <phoneticPr fontId="0" type="noConversion"/>
  <printOptions horizontalCentered="1"/>
  <pageMargins left="0.19685039370078741" right="0.19685039370078741" top="0.39370078740157483" bottom="0.19685039370078741" header="0.59055118110236227" footer="0.19685039370078741"/>
  <pageSetup scale="60" orientation="landscape" horizontalDpi="180" verticalDpi="18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5"/>
  <sheetViews>
    <sheetView showGridLines="0" topLeftCell="A296" zoomScale="75" workbookViewId="0">
      <selection activeCell="A346" sqref="A346"/>
    </sheetView>
  </sheetViews>
  <sheetFormatPr baseColWidth="10" defaultRowHeight="12.75" x14ac:dyDescent="0.2"/>
  <cols>
    <col min="1" max="1" width="8.140625" style="3" customWidth="1"/>
    <col min="2" max="2" width="20.85546875" style="125" bestFit="1" customWidth="1"/>
    <col min="3" max="3" width="27" bestFit="1" customWidth="1"/>
    <col min="4" max="4" width="11.7109375" style="2" customWidth="1"/>
    <col min="5" max="7" width="9.5703125" style="2" customWidth="1"/>
    <col min="8" max="8" width="12.7109375" style="10" customWidth="1"/>
    <col min="9" max="9" width="11.28515625" style="10" customWidth="1"/>
    <col min="10" max="10" width="8.7109375" style="10" customWidth="1"/>
    <col min="11" max="11" width="9.28515625" style="10" bestFit="1" customWidth="1"/>
    <col min="12" max="12" width="11.5703125" style="10" customWidth="1"/>
    <col min="13" max="13" width="12.85546875" style="10" customWidth="1"/>
    <col min="14" max="15" width="11.42578125" style="10"/>
    <col min="16" max="16" width="12.5703125" style="10" customWidth="1"/>
    <col min="17" max="17" width="13.7109375" style="10" customWidth="1"/>
    <col min="18" max="18" width="13.5703125" style="10" customWidth="1"/>
  </cols>
  <sheetData>
    <row r="1" spans="1:18" ht="15.75" customHeight="1" x14ac:dyDescent="0.25">
      <c r="A1" s="277" t="s">
        <v>311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</row>
    <row r="2" spans="1:18" ht="15.75" customHeight="1" x14ac:dyDescent="0.25">
      <c r="A2" s="277" t="s">
        <v>385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</row>
    <row r="3" spans="1:18" x14ac:dyDescent="0.2">
      <c r="A3" s="41" t="s">
        <v>505</v>
      </c>
    </row>
    <row r="4" spans="1:18" ht="13.5" customHeight="1" x14ac:dyDescent="0.25">
      <c r="A4" s="244" t="s">
        <v>313</v>
      </c>
      <c r="B4" s="247" t="s">
        <v>416</v>
      </c>
      <c r="C4" s="247" t="s">
        <v>314</v>
      </c>
      <c r="D4" s="250" t="s">
        <v>397</v>
      </c>
      <c r="E4" s="117" t="s">
        <v>315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250" t="s">
        <v>394</v>
      </c>
      <c r="Q4" s="284" t="s">
        <v>395</v>
      </c>
      <c r="R4" s="263" t="s">
        <v>396</v>
      </c>
    </row>
    <row r="5" spans="1:18" ht="12.75" customHeight="1" x14ac:dyDescent="0.25">
      <c r="A5" s="245"/>
      <c r="B5" s="248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118" t="s">
        <v>316</v>
      </c>
      <c r="M5" s="118"/>
      <c r="N5" s="118"/>
      <c r="O5" s="118"/>
      <c r="P5" s="251"/>
      <c r="Q5" s="285"/>
      <c r="R5" s="264"/>
    </row>
    <row r="6" spans="1:18" ht="28.5" customHeight="1" x14ac:dyDescent="0.25">
      <c r="A6" s="279"/>
      <c r="B6" s="278"/>
      <c r="C6" s="278"/>
      <c r="D6" s="280"/>
      <c r="E6" s="43" t="s">
        <v>398</v>
      </c>
      <c r="F6" s="43" t="s">
        <v>399</v>
      </c>
      <c r="G6" s="43" t="s">
        <v>400</v>
      </c>
      <c r="H6" s="43" t="s">
        <v>401</v>
      </c>
      <c r="I6" s="44" t="s">
        <v>12</v>
      </c>
      <c r="J6" s="45" t="s">
        <v>480</v>
      </c>
      <c r="K6" s="44" t="s">
        <v>0</v>
      </c>
      <c r="L6" s="44" t="s">
        <v>13</v>
      </c>
      <c r="M6" s="44" t="s">
        <v>14</v>
      </c>
      <c r="N6" s="44" t="s">
        <v>15</v>
      </c>
      <c r="O6" s="44" t="s">
        <v>0</v>
      </c>
      <c r="P6" s="280"/>
      <c r="Q6" s="286"/>
      <c r="R6" s="287"/>
    </row>
    <row r="7" spans="1:18" s="18" customFormat="1" ht="12.75" customHeight="1" x14ac:dyDescent="0.2">
      <c r="A7" s="56" t="s">
        <v>1</v>
      </c>
      <c r="B7" s="126" t="s">
        <v>308</v>
      </c>
      <c r="C7" s="46" t="s">
        <v>308</v>
      </c>
      <c r="D7" s="47">
        <v>4</v>
      </c>
      <c r="E7" s="48"/>
      <c r="F7" s="48"/>
      <c r="G7" s="48"/>
      <c r="H7" s="48">
        <f>SUM(E7:G7)</f>
        <v>0</v>
      </c>
      <c r="I7" s="48"/>
      <c r="J7" s="48"/>
      <c r="K7" s="48">
        <f>SUM(H7:J7)</f>
        <v>0</v>
      </c>
      <c r="L7" s="48">
        <v>0.25</v>
      </c>
      <c r="M7" s="48">
        <v>0.6</v>
      </c>
      <c r="N7" s="48">
        <v>0.2</v>
      </c>
      <c r="O7" s="48">
        <f>SUM(L7:N7)</f>
        <v>1.05</v>
      </c>
      <c r="P7" s="48">
        <f>+O7+K7</f>
        <v>1.05</v>
      </c>
      <c r="Q7" s="48"/>
      <c r="R7" s="48">
        <f>+Q7+P7</f>
        <v>1.05</v>
      </c>
    </row>
    <row r="8" spans="1:18" s="18" customFormat="1" ht="12.75" customHeight="1" x14ac:dyDescent="0.2">
      <c r="A8" s="57"/>
      <c r="B8" s="127"/>
      <c r="C8" s="49" t="s">
        <v>414</v>
      </c>
      <c r="D8" s="50">
        <v>0</v>
      </c>
      <c r="E8" s="30"/>
      <c r="F8" s="30"/>
      <c r="G8" s="30"/>
      <c r="H8" s="30">
        <f t="shared" ref="H8:H13" si="0">SUM(E8:G8)</f>
        <v>0</v>
      </c>
      <c r="I8" s="30"/>
      <c r="J8" s="30"/>
      <c r="K8" s="30">
        <f t="shared" ref="K8:K13" si="1">SUM(H8:J8)</f>
        <v>0</v>
      </c>
      <c r="L8" s="30"/>
      <c r="M8" s="30"/>
      <c r="N8" s="30"/>
      <c r="O8" s="30">
        <f t="shared" ref="O8:O13" si="2">SUM(L8:N8)</f>
        <v>0</v>
      </c>
      <c r="P8" s="30">
        <f t="shared" ref="P8:P13" si="3">+O8+K8</f>
        <v>0</v>
      </c>
      <c r="Q8" s="30"/>
      <c r="R8" s="30">
        <f t="shared" ref="R8:R13" si="4">+Q8+P8</f>
        <v>0</v>
      </c>
    </row>
    <row r="9" spans="1:18" s="18" customFormat="1" ht="12.75" customHeight="1" x14ac:dyDescent="0.2">
      <c r="A9" s="58"/>
      <c r="B9" s="128"/>
      <c r="C9" s="49" t="s">
        <v>263</v>
      </c>
      <c r="D9" s="50">
        <v>1</v>
      </c>
      <c r="E9" s="30"/>
      <c r="F9" s="30"/>
      <c r="G9" s="30"/>
      <c r="H9" s="30">
        <f t="shared" si="0"/>
        <v>0</v>
      </c>
      <c r="I9" s="30"/>
      <c r="J9" s="30"/>
      <c r="K9" s="30">
        <f t="shared" si="1"/>
        <v>0</v>
      </c>
      <c r="L9" s="30"/>
      <c r="M9" s="30">
        <v>4.5</v>
      </c>
      <c r="N9" s="30"/>
      <c r="O9" s="30">
        <f t="shared" si="2"/>
        <v>4.5</v>
      </c>
      <c r="P9" s="30">
        <f t="shared" si="3"/>
        <v>4.5</v>
      </c>
      <c r="Q9" s="30"/>
      <c r="R9" s="30">
        <f t="shared" si="4"/>
        <v>4.5</v>
      </c>
    </row>
    <row r="10" spans="1:18" s="18" customFormat="1" ht="12.75" customHeight="1" x14ac:dyDescent="0.2">
      <c r="A10" s="58"/>
      <c r="B10" s="129" t="s">
        <v>415</v>
      </c>
      <c r="C10" s="49" t="s">
        <v>297</v>
      </c>
      <c r="D10" s="50">
        <v>0</v>
      </c>
      <c r="E10" s="30"/>
      <c r="F10" s="30"/>
      <c r="G10" s="30"/>
      <c r="H10" s="30">
        <f t="shared" si="0"/>
        <v>0</v>
      </c>
      <c r="I10" s="30"/>
      <c r="J10" s="30"/>
      <c r="K10" s="30">
        <f t="shared" si="1"/>
        <v>0</v>
      </c>
      <c r="L10" s="30"/>
      <c r="M10" s="30"/>
      <c r="N10" s="30"/>
      <c r="O10" s="30">
        <f t="shared" si="2"/>
        <v>0</v>
      </c>
      <c r="P10" s="30">
        <f t="shared" si="3"/>
        <v>0</v>
      </c>
      <c r="Q10" s="30"/>
      <c r="R10" s="30">
        <f t="shared" si="4"/>
        <v>0</v>
      </c>
    </row>
    <row r="11" spans="1:18" s="18" customFormat="1" ht="12.75" customHeight="1" x14ac:dyDescent="0.2">
      <c r="A11" s="58"/>
      <c r="B11" s="130"/>
      <c r="C11" s="49" t="s">
        <v>298</v>
      </c>
      <c r="D11" s="50">
        <v>2</v>
      </c>
      <c r="E11" s="30"/>
      <c r="F11" s="30"/>
      <c r="G11" s="30"/>
      <c r="H11" s="30">
        <f t="shared" si="0"/>
        <v>0</v>
      </c>
      <c r="I11" s="30">
        <v>1.3</v>
      </c>
      <c r="J11" s="30"/>
      <c r="K11" s="30">
        <f t="shared" si="1"/>
        <v>1.3</v>
      </c>
      <c r="L11" s="30"/>
      <c r="M11" s="30"/>
      <c r="N11" s="30"/>
      <c r="O11" s="30">
        <f t="shared" si="2"/>
        <v>0</v>
      </c>
      <c r="P11" s="30">
        <f t="shared" si="3"/>
        <v>1.3</v>
      </c>
      <c r="Q11" s="30"/>
      <c r="R11" s="30">
        <f t="shared" si="4"/>
        <v>1.3</v>
      </c>
    </row>
    <row r="12" spans="1:18" s="18" customFormat="1" ht="12.75" customHeight="1" x14ac:dyDescent="0.2">
      <c r="A12" s="58"/>
      <c r="B12" s="130"/>
      <c r="C12" s="49" t="s">
        <v>415</v>
      </c>
      <c r="D12" s="50">
        <v>0</v>
      </c>
      <c r="E12" s="30"/>
      <c r="F12" s="30"/>
      <c r="G12" s="30"/>
      <c r="H12" s="30">
        <f t="shared" si="0"/>
        <v>0</v>
      </c>
      <c r="I12" s="30"/>
      <c r="J12" s="30"/>
      <c r="K12" s="30">
        <f t="shared" si="1"/>
        <v>0</v>
      </c>
      <c r="L12" s="30"/>
      <c r="M12" s="30"/>
      <c r="N12" s="30"/>
      <c r="O12" s="30">
        <f t="shared" si="2"/>
        <v>0</v>
      </c>
      <c r="P12" s="30">
        <f t="shared" si="3"/>
        <v>0</v>
      </c>
      <c r="Q12" s="30"/>
      <c r="R12" s="30">
        <f t="shared" si="4"/>
        <v>0</v>
      </c>
    </row>
    <row r="13" spans="1:18" s="18" customFormat="1" ht="12.75" customHeight="1" x14ac:dyDescent="0.2">
      <c r="A13" s="59"/>
      <c r="B13" s="131"/>
      <c r="C13" s="51" t="s">
        <v>264</v>
      </c>
      <c r="D13" s="52">
        <v>2</v>
      </c>
      <c r="E13" s="32"/>
      <c r="F13" s="32"/>
      <c r="G13" s="32"/>
      <c r="H13" s="32">
        <f t="shared" si="0"/>
        <v>0</v>
      </c>
      <c r="I13" s="32">
        <v>1</v>
      </c>
      <c r="J13" s="32"/>
      <c r="K13" s="32">
        <f t="shared" si="1"/>
        <v>1</v>
      </c>
      <c r="L13" s="32"/>
      <c r="M13" s="32"/>
      <c r="N13" s="32"/>
      <c r="O13" s="32">
        <f t="shared" si="2"/>
        <v>0</v>
      </c>
      <c r="P13" s="32">
        <f t="shared" si="3"/>
        <v>1</v>
      </c>
      <c r="Q13" s="32">
        <v>30</v>
      </c>
      <c r="R13" s="32">
        <f t="shared" si="4"/>
        <v>31</v>
      </c>
    </row>
    <row r="14" spans="1:18" s="18" customFormat="1" ht="12.75" customHeight="1" x14ac:dyDescent="0.25">
      <c r="A14" s="230" t="s">
        <v>0</v>
      </c>
      <c r="B14" s="231"/>
      <c r="C14" s="232" t="s">
        <v>0</v>
      </c>
      <c r="D14" s="53">
        <f>+SUM(D7:D13)</f>
        <v>9</v>
      </c>
      <c r="E14" s="54">
        <f>SUM(E7:E13)</f>
        <v>0</v>
      </c>
      <c r="F14" s="54">
        <f>SUM(F7:F13)</f>
        <v>0</v>
      </c>
      <c r="G14" s="54">
        <f>SUM(G7:G13)</f>
        <v>0</v>
      </c>
      <c r="H14" s="54">
        <f>SUM(H7:H13)</f>
        <v>0</v>
      </c>
      <c r="I14" s="54">
        <f t="shared" ref="I14:R14" si="5">+SUM(I7:I13)</f>
        <v>2.2999999999999998</v>
      </c>
      <c r="J14" s="54">
        <f t="shared" si="5"/>
        <v>0</v>
      </c>
      <c r="K14" s="54">
        <f t="shared" si="5"/>
        <v>2.2999999999999998</v>
      </c>
      <c r="L14" s="54">
        <f t="shared" si="5"/>
        <v>0.25</v>
      </c>
      <c r="M14" s="54">
        <f t="shared" si="5"/>
        <v>5.0999999999999996</v>
      </c>
      <c r="N14" s="54">
        <f t="shared" si="5"/>
        <v>0.2</v>
      </c>
      <c r="O14" s="54">
        <f t="shared" si="5"/>
        <v>5.55</v>
      </c>
      <c r="P14" s="54">
        <f t="shared" si="5"/>
        <v>7.85</v>
      </c>
      <c r="Q14" s="54">
        <f t="shared" si="5"/>
        <v>30</v>
      </c>
      <c r="R14" s="55">
        <f t="shared" si="5"/>
        <v>37.85</v>
      </c>
    </row>
    <row r="15" spans="1:18" ht="12.75" customHeight="1" x14ac:dyDescent="0.2">
      <c r="A15" s="93" t="s">
        <v>2</v>
      </c>
      <c r="B15" s="120" t="s">
        <v>418</v>
      </c>
      <c r="C15" s="60" t="s">
        <v>299</v>
      </c>
      <c r="D15" s="61">
        <v>0</v>
      </c>
      <c r="E15" s="39"/>
      <c r="F15" s="39"/>
      <c r="G15" s="39"/>
      <c r="H15" s="48">
        <f>SUM(E15:G15)</f>
        <v>0</v>
      </c>
      <c r="I15" s="39"/>
      <c r="J15" s="39"/>
      <c r="K15" s="48">
        <f>+SUM(H15:J15)</f>
        <v>0</v>
      </c>
      <c r="L15" s="39"/>
      <c r="M15" s="39"/>
      <c r="N15" s="39"/>
      <c r="O15" s="39">
        <f>+SUM(L15:N15)</f>
        <v>0</v>
      </c>
      <c r="P15" s="39">
        <f>+SUM(K15+O15)</f>
        <v>0</v>
      </c>
      <c r="Q15" s="39"/>
      <c r="R15" s="39">
        <f>+SUM(P15:Q15)</f>
        <v>0</v>
      </c>
    </row>
    <row r="16" spans="1:18" ht="12.75" customHeight="1" x14ac:dyDescent="0.2">
      <c r="A16" s="93"/>
      <c r="B16" s="121"/>
      <c r="C16" s="62" t="s">
        <v>265</v>
      </c>
      <c r="D16" s="34">
        <v>23</v>
      </c>
      <c r="E16" s="14"/>
      <c r="F16" s="14"/>
      <c r="G16" s="14"/>
      <c r="H16" s="30">
        <f t="shared" ref="H16:H25" si="6">SUM(E16:G16)</f>
        <v>0</v>
      </c>
      <c r="I16" s="14">
        <v>5.09</v>
      </c>
      <c r="J16" s="14"/>
      <c r="K16" s="30">
        <f>+SUM(H16:J16)</f>
        <v>5.09</v>
      </c>
      <c r="L16" s="14">
        <v>8.3000000000000007</v>
      </c>
      <c r="M16" s="14">
        <v>7.31</v>
      </c>
      <c r="N16" s="14">
        <v>9.32</v>
      </c>
      <c r="O16" s="14">
        <f>+SUM(L16:N16)</f>
        <v>24.93</v>
      </c>
      <c r="P16" s="14">
        <f>+SUM(K16+O16)</f>
        <v>30.02</v>
      </c>
      <c r="Q16" s="14"/>
      <c r="R16" s="14">
        <f>+SUM(P16:Q16)</f>
        <v>30.02</v>
      </c>
    </row>
    <row r="17" spans="1:18" ht="12.75" customHeight="1" x14ac:dyDescent="0.2">
      <c r="A17" s="93"/>
      <c r="B17" s="121"/>
      <c r="C17" s="62" t="s">
        <v>417</v>
      </c>
      <c r="D17" s="34">
        <v>0</v>
      </c>
      <c r="E17" s="14"/>
      <c r="F17" s="14"/>
      <c r="G17" s="14"/>
      <c r="H17" s="30">
        <f t="shared" si="6"/>
        <v>0</v>
      </c>
      <c r="I17" s="14"/>
      <c r="J17" s="14"/>
      <c r="K17" s="30">
        <f t="shared" ref="K17:K27" si="7">+SUM(H17:J17)</f>
        <v>0</v>
      </c>
      <c r="L17" s="14"/>
      <c r="M17" s="14"/>
      <c r="N17" s="14"/>
      <c r="O17" s="14">
        <f t="shared" ref="O17:O27" si="8">+SUM(L17:N17)</f>
        <v>0</v>
      </c>
      <c r="P17" s="14">
        <f t="shared" ref="P17:P27" si="9">+SUM(K17+O17)</f>
        <v>0</v>
      </c>
      <c r="Q17" s="14"/>
      <c r="R17" s="14">
        <f t="shared" ref="R17:R28" si="10">+SUM(P17:Q17)</f>
        <v>0</v>
      </c>
    </row>
    <row r="18" spans="1:18" ht="12.75" customHeight="1" x14ac:dyDescent="0.2">
      <c r="A18" s="93"/>
      <c r="B18" s="121"/>
      <c r="C18" s="62" t="s">
        <v>19</v>
      </c>
      <c r="D18" s="34">
        <v>46</v>
      </c>
      <c r="E18" s="14"/>
      <c r="F18" s="14"/>
      <c r="G18" s="14"/>
      <c r="H18" s="30">
        <f t="shared" si="6"/>
        <v>0</v>
      </c>
      <c r="I18" s="14">
        <v>2.7</v>
      </c>
      <c r="J18" s="14"/>
      <c r="K18" s="30">
        <f t="shared" si="7"/>
        <v>2.7</v>
      </c>
      <c r="L18" s="14"/>
      <c r="M18" s="14">
        <v>2.93</v>
      </c>
      <c r="N18" s="14">
        <v>23.29</v>
      </c>
      <c r="O18" s="14">
        <f t="shared" si="8"/>
        <v>26.22</v>
      </c>
      <c r="P18" s="14">
        <f t="shared" si="9"/>
        <v>28.919999999999998</v>
      </c>
      <c r="Q18" s="14"/>
      <c r="R18" s="14">
        <f t="shared" si="10"/>
        <v>28.919999999999998</v>
      </c>
    </row>
    <row r="19" spans="1:18" ht="12.75" customHeight="1" x14ac:dyDescent="0.2">
      <c r="A19" s="93"/>
      <c r="B19" s="121"/>
      <c r="C19" s="62" t="s">
        <v>340</v>
      </c>
      <c r="D19" s="34">
        <v>0</v>
      </c>
      <c r="E19" s="14"/>
      <c r="F19" s="14"/>
      <c r="G19" s="14"/>
      <c r="H19" s="30">
        <f t="shared" si="6"/>
        <v>0</v>
      </c>
      <c r="I19" s="14"/>
      <c r="J19" s="14"/>
      <c r="K19" s="30">
        <f t="shared" si="7"/>
        <v>0</v>
      </c>
      <c r="L19" s="14"/>
      <c r="M19" s="14"/>
      <c r="N19" s="14"/>
      <c r="O19" s="14">
        <f t="shared" si="8"/>
        <v>0</v>
      </c>
      <c r="P19" s="14">
        <f t="shared" si="9"/>
        <v>0</v>
      </c>
      <c r="Q19" s="14"/>
      <c r="R19" s="14">
        <f t="shared" si="10"/>
        <v>0</v>
      </c>
    </row>
    <row r="20" spans="1:18" ht="12.75" customHeight="1" x14ac:dyDescent="0.2">
      <c r="A20" s="93"/>
      <c r="B20" s="124"/>
      <c r="C20" s="62" t="s">
        <v>339</v>
      </c>
      <c r="D20" s="34">
        <v>0</v>
      </c>
      <c r="E20" s="14"/>
      <c r="F20" s="14"/>
      <c r="G20" s="14"/>
      <c r="H20" s="30">
        <f t="shared" si="6"/>
        <v>0</v>
      </c>
      <c r="I20" s="14"/>
      <c r="J20" s="14"/>
      <c r="K20" s="30">
        <f t="shared" si="7"/>
        <v>0</v>
      </c>
      <c r="L20" s="14"/>
      <c r="M20" s="14"/>
      <c r="N20" s="14"/>
      <c r="O20" s="14">
        <f t="shared" si="8"/>
        <v>0</v>
      </c>
      <c r="P20" s="14">
        <f t="shared" si="9"/>
        <v>0</v>
      </c>
      <c r="Q20" s="14"/>
      <c r="R20" s="14">
        <f t="shared" si="10"/>
        <v>0</v>
      </c>
    </row>
    <row r="21" spans="1:18" ht="12.75" customHeight="1" x14ac:dyDescent="0.2">
      <c r="A21" s="93"/>
      <c r="B21" s="132" t="s">
        <v>419</v>
      </c>
      <c r="C21" s="62" t="s">
        <v>349</v>
      </c>
      <c r="D21" s="34">
        <v>0</v>
      </c>
      <c r="E21" s="14"/>
      <c r="F21" s="14"/>
      <c r="G21" s="14"/>
      <c r="H21" s="30">
        <f t="shared" si="6"/>
        <v>0</v>
      </c>
      <c r="I21" s="14"/>
      <c r="J21" s="14"/>
      <c r="K21" s="30">
        <f t="shared" si="7"/>
        <v>0</v>
      </c>
      <c r="L21" s="14"/>
      <c r="M21" s="14"/>
      <c r="N21" s="14"/>
      <c r="O21" s="14">
        <f t="shared" si="8"/>
        <v>0</v>
      </c>
      <c r="P21" s="14">
        <f t="shared" si="9"/>
        <v>0</v>
      </c>
      <c r="Q21" s="14"/>
      <c r="R21" s="14">
        <f t="shared" si="10"/>
        <v>0</v>
      </c>
    </row>
    <row r="22" spans="1:18" ht="12.75" customHeight="1" x14ac:dyDescent="0.2">
      <c r="A22" s="93"/>
      <c r="B22" s="121"/>
      <c r="C22" s="62" t="s">
        <v>341</v>
      </c>
      <c r="D22" s="34">
        <v>0</v>
      </c>
      <c r="E22" s="14"/>
      <c r="F22" s="14"/>
      <c r="G22" s="14"/>
      <c r="H22" s="30">
        <f t="shared" si="6"/>
        <v>0</v>
      </c>
      <c r="I22" s="14"/>
      <c r="J22" s="14"/>
      <c r="K22" s="30">
        <f t="shared" si="7"/>
        <v>0</v>
      </c>
      <c r="L22" s="14"/>
      <c r="M22" s="14"/>
      <c r="N22" s="14"/>
      <c r="O22" s="14">
        <f t="shared" si="8"/>
        <v>0</v>
      </c>
      <c r="P22" s="14">
        <f t="shared" si="9"/>
        <v>0</v>
      </c>
      <c r="Q22" s="14"/>
      <c r="R22" s="14">
        <f t="shared" si="10"/>
        <v>0</v>
      </c>
    </row>
    <row r="23" spans="1:18" ht="12.75" customHeight="1" x14ac:dyDescent="0.2">
      <c r="A23" s="93"/>
      <c r="B23" s="121"/>
      <c r="C23" s="62" t="s">
        <v>21</v>
      </c>
      <c r="D23" s="34">
        <v>2</v>
      </c>
      <c r="E23" s="14"/>
      <c r="F23" s="14"/>
      <c r="G23" s="14"/>
      <c r="H23" s="30">
        <f t="shared" si="6"/>
        <v>0</v>
      </c>
      <c r="I23" s="14">
        <v>4.0999999999999996</v>
      </c>
      <c r="J23" s="14"/>
      <c r="K23" s="30">
        <f t="shared" si="7"/>
        <v>4.0999999999999996</v>
      </c>
      <c r="L23" s="14"/>
      <c r="M23" s="14"/>
      <c r="N23" s="14"/>
      <c r="O23" s="14">
        <f t="shared" si="8"/>
        <v>0</v>
      </c>
      <c r="P23" s="14">
        <f t="shared" si="9"/>
        <v>4.0999999999999996</v>
      </c>
      <c r="Q23" s="14"/>
      <c r="R23" s="14">
        <f t="shared" si="10"/>
        <v>4.0999999999999996</v>
      </c>
    </row>
    <row r="24" spans="1:18" ht="12.75" customHeight="1" x14ac:dyDescent="0.2">
      <c r="A24" s="93"/>
      <c r="B24" s="121"/>
      <c r="C24" s="62" t="s">
        <v>309</v>
      </c>
      <c r="D24" s="34">
        <v>0</v>
      </c>
      <c r="E24" s="14"/>
      <c r="F24" s="14"/>
      <c r="G24" s="14"/>
      <c r="H24" s="30">
        <f t="shared" si="6"/>
        <v>0</v>
      </c>
      <c r="I24" s="14"/>
      <c r="J24" s="14"/>
      <c r="K24" s="30">
        <f t="shared" si="7"/>
        <v>0</v>
      </c>
      <c r="L24" s="14"/>
      <c r="M24" s="14"/>
      <c r="N24" s="14"/>
      <c r="O24" s="14">
        <f t="shared" si="8"/>
        <v>0</v>
      </c>
      <c r="P24" s="14">
        <f t="shared" si="9"/>
        <v>0</v>
      </c>
      <c r="Q24" s="14"/>
      <c r="R24" s="14">
        <f t="shared" si="10"/>
        <v>0</v>
      </c>
    </row>
    <row r="25" spans="1:18" ht="12.75" customHeight="1" x14ac:dyDescent="0.2">
      <c r="A25" s="93"/>
      <c r="B25" s="124"/>
      <c r="C25" s="62" t="s">
        <v>266</v>
      </c>
      <c r="D25" s="34">
        <v>0</v>
      </c>
      <c r="E25" s="14"/>
      <c r="F25" s="14"/>
      <c r="G25" s="14"/>
      <c r="H25" s="30">
        <f t="shared" si="6"/>
        <v>0</v>
      </c>
      <c r="I25" s="14"/>
      <c r="J25" s="14"/>
      <c r="K25" s="30">
        <f t="shared" si="7"/>
        <v>0</v>
      </c>
      <c r="L25" s="14"/>
      <c r="M25" s="14"/>
      <c r="N25" s="14"/>
      <c r="O25" s="14">
        <f t="shared" si="8"/>
        <v>0</v>
      </c>
      <c r="P25" s="14">
        <f t="shared" si="9"/>
        <v>0</v>
      </c>
      <c r="Q25" s="14"/>
      <c r="R25" s="14">
        <f t="shared" si="10"/>
        <v>0</v>
      </c>
    </row>
    <row r="26" spans="1:18" ht="12.75" customHeight="1" x14ac:dyDescent="0.2">
      <c r="A26" s="93"/>
      <c r="B26" s="121" t="s">
        <v>420</v>
      </c>
      <c r="C26" s="63" t="s">
        <v>300</v>
      </c>
      <c r="D26" s="64"/>
      <c r="E26" s="36"/>
      <c r="F26" s="36"/>
      <c r="G26" s="36"/>
      <c r="H26" s="65"/>
      <c r="I26" s="36"/>
      <c r="J26" s="36"/>
      <c r="K26" s="65"/>
      <c r="L26" s="36"/>
      <c r="M26" s="36"/>
      <c r="N26" s="36"/>
      <c r="O26" s="36"/>
      <c r="P26" s="36"/>
      <c r="Q26" s="36"/>
      <c r="R26" s="36"/>
    </row>
    <row r="27" spans="1:18" ht="12.75" customHeight="1" x14ac:dyDescent="0.2">
      <c r="A27" s="93"/>
      <c r="B27" s="121"/>
      <c r="C27" s="62" t="s">
        <v>18</v>
      </c>
      <c r="D27" s="34">
        <v>3</v>
      </c>
      <c r="E27" s="14"/>
      <c r="F27" s="14"/>
      <c r="G27" s="14"/>
      <c r="H27" s="30">
        <f>SUM(E27:G27)</f>
        <v>0</v>
      </c>
      <c r="I27" s="14">
        <v>2.5</v>
      </c>
      <c r="J27" s="14"/>
      <c r="K27" s="30">
        <f t="shared" si="7"/>
        <v>2.5</v>
      </c>
      <c r="L27" s="14"/>
      <c r="M27" s="14">
        <v>5</v>
      </c>
      <c r="N27" s="14">
        <v>0.5</v>
      </c>
      <c r="O27" s="14">
        <f t="shared" si="8"/>
        <v>5.5</v>
      </c>
      <c r="P27" s="14">
        <f t="shared" si="9"/>
        <v>8</v>
      </c>
      <c r="Q27" s="14"/>
      <c r="R27" s="14">
        <f t="shared" si="10"/>
        <v>8</v>
      </c>
    </row>
    <row r="28" spans="1:18" ht="12.75" customHeight="1" x14ac:dyDescent="0.2">
      <c r="A28" s="93"/>
      <c r="B28" s="121"/>
      <c r="C28" s="62" t="s">
        <v>20</v>
      </c>
      <c r="D28" s="34">
        <v>38</v>
      </c>
      <c r="E28" s="14"/>
      <c r="F28" s="14"/>
      <c r="G28" s="14"/>
      <c r="H28" s="30">
        <f>SUM(E28:G28)</f>
        <v>0</v>
      </c>
      <c r="I28" s="14"/>
      <c r="J28" s="14"/>
      <c r="K28" s="30">
        <f>+SUM(H28:J28)</f>
        <v>0</v>
      </c>
      <c r="L28" s="14">
        <v>106.2</v>
      </c>
      <c r="M28" s="14">
        <v>258.98</v>
      </c>
      <c r="N28" s="14">
        <v>224.78</v>
      </c>
      <c r="O28" s="14">
        <f>+SUM(L28:N28)</f>
        <v>589.96</v>
      </c>
      <c r="P28" s="14">
        <f>+SUM(K28+O28)</f>
        <v>589.96</v>
      </c>
      <c r="Q28" s="14"/>
      <c r="R28" s="14">
        <f t="shared" si="10"/>
        <v>589.96</v>
      </c>
    </row>
    <row r="29" spans="1:18" ht="12.75" customHeight="1" x14ac:dyDescent="0.2">
      <c r="A29" s="93"/>
      <c r="B29" s="121"/>
      <c r="C29" s="62" t="s">
        <v>342</v>
      </c>
      <c r="D29" s="34">
        <v>0</v>
      </c>
      <c r="E29" s="14"/>
      <c r="F29" s="14"/>
      <c r="G29" s="14"/>
      <c r="H29" s="30">
        <f>SUM(E29:G29)</f>
        <v>0</v>
      </c>
      <c r="I29" s="14"/>
      <c r="J29" s="14"/>
      <c r="K29" s="30">
        <f>+SUM(H29:J29)</f>
        <v>0</v>
      </c>
      <c r="L29" s="14"/>
      <c r="M29" s="14"/>
      <c r="N29" s="14"/>
      <c r="O29" s="14">
        <f>+SUM(L29:N29)</f>
        <v>0</v>
      </c>
      <c r="P29" s="14">
        <f>+SUM(K29+O29)</f>
        <v>0</v>
      </c>
      <c r="Q29" s="14"/>
      <c r="R29" s="14">
        <f>+SUM(P29:Q29)</f>
        <v>0</v>
      </c>
    </row>
    <row r="30" spans="1:18" ht="12.75" customHeight="1" x14ac:dyDescent="0.2">
      <c r="A30" s="93"/>
      <c r="B30" s="122"/>
      <c r="C30" s="66" t="s">
        <v>267</v>
      </c>
      <c r="D30" s="67">
        <v>0</v>
      </c>
      <c r="E30" s="68"/>
      <c r="F30" s="68"/>
      <c r="G30" s="68"/>
      <c r="H30" s="69">
        <f>SUM(E30:G30)</f>
        <v>0</v>
      </c>
      <c r="I30" s="68"/>
      <c r="J30" s="68"/>
      <c r="K30" s="69">
        <f>+SUM(H30:J30)</f>
        <v>0</v>
      </c>
      <c r="L30" s="68"/>
      <c r="M30" s="68"/>
      <c r="N30" s="68"/>
      <c r="O30" s="68">
        <f>+SUM(L30:N30)</f>
        <v>0</v>
      </c>
      <c r="P30" s="68">
        <f>+SUM(K30+O30)</f>
        <v>0</v>
      </c>
      <c r="Q30" s="68"/>
      <c r="R30" s="68">
        <f>+SUM(P30:Q30)</f>
        <v>0</v>
      </c>
    </row>
    <row r="31" spans="1:18" ht="12.75" customHeight="1" x14ac:dyDescent="0.25">
      <c r="A31" s="230" t="s">
        <v>0</v>
      </c>
      <c r="B31" s="231"/>
      <c r="C31" s="232" t="s">
        <v>0</v>
      </c>
      <c r="D31" s="53">
        <f>+SUM(D15:D30)</f>
        <v>112</v>
      </c>
      <c r="E31" s="54">
        <f>SUM(E15:E30)</f>
        <v>0</v>
      </c>
      <c r="F31" s="54">
        <f>SUM(F15:F30)</f>
        <v>0</v>
      </c>
      <c r="G31" s="54">
        <f>SUM(G15:G30)</f>
        <v>0</v>
      </c>
      <c r="H31" s="54">
        <f>SUM(H15:H30)</f>
        <v>0</v>
      </c>
      <c r="I31" s="54">
        <f t="shared" ref="I31:R31" si="11">+SUM(I15:I30)</f>
        <v>14.39</v>
      </c>
      <c r="J31" s="54">
        <f t="shared" si="11"/>
        <v>0</v>
      </c>
      <c r="K31" s="54">
        <f t="shared" si="11"/>
        <v>14.39</v>
      </c>
      <c r="L31" s="54">
        <f t="shared" si="11"/>
        <v>114.5</v>
      </c>
      <c r="M31" s="54">
        <f t="shared" si="11"/>
        <v>274.22000000000003</v>
      </c>
      <c r="N31" s="54">
        <f t="shared" si="11"/>
        <v>257.89</v>
      </c>
      <c r="O31" s="54">
        <f t="shared" si="11"/>
        <v>646.61</v>
      </c>
      <c r="P31" s="54">
        <f t="shared" si="11"/>
        <v>661</v>
      </c>
      <c r="Q31" s="54">
        <f t="shared" si="11"/>
        <v>0</v>
      </c>
      <c r="R31" s="55">
        <f t="shared" si="11"/>
        <v>661</v>
      </c>
    </row>
    <row r="32" spans="1:18" ht="12.75" customHeight="1" x14ac:dyDescent="0.2">
      <c r="A32" s="288" t="s">
        <v>3</v>
      </c>
      <c r="B32" s="133" t="s">
        <v>38</v>
      </c>
      <c r="C32" s="73" t="s">
        <v>24</v>
      </c>
      <c r="D32" s="74">
        <v>0</v>
      </c>
      <c r="E32" s="39"/>
      <c r="F32" s="39"/>
      <c r="G32" s="39"/>
      <c r="H32" s="48">
        <f>SUM(E32:G32)</f>
        <v>0</v>
      </c>
      <c r="I32" s="39"/>
      <c r="J32" s="39"/>
      <c r="K32" s="48">
        <f>+SUM(H32:J32)</f>
        <v>0</v>
      </c>
      <c r="L32" s="39"/>
      <c r="M32" s="39"/>
      <c r="N32" s="39"/>
      <c r="O32" s="39">
        <f>+SUM(L32:N32)</f>
        <v>0</v>
      </c>
      <c r="P32" s="39">
        <f>+SUM(K32+O32)</f>
        <v>0</v>
      </c>
      <c r="Q32" s="39"/>
      <c r="R32" s="75">
        <f>+SUM(P32:Q32)</f>
        <v>0</v>
      </c>
    </row>
    <row r="33" spans="1:18" ht="12.75" customHeight="1" x14ac:dyDescent="0.2">
      <c r="A33" s="289"/>
      <c r="B33" s="133"/>
      <c r="C33" s="76" t="s">
        <v>33</v>
      </c>
      <c r="D33" s="77">
        <v>2</v>
      </c>
      <c r="E33" s="14"/>
      <c r="F33" s="14"/>
      <c r="G33" s="14"/>
      <c r="H33" s="30">
        <f>SUM(E33:G33)</f>
        <v>0</v>
      </c>
      <c r="I33" s="14">
        <v>1</v>
      </c>
      <c r="J33" s="14"/>
      <c r="K33" s="30">
        <f>+SUM(H33:J33)</f>
        <v>1</v>
      </c>
      <c r="L33" s="14">
        <v>2</v>
      </c>
      <c r="M33" s="14">
        <v>8</v>
      </c>
      <c r="N33" s="14">
        <v>2</v>
      </c>
      <c r="O33" s="14">
        <f>+SUM(L33:N33)</f>
        <v>12</v>
      </c>
      <c r="P33" s="14">
        <f>+SUM(K33+O33)</f>
        <v>13</v>
      </c>
      <c r="Q33" s="14"/>
      <c r="R33" s="23">
        <f>+SUM(P33:Q33)</f>
        <v>13</v>
      </c>
    </row>
    <row r="34" spans="1:18" ht="12.75" customHeight="1" x14ac:dyDescent="0.2">
      <c r="A34" s="289"/>
      <c r="B34" s="133"/>
      <c r="C34" s="76" t="s">
        <v>37</v>
      </c>
      <c r="D34" s="77">
        <v>2</v>
      </c>
      <c r="E34" s="14"/>
      <c r="F34" s="14"/>
      <c r="G34" s="14"/>
      <c r="H34" s="30">
        <f>SUM(E34:G34)</f>
        <v>0</v>
      </c>
      <c r="I34" s="14"/>
      <c r="J34" s="14"/>
      <c r="K34" s="30">
        <f>+SUM(H34:J34)</f>
        <v>0</v>
      </c>
      <c r="L34" s="14">
        <v>3</v>
      </c>
      <c r="M34" s="14">
        <v>7</v>
      </c>
      <c r="N34" s="14">
        <v>3</v>
      </c>
      <c r="O34" s="14">
        <f>+SUM(L34:N34)</f>
        <v>13</v>
      </c>
      <c r="P34" s="14">
        <f>+SUM(K34+O34)</f>
        <v>13</v>
      </c>
      <c r="Q34" s="14"/>
      <c r="R34" s="23">
        <f>+SUM(P34:Q34)</f>
        <v>13</v>
      </c>
    </row>
    <row r="35" spans="1:18" ht="12.75" customHeight="1" x14ac:dyDescent="0.2">
      <c r="A35" s="289"/>
      <c r="B35" s="133"/>
      <c r="C35" s="76" t="s">
        <v>38</v>
      </c>
      <c r="D35" s="77">
        <v>2</v>
      </c>
      <c r="E35" s="14"/>
      <c r="F35" s="14"/>
      <c r="G35" s="14"/>
      <c r="H35" s="30">
        <f>SUM(E35:G35)</f>
        <v>0</v>
      </c>
      <c r="I35" s="14"/>
      <c r="J35" s="14"/>
      <c r="K35" s="30">
        <f>+SUM(H35:J35)</f>
        <v>0</v>
      </c>
      <c r="L35" s="14">
        <v>10</v>
      </c>
      <c r="M35" s="14">
        <v>9</v>
      </c>
      <c r="N35" s="14">
        <v>1</v>
      </c>
      <c r="O35" s="14">
        <f>+SUM(L35:N35)</f>
        <v>20</v>
      </c>
      <c r="P35" s="14">
        <f>+SUM(K35+O35)</f>
        <v>20</v>
      </c>
      <c r="Q35" s="14"/>
      <c r="R35" s="23">
        <f>+SUM(P35:Q35)</f>
        <v>20</v>
      </c>
    </row>
    <row r="36" spans="1:18" ht="12.75" customHeight="1" x14ac:dyDescent="0.2">
      <c r="A36" s="289"/>
      <c r="B36" s="134"/>
      <c r="C36" s="76" t="s">
        <v>49</v>
      </c>
      <c r="D36" s="77">
        <v>0</v>
      </c>
      <c r="E36" s="14"/>
      <c r="F36" s="14"/>
      <c r="G36" s="14"/>
      <c r="H36" s="30">
        <f t="shared" ref="H36:H63" si="12">SUM(E36:G36)</f>
        <v>0</v>
      </c>
      <c r="I36" s="14"/>
      <c r="J36" s="14"/>
      <c r="K36" s="30">
        <f t="shared" ref="K36:K63" si="13">+SUM(H36:J36)</f>
        <v>0</v>
      </c>
      <c r="L36" s="14"/>
      <c r="M36" s="14"/>
      <c r="N36" s="14"/>
      <c r="O36" s="14">
        <f t="shared" ref="O36:O63" si="14">+SUM(L36:N36)</f>
        <v>0</v>
      </c>
      <c r="P36" s="14">
        <f t="shared" ref="P36:P63" si="15">+SUM(K36+O36)</f>
        <v>0</v>
      </c>
      <c r="Q36" s="14"/>
      <c r="R36" s="23">
        <f t="shared" ref="R36:R63" si="16">+SUM(P36:Q36)</f>
        <v>0</v>
      </c>
    </row>
    <row r="37" spans="1:18" ht="12.75" customHeight="1" x14ac:dyDescent="0.2">
      <c r="A37" s="289"/>
      <c r="B37" s="133" t="s">
        <v>310</v>
      </c>
      <c r="C37" s="76" t="s">
        <v>409</v>
      </c>
      <c r="D37" s="77">
        <v>0</v>
      </c>
      <c r="E37" s="14"/>
      <c r="F37" s="14"/>
      <c r="G37" s="14"/>
      <c r="H37" s="30">
        <f t="shared" si="12"/>
        <v>0</v>
      </c>
      <c r="I37" s="14"/>
      <c r="J37" s="14"/>
      <c r="K37" s="30">
        <f t="shared" si="13"/>
        <v>0</v>
      </c>
      <c r="L37" s="14"/>
      <c r="M37" s="14"/>
      <c r="N37" s="14"/>
      <c r="O37" s="14">
        <f t="shared" si="14"/>
        <v>0</v>
      </c>
      <c r="P37" s="14">
        <f t="shared" si="15"/>
        <v>0</v>
      </c>
      <c r="Q37" s="14"/>
      <c r="R37" s="23">
        <f t="shared" si="16"/>
        <v>0</v>
      </c>
    </row>
    <row r="38" spans="1:18" ht="12.75" customHeight="1" x14ac:dyDescent="0.2">
      <c r="A38" s="289"/>
      <c r="B38" s="133"/>
      <c r="C38" s="76" t="s">
        <v>310</v>
      </c>
      <c r="D38" s="77">
        <v>0</v>
      </c>
      <c r="E38" s="14"/>
      <c r="F38" s="14"/>
      <c r="G38" s="14"/>
      <c r="H38" s="30">
        <f t="shared" si="12"/>
        <v>0</v>
      </c>
      <c r="I38" s="14"/>
      <c r="J38" s="14"/>
      <c r="K38" s="30">
        <f t="shared" si="13"/>
        <v>0</v>
      </c>
      <c r="L38" s="14"/>
      <c r="M38" s="14"/>
      <c r="N38" s="14"/>
      <c r="O38" s="14">
        <f t="shared" si="14"/>
        <v>0</v>
      </c>
      <c r="P38" s="14">
        <f t="shared" si="15"/>
        <v>0</v>
      </c>
      <c r="Q38" s="14"/>
      <c r="R38" s="23">
        <f t="shared" si="16"/>
        <v>0</v>
      </c>
    </row>
    <row r="39" spans="1:18" ht="12.75" customHeight="1" x14ac:dyDescent="0.2">
      <c r="A39" s="289"/>
      <c r="B39" s="133"/>
      <c r="C39" s="76" t="s">
        <v>43</v>
      </c>
      <c r="D39" s="77">
        <v>0</v>
      </c>
      <c r="E39" s="14"/>
      <c r="F39" s="14"/>
      <c r="G39" s="14"/>
      <c r="H39" s="30">
        <f t="shared" si="12"/>
        <v>0</v>
      </c>
      <c r="I39" s="14"/>
      <c r="J39" s="14"/>
      <c r="K39" s="30">
        <f t="shared" si="13"/>
        <v>0</v>
      </c>
      <c r="L39" s="14"/>
      <c r="M39" s="14"/>
      <c r="N39" s="14"/>
      <c r="O39" s="14">
        <f t="shared" si="14"/>
        <v>0</v>
      </c>
      <c r="P39" s="14">
        <f t="shared" si="15"/>
        <v>0</v>
      </c>
      <c r="Q39" s="14"/>
      <c r="R39" s="23">
        <f t="shared" si="16"/>
        <v>0</v>
      </c>
    </row>
    <row r="40" spans="1:18" ht="12.75" customHeight="1" x14ac:dyDescent="0.2">
      <c r="A40" s="289"/>
      <c r="B40" s="134"/>
      <c r="C40" s="76" t="s">
        <v>350</v>
      </c>
      <c r="D40" s="77">
        <v>0</v>
      </c>
      <c r="E40" s="14"/>
      <c r="F40" s="14"/>
      <c r="G40" s="14"/>
      <c r="H40" s="30">
        <f t="shared" si="12"/>
        <v>0</v>
      </c>
      <c r="I40" s="14"/>
      <c r="J40" s="14"/>
      <c r="K40" s="30">
        <f t="shared" si="13"/>
        <v>0</v>
      </c>
      <c r="L40" s="14"/>
      <c r="M40" s="14"/>
      <c r="N40" s="14"/>
      <c r="O40" s="14">
        <f t="shared" si="14"/>
        <v>0</v>
      </c>
      <c r="P40" s="14">
        <f t="shared" si="15"/>
        <v>0</v>
      </c>
      <c r="Q40" s="14"/>
      <c r="R40" s="23">
        <f t="shared" si="16"/>
        <v>0</v>
      </c>
    </row>
    <row r="41" spans="1:18" ht="12.75" customHeight="1" x14ac:dyDescent="0.2">
      <c r="A41" s="289"/>
      <c r="B41" s="133" t="s">
        <v>292</v>
      </c>
      <c r="C41" s="76" t="s">
        <v>317</v>
      </c>
      <c r="D41" s="77">
        <v>0</v>
      </c>
      <c r="E41" s="14"/>
      <c r="F41" s="14"/>
      <c r="G41" s="14"/>
      <c r="H41" s="30">
        <f t="shared" si="12"/>
        <v>0</v>
      </c>
      <c r="I41" s="14"/>
      <c r="J41" s="14"/>
      <c r="K41" s="30">
        <f t="shared" si="13"/>
        <v>0</v>
      </c>
      <c r="L41" s="14"/>
      <c r="M41" s="14"/>
      <c r="N41" s="14"/>
      <c r="O41" s="14">
        <f t="shared" si="14"/>
        <v>0</v>
      </c>
      <c r="P41" s="14">
        <f t="shared" si="15"/>
        <v>0</v>
      </c>
      <c r="Q41" s="14"/>
      <c r="R41" s="23">
        <f t="shared" si="16"/>
        <v>0</v>
      </c>
    </row>
    <row r="42" spans="1:18" ht="12.75" customHeight="1" x14ac:dyDescent="0.2">
      <c r="A42" s="289"/>
      <c r="B42" s="133"/>
      <c r="C42" s="76" t="s">
        <v>388</v>
      </c>
      <c r="D42" s="77">
        <v>0</v>
      </c>
      <c r="E42" s="14"/>
      <c r="F42" s="14"/>
      <c r="G42" s="14"/>
      <c r="H42" s="30">
        <f t="shared" si="12"/>
        <v>0</v>
      </c>
      <c r="I42" s="14"/>
      <c r="J42" s="14"/>
      <c r="K42" s="30">
        <f t="shared" si="13"/>
        <v>0</v>
      </c>
      <c r="L42" s="14"/>
      <c r="M42" s="14"/>
      <c r="N42" s="14"/>
      <c r="O42" s="14">
        <f t="shared" si="14"/>
        <v>0</v>
      </c>
      <c r="P42" s="14">
        <f t="shared" si="15"/>
        <v>0</v>
      </c>
      <c r="Q42" s="14"/>
      <c r="R42" s="23">
        <f t="shared" si="16"/>
        <v>0</v>
      </c>
    </row>
    <row r="43" spans="1:18" ht="12.75" customHeight="1" x14ac:dyDescent="0.2">
      <c r="A43" s="289"/>
      <c r="B43" s="133"/>
      <c r="C43" s="76" t="s">
        <v>75</v>
      </c>
      <c r="D43" s="77">
        <v>0</v>
      </c>
      <c r="E43" s="14"/>
      <c r="F43" s="14"/>
      <c r="G43" s="14"/>
      <c r="H43" s="30">
        <f t="shared" si="12"/>
        <v>0</v>
      </c>
      <c r="I43" s="14"/>
      <c r="J43" s="14"/>
      <c r="K43" s="30">
        <f t="shared" si="13"/>
        <v>0</v>
      </c>
      <c r="L43" s="14"/>
      <c r="M43" s="14"/>
      <c r="N43" s="14"/>
      <c r="O43" s="14">
        <f t="shared" si="14"/>
        <v>0</v>
      </c>
      <c r="P43" s="14">
        <f t="shared" si="15"/>
        <v>0</v>
      </c>
      <c r="Q43" s="14"/>
      <c r="R43" s="23">
        <f t="shared" si="16"/>
        <v>0</v>
      </c>
    </row>
    <row r="44" spans="1:18" ht="12.75" customHeight="1" x14ac:dyDescent="0.2">
      <c r="A44" s="289"/>
      <c r="B44" s="133"/>
      <c r="C44" s="76" t="s">
        <v>271</v>
      </c>
      <c r="D44" s="77">
        <v>0</v>
      </c>
      <c r="E44" s="14"/>
      <c r="F44" s="14"/>
      <c r="G44" s="14"/>
      <c r="H44" s="30">
        <f t="shared" si="12"/>
        <v>0</v>
      </c>
      <c r="I44" s="14"/>
      <c r="J44" s="14"/>
      <c r="K44" s="30">
        <f t="shared" si="13"/>
        <v>0</v>
      </c>
      <c r="L44" s="14"/>
      <c r="M44" s="14"/>
      <c r="N44" s="14"/>
      <c r="O44" s="14">
        <f t="shared" si="14"/>
        <v>0</v>
      </c>
      <c r="P44" s="14">
        <f t="shared" si="15"/>
        <v>0</v>
      </c>
      <c r="Q44" s="14"/>
      <c r="R44" s="23">
        <f t="shared" si="16"/>
        <v>0</v>
      </c>
    </row>
    <row r="45" spans="1:18" ht="12.75" customHeight="1" x14ac:dyDescent="0.2">
      <c r="A45" s="289"/>
      <c r="B45" s="133"/>
      <c r="C45" s="76" t="s">
        <v>292</v>
      </c>
      <c r="D45" s="77">
        <v>0</v>
      </c>
      <c r="E45" s="14"/>
      <c r="F45" s="14"/>
      <c r="G45" s="14"/>
      <c r="H45" s="30">
        <f t="shared" si="12"/>
        <v>0</v>
      </c>
      <c r="I45" s="14"/>
      <c r="J45" s="14"/>
      <c r="K45" s="30">
        <f t="shared" si="13"/>
        <v>0</v>
      </c>
      <c r="L45" s="14"/>
      <c r="M45" s="14"/>
      <c r="N45" s="14"/>
      <c r="O45" s="14">
        <f t="shared" si="14"/>
        <v>0</v>
      </c>
      <c r="P45" s="14">
        <f t="shared" si="15"/>
        <v>0</v>
      </c>
      <c r="Q45" s="14"/>
      <c r="R45" s="23">
        <f t="shared" si="16"/>
        <v>0</v>
      </c>
    </row>
    <row r="46" spans="1:18" ht="12.75" customHeight="1" x14ac:dyDescent="0.2">
      <c r="A46" s="289"/>
      <c r="B46" s="134"/>
      <c r="C46" s="76" t="s">
        <v>422</v>
      </c>
      <c r="D46" s="77">
        <v>0</v>
      </c>
      <c r="E46" s="14"/>
      <c r="F46" s="14"/>
      <c r="G46" s="14"/>
      <c r="H46" s="30">
        <f t="shared" si="12"/>
        <v>0</v>
      </c>
      <c r="I46" s="14"/>
      <c r="J46" s="14"/>
      <c r="K46" s="30">
        <f t="shared" si="13"/>
        <v>0</v>
      </c>
      <c r="L46" s="14"/>
      <c r="M46" s="14"/>
      <c r="N46" s="14"/>
      <c r="O46" s="14">
        <f t="shared" si="14"/>
        <v>0</v>
      </c>
      <c r="P46" s="14">
        <f t="shared" si="15"/>
        <v>0</v>
      </c>
      <c r="Q46" s="14"/>
      <c r="R46" s="23">
        <f t="shared" si="16"/>
        <v>0</v>
      </c>
    </row>
    <row r="47" spans="1:18" ht="12.75" customHeight="1" x14ac:dyDescent="0.2">
      <c r="A47" s="289"/>
      <c r="B47" s="133" t="s">
        <v>41</v>
      </c>
      <c r="C47" s="76" t="s">
        <v>31</v>
      </c>
      <c r="D47" s="77">
        <v>9</v>
      </c>
      <c r="E47" s="14"/>
      <c r="F47" s="14"/>
      <c r="G47" s="14"/>
      <c r="H47" s="30">
        <f t="shared" si="12"/>
        <v>0</v>
      </c>
      <c r="I47" s="14">
        <v>31.5</v>
      </c>
      <c r="J47" s="14">
        <v>3</v>
      </c>
      <c r="K47" s="30">
        <f t="shared" si="13"/>
        <v>34.5</v>
      </c>
      <c r="L47" s="14">
        <v>32</v>
      </c>
      <c r="M47" s="14">
        <v>31</v>
      </c>
      <c r="N47" s="14">
        <v>19.5</v>
      </c>
      <c r="O47" s="14">
        <f t="shared" si="14"/>
        <v>82.5</v>
      </c>
      <c r="P47" s="14">
        <f t="shared" si="15"/>
        <v>117</v>
      </c>
      <c r="Q47" s="14"/>
      <c r="R47" s="23">
        <f t="shared" si="16"/>
        <v>117</v>
      </c>
    </row>
    <row r="48" spans="1:18" ht="12.75" customHeight="1" x14ac:dyDescent="0.2">
      <c r="A48" s="289"/>
      <c r="B48" s="133"/>
      <c r="C48" s="76" t="s">
        <v>25</v>
      </c>
      <c r="D48" s="77">
        <v>7</v>
      </c>
      <c r="E48" s="14"/>
      <c r="F48" s="14"/>
      <c r="G48" s="14"/>
      <c r="H48" s="30">
        <f t="shared" si="12"/>
        <v>0</v>
      </c>
      <c r="I48" s="14">
        <v>2.5</v>
      </c>
      <c r="J48" s="14"/>
      <c r="K48" s="30">
        <f t="shared" si="13"/>
        <v>2.5</v>
      </c>
      <c r="L48" s="14">
        <v>5</v>
      </c>
      <c r="M48" s="14">
        <v>14</v>
      </c>
      <c r="N48" s="14">
        <v>9</v>
      </c>
      <c r="O48" s="14">
        <f t="shared" si="14"/>
        <v>28</v>
      </c>
      <c r="P48" s="14">
        <f t="shared" si="15"/>
        <v>30.5</v>
      </c>
      <c r="Q48" s="14"/>
      <c r="R48" s="23">
        <f t="shared" si="16"/>
        <v>30.5</v>
      </c>
    </row>
    <row r="49" spans="1:18" ht="12.75" customHeight="1" x14ac:dyDescent="0.2">
      <c r="A49" s="289"/>
      <c r="B49" s="133"/>
      <c r="C49" s="76" t="s">
        <v>32</v>
      </c>
      <c r="D49" s="77">
        <v>0</v>
      </c>
      <c r="E49" s="14"/>
      <c r="F49" s="14"/>
      <c r="G49" s="14"/>
      <c r="H49" s="30">
        <f t="shared" si="12"/>
        <v>0</v>
      </c>
      <c r="I49" s="14"/>
      <c r="J49" s="14"/>
      <c r="K49" s="30">
        <f t="shared" si="13"/>
        <v>0</v>
      </c>
      <c r="L49" s="14"/>
      <c r="M49" s="14"/>
      <c r="N49" s="14"/>
      <c r="O49" s="14">
        <f t="shared" si="14"/>
        <v>0</v>
      </c>
      <c r="P49" s="14">
        <f t="shared" si="15"/>
        <v>0</v>
      </c>
      <c r="Q49" s="14"/>
      <c r="R49" s="23">
        <f t="shared" si="16"/>
        <v>0</v>
      </c>
    </row>
    <row r="50" spans="1:18" ht="12.75" customHeight="1" x14ac:dyDescent="0.2">
      <c r="A50" s="289"/>
      <c r="B50" s="133"/>
      <c r="C50" s="76" t="s">
        <v>34</v>
      </c>
      <c r="D50" s="77">
        <v>19</v>
      </c>
      <c r="E50" s="14"/>
      <c r="F50" s="14"/>
      <c r="G50" s="14"/>
      <c r="H50" s="30">
        <f t="shared" si="12"/>
        <v>0</v>
      </c>
      <c r="I50" s="14">
        <v>1.1000000000000001</v>
      </c>
      <c r="J50" s="14"/>
      <c r="K50" s="30">
        <f t="shared" si="13"/>
        <v>1.1000000000000001</v>
      </c>
      <c r="L50" s="14">
        <v>43</v>
      </c>
      <c r="M50" s="14">
        <v>32.86</v>
      </c>
      <c r="N50" s="14">
        <v>19.22</v>
      </c>
      <c r="O50" s="14">
        <f t="shared" si="14"/>
        <v>95.08</v>
      </c>
      <c r="P50" s="14">
        <f t="shared" si="15"/>
        <v>96.179999999999993</v>
      </c>
      <c r="Q50" s="14"/>
      <c r="R50" s="23">
        <f t="shared" si="16"/>
        <v>96.179999999999993</v>
      </c>
    </row>
    <row r="51" spans="1:18" ht="12.75" customHeight="1" x14ac:dyDescent="0.2">
      <c r="A51" s="289"/>
      <c r="B51" s="133"/>
      <c r="C51" s="76" t="s">
        <v>35</v>
      </c>
      <c r="D51" s="77">
        <v>7</v>
      </c>
      <c r="E51" s="14"/>
      <c r="F51" s="14"/>
      <c r="G51" s="14"/>
      <c r="H51" s="30">
        <f t="shared" si="12"/>
        <v>0</v>
      </c>
      <c r="I51" s="14"/>
      <c r="J51" s="14"/>
      <c r="K51" s="30">
        <f t="shared" si="13"/>
        <v>0</v>
      </c>
      <c r="L51" s="14">
        <v>61.5</v>
      </c>
      <c r="M51" s="14">
        <v>101</v>
      </c>
      <c r="N51" s="14">
        <v>126.5</v>
      </c>
      <c r="O51" s="14">
        <f t="shared" si="14"/>
        <v>289</v>
      </c>
      <c r="P51" s="14">
        <f t="shared" si="15"/>
        <v>289</v>
      </c>
      <c r="Q51" s="14">
        <v>0.01</v>
      </c>
      <c r="R51" s="23">
        <f t="shared" si="16"/>
        <v>289.01</v>
      </c>
    </row>
    <row r="52" spans="1:18" ht="12.75" customHeight="1" x14ac:dyDescent="0.2">
      <c r="A52" s="289"/>
      <c r="B52" s="133"/>
      <c r="C52" s="76" t="s">
        <v>36</v>
      </c>
      <c r="D52" s="77">
        <v>7</v>
      </c>
      <c r="E52" s="14"/>
      <c r="F52" s="14"/>
      <c r="G52" s="14"/>
      <c r="H52" s="30">
        <f t="shared" si="12"/>
        <v>0</v>
      </c>
      <c r="I52" s="14"/>
      <c r="J52" s="14"/>
      <c r="K52" s="30">
        <f t="shared" si="13"/>
        <v>0</v>
      </c>
      <c r="L52" s="14">
        <v>5.5</v>
      </c>
      <c r="M52" s="14">
        <v>5.8</v>
      </c>
      <c r="N52" s="14">
        <v>3.1</v>
      </c>
      <c r="O52" s="14">
        <f t="shared" si="14"/>
        <v>14.4</v>
      </c>
      <c r="P52" s="14">
        <f t="shared" si="15"/>
        <v>14.4</v>
      </c>
      <c r="Q52" s="14"/>
      <c r="R52" s="23">
        <f t="shared" si="16"/>
        <v>14.4</v>
      </c>
    </row>
    <row r="53" spans="1:18" ht="12.75" customHeight="1" x14ac:dyDescent="0.2">
      <c r="A53" s="289"/>
      <c r="B53" s="134"/>
      <c r="C53" s="76" t="s">
        <v>41</v>
      </c>
      <c r="D53" s="77">
        <v>16</v>
      </c>
      <c r="E53" s="14"/>
      <c r="F53" s="14"/>
      <c r="G53" s="14"/>
      <c r="H53" s="30">
        <f t="shared" si="12"/>
        <v>0</v>
      </c>
      <c r="I53" s="14">
        <v>0.3</v>
      </c>
      <c r="J53" s="14">
        <v>0.2</v>
      </c>
      <c r="K53" s="30">
        <f t="shared" si="13"/>
        <v>0.5</v>
      </c>
      <c r="L53" s="14">
        <v>264.5</v>
      </c>
      <c r="M53" s="14">
        <v>129.80000000000001</v>
      </c>
      <c r="N53" s="14">
        <v>204.01</v>
      </c>
      <c r="O53" s="14">
        <f t="shared" si="14"/>
        <v>598.30999999999995</v>
      </c>
      <c r="P53" s="14">
        <f t="shared" si="15"/>
        <v>598.80999999999995</v>
      </c>
      <c r="Q53" s="14"/>
      <c r="R53" s="23">
        <f t="shared" si="16"/>
        <v>598.80999999999995</v>
      </c>
    </row>
    <row r="54" spans="1:18" ht="12.75" customHeight="1" x14ac:dyDescent="0.2">
      <c r="A54" s="289"/>
      <c r="B54" s="133" t="s">
        <v>46</v>
      </c>
      <c r="C54" s="76" t="s">
        <v>27</v>
      </c>
      <c r="D54" s="77">
        <v>21</v>
      </c>
      <c r="E54" s="14">
        <v>31.5</v>
      </c>
      <c r="F54" s="14"/>
      <c r="G54" s="14"/>
      <c r="H54" s="30">
        <f t="shared" si="12"/>
        <v>31.5</v>
      </c>
      <c r="I54" s="14">
        <v>0.51</v>
      </c>
      <c r="J54" s="14"/>
      <c r="K54" s="30">
        <f t="shared" si="13"/>
        <v>32.01</v>
      </c>
      <c r="L54" s="14">
        <v>272.05</v>
      </c>
      <c r="M54" s="14">
        <v>312.41000000000003</v>
      </c>
      <c r="N54" s="14">
        <v>336.86</v>
      </c>
      <c r="O54" s="14">
        <f t="shared" si="14"/>
        <v>921.32</v>
      </c>
      <c r="P54" s="14">
        <f t="shared" si="15"/>
        <v>953.33</v>
      </c>
      <c r="Q54" s="14">
        <v>27.8</v>
      </c>
      <c r="R54" s="23">
        <f t="shared" si="16"/>
        <v>981.13</v>
      </c>
    </row>
    <row r="55" spans="1:18" ht="12.75" customHeight="1" x14ac:dyDescent="0.2">
      <c r="A55" s="289"/>
      <c r="B55" s="133"/>
      <c r="C55" s="78" t="s">
        <v>318</v>
      </c>
      <c r="D55" s="79"/>
      <c r="E55" s="36"/>
      <c r="F55" s="36"/>
      <c r="G55" s="36"/>
      <c r="H55" s="65"/>
      <c r="I55" s="36"/>
      <c r="J55" s="36"/>
      <c r="K55" s="65"/>
      <c r="L55" s="36"/>
      <c r="M55" s="36"/>
      <c r="N55" s="36"/>
      <c r="O55" s="36"/>
      <c r="P55" s="36"/>
      <c r="Q55" s="36"/>
      <c r="R55" s="80"/>
    </row>
    <row r="56" spans="1:18" ht="12.75" customHeight="1" x14ac:dyDescent="0.2">
      <c r="A56" s="289"/>
      <c r="B56" s="133"/>
      <c r="C56" s="76" t="s">
        <v>39</v>
      </c>
      <c r="D56" s="77">
        <v>2</v>
      </c>
      <c r="E56" s="14"/>
      <c r="F56" s="14"/>
      <c r="G56" s="14"/>
      <c r="H56" s="30">
        <f t="shared" si="12"/>
        <v>0</v>
      </c>
      <c r="I56" s="14"/>
      <c r="J56" s="14"/>
      <c r="K56" s="30">
        <f t="shared" si="13"/>
        <v>0</v>
      </c>
      <c r="L56" s="14"/>
      <c r="M56" s="14">
        <v>0.2</v>
      </c>
      <c r="N56" s="14">
        <v>1.4</v>
      </c>
      <c r="O56" s="14">
        <f t="shared" si="14"/>
        <v>1.5999999999999999</v>
      </c>
      <c r="P56" s="14">
        <f t="shared" si="15"/>
        <v>1.5999999999999999</v>
      </c>
      <c r="Q56" s="14"/>
      <c r="R56" s="23">
        <f t="shared" si="16"/>
        <v>1.5999999999999999</v>
      </c>
    </row>
    <row r="57" spans="1:18" ht="12.75" customHeight="1" x14ac:dyDescent="0.2">
      <c r="A57" s="289"/>
      <c r="B57" s="133"/>
      <c r="C57" s="76" t="s">
        <v>40</v>
      </c>
      <c r="D57" s="77">
        <v>95</v>
      </c>
      <c r="E57" s="14"/>
      <c r="F57" s="14"/>
      <c r="G57" s="14"/>
      <c r="H57" s="30">
        <f t="shared" si="12"/>
        <v>0</v>
      </c>
      <c r="I57" s="14">
        <v>5.48</v>
      </c>
      <c r="J57" s="14"/>
      <c r="K57" s="30">
        <f t="shared" si="13"/>
        <v>5.48</v>
      </c>
      <c r="L57" s="14">
        <v>3081.78</v>
      </c>
      <c r="M57" s="14">
        <v>344.15</v>
      </c>
      <c r="N57" s="14">
        <v>100.96</v>
      </c>
      <c r="O57" s="14">
        <f t="shared" si="14"/>
        <v>3526.8900000000003</v>
      </c>
      <c r="P57" s="14">
        <f t="shared" si="15"/>
        <v>3532.3700000000003</v>
      </c>
      <c r="Q57" s="14">
        <v>4.51</v>
      </c>
      <c r="R57" s="23">
        <f t="shared" si="16"/>
        <v>3536.8800000000006</v>
      </c>
    </row>
    <row r="58" spans="1:18" ht="12.75" customHeight="1" x14ac:dyDescent="0.2">
      <c r="A58" s="289"/>
      <c r="B58" s="133"/>
      <c r="C58" s="76" t="s">
        <v>42</v>
      </c>
      <c r="D58" s="77">
        <v>6</v>
      </c>
      <c r="E58" s="14"/>
      <c r="F58" s="14"/>
      <c r="G58" s="14"/>
      <c r="H58" s="30">
        <f t="shared" si="12"/>
        <v>0</v>
      </c>
      <c r="I58" s="14">
        <v>2</v>
      </c>
      <c r="J58" s="14"/>
      <c r="K58" s="30">
        <f t="shared" si="13"/>
        <v>2</v>
      </c>
      <c r="L58" s="14"/>
      <c r="M58" s="14">
        <v>6.03</v>
      </c>
      <c r="N58" s="14">
        <v>11.64</v>
      </c>
      <c r="O58" s="14">
        <f t="shared" si="14"/>
        <v>17.670000000000002</v>
      </c>
      <c r="P58" s="14">
        <f t="shared" si="15"/>
        <v>19.670000000000002</v>
      </c>
      <c r="Q58" s="14"/>
      <c r="R58" s="23">
        <f t="shared" si="16"/>
        <v>19.670000000000002</v>
      </c>
    </row>
    <row r="59" spans="1:18" ht="12.75" customHeight="1" x14ac:dyDescent="0.2">
      <c r="A59" s="289"/>
      <c r="B59" s="133"/>
      <c r="C59" s="76" t="s">
        <v>46</v>
      </c>
      <c r="D59" s="77">
        <v>314</v>
      </c>
      <c r="E59" s="14">
        <v>133.72</v>
      </c>
      <c r="F59" s="14">
        <v>112.1</v>
      </c>
      <c r="G59" s="14">
        <v>82</v>
      </c>
      <c r="H59" s="30">
        <f t="shared" si="12"/>
        <v>327.82</v>
      </c>
      <c r="I59" s="14">
        <v>184.41</v>
      </c>
      <c r="J59" s="14"/>
      <c r="K59" s="30">
        <f t="shared" si="13"/>
        <v>512.23</v>
      </c>
      <c r="L59" s="14">
        <v>131.66999999999999</v>
      </c>
      <c r="M59" s="14">
        <v>483.42</v>
      </c>
      <c r="N59" s="14">
        <v>213.95</v>
      </c>
      <c r="O59" s="14">
        <f t="shared" si="14"/>
        <v>829.04</v>
      </c>
      <c r="P59" s="14">
        <f t="shared" si="15"/>
        <v>1341.27</v>
      </c>
      <c r="Q59" s="14">
        <v>103.97</v>
      </c>
      <c r="R59" s="23">
        <f t="shared" si="16"/>
        <v>1445.24</v>
      </c>
    </row>
    <row r="60" spans="1:18" ht="12.75" customHeight="1" x14ac:dyDescent="0.2">
      <c r="A60" s="289"/>
      <c r="B60" s="133"/>
      <c r="C60" s="76" t="s">
        <v>47</v>
      </c>
      <c r="D60" s="77">
        <v>65</v>
      </c>
      <c r="E60" s="14">
        <v>0.02</v>
      </c>
      <c r="F60" s="14"/>
      <c r="G60" s="14"/>
      <c r="H60" s="30">
        <f t="shared" si="12"/>
        <v>0.02</v>
      </c>
      <c r="I60" s="14">
        <v>0.04</v>
      </c>
      <c r="J60" s="14"/>
      <c r="K60" s="30">
        <f t="shared" si="13"/>
        <v>0.06</v>
      </c>
      <c r="L60" s="14">
        <v>45.1</v>
      </c>
      <c r="M60" s="14">
        <v>112.13</v>
      </c>
      <c r="N60" s="14">
        <v>222.68</v>
      </c>
      <c r="O60" s="14">
        <f t="shared" si="14"/>
        <v>379.90999999999997</v>
      </c>
      <c r="P60" s="14">
        <f t="shared" si="15"/>
        <v>379.96999999999997</v>
      </c>
      <c r="Q60" s="14"/>
      <c r="R60" s="23">
        <f t="shared" si="16"/>
        <v>379.96999999999997</v>
      </c>
    </row>
    <row r="61" spans="1:18" ht="12.75" customHeight="1" x14ac:dyDescent="0.2">
      <c r="A61" s="289"/>
      <c r="B61" s="133"/>
      <c r="C61" s="76" t="s">
        <v>303</v>
      </c>
      <c r="D61" s="77">
        <v>380</v>
      </c>
      <c r="E61" s="14">
        <v>498.77</v>
      </c>
      <c r="F61" s="14">
        <v>4.4000000000000004</v>
      </c>
      <c r="G61" s="14"/>
      <c r="H61" s="30">
        <f t="shared" si="12"/>
        <v>503.16999999999996</v>
      </c>
      <c r="I61" s="14">
        <v>72.23</v>
      </c>
      <c r="J61" s="14">
        <v>1.01</v>
      </c>
      <c r="K61" s="30">
        <f t="shared" si="13"/>
        <v>576.41</v>
      </c>
      <c r="L61" s="14">
        <v>261.25</v>
      </c>
      <c r="M61" s="14">
        <v>395.3</v>
      </c>
      <c r="N61" s="14">
        <v>242.23</v>
      </c>
      <c r="O61" s="14">
        <f t="shared" si="14"/>
        <v>898.78</v>
      </c>
      <c r="P61" s="14">
        <f t="shared" si="15"/>
        <v>1475.19</v>
      </c>
      <c r="Q61" s="14">
        <v>14.13</v>
      </c>
      <c r="R61" s="23">
        <f t="shared" si="16"/>
        <v>1489.3200000000002</v>
      </c>
    </row>
    <row r="62" spans="1:18" ht="12.75" customHeight="1" x14ac:dyDescent="0.2">
      <c r="A62" s="289"/>
      <c r="B62" s="134"/>
      <c r="C62" s="76" t="s">
        <v>343</v>
      </c>
      <c r="D62" s="77">
        <v>0</v>
      </c>
      <c r="E62" s="14"/>
      <c r="F62" s="14"/>
      <c r="G62" s="14"/>
      <c r="H62" s="30">
        <f t="shared" si="12"/>
        <v>0</v>
      </c>
      <c r="I62" s="14"/>
      <c r="J62" s="14"/>
      <c r="K62" s="30">
        <f t="shared" si="13"/>
        <v>0</v>
      </c>
      <c r="L62" s="14"/>
      <c r="M62" s="14"/>
      <c r="N62" s="14"/>
      <c r="O62" s="14">
        <f t="shared" si="14"/>
        <v>0</v>
      </c>
      <c r="P62" s="14">
        <f t="shared" si="15"/>
        <v>0</v>
      </c>
      <c r="Q62" s="14"/>
      <c r="R62" s="23">
        <f t="shared" si="16"/>
        <v>0</v>
      </c>
    </row>
    <row r="63" spans="1:18" ht="12.75" customHeight="1" x14ac:dyDescent="0.2">
      <c r="A63" s="289"/>
      <c r="B63" s="133" t="s">
        <v>44</v>
      </c>
      <c r="C63" s="76" t="s">
        <v>23</v>
      </c>
      <c r="D63" s="77">
        <v>35</v>
      </c>
      <c r="E63" s="14">
        <v>121.35</v>
      </c>
      <c r="F63" s="14">
        <v>3.02</v>
      </c>
      <c r="G63" s="14">
        <v>3</v>
      </c>
      <c r="H63" s="30">
        <f t="shared" si="12"/>
        <v>127.36999999999999</v>
      </c>
      <c r="I63" s="14">
        <v>31.5</v>
      </c>
      <c r="J63" s="14"/>
      <c r="K63" s="30">
        <f t="shared" si="13"/>
        <v>158.87</v>
      </c>
      <c r="L63" s="14">
        <v>10</v>
      </c>
      <c r="M63" s="14">
        <v>44.2</v>
      </c>
      <c r="N63" s="14">
        <v>95.47</v>
      </c>
      <c r="O63" s="14">
        <f t="shared" si="14"/>
        <v>149.67000000000002</v>
      </c>
      <c r="P63" s="14">
        <f t="shared" si="15"/>
        <v>308.54000000000002</v>
      </c>
      <c r="Q63" s="14">
        <v>12.72</v>
      </c>
      <c r="R63" s="23">
        <f t="shared" si="16"/>
        <v>321.26000000000005</v>
      </c>
    </row>
    <row r="64" spans="1:18" ht="12.75" customHeight="1" x14ac:dyDescent="0.2">
      <c r="A64" s="289"/>
      <c r="B64" s="133"/>
      <c r="C64" s="76" t="s">
        <v>26</v>
      </c>
      <c r="D64" s="77">
        <v>26</v>
      </c>
      <c r="E64" s="14">
        <v>0.01</v>
      </c>
      <c r="F64" s="14">
        <v>0.5</v>
      </c>
      <c r="G64" s="14">
        <v>0.1</v>
      </c>
      <c r="H64" s="30">
        <f t="shared" ref="H64:H69" si="17">SUM(E64:G64)</f>
        <v>0.61</v>
      </c>
      <c r="I64" s="14">
        <v>73.290000000000006</v>
      </c>
      <c r="J64" s="14">
        <v>9</v>
      </c>
      <c r="K64" s="30">
        <f t="shared" ref="K64:K69" si="18">+SUM(H64:J64)</f>
        <v>82.9</v>
      </c>
      <c r="L64" s="14">
        <v>851.47</v>
      </c>
      <c r="M64" s="14">
        <v>1013.5</v>
      </c>
      <c r="N64" s="14">
        <v>1029.3699999999999</v>
      </c>
      <c r="O64" s="14">
        <f t="shared" ref="O64:O69" si="19">+SUM(L64:N64)</f>
        <v>2894.34</v>
      </c>
      <c r="P64" s="14">
        <f t="shared" ref="P64:P69" si="20">+SUM(K64+O64)</f>
        <v>2977.2400000000002</v>
      </c>
      <c r="Q64" s="14">
        <v>1.6</v>
      </c>
      <c r="R64" s="23">
        <f t="shared" ref="R64:R69" si="21">+SUM(P64:Q64)</f>
        <v>2978.84</v>
      </c>
    </row>
    <row r="65" spans="1:18" ht="12.75" customHeight="1" x14ac:dyDescent="0.2">
      <c r="A65" s="289"/>
      <c r="B65" s="133"/>
      <c r="C65" s="76" t="s">
        <v>29</v>
      </c>
      <c r="D65" s="77">
        <v>17</v>
      </c>
      <c r="E65" s="14">
        <v>0.05</v>
      </c>
      <c r="F65" s="14">
        <v>3</v>
      </c>
      <c r="G65" s="14"/>
      <c r="H65" s="30">
        <f t="shared" si="17"/>
        <v>3.05</v>
      </c>
      <c r="I65" s="14">
        <v>0.71</v>
      </c>
      <c r="J65" s="14"/>
      <c r="K65" s="30">
        <f t="shared" si="18"/>
        <v>3.76</v>
      </c>
      <c r="L65" s="14"/>
      <c r="M65" s="14">
        <v>3.55</v>
      </c>
      <c r="N65" s="14">
        <v>6.27</v>
      </c>
      <c r="O65" s="14">
        <f t="shared" si="19"/>
        <v>9.82</v>
      </c>
      <c r="P65" s="14">
        <f t="shared" si="20"/>
        <v>13.58</v>
      </c>
      <c r="Q65" s="14">
        <v>0.37</v>
      </c>
      <c r="R65" s="23">
        <f t="shared" si="21"/>
        <v>13.95</v>
      </c>
    </row>
    <row r="66" spans="1:18" ht="12.75" customHeight="1" x14ac:dyDescent="0.2">
      <c r="A66" s="289"/>
      <c r="B66" s="133"/>
      <c r="C66" s="76" t="s">
        <v>30</v>
      </c>
      <c r="D66" s="77">
        <v>12</v>
      </c>
      <c r="E66" s="14">
        <v>10.07</v>
      </c>
      <c r="F66" s="14"/>
      <c r="G66" s="14">
        <v>5</v>
      </c>
      <c r="H66" s="30">
        <f t="shared" si="17"/>
        <v>15.07</v>
      </c>
      <c r="I66" s="14">
        <v>0.24</v>
      </c>
      <c r="J66" s="14"/>
      <c r="K66" s="30">
        <f t="shared" si="18"/>
        <v>15.31</v>
      </c>
      <c r="L66" s="14">
        <v>1</v>
      </c>
      <c r="M66" s="14">
        <v>3.85</v>
      </c>
      <c r="N66" s="14">
        <v>4.43</v>
      </c>
      <c r="O66" s="14">
        <f t="shared" si="19"/>
        <v>9.2799999999999994</v>
      </c>
      <c r="P66" s="14">
        <f t="shared" si="20"/>
        <v>24.59</v>
      </c>
      <c r="Q66" s="14">
        <v>0.15</v>
      </c>
      <c r="R66" s="23">
        <f t="shared" si="21"/>
        <v>24.74</v>
      </c>
    </row>
    <row r="67" spans="1:18" ht="12.75" customHeight="1" x14ac:dyDescent="0.2">
      <c r="A67" s="289"/>
      <c r="B67" s="133"/>
      <c r="C67" s="76" t="s">
        <v>44</v>
      </c>
      <c r="D67" s="77">
        <v>54</v>
      </c>
      <c r="E67" s="14">
        <v>11.1</v>
      </c>
      <c r="F67" s="14">
        <v>2</v>
      </c>
      <c r="G67" s="14">
        <v>2</v>
      </c>
      <c r="H67" s="30">
        <f t="shared" si="17"/>
        <v>15.1</v>
      </c>
      <c r="I67" s="14">
        <v>23.6</v>
      </c>
      <c r="J67" s="14"/>
      <c r="K67" s="30">
        <f t="shared" si="18"/>
        <v>38.700000000000003</v>
      </c>
      <c r="L67" s="14">
        <v>98.6</v>
      </c>
      <c r="M67" s="14">
        <v>193.2</v>
      </c>
      <c r="N67" s="14">
        <v>137.35</v>
      </c>
      <c r="O67" s="14">
        <f t="shared" si="19"/>
        <v>429.15</v>
      </c>
      <c r="P67" s="14">
        <f t="shared" si="20"/>
        <v>467.84999999999997</v>
      </c>
      <c r="Q67" s="14">
        <v>23.6</v>
      </c>
      <c r="R67" s="23">
        <f t="shared" si="21"/>
        <v>491.45</v>
      </c>
    </row>
    <row r="68" spans="1:18" ht="12.75" customHeight="1" x14ac:dyDescent="0.2">
      <c r="A68" s="289"/>
      <c r="B68" s="134"/>
      <c r="C68" s="76" t="s">
        <v>45</v>
      </c>
      <c r="D68" s="77">
        <v>7</v>
      </c>
      <c r="E68" s="14"/>
      <c r="F68" s="14"/>
      <c r="G68" s="14"/>
      <c r="H68" s="30">
        <f t="shared" si="17"/>
        <v>0</v>
      </c>
      <c r="I68" s="14">
        <v>0.13</v>
      </c>
      <c r="J68" s="14"/>
      <c r="K68" s="30">
        <f t="shared" si="18"/>
        <v>0.13</v>
      </c>
      <c r="L68" s="14">
        <v>0.51</v>
      </c>
      <c r="M68" s="14">
        <v>1.21</v>
      </c>
      <c r="N68" s="14">
        <v>3.8</v>
      </c>
      <c r="O68" s="14">
        <f t="shared" si="19"/>
        <v>5.52</v>
      </c>
      <c r="P68" s="14">
        <f t="shared" si="20"/>
        <v>5.6499999999999995</v>
      </c>
      <c r="Q68" s="14">
        <v>7.5</v>
      </c>
      <c r="R68" s="23">
        <f t="shared" si="21"/>
        <v>13.149999999999999</v>
      </c>
    </row>
    <row r="69" spans="1:18" ht="12.75" customHeight="1" x14ac:dyDescent="0.2">
      <c r="A69" s="291"/>
      <c r="B69" s="133" t="s">
        <v>363</v>
      </c>
      <c r="C69" s="82" t="s">
        <v>363</v>
      </c>
      <c r="D69" s="83">
        <v>0</v>
      </c>
      <c r="E69" s="17"/>
      <c r="F69" s="17"/>
      <c r="G69" s="17"/>
      <c r="H69" s="32">
        <f t="shared" si="17"/>
        <v>0</v>
      </c>
      <c r="I69" s="17"/>
      <c r="J69" s="17"/>
      <c r="K69" s="32">
        <f t="shared" si="18"/>
        <v>0</v>
      </c>
      <c r="L69" s="17"/>
      <c r="M69" s="17"/>
      <c r="N69" s="17"/>
      <c r="O69" s="17">
        <f t="shared" si="19"/>
        <v>0</v>
      </c>
      <c r="P69" s="17">
        <f t="shared" si="20"/>
        <v>0</v>
      </c>
      <c r="Q69" s="17"/>
      <c r="R69" s="84">
        <f t="shared" si="21"/>
        <v>0</v>
      </c>
    </row>
    <row r="70" spans="1:18" ht="12.75" customHeight="1" x14ac:dyDescent="0.25">
      <c r="A70" s="230" t="s">
        <v>0</v>
      </c>
      <c r="B70" s="231"/>
      <c r="C70" s="232" t="s">
        <v>0</v>
      </c>
      <c r="D70" s="53">
        <f>+SUM(D32:D69)</f>
        <v>1105</v>
      </c>
      <c r="E70" s="54">
        <f>SUM(E32:E69)</f>
        <v>806.59</v>
      </c>
      <c r="F70" s="54">
        <f>SUM(F32:F69)</f>
        <v>125.02</v>
      </c>
      <c r="G70" s="54">
        <f>SUM(G32:G69)</f>
        <v>92.1</v>
      </c>
      <c r="H70" s="54">
        <f>SUM(H32:H69)</f>
        <v>1023.71</v>
      </c>
      <c r="I70" s="54">
        <f t="shared" ref="I70:R70" si="22">+SUM(I32:I69)</f>
        <v>430.54</v>
      </c>
      <c r="J70" s="54">
        <f t="shared" si="22"/>
        <v>13.21</v>
      </c>
      <c r="K70" s="54">
        <f t="shared" si="22"/>
        <v>1467.46</v>
      </c>
      <c r="L70" s="54">
        <f t="shared" si="22"/>
        <v>5179.9300000000012</v>
      </c>
      <c r="M70" s="54">
        <f t="shared" si="22"/>
        <v>3251.61</v>
      </c>
      <c r="N70" s="54">
        <f t="shared" si="22"/>
        <v>2793.7400000000002</v>
      </c>
      <c r="O70" s="54">
        <f t="shared" si="22"/>
        <v>11225.28</v>
      </c>
      <c r="P70" s="54">
        <f t="shared" si="22"/>
        <v>12692.740000000002</v>
      </c>
      <c r="Q70" s="54">
        <f t="shared" si="22"/>
        <v>196.35999999999999</v>
      </c>
      <c r="R70" s="55">
        <f t="shared" si="22"/>
        <v>12889.100000000002</v>
      </c>
    </row>
    <row r="71" spans="1:18" ht="12.75" customHeight="1" x14ac:dyDescent="0.2">
      <c r="A71" s="70" t="s">
        <v>5</v>
      </c>
      <c r="B71" s="288" t="s">
        <v>423</v>
      </c>
      <c r="C71" s="73" t="s">
        <v>77</v>
      </c>
      <c r="D71" s="61">
        <v>8</v>
      </c>
      <c r="E71" s="39"/>
      <c r="F71" s="39"/>
      <c r="G71" s="39"/>
      <c r="H71" s="48">
        <f t="shared" ref="H71:H103" si="23">SUM(E71:G71)</f>
        <v>0</v>
      </c>
      <c r="I71" s="39"/>
      <c r="J71" s="39"/>
      <c r="K71" s="48">
        <f t="shared" ref="K71:K100" si="24">+SUM(H71:J71)</f>
        <v>0</v>
      </c>
      <c r="L71" s="39"/>
      <c r="M71" s="39">
        <v>21.6</v>
      </c>
      <c r="N71" s="39">
        <v>17.100000000000001</v>
      </c>
      <c r="O71" s="39">
        <f t="shared" ref="O71:O100" si="25">+SUM(L71:N71)</f>
        <v>38.700000000000003</v>
      </c>
      <c r="P71" s="39">
        <f t="shared" ref="P71:P100" si="26">+SUM(K71+O71)</f>
        <v>38.700000000000003</v>
      </c>
      <c r="Q71" s="39"/>
      <c r="R71" s="39">
        <f t="shared" ref="R71:R100" si="27">+SUM(P71:Q71)</f>
        <v>38.700000000000003</v>
      </c>
    </row>
    <row r="72" spans="1:18" ht="12.75" customHeight="1" x14ac:dyDescent="0.2">
      <c r="A72" s="71"/>
      <c r="B72" s="289"/>
      <c r="C72" s="76" t="s">
        <v>61</v>
      </c>
      <c r="D72" s="34">
        <v>17</v>
      </c>
      <c r="E72" s="14"/>
      <c r="F72" s="14"/>
      <c r="G72" s="14"/>
      <c r="H72" s="30">
        <f t="shared" si="23"/>
        <v>0</v>
      </c>
      <c r="I72" s="14">
        <v>1.5</v>
      </c>
      <c r="J72" s="14"/>
      <c r="K72" s="30">
        <f t="shared" si="24"/>
        <v>1.5</v>
      </c>
      <c r="L72" s="14">
        <v>6.7</v>
      </c>
      <c r="M72" s="14">
        <v>45.55</v>
      </c>
      <c r="N72" s="14">
        <v>44.35</v>
      </c>
      <c r="O72" s="14">
        <f t="shared" si="25"/>
        <v>96.6</v>
      </c>
      <c r="P72" s="14">
        <f t="shared" si="26"/>
        <v>98.1</v>
      </c>
      <c r="Q72" s="14"/>
      <c r="R72" s="14">
        <f t="shared" si="27"/>
        <v>98.1</v>
      </c>
    </row>
    <row r="73" spans="1:18" ht="12.75" customHeight="1" x14ac:dyDescent="0.2">
      <c r="A73" s="71"/>
      <c r="B73" s="289"/>
      <c r="C73" s="76" t="s">
        <v>56</v>
      </c>
      <c r="D73" s="34">
        <v>1</v>
      </c>
      <c r="E73" s="14"/>
      <c r="F73" s="14"/>
      <c r="G73" s="14"/>
      <c r="H73" s="30">
        <f t="shared" si="23"/>
        <v>0</v>
      </c>
      <c r="I73" s="14"/>
      <c r="J73" s="14"/>
      <c r="K73" s="30">
        <f t="shared" si="24"/>
        <v>0</v>
      </c>
      <c r="L73" s="14"/>
      <c r="M73" s="14">
        <v>0.4</v>
      </c>
      <c r="N73" s="14">
        <v>0.6</v>
      </c>
      <c r="O73" s="14">
        <f t="shared" si="25"/>
        <v>1</v>
      </c>
      <c r="P73" s="14">
        <f t="shared" si="26"/>
        <v>1</v>
      </c>
      <c r="Q73" s="14"/>
      <c r="R73" s="14">
        <f t="shared" si="27"/>
        <v>1</v>
      </c>
    </row>
    <row r="74" spans="1:18" ht="12.75" customHeight="1" x14ac:dyDescent="0.2">
      <c r="A74" s="71"/>
      <c r="B74" s="289"/>
      <c r="C74" s="76" t="s">
        <v>50</v>
      </c>
      <c r="D74" s="34">
        <v>2</v>
      </c>
      <c r="E74" s="14"/>
      <c r="F74" s="14"/>
      <c r="G74" s="14"/>
      <c r="H74" s="30">
        <f t="shared" si="23"/>
        <v>0</v>
      </c>
      <c r="I74" s="14"/>
      <c r="J74" s="14"/>
      <c r="K74" s="30">
        <f t="shared" si="24"/>
        <v>0</v>
      </c>
      <c r="L74" s="14"/>
      <c r="M74" s="14">
        <v>0.05</v>
      </c>
      <c r="N74" s="14">
        <v>0.25</v>
      </c>
      <c r="O74" s="14">
        <f t="shared" si="25"/>
        <v>0.3</v>
      </c>
      <c r="P74" s="14">
        <f t="shared" si="26"/>
        <v>0.3</v>
      </c>
      <c r="Q74" s="14"/>
      <c r="R74" s="14">
        <f t="shared" si="27"/>
        <v>0.3</v>
      </c>
    </row>
    <row r="75" spans="1:18" ht="12.75" customHeight="1" x14ac:dyDescent="0.2">
      <c r="A75" s="71"/>
      <c r="B75" s="289"/>
      <c r="C75" s="76" t="s">
        <v>64</v>
      </c>
      <c r="D75" s="34">
        <v>6</v>
      </c>
      <c r="E75" s="14"/>
      <c r="F75" s="14"/>
      <c r="G75" s="14"/>
      <c r="H75" s="30">
        <f t="shared" si="23"/>
        <v>0</v>
      </c>
      <c r="I75" s="14"/>
      <c r="J75" s="14"/>
      <c r="K75" s="30">
        <f t="shared" si="24"/>
        <v>0</v>
      </c>
      <c r="L75" s="14">
        <v>564</v>
      </c>
      <c r="M75" s="14">
        <v>136.5</v>
      </c>
      <c r="N75" s="14">
        <v>158</v>
      </c>
      <c r="O75" s="14">
        <f t="shared" si="25"/>
        <v>858.5</v>
      </c>
      <c r="P75" s="14">
        <f t="shared" si="26"/>
        <v>858.5</v>
      </c>
      <c r="Q75" s="14"/>
      <c r="R75" s="14">
        <f t="shared" si="27"/>
        <v>858.5</v>
      </c>
    </row>
    <row r="76" spans="1:18" ht="12.75" customHeight="1" x14ac:dyDescent="0.2">
      <c r="A76" s="71"/>
      <c r="B76" s="289"/>
      <c r="C76" s="76" t="s">
        <v>79</v>
      </c>
      <c r="D76" s="34">
        <v>6</v>
      </c>
      <c r="E76" s="14"/>
      <c r="F76" s="14"/>
      <c r="G76" s="14"/>
      <c r="H76" s="30">
        <f t="shared" si="23"/>
        <v>0</v>
      </c>
      <c r="I76" s="14"/>
      <c r="J76" s="14"/>
      <c r="K76" s="30">
        <f t="shared" si="24"/>
        <v>0</v>
      </c>
      <c r="L76" s="14">
        <v>3</v>
      </c>
      <c r="M76" s="14">
        <v>7.1</v>
      </c>
      <c r="N76" s="14">
        <v>10.7</v>
      </c>
      <c r="O76" s="14">
        <f t="shared" si="25"/>
        <v>20.799999999999997</v>
      </c>
      <c r="P76" s="14">
        <f t="shared" si="26"/>
        <v>20.799999999999997</v>
      </c>
      <c r="Q76" s="14"/>
      <c r="R76" s="14">
        <f t="shared" si="27"/>
        <v>20.799999999999997</v>
      </c>
    </row>
    <row r="77" spans="1:18" ht="12.75" customHeight="1" x14ac:dyDescent="0.2">
      <c r="A77" s="71"/>
      <c r="B77" s="289"/>
      <c r="C77" s="76" t="s">
        <v>67</v>
      </c>
      <c r="D77" s="34">
        <v>1</v>
      </c>
      <c r="E77" s="14"/>
      <c r="F77" s="14">
        <v>0.1</v>
      </c>
      <c r="G77" s="14"/>
      <c r="H77" s="30">
        <f t="shared" si="23"/>
        <v>0.1</v>
      </c>
      <c r="I77" s="14"/>
      <c r="J77" s="14"/>
      <c r="K77" s="30">
        <f t="shared" si="24"/>
        <v>0.1</v>
      </c>
      <c r="L77" s="14"/>
      <c r="M77" s="14">
        <v>0.3</v>
      </c>
      <c r="N77" s="14">
        <v>0.5</v>
      </c>
      <c r="O77" s="14">
        <f t="shared" si="25"/>
        <v>0.8</v>
      </c>
      <c r="P77" s="14">
        <f t="shared" si="26"/>
        <v>0.9</v>
      </c>
      <c r="Q77" s="14"/>
      <c r="R77" s="14">
        <f t="shared" si="27"/>
        <v>0.9</v>
      </c>
    </row>
    <row r="78" spans="1:18" ht="12.75" customHeight="1" x14ac:dyDescent="0.2">
      <c r="A78" s="71"/>
      <c r="B78" s="289"/>
      <c r="C78" s="76" t="s">
        <v>78</v>
      </c>
      <c r="D78" s="34">
        <v>16</v>
      </c>
      <c r="E78" s="14"/>
      <c r="F78" s="14"/>
      <c r="G78" s="14"/>
      <c r="H78" s="30">
        <f t="shared" si="23"/>
        <v>0</v>
      </c>
      <c r="I78" s="14">
        <v>1</v>
      </c>
      <c r="J78" s="14"/>
      <c r="K78" s="30">
        <f t="shared" si="24"/>
        <v>1</v>
      </c>
      <c r="L78" s="14">
        <v>56</v>
      </c>
      <c r="M78" s="14">
        <v>230.95</v>
      </c>
      <c r="N78" s="14">
        <v>152.80000000000001</v>
      </c>
      <c r="O78" s="14">
        <f t="shared" si="25"/>
        <v>439.75</v>
      </c>
      <c r="P78" s="14">
        <f t="shared" si="26"/>
        <v>440.75</v>
      </c>
      <c r="Q78" s="14"/>
      <c r="R78" s="14">
        <f t="shared" si="27"/>
        <v>440.75</v>
      </c>
    </row>
    <row r="79" spans="1:18" ht="12.75" customHeight="1" x14ac:dyDescent="0.2">
      <c r="A79" s="71"/>
      <c r="B79" s="289"/>
      <c r="C79" s="76" t="s">
        <v>76</v>
      </c>
      <c r="D79" s="34">
        <v>0</v>
      </c>
      <c r="E79" s="14"/>
      <c r="F79" s="14"/>
      <c r="G79" s="14"/>
      <c r="H79" s="30">
        <f t="shared" si="23"/>
        <v>0</v>
      </c>
      <c r="I79" s="14"/>
      <c r="J79" s="14"/>
      <c r="K79" s="30">
        <f t="shared" si="24"/>
        <v>0</v>
      </c>
      <c r="L79" s="14"/>
      <c r="M79" s="14"/>
      <c r="N79" s="14"/>
      <c r="O79" s="14">
        <f>+SUM(L79:N79)</f>
        <v>0</v>
      </c>
      <c r="P79" s="14">
        <f>+SUM(K79+O79)</f>
        <v>0</v>
      </c>
      <c r="Q79" s="14"/>
      <c r="R79" s="14">
        <f t="shared" si="27"/>
        <v>0</v>
      </c>
    </row>
    <row r="80" spans="1:18" ht="12.75" customHeight="1" x14ac:dyDescent="0.2">
      <c r="A80" s="71"/>
      <c r="B80" s="289"/>
      <c r="C80" s="76" t="s">
        <v>62</v>
      </c>
      <c r="D80" s="34">
        <v>10</v>
      </c>
      <c r="E80" s="14"/>
      <c r="F80" s="14"/>
      <c r="G80" s="14"/>
      <c r="H80" s="30">
        <f t="shared" si="23"/>
        <v>0</v>
      </c>
      <c r="I80" s="14">
        <v>1.2</v>
      </c>
      <c r="J80" s="14"/>
      <c r="K80" s="30">
        <f t="shared" si="24"/>
        <v>1.2</v>
      </c>
      <c r="L80" s="14"/>
      <c r="M80" s="14">
        <v>51.4</v>
      </c>
      <c r="N80" s="14">
        <v>124.9</v>
      </c>
      <c r="O80" s="14">
        <f>+SUM(L80:N80)</f>
        <v>176.3</v>
      </c>
      <c r="P80" s="14">
        <f>+SUM(K80+O80)</f>
        <v>177.5</v>
      </c>
      <c r="Q80" s="14">
        <v>1.5</v>
      </c>
      <c r="R80" s="14">
        <f t="shared" si="27"/>
        <v>179</v>
      </c>
    </row>
    <row r="81" spans="1:18" ht="12.75" customHeight="1" x14ac:dyDescent="0.2">
      <c r="A81" s="71"/>
      <c r="B81" s="289"/>
      <c r="C81" s="76" t="s">
        <v>319</v>
      </c>
      <c r="D81" s="34">
        <v>15</v>
      </c>
      <c r="E81" s="14"/>
      <c r="F81" s="14"/>
      <c r="G81" s="14"/>
      <c r="H81" s="30">
        <f t="shared" si="23"/>
        <v>0</v>
      </c>
      <c r="I81" s="14">
        <v>6.1</v>
      </c>
      <c r="J81" s="14"/>
      <c r="K81" s="30">
        <f t="shared" si="24"/>
        <v>6.1</v>
      </c>
      <c r="L81" s="14">
        <v>49</v>
      </c>
      <c r="M81" s="14">
        <v>832.9</v>
      </c>
      <c r="N81" s="14">
        <v>357</v>
      </c>
      <c r="O81" s="14">
        <f t="shared" si="25"/>
        <v>1238.9000000000001</v>
      </c>
      <c r="P81" s="14">
        <f t="shared" si="26"/>
        <v>1245</v>
      </c>
      <c r="Q81" s="14"/>
      <c r="R81" s="14">
        <f t="shared" si="27"/>
        <v>1245</v>
      </c>
    </row>
    <row r="82" spans="1:18" ht="12.75" customHeight="1" x14ac:dyDescent="0.2">
      <c r="A82" s="71"/>
      <c r="B82" s="289"/>
      <c r="C82" s="76" t="s">
        <v>320</v>
      </c>
      <c r="D82" s="34">
        <v>11</v>
      </c>
      <c r="E82" s="14"/>
      <c r="F82" s="14"/>
      <c r="G82" s="14"/>
      <c r="H82" s="30">
        <f t="shared" si="23"/>
        <v>0</v>
      </c>
      <c r="I82" s="14"/>
      <c r="J82" s="14"/>
      <c r="K82" s="30">
        <f t="shared" si="24"/>
        <v>0</v>
      </c>
      <c r="L82" s="14">
        <v>2</v>
      </c>
      <c r="M82" s="14">
        <v>12.2</v>
      </c>
      <c r="N82" s="14">
        <v>6.3</v>
      </c>
      <c r="O82" s="14">
        <f t="shared" si="25"/>
        <v>20.5</v>
      </c>
      <c r="P82" s="14">
        <f t="shared" si="26"/>
        <v>20.5</v>
      </c>
      <c r="Q82" s="14"/>
      <c r="R82" s="14">
        <f t="shared" si="27"/>
        <v>20.5</v>
      </c>
    </row>
    <row r="83" spans="1:18" ht="12.75" customHeight="1" x14ac:dyDescent="0.2">
      <c r="A83" s="71"/>
      <c r="B83" s="289"/>
      <c r="C83" s="76" t="s">
        <v>51</v>
      </c>
      <c r="D83" s="34">
        <v>1</v>
      </c>
      <c r="E83" s="14"/>
      <c r="F83" s="14"/>
      <c r="G83" s="14"/>
      <c r="H83" s="30">
        <f t="shared" si="23"/>
        <v>0</v>
      </c>
      <c r="I83" s="14"/>
      <c r="J83" s="14"/>
      <c r="K83" s="30">
        <f t="shared" si="24"/>
        <v>0</v>
      </c>
      <c r="L83" s="14"/>
      <c r="M83" s="14">
        <v>3</v>
      </c>
      <c r="N83" s="14">
        <v>9</v>
      </c>
      <c r="O83" s="14">
        <f t="shared" si="25"/>
        <v>12</v>
      </c>
      <c r="P83" s="14">
        <f t="shared" si="26"/>
        <v>12</v>
      </c>
      <c r="Q83" s="14"/>
      <c r="R83" s="14">
        <f t="shared" si="27"/>
        <v>12</v>
      </c>
    </row>
    <row r="84" spans="1:18" ht="12.75" customHeight="1" x14ac:dyDescent="0.2">
      <c r="A84" s="71"/>
      <c r="B84" s="289"/>
      <c r="C84" s="76" t="s">
        <v>52</v>
      </c>
      <c r="D84" s="34">
        <v>17</v>
      </c>
      <c r="E84" s="14"/>
      <c r="F84" s="14"/>
      <c r="G84" s="14"/>
      <c r="H84" s="30">
        <f t="shared" si="23"/>
        <v>0</v>
      </c>
      <c r="I84" s="14"/>
      <c r="J84" s="14"/>
      <c r="K84" s="30">
        <f t="shared" si="24"/>
        <v>0</v>
      </c>
      <c r="L84" s="14">
        <v>11.2</v>
      </c>
      <c r="M84" s="14">
        <v>46.52</v>
      </c>
      <c r="N84" s="14">
        <v>27.33</v>
      </c>
      <c r="O84" s="14">
        <f t="shared" si="25"/>
        <v>85.05</v>
      </c>
      <c r="P84" s="14">
        <f t="shared" si="26"/>
        <v>85.05</v>
      </c>
      <c r="Q84" s="14"/>
      <c r="R84" s="14">
        <f t="shared" si="27"/>
        <v>85.05</v>
      </c>
    </row>
    <row r="85" spans="1:18" ht="12.75" customHeight="1" x14ac:dyDescent="0.2">
      <c r="A85" s="71"/>
      <c r="B85" s="289"/>
      <c r="C85" s="76" t="s">
        <v>72</v>
      </c>
      <c r="D85" s="34">
        <v>9</v>
      </c>
      <c r="E85" s="14"/>
      <c r="F85" s="14"/>
      <c r="G85" s="14"/>
      <c r="H85" s="30">
        <f t="shared" si="23"/>
        <v>0</v>
      </c>
      <c r="I85" s="14"/>
      <c r="J85" s="14"/>
      <c r="K85" s="30">
        <f t="shared" si="24"/>
        <v>0</v>
      </c>
      <c r="L85" s="14">
        <v>15</v>
      </c>
      <c r="M85" s="14">
        <v>257.89999999999998</v>
      </c>
      <c r="N85" s="14">
        <v>111.6</v>
      </c>
      <c r="O85" s="14">
        <f t="shared" si="25"/>
        <v>384.5</v>
      </c>
      <c r="P85" s="14">
        <f t="shared" si="26"/>
        <v>384.5</v>
      </c>
      <c r="Q85" s="14">
        <v>5</v>
      </c>
      <c r="R85" s="14">
        <f t="shared" si="27"/>
        <v>389.5</v>
      </c>
    </row>
    <row r="86" spans="1:18" ht="12.75" customHeight="1" x14ac:dyDescent="0.2">
      <c r="A86" s="71"/>
      <c r="B86" s="289"/>
      <c r="C86" s="76" t="s">
        <v>71</v>
      </c>
      <c r="D86" s="34">
        <v>7</v>
      </c>
      <c r="E86" s="14"/>
      <c r="F86" s="14"/>
      <c r="G86" s="14"/>
      <c r="H86" s="30">
        <f t="shared" si="23"/>
        <v>0</v>
      </c>
      <c r="I86" s="14"/>
      <c r="J86" s="14"/>
      <c r="K86" s="30">
        <f t="shared" si="24"/>
        <v>0</v>
      </c>
      <c r="L86" s="14">
        <v>6</v>
      </c>
      <c r="M86" s="14">
        <v>61.2</v>
      </c>
      <c r="N86" s="14">
        <v>11.2</v>
      </c>
      <c r="O86" s="14">
        <f t="shared" si="25"/>
        <v>78.400000000000006</v>
      </c>
      <c r="P86" s="14">
        <f t="shared" si="26"/>
        <v>78.400000000000006</v>
      </c>
      <c r="Q86" s="14"/>
      <c r="R86" s="14">
        <f t="shared" si="27"/>
        <v>78.400000000000006</v>
      </c>
    </row>
    <row r="87" spans="1:18" ht="12.75" customHeight="1" x14ac:dyDescent="0.2">
      <c r="A87" s="71"/>
      <c r="B87" s="290"/>
      <c r="C87" s="76" t="s">
        <v>58</v>
      </c>
      <c r="D87" s="34">
        <v>7</v>
      </c>
      <c r="E87" s="14"/>
      <c r="F87" s="14"/>
      <c r="G87" s="14"/>
      <c r="H87" s="30">
        <f t="shared" si="23"/>
        <v>0</v>
      </c>
      <c r="I87" s="14"/>
      <c r="J87" s="14"/>
      <c r="K87" s="30">
        <f t="shared" si="24"/>
        <v>0</v>
      </c>
      <c r="L87" s="14">
        <v>34</v>
      </c>
      <c r="M87" s="14">
        <v>121.7</v>
      </c>
      <c r="N87" s="14">
        <v>101.3</v>
      </c>
      <c r="O87" s="14">
        <f t="shared" si="25"/>
        <v>257</v>
      </c>
      <c r="P87" s="14">
        <f t="shared" si="26"/>
        <v>257</v>
      </c>
      <c r="Q87" s="14"/>
      <c r="R87" s="14">
        <f t="shared" si="27"/>
        <v>257</v>
      </c>
    </row>
    <row r="88" spans="1:18" ht="12.75" customHeight="1" x14ac:dyDescent="0.2">
      <c r="A88" s="71"/>
      <c r="B88" s="135" t="s">
        <v>424</v>
      </c>
      <c r="C88" s="76" t="s">
        <v>80</v>
      </c>
      <c r="D88" s="34">
        <v>27</v>
      </c>
      <c r="E88" s="14">
        <v>36</v>
      </c>
      <c r="F88" s="14"/>
      <c r="G88" s="14">
        <v>64</v>
      </c>
      <c r="H88" s="30">
        <f t="shared" si="23"/>
        <v>100</v>
      </c>
      <c r="I88" s="14">
        <v>2.4</v>
      </c>
      <c r="J88" s="14"/>
      <c r="K88" s="30">
        <f t="shared" si="24"/>
        <v>102.4</v>
      </c>
      <c r="L88" s="14">
        <v>35.799999999999997</v>
      </c>
      <c r="M88" s="14">
        <v>141.55000000000001</v>
      </c>
      <c r="N88" s="14">
        <v>138.44999999999999</v>
      </c>
      <c r="O88" s="14">
        <f t="shared" si="25"/>
        <v>315.8</v>
      </c>
      <c r="P88" s="14">
        <f t="shared" si="26"/>
        <v>418.20000000000005</v>
      </c>
      <c r="Q88" s="14">
        <v>1.6</v>
      </c>
      <c r="R88" s="14">
        <f t="shared" si="27"/>
        <v>419.80000000000007</v>
      </c>
    </row>
    <row r="89" spans="1:18" ht="12.75" customHeight="1" x14ac:dyDescent="0.2">
      <c r="A89" s="71"/>
      <c r="B89" s="135"/>
      <c r="C89" s="76" t="s">
        <v>54</v>
      </c>
      <c r="D89" s="34">
        <v>10</v>
      </c>
      <c r="E89" s="14"/>
      <c r="F89" s="14"/>
      <c r="G89" s="14"/>
      <c r="H89" s="30">
        <f t="shared" si="23"/>
        <v>0</v>
      </c>
      <c r="I89" s="14"/>
      <c r="J89" s="14"/>
      <c r="K89" s="30">
        <f t="shared" si="24"/>
        <v>0</v>
      </c>
      <c r="L89" s="14">
        <v>0.35</v>
      </c>
      <c r="M89" s="14">
        <v>39</v>
      </c>
      <c r="N89" s="14">
        <v>23.45</v>
      </c>
      <c r="O89" s="14">
        <f t="shared" si="25"/>
        <v>62.8</v>
      </c>
      <c r="P89" s="14">
        <f t="shared" si="26"/>
        <v>62.8</v>
      </c>
      <c r="Q89" s="14"/>
      <c r="R89" s="14">
        <f t="shared" si="27"/>
        <v>62.8</v>
      </c>
    </row>
    <row r="90" spans="1:18" ht="12.75" customHeight="1" x14ac:dyDescent="0.2">
      <c r="A90" s="71"/>
      <c r="B90" s="135"/>
      <c r="C90" s="76" t="s">
        <v>65</v>
      </c>
      <c r="D90" s="34">
        <v>5</v>
      </c>
      <c r="E90" s="14"/>
      <c r="F90" s="14"/>
      <c r="G90" s="14"/>
      <c r="H90" s="30">
        <f t="shared" si="23"/>
        <v>0</v>
      </c>
      <c r="I90" s="14"/>
      <c r="J90" s="14"/>
      <c r="K90" s="30">
        <f t="shared" si="24"/>
        <v>0</v>
      </c>
      <c r="L90" s="14">
        <v>5</v>
      </c>
      <c r="M90" s="14">
        <v>24.05</v>
      </c>
      <c r="N90" s="14">
        <v>22.05</v>
      </c>
      <c r="O90" s="14">
        <f t="shared" si="25"/>
        <v>51.1</v>
      </c>
      <c r="P90" s="14">
        <f t="shared" si="26"/>
        <v>51.1</v>
      </c>
      <c r="Q90" s="14"/>
      <c r="R90" s="14">
        <f t="shared" si="27"/>
        <v>51.1</v>
      </c>
    </row>
    <row r="91" spans="1:18" ht="12.75" customHeight="1" x14ac:dyDescent="0.2">
      <c r="A91" s="71"/>
      <c r="B91" s="135"/>
      <c r="C91" s="76" t="s">
        <v>74</v>
      </c>
      <c r="D91" s="34">
        <v>16</v>
      </c>
      <c r="E91" s="14"/>
      <c r="F91" s="14"/>
      <c r="G91" s="14"/>
      <c r="H91" s="30">
        <f t="shared" si="23"/>
        <v>0</v>
      </c>
      <c r="I91" s="14">
        <v>64</v>
      </c>
      <c r="J91" s="14"/>
      <c r="K91" s="30">
        <f t="shared" si="24"/>
        <v>64</v>
      </c>
      <c r="L91" s="14">
        <v>813</v>
      </c>
      <c r="M91" s="14">
        <v>2748.2</v>
      </c>
      <c r="N91" s="14">
        <v>4410.3999999999996</v>
      </c>
      <c r="O91" s="14">
        <f t="shared" si="25"/>
        <v>7971.5999999999995</v>
      </c>
      <c r="P91" s="14">
        <f t="shared" si="26"/>
        <v>8035.5999999999995</v>
      </c>
      <c r="Q91" s="14">
        <v>50</v>
      </c>
      <c r="R91" s="14">
        <f t="shared" si="27"/>
        <v>8085.5999999999995</v>
      </c>
    </row>
    <row r="92" spans="1:18" ht="12.75" customHeight="1" x14ac:dyDescent="0.2">
      <c r="A92" s="71"/>
      <c r="B92" s="135"/>
      <c r="C92" s="76" t="s">
        <v>53</v>
      </c>
      <c r="D92" s="34">
        <v>2</v>
      </c>
      <c r="E92" s="14"/>
      <c r="F92" s="14"/>
      <c r="G92" s="14"/>
      <c r="H92" s="30">
        <f t="shared" si="23"/>
        <v>0</v>
      </c>
      <c r="I92" s="14">
        <v>1</v>
      </c>
      <c r="J92" s="14"/>
      <c r="K92" s="30">
        <f t="shared" si="24"/>
        <v>1</v>
      </c>
      <c r="L92" s="14"/>
      <c r="M92" s="14">
        <v>6</v>
      </c>
      <c r="N92" s="14">
        <v>12</v>
      </c>
      <c r="O92" s="14">
        <f t="shared" si="25"/>
        <v>18</v>
      </c>
      <c r="P92" s="14">
        <f t="shared" si="26"/>
        <v>19</v>
      </c>
      <c r="Q92" s="14"/>
      <c r="R92" s="14">
        <f t="shared" si="27"/>
        <v>19</v>
      </c>
    </row>
    <row r="93" spans="1:18" ht="12.75" customHeight="1" x14ac:dyDescent="0.2">
      <c r="A93" s="71"/>
      <c r="B93" s="135"/>
      <c r="C93" s="76" t="s">
        <v>81</v>
      </c>
      <c r="D93" s="34">
        <v>10</v>
      </c>
      <c r="E93" s="14"/>
      <c r="F93" s="14"/>
      <c r="G93" s="14"/>
      <c r="H93" s="30">
        <f t="shared" si="23"/>
        <v>0</v>
      </c>
      <c r="I93" s="14"/>
      <c r="J93" s="14"/>
      <c r="K93" s="30">
        <f t="shared" si="24"/>
        <v>0</v>
      </c>
      <c r="L93" s="14">
        <v>23</v>
      </c>
      <c r="M93" s="14">
        <v>213.9</v>
      </c>
      <c r="N93" s="14">
        <v>93.3</v>
      </c>
      <c r="O93" s="14">
        <f t="shared" si="25"/>
        <v>330.2</v>
      </c>
      <c r="P93" s="14">
        <f t="shared" si="26"/>
        <v>330.2</v>
      </c>
      <c r="Q93" s="14"/>
      <c r="R93" s="14">
        <f t="shared" si="27"/>
        <v>330.2</v>
      </c>
    </row>
    <row r="94" spans="1:18" ht="12.75" customHeight="1" x14ac:dyDescent="0.2">
      <c r="A94" s="71"/>
      <c r="B94" s="135"/>
      <c r="C94" s="76" t="s">
        <v>68</v>
      </c>
      <c r="D94" s="34">
        <v>1</v>
      </c>
      <c r="E94" s="14"/>
      <c r="F94" s="14"/>
      <c r="G94" s="14"/>
      <c r="H94" s="30">
        <f t="shared" si="23"/>
        <v>0</v>
      </c>
      <c r="I94" s="14"/>
      <c r="J94" s="14">
        <v>1</v>
      </c>
      <c r="K94" s="30">
        <f t="shared" si="24"/>
        <v>1</v>
      </c>
      <c r="L94" s="14">
        <v>3</v>
      </c>
      <c r="M94" s="14">
        <v>5</v>
      </c>
      <c r="N94" s="14">
        <v>7</v>
      </c>
      <c r="O94" s="14">
        <f t="shared" si="25"/>
        <v>15</v>
      </c>
      <c r="P94" s="14">
        <f t="shared" si="26"/>
        <v>16</v>
      </c>
      <c r="Q94" s="14"/>
      <c r="R94" s="14">
        <f t="shared" si="27"/>
        <v>16</v>
      </c>
    </row>
    <row r="95" spans="1:18" ht="12.75" customHeight="1" x14ac:dyDescent="0.2">
      <c r="A95" s="71"/>
      <c r="B95" s="135"/>
      <c r="C95" s="76" t="s">
        <v>60</v>
      </c>
      <c r="D95" s="34">
        <v>1</v>
      </c>
      <c r="E95" s="14"/>
      <c r="F95" s="14"/>
      <c r="G95" s="14"/>
      <c r="H95" s="30">
        <f t="shared" si="23"/>
        <v>0</v>
      </c>
      <c r="I95" s="14"/>
      <c r="J95" s="14"/>
      <c r="K95" s="30">
        <f t="shared" si="24"/>
        <v>0</v>
      </c>
      <c r="L95" s="14">
        <v>10</v>
      </c>
      <c r="M95" s="14">
        <v>15</v>
      </c>
      <c r="N95" s="14">
        <v>25</v>
      </c>
      <c r="O95" s="14">
        <f t="shared" si="25"/>
        <v>50</v>
      </c>
      <c r="P95" s="14">
        <f t="shared" si="26"/>
        <v>50</v>
      </c>
      <c r="Q95" s="14"/>
      <c r="R95" s="14">
        <f t="shared" si="27"/>
        <v>50</v>
      </c>
    </row>
    <row r="96" spans="1:18" ht="12.75" customHeight="1" x14ac:dyDescent="0.2">
      <c r="A96" s="71"/>
      <c r="B96" s="135"/>
      <c r="C96" s="76" t="s">
        <v>75</v>
      </c>
      <c r="D96" s="34">
        <v>3</v>
      </c>
      <c r="E96" s="14"/>
      <c r="F96" s="14"/>
      <c r="G96" s="14"/>
      <c r="H96" s="30">
        <f t="shared" si="23"/>
        <v>0</v>
      </c>
      <c r="I96" s="14"/>
      <c r="J96" s="14"/>
      <c r="K96" s="30">
        <f t="shared" si="24"/>
        <v>0</v>
      </c>
      <c r="L96" s="14"/>
      <c r="M96" s="14">
        <v>5</v>
      </c>
      <c r="N96" s="14">
        <v>2.2000000000000002</v>
      </c>
      <c r="O96" s="14">
        <f t="shared" si="25"/>
        <v>7.2</v>
      </c>
      <c r="P96" s="14">
        <f t="shared" si="26"/>
        <v>7.2</v>
      </c>
      <c r="Q96" s="14"/>
      <c r="R96" s="14">
        <f t="shared" si="27"/>
        <v>7.2</v>
      </c>
    </row>
    <row r="97" spans="1:18" ht="12.75" customHeight="1" x14ac:dyDescent="0.2">
      <c r="A97" s="71"/>
      <c r="B97" s="136"/>
      <c r="C97" s="76" t="s">
        <v>70</v>
      </c>
      <c r="D97" s="34">
        <v>1</v>
      </c>
      <c r="E97" s="14"/>
      <c r="F97" s="14"/>
      <c r="G97" s="14"/>
      <c r="H97" s="30">
        <f t="shared" si="23"/>
        <v>0</v>
      </c>
      <c r="I97" s="14"/>
      <c r="J97" s="14"/>
      <c r="K97" s="30">
        <f t="shared" si="24"/>
        <v>0</v>
      </c>
      <c r="L97" s="14"/>
      <c r="M97" s="14"/>
      <c r="N97" s="14">
        <v>0.1</v>
      </c>
      <c r="O97" s="14">
        <f t="shared" si="25"/>
        <v>0.1</v>
      </c>
      <c r="P97" s="14">
        <f t="shared" si="26"/>
        <v>0.1</v>
      </c>
      <c r="Q97" s="14"/>
      <c r="R97" s="14">
        <f t="shared" si="27"/>
        <v>0.1</v>
      </c>
    </row>
    <row r="98" spans="1:18" ht="12.75" customHeight="1" x14ac:dyDescent="0.2">
      <c r="A98" s="71"/>
      <c r="B98" s="135" t="s">
        <v>425</v>
      </c>
      <c r="C98" s="76" t="s">
        <v>73</v>
      </c>
      <c r="D98" s="34">
        <v>21</v>
      </c>
      <c r="E98" s="14">
        <v>13.9</v>
      </c>
      <c r="F98" s="14">
        <v>11.7</v>
      </c>
      <c r="G98" s="14">
        <v>0.5</v>
      </c>
      <c r="H98" s="30">
        <f t="shared" si="23"/>
        <v>26.1</v>
      </c>
      <c r="I98" s="14">
        <v>0.7</v>
      </c>
      <c r="J98" s="14"/>
      <c r="K98" s="30">
        <f t="shared" si="24"/>
        <v>26.8</v>
      </c>
      <c r="L98" s="14"/>
      <c r="M98" s="14">
        <v>6.5</v>
      </c>
      <c r="N98" s="14">
        <v>6.85</v>
      </c>
      <c r="O98" s="14">
        <f t="shared" si="25"/>
        <v>13.35</v>
      </c>
      <c r="P98" s="14">
        <f t="shared" si="26"/>
        <v>40.15</v>
      </c>
      <c r="Q98" s="14">
        <v>14</v>
      </c>
      <c r="R98" s="14">
        <f t="shared" si="27"/>
        <v>54.15</v>
      </c>
    </row>
    <row r="99" spans="1:18" ht="12.75" customHeight="1" x14ac:dyDescent="0.2">
      <c r="A99" s="71"/>
      <c r="B99" s="135"/>
      <c r="C99" s="76" t="s">
        <v>69</v>
      </c>
      <c r="D99" s="34">
        <v>2</v>
      </c>
      <c r="E99" s="14"/>
      <c r="F99" s="14"/>
      <c r="G99" s="14"/>
      <c r="H99" s="30">
        <f t="shared" si="23"/>
        <v>0</v>
      </c>
      <c r="I99" s="14"/>
      <c r="J99" s="14"/>
      <c r="K99" s="30">
        <f t="shared" si="24"/>
        <v>0</v>
      </c>
      <c r="L99" s="14"/>
      <c r="M99" s="14">
        <v>1.1000000000000001</v>
      </c>
      <c r="N99" s="14">
        <v>2.4</v>
      </c>
      <c r="O99" s="14">
        <f t="shared" si="25"/>
        <v>3.5</v>
      </c>
      <c r="P99" s="14">
        <f t="shared" si="26"/>
        <v>3.5</v>
      </c>
      <c r="Q99" s="14"/>
      <c r="R99" s="14">
        <f t="shared" si="27"/>
        <v>3.5</v>
      </c>
    </row>
    <row r="100" spans="1:18" ht="12.75" customHeight="1" x14ac:dyDescent="0.2">
      <c r="A100" s="71"/>
      <c r="B100" s="135"/>
      <c r="C100" s="76" t="s">
        <v>321</v>
      </c>
      <c r="D100" s="34">
        <v>10</v>
      </c>
      <c r="E100" s="14">
        <v>0.5</v>
      </c>
      <c r="F100" s="14"/>
      <c r="G100" s="14"/>
      <c r="H100" s="30">
        <f t="shared" si="23"/>
        <v>0.5</v>
      </c>
      <c r="I100" s="14">
        <v>15.5</v>
      </c>
      <c r="J100" s="14"/>
      <c r="K100" s="30">
        <f t="shared" si="24"/>
        <v>16</v>
      </c>
      <c r="L100" s="14"/>
      <c r="M100" s="14">
        <v>71.8</v>
      </c>
      <c r="N100" s="14">
        <v>346.03</v>
      </c>
      <c r="O100" s="14">
        <f t="shared" si="25"/>
        <v>417.83</v>
      </c>
      <c r="P100" s="14">
        <f t="shared" si="26"/>
        <v>433.83</v>
      </c>
      <c r="Q100" s="14"/>
      <c r="R100" s="14">
        <f t="shared" si="27"/>
        <v>433.83</v>
      </c>
    </row>
    <row r="101" spans="1:18" ht="12.75" customHeight="1" x14ac:dyDescent="0.2">
      <c r="A101" s="71"/>
      <c r="B101" s="135"/>
      <c r="C101" s="76" t="s">
        <v>59</v>
      </c>
      <c r="D101" s="34">
        <v>3</v>
      </c>
      <c r="E101" s="14"/>
      <c r="F101" s="14">
        <v>113</v>
      </c>
      <c r="G101" s="14"/>
      <c r="H101" s="30">
        <f t="shared" si="23"/>
        <v>113</v>
      </c>
      <c r="I101" s="14"/>
      <c r="J101" s="14"/>
      <c r="K101" s="30">
        <f>+SUM(H101:J101)</f>
        <v>113</v>
      </c>
      <c r="L101" s="14"/>
      <c r="M101" s="14">
        <v>62.55</v>
      </c>
      <c r="N101" s="14">
        <v>0.5</v>
      </c>
      <c r="O101" s="14">
        <f>+SUM(L101:N101)</f>
        <v>63.05</v>
      </c>
      <c r="P101" s="14">
        <f>+SUM(K101+O101)</f>
        <v>176.05</v>
      </c>
      <c r="Q101" s="14"/>
      <c r="R101" s="14">
        <f>+SUM(P101:Q101)</f>
        <v>176.05</v>
      </c>
    </row>
    <row r="102" spans="1:18" ht="12.75" customHeight="1" x14ac:dyDescent="0.2">
      <c r="A102" s="71"/>
      <c r="B102" s="135"/>
      <c r="C102" s="76" t="s">
        <v>57</v>
      </c>
      <c r="D102" s="34">
        <v>0</v>
      </c>
      <c r="E102" s="14"/>
      <c r="F102" s="14"/>
      <c r="G102" s="14"/>
      <c r="H102" s="30">
        <f t="shared" si="23"/>
        <v>0</v>
      </c>
      <c r="I102" s="14"/>
      <c r="J102" s="14"/>
      <c r="K102" s="30">
        <f>+SUM(H102:J102)</f>
        <v>0</v>
      </c>
      <c r="L102" s="14"/>
      <c r="M102" s="14"/>
      <c r="N102" s="14"/>
      <c r="O102" s="14">
        <f>+SUM(L102:N102)</f>
        <v>0</v>
      </c>
      <c r="P102" s="14">
        <f>+SUM(K102+O102)</f>
        <v>0</v>
      </c>
      <c r="Q102" s="14"/>
      <c r="R102" s="14">
        <f>+SUM(P102:Q102)</f>
        <v>0</v>
      </c>
    </row>
    <row r="103" spans="1:18" ht="12.75" customHeight="1" x14ac:dyDescent="0.2">
      <c r="A103" s="72"/>
      <c r="B103" s="137"/>
      <c r="C103" s="81" t="s">
        <v>66</v>
      </c>
      <c r="D103" s="67">
        <v>0</v>
      </c>
      <c r="E103" s="68"/>
      <c r="F103" s="68"/>
      <c r="G103" s="68"/>
      <c r="H103" s="69">
        <f t="shared" si="23"/>
        <v>0</v>
      </c>
      <c r="I103" s="68"/>
      <c r="J103" s="68"/>
      <c r="K103" s="69">
        <f>+SUM(H103:J103)</f>
        <v>0</v>
      </c>
      <c r="L103" s="68"/>
      <c r="M103" s="68"/>
      <c r="N103" s="68"/>
      <c r="O103" s="68">
        <f>+SUM(L103:N103)</f>
        <v>0</v>
      </c>
      <c r="P103" s="68">
        <f>+SUM(K103+O103)</f>
        <v>0</v>
      </c>
      <c r="Q103" s="68"/>
      <c r="R103" s="68">
        <f>+SUM(P103:Q103)</f>
        <v>0</v>
      </c>
    </row>
    <row r="104" spans="1:18" ht="12.75" customHeight="1" x14ac:dyDescent="0.25">
      <c r="A104" s="230" t="s">
        <v>0</v>
      </c>
      <c r="B104" s="231"/>
      <c r="C104" s="232" t="s">
        <v>0</v>
      </c>
      <c r="D104" s="53">
        <f>+SUM(D71:D103)</f>
        <v>246</v>
      </c>
      <c r="E104" s="54">
        <f>SUM(E71:E103)</f>
        <v>50.4</v>
      </c>
      <c r="F104" s="54">
        <f>SUM(F71:F103)</f>
        <v>124.8</v>
      </c>
      <c r="G104" s="54">
        <f>SUM(G71:G103)</f>
        <v>64.5</v>
      </c>
      <c r="H104" s="54">
        <f>SUM(H71:H103)</f>
        <v>239.7</v>
      </c>
      <c r="I104" s="54">
        <f t="shared" ref="I104:R104" si="28">+SUM(I71:I103)</f>
        <v>93.4</v>
      </c>
      <c r="J104" s="54">
        <f t="shared" si="28"/>
        <v>1</v>
      </c>
      <c r="K104" s="54">
        <f t="shared" si="28"/>
        <v>334.1</v>
      </c>
      <c r="L104" s="54">
        <f t="shared" si="28"/>
        <v>1637.0500000000002</v>
      </c>
      <c r="M104" s="54">
        <f t="shared" si="28"/>
        <v>5168.92</v>
      </c>
      <c r="N104" s="54">
        <f t="shared" si="28"/>
        <v>6222.66</v>
      </c>
      <c r="O104" s="54">
        <f t="shared" si="28"/>
        <v>13028.630000000001</v>
      </c>
      <c r="P104" s="54">
        <f t="shared" si="28"/>
        <v>13362.730000000001</v>
      </c>
      <c r="Q104" s="54">
        <f t="shared" si="28"/>
        <v>72.099999999999994</v>
      </c>
      <c r="R104" s="55">
        <f t="shared" si="28"/>
        <v>13434.83</v>
      </c>
    </row>
    <row r="105" spans="1:18" ht="12.75" customHeight="1" x14ac:dyDescent="0.2">
      <c r="A105" s="93" t="s">
        <v>6</v>
      </c>
      <c r="B105" s="120" t="s">
        <v>86</v>
      </c>
      <c r="C105" s="73" t="s">
        <v>86</v>
      </c>
      <c r="D105" s="61">
        <v>21</v>
      </c>
      <c r="E105" s="39">
        <v>16.5</v>
      </c>
      <c r="F105" s="39">
        <v>1</v>
      </c>
      <c r="G105" s="39"/>
      <c r="H105" s="48">
        <f>SUM(E105:G105)</f>
        <v>17.5</v>
      </c>
      <c r="I105" s="39">
        <v>8.8000000000000007</v>
      </c>
      <c r="J105" s="39"/>
      <c r="K105" s="48">
        <f t="shared" ref="K105:K126" si="29">+SUM(H105:J105)</f>
        <v>26.3</v>
      </c>
      <c r="L105" s="39">
        <v>12</v>
      </c>
      <c r="M105" s="39">
        <v>41.51</v>
      </c>
      <c r="N105" s="39">
        <v>31.24</v>
      </c>
      <c r="O105" s="39">
        <f t="shared" ref="O105:O122" si="30">+SUM(L105:N105)</f>
        <v>84.75</v>
      </c>
      <c r="P105" s="39">
        <f t="shared" ref="P105:P122" si="31">+SUM(K105+O105)</f>
        <v>111.05</v>
      </c>
      <c r="Q105" s="39">
        <v>4</v>
      </c>
      <c r="R105" s="39">
        <f t="shared" ref="R105:R126" si="32">+SUM(P105:Q105)</f>
        <v>115.05</v>
      </c>
    </row>
    <row r="106" spans="1:18" ht="12.75" customHeight="1" x14ac:dyDescent="0.2">
      <c r="A106" s="93"/>
      <c r="B106" s="121"/>
      <c r="C106" s="76" t="s">
        <v>272</v>
      </c>
      <c r="D106" s="34">
        <v>5</v>
      </c>
      <c r="E106" s="14"/>
      <c r="F106" s="14"/>
      <c r="G106" s="14"/>
      <c r="H106" s="30">
        <f>SUM(E106:G106)</f>
        <v>0</v>
      </c>
      <c r="I106" s="14"/>
      <c r="J106" s="14"/>
      <c r="K106" s="30">
        <f t="shared" si="29"/>
        <v>0</v>
      </c>
      <c r="L106" s="14">
        <v>1.5</v>
      </c>
      <c r="M106" s="14">
        <v>11.75</v>
      </c>
      <c r="N106" s="14">
        <v>21</v>
      </c>
      <c r="O106" s="14">
        <f t="shared" si="30"/>
        <v>34.25</v>
      </c>
      <c r="P106" s="14">
        <f t="shared" si="31"/>
        <v>34.25</v>
      </c>
      <c r="Q106" s="14"/>
      <c r="R106" s="14">
        <f t="shared" si="32"/>
        <v>34.25</v>
      </c>
    </row>
    <row r="107" spans="1:18" ht="12.75" customHeight="1" x14ac:dyDescent="0.2">
      <c r="A107" s="93"/>
      <c r="B107" s="121"/>
      <c r="C107" s="76" t="s">
        <v>101</v>
      </c>
      <c r="D107" s="34">
        <v>3</v>
      </c>
      <c r="E107" s="14">
        <v>2.5</v>
      </c>
      <c r="F107" s="14"/>
      <c r="G107" s="14"/>
      <c r="H107" s="30">
        <f t="shared" ref="H107:H175" si="33">SUM(E107:G107)</f>
        <v>2.5</v>
      </c>
      <c r="I107" s="14"/>
      <c r="J107" s="14"/>
      <c r="K107" s="30">
        <f t="shared" si="29"/>
        <v>2.5</v>
      </c>
      <c r="L107" s="14">
        <v>133</v>
      </c>
      <c r="M107" s="14">
        <v>205</v>
      </c>
      <c r="N107" s="14">
        <v>9</v>
      </c>
      <c r="O107" s="14">
        <f t="shared" si="30"/>
        <v>347</v>
      </c>
      <c r="P107" s="14">
        <f t="shared" si="31"/>
        <v>349.5</v>
      </c>
      <c r="Q107" s="14"/>
      <c r="R107" s="14">
        <f t="shared" si="32"/>
        <v>349.5</v>
      </c>
    </row>
    <row r="108" spans="1:18" ht="12.75" customHeight="1" x14ac:dyDescent="0.2">
      <c r="A108" s="93"/>
      <c r="B108" s="121"/>
      <c r="C108" s="76" t="s">
        <v>106</v>
      </c>
      <c r="D108" s="34">
        <v>4</v>
      </c>
      <c r="E108" s="14"/>
      <c r="F108" s="14"/>
      <c r="G108" s="14"/>
      <c r="H108" s="30">
        <f t="shared" si="33"/>
        <v>0</v>
      </c>
      <c r="I108" s="14"/>
      <c r="J108" s="14"/>
      <c r="K108" s="30">
        <f t="shared" si="29"/>
        <v>0</v>
      </c>
      <c r="L108" s="14">
        <v>8</v>
      </c>
      <c r="M108" s="14">
        <v>23.7</v>
      </c>
      <c r="N108" s="14">
        <v>11</v>
      </c>
      <c r="O108" s="14">
        <f t="shared" si="30"/>
        <v>42.7</v>
      </c>
      <c r="P108" s="14">
        <f t="shared" si="31"/>
        <v>42.7</v>
      </c>
      <c r="Q108" s="14"/>
      <c r="R108" s="14">
        <f t="shared" si="32"/>
        <v>42.7</v>
      </c>
    </row>
    <row r="109" spans="1:18" ht="12.75" customHeight="1" x14ac:dyDescent="0.2">
      <c r="A109" s="93"/>
      <c r="B109" s="121"/>
      <c r="C109" s="76" t="s">
        <v>107</v>
      </c>
      <c r="D109" s="34">
        <v>7</v>
      </c>
      <c r="E109" s="14"/>
      <c r="F109" s="14">
        <v>0.25</v>
      </c>
      <c r="G109" s="14">
        <v>1</v>
      </c>
      <c r="H109" s="30">
        <f t="shared" si="33"/>
        <v>1.25</v>
      </c>
      <c r="I109" s="14"/>
      <c r="J109" s="14"/>
      <c r="K109" s="30">
        <f t="shared" si="29"/>
        <v>1.25</v>
      </c>
      <c r="L109" s="14">
        <v>2.1</v>
      </c>
      <c r="M109" s="14">
        <v>0.05</v>
      </c>
      <c r="N109" s="14">
        <v>0.25</v>
      </c>
      <c r="O109" s="14">
        <f t="shared" si="30"/>
        <v>2.4</v>
      </c>
      <c r="P109" s="14">
        <f t="shared" si="31"/>
        <v>3.65</v>
      </c>
      <c r="Q109" s="14">
        <v>10.53</v>
      </c>
      <c r="R109" s="14">
        <f t="shared" si="32"/>
        <v>14.18</v>
      </c>
    </row>
    <row r="110" spans="1:18" ht="12.75" customHeight="1" x14ac:dyDescent="0.2">
      <c r="A110" s="93"/>
      <c r="B110" s="121"/>
      <c r="C110" s="76" t="s">
        <v>90</v>
      </c>
      <c r="D110" s="34">
        <v>4</v>
      </c>
      <c r="E110" s="14">
        <v>0.5</v>
      </c>
      <c r="F110" s="14"/>
      <c r="G110" s="14">
        <v>10</v>
      </c>
      <c r="H110" s="30">
        <f t="shared" si="33"/>
        <v>10.5</v>
      </c>
      <c r="I110" s="14"/>
      <c r="J110" s="14"/>
      <c r="K110" s="30">
        <f t="shared" si="29"/>
        <v>10.5</v>
      </c>
      <c r="L110" s="14">
        <v>2</v>
      </c>
      <c r="M110" s="14">
        <v>1</v>
      </c>
      <c r="N110" s="14">
        <v>4</v>
      </c>
      <c r="O110" s="14">
        <f t="shared" si="30"/>
        <v>7</v>
      </c>
      <c r="P110" s="14">
        <f t="shared" si="31"/>
        <v>17.5</v>
      </c>
      <c r="Q110" s="14">
        <v>140.5</v>
      </c>
      <c r="R110" s="14">
        <f t="shared" si="32"/>
        <v>158</v>
      </c>
    </row>
    <row r="111" spans="1:18" ht="12.75" customHeight="1" x14ac:dyDescent="0.2">
      <c r="A111" s="93"/>
      <c r="B111" s="121"/>
      <c r="C111" s="76" t="s">
        <v>89</v>
      </c>
      <c r="D111" s="34">
        <v>1</v>
      </c>
      <c r="E111" s="14"/>
      <c r="F111" s="14"/>
      <c r="G111" s="14"/>
      <c r="H111" s="30">
        <f t="shared" si="33"/>
        <v>0</v>
      </c>
      <c r="I111" s="14"/>
      <c r="J111" s="14"/>
      <c r="K111" s="30">
        <f t="shared" si="29"/>
        <v>0</v>
      </c>
      <c r="L111" s="14"/>
      <c r="M111" s="14">
        <v>0.1</v>
      </c>
      <c r="N111" s="14">
        <v>0.4</v>
      </c>
      <c r="O111" s="14">
        <f t="shared" si="30"/>
        <v>0.5</v>
      </c>
      <c r="P111" s="14">
        <f t="shared" si="31"/>
        <v>0.5</v>
      </c>
      <c r="Q111" s="14"/>
      <c r="R111" s="14">
        <f t="shared" si="32"/>
        <v>0.5</v>
      </c>
    </row>
    <row r="112" spans="1:18" ht="12.75" customHeight="1" x14ac:dyDescent="0.2">
      <c r="A112" s="93"/>
      <c r="B112" s="121"/>
      <c r="C112" s="76" t="s">
        <v>94</v>
      </c>
      <c r="D112" s="34">
        <v>26</v>
      </c>
      <c r="E112" s="14">
        <v>6</v>
      </c>
      <c r="F112" s="14"/>
      <c r="G112" s="14"/>
      <c r="H112" s="30">
        <f t="shared" si="33"/>
        <v>6</v>
      </c>
      <c r="I112" s="14">
        <v>21.4</v>
      </c>
      <c r="J112" s="14">
        <v>13</v>
      </c>
      <c r="K112" s="30">
        <f t="shared" si="29"/>
        <v>40.4</v>
      </c>
      <c r="L112" s="14">
        <v>5</v>
      </c>
      <c r="M112" s="14">
        <v>28.15</v>
      </c>
      <c r="N112" s="14">
        <v>71.17</v>
      </c>
      <c r="O112" s="14">
        <f t="shared" si="30"/>
        <v>104.32</v>
      </c>
      <c r="P112" s="14">
        <f t="shared" si="31"/>
        <v>144.72</v>
      </c>
      <c r="Q112" s="14">
        <v>38.35</v>
      </c>
      <c r="R112" s="14">
        <f t="shared" si="32"/>
        <v>183.07</v>
      </c>
    </row>
    <row r="113" spans="1:18" ht="12.75" customHeight="1" x14ac:dyDescent="0.2">
      <c r="A113" s="93"/>
      <c r="B113" s="124"/>
      <c r="C113" s="76" t="s">
        <v>102</v>
      </c>
      <c r="D113" s="34">
        <v>7</v>
      </c>
      <c r="E113" s="14"/>
      <c r="F113" s="14"/>
      <c r="G113" s="14"/>
      <c r="H113" s="30">
        <f t="shared" si="33"/>
        <v>0</v>
      </c>
      <c r="I113" s="14"/>
      <c r="J113" s="14"/>
      <c r="K113" s="30">
        <f t="shared" si="29"/>
        <v>0</v>
      </c>
      <c r="L113" s="14">
        <v>3</v>
      </c>
      <c r="M113" s="14">
        <v>0.95</v>
      </c>
      <c r="N113" s="14">
        <v>3.13</v>
      </c>
      <c r="O113" s="14">
        <f t="shared" si="30"/>
        <v>7.08</v>
      </c>
      <c r="P113" s="14">
        <f t="shared" si="31"/>
        <v>7.08</v>
      </c>
      <c r="Q113" s="14">
        <v>0.3</v>
      </c>
      <c r="R113" s="14">
        <f t="shared" si="32"/>
        <v>7.38</v>
      </c>
    </row>
    <row r="114" spans="1:18" ht="12.75" customHeight="1" x14ac:dyDescent="0.2">
      <c r="A114" s="93"/>
      <c r="B114" s="132" t="s">
        <v>105</v>
      </c>
      <c r="C114" s="76" t="s">
        <v>105</v>
      </c>
      <c r="D114" s="34">
        <v>52</v>
      </c>
      <c r="E114" s="14"/>
      <c r="F114" s="14"/>
      <c r="G114" s="14"/>
      <c r="H114" s="30">
        <f t="shared" si="33"/>
        <v>0</v>
      </c>
      <c r="I114" s="14">
        <v>0.35</v>
      </c>
      <c r="J114" s="14">
        <v>0.25</v>
      </c>
      <c r="K114" s="30">
        <f t="shared" si="29"/>
        <v>0.6</v>
      </c>
      <c r="L114" s="14">
        <v>0.15</v>
      </c>
      <c r="M114" s="14">
        <v>10.54</v>
      </c>
      <c r="N114" s="14">
        <v>29.67</v>
      </c>
      <c r="O114" s="14">
        <f t="shared" si="30"/>
        <v>40.36</v>
      </c>
      <c r="P114" s="14">
        <f t="shared" si="31"/>
        <v>40.96</v>
      </c>
      <c r="Q114" s="14">
        <v>4</v>
      </c>
      <c r="R114" s="14">
        <f t="shared" si="32"/>
        <v>44.96</v>
      </c>
    </row>
    <row r="115" spans="1:18" ht="12.75" customHeight="1" x14ac:dyDescent="0.2">
      <c r="A115" s="93"/>
      <c r="B115" s="121"/>
      <c r="C115" s="76" t="s">
        <v>103</v>
      </c>
      <c r="D115" s="34">
        <v>5</v>
      </c>
      <c r="E115" s="14"/>
      <c r="F115" s="14"/>
      <c r="G115" s="14"/>
      <c r="H115" s="30">
        <f t="shared" si="33"/>
        <v>0</v>
      </c>
      <c r="I115" s="14"/>
      <c r="J115" s="14"/>
      <c r="K115" s="30">
        <f t="shared" si="29"/>
        <v>0</v>
      </c>
      <c r="L115" s="14">
        <v>0.5</v>
      </c>
      <c r="M115" s="14">
        <v>16.05</v>
      </c>
      <c r="N115" s="14">
        <v>8.0500000000000007</v>
      </c>
      <c r="O115" s="14">
        <f t="shared" si="30"/>
        <v>24.6</v>
      </c>
      <c r="P115" s="14">
        <f t="shared" si="31"/>
        <v>24.6</v>
      </c>
      <c r="Q115" s="14"/>
      <c r="R115" s="14">
        <f t="shared" si="32"/>
        <v>24.6</v>
      </c>
    </row>
    <row r="116" spans="1:18" ht="12.75" customHeight="1" x14ac:dyDescent="0.2">
      <c r="A116" s="93"/>
      <c r="B116" s="121"/>
      <c r="C116" s="76" t="s">
        <v>96</v>
      </c>
      <c r="D116" s="34">
        <v>25</v>
      </c>
      <c r="E116" s="14"/>
      <c r="F116" s="14"/>
      <c r="G116" s="14"/>
      <c r="H116" s="30">
        <f t="shared" si="33"/>
        <v>0</v>
      </c>
      <c r="I116" s="14">
        <v>0.5</v>
      </c>
      <c r="J116" s="14">
        <v>0.5</v>
      </c>
      <c r="K116" s="30">
        <f t="shared" si="29"/>
        <v>1</v>
      </c>
      <c r="L116" s="14"/>
      <c r="M116" s="14">
        <v>16.68</v>
      </c>
      <c r="N116" s="14">
        <v>49.25</v>
      </c>
      <c r="O116" s="14">
        <f t="shared" si="30"/>
        <v>65.930000000000007</v>
      </c>
      <c r="P116" s="14">
        <f t="shared" si="31"/>
        <v>66.930000000000007</v>
      </c>
      <c r="Q116" s="14">
        <v>5.4</v>
      </c>
      <c r="R116" s="14">
        <f t="shared" si="32"/>
        <v>72.330000000000013</v>
      </c>
    </row>
    <row r="117" spans="1:18" ht="12.75" customHeight="1" x14ac:dyDescent="0.2">
      <c r="A117" s="93"/>
      <c r="B117" s="121"/>
      <c r="C117" s="76" t="s">
        <v>100</v>
      </c>
      <c r="D117" s="34">
        <v>20</v>
      </c>
      <c r="E117" s="14"/>
      <c r="F117" s="14"/>
      <c r="G117" s="14">
        <v>0.25</v>
      </c>
      <c r="H117" s="30">
        <f t="shared" si="33"/>
        <v>0.25</v>
      </c>
      <c r="I117" s="14">
        <v>3.15</v>
      </c>
      <c r="J117" s="14"/>
      <c r="K117" s="30">
        <f t="shared" si="29"/>
        <v>3.4</v>
      </c>
      <c r="L117" s="14">
        <v>16.7</v>
      </c>
      <c r="M117" s="14">
        <v>33.06</v>
      </c>
      <c r="N117" s="14">
        <v>53.35</v>
      </c>
      <c r="O117" s="14">
        <f t="shared" si="30"/>
        <v>103.11000000000001</v>
      </c>
      <c r="P117" s="14">
        <f t="shared" si="31"/>
        <v>106.51000000000002</v>
      </c>
      <c r="Q117" s="14">
        <v>11.45</v>
      </c>
      <c r="R117" s="14">
        <f t="shared" si="32"/>
        <v>117.96000000000002</v>
      </c>
    </row>
    <row r="118" spans="1:18" ht="12.75" customHeight="1" x14ac:dyDescent="0.2">
      <c r="A118" s="93"/>
      <c r="B118" s="121"/>
      <c r="C118" s="76" t="s">
        <v>98</v>
      </c>
      <c r="D118" s="34">
        <v>6</v>
      </c>
      <c r="E118" s="14"/>
      <c r="F118" s="14"/>
      <c r="G118" s="14">
        <v>10</v>
      </c>
      <c r="H118" s="30">
        <f t="shared" si="33"/>
        <v>10</v>
      </c>
      <c r="I118" s="14"/>
      <c r="J118" s="14"/>
      <c r="K118" s="30">
        <f t="shared" si="29"/>
        <v>10</v>
      </c>
      <c r="L118" s="14"/>
      <c r="M118" s="14">
        <v>4</v>
      </c>
      <c r="N118" s="14">
        <v>298.8</v>
      </c>
      <c r="O118" s="14">
        <f t="shared" si="30"/>
        <v>302.8</v>
      </c>
      <c r="P118" s="14">
        <f t="shared" si="31"/>
        <v>312.8</v>
      </c>
      <c r="Q118" s="14">
        <v>60.35</v>
      </c>
      <c r="R118" s="14">
        <f t="shared" si="32"/>
        <v>373.15000000000003</v>
      </c>
    </row>
    <row r="119" spans="1:18" ht="12.75" customHeight="1" x14ac:dyDescent="0.2">
      <c r="A119" s="93"/>
      <c r="B119" s="121"/>
      <c r="C119" s="76" t="s">
        <v>93</v>
      </c>
      <c r="D119" s="34">
        <v>18</v>
      </c>
      <c r="E119" s="14"/>
      <c r="F119" s="14"/>
      <c r="G119" s="14"/>
      <c r="H119" s="30">
        <f t="shared" si="33"/>
        <v>0</v>
      </c>
      <c r="I119" s="14">
        <v>1.26</v>
      </c>
      <c r="J119" s="14"/>
      <c r="K119" s="30">
        <f t="shared" si="29"/>
        <v>1.26</v>
      </c>
      <c r="L119" s="14">
        <v>0.25</v>
      </c>
      <c r="M119" s="14">
        <v>64.930000000000007</v>
      </c>
      <c r="N119" s="14">
        <v>103.59</v>
      </c>
      <c r="O119" s="14">
        <f t="shared" si="30"/>
        <v>168.77</v>
      </c>
      <c r="P119" s="14">
        <f t="shared" si="31"/>
        <v>170.03</v>
      </c>
      <c r="Q119" s="14">
        <v>1</v>
      </c>
      <c r="R119" s="14">
        <f t="shared" si="32"/>
        <v>171.03</v>
      </c>
    </row>
    <row r="120" spans="1:18" ht="12.75" customHeight="1" x14ac:dyDescent="0.2">
      <c r="A120" s="93"/>
      <c r="B120" s="121"/>
      <c r="C120" s="76" t="s">
        <v>85</v>
      </c>
      <c r="D120" s="34">
        <v>12</v>
      </c>
      <c r="E120" s="14"/>
      <c r="F120" s="14">
        <v>0.2</v>
      </c>
      <c r="G120" s="14"/>
      <c r="H120" s="30">
        <f t="shared" si="33"/>
        <v>0.2</v>
      </c>
      <c r="I120" s="14">
        <v>0.7</v>
      </c>
      <c r="J120" s="14"/>
      <c r="K120" s="30">
        <f t="shared" si="29"/>
        <v>0.89999999999999991</v>
      </c>
      <c r="L120" s="14">
        <v>3.3</v>
      </c>
      <c r="M120" s="14">
        <v>13.47</v>
      </c>
      <c r="N120" s="14">
        <v>2.33</v>
      </c>
      <c r="O120" s="14">
        <f t="shared" si="30"/>
        <v>19.100000000000001</v>
      </c>
      <c r="P120" s="14">
        <f t="shared" si="31"/>
        <v>20</v>
      </c>
      <c r="Q120" s="14">
        <v>0.15</v>
      </c>
      <c r="R120" s="14">
        <f t="shared" si="32"/>
        <v>20.149999999999999</v>
      </c>
    </row>
    <row r="121" spans="1:18" ht="12.75" customHeight="1" x14ac:dyDescent="0.2">
      <c r="A121" s="93"/>
      <c r="B121" s="121"/>
      <c r="C121" s="76" t="s">
        <v>84</v>
      </c>
      <c r="D121" s="34">
        <v>50</v>
      </c>
      <c r="E121" s="14">
        <v>5.74</v>
      </c>
      <c r="F121" s="14">
        <v>11</v>
      </c>
      <c r="G121" s="14">
        <v>24.05</v>
      </c>
      <c r="H121" s="30">
        <f t="shared" si="33"/>
        <v>40.790000000000006</v>
      </c>
      <c r="I121" s="14">
        <v>23.94</v>
      </c>
      <c r="J121" s="14"/>
      <c r="K121" s="30">
        <f t="shared" si="29"/>
        <v>64.73</v>
      </c>
      <c r="L121" s="14">
        <v>7.85</v>
      </c>
      <c r="M121" s="14">
        <v>13.75</v>
      </c>
      <c r="N121" s="14">
        <v>9.27</v>
      </c>
      <c r="O121" s="14">
        <f t="shared" si="30"/>
        <v>30.87</v>
      </c>
      <c r="P121" s="14">
        <f t="shared" si="31"/>
        <v>95.600000000000009</v>
      </c>
      <c r="Q121" s="14">
        <v>20.07</v>
      </c>
      <c r="R121" s="14">
        <f t="shared" si="32"/>
        <v>115.67000000000002</v>
      </c>
    </row>
    <row r="122" spans="1:18" ht="12.75" customHeight="1" x14ac:dyDescent="0.2">
      <c r="A122" s="93"/>
      <c r="B122" s="121"/>
      <c r="C122" s="76" t="s">
        <v>88</v>
      </c>
      <c r="D122" s="34">
        <v>8</v>
      </c>
      <c r="E122" s="14">
        <v>2.06</v>
      </c>
      <c r="F122" s="14"/>
      <c r="G122" s="14">
        <v>0.25</v>
      </c>
      <c r="H122" s="30">
        <f t="shared" si="33"/>
        <v>2.31</v>
      </c>
      <c r="I122" s="14">
        <v>0.1</v>
      </c>
      <c r="J122" s="14"/>
      <c r="K122" s="30">
        <f t="shared" si="29"/>
        <v>2.41</v>
      </c>
      <c r="L122" s="14"/>
      <c r="M122" s="14">
        <v>1.6</v>
      </c>
      <c r="N122" s="14">
        <v>1.75</v>
      </c>
      <c r="O122" s="14">
        <f t="shared" si="30"/>
        <v>3.35</v>
      </c>
      <c r="P122" s="14">
        <f t="shared" si="31"/>
        <v>5.76</v>
      </c>
      <c r="Q122" s="14">
        <v>7.55</v>
      </c>
      <c r="R122" s="14">
        <f t="shared" si="32"/>
        <v>13.309999999999999</v>
      </c>
    </row>
    <row r="123" spans="1:18" s="18" customFormat="1" ht="12.75" customHeight="1" x14ac:dyDescent="0.2">
      <c r="A123" s="119"/>
      <c r="B123" s="138"/>
      <c r="C123" s="78" t="s">
        <v>293</v>
      </c>
      <c r="D123" s="64"/>
      <c r="E123" s="36"/>
      <c r="F123" s="36"/>
      <c r="G123" s="36"/>
      <c r="H123" s="65"/>
      <c r="I123" s="36"/>
      <c r="J123" s="36"/>
      <c r="K123" s="65"/>
      <c r="L123" s="36"/>
      <c r="M123" s="36"/>
      <c r="N123" s="36"/>
      <c r="O123" s="36"/>
      <c r="P123" s="36"/>
      <c r="Q123" s="36"/>
      <c r="R123" s="36"/>
    </row>
    <row r="124" spans="1:18" ht="12.75" customHeight="1" x14ac:dyDescent="0.2">
      <c r="A124" s="93"/>
      <c r="B124" s="132" t="s">
        <v>91</v>
      </c>
      <c r="C124" s="76" t="s">
        <v>91</v>
      </c>
      <c r="D124" s="34">
        <v>27</v>
      </c>
      <c r="E124" s="14"/>
      <c r="F124" s="14"/>
      <c r="G124" s="14"/>
      <c r="H124" s="30">
        <f t="shared" si="33"/>
        <v>0</v>
      </c>
      <c r="I124" s="14"/>
      <c r="J124" s="14"/>
      <c r="K124" s="30">
        <f t="shared" si="29"/>
        <v>0</v>
      </c>
      <c r="L124" s="14">
        <v>81.22</v>
      </c>
      <c r="M124" s="14">
        <v>41.45</v>
      </c>
      <c r="N124" s="14">
        <v>32.5</v>
      </c>
      <c r="O124" s="14">
        <f>+SUM(L124:N124)</f>
        <v>155.17000000000002</v>
      </c>
      <c r="P124" s="14">
        <f>+SUM(K124+O124)</f>
        <v>155.17000000000002</v>
      </c>
      <c r="Q124" s="14">
        <v>32.700000000000003</v>
      </c>
      <c r="R124" s="14">
        <f t="shared" si="32"/>
        <v>187.87</v>
      </c>
    </row>
    <row r="125" spans="1:18" ht="12.75" customHeight="1" x14ac:dyDescent="0.2">
      <c r="A125" s="93"/>
      <c r="B125" s="121"/>
      <c r="C125" s="76" t="s">
        <v>109</v>
      </c>
      <c r="D125" s="34">
        <v>7</v>
      </c>
      <c r="E125" s="14"/>
      <c r="F125" s="14"/>
      <c r="G125" s="14"/>
      <c r="H125" s="30">
        <f t="shared" si="33"/>
        <v>0</v>
      </c>
      <c r="I125" s="14"/>
      <c r="J125" s="14"/>
      <c r="K125" s="30">
        <f t="shared" si="29"/>
        <v>0</v>
      </c>
      <c r="L125" s="14"/>
      <c r="M125" s="14">
        <v>3.45</v>
      </c>
      <c r="N125" s="14">
        <v>3.2</v>
      </c>
      <c r="O125" s="14">
        <f>+SUM(L125:N125)</f>
        <v>6.65</v>
      </c>
      <c r="P125" s="14">
        <f>+SUM(K125+O125)</f>
        <v>6.65</v>
      </c>
      <c r="Q125" s="14">
        <v>1.7</v>
      </c>
      <c r="R125" s="14">
        <f t="shared" si="32"/>
        <v>8.35</v>
      </c>
    </row>
    <row r="126" spans="1:18" ht="12.75" customHeight="1" x14ac:dyDescent="0.2">
      <c r="A126" s="93"/>
      <c r="B126" s="121"/>
      <c r="C126" s="76" t="s">
        <v>83</v>
      </c>
      <c r="D126" s="34">
        <v>3</v>
      </c>
      <c r="E126" s="14"/>
      <c r="F126" s="14"/>
      <c r="G126" s="14"/>
      <c r="H126" s="30">
        <f t="shared" si="33"/>
        <v>0</v>
      </c>
      <c r="I126" s="14"/>
      <c r="J126" s="14"/>
      <c r="K126" s="30">
        <f t="shared" si="29"/>
        <v>0</v>
      </c>
      <c r="L126" s="14"/>
      <c r="M126" s="14"/>
      <c r="N126" s="14"/>
      <c r="O126" s="14">
        <f t="shared" ref="O126:O134" si="34">+SUM(L126:N126)</f>
        <v>0</v>
      </c>
      <c r="P126" s="14">
        <f t="shared" ref="P126:P134" si="35">+SUM(K126+O126)</f>
        <v>0</v>
      </c>
      <c r="Q126" s="14">
        <v>30.75</v>
      </c>
      <c r="R126" s="14">
        <f t="shared" si="32"/>
        <v>30.75</v>
      </c>
    </row>
    <row r="127" spans="1:18" ht="12.75" customHeight="1" x14ac:dyDescent="0.2">
      <c r="A127" s="93"/>
      <c r="B127" s="121"/>
      <c r="C127" s="76" t="s">
        <v>92</v>
      </c>
      <c r="D127" s="34">
        <v>27</v>
      </c>
      <c r="E127" s="14"/>
      <c r="F127" s="14"/>
      <c r="G127" s="14">
        <v>0.75</v>
      </c>
      <c r="H127" s="30">
        <f t="shared" si="33"/>
        <v>0.75</v>
      </c>
      <c r="I127" s="14">
        <v>2</v>
      </c>
      <c r="J127" s="14">
        <v>0.5</v>
      </c>
      <c r="K127" s="30">
        <f t="shared" ref="K127:K134" si="36">+SUM(H127:J127)</f>
        <v>3.25</v>
      </c>
      <c r="L127" s="14">
        <v>0.25</v>
      </c>
      <c r="M127" s="14">
        <v>24.25</v>
      </c>
      <c r="N127" s="14">
        <v>24.75</v>
      </c>
      <c r="O127" s="14">
        <f t="shared" si="34"/>
        <v>49.25</v>
      </c>
      <c r="P127" s="14">
        <f t="shared" si="35"/>
        <v>52.5</v>
      </c>
      <c r="Q127" s="14">
        <v>3.31</v>
      </c>
      <c r="R127" s="14">
        <f t="shared" ref="R127:R158" si="37">+SUM(P127:Q127)</f>
        <v>55.81</v>
      </c>
    </row>
    <row r="128" spans="1:18" ht="12.75" customHeight="1" x14ac:dyDescent="0.2">
      <c r="A128" s="93"/>
      <c r="B128" s="121"/>
      <c r="C128" s="76" t="s">
        <v>95</v>
      </c>
      <c r="D128" s="34">
        <v>12</v>
      </c>
      <c r="E128" s="14">
        <v>15</v>
      </c>
      <c r="F128" s="14"/>
      <c r="G128" s="14"/>
      <c r="H128" s="30">
        <f t="shared" si="33"/>
        <v>15</v>
      </c>
      <c r="I128" s="14"/>
      <c r="J128" s="14"/>
      <c r="K128" s="30">
        <f t="shared" si="36"/>
        <v>15</v>
      </c>
      <c r="L128" s="14"/>
      <c r="M128" s="14">
        <v>4.5999999999999996</v>
      </c>
      <c r="N128" s="14">
        <v>12.85</v>
      </c>
      <c r="O128" s="14">
        <f t="shared" si="34"/>
        <v>17.45</v>
      </c>
      <c r="P128" s="14">
        <f t="shared" si="35"/>
        <v>32.450000000000003</v>
      </c>
      <c r="Q128" s="14">
        <v>24.5</v>
      </c>
      <c r="R128" s="14">
        <f t="shared" si="37"/>
        <v>56.95</v>
      </c>
    </row>
    <row r="129" spans="1:18" ht="12.75" customHeight="1" x14ac:dyDescent="0.2">
      <c r="A129" s="93"/>
      <c r="B129" s="121"/>
      <c r="C129" s="76" t="s">
        <v>99</v>
      </c>
      <c r="D129" s="34">
        <v>11</v>
      </c>
      <c r="E129" s="14"/>
      <c r="F129" s="14"/>
      <c r="G129" s="14"/>
      <c r="H129" s="30">
        <f t="shared" si="33"/>
        <v>0</v>
      </c>
      <c r="I129" s="14"/>
      <c r="J129" s="14"/>
      <c r="K129" s="30">
        <f t="shared" si="36"/>
        <v>0</v>
      </c>
      <c r="L129" s="14"/>
      <c r="M129" s="14">
        <v>4</v>
      </c>
      <c r="N129" s="14">
        <v>6.25</v>
      </c>
      <c r="O129" s="14">
        <f t="shared" si="34"/>
        <v>10.25</v>
      </c>
      <c r="P129" s="14">
        <f t="shared" si="35"/>
        <v>10.25</v>
      </c>
      <c r="Q129" s="14">
        <v>55.55</v>
      </c>
      <c r="R129" s="14">
        <f t="shared" si="37"/>
        <v>65.8</v>
      </c>
    </row>
    <row r="130" spans="1:18" ht="12.75" customHeight="1" x14ac:dyDescent="0.2">
      <c r="A130" s="93"/>
      <c r="B130" s="121"/>
      <c r="C130" s="76" t="s">
        <v>104</v>
      </c>
      <c r="D130" s="34">
        <v>20</v>
      </c>
      <c r="E130" s="14">
        <v>3.25</v>
      </c>
      <c r="F130" s="14">
        <v>0.5</v>
      </c>
      <c r="G130" s="14"/>
      <c r="H130" s="30">
        <f t="shared" si="33"/>
        <v>3.75</v>
      </c>
      <c r="I130" s="14">
        <v>5.5</v>
      </c>
      <c r="J130" s="14">
        <v>0</v>
      </c>
      <c r="K130" s="30">
        <f t="shared" si="36"/>
        <v>9.25</v>
      </c>
      <c r="L130" s="14">
        <v>9</v>
      </c>
      <c r="M130" s="14">
        <v>73.12</v>
      </c>
      <c r="N130" s="14">
        <v>213.83</v>
      </c>
      <c r="O130" s="14">
        <f t="shared" si="34"/>
        <v>295.95000000000005</v>
      </c>
      <c r="P130" s="14">
        <f t="shared" si="35"/>
        <v>305.20000000000005</v>
      </c>
      <c r="Q130" s="14">
        <v>301</v>
      </c>
      <c r="R130" s="14">
        <f t="shared" si="37"/>
        <v>606.20000000000005</v>
      </c>
    </row>
    <row r="131" spans="1:18" ht="12.75" customHeight="1" x14ac:dyDescent="0.2">
      <c r="A131" s="93"/>
      <c r="B131" s="124"/>
      <c r="C131" s="76" t="s">
        <v>108</v>
      </c>
      <c r="D131" s="34">
        <v>4</v>
      </c>
      <c r="E131" s="14"/>
      <c r="F131" s="14"/>
      <c r="G131" s="14"/>
      <c r="H131" s="30">
        <f t="shared" si="33"/>
        <v>0</v>
      </c>
      <c r="I131" s="14"/>
      <c r="J131" s="14"/>
      <c r="K131" s="30">
        <f t="shared" si="36"/>
        <v>0</v>
      </c>
      <c r="L131" s="14"/>
      <c r="M131" s="14">
        <v>3</v>
      </c>
      <c r="N131" s="14">
        <v>0.8</v>
      </c>
      <c r="O131" s="14">
        <f t="shared" si="34"/>
        <v>3.8</v>
      </c>
      <c r="P131" s="14">
        <f t="shared" si="35"/>
        <v>3.8</v>
      </c>
      <c r="Q131" s="14"/>
      <c r="R131" s="14">
        <f t="shared" si="37"/>
        <v>3.8</v>
      </c>
    </row>
    <row r="132" spans="1:18" ht="12.75" customHeight="1" x14ac:dyDescent="0.2">
      <c r="A132" s="93"/>
      <c r="B132" s="132" t="s">
        <v>82</v>
      </c>
      <c r="C132" s="76" t="s">
        <v>82</v>
      </c>
      <c r="D132" s="34">
        <v>9</v>
      </c>
      <c r="E132" s="14"/>
      <c r="F132" s="14"/>
      <c r="G132" s="14">
        <v>0.5</v>
      </c>
      <c r="H132" s="30">
        <f t="shared" si="33"/>
        <v>0.5</v>
      </c>
      <c r="I132" s="14"/>
      <c r="J132" s="14"/>
      <c r="K132" s="30">
        <f t="shared" si="36"/>
        <v>0.5</v>
      </c>
      <c r="L132" s="14">
        <v>0.52</v>
      </c>
      <c r="M132" s="14">
        <v>3.1</v>
      </c>
      <c r="N132" s="14">
        <v>6.4</v>
      </c>
      <c r="O132" s="14">
        <f t="shared" si="34"/>
        <v>10.02</v>
      </c>
      <c r="P132" s="14">
        <f t="shared" si="35"/>
        <v>10.52</v>
      </c>
      <c r="Q132" s="14">
        <v>3.2</v>
      </c>
      <c r="R132" s="14">
        <f t="shared" si="37"/>
        <v>13.719999999999999</v>
      </c>
    </row>
    <row r="133" spans="1:18" ht="12.75" customHeight="1" x14ac:dyDescent="0.2">
      <c r="A133" s="93"/>
      <c r="B133" s="121"/>
      <c r="C133" s="76" t="s">
        <v>87</v>
      </c>
      <c r="D133" s="34">
        <v>11</v>
      </c>
      <c r="E133" s="14">
        <v>5</v>
      </c>
      <c r="F133" s="14"/>
      <c r="G133" s="14">
        <v>0.5</v>
      </c>
      <c r="H133" s="30">
        <f t="shared" si="33"/>
        <v>5.5</v>
      </c>
      <c r="I133" s="14">
        <v>11</v>
      </c>
      <c r="J133" s="14"/>
      <c r="K133" s="30">
        <f t="shared" si="36"/>
        <v>16.5</v>
      </c>
      <c r="L133" s="14">
        <v>1.5</v>
      </c>
      <c r="M133" s="14">
        <v>0.5</v>
      </c>
      <c r="N133" s="14"/>
      <c r="O133" s="14">
        <f t="shared" si="34"/>
        <v>2</v>
      </c>
      <c r="P133" s="14">
        <f t="shared" si="35"/>
        <v>18.5</v>
      </c>
      <c r="Q133" s="14">
        <v>24.41</v>
      </c>
      <c r="R133" s="14">
        <f t="shared" si="37"/>
        <v>42.91</v>
      </c>
    </row>
    <row r="134" spans="1:18" ht="12.75" customHeight="1" x14ac:dyDescent="0.2">
      <c r="A134" s="93"/>
      <c r="B134" s="122"/>
      <c r="C134" s="82" t="s">
        <v>97</v>
      </c>
      <c r="D134" s="86">
        <v>10</v>
      </c>
      <c r="E134" s="17">
        <v>8</v>
      </c>
      <c r="F134" s="17">
        <v>1</v>
      </c>
      <c r="G134" s="17">
        <v>8.5</v>
      </c>
      <c r="H134" s="32">
        <f t="shared" si="33"/>
        <v>17.5</v>
      </c>
      <c r="I134" s="17"/>
      <c r="J134" s="17"/>
      <c r="K134" s="32">
        <f t="shared" si="36"/>
        <v>17.5</v>
      </c>
      <c r="L134" s="17">
        <v>22.6</v>
      </c>
      <c r="M134" s="17">
        <v>2.5</v>
      </c>
      <c r="N134" s="17">
        <v>1.5</v>
      </c>
      <c r="O134" s="17">
        <f t="shared" si="34"/>
        <v>26.6</v>
      </c>
      <c r="P134" s="17">
        <f t="shared" si="35"/>
        <v>44.1</v>
      </c>
      <c r="Q134" s="17">
        <v>52.1</v>
      </c>
      <c r="R134" s="17">
        <f t="shared" si="37"/>
        <v>96.2</v>
      </c>
    </row>
    <row r="135" spans="1:18" ht="12.75" customHeight="1" x14ac:dyDescent="0.25">
      <c r="A135" s="230" t="s">
        <v>0</v>
      </c>
      <c r="B135" s="231"/>
      <c r="C135" s="232" t="s">
        <v>0</v>
      </c>
      <c r="D135" s="53">
        <f>SUM(D105:D134)</f>
        <v>415</v>
      </c>
      <c r="E135" s="54">
        <f>SUM(E105:E134)</f>
        <v>64.550000000000011</v>
      </c>
      <c r="F135" s="54">
        <f>SUM(F105:F134)</f>
        <v>13.95</v>
      </c>
      <c r="G135" s="54">
        <f t="shared" ref="G135:R135" si="38">SUM(G105:G134)</f>
        <v>55.8</v>
      </c>
      <c r="H135" s="54">
        <f t="shared" si="38"/>
        <v>134.30000000000001</v>
      </c>
      <c r="I135" s="54">
        <f t="shared" si="38"/>
        <v>78.700000000000017</v>
      </c>
      <c r="J135" s="54">
        <f t="shared" si="38"/>
        <v>14.25</v>
      </c>
      <c r="K135" s="54">
        <f t="shared" si="38"/>
        <v>227.25</v>
      </c>
      <c r="L135" s="54">
        <f t="shared" si="38"/>
        <v>310.44</v>
      </c>
      <c r="M135" s="54">
        <f t="shared" si="38"/>
        <v>646.26000000000022</v>
      </c>
      <c r="N135" s="54">
        <f t="shared" si="38"/>
        <v>1009.3300000000002</v>
      </c>
      <c r="O135" s="54">
        <f t="shared" si="38"/>
        <v>1966.0299999999997</v>
      </c>
      <c r="P135" s="54">
        <f t="shared" si="38"/>
        <v>2193.2800000000002</v>
      </c>
      <c r="Q135" s="54">
        <f t="shared" si="38"/>
        <v>832.87</v>
      </c>
      <c r="R135" s="55">
        <f t="shared" si="38"/>
        <v>3026.15</v>
      </c>
    </row>
    <row r="136" spans="1:18" ht="12.75" customHeight="1" x14ac:dyDescent="0.2">
      <c r="A136" s="93" t="s">
        <v>7</v>
      </c>
      <c r="B136" s="120" t="s">
        <v>426</v>
      </c>
      <c r="C136" s="73" t="s">
        <v>123</v>
      </c>
      <c r="D136" s="61">
        <v>96</v>
      </c>
      <c r="E136" s="39">
        <v>112.4</v>
      </c>
      <c r="F136" s="39">
        <v>34.700000000000003</v>
      </c>
      <c r="G136" s="39">
        <v>113</v>
      </c>
      <c r="H136" s="48">
        <f t="shared" si="33"/>
        <v>260.10000000000002</v>
      </c>
      <c r="I136" s="39">
        <v>27.2</v>
      </c>
      <c r="J136" s="39">
        <v>1.25</v>
      </c>
      <c r="K136" s="48">
        <f t="shared" ref="K136:K177" si="39">+SUM(H136:J136)</f>
        <v>288.55</v>
      </c>
      <c r="L136" s="39">
        <v>4.0999999999999996</v>
      </c>
      <c r="M136" s="39">
        <v>853.7</v>
      </c>
      <c r="N136" s="39">
        <v>949.7</v>
      </c>
      <c r="O136" s="39">
        <f t="shared" ref="O136:O177" si="40">+SUM(L136:N136)</f>
        <v>1807.5</v>
      </c>
      <c r="P136" s="39">
        <f t="shared" ref="P136:P177" si="41">+SUM(K136+O136)</f>
        <v>2096.0500000000002</v>
      </c>
      <c r="Q136" s="39">
        <f>11.8+220.1</f>
        <v>231.9</v>
      </c>
      <c r="R136" s="39">
        <f t="shared" si="37"/>
        <v>2327.9500000000003</v>
      </c>
    </row>
    <row r="137" spans="1:18" ht="12.75" customHeight="1" x14ac:dyDescent="0.2">
      <c r="A137" s="93"/>
      <c r="B137" s="121"/>
      <c r="C137" s="76" t="s">
        <v>140</v>
      </c>
      <c r="D137" s="34">
        <v>6</v>
      </c>
      <c r="E137" s="14">
        <v>5</v>
      </c>
      <c r="F137" s="14">
        <v>1</v>
      </c>
      <c r="G137" s="14">
        <v>1.6</v>
      </c>
      <c r="H137" s="30">
        <f t="shared" si="33"/>
        <v>7.6</v>
      </c>
      <c r="I137" s="14"/>
      <c r="J137" s="14"/>
      <c r="K137" s="30">
        <f t="shared" si="39"/>
        <v>7.6</v>
      </c>
      <c r="L137" s="14"/>
      <c r="M137" s="14">
        <v>10.5</v>
      </c>
      <c r="N137" s="14">
        <v>2.5</v>
      </c>
      <c r="O137" s="14">
        <f t="shared" si="40"/>
        <v>13</v>
      </c>
      <c r="P137" s="14">
        <f t="shared" si="41"/>
        <v>20.6</v>
      </c>
      <c r="Q137" s="14">
        <v>5</v>
      </c>
      <c r="R137" s="14">
        <f t="shared" si="37"/>
        <v>25.6</v>
      </c>
    </row>
    <row r="138" spans="1:18" ht="12.75" customHeight="1" x14ac:dyDescent="0.2">
      <c r="A138" s="93"/>
      <c r="B138" s="121"/>
      <c r="C138" s="76" t="s">
        <v>141</v>
      </c>
      <c r="D138" s="34">
        <v>12</v>
      </c>
      <c r="E138" s="14"/>
      <c r="F138" s="14">
        <v>11</v>
      </c>
      <c r="G138" s="14">
        <v>8.0500000000000007</v>
      </c>
      <c r="H138" s="30">
        <f t="shared" si="33"/>
        <v>19.05</v>
      </c>
      <c r="I138" s="14">
        <v>2.5</v>
      </c>
      <c r="J138" s="14"/>
      <c r="K138" s="30">
        <f t="shared" si="39"/>
        <v>21.55</v>
      </c>
      <c r="L138" s="14">
        <v>4.5</v>
      </c>
      <c r="M138" s="14">
        <v>16.75</v>
      </c>
      <c r="N138" s="14">
        <v>30.6</v>
      </c>
      <c r="O138" s="14">
        <f t="shared" si="40"/>
        <v>51.85</v>
      </c>
      <c r="P138" s="14">
        <f t="shared" si="41"/>
        <v>73.400000000000006</v>
      </c>
      <c r="Q138" s="14">
        <v>9.3000000000000007</v>
      </c>
      <c r="R138" s="14">
        <f t="shared" si="37"/>
        <v>82.7</v>
      </c>
    </row>
    <row r="139" spans="1:18" ht="12.75" customHeight="1" x14ac:dyDescent="0.2">
      <c r="A139" s="93"/>
      <c r="B139" s="121"/>
      <c r="C139" s="76" t="s">
        <v>147</v>
      </c>
      <c r="D139" s="34">
        <v>16</v>
      </c>
      <c r="E139" s="14"/>
      <c r="F139" s="14">
        <v>0.7</v>
      </c>
      <c r="G139" s="14"/>
      <c r="H139" s="30">
        <f t="shared" si="33"/>
        <v>0.7</v>
      </c>
      <c r="I139" s="14">
        <v>1.1000000000000001</v>
      </c>
      <c r="J139" s="14">
        <v>2</v>
      </c>
      <c r="K139" s="30">
        <f t="shared" si="39"/>
        <v>3.8</v>
      </c>
      <c r="L139" s="14"/>
      <c r="M139" s="14">
        <v>25.95</v>
      </c>
      <c r="N139" s="14">
        <v>42.95</v>
      </c>
      <c r="O139" s="14">
        <f t="shared" si="40"/>
        <v>68.900000000000006</v>
      </c>
      <c r="P139" s="14">
        <f t="shared" si="41"/>
        <v>72.7</v>
      </c>
      <c r="Q139" s="14">
        <v>40.5</v>
      </c>
      <c r="R139" s="14">
        <f t="shared" si="37"/>
        <v>113.2</v>
      </c>
    </row>
    <row r="140" spans="1:18" ht="12.75" customHeight="1" x14ac:dyDescent="0.2">
      <c r="A140" s="93"/>
      <c r="B140" s="121"/>
      <c r="C140" s="76" t="s">
        <v>322</v>
      </c>
      <c r="D140" s="34">
        <v>8</v>
      </c>
      <c r="E140" s="14">
        <v>7</v>
      </c>
      <c r="F140" s="14">
        <v>8</v>
      </c>
      <c r="G140" s="14">
        <v>3</v>
      </c>
      <c r="H140" s="30">
        <f t="shared" si="33"/>
        <v>18</v>
      </c>
      <c r="I140" s="14">
        <v>5</v>
      </c>
      <c r="J140" s="14"/>
      <c r="K140" s="30">
        <f t="shared" si="39"/>
        <v>23</v>
      </c>
      <c r="L140" s="14">
        <v>1</v>
      </c>
      <c r="M140" s="14">
        <v>15.8</v>
      </c>
      <c r="N140" s="14">
        <v>35.700000000000003</v>
      </c>
      <c r="O140" s="14">
        <f t="shared" si="40"/>
        <v>52.5</v>
      </c>
      <c r="P140" s="14">
        <f t="shared" si="41"/>
        <v>75.5</v>
      </c>
      <c r="Q140" s="14">
        <v>18.5</v>
      </c>
      <c r="R140" s="14">
        <f t="shared" si="37"/>
        <v>94</v>
      </c>
    </row>
    <row r="141" spans="1:18" ht="12.75" customHeight="1" x14ac:dyDescent="0.2">
      <c r="A141" s="93"/>
      <c r="B141" s="121"/>
      <c r="C141" s="76" t="s">
        <v>148</v>
      </c>
      <c r="D141" s="34">
        <v>3</v>
      </c>
      <c r="E141" s="14"/>
      <c r="F141" s="14"/>
      <c r="G141" s="14"/>
      <c r="H141" s="30">
        <f t="shared" si="33"/>
        <v>0</v>
      </c>
      <c r="I141" s="14"/>
      <c r="J141" s="14"/>
      <c r="K141" s="30">
        <f t="shared" si="39"/>
        <v>0</v>
      </c>
      <c r="L141" s="14">
        <v>0.5</v>
      </c>
      <c r="M141" s="14">
        <v>4.8</v>
      </c>
      <c r="N141" s="14">
        <v>2.7</v>
      </c>
      <c r="O141" s="14">
        <f t="shared" si="40"/>
        <v>8</v>
      </c>
      <c r="P141" s="14">
        <f t="shared" si="41"/>
        <v>8</v>
      </c>
      <c r="Q141" s="14">
        <v>15</v>
      </c>
      <c r="R141" s="14">
        <f t="shared" si="37"/>
        <v>23</v>
      </c>
    </row>
    <row r="142" spans="1:18" ht="12.75" customHeight="1" x14ac:dyDescent="0.2">
      <c r="A142" s="93"/>
      <c r="B142" s="121"/>
      <c r="C142" s="76" t="s">
        <v>117</v>
      </c>
      <c r="D142" s="34">
        <v>9</v>
      </c>
      <c r="E142" s="14"/>
      <c r="F142" s="14"/>
      <c r="G142" s="14"/>
      <c r="H142" s="30">
        <f t="shared" si="33"/>
        <v>0</v>
      </c>
      <c r="I142" s="14"/>
      <c r="J142" s="14">
        <v>0.5</v>
      </c>
      <c r="K142" s="30">
        <f t="shared" si="39"/>
        <v>0.5</v>
      </c>
      <c r="L142" s="14"/>
      <c r="M142" s="14">
        <v>16.399999999999999</v>
      </c>
      <c r="N142" s="14">
        <v>11.9</v>
      </c>
      <c r="O142" s="14">
        <f t="shared" si="40"/>
        <v>28.299999999999997</v>
      </c>
      <c r="P142" s="14">
        <f t="shared" si="41"/>
        <v>28.799999999999997</v>
      </c>
      <c r="Q142" s="14">
        <v>44.51</v>
      </c>
      <c r="R142" s="14">
        <f t="shared" si="37"/>
        <v>73.31</v>
      </c>
    </row>
    <row r="143" spans="1:18" ht="12.75" customHeight="1" x14ac:dyDescent="0.2">
      <c r="A143" s="93"/>
      <c r="B143" s="121"/>
      <c r="C143" s="76" t="s">
        <v>149</v>
      </c>
      <c r="D143" s="34">
        <v>24</v>
      </c>
      <c r="E143" s="14">
        <v>27</v>
      </c>
      <c r="F143" s="14">
        <v>22.75</v>
      </c>
      <c r="G143" s="14">
        <v>5.01</v>
      </c>
      <c r="H143" s="30">
        <f t="shared" si="33"/>
        <v>54.76</v>
      </c>
      <c r="I143" s="14">
        <v>4.3</v>
      </c>
      <c r="J143" s="14">
        <v>0.6</v>
      </c>
      <c r="K143" s="30">
        <f t="shared" si="39"/>
        <v>59.66</v>
      </c>
      <c r="L143" s="14">
        <v>0.05</v>
      </c>
      <c r="M143" s="14">
        <v>65.2</v>
      </c>
      <c r="N143" s="14">
        <v>84.35</v>
      </c>
      <c r="O143" s="14">
        <f t="shared" si="40"/>
        <v>149.6</v>
      </c>
      <c r="P143" s="14">
        <f t="shared" si="41"/>
        <v>209.26</v>
      </c>
      <c r="Q143" s="14">
        <v>56.77</v>
      </c>
      <c r="R143" s="14">
        <f t="shared" si="37"/>
        <v>266.02999999999997</v>
      </c>
    </row>
    <row r="144" spans="1:18" ht="12.75" customHeight="1" x14ac:dyDescent="0.2">
      <c r="A144" s="93"/>
      <c r="B144" s="121"/>
      <c r="C144" s="76" t="s">
        <v>125</v>
      </c>
      <c r="D144" s="34">
        <v>2</v>
      </c>
      <c r="E144" s="14"/>
      <c r="F144" s="14"/>
      <c r="G144" s="14">
        <v>1.5</v>
      </c>
      <c r="H144" s="30">
        <f t="shared" si="33"/>
        <v>1.5</v>
      </c>
      <c r="I144" s="14"/>
      <c r="J144" s="14"/>
      <c r="K144" s="30">
        <f t="shared" si="39"/>
        <v>1.5</v>
      </c>
      <c r="L144" s="14"/>
      <c r="M144" s="14">
        <v>9.5</v>
      </c>
      <c r="N144" s="14">
        <v>4.5</v>
      </c>
      <c r="O144" s="14">
        <f t="shared" si="40"/>
        <v>14</v>
      </c>
      <c r="P144" s="14">
        <f t="shared" si="41"/>
        <v>15.5</v>
      </c>
      <c r="Q144" s="14">
        <v>60</v>
      </c>
      <c r="R144" s="14">
        <f t="shared" si="37"/>
        <v>75.5</v>
      </c>
    </row>
    <row r="145" spans="1:18" ht="12.75" customHeight="1" x14ac:dyDescent="0.2">
      <c r="A145" s="93"/>
      <c r="B145" s="121"/>
      <c r="C145" s="76" t="s">
        <v>161</v>
      </c>
      <c r="D145" s="34">
        <v>9</v>
      </c>
      <c r="E145" s="14">
        <v>4.8</v>
      </c>
      <c r="F145" s="14"/>
      <c r="G145" s="14">
        <v>2</v>
      </c>
      <c r="H145" s="30">
        <f t="shared" si="33"/>
        <v>6.8</v>
      </c>
      <c r="I145" s="14"/>
      <c r="J145" s="14"/>
      <c r="K145" s="30">
        <f t="shared" si="39"/>
        <v>6.8</v>
      </c>
      <c r="L145" s="14">
        <v>5.2</v>
      </c>
      <c r="M145" s="14">
        <v>18</v>
      </c>
      <c r="N145" s="14">
        <v>62.2</v>
      </c>
      <c r="O145" s="14">
        <f t="shared" si="40"/>
        <v>85.4</v>
      </c>
      <c r="P145" s="14">
        <f t="shared" si="41"/>
        <v>92.2</v>
      </c>
      <c r="Q145" s="14">
        <f>1.5+140.02</f>
        <v>141.52000000000001</v>
      </c>
      <c r="R145" s="14">
        <f t="shared" si="37"/>
        <v>233.72000000000003</v>
      </c>
    </row>
    <row r="146" spans="1:18" ht="12.75" customHeight="1" x14ac:dyDescent="0.2">
      <c r="A146" s="93"/>
      <c r="B146" s="121"/>
      <c r="C146" s="76" t="s">
        <v>138</v>
      </c>
      <c r="D146" s="34">
        <v>9</v>
      </c>
      <c r="E146" s="14">
        <v>75</v>
      </c>
      <c r="F146" s="14"/>
      <c r="G146" s="14">
        <v>8.5</v>
      </c>
      <c r="H146" s="30">
        <f t="shared" si="33"/>
        <v>83.5</v>
      </c>
      <c r="I146" s="14">
        <v>9</v>
      </c>
      <c r="J146" s="14">
        <v>5</v>
      </c>
      <c r="K146" s="30">
        <f t="shared" si="39"/>
        <v>97.5</v>
      </c>
      <c r="L146" s="14">
        <v>4</v>
      </c>
      <c r="M146" s="14">
        <v>50</v>
      </c>
      <c r="N146" s="14">
        <v>40</v>
      </c>
      <c r="O146" s="14">
        <f t="shared" si="40"/>
        <v>94</v>
      </c>
      <c r="P146" s="14">
        <f t="shared" si="41"/>
        <v>191.5</v>
      </c>
      <c r="Q146" s="14">
        <v>20</v>
      </c>
      <c r="R146" s="14">
        <f t="shared" si="37"/>
        <v>211.5</v>
      </c>
    </row>
    <row r="147" spans="1:18" ht="12.75" customHeight="1" x14ac:dyDescent="0.2">
      <c r="A147" s="93"/>
      <c r="B147" s="121"/>
      <c r="C147" s="76" t="s">
        <v>112</v>
      </c>
      <c r="D147" s="34">
        <v>15</v>
      </c>
      <c r="E147" s="14">
        <v>0.12</v>
      </c>
      <c r="F147" s="14">
        <v>5</v>
      </c>
      <c r="G147" s="14"/>
      <c r="H147" s="30">
        <f t="shared" si="33"/>
        <v>5.12</v>
      </c>
      <c r="I147" s="14">
        <v>5</v>
      </c>
      <c r="J147" s="14">
        <v>0.1</v>
      </c>
      <c r="K147" s="30">
        <f t="shared" si="39"/>
        <v>10.220000000000001</v>
      </c>
      <c r="L147" s="14">
        <v>0.15</v>
      </c>
      <c r="M147" s="14">
        <v>183.85</v>
      </c>
      <c r="N147" s="14">
        <v>106.65</v>
      </c>
      <c r="O147" s="14">
        <f t="shared" si="40"/>
        <v>290.64999999999998</v>
      </c>
      <c r="P147" s="14">
        <f t="shared" si="41"/>
        <v>300.87</v>
      </c>
      <c r="Q147" s="14">
        <f>18+33.1</f>
        <v>51.1</v>
      </c>
      <c r="R147" s="14">
        <f t="shared" si="37"/>
        <v>351.97</v>
      </c>
    </row>
    <row r="148" spans="1:18" ht="12.75" customHeight="1" x14ac:dyDescent="0.2">
      <c r="A148" s="93"/>
      <c r="B148" s="121"/>
      <c r="C148" s="76" t="s">
        <v>144</v>
      </c>
      <c r="D148" s="34">
        <v>21</v>
      </c>
      <c r="E148" s="14">
        <v>1.5</v>
      </c>
      <c r="F148" s="14">
        <v>8.5</v>
      </c>
      <c r="G148" s="14">
        <v>11.7</v>
      </c>
      <c r="H148" s="30">
        <f t="shared" si="33"/>
        <v>21.7</v>
      </c>
      <c r="I148" s="14"/>
      <c r="J148" s="14">
        <v>0.6</v>
      </c>
      <c r="K148" s="30">
        <f t="shared" si="39"/>
        <v>22.3</v>
      </c>
      <c r="L148" s="14"/>
      <c r="M148" s="14">
        <v>36.85</v>
      </c>
      <c r="N148" s="14">
        <v>37.450000000000003</v>
      </c>
      <c r="O148" s="14">
        <f t="shared" si="40"/>
        <v>74.300000000000011</v>
      </c>
      <c r="P148" s="14">
        <f t="shared" si="41"/>
        <v>96.600000000000009</v>
      </c>
      <c r="Q148" s="14">
        <v>9.1</v>
      </c>
      <c r="R148" s="14">
        <f t="shared" si="37"/>
        <v>105.7</v>
      </c>
    </row>
    <row r="149" spans="1:18" ht="12.75" customHeight="1" x14ac:dyDescent="0.2">
      <c r="A149" s="93"/>
      <c r="B149" s="121"/>
      <c r="C149" s="76" t="s">
        <v>116</v>
      </c>
      <c r="D149" s="34">
        <v>19</v>
      </c>
      <c r="E149" s="14">
        <v>40.450000000000003</v>
      </c>
      <c r="F149" s="14"/>
      <c r="G149" s="14">
        <v>37.049999999999997</v>
      </c>
      <c r="H149" s="30">
        <f t="shared" si="33"/>
        <v>77.5</v>
      </c>
      <c r="I149" s="14"/>
      <c r="J149" s="14"/>
      <c r="K149" s="30">
        <f t="shared" si="39"/>
        <v>77.5</v>
      </c>
      <c r="L149" s="14">
        <v>3</v>
      </c>
      <c r="M149" s="14">
        <v>18.13</v>
      </c>
      <c r="N149" s="14">
        <v>32.75</v>
      </c>
      <c r="O149" s="14">
        <f t="shared" si="40"/>
        <v>53.879999999999995</v>
      </c>
      <c r="P149" s="14">
        <f t="shared" si="41"/>
        <v>131.38</v>
      </c>
      <c r="Q149" s="14">
        <v>327.95</v>
      </c>
      <c r="R149" s="14">
        <f t="shared" si="37"/>
        <v>459.33</v>
      </c>
    </row>
    <row r="150" spans="1:18" ht="12.75" customHeight="1" x14ac:dyDescent="0.2">
      <c r="A150" s="93"/>
      <c r="B150" s="121"/>
      <c r="C150" s="76" t="s">
        <v>158</v>
      </c>
      <c r="D150" s="34">
        <v>4</v>
      </c>
      <c r="E150" s="14">
        <v>0.2</v>
      </c>
      <c r="F150" s="14"/>
      <c r="G150" s="14">
        <v>1.5</v>
      </c>
      <c r="H150" s="30">
        <f t="shared" si="33"/>
        <v>1.7</v>
      </c>
      <c r="I150" s="14"/>
      <c r="J150" s="14"/>
      <c r="K150" s="30">
        <f t="shared" si="39"/>
        <v>1.7</v>
      </c>
      <c r="L150" s="14"/>
      <c r="M150" s="14">
        <v>1.95</v>
      </c>
      <c r="N150" s="14">
        <v>1.8</v>
      </c>
      <c r="O150" s="14">
        <f t="shared" si="40"/>
        <v>3.75</v>
      </c>
      <c r="P150" s="14">
        <f t="shared" si="41"/>
        <v>5.45</v>
      </c>
      <c r="Q150" s="14">
        <v>2</v>
      </c>
      <c r="R150" s="14">
        <f t="shared" si="37"/>
        <v>7.45</v>
      </c>
    </row>
    <row r="151" spans="1:18" ht="12.75" customHeight="1" x14ac:dyDescent="0.2">
      <c r="A151" s="93"/>
      <c r="B151" s="121"/>
      <c r="C151" s="76" t="s">
        <v>146</v>
      </c>
      <c r="D151" s="34">
        <v>14</v>
      </c>
      <c r="E151" s="14">
        <v>11</v>
      </c>
      <c r="F151" s="14">
        <v>56.1</v>
      </c>
      <c r="G151" s="14">
        <v>14.5</v>
      </c>
      <c r="H151" s="30">
        <f t="shared" si="33"/>
        <v>81.599999999999994</v>
      </c>
      <c r="I151" s="14"/>
      <c r="J151" s="14"/>
      <c r="K151" s="30">
        <f t="shared" si="39"/>
        <v>81.599999999999994</v>
      </c>
      <c r="L151" s="14"/>
      <c r="M151" s="14">
        <v>69.75</v>
      </c>
      <c r="N151" s="14">
        <v>42.55</v>
      </c>
      <c r="O151" s="14">
        <f t="shared" si="40"/>
        <v>112.3</v>
      </c>
      <c r="P151" s="14">
        <f t="shared" si="41"/>
        <v>193.89999999999998</v>
      </c>
      <c r="Q151" s="14">
        <v>23.3</v>
      </c>
      <c r="R151" s="14">
        <f t="shared" si="37"/>
        <v>217.2</v>
      </c>
    </row>
    <row r="152" spans="1:18" ht="12.75" customHeight="1" x14ac:dyDescent="0.2">
      <c r="A152" s="93"/>
      <c r="B152" s="121"/>
      <c r="C152" s="76" t="s">
        <v>115</v>
      </c>
      <c r="D152" s="34">
        <v>0</v>
      </c>
      <c r="E152" s="14"/>
      <c r="F152" s="14"/>
      <c r="G152" s="14"/>
      <c r="H152" s="30">
        <f t="shared" si="33"/>
        <v>0</v>
      </c>
      <c r="I152" s="14"/>
      <c r="J152" s="14"/>
      <c r="K152" s="30">
        <f t="shared" si="39"/>
        <v>0</v>
      </c>
      <c r="L152" s="14"/>
      <c r="M152" s="14"/>
      <c r="N152" s="14"/>
      <c r="O152" s="14">
        <f t="shared" ref="O152:O157" si="42">+SUM(L152:N152)</f>
        <v>0</v>
      </c>
      <c r="P152" s="14">
        <f t="shared" ref="P152:P157" si="43">+SUM(K152+O152)</f>
        <v>0</v>
      </c>
      <c r="Q152" s="14"/>
      <c r="R152" s="14">
        <f t="shared" si="37"/>
        <v>0</v>
      </c>
    </row>
    <row r="153" spans="1:18" ht="12.75" customHeight="1" x14ac:dyDescent="0.2">
      <c r="A153" s="93"/>
      <c r="B153" s="121"/>
      <c r="C153" s="76" t="s">
        <v>145</v>
      </c>
      <c r="D153" s="34">
        <v>4</v>
      </c>
      <c r="E153" s="14"/>
      <c r="F153" s="14"/>
      <c r="G153" s="14">
        <v>3</v>
      </c>
      <c r="H153" s="30">
        <f t="shared" si="33"/>
        <v>3</v>
      </c>
      <c r="I153" s="14"/>
      <c r="J153" s="14"/>
      <c r="K153" s="30">
        <f t="shared" si="39"/>
        <v>3</v>
      </c>
      <c r="L153" s="14"/>
      <c r="M153" s="14">
        <v>4.3</v>
      </c>
      <c r="N153" s="14">
        <v>6.55</v>
      </c>
      <c r="O153" s="14">
        <f t="shared" si="42"/>
        <v>10.85</v>
      </c>
      <c r="P153" s="14">
        <f t="shared" si="43"/>
        <v>13.85</v>
      </c>
      <c r="Q153" s="14"/>
      <c r="R153" s="14">
        <f t="shared" si="37"/>
        <v>13.85</v>
      </c>
    </row>
    <row r="154" spans="1:18" ht="12.75" customHeight="1" x14ac:dyDescent="0.2">
      <c r="A154" s="93"/>
      <c r="B154" s="121"/>
      <c r="C154" s="76" t="s">
        <v>136</v>
      </c>
      <c r="D154" s="34">
        <v>2</v>
      </c>
      <c r="E154" s="14"/>
      <c r="F154" s="14">
        <v>1.5</v>
      </c>
      <c r="G154" s="14"/>
      <c r="H154" s="30">
        <f t="shared" si="33"/>
        <v>1.5</v>
      </c>
      <c r="I154" s="14"/>
      <c r="J154" s="14"/>
      <c r="K154" s="30">
        <f t="shared" si="39"/>
        <v>1.5</v>
      </c>
      <c r="L154" s="14"/>
      <c r="M154" s="14">
        <v>2.5</v>
      </c>
      <c r="N154" s="14">
        <v>3</v>
      </c>
      <c r="O154" s="14">
        <f t="shared" si="42"/>
        <v>5.5</v>
      </c>
      <c r="P154" s="14">
        <f t="shared" si="43"/>
        <v>7</v>
      </c>
      <c r="Q154" s="14"/>
      <c r="R154" s="14">
        <f t="shared" si="37"/>
        <v>7</v>
      </c>
    </row>
    <row r="155" spans="1:18" ht="12.75" customHeight="1" x14ac:dyDescent="0.2">
      <c r="A155" s="93"/>
      <c r="B155" s="121"/>
      <c r="C155" s="76" t="s">
        <v>150</v>
      </c>
      <c r="D155" s="34">
        <v>17</v>
      </c>
      <c r="E155" s="14">
        <v>165</v>
      </c>
      <c r="F155" s="14"/>
      <c r="G155" s="14">
        <v>5.2</v>
      </c>
      <c r="H155" s="30">
        <f t="shared" si="33"/>
        <v>170.2</v>
      </c>
      <c r="I155" s="14">
        <v>5.0999999999999996</v>
      </c>
      <c r="J155" s="14"/>
      <c r="K155" s="30">
        <f t="shared" si="39"/>
        <v>175.29999999999998</v>
      </c>
      <c r="L155" s="14"/>
      <c r="M155" s="14">
        <v>257.7</v>
      </c>
      <c r="N155" s="14">
        <v>927.1</v>
      </c>
      <c r="O155" s="14">
        <f t="shared" si="42"/>
        <v>1184.8</v>
      </c>
      <c r="P155" s="14">
        <f t="shared" si="43"/>
        <v>1360.1</v>
      </c>
      <c r="Q155" s="14">
        <f>22+80.8</f>
        <v>102.8</v>
      </c>
      <c r="R155" s="14">
        <f t="shared" si="37"/>
        <v>1462.8999999999999</v>
      </c>
    </row>
    <row r="156" spans="1:18" ht="12.75" customHeight="1" x14ac:dyDescent="0.2">
      <c r="A156" s="93"/>
      <c r="B156" s="124"/>
      <c r="C156" s="78" t="s">
        <v>124</v>
      </c>
      <c r="D156" s="64"/>
      <c r="E156" s="36"/>
      <c r="F156" s="36"/>
      <c r="G156" s="36"/>
      <c r="H156" s="65"/>
      <c r="I156" s="36"/>
      <c r="J156" s="36"/>
      <c r="K156" s="65"/>
      <c r="L156" s="36"/>
      <c r="M156" s="36"/>
      <c r="N156" s="36"/>
      <c r="O156" s="36"/>
      <c r="P156" s="36"/>
      <c r="Q156" s="36"/>
      <c r="R156" s="36"/>
    </row>
    <row r="157" spans="1:18" ht="12.75" customHeight="1" x14ac:dyDescent="0.2">
      <c r="A157" s="93"/>
      <c r="B157" s="121" t="s">
        <v>427</v>
      </c>
      <c r="C157" s="76" t="s">
        <v>131</v>
      </c>
      <c r="D157" s="34">
        <v>99</v>
      </c>
      <c r="E157" s="14">
        <v>33.22</v>
      </c>
      <c r="F157" s="14">
        <v>14.58</v>
      </c>
      <c r="G157" s="14">
        <v>57.92</v>
      </c>
      <c r="H157" s="30">
        <f t="shared" si="33"/>
        <v>105.72</v>
      </c>
      <c r="I157" s="14">
        <v>12.02</v>
      </c>
      <c r="J157" s="14">
        <v>6.64</v>
      </c>
      <c r="K157" s="30">
        <f t="shared" si="39"/>
        <v>124.38</v>
      </c>
      <c r="L157" s="14">
        <v>29.23</v>
      </c>
      <c r="M157" s="14">
        <v>99.64</v>
      </c>
      <c r="N157" s="14">
        <v>104.35</v>
      </c>
      <c r="O157" s="14">
        <f t="shared" si="42"/>
        <v>233.22</v>
      </c>
      <c r="P157" s="14">
        <f t="shared" si="43"/>
        <v>357.6</v>
      </c>
      <c r="Q157" s="14">
        <f>5.45+316.47</f>
        <v>321.92</v>
      </c>
      <c r="R157" s="14">
        <f t="shared" si="37"/>
        <v>679.52</v>
      </c>
    </row>
    <row r="158" spans="1:18" ht="12.75" customHeight="1" x14ac:dyDescent="0.2">
      <c r="A158" s="93"/>
      <c r="B158" s="121"/>
      <c r="C158" s="76" t="s">
        <v>128</v>
      </c>
      <c r="D158" s="34">
        <v>19</v>
      </c>
      <c r="E158" s="14">
        <v>17.25</v>
      </c>
      <c r="F158" s="14">
        <v>3.8</v>
      </c>
      <c r="G158" s="14">
        <v>143.05000000000001</v>
      </c>
      <c r="H158" s="30">
        <f t="shared" si="33"/>
        <v>164.10000000000002</v>
      </c>
      <c r="I158" s="14">
        <v>5.1100000000000003</v>
      </c>
      <c r="J158" s="14">
        <v>0.75</v>
      </c>
      <c r="K158" s="30">
        <f t="shared" si="39"/>
        <v>169.96000000000004</v>
      </c>
      <c r="L158" s="14">
        <v>54.39</v>
      </c>
      <c r="M158" s="14">
        <v>66.599999999999994</v>
      </c>
      <c r="N158" s="14">
        <v>115.55</v>
      </c>
      <c r="O158" s="14">
        <f t="shared" si="40"/>
        <v>236.54</v>
      </c>
      <c r="P158" s="14">
        <f t="shared" si="41"/>
        <v>406.5</v>
      </c>
      <c r="Q158" s="14">
        <f>14.8+56.4</f>
        <v>71.2</v>
      </c>
      <c r="R158" s="14">
        <f t="shared" si="37"/>
        <v>477.7</v>
      </c>
    </row>
    <row r="159" spans="1:18" ht="12.75" customHeight="1" x14ac:dyDescent="0.2">
      <c r="A159" s="93"/>
      <c r="B159" s="121"/>
      <c r="C159" s="76" t="s">
        <v>152</v>
      </c>
      <c r="D159" s="34">
        <v>32</v>
      </c>
      <c r="E159" s="14">
        <v>5</v>
      </c>
      <c r="F159" s="14">
        <v>53.5</v>
      </c>
      <c r="G159" s="14">
        <v>224.04</v>
      </c>
      <c r="H159" s="30">
        <f t="shared" si="33"/>
        <v>282.53999999999996</v>
      </c>
      <c r="I159" s="14">
        <v>0.25</v>
      </c>
      <c r="J159" s="14"/>
      <c r="K159" s="30">
        <f t="shared" si="39"/>
        <v>282.78999999999996</v>
      </c>
      <c r="L159" s="14">
        <v>30.4</v>
      </c>
      <c r="M159" s="14">
        <v>203.85</v>
      </c>
      <c r="N159" s="14">
        <v>88.47</v>
      </c>
      <c r="O159" s="14">
        <f t="shared" si="40"/>
        <v>322.72000000000003</v>
      </c>
      <c r="P159" s="14">
        <f t="shared" si="41"/>
        <v>605.51</v>
      </c>
      <c r="Q159" s="14">
        <f>0.7+34.03</f>
        <v>34.730000000000004</v>
      </c>
      <c r="R159" s="14">
        <f t="shared" ref="R159:R177" si="44">+SUM(P159:Q159)</f>
        <v>640.24</v>
      </c>
    </row>
    <row r="160" spans="1:18" ht="12.75" customHeight="1" x14ac:dyDescent="0.2">
      <c r="A160" s="93"/>
      <c r="B160" s="121"/>
      <c r="C160" s="76" t="s">
        <v>160</v>
      </c>
      <c r="D160" s="34">
        <v>57</v>
      </c>
      <c r="E160" s="14">
        <v>1505.3</v>
      </c>
      <c r="F160" s="14">
        <v>394.06</v>
      </c>
      <c r="G160" s="14">
        <v>617.01</v>
      </c>
      <c r="H160" s="30">
        <f t="shared" si="33"/>
        <v>2516.37</v>
      </c>
      <c r="I160" s="14">
        <v>3.25</v>
      </c>
      <c r="J160" s="14">
        <v>89.6</v>
      </c>
      <c r="K160" s="30">
        <f t="shared" si="39"/>
        <v>2609.2199999999998</v>
      </c>
      <c r="L160" s="14">
        <v>15.9</v>
      </c>
      <c r="M160" s="14">
        <v>107.55</v>
      </c>
      <c r="N160" s="14">
        <v>391.56</v>
      </c>
      <c r="O160" s="14">
        <f t="shared" si="40"/>
        <v>515.01</v>
      </c>
      <c r="P160" s="14">
        <f t="shared" si="41"/>
        <v>3124.2299999999996</v>
      </c>
      <c r="Q160" s="14">
        <f>6+37.6</f>
        <v>43.6</v>
      </c>
      <c r="R160" s="14">
        <f t="shared" si="44"/>
        <v>3167.8299999999995</v>
      </c>
    </row>
    <row r="161" spans="1:21" ht="12.75" customHeight="1" x14ac:dyDescent="0.2">
      <c r="A161" s="93"/>
      <c r="B161" s="121"/>
      <c r="C161" s="76" t="s">
        <v>113</v>
      </c>
      <c r="D161" s="34">
        <v>24</v>
      </c>
      <c r="E161" s="14">
        <v>7.2</v>
      </c>
      <c r="F161" s="14">
        <v>0.9</v>
      </c>
      <c r="G161" s="14">
        <v>0.75</v>
      </c>
      <c r="H161" s="30">
        <f t="shared" si="33"/>
        <v>8.85</v>
      </c>
      <c r="I161" s="14">
        <v>0.7</v>
      </c>
      <c r="J161" s="14">
        <v>2.5499999999999998</v>
      </c>
      <c r="K161" s="30">
        <f t="shared" si="39"/>
        <v>12.099999999999998</v>
      </c>
      <c r="L161" s="14">
        <v>4.5999999999999996</v>
      </c>
      <c r="M161" s="14">
        <v>9.51</v>
      </c>
      <c r="N161" s="14">
        <v>21.14</v>
      </c>
      <c r="O161" s="14">
        <f t="shared" si="40"/>
        <v>35.25</v>
      </c>
      <c r="P161" s="14">
        <f t="shared" si="41"/>
        <v>47.349999999999994</v>
      </c>
      <c r="Q161" s="14">
        <v>5</v>
      </c>
      <c r="R161" s="14">
        <f t="shared" si="44"/>
        <v>52.349999999999994</v>
      </c>
    </row>
    <row r="162" spans="1:21" ht="12.75" customHeight="1" x14ac:dyDescent="0.2">
      <c r="A162" s="93"/>
      <c r="B162" s="121"/>
      <c r="C162" s="76" t="s">
        <v>159</v>
      </c>
      <c r="D162" s="34">
        <v>1</v>
      </c>
      <c r="E162" s="14">
        <v>0.1</v>
      </c>
      <c r="F162" s="14"/>
      <c r="G162" s="14"/>
      <c r="H162" s="30">
        <f t="shared" si="33"/>
        <v>0.1</v>
      </c>
      <c r="I162" s="14"/>
      <c r="J162" s="14"/>
      <c r="K162" s="30">
        <f t="shared" si="39"/>
        <v>0.1</v>
      </c>
      <c r="L162" s="14">
        <v>1</v>
      </c>
      <c r="M162" s="14">
        <v>0.2</v>
      </c>
      <c r="N162" s="14">
        <v>0.5</v>
      </c>
      <c r="O162" s="14">
        <f t="shared" si="40"/>
        <v>1.7</v>
      </c>
      <c r="P162" s="14">
        <f t="shared" si="41"/>
        <v>1.8</v>
      </c>
      <c r="Q162" s="14">
        <v>0.2</v>
      </c>
      <c r="R162" s="14">
        <f t="shared" si="44"/>
        <v>2</v>
      </c>
    </row>
    <row r="163" spans="1:21" ht="12.75" customHeight="1" x14ac:dyDescent="0.2">
      <c r="A163" s="93"/>
      <c r="B163" s="121"/>
      <c r="C163" s="76" t="s">
        <v>143</v>
      </c>
      <c r="D163" s="34">
        <v>4</v>
      </c>
      <c r="E163" s="14">
        <v>90.3</v>
      </c>
      <c r="F163" s="14"/>
      <c r="G163" s="14">
        <v>14.5</v>
      </c>
      <c r="H163" s="30">
        <f t="shared" si="33"/>
        <v>104.8</v>
      </c>
      <c r="I163" s="14"/>
      <c r="J163" s="14">
        <v>1.5</v>
      </c>
      <c r="K163" s="30">
        <f t="shared" si="39"/>
        <v>106.3</v>
      </c>
      <c r="L163" s="14">
        <v>4.0199999999999996</v>
      </c>
      <c r="M163" s="14">
        <v>15.1</v>
      </c>
      <c r="N163" s="14">
        <v>20.9</v>
      </c>
      <c r="O163" s="14">
        <f t="shared" si="40"/>
        <v>40.019999999999996</v>
      </c>
      <c r="P163" s="14">
        <f t="shared" si="41"/>
        <v>146.32</v>
      </c>
      <c r="Q163" s="14">
        <f>12+5.5</f>
        <v>17.5</v>
      </c>
      <c r="R163" s="14">
        <f t="shared" si="44"/>
        <v>163.82</v>
      </c>
    </row>
    <row r="164" spans="1:21" ht="12.75" customHeight="1" x14ac:dyDescent="0.2">
      <c r="A164" s="93"/>
      <c r="B164" s="121"/>
      <c r="C164" s="76" t="s">
        <v>153</v>
      </c>
      <c r="D164" s="34">
        <v>11</v>
      </c>
      <c r="E164" s="14">
        <v>4</v>
      </c>
      <c r="F164" s="14">
        <v>0.3</v>
      </c>
      <c r="G164" s="14">
        <v>7.47</v>
      </c>
      <c r="H164" s="30">
        <f t="shared" si="33"/>
        <v>11.77</v>
      </c>
      <c r="I164" s="14">
        <v>6.7</v>
      </c>
      <c r="J164" s="14">
        <v>0.6</v>
      </c>
      <c r="K164" s="30">
        <f t="shared" si="39"/>
        <v>19.07</v>
      </c>
      <c r="L164" s="14">
        <v>48.75</v>
      </c>
      <c r="M164" s="14">
        <v>50.63</v>
      </c>
      <c r="N164" s="14">
        <v>80.400000000000006</v>
      </c>
      <c r="O164" s="14">
        <f t="shared" si="40"/>
        <v>179.78</v>
      </c>
      <c r="P164" s="14">
        <f t="shared" si="41"/>
        <v>198.85</v>
      </c>
      <c r="Q164" s="14">
        <v>38.700000000000003</v>
      </c>
      <c r="R164" s="14">
        <f t="shared" si="44"/>
        <v>237.55</v>
      </c>
    </row>
    <row r="165" spans="1:21" x14ac:dyDescent="0.2">
      <c r="A165" s="93"/>
      <c r="B165" s="121"/>
      <c r="C165" s="78" t="s">
        <v>478</v>
      </c>
      <c r="D165" s="64"/>
      <c r="E165" s="36"/>
      <c r="F165" s="36"/>
      <c r="G165" s="36"/>
      <c r="H165" s="65"/>
      <c r="I165" s="36"/>
      <c r="J165" s="36"/>
      <c r="K165" s="65"/>
      <c r="L165" s="36"/>
      <c r="M165" s="36"/>
      <c r="N165" s="36"/>
      <c r="O165" s="36"/>
      <c r="P165" s="36"/>
      <c r="Q165" s="36"/>
      <c r="R165" s="36"/>
      <c r="S165" s="10"/>
      <c r="T165" s="10"/>
      <c r="U165" s="10"/>
    </row>
    <row r="166" spans="1:21" ht="12.75" customHeight="1" x14ac:dyDescent="0.2">
      <c r="A166" s="93"/>
      <c r="B166" s="121"/>
      <c r="C166" s="76" t="s">
        <v>142</v>
      </c>
      <c r="D166" s="34">
        <v>1</v>
      </c>
      <c r="E166" s="14"/>
      <c r="F166" s="14"/>
      <c r="G166" s="14">
        <v>0.8</v>
      </c>
      <c r="H166" s="30">
        <f t="shared" si="33"/>
        <v>0.8</v>
      </c>
      <c r="I166" s="14">
        <v>3.5</v>
      </c>
      <c r="J166" s="14"/>
      <c r="K166" s="30">
        <f t="shared" si="39"/>
        <v>4.3</v>
      </c>
      <c r="L166" s="14">
        <v>2.5</v>
      </c>
      <c r="M166" s="14">
        <v>2</v>
      </c>
      <c r="N166" s="14">
        <v>5</v>
      </c>
      <c r="O166" s="14">
        <f t="shared" si="40"/>
        <v>9.5</v>
      </c>
      <c r="P166" s="14">
        <f t="shared" si="41"/>
        <v>13.8</v>
      </c>
      <c r="Q166" s="14">
        <v>30</v>
      </c>
      <c r="R166" s="14">
        <f t="shared" si="44"/>
        <v>43.8</v>
      </c>
    </row>
    <row r="167" spans="1:21" ht="12.75" customHeight="1" x14ac:dyDescent="0.2">
      <c r="A167" s="93"/>
      <c r="B167" s="121"/>
      <c r="C167" s="76" t="s">
        <v>133</v>
      </c>
      <c r="D167" s="34">
        <v>35</v>
      </c>
      <c r="E167" s="14">
        <v>51.45</v>
      </c>
      <c r="F167" s="14">
        <v>3.25</v>
      </c>
      <c r="G167" s="14">
        <v>3.75</v>
      </c>
      <c r="H167" s="30">
        <f t="shared" si="33"/>
        <v>58.45</v>
      </c>
      <c r="I167" s="14">
        <v>0.85</v>
      </c>
      <c r="J167" s="14">
        <v>0.25</v>
      </c>
      <c r="K167" s="30">
        <f t="shared" si="39"/>
        <v>59.550000000000004</v>
      </c>
      <c r="L167" s="14">
        <v>22.47</v>
      </c>
      <c r="M167" s="14">
        <v>42.63</v>
      </c>
      <c r="N167" s="14">
        <v>91.85</v>
      </c>
      <c r="O167" s="14">
        <f t="shared" si="40"/>
        <v>156.94999999999999</v>
      </c>
      <c r="P167" s="14">
        <f t="shared" si="41"/>
        <v>216.5</v>
      </c>
      <c r="Q167" s="14">
        <f>124.5+172.17</f>
        <v>296.66999999999996</v>
      </c>
      <c r="R167" s="14">
        <f t="shared" si="44"/>
        <v>513.16999999999996</v>
      </c>
    </row>
    <row r="168" spans="1:21" ht="12.75" customHeight="1" x14ac:dyDescent="0.2">
      <c r="A168" s="93"/>
      <c r="B168" s="121"/>
      <c r="C168" s="76" t="s">
        <v>134</v>
      </c>
      <c r="D168" s="34">
        <v>15</v>
      </c>
      <c r="E168" s="14">
        <v>14.35</v>
      </c>
      <c r="F168" s="14"/>
      <c r="G168" s="14">
        <v>2.8</v>
      </c>
      <c r="H168" s="30">
        <f t="shared" si="33"/>
        <v>17.149999999999999</v>
      </c>
      <c r="I168" s="14">
        <v>4.6500000000000004</v>
      </c>
      <c r="J168" s="14">
        <v>0.1</v>
      </c>
      <c r="K168" s="30">
        <f t="shared" si="39"/>
        <v>21.9</v>
      </c>
      <c r="L168" s="14">
        <v>8.3000000000000007</v>
      </c>
      <c r="M168" s="14">
        <v>35.450000000000003</v>
      </c>
      <c r="N168" s="14">
        <v>18.350000000000001</v>
      </c>
      <c r="O168" s="14">
        <f t="shared" si="40"/>
        <v>62.1</v>
      </c>
      <c r="P168" s="14">
        <f t="shared" si="41"/>
        <v>84</v>
      </c>
      <c r="Q168" s="14">
        <v>27.81</v>
      </c>
      <c r="R168" s="14">
        <f t="shared" si="44"/>
        <v>111.81</v>
      </c>
    </row>
    <row r="169" spans="1:21" ht="12.75" customHeight="1" x14ac:dyDescent="0.2">
      <c r="A169" s="93"/>
      <c r="B169" s="121"/>
      <c r="C169" s="76" t="s">
        <v>135</v>
      </c>
      <c r="D169" s="34">
        <v>14</v>
      </c>
      <c r="E169" s="14">
        <v>0.5</v>
      </c>
      <c r="F169" s="14">
        <v>1</v>
      </c>
      <c r="G169" s="14">
        <v>1</v>
      </c>
      <c r="H169" s="30">
        <f t="shared" si="33"/>
        <v>2.5</v>
      </c>
      <c r="I169" s="14">
        <v>6.18</v>
      </c>
      <c r="J169" s="14">
        <v>3.35</v>
      </c>
      <c r="K169" s="30">
        <f t="shared" si="39"/>
        <v>12.03</v>
      </c>
      <c r="L169" s="14">
        <v>3.6</v>
      </c>
      <c r="M169" s="14">
        <v>28.32</v>
      </c>
      <c r="N169" s="14">
        <v>26.13</v>
      </c>
      <c r="O169" s="14">
        <f t="shared" si="40"/>
        <v>58.05</v>
      </c>
      <c r="P169" s="14">
        <f t="shared" si="41"/>
        <v>70.08</v>
      </c>
      <c r="Q169" s="14">
        <f>0.8+25</f>
        <v>25.8</v>
      </c>
      <c r="R169" s="14">
        <f t="shared" si="44"/>
        <v>95.88</v>
      </c>
    </row>
    <row r="170" spans="1:21" ht="12.75" customHeight="1" x14ac:dyDescent="0.2">
      <c r="A170" s="93"/>
      <c r="B170" s="124"/>
      <c r="C170" s="76" t="s">
        <v>110</v>
      </c>
      <c r="D170" s="34">
        <v>2</v>
      </c>
      <c r="E170" s="14"/>
      <c r="F170" s="14"/>
      <c r="G170" s="14">
        <v>1</v>
      </c>
      <c r="H170" s="30">
        <f t="shared" si="33"/>
        <v>1</v>
      </c>
      <c r="I170" s="14"/>
      <c r="J170" s="14"/>
      <c r="K170" s="30">
        <f t="shared" si="39"/>
        <v>1</v>
      </c>
      <c r="L170" s="14">
        <v>2</v>
      </c>
      <c r="M170" s="14">
        <v>18</v>
      </c>
      <c r="N170" s="14">
        <v>21</v>
      </c>
      <c r="O170" s="14">
        <f t="shared" si="40"/>
        <v>41</v>
      </c>
      <c r="P170" s="14">
        <f t="shared" si="41"/>
        <v>42</v>
      </c>
      <c r="Q170" s="14">
        <v>0</v>
      </c>
      <c r="R170" s="14">
        <f t="shared" si="44"/>
        <v>42</v>
      </c>
    </row>
    <row r="171" spans="1:21" ht="12.75" customHeight="1" x14ac:dyDescent="0.2">
      <c r="A171" s="93"/>
      <c r="B171" s="121" t="s">
        <v>118</v>
      </c>
      <c r="C171" s="76" t="s">
        <v>323</v>
      </c>
      <c r="D171" s="34">
        <v>227</v>
      </c>
      <c r="E171" s="14">
        <v>5.49</v>
      </c>
      <c r="F171" s="14"/>
      <c r="G171" s="14">
        <v>28.03</v>
      </c>
      <c r="H171" s="30">
        <f t="shared" si="33"/>
        <v>33.520000000000003</v>
      </c>
      <c r="I171" s="14">
        <v>20.29</v>
      </c>
      <c r="J171" s="14">
        <v>0.05</v>
      </c>
      <c r="K171" s="30">
        <f t="shared" si="39"/>
        <v>53.86</v>
      </c>
      <c r="L171" s="14">
        <v>2.93</v>
      </c>
      <c r="M171" s="14">
        <v>56.35</v>
      </c>
      <c r="N171" s="14">
        <v>38.79</v>
      </c>
      <c r="O171" s="14">
        <f t="shared" si="40"/>
        <v>98.07</v>
      </c>
      <c r="P171" s="14">
        <f t="shared" si="41"/>
        <v>151.93</v>
      </c>
      <c r="Q171" s="14">
        <f>3.09+19.9</f>
        <v>22.99</v>
      </c>
      <c r="R171" s="14">
        <f t="shared" si="44"/>
        <v>174.92000000000002</v>
      </c>
    </row>
    <row r="172" spans="1:21" ht="12.75" customHeight="1" x14ac:dyDescent="0.2">
      <c r="A172" s="93"/>
      <c r="B172" s="121"/>
      <c r="C172" s="76" t="s">
        <v>155</v>
      </c>
      <c r="D172" s="34">
        <v>91</v>
      </c>
      <c r="E172" s="14">
        <v>6.47</v>
      </c>
      <c r="F172" s="14">
        <v>0.01</v>
      </c>
      <c r="G172" s="14">
        <v>3.11</v>
      </c>
      <c r="H172" s="30">
        <f t="shared" si="33"/>
        <v>9.59</v>
      </c>
      <c r="I172" s="14">
        <v>2.54</v>
      </c>
      <c r="J172" s="14">
        <v>0.5</v>
      </c>
      <c r="K172" s="30">
        <f t="shared" si="39"/>
        <v>12.629999999999999</v>
      </c>
      <c r="L172" s="14">
        <v>4.74</v>
      </c>
      <c r="M172" s="14">
        <v>26.71</v>
      </c>
      <c r="N172" s="14">
        <v>45.94</v>
      </c>
      <c r="O172" s="14">
        <f t="shared" si="40"/>
        <v>77.39</v>
      </c>
      <c r="P172" s="14">
        <f t="shared" si="41"/>
        <v>90.02</v>
      </c>
      <c r="Q172" s="14">
        <f>5.02+4.85</f>
        <v>9.8699999999999992</v>
      </c>
      <c r="R172" s="14">
        <f t="shared" si="44"/>
        <v>99.89</v>
      </c>
    </row>
    <row r="173" spans="1:21" x14ac:dyDescent="0.2">
      <c r="A173" s="93"/>
      <c r="B173" s="121"/>
      <c r="C173" s="78" t="s">
        <v>411</v>
      </c>
      <c r="D173" s="64"/>
      <c r="E173" s="36"/>
      <c r="F173" s="36"/>
      <c r="G173" s="36"/>
      <c r="H173" s="65"/>
      <c r="I173" s="36"/>
      <c r="J173" s="36"/>
      <c r="K173" s="65"/>
      <c r="L173" s="36"/>
      <c r="M173" s="36"/>
      <c r="N173" s="36"/>
      <c r="O173" s="36"/>
      <c r="P173" s="36"/>
      <c r="Q173" s="36"/>
      <c r="R173" s="36"/>
      <c r="S173" s="10"/>
      <c r="T173" s="10"/>
      <c r="U173" s="10"/>
    </row>
    <row r="174" spans="1:21" ht="12.75" customHeight="1" x14ac:dyDescent="0.2">
      <c r="A174" s="93"/>
      <c r="B174" s="121"/>
      <c r="C174" s="76" t="s">
        <v>139</v>
      </c>
      <c r="D174" s="34">
        <v>84</v>
      </c>
      <c r="E174" s="14">
        <v>17.41</v>
      </c>
      <c r="F174" s="14"/>
      <c r="G174" s="14">
        <v>18.3</v>
      </c>
      <c r="H174" s="30">
        <f t="shared" si="33"/>
        <v>35.71</v>
      </c>
      <c r="I174" s="14">
        <v>12.37</v>
      </c>
      <c r="J174" s="14"/>
      <c r="K174" s="30">
        <f t="shared" si="39"/>
        <v>48.08</v>
      </c>
      <c r="L174" s="14">
        <v>0.39</v>
      </c>
      <c r="M174" s="14">
        <v>17.62</v>
      </c>
      <c r="N174" s="14">
        <v>3.4</v>
      </c>
      <c r="O174" s="14">
        <f t="shared" si="40"/>
        <v>21.41</v>
      </c>
      <c r="P174" s="14">
        <f t="shared" si="41"/>
        <v>69.489999999999995</v>
      </c>
      <c r="Q174" s="14">
        <v>9.9700000000000006</v>
      </c>
      <c r="R174" s="14">
        <f t="shared" si="44"/>
        <v>79.459999999999994</v>
      </c>
    </row>
    <row r="175" spans="1:21" ht="12.75" customHeight="1" x14ac:dyDescent="0.2">
      <c r="A175" s="93"/>
      <c r="B175" s="121"/>
      <c r="C175" s="76" t="s">
        <v>157</v>
      </c>
      <c r="D175" s="34">
        <v>106</v>
      </c>
      <c r="E175" s="14">
        <v>103.17</v>
      </c>
      <c r="F175" s="14">
        <v>19.54</v>
      </c>
      <c r="G175" s="14">
        <v>41.16</v>
      </c>
      <c r="H175" s="30">
        <f t="shared" si="33"/>
        <v>163.87</v>
      </c>
      <c r="I175" s="14">
        <v>232.07</v>
      </c>
      <c r="J175" s="14"/>
      <c r="K175" s="30">
        <f t="shared" si="39"/>
        <v>395.94</v>
      </c>
      <c r="L175" s="14">
        <v>6.51</v>
      </c>
      <c r="M175" s="14">
        <v>53.37</v>
      </c>
      <c r="N175" s="14">
        <v>14.26</v>
      </c>
      <c r="O175" s="14">
        <f t="shared" si="40"/>
        <v>74.14</v>
      </c>
      <c r="P175" s="14">
        <f t="shared" si="41"/>
        <v>470.08</v>
      </c>
      <c r="Q175" s="14">
        <v>16.91</v>
      </c>
      <c r="R175" s="14">
        <f t="shared" si="44"/>
        <v>486.99</v>
      </c>
    </row>
    <row r="176" spans="1:21" ht="12.75" customHeight="1" x14ac:dyDescent="0.2">
      <c r="A176" s="93"/>
      <c r="B176" s="121"/>
      <c r="C176" s="76" t="s">
        <v>126</v>
      </c>
      <c r="D176" s="34">
        <v>23</v>
      </c>
      <c r="E176" s="14">
        <v>5.15</v>
      </c>
      <c r="F176" s="14">
        <v>5</v>
      </c>
      <c r="G176" s="14">
        <v>34.07</v>
      </c>
      <c r="H176" s="30">
        <f t="shared" ref="H176:H248" si="45">SUM(E176:G176)</f>
        <v>44.22</v>
      </c>
      <c r="I176" s="14">
        <v>1</v>
      </c>
      <c r="J176" s="14"/>
      <c r="K176" s="30">
        <f t="shared" si="39"/>
        <v>45.22</v>
      </c>
      <c r="L176" s="14">
        <v>0.55000000000000004</v>
      </c>
      <c r="M176" s="14">
        <v>12.29</v>
      </c>
      <c r="N176" s="14">
        <v>11.75</v>
      </c>
      <c r="O176" s="14">
        <f t="shared" si="40"/>
        <v>24.59</v>
      </c>
      <c r="P176" s="14">
        <f t="shared" si="41"/>
        <v>69.81</v>
      </c>
      <c r="Q176" s="14">
        <v>5.82</v>
      </c>
      <c r="R176" s="14">
        <f t="shared" si="44"/>
        <v>75.63</v>
      </c>
    </row>
    <row r="177" spans="1:18" ht="12.75" customHeight="1" x14ac:dyDescent="0.2">
      <c r="A177" s="93"/>
      <c r="B177" s="121"/>
      <c r="C177" s="76" t="s">
        <v>127</v>
      </c>
      <c r="D177" s="34">
        <v>46</v>
      </c>
      <c r="E177" s="14">
        <v>30.61</v>
      </c>
      <c r="F177" s="14">
        <v>18</v>
      </c>
      <c r="G177" s="14">
        <v>6.56</v>
      </c>
      <c r="H177" s="30">
        <f t="shared" si="45"/>
        <v>55.17</v>
      </c>
      <c r="I177" s="14">
        <v>4.29</v>
      </c>
      <c r="J177" s="14"/>
      <c r="K177" s="30">
        <f t="shared" si="39"/>
        <v>59.46</v>
      </c>
      <c r="L177" s="14">
        <v>2.67</v>
      </c>
      <c r="M177" s="14">
        <v>19.57</v>
      </c>
      <c r="N177" s="14">
        <v>22.53</v>
      </c>
      <c r="O177" s="14">
        <f t="shared" si="40"/>
        <v>44.77</v>
      </c>
      <c r="P177" s="14">
        <f t="shared" si="41"/>
        <v>104.23</v>
      </c>
      <c r="Q177" s="14">
        <v>10.72</v>
      </c>
      <c r="R177" s="14">
        <f t="shared" si="44"/>
        <v>114.95</v>
      </c>
    </row>
    <row r="178" spans="1:18" ht="12.75" customHeight="1" x14ac:dyDescent="0.2">
      <c r="A178" s="93"/>
      <c r="B178" s="121"/>
      <c r="C178" s="76" t="s">
        <v>154</v>
      </c>
      <c r="D178" s="34">
        <v>6</v>
      </c>
      <c r="E178" s="14">
        <v>0.04</v>
      </c>
      <c r="F178" s="14"/>
      <c r="G178" s="14"/>
      <c r="H178" s="30">
        <f t="shared" si="45"/>
        <v>0.04</v>
      </c>
      <c r="I178" s="14">
        <v>1.1000000000000001</v>
      </c>
      <c r="J178" s="14"/>
      <c r="K178" s="30">
        <f t="shared" ref="K178:K189" si="46">+SUM(H178:J178)</f>
        <v>1.1400000000000001</v>
      </c>
      <c r="L178" s="14"/>
      <c r="M178" s="14">
        <v>1.8</v>
      </c>
      <c r="N178" s="14">
        <v>1.3</v>
      </c>
      <c r="O178" s="14">
        <f t="shared" ref="O178:O189" si="47">+SUM(L178:N178)</f>
        <v>3.1</v>
      </c>
      <c r="P178" s="14">
        <f t="shared" ref="P178:P189" si="48">+SUM(K178+O178)</f>
        <v>4.24</v>
      </c>
      <c r="Q178" s="14">
        <v>2</v>
      </c>
      <c r="R178" s="14">
        <f t="shared" ref="R178:R189" si="49">+SUM(P178:Q178)</f>
        <v>6.24</v>
      </c>
    </row>
    <row r="179" spans="1:18" ht="12.75" customHeight="1" x14ac:dyDescent="0.2">
      <c r="A179" s="93"/>
      <c r="B179" s="121"/>
      <c r="C179" s="76" t="s">
        <v>132</v>
      </c>
      <c r="D179" s="34">
        <v>49</v>
      </c>
      <c r="E179" s="14"/>
      <c r="F179" s="14"/>
      <c r="G179" s="14">
        <v>80</v>
      </c>
      <c r="H179" s="30">
        <f t="shared" si="45"/>
        <v>80</v>
      </c>
      <c r="I179" s="14">
        <v>27.91</v>
      </c>
      <c r="J179" s="14">
        <v>0.1</v>
      </c>
      <c r="K179" s="30">
        <f t="shared" si="46"/>
        <v>108.00999999999999</v>
      </c>
      <c r="L179" s="14">
        <v>1.5</v>
      </c>
      <c r="M179" s="14">
        <v>13.35</v>
      </c>
      <c r="N179" s="14">
        <v>4.16</v>
      </c>
      <c r="O179" s="14">
        <f t="shared" si="47"/>
        <v>19.009999999999998</v>
      </c>
      <c r="P179" s="14">
        <f t="shared" si="48"/>
        <v>127.01999999999998</v>
      </c>
      <c r="Q179" s="14">
        <v>294.2</v>
      </c>
      <c r="R179" s="14">
        <f t="shared" si="49"/>
        <v>421.21999999999997</v>
      </c>
    </row>
    <row r="180" spans="1:18" ht="12.75" customHeight="1" x14ac:dyDescent="0.2">
      <c r="A180" s="93"/>
      <c r="B180" s="121"/>
      <c r="C180" s="76" t="s">
        <v>120</v>
      </c>
      <c r="D180" s="34">
        <v>73</v>
      </c>
      <c r="E180" s="14">
        <v>2.85</v>
      </c>
      <c r="F180" s="14">
        <v>0.71</v>
      </c>
      <c r="G180" s="14">
        <v>2.71</v>
      </c>
      <c r="H180" s="30">
        <f t="shared" si="45"/>
        <v>6.27</v>
      </c>
      <c r="I180" s="14">
        <v>33.51</v>
      </c>
      <c r="J180" s="14"/>
      <c r="K180" s="30">
        <f t="shared" si="46"/>
        <v>39.78</v>
      </c>
      <c r="L180" s="14">
        <v>5.71</v>
      </c>
      <c r="M180" s="14">
        <v>37.700000000000003</v>
      </c>
      <c r="N180" s="14">
        <v>24.08</v>
      </c>
      <c r="O180" s="14">
        <f t="shared" si="47"/>
        <v>67.490000000000009</v>
      </c>
      <c r="P180" s="14">
        <f t="shared" si="48"/>
        <v>107.27000000000001</v>
      </c>
      <c r="Q180" s="14">
        <f>1.5+3.8</f>
        <v>5.3</v>
      </c>
      <c r="R180" s="14">
        <f t="shared" si="49"/>
        <v>112.57000000000001</v>
      </c>
    </row>
    <row r="181" spans="1:18" ht="12.75" customHeight="1" x14ac:dyDescent="0.2">
      <c r="A181" s="93"/>
      <c r="B181" s="121"/>
      <c r="C181" s="78" t="s">
        <v>151</v>
      </c>
      <c r="D181" s="64"/>
      <c r="E181" s="36"/>
      <c r="F181" s="36"/>
      <c r="G181" s="36"/>
      <c r="H181" s="65"/>
      <c r="I181" s="36"/>
      <c r="J181" s="36"/>
      <c r="K181" s="65"/>
      <c r="L181" s="36"/>
      <c r="M181" s="36"/>
      <c r="N181" s="36"/>
      <c r="O181" s="36"/>
      <c r="P181" s="36"/>
      <c r="Q181" s="36"/>
      <c r="R181" s="36"/>
    </row>
    <row r="182" spans="1:18" ht="12.75" customHeight="1" x14ac:dyDescent="0.2">
      <c r="A182" s="93"/>
      <c r="B182" s="124"/>
      <c r="C182" s="78" t="s">
        <v>122</v>
      </c>
      <c r="D182" s="64"/>
      <c r="E182" s="36"/>
      <c r="F182" s="36"/>
      <c r="G182" s="36"/>
      <c r="H182" s="65"/>
      <c r="I182" s="36"/>
      <c r="J182" s="36"/>
      <c r="K182" s="65"/>
      <c r="L182" s="36"/>
      <c r="M182" s="36"/>
      <c r="N182" s="36"/>
      <c r="O182" s="36"/>
      <c r="P182" s="36"/>
      <c r="Q182" s="36"/>
      <c r="R182" s="36"/>
    </row>
    <row r="183" spans="1:18" ht="12.75" customHeight="1" x14ac:dyDescent="0.2">
      <c r="A183" s="93"/>
      <c r="B183" s="121" t="s">
        <v>111</v>
      </c>
      <c r="C183" s="76" t="s">
        <v>129</v>
      </c>
      <c r="D183" s="34">
        <v>84</v>
      </c>
      <c r="E183" s="14">
        <v>0.44</v>
      </c>
      <c r="F183" s="14">
        <v>3.76</v>
      </c>
      <c r="G183" s="14">
        <v>1.2</v>
      </c>
      <c r="H183" s="30">
        <f t="shared" si="45"/>
        <v>5.4</v>
      </c>
      <c r="I183" s="14">
        <v>3.14</v>
      </c>
      <c r="J183" s="14"/>
      <c r="K183" s="30">
        <f t="shared" si="46"/>
        <v>8.5400000000000009</v>
      </c>
      <c r="L183" s="14"/>
      <c r="M183" s="14">
        <v>24.34</v>
      </c>
      <c r="N183" s="14">
        <v>11.74</v>
      </c>
      <c r="O183" s="14">
        <f>+SUM(L183:N183)</f>
        <v>36.08</v>
      </c>
      <c r="P183" s="14">
        <f>+SUM(K183+O183)</f>
        <v>44.62</v>
      </c>
      <c r="Q183" s="14">
        <v>0.65</v>
      </c>
      <c r="R183" s="14">
        <f t="shared" si="49"/>
        <v>45.269999999999996</v>
      </c>
    </row>
    <row r="184" spans="1:18" ht="12.75" customHeight="1" x14ac:dyDescent="0.2">
      <c r="A184" s="93"/>
      <c r="B184" s="121"/>
      <c r="C184" s="76" t="s">
        <v>121</v>
      </c>
      <c r="D184" s="34">
        <v>77</v>
      </c>
      <c r="E184" s="14">
        <v>5.9</v>
      </c>
      <c r="F184" s="14">
        <v>0.65</v>
      </c>
      <c r="G184" s="14">
        <v>2.5299999999999998</v>
      </c>
      <c r="H184" s="30">
        <f t="shared" si="45"/>
        <v>9.08</v>
      </c>
      <c r="I184" s="14">
        <v>29.51</v>
      </c>
      <c r="J184" s="14"/>
      <c r="K184" s="30">
        <f t="shared" si="46"/>
        <v>38.590000000000003</v>
      </c>
      <c r="L184" s="14">
        <v>0.7</v>
      </c>
      <c r="M184" s="14">
        <v>3.25</v>
      </c>
      <c r="N184" s="14">
        <v>1.61</v>
      </c>
      <c r="O184" s="14">
        <f>+SUM(L184:N184)</f>
        <v>5.5600000000000005</v>
      </c>
      <c r="P184" s="14">
        <f>+SUM(K184+O184)</f>
        <v>44.150000000000006</v>
      </c>
      <c r="Q184" s="14">
        <v>46.53</v>
      </c>
      <c r="R184" s="14">
        <f t="shared" si="49"/>
        <v>90.68</v>
      </c>
    </row>
    <row r="185" spans="1:18" ht="12.75" customHeight="1" x14ac:dyDescent="0.2">
      <c r="A185" s="93"/>
      <c r="B185" s="121"/>
      <c r="C185" s="76" t="s">
        <v>111</v>
      </c>
      <c r="D185" s="34">
        <v>29</v>
      </c>
      <c r="E185" s="14"/>
      <c r="F185" s="14"/>
      <c r="G185" s="14">
        <v>0.75</v>
      </c>
      <c r="H185" s="30">
        <f t="shared" si="45"/>
        <v>0.75</v>
      </c>
      <c r="I185" s="14">
        <v>0.55000000000000004</v>
      </c>
      <c r="J185" s="14"/>
      <c r="K185" s="30">
        <f t="shared" si="46"/>
        <v>1.3</v>
      </c>
      <c r="L185" s="14">
        <v>0.1</v>
      </c>
      <c r="M185" s="14">
        <v>17.89</v>
      </c>
      <c r="N185" s="14">
        <v>3.78</v>
      </c>
      <c r="O185" s="14">
        <f t="shared" si="47"/>
        <v>21.770000000000003</v>
      </c>
      <c r="P185" s="14">
        <f t="shared" si="48"/>
        <v>23.070000000000004</v>
      </c>
      <c r="Q185" s="14">
        <v>1</v>
      </c>
      <c r="R185" s="14">
        <f t="shared" si="49"/>
        <v>24.070000000000004</v>
      </c>
    </row>
    <row r="186" spans="1:18" ht="12.75" customHeight="1" x14ac:dyDescent="0.2">
      <c r="A186" s="93"/>
      <c r="B186" s="121"/>
      <c r="C186" s="76" t="s">
        <v>130</v>
      </c>
      <c r="D186" s="34">
        <v>70</v>
      </c>
      <c r="E186" s="14">
        <v>13.17</v>
      </c>
      <c r="F186" s="14">
        <v>96.13</v>
      </c>
      <c r="G186" s="14">
        <v>2.7</v>
      </c>
      <c r="H186" s="30">
        <f t="shared" si="45"/>
        <v>112</v>
      </c>
      <c r="I186" s="14">
        <v>0.1</v>
      </c>
      <c r="J186" s="14">
        <v>0.25</v>
      </c>
      <c r="K186" s="30">
        <f t="shared" si="46"/>
        <v>112.35</v>
      </c>
      <c r="L186" s="14">
        <v>0.01</v>
      </c>
      <c r="M186" s="14">
        <v>27.81</v>
      </c>
      <c r="N186" s="14">
        <v>11.67</v>
      </c>
      <c r="O186" s="14">
        <f t="shared" si="47"/>
        <v>39.49</v>
      </c>
      <c r="P186" s="14">
        <f t="shared" si="48"/>
        <v>151.84</v>
      </c>
      <c r="Q186" s="14">
        <f>0.05+0.24</f>
        <v>0.28999999999999998</v>
      </c>
      <c r="R186" s="14">
        <f t="shared" si="49"/>
        <v>152.13</v>
      </c>
    </row>
    <row r="187" spans="1:18" ht="12.75" customHeight="1" x14ac:dyDescent="0.2">
      <c r="A187" s="93"/>
      <c r="B187" s="121"/>
      <c r="C187" s="76" t="s">
        <v>324</v>
      </c>
      <c r="D187" s="34">
        <v>32</v>
      </c>
      <c r="E187" s="14">
        <v>24.85</v>
      </c>
      <c r="F187" s="14">
        <v>1.1000000000000001</v>
      </c>
      <c r="G187" s="14">
        <v>0.9</v>
      </c>
      <c r="H187" s="30">
        <f t="shared" si="45"/>
        <v>26.85</v>
      </c>
      <c r="I187" s="14">
        <v>1.6</v>
      </c>
      <c r="J187" s="14">
        <v>0.1</v>
      </c>
      <c r="K187" s="30">
        <f t="shared" si="46"/>
        <v>28.550000000000004</v>
      </c>
      <c r="L187" s="14">
        <v>0.75</v>
      </c>
      <c r="M187" s="14">
        <v>4.75</v>
      </c>
      <c r="N187" s="14">
        <v>17.95</v>
      </c>
      <c r="O187" s="14">
        <f t="shared" si="47"/>
        <v>23.45</v>
      </c>
      <c r="P187" s="14">
        <f t="shared" si="48"/>
        <v>52</v>
      </c>
      <c r="Q187" s="14">
        <f>0.21+3.4</f>
        <v>3.61</v>
      </c>
      <c r="R187" s="14">
        <f t="shared" si="49"/>
        <v>55.61</v>
      </c>
    </row>
    <row r="188" spans="1:18" ht="12.75" customHeight="1" x14ac:dyDescent="0.2">
      <c r="A188" s="93"/>
      <c r="B188" s="121"/>
      <c r="C188" s="76" t="s">
        <v>119</v>
      </c>
      <c r="D188" s="34">
        <v>28</v>
      </c>
      <c r="E188" s="14">
        <v>15.12</v>
      </c>
      <c r="F188" s="14">
        <v>2</v>
      </c>
      <c r="G188" s="14">
        <v>64</v>
      </c>
      <c r="H188" s="30">
        <f t="shared" si="45"/>
        <v>81.12</v>
      </c>
      <c r="I188" s="14"/>
      <c r="J188" s="14"/>
      <c r="K188" s="30">
        <f t="shared" si="46"/>
        <v>81.12</v>
      </c>
      <c r="L188" s="14"/>
      <c r="M188" s="14">
        <v>11.48</v>
      </c>
      <c r="N188" s="14">
        <v>8.18</v>
      </c>
      <c r="O188" s="14">
        <f t="shared" si="47"/>
        <v>19.66</v>
      </c>
      <c r="P188" s="14">
        <f t="shared" si="48"/>
        <v>100.78</v>
      </c>
      <c r="Q188" s="14">
        <v>19.75</v>
      </c>
      <c r="R188" s="14">
        <f t="shared" si="49"/>
        <v>120.53</v>
      </c>
    </row>
    <row r="189" spans="1:18" ht="12.75" customHeight="1" x14ac:dyDescent="0.2">
      <c r="A189" s="93"/>
      <c r="B189" s="122"/>
      <c r="C189" s="82" t="s">
        <v>156</v>
      </c>
      <c r="D189" s="86">
        <v>26</v>
      </c>
      <c r="E189" s="17">
        <v>1</v>
      </c>
      <c r="F189" s="17"/>
      <c r="G189" s="17"/>
      <c r="H189" s="32">
        <f t="shared" si="45"/>
        <v>1</v>
      </c>
      <c r="I189" s="17">
        <v>3.08</v>
      </c>
      <c r="J189" s="17"/>
      <c r="K189" s="32">
        <f t="shared" si="46"/>
        <v>4.08</v>
      </c>
      <c r="L189" s="17">
        <v>332.4</v>
      </c>
      <c r="M189" s="17">
        <v>366.7</v>
      </c>
      <c r="N189" s="17">
        <v>222.8</v>
      </c>
      <c r="O189" s="17">
        <f t="shared" si="47"/>
        <v>921.89999999999986</v>
      </c>
      <c r="P189" s="17">
        <f t="shared" si="48"/>
        <v>925.9799999999999</v>
      </c>
      <c r="Q189" s="17">
        <v>13.5</v>
      </c>
      <c r="R189" s="17">
        <f t="shared" si="49"/>
        <v>939.4799999999999</v>
      </c>
    </row>
    <row r="190" spans="1:18" ht="12.75" customHeight="1" x14ac:dyDescent="0.25">
      <c r="A190" s="230" t="s">
        <v>0</v>
      </c>
      <c r="B190" s="231"/>
      <c r="C190" s="232" t="s">
        <v>0</v>
      </c>
      <c r="D190" s="53">
        <f>+SUM(D136:D189)</f>
        <v>1655</v>
      </c>
      <c r="E190" s="54">
        <f>SUM(E136:E189)</f>
        <v>2409.8099999999995</v>
      </c>
      <c r="F190" s="54">
        <f>SUM(F136:F189)</f>
        <v>767.54</v>
      </c>
      <c r="G190" s="54">
        <f>SUM(G136:G189)</f>
        <v>1575.72</v>
      </c>
      <c r="H190" s="54">
        <f>SUM(H136:H189)</f>
        <v>4753.0700000000006</v>
      </c>
      <c r="I190" s="54">
        <f t="shared" ref="I190:R190" si="50">+SUM(I136:I189)</f>
        <v>475.47</v>
      </c>
      <c r="J190" s="54">
        <f t="shared" si="50"/>
        <v>116.38999999999996</v>
      </c>
      <c r="K190" s="54">
        <f t="shared" si="50"/>
        <v>5344.9299999999994</v>
      </c>
      <c r="L190" s="54">
        <f t="shared" si="50"/>
        <v>608.62</v>
      </c>
      <c r="M190" s="54">
        <f t="shared" si="50"/>
        <v>3036.0899999999997</v>
      </c>
      <c r="N190" s="54">
        <f t="shared" si="50"/>
        <v>3854.0900000000006</v>
      </c>
      <c r="O190" s="54">
        <f t="shared" si="50"/>
        <v>7498.8000000000029</v>
      </c>
      <c r="P190" s="54">
        <f t="shared" si="50"/>
        <v>12843.73</v>
      </c>
      <c r="Q190" s="54">
        <f t="shared" si="50"/>
        <v>2535.4899999999998</v>
      </c>
      <c r="R190" s="55">
        <f t="shared" si="50"/>
        <v>15379.219999999994</v>
      </c>
    </row>
    <row r="191" spans="1:18" ht="12.75" customHeight="1" x14ac:dyDescent="0.2">
      <c r="A191" s="92" t="s">
        <v>8</v>
      </c>
      <c r="B191" s="120" t="s">
        <v>428</v>
      </c>
      <c r="C191" s="73" t="s">
        <v>162</v>
      </c>
      <c r="D191" s="61">
        <v>116</v>
      </c>
      <c r="E191" s="39">
        <v>151.5</v>
      </c>
      <c r="F191" s="39">
        <v>4.5999999999999996</v>
      </c>
      <c r="G191" s="39">
        <v>9.6</v>
      </c>
      <c r="H191" s="48">
        <f t="shared" si="45"/>
        <v>165.7</v>
      </c>
      <c r="I191" s="39">
        <v>7.9</v>
      </c>
      <c r="J191" s="39"/>
      <c r="K191" s="48">
        <f t="shared" ref="K191:K221" si="51">+SUM(H191:J191)</f>
        <v>173.6</v>
      </c>
      <c r="L191" s="39">
        <v>35.4</v>
      </c>
      <c r="M191" s="39">
        <v>38.76</v>
      </c>
      <c r="N191" s="39">
        <v>1032.92</v>
      </c>
      <c r="O191" s="39">
        <f t="shared" ref="O191:O209" si="52">+SUM(L191:N191)</f>
        <v>1107.0800000000002</v>
      </c>
      <c r="P191" s="39">
        <f t="shared" ref="P191:P209" si="53">+SUM(K191+O191)</f>
        <v>1280.68</v>
      </c>
      <c r="Q191" s="39">
        <f>0.02+174</f>
        <v>174.02</v>
      </c>
      <c r="R191" s="39">
        <f t="shared" ref="R191:R220" si="54">+SUM(P191:Q191)</f>
        <v>1454.7</v>
      </c>
    </row>
    <row r="192" spans="1:18" ht="12.75" customHeight="1" x14ac:dyDescent="0.2">
      <c r="A192" s="93"/>
      <c r="B192" s="121"/>
      <c r="C192" s="76" t="s">
        <v>183</v>
      </c>
      <c r="D192" s="34">
        <v>45</v>
      </c>
      <c r="E192" s="14">
        <v>30.7</v>
      </c>
      <c r="F192" s="14"/>
      <c r="G192" s="14">
        <v>10.1</v>
      </c>
      <c r="H192" s="30">
        <f t="shared" si="45"/>
        <v>40.799999999999997</v>
      </c>
      <c r="I192" s="14">
        <v>4.9000000000000004</v>
      </c>
      <c r="J192" s="14"/>
      <c r="K192" s="30">
        <f t="shared" si="51"/>
        <v>45.699999999999996</v>
      </c>
      <c r="L192" s="14">
        <v>26.1</v>
      </c>
      <c r="M192" s="14">
        <v>7.05</v>
      </c>
      <c r="N192" s="14">
        <v>73.09</v>
      </c>
      <c r="O192" s="14">
        <f t="shared" si="52"/>
        <v>106.24000000000001</v>
      </c>
      <c r="P192" s="14">
        <f t="shared" si="53"/>
        <v>151.94</v>
      </c>
      <c r="Q192" s="14">
        <f>0.8+136.71</f>
        <v>137.51000000000002</v>
      </c>
      <c r="R192" s="14">
        <f t="shared" si="54"/>
        <v>289.45000000000005</v>
      </c>
    </row>
    <row r="193" spans="1:18" ht="12.75" customHeight="1" x14ac:dyDescent="0.2">
      <c r="A193" s="93"/>
      <c r="B193" s="121"/>
      <c r="C193" s="76" t="s">
        <v>175</v>
      </c>
      <c r="D193" s="34">
        <v>21</v>
      </c>
      <c r="E193" s="14">
        <v>62</v>
      </c>
      <c r="F193" s="14"/>
      <c r="G193" s="14"/>
      <c r="H193" s="30">
        <f t="shared" si="45"/>
        <v>62</v>
      </c>
      <c r="I193" s="14">
        <v>4.0999999999999996</v>
      </c>
      <c r="J193" s="14"/>
      <c r="K193" s="30">
        <f t="shared" si="51"/>
        <v>66.099999999999994</v>
      </c>
      <c r="L193" s="14"/>
      <c r="M193" s="14">
        <v>7.05</v>
      </c>
      <c r="N193" s="14">
        <v>364.15</v>
      </c>
      <c r="O193" s="14">
        <f t="shared" si="52"/>
        <v>371.2</v>
      </c>
      <c r="P193" s="14">
        <f t="shared" si="53"/>
        <v>437.29999999999995</v>
      </c>
      <c r="Q193" s="14">
        <f>0.3+92.4</f>
        <v>92.7</v>
      </c>
      <c r="R193" s="14">
        <f t="shared" si="54"/>
        <v>530</v>
      </c>
    </row>
    <row r="194" spans="1:18" ht="12.75" customHeight="1" x14ac:dyDescent="0.2">
      <c r="A194" s="93"/>
      <c r="B194" s="121"/>
      <c r="C194" s="76" t="s">
        <v>184</v>
      </c>
      <c r="D194" s="34">
        <v>16</v>
      </c>
      <c r="E194" s="14">
        <v>609.5</v>
      </c>
      <c r="F194" s="14">
        <v>3.5</v>
      </c>
      <c r="G194" s="14">
        <v>25.4</v>
      </c>
      <c r="H194" s="30">
        <f t="shared" si="45"/>
        <v>638.4</v>
      </c>
      <c r="I194" s="14"/>
      <c r="J194" s="14"/>
      <c r="K194" s="30">
        <f t="shared" si="51"/>
        <v>638.4</v>
      </c>
      <c r="L194" s="14">
        <v>0.2</v>
      </c>
      <c r="M194" s="14">
        <v>7.41</v>
      </c>
      <c r="N194" s="14">
        <v>16.850000000000001</v>
      </c>
      <c r="O194" s="14">
        <f t="shared" si="52"/>
        <v>24.46</v>
      </c>
      <c r="P194" s="14">
        <f t="shared" si="53"/>
        <v>662.86</v>
      </c>
      <c r="Q194" s="14">
        <v>7.8</v>
      </c>
      <c r="R194" s="14">
        <f t="shared" si="54"/>
        <v>670.66</v>
      </c>
    </row>
    <row r="195" spans="1:18" ht="12.75" customHeight="1" x14ac:dyDescent="0.2">
      <c r="A195" s="93"/>
      <c r="B195" s="121"/>
      <c r="C195" s="76" t="s">
        <v>164</v>
      </c>
      <c r="D195" s="34">
        <v>79</v>
      </c>
      <c r="E195" s="14">
        <v>251.4</v>
      </c>
      <c r="F195" s="14">
        <v>3.06</v>
      </c>
      <c r="G195" s="14">
        <v>4.8</v>
      </c>
      <c r="H195" s="30">
        <f t="shared" si="45"/>
        <v>259.26</v>
      </c>
      <c r="I195" s="14">
        <v>2.95</v>
      </c>
      <c r="J195" s="14"/>
      <c r="K195" s="30">
        <f t="shared" si="51"/>
        <v>262.20999999999998</v>
      </c>
      <c r="L195" s="14">
        <v>49.6</v>
      </c>
      <c r="M195" s="14">
        <v>79.08</v>
      </c>
      <c r="N195" s="14">
        <v>347.23</v>
      </c>
      <c r="O195" s="14">
        <f t="shared" si="52"/>
        <v>475.91</v>
      </c>
      <c r="P195" s="14">
        <f t="shared" si="53"/>
        <v>738.12</v>
      </c>
      <c r="Q195" s="14">
        <f>48+212.73</f>
        <v>260.73</v>
      </c>
      <c r="R195" s="14">
        <f t="shared" si="54"/>
        <v>998.85</v>
      </c>
    </row>
    <row r="196" spans="1:18" ht="12.75" customHeight="1" x14ac:dyDescent="0.2">
      <c r="A196" s="93"/>
      <c r="B196" s="121"/>
      <c r="C196" s="76" t="s">
        <v>168</v>
      </c>
      <c r="D196" s="34">
        <v>45</v>
      </c>
      <c r="E196" s="14">
        <v>0.6</v>
      </c>
      <c r="F196" s="14">
        <v>3</v>
      </c>
      <c r="G196" s="14">
        <v>0.6</v>
      </c>
      <c r="H196" s="30">
        <f t="shared" si="45"/>
        <v>4.2</v>
      </c>
      <c r="I196" s="14">
        <v>5.8</v>
      </c>
      <c r="J196" s="14"/>
      <c r="K196" s="30">
        <f t="shared" si="51"/>
        <v>10</v>
      </c>
      <c r="L196" s="14">
        <v>17.45</v>
      </c>
      <c r="M196" s="14">
        <v>49.15</v>
      </c>
      <c r="N196" s="14">
        <v>99.45</v>
      </c>
      <c r="O196" s="14">
        <f t="shared" si="52"/>
        <v>166.05</v>
      </c>
      <c r="P196" s="14">
        <f t="shared" si="53"/>
        <v>176.05</v>
      </c>
      <c r="Q196" s="14">
        <v>65.45</v>
      </c>
      <c r="R196" s="14">
        <f t="shared" si="54"/>
        <v>241.5</v>
      </c>
    </row>
    <row r="197" spans="1:18" ht="12.75" customHeight="1" x14ac:dyDescent="0.2">
      <c r="A197" s="93"/>
      <c r="B197" s="121"/>
      <c r="C197" s="76" t="s">
        <v>188</v>
      </c>
      <c r="D197" s="34">
        <v>26</v>
      </c>
      <c r="E197" s="14">
        <v>65</v>
      </c>
      <c r="F197" s="14"/>
      <c r="G197" s="14">
        <v>10.5</v>
      </c>
      <c r="H197" s="30">
        <f t="shared" si="45"/>
        <v>75.5</v>
      </c>
      <c r="I197" s="14">
        <v>1.25</v>
      </c>
      <c r="J197" s="14"/>
      <c r="K197" s="30">
        <f t="shared" si="51"/>
        <v>76.75</v>
      </c>
      <c r="L197" s="14">
        <v>2.15</v>
      </c>
      <c r="M197" s="14">
        <v>24.1</v>
      </c>
      <c r="N197" s="14">
        <v>81</v>
      </c>
      <c r="O197" s="14">
        <f t="shared" si="52"/>
        <v>107.25</v>
      </c>
      <c r="P197" s="14">
        <f t="shared" si="53"/>
        <v>184</v>
      </c>
      <c r="Q197" s="14">
        <v>23.1</v>
      </c>
      <c r="R197" s="14">
        <f t="shared" si="54"/>
        <v>207.1</v>
      </c>
    </row>
    <row r="198" spans="1:18" ht="12.75" customHeight="1" x14ac:dyDescent="0.2">
      <c r="A198" s="93"/>
      <c r="B198" s="121"/>
      <c r="C198" s="76" t="s">
        <v>176</v>
      </c>
      <c r="D198" s="34">
        <v>21</v>
      </c>
      <c r="E198" s="14">
        <v>111.5</v>
      </c>
      <c r="F198" s="14">
        <v>8.02</v>
      </c>
      <c r="G198" s="14">
        <v>1.9</v>
      </c>
      <c r="H198" s="30">
        <f t="shared" si="45"/>
        <v>121.42</v>
      </c>
      <c r="I198" s="14"/>
      <c r="J198" s="14"/>
      <c r="K198" s="30">
        <f t="shared" si="51"/>
        <v>121.42</v>
      </c>
      <c r="L198" s="14">
        <v>65.2</v>
      </c>
      <c r="M198" s="14">
        <v>110.1</v>
      </c>
      <c r="N198" s="14">
        <v>27.15</v>
      </c>
      <c r="O198" s="14">
        <f t="shared" si="52"/>
        <v>202.45000000000002</v>
      </c>
      <c r="P198" s="14">
        <f t="shared" si="53"/>
        <v>323.87</v>
      </c>
      <c r="Q198" s="14">
        <v>11.95</v>
      </c>
      <c r="R198" s="14">
        <f t="shared" si="54"/>
        <v>335.82</v>
      </c>
    </row>
    <row r="199" spans="1:18" ht="12.75" customHeight="1" x14ac:dyDescent="0.2">
      <c r="A199" s="93"/>
      <c r="B199" s="121"/>
      <c r="C199" s="76" t="s">
        <v>189</v>
      </c>
      <c r="D199" s="34">
        <v>64</v>
      </c>
      <c r="E199" s="14">
        <v>2</v>
      </c>
      <c r="F199" s="14">
        <v>4</v>
      </c>
      <c r="G199" s="14"/>
      <c r="H199" s="30">
        <f t="shared" si="45"/>
        <v>6</v>
      </c>
      <c r="I199" s="14"/>
      <c r="J199" s="14"/>
      <c r="K199" s="30">
        <f t="shared" si="51"/>
        <v>6</v>
      </c>
      <c r="L199" s="14">
        <v>41</v>
      </c>
      <c r="M199" s="14">
        <v>48.74</v>
      </c>
      <c r="N199" s="14">
        <v>168.17</v>
      </c>
      <c r="O199" s="14">
        <f t="shared" si="52"/>
        <v>257.90999999999997</v>
      </c>
      <c r="P199" s="14">
        <f t="shared" si="53"/>
        <v>263.90999999999997</v>
      </c>
      <c r="Q199" s="14">
        <f>12.5+239.5</f>
        <v>252</v>
      </c>
      <c r="R199" s="14">
        <f t="shared" si="54"/>
        <v>515.91</v>
      </c>
    </row>
    <row r="200" spans="1:18" ht="12.75" customHeight="1" x14ac:dyDescent="0.2">
      <c r="A200" s="93"/>
      <c r="B200" s="121"/>
      <c r="C200" s="76" t="s">
        <v>294</v>
      </c>
      <c r="D200" s="34">
        <v>5</v>
      </c>
      <c r="E200" s="14"/>
      <c r="F200" s="14"/>
      <c r="G200" s="14"/>
      <c r="H200" s="30">
        <f t="shared" si="45"/>
        <v>0</v>
      </c>
      <c r="I200" s="14"/>
      <c r="J200" s="14"/>
      <c r="K200" s="30">
        <f t="shared" si="51"/>
        <v>0</v>
      </c>
      <c r="L200" s="14">
        <v>0.5</v>
      </c>
      <c r="M200" s="14">
        <v>0.9</v>
      </c>
      <c r="N200" s="14">
        <v>0.7</v>
      </c>
      <c r="O200" s="14">
        <f t="shared" si="52"/>
        <v>2.0999999999999996</v>
      </c>
      <c r="P200" s="14">
        <f t="shared" si="53"/>
        <v>2.0999999999999996</v>
      </c>
      <c r="Q200" s="14">
        <v>3</v>
      </c>
      <c r="R200" s="14">
        <f t="shared" si="54"/>
        <v>5.0999999999999996</v>
      </c>
    </row>
    <row r="201" spans="1:18" ht="12.75" customHeight="1" x14ac:dyDescent="0.2">
      <c r="A201" s="93"/>
      <c r="B201" s="124"/>
      <c r="C201" s="76" t="s">
        <v>174</v>
      </c>
      <c r="D201" s="34">
        <v>3</v>
      </c>
      <c r="E201" s="14"/>
      <c r="F201" s="14"/>
      <c r="G201" s="14"/>
      <c r="H201" s="30">
        <f t="shared" si="45"/>
        <v>0</v>
      </c>
      <c r="I201" s="14"/>
      <c r="J201" s="14"/>
      <c r="K201" s="30">
        <f t="shared" si="51"/>
        <v>0</v>
      </c>
      <c r="L201" s="14">
        <v>516</v>
      </c>
      <c r="M201" s="14">
        <v>344</v>
      </c>
      <c r="N201" s="14">
        <v>100</v>
      </c>
      <c r="O201" s="14">
        <f t="shared" si="52"/>
        <v>960</v>
      </c>
      <c r="P201" s="14">
        <f t="shared" si="53"/>
        <v>960</v>
      </c>
      <c r="Q201" s="14"/>
      <c r="R201" s="14">
        <f t="shared" si="54"/>
        <v>960</v>
      </c>
    </row>
    <row r="202" spans="1:18" ht="12.75" customHeight="1" x14ac:dyDescent="0.2">
      <c r="A202" s="93"/>
      <c r="B202" s="121" t="s">
        <v>429</v>
      </c>
      <c r="C202" s="76" t="s">
        <v>186</v>
      </c>
      <c r="D202" s="34">
        <v>96</v>
      </c>
      <c r="E202" s="14">
        <v>36.65</v>
      </c>
      <c r="F202" s="14">
        <v>4.3</v>
      </c>
      <c r="G202" s="14">
        <v>12.7</v>
      </c>
      <c r="H202" s="30">
        <f t="shared" si="45"/>
        <v>53.649999999999991</v>
      </c>
      <c r="I202" s="14">
        <v>1.5</v>
      </c>
      <c r="J202" s="14"/>
      <c r="K202" s="30">
        <f t="shared" si="51"/>
        <v>55.149999999999991</v>
      </c>
      <c r="L202" s="14">
        <v>45.05</v>
      </c>
      <c r="M202" s="14">
        <v>86.09</v>
      </c>
      <c r="N202" s="14">
        <v>138.07</v>
      </c>
      <c r="O202" s="14">
        <f t="shared" si="52"/>
        <v>269.20999999999998</v>
      </c>
      <c r="P202" s="14">
        <f t="shared" si="53"/>
        <v>324.35999999999996</v>
      </c>
      <c r="Q202" s="14">
        <v>39.5</v>
      </c>
      <c r="R202" s="14">
        <f t="shared" si="54"/>
        <v>363.85999999999996</v>
      </c>
    </row>
    <row r="203" spans="1:18" ht="12.75" customHeight="1" x14ac:dyDescent="0.2">
      <c r="A203" s="93"/>
      <c r="B203" s="121"/>
      <c r="C203" s="76" t="s">
        <v>172</v>
      </c>
      <c r="D203" s="34">
        <v>4</v>
      </c>
      <c r="E203" s="14">
        <v>3</v>
      </c>
      <c r="F203" s="14">
        <v>5</v>
      </c>
      <c r="G203" s="14"/>
      <c r="H203" s="30">
        <f t="shared" si="45"/>
        <v>8</v>
      </c>
      <c r="I203" s="14"/>
      <c r="J203" s="14"/>
      <c r="K203" s="30">
        <f t="shared" si="51"/>
        <v>8</v>
      </c>
      <c r="L203" s="14">
        <v>44</v>
      </c>
      <c r="M203" s="14">
        <v>3.6</v>
      </c>
      <c r="N203" s="14">
        <v>80</v>
      </c>
      <c r="O203" s="14">
        <f t="shared" si="52"/>
        <v>127.6</v>
      </c>
      <c r="P203" s="14">
        <f t="shared" si="53"/>
        <v>135.6</v>
      </c>
      <c r="Q203" s="14">
        <v>240</v>
      </c>
      <c r="R203" s="14">
        <f t="shared" si="54"/>
        <v>375.6</v>
      </c>
    </row>
    <row r="204" spans="1:18" ht="12.75" customHeight="1" x14ac:dyDescent="0.2">
      <c r="A204" s="93"/>
      <c r="B204" s="121"/>
      <c r="C204" s="76" t="s">
        <v>180</v>
      </c>
      <c r="D204" s="34">
        <v>1</v>
      </c>
      <c r="E204" s="14"/>
      <c r="F204" s="14"/>
      <c r="G204" s="14"/>
      <c r="H204" s="30">
        <f t="shared" si="45"/>
        <v>0</v>
      </c>
      <c r="I204" s="14"/>
      <c r="J204" s="14"/>
      <c r="K204" s="30">
        <f t="shared" si="51"/>
        <v>0</v>
      </c>
      <c r="L204" s="14"/>
      <c r="M204" s="14">
        <v>3</v>
      </c>
      <c r="N204" s="14"/>
      <c r="O204" s="14">
        <f t="shared" si="52"/>
        <v>3</v>
      </c>
      <c r="P204" s="14">
        <f t="shared" si="53"/>
        <v>3</v>
      </c>
      <c r="Q204" s="14"/>
      <c r="R204" s="14">
        <f t="shared" si="54"/>
        <v>3</v>
      </c>
    </row>
    <row r="205" spans="1:18" ht="12.75" customHeight="1" x14ac:dyDescent="0.2">
      <c r="A205" s="93"/>
      <c r="B205" s="121"/>
      <c r="C205" s="76" t="s">
        <v>170</v>
      </c>
      <c r="D205" s="34">
        <v>3</v>
      </c>
      <c r="E205" s="14">
        <v>6</v>
      </c>
      <c r="F205" s="14"/>
      <c r="G205" s="14"/>
      <c r="H205" s="30">
        <f t="shared" si="45"/>
        <v>6</v>
      </c>
      <c r="I205" s="14"/>
      <c r="J205" s="14"/>
      <c r="K205" s="30">
        <f t="shared" si="51"/>
        <v>6</v>
      </c>
      <c r="L205" s="14">
        <v>4</v>
      </c>
      <c r="M205" s="14">
        <v>10.5</v>
      </c>
      <c r="N205" s="14"/>
      <c r="O205" s="14">
        <f t="shared" si="52"/>
        <v>14.5</v>
      </c>
      <c r="P205" s="14">
        <f t="shared" si="53"/>
        <v>20.5</v>
      </c>
      <c r="Q205" s="14">
        <v>1.5</v>
      </c>
      <c r="R205" s="14">
        <f t="shared" si="54"/>
        <v>22</v>
      </c>
    </row>
    <row r="206" spans="1:18" ht="12.75" customHeight="1" x14ac:dyDescent="0.2">
      <c r="A206" s="93"/>
      <c r="B206" s="121"/>
      <c r="C206" s="76" t="s">
        <v>178</v>
      </c>
      <c r="D206" s="34">
        <v>3</v>
      </c>
      <c r="E206" s="14"/>
      <c r="F206" s="14"/>
      <c r="G206" s="14">
        <v>0.5</v>
      </c>
      <c r="H206" s="30">
        <f t="shared" si="45"/>
        <v>0.5</v>
      </c>
      <c r="I206" s="14"/>
      <c r="J206" s="14"/>
      <c r="K206" s="30">
        <f t="shared" si="51"/>
        <v>0.5</v>
      </c>
      <c r="L206" s="14">
        <v>1</v>
      </c>
      <c r="M206" s="14">
        <v>0.5</v>
      </c>
      <c r="N206" s="14">
        <v>0.5</v>
      </c>
      <c r="O206" s="14">
        <f t="shared" si="52"/>
        <v>2</v>
      </c>
      <c r="P206" s="14">
        <f t="shared" si="53"/>
        <v>2.5</v>
      </c>
      <c r="Q206" s="14"/>
      <c r="R206" s="14">
        <f t="shared" si="54"/>
        <v>2.5</v>
      </c>
    </row>
    <row r="207" spans="1:18" ht="12.75" customHeight="1" x14ac:dyDescent="0.2">
      <c r="A207" s="93"/>
      <c r="B207" s="121"/>
      <c r="C207" s="76" t="s">
        <v>163</v>
      </c>
      <c r="D207" s="34">
        <v>3</v>
      </c>
      <c r="E207" s="14"/>
      <c r="F207" s="14"/>
      <c r="G207" s="14"/>
      <c r="H207" s="30">
        <f t="shared" si="45"/>
        <v>0</v>
      </c>
      <c r="I207" s="14"/>
      <c r="J207" s="14"/>
      <c r="K207" s="30">
        <f t="shared" si="51"/>
        <v>0</v>
      </c>
      <c r="L207" s="14">
        <v>25</v>
      </c>
      <c r="M207" s="14"/>
      <c r="N207" s="14"/>
      <c r="O207" s="14">
        <f t="shared" si="52"/>
        <v>25</v>
      </c>
      <c r="P207" s="14">
        <f t="shared" si="53"/>
        <v>25</v>
      </c>
      <c r="Q207" s="14"/>
      <c r="R207" s="14">
        <f t="shared" si="54"/>
        <v>25</v>
      </c>
    </row>
    <row r="208" spans="1:18" ht="12.75" customHeight="1" x14ac:dyDescent="0.2">
      <c r="A208" s="93"/>
      <c r="B208" s="121"/>
      <c r="C208" s="76" t="s">
        <v>185</v>
      </c>
      <c r="D208" s="34">
        <v>11</v>
      </c>
      <c r="E208" s="14">
        <v>4</v>
      </c>
      <c r="F208" s="14"/>
      <c r="G208" s="14">
        <v>0.3</v>
      </c>
      <c r="H208" s="30">
        <f t="shared" si="45"/>
        <v>4.3</v>
      </c>
      <c r="I208" s="14"/>
      <c r="J208" s="14"/>
      <c r="K208" s="30">
        <f t="shared" si="51"/>
        <v>4.3</v>
      </c>
      <c r="L208" s="14">
        <v>0.5</v>
      </c>
      <c r="M208" s="14">
        <v>7.15</v>
      </c>
      <c r="N208" s="14">
        <v>0.2</v>
      </c>
      <c r="O208" s="14">
        <f t="shared" si="52"/>
        <v>7.8500000000000005</v>
      </c>
      <c r="P208" s="14">
        <f t="shared" si="53"/>
        <v>12.15</v>
      </c>
      <c r="Q208" s="14">
        <v>40.01</v>
      </c>
      <c r="R208" s="14">
        <f t="shared" si="54"/>
        <v>52.16</v>
      </c>
    </row>
    <row r="209" spans="1:18" ht="12.75" customHeight="1" x14ac:dyDescent="0.2">
      <c r="A209" s="93"/>
      <c r="B209" s="121"/>
      <c r="C209" s="76" t="s">
        <v>190</v>
      </c>
      <c r="D209" s="34">
        <v>7</v>
      </c>
      <c r="E209" s="14">
        <v>52</v>
      </c>
      <c r="F209" s="14"/>
      <c r="G209" s="14"/>
      <c r="H209" s="30">
        <f t="shared" si="45"/>
        <v>52</v>
      </c>
      <c r="I209" s="14"/>
      <c r="J209" s="14"/>
      <c r="K209" s="30">
        <f t="shared" si="51"/>
        <v>52</v>
      </c>
      <c r="L209" s="14">
        <v>78.5</v>
      </c>
      <c r="M209" s="14">
        <v>4</v>
      </c>
      <c r="N209" s="14">
        <v>64</v>
      </c>
      <c r="O209" s="14">
        <f t="shared" si="52"/>
        <v>146.5</v>
      </c>
      <c r="P209" s="14">
        <f t="shared" si="53"/>
        <v>198.5</v>
      </c>
      <c r="Q209" s="14">
        <v>21</v>
      </c>
      <c r="R209" s="14">
        <f t="shared" si="54"/>
        <v>219.5</v>
      </c>
    </row>
    <row r="210" spans="1:18" ht="12.75" customHeight="1" x14ac:dyDescent="0.2">
      <c r="A210" s="93"/>
      <c r="B210" s="121"/>
      <c r="C210" s="78" t="s">
        <v>443</v>
      </c>
      <c r="D210" s="64"/>
      <c r="E210" s="36"/>
      <c r="F210" s="36"/>
      <c r="G210" s="36"/>
      <c r="H210" s="65"/>
      <c r="I210" s="36"/>
      <c r="J210" s="36"/>
      <c r="K210" s="65"/>
      <c r="L210" s="36"/>
      <c r="M210" s="36"/>
      <c r="N210" s="36"/>
      <c r="O210" s="36"/>
      <c r="P210" s="36"/>
      <c r="Q210" s="36"/>
      <c r="R210" s="36"/>
    </row>
    <row r="211" spans="1:18" ht="12.75" customHeight="1" x14ac:dyDescent="0.2">
      <c r="A211" s="93"/>
      <c r="B211" s="121"/>
      <c r="C211" s="76" t="s">
        <v>169</v>
      </c>
      <c r="D211" s="34">
        <v>2</v>
      </c>
      <c r="E211" s="14"/>
      <c r="F211" s="14"/>
      <c r="G211" s="14">
        <v>10</v>
      </c>
      <c r="H211" s="30">
        <f t="shared" si="45"/>
        <v>10</v>
      </c>
      <c r="I211" s="14"/>
      <c r="J211" s="14"/>
      <c r="K211" s="30">
        <f t="shared" si="51"/>
        <v>10</v>
      </c>
      <c r="L211" s="14"/>
      <c r="M211" s="14">
        <v>1.5</v>
      </c>
      <c r="N211" s="14"/>
      <c r="O211" s="14">
        <f t="shared" ref="O211:O220" si="55">+SUM(L211:N211)</f>
        <v>1.5</v>
      </c>
      <c r="P211" s="14">
        <f t="shared" ref="P211:P220" si="56">+SUM(K211+O211)</f>
        <v>11.5</v>
      </c>
      <c r="Q211" s="14">
        <v>9</v>
      </c>
      <c r="R211" s="14">
        <f t="shared" si="54"/>
        <v>20.5</v>
      </c>
    </row>
    <row r="212" spans="1:18" ht="12.75" customHeight="1" x14ac:dyDescent="0.2">
      <c r="A212" s="93"/>
      <c r="B212" s="121"/>
      <c r="C212" s="76" t="s">
        <v>165</v>
      </c>
      <c r="D212" s="34">
        <v>10</v>
      </c>
      <c r="E212" s="14">
        <v>2</v>
      </c>
      <c r="F212" s="14"/>
      <c r="G212" s="14"/>
      <c r="H212" s="30">
        <f t="shared" si="45"/>
        <v>2</v>
      </c>
      <c r="I212" s="14"/>
      <c r="J212" s="14"/>
      <c r="K212" s="30">
        <f t="shared" si="51"/>
        <v>2</v>
      </c>
      <c r="L212" s="14">
        <v>28.65</v>
      </c>
      <c r="M212" s="14">
        <v>14.15</v>
      </c>
      <c r="N212" s="14">
        <v>4.25</v>
      </c>
      <c r="O212" s="14">
        <f t="shared" si="55"/>
        <v>47.05</v>
      </c>
      <c r="P212" s="14">
        <f t="shared" si="56"/>
        <v>49.05</v>
      </c>
      <c r="Q212" s="14">
        <v>6.8</v>
      </c>
      <c r="R212" s="14">
        <f t="shared" si="54"/>
        <v>55.849999999999994</v>
      </c>
    </row>
    <row r="213" spans="1:18" ht="12.75" customHeight="1" x14ac:dyDescent="0.2">
      <c r="A213" s="93"/>
      <c r="B213" s="121"/>
      <c r="C213" s="76" t="s">
        <v>181</v>
      </c>
      <c r="D213" s="34">
        <v>7</v>
      </c>
      <c r="E213" s="14"/>
      <c r="F213" s="14"/>
      <c r="G213" s="14">
        <v>0.9</v>
      </c>
      <c r="H213" s="30">
        <f t="shared" si="45"/>
        <v>0.9</v>
      </c>
      <c r="I213" s="14">
        <v>2.5</v>
      </c>
      <c r="J213" s="14"/>
      <c r="K213" s="30">
        <f t="shared" si="51"/>
        <v>3.4</v>
      </c>
      <c r="L213" s="14">
        <v>1</v>
      </c>
      <c r="M213" s="14">
        <v>11.3</v>
      </c>
      <c r="N213" s="14">
        <v>4.5999999999999996</v>
      </c>
      <c r="O213" s="14">
        <f t="shared" si="55"/>
        <v>16.899999999999999</v>
      </c>
      <c r="P213" s="14">
        <f t="shared" si="56"/>
        <v>20.299999999999997</v>
      </c>
      <c r="Q213" s="14">
        <v>25.8</v>
      </c>
      <c r="R213" s="14">
        <f t="shared" si="54"/>
        <v>46.099999999999994</v>
      </c>
    </row>
    <row r="214" spans="1:18" ht="12.75" customHeight="1" x14ac:dyDescent="0.2">
      <c r="A214" s="93"/>
      <c r="B214" s="121"/>
      <c r="C214" s="76" t="s">
        <v>171</v>
      </c>
      <c r="D214" s="34">
        <v>9</v>
      </c>
      <c r="E214" s="14">
        <v>5</v>
      </c>
      <c r="F214" s="14"/>
      <c r="G214" s="14">
        <v>0.4</v>
      </c>
      <c r="H214" s="30">
        <f t="shared" si="45"/>
        <v>5.4</v>
      </c>
      <c r="I214" s="14">
        <v>1.8</v>
      </c>
      <c r="J214" s="14"/>
      <c r="K214" s="30">
        <f t="shared" si="51"/>
        <v>7.2</v>
      </c>
      <c r="L214" s="14">
        <v>5</v>
      </c>
      <c r="M214" s="14">
        <v>5.0999999999999996</v>
      </c>
      <c r="N214" s="14">
        <v>5.8</v>
      </c>
      <c r="O214" s="14">
        <f t="shared" si="55"/>
        <v>15.899999999999999</v>
      </c>
      <c r="P214" s="14">
        <f t="shared" si="56"/>
        <v>23.099999999999998</v>
      </c>
      <c r="Q214" s="14">
        <v>150</v>
      </c>
      <c r="R214" s="14">
        <f t="shared" si="54"/>
        <v>173.1</v>
      </c>
    </row>
    <row r="215" spans="1:18" ht="12.75" customHeight="1" x14ac:dyDescent="0.2">
      <c r="A215" s="93"/>
      <c r="B215" s="121"/>
      <c r="C215" s="76" t="s">
        <v>187</v>
      </c>
      <c r="D215" s="34">
        <v>6</v>
      </c>
      <c r="E215" s="14"/>
      <c r="F215" s="14"/>
      <c r="G215" s="14"/>
      <c r="H215" s="30">
        <f t="shared" si="45"/>
        <v>0</v>
      </c>
      <c r="I215" s="14"/>
      <c r="J215" s="14"/>
      <c r="K215" s="30">
        <f t="shared" si="51"/>
        <v>0</v>
      </c>
      <c r="L215" s="14">
        <v>21.35</v>
      </c>
      <c r="M215" s="14">
        <v>1.4</v>
      </c>
      <c r="N215" s="14">
        <v>9</v>
      </c>
      <c r="O215" s="14">
        <f t="shared" si="55"/>
        <v>31.75</v>
      </c>
      <c r="P215" s="14">
        <f t="shared" si="56"/>
        <v>31.75</v>
      </c>
      <c r="Q215" s="14"/>
      <c r="R215" s="14">
        <f t="shared" si="54"/>
        <v>31.75</v>
      </c>
    </row>
    <row r="216" spans="1:18" ht="12.75" customHeight="1" x14ac:dyDescent="0.2">
      <c r="A216" s="93"/>
      <c r="B216" s="121"/>
      <c r="C216" s="76" t="s">
        <v>173</v>
      </c>
      <c r="D216" s="34">
        <v>24</v>
      </c>
      <c r="E216" s="14">
        <v>30.2</v>
      </c>
      <c r="F216" s="14"/>
      <c r="G216" s="14">
        <v>1.5</v>
      </c>
      <c r="H216" s="30">
        <f t="shared" si="45"/>
        <v>31.7</v>
      </c>
      <c r="I216" s="14">
        <v>0.5</v>
      </c>
      <c r="J216" s="14"/>
      <c r="K216" s="30">
        <f t="shared" si="51"/>
        <v>32.200000000000003</v>
      </c>
      <c r="L216" s="14">
        <v>25</v>
      </c>
      <c r="M216" s="14">
        <v>93.95</v>
      </c>
      <c r="N216" s="14">
        <v>36.15</v>
      </c>
      <c r="O216" s="14">
        <f t="shared" si="55"/>
        <v>155.1</v>
      </c>
      <c r="P216" s="14">
        <f t="shared" si="56"/>
        <v>187.3</v>
      </c>
      <c r="Q216" s="14">
        <f>8.5+45.3</f>
        <v>53.8</v>
      </c>
      <c r="R216" s="14">
        <f t="shared" si="54"/>
        <v>241.10000000000002</v>
      </c>
    </row>
    <row r="217" spans="1:18" ht="12.75" customHeight="1" x14ac:dyDescent="0.2">
      <c r="A217" s="93"/>
      <c r="B217" s="121"/>
      <c r="C217" s="76" t="s">
        <v>191</v>
      </c>
      <c r="D217" s="34">
        <v>4</v>
      </c>
      <c r="E217" s="14"/>
      <c r="F217" s="14"/>
      <c r="G217" s="14"/>
      <c r="H217" s="30">
        <f t="shared" si="45"/>
        <v>0</v>
      </c>
      <c r="I217" s="14"/>
      <c r="J217" s="14"/>
      <c r="K217" s="30">
        <f t="shared" si="51"/>
        <v>0</v>
      </c>
      <c r="L217" s="14">
        <v>5.5</v>
      </c>
      <c r="M217" s="14">
        <v>0.5</v>
      </c>
      <c r="N217" s="14">
        <v>0.7</v>
      </c>
      <c r="O217" s="14">
        <f t="shared" si="55"/>
        <v>6.7</v>
      </c>
      <c r="P217" s="14">
        <f t="shared" si="56"/>
        <v>6.7</v>
      </c>
      <c r="Q217" s="14"/>
      <c r="R217" s="14">
        <f t="shared" si="54"/>
        <v>6.7</v>
      </c>
    </row>
    <row r="218" spans="1:18" ht="12.75" customHeight="1" x14ac:dyDescent="0.2">
      <c r="A218" s="93"/>
      <c r="B218" s="121"/>
      <c r="C218" s="76" t="s">
        <v>182</v>
      </c>
      <c r="D218" s="34">
        <v>1</v>
      </c>
      <c r="E218" s="14">
        <v>0.5</v>
      </c>
      <c r="F218" s="14"/>
      <c r="G218" s="14"/>
      <c r="H218" s="30">
        <f t="shared" si="45"/>
        <v>0.5</v>
      </c>
      <c r="I218" s="14"/>
      <c r="J218" s="14"/>
      <c r="K218" s="30">
        <f t="shared" si="51"/>
        <v>0.5</v>
      </c>
      <c r="L218" s="14"/>
      <c r="M218" s="14">
        <v>1</v>
      </c>
      <c r="N218" s="14">
        <v>0.5</v>
      </c>
      <c r="O218" s="14">
        <f t="shared" si="55"/>
        <v>1.5</v>
      </c>
      <c r="P218" s="14">
        <f t="shared" si="56"/>
        <v>2</v>
      </c>
      <c r="Q218" s="14"/>
      <c r="R218" s="14">
        <f t="shared" si="54"/>
        <v>2</v>
      </c>
    </row>
    <row r="219" spans="1:18" ht="12.75" customHeight="1" x14ac:dyDescent="0.2">
      <c r="A219" s="93"/>
      <c r="B219" s="121"/>
      <c r="C219" s="76" t="s">
        <v>166</v>
      </c>
      <c r="D219" s="34">
        <v>0</v>
      </c>
      <c r="E219" s="14"/>
      <c r="F219" s="14"/>
      <c r="G219" s="14"/>
      <c r="H219" s="30">
        <f t="shared" si="45"/>
        <v>0</v>
      </c>
      <c r="I219" s="14"/>
      <c r="J219" s="14"/>
      <c r="K219" s="30">
        <f t="shared" si="51"/>
        <v>0</v>
      </c>
      <c r="L219" s="14"/>
      <c r="M219" s="14"/>
      <c r="N219" s="14"/>
      <c r="O219" s="14">
        <f t="shared" si="55"/>
        <v>0</v>
      </c>
      <c r="P219" s="14">
        <f t="shared" si="56"/>
        <v>0</v>
      </c>
      <c r="Q219" s="14"/>
      <c r="R219" s="14">
        <f t="shared" si="54"/>
        <v>0</v>
      </c>
    </row>
    <row r="220" spans="1:18" ht="12.75" customHeight="1" x14ac:dyDescent="0.2">
      <c r="A220" s="93"/>
      <c r="B220" s="121"/>
      <c r="C220" s="76" t="s">
        <v>177</v>
      </c>
      <c r="D220" s="34">
        <v>2</v>
      </c>
      <c r="E220" s="14"/>
      <c r="F220" s="14"/>
      <c r="G220" s="14"/>
      <c r="H220" s="30">
        <f t="shared" si="45"/>
        <v>0</v>
      </c>
      <c r="I220" s="14"/>
      <c r="J220" s="14"/>
      <c r="K220" s="30">
        <f t="shared" si="51"/>
        <v>0</v>
      </c>
      <c r="L220" s="14">
        <v>16</v>
      </c>
      <c r="M220" s="14">
        <v>2.5</v>
      </c>
      <c r="N220" s="14"/>
      <c r="O220" s="14">
        <f t="shared" si="55"/>
        <v>18.5</v>
      </c>
      <c r="P220" s="14">
        <f t="shared" si="56"/>
        <v>18.5</v>
      </c>
      <c r="Q220" s="14">
        <v>3</v>
      </c>
      <c r="R220" s="14">
        <f t="shared" si="54"/>
        <v>21.5</v>
      </c>
    </row>
    <row r="221" spans="1:18" ht="12.75" customHeight="1" x14ac:dyDescent="0.2">
      <c r="A221" s="93"/>
      <c r="B221" s="121"/>
      <c r="C221" s="76" t="s">
        <v>304</v>
      </c>
      <c r="D221" s="34">
        <v>4</v>
      </c>
      <c r="E221" s="14"/>
      <c r="F221" s="14"/>
      <c r="G221" s="14"/>
      <c r="H221" s="30">
        <f>SUM(E221:G221)</f>
        <v>0</v>
      </c>
      <c r="I221" s="14"/>
      <c r="J221" s="14"/>
      <c r="K221" s="30">
        <f t="shared" si="51"/>
        <v>0</v>
      </c>
      <c r="L221" s="14">
        <v>251.4</v>
      </c>
      <c r="M221" s="14">
        <v>57</v>
      </c>
      <c r="N221" s="14"/>
      <c r="O221" s="14">
        <f>+SUM(L221:N221)</f>
        <v>308.39999999999998</v>
      </c>
      <c r="P221" s="14">
        <f>+SUM(K221+O221)</f>
        <v>308.39999999999998</v>
      </c>
      <c r="Q221" s="14">
        <v>10.5</v>
      </c>
      <c r="R221" s="14">
        <f>+SUM(P221:Q221)</f>
        <v>318.89999999999998</v>
      </c>
    </row>
    <row r="222" spans="1:18" ht="12.75" customHeight="1" x14ac:dyDescent="0.2">
      <c r="A222" s="94"/>
      <c r="B222" s="122"/>
      <c r="C222" s="88" t="s">
        <v>179</v>
      </c>
      <c r="D222" s="89"/>
      <c r="E222" s="90"/>
      <c r="F222" s="90"/>
      <c r="G222" s="90"/>
      <c r="H222" s="91"/>
      <c r="I222" s="90"/>
      <c r="J222" s="90"/>
      <c r="K222" s="91"/>
      <c r="L222" s="90"/>
      <c r="M222" s="90"/>
      <c r="N222" s="90"/>
      <c r="O222" s="90"/>
      <c r="P222" s="90"/>
      <c r="Q222" s="90"/>
      <c r="R222" s="90"/>
    </row>
    <row r="223" spans="1:18" ht="12.75" customHeight="1" x14ac:dyDescent="0.25">
      <c r="A223" s="230" t="s">
        <v>0</v>
      </c>
      <c r="B223" s="231"/>
      <c r="C223" s="232" t="s">
        <v>0</v>
      </c>
      <c r="D223" s="53">
        <f>+SUM(D191:D222)</f>
        <v>638</v>
      </c>
      <c r="E223" s="54">
        <f>SUM(E191:E222)</f>
        <v>1423.5500000000002</v>
      </c>
      <c r="F223" s="54">
        <f>SUM(F191:F222)</f>
        <v>35.480000000000004</v>
      </c>
      <c r="G223" s="54">
        <f>SUM(G191:G222)</f>
        <v>89.2</v>
      </c>
      <c r="H223" s="54">
        <f>SUM(H191:H222)</f>
        <v>1548.2300000000002</v>
      </c>
      <c r="I223" s="54">
        <f t="shared" ref="I223:R223" si="57">+SUM(I191:I222)</f>
        <v>33.199999999999996</v>
      </c>
      <c r="J223" s="54">
        <f t="shared" si="57"/>
        <v>0</v>
      </c>
      <c r="K223" s="54">
        <f t="shared" si="57"/>
        <v>1581.4300000000003</v>
      </c>
      <c r="L223" s="54">
        <f t="shared" si="57"/>
        <v>1305.5500000000002</v>
      </c>
      <c r="M223" s="54">
        <f t="shared" si="57"/>
        <v>1019.5799999999999</v>
      </c>
      <c r="N223" s="54">
        <f t="shared" si="57"/>
        <v>2654.4799999999996</v>
      </c>
      <c r="O223" s="54">
        <f t="shared" si="57"/>
        <v>4979.6099999999997</v>
      </c>
      <c r="P223" s="54">
        <f t="shared" si="57"/>
        <v>6561.0400000000009</v>
      </c>
      <c r="Q223" s="54">
        <f t="shared" si="57"/>
        <v>1629.17</v>
      </c>
      <c r="R223" s="55">
        <f t="shared" si="57"/>
        <v>8190.2100000000009</v>
      </c>
    </row>
    <row r="224" spans="1:18" ht="12.75" customHeight="1" x14ac:dyDescent="0.2">
      <c r="A224" s="93" t="s">
        <v>406</v>
      </c>
      <c r="B224" s="120" t="s">
        <v>219</v>
      </c>
      <c r="C224" s="73" t="s">
        <v>219</v>
      </c>
      <c r="D224" s="74">
        <v>95</v>
      </c>
      <c r="E224" s="39">
        <v>11.3</v>
      </c>
      <c r="F224" s="39">
        <v>15.8</v>
      </c>
      <c r="G224" s="39">
        <v>1.25</v>
      </c>
      <c r="H224" s="48">
        <f t="shared" si="45"/>
        <v>28.35</v>
      </c>
      <c r="I224" s="39">
        <v>0.95</v>
      </c>
      <c r="J224" s="39">
        <v>1.1000000000000001</v>
      </c>
      <c r="K224" s="48">
        <f t="shared" ref="K224:K267" si="58">+SUM(H224:J224)</f>
        <v>30.400000000000002</v>
      </c>
      <c r="L224" s="39">
        <v>33.200000000000003</v>
      </c>
      <c r="M224" s="39">
        <v>145.35</v>
      </c>
      <c r="N224" s="39">
        <v>27.45</v>
      </c>
      <c r="O224" s="39">
        <f t="shared" ref="O224:O235" si="59">+SUM(L224:N224)</f>
        <v>206</v>
      </c>
      <c r="P224" s="39">
        <f t="shared" ref="P224:P235" si="60">+SUM(K224+O224)</f>
        <v>236.4</v>
      </c>
      <c r="Q224" s="39"/>
      <c r="R224" s="39">
        <f t="shared" ref="R224:R267" si="61">+SUM(P224:Q224)</f>
        <v>236.4</v>
      </c>
    </row>
    <row r="225" spans="1:18" ht="12.75" customHeight="1" x14ac:dyDescent="0.2">
      <c r="A225" s="93"/>
      <c r="B225" s="121"/>
      <c r="C225" s="76" t="s">
        <v>205</v>
      </c>
      <c r="D225" s="77">
        <v>28</v>
      </c>
      <c r="E225" s="14"/>
      <c r="F225" s="14"/>
      <c r="G225" s="14">
        <v>1</v>
      </c>
      <c r="H225" s="30">
        <f t="shared" si="45"/>
        <v>1</v>
      </c>
      <c r="I225" s="14">
        <v>2.5</v>
      </c>
      <c r="J225" s="14"/>
      <c r="K225" s="30">
        <f t="shared" si="58"/>
        <v>3.5</v>
      </c>
      <c r="L225" s="14">
        <v>18.850000000000001</v>
      </c>
      <c r="M225" s="14">
        <v>23.75</v>
      </c>
      <c r="N225" s="14">
        <v>16.5</v>
      </c>
      <c r="O225" s="14">
        <f t="shared" si="59"/>
        <v>59.1</v>
      </c>
      <c r="P225" s="14">
        <f t="shared" si="60"/>
        <v>62.6</v>
      </c>
      <c r="Q225" s="14"/>
      <c r="R225" s="14">
        <f t="shared" si="61"/>
        <v>62.6</v>
      </c>
    </row>
    <row r="226" spans="1:18" ht="12.75" customHeight="1" x14ac:dyDescent="0.2">
      <c r="A226" s="93"/>
      <c r="B226" s="121"/>
      <c r="C226" s="76" t="s">
        <v>275</v>
      </c>
      <c r="D226" s="77">
        <v>8</v>
      </c>
      <c r="E226" s="14"/>
      <c r="F226" s="14"/>
      <c r="G226" s="14"/>
      <c r="H226" s="30">
        <f t="shared" si="45"/>
        <v>0</v>
      </c>
      <c r="I226" s="14"/>
      <c r="J226" s="14"/>
      <c r="K226" s="30">
        <f t="shared" si="58"/>
        <v>0</v>
      </c>
      <c r="L226" s="14">
        <v>15.5</v>
      </c>
      <c r="M226" s="14">
        <v>6</v>
      </c>
      <c r="N226" s="14">
        <v>2</v>
      </c>
      <c r="O226" s="14">
        <f t="shared" si="59"/>
        <v>23.5</v>
      </c>
      <c r="P226" s="14">
        <f t="shared" si="60"/>
        <v>23.5</v>
      </c>
      <c r="Q226" s="14"/>
      <c r="R226" s="14">
        <f t="shared" si="61"/>
        <v>23.5</v>
      </c>
    </row>
    <row r="227" spans="1:18" ht="12.75" customHeight="1" x14ac:dyDescent="0.2">
      <c r="A227" s="93"/>
      <c r="B227" s="121"/>
      <c r="C227" s="76" t="s">
        <v>202</v>
      </c>
      <c r="D227" s="77">
        <v>7</v>
      </c>
      <c r="E227" s="14">
        <v>2.75</v>
      </c>
      <c r="F227" s="14"/>
      <c r="G227" s="14"/>
      <c r="H227" s="30">
        <f t="shared" si="45"/>
        <v>2.75</v>
      </c>
      <c r="I227" s="14"/>
      <c r="J227" s="14"/>
      <c r="K227" s="30">
        <f t="shared" si="58"/>
        <v>2.75</v>
      </c>
      <c r="L227" s="14">
        <v>3.5</v>
      </c>
      <c r="M227" s="14">
        <v>19</v>
      </c>
      <c r="N227" s="14">
        <v>2</v>
      </c>
      <c r="O227" s="14">
        <f t="shared" si="59"/>
        <v>24.5</v>
      </c>
      <c r="P227" s="14">
        <f t="shared" si="60"/>
        <v>27.25</v>
      </c>
      <c r="Q227" s="14"/>
      <c r="R227" s="14">
        <f t="shared" si="61"/>
        <v>27.25</v>
      </c>
    </row>
    <row r="228" spans="1:18" ht="12.75" customHeight="1" x14ac:dyDescent="0.2">
      <c r="A228" s="93"/>
      <c r="B228" s="121"/>
      <c r="C228" s="76" t="s">
        <v>195</v>
      </c>
      <c r="D228" s="77">
        <v>22</v>
      </c>
      <c r="E228" s="14"/>
      <c r="F228" s="14">
        <v>0.95</v>
      </c>
      <c r="G228" s="14">
        <v>2</v>
      </c>
      <c r="H228" s="30">
        <f t="shared" ref="H228:H234" si="62">SUM(E228:G228)</f>
        <v>2.95</v>
      </c>
      <c r="I228" s="14"/>
      <c r="J228" s="14"/>
      <c r="K228" s="30">
        <f t="shared" ref="K228:K234" si="63">+SUM(H228:J228)</f>
        <v>2.95</v>
      </c>
      <c r="L228" s="14">
        <v>4.9000000000000004</v>
      </c>
      <c r="M228" s="14">
        <v>45.4</v>
      </c>
      <c r="N228" s="14">
        <v>1.7</v>
      </c>
      <c r="O228" s="14">
        <f t="shared" si="59"/>
        <v>52</v>
      </c>
      <c r="P228" s="14">
        <f t="shared" si="60"/>
        <v>54.95</v>
      </c>
      <c r="Q228" s="14"/>
      <c r="R228" s="14">
        <f t="shared" ref="R228:R234" si="64">+SUM(P228:Q228)</f>
        <v>54.95</v>
      </c>
    </row>
    <row r="229" spans="1:18" ht="12.75" customHeight="1" x14ac:dyDescent="0.2">
      <c r="A229" s="93"/>
      <c r="B229" s="121"/>
      <c r="C229" s="76" t="s">
        <v>204</v>
      </c>
      <c r="D229" s="77">
        <v>7</v>
      </c>
      <c r="E229" s="14"/>
      <c r="F229" s="14"/>
      <c r="G229" s="14"/>
      <c r="H229" s="30">
        <f t="shared" si="62"/>
        <v>0</v>
      </c>
      <c r="I229" s="14"/>
      <c r="J229" s="14"/>
      <c r="K229" s="30">
        <f t="shared" si="63"/>
        <v>0</v>
      </c>
      <c r="L229" s="14">
        <v>1.75</v>
      </c>
      <c r="M229" s="14">
        <v>29.75</v>
      </c>
      <c r="N229" s="14"/>
      <c r="O229" s="14">
        <f t="shared" si="59"/>
        <v>31.5</v>
      </c>
      <c r="P229" s="14">
        <f t="shared" si="60"/>
        <v>31.5</v>
      </c>
      <c r="Q229" s="14"/>
      <c r="R229" s="14">
        <f t="shared" si="64"/>
        <v>31.5</v>
      </c>
    </row>
    <row r="230" spans="1:18" ht="12.75" customHeight="1" x14ac:dyDescent="0.2">
      <c r="A230" s="93"/>
      <c r="B230" s="121"/>
      <c r="C230" s="76" t="s">
        <v>277</v>
      </c>
      <c r="D230" s="77">
        <v>2</v>
      </c>
      <c r="E230" s="14"/>
      <c r="F230" s="14"/>
      <c r="G230" s="14"/>
      <c r="H230" s="30">
        <f t="shared" si="62"/>
        <v>0</v>
      </c>
      <c r="I230" s="14"/>
      <c r="J230" s="14"/>
      <c r="K230" s="30">
        <f t="shared" si="63"/>
        <v>0</v>
      </c>
      <c r="L230" s="14"/>
      <c r="M230" s="14">
        <v>4</v>
      </c>
      <c r="N230" s="14"/>
      <c r="O230" s="14">
        <f t="shared" si="59"/>
        <v>4</v>
      </c>
      <c r="P230" s="14">
        <f t="shared" si="60"/>
        <v>4</v>
      </c>
      <c r="Q230" s="14"/>
      <c r="R230" s="14">
        <f t="shared" si="64"/>
        <v>4</v>
      </c>
    </row>
    <row r="231" spans="1:18" ht="12.75" customHeight="1" x14ac:dyDescent="0.2">
      <c r="A231" s="93"/>
      <c r="B231" s="124"/>
      <c r="C231" s="76" t="s">
        <v>208</v>
      </c>
      <c r="D231" s="77">
        <v>6</v>
      </c>
      <c r="E231" s="14"/>
      <c r="F231" s="14"/>
      <c r="G231" s="14">
        <v>0.25</v>
      </c>
      <c r="H231" s="30">
        <f t="shared" si="62"/>
        <v>0.25</v>
      </c>
      <c r="I231" s="14"/>
      <c r="J231" s="14"/>
      <c r="K231" s="30">
        <f t="shared" si="63"/>
        <v>0.25</v>
      </c>
      <c r="L231" s="14">
        <v>1.5</v>
      </c>
      <c r="M231" s="14">
        <v>19</v>
      </c>
      <c r="N231" s="14">
        <v>2</v>
      </c>
      <c r="O231" s="14">
        <f t="shared" si="59"/>
        <v>22.5</v>
      </c>
      <c r="P231" s="14">
        <f t="shared" si="60"/>
        <v>22.75</v>
      </c>
      <c r="Q231" s="14"/>
      <c r="R231" s="14">
        <f t="shared" si="64"/>
        <v>22.75</v>
      </c>
    </row>
    <row r="232" spans="1:18" ht="12.75" customHeight="1" x14ac:dyDescent="0.2">
      <c r="A232" s="93"/>
      <c r="B232" s="121" t="s">
        <v>431</v>
      </c>
      <c r="C232" s="76" t="s">
        <v>200</v>
      </c>
      <c r="D232" s="77">
        <v>15</v>
      </c>
      <c r="E232" s="14">
        <v>1</v>
      </c>
      <c r="F232" s="14"/>
      <c r="G232" s="14"/>
      <c r="H232" s="30">
        <f t="shared" si="62"/>
        <v>1</v>
      </c>
      <c r="I232" s="14">
        <v>1</v>
      </c>
      <c r="J232" s="14"/>
      <c r="K232" s="30">
        <f t="shared" si="63"/>
        <v>2</v>
      </c>
      <c r="L232" s="14">
        <v>53.6</v>
      </c>
      <c r="M232" s="14">
        <v>15</v>
      </c>
      <c r="N232" s="14">
        <v>1.5</v>
      </c>
      <c r="O232" s="14">
        <f t="shared" si="59"/>
        <v>70.099999999999994</v>
      </c>
      <c r="P232" s="14">
        <f t="shared" si="60"/>
        <v>72.099999999999994</v>
      </c>
      <c r="Q232" s="14"/>
      <c r="R232" s="14">
        <f t="shared" si="64"/>
        <v>72.099999999999994</v>
      </c>
    </row>
    <row r="233" spans="1:18" ht="12.75" customHeight="1" x14ac:dyDescent="0.2">
      <c r="A233" s="93"/>
      <c r="B233" s="121"/>
      <c r="C233" s="76" t="s">
        <v>305</v>
      </c>
      <c r="D233" s="77">
        <v>8</v>
      </c>
      <c r="E233" s="14"/>
      <c r="F233" s="14"/>
      <c r="G233" s="14"/>
      <c r="H233" s="30">
        <f t="shared" si="62"/>
        <v>0</v>
      </c>
      <c r="I233" s="14"/>
      <c r="J233" s="14"/>
      <c r="K233" s="30">
        <f t="shared" si="63"/>
        <v>0</v>
      </c>
      <c r="L233" s="14">
        <v>9.5</v>
      </c>
      <c r="M233" s="14">
        <v>15</v>
      </c>
      <c r="N233" s="14"/>
      <c r="O233" s="14">
        <f t="shared" si="59"/>
        <v>24.5</v>
      </c>
      <c r="P233" s="14">
        <f t="shared" si="60"/>
        <v>24.5</v>
      </c>
      <c r="Q233" s="14"/>
      <c r="R233" s="14">
        <f t="shared" si="64"/>
        <v>24.5</v>
      </c>
    </row>
    <row r="234" spans="1:18" ht="12.75" customHeight="1" x14ac:dyDescent="0.2">
      <c r="A234" s="93"/>
      <c r="B234" s="121"/>
      <c r="C234" s="76" t="s">
        <v>215</v>
      </c>
      <c r="D234" s="77">
        <v>2</v>
      </c>
      <c r="E234" s="14"/>
      <c r="F234" s="14"/>
      <c r="G234" s="14"/>
      <c r="H234" s="30">
        <f t="shared" si="62"/>
        <v>0</v>
      </c>
      <c r="I234" s="14"/>
      <c r="J234" s="14"/>
      <c r="K234" s="30">
        <f t="shared" si="63"/>
        <v>0</v>
      </c>
      <c r="L234" s="14"/>
      <c r="M234" s="14">
        <v>1</v>
      </c>
      <c r="N234" s="14">
        <v>1.5</v>
      </c>
      <c r="O234" s="14">
        <f t="shared" si="59"/>
        <v>2.5</v>
      </c>
      <c r="P234" s="14">
        <f t="shared" si="60"/>
        <v>2.5</v>
      </c>
      <c r="Q234" s="14"/>
      <c r="R234" s="14">
        <f t="shared" si="64"/>
        <v>2.5</v>
      </c>
    </row>
    <row r="235" spans="1:18" ht="12.75" customHeight="1" x14ac:dyDescent="0.2">
      <c r="A235" s="93"/>
      <c r="B235" s="121"/>
      <c r="C235" s="82" t="s">
        <v>201</v>
      </c>
      <c r="D235" s="83">
        <v>0</v>
      </c>
      <c r="E235" s="17"/>
      <c r="F235" s="17"/>
      <c r="G235" s="17"/>
      <c r="H235" s="32">
        <f t="shared" si="45"/>
        <v>0</v>
      </c>
      <c r="I235" s="17"/>
      <c r="J235" s="17"/>
      <c r="K235" s="32">
        <f t="shared" si="58"/>
        <v>0</v>
      </c>
      <c r="L235" s="17"/>
      <c r="M235" s="17"/>
      <c r="N235" s="17"/>
      <c r="O235" s="17">
        <f t="shared" si="59"/>
        <v>0</v>
      </c>
      <c r="P235" s="17">
        <f t="shared" si="60"/>
        <v>0</v>
      </c>
      <c r="Q235" s="17"/>
      <c r="R235" s="17">
        <f t="shared" si="61"/>
        <v>0</v>
      </c>
    </row>
    <row r="236" spans="1:18" ht="12.75" customHeight="1" x14ac:dyDescent="0.25">
      <c r="A236" s="230" t="s">
        <v>0</v>
      </c>
      <c r="B236" s="231"/>
      <c r="C236" s="232" t="s">
        <v>0</v>
      </c>
      <c r="D236" s="53">
        <f t="shared" ref="D236:R236" si="65">SUM(D224:D235)</f>
        <v>200</v>
      </c>
      <c r="E236" s="54">
        <f t="shared" si="65"/>
        <v>15.05</v>
      </c>
      <c r="F236" s="54">
        <f t="shared" si="65"/>
        <v>16.75</v>
      </c>
      <c r="G236" s="54">
        <f t="shared" si="65"/>
        <v>4.5</v>
      </c>
      <c r="H236" s="54">
        <f t="shared" si="65"/>
        <v>36.300000000000004</v>
      </c>
      <c r="I236" s="54">
        <f t="shared" si="65"/>
        <v>4.45</v>
      </c>
      <c r="J236" s="54">
        <f t="shared" si="65"/>
        <v>1.1000000000000001</v>
      </c>
      <c r="K236" s="54">
        <f t="shared" si="65"/>
        <v>41.850000000000009</v>
      </c>
      <c r="L236" s="54">
        <f t="shared" si="65"/>
        <v>142.30000000000001</v>
      </c>
      <c r="M236" s="54">
        <f t="shared" si="65"/>
        <v>323.25</v>
      </c>
      <c r="N236" s="54">
        <f t="shared" si="65"/>
        <v>54.650000000000006</v>
      </c>
      <c r="O236" s="54">
        <f t="shared" si="65"/>
        <v>520.20000000000005</v>
      </c>
      <c r="P236" s="54">
        <f t="shared" si="65"/>
        <v>562.04999999999995</v>
      </c>
      <c r="Q236" s="54">
        <f t="shared" si="65"/>
        <v>0</v>
      </c>
      <c r="R236" s="55">
        <f t="shared" si="65"/>
        <v>562.04999999999995</v>
      </c>
    </row>
    <row r="237" spans="1:18" ht="12.75" customHeight="1" x14ac:dyDescent="0.2">
      <c r="A237" s="93" t="s">
        <v>9</v>
      </c>
      <c r="B237" s="120" t="s">
        <v>207</v>
      </c>
      <c r="C237" s="73" t="s">
        <v>207</v>
      </c>
      <c r="D237" s="74">
        <v>6</v>
      </c>
      <c r="E237" s="39"/>
      <c r="F237" s="39"/>
      <c r="G237" s="39"/>
      <c r="H237" s="48">
        <f t="shared" si="45"/>
        <v>0</v>
      </c>
      <c r="I237" s="39"/>
      <c r="J237" s="39"/>
      <c r="K237" s="48">
        <f t="shared" si="58"/>
        <v>0</v>
      </c>
      <c r="L237" s="39">
        <v>2.5</v>
      </c>
      <c r="M237" s="39">
        <v>6.75</v>
      </c>
      <c r="N237" s="39">
        <v>6.5</v>
      </c>
      <c r="O237" s="39">
        <f>+SUM(L237:N237)</f>
        <v>15.75</v>
      </c>
      <c r="P237" s="39">
        <f>+SUM(K237+O237)</f>
        <v>15.75</v>
      </c>
      <c r="Q237" s="39"/>
      <c r="R237" s="39">
        <f t="shared" si="61"/>
        <v>15.75</v>
      </c>
    </row>
    <row r="238" spans="1:18" ht="12.75" customHeight="1" x14ac:dyDescent="0.2">
      <c r="A238" s="93"/>
      <c r="B238" s="121"/>
      <c r="C238" s="76" t="s">
        <v>218</v>
      </c>
      <c r="D238" s="77">
        <v>12</v>
      </c>
      <c r="E238" s="14">
        <v>40</v>
      </c>
      <c r="F238" s="14"/>
      <c r="G238" s="14"/>
      <c r="H238" s="30">
        <f t="shared" si="45"/>
        <v>40</v>
      </c>
      <c r="I238" s="14"/>
      <c r="J238" s="14"/>
      <c r="K238" s="30">
        <f t="shared" si="58"/>
        <v>40</v>
      </c>
      <c r="L238" s="14">
        <v>15</v>
      </c>
      <c r="M238" s="14">
        <v>4</v>
      </c>
      <c r="N238" s="14">
        <v>6</v>
      </c>
      <c r="O238" s="14">
        <f>+SUM(L238:N238)</f>
        <v>25</v>
      </c>
      <c r="P238" s="14">
        <f>+SUM(K238+O238)</f>
        <v>65</v>
      </c>
      <c r="Q238" s="14"/>
      <c r="R238" s="14">
        <f t="shared" si="61"/>
        <v>65</v>
      </c>
    </row>
    <row r="239" spans="1:18" ht="12.75" customHeight="1" x14ac:dyDescent="0.2">
      <c r="A239" s="93"/>
      <c r="B239" s="121"/>
      <c r="C239" s="76" t="s">
        <v>214</v>
      </c>
      <c r="D239" s="77">
        <v>0</v>
      </c>
      <c r="E239" s="14"/>
      <c r="F239" s="14"/>
      <c r="G239" s="14"/>
      <c r="H239" s="30">
        <f t="shared" si="45"/>
        <v>0</v>
      </c>
      <c r="I239" s="14"/>
      <c r="J239" s="14"/>
      <c r="K239" s="30">
        <f t="shared" si="58"/>
        <v>0</v>
      </c>
      <c r="L239" s="14"/>
      <c r="M239" s="14"/>
      <c r="N239" s="14"/>
      <c r="O239" s="14">
        <f t="shared" ref="O239:O264" si="66">+SUM(L239:N239)</f>
        <v>0</v>
      </c>
      <c r="P239" s="14">
        <f t="shared" ref="P239:P264" si="67">+SUM(K239+O239)</f>
        <v>0</v>
      </c>
      <c r="Q239" s="14"/>
      <c r="R239" s="14">
        <f t="shared" si="61"/>
        <v>0</v>
      </c>
    </row>
    <row r="240" spans="1:18" ht="12.75" customHeight="1" x14ac:dyDescent="0.2">
      <c r="A240" s="93"/>
      <c r="B240" s="121"/>
      <c r="C240" s="76" t="s">
        <v>211</v>
      </c>
      <c r="D240" s="77">
        <v>0</v>
      </c>
      <c r="E240" s="14"/>
      <c r="F240" s="14"/>
      <c r="G240" s="14"/>
      <c r="H240" s="30">
        <f t="shared" si="45"/>
        <v>0</v>
      </c>
      <c r="I240" s="14"/>
      <c r="J240" s="14"/>
      <c r="K240" s="30">
        <f t="shared" si="58"/>
        <v>0</v>
      </c>
      <c r="L240" s="14"/>
      <c r="M240" s="14"/>
      <c r="N240" s="14"/>
      <c r="O240" s="14">
        <f t="shared" si="66"/>
        <v>0</v>
      </c>
      <c r="P240" s="14">
        <f t="shared" si="67"/>
        <v>0</v>
      </c>
      <c r="Q240" s="14"/>
      <c r="R240" s="14">
        <f t="shared" si="61"/>
        <v>0</v>
      </c>
    </row>
    <row r="241" spans="1:18" ht="12.75" customHeight="1" x14ac:dyDescent="0.2">
      <c r="A241" s="93"/>
      <c r="B241" s="121"/>
      <c r="C241" s="76" t="s">
        <v>325</v>
      </c>
      <c r="D241" s="77">
        <v>1</v>
      </c>
      <c r="E241" s="14"/>
      <c r="F241" s="14"/>
      <c r="G241" s="14"/>
      <c r="H241" s="30">
        <f t="shared" si="45"/>
        <v>0</v>
      </c>
      <c r="I241" s="14"/>
      <c r="J241" s="14"/>
      <c r="K241" s="30">
        <f t="shared" si="58"/>
        <v>0</v>
      </c>
      <c r="L241" s="14"/>
      <c r="M241" s="14">
        <v>2</v>
      </c>
      <c r="N241" s="14"/>
      <c r="O241" s="14">
        <f t="shared" si="66"/>
        <v>2</v>
      </c>
      <c r="P241" s="14">
        <f t="shared" si="67"/>
        <v>2</v>
      </c>
      <c r="Q241" s="14"/>
      <c r="R241" s="14">
        <f t="shared" si="61"/>
        <v>2</v>
      </c>
    </row>
    <row r="242" spans="1:18" ht="12.75" customHeight="1" x14ac:dyDescent="0.2">
      <c r="A242" s="93"/>
      <c r="B242" s="121"/>
      <c r="C242" s="76" t="s">
        <v>216</v>
      </c>
      <c r="D242" s="77">
        <v>8</v>
      </c>
      <c r="E242" s="14"/>
      <c r="F242" s="14"/>
      <c r="G242" s="14"/>
      <c r="H242" s="30">
        <f t="shared" si="45"/>
        <v>0</v>
      </c>
      <c r="I242" s="14"/>
      <c r="J242" s="14"/>
      <c r="K242" s="30">
        <f t="shared" si="58"/>
        <v>0</v>
      </c>
      <c r="L242" s="14">
        <v>7</v>
      </c>
      <c r="M242" s="14">
        <v>7.5</v>
      </c>
      <c r="N242" s="14"/>
      <c r="O242" s="14">
        <f t="shared" si="66"/>
        <v>14.5</v>
      </c>
      <c r="P242" s="14">
        <f t="shared" si="67"/>
        <v>14.5</v>
      </c>
      <c r="Q242" s="14"/>
      <c r="R242" s="14">
        <f t="shared" si="61"/>
        <v>14.5</v>
      </c>
    </row>
    <row r="243" spans="1:18" ht="12.75" customHeight="1" x14ac:dyDescent="0.2">
      <c r="A243" s="93"/>
      <c r="B243" s="121"/>
      <c r="C243" s="76" t="s">
        <v>213</v>
      </c>
      <c r="D243" s="77">
        <v>2</v>
      </c>
      <c r="E243" s="14"/>
      <c r="F243" s="14"/>
      <c r="G243" s="14"/>
      <c r="H243" s="30">
        <f t="shared" si="45"/>
        <v>0</v>
      </c>
      <c r="I243" s="14"/>
      <c r="J243" s="14"/>
      <c r="K243" s="30">
        <f t="shared" si="58"/>
        <v>0</v>
      </c>
      <c r="L243" s="14">
        <v>1.25</v>
      </c>
      <c r="M243" s="14">
        <v>1.5</v>
      </c>
      <c r="N243" s="14"/>
      <c r="O243" s="14">
        <f t="shared" si="66"/>
        <v>2.75</v>
      </c>
      <c r="P243" s="14">
        <f t="shared" si="67"/>
        <v>2.75</v>
      </c>
      <c r="Q243" s="14"/>
      <c r="R243" s="14">
        <f t="shared" si="61"/>
        <v>2.75</v>
      </c>
    </row>
    <row r="244" spans="1:18" ht="12.75" customHeight="1" x14ac:dyDescent="0.2">
      <c r="A244" s="93"/>
      <c r="B244" s="124"/>
      <c r="C244" s="76" t="s">
        <v>217</v>
      </c>
      <c r="D244" s="77">
        <v>66</v>
      </c>
      <c r="E244" s="14">
        <v>1</v>
      </c>
      <c r="F244" s="14"/>
      <c r="G244" s="14"/>
      <c r="H244" s="30">
        <f t="shared" si="45"/>
        <v>1</v>
      </c>
      <c r="I244" s="14"/>
      <c r="J244" s="14">
        <v>0.25</v>
      </c>
      <c r="K244" s="30">
        <f t="shared" si="58"/>
        <v>1.25</v>
      </c>
      <c r="L244" s="14">
        <v>60.75</v>
      </c>
      <c r="M244" s="14">
        <v>28.25</v>
      </c>
      <c r="N244" s="14">
        <v>6</v>
      </c>
      <c r="O244" s="14">
        <f t="shared" si="66"/>
        <v>95</v>
      </c>
      <c r="P244" s="14">
        <f t="shared" si="67"/>
        <v>96.25</v>
      </c>
      <c r="Q244" s="14"/>
      <c r="R244" s="14">
        <f t="shared" si="61"/>
        <v>96.25</v>
      </c>
    </row>
    <row r="245" spans="1:18" ht="12.75" customHeight="1" x14ac:dyDescent="0.2">
      <c r="A245" s="93"/>
      <c r="B245" s="121" t="s">
        <v>203</v>
      </c>
      <c r="C245" s="76" t="s">
        <v>210</v>
      </c>
      <c r="D245" s="77">
        <v>66</v>
      </c>
      <c r="E245" s="14"/>
      <c r="F245" s="14"/>
      <c r="G245" s="14"/>
      <c r="H245" s="30">
        <f t="shared" si="45"/>
        <v>0</v>
      </c>
      <c r="I245" s="14"/>
      <c r="J245" s="14"/>
      <c r="K245" s="30">
        <f t="shared" si="58"/>
        <v>0</v>
      </c>
      <c r="L245" s="14">
        <v>18.600000000000001</v>
      </c>
      <c r="M245" s="14">
        <v>49.4</v>
      </c>
      <c r="N245" s="14">
        <v>0.7</v>
      </c>
      <c r="O245" s="14">
        <f t="shared" si="66"/>
        <v>68.7</v>
      </c>
      <c r="P245" s="14">
        <f t="shared" si="67"/>
        <v>68.7</v>
      </c>
      <c r="Q245" s="14"/>
      <c r="R245" s="14">
        <f t="shared" si="61"/>
        <v>68.7</v>
      </c>
    </row>
    <row r="246" spans="1:18" ht="12.75" customHeight="1" x14ac:dyDescent="0.2">
      <c r="A246" s="93"/>
      <c r="B246" s="121"/>
      <c r="C246" s="76" t="s">
        <v>273</v>
      </c>
      <c r="D246" s="77">
        <v>0</v>
      </c>
      <c r="E246" s="14"/>
      <c r="F246" s="14"/>
      <c r="G246" s="14"/>
      <c r="H246" s="30">
        <f t="shared" si="45"/>
        <v>0</v>
      </c>
      <c r="I246" s="14"/>
      <c r="J246" s="14"/>
      <c r="K246" s="30">
        <f t="shared" si="58"/>
        <v>0</v>
      </c>
      <c r="L246" s="14"/>
      <c r="M246" s="14"/>
      <c r="N246" s="14"/>
      <c r="O246" s="14">
        <f t="shared" si="66"/>
        <v>0</v>
      </c>
      <c r="P246" s="14">
        <f t="shared" si="67"/>
        <v>0</v>
      </c>
      <c r="Q246" s="14"/>
      <c r="R246" s="14">
        <f t="shared" si="61"/>
        <v>0</v>
      </c>
    </row>
    <row r="247" spans="1:18" ht="12.75" customHeight="1" x14ac:dyDescent="0.2">
      <c r="A247" s="93"/>
      <c r="B247" s="121"/>
      <c r="C247" s="76" t="s">
        <v>193</v>
      </c>
      <c r="D247" s="77">
        <v>7</v>
      </c>
      <c r="E247" s="14"/>
      <c r="F247" s="14"/>
      <c r="G247" s="14"/>
      <c r="H247" s="30">
        <f t="shared" si="45"/>
        <v>0</v>
      </c>
      <c r="I247" s="14"/>
      <c r="J247" s="14"/>
      <c r="K247" s="30">
        <f t="shared" si="58"/>
        <v>0</v>
      </c>
      <c r="L247" s="14">
        <v>22.3</v>
      </c>
      <c r="M247" s="14">
        <v>3.75</v>
      </c>
      <c r="N247" s="14"/>
      <c r="O247" s="14">
        <f t="shared" si="66"/>
        <v>26.05</v>
      </c>
      <c r="P247" s="14">
        <f t="shared" si="67"/>
        <v>26.05</v>
      </c>
      <c r="Q247" s="14"/>
      <c r="R247" s="14">
        <f t="shared" si="61"/>
        <v>26.05</v>
      </c>
    </row>
    <row r="248" spans="1:18" ht="12.75" customHeight="1" x14ac:dyDescent="0.2">
      <c r="A248" s="93"/>
      <c r="B248" s="121"/>
      <c r="C248" s="76" t="s">
        <v>206</v>
      </c>
      <c r="D248" s="77">
        <v>4</v>
      </c>
      <c r="E248" s="14"/>
      <c r="F248" s="14"/>
      <c r="G248" s="14"/>
      <c r="H248" s="30">
        <f t="shared" si="45"/>
        <v>0</v>
      </c>
      <c r="I248" s="14"/>
      <c r="J248" s="14"/>
      <c r="K248" s="30">
        <f t="shared" si="58"/>
        <v>0</v>
      </c>
      <c r="L248" s="14"/>
      <c r="M248" s="14">
        <v>2.75</v>
      </c>
      <c r="N248" s="14">
        <v>0.2</v>
      </c>
      <c r="O248" s="14">
        <f t="shared" si="66"/>
        <v>2.95</v>
      </c>
      <c r="P248" s="14">
        <f t="shared" si="67"/>
        <v>2.95</v>
      </c>
      <c r="Q248" s="14"/>
      <c r="R248" s="14">
        <f t="shared" si="61"/>
        <v>2.95</v>
      </c>
    </row>
    <row r="249" spans="1:18" ht="12.75" customHeight="1" x14ac:dyDescent="0.2">
      <c r="A249" s="93"/>
      <c r="B249" s="121"/>
      <c r="C249" s="76" t="s">
        <v>276</v>
      </c>
      <c r="D249" s="77">
        <v>7</v>
      </c>
      <c r="E249" s="14"/>
      <c r="F249" s="14"/>
      <c r="G249" s="14"/>
      <c r="H249" s="30">
        <f t="shared" ref="H249:H264" si="68">SUM(E249:G249)</f>
        <v>0</v>
      </c>
      <c r="I249" s="14"/>
      <c r="J249" s="14"/>
      <c r="K249" s="30">
        <f t="shared" si="58"/>
        <v>0</v>
      </c>
      <c r="L249" s="14">
        <v>10.7</v>
      </c>
      <c r="M249" s="14"/>
      <c r="N249" s="14"/>
      <c r="O249" s="14">
        <f t="shared" si="66"/>
        <v>10.7</v>
      </c>
      <c r="P249" s="14">
        <f t="shared" si="67"/>
        <v>10.7</v>
      </c>
      <c r="Q249" s="14"/>
      <c r="R249" s="14">
        <f t="shared" si="61"/>
        <v>10.7</v>
      </c>
    </row>
    <row r="250" spans="1:18" ht="12.75" customHeight="1" x14ac:dyDescent="0.2">
      <c r="A250" s="93"/>
      <c r="B250" s="121"/>
      <c r="C250" s="76" t="s">
        <v>199</v>
      </c>
      <c r="D250" s="77">
        <v>1</v>
      </c>
      <c r="E250" s="14"/>
      <c r="F250" s="14"/>
      <c r="G250" s="14"/>
      <c r="H250" s="30">
        <f t="shared" si="68"/>
        <v>0</v>
      </c>
      <c r="I250" s="14"/>
      <c r="J250" s="14"/>
      <c r="K250" s="30">
        <f t="shared" si="58"/>
        <v>0</v>
      </c>
      <c r="L250" s="14">
        <v>4</v>
      </c>
      <c r="M250" s="14"/>
      <c r="N250" s="14"/>
      <c r="O250" s="14">
        <f t="shared" si="66"/>
        <v>4</v>
      </c>
      <c r="P250" s="14">
        <f t="shared" si="67"/>
        <v>4</v>
      </c>
      <c r="Q250" s="14"/>
      <c r="R250" s="14">
        <f t="shared" si="61"/>
        <v>4</v>
      </c>
    </row>
    <row r="251" spans="1:18" ht="12.75" customHeight="1" x14ac:dyDescent="0.2">
      <c r="A251" s="93"/>
      <c r="B251" s="121"/>
      <c r="C251" s="76" t="s">
        <v>274</v>
      </c>
      <c r="D251" s="77">
        <v>2</v>
      </c>
      <c r="E251" s="14"/>
      <c r="F251" s="14"/>
      <c r="G251" s="14"/>
      <c r="H251" s="30">
        <f t="shared" si="68"/>
        <v>0</v>
      </c>
      <c r="I251" s="14"/>
      <c r="J251" s="14"/>
      <c r="K251" s="30">
        <f t="shared" si="58"/>
        <v>0</v>
      </c>
      <c r="L251" s="14">
        <v>2</v>
      </c>
      <c r="M251" s="14">
        <v>4.25</v>
      </c>
      <c r="N251" s="14"/>
      <c r="O251" s="14">
        <f t="shared" si="66"/>
        <v>6.25</v>
      </c>
      <c r="P251" s="14">
        <f t="shared" si="67"/>
        <v>6.25</v>
      </c>
      <c r="Q251" s="14"/>
      <c r="R251" s="14">
        <f t="shared" si="61"/>
        <v>6.25</v>
      </c>
    </row>
    <row r="252" spans="1:18" ht="12.75" customHeight="1" x14ac:dyDescent="0.2">
      <c r="A252" s="93"/>
      <c r="B252" s="121"/>
      <c r="C252" s="76" t="s">
        <v>203</v>
      </c>
      <c r="D252" s="77">
        <v>0</v>
      </c>
      <c r="E252" s="14"/>
      <c r="F252" s="14"/>
      <c r="G252" s="14"/>
      <c r="H252" s="30">
        <f t="shared" si="68"/>
        <v>0</v>
      </c>
      <c r="I252" s="14"/>
      <c r="J252" s="14"/>
      <c r="K252" s="30">
        <f t="shared" si="58"/>
        <v>0</v>
      </c>
      <c r="L252" s="14"/>
      <c r="M252" s="14"/>
      <c r="N252" s="14"/>
      <c r="O252" s="14">
        <f t="shared" si="66"/>
        <v>0</v>
      </c>
      <c r="P252" s="14">
        <f t="shared" si="67"/>
        <v>0</v>
      </c>
      <c r="Q252" s="14"/>
      <c r="R252" s="14">
        <f t="shared" si="61"/>
        <v>0</v>
      </c>
    </row>
    <row r="253" spans="1:18" ht="12.75" customHeight="1" x14ac:dyDescent="0.2">
      <c r="A253" s="93"/>
      <c r="B253" s="124"/>
      <c r="C253" s="76" t="s">
        <v>212</v>
      </c>
      <c r="D253" s="77">
        <v>34</v>
      </c>
      <c r="E253" s="14"/>
      <c r="F253" s="14"/>
      <c r="G253" s="14"/>
      <c r="H253" s="30">
        <f t="shared" si="68"/>
        <v>0</v>
      </c>
      <c r="I253" s="14"/>
      <c r="J253" s="14"/>
      <c r="K253" s="30">
        <f t="shared" si="58"/>
        <v>0</v>
      </c>
      <c r="L253" s="14">
        <v>25.15</v>
      </c>
      <c r="M253" s="14">
        <v>66.95</v>
      </c>
      <c r="N253" s="14">
        <v>9.75</v>
      </c>
      <c r="O253" s="14">
        <f t="shared" si="66"/>
        <v>101.85</v>
      </c>
      <c r="P253" s="14">
        <f t="shared" si="67"/>
        <v>101.85</v>
      </c>
      <c r="Q253" s="14"/>
      <c r="R253" s="14">
        <f t="shared" si="61"/>
        <v>101.85</v>
      </c>
    </row>
    <row r="254" spans="1:18" ht="12.75" customHeight="1" x14ac:dyDescent="0.2">
      <c r="A254" s="93"/>
      <c r="B254" s="121" t="s">
        <v>432</v>
      </c>
      <c r="C254" s="76" t="s">
        <v>194</v>
      </c>
      <c r="D254" s="77">
        <v>7</v>
      </c>
      <c r="E254" s="14"/>
      <c r="F254" s="14"/>
      <c r="G254" s="14"/>
      <c r="H254" s="30">
        <f t="shared" si="68"/>
        <v>0</v>
      </c>
      <c r="I254" s="14"/>
      <c r="J254" s="14"/>
      <c r="K254" s="30">
        <f t="shared" si="58"/>
        <v>0</v>
      </c>
      <c r="L254" s="14">
        <v>2.5</v>
      </c>
      <c r="M254" s="14">
        <v>7.05</v>
      </c>
      <c r="N254" s="14">
        <v>0.82</v>
      </c>
      <c r="O254" s="14">
        <f t="shared" si="66"/>
        <v>10.370000000000001</v>
      </c>
      <c r="P254" s="14">
        <f t="shared" si="67"/>
        <v>10.370000000000001</v>
      </c>
      <c r="Q254" s="14"/>
      <c r="R254" s="14">
        <f t="shared" si="61"/>
        <v>10.370000000000001</v>
      </c>
    </row>
    <row r="255" spans="1:18" ht="12.75" customHeight="1" x14ac:dyDescent="0.2">
      <c r="A255" s="93"/>
      <c r="B255" s="121"/>
      <c r="C255" s="76" t="s">
        <v>192</v>
      </c>
      <c r="D255" s="77">
        <v>18</v>
      </c>
      <c r="E255" s="14"/>
      <c r="F255" s="14"/>
      <c r="G255" s="14"/>
      <c r="H255" s="30">
        <f t="shared" si="68"/>
        <v>0</v>
      </c>
      <c r="I255" s="14"/>
      <c r="J255" s="14"/>
      <c r="K255" s="30">
        <f t="shared" si="58"/>
        <v>0</v>
      </c>
      <c r="L255" s="14">
        <v>25.3</v>
      </c>
      <c r="M255" s="14">
        <v>17.25</v>
      </c>
      <c r="N255" s="14">
        <v>6.75</v>
      </c>
      <c r="O255" s="14">
        <f t="shared" si="66"/>
        <v>49.3</v>
      </c>
      <c r="P255" s="14">
        <f t="shared" si="67"/>
        <v>49.3</v>
      </c>
      <c r="Q255" s="14"/>
      <c r="R255" s="14">
        <f t="shared" si="61"/>
        <v>49.3</v>
      </c>
    </row>
    <row r="256" spans="1:18" ht="12.75" customHeight="1" x14ac:dyDescent="0.2">
      <c r="A256" s="93"/>
      <c r="B256" s="121"/>
      <c r="C256" s="76" t="s">
        <v>280</v>
      </c>
      <c r="D256" s="77">
        <v>4</v>
      </c>
      <c r="E256" s="14"/>
      <c r="F256" s="14"/>
      <c r="G256" s="14"/>
      <c r="H256" s="30">
        <f t="shared" si="68"/>
        <v>0</v>
      </c>
      <c r="I256" s="14"/>
      <c r="J256" s="14"/>
      <c r="K256" s="30">
        <f t="shared" si="58"/>
        <v>0</v>
      </c>
      <c r="L256" s="14">
        <v>2.75</v>
      </c>
      <c r="M256" s="14">
        <v>2</v>
      </c>
      <c r="N256" s="14"/>
      <c r="O256" s="14">
        <f t="shared" si="66"/>
        <v>4.75</v>
      </c>
      <c r="P256" s="14">
        <f t="shared" si="67"/>
        <v>4.75</v>
      </c>
      <c r="Q256" s="14"/>
      <c r="R256" s="14">
        <f t="shared" si="61"/>
        <v>4.75</v>
      </c>
    </row>
    <row r="257" spans="1:18" ht="12.75" customHeight="1" x14ac:dyDescent="0.2">
      <c r="A257" s="93"/>
      <c r="B257" s="121"/>
      <c r="C257" s="76" t="s">
        <v>354</v>
      </c>
      <c r="D257" s="77">
        <v>0</v>
      </c>
      <c r="E257" s="14"/>
      <c r="F257" s="14"/>
      <c r="G257" s="14"/>
      <c r="H257" s="30">
        <f t="shared" si="68"/>
        <v>0</v>
      </c>
      <c r="I257" s="14"/>
      <c r="J257" s="14"/>
      <c r="K257" s="30">
        <f t="shared" si="58"/>
        <v>0</v>
      </c>
      <c r="L257" s="14"/>
      <c r="M257" s="14"/>
      <c r="N257" s="14"/>
      <c r="O257" s="14">
        <f t="shared" si="66"/>
        <v>0</v>
      </c>
      <c r="P257" s="14">
        <f t="shared" si="67"/>
        <v>0</v>
      </c>
      <c r="Q257" s="14"/>
      <c r="R257" s="14">
        <f t="shared" si="61"/>
        <v>0</v>
      </c>
    </row>
    <row r="258" spans="1:18" ht="12.75" customHeight="1" x14ac:dyDescent="0.2">
      <c r="A258" s="93"/>
      <c r="B258" s="121"/>
      <c r="C258" s="76" t="s">
        <v>198</v>
      </c>
      <c r="D258" s="77">
        <v>9</v>
      </c>
      <c r="E258" s="14"/>
      <c r="F258" s="14"/>
      <c r="G258" s="14"/>
      <c r="H258" s="30">
        <f t="shared" si="68"/>
        <v>0</v>
      </c>
      <c r="I258" s="14"/>
      <c r="J258" s="14"/>
      <c r="K258" s="30">
        <f t="shared" si="58"/>
        <v>0</v>
      </c>
      <c r="L258" s="14">
        <v>8.1</v>
      </c>
      <c r="M258" s="14">
        <v>8.1</v>
      </c>
      <c r="N258" s="14">
        <v>0.2</v>
      </c>
      <c r="O258" s="14">
        <f t="shared" si="66"/>
        <v>16.399999999999999</v>
      </c>
      <c r="P258" s="14">
        <f t="shared" si="67"/>
        <v>16.399999999999999</v>
      </c>
      <c r="Q258" s="14"/>
      <c r="R258" s="14">
        <f t="shared" si="61"/>
        <v>16.399999999999999</v>
      </c>
    </row>
    <row r="259" spans="1:18" ht="12.75" customHeight="1" x14ac:dyDescent="0.2">
      <c r="A259" s="93"/>
      <c r="B259" s="121"/>
      <c r="C259" s="76" t="s">
        <v>386</v>
      </c>
      <c r="D259" s="77">
        <v>0</v>
      </c>
      <c r="E259" s="14"/>
      <c r="F259" s="14"/>
      <c r="G259" s="14"/>
      <c r="H259" s="30">
        <f t="shared" si="68"/>
        <v>0</v>
      </c>
      <c r="I259" s="14"/>
      <c r="J259" s="14"/>
      <c r="K259" s="30">
        <f t="shared" si="58"/>
        <v>0</v>
      </c>
      <c r="L259" s="14"/>
      <c r="M259" s="14"/>
      <c r="N259" s="14"/>
      <c r="O259" s="14">
        <f t="shared" si="66"/>
        <v>0</v>
      </c>
      <c r="P259" s="14">
        <f t="shared" si="67"/>
        <v>0</v>
      </c>
      <c r="Q259" s="14"/>
      <c r="R259" s="14">
        <f t="shared" si="61"/>
        <v>0</v>
      </c>
    </row>
    <row r="260" spans="1:18" ht="12.75" customHeight="1" x14ac:dyDescent="0.2">
      <c r="A260" s="93"/>
      <c r="B260" s="121"/>
      <c r="C260" s="76" t="s">
        <v>326</v>
      </c>
      <c r="D260" s="77">
        <v>0</v>
      </c>
      <c r="E260" s="14"/>
      <c r="F260" s="14"/>
      <c r="G260" s="14"/>
      <c r="H260" s="30">
        <f t="shared" si="68"/>
        <v>0</v>
      </c>
      <c r="I260" s="14"/>
      <c r="J260" s="14"/>
      <c r="K260" s="30">
        <f t="shared" si="58"/>
        <v>0</v>
      </c>
      <c r="L260" s="14"/>
      <c r="M260" s="14"/>
      <c r="N260" s="14"/>
      <c r="O260" s="14">
        <f t="shared" si="66"/>
        <v>0</v>
      </c>
      <c r="P260" s="14">
        <f t="shared" si="67"/>
        <v>0</v>
      </c>
      <c r="Q260" s="14"/>
      <c r="R260" s="14">
        <f t="shared" si="61"/>
        <v>0</v>
      </c>
    </row>
    <row r="261" spans="1:18" ht="12.75" customHeight="1" x14ac:dyDescent="0.2">
      <c r="A261" s="93"/>
      <c r="B261" s="121"/>
      <c r="C261" s="76" t="s">
        <v>197</v>
      </c>
      <c r="D261" s="77">
        <v>7</v>
      </c>
      <c r="E261" s="14"/>
      <c r="F261" s="14"/>
      <c r="G261" s="14"/>
      <c r="H261" s="30">
        <f t="shared" si="68"/>
        <v>0</v>
      </c>
      <c r="I261" s="14"/>
      <c r="J261" s="14"/>
      <c r="K261" s="30">
        <f t="shared" si="58"/>
        <v>0</v>
      </c>
      <c r="L261" s="14">
        <v>10.25</v>
      </c>
      <c r="M261" s="14">
        <v>11</v>
      </c>
      <c r="N261" s="14">
        <v>1</v>
      </c>
      <c r="O261" s="14">
        <f t="shared" si="66"/>
        <v>22.25</v>
      </c>
      <c r="P261" s="14">
        <f t="shared" si="67"/>
        <v>22.25</v>
      </c>
      <c r="Q261" s="14"/>
      <c r="R261" s="14">
        <f t="shared" si="61"/>
        <v>22.25</v>
      </c>
    </row>
    <row r="262" spans="1:18" ht="12.75" customHeight="1" x14ac:dyDescent="0.2">
      <c r="A262" s="93"/>
      <c r="B262" s="121"/>
      <c r="C262" s="76" t="s">
        <v>278</v>
      </c>
      <c r="D262" s="77">
        <v>0</v>
      </c>
      <c r="E262" s="14"/>
      <c r="F262" s="14"/>
      <c r="G262" s="14"/>
      <c r="H262" s="30">
        <f t="shared" si="68"/>
        <v>0</v>
      </c>
      <c r="I262" s="14"/>
      <c r="J262" s="14"/>
      <c r="K262" s="30">
        <f t="shared" si="58"/>
        <v>0</v>
      </c>
      <c r="L262" s="14"/>
      <c r="M262" s="14"/>
      <c r="N262" s="14"/>
      <c r="O262" s="14">
        <f t="shared" si="66"/>
        <v>0</v>
      </c>
      <c r="P262" s="14">
        <f t="shared" si="67"/>
        <v>0</v>
      </c>
      <c r="Q262" s="14"/>
      <c r="R262" s="14">
        <f t="shared" si="61"/>
        <v>0</v>
      </c>
    </row>
    <row r="263" spans="1:18" ht="12.75" customHeight="1" x14ac:dyDescent="0.2">
      <c r="A263" s="93"/>
      <c r="B263" s="124"/>
      <c r="C263" s="76" t="s">
        <v>279</v>
      </c>
      <c r="D263" s="77">
        <v>0</v>
      </c>
      <c r="E263" s="14"/>
      <c r="F263" s="14"/>
      <c r="G263" s="14"/>
      <c r="H263" s="30">
        <f t="shared" si="68"/>
        <v>0</v>
      </c>
      <c r="I263" s="14"/>
      <c r="J263" s="14"/>
      <c r="K263" s="30">
        <f t="shared" si="58"/>
        <v>0</v>
      </c>
      <c r="L263" s="14"/>
      <c r="M263" s="14"/>
      <c r="N263" s="14"/>
      <c r="O263" s="14">
        <f t="shared" si="66"/>
        <v>0</v>
      </c>
      <c r="P263" s="14">
        <f t="shared" si="67"/>
        <v>0</v>
      </c>
      <c r="Q263" s="14"/>
      <c r="R263" s="14">
        <f t="shared" si="61"/>
        <v>0</v>
      </c>
    </row>
    <row r="264" spans="1:18" ht="12.75" customHeight="1" x14ac:dyDescent="0.2">
      <c r="A264" s="93"/>
      <c r="B264" s="121" t="s">
        <v>209</v>
      </c>
      <c r="C264" s="76" t="s">
        <v>196</v>
      </c>
      <c r="D264" s="77">
        <v>7</v>
      </c>
      <c r="E264" s="14"/>
      <c r="F264" s="14"/>
      <c r="G264" s="14"/>
      <c r="H264" s="30">
        <f t="shared" si="68"/>
        <v>0</v>
      </c>
      <c r="I264" s="14"/>
      <c r="J264" s="14"/>
      <c r="K264" s="30">
        <f t="shared" si="58"/>
        <v>0</v>
      </c>
      <c r="L264" s="14">
        <v>9.0500000000000007</v>
      </c>
      <c r="M264" s="14">
        <v>79.2</v>
      </c>
      <c r="N264" s="14"/>
      <c r="O264" s="14">
        <f t="shared" si="66"/>
        <v>88.25</v>
      </c>
      <c r="P264" s="14">
        <f t="shared" si="67"/>
        <v>88.25</v>
      </c>
      <c r="Q264" s="14"/>
      <c r="R264" s="14">
        <f t="shared" si="61"/>
        <v>88.25</v>
      </c>
    </row>
    <row r="265" spans="1:18" ht="12.75" customHeight="1" x14ac:dyDescent="0.2">
      <c r="A265" s="93"/>
      <c r="B265" s="121"/>
      <c r="C265" s="76" t="s">
        <v>209</v>
      </c>
      <c r="D265" s="77">
        <v>2</v>
      </c>
      <c r="E265" s="14"/>
      <c r="F265" s="14"/>
      <c r="G265" s="14"/>
      <c r="H265" s="30">
        <f>SUM(E265:G265)</f>
        <v>0</v>
      </c>
      <c r="I265" s="14"/>
      <c r="J265" s="14"/>
      <c r="K265" s="30">
        <f>+SUM(H265:J265)</f>
        <v>0</v>
      </c>
      <c r="L265" s="14">
        <v>1.5</v>
      </c>
      <c r="M265" s="14">
        <v>21</v>
      </c>
      <c r="N265" s="14"/>
      <c r="O265" s="14">
        <f>+SUM(L265:N265)</f>
        <v>22.5</v>
      </c>
      <c r="P265" s="14">
        <f>+SUM(K265+O265)</f>
        <v>22.5</v>
      </c>
      <c r="Q265" s="14"/>
      <c r="R265" s="14">
        <f>+SUM(P265:Q265)</f>
        <v>22.5</v>
      </c>
    </row>
    <row r="266" spans="1:18" ht="12.75" customHeight="1" x14ac:dyDescent="0.2">
      <c r="A266" s="93"/>
      <c r="B266" s="121"/>
      <c r="C266" s="76" t="s">
        <v>295</v>
      </c>
      <c r="D266" s="77">
        <v>1</v>
      </c>
      <c r="E266" s="14"/>
      <c r="F266" s="14"/>
      <c r="G266" s="14"/>
      <c r="H266" s="30">
        <f>SUM(E266:G266)</f>
        <v>0</v>
      </c>
      <c r="I266" s="14"/>
      <c r="J266" s="14"/>
      <c r="K266" s="30">
        <f>+SUM(H266:J266)</f>
        <v>0</v>
      </c>
      <c r="L266" s="14"/>
      <c r="M266" s="14">
        <v>0.5</v>
      </c>
      <c r="N266" s="14"/>
      <c r="O266" s="14">
        <f>+SUM(L266:N266)</f>
        <v>0.5</v>
      </c>
      <c r="P266" s="14">
        <f>+SUM(K266+O266)</f>
        <v>0.5</v>
      </c>
      <c r="Q266" s="14"/>
      <c r="R266" s="14">
        <f>+SUM(P266:Q266)</f>
        <v>0.5</v>
      </c>
    </row>
    <row r="267" spans="1:18" ht="12.75" customHeight="1" x14ac:dyDescent="0.2">
      <c r="A267" s="93"/>
      <c r="B267" s="121"/>
      <c r="C267" s="82" t="s">
        <v>306</v>
      </c>
      <c r="D267" s="83">
        <v>0</v>
      </c>
      <c r="E267" s="17"/>
      <c r="F267" s="17"/>
      <c r="G267" s="17"/>
      <c r="H267" s="32">
        <f t="shared" ref="H267:H338" si="69">SUM(E267:G267)</f>
        <v>0</v>
      </c>
      <c r="I267" s="17"/>
      <c r="J267" s="17"/>
      <c r="K267" s="32">
        <f t="shared" si="58"/>
        <v>0</v>
      </c>
      <c r="L267" s="17"/>
      <c r="M267" s="17"/>
      <c r="N267" s="17"/>
      <c r="O267" s="17">
        <f>+SUM(L267:N267)</f>
        <v>0</v>
      </c>
      <c r="P267" s="17">
        <f>+SUM(K267+O267)</f>
        <v>0</v>
      </c>
      <c r="Q267" s="17"/>
      <c r="R267" s="17">
        <f t="shared" si="61"/>
        <v>0</v>
      </c>
    </row>
    <row r="268" spans="1:18" ht="12.75" customHeight="1" x14ac:dyDescent="0.25">
      <c r="A268" s="230" t="s">
        <v>0</v>
      </c>
      <c r="B268" s="231"/>
      <c r="C268" s="232" t="s">
        <v>0</v>
      </c>
      <c r="D268" s="53">
        <f t="shared" ref="D268:R268" si="70">SUM(D237:D267)</f>
        <v>271</v>
      </c>
      <c r="E268" s="54">
        <f t="shared" si="70"/>
        <v>41</v>
      </c>
      <c r="F268" s="54">
        <f t="shared" si="70"/>
        <v>0</v>
      </c>
      <c r="G268" s="54">
        <f t="shared" si="70"/>
        <v>0</v>
      </c>
      <c r="H268" s="54">
        <f t="shared" si="70"/>
        <v>41</v>
      </c>
      <c r="I268" s="54">
        <f t="shared" si="70"/>
        <v>0</v>
      </c>
      <c r="J268" s="54">
        <f t="shared" si="70"/>
        <v>0.25</v>
      </c>
      <c r="K268" s="54">
        <f t="shared" si="70"/>
        <v>41.25</v>
      </c>
      <c r="L268" s="54">
        <f t="shared" si="70"/>
        <v>228.70000000000002</v>
      </c>
      <c r="M268" s="54">
        <f t="shared" si="70"/>
        <v>323.20000000000005</v>
      </c>
      <c r="N268" s="54">
        <f t="shared" si="70"/>
        <v>37.92</v>
      </c>
      <c r="O268" s="54">
        <f t="shared" si="70"/>
        <v>589.81999999999994</v>
      </c>
      <c r="P268" s="54">
        <f t="shared" si="70"/>
        <v>631.06999999999994</v>
      </c>
      <c r="Q268" s="54">
        <f t="shared" si="70"/>
        <v>0</v>
      </c>
      <c r="R268" s="55">
        <f t="shared" si="70"/>
        <v>631.06999999999994</v>
      </c>
    </row>
    <row r="269" spans="1:18" s="18" customFormat="1" ht="12.75" customHeight="1" x14ac:dyDescent="0.2">
      <c r="A269" s="101" t="s">
        <v>10</v>
      </c>
      <c r="B269" s="126" t="s">
        <v>222</v>
      </c>
      <c r="C269" s="95" t="s">
        <v>222</v>
      </c>
      <c r="D269" s="47">
        <v>26</v>
      </c>
      <c r="E269" s="48"/>
      <c r="F269" s="48"/>
      <c r="G269" s="48"/>
      <c r="H269" s="48">
        <f>SUM(E269:G269)</f>
        <v>0</v>
      </c>
      <c r="I269" s="48"/>
      <c r="J269" s="48">
        <v>0.4</v>
      </c>
      <c r="K269" s="48">
        <f>SUM(H269:J269)</f>
        <v>0.4</v>
      </c>
      <c r="L269" s="96">
        <v>32.1</v>
      </c>
      <c r="M269" s="96">
        <v>55.2</v>
      </c>
      <c r="N269" s="96">
        <v>141.25</v>
      </c>
      <c r="O269" s="96">
        <f t="shared" ref="O269:O278" si="71">+SUM(L269:N269)</f>
        <v>228.55</v>
      </c>
      <c r="P269" s="96">
        <f t="shared" ref="P269:P278" si="72">+SUM(K269+O269)</f>
        <v>228.95000000000002</v>
      </c>
      <c r="Q269" s="96"/>
      <c r="R269" s="96">
        <f>+SUM(P269:Q269)</f>
        <v>228.95000000000002</v>
      </c>
    </row>
    <row r="270" spans="1:18" s="18" customFormat="1" ht="12.75" customHeight="1" x14ac:dyDescent="0.2">
      <c r="A270" s="102"/>
      <c r="B270" s="139"/>
      <c r="C270" s="97" t="s">
        <v>282</v>
      </c>
      <c r="D270" s="50">
        <v>7</v>
      </c>
      <c r="E270" s="30"/>
      <c r="F270" s="30"/>
      <c r="G270" s="30"/>
      <c r="H270" s="30">
        <f>SUM(E270:G270)</f>
        <v>0</v>
      </c>
      <c r="I270" s="30"/>
      <c r="J270" s="30"/>
      <c r="K270" s="30">
        <f>SUM(H270:J270)</f>
        <v>0</v>
      </c>
      <c r="L270" s="31">
        <v>1.3</v>
      </c>
      <c r="M270" s="31">
        <v>1.5</v>
      </c>
      <c r="N270" s="31">
        <v>0.2</v>
      </c>
      <c r="O270" s="31">
        <f t="shared" si="71"/>
        <v>3</v>
      </c>
      <c r="P270" s="31">
        <f t="shared" si="72"/>
        <v>3</v>
      </c>
      <c r="Q270" s="31"/>
      <c r="R270" s="31">
        <f>+SUM(P270:Q270)</f>
        <v>3</v>
      </c>
    </row>
    <row r="271" spans="1:18" s="18" customFormat="1" ht="12.75" customHeight="1" x14ac:dyDescent="0.2">
      <c r="A271" s="103"/>
      <c r="B271" s="127" t="s">
        <v>220</v>
      </c>
      <c r="C271" s="97" t="s">
        <v>358</v>
      </c>
      <c r="D271" s="50">
        <v>15</v>
      </c>
      <c r="E271" s="30"/>
      <c r="F271" s="30"/>
      <c r="G271" s="30"/>
      <c r="H271" s="30">
        <f t="shared" si="69"/>
        <v>0</v>
      </c>
      <c r="I271" s="30"/>
      <c r="J271" s="30"/>
      <c r="K271" s="30">
        <f>SUM(H271:J271)</f>
        <v>0</v>
      </c>
      <c r="L271" s="31">
        <v>555.70000000000005</v>
      </c>
      <c r="M271" s="31">
        <v>1752.8</v>
      </c>
      <c r="N271" s="31">
        <v>613.6</v>
      </c>
      <c r="O271" s="31">
        <f t="shared" si="71"/>
        <v>2922.1</v>
      </c>
      <c r="P271" s="31">
        <f t="shared" si="72"/>
        <v>2922.1</v>
      </c>
      <c r="Q271" s="31"/>
      <c r="R271" s="31">
        <f>+SUM(P271:Q271)</f>
        <v>2922.1</v>
      </c>
    </row>
    <row r="272" spans="1:18" s="18" customFormat="1" ht="12.75" customHeight="1" x14ac:dyDescent="0.2">
      <c r="A272" s="102"/>
      <c r="B272" s="127"/>
      <c r="C272" s="97" t="s">
        <v>281</v>
      </c>
      <c r="D272" s="50">
        <v>12</v>
      </c>
      <c r="E272" s="30"/>
      <c r="F272" s="30"/>
      <c r="G272" s="30"/>
      <c r="H272" s="30">
        <f t="shared" si="69"/>
        <v>0</v>
      </c>
      <c r="I272" s="30"/>
      <c r="J272" s="30"/>
      <c r="K272" s="30">
        <f t="shared" ref="K272:K278" si="73">SUM(H272:J272)</f>
        <v>0</v>
      </c>
      <c r="L272" s="31">
        <v>9.4</v>
      </c>
      <c r="M272" s="31">
        <v>39.4</v>
      </c>
      <c r="N272" s="31"/>
      <c r="O272" s="31">
        <f t="shared" si="71"/>
        <v>48.8</v>
      </c>
      <c r="P272" s="31">
        <f t="shared" si="72"/>
        <v>48.8</v>
      </c>
      <c r="Q272" s="31"/>
      <c r="R272" s="31">
        <f t="shared" ref="R272:R278" si="74">+SUM(P272:Q272)</f>
        <v>48.8</v>
      </c>
    </row>
    <row r="273" spans="1:18" s="18" customFormat="1" ht="12.75" customHeight="1" x14ac:dyDescent="0.2">
      <c r="A273" s="102"/>
      <c r="B273" s="139"/>
      <c r="C273" s="97" t="s">
        <v>328</v>
      </c>
      <c r="D273" s="50">
        <v>0</v>
      </c>
      <c r="E273" s="30"/>
      <c r="F273" s="30"/>
      <c r="G273" s="30"/>
      <c r="H273" s="30">
        <f t="shared" si="69"/>
        <v>0</v>
      </c>
      <c r="I273" s="30"/>
      <c r="J273" s="30"/>
      <c r="K273" s="30">
        <f t="shared" si="73"/>
        <v>0</v>
      </c>
      <c r="L273" s="31"/>
      <c r="M273" s="31"/>
      <c r="N273" s="31"/>
      <c r="O273" s="31">
        <f t="shared" si="71"/>
        <v>0</v>
      </c>
      <c r="P273" s="31">
        <f t="shared" si="72"/>
        <v>0</v>
      </c>
      <c r="Q273" s="31"/>
      <c r="R273" s="31">
        <f t="shared" si="74"/>
        <v>0</v>
      </c>
    </row>
    <row r="274" spans="1:18" s="18" customFormat="1" ht="12.75" customHeight="1" x14ac:dyDescent="0.2">
      <c r="A274" s="102"/>
      <c r="B274" s="127" t="s">
        <v>433</v>
      </c>
      <c r="C274" s="97" t="s">
        <v>223</v>
      </c>
      <c r="D274" s="50">
        <v>5</v>
      </c>
      <c r="E274" s="30"/>
      <c r="F274" s="30"/>
      <c r="G274" s="30"/>
      <c r="H274" s="30">
        <f t="shared" si="69"/>
        <v>0</v>
      </c>
      <c r="I274" s="30"/>
      <c r="J274" s="30"/>
      <c r="K274" s="30">
        <f t="shared" si="73"/>
        <v>0</v>
      </c>
      <c r="L274" s="31">
        <v>0.5</v>
      </c>
      <c r="M274" s="31">
        <v>36.35</v>
      </c>
      <c r="N274" s="31">
        <v>84.55</v>
      </c>
      <c r="O274" s="31">
        <f t="shared" si="71"/>
        <v>121.4</v>
      </c>
      <c r="P274" s="31">
        <f t="shared" si="72"/>
        <v>121.4</v>
      </c>
      <c r="Q274" s="31"/>
      <c r="R274" s="31">
        <f t="shared" si="74"/>
        <v>121.4</v>
      </c>
    </row>
    <row r="275" spans="1:18" s="18" customFormat="1" ht="12.75" customHeight="1" x14ac:dyDescent="0.2">
      <c r="A275" s="102"/>
      <c r="B275" s="139"/>
      <c r="C275" s="97" t="s">
        <v>329</v>
      </c>
      <c r="D275" s="50">
        <v>5</v>
      </c>
      <c r="E275" s="30"/>
      <c r="F275" s="30"/>
      <c r="G275" s="30"/>
      <c r="H275" s="30">
        <f t="shared" si="69"/>
        <v>0</v>
      </c>
      <c r="I275" s="30"/>
      <c r="J275" s="30"/>
      <c r="K275" s="30">
        <f t="shared" si="73"/>
        <v>0</v>
      </c>
      <c r="L275" s="31">
        <v>1.3</v>
      </c>
      <c r="M275" s="31">
        <v>3.61</v>
      </c>
      <c r="N275" s="31">
        <v>4.6399999999999997</v>
      </c>
      <c r="O275" s="31">
        <f t="shared" si="71"/>
        <v>9.5500000000000007</v>
      </c>
      <c r="P275" s="31">
        <f t="shared" si="72"/>
        <v>9.5500000000000007</v>
      </c>
      <c r="Q275" s="31"/>
      <c r="R275" s="31">
        <f t="shared" si="74"/>
        <v>9.5500000000000007</v>
      </c>
    </row>
    <row r="276" spans="1:18" s="18" customFormat="1" ht="12.75" customHeight="1" x14ac:dyDescent="0.2">
      <c r="A276" s="102"/>
      <c r="B276" s="127" t="s">
        <v>434</v>
      </c>
      <c r="C276" s="97" t="s">
        <v>221</v>
      </c>
      <c r="D276" s="50">
        <v>13</v>
      </c>
      <c r="E276" s="30"/>
      <c r="F276" s="30"/>
      <c r="G276" s="30"/>
      <c r="H276" s="30">
        <f t="shared" si="69"/>
        <v>0</v>
      </c>
      <c r="I276" s="30"/>
      <c r="J276" s="30"/>
      <c r="K276" s="30">
        <f t="shared" si="73"/>
        <v>0</v>
      </c>
      <c r="L276" s="31">
        <v>140.9</v>
      </c>
      <c r="M276" s="31">
        <v>114.14</v>
      </c>
      <c r="N276" s="31">
        <v>38.159999999999997</v>
      </c>
      <c r="O276" s="31">
        <f t="shared" si="71"/>
        <v>293.20000000000005</v>
      </c>
      <c r="P276" s="31">
        <f t="shared" si="72"/>
        <v>293.20000000000005</v>
      </c>
      <c r="Q276" s="31"/>
      <c r="R276" s="31">
        <f t="shared" si="74"/>
        <v>293.20000000000005</v>
      </c>
    </row>
    <row r="277" spans="1:18" s="18" customFormat="1" ht="12.75" customHeight="1" x14ac:dyDescent="0.2">
      <c r="A277" s="102"/>
      <c r="B277" s="127"/>
      <c r="C277" s="97" t="s">
        <v>435</v>
      </c>
      <c r="D277" s="50">
        <v>0</v>
      </c>
      <c r="E277" s="30"/>
      <c r="F277" s="30"/>
      <c r="G277" s="30"/>
      <c r="H277" s="30">
        <f t="shared" si="69"/>
        <v>0</v>
      </c>
      <c r="I277" s="30"/>
      <c r="J277" s="30"/>
      <c r="K277" s="30">
        <f t="shared" si="73"/>
        <v>0</v>
      </c>
      <c r="L277" s="31"/>
      <c r="M277" s="31"/>
      <c r="N277" s="31"/>
      <c r="O277" s="31">
        <f t="shared" si="71"/>
        <v>0</v>
      </c>
      <c r="P277" s="31">
        <f t="shared" si="72"/>
        <v>0</v>
      </c>
      <c r="Q277" s="31"/>
      <c r="R277" s="31">
        <f t="shared" si="74"/>
        <v>0</v>
      </c>
    </row>
    <row r="278" spans="1:18" s="18" customFormat="1" ht="12.75" customHeight="1" x14ac:dyDescent="0.2">
      <c r="A278" s="104"/>
      <c r="B278" s="140"/>
      <c r="C278" s="98" t="s">
        <v>284</v>
      </c>
      <c r="D278" s="99">
        <v>1</v>
      </c>
      <c r="E278" s="69"/>
      <c r="F278" s="69"/>
      <c r="G278" s="69"/>
      <c r="H278" s="69">
        <f t="shared" si="69"/>
        <v>0</v>
      </c>
      <c r="I278" s="69"/>
      <c r="J278" s="69"/>
      <c r="K278" s="69">
        <f t="shared" si="73"/>
        <v>0</v>
      </c>
      <c r="L278" s="100">
        <v>15</v>
      </c>
      <c r="M278" s="100">
        <v>200</v>
      </c>
      <c r="N278" s="100"/>
      <c r="O278" s="100">
        <f t="shared" si="71"/>
        <v>215</v>
      </c>
      <c r="P278" s="100">
        <f t="shared" si="72"/>
        <v>215</v>
      </c>
      <c r="Q278" s="100"/>
      <c r="R278" s="100">
        <f t="shared" si="74"/>
        <v>215</v>
      </c>
    </row>
    <row r="279" spans="1:18" s="18" customFormat="1" ht="12.75" customHeight="1" x14ac:dyDescent="0.25">
      <c r="A279" s="230" t="s">
        <v>0</v>
      </c>
      <c r="B279" s="231"/>
      <c r="C279" s="232" t="s">
        <v>0</v>
      </c>
      <c r="D279" s="105">
        <f>+SUM(D269:D278)</f>
        <v>84</v>
      </c>
      <c r="E279" s="106">
        <f>SUM(E269:E278)</f>
        <v>0</v>
      </c>
      <c r="F279" s="106">
        <f t="shared" ref="F279:R279" si="75">SUM(F269:F278)</f>
        <v>0</v>
      </c>
      <c r="G279" s="106">
        <f t="shared" si="75"/>
        <v>0</v>
      </c>
      <c r="H279" s="106">
        <f t="shared" si="75"/>
        <v>0</v>
      </c>
      <c r="I279" s="106">
        <f t="shared" si="75"/>
        <v>0</v>
      </c>
      <c r="J279" s="106">
        <f t="shared" si="75"/>
        <v>0.4</v>
      </c>
      <c r="K279" s="106">
        <f t="shared" si="75"/>
        <v>0.4</v>
      </c>
      <c r="L279" s="106">
        <f t="shared" si="75"/>
        <v>756.19999999999993</v>
      </c>
      <c r="M279" s="106">
        <f t="shared" si="75"/>
        <v>2203</v>
      </c>
      <c r="N279" s="106">
        <f t="shared" si="75"/>
        <v>882.39999999999986</v>
      </c>
      <c r="O279" s="106">
        <f t="shared" si="75"/>
        <v>3841.6000000000004</v>
      </c>
      <c r="P279" s="106">
        <f t="shared" si="75"/>
        <v>3842</v>
      </c>
      <c r="Q279" s="106">
        <f t="shared" si="75"/>
        <v>0</v>
      </c>
      <c r="R279" s="107">
        <f t="shared" si="75"/>
        <v>3842</v>
      </c>
    </row>
    <row r="280" spans="1:18" ht="12.75" customHeight="1" x14ac:dyDescent="0.2">
      <c r="A280" s="70" t="s">
        <v>11</v>
      </c>
      <c r="B280" s="133" t="s">
        <v>436</v>
      </c>
      <c r="C280" s="95" t="s">
        <v>226</v>
      </c>
      <c r="D280" s="108">
        <v>12</v>
      </c>
      <c r="E280" s="96"/>
      <c r="F280" s="96"/>
      <c r="G280" s="96"/>
      <c r="H280" s="48">
        <f t="shared" si="69"/>
        <v>0</v>
      </c>
      <c r="I280" s="96"/>
      <c r="J280" s="96"/>
      <c r="K280" s="48">
        <f>+SUM(H280:J280)</f>
        <v>0</v>
      </c>
      <c r="L280" s="96">
        <v>0.75</v>
      </c>
      <c r="M280" s="96">
        <v>2.9</v>
      </c>
      <c r="N280" s="96">
        <v>4.4000000000000004</v>
      </c>
      <c r="O280" s="96">
        <f>+SUM(L280:N280)</f>
        <v>8.0500000000000007</v>
      </c>
      <c r="P280" s="96">
        <f>+SUM(K280+O280)</f>
        <v>8.0500000000000007</v>
      </c>
      <c r="Q280" s="96"/>
      <c r="R280" s="96">
        <f>+SUM(P280:Q280)</f>
        <v>8.0500000000000007</v>
      </c>
    </row>
    <row r="281" spans="1:18" ht="12.75" customHeight="1" x14ac:dyDescent="0.2">
      <c r="A281" s="71"/>
      <c r="B281" s="133"/>
      <c r="C281" s="97" t="s">
        <v>285</v>
      </c>
      <c r="D281" s="109">
        <v>0</v>
      </c>
      <c r="E281" s="31"/>
      <c r="F281" s="31"/>
      <c r="G281" s="31"/>
      <c r="H281" s="30">
        <f t="shared" si="69"/>
        <v>0</v>
      </c>
      <c r="I281" s="31"/>
      <c r="J281" s="31"/>
      <c r="K281" s="30">
        <f t="shared" ref="K281:K288" si="76">+SUM(H281:J281)</f>
        <v>0</v>
      </c>
      <c r="L281" s="31"/>
      <c r="M281" s="31"/>
      <c r="N281" s="31"/>
      <c r="O281" s="31">
        <f t="shared" ref="O281:O288" si="77">+SUM(L281:N281)</f>
        <v>0</v>
      </c>
      <c r="P281" s="31">
        <f t="shared" ref="P281:P288" si="78">+SUM(K281+O281)</f>
        <v>0</v>
      </c>
      <c r="Q281" s="31"/>
      <c r="R281" s="31">
        <f t="shared" ref="R281:R288" si="79">+SUM(P281:Q281)</f>
        <v>0</v>
      </c>
    </row>
    <row r="282" spans="1:18" ht="12.75" customHeight="1" x14ac:dyDescent="0.2">
      <c r="A282" s="71"/>
      <c r="B282" s="133"/>
      <c r="C282" s="97" t="s">
        <v>331</v>
      </c>
      <c r="D282" s="109">
        <v>4</v>
      </c>
      <c r="E282" s="31"/>
      <c r="F282" s="31"/>
      <c r="G282" s="31"/>
      <c r="H282" s="30">
        <f t="shared" si="69"/>
        <v>0</v>
      </c>
      <c r="I282" s="31"/>
      <c r="J282" s="31"/>
      <c r="K282" s="30">
        <f t="shared" si="76"/>
        <v>0</v>
      </c>
      <c r="L282" s="31"/>
      <c r="M282" s="31">
        <v>20.5</v>
      </c>
      <c r="N282" s="31">
        <v>22.5</v>
      </c>
      <c r="O282" s="31">
        <f t="shared" si="77"/>
        <v>43</v>
      </c>
      <c r="P282" s="31">
        <f t="shared" si="78"/>
        <v>43</v>
      </c>
      <c r="Q282" s="31"/>
      <c r="R282" s="31">
        <f t="shared" si="79"/>
        <v>43</v>
      </c>
    </row>
    <row r="283" spans="1:18" ht="12.75" customHeight="1" x14ac:dyDescent="0.2">
      <c r="A283" s="71"/>
      <c r="B283" s="134"/>
      <c r="C283" s="97" t="s">
        <v>332</v>
      </c>
      <c r="D283" s="109">
        <v>0</v>
      </c>
      <c r="E283" s="31"/>
      <c r="F283" s="31"/>
      <c r="G283" s="31"/>
      <c r="H283" s="30">
        <f t="shared" si="69"/>
        <v>0</v>
      </c>
      <c r="I283" s="31"/>
      <c r="J283" s="31"/>
      <c r="K283" s="30">
        <f t="shared" si="76"/>
        <v>0</v>
      </c>
      <c r="L283" s="31"/>
      <c r="M283" s="31"/>
      <c r="N283" s="31"/>
      <c r="O283" s="31">
        <f t="shared" si="77"/>
        <v>0</v>
      </c>
      <c r="P283" s="31">
        <f t="shared" si="78"/>
        <v>0</v>
      </c>
      <c r="Q283" s="31"/>
      <c r="R283" s="31">
        <f t="shared" si="79"/>
        <v>0</v>
      </c>
    </row>
    <row r="284" spans="1:18" ht="12.75" customHeight="1" x14ac:dyDescent="0.2">
      <c r="A284" s="71"/>
      <c r="B284" s="133" t="s">
        <v>437</v>
      </c>
      <c r="C284" s="97" t="s">
        <v>407</v>
      </c>
      <c r="D284" s="109">
        <v>11</v>
      </c>
      <c r="E284" s="31"/>
      <c r="F284" s="31"/>
      <c r="G284" s="31"/>
      <c r="H284" s="30">
        <f t="shared" si="69"/>
        <v>0</v>
      </c>
      <c r="I284" s="31"/>
      <c r="J284" s="31"/>
      <c r="K284" s="30">
        <f t="shared" si="76"/>
        <v>0</v>
      </c>
      <c r="L284" s="31">
        <v>734.25</v>
      </c>
      <c r="M284" s="31">
        <v>28.4</v>
      </c>
      <c r="N284" s="31">
        <v>357.25</v>
      </c>
      <c r="O284" s="31">
        <f t="shared" si="77"/>
        <v>1119.9000000000001</v>
      </c>
      <c r="P284" s="31">
        <f t="shared" si="78"/>
        <v>1119.9000000000001</v>
      </c>
      <c r="Q284" s="31"/>
      <c r="R284" s="31">
        <f t="shared" si="79"/>
        <v>1119.9000000000001</v>
      </c>
    </row>
    <row r="285" spans="1:18" ht="12.75" customHeight="1" x14ac:dyDescent="0.2">
      <c r="A285" s="71"/>
      <c r="B285" s="134"/>
      <c r="C285" s="97" t="s">
        <v>288</v>
      </c>
      <c r="D285" s="109">
        <v>2</v>
      </c>
      <c r="E285" s="31"/>
      <c r="F285" s="31"/>
      <c r="G285" s="31"/>
      <c r="H285" s="30">
        <f t="shared" si="69"/>
        <v>0</v>
      </c>
      <c r="I285" s="31"/>
      <c r="J285" s="31"/>
      <c r="K285" s="30">
        <f t="shared" si="76"/>
        <v>0</v>
      </c>
      <c r="L285" s="31"/>
      <c r="M285" s="31">
        <v>17</v>
      </c>
      <c r="N285" s="31">
        <v>11</v>
      </c>
      <c r="O285" s="31">
        <f t="shared" si="77"/>
        <v>28</v>
      </c>
      <c r="P285" s="31">
        <f t="shared" si="78"/>
        <v>28</v>
      </c>
      <c r="Q285" s="31"/>
      <c r="R285" s="31">
        <f t="shared" si="79"/>
        <v>28</v>
      </c>
    </row>
    <row r="286" spans="1:18" ht="12.75" customHeight="1" x14ac:dyDescent="0.2">
      <c r="A286" s="71"/>
      <c r="B286" s="133" t="s">
        <v>438</v>
      </c>
      <c r="C286" s="97" t="s">
        <v>225</v>
      </c>
      <c r="D286" s="109">
        <v>0</v>
      </c>
      <c r="E286" s="31"/>
      <c r="F286" s="31"/>
      <c r="G286" s="31"/>
      <c r="H286" s="30">
        <f t="shared" si="69"/>
        <v>0</v>
      </c>
      <c r="I286" s="31"/>
      <c r="J286" s="31"/>
      <c r="K286" s="30">
        <f t="shared" si="76"/>
        <v>0</v>
      </c>
      <c r="L286" s="31"/>
      <c r="M286" s="31"/>
      <c r="N286" s="31"/>
      <c r="O286" s="31">
        <f t="shared" si="77"/>
        <v>0</v>
      </c>
      <c r="P286" s="31">
        <f t="shared" si="78"/>
        <v>0</v>
      </c>
      <c r="Q286" s="31"/>
      <c r="R286" s="31">
        <f t="shared" si="79"/>
        <v>0</v>
      </c>
    </row>
    <row r="287" spans="1:18" ht="12.75" customHeight="1" x14ac:dyDescent="0.2">
      <c r="A287" s="71"/>
      <c r="B287" s="133"/>
      <c r="C287" s="97" t="s">
        <v>333</v>
      </c>
      <c r="D287" s="109">
        <v>1</v>
      </c>
      <c r="E287" s="31"/>
      <c r="F287" s="31"/>
      <c r="G287" s="31"/>
      <c r="H287" s="30">
        <f t="shared" si="69"/>
        <v>0</v>
      </c>
      <c r="I287" s="31"/>
      <c r="J287" s="31"/>
      <c r="K287" s="30">
        <f t="shared" si="76"/>
        <v>0</v>
      </c>
      <c r="L287" s="31"/>
      <c r="M287" s="31"/>
      <c r="N287" s="31">
        <v>5</v>
      </c>
      <c r="O287" s="31">
        <f t="shared" si="77"/>
        <v>5</v>
      </c>
      <c r="P287" s="31">
        <f t="shared" si="78"/>
        <v>5</v>
      </c>
      <c r="Q287" s="31"/>
      <c r="R287" s="31">
        <f t="shared" si="79"/>
        <v>5</v>
      </c>
    </row>
    <row r="288" spans="1:18" ht="12.75" customHeight="1" x14ac:dyDescent="0.2">
      <c r="A288" s="71"/>
      <c r="B288" s="134"/>
      <c r="C288" s="97" t="s">
        <v>287</v>
      </c>
      <c r="D288" s="109">
        <v>0</v>
      </c>
      <c r="E288" s="31"/>
      <c r="F288" s="31"/>
      <c r="G288" s="31"/>
      <c r="H288" s="30">
        <f t="shared" si="69"/>
        <v>0</v>
      </c>
      <c r="I288" s="31"/>
      <c r="J288" s="31"/>
      <c r="K288" s="30">
        <f t="shared" si="76"/>
        <v>0</v>
      </c>
      <c r="L288" s="31"/>
      <c r="M288" s="31"/>
      <c r="N288" s="31"/>
      <c r="O288" s="31">
        <f t="shared" si="77"/>
        <v>0</v>
      </c>
      <c r="P288" s="31">
        <f t="shared" si="78"/>
        <v>0</v>
      </c>
      <c r="Q288" s="31"/>
      <c r="R288" s="31">
        <f t="shared" si="79"/>
        <v>0</v>
      </c>
    </row>
    <row r="289" spans="1:18" ht="12.75" customHeight="1" x14ac:dyDescent="0.2">
      <c r="A289" s="71"/>
      <c r="B289" s="133" t="s">
        <v>439</v>
      </c>
      <c r="C289" s="110" t="s">
        <v>286</v>
      </c>
      <c r="D289" s="111">
        <v>0</v>
      </c>
      <c r="E289" s="112"/>
      <c r="F289" s="112"/>
      <c r="G289" s="112"/>
      <c r="H289" s="32">
        <f t="shared" si="69"/>
        <v>0</v>
      </c>
      <c r="I289" s="112"/>
      <c r="J289" s="112"/>
      <c r="K289" s="32">
        <f>+SUM(H289:J289)</f>
        <v>0</v>
      </c>
      <c r="L289" s="112"/>
      <c r="M289" s="112"/>
      <c r="N289" s="112"/>
      <c r="O289" s="112">
        <f>+SUM(L289:N289)</f>
        <v>0</v>
      </c>
      <c r="P289" s="112">
        <f>+SUM(K289+O289)</f>
        <v>0</v>
      </c>
      <c r="Q289" s="112"/>
      <c r="R289" s="112">
        <f>+SUM(P289:Q289)</f>
        <v>0</v>
      </c>
    </row>
    <row r="290" spans="1:18" ht="12.75" customHeight="1" x14ac:dyDescent="0.25">
      <c r="A290" s="230" t="s">
        <v>0</v>
      </c>
      <c r="B290" s="231"/>
      <c r="C290" s="232" t="s">
        <v>0</v>
      </c>
      <c r="D290" s="105">
        <f>+SUM(D280:D289)</f>
        <v>30</v>
      </c>
      <c r="E290" s="106">
        <f>SUM(E280:E289)</f>
        <v>0</v>
      </c>
      <c r="F290" s="106">
        <f>SUM(F280:F289)</f>
        <v>0</v>
      </c>
      <c r="G290" s="106">
        <f>SUM(G280:G289)</f>
        <v>0</v>
      </c>
      <c r="H290" s="106">
        <f>SUM(H280:H289)</f>
        <v>0</v>
      </c>
      <c r="I290" s="106">
        <f t="shared" ref="I290:R290" si="80">+SUM(I280:I289)</f>
        <v>0</v>
      </c>
      <c r="J290" s="106">
        <f t="shared" si="80"/>
        <v>0</v>
      </c>
      <c r="K290" s="106">
        <f t="shared" si="80"/>
        <v>0</v>
      </c>
      <c r="L290" s="106">
        <f t="shared" si="80"/>
        <v>735</v>
      </c>
      <c r="M290" s="106">
        <f t="shared" si="80"/>
        <v>68.8</v>
      </c>
      <c r="N290" s="106">
        <f t="shared" si="80"/>
        <v>400.15</v>
      </c>
      <c r="O290" s="106">
        <f t="shared" si="80"/>
        <v>1203.95</v>
      </c>
      <c r="P290" s="106">
        <f t="shared" si="80"/>
        <v>1203.95</v>
      </c>
      <c r="Q290" s="106">
        <f t="shared" si="80"/>
        <v>0</v>
      </c>
      <c r="R290" s="107">
        <f t="shared" si="80"/>
        <v>1203.95</v>
      </c>
    </row>
    <row r="291" spans="1:18" ht="12.75" customHeight="1" x14ac:dyDescent="0.2">
      <c r="A291" s="93" t="s">
        <v>4</v>
      </c>
      <c r="B291" s="120" t="s">
        <v>440</v>
      </c>
      <c r="C291" s="73" t="s">
        <v>233</v>
      </c>
      <c r="D291" s="74">
        <v>5</v>
      </c>
      <c r="E291" s="39"/>
      <c r="F291" s="39"/>
      <c r="G291" s="39"/>
      <c r="H291" s="48">
        <f t="shared" si="69"/>
        <v>0</v>
      </c>
      <c r="I291" s="39"/>
      <c r="J291" s="39"/>
      <c r="K291" s="48">
        <f t="shared" ref="K291:K338" si="81">+SUM(H291:J291)</f>
        <v>0</v>
      </c>
      <c r="L291" s="39"/>
      <c r="M291" s="39">
        <v>0.42</v>
      </c>
      <c r="N291" s="39">
        <v>0.77</v>
      </c>
      <c r="O291" s="39">
        <f t="shared" ref="O291:O304" si="82">+SUM(L291:N291)</f>
        <v>1.19</v>
      </c>
      <c r="P291" s="39">
        <f t="shared" ref="P291:P304" si="83">+SUM(K291+O291)</f>
        <v>1.19</v>
      </c>
      <c r="Q291" s="96">
        <v>1.5</v>
      </c>
      <c r="R291" s="39">
        <f t="shared" ref="R291:R338" si="84">+SUM(P291:Q291)</f>
        <v>2.69</v>
      </c>
    </row>
    <row r="292" spans="1:18" ht="12.75" customHeight="1" x14ac:dyDescent="0.2">
      <c r="A292" s="93"/>
      <c r="B292" s="121"/>
      <c r="C292" s="76" t="s">
        <v>239</v>
      </c>
      <c r="D292" s="77">
        <v>22</v>
      </c>
      <c r="E292" s="14"/>
      <c r="F292" s="14"/>
      <c r="G292" s="14"/>
      <c r="H292" s="30">
        <f t="shared" si="69"/>
        <v>0</v>
      </c>
      <c r="I292" s="14"/>
      <c r="J292" s="14"/>
      <c r="K292" s="30">
        <f t="shared" si="81"/>
        <v>0</v>
      </c>
      <c r="L292" s="14">
        <v>10.050000000000001</v>
      </c>
      <c r="M292" s="14">
        <v>25.95</v>
      </c>
      <c r="N292" s="14">
        <v>90.04</v>
      </c>
      <c r="O292" s="14">
        <f t="shared" si="82"/>
        <v>126.04</v>
      </c>
      <c r="P292" s="14">
        <f t="shared" si="83"/>
        <v>126.04</v>
      </c>
      <c r="Q292" s="31"/>
      <c r="R292" s="14">
        <f t="shared" si="84"/>
        <v>126.04</v>
      </c>
    </row>
    <row r="293" spans="1:18" ht="12.75" customHeight="1" x14ac:dyDescent="0.2">
      <c r="A293" s="93"/>
      <c r="B293" s="124"/>
      <c r="C293" s="76" t="s">
        <v>379</v>
      </c>
      <c r="D293" s="77">
        <v>5</v>
      </c>
      <c r="E293" s="14"/>
      <c r="F293" s="14"/>
      <c r="G293" s="14"/>
      <c r="H293" s="30">
        <f t="shared" si="69"/>
        <v>0</v>
      </c>
      <c r="I293" s="14"/>
      <c r="J293" s="14"/>
      <c r="K293" s="30">
        <f t="shared" si="81"/>
        <v>0</v>
      </c>
      <c r="L293" s="14">
        <v>6</v>
      </c>
      <c r="M293" s="14">
        <v>24.6</v>
      </c>
      <c r="N293" s="14">
        <v>42.5</v>
      </c>
      <c r="O293" s="14">
        <f t="shared" si="82"/>
        <v>73.099999999999994</v>
      </c>
      <c r="P293" s="14">
        <f t="shared" si="83"/>
        <v>73.099999999999994</v>
      </c>
      <c r="Q293" s="31"/>
      <c r="R293" s="14">
        <f t="shared" si="84"/>
        <v>73.099999999999994</v>
      </c>
    </row>
    <row r="294" spans="1:18" ht="12.75" customHeight="1" x14ac:dyDescent="0.2">
      <c r="A294" s="93"/>
      <c r="B294" s="121" t="s">
        <v>441</v>
      </c>
      <c r="C294" s="76" t="s">
        <v>252</v>
      </c>
      <c r="D294" s="77">
        <v>46</v>
      </c>
      <c r="E294" s="14"/>
      <c r="F294" s="14"/>
      <c r="G294" s="14"/>
      <c r="H294" s="30">
        <f t="shared" si="69"/>
        <v>0</v>
      </c>
      <c r="I294" s="14">
        <v>0.35</v>
      </c>
      <c r="J294" s="14"/>
      <c r="K294" s="30">
        <f t="shared" si="81"/>
        <v>0.35</v>
      </c>
      <c r="L294" s="14">
        <v>2</v>
      </c>
      <c r="M294" s="14">
        <v>9.08</v>
      </c>
      <c r="N294" s="14">
        <v>30.87</v>
      </c>
      <c r="O294" s="14">
        <f t="shared" si="82"/>
        <v>41.95</v>
      </c>
      <c r="P294" s="14">
        <f t="shared" si="83"/>
        <v>42.300000000000004</v>
      </c>
      <c r="Q294" s="31"/>
      <c r="R294" s="14">
        <f t="shared" si="84"/>
        <v>42.300000000000004</v>
      </c>
    </row>
    <row r="295" spans="1:18" ht="12.75" customHeight="1" x14ac:dyDescent="0.2">
      <c r="A295" s="93"/>
      <c r="B295" s="121"/>
      <c r="C295" s="76" t="s">
        <v>249</v>
      </c>
      <c r="D295" s="77">
        <v>16</v>
      </c>
      <c r="E295" s="14"/>
      <c r="F295" s="14"/>
      <c r="G295" s="14"/>
      <c r="H295" s="30">
        <f t="shared" si="69"/>
        <v>0</v>
      </c>
      <c r="I295" s="14"/>
      <c r="J295" s="14"/>
      <c r="K295" s="30">
        <f t="shared" si="81"/>
        <v>0</v>
      </c>
      <c r="L295" s="14"/>
      <c r="M295" s="14">
        <v>2.42</v>
      </c>
      <c r="N295" s="14">
        <v>11.77</v>
      </c>
      <c r="O295" s="14">
        <f t="shared" si="82"/>
        <v>14.19</v>
      </c>
      <c r="P295" s="14">
        <f t="shared" si="83"/>
        <v>14.19</v>
      </c>
      <c r="Q295" s="31">
        <v>3</v>
      </c>
      <c r="R295" s="14">
        <f t="shared" si="84"/>
        <v>17.189999999999998</v>
      </c>
    </row>
    <row r="296" spans="1:18" ht="12.75" customHeight="1" x14ac:dyDescent="0.2">
      <c r="A296" s="93"/>
      <c r="B296" s="124"/>
      <c r="C296" s="76" t="s">
        <v>257</v>
      </c>
      <c r="D296" s="77">
        <v>2</v>
      </c>
      <c r="E296" s="14"/>
      <c r="F296" s="14"/>
      <c r="G296" s="14"/>
      <c r="H296" s="30">
        <f t="shared" si="69"/>
        <v>0</v>
      </c>
      <c r="I296" s="14"/>
      <c r="J296" s="14"/>
      <c r="K296" s="30">
        <f t="shared" si="81"/>
        <v>0</v>
      </c>
      <c r="L296" s="14">
        <v>0.7</v>
      </c>
      <c r="M296" s="14">
        <v>0.8</v>
      </c>
      <c r="N296" s="14">
        <v>1.7</v>
      </c>
      <c r="O296" s="14">
        <f t="shared" si="82"/>
        <v>3.2</v>
      </c>
      <c r="P296" s="14">
        <f t="shared" si="83"/>
        <v>3.2</v>
      </c>
      <c r="Q296" s="31"/>
      <c r="R296" s="14">
        <f t="shared" si="84"/>
        <v>3.2</v>
      </c>
    </row>
    <row r="297" spans="1:18" ht="12.75" customHeight="1" x14ac:dyDescent="0.2">
      <c r="A297" s="93"/>
      <c r="B297" s="121" t="s">
        <v>442</v>
      </c>
      <c r="C297" s="76" t="s">
        <v>256</v>
      </c>
      <c r="D297" s="77">
        <v>32</v>
      </c>
      <c r="E297" s="14"/>
      <c r="F297" s="14"/>
      <c r="G297" s="14"/>
      <c r="H297" s="30">
        <f t="shared" si="69"/>
        <v>0</v>
      </c>
      <c r="I297" s="14">
        <v>1.42</v>
      </c>
      <c r="J297" s="14">
        <v>0.02</v>
      </c>
      <c r="K297" s="30">
        <f t="shared" si="81"/>
        <v>1.44</v>
      </c>
      <c r="L297" s="14"/>
      <c r="M297" s="14">
        <v>28.45</v>
      </c>
      <c r="N297" s="14">
        <v>83.38</v>
      </c>
      <c r="O297" s="14">
        <f t="shared" si="82"/>
        <v>111.83</v>
      </c>
      <c r="P297" s="14">
        <f t="shared" si="83"/>
        <v>113.27</v>
      </c>
      <c r="Q297" s="31"/>
      <c r="R297" s="14">
        <f t="shared" si="84"/>
        <v>113.27</v>
      </c>
    </row>
    <row r="298" spans="1:18" ht="12.75" customHeight="1" x14ac:dyDescent="0.2">
      <c r="A298" s="93"/>
      <c r="B298" s="121"/>
      <c r="C298" s="76" t="s">
        <v>229</v>
      </c>
      <c r="D298" s="77">
        <v>12</v>
      </c>
      <c r="E298" s="14"/>
      <c r="F298" s="14"/>
      <c r="G298" s="14"/>
      <c r="H298" s="30">
        <f t="shared" si="69"/>
        <v>0</v>
      </c>
      <c r="I298" s="14"/>
      <c r="J298" s="14"/>
      <c r="K298" s="30">
        <f t="shared" si="81"/>
        <v>0</v>
      </c>
      <c r="L298" s="14"/>
      <c r="M298" s="14">
        <v>2.37</v>
      </c>
      <c r="N298" s="14">
        <v>5.5</v>
      </c>
      <c r="O298" s="14">
        <f t="shared" si="82"/>
        <v>7.87</v>
      </c>
      <c r="P298" s="14">
        <f t="shared" si="83"/>
        <v>7.87</v>
      </c>
      <c r="Q298" s="31">
        <v>1</v>
      </c>
      <c r="R298" s="14">
        <f t="shared" si="84"/>
        <v>8.870000000000001</v>
      </c>
    </row>
    <row r="299" spans="1:18" ht="12.75" customHeight="1" x14ac:dyDescent="0.2">
      <c r="A299" s="93"/>
      <c r="B299" s="121"/>
      <c r="C299" s="76" t="s">
        <v>246</v>
      </c>
      <c r="D299" s="77">
        <v>16</v>
      </c>
      <c r="E299" s="14"/>
      <c r="F299" s="14"/>
      <c r="G299" s="14"/>
      <c r="H299" s="30">
        <f t="shared" si="69"/>
        <v>0</v>
      </c>
      <c r="I299" s="14">
        <v>4.5</v>
      </c>
      <c r="J299" s="14"/>
      <c r="K299" s="30">
        <f t="shared" si="81"/>
        <v>4.5</v>
      </c>
      <c r="L299" s="14">
        <v>5.32</v>
      </c>
      <c r="M299" s="14">
        <v>12.06</v>
      </c>
      <c r="N299" s="14">
        <v>23.05</v>
      </c>
      <c r="O299" s="14">
        <f t="shared" si="82"/>
        <v>40.430000000000007</v>
      </c>
      <c r="P299" s="14">
        <f t="shared" si="83"/>
        <v>44.930000000000007</v>
      </c>
      <c r="Q299" s="31"/>
      <c r="R299" s="14">
        <f t="shared" si="84"/>
        <v>44.930000000000007</v>
      </c>
    </row>
    <row r="300" spans="1:18" ht="12.75" customHeight="1" x14ac:dyDescent="0.2">
      <c r="A300" s="93"/>
      <c r="B300" s="124"/>
      <c r="C300" s="76" t="s">
        <v>230</v>
      </c>
      <c r="D300" s="77">
        <v>2</v>
      </c>
      <c r="E300" s="14"/>
      <c r="F300" s="14"/>
      <c r="G300" s="14"/>
      <c r="H300" s="30">
        <f t="shared" si="69"/>
        <v>0</v>
      </c>
      <c r="I300" s="14"/>
      <c r="J300" s="14"/>
      <c r="K300" s="30">
        <f t="shared" si="81"/>
        <v>0</v>
      </c>
      <c r="L300" s="14"/>
      <c r="M300" s="14">
        <v>0.3</v>
      </c>
      <c r="N300" s="14">
        <v>0.73</v>
      </c>
      <c r="O300" s="14">
        <f t="shared" si="82"/>
        <v>1.03</v>
      </c>
      <c r="P300" s="14">
        <f t="shared" si="83"/>
        <v>1.03</v>
      </c>
      <c r="Q300" s="31"/>
      <c r="R300" s="14">
        <f t="shared" si="84"/>
        <v>1.03</v>
      </c>
    </row>
    <row r="301" spans="1:18" ht="12.75" customHeight="1" x14ac:dyDescent="0.2">
      <c r="A301" s="93"/>
      <c r="B301" s="121" t="s">
        <v>259</v>
      </c>
      <c r="C301" s="76" t="s">
        <v>259</v>
      </c>
      <c r="D301" s="77">
        <v>23</v>
      </c>
      <c r="E301" s="14"/>
      <c r="F301" s="14"/>
      <c r="G301" s="14"/>
      <c r="H301" s="30">
        <f t="shared" si="69"/>
        <v>0</v>
      </c>
      <c r="I301" s="14">
        <v>1.95</v>
      </c>
      <c r="J301" s="14"/>
      <c r="K301" s="30">
        <f t="shared" si="81"/>
        <v>1.95</v>
      </c>
      <c r="L301" s="14">
        <v>1.6</v>
      </c>
      <c r="M301" s="14">
        <v>10.78</v>
      </c>
      <c r="N301" s="14">
        <v>26.23</v>
      </c>
      <c r="O301" s="14">
        <f t="shared" si="82"/>
        <v>38.61</v>
      </c>
      <c r="P301" s="14">
        <f t="shared" si="83"/>
        <v>40.56</v>
      </c>
      <c r="Q301" s="31">
        <v>0.25</v>
      </c>
      <c r="R301" s="14">
        <f t="shared" si="84"/>
        <v>40.81</v>
      </c>
    </row>
    <row r="302" spans="1:18" ht="12.75" customHeight="1" x14ac:dyDescent="0.2">
      <c r="A302" s="93"/>
      <c r="B302" s="121"/>
      <c r="C302" s="76" t="s">
        <v>335</v>
      </c>
      <c r="D302" s="77">
        <v>17</v>
      </c>
      <c r="E302" s="14"/>
      <c r="F302" s="14"/>
      <c r="G302" s="14"/>
      <c r="H302" s="30">
        <f t="shared" si="69"/>
        <v>0</v>
      </c>
      <c r="I302" s="14">
        <v>0.3</v>
      </c>
      <c r="J302" s="14"/>
      <c r="K302" s="30">
        <f t="shared" si="81"/>
        <v>0.3</v>
      </c>
      <c r="L302" s="14">
        <v>3.01</v>
      </c>
      <c r="M302" s="14">
        <v>26.05</v>
      </c>
      <c r="N302" s="14">
        <v>35.33</v>
      </c>
      <c r="O302" s="14">
        <f t="shared" si="82"/>
        <v>64.39</v>
      </c>
      <c r="P302" s="14">
        <f t="shared" si="83"/>
        <v>64.69</v>
      </c>
      <c r="Q302" s="31"/>
      <c r="R302" s="14">
        <f t="shared" si="84"/>
        <v>64.69</v>
      </c>
    </row>
    <row r="303" spans="1:18" ht="12.75" customHeight="1" x14ac:dyDescent="0.2">
      <c r="A303" s="93"/>
      <c r="B303" s="121"/>
      <c r="C303" s="76" t="s">
        <v>235</v>
      </c>
      <c r="D303" s="77">
        <v>7</v>
      </c>
      <c r="E303" s="14"/>
      <c r="F303" s="14"/>
      <c r="G303" s="14"/>
      <c r="H303" s="30">
        <f t="shared" si="69"/>
        <v>0</v>
      </c>
      <c r="I303" s="14"/>
      <c r="J303" s="14"/>
      <c r="K303" s="30">
        <f t="shared" si="81"/>
        <v>0</v>
      </c>
      <c r="L303" s="14">
        <v>1</v>
      </c>
      <c r="M303" s="14">
        <v>3.32</v>
      </c>
      <c r="N303" s="14">
        <v>5.26</v>
      </c>
      <c r="O303" s="14">
        <f t="shared" si="82"/>
        <v>9.58</v>
      </c>
      <c r="P303" s="14">
        <f t="shared" si="83"/>
        <v>9.58</v>
      </c>
      <c r="Q303" s="31"/>
      <c r="R303" s="14">
        <f t="shared" si="84"/>
        <v>9.58</v>
      </c>
    </row>
    <row r="304" spans="1:18" ht="12.75" customHeight="1" x14ac:dyDescent="0.2">
      <c r="A304" s="93"/>
      <c r="B304" s="121"/>
      <c r="C304" s="76" t="s">
        <v>237</v>
      </c>
      <c r="D304" s="77">
        <v>12</v>
      </c>
      <c r="E304" s="14"/>
      <c r="F304" s="14"/>
      <c r="G304" s="14"/>
      <c r="H304" s="30">
        <f t="shared" si="69"/>
        <v>0</v>
      </c>
      <c r="I304" s="14">
        <v>5.41</v>
      </c>
      <c r="J304" s="14"/>
      <c r="K304" s="30">
        <f t="shared" si="81"/>
        <v>5.41</v>
      </c>
      <c r="L304" s="14">
        <v>0.1</v>
      </c>
      <c r="M304" s="14">
        <v>4.91</v>
      </c>
      <c r="N304" s="14">
        <v>7.42</v>
      </c>
      <c r="O304" s="14">
        <f t="shared" si="82"/>
        <v>12.43</v>
      </c>
      <c r="P304" s="14">
        <f t="shared" si="83"/>
        <v>17.84</v>
      </c>
      <c r="Q304" s="31"/>
      <c r="R304" s="14">
        <f t="shared" si="84"/>
        <v>17.84</v>
      </c>
    </row>
    <row r="305" spans="1:18" ht="12.75" customHeight="1" x14ac:dyDescent="0.2">
      <c r="A305" s="93"/>
      <c r="B305" s="124"/>
      <c r="C305" s="78" t="s">
        <v>245</v>
      </c>
      <c r="D305" s="79"/>
      <c r="E305" s="36"/>
      <c r="F305" s="36"/>
      <c r="G305" s="36"/>
      <c r="H305" s="65"/>
      <c r="I305" s="36"/>
      <c r="J305" s="36"/>
      <c r="K305" s="65"/>
      <c r="L305" s="36"/>
      <c r="M305" s="36"/>
      <c r="N305" s="36"/>
      <c r="O305" s="36"/>
      <c r="P305" s="36"/>
      <c r="Q305" s="113"/>
      <c r="R305" s="36"/>
    </row>
    <row r="306" spans="1:18" ht="12.75" customHeight="1" x14ac:dyDescent="0.2">
      <c r="A306" s="93"/>
      <c r="B306" s="121" t="s">
        <v>244</v>
      </c>
      <c r="C306" s="76" t="s">
        <v>244</v>
      </c>
      <c r="D306" s="77">
        <v>58</v>
      </c>
      <c r="E306" s="14">
        <v>10</v>
      </c>
      <c r="F306" s="14"/>
      <c r="G306" s="14"/>
      <c r="H306" s="30">
        <f t="shared" si="69"/>
        <v>10</v>
      </c>
      <c r="I306" s="14">
        <v>183.1</v>
      </c>
      <c r="J306" s="14"/>
      <c r="K306" s="30">
        <f t="shared" si="81"/>
        <v>193.1</v>
      </c>
      <c r="L306" s="14">
        <v>187.5</v>
      </c>
      <c r="M306" s="14">
        <v>454.02</v>
      </c>
      <c r="N306" s="14">
        <v>267.97000000000003</v>
      </c>
      <c r="O306" s="14">
        <f t="shared" ref="O306:O337" si="85">+SUM(L306:N306)</f>
        <v>909.49</v>
      </c>
      <c r="P306" s="14">
        <f t="shared" ref="P306:P337" si="86">+SUM(K306+O306)</f>
        <v>1102.5899999999999</v>
      </c>
      <c r="Q306" s="31">
        <v>9.6999999999999993</v>
      </c>
      <c r="R306" s="14">
        <f t="shared" si="84"/>
        <v>1112.29</v>
      </c>
    </row>
    <row r="307" spans="1:18" ht="12.75" customHeight="1" x14ac:dyDescent="0.2">
      <c r="A307" s="93"/>
      <c r="B307" s="121"/>
      <c r="C307" s="76" t="s">
        <v>243</v>
      </c>
      <c r="D307" s="77">
        <v>16</v>
      </c>
      <c r="E307" s="14"/>
      <c r="F307" s="14"/>
      <c r="G307" s="14"/>
      <c r="H307" s="30">
        <f t="shared" si="69"/>
        <v>0</v>
      </c>
      <c r="I307" s="14"/>
      <c r="J307" s="14"/>
      <c r="K307" s="30">
        <f t="shared" si="81"/>
        <v>0</v>
      </c>
      <c r="L307" s="14">
        <v>82.7</v>
      </c>
      <c r="M307" s="14">
        <v>67.95</v>
      </c>
      <c r="N307" s="14">
        <v>72.55</v>
      </c>
      <c r="O307" s="14">
        <f t="shared" si="85"/>
        <v>223.2</v>
      </c>
      <c r="P307" s="14">
        <f t="shared" si="86"/>
        <v>223.2</v>
      </c>
      <c r="Q307" s="31"/>
      <c r="R307" s="14">
        <f t="shared" si="84"/>
        <v>223.2</v>
      </c>
    </row>
    <row r="308" spans="1:18" ht="12.75" customHeight="1" x14ac:dyDescent="0.2">
      <c r="A308" s="93"/>
      <c r="B308" s="121"/>
      <c r="C308" s="76" t="s">
        <v>258</v>
      </c>
      <c r="D308" s="77">
        <v>5</v>
      </c>
      <c r="E308" s="14"/>
      <c r="F308" s="14"/>
      <c r="G308" s="14"/>
      <c r="H308" s="30">
        <f t="shared" si="69"/>
        <v>0</v>
      </c>
      <c r="I308" s="14"/>
      <c r="J308" s="14"/>
      <c r="K308" s="30">
        <f t="shared" si="81"/>
        <v>0</v>
      </c>
      <c r="L308" s="14">
        <v>0.5</v>
      </c>
      <c r="M308" s="14">
        <v>3.52</v>
      </c>
      <c r="N308" s="14">
        <v>3.52</v>
      </c>
      <c r="O308" s="14">
        <f t="shared" si="85"/>
        <v>7.5399999999999991</v>
      </c>
      <c r="P308" s="14">
        <f t="shared" si="86"/>
        <v>7.5399999999999991</v>
      </c>
      <c r="Q308" s="31"/>
      <c r="R308" s="14">
        <f t="shared" si="84"/>
        <v>7.5399999999999991</v>
      </c>
    </row>
    <row r="309" spans="1:18" ht="12.75" customHeight="1" x14ac:dyDescent="0.2">
      <c r="A309" s="93"/>
      <c r="B309" s="121"/>
      <c r="C309" s="76" t="s">
        <v>234</v>
      </c>
      <c r="D309" s="77">
        <v>19</v>
      </c>
      <c r="E309" s="14"/>
      <c r="F309" s="14"/>
      <c r="G309" s="14"/>
      <c r="H309" s="30">
        <f t="shared" si="69"/>
        <v>0</v>
      </c>
      <c r="I309" s="14">
        <v>45</v>
      </c>
      <c r="J309" s="14"/>
      <c r="K309" s="30">
        <f t="shared" si="81"/>
        <v>45</v>
      </c>
      <c r="L309" s="14">
        <v>248</v>
      </c>
      <c r="M309" s="14">
        <v>227.23</v>
      </c>
      <c r="N309" s="14">
        <v>306.95999999999998</v>
      </c>
      <c r="O309" s="14">
        <f t="shared" si="85"/>
        <v>782.19</v>
      </c>
      <c r="P309" s="14">
        <f t="shared" si="86"/>
        <v>827.19</v>
      </c>
      <c r="Q309" s="31"/>
      <c r="R309" s="14">
        <f t="shared" si="84"/>
        <v>827.19</v>
      </c>
    </row>
    <row r="310" spans="1:18" ht="12.75" customHeight="1" x14ac:dyDescent="0.2">
      <c r="A310" s="93"/>
      <c r="B310" s="124"/>
      <c r="C310" s="76" t="s">
        <v>228</v>
      </c>
      <c r="D310" s="77">
        <v>33</v>
      </c>
      <c r="E310" s="14"/>
      <c r="F310" s="14"/>
      <c r="G310" s="14"/>
      <c r="H310" s="30">
        <f t="shared" si="69"/>
        <v>0</v>
      </c>
      <c r="I310" s="14"/>
      <c r="J310" s="14"/>
      <c r="K310" s="30">
        <f t="shared" si="81"/>
        <v>0</v>
      </c>
      <c r="L310" s="14">
        <v>146.6</v>
      </c>
      <c r="M310" s="14">
        <v>568.42999999999995</v>
      </c>
      <c r="N310" s="14">
        <v>348.72</v>
      </c>
      <c r="O310" s="14">
        <f t="shared" si="85"/>
        <v>1063.75</v>
      </c>
      <c r="P310" s="14">
        <f t="shared" si="86"/>
        <v>1063.75</v>
      </c>
      <c r="Q310" s="31"/>
      <c r="R310" s="14">
        <f t="shared" si="84"/>
        <v>1063.75</v>
      </c>
    </row>
    <row r="311" spans="1:18" ht="12.75" customHeight="1" x14ac:dyDescent="0.2">
      <c r="A311" s="93"/>
      <c r="B311" s="121" t="s">
        <v>367</v>
      </c>
      <c r="C311" s="76" t="s">
        <v>367</v>
      </c>
      <c r="D311" s="77">
        <v>25</v>
      </c>
      <c r="E311" s="14"/>
      <c r="F311" s="14"/>
      <c r="G311" s="14"/>
      <c r="H311" s="30">
        <f t="shared" ref="H311:H316" si="87">SUM(E311:G311)</f>
        <v>0</v>
      </c>
      <c r="I311" s="14"/>
      <c r="J311" s="14"/>
      <c r="K311" s="30">
        <f t="shared" si="81"/>
        <v>0</v>
      </c>
      <c r="L311" s="14">
        <v>1.22</v>
      </c>
      <c r="M311" s="14">
        <v>3.38</v>
      </c>
      <c r="N311" s="14">
        <v>7.87</v>
      </c>
      <c r="O311" s="14">
        <f t="shared" si="85"/>
        <v>12.469999999999999</v>
      </c>
      <c r="P311" s="14">
        <f t="shared" si="86"/>
        <v>12.469999999999999</v>
      </c>
      <c r="Q311" s="31"/>
      <c r="R311" s="14">
        <f t="shared" si="84"/>
        <v>12.469999999999999</v>
      </c>
    </row>
    <row r="312" spans="1:18" ht="12.75" customHeight="1" x14ac:dyDescent="0.2">
      <c r="A312" s="93"/>
      <c r="B312" s="121"/>
      <c r="C312" s="76" t="s">
        <v>368</v>
      </c>
      <c r="D312" s="77">
        <v>0</v>
      </c>
      <c r="E312" s="14"/>
      <c r="F312" s="14"/>
      <c r="G312" s="14"/>
      <c r="H312" s="30">
        <f t="shared" si="87"/>
        <v>0</v>
      </c>
      <c r="I312" s="14"/>
      <c r="J312" s="14"/>
      <c r="K312" s="30">
        <f t="shared" si="81"/>
        <v>0</v>
      </c>
      <c r="L312" s="14"/>
      <c r="M312" s="14"/>
      <c r="N312" s="14"/>
      <c r="O312" s="14">
        <f>+SUM(L312:N312)</f>
        <v>0</v>
      </c>
      <c r="P312" s="14">
        <f>+SUM(K312+O312)</f>
        <v>0</v>
      </c>
      <c r="Q312" s="31"/>
      <c r="R312" s="14">
        <f t="shared" si="84"/>
        <v>0</v>
      </c>
    </row>
    <row r="313" spans="1:18" ht="12.75" customHeight="1" x14ac:dyDescent="0.2">
      <c r="A313" s="93"/>
      <c r="B313" s="121"/>
      <c r="C313" s="76" t="s">
        <v>254</v>
      </c>
      <c r="D313" s="77">
        <v>0</v>
      </c>
      <c r="E313" s="14"/>
      <c r="F313" s="14"/>
      <c r="G313" s="14"/>
      <c r="H313" s="30">
        <f t="shared" si="87"/>
        <v>0</v>
      </c>
      <c r="I313" s="14"/>
      <c r="J313" s="14"/>
      <c r="K313" s="30">
        <f t="shared" si="81"/>
        <v>0</v>
      </c>
      <c r="L313" s="14"/>
      <c r="M313" s="14"/>
      <c r="N313" s="14"/>
      <c r="O313" s="14">
        <f>+SUM(L313:N313)</f>
        <v>0</v>
      </c>
      <c r="P313" s="14">
        <f>+SUM(K313+O313)</f>
        <v>0</v>
      </c>
      <c r="Q313" s="31"/>
      <c r="R313" s="14">
        <f t="shared" si="84"/>
        <v>0</v>
      </c>
    </row>
    <row r="314" spans="1:18" ht="12.75" customHeight="1" x14ac:dyDescent="0.2">
      <c r="A314" s="93"/>
      <c r="B314" s="121"/>
      <c r="C314" s="76" t="s">
        <v>452</v>
      </c>
      <c r="D314" s="77">
        <v>0</v>
      </c>
      <c r="E314" s="14"/>
      <c r="F314" s="14"/>
      <c r="G314" s="14"/>
      <c r="H314" s="30">
        <f t="shared" si="87"/>
        <v>0</v>
      </c>
      <c r="I314" s="14"/>
      <c r="J314" s="14"/>
      <c r="K314" s="30">
        <f t="shared" si="81"/>
        <v>0</v>
      </c>
      <c r="L314" s="14"/>
      <c r="M314" s="14"/>
      <c r="N314" s="14"/>
      <c r="O314" s="14">
        <f>+SUM(L314:N314)</f>
        <v>0</v>
      </c>
      <c r="P314" s="14">
        <f>+SUM(K314+O314)</f>
        <v>0</v>
      </c>
      <c r="Q314" s="31"/>
      <c r="R314" s="14">
        <f t="shared" si="84"/>
        <v>0</v>
      </c>
    </row>
    <row r="315" spans="1:18" ht="12.75" customHeight="1" x14ac:dyDescent="0.2">
      <c r="A315" s="93"/>
      <c r="B315" s="121"/>
      <c r="C315" s="76" t="s">
        <v>361</v>
      </c>
      <c r="D315" s="77">
        <v>107</v>
      </c>
      <c r="E315" s="14"/>
      <c r="F315" s="14"/>
      <c r="G315" s="14"/>
      <c r="H315" s="30">
        <f t="shared" si="87"/>
        <v>0</v>
      </c>
      <c r="I315" s="14">
        <v>3.45</v>
      </c>
      <c r="J315" s="14">
        <v>4.2</v>
      </c>
      <c r="K315" s="30">
        <f t="shared" si="81"/>
        <v>7.65</v>
      </c>
      <c r="L315" s="14">
        <v>4.12</v>
      </c>
      <c r="M315" s="14">
        <v>50.6</v>
      </c>
      <c r="N315" s="14">
        <v>123.06</v>
      </c>
      <c r="O315" s="14">
        <f>+SUM(L315:N315)</f>
        <v>177.78</v>
      </c>
      <c r="P315" s="14">
        <f>+SUM(K315+O315)</f>
        <v>185.43</v>
      </c>
      <c r="Q315" s="31">
        <v>2.4</v>
      </c>
      <c r="R315" s="14">
        <f t="shared" si="84"/>
        <v>187.83</v>
      </c>
    </row>
    <row r="316" spans="1:18" ht="12.75" customHeight="1" x14ac:dyDescent="0.2">
      <c r="A316" s="93"/>
      <c r="B316" s="121"/>
      <c r="C316" s="76" t="s">
        <v>236</v>
      </c>
      <c r="D316" s="77">
        <v>0</v>
      </c>
      <c r="E316" s="14"/>
      <c r="F316" s="14"/>
      <c r="G316" s="14"/>
      <c r="H316" s="30">
        <f t="shared" si="87"/>
        <v>0</v>
      </c>
      <c r="I316" s="14"/>
      <c r="J316" s="14"/>
      <c r="K316" s="30">
        <f t="shared" si="81"/>
        <v>0</v>
      </c>
      <c r="L316" s="14"/>
      <c r="M316" s="14"/>
      <c r="N316" s="14"/>
      <c r="O316" s="14">
        <f t="shared" si="85"/>
        <v>0</v>
      </c>
      <c r="P316" s="14">
        <f t="shared" si="86"/>
        <v>0</v>
      </c>
      <c r="Q316" s="31"/>
      <c r="R316" s="14">
        <f t="shared" si="84"/>
        <v>0</v>
      </c>
    </row>
    <row r="317" spans="1:18" ht="12.75" customHeight="1" x14ac:dyDescent="0.2">
      <c r="A317" s="93"/>
      <c r="B317" s="121"/>
      <c r="C317" s="76" t="s">
        <v>253</v>
      </c>
      <c r="D317" s="77">
        <v>18</v>
      </c>
      <c r="E317" s="14"/>
      <c r="F317" s="14"/>
      <c r="G317" s="14"/>
      <c r="H317" s="30">
        <f t="shared" si="69"/>
        <v>0</v>
      </c>
      <c r="I317" s="14"/>
      <c r="J317" s="14"/>
      <c r="K317" s="30">
        <f t="shared" si="81"/>
        <v>0</v>
      </c>
      <c r="L317" s="14"/>
      <c r="M317" s="14">
        <v>5.96</v>
      </c>
      <c r="N317" s="14">
        <v>14.35</v>
      </c>
      <c r="O317" s="14">
        <f t="shared" si="85"/>
        <v>20.309999999999999</v>
      </c>
      <c r="P317" s="14">
        <f t="shared" si="86"/>
        <v>20.309999999999999</v>
      </c>
      <c r="Q317" s="31"/>
      <c r="R317" s="14">
        <f t="shared" si="84"/>
        <v>20.309999999999999</v>
      </c>
    </row>
    <row r="318" spans="1:18" ht="12.75" customHeight="1" x14ac:dyDescent="0.2">
      <c r="A318" s="93"/>
      <c r="B318" s="121"/>
      <c r="C318" s="76" t="s">
        <v>255</v>
      </c>
      <c r="D318" s="77">
        <v>1</v>
      </c>
      <c r="E318" s="14"/>
      <c r="F318" s="14"/>
      <c r="G318" s="14"/>
      <c r="H318" s="30">
        <f t="shared" si="69"/>
        <v>0</v>
      </c>
      <c r="I318" s="14"/>
      <c r="J318" s="14"/>
      <c r="K318" s="30">
        <f t="shared" si="81"/>
        <v>0</v>
      </c>
      <c r="L318" s="14"/>
      <c r="M318" s="14"/>
      <c r="N318" s="14">
        <v>0.1</v>
      </c>
      <c r="O318" s="14">
        <f t="shared" si="85"/>
        <v>0.1</v>
      </c>
      <c r="P318" s="14">
        <f t="shared" si="86"/>
        <v>0.1</v>
      </c>
      <c r="Q318" s="31"/>
      <c r="R318" s="14">
        <f t="shared" si="84"/>
        <v>0.1</v>
      </c>
    </row>
    <row r="319" spans="1:18" ht="12.75" customHeight="1" x14ac:dyDescent="0.2">
      <c r="A319" s="93"/>
      <c r="B319" s="121"/>
      <c r="C319" s="76" t="s">
        <v>376</v>
      </c>
      <c r="D319" s="77">
        <v>0</v>
      </c>
      <c r="E319" s="14"/>
      <c r="F319" s="14"/>
      <c r="G319" s="14"/>
      <c r="H319" s="30">
        <f t="shared" si="69"/>
        <v>0</v>
      </c>
      <c r="I319" s="14"/>
      <c r="J319" s="14"/>
      <c r="K319" s="30">
        <f t="shared" si="81"/>
        <v>0</v>
      </c>
      <c r="L319" s="14"/>
      <c r="M319" s="14"/>
      <c r="N319" s="14"/>
      <c r="O319" s="14">
        <f t="shared" ref="O319:O325" si="88">+SUM(L319:N319)</f>
        <v>0</v>
      </c>
      <c r="P319" s="14">
        <f t="shared" ref="P319:P325" si="89">+SUM(K319+O319)</f>
        <v>0</v>
      </c>
      <c r="Q319" s="31"/>
      <c r="R319" s="14">
        <f t="shared" si="84"/>
        <v>0</v>
      </c>
    </row>
    <row r="320" spans="1:18" ht="12.75" customHeight="1" x14ac:dyDescent="0.2">
      <c r="A320" s="93"/>
      <c r="B320" s="121"/>
      <c r="C320" s="76" t="s">
        <v>251</v>
      </c>
      <c r="D320" s="77">
        <v>33</v>
      </c>
      <c r="E320" s="14"/>
      <c r="F320" s="14"/>
      <c r="G320" s="14"/>
      <c r="H320" s="30">
        <f t="shared" si="69"/>
        <v>0</v>
      </c>
      <c r="I320" s="14"/>
      <c r="J320" s="14"/>
      <c r="K320" s="30">
        <f t="shared" si="81"/>
        <v>0</v>
      </c>
      <c r="L320" s="14">
        <v>0.1</v>
      </c>
      <c r="M320" s="14">
        <v>2.14</v>
      </c>
      <c r="N320" s="14">
        <v>29.39</v>
      </c>
      <c r="O320" s="14">
        <f t="shared" si="88"/>
        <v>31.630000000000003</v>
      </c>
      <c r="P320" s="14">
        <f t="shared" si="89"/>
        <v>31.630000000000003</v>
      </c>
      <c r="Q320" s="31"/>
      <c r="R320" s="14">
        <f t="shared" si="84"/>
        <v>31.630000000000003</v>
      </c>
    </row>
    <row r="321" spans="1:21" ht="12.75" customHeight="1" x14ac:dyDescent="0.2">
      <c r="A321" s="93"/>
      <c r="B321" s="121"/>
      <c r="C321" s="76" t="s">
        <v>232</v>
      </c>
      <c r="D321" s="77">
        <v>0</v>
      </c>
      <c r="E321" s="14"/>
      <c r="F321" s="14"/>
      <c r="G321" s="14"/>
      <c r="H321" s="30">
        <f t="shared" si="69"/>
        <v>0</v>
      </c>
      <c r="I321" s="14"/>
      <c r="J321" s="14"/>
      <c r="K321" s="30">
        <f t="shared" si="81"/>
        <v>0</v>
      </c>
      <c r="L321" s="14"/>
      <c r="M321" s="14"/>
      <c r="N321" s="14"/>
      <c r="O321" s="14">
        <f t="shared" si="88"/>
        <v>0</v>
      </c>
      <c r="P321" s="14">
        <f t="shared" si="89"/>
        <v>0</v>
      </c>
      <c r="Q321" s="31"/>
      <c r="R321" s="14">
        <f t="shared" si="84"/>
        <v>0</v>
      </c>
    </row>
    <row r="322" spans="1:21" ht="12.75" customHeight="1" x14ac:dyDescent="0.2">
      <c r="A322" s="93"/>
      <c r="B322" s="121"/>
      <c r="C322" s="76" t="s">
        <v>344</v>
      </c>
      <c r="D322" s="77">
        <v>0</v>
      </c>
      <c r="E322" s="14"/>
      <c r="F322" s="14"/>
      <c r="G322" s="14"/>
      <c r="H322" s="30">
        <f t="shared" si="69"/>
        <v>0</v>
      </c>
      <c r="I322" s="14"/>
      <c r="J322" s="14"/>
      <c r="K322" s="30">
        <f t="shared" si="81"/>
        <v>0</v>
      </c>
      <c r="L322" s="14"/>
      <c r="M322" s="14"/>
      <c r="N322" s="14"/>
      <c r="O322" s="14">
        <f t="shared" si="88"/>
        <v>0</v>
      </c>
      <c r="P322" s="14">
        <f t="shared" si="89"/>
        <v>0</v>
      </c>
      <c r="Q322" s="31"/>
      <c r="R322" s="14">
        <f t="shared" si="84"/>
        <v>0</v>
      </c>
    </row>
    <row r="323" spans="1:21" ht="12.75" customHeight="1" x14ac:dyDescent="0.2">
      <c r="A323" s="93"/>
      <c r="B323" s="121"/>
      <c r="C323" s="76" t="s">
        <v>242</v>
      </c>
      <c r="D323" s="77">
        <v>4</v>
      </c>
      <c r="E323" s="14"/>
      <c r="F323" s="14"/>
      <c r="G323" s="14"/>
      <c r="H323" s="30">
        <f t="shared" si="69"/>
        <v>0</v>
      </c>
      <c r="I323" s="14"/>
      <c r="J323" s="14"/>
      <c r="K323" s="30">
        <f t="shared" si="81"/>
        <v>0</v>
      </c>
      <c r="L323" s="14"/>
      <c r="M323" s="14">
        <v>0.03</v>
      </c>
      <c r="N323" s="14">
        <v>0.05</v>
      </c>
      <c r="O323" s="14">
        <f t="shared" si="88"/>
        <v>0.08</v>
      </c>
      <c r="P323" s="14">
        <f t="shared" si="89"/>
        <v>0.08</v>
      </c>
      <c r="Q323" s="31">
        <v>5.5</v>
      </c>
      <c r="R323" s="14">
        <f t="shared" si="84"/>
        <v>5.58</v>
      </c>
    </row>
    <row r="324" spans="1:21" ht="12.75" customHeight="1" x14ac:dyDescent="0.2">
      <c r="A324" s="93"/>
      <c r="B324" s="121"/>
      <c r="C324" s="76" t="s">
        <v>370</v>
      </c>
      <c r="D324" s="77">
        <v>0</v>
      </c>
      <c r="E324" s="14"/>
      <c r="F324" s="14"/>
      <c r="G324" s="14"/>
      <c r="H324" s="30">
        <f t="shared" si="69"/>
        <v>0</v>
      </c>
      <c r="I324" s="14"/>
      <c r="J324" s="14"/>
      <c r="K324" s="30">
        <f t="shared" si="81"/>
        <v>0</v>
      </c>
      <c r="L324" s="14"/>
      <c r="M324" s="14"/>
      <c r="N324" s="14"/>
      <c r="O324" s="14">
        <f t="shared" si="88"/>
        <v>0</v>
      </c>
      <c r="P324" s="14">
        <f t="shared" si="89"/>
        <v>0</v>
      </c>
      <c r="Q324" s="31"/>
      <c r="R324" s="14">
        <f t="shared" si="84"/>
        <v>0</v>
      </c>
    </row>
    <row r="325" spans="1:21" ht="12.75" customHeight="1" x14ac:dyDescent="0.2">
      <c r="A325" s="93"/>
      <c r="B325" s="121"/>
      <c r="C325" s="76" t="s">
        <v>231</v>
      </c>
      <c r="D325" s="77">
        <v>0</v>
      </c>
      <c r="E325" s="14"/>
      <c r="F325" s="14"/>
      <c r="G325" s="14"/>
      <c r="H325" s="30">
        <f t="shared" si="69"/>
        <v>0</v>
      </c>
      <c r="I325" s="14"/>
      <c r="J325" s="14"/>
      <c r="K325" s="30">
        <f t="shared" si="81"/>
        <v>0</v>
      </c>
      <c r="L325" s="14"/>
      <c r="M325" s="14"/>
      <c r="N325" s="14"/>
      <c r="O325" s="14">
        <f t="shared" si="88"/>
        <v>0</v>
      </c>
      <c r="P325" s="14">
        <f t="shared" si="89"/>
        <v>0</v>
      </c>
      <c r="Q325" s="31"/>
      <c r="R325" s="14">
        <f t="shared" si="84"/>
        <v>0</v>
      </c>
    </row>
    <row r="326" spans="1:21" ht="12.75" customHeight="1" x14ac:dyDescent="0.2">
      <c r="A326" s="93"/>
      <c r="B326" s="121"/>
      <c r="C326" s="76" t="s">
        <v>346</v>
      </c>
      <c r="D326" s="77">
        <v>0</v>
      </c>
      <c r="E326" s="14"/>
      <c r="F326" s="14"/>
      <c r="G326" s="14"/>
      <c r="H326" s="30">
        <f t="shared" si="69"/>
        <v>0</v>
      </c>
      <c r="I326" s="14"/>
      <c r="J326" s="14"/>
      <c r="K326" s="30">
        <f t="shared" si="81"/>
        <v>0</v>
      </c>
      <c r="L326" s="14"/>
      <c r="M326" s="14"/>
      <c r="N326" s="14"/>
      <c r="O326" s="14">
        <f t="shared" si="85"/>
        <v>0</v>
      </c>
      <c r="P326" s="14">
        <f t="shared" si="86"/>
        <v>0</v>
      </c>
      <c r="Q326" s="31"/>
      <c r="R326" s="14">
        <f t="shared" si="84"/>
        <v>0</v>
      </c>
    </row>
    <row r="327" spans="1:21" ht="12.75" customHeight="1" x14ac:dyDescent="0.2">
      <c r="A327" s="93"/>
      <c r="B327" s="121"/>
      <c r="C327" s="76" t="s">
        <v>347</v>
      </c>
      <c r="D327" s="77">
        <v>0</v>
      </c>
      <c r="E327" s="14"/>
      <c r="F327" s="14"/>
      <c r="G327" s="14"/>
      <c r="H327" s="30">
        <f t="shared" si="69"/>
        <v>0</v>
      </c>
      <c r="I327" s="14"/>
      <c r="J327" s="14"/>
      <c r="K327" s="30">
        <f t="shared" si="81"/>
        <v>0</v>
      </c>
      <c r="L327" s="14"/>
      <c r="M327" s="14"/>
      <c r="N327" s="14"/>
      <c r="O327" s="14">
        <f t="shared" si="85"/>
        <v>0</v>
      </c>
      <c r="P327" s="14">
        <f t="shared" si="86"/>
        <v>0</v>
      </c>
      <c r="Q327" s="31"/>
      <c r="R327" s="14">
        <f t="shared" si="84"/>
        <v>0</v>
      </c>
    </row>
    <row r="328" spans="1:21" x14ac:dyDescent="0.2">
      <c r="A328" s="93"/>
      <c r="B328" s="121"/>
      <c r="C328" s="76" t="s">
        <v>289</v>
      </c>
      <c r="D328" s="77">
        <v>0</v>
      </c>
      <c r="E328" s="14"/>
      <c r="F328" s="14"/>
      <c r="G328" s="14"/>
      <c r="H328" s="30">
        <f t="shared" si="69"/>
        <v>0</v>
      </c>
      <c r="I328" s="14"/>
      <c r="J328" s="14"/>
      <c r="K328" s="30">
        <f>+SUM(H328:J328)</f>
        <v>0</v>
      </c>
      <c r="L328" s="14"/>
      <c r="M328" s="14"/>
      <c r="N328" s="14"/>
      <c r="O328" s="14">
        <f>+SUM(L328:N328)</f>
        <v>0</v>
      </c>
      <c r="P328" s="14">
        <f>+SUM(K328+O328)</f>
        <v>0</v>
      </c>
      <c r="Q328" s="31"/>
      <c r="R328" s="14">
        <f>+SUM(P328:Q328)</f>
        <v>0</v>
      </c>
      <c r="S328" s="10"/>
      <c r="T328" s="10"/>
      <c r="U328" s="10"/>
    </row>
    <row r="329" spans="1:21" ht="12.75" customHeight="1" x14ac:dyDescent="0.2">
      <c r="A329" s="93"/>
      <c r="B329" s="121"/>
      <c r="C329" s="76" t="s">
        <v>238</v>
      </c>
      <c r="D329" s="77">
        <v>6</v>
      </c>
      <c r="E329" s="14"/>
      <c r="F329" s="14"/>
      <c r="G329" s="14"/>
      <c r="H329" s="30">
        <f t="shared" si="69"/>
        <v>0</v>
      </c>
      <c r="I329" s="14"/>
      <c r="J329" s="14"/>
      <c r="K329" s="30">
        <f t="shared" si="81"/>
        <v>0</v>
      </c>
      <c r="L329" s="14"/>
      <c r="M329" s="14">
        <v>0.46</v>
      </c>
      <c r="N329" s="14">
        <v>3.83</v>
      </c>
      <c r="O329" s="14">
        <f t="shared" si="85"/>
        <v>4.29</v>
      </c>
      <c r="P329" s="14">
        <f t="shared" si="86"/>
        <v>4.29</v>
      </c>
      <c r="Q329" s="31"/>
      <c r="R329" s="14">
        <f t="shared" si="84"/>
        <v>4.29</v>
      </c>
    </row>
    <row r="330" spans="1:21" ht="12.75" customHeight="1" x14ac:dyDescent="0.2">
      <c r="A330" s="93"/>
      <c r="B330" s="121"/>
      <c r="C330" s="76" t="s">
        <v>390</v>
      </c>
      <c r="D330" s="77">
        <v>0</v>
      </c>
      <c r="E330" s="14"/>
      <c r="F330" s="14"/>
      <c r="G330" s="14"/>
      <c r="H330" s="30">
        <f t="shared" si="69"/>
        <v>0</v>
      </c>
      <c r="I330" s="14"/>
      <c r="J330" s="14"/>
      <c r="K330" s="30">
        <f t="shared" si="81"/>
        <v>0</v>
      </c>
      <c r="L330" s="14"/>
      <c r="M330" s="14"/>
      <c r="N330" s="14"/>
      <c r="O330" s="14">
        <f t="shared" si="85"/>
        <v>0</v>
      </c>
      <c r="P330" s="14">
        <f t="shared" si="86"/>
        <v>0</v>
      </c>
      <c r="Q330" s="31"/>
      <c r="R330" s="14">
        <f t="shared" si="84"/>
        <v>0</v>
      </c>
    </row>
    <row r="331" spans="1:21" ht="12.75" customHeight="1" x14ac:dyDescent="0.2">
      <c r="A331" s="93"/>
      <c r="B331" s="121"/>
      <c r="C331" s="76" t="s">
        <v>352</v>
      </c>
      <c r="D331" s="77">
        <v>0</v>
      </c>
      <c r="E331" s="14"/>
      <c r="F331" s="14"/>
      <c r="G331" s="14"/>
      <c r="H331" s="30">
        <f t="shared" si="69"/>
        <v>0</v>
      </c>
      <c r="I331" s="14"/>
      <c r="J331" s="14"/>
      <c r="K331" s="30">
        <f t="shared" si="81"/>
        <v>0</v>
      </c>
      <c r="L331" s="14"/>
      <c r="M331" s="14"/>
      <c r="N331" s="14"/>
      <c r="O331" s="14">
        <f t="shared" si="85"/>
        <v>0</v>
      </c>
      <c r="P331" s="14">
        <f t="shared" si="86"/>
        <v>0</v>
      </c>
      <c r="Q331" s="31"/>
      <c r="R331" s="14">
        <f t="shared" si="84"/>
        <v>0</v>
      </c>
    </row>
    <row r="332" spans="1:21" ht="12.75" customHeight="1" x14ac:dyDescent="0.2">
      <c r="A332" s="93"/>
      <c r="B332" s="121"/>
      <c r="C332" s="76" t="s">
        <v>336</v>
      </c>
      <c r="D332" s="77">
        <v>34</v>
      </c>
      <c r="E332" s="14"/>
      <c r="F332" s="14"/>
      <c r="G332" s="14"/>
      <c r="H332" s="30">
        <f t="shared" si="69"/>
        <v>0</v>
      </c>
      <c r="I332" s="14">
        <v>12.5</v>
      </c>
      <c r="J332" s="14"/>
      <c r="K332" s="30">
        <f t="shared" si="81"/>
        <v>12.5</v>
      </c>
      <c r="L332" s="14">
        <v>10</v>
      </c>
      <c r="M332" s="14">
        <v>56.94</v>
      </c>
      <c r="N332" s="14">
        <v>87.9</v>
      </c>
      <c r="O332" s="14">
        <f t="shared" si="85"/>
        <v>154.84</v>
      </c>
      <c r="P332" s="14">
        <f t="shared" si="86"/>
        <v>167.34</v>
      </c>
      <c r="Q332" s="31"/>
      <c r="R332" s="14">
        <f t="shared" si="84"/>
        <v>167.34</v>
      </c>
    </row>
    <row r="333" spans="1:21" ht="12.75" customHeight="1" x14ac:dyDescent="0.2">
      <c r="A333" s="93"/>
      <c r="B333" s="121"/>
      <c r="C333" s="76" t="s">
        <v>290</v>
      </c>
      <c r="D333" s="77">
        <v>20</v>
      </c>
      <c r="E333" s="14"/>
      <c r="F333" s="14"/>
      <c r="G333" s="14"/>
      <c r="H333" s="30">
        <f t="shared" si="69"/>
        <v>0</v>
      </c>
      <c r="I333" s="14"/>
      <c r="J333" s="14"/>
      <c r="K333" s="30">
        <f t="shared" si="81"/>
        <v>0</v>
      </c>
      <c r="L333" s="14">
        <v>451</v>
      </c>
      <c r="M333" s="14">
        <v>2353</v>
      </c>
      <c r="N333" s="14">
        <v>209.85</v>
      </c>
      <c r="O333" s="14">
        <f t="shared" si="85"/>
        <v>3013.85</v>
      </c>
      <c r="P333" s="14">
        <f t="shared" si="86"/>
        <v>3013.85</v>
      </c>
      <c r="Q333" s="31"/>
      <c r="R333" s="14">
        <f t="shared" si="84"/>
        <v>3013.85</v>
      </c>
    </row>
    <row r="334" spans="1:21" ht="12.75" customHeight="1" x14ac:dyDescent="0.2">
      <c r="A334" s="93"/>
      <c r="B334" s="121"/>
      <c r="C334" s="76" t="s">
        <v>250</v>
      </c>
      <c r="D334" s="77">
        <v>1</v>
      </c>
      <c r="E334" s="14"/>
      <c r="F334" s="14"/>
      <c r="G334" s="14"/>
      <c r="H334" s="30">
        <f t="shared" si="69"/>
        <v>0</v>
      </c>
      <c r="I334" s="14"/>
      <c r="J334" s="14"/>
      <c r="K334" s="30">
        <f t="shared" si="81"/>
        <v>0</v>
      </c>
      <c r="L334" s="14"/>
      <c r="M334" s="14"/>
      <c r="N334" s="14">
        <v>0.05</v>
      </c>
      <c r="O334" s="14">
        <f t="shared" si="85"/>
        <v>0.05</v>
      </c>
      <c r="P334" s="14">
        <f t="shared" si="86"/>
        <v>0.05</v>
      </c>
      <c r="Q334" s="31"/>
      <c r="R334" s="14">
        <f t="shared" si="84"/>
        <v>0.05</v>
      </c>
    </row>
    <row r="335" spans="1:21" ht="12.75" customHeight="1" x14ac:dyDescent="0.2">
      <c r="A335" s="93"/>
      <c r="B335" s="121"/>
      <c r="C335" s="76" t="s">
        <v>391</v>
      </c>
      <c r="D335" s="77">
        <v>0</v>
      </c>
      <c r="E335" s="14"/>
      <c r="F335" s="14"/>
      <c r="G335" s="14"/>
      <c r="H335" s="30">
        <f t="shared" si="69"/>
        <v>0</v>
      </c>
      <c r="I335" s="14"/>
      <c r="J335" s="14"/>
      <c r="K335" s="30">
        <f t="shared" si="81"/>
        <v>0</v>
      </c>
      <c r="L335" s="14"/>
      <c r="M335" s="14"/>
      <c r="N335" s="14"/>
      <c r="O335" s="14">
        <f t="shared" si="85"/>
        <v>0</v>
      </c>
      <c r="P335" s="14">
        <f t="shared" si="86"/>
        <v>0</v>
      </c>
      <c r="Q335" s="31"/>
      <c r="R335" s="14">
        <f t="shared" si="84"/>
        <v>0</v>
      </c>
    </row>
    <row r="336" spans="1:21" ht="12.75" customHeight="1" x14ac:dyDescent="0.2">
      <c r="A336" s="93"/>
      <c r="B336" s="121"/>
      <c r="C336" s="76" t="s">
        <v>240</v>
      </c>
      <c r="D336" s="77">
        <v>59</v>
      </c>
      <c r="E336" s="14"/>
      <c r="F336" s="14"/>
      <c r="G336" s="14"/>
      <c r="H336" s="30">
        <f t="shared" si="69"/>
        <v>0</v>
      </c>
      <c r="I336" s="14">
        <v>1.8</v>
      </c>
      <c r="J336" s="14"/>
      <c r="K336" s="30">
        <f t="shared" si="81"/>
        <v>1.8</v>
      </c>
      <c r="L336" s="14">
        <v>38.799999999999997</v>
      </c>
      <c r="M336" s="14">
        <v>78.7</v>
      </c>
      <c r="N336" s="14">
        <v>193.81</v>
      </c>
      <c r="O336" s="14">
        <f t="shared" si="85"/>
        <v>311.31</v>
      </c>
      <c r="P336" s="14">
        <f t="shared" si="86"/>
        <v>313.11</v>
      </c>
      <c r="Q336" s="31"/>
      <c r="R336" s="14">
        <f t="shared" si="84"/>
        <v>313.11</v>
      </c>
    </row>
    <row r="337" spans="1:20" ht="12.75" customHeight="1" x14ac:dyDescent="0.2">
      <c r="A337" s="93"/>
      <c r="B337" s="121"/>
      <c r="C337" s="76" t="s">
        <v>261</v>
      </c>
      <c r="D337" s="77">
        <v>0</v>
      </c>
      <c r="E337" s="14"/>
      <c r="F337" s="14"/>
      <c r="G337" s="14"/>
      <c r="H337" s="30">
        <f t="shared" si="69"/>
        <v>0</v>
      </c>
      <c r="I337" s="14"/>
      <c r="J337" s="14"/>
      <c r="K337" s="30">
        <f t="shared" si="81"/>
        <v>0</v>
      </c>
      <c r="L337" s="14"/>
      <c r="M337" s="14"/>
      <c r="N337" s="14"/>
      <c r="O337" s="14">
        <f t="shared" si="85"/>
        <v>0</v>
      </c>
      <c r="P337" s="14">
        <f t="shared" si="86"/>
        <v>0</v>
      </c>
      <c r="Q337" s="31"/>
      <c r="R337" s="14">
        <f t="shared" si="84"/>
        <v>0</v>
      </c>
    </row>
    <row r="338" spans="1:20" ht="12.75" customHeight="1" x14ac:dyDescent="0.2">
      <c r="A338" s="93"/>
      <c r="B338" s="121"/>
      <c r="C338" s="76" t="s">
        <v>241</v>
      </c>
      <c r="D338" s="77">
        <v>0</v>
      </c>
      <c r="E338" s="14"/>
      <c r="F338" s="14"/>
      <c r="G338" s="14"/>
      <c r="H338" s="30">
        <f t="shared" si="69"/>
        <v>0</v>
      </c>
      <c r="I338" s="14"/>
      <c r="J338" s="14"/>
      <c r="K338" s="30">
        <f t="shared" si="81"/>
        <v>0</v>
      </c>
      <c r="L338" s="14"/>
      <c r="M338" s="14"/>
      <c r="N338" s="14"/>
      <c r="O338" s="14">
        <f>+SUM(L338:N338)</f>
        <v>0</v>
      </c>
      <c r="P338" s="14">
        <f>+SUM(K338+O338)</f>
        <v>0</v>
      </c>
      <c r="Q338" s="31"/>
      <c r="R338" s="14">
        <f t="shared" si="84"/>
        <v>0</v>
      </c>
    </row>
    <row r="339" spans="1:20" ht="12.75" customHeight="1" x14ac:dyDescent="0.2">
      <c r="A339" s="93"/>
      <c r="B339" s="121"/>
      <c r="C339" s="76" t="s">
        <v>570</v>
      </c>
      <c r="D339" s="77"/>
      <c r="E339" s="14"/>
      <c r="F339" s="14"/>
      <c r="G339" s="14"/>
      <c r="H339" s="30"/>
      <c r="I339" s="14"/>
      <c r="J339" s="14"/>
      <c r="K339" s="30"/>
      <c r="L339" s="14"/>
      <c r="M339" s="14"/>
      <c r="N339" s="14"/>
      <c r="O339" s="14"/>
      <c r="P339" s="14"/>
      <c r="Q339" s="31"/>
      <c r="R339" s="14"/>
    </row>
    <row r="340" spans="1:20" ht="12.75" customHeight="1" x14ac:dyDescent="0.2">
      <c r="A340" s="93"/>
      <c r="B340" s="121"/>
      <c r="C340" s="76" t="s">
        <v>573</v>
      </c>
      <c r="D340" s="77"/>
      <c r="E340" s="14"/>
      <c r="F340" s="14"/>
      <c r="G340" s="14"/>
      <c r="H340" s="30"/>
      <c r="I340" s="14"/>
      <c r="J340" s="14"/>
      <c r="K340" s="30"/>
      <c r="L340" s="14"/>
      <c r="M340" s="14"/>
      <c r="N340" s="14"/>
      <c r="O340" s="14"/>
      <c r="P340" s="14"/>
      <c r="Q340" s="31"/>
      <c r="R340" s="14"/>
    </row>
    <row r="341" spans="1:20" ht="12.75" customHeight="1" x14ac:dyDescent="0.2">
      <c r="A341" s="93"/>
      <c r="B341" s="121"/>
      <c r="C341" s="76" t="s">
        <v>574</v>
      </c>
      <c r="D341" s="77"/>
      <c r="E341" s="14"/>
      <c r="F341" s="14"/>
      <c r="G341" s="14"/>
      <c r="H341" s="30"/>
      <c r="I341" s="14"/>
      <c r="J341" s="14"/>
      <c r="K341" s="30"/>
      <c r="L341" s="14"/>
      <c r="M341" s="14"/>
      <c r="N341" s="14"/>
      <c r="O341" s="14"/>
      <c r="P341" s="14"/>
      <c r="Q341" s="31"/>
      <c r="R341" s="14"/>
    </row>
    <row r="342" spans="1:20" ht="12.75" customHeight="1" x14ac:dyDescent="0.2">
      <c r="A342" s="93"/>
      <c r="B342" s="122"/>
      <c r="C342" s="76" t="s">
        <v>575</v>
      </c>
      <c r="D342" s="77"/>
      <c r="E342" s="14"/>
      <c r="F342" s="14"/>
      <c r="G342" s="14"/>
      <c r="H342" s="30"/>
      <c r="I342" s="14"/>
      <c r="J342" s="14"/>
      <c r="K342" s="30"/>
      <c r="L342" s="14"/>
      <c r="M342" s="14"/>
      <c r="N342" s="14"/>
      <c r="O342" s="14"/>
      <c r="P342" s="14"/>
      <c r="Q342" s="31"/>
      <c r="R342" s="14"/>
    </row>
    <row r="343" spans="1:20" ht="12.75" customHeight="1" x14ac:dyDescent="0.25">
      <c r="A343" s="230" t="s">
        <v>0</v>
      </c>
      <c r="B343" s="231"/>
      <c r="C343" s="232" t="s">
        <v>0</v>
      </c>
      <c r="D343" s="114">
        <f>+SUM(D291:D338)</f>
        <v>656</v>
      </c>
      <c r="E343" s="115">
        <f>SUM(E291:E338)</f>
        <v>10</v>
      </c>
      <c r="F343" s="115">
        <f>SUM(F291:F338)</f>
        <v>0</v>
      </c>
      <c r="G343" s="115">
        <f>SUM(G291:G338)</f>
        <v>0</v>
      </c>
      <c r="H343" s="115">
        <f>SUM(H291:H338)</f>
        <v>10</v>
      </c>
      <c r="I343" s="115">
        <f t="shared" ref="I343:R343" si="90">+SUM(I291:I338)</f>
        <v>259.78000000000003</v>
      </c>
      <c r="J343" s="115">
        <f t="shared" si="90"/>
        <v>4.22</v>
      </c>
      <c r="K343" s="115">
        <f t="shared" si="90"/>
        <v>274</v>
      </c>
      <c r="L343" s="115">
        <f t="shared" si="90"/>
        <v>1200.32</v>
      </c>
      <c r="M343" s="115">
        <f t="shared" si="90"/>
        <v>4023.87</v>
      </c>
      <c r="N343" s="115">
        <f t="shared" si="90"/>
        <v>2034.5299999999995</v>
      </c>
      <c r="O343" s="115">
        <f t="shared" si="90"/>
        <v>7258.7200000000012</v>
      </c>
      <c r="P343" s="115">
        <f t="shared" si="90"/>
        <v>7532.7199999999993</v>
      </c>
      <c r="Q343" s="115">
        <f t="shared" si="90"/>
        <v>23.349999999999998</v>
      </c>
      <c r="R343" s="116">
        <f t="shared" si="90"/>
        <v>7556.07</v>
      </c>
    </row>
    <row r="344" spans="1:20" ht="12.75" customHeight="1" x14ac:dyDescent="0.25">
      <c r="A344" s="230" t="s">
        <v>337</v>
      </c>
      <c r="B344" s="231"/>
      <c r="C344" s="232"/>
      <c r="D344" s="53">
        <f t="shared" ref="D344:R344" si="91">+SUM(D343+D290+D279+D268+D223+D190+D135+D104+D70+D31+D14+D236)</f>
        <v>5421</v>
      </c>
      <c r="E344" s="54">
        <f t="shared" si="91"/>
        <v>4820.95</v>
      </c>
      <c r="F344" s="54">
        <f t="shared" si="91"/>
        <v>1083.54</v>
      </c>
      <c r="G344" s="54">
        <f t="shared" si="91"/>
        <v>1881.82</v>
      </c>
      <c r="H344" s="54">
        <f t="shared" si="91"/>
        <v>7786.3100000000013</v>
      </c>
      <c r="I344" s="54">
        <f t="shared" si="91"/>
        <v>1392.2300000000002</v>
      </c>
      <c r="J344" s="54">
        <f t="shared" si="91"/>
        <v>150.81999999999996</v>
      </c>
      <c r="K344" s="54">
        <f t="shared" si="91"/>
        <v>9329.3599999999988</v>
      </c>
      <c r="L344" s="54">
        <f t="shared" si="91"/>
        <v>12218.86</v>
      </c>
      <c r="M344" s="54">
        <f t="shared" si="91"/>
        <v>20343.900000000001</v>
      </c>
      <c r="N344" s="54">
        <f t="shared" si="91"/>
        <v>20202.04</v>
      </c>
      <c r="O344" s="54">
        <f t="shared" si="91"/>
        <v>52764.800000000003</v>
      </c>
      <c r="P344" s="54">
        <f t="shared" si="91"/>
        <v>62094.160000000011</v>
      </c>
      <c r="Q344" s="54">
        <f t="shared" si="91"/>
        <v>5319.34</v>
      </c>
      <c r="R344" s="55">
        <f t="shared" si="91"/>
        <v>67413.500000000015</v>
      </c>
    </row>
    <row r="345" spans="1:20" s="18" customFormat="1" x14ac:dyDescent="0.2">
      <c r="A345" s="42" t="s">
        <v>513</v>
      </c>
      <c r="B345" s="29"/>
      <c r="C345"/>
      <c r="D345" s="6"/>
      <c r="E345" s="5"/>
      <c r="F345"/>
      <c r="G345"/>
      <c r="H345"/>
      <c r="I345"/>
      <c r="J345"/>
      <c r="K345"/>
      <c r="L345"/>
      <c r="M345"/>
      <c r="N345"/>
      <c r="O345"/>
      <c r="P345"/>
      <c r="Q345" s="21"/>
      <c r="R345" s="21"/>
      <c r="S345" s="21"/>
      <c r="T345" s="21"/>
    </row>
    <row r="346" spans="1:20" s="18" customFormat="1" x14ac:dyDescent="0.2">
      <c r="A346" s="42"/>
      <c r="B346" s="29"/>
      <c r="C346"/>
      <c r="D346" s="6"/>
      <c r="E346" s="5"/>
      <c r="F346"/>
      <c r="G346"/>
      <c r="H346"/>
      <c r="I346"/>
      <c r="J346"/>
      <c r="K346"/>
      <c r="L346"/>
      <c r="M346"/>
      <c r="N346"/>
      <c r="O346"/>
      <c r="P346"/>
      <c r="Q346" s="21"/>
      <c r="R346" s="21"/>
      <c r="S346" s="21"/>
      <c r="T346" s="21"/>
    </row>
    <row r="347" spans="1:20" s="18" customFormat="1" x14ac:dyDescent="0.2">
      <c r="A347" s="42"/>
      <c r="B347" s="29"/>
      <c r="C347"/>
      <c r="D347" s="6"/>
      <c r="E347" s="5"/>
      <c r="F347"/>
      <c r="G347"/>
      <c r="H347"/>
      <c r="I347"/>
      <c r="J347"/>
      <c r="K347"/>
      <c r="L347"/>
      <c r="M347"/>
      <c r="N347"/>
      <c r="O347"/>
      <c r="P347"/>
      <c r="Q347" s="21"/>
      <c r="R347" s="21"/>
      <c r="S347" s="21"/>
      <c r="T347" s="21"/>
    </row>
    <row r="348" spans="1:20" s="18" customFormat="1" x14ac:dyDescent="0.2">
      <c r="A348" s="29"/>
      <c r="B348" s="29"/>
      <c r="C348"/>
      <c r="D348" s="6"/>
      <c r="E348" s="5"/>
      <c r="F348"/>
      <c r="G348"/>
      <c r="H348"/>
      <c r="I348"/>
      <c r="J348"/>
      <c r="K348"/>
      <c r="L348"/>
      <c r="M348"/>
      <c r="N348"/>
      <c r="O348"/>
      <c r="P348"/>
      <c r="Q348" s="21"/>
      <c r="R348" s="21"/>
      <c r="S348" s="21"/>
      <c r="T348" s="21"/>
    </row>
    <row r="349" spans="1:20" s="18" customForma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  <c r="P349"/>
      <c r="Q349" s="21"/>
      <c r="R349" s="21"/>
      <c r="S349" s="21"/>
      <c r="T349" s="21"/>
    </row>
    <row r="350" spans="1:20" s="18" customFormat="1" x14ac:dyDescent="0.2">
      <c r="A350" s="3"/>
      <c r="B350" s="37" t="s">
        <v>474</v>
      </c>
      <c r="C350"/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  <c r="P350"/>
      <c r="Q350" s="21"/>
      <c r="R350" s="21"/>
      <c r="S350" s="21"/>
      <c r="T350" s="21"/>
    </row>
    <row r="351" spans="1:20" s="18" customFormat="1" x14ac:dyDescent="0.2">
      <c r="A351" s="3"/>
      <c r="B351" s="37" t="s">
        <v>455</v>
      </c>
      <c r="C351"/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  <c r="P351"/>
      <c r="Q351" s="21"/>
      <c r="R351" s="21"/>
      <c r="S351" s="21"/>
      <c r="T351" s="21"/>
    </row>
    <row r="352" spans="1:20" s="18" customFormat="1" x14ac:dyDescent="0.2">
      <c r="A352" s="3"/>
      <c r="B352" s="37" t="s">
        <v>457</v>
      </c>
      <c r="C352"/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  <c r="P352"/>
      <c r="Q352" s="21"/>
      <c r="R352" s="21"/>
      <c r="S352" s="21"/>
      <c r="T352" s="21"/>
    </row>
    <row r="353" spans="1:20" s="18" customFormat="1" x14ac:dyDescent="0.2">
      <c r="A353" s="3"/>
      <c r="B353" s="37" t="s">
        <v>456</v>
      </c>
      <c r="C353"/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  <c r="P353"/>
      <c r="Q353" s="21"/>
      <c r="R353" s="21"/>
      <c r="S353" s="21"/>
      <c r="T353" s="21"/>
    </row>
    <row r="354" spans="1:20" s="18" customFormat="1" x14ac:dyDescent="0.2">
      <c r="A354" s="3"/>
      <c r="B354" s="37" t="s">
        <v>458</v>
      </c>
      <c r="C354"/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/>
      <c r="Q354" s="21"/>
      <c r="R354" s="21"/>
      <c r="S354" s="21"/>
      <c r="T354" s="21"/>
    </row>
    <row r="355" spans="1:20" s="18" customFormat="1" x14ac:dyDescent="0.2">
      <c r="A355" s="3"/>
      <c r="B355" s="37" t="s">
        <v>459</v>
      </c>
      <c r="C355"/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/>
      <c r="Q355" s="21"/>
      <c r="R355" s="21"/>
      <c r="S355" s="21"/>
      <c r="T355" s="21"/>
    </row>
  </sheetData>
  <mergeCells count="25">
    <mergeCell ref="A343:C343"/>
    <mergeCell ref="A344:C344"/>
    <mergeCell ref="A32:A69"/>
    <mergeCell ref="B71:B87"/>
    <mergeCell ref="A190:C190"/>
    <mergeCell ref="A223:C223"/>
    <mergeCell ref="A236:C236"/>
    <mergeCell ref="A268:C268"/>
    <mergeCell ref="A279:C279"/>
    <mergeCell ref="A290:C290"/>
    <mergeCell ref="A14:C14"/>
    <mergeCell ref="A31:C31"/>
    <mergeCell ref="A70:C70"/>
    <mergeCell ref="A104:C104"/>
    <mergeCell ref="A135:C135"/>
    <mergeCell ref="Q4:Q6"/>
    <mergeCell ref="R4:R6"/>
    <mergeCell ref="E5:K5"/>
    <mergeCell ref="B4:B6"/>
    <mergeCell ref="A1:R1"/>
    <mergeCell ref="A2:R2"/>
    <mergeCell ref="A4:A6"/>
    <mergeCell ref="C4:C6"/>
    <mergeCell ref="D4:D6"/>
    <mergeCell ref="P4:P6"/>
  </mergeCells>
  <phoneticPr fontId="0" type="noConversion"/>
  <printOptions horizontalCentered="1"/>
  <pageMargins left="0.19685039370078741" right="0.19685039370078741" top="0.39370078740157483" bottom="0.19685039370078741" header="0.59055118110236227" footer="0.19685039370078741"/>
  <pageSetup scale="60" orientation="landscape" horizontalDpi="180" verticalDpi="18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67"/>
  <sheetViews>
    <sheetView showGridLines="0" topLeftCell="A303" zoomScale="75" workbookViewId="0">
      <selection activeCell="A346" sqref="A346"/>
    </sheetView>
  </sheetViews>
  <sheetFormatPr baseColWidth="10" defaultRowHeight="12.75" x14ac:dyDescent="0.2"/>
  <cols>
    <col min="1" max="1" width="8.140625" style="3" customWidth="1"/>
    <col min="2" max="2" width="20.85546875" style="125" customWidth="1"/>
    <col min="3" max="3" width="28" customWidth="1"/>
    <col min="4" max="4" width="11.140625" style="2" customWidth="1"/>
    <col min="5" max="5" width="9.7109375" style="10" customWidth="1"/>
    <col min="6" max="6" width="10.28515625" style="10" customWidth="1"/>
    <col min="7" max="7" width="10.85546875" style="10" customWidth="1"/>
    <col min="8" max="8" width="10.5703125" style="10" customWidth="1"/>
    <col min="9" max="9" width="12.7109375" style="10" bestFit="1" customWidth="1"/>
    <col min="10" max="10" width="7.42578125" style="10" customWidth="1"/>
    <col min="11" max="11" width="9.28515625" style="10" bestFit="1" customWidth="1"/>
    <col min="12" max="12" width="11.5703125" style="10" customWidth="1"/>
    <col min="13" max="13" width="12.85546875" style="10" customWidth="1"/>
    <col min="14" max="14" width="10" style="10" bestFit="1" customWidth="1"/>
    <col min="15" max="15" width="10.140625" style="10" customWidth="1"/>
    <col min="16" max="16" width="11.5703125" style="10" customWidth="1"/>
    <col min="17" max="17" width="14.85546875" style="10" bestFit="1" customWidth="1"/>
    <col min="18" max="18" width="13.42578125" style="10" bestFit="1" customWidth="1"/>
  </cols>
  <sheetData>
    <row r="1" spans="1:18" ht="15.75" customHeight="1" x14ac:dyDescent="0.25">
      <c r="A1" s="277" t="s">
        <v>311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</row>
    <row r="2" spans="1:18" ht="15.75" customHeight="1" x14ac:dyDescent="0.25">
      <c r="A2" s="277" t="s">
        <v>387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</row>
    <row r="3" spans="1:18" x14ac:dyDescent="0.2">
      <c r="A3" s="41" t="s">
        <v>506</v>
      </c>
    </row>
    <row r="4" spans="1:18" s="33" customFormat="1" ht="15" customHeight="1" x14ac:dyDescent="0.25">
      <c r="A4" s="244" t="s">
        <v>313</v>
      </c>
      <c r="B4" s="281" t="s">
        <v>416</v>
      </c>
      <c r="C4" s="247" t="s">
        <v>314</v>
      </c>
      <c r="D4" s="250" t="s">
        <v>397</v>
      </c>
      <c r="E4" s="117" t="s">
        <v>315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250" t="s">
        <v>394</v>
      </c>
      <c r="Q4" s="284" t="s">
        <v>395</v>
      </c>
      <c r="R4" s="263" t="s">
        <v>396</v>
      </c>
    </row>
    <row r="5" spans="1:18" s="33" customFormat="1" ht="15" x14ac:dyDescent="0.25">
      <c r="A5" s="245"/>
      <c r="B5" s="282"/>
      <c r="C5" s="248"/>
      <c r="D5" s="251"/>
      <c r="E5" s="276" t="s">
        <v>479</v>
      </c>
      <c r="F5" s="276"/>
      <c r="G5" s="276"/>
      <c r="H5" s="276"/>
      <c r="I5" s="276"/>
      <c r="J5" s="276"/>
      <c r="K5" s="276"/>
      <c r="L5" s="118" t="s">
        <v>316</v>
      </c>
      <c r="M5" s="118"/>
      <c r="N5" s="118"/>
      <c r="O5" s="118"/>
      <c r="P5" s="251"/>
      <c r="Q5" s="285"/>
      <c r="R5" s="264"/>
    </row>
    <row r="6" spans="1:18" s="33" customFormat="1" ht="29.25" customHeight="1" x14ac:dyDescent="0.25">
      <c r="A6" s="279"/>
      <c r="B6" s="283"/>
      <c r="C6" s="278"/>
      <c r="D6" s="280"/>
      <c r="E6" s="43" t="s">
        <v>398</v>
      </c>
      <c r="F6" s="43" t="s">
        <v>399</v>
      </c>
      <c r="G6" s="43" t="s">
        <v>400</v>
      </c>
      <c r="H6" s="43" t="s">
        <v>401</v>
      </c>
      <c r="I6" s="44" t="s">
        <v>12</v>
      </c>
      <c r="J6" s="45" t="s">
        <v>480</v>
      </c>
      <c r="K6" s="44" t="s">
        <v>0</v>
      </c>
      <c r="L6" s="44" t="s">
        <v>13</v>
      </c>
      <c r="M6" s="44" t="s">
        <v>14</v>
      </c>
      <c r="N6" s="44" t="s">
        <v>15</v>
      </c>
      <c r="O6" s="44" t="s">
        <v>0</v>
      </c>
      <c r="P6" s="280"/>
      <c r="Q6" s="286"/>
      <c r="R6" s="287"/>
    </row>
    <row r="7" spans="1:18" s="18" customFormat="1" ht="12.75" customHeight="1" x14ac:dyDescent="0.2">
      <c r="A7" s="142" t="s">
        <v>1</v>
      </c>
      <c r="B7" s="126" t="s">
        <v>308</v>
      </c>
      <c r="C7" s="46" t="s">
        <v>308</v>
      </c>
      <c r="D7" s="47">
        <v>11</v>
      </c>
      <c r="E7" s="48"/>
      <c r="F7" s="48"/>
      <c r="G7" s="48"/>
      <c r="H7" s="48">
        <f>SUM(E7:G7)</f>
        <v>0</v>
      </c>
      <c r="I7" s="48">
        <v>3.2</v>
      </c>
      <c r="J7" s="48">
        <v>1.8</v>
      </c>
      <c r="K7" s="48">
        <f>SUM(H7:J7)</f>
        <v>5</v>
      </c>
      <c r="L7" s="48"/>
      <c r="M7" s="48">
        <v>18.18</v>
      </c>
      <c r="N7" s="48">
        <v>14.32</v>
      </c>
      <c r="O7" s="48">
        <f t="shared" ref="O7:O13" si="0">SUM(L7:N7)</f>
        <v>32.5</v>
      </c>
      <c r="P7" s="48">
        <f t="shared" ref="P7:P13" si="1">+O7+K7</f>
        <v>37.5</v>
      </c>
      <c r="Q7" s="48"/>
      <c r="R7" s="48">
        <f t="shared" ref="R7:R13" si="2">+Q7+P7</f>
        <v>37.5</v>
      </c>
    </row>
    <row r="8" spans="1:18" s="18" customFormat="1" ht="12.75" customHeight="1" x14ac:dyDescent="0.2">
      <c r="A8" s="143"/>
      <c r="B8" s="127"/>
      <c r="C8" s="49" t="s">
        <v>414</v>
      </c>
      <c r="D8" s="50">
        <v>0</v>
      </c>
      <c r="E8" s="30"/>
      <c r="F8" s="30"/>
      <c r="G8" s="30"/>
      <c r="H8" s="30">
        <f t="shared" ref="H8:H72" si="3">SUM(E8:G8)</f>
        <v>0</v>
      </c>
      <c r="I8" s="30"/>
      <c r="J8" s="30"/>
      <c r="K8" s="30">
        <f t="shared" ref="K8:K72" si="4">SUM(H8:J8)</f>
        <v>0</v>
      </c>
      <c r="L8" s="30"/>
      <c r="M8" s="30"/>
      <c r="N8" s="30"/>
      <c r="O8" s="30">
        <f t="shared" si="0"/>
        <v>0</v>
      </c>
      <c r="P8" s="30">
        <f t="shared" si="1"/>
        <v>0</v>
      </c>
      <c r="Q8" s="30"/>
      <c r="R8" s="30">
        <f t="shared" si="2"/>
        <v>0</v>
      </c>
    </row>
    <row r="9" spans="1:18" s="18" customFormat="1" ht="12.75" customHeight="1" x14ac:dyDescent="0.2">
      <c r="A9" s="145"/>
      <c r="B9" s="128"/>
      <c r="C9" s="49" t="s">
        <v>263</v>
      </c>
      <c r="D9" s="50">
        <v>1</v>
      </c>
      <c r="E9" s="30"/>
      <c r="F9" s="30"/>
      <c r="G9" s="30"/>
      <c r="H9" s="30">
        <f t="shared" si="3"/>
        <v>0</v>
      </c>
      <c r="I9" s="30"/>
      <c r="J9" s="30"/>
      <c r="K9" s="30">
        <f t="shared" si="4"/>
        <v>0</v>
      </c>
      <c r="L9" s="30"/>
      <c r="M9" s="30"/>
      <c r="N9" s="30">
        <v>2</v>
      </c>
      <c r="O9" s="30">
        <f t="shared" si="0"/>
        <v>2</v>
      </c>
      <c r="P9" s="30">
        <f t="shared" si="1"/>
        <v>2</v>
      </c>
      <c r="Q9" s="30"/>
      <c r="R9" s="30">
        <f t="shared" si="2"/>
        <v>2</v>
      </c>
    </row>
    <row r="10" spans="1:18" s="18" customFormat="1" ht="12.75" customHeight="1" x14ac:dyDescent="0.2">
      <c r="A10" s="145"/>
      <c r="B10" s="129" t="s">
        <v>415</v>
      </c>
      <c r="C10" s="49" t="s">
        <v>297</v>
      </c>
      <c r="D10" s="50">
        <v>0</v>
      </c>
      <c r="E10" s="30"/>
      <c r="F10" s="30"/>
      <c r="G10" s="30"/>
      <c r="H10" s="30">
        <f t="shared" si="3"/>
        <v>0</v>
      </c>
      <c r="I10" s="30"/>
      <c r="J10" s="30"/>
      <c r="K10" s="30">
        <f t="shared" si="4"/>
        <v>0</v>
      </c>
      <c r="L10" s="30"/>
      <c r="M10" s="30"/>
      <c r="N10" s="30"/>
      <c r="O10" s="30">
        <f t="shared" si="0"/>
        <v>0</v>
      </c>
      <c r="P10" s="30">
        <f t="shared" si="1"/>
        <v>0</v>
      </c>
      <c r="Q10" s="30"/>
      <c r="R10" s="30">
        <f t="shared" si="2"/>
        <v>0</v>
      </c>
    </row>
    <row r="11" spans="1:18" s="18" customFormat="1" ht="12.75" customHeight="1" x14ac:dyDescent="0.2">
      <c r="A11" s="145"/>
      <c r="B11" s="130"/>
      <c r="C11" s="49" t="s">
        <v>298</v>
      </c>
      <c r="D11" s="50">
        <v>0</v>
      </c>
      <c r="E11" s="30"/>
      <c r="F11" s="30"/>
      <c r="G11" s="30"/>
      <c r="H11" s="30">
        <f t="shared" si="3"/>
        <v>0</v>
      </c>
      <c r="I11" s="30"/>
      <c r="J11" s="30"/>
      <c r="K11" s="30">
        <f t="shared" si="4"/>
        <v>0</v>
      </c>
      <c r="L11" s="30"/>
      <c r="M11" s="30"/>
      <c r="N11" s="30"/>
      <c r="O11" s="30">
        <f t="shared" si="0"/>
        <v>0</v>
      </c>
      <c r="P11" s="30">
        <f t="shared" si="1"/>
        <v>0</v>
      </c>
      <c r="Q11" s="30"/>
      <c r="R11" s="30">
        <f t="shared" si="2"/>
        <v>0</v>
      </c>
    </row>
    <row r="12" spans="1:18" s="18" customFormat="1" ht="12.75" customHeight="1" x14ac:dyDescent="0.2">
      <c r="A12" s="145"/>
      <c r="B12" s="130"/>
      <c r="C12" s="49" t="s">
        <v>415</v>
      </c>
      <c r="D12" s="50">
        <v>0</v>
      </c>
      <c r="E12" s="30"/>
      <c r="F12" s="30"/>
      <c r="G12" s="30"/>
      <c r="H12" s="30">
        <f t="shared" si="3"/>
        <v>0</v>
      </c>
      <c r="I12" s="30"/>
      <c r="J12" s="30"/>
      <c r="K12" s="30">
        <f t="shared" si="4"/>
        <v>0</v>
      </c>
      <c r="L12" s="30"/>
      <c r="M12" s="30"/>
      <c r="N12" s="30"/>
      <c r="O12" s="30">
        <f t="shared" si="0"/>
        <v>0</v>
      </c>
      <c r="P12" s="30">
        <f t="shared" si="1"/>
        <v>0</v>
      </c>
      <c r="Q12" s="30"/>
      <c r="R12" s="30">
        <f t="shared" si="2"/>
        <v>0</v>
      </c>
    </row>
    <row r="13" spans="1:18" s="18" customFormat="1" ht="12.75" customHeight="1" x14ac:dyDescent="0.2">
      <c r="A13" s="146"/>
      <c r="B13" s="131"/>
      <c r="C13" s="51" t="s">
        <v>264</v>
      </c>
      <c r="D13" s="52">
        <v>1</v>
      </c>
      <c r="E13" s="32"/>
      <c r="F13" s="32"/>
      <c r="G13" s="32"/>
      <c r="H13" s="32">
        <f t="shared" si="3"/>
        <v>0</v>
      </c>
      <c r="I13" s="32"/>
      <c r="J13" s="32"/>
      <c r="K13" s="32">
        <f t="shared" si="4"/>
        <v>0</v>
      </c>
      <c r="L13" s="32"/>
      <c r="M13" s="32"/>
      <c r="N13" s="32">
        <v>0.25</v>
      </c>
      <c r="O13" s="32">
        <f t="shared" si="0"/>
        <v>0.25</v>
      </c>
      <c r="P13" s="32">
        <f t="shared" si="1"/>
        <v>0.25</v>
      </c>
      <c r="Q13" s="32"/>
      <c r="R13" s="32">
        <f t="shared" si="2"/>
        <v>0.25</v>
      </c>
    </row>
    <row r="14" spans="1:18" s="18" customFormat="1" ht="14.25" customHeight="1" x14ac:dyDescent="0.25">
      <c r="A14" s="230" t="s">
        <v>0</v>
      </c>
      <c r="B14" s="231"/>
      <c r="C14" s="232"/>
      <c r="D14" s="53">
        <f t="shared" ref="D14:R14" si="5">+SUM(D7:D13)</f>
        <v>13</v>
      </c>
      <c r="E14" s="54">
        <f>+SUM(E7:E13)</f>
        <v>0</v>
      </c>
      <c r="F14" s="54">
        <f>+SUM(F7:F13)</f>
        <v>0</v>
      </c>
      <c r="G14" s="54">
        <f>+SUM(G7:G13)</f>
        <v>0</v>
      </c>
      <c r="H14" s="54">
        <f>+SUM(H7:H13)</f>
        <v>0</v>
      </c>
      <c r="I14" s="54">
        <f t="shared" si="5"/>
        <v>3.2</v>
      </c>
      <c r="J14" s="54">
        <f t="shared" si="5"/>
        <v>1.8</v>
      </c>
      <c r="K14" s="54">
        <f t="shared" si="5"/>
        <v>5</v>
      </c>
      <c r="L14" s="54">
        <f t="shared" si="5"/>
        <v>0</v>
      </c>
      <c r="M14" s="54">
        <f t="shared" si="5"/>
        <v>18.18</v>
      </c>
      <c r="N14" s="54">
        <f t="shared" si="5"/>
        <v>16.57</v>
      </c>
      <c r="O14" s="54">
        <f t="shared" si="5"/>
        <v>34.75</v>
      </c>
      <c r="P14" s="54">
        <f t="shared" si="5"/>
        <v>39.75</v>
      </c>
      <c r="Q14" s="54">
        <f t="shared" si="5"/>
        <v>0</v>
      </c>
      <c r="R14" s="55">
        <f t="shared" si="5"/>
        <v>39.75</v>
      </c>
    </row>
    <row r="15" spans="1:18" x14ac:dyDescent="0.2">
      <c r="A15" s="144" t="s">
        <v>2</v>
      </c>
      <c r="B15" s="120" t="s">
        <v>418</v>
      </c>
      <c r="C15" s="60" t="s">
        <v>299</v>
      </c>
      <c r="D15" s="61">
        <v>0</v>
      </c>
      <c r="E15" s="39"/>
      <c r="F15" s="39"/>
      <c r="G15" s="39"/>
      <c r="H15" s="48">
        <f t="shared" si="3"/>
        <v>0</v>
      </c>
      <c r="I15" s="39"/>
      <c r="J15" s="39"/>
      <c r="K15" s="48">
        <f t="shared" si="4"/>
        <v>0</v>
      </c>
      <c r="L15" s="39"/>
      <c r="M15" s="39"/>
      <c r="N15" s="39"/>
      <c r="O15" s="39">
        <f>+SUM(L15:N15)</f>
        <v>0</v>
      </c>
      <c r="P15" s="39">
        <f>+SUM(K15+O15)</f>
        <v>0</v>
      </c>
      <c r="Q15" s="39"/>
      <c r="R15" s="39">
        <f>+SUM(P15:Q15)</f>
        <v>0</v>
      </c>
    </row>
    <row r="16" spans="1:18" x14ac:dyDescent="0.2">
      <c r="A16" s="93"/>
      <c r="B16" s="121"/>
      <c r="C16" s="62" t="s">
        <v>265</v>
      </c>
      <c r="D16" s="34">
        <v>1</v>
      </c>
      <c r="E16" s="14"/>
      <c r="F16" s="14"/>
      <c r="G16" s="14"/>
      <c r="H16" s="30">
        <f t="shared" si="3"/>
        <v>0</v>
      </c>
      <c r="I16" s="14"/>
      <c r="J16" s="14"/>
      <c r="K16" s="30">
        <f t="shared" si="4"/>
        <v>0</v>
      </c>
      <c r="L16" s="14">
        <v>25</v>
      </c>
      <c r="M16" s="14">
        <v>225</v>
      </c>
      <c r="N16" s="14">
        <v>50</v>
      </c>
      <c r="O16" s="14">
        <f t="shared" ref="O16:O30" si="6">+SUM(L16:N16)</f>
        <v>300</v>
      </c>
      <c r="P16" s="14">
        <f t="shared" ref="P16:P30" si="7">+SUM(K16+O16)</f>
        <v>300</v>
      </c>
      <c r="Q16" s="14"/>
      <c r="R16" s="14">
        <f t="shared" ref="R16:R30" si="8">+SUM(P16:Q16)</f>
        <v>300</v>
      </c>
    </row>
    <row r="17" spans="1:18" x14ac:dyDescent="0.2">
      <c r="A17" s="93"/>
      <c r="B17" s="121"/>
      <c r="C17" s="62" t="s">
        <v>417</v>
      </c>
      <c r="D17" s="34">
        <v>0</v>
      </c>
      <c r="E17" s="14"/>
      <c r="F17" s="14"/>
      <c r="G17" s="14"/>
      <c r="H17" s="30">
        <f t="shared" si="3"/>
        <v>0</v>
      </c>
      <c r="I17" s="14"/>
      <c r="J17" s="14"/>
      <c r="K17" s="30">
        <f t="shared" si="4"/>
        <v>0</v>
      </c>
      <c r="L17" s="14"/>
      <c r="M17" s="14"/>
      <c r="N17" s="14"/>
      <c r="O17" s="14">
        <f t="shared" si="6"/>
        <v>0</v>
      </c>
      <c r="P17" s="14">
        <f t="shared" si="7"/>
        <v>0</v>
      </c>
      <c r="Q17" s="14"/>
      <c r="R17" s="14">
        <f t="shared" si="8"/>
        <v>0</v>
      </c>
    </row>
    <row r="18" spans="1:18" x14ac:dyDescent="0.2">
      <c r="A18" s="93"/>
      <c r="B18" s="121"/>
      <c r="C18" s="62" t="s">
        <v>19</v>
      </c>
      <c r="D18" s="34">
        <v>40</v>
      </c>
      <c r="E18" s="14"/>
      <c r="F18" s="14"/>
      <c r="G18" s="14"/>
      <c r="H18" s="30">
        <f t="shared" si="3"/>
        <v>0</v>
      </c>
      <c r="I18" s="14"/>
      <c r="J18" s="14">
        <v>15.01</v>
      </c>
      <c r="K18" s="30">
        <f t="shared" si="4"/>
        <v>15.01</v>
      </c>
      <c r="L18" s="14">
        <v>0.25</v>
      </c>
      <c r="M18" s="14">
        <v>10.74</v>
      </c>
      <c r="N18" s="14">
        <v>47.25</v>
      </c>
      <c r="O18" s="14">
        <f t="shared" si="6"/>
        <v>58.24</v>
      </c>
      <c r="P18" s="14">
        <f t="shared" si="7"/>
        <v>73.25</v>
      </c>
      <c r="Q18" s="14"/>
      <c r="R18" s="14">
        <f t="shared" si="8"/>
        <v>73.25</v>
      </c>
    </row>
    <row r="19" spans="1:18" x14ac:dyDescent="0.2">
      <c r="A19" s="93"/>
      <c r="B19" s="121"/>
      <c r="C19" s="62" t="s">
        <v>340</v>
      </c>
      <c r="D19" s="34">
        <v>0</v>
      </c>
      <c r="E19" s="14"/>
      <c r="F19" s="14"/>
      <c r="G19" s="14"/>
      <c r="H19" s="30">
        <f t="shared" si="3"/>
        <v>0</v>
      </c>
      <c r="I19" s="14"/>
      <c r="J19" s="14"/>
      <c r="K19" s="30">
        <f t="shared" si="4"/>
        <v>0</v>
      </c>
      <c r="L19" s="14"/>
      <c r="M19" s="14"/>
      <c r="N19" s="14"/>
      <c r="O19" s="14">
        <f t="shared" si="6"/>
        <v>0</v>
      </c>
      <c r="P19" s="14">
        <f t="shared" si="7"/>
        <v>0</v>
      </c>
      <c r="Q19" s="14"/>
      <c r="R19" s="14">
        <f t="shared" si="8"/>
        <v>0</v>
      </c>
    </row>
    <row r="20" spans="1:18" x14ac:dyDescent="0.2">
      <c r="A20" s="93"/>
      <c r="B20" s="122"/>
      <c r="C20" s="62" t="s">
        <v>339</v>
      </c>
      <c r="D20" s="34">
        <v>0</v>
      </c>
      <c r="E20" s="14"/>
      <c r="F20" s="14"/>
      <c r="G20" s="14"/>
      <c r="H20" s="30">
        <f t="shared" si="3"/>
        <v>0</v>
      </c>
      <c r="I20" s="14"/>
      <c r="J20" s="14"/>
      <c r="K20" s="30">
        <f t="shared" si="4"/>
        <v>0</v>
      </c>
      <c r="L20" s="14"/>
      <c r="M20" s="14"/>
      <c r="N20" s="14"/>
      <c r="O20" s="14">
        <f t="shared" si="6"/>
        <v>0</v>
      </c>
      <c r="P20" s="14">
        <f t="shared" si="7"/>
        <v>0</v>
      </c>
      <c r="Q20" s="14"/>
      <c r="R20" s="14">
        <f t="shared" si="8"/>
        <v>0</v>
      </c>
    </row>
    <row r="21" spans="1:18" x14ac:dyDescent="0.2">
      <c r="A21" s="93"/>
      <c r="B21" s="120" t="s">
        <v>419</v>
      </c>
      <c r="C21" s="62" t="s">
        <v>349</v>
      </c>
      <c r="D21" s="34">
        <v>0</v>
      </c>
      <c r="E21" s="14"/>
      <c r="F21" s="14"/>
      <c r="G21" s="14"/>
      <c r="H21" s="30">
        <f t="shared" si="3"/>
        <v>0</v>
      </c>
      <c r="I21" s="14"/>
      <c r="J21" s="14"/>
      <c r="K21" s="30">
        <f t="shared" si="4"/>
        <v>0</v>
      </c>
      <c r="L21" s="14"/>
      <c r="M21" s="14"/>
      <c r="N21" s="14"/>
      <c r="O21" s="14">
        <f t="shared" si="6"/>
        <v>0</v>
      </c>
      <c r="P21" s="14">
        <f t="shared" si="7"/>
        <v>0</v>
      </c>
      <c r="Q21" s="14"/>
      <c r="R21" s="14">
        <f t="shared" si="8"/>
        <v>0</v>
      </c>
    </row>
    <row r="22" spans="1:18" x14ac:dyDescent="0.2">
      <c r="A22" s="93"/>
      <c r="B22" s="121"/>
      <c r="C22" s="62" t="s">
        <v>341</v>
      </c>
      <c r="D22" s="34">
        <v>0</v>
      </c>
      <c r="E22" s="14"/>
      <c r="F22" s="14"/>
      <c r="G22" s="14"/>
      <c r="H22" s="30">
        <f t="shared" si="3"/>
        <v>0</v>
      </c>
      <c r="I22" s="14"/>
      <c r="J22" s="14"/>
      <c r="K22" s="30">
        <f t="shared" si="4"/>
        <v>0</v>
      </c>
      <c r="L22" s="14"/>
      <c r="M22" s="14"/>
      <c r="N22" s="14"/>
      <c r="O22" s="14">
        <f t="shared" si="6"/>
        <v>0</v>
      </c>
      <c r="P22" s="14">
        <f t="shared" si="7"/>
        <v>0</v>
      </c>
      <c r="Q22" s="14"/>
      <c r="R22" s="14">
        <f t="shared" si="8"/>
        <v>0</v>
      </c>
    </row>
    <row r="23" spans="1:18" x14ac:dyDescent="0.2">
      <c r="A23" s="93"/>
      <c r="B23" s="121"/>
      <c r="C23" s="62" t="s">
        <v>21</v>
      </c>
      <c r="D23" s="34">
        <v>3</v>
      </c>
      <c r="E23" s="14"/>
      <c r="F23" s="14"/>
      <c r="G23" s="14"/>
      <c r="H23" s="30">
        <f t="shared" si="3"/>
        <v>0</v>
      </c>
      <c r="I23" s="14">
        <v>0.2</v>
      </c>
      <c r="J23" s="14"/>
      <c r="K23" s="30">
        <f t="shared" si="4"/>
        <v>0.2</v>
      </c>
      <c r="L23" s="14"/>
      <c r="M23" s="14">
        <v>0.25</v>
      </c>
      <c r="N23" s="14">
        <v>0.35</v>
      </c>
      <c r="O23" s="14">
        <f t="shared" si="6"/>
        <v>0.6</v>
      </c>
      <c r="P23" s="14">
        <f t="shared" si="7"/>
        <v>0.8</v>
      </c>
      <c r="Q23" s="14"/>
      <c r="R23" s="14">
        <f t="shared" si="8"/>
        <v>0.8</v>
      </c>
    </row>
    <row r="24" spans="1:18" x14ac:dyDescent="0.2">
      <c r="A24" s="93"/>
      <c r="B24" s="121"/>
      <c r="C24" s="62" t="s">
        <v>309</v>
      </c>
      <c r="D24" s="34">
        <v>0</v>
      </c>
      <c r="E24" s="14"/>
      <c r="F24" s="14"/>
      <c r="G24" s="14"/>
      <c r="H24" s="30">
        <f t="shared" si="3"/>
        <v>0</v>
      </c>
      <c r="I24" s="14"/>
      <c r="J24" s="14"/>
      <c r="K24" s="30">
        <f t="shared" si="4"/>
        <v>0</v>
      </c>
      <c r="L24" s="14"/>
      <c r="M24" s="14"/>
      <c r="N24" s="14"/>
      <c r="O24" s="14">
        <f t="shared" si="6"/>
        <v>0</v>
      </c>
      <c r="P24" s="14">
        <f t="shared" si="7"/>
        <v>0</v>
      </c>
      <c r="Q24" s="14"/>
      <c r="R24" s="14">
        <f t="shared" si="8"/>
        <v>0</v>
      </c>
    </row>
    <row r="25" spans="1:18" x14ac:dyDescent="0.2">
      <c r="A25" s="93"/>
      <c r="B25" s="122"/>
      <c r="C25" s="62" t="s">
        <v>266</v>
      </c>
      <c r="D25" s="34">
        <v>0</v>
      </c>
      <c r="E25" s="14"/>
      <c r="F25" s="14"/>
      <c r="G25" s="14"/>
      <c r="H25" s="30">
        <f t="shared" si="3"/>
        <v>0</v>
      </c>
      <c r="I25" s="14"/>
      <c r="J25" s="14"/>
      <c r="K25" s="30">
        <f t="shared" si="4"/>
        <v>0</v>
      </c>
      <c r="L25" s="14"/>
      <c r="M25" s="14"/>
      <c r="N25" s="14"/>
      <c r="O25" s="14">
        <f t="shared" si="6"/>
        <v>0</v>
      </c>
      <c r="P25" s="14">
        <f t="shared" si="7"/>
        <v>0</v>
      </c>
      <c r="Q25" s="14"/>
      <c r="R25" s="14">
        <f t="shared" si="8"/>
        <v>0</v>
      </c>
    </row>
    <row r="26" spans="1:18" x14ac:dyDescent="0.2">
      <c r="A26" s="93"/>
      <c r="B26" s="120" t="s">
        <v>420</v>
      </c>
      <c r="C26" s="63" t="s">
        <v>300</v>
      </c>
      <c r="D26" s="64"/>
      <c r="E26" s="36"/>
      <c r="F26" s="36"/>
      <c r="G26" s="36"/>
      <c r="H26" s="65"/>
      <c r="I26" s="36"/>
      <c r="J26" s="36"/>
      <c r="K26" s="65"/>
      <c r="L26" s="36"/>
      <c r="M26" s="36"/>
      <c r="N26" s="36"/>
      <c r="O26" s="36"/>
      <c r="P26" s="36"/>
      <c r="Q26" s="36"/>
      <c r="R26" s="36"/>
    </row>
    <row r="27" spans="1:18" x14ac:dyDescent="0.2">
      <c r="A27" s="93"/>
      <c r="B27" s="121"/>
      <c r="C27" s="62" t="s">
        <v>18</v>
      </c>
      <c r="D27" s="34">
        <v>3</v>
      </c>
      <c r="E27" s="14"/>
      <c r="F27" s="14"/>
      <c r="G27" s="14"/>
      <c r="H27" s="30">
        <f t="shared" si="3"/>
        <v>0</v>
      </c>
      <c r="I27" s="14"/>
      <c r="J27" s="14"/>
      <c r="K27" s="30">
        <f t="shared" si="4"/>
        <v>0</v>
      </c>
      <c r="L27" s="14">
        <v>0</v>
      </c>
      <c r="M27" s="14">
        <v>21</v>
      </c>
      <c r="N27" s="14">
        <v>21</v>
      </c>
      <c r="O27" s="14">
        <f t="shared" si="6"/>
        <v>42</v>
      </c>
      <c r="P27" s="14">
        <f t="shared" si="7"/>
        <v>42</v>
      </c>
      <c r="Q27" s="14"/>
      <c r="R27" s="14">
        <f t="shared" si="8"/>
        <v>42</v>
      </c>
    </row>
    <row r="28" spans="1:18" x14ac:dyDescent="0.2">
      <c r="A28" s="93"/>
      <c r="B28" s="121"/>
      <c r="C28" s="62" t="s">
        <v>20</v>
      </c>
      <c r="D28" s="34">
        <v>20</v>
      </c>
      <c r="E28" s="14"/>
      <c r="F28" s="14"/>
      <c r="G28" s="14"/>
      <c r="H28" s="30">
        <f t="shared" si="3"/>
        <v>0</v>
      </c>
      <c r="I28" s="14"/>
      <c r="J28" s="14">
        <v>2</v>
      </c>
      <c r="K28" s="30">
        <f t="shared" si="4"/>
        <v>2</v>
      </c>
      <c r="L28" s="14">
        <v>516</v>
      </c>
      <c r="M28" s="14">
        <v>828.2</v>
      </c>
      <c r="N28" s="14">
        <v>276.2</v>
      </c>
      <c r="O28" s="14">
        <f t="shared" si="6"/>
        <v>1620.4</v>
      </c>
      <c r="P28" s="14">
        <f t="shared" si="7"/>
        <v>1622.4</v>
      </c>
      <c r="Q28" s="14"/>
      <c r="R28" s="14">
        <f t="shared" si="8"/>
        <v>1622.4</v>
      </c>
    </row>
    <row r="29" spans="1:18" x14ac:dyDescent="0.2">
      <c r="A29" s="93"/>
      <c r="B29" s="121"/>
      <c r="C29" s="62" t="s">
        <v>342</v>
      </c>
      <c r="D29" s="34">
        <v>2</v>
      </c>
      <c r="E29" s="14"/>
      <c r="F29" s="14"/>
      <c r="G29" s="14"/>
      <c r="H29" s="30">
        <f t="shared" si="3"/>
        <v>0</v>
      </c>
      <c r="I29" s="14"/>
      <c r="J29" s="14"/>
      <c r="K29" s="30">
        <f t="shared" si="4"/>
        <v>0</v>
      </c>
      <c r="L29" s="14"/>
      <c r="M29" s="14">
        <v>10</v>
      </c>
      <c r="N29" s="14">
        <v>20</v>
      </c>
      <c r="O29" s="14">
        <f t="shared" si="6"/>
        <v>30</v>
      </c>
      <c r="P29" s="14">
        <f t="shared" si="7"/>
        <v>30</v>
      </c>
      <c r="Q29" s="14"/>
      <c r="R29" s="14">
        <f t="shared" si="8"/>
        <v>30</v>
      </c>
    </row>
    <row r="30" spans="1:18" x14ac:dyDescent="0.2">
      <c r="A30" s="93"/>
      <c r="B30" s="122"/>
      <c r="C30" s="66" t="s">
        <v>267</v>
      </c>
      <c r="D30" s="67">
        <v>0</v>
      </c>
      <c r="E30" s="68"/>
      <c r="F30" s="68"/>
      <c r="G30" s="68"/>
      <c r="H30" s="69">
        <f t="shared" si="3"/>
        <v>0</v>
      </c>
      <c r="I30" s="68"/>
      <c r="J30" s="68"/>
      <c r="K30" s="69">
        <f t="shared" si="4"/>
        <v>0</v>
      </c>
      <c r="L30" s="68"/>
      <c r="M30" s="68"/>
      <c r="N30" s="68"/>
      <c r="O30" s="68">
        <f t="shared" si="6"/>
        <v>0</v>
      </c>
      <c r="P30" s="68">
        <f t="shared" si="7"/>
        <v>0</v>
      </c>
      <c r="Q30" s="68"/>
      <c r="R30" s="68">
        <f t="shared" si="8"/>
        <v>0</v>
      </c>
    </row>
    <row r="31" spans="1:18" ht="15" x14ac:dyDescent="0.25">
      <c r="A31" s="230" t="s">
        <v>0</v>
      </c>
      <c r="B31" s="231"/>
      <c r="C31" s="232"/>
      <c r="D31" s="53">
        <f t="shared" ref="D31:R31" si="9">+SUM(D15:D30)</f>
        <v>69</v>
      </c>
      <c r="E31" s="54">
        <f t="shared" si="9"/>
        <v>0</v>
      </c>
      <c r="F31" s="54">
        <f>+SUM(F15:F30)</f>
        <v>0</v>
      </c>
      <c r="G31" s="54">
        <f>+SUM(G15:G30)</f>
        <v>0</v>
      </c>
      <c r="H31" s="54">
        <f>+SUM(H15:H30)</f>
        <v>0</v>
      </c>
      <c r="I31" s="54">
        <f t="shared" si="9"/>
        <v>0.2</v>
      </c>
      <c r="J31" s="54">
        <f t="shared" si="9"/>
        <v>17.009999999999998</v>
      </c>
      <c r="K31" s="54">
        <f t="shared" si="9"/>
        <v>17.21</v>
      </c>
      <c r="L31" s="54">
        <f t="shared" si="9"/>
        <v>541.25</v>
      </c>
      <c r="M31" s="54">
        <f t="shared" si="9"/>
        <v>1095.19</v>
      </c>
      <c r="N31" s="54">
        <f t="shared" si="9"/>
        <v>414.79999999999995</v>
      </c>
      <c r="O31" s="54">
        <f t="shared" si="9"/>
        <v>2051.2400000000002</v>
      </c>
      <c r="P31" s="54">
        <f t="shared" si="9"/>
        <v>2068.4499999999998</v>
      </c>
      <c r="Q31" s="54">
        <f t="shared" si="9"/>
        <v>0</v>
      </c>
      <c r="R31" s="55">
        <f t="shared" si="9"/>
        <v>2068.4499999999998</v>
      </c>
    </row>
    <row r="32" spans="1:18" x14ac:dyDescent="0.2">
      <c r="A32" s="288" t="s">
        <v>3</v>
      </c>
      <c r="B32" s="133" t="s">
        <v>38</v>
      </c>
      <c r="C32" s="73" t="s">
        <v>24</v>
      </c>
      <c r="D32" s="74">
        <v>0</v>
      </c>
      <c r="E32" s="39"/>
      <c r="F32" s="39"/>
      <c r="G32" s="39"/>
      <c r="H32" s="48">
        <f t="shared" si="3"/>
        <v>0</v>
      </c>
      <c r="I32" s="39"/>
      <c r="J32" s="39"/>
      <c r="K32" s="48">
        <f t="shared" si="4"/>
        <v>0</v>
      </c>
      <c r="L32" s="39"/>
      <c r="M32" s="39"/>
      <c r="N32" s="39"/>
      <c r="O32" s="39"/>
      <c r="P32" s="39">
        <f t="shared" ref="P32:P45" si="10">+SUM(K32+O32)</f>
        <v>0</v>
      </c>
      <c r="Q32" s="39"/>
      <c r="R32" s="75">
        <f t="shared" ref="R32:R69" si="11">+SUM(P32:Q32)</f>
        <v>0</v>
      </c>
    </row>
    <row r="33" spans="1:18" x14ac:dyDescent="0.2">
      <c r="A33" s="289"/>
      <c r="B33" s="133"/>
      <c r="C33" s="76" t="s">
        <v>33</v>
      </c>
      <c r="D33" s="77">
        <v>1</v>
      </c>
      <c r="E33" s="14"/>
      <c r="F33" s="14"/>
      <c r="G33" s="14"/>
      <c r="H33" s="30">
        <f t="shared" si="3"/>
        <v>0</v>
      </c>
      <c r="I33" s="14"/>
      <c r="J33" s="14"/>
      <c r="K33" s="30">
        <f t="shared" si="4"/>
        <v>0</v>
      </c>
      <c r="L33" s="14"/>
      <c r="M33" s="14">
        <v>1.5</v>
      </c>
      <c r="N33" s="14">
        <v>3.5</v>
      </c>
      <c r="O33" s="14">
        <f>+SUM(L33:N33)</f>
        <v>5</v>
      </c>
      <c r="P33" s="14">
        <f>+SUM(K33+O33)</f>
        <v>5</v>
      </c>
      <c r="Q33" s="14"/>
      <c r="R33" s="23">
        <f>+SUM(P33:Q33)</f>
        <v>5</v>
      </c>
    </row>
    <row r="34" spans="1:18" x14ac:dyDescent="0.2">
      <c r="A34" s="289"/>
      <c r="B34" s="133"/>
      <c r="C34" s="76" t="s">
        <v>37</v>
      </c>
      <c r="D34" s="77">
        <v>0</v>
      </c>
      <c r="E34" s="14"/>
      <c r="F34" s="14"/>
      <c r="G34" s="14"/>
      <c r="H34" s="30">
        <f t="shared" si="3"/>
        <v>0</v>
      </c>
      <c r="I34" s="14"/>
      <c r="J34" s="14"/>
      <c r="K34" s="30">
        <f t="shared" si="4"/>
        <v>0</v>
      </c>
      <c r="L34" s="14"/>
      <c r="M34" s="14"/>
      <c r="N34" s="14"/>
      <c r="O34" s="14"/>
      <c r="P34" s="14">
        <f t="shared" si="10"/>
        <v>0</v>
      </c>
      <c r="Q34" s="14"/>
      <c r="R34" s="23">
        <f t="shared" si="11"/>
        <v>0</v>
      </c>
    </row>
    <row r="35" spans="1:18" x14ac:dyDescent="0.2">
      <c r="A35" s="289"/>
      <c r="B35" s="133"/>
      <c r="C35" s="76" t="s">
        <v>38</v>
      </c>
      <c r="D35" s="77">
        <v>0</v>
      </c>
      <c r="E35" s="14"/>
      <c r="F35" s="14"/>
      <c r="G35" s="14"/>
      <c r="H35" s="30">
        <f t="shared" si="3"/>
        <v>0</v>
      </c>
      <c r="I35" s="14"/>
      <c r="J35" s="14"/>
      <c r="K35" s="30">
        <f t="shared" si="4"/>
        <v>0</v>
      </c>
      <c r="L35" s="14"/>
      <c r="M35" s="14"/>
      <c r="N35" s="14"/>
      <c r="O35" s="14"/>
      <c r="P35" s="14">
        <f t="shared" si="10"/>
        <v>0</v>
      </c>
      <c r="Q35" s="14"/>
      <c r="R35" s="23">
        <f t="shared" si="11"/>
        <v>0</v>
      </c>
    </row>
    <row r="36" spans="1:18" x14ac:dyDescent="0.2">
      <c r="A36" s="289"/>
      <c r="B36" s="134"/>
      <c r="C36" s="76" t="s">
        <v>421</v>
      </c>
      <c r="D36" s="77">
        <v>0</v>
      </c>
      <c r="E36" s="14"/>
      <c r="F36" s="14"/>
      <c r="G36" s="14"/>
      <c r="H36" s="30">
        <f t="shared" si="3"/>
        <v>0</v>
      </c>
      <c r="I36" s="14"/>
      <c r="J36" s="14"/>
      <c r="K36" s="30">
        <f t="shared" si="4"/>
        <v>0</v>
      </c>
      <c r="L36" s="14"/>
      <c r="M36" s="14"/>
      <c r="N36" s="14"/>
      <c r="O36" s="14"/>
      <c r="P36" s="14">
        <f t="shared" si="10"/>
        <v>0</v>
      </c>
      <c r="Q36" s="14"/>
      <c r="R36" s="23">
        <f t="shared" si="11"/>
        <v>0</v>
      </c>
    </row>
    <row r="37" spans="1:18" x14ac:dyDescent="0.2">
      <c r="A37" s="289"/>
      <c r="B37" s="133" t="s">
        <v>310</v>
      </c>
      <c r="C37" s="76" t="s">
        <v>409</v>
      </c>
      <c r="D37" s="77">
        <v>0</v>
      </c>
      <c r="E37" s="14"/>
      <c r="F37" s="14"/>
      <c r="G37" s="14"/>
      <c r="H37" s="30">
        <f t="shared" si="3"/>
        <v>0</v>
      </c>
      <c r="I37" s="14"/>
      <c r="J37" s="14"/>
      <c r="K37" s="30">
        <f t="shared" si="4"/>
        <v>0</v>
      </c>
      <c r="L37" s="14"/>
      <c r="M37" s="14"/>
      <c r="N37" s="14"/>
      <c r="O37" s="14"/>
      <c r="P37" s="14">
        <f t="shared" si="10"/>
        <v>0</v>
      </c>
      <c r="Q37" s="14"/>
      <c r="R37" s="23">
        <f t="shared" si="11"/>
        <v>0</v>
      </c>
    </row>
    <row r="38" spans="1:18" x14ac:dyDescent="0.2">
      <c r="A38" s="289"/>
      <c r="B38" s="133"/>
      <c r="C38" s="76" t="s">
        <v>310</v>
      </c>
      <c r="D38" s="77">
        <v>0</v>
      </c>
      <c r="E38" s="14"/>
      <c r="F38" s="14"/>
      <c r="G38" s="14"/>
      <c r="H38" s="30">
        <f t="shared" si="3"/>
        <v>0</v>
      </c>
      <c r="I38" s="14"/>
      <c r="J38" s="14"/>
      <c r="K38" s="30">
        <f t="shared" si="4"/>
        <v>0</v>
      </c>
      <c r="L38" s="14"/>
      <c r="M38" s="14"/>
      <c r="N38" s="14"/>
      <c r="O38" s="14"/>
      <c r="P38" s="14">
        <f t="shared" si="10"/>
        <v>0</v>
      </c>
      <c r="Q38" s="14"/>
      <c r="R38" s="23">
        <f t="shared" si="11"/>
        <v>0</v>
      </c>
    </row>
    <row r="39" spans="1:18" x14ac:dyDescent="0.2">
      <c r="A39" s="289"/>
      <c r="B39" s="133"/>
      <c r="C39" s="76" t="s">
        <v>43</v>
      </c>
      <c r="D39" s="77">
        <v>0</v>
      </c>
      <c r="E39" s="14"/>
      <c r="F39" s="14"/>
      <c r="G39" s="14"/>
      <c r="H39" s="30">
        <f t="shared" si="3"/>
        <v>0</v>
      </c>
      <c r="I39" s="14"/>
      <c r="J39" s="14"/>
      <c r="K39" s="30">
        <f t="shared" si="4"/>
        <v>0</v>
      </c>
      <c r="L39" s="14"/>
      <c r="M39" s="14"/>
      <c r="N39" s="14"/>
      <c r="O39" s="14"/>
      <c r="P39" s="14">
        <f t="shared" si="10"/>
        <v>0</v>
      </c>
      <c r="Q39" s="14"/>
      <c r="R39" s="23">
        <f t="shared" si="11"/>
        <v>0</v>
      </c>
    </row>
    <row r="40" spans="1:18" x14ac:dyDescent="0.2">
      <c r="A40" s="289"/>
      <c r="B40" s="134"/>
      <c r="C40" s="76" t="s">
        <v>350</v>
      </c>
      <c r="D40" s="77">
        <v>0</v>
      </c>
      <c r="E40" s="14"/>
      <c r="F40" s="14"/>
      <c r="G40" s="14"/>
      <c r="H40" s="30">
        <f t="shared" si="3"/>
        <v>0</v>
      </c>
      <c r="I40" s="14"/>
      <c r="J40" s="14"/>
      <c r="K40" s="30">
        <f t="shared" si="4"/>
        <v>0</v>
      </c>
      <c r="L40" s="14"/>
      <c r="M40" s="14"/>
      <c r="N40" s="14"/>
      <c r="O40" s="14"/>
      <c r="P40" s="14">
        <f t="shared" si="10"/>
        <v>0</v>
      </c>
      <c r="Q40" s="14"/>
      <c r="R40" s="23">
        <f t="shared" si="11"/>
        <v>0</v>
      </c>
    </row>
    <row r="41" spans="1:18" x14ac:dyDescent="0.2">
      <c r="A41" s="289"/>
      <c r="B41" s="133" t="s">
        <v>292</v>
      </c>
      <c r="C41" s="76" t="s">
        <v>317</v>
      </c>
      <c r="D41" s="77">
        <v>0</v>
      </c>
      <c r="E41" s="14"/>
      <c r="F41" s="14"/>
      <c r="G41" s="14"/>
      <c r="H41" s="30">
        <f t="shared" si="3"/>
        <v>0</v>
      </c>
      <c r="I41" s="14"/>
      <c r="J41" s="14"/>
      <c r="K41" s="30">
        <f t="shared" si="4"/>
        <v>0</v>
      </c>
      <c r="L41" s="14"/>
      <c r="M41" s="14"/>
      <c r="N41" s="14"/>
      <c r="O41" s="14"/>
      <c r="P41" s="14">
        <f t="shared" si="10"/>
        <v>0</v>
      </c>
      <c r="Q41" s="14"/>
      <c r="R41" s="23">
        <f t="shared" si="11"/>
        <v>0</v>
      </c>
    </row>
    <row r="42" spans="1:18" x14ac:dyDescent="0.2">
      <c r="A42" s="289"/>
      <c r="B42" s="133"/>
      <c r="C42" s="76" t="s">
        <v>388</v>
      </c>
      <c r="D42" s="77">
        <v>1</v>
      </c>
      <c r="E42" s="14"/>
      <c r="F42" s="14"/>
      <c r="G42" s="14"/>
      <c r="H42" s="30">
        <f t="shared" si="3"/>
        <v>0</v>
      </c>
      <c r="I42" s="14"/>
      <c r="J42" s="14"/>
      <c r="K42" s="30">
        <f t="shared" si="4"/>
        <v>0</v>
      </c>
      <c r="L42" s="14">
        <v>52</v>
      </c>
      <c r="M42" s="14">
        <v>104</v>
      </c>
      <c r="N42" s="14">
        <v>104</v>
      </c>
      <c r="O42" s="14">
        <f>+SUM(L42:N42)</f>
        <v>260</v>
      </c>
      <c r="P42" s="14">
        <f>+SUM(K42+O42)</f>
        <v>260</v>
      </c>
      <c r="Q42" s="14"/>
      <c r="R42" s="23">
        <f t="shared" si="11"/>
        <v>260</v>
      </c>
    </row>
    <row r="43" spans="1:18" x14ac:dyDescent="0.2">
      <c r="A43" s="289"/>
      <c r="B43" s="133"/>
      <c r="C43" s="76" t="s">
        <v>75</v>
      </c>
      <c r="D43" s="77">
        <v>0</v>
      </c>
      <c r="E43" s="14"/>
      <c r="F43" s="14"/>
      <c r="G43" s="14"/>
      <c r="H43" s="30">
        <f t="shared" si="3"/>
        <v>0</v>
      </c>
      <c r="I43" s="14"/>
      <c r="J43" s="14"/>
      <c r="K43" s="30">
        <f t="shared" si="4"/>
        <v>0</v>
      </c>
      <c r="L43" s="14"/>
      <c r="M43" s="14"/>
      <c r="N43" s="14"/>
      <c r="O43" s="14"/>
      <c r="P43" s="14">
        <f t="shared" si="10"/>
        <v>0</v>
      </c>
      <c r="Q43" s="14"/>
      <c r="R43" s="23">
        <f t="shared" si="11"/>
        <v>0</v>
      </c>
    </row>
    <row r="44" spans="1:18" x14ac:dyDescent="0.2">
      <c r="A44" s="289"/>
      <c r="B44" s="133"/>
      <c r="C44" s="76" t="s">
        <v>271</v>
      </c>
      <c r="D44" s="77">
        <v>0</v>
      </c>
      <c r="E44" s="14"/>
      <c r="F44" s="14"/>
      <c r="G44" s="14"/>
      <c r="H44" s="30">
        <f t="shared" si="3"/>
        <v>0</v>
      </c>
      <c r="I44" s="14"/>
      <c r="J44" s="14"/>
      <c r="K44" s="30">
        <f t="shared" si="4"/>
        <v>0</v>
      </c>
      <c r="L44" s="14"/>
      <c r="M44" s="14"/>
      <c r="N44" s="14"/>
      <c r="O44" s="14"/>
      <c r="P44" s="14">
        <f t="shared" si="10"/>
        <v>0</v>
      </c>
      <c r="Q44" s="14"/>
      <c r="R44" s="23">
        <f t="shared" si="11"/>
        <v>0</v>
      </c>
    </row>
    <row r="45" spans="1:18" x14ac:dyDescent="0.2">
      <c r="A45" s="289"/>
      <c r="B45" s="133"/>
      <c r="C45" s="76" t="s">
        <v>292</v>
      </c>
      <c r="D45" s="77">
        <v>0</v>
      </c>
      <c r="E45" s="14"/>
      <c r="F45" s="14"/>
      <c r="G45" s="14"/>
      <c r="H45" s="30">
        <f t="shared" si="3"/>
        <v>0</v>
      </c>
      <c r="I45" s="14"/>
      <c r="J45" s="14"/>
      <c r="K45" s="30">
        <f t="shared" si="4"/>
        <v>0</v>
      </c>
      <c r="L45" s="14"/>
      <c r="M45" s="14"/>
      <c r="N45" s="14"/>
      <c r="O45" s="14"/>
      <c r="P45" s="14">
        <f t="shared" si="10"/>
        <v>0</v>
      </c>
      <c r="Q45" s="14"/>
      <c r="R45" s="23">
        <f t="shared" si="11"/>
        <v>0</v>
      </c>
    </row>
    <row r="46" spans="1:18" x14ac:dyDescent="0.2">
      <c r="A46" s="289"/>
      <c r="B46" s="134"/>
      <c r="C46" s="76" t="s">
        <v>422</v>
      </c>
      <c r="D46" s="77">
        <v>0</v>
      </c>
      <c r="E46" s="14"/>
      <c r="F46" s="14"/>
      <c r="G46" s="14"/>
      <c r="H46" s="30">
        <f t="shared" si="3"/>
        <v>0</v>
      </c>
      <c r="I46" s="14"/>
      <c r="J46" s="14"/>
      <c r="K46" s="30">
        <f t="shared" si="4"/>
        <v>0</v>
      </c>
      <c r="L46" s="14"/>
      <c r="M46" s="14"/>
      <c r="N46" s="14"/>
      <c r="O46" s="14"/>
      <c r="P46" s="14">
        <f t="shared" ref="P46:P69" si="12">+SUM(K46+O46)</f>
        <v>0</v>
      </c>
      <c r="Q46" s="14"/>
      <c r="R46" s="23">
        <f t="shared" si="11"/>
        <v>0</v>
      </c>
    </row>
    <row r="47" spans="1:18" x14ac:dyDescent="0.2">
      <c r="A47" s="289"/>
      <c r="B47" s="133" t="s">
        <v>41</v>
      </c>
      <c r="C47" s="76" t="s">
        <v>31</v>
      </c>
      <c r="D47" s="77">
        <v>9</v>
      </c>
      <c r="E47" s="14"/>
      <c r="F47" s="14"/>
      <c r="G47" s="14"/>
      <c r="H47" s="30">
        <f t="shared" si="3"/>
        <v>0</v>
      </c>
      <c r="I47" s="14">
        <v>1</v>
      </c>
      <c r="J47" s="14"/>
      <c r="K47" s="30">
        <f t="shared" si="4"/>
        <v>1</v>
      </c>
      <c r="L47" s="14">
        <v>91.5</v>
      </c>
      <c r="M47" s="14">
        <v>123.5</v>
      </c>
      <c r="N47" s="14">
        <v>100.5</v>
      </c>
      <c r="O47" s="14">
        <f t="shared" ref="O47:O61" si="13">+SUM(L47:N47)</f>
        <v>315.5</v>
      </c>
      <c r="P47" s="14">
        <f t="shared" si="12"/>
        <v>316.5</v>
      </c>
      <c r="Q47" s="14"/>
      <c r="R47" s="23">
        <f t="shared" si="11"/>
        <v>316.5</v>
      </c>
    </row>
    <row r="48" spans="1:18" x14ac:dyDescent="0.2">
      <c r="A48" s="289"/>
      <c r="B48" s="133"/>
      <c r="C48" s="76" t="s">
        <v>389</v>
      </c>
      <c r="D48" s="77">
        <v>3</v>
      </c>
      <c r="E48" s="14"/>
      <c r="F48" s="14"/>
      <c r="G48" s="14"/>
      <c r="H48" s="30">
        <f t="shared" si="3"/>
        <v>0</v>
      </c>
      <c r="I48" s="14"/>
      <c r="J48" s="14"/>
      <c r="K48" s="30">
        <f t="shared" si="4"/>
        <v>0</v>
      </c>
      <c r="L48" s="14">
        <v>10</v>
      </c>
      <c r="M48" s="14">
        <v>12.5</v>
      </c>
      <c r="N48" s="14">
        <v>24.2</v>
      </c>
      <c r="O48" s="14">
        <f t="shared" si="13"/>
        <v>46.7</v>
      </c>
      <c r="P48" s="14">
        <f t="shared" si="12"/>
        <v>46.7</v>
      </c>
      <c r="Q48" s="14"/>
      <c r="R48" s="23">
        <f t="shared" si="11"/>
        <v>46.7</v>
      </c>
    </row>
    <row r="49" spans="1:18" x14ac:dyDescent="0.2">
      <c r="A49" s="289"/>
      <c r="B49" s="133"/>
      <c r="C49" s="76" t="s">
        <v>32</v>
      </c>
      <c r="D49" s="77">
        <v>2</v>
      </c>
      <c r="E49" s="14"/>
      <c r="F49" s="14"/>
      <c r="G49" s="14"/>
      <c r="H49" s="30">
        <f t="shared" si="3"/>
        <v>0</v>
      </c>
      <c r="I49" s="14"/>
      <c r="J49" s="14"/>
      <c r="K49" s="30">
        <f t="shared" si="4"/>
        <v>0</v>
      </c>
      <c r="L49" s="14"/>
      <c r="M49" s="14">
        <v>0.8</v>
      </c>
      <c r="N49" s="14">
        <v>0.2</v>
      </c>
      <c r="O49" s="14">
        <f t="shared" si="13"/>
        <v>1</v>
      </c>
      <c r="P49" s="14">
        <f t="shared" si="12"/>
        <v>1</v>
      </c>
      <c r="Q49" s="14"/>
      <c r="R49" s="23">
        <f t="shared" si="11"/>
        <v>1</v>
      </c>
    </row>
    <row r="50" spans="1:18" x14ac:dyDescent="0.2">
      <c r="A50" s="289"/>
      <c r="B50" s="133"/>
      <c r="C50" s="76" t="s">
        <v>34</v>
      </c>
      <c r="D50" s="77">
        <v>7</v>
      </c>
      <c r="E50" s="14"/>
      <c r="F50" s="14"/>
      <c r="G50" s="14"/>
      <c r="H50" s="30">
        <f t="shared" si="3"/>
        <v>0</v>
      </c>
      <c r="I50" s="14">
        <v>10.199999999999999</v>
      </c>
      <c r="J50" s="14"/>
      <c r="K50" s="30">
        <f t="shared" si="4"/>
        <v>10.199999999999999</v>
      </c>
      <c r="L50" s="14">
        <v>190</v>
      </c>
      <c r="M50" s="14">
        <v>104.33</v>
      </c>
      <c r="N50" s="14">
        <v>357.53</v>
      </c>
      <c r="O50" s="14">
        <f t="shared" si="13"/>
        <v>651.8599999999999</v>
      </c>
      <c r="P50" s="14">
        <f t="shared" si="12"/>
        <v>662.06</v>
      </c>
      <c r="Q50" s="14"/>
      <c r="R50" s="23">
        <f t="shared" si="11"/>
        <v>662.06</v>
      </c>
    </row>
    <row r="51" spans="1:18" x14ac:dyDescent="0.2">
      <c r="A51" s="289"/>
      <c r="B51" s="133"/>
      <c r="C51" s="76" t="s">
        <v>35</v>
      </c>
      <c r="D51" s="77">
        <v>4</v>
      </c>
      <c r="E51" s="14"/>
      <c r="F51" s="14"/>
      <c r="G51" s="14"/>
      <c r="H51" s="30">
        <f t="shared" si="3"/>
        <v>0</v>
      </c>
      <c r="I51" s="14"/>
      <c r="J51" s="14"/>
      <c r="K51" s="30">
        <f t="shared" si="4"/>
        <v>0</v>
      </c>
      <c r="L51" s="14">
        <v>100.3</v>
      </c>
      <c r="M51" s="14">
        <v>279.39999999999998</v>
      </c>
      <c r="N51" s="14">
        <v>106.5</v>
      </c>
      <c r="O51" s="14">
        <f t="shared" si="13"/>
        <v>486.2</v>
      </c>
      <c r="P51" s="14">
        <f t="shared" si="12"/>
        <v>486.2</v>
      </c>
      <c r="Q51" s="14"/>
      <c r="R51" s="23">
        <f t="shared" si="11"/>
        <v>486.2</v>
      </c>
    </row>
    <row r="52" spans="1:18" x14ac:dyDescent="0.2">
      <c r="A52" s="289"/>
      <c r="B52" s="133"/>
      <c r="C52" s="76" t="s">
        <v>36</v>
      </c>
      <c r="D52" s="77">
        <v>10</v>
      </c>
      <c r="E52" s="14"/>
      <c r="F52" s="14"/>
      <c r="G52" s="14"/>
      <c r="H52" s="30">
        <f t="shared" si="3"/>
        <v>0</v>
      </c>
      <c r="I52" s="14"/>
      <c r="J52" s="14"/>
      <c r="K52" s="30">
        <f t="shared" si="4"/>
        <v>0</v>
      </c>
      <c r="L52" s="14">
        <v>79.540000000000006</v>
      </c>
      <c r="M52" s="14">
        <v>121.72</v>
      </c>
      <c r="N52" s="14">
        <v>184.85</v>
      </c>
      <c r="O52" s="14">
        <f t="shared" si="13"/>
        <v>386.11</v>
      </c>
      <c r="P52" s="14">
        <f t="shared" si="12"/>
        <v>386.11</v>
      </c>
      <c r="Q52" s="14"/>
      <c r="R52" s="23">
        <f t="shared" si="11"/>
        <v>386.11</v>
      </c>
    </row>
    <row r="53" spans="1:18" x14ac:dyDescent="0.2">
      <c r="A53" s="289"/>
      <c r="B53" s="134"/>
      <c r="C53" s="76" t="s">
        <v>41</v>
      </c>
      <c r="D53" s="77">
        <v>14</v>
      </c>
      <c r="E53" s="14"/>
      <c r="F53" s="14"/>
      <c r="G53" s="14"/>
      <c r="H53" s="30">
        <f t="shared" si="3"/>
        <v>0</v>
      </c>
      <c r="I53" s="14"/>
      <c r="J53" s="14"/>
      <c r="K53" s="30">
        <f t="shared" si="4"/>
        <v>0</v>
      </c>
      <c r="L53" s="14">
        <v>45.46</v>
      </c>
      <c r="M53" s="14">
        <v>116.2</v>
      </c>
      <c r="N53" s="14">
        <v>90.19</v>
      </c>
      <c r="O53" s="14">
        <f t="shared" si="13"/>
        <v>251.85</v>
      </c>
      <c r="P53" s="14">
        <f t="shared" si="12"/>
        <v>251.85</v>
      </c>
      <c r="Q53" s="14"/>
      <c r="R53" s="23">
        <f t="shared" si="11"/>
        <v>251.85</v>
      </c>
    </row>
    <row r="54" spans="1:18" x14ac:dyDescent="0.2">
      <c r="A54" s="289"/>
      <c r="B54" s="133" t="s">
        <v>46</v>
      </c>
      <c r="C54" s="76" t="s">
        <v>27</v>
      </c>
      <c r="D54" s="77">
        <v>33</v>
      </c>
      <c r="E54" s="14">
        <v>102.36</v>
      </c>
      <c r="F54" s="14"/>
      <c r="G54" s="14"/>
      <c r="H54" s="30">
        <f t="shared" si="3"/>
        <v>102.36</v>
      </c>
      <c r="I54" s="14">
        <v>23.56</v>
      </c>
      <c r="J54" s="14"/>
      <c r="K54" s="30">
        <f t="shared" si="4"/>
        <v>125.92</v>
      </c>
      <c r="L54" s="14">
        <v>694.2</v>
      </c>
      <c r="M54" s="14">
        <v>721.06</v>
      </c>
      <c r="N54" s="14">
        <v>510.71</v>
      </c>
      <c r="O54" s="14">
        <f t="shared" si="13"/>
        <v>1925.97</v>
      </c>
      <c r="P54" s="14">
        <f t="shared" si="12"/>
        <v>2051.89</v>
      </c>
      <c r="Q54" s="14"/>
      <c r="R54" s="23">
        <f t="shared" si="11"/>
        <v>2051.89</v>
      </c>
    </row>
    <row r="55" spans="1:18" x14ac:dyDescent="0.2">
      <c r="A55" s="289"/>
      <c r="B55" s="133"/>
      <c r="C55" s="78" t="s">
        <v>318</v>
      </c>
      <c r="D55" s="79"/>
      <c r="E55" s="36"/>
      <c r="F55" s="36"/>
      <c r="G55" s="36"/>
      <c r="H55" s="65"/>
      <c r="I55" s="36"/>
      <c r="J55" s="36"/>
      <c r="K55" s="65"/>
      <c r="L55" s="36"/>
      <c r="M55" s="36"/>
      <c r="N55" s="36"/>
      <c r="O55" s="36"/>
      <c r="P55" s="36"/>
      <c r="Q55" s="36"/>
      <c r="R55" s="80"/>
    </row>
    <row r="56" spans="1:18" x14ac:dyDescent="0.2">
      <c r="A56" s="289"/>
      <c r="B56" s="133"/>
      <c r="C56" s="76" t="s">
        <v>39</v>
      </c>
      <c r="D56" s="77">
        <v>0</v>
      </c>
      <c r="E56" s="14"/>
      <c r="F56" s="14"/>
      <c r="G56" s="14"/>
      <c r="H56" s="30">
        <f t="shared" si="3"/>
        <v>0</v>
      </c>
      <c r="I56" s="14"/>
      <c r="J56" s="14"/>
      <c r="K56" s="30">
        <f t="shared" si="4"/>
        <v>0</v>
      </c>
      <c r="L56" s="14"/>
      <c r="M56" s="14"/>
      <c r="N56" s="14"/>
      <c r="O56" s="14"/>
      <c r="P56" s="14">
        <f t="shared" si="12"/>
        <v>0</v>
      </c>
      <c r="Q56" s="14"/>
      <c r="R56" s="23">
        <f t="shared" si="11"/>
        <v>0</v>
      </c>
    </row>
    <row r="57" spans="1:18" x14ac:dyDescent="0.2">
      <c r="A57" s="289"/>
      <c r="B57" s="133"/>
      <c r="C57" s="76" t="s">
        <v>40</v>
      </c>
      <c r="D57" s="77">
        <v>117</v>
      </c>
      <c r="E57" s="14">
        <v>0.64</v>
      </c>
      <c r="F57" s="14"/>
      <c r="G57" s="14"/>
      <c r="H57" s="30">
        <f t="shared" si="3"/>
        <v>0.64</v>
      </c>
      <c r="I57" s="14">
        <v>42.54</v>
      </c>
      <c r="J57" s="14"/>
      <c r="K57" s="30">
        <f t="shared" si="4"/>
        <v>43.18</v>
      </c>
      <c r="L57" s="14">
        <v>1469.57</v>
      </c>
      <c r="M57" s="14">
        <v>1021.3</v>
      </c>
      <c r="N57" s="14">
        <v>1145.6099999999999</v>
      </c>
      <c r="O57" s="14">
        <f t="shared" si="13"/>
        <v>3636.4799999999996</v>
      </c>
      <c r="P57" s="14">
        <f t="shared" si="12"/>
        <v>3679.6599999999994</v>
      </c>
      <c r="Q57" s="14"/>
      <c r="R57" s="23">
        <f t="shared" si="11"/>
        <v>3679.6599999999994</v>
      </c>
    </row>
    <row r="58" spans="1:18" x14ac:dyDescent="0.2">
      <c r="A58" s="289"/>
      <c r="B58" s="133"/>
      <c r="C58" s="76" t="s">
        <v>42</v>
      </c>
      <c r="D58" s="77">
        <v>13</v>
      </c>
      <c r="E58" s="14"/>
      <c r="F58" s="14"/>
      <c r="G58" s="14"/>
      <c r="H58" s="30">
        <f t="shared" si="3"/>
        <v>0</v>
      </c>
      <c r="I58" s="14">
        <v>13.5</v>
      </c>
      <c r="J58" s="14"/>
      <c r="K58" s="30">
        <f t="shared" si="4"/>
        <v>13.5</v>
      </c>
      <c r="L58" s="14">
        <v>3.6</v>
      </c>
      <c r="M58" s="14">
        <v>9.75</v>
      </c>
      <c r="N58" s="14">
        <v>25.13</v>
      </c>
      <c r="O58" s="14">
        <f t="shared" ref="O58:O68" si="14">+SUM(L58:N58)</f>
        <v>38.479999999999997</v>
      </c>
      <c r="P58" s="14">
        <f t="shared" si="12"/>
        <v>51.98</v>
      </c>
      <c r="Q58" s="14"/>
      <c r="R58" s="23">
        <f t="shared" si="11"/>
        <v>51.98</v>
      </c>
    </row>
    <row r="59" spans="1:18" x14ac:dyDescent="0.2">
      <c r="A59" s="289"/>
      <c r="B59" s="133"/>
      <c r="C59" s="76" t="s">
        <v>46</v>
      </c>
      <c r="D59" s="77">
        <v>514</v>
      </c>
      <c r="E59" s="14">
        <v>220.32</v>
      </c>
      <c r="F59" s="14"/>
      <c r="G59" s="14"/>
      <c r="H59" s="30">
        <f t="shared" si="3"/>
        <v>220.32</v>
      </c>
      <c r="I59" s="14">
        <v>138.11000000000001</v>
      </c>
      <c r="J59" s="14">
        <v>5.01</v>
      </c>
      <c r="K59" s="30">
        <f t="shared" si="4"/>
        <v>363.44</v>
      </c>
      <c r="L59" s="14">
        <v>40.770000000000003</v>
      </c>
      <c r="M59" s="14">
        <v>476.8</v>
      </c>
      <c r="N59" s="14">
        <v>84.09</v>
      </c>
      <c r="O59" s="14">
        <f t="shared" si="14"/>
        <v>601.66000000000008</v>
      </c>
      <c r="P59" s="14">
        <f t="shared" si="12"/>
        <v>965.10000000000014</v>
      </c>
      <c r="Q59" s="14"/>
      <c r="R59" s="23">
        <f t="shared" si="11"/>
        <v>965.10000000000014</v>
      </c>
    </row>
    <row r="60" spans="1:18" x14ac:dyDescent="0.2">
      <c r="A60" s="289"/>
      <c r="B60" s="133"/>
      <c r="C60" s="76" t="s">
        <v>47</v>
      </c>
      <c r="D60" s="77">
        <v>101</v>
      </c>
      <c r="E60" s="14"/>
      <c r="F60" s="14"/>
      <c r="G60" s="14"/>
      <c r="H60" s="30">
        <f t="shared" si="3"/>
        <v>0</v>
      </c>
      <c r="I60" s="14">
        <v>6.38</v>
      </c>
      <c r="J60" s="14"/>
      <c r="K60" s="30">
        <f t="shared" si="4"/>
        <v>6.38</v>
      </c>
      <c r="L60" s="14">
        <v>53.7</v>
      </c>
      <c r="M60" s="14">
        <v>104.21</v>
      </c>
      <c r="N60" s="14">
        <v>173.25</v>
      </c>
      <c r="O60" s="14">
        <f t="shared" si="14"/>
        <v>331.15999999999997</v>
      </c>
      <c r="P60" s="14">
        <f t="shared" si="12"/>
        <v>337.53999999999996</v>
      </c>
      <c r="Q60" s="14"/>
      <c r="R60" s="23">
        <f t="shared" si="11"/>
        <v>337.53999999999996</v>
      </c>
    </row>
    <row r="61" spans="1:18" x14ac:dyDescent="0.2">
      <c r="A61" s="289"/>
      <c r="B61" s="133"/>
      <c r="C61" s="76" t="s">
        <v>303</v>
      </c>
      <c r="D61" s="77">
        <v>497</v>
      </c>
      <c r="E61" s="14">
        <v>63.69</v>
      </c>
      <c r="F61" s="14"/>
      <c r="G61" s="14"/>
      <c r="H61" s="30">
        <f t="shared" si="3"/>
        <v>63.69</v>
      </c>
      <c r="I61" s="14">
        <v>17.8</v>
      </c>
      <c r="J61" s="14"/>
      <c r="K61" s="30">
        <f t="shared" si="4"/>
        <v>81.489999999999995</v>
      </c>
      <c r="L61" s="14">
        <v>69.47</v>
      </c>
      <c r="M61" s="14">
        <v>225.59</v>
      </c>
      <c r="N61" s="14">
        <v>323.42</v>
      </c>
      <c r="O61" s="14">
        <f t="shared" si="13"/>
        <v>618.48</v>
      </c>
      <c r="P61" s="14">
        <f t="shared" si="12"/>
        <v>699.97</v>
      </c>
      <c r="Q61" s="14"/>
      <c r="R61" s="23">
        <f t="shared" si="11"/>
        <v>699.97</v>
      </c>
    </row>
    <row r="62" spans="1:18" x14ac:dyDescent="0.2">
      <c r="A62" s="289"/>
      <c r="B62" s="134"/>
      <c r="C62" s="76" t="s">
        <v>343</v>
      </c>
      <c r="D62" s="77">
        <v>0</v>
      </c>
      <c r="E62" s="14"/>
      <c r="F62" s="14"/>
      <c r="G62" s="14"/>
      <c r="H62" s="30">
        <f t="shared" si="3"/>
        <v>0</v>
      </c>
      <c r="I62" s="14"/>
      <c r="J62" s="14"/>
      <c r="K62" s="30">
        <f t="shared" si="4"/>
        <v>0</v>
      </c>
      <c r="L62" s="14"/>
      <c r="M62" s="14"/>
      <c r="N62" s="14"/>
      <c r="O62" s="14"/>
      <c r="P62" s="14">
        <f t="shared" si="12"/>
        <v>0</v>
      </c>
      <c r="Q62" s="14"/>
      <c r="R62" s="23">
        <f t="shared" si="11"/>
        <v>0</v>
      </c>
    </row>
    <row r="63" spans="1:18" x14ac:dyDescent="0.2">
      <c r="A63" s="289"/>
      <c r="B63" s="133" t="s">
        <v>44</v>
      </c>
      <c r="C63" s="76" t="s">
        <v>23</v>
      </c>
      <c r="D63" s="77">
        <v>23</v>
      </c>
      <c r="E63" s="14">
        <v>8.81</v>
      </c>
      <c r="F63" s="14"/>
      <c r="G63" s="14"/>
      <c r="H63" s="30">
        <f t="shared" si="3"/>
        <v>8.81</v>
      </c>
      <c r="I63" s="14">
        <v>0.61</v>
      </c>
      <c r="J63" s="14"/>
      <c r="K63" s="30">
        <f t="shared" si="4"/>
        <v>9.42</v>
      </c>
      <c r="L63" s="14"/>
      <c r="M63" s="14">
        <v>5.25</v>
      </c>
      <c r="N63" s="14">
        <v>15.49</v>
      </c>
      <c r="O63" s="14">
        <f>+SUM(L63:N63)</f>
        <v>20.740000000000002</v>
      </c>
      <c r="P63" s="14">
        <f t="shared" si="12"/>
        <v>30.160000000000004</v>
      </c>
      <c r="Q63" s="14"/>
      <c r="R63" s="23">
        <f t="shared" si="11"/>
        <v>30.160000000000004</v>
      </c>
    </row>
    <row r="64" spans="1:18" x14ac:dyDescent="0.2">
      <c r="A64" s="289"/>
      <c r="B64" s="133"/>
      <c r="C64" s="76" t="s">
        <v>26</v>
      </c>
      <c r="D64" s="77">
        <v>12</v>
      </c>
      <c r="E64" s="14">
        <v>41.85</v>
      </c>
      <c r="F64" s="14"/>
      <c r="G64" s="14"/>
      <c r="H64" s="30">
        <f t="shared" si="3"/>
        <v>41.85</v>
      </c>
      <c r="I64" s="14">
        <v>0.26</v>
      </c>
      <c r="J64" s="14"/>
      <c r="K64" s="30">
        <f t="shared" si="4"/>
        <v>42.11</v>
      </c>
      <c r="L64" s="14">
        <v>11.3</v>
      </c>
      <c r="M64" s="14">
        <v>23.62</v>
      </c>
      <c r="N64" s="14">
        <v>16.920000000000002</v>
      </c>
      <c r="O64" s="14">
        <f t="shared" si="14"/>
        <v>51.84</v>
      </c>
      <c r="P64" s="14">
        <f t="shared" si="12"/>
        <v>93.95</v>
      </c>
      <c r="Q64" s="14"/>
      <c r="R64" s="23">
        <f t="shared" si="11"/>
        <v>93.95</v>
      </c>
    </row>
    <row r="65" spans="1:18" x14ac:dyDescent="0.2">
      <c r="A65" s="289"/>
      <c r="B65" s="133"/>
      <c r="C65" s="76" t="s">
        <v>29</v>
      </c>
      <c r="D65" s="77">
        <v>32</v>
      </c>
      <c r="E65" s="14">
        <v>70.13</v>
      </c>
      <c r="F65" s="14"/>
      <c r="G65" s="14"/>
      <c r="H65" s="30">
        <f t="shared" si="3"/>
        <v>70.13</v>
      </c>
      <c r="I65" s="14">
        <v>5.63</v>
      </c>
      <c r="J65" s="14"/>
      <c r="K65" s="30">
        <f t="shared" si="4"/>
        <v>75.759999999999991</v>
      </c>
      <c r="L65" s="14">
        <v>7.6</v>
      </c>
      <c r="M65" s="14">
        <v>2.48</v>
      </c>
      <c r="N65" s="14">
        <v>11.89</v>
      </c>
      <c r="O65" s="14">
        <f t="shared" si="14"/>
        <v>21.97</v>
      </c>
      <c r="P65" s="14">
        <f t="shared" si="12"/>
        <v>97.72999999999999</v>
      </c>
      <c r="Q65" s="14"/>
      <c r="R65" s="23">
        <f t="shared" si="11"/>
        <v>97.72999999999999</v>
      </c>
    </row>
    <row r="66" spans="1:18" x14ac:dyDescent="0.2">
      <c r="A66" s="289"/>
      <c r="B66" s="133"/>
      <c r="C66" s="76" t="s">
        <v>30</v>
      </c>
      <c r="D66" s="77">
        <v>23</v>
      </c>
      <c r="E66" s="14">
        <v>0.57999999999999996</v>
      </c>
      <c r="F66" s="14"/>
      <c r="G66" s="14"/>
      <c r="H66" s="30">
        <f t="shared" si="3"/>
        <v>0.57999999999999996</v>
      </c>
      <c r="I66" s="14">
        <v>1.94</v>
      </c>
      <c r="J66" s="14"/>
      <c r="K66" s="30">
        <f t="shared" si="4"/>
        <v>2.52</v>
      </c>
      <c r="L66" s="14">
        <v>1.3</v>
      </c>
      <c r="M66" s="14">
        <v>4.2</v>
      </c>
      <c r="N66" s="14">
        <v>13.21</v>
      </c>
      <c r="O66" s="14">
        <f t="shared" si="14"/>
        <v>18.71</v>
      </c>
      <c r="P66" s="14">
        <f t="shared" si="12"/>
        <v>21.23</v>
      </c>
      <c r="Q66" s="14"/>
      <c r="R66" s="23">
        <f t="shared" si="11"/>
        <v>21.23</v>
      </c>
    </row>
    <row r="67" spans="1:18" x14ac:dyDescent="0.2">
      <c r="A67" s="289"/>
      <c r="B67" s="133"/>
      <c r="C67" s="76" t="s">
        <v>44</v>
      </c>
      <c r="D67" s="77">
        <v>65</v>
      </c>
      <c r="E67" s="14">
        <v>1.34</v>
      </c>
      <c r="F67" s="14"/>
      <c r="G67" s="14"/>
      <c r="H67" s="30">
        <f t="shared" si="3"/>
        <v>1.34</v>
      </c>
      <c r="I67" s="14">
        <v>31.8</v>
      </c>
      <c r="J67" s="14"/>
      <c r="K67" s="30">
        <f t="shared" si="4"/>
        <v>33.14</v>
      </c>
      <c r="L67" s="14">
        <v>80.010000000000005</v>
      </c>
      <c r="M67" s="14">
        <v>298.70999999999998</v>
      </c>
      <c r="N67" s="14">
        <v>365.04</v>
      </c>
      <c r="O67" s="14">
        <f t="shared" si="14"/>
        <v>743.76</v>
      </c>
      <c r="P67" s="14">
        <f t="shared" si="12"/>
        <v>776.9</v>
      </c>
      <c r="Q67" s="14"/>
      <c r="R67" s="23">
        <f t="shared" si="11"/>
        <v>776.9</v>
      </c>
    </row>
    <row r="68" spans="1:18" x14ac:dyDescent="0.2">
      <c r="A68" s="289"/>
      <c r="B68" s="134"/>
      <c r="C68" s="76" t="s">
        <v>45</v>
      </c>
      <c r="D68" s="77">
        <v>20</v>
      </c>
      <c r="E68" s="14">
        <v>0.84</v>
      </c>
      <c r="F68" s="14"/>
      <c r="G68" s="14"/>
      <c r="H68" s="30">
        <f t="shared" si="3"/>
        <v>0.84</v>
      </c>
      <c r="I68" s="14">
        <v>14</v>
      </c>
      <c r="J68" s="14"/>
      <c r="K68" s="30">
        <f t="shared" si="4"/>
        <v>14.84</v>
      </c>
      <c r="L68" s="14">
        <v>27.21</v>
      </c>
      <c r="M68" s="14">
        <v>7.51</v>
      </c>
      <c r="N68" s="14">
        <v>13.91</v>
      </c>
      <c r="O68" s="14">
        <f t="shared" si="14"/>
        <v>48.629999999999995</v>
      </c>
      <c r="P68" s="14">
        <f t="shared" si="12"/>
        <v>63.47</v>
      </c>
      <c r="Q68" s="14"/>
      <c r="R68" s="23">
        <f t="shared" si="11"/>
        <v>63.47</v>
      </c>
    </row>
    <row r="69" spans="1:18" x14ac:dyDescent="0.2">
      <c r="A69" s="291"/>
      <c r="B69" s="133" t="s">
        <v>363</v>
      </c>
      <c r="C69" s="82" t="s">
        <v>363</v>
      </c>
      <c r="D69" s="83">
        <v>0</v>
      </c>
      <c r="E69" s="17"/>
      <c r="F69" s="17"/>
      <c r="G69" s="17"/>
      <c r="H69" s="32">
        <f t="shared" si="3"/>
        <v>0</v>
      </c>
      <c r="I69" s="17"/>
      <c r="J69" s="17"/>
      <c r="K69" s="32">
        <f t="shared" si="4"/>
        <v>0</v>
      </c>
      <c r="L69" s="17"/>
      <c r="M69" s="17"/>
      <c r="N69" s="17"/>
      <c r="O69" s="17">
        <f>+SUM(L69:N69)</f>
        <v>0</v>
      </c>
      <c r="P69" s="17">
        <f t="shared" si="12"/>
        <v>0</v>
      </c>
      <c r="Q69" s="17"/>
      <c r="R69" s="84">
        <f t="shared" si="11"/>
        <v>0</v>
      </c>
    </row>
    <row r="70" spans="1:18" ht="15" x14ac:dyDescent="0.25">
      <c r="A70" s="230" t="s">
        <v>0</v>
      </c>
      <c r="B70" s="231"/>
      <c r="C70" s="232"/>
      <c r="D70" s="53">
        <f>SUM(D32:D69)</f>
        <v>1501</v>
      </c>
      <c r="E70" s="54">
        <f t="shared" ref="E70:J70" si="15">+SUM(E32:E69)</f>
        <v>510.55999999999995</v>
      </c>
      <c r="F70" s="54">
        <f t="shared" si="15"/>
        <v>0</v>
      </c>
      <c r="G70" s="54">
        <f t="shared" si="15"/>
        <v>0</v>
      </c>
      <c r="H70" s="54">
        <f t="shared" si="15"/>
        <v>510.55999999999995</v>
      </c>
      <c r="I70" s="54">
        <f t="shared" si="15"/>
        <v>307.33000000000004</v>
      </c>
      <c r="J70" s="54">
        <f t="shared" si="15"/>
        <v>5.01</v>
      </c>
      <c r="K70" s="54">
        <f>+SUM(K54:K69)</f>
        <v>811.69999999999993</v>
      </c>
      <c r="L70" s="54">
        <f t="shared" ref="L70:R70" si="16">+SUM(L32:L69)</f>
        <v>3027.5299999999997</v>
      </c>
      <c r="M70" s="54">
        <f t="shared" si="16"/>
        <v>3764.4300000000003</v>
      </c>
      <c r="N70" s="54">
        <f t="shared" si="16"/>
        <v>3670.14</v>
      </c>
      <c r="O70" s="54">
        <f t="shared" si="16"/>
        <v>10462.099999999997</v>
      </c>
      <c r="P70" s="54">
        <f t="shared" si="16"/>
        <v>11284.999999999998</v>
      </c>
      <c r="Q70" s="54">
        <f t="shared" si="16"/>
        <v>0</v>
      </c>
      <c r="R70" s="55">
        <f t="shared" si="16"/>
        <v>11284.999999999998</v>
      </c>
    </row>
    <row r="71" spans="1:18" x14ac:dyDescent="0.2">
      <c r="A71" s="141" t="s">
        <v>5</v>
      </c>
      <c r="B71" s="288" t="s">
        <v>423</v>
      </c>
      <c r="C71" s="73" t="s">
        <v>77</v>
      </c>
      <c r="D71" s="61">
        <v>18</v>
      </c>
      <c r="E71" s="39"/>
      <c r="F71" s="39"/>
      <c r="G71" s="39"/>
      <c r="H71" s="48">
        <f t="shared" si="3"/>
        <v>0</v>
      </c>
      <c r="I71" s="39"/>
      <c r="J71" s="39"/>
      <c r="K71" s="48">
        <f t="shared" si="4"/>
        <v>0</v>
      </c>
      <c r="L71" s="39">
        <v>1.6</v>
      </c>
      <c r="M71" s="39">
        <v>32.35</v>
      </c>
      <c r="N71" s="39">
        <v>18.82</v>
      </c>
      <c r="O71" s="39">
        <f t="shared" ref="O71:O103" si="17">+SUM(L71:N71)</f>
        <v>52.77</v>
      </c>
      <c r="P71" s="39">
        <f t="shared" ref="P71:P103" si="18">+SUM(K71+O71)</f>
        <v>52.77</v>
      </c>
      <c r="Q71" s="39"/>
      <c r="R71" s="39">
        <f t="shared" ref="R71:R103" si="19">+SUM(P71:Q71)</f>
        <v>52.77</v>
      </c>
    </row>
    <row r="72" spans="1:18" x14ac:dyDescent="0.2">
      <c r="A72" s="71"/>
      <c r="B72" s="289"/>
      <c r="C72" s="76" t="s">
        <v>61</v>
      </c>
      <c r="D72" s="34">
        <v>20</v>
      </c>
      <c r="E72" s="14"/>
      <c r="F72" s="14"/>
      <c r="G72" s="14"/>
      <c r="H72" s="30">
        <f t="shared" si="3"/>
        <v>0</v>
      </c>
      <c r="I72" s="14">
        <v>0.8</v>
      </c>
      <c r="J72" s="14"/>
      <c r="K72" s="30">
        <f t="shared" si="4"/>
        <v>0.8</v>
      </c>
      <c r="L72" s="14">
        <v>1.6</v>
      </c>
      <c r="M72" s="14">
        <v>13.57</v>
      </c>
      <c r="N72" s="14">
        <v>16.87</v>
      </c>
      <c r="O72" s="14">
        <f t="shared" si="17"/>
        <v>32.04</v>
      </c>
      <c r="P72" s="14">
        <f t="shared" si="18"/>
        <v>32.839999999999996</v>
      </c>
      <c r="Q72" s="14"/>
      <c r="R72" s="14">
        <f t="shared" si="19"/>
        <v>32.839999999999996</v>
      </c>
    </row>
    <row r="73" spans="1:18" x14ac:dyDescent="0.2">
      <c r="A73" s="71"/>
      <c r="B73" s="289"/>
      <c r="C73" s="76" t="s">
        <v>56</v>
      </c>
      <c r="D73" s="34">
        <v>3</v>
      </c>
      <c r="E73" s="14"/>
      <c r="F73" s="14"/>
      <c r="G73" s="14"/>
      <c r="H73" s="30">
        <f t="shared" ref="H73:H137" si="20">SUM(E73:G73)</f>
        <v>0</v>
      </c>
      <c r="I73" s="14"/>
      <c r="J73" s="14"/>
      <c r="K73" s="30">
        <f t="shared" ref="K73:K141" si="21">SUM(H73:J73)</f>
        <v>0</v>
      </c>
      <c r="L73" s="14"/>
      <c r="M73" s="14">
        <v>3.3</v>
      </c>
      <c r="N73" s="14">
        <v>1.5</v>
      </c>
      <c r="O73" s="14">
        <f t="shared" si="17"/>
        <v>4.8</v>
      </c>
      <c r="P73" s="14">
        <f t="shared" si="18"/>
        <v>4.8</v>
      </c>
      <c r="Q73" s="14"/>
      <c r="R73" s="14">
        <f t="shared" si="19"/>
        <v>4.8</v>
      </c>
    </row>
    <row r="74" spans="1:18" x14ac:dyDescent="0.2">
      <c r="A74" s="71"/>
      <c r="B74" s="289"/>
      <c r="C74" s="76" t="s">
        <v>50</v>
      </c>
      <c r="D74" s="34">
        <v>4</v>
      </c>
      <c r="E74" s="14"/>
      <c r="F74" s="14"/>
      <c r="G74" s="14"/>
      <c r="H74" s="30">
        <f t="shared" si="20"/>
        <v>0</v>
      </c>
      <c r="I74" s="14">
        <v>2</v>
      </c>
      <c r="J74" s="14"/>
      <c r="K74" s="30">
        <f t="shared" si="21"/>
        <v>2</v>
      </c>
      <c r="L74" s="14">
        <v>2</v>
      </c>
      <c r="M74" s="14">
        <v>9.3000000000000007</v>
      </c>
      <c r="N74" s="14">
        <v>6.4</v>
      </c>
      <c r="O74" s="14">
        <f t="shared" si="17"/>
        <v>17.700000000000003</v>
      </c>
      <c r="P74" s="14">
        <f t="shared" si="18"/>
        <v>19.700000000000003</v>
      </c>
      <c r="Q74" s="14"/>
      <c r="R74" s="14">
        <f t="shared" si="19"/>
        <v>19.700000000000003</v>
      </c>
    </row>
    <row r="75" spans="1:18" x14ac:dyDescent="0.2">
      <c r="A75" s="71"/>
      <c r="B75" s="289"/>
      <c r="C75" s="76" t="s">
        <v>64</v>
      </c>
      <c r="D75" s="34">
        <v>11</v>
      </c>
      <c r="E75" s="14"/>
      <c r="F75" s="14"/>
      <c r="G75" s="14"/>
      <c r="H75" s="30">
        <f t="shared" si="20"/>
        <v>0</v>
      </c>
      <c r="I75" s="14">
        <v>18.2</v>
      </c>
      <c r="J75" s="14">
        <v>0.2</v>
      </c>
      <c r="K75" s="30">
        <f t="shared" si="21"/>
        <v>18.399999999999999</v>
      </c>
      <c r="L75" s="14">
        <v>1.2</v>
      </c>
      <c r="M75" s="14">
        <v>6.5</v>
      </c>
      <c r="N75" s="14">
        <v>7.55</v>
      </c>
      <c r="O75" s="14">
        <f t="shared" si="17"/>
        <v>15.25</v>
      </c>
      <c r="P75" s="14">
        <f t="shared" si="18"/>
        <v>33.65</v>
      </c>
      <c r="Q75" s="14"/>
      <c r="R75" s="14">
        <f t="shared" si="19"/>
        <v>33.65</v>
      </c>
    </row>
    <row r="76" spans="1:18" x14ac:dyDescent="0.2">
      <c r="A76" s="71"/>
      <c r="B76" s="289"/>
      <c r="C76" s="76" t="s">
        <v>79</v>
      </c>
      <c r="D76" s="34">
        <v>4</v>
      </c>
      <c r="E76" s="14"/>
      <c r="F76" s="14"/>
      <c r="G76" s="14"/>
      <c r="H76" s="30">
        <f t="shared" si="20"/>
        <v>0</v>
      </c>
      <c r="I76" s="14"/>
      <c r="J76" s="14"/>
      <c r="K76" s="30">
        <f t="shared" si="21"/>
        <v>0</v>
      </c>
      <c r="L76" s="14"/>
      <c r="M76" s="14">
        <v>2.2999999999999998</v>
      </c>
      <c r="N76" s="14">
        <v>1.9</v>
      </c>
      <c r="O76" s="14">
        <f t="shared" si="17"/>
        <v>4.1999999999999993</v>
      </c>
      <c r="P76" s="14">
        <f t="shared" si="18"/>
        <v>4.1999999999999993</v>
      </c>
      <c r="Q76" s="14"/>
      <c r="R76" s="14">
        <f t="shared" si="19"/>
        <v>4.1999999999999993</v>
      </c>
    </row>
    <row r="77" spans="1:18" x14ac:dyDescent="0.2">
      <c r="A77" s="71"/>
      <c r="B77" s="289"/>
      <c r="C77" s="76" t="s">
        <v>67</v>
      </c>
      <c r="D77" s="34">
        <v>1</v>
      </c>
      <c r="E77" s="14"/>
      <c r="F77" s="14"/>
      <c r="G77" s="14"/>
      <c r="H77" s="30">
        <f t="shared" si="20"/>
        <v>0</v>
      </c>
      <c r="I77" s="14"/>
      <c r="J77" s="14"/>
      <c r="K77" s="30">
        <f t="shared" si="21"/>
        <v>0</v>
      </c>
      <c r="L77" s="14"/>
      <c r="M77" s="14"/>
      <c r="N77" s="14">
        <v>0.5</v>
      </c>
      <c r="O77" s="14">
        <f t="shared" si="17"/>
        <v>0.5</v>
      </c>
      <c r="P77" s="14">
        <f t="shared" si="18"/>
        <v>0.5</v>
      </c>
      <c r="Q77" s="14"/>
      <c r="R77" s="14">
        <f t="shared" si="19"/>
        <v>0.5</v>
      </c>
    </row>
    <row r="78" spans="1:18" x14ac:dyDescent="0.2">
      <c r="A78" s="71"/>
      <c r="B78" s="289"/>
      <c r="C78" s="76" t="s">
        <v>78</v>
      </c>
      <c r="D78" s="34">
        <v>19</v>
      </c>
      <c r="E78" s="14">
        <v>5</v>
      </c>
      <c r="F78" s="14"/>
      <c r="G78" s="14"/>
      <c r="H78" s="30">
        <f t="shared" si="20"/>
        <v>5</v>
      </c>
      <c r="I78" s="14">
        <v>2.4</v>
      </c>
      <c r="J78" s="14"/>
      <c r="K78" s="30">
        <f t="shared" si="21"/>
        <v>7.4</v>
      </c>
      <c r="L78" s="14"/>
      <c r="M78" s="14">
        <v>44.4</v>
      </c>
      <c r="N78" s="14">
        <v>20.100000000000001</v>
      </c>
      <c r="O78" s="14">
        <f t="shared" si="17"/>
        <v>64.5</v>
      </c>
      <c r="P78" s="14">
        <f t="shared" si="18"/>
        <v>71.900000000000006</v>
      </c>
      <c r="Q78" s="14"/>
      <c r="R78" s="14">
        <f t="shared" si="19"/>
        <v>71.900000000000006</v>
      </c>
    </row>
    <row r="79" spans="1:18" x14ac:dyDescent="0.2">
      <c r="A79" s="71"/>
      <c r="B79" s="289"/>
      <c r="C79" s="76" t="s">
        <v>76</v>
      </c>
      <c r="D79" s="34">
        <v>0</v>
      </c>
      <c r="E79" s="14"/>
      <c r="F79" s="14"/>
      <c r="G79" s="14"/>
      <c r="H79" s="30">
        <f t="shared" si="20"/>
        <v>0</v>
      </c>
      <c r="I79" s="14"/>
      <c r="J79" s="14"/>
      <c r="K79" s="30">
        <f t="shared" si="21"/>
        <v>0</v>
      </c>
      <c r="L79" s="14"/>
      <c r="M79" s="14"/>
      <c r="N79" s="14"/>
      <c r="O79" s="14">
        <f t="shared" si="17"/>
        <v>0</v>
      </c>
      <c r="P79" s="14">
        <f t="shared" si="18"/>
        <v>0</v>
      </c>
      <c r="Q79" s="14"/>
      <c r="R79" s="14">
        <f t="shared" si="19"/>
        <v>0</v>
      </c>
    </row>
    <row r="80" spans="1:18" x14ac:dyDescent="0.2">
      <c r="A80" s="71"/>
      <c r="B80" s="289"/>
      <c r="C80" s="76" t="s">
        <v>62</v>
      </c>
      <c r="D80" s="34">
        <v>11</v>
      </c>
      <c r="E80" s="14"/>
      <c r="F80" s="14"/>
      <c r="G80" s="14"/>
      <c r="H80" s="30">
        <f t="shared" si="20"/>
        <v>0</v>
      </c>
      <c r="I80" s="14">
        <v>2.9</v>
      </c>
      <c r="J80" s="14"/>
      <c r="K80" s="30">
        <f t="shared" si="21"/>
        <v>2.9</v>
      </c>
      <c r="L80" s="14"/>
      <c r="M80" s="14">
        <v>18.7</v>
      </c>
      <c r="N80" s="14">
        <v>17.5</v>
      </c>
      <c r="O80" s="14">
        <f t="shared" si="17"/>
        <v>36.200000000000003</v>
      </c>
      <c r="P80" s="14">
        <f t="shared" si="18"/>
        <v>39.1</v>
      </c>
      <c r="Q80" s="14"/>
      <c r="R80" s="14">
        <f t="shared" si="19"/>
        <v>39.1</v>
      </c>
    </row>
    <row r="81" spans="1:18" x14ac:dyDescent="0.2">
      <c r="A81" s="71"/>
      <c r="B81" s="289"/>
      <c r="C81" s="76" t="s">
        <v>319</v>
      </c>
      <c r="D81" s="34">
        <v>12</v>
      </c>
      <c r="E81" s="14"/>
      <c r="F81" s="14"/>
      <c r="G81" s="14"/>
      <c r="H81" s="30">
        <f t="shared" si="20"/>
        <v>0</v>
      </c>
      <c r="I81" s="14"/>
      <c r="J81" s="14"/>
      <c r="K81" s="30">
        <f t="shared" si="21"/>
        <v>0</v>
      </c>
      <c r="L81" s="14">
        <v>0.1</v>
      </c>
      <c r="M81" s="14">
        <v>7.2</v>
      </c>
      <c r="N81" s="14">
        <v>9.9</v>
      </c>
      <c r="O81" s="14">
        <f t="shared" si="17"/>
        <v>17.2</v>
      </c>
      <c r="P81" s="14">
        <f t="shared" si="18"/>
        <v>17.2</v>
      </c>
      <c r="Q81" s="14"/>
      <c r="R81" s="14">
        <f t="shared" si="19"/>
        <v>17.2</v>
      </c>
    </row>
    <row r="82" spans="1:18" x14ac:dyDescent="0.2">
      <c r="A82" s="71"/>
      <c r="B82" s="289"/>
      <c r="C82" s="76" t="s">
        <v>320</v>
      </c>
      <c r="D82" s="34">
        <v>9</v>
      </c>
      <c r="E82" s="14"/>
      <c r="F82" s="14"/>
      <c r="G82" s="14"/>
      <c r="H82" s="30">
        <f t="shared" si="20"/>
        <v>0</v>
      </c>
      <c r="I82" s="14"/>
      <c r="J82" s="14"/>
      <c r="K82" s="30">
        <f t="shared" si="21"/>
        <v>0</v>
      </c>
      <c r="L82" s="14"/>
      <c r="M82" s="14">
        <v>5.0199999999999996</v>
      </c>
      <c r="N82" s="14">
        <v>2.8</v>
      </c>
      <c r="O82" s="14">
        <f t="shared" si="17"/>
        <v>7.8199999999999994</v>
      </c>
      <c r="P82" s="14">
        <f t="shared" si="18"/>
        <v>7.8199999999999994</v>
      </c>
      <c r="Q82" s="14"/>
      <c r="R82" s="14">
        <f t="shared" si="19"/>
        <v>7.8199999999999994</v>
      </c>
    </row>
    <row r="83" spans="1:18" x14ac:dyDescent="0.2">
      <c r="A83" s="71"/>
      <c r="B83" s="289"/>
      <c r="C83" s="76" t="s">
        <v>51</v>
      </c>
      <c r="D83" s="34">
        <v>1</v>
      </c>
      <c r="E83" s="14"/>
      <c r="F83" s="14"/>
      <c r="G83" s="14"/>
      <c r="H83" s="30">
        <f t="shared" si="20"/>
        <v>0</v>
      </c>
      <c r="I83" s="14">
        <v>0.3</v>
      </c>
      <c r="J83" s="14">
        <v>0.2</v>
      </c>
      <c r="K83" s="30">
        <f t="shared" si="21"/>
        <v>0.5</v>
      </c>
      <c r="L83" s="14"/>
      <c r="M83" s="14">
        <v>1</v>
      </c>
      <c r="N83" s="14">
        <v>1</v>
      </c>
      <c r="O83" s="14">
        <f t="shared" si="17"/>
        <v>2</v>
      </c>
      <c r="P83" s="14">
        <f t="shared" si="18"/>
        <v>2.5</v>
      </c>
      <c r="Q83" s="14"/>
      <c r="R83" s="14">
        <f t="shared" si="19"/>
        <v>2.5</v>
      </c>
    </row>
    <row r="84" spans="1:18" x14ac:dyDescent="0.2">
      <c r="A84" s="71"/>
      <c r="B84" s="289"/>
      <c r="C84" s="76" t="s">
        <v>52</v>
      </c>
      <c r="D84" s="34">
        <v>20</v>
      </c>
      <c r="E84" s="14"/>
      <c r="F84" s="14"/>
      <c r="G84" s="14"/>
      <c r="H84" s="30">
        <f t="shared" si="20"/>
        <v>0</v>
      </c>
      <c r="I84" s="14"/>
      <c r="J84" s="14">
        <v>0.05</v>
      </c>
      <c r="K84" s="30">
        <f t="shared" si="21"/>
        <v>0.05</v>
      </c>
      <c r="L84" s="14">
        <v>11.3</v>
      </c>
      <c r="M84" s="14">
        <v>32.35</v>
      </c>
      <c r="N84" s="14">
        <v>6.15</v>
      </c>
      <c r="O84" s="14">
        <f t="shared" si="17"/>
        <v>49.800000000000004</v>
      </c>
      <c r="P84" s="14">
        <f t="shared" si="18"/>
        <v>49.85</v>
      </c>
      <c r="Q84" s="14"/>
      <c r="R84" s="14">
        <f t="shared" si="19"/>
        <v>49.85</v>
      </c>
    </row>
    <row r="85" spans="1:18" x14ac:dyDescent="0.2">
      <c r="A85" s="71"/>
      <c r="B85" s="289"/>
      <c r="C85" s="76" t="s">
        <v>72</v>
      </c>
      <c r="D85" s="34">
        <v>7</v>
      </c>
      <c r="E85" s="14"/>
      <c r="F85" s="14"/>
      <c r="G85" s="14"/>
      <c r="H85" s="30">
        <f t="shared" si="20"/>
        <v>0</v>
      </c>
      <c r="I85" s="14">
        <v>1.5</v>
      </c>
      <c r="J85" s="14"/>
      <c r="K85" s="30">
        <f t="shared" si="21"/>
        <v>1.5</v>
      </c>
      <c r="L85" s="14">
        <v>1.5</v>
      </c>
      <c r="M85" s="14">
        <v>23.2</v>
      </c>
      <c r="N85" s="14">
        <v>20.9</v>
      </c>
      <c r="O85" s="14">
        <f t="shared" si="17"/>
        <v>45.599999999999994</v>
      </c>
      <c r="P85" s="14">
        <f t="shared" si="18"/>
        <v>47.099999999999994</v>
      </c>
      <c r="Q85" s="14"/>
      <c r="R85" s="14">
        <f t="shared" si="19"/>
        <v>47.099999999999994</v>
      </c>
    </row>
    <row r="86" spans="1:18" x14ac:dyDescent="0.2">
      <c r="A86" s="71"/>
      <c r="B86" s="289"/>
      <c r="C86" s="76" t="s">
        <v>71</v>
      </c>
      <c r="D86" s="34">
        <v>1</v>
      </c>
      <c r="E86" s="14"/>
      <c r="F86" s="14"/>
      <c r="G86" s="14"/>
      <c r="H86" s="30">
        <f t="shared" si="20"/>
        <v>0</v>
      </c>
      <c r="I86" s="14"/>
      <c r="J86" s="14"/>
      <c r="K86" s="30">
        <f t="shared" si="21"/>
        <v>0</v>
      </c>
      <c r="L86" s="14"/>
      <c r="M86" s="14">
        <v>0.3</v>
      </c>
      <c r="N86" s="14">
        <v>1.2</v>
      </c>
      <c r="O86" s="14">
        <f t="shared" si="17"/>
        <v>1.5</v>
      </c>
      <c r="P86" s="14">
        <f t="shared" si="18"/>
        <v>1.5</v>
      </c>
      <c r="Q86" s="14"/>
      <c r="R86" s="14">
        <f t="shared" si="19"/>
        <v>1.5</v>
      </c>
    </row>
    <row r="87" spans="1:18" x14ac:dyDescent="0.2">
      <c r="A87" s="71"/>
      <c r="B87" s="290"/>
      <c r="C87" s="76" t="s">
        <v>58</v>
      </c>
      <c r="D87" s="34">
        <v>3</v>
      </c>
      <c r="E87" s="14"/>
      <c r="F87" s="14"/>
      <c r="G87" s="14"/>
      <c r="H87" s="30">
        <f t="shared" si="20"/>
        <v>0</v>
      </c>
      <c r="I87" s="14"/>
      <c r="J87" s="14"/>
      <c r="K87" s="30">
        <f t="shared" si="21"/>
        <v>0</v>
      </c>
      <c r="L87" s="14"/>
      <c r="M87" s="14">
        <v>29.4</v>
      </c>
      <c r="N87" s="14">
        <v>2.9</v>
      </c>
      <c r="O87" s="14">
        <f t="shared" si="17"/>
        <v>32.299999999999997</v>
      </c>
      <c r="P87" s="14">
        <f t="shared" si="18"/>
        <v>32.299999999999997</v>
      </c>
      <c r="Q87" s="14"/>
      <c r="R87" s="14">
        <f t="shared" si="19"/>
        <v>32.299999999999997</v>
      </c>
    </row>
    <row r="88" spans="1:18" x14ac:dyDescent="0.2">
      <c r="A88" s="71"/>
      <c r="B88" s="135" t="s">
        <v>424</v>
      </c>
      <c r="C88" s="76" t="s">
        <v>80</v>
      </c>
      <c r="D88" s="34">
        <v>49</v>
      </c>
      <c r="E88" s="14">
        <v>0.5</v>
      </c>
      <c r="F88" s="14"/>
      <c r="G88" s="14"/>
      <c r="H88" s="30">
        <f t="shared" si="20"/>
        <v>0.5</v>
      </c>
      <c r="I88" s="14">
        <v>6.75</v>
      </c>
      <c r="J88" s="14"/>
      <c r="K88" s="30">
        <f t="shared" si="21"/>
        <v>7.25</v>
      </c>
      <c r="L88" s="14">
        <v>6.3</v>
      </c>
      <c r="M88" s="14">
        <v>18.18</v>
      </c>
      <c r="N88" s="14">
        <v>17.829999999999998</v>
      </c>
      <c r="O88" s="14">
        <f t="shared" si="17"/>
        <v>42.31</v>
      </c>
      <c r="P88" s="14">
        <f t="shared" si="18"/>
        <v>49.56</v>
      </c>
      <c r="Q88" s="14"/>
      <c r="R88" s="14">
        <f t="shared" si="19"/>
        <v>49.56</v>
      </c>
    </row>
    <row r="89" spans="1:18" x14ac:dyDescent="0.2">
      <c r="A89" s="71"/>
      <c r="B89" s="135"/>
      <c r="C89" s="76" t="s">
        <v>54</v>
      </c>
      <c r="D89" s="34">
        <v>13</v>
      </c>
      <c r="E89" s="14"/>
      <c r="F89" s="14"/>
      <c r="G89" s="14"/>
      <c r="H89" s="30">
        <f t="shared" si="20"/>
        <v>0</v>
      </c>
      <c r="I89" s="14"/>
      <c r="J89" s="14"/>
      <c r="K89" s="30">
        <f t="shared" si="21"/>
        <v>0</v>
      </c>
      <c r="L89" s="14">
        <v>11.2</v>
      </c>
      <c r="M89" s="14">
        <v>27.8</v>
      </c>
      <c r="N89" s="14">
        <v>45.9</v>
      </c>
      <c r="O89" s="14">
        <f t="shared" si="17"/>
        <v>84.9</v>
      </c>
      <c r="P89" s="14">
        <f t="shared" si="18"/>
        <v>84.9</v>
      </c>
      <c r="Q89" s="14"/>
      <c r="R89" s="14">
        <f t="shared" si="19"/>
        <v>84.9</v>
      </c>
    </row>
    <row r="90" spans="1:18" x14ac:dyDescent="0.2">
      <c r="A90" s="71"/>
      <c r="B90" s="135"/>
      <c r="C90" s="76" t="s">
        <v>65</v>
      </c>
      <c r="D90" s="34">
        <v>5</v>
      </c>
      <c r="E90" s="14"/>
      <c r="F90" s="14"/>
      <c r="G90" s="14"/>
      <c r="H90" s="30">
        <f t="shared" si="20"/>
        <v>0</v>
      </c>
      <c r="I90" s="14">
        <v>1</v>
      </c>
      <c r="J90" s="14"/>
      <c r="K90" s="30">
        <f t="shared" si="21"/>
        <v>1</v>
      </c>
      <c r="L90" s="14">
        <v>0.6</v>
      </c>
      <c r="M90" s="14">
        <v>20.6</v>
      </c>
      <c r="N90" s="14">
        <v>21.2</v>
      </c>
      <c r="O90" s="14">
        <f t="shared" si="17"/>
        <v>42.400000000000006</v>
      </c>
      <c r="P90" s="14">
        <f t="shared" si="18"/>
        <v>43.400000000000006</v>
      </c>
      <c r="Q90" s="14"/>
      <c r="R90" s="14">
        <f t="shared" si="19"/>
        <v>43.400000000000006</v>
      </c>
    </row>
    <row r="91" spans="1:18" x14ac:dyDescent="0.2">
      <c r="A91" s="71"/>
      <c r="B91" s="135"/>
      <c r="C91" s="76" t="s">
        <v>74</v>
      </c>
      <c r="D91" s="34">
        <v>6</v>
      </c>
      <c r="E91" s="14"/>
      <c r="F91" s="14"/>
      <c r="G91" s="14"/>
      <c r="H91" s="30">
        <f t="shared" si="20"/>
        <v>0</v>
      </c>
      <c r="I91" s="14"/>
      <c r="J91" s="14"/>
      <c r="K91" s="30">
        <f t="shared" si="21"/>
        <v>0</v>
      </c>
      <c r="L91" s="14">
        <v>8</v>
      </c>
      <c r="M91" s="14">
        <v>48.55</v>
      </c>
      <c r="N91" s="14">
        <v>96.55</v>
      </c>
      <c r="O91" s="14">
        <f t="shared" si="17"/>
        <v>153.1</v>
      </c>
      <c r="P91" s="14">
        <f t="shared" si="18"/>
        <v>153.1</v>
      </c>
      <c r="Q91" s="14"/>
      <c r="R91" s="14">
        <f t="shared" si="19"/>
        <v>153.1</v>
      </c>
    </row>
    <row r="92" spans="1:18" x14ac:dyDescent="0.2">
      <c r="A92" s="71"/>
      <c r="B92" s="135"/>
      <c r="C92" s="76" t="s">
        <v>53</v>
      </c>
      <c r="D92" s="34">
        <v>2</v>
      </c>
      <c r="E92" s="14"/>
      <c r="F92" s="14"/>
      <c r="G92" s="14"/>
      <c r="H92" s="30">
        <f t="shared" si="20"/>
        <v>0</v>
      </c>
      <c r="I92" s="14"/>
      <c r="J92" s="14"/>
      <c r="K92" s="30">
        <f t="shared" si="21"/>
        <v>0</v>
      </c>
      <c r="L92" s="14"/>
      <c r="M92" s="14">
        <v>1.75</v>
      </c>
      <c r="N92" s="14">
        <v>2.0499999999999998</v>
      </c>
      <c r="O92" s="14">
        <f t="shared" si="17"/>
        <v>3.8</v>
      </c>
      <c r="P92" s="14">
        <f t="shared" si="18"/>
        <v>3.8</v>
      </c>
      <c r="Q92" s="14"/>
      <c r="R92" s="14">
        <f t="shared" si="19"/>
        <v>3.8</v>
      </c>
    </row>
    <row r="93" spans="1:18" x14ac:dyDescent="0.2">
      <c r="A93" s="71"/>
      <c r="B93" s="135"/>
      <c r="C93" s="76" t="s">
        <v>81</v>
      </c>
      <c r="D93" s="34">
        <v>9</v>
      </c>
      <c r="E93" s="14"/>
      <c r="F93" s="14"/>
      <c r="G93" s="14"/>
      <c r="H93" s="30">
        <f t="shared" si="20"/>
        <v>0</v>
      </c>
      <c r="I93" s="14"/>
      <c r="J93" s="14"/>
      <c r="K93" s="30">
        <f t="shared" si="21"/>
        <v>0</v>
      </c>
      <c r="L93" s="14">
        <v>5</v>
      </c>
      <c r="M93" s="14">
        <v>19.75</v>
      </c>
      <c r="N93" s="14">
        <v>26.85</v>
      </c>
      <c r="O93" s="14">
        <f t="shared" si="17"/>
        <v>51.6</v>
      </c>
      <c r="P93" s="14">
        <f t="shared" si="18"/>
        <v>51.6</v>
      </c>
      <c r="Q93" s="14"/>
      <c r="R93" s="14">
        <f t="shared" si="19"/>
        <v>51.6</v>
      </c>
    </row>
    <row r="94" spans="1:18" x14ac:dyDescent="0.2">
      <c r="A94" s="71"/>
      <c r="B94" s="135"/>
      <c r="C94" s="76" t="s">
        <v>68</v>
      </c>
      <c r="D94" s="34">
        <v>0</v>
      </c>
      <c r="E94" s="14"/>
      <c r="F94" s="14"/>
      <c r="G94" s="14"/>
      <c r="H94" s="30">
        <f t="shared" si="20"/>
        <v>0</v>
      </c>
      <c r="I94" s="14"/>
      <c r="J94" s="14"/>
      <c r="K94" s="30">
        <f t="shared" si="21"/>
        <v>0</v>
      </c>
      <c r="L94" s="14"/>
      <c r="M94" s="14"/>
      <c r="N94" s="14"/>
      <c r="O94" s="14">
        <f>+SUM(L94:N94)</f>
        <v>0</v>
      </c>
      <c r="P94" s="14">
        <f>+SUM(K94+O94)</f>
        <v>0</v>
      </c>
      <c r="Q94" s="14"/>
      <c r="R94" s="14">
        <f t="shared" si="19"/>
        <v>0</v>
      </c>
    </row>
    <row r="95" spans="1:18" x14ac:dyDescent="0.2">
      <c r="A95" s="71"/>
      <c r="B95" s="135"/>
      <c r="C95" s="76" t="s">
        <v>60</v>
      </c>
      <c r="D95" s="34">
        <v>7</v>
      </c>
      <c r="E95" s="14"/>
      <c r="F95" s="14"/>
      <c r="G95" s="14"/>
      <c r="H95" s="30">
        <f t="shared" si="20"/>
        <v>0</v>
      </c>
      <c r="I95" s="14"/>
      <c r="J95" s="14"/>
      <c r="K95" s="30">
        <f t="shared" si="21"/>
        <v>0</v>
      </c>
      <c r="L95" s="14">
        <v>10.1</v>
      </c>
      <c r="M95" s="14">
        <v>20.75</v>
      </c>
      <c r="N95" s="14">
        <v>36.35</v>
      </c>
      <c r="O95" s="14">
        <f>+SUM(L95:N95)</f>
        <v>67.2</v>
      </c>
      <c r="P95" s="14">
        <f>+SUM(K95+O95)</f>
        <v>67.2</v>
      </c>
      <c r="Q95" s="14"/>
      <c r="R95" s="14">
        <f t="shared" si="19"/>
        <v>67.2</v>
      </c>
    </row>
    <row r="96" spans="1:18" x14ac:dyDescent="0.2">
      <c r="A96" s="71"/>
      <c r="B96" s="135"/>
      <c r="C96" s="76" t="s">
        <v>75</v>
      </c>
      <c r="D96" s="34">
        <v>3</v>
      </c>
      <c r="E96" s="14"/>
      <c r="F96" s="14"/>
      <c r="G96" s="14"/>
      <c r="H96" s="30">
        <f t="shared" si="20"/>
        <v>0</v>
      </c>
      <c r="I96" s="14"/>
      <c r="J96" s="14"/>
      <c r="K96" s="30">
        <f t="shared" si="21"/>
        <v>0</v>
      </c>
      <c r="L96" s="14">
        <v>1</v>
      </c>
      <c r="M96" s="14">
        <v>4.1100000000000003</v>
      </c>
      <c r="N96" s="14">
        <v>2.2400000000000002</v>
      </c>
      <c r="O96" s="14">
        <f t="shared" si="17"/>
        <v>7.3500000000000005</v>
      </c>
      <c r="P96" s="14">
        <f t="shared" si="18"/>
        <v>7.3500000000000005</v>
      </c>
      <c r="Q96" s="14"/>
      <c r="R96" s="14">
        <f t="shared" si="19"/>
        <v>7.3500000000000005</v>
      </c>
    </row>
    <row r="97" spans="1:18" x14ac:dyDescent="0.2">
      <c r="A97" s="71"/>
      <c r="B97" s="136"/>
      <c r="C97" s="76" t="s">
        <v>70</v>
      </c>
      <c r="D97" s="34">
        <v>2</v>
      </c>
      <c r="E97" s="14"/>
      <c r="F97" s="14"/>
      <c r="G97" s="14"/>
      <c r="H97" s="30">
        <f t="shared" si="20"/>
        <v>0</v>
      </c>
      <c r="I97" s="14"/>
      <c r="J97" s="14"/>
      <c r="K97" s="30">
        <f t="shared" si="21"/>
        <v>0</v>
      </c>
      <c r="L97" s="14"/>
      <c r="M97" s="14">
        <v>20.3</v>
      </c>
      <c r="N97" s="14">
        <v>40.200000000000003</v>
      </c>
      <c r="O97" s="14">
        <f t="shared" si="17"/>
        <v>60.5</v>
      </c>
      <c r="P97" s="14">
        <f t="shared" si="18"/>
        <v>60.5</v>
      </c>
      <c r="Q97" s="14"/>
      <c r="R97" s="14">
        <f t="shared" si="19"/>
        <v>60.5</v>
      </c>
    </row>
    <row r="98" spans="1:18" x14ac:dyDescent="0.2">
      <c r="A98" s="71"/>
      <c r="B98" s="135" t="s">
        <v>425</v>
      </c>
      <c r="C98" s="76" t="s">
        <v>73</v>
      </c>
      <c r="D98" s="34">
        <v>21</v>
      </c>
      <c r="E98" s="14">
        <v>70.5</v>
      </c>
      <c r="F98" s="14"/>
      <c r="G98" s="14"/>
      <c r="H98" s="30">
        <f t="shared" si="20"/>
        <v>70.5</v>
      </c>
      <c r="I98" s="14"/>
      <c r="J98" s="14"/>
      <c r="K98" s="30">
        <f t="shared" si="21"/>
        <v>70.5</v>
      </c>
      <c r="L98" s="14"/>
      <c r="M98" s="14">
        <v>21.95</v>
      </c>
      <c r="N98" s="14">
        <v>39.270000000000003</v>
      </c>
      <c r="O98" s="14">
        <f t="shared" si="17"/>
        <v>61.22</v>
      </c>
      <c r="P98" s="14">
        <f t="shared" si="18"/>
        <v>131.72</v>
      </c>
      <c r="Q98" s="14"/>
      <c r="R98" s="14">
        <f t="shared" si="19"/>
        <v>131.72</v>
      </c>
    </row>
    <row r="99" spans="1:18" x14ac:dyDescent="0.2">
      <c r="A99" s="71"/>
      <c r="B99" s="135"/>
      <c r="C99" s="76" t="s">
        <v>69</v>
      </c>
      <c r="D99" s="34">
        <v>3</v>
      </c>
      <c r="E99" s="14">
        <v>0.75</v>
      </c>
      <c r="F99" s="14"/>
      <c r="G99" s="14"/>
      <c r="H99" s="30">
        <f t="shared" si="20"/>
        <v>0.75</v>
      </c>
      <c r="I99" s="14"/>
      <c r="J99" s="14"/>
      <c r="K99" s="30">
        <f t="shared" si="21"/>
        <v>0.75</v>
      </c>
      <c r="L99" s="14"/>
      <c r="M99" s="14">
        <v>1.55</v>
      </c>
      <c r="N99" s="14">
        <v>1</v>
      </c>
      <c r="O99" s="14">
        <f t="shared" si="17"/>
        <v>2.5499999999999998</v>
      </c>
      <c r="P99" s="14">
        <f t="shared" si="18"/>
        <v>3.3</v>
      </c>
      <c r="Q99" s="14"/>
      <c r="R99" s="14">
        <f t="shared" si="19"/>
        <v>3.3</v>
      </c>
    </row>
    <row r="100" spans="1:18" x14ac:dyDescent="0.2">
      <c r="A100" s="71"/>
      <c r="B100" s="135"/>
      <c r="C100" s="76" t="s">
        <v>321</v>
      </c>
      <c r="D100" s="34">
        <v>4</v>
      </c>
      <c r="E100" s="14"/>
      <c r="F100" s="14"/>
      <c r="G100" s="14"/>
      <c r="H100" s="30">
        <f t="shared" si="20"/>
        <v>0</v>
      </c>
      <c r="I100" s="14"/>
      <c r="J100" s="14"/>
      <c r="K100" s="30">
        <f t="shared" si="21"/>
        <v>0</v>
      </c>
      <c r="L100" s="14"/>
      <c r="M100" s="14">
        <v>0.55000000000000004</v>
      </c>
      <c r="N100" s="14">
        <v>1.72</v>
      </c>
      <c r="O100" s="14">
        <f t="shared" si="17"/>
        <v>2.27</v>
      </c>
      <c r="P100" s="14">
        <f t="shared" si="18"/>
        <v>2.27</v>
      </c>
      <c r="Q100" s="14"/>
      <c r="R100" s="14">
        <f t="shared" si="19"/>
        <v>2.27</v>
      </c>
    </row>
    <row r="101" spans="1:18" x14ac:dyDescent="0.2">
      <c r="A101" s="71"/>
      <c r="B101" s="135"/>
      <c r="C101" s="76" t="s">
        <v>59</v>
      </c>
      <c r="D101" s="34">
        <v>4</v>
      </c>
      <c r="E101" s="14"/>
      <c r="F101" s="14"/>
      <c r="G101" s="14"/>
      <c r="H101" s="30">
        <f t="shared" si="20"/>
        <v>0</v>
      </c>
      <c r="I101" s="14"/>
      <c r="J101" s="14"/>
      <c r="K101" s="30">
        <f t="shared" si="21"/>
        <v>0</v>
      </c>
      <c r="L101" s="14"/>
      <c r="M101" s="14">
        <v>3.9</v>
      </c>
      <c r="N101" s="14">
        <v>9.4</v>
      </c>
      <c r="O101" s="14">
        <f>+SUM(L101:N101)</f>
        <v>13.3</v>
      </c>
      <c r="P101" s="14">
        <f>+SUM(K101+O101)</f>
        <v>13.3</v>
      </c>
      <c r="Q101" s="14"/>
      <c r="R101" s="14">
        <f>+SUM(P101:Q101)</f>
        <v>13.3</v>
      </c>
    </row>
    <row r="102" spans="1:18" x14ac:dyDescent="0.2">
      <c r="A102" s="71"/>
      <c r="B102" s="135"/>
      <c r="C102" s="76" t="s">
        <v>57</v>
      </c>
      <c r="D102" s="34">
        <v>2</v>
      </c>
      <c r="E102" s="14"/>
      <c r="F102" s="14"/>
      <c r="G102" s="14"/>
      <c r="H102" s="30">
        <f t="shared" si="20"/>
        <v>0</v>
      </c>
      <c r="I102" s="14"/>
      <c r="J102" s="14"/>
      <c r="K102" s="30">
        <f t="shared" si="21"/>
        <v>0</v>
      </c>
      <c r="L102" s="14"/>
      <c r="M102" s="14">
        <v>5</v>
      </c>
      <c r="N102" s="14">
        <v>5</v>
      </c>
      <c r="O102" s="14">
        <f t="shared" si="17"/>
        <v>10</v>
      </c>
      <c r="P102" s="14">
        <f t="shared" si="18"/>
        <v>10</v>
      </c>
      <c r="Q102" s="14"/>
      <c r="R102" s="14">
        <f t="shared" si="19"/>
        <v>10</v>
      </c>
    </row>
    <row r="103" spans="1:18" x14ac:dyDescent="0.2">
      <c r="A103" s="72"/>
      <c r="B103" s="137"/>
      <c r="C103" s="81" t="s">
        <v>66</v>
      </c>
      <c r="D103" s="67">
        <v>1</v>
      </c>
      <c r="E103" s="68"/>
      <c r="F103" s="68"/>
      <c r="G103" s="68"/>
      <c r="H103" s="69">
        <f t="shared" si="20"/>
        <v>0</v>
      </c>
      <c r="I103" s="68"/>
      <c r="J103" s="68"/>
      <c r="K103" s="69">
        <f t="shared" si="21"/>
        <v>0</v>
      </c>
      <c r="L103" s="68"/>
      <c r="M103" s="68">
        <v>1.5</v>
      </c>
      <c r="N103" s="68">
        <v>0.2</v>
      </c>
      <c r="O103" s="68">
        <f t="shared" si="17"/>
        <v>1.7</v>
      </c>
      <c r="P103" s="68">
        <f t="shared" si="18"/>
        <v>1.7</v>
      </c>
      <c r="Q103" s="68"/>
      <c r="R103" s="68">
        <f t="shared" si="19"/>
        <v>1.7</v>
      </c>
    </row>
    <row r="104" spans="1:18" ht="15" x14ac:dyDescent="0.25">
      <c r="A104" s="230" t="s">
        <v>0</v>
      </c>
      <c r="B104" s="231"/>
      <c r="C104" s="232"/>
      <c r="D104" s="53">
        <f t="shared" ref="D104:R104" si="22">+SUM(D71:D103)</f>
        <v>275</v>
      </c>
      <c r="E104" s="54">
        <f>+SUM(E71:E103)</f>
        <v>76.75</v>
      </c>
      <c r="F104" s="54">
        <f>+SUM(F71:F103)</f>
        <v>0</v>
      </c>
      <c r="G104" s="54">
        <f>+SUM(G71:G103)</f>
        <v>0</v>
      </c>
      <c r="H104" s="54">
        <f>+SUM(H71:H103)</f>
        <v>76.75</v>
      </c>
      <c r="I104" s="54">
        <f t="shared" si="22"/>
        <v>35.849999999999994</v>
      </c>
      <c r="J104" s="54">
        <f t="shared" si="22"/>
        <v>0.45</v>
      </c>
      <c r="K104" s="54">
        <f t="shared" si="22"/>
        <v>113.05</v>
      </c>
      <c r="L104" s="54">
        <f t="shared" si="22"/>
        <v>61.5</v>
      </c>
      <c r="M104" s="54">
        <f t="shared" si="22"/>
        <v>445.13000000000005</v>
      </c>
      <c r="N104" s="54">
        <f t="shared" si="22"/>
        <v>481.75</v>
      </c>
      <c r="O104" s="54">
        <f t="shared" si="22"/>
        <v>988.38</v>
      </c>
      <c r="P104" s="54">
        <f t="shared" si="22"/>
        <v>1101.4299999999998</v>
      </c>
      <c r="Q104" s="54">
        <f t="shared" si="22"/>
        <v>0</v>
      </c>
      <c r="R104" s="55">
        <f t="shared" si="22"/>
        <v>1101.4299999999998</v>
      </c>
    </row>
    <row r="105" spans="1:18" x14ac:dyDescent="0.2">
      <c r="A105" s="144" t="s">
        <v>6</v>
      </c>
      <c r="B105" s="120" t="s">
        <v>86</v>
      </c>
      <c r="C105" s="73" t="s">
        <v>86</v>
      </c>
      <c r="D105" s="61">
        <v>13</v>
      </c>
      <c r="E105" s="39"/>
      <c r="F105" s="39"/>
      <c r="G105" s="39"/>
      <c r="H105" s="48">
        <f t="shared" si="20"/>
        <v>0</v>
      </c>
      <c r="I105" s="39">
        <v>2.2999999999999998</v>
      </c>
      <c r="J105" s="39"/>
      <c r="K105" s="48">
        <f t="shared" si="21"/>
        <v>2.2999999999999998</v>
      </c>
      <c r="L105" s="39">
        <v>10</v>
      </c>
      <c r="M105" s="39">
        <v>6</v>
      </c>
      <c r="N105" s="39">
        <v>12</v>
      </c>
      <c r="O105" s="39">
        <f t="shared" ref="O105:O122" si="23">+SUM(L105:N105)</f>
        <v>28</v>
      </c>
      <c r="P105" s="39">
        <f t="shared" ref="P105:P122" si="24">+SUM(K105+O105)</f>
        <v>30.3</v>
      </c>
      <c r="Q105" s="39"/>
      <c r="R105" s="39">
        <f t="shared" ref="R105:R127" si="25">+SUM(P105:Q105)</f>
        <v>30.3</v>
      </c>
    </row>
    <row r="106" spans="1:18" x14ac:dyDescent="0.2">
      <c r="A106" s="93"/>
      <c r="B106" s="121"/>
      <c r="C106" s="76" t="s">
        <v>272</v>
      </c>
      <c r="D106" s="34">
        <v>3</v>
      </c>
      <c r="E106" s="14"/>
      <c r="F106" s="14"/>
      <c r="G106" s="14"/>
      <c r="H106" s="30">
        <f t="shared" si="20"/>
        <v>0</v>
      </c>
      <c r="I106" s="14"/>
      <c r="J106" s="14"/>
      <c r="K106" s="30">
        <f t="shared" si="21"/>
        <v>0</v>
      </c>
      <c r="L106" s="14">
        <v>7.8</v>
      </c>
      <c r="M106" s="14">
        <v>10</v>
      </c>
      <c r="N106" s="14">
        <v>23.5</v>
      </c>
      <c r="O106" s="14">
        <f t="shared" si="23"/>
        <v>41.3</v>
      </c>
      <c r="P106" s="14">
        <f t="shared" si="24"/>
        <v>41.3</v>
      </c>
      <c r="Q106" s="14"/>
      <c r="R106" s="14">
        <f t="shared" si="25"/>
        <v>41.3</v>
      </c>
    </row>
    <row r="107" spans="1:18" x14ac:dyDescent="0.2">
      <c r="A107" s="93"/>
      <c r="B107" s="121"/>
      <c r="C107" s="76" t="s">
        <v>101</v>
      </c>
      <c r="D107" s="34">
        <v>1</v>
      </c>
      <c r="E107" s="14"/>
      <c r="F107" s="14"/>
      <c r="G107" s="14"/>
      <c r="H107" s="30">
        <f t="shared" si="20"/>
        <v>0</v>
      </c>
      <c r="I107" s="14"/>
      <c r="J107" s="14"/>
      <c r="K107" s="30">
        <f t="shared" si="21"/>
        <v>0</v>
      </c>
      <c r="L107" s="14"/>
      <c r="M107" s="14"/>
      <c r="N107" s="14">
        <v>2</v>
      </c>
      <c r="O107" s="14">
        <f t="shared" si="23"/>
        <v>2</v>
      </c>
      <c r="P107" s="14">
        <f t="shared" si="24"/>
        <v>2</v>
      </c>
      <c r="Q107" s="14"/>
      <c r="R107" s="14">
        <f t="shared" si="25"/>
        <v>2</v>
      </c>
    </row>
    <row r="108" spans="1:18" x14ac:dyDescent="0.2">
      <c r="A108" s="93"/>
      <c r="B108" s="121"/>
      <c r="C108" s="76" t="s">
        <v>106</v>
      </c>
      <c r="D108" s="34"/>
      <c r="E108" s="14"/>
      <c r="F108" s="14"/>
      <c r="G108" s="14"/>
      <c r="H108" s="30">
        <f t="shared" si="20"/>
        <v>0</v>
      </c>
      <c r="I108" s="14"/>
      <c r="J108" s="14"/>
      <c r="K108" s="30">
        <f t="shared" si="21"/>
        <v>0</v>
      </c>
      <c r="L108" s="14"/>
      <c r="M108" s="14"/>
      <c r="N108" s="14"/>
      <c r="O108" s="14">
        <f>+SUM(L108:N108)</f>
        <v>0</v>
      </c>
      <c r="P108" s="14">
        <f>+SUM(K108+O108)</f>
        <v>0</v>
      </c>
      <c r="Q108" s="14"/>
      <c r="R108" s="14">
        <f t="shared" si="25"/>
        <v>0</v>
      </c>
    </row>
    <row r="109" spans="1:18" x14ac:dyDescent="0.2">
      <c r="A109" s="93"/>
      <c r="B109" s="121"/>
      <c r="C109" s="76" t="s">
        <v>107</v>
      </c>
      <c r="D109" s="34">
        <v>2</v>
      </c>
      <c r="E109" s="14">
        <v>15.5</v>
      </c>
      <c r="F109" s="14"/>
      <c r="G109" s="14"/>
      <c r="H109" s="30">
        <f t="shared" si="20"/>
        <v>15.5</v>
      </c>
      <c r="I109" s="14"/>
      <c r="J109" s="14"/>
      <c r="K109" s="30">
        <f t="shared" si="21"/>
        <v>15.5</v>
      </c>
      <c r="L109" s="14"/>
      <c r="M109" s="14"/>
      <c r="N109" s="14">
        <v>3</v>
      </c>
      <c r="O109" s="14">
        <f>+SUM(L109:N109)</f>
        <v>3</v>
      </c>
      <c r="P109" s="14">
        <f>+SUM(K109+O109)</f>
        <v>18.5</v>
      </c>
      <c r="Q109" s="14"/>
      <c r="R109" s="14">
        <f t="shared" si="25"/>
        <v>18.5</v>
      </c>
    </row>
    <row r="110" spans="1:18" x14ac:dyDescent="0.2">
      <c r="A110" s="93"/>
      <c r="B110" s="121"/>
      <c r="C110" s="76" t="s">
        <v>90</v>
      </c>
      <c r="D110" s="34"/>
      <c r="E110" s="14"/>
      <c r="F110" s="14"/>
      <c r="G110" s="14"/>
      <c r="H110" s="30">
        <f t="shared" si="20"/>
        <v>0</v>
      </c>
      <c r="I110" s="14"/>
      <c r="J110" s="14"/>
      <c r="K110" s="30">
        <f t="shared" si="21"/>
        <v>0</v>
      </c>
      <c r="L110" s="14"/>
      <c r="M110" s="14"/>
      <c r="N110" s="14"/>
      <c r="O110" s="14">
        <f>+SUM(L110:N110)</f>
        <v>0</v>
      </c>
      <c r="P110" s="14">
        <f>+SUM(K110+O110)</f>
        <v>0</v>
      </c>
      <c r="Q110" s="14"/>
      <c r="R110" s="14">
        <f t="shared" si="25"/>
        <v>0</v>
      </c>
    </row>
    <row r="111" spans="1:18" x14ac:dyDescent="0.2">
      <c r="A111" s="93"/>
      <c r="B111" s="121"/>
      <c r="C111" s="76" t="s">
        <v>89</v>
      </c>
      <c r="D111" s="34">
        <v>3</v>
      </c>
      <c r="E111" s="14">
        <v>0.5</v>
      </c>
      <c r="F111" s="14"/>
      <c r="G111" s="14"/>
      <c r="H111" s="30">
        <f t="shared" si="20"/>
        <v>0.5</v>
      </c>
      <c r="I111" s="14"/>
      <c r="J111" s="14"/>
      <c r="K111" s="30">
        <f t="shared" si="21"/>
        <v>0.5</v>
      </c>
      <c r="L111" s="14"/>
      <c r="M111" s="14"/>
      <c r="N111" s="14">
        <v>0.5</v>
      </c>
      <c r="O111" s="14">
        <f>+SUM(L111:N111)</f>
        <v>0.5</v>
      </c>
      <c r="P111" s="14">
        <f>+SUM(K111+O111)</f>
        <v>1</v>
      </c>
      <c r="Q111" s="14"/>
      <c r="R111" s="14">
        <f t="shared" si="25"/>
        <v>1</v>
      </c>
    </row>
    <row r="112" spans="1:18" x14ac:dyDescent="0.2">
      <c r="A112" s="93"/>
      <c r="B112" s="121"/>
      <c r="C112" s="76" t="s">
        <v>94</v>
      </c>
      <c r="D112" s="34">
        <v>21</v>
      </c>
      <c r="E112" s="14"/>
      <c r="F112" s="14"/>
      <c r="G112" s="14"/>
      <c r="H112" s="30">
        <f t="shared" si="20"/>
        <v>0</v>
      </c>
      <c r="I112" s="14">
        <v>48.45</v>
      </c>
      <c r="J112" s="14"/>
      <c r="K112" s="30">
        <f t="shared" si="21"/>
        <v>48.45</v>
      </c>
      <c r="L112" s="14">
        <v>2</v>
      </c>
      <c r="M112" s="14">
        <v>19</v>
      </c>
      <c r="N112" s="14">
        <v>26.35</v>
      </c>
      <c r="O112" s="14">
        <f t="shared" si="23"/>
        <v>47.35</v>
      </c>
      <c r="P112" s="14">
        <f t="shared" si="24"/>
        <v>95.800000000000011</v>
      </c>
      <c r="Q112" s="14"/>
      <c r="R112" s="14">
        <f t="shared" si="25"/>
        <v>95.800000000000011</v>
      </c>
    </row>
    <row r="113" spans="1:18" x14ac:dyDescent="0.2">
      <c r="A113" s="93"/>
      <c r="B113" s="124"/>
      <c r="C113" s="76" t="s">
        <v>102</v>
      </c>
      <c r="D113" s="34">
        <v>2</v>
      </c>
      <c r="E113" s="14">
        <v>418.4</v>
      </c>
      <c r="F113" s="14"/>
      <c r="G113" s="14"/>
      <c r="H113" s="30">
        <f t="shared" si="20"/>
        <v>418.4</v>
      </c>
      <c r="I113" s="14"/>
      <c r="J113" s="14"/>
      <c r="K113" s="30">
        <f t="shared" si="21"/>
        <v>418.4</v>
      </c>
      <c r="L113" s="14"/>
      <c r="M113" s="14">
        <v>283.10000000000002</v>
      </c>
      <c r="N113" s="14">
        <v>317.8</v>
      </c>
      <c r="O113" s="14">
        <f t="shared" si="23"/>
        <v>600.90000000000009</v>
      </c>
      <c r="P113" s="14">
        <f t="shared" si="24"/>
        <v>1019.3000000000001</v>
      </c>
      <c r="Q113" s="14"/>
      <c r="R113" s="14">
        <f t="shared" si="25"/>
        <v>1019.3000000000001</v>
      </c>
    </row>
    <row r="114" spans="1:18" x14ac:dyDescent="0.2">
      <c r="A114" s="93"/>
      <c r="B114" s="132" t="s">
        <v>105</v>
      </c>
      <c r="C114" s="76" t="s">
        <v>105</v>
      </c>
      <c r="D114" s="34">
        <v>24</v>
      </c>
      <c r="E114" s="14"/>
      <c r="F114" s="14"/>
      <c r="G114" s="14"/>
      <c r="H114" s="30">
        <f t="shared" si="20"/>
        <v>0</v>
      </c>
      <c r="I114" s="14">
        <v>1.3</v>
      </c>
      <c r="J114" s="14"/>
      <c r="K114" s="30">
        <f t="shared" si="21"/>
        <v>1.3</v>
      </c>
      <c r="L114" s="14"/>
      <c r="M114" s="14">
        <v>104.3</v>
      </c>
      <c r="N114" s="14">
        <v>85.3</v>
      </c>
      <c r="O114" s="14">
        <f t="shared" si="23"/>
        <v>189.6</v>
      </c>
      <c r="P114" s="14">
        <f t="shared" si="24"/>
        <v>190.9</v>
      </c>
      <c r="Q114" s="14"/>
      <c r="R114" s="14">
        <f t="shared" si="25"/>
        <v>190.9</v>
      </c>
    </row>
    <row r="115" spans="1:18" x14ac:dyDescent="0.2">
      <c r="A115" s="93"/>
      <c r="B115" s="121"/>
      <c r="C115" s="76" t="s">
        <v>103</v>
      </c>
      <c r="D115" s="34">
        <v>8</v>
      </c>
      <c r="E115" s="14"/>
      <c r="F115" s="14"/>
      <c r="G115" s="14"/>
      <c r="H115" s="30">
        <f t="shared" si="20"/>
        <v>0</v>
      </c>
      <c r="I115" s="14">
        <v>0.25</v>
      </c>
      <c r="J115" s="14"/>
      <c r="K115" s="30">
        <f t="shared" si="21"/>
        <v>0.25</v>
      </c>
      <c r="L115" s="14">
        <v>6.8</v>
      </c>
      <c r="M115" s="14">
        <v>58</v>
      </c>
      <c r="N115" s="14">
        <v>6</v>
      </c>
      <c r="O115" s="14">
        <f t="shared" si="23"/>
        <v>70.8</v>
      </c>
      <c r="P115" s="14">
        <f t="shared" si="24"/>
        <v>71.05</v>
      </c>
      <c r="Q115" s="14"/>
      <c r="R115" s="14">
        <f t="shared" si="25"/>
        <v>71.05</v>
      </c>
    </row>
    <row r="116" spans="1:18" x14ac:dyDescent="0.2">
      <c r="A116" s="93"/>
      <c r="B116" s="121"/>
      <c r="C116" s="76" t="s">
        <v>96</v>
      </c>
      <c r="D116" s="34">
        <v>12</v>
      </c>
      <c r="E116" s="14">
        <v>0.5</v>
      </c>
      <c r="F116" s="14"/>
      <c r="G116" s="14"/>
      <c r="H116" s="30">
        <f t="shared" si="20"/>
        <v>0.5</v>
      </c>
      <c r="I116" s="14">
        <v>1.5</v>
      </c>
      <c r="J116" s="14"/>
      <c r="K116" s="30">
        <f t="shared" si="21"/>
        <v>2</v>
      </c>
      <c r="L116" s="14">
        <v>5</v>
      </c>
      <c r="M116" s="14">
        <v>4.8</v>
      </c>
      <c r="N116" s="14">
        <v>35.1</v>
      </c>
      <c r="O116" s="14">
        <f t="shared" si="23"/>
        <v>44.900000000000006</v>
      </c>
      <c r="P116" s="14">
        <f t="shared" si="24"/>
        <v>46.900000000000006</v>
      </c>
      <c r="Q116" s="14"/>
      <c r="R116" s="14">
        <f t="shared" si="25"/>
        <v>46.900000000000006</v>
      </c>
    </row>
    <row r="117" spans="1:18" x14ac:dyDescent="0.2">
      <c r="A117" s="93"/>
      <c r="B117" s="121"/>
      <c r="C117" s="76" t="s">
        <v>100</v>
      </c>
      <c r="D117" s="34">
        <v>22</v>
      </c>
      <c r="E117" s="14"/>
      <c r="F117" s="14"/>
      <c r="G117" s="14"/>
      <c r="H117" s="30">
        <f t="shared" si="20"/>
        <v>0</v>
      </c>
      <c r="I117" s="14">
        <v>0.3</v>
      </c>
      <c r="J117" s="14"/>
      <c r="K117" s="30">
        <f t="shared" si="21"/>
        <v>0.3</v>
      </c>
      <c r="L117" s="14">
        <v>5.8</v>
      </c>
      <c r="M117" s="14">
        <v>15.4</v>
      </c>
      <c r="N117" s="14">
        <v>53.3</v>
      </c>
      <c r="O117" s="14">
        <f t="shared" si="23"/>
        <v>74.5</v>
      </c>
      <c r="P117" s="14">
        <f t="shared" si="24"/>
        <v>74.8</v>
      </c>
      <c r="Q117" s="14"/>
      <c r="R117" s="14">
        <f t="shared" si="25"/>
        <v>74.8</v>
      </c>
    </row>
    <row r="118" spans="1:18" x14ac:dyDescent="0.2">
      <c r="A118" s="93"/>
      <c r="B118" s="121"/>
      <c r="C118" s="76" t="s">
        <v>98</v>
      </c>
      <c r="D118" s="34">
        <v>5</v>
      </c>
      <c r="E118" s="14">
        <v>3</v>
      </c>
      <c r="F118" s="14"/>
      <c r="G118" s="14"/>
      <c r="H118" s="30">
        <f t="shared" si="20"/>
        <v>3</v>
      </c>
      <c r="I118" s="14"/>
      <c r="J118" s="14"/>
      <c r="K118" s="30">
        <f t="shared" si="21"/>
        <v>3</v>
      </c>
      <c r="L118" s="14">
        <v>0.5</v>
      </c>
      <c r="M118" s="14">
        <v>66</v>
      </c>
      <c r="N118" s="14">
        <v>147.5</v>
      </c>
      <c r="O118" s="14">
        <f t="shared" si="23"/>
        <v>214</v>
      </c>
      <c r="P118" s="14">
        <f t="shared" si="24"/>
        <v>217</v>
      </c>
      <c r="Q118" s="14"/>
      <c r="R118" s="14">
        <f t="shared" si="25"/>
        <v>217</v>
      </c>
    </row>
    <row r="119" spans="1:18" x14ac:dyDescent="0.2">
      <c r="A119" s="93"/>
      <c r="B119" s="121"/>
      <c r="C119" s="76" t="s">
        <v>93</v>
      </c>
      <c r="D119" s="34">
        <v>14</v>
      </c>
      <c r="E119" s="14"/>
      <c r="F119" s="14"/>
      <c r="G119" s="14"/>
      <c r="H119" s="30">
        <f t="shared" si="20"/>
        <v>0</v>
      </c>
      <c r="I119" s="14"/>
      <c r="J119" s="14"/>
      <c r="K119" s="30">
        <f t="shared" si="21"/>
        <v>0</v>
      </c>
      <c r="L119" s="14">
        <v>0.5</v>
      </c>
      <c r="M119" s="14">
        <v>9.0500000000000007</v>
      </c>
      <c r="N119" s="14">
        <v>15.8</v>
      </c>
      <c r="O119" s="14">
        <f t="shared" si="23"/>
        <v>25.35</v>
      </c>
      <c r="P119" s="14">
        <f t="shared" si="24"/>
        <v>25.35</v>
      </c>
      <c r="Q119" s="14"/>
      <c r="R119" s="14">
        <f t="shared" si="25"/>
        <v>25.35</v>
      </c>
    </row>
    <row r="120" spans="1:18" x14ac:dyDescent="0.2">
      <c r="A120" s="93"/>
      <c r="B120" s="121"/>
      <c r="C120" s="76" t="s">
        <v>85</v>
      </c>
      <c r="D120" s="34">
        <v>2</v>
      </c>
      <c r="E120" s="14"/>
      <c r="F120" s="14"/>
      <c r="G120" s="14"/>
      <c r="H120" s="30">
        <f t="shared" si="20"/>
        <v>0</v>
      </c>
      <c r="I120" s="14"/>
      <c r="J120" s="14"/>
      <c r="K120" s="30">
        <f t="shared" si="21"/>
        <v>0</v>
      </c>
      <c r="L120" s="14"/>
      <c r="M120" s="14">
        <v>2</v>
      </c>
      <c r="N120" s="14"/>
      <c r="O120" s="14">
        <f t="shared" si="23"/>
        <v>2</v>
      </c>
      <c r="P120" s="14">
        <f t="shared" si="24"/>
        <v>2</v>
      </c>
      <c r="Q120" s="14"/>
      <c r="R120" s="14">
        <f t="shared" si="25"/>
        <v>2</v>
      </c>
    </row>
    <row r="121" spans="1:18" x14ac:dyDescent="0.2">
      <c r="A121" s="93"/>
      <c r="B121" s="121"/>
      <c r="C121" s="76" t="s">
        <v>84</v>
      </c>
      <c r="D121" s="34">
        <v>34</v>
      </c>
      <c r="E121" s="14">
        <v>2.79</v>
      </c>
      <c r="F121" s="14"/>
      <c r="G121" s="14"/>
      <c r="H121" s="30">
        <f t="shared" si="20"/>
        <v>2.79</v>
      </c>
      <c r="I121" s="14">
        <v>7.04</v>
      </c>
      <c r="J121" s="14"/>
      <c r="K121" s="30">
        <f t="shared" si="21"/>
        <v>9.83</v>
      </c>
      <c r="L121" s="14">
        <v>7.17</v>
      </c>
      <c r="M121" s="14">
        <v>50.72</v>
      </c>
      <c r="N121" s="14">
        <v>3.29</v>
      </c>
      <c r="O121" s="14">
        <f t="shared" si="23"/>
        <v>61.18</v>
      </c>
      <c r="P121" s="14">
        <f t="shared" si="24"/>
        <v>71.010000000000005</v>
      </c>
      <c r="Q121" s="14"/>
      <c r="R121" s="14">
        <f t="shared" si="25"/>
        <v>71.010000000000005</v>
      </c>
    </row>
    <row r="122" spans="1:18" x14ac:dyDescent="0.2">
      <c r="A122" s="93"/>
      <c r="B122" s="121"/>
      <c r="C122" s="76" t="s">
        <v>88</v>
      </c>
      <c r="D122" s="34">
        <v>16</v>
      </c>
      <c r="E122" s="14">
        <v>56.5</v>
      </c>
      <c r="F122" s="14"/>
      <c r="G122" s="14"/>
      <c r="H122" s="30">
        <f t="shared" si="20"/>
        <v>56.5</v>
      </c>
      <c r="I122" s="14"/>
      <c r="J122" s="14"/>
      <c r="K122" s="30">
        <f t="shared" si="21"/>
        <v>56.5</v>
      </c>
      <c r="L122" s="14">
        <v>3.25</v>
      </c>
      <c r="M122" s="14">
        <v>20.25</v>
      </c>
      <c r="N122" s="14">
        <v>5.01</v>
      </c>
      <c r="O122" s="14">
        <f t="shared" si="23"/>
        <v>28.509999999999998</v>
      </c>
      <c r="P122" s="14">
        <f t="shared" si="24"/>
        <v>85.009999999999991</v>
      </c>
      <c r="Q122" s="14"/>
      <c r="R122" s="14">
        <f t="shared" si="25"/>
        <v>85.009999999999991</v>
      </c>
    </row>
    <row r="123" spans="1:18" s="18" customFormat="1" x14ac:dyDescent="0.2">
      <c r="A123" s="119"/>
      <c r="B123" s="138"/>
      <c r="C123" s="78" t="s">
        <v>293</v>
      </c>
      <c r="D123" s="64"/>
      <c r="E123" s="36"/>
      <c r="F123" s="36"/>
      <c r="G123" s="36"/>
      <c r="H123" s="65"/>
      <c r="I123" s="36"/>
      <c r="J123" s="36"/>
      <c r="K123" s="65"/>
      <c r="L123" s="36"/>
      <c r="M123" s="36"/>
      <c r="N123" s="36"/>
      <c r="O123" s="36"/>
      <c r="P123" s="36"/>
      <c r="Q123" s="36"/>
      <c r="R123" s="36"/>
    </row>
    <row r="124" spans="1:18" x14ac:dyDescent="0.2">
      <c r="A124" s="93"/>
      <c r="B124" s="132" t="s">
        <v>91</v>
      </c>
      <c r="C124" s="76" t="s">
        <v>91</v>
      </c>
      <c r="D124" s="34">
        <v>24</v>
      </c>
      <c r="E124" s="14"/>
      <c r="F124" s="14"/>
      <c r="G124" s="14"/>
      <c r="H124" s="30">
        <f t="shared" si="20"/>
        <v>0</v>
      </c>
      <c r="I124" s="14">
        <v>2</v>
      </c>
      <c r="J124" s="14"/>
      <c r="K124" s="30">
        <f t="shared" si="21"/>
        <v>2</v>
      </c>
      <c r="L124" s="14">
        <v>279</v>
      </c>
      <c r="M124" s="14">
        <v>173.9</v>
      </c>
      <c r="N124" s="14">
        <v>113.81</v>
      </c>
      <c r="O124" s="14">
        <f>+SUM(L124:N124)</f>
        <v>566.71</v>
      </c>
      <c r="P124" s="14">
        <f>+SUM(K124+O124)</f>
        <v>568.71</v>
      </c>
      <c r="Q124" s="14"/>
      <c r="R124" s="14">
        <f t="shared" si="25"/>
        <v>568.71</v>
      </c>
    </row>
    <row r="125" spans="1:18" x14ac:dyDescent="0.2">
      <c r="A125" s="93"/>
      <c r="B125" s="121"/>
      <c r="C125" s="76" t="s">
        <v>109</v>
      </c>
      <c r="D125" s="34">
        <v>0</v>
      </c>
      <c r="E125" s="14"/>
      <c r="F125" s="14"/>
      <c r="G125" s="14"/>
      <c r="H125" s="30">
        <f t="shared" si="20"/>
        <v>0</v>
      </c>
      <c r="I125" s="14"/>
      <c r="J125" s="14"/>
      <c r="K125" s="30">
        <f t="shared" si="21"/>
        <v>0</v>
      </c>
      <c r="L125" s="14"/>
      <c r="M125" s="14"/>
      <c r="N125" s="14"/>
      <c r="O125" s="14">
        <f>+SUM(L125:N125)</f>
        <v>0</v>
      </c>
      <c r="P125" s="14">
        <f>+SUM(K125+O125)</f>
        <v>0</v>
      </c>
      <c r="Q125" s="14"/>
      <c r="R125" s="14">
        <f t="shared" si="25"/>
        <v>0</v>
      </c>
    </row>
    <row r="126" spans="1:18" x14ac:dyDescent="0.2">
      <c r="A126" s="93"/>
      <c r="B126" s="121"/>
      <c r="C126" s="76" t="s">
        <v>83</v>
      </c>
      <c r="D126" s="34">
        <v>1</v>
      </c>
      <c r="E126" s="14"/>
      <c r="F126" s="14"/>
      <c r="G126" s="14"/>
      <c r="H126" s="30">
        <f t="shared" si="20"/>
        <v>0</v>
      </c>
      <c r="I126" s="14"/>
      <c r="J126" s="14"/>
      <c r="K126" s="30">
        <f t="shared" si="21"/>
        <v>0</v>
      </c>
      <c r="L126" s="14">
        <v>1.5</v>
      </c>
      <c r="M126" s="14"/>
      <c r="N126" s="14"/>
      <c r="O126" s="14">
        <f>+SUM(L126:N126)</f>
        <v>1.5</v>
      </c>
      <c r="P126" s="14">
        <f>+SUM(K126+O126)</f>
        <v>1.5</v>
      </c>
      <c r="Q126" s="14"/>
      <c r="R126" s="14">
        <f t="shared" si="25"/>
        <v>1.5</v>
      </c>
    </row>
    <row r="127" spans="1:18" x14ac:dyDescent="0.2">
      <c r="A127" s="93"/>
      <c r="B127" s="121"/>
      <c r="C127" s="76" t="s">
        <v>92</v>
      </c>
      <c r="D127" s="34">
        <v>13</v>
      </c>
      <c r="E127" s="14">
        <v>1</v>
      </c>
      <c r="F127" s="14"/>
      <c r="G127" s="14"/>
      <c r="H127" s="30">
        <f t="shared" si="20"/>
        <v>1</v>
      </c>
      <c r="I127" s="14">
        <v>19</v>
      </c>
      <c r="J127" s="14"/>
      <c r="K127" s="30">
        <f t="shared" si="21"/>
        <v>20</v>
      </c>
      <c r="L127" s="14">
        <v>168.5</v>
      </c>
      <c r="M127" s="14">
        <v>94.6</v>
      </c>
      <c r="N127" s="14">
        <v>73.91</v>
      </c>
      <c r="O127" s="14">
        <f t="shared" ref="O127:O134" si="26">+SUM(L127:N127)</f>
        <v>337.01</v>
      </c>
      <c r="P127" s="14">
        <f t="shared" ref="P127:P134" si="27">+SUM(K127+O127)</f>
        <v>357.01</v>
      </c>
      <c r="Q127" s="14"/>
      <c r="R127" s="14">
        <f t="shared" si="25"/>
        <v>357.01</v>
      </c>
    </row>
    <row r="128" spans="1:18" x14ac:dyDescent="0.2">
      <c r="A128" s="93"/>
      <c r="B128" s="121"/>
      <c r="C128" s="76" t="s">
        <v>95</v>
      </c>
      <c r="D128" s="34">
        <v>8</v>
      </c>
      <c r="E128" s="14">
        <v>13</v>
      </c>
      <c r="F128" s="14"/>
      <c r="G128" s="14"/>
      <c r="H128" s="30">
        <f t="shared" si="20"/>
        <v>13</v>
      </c>
      <c r="I128" s="14"/>
      <c r="J128" s="14"/>
      <c r="K128" s="30">
        <f t="shared" si="21"/>
        <v>13</v>
      </c>
      <c r="L128" s="14">
        <v>14</v>
      </c>
      <c r="M128" s="14">
        <v>9.3000000000000007</v>
      </c>
      <c r="N128" s="14">
        <v>8.4</v>
      </c>
      <c r="O128" s="14">
        <f t="shared" si="26"/>
        <v>31.700000000000003</v>
      </c>
      <c r="P128" s="14">
        <f t="shared" si="27"/>
        <v>44.7</v>
      </c>
      <c r="Q128" s="14"/>
      <c r="R128" s="14">
        <f t="shared" ref="R128:R159" si="28">+SUM(P128:Q128)</f>
        <v>44.7</v>
      </c>
    </row>
    <row r="129" spans="1:18" x14ac:dyDescent="0.2">
      <c r="A129" s="93"/>
      <c r="B129" s="121"/>
      <c r="C129" s="76" t="s">
        <v>99</v>
      </c>
      <c r="D129" s="34">
        <v>7</v>
      </c>
      <c r="E129" s="14"/>
      <c r="F129" s="14"/>
      <c r="G129" s="14"/>
      <c r="H129" s="30">
        <f t="shared" si="20"/>
        <v>0</v>
      </c>
      <c r="I129" s="14"/>
      <c r="J129" s="14"/>
      <c r="K129" s="30">
        <f t="shared" si="21"/>
        <v>0</v>
      </c>
      <c r="L129" s="14">
        <v>3</v>
      </c>
      <c r="M129" s="14">
        <v>1359.85</v>
      </c>
      <c r="N129" s="14">
        <v>342</v>
      </c>
      <c r="O129" s="14">
        <f t="shared" si="26"/>
        <v>1704.85</v>
      </c>
      <c r="P129" s="14">
        <f t="shared" si="27"/>
        <v>1704.85</v>
      </c>
      <c r="Q129" s="14"/>
      <c r="R129" s="14">
        <f t="shared" si="28"/>
        <v>1704.85</v>
      </c>
    </row>
    <row r="130" spans="1:18" x14ac:dyDescent="0.2">
      <c r="A130" s="93"/>
      <c r="B130" s="121"/>
      <c r="C130" s="76" t="s">
        <v>104</v>
      </c>
      <c r="D130" s="34">
        <v>15</v>
      </c>
      <c r="E130" s="14">
        <v>4.5</v>
      </c>
      <c r="F130" s="14"/>
      <c r="G130" s="14"/>
      <c r="H130" s="30">
        <f t="shared" si="20"/>
        <v>4.5</v>
      </c>
      <c r="I130" s="14"/>
      <c r="J130" s="14"/>
      <c r="K130" s="30">
        <f t="shared" si="21"/>
        <v>4.5</v>
      </c>
      <c r="L130" s="14"/>
      <c r="M130" s="14">
        <v>102</v>
      </c>
      <c r="N130" s="14">
        <v>83</v>
      </c>
      <c r="O130" s="14">
        <f t="shared" si="26"/>
        <v>185</v>
      </c>
      <c r="P130" s="14">
        <f t="shared" si="27"/>
        <v>189.5</v>
      </c>
      <c r="Q130" s="14"/>
      <c r="R130" s="14">
        <f t="shared" si="28"/>
        <v>189.5</v>
      </c>
    </row>
    <row r="131" spans="1:18" x14ac:dyDescent="0.2">
      <c r="A131" s="93"/>
      <c r="B131" s="124"/>
      <c r="C131" s="76" t="s">
        <v>108</v>
      </c>
      <c r="D131" s="34">
        <v>4</v>
      </c>
      <c r="E131" s="14"/>
      <c r="F131" s="14"/>
      <c r="G131" s="14"/>
      <c r="H131" s="30">
        <f t="shared" si="20"/>
        <v>0</v>
      </c>
      <c r="I131" s="14"/>
      <c r="J131" s="14"/>
      <c r="K131" s="30">
        <f t="shared" si="21"/>
        <v>0</v>
      </c>
      <c r="L131" s="14"/>
      <c r="M131" s="14">
        <v>27</v>
      </c>
      <c r="N131" s="14">
        <v>45</v>
      </c>
      <c r="O131" s="14">
        <f t="shared" si="26"/>
        <v>72</v>
      </c>
      <c r="P131" s="14">
        <f t="shared" si="27"/>
        <v>72</v>
      </c>
      <c r="Q131" s="14"/>
      <c r="R131" s="14">
        <f t="shared" si="28"/>
        <v>72</v>
      </c>
    </row>
    <row r="132" spans="1:18" x14ac:dyDescent="0.2">
      <c r="A132" s="93"/>
      <c r="B132" s="132" t="s">
        <v>82</v>
      </c>
      <c r="C132" s="76" t="s">
        <v>82</v>
      </c>
      <c r="D132" s="34">
        <v>20</v>
      </c>
      <c r="E132" s="14">
        <v>20.8</v>
      </c>
      <c r="F132" s="14"/>
      <c r="G132" s="14"/>
      <c r="H132" s="30">
        <f t="shared" si="20"/>
        <v>20.8</v>
      </c>
      <c r="I132" s="14">
        <v>0.45</v>
      </c>
      <c r="J132" s="14"/>
      <c r="K132" s="30">
        <f t="shared" si="21"/>
        <v>21.25</v>
      </c>
      <c r="L132" s="14">
        <v>3.28</v>
      </c>
      <c r="M132" s="14">
        <v>26.75</v>
      </c>
      <c r="N132" s="14">
        <v>9.25</v>
      </c>
      <c r="O132" s="14">
        <f t="shared" si="26"/>
        <v>39.28</v>
      </c>
      <c r="P132" s="14">
        <f t="shared" si="27"/>
        <v>60.53</v>
      </c>
      <c r="Q132" s="14"/>
      <c r="R132" s="14">
        <f t="shared" si="28"/>
        <v>60.53</v>
      </c>
    </row>
    <row r="133" spans="1:18" x14ac:dyDescent="0.2">
      <c r="A133" s="93"/>
      <c r="B133" s="121"/>
      <c r="C133" s="76" t="s">
        <v>87</v>
      </c>
      <c r="D133" s="34">
        <v>3</v>
      </c>
      <c r="E133" s="14">
        <v>0.03</v>
      </c>
      <c r="F133" s="14"/>
      <c r="G133" s="14"/>
      <c r="H133" s="30">
        <f t="shared" si="20"/>
        <v>0.03</v>
      </c>
      <c r="I133" s="14"/>
      <c r="J133" s="14"/>
      <c r="K133" s="30">
        <f t="shared" si="21"/>
        <v>0.03</v>
      </c>
      <c r="L133" s="14">
        <v>0.06</v>
      </c>
      <c r="M133" s="14">
        <v>0.25</v>
      </c>
      <c r="N133" s="14"/>
      <c r="O133" s="14">
        <f t="shared" si="26"/>
        <v>0.31</v>
      </c>
      <c r="P133" s="14">
        <f t="shared" si="27"/>
        <v>0.33999999999999997</v>
      </c>
      <c r="Q133" s="14"/>
      <c r="R133" s="14">
        <f t="shared" si="28"/>
        <v>0.33999999999999997</v>
      </c>
    </row>
    <row r="134" spans="1:18" x14ac:dyDescent="0.2">
      <c r="A134" s="93"/>
      <c r="B134" s="122"/>
      <c r="C134" s="82" t="s">
        <v>97</v>
      </c>
      <c r="D134" s="86">
        <v>9</v>
      </c>
      <c r="E134" s="17">
        <v>11.5</v>
      </c>
      <c r="F134" s="17"/>
      <c r="G134" s="17"/>
      <c r="H134" s="32">
        <f t="shared" si="20"/>
        <v>11.5</v>
      </c>
      <c r="I134" s="17"/>
      <c r="J134" s="17"/>
      <c r="K134" s="32">
        <f t="shared" si="21"/>
        <v>11.5</v>
      </c>
      <c r="L134" s="17">
        <v>10.7</v>
      </c>
      <c r="M134" s="17">
        <v>0.5</v>
      </c>
      <c r="N134" s="17">
        <v>0.55000000000000004</v>
      </c>
      <c r="O134" s="17">
        <f t="shared" si="26"/>
        <v>11.75</v>
      </c>
      <c r="P134" s="17">
        <f t="shared" si="27"/>
        <v>23.25</v>
      </c>
      <c r="Q134" s="17"/>
      <c r="R134" s="17">
        <f t="shared" si="28"/>
        <v>23.25</v>
      </c>
    </row>
    <row r="135" spans="1:18" ht="15" x14ac:dyDescent="0.25">
      <c r="A135" s="230" t="s">
        <v>0</v>
      </c>
      <c r="B135" s="231"/>
      <c r="C135" s="232"/>
      <c r="D135" s="53">
        <f t="shared" ref="D135:Q135" si="29">+SUM(D105:D129,D130:D134)</f>
        <v>286</v>
      </c>
      <c r="E135" s="54">
        <f t="shared" si="29"/>
        <v>548.02</v>
      </c>
      <c r="F135" s="54">
        <f>+SUM(F105:F129,F130:F134)</f>
        <v>0</v>
      </c>
      <c r="G135" s="54">
        <f>+SUM(G105:G129,G130:G134)</f>
        <v>0</v>
      </c>
      <c r="H135" s="54">
        <f>+SUM(H105:H129,H130:H134)</f>
        <v>548.02</v>
      </c>
      <c r="I135" s="54">
        <f t="shared" si="29"/>
        <v>82.589999999999989</v>
      </c>
      <c r="J135" s="54">
        <f t="shared" si="29"/>
        <v>0</v>
      </c>
      <c r="K135" s="54">
        <f t="shared" si="29"/>
        <v>630.6099999999999</v>
      </c>
      <c r="L135" s="54">
        <f t="shared" si="29"/>
        <v>528.8599999999999</v>
      </c>
      <c r="M135" s="54">
        <f t="shared" si="29"/>
        <v>2442.77</v>
      </c>
      <c r="N135" s="54">
        <f t="shared" si="29"/>
        <v>1412.37</v>
      </c>
      <c r="O135" s="54">
        <f t="shared" si="29"/>
        <v>4384</v>
      </c>
      <c r="P135" s="54">
        <f t="shared" si="29"/>
        <v>5014.6099999999997</v>
      </c>
      <c r="Q135" s="54">
        <f t="shared" si="29"/>
        <v>0</v>
      </c>
      <c r="R135" s="55">
        <f t="shared" si="28"/>
        <v>5014.6099999999997</v>
      </c>
    </row>
    <row r="136" spans="1:18" x14ac:dyDescent="0.2">
      <c r="A136" s="144" t="s">
        <v>7</v>
      </c>
      <c r="B136" s="120" t="s">
        <v>426</v>
      </c>
      <c r="C136" s="73" t="s">
        <v>123</v>
      </c>
      <c r="D136" s="61">
        <v>76</v>
      </c>
      <c r="E136" s="39">
        <v>5.8</v>
      </c>
      <c r="F136" s="39"/>
      <c r="G136" s="39"/>
      <c r="H136" s="48">
        <f t="shared" si="20"/>
        <v>5.8</v>
      </c>
      <c r="I136" s="39">
        <v>3.54</v>
      </c>
      <c r="J136" s="39">
        <v>0.62</v>
      </c>
      <c r="K136" s="48">
        <f t="shared" si="21"/>
        <v>9.9599999999999991</v>
      </c>
      <c r="L136" s="39"/>
      <c r="M136" s="39">
        <v>185.74</v>
      </c>
      <c r="N136" s="39">
        <v>377.11</v>
      </c>
      <c r="O136" s="39">
        <f t="shared" ref="O136:O177" si="30">+SUM(L136:N136)</f>
        <v>562.85</v>
      </c>
      <c r="P136" s="39">
        <f t="shared" ref="P136:P177" si="31">+SUM(K136+O136)</f>
        <v>572.81000000000006</v>
      </c>
      <c r="Q136" s="39"/>
      <c r="R136" s="39">
        <f t="shared" si="28"/>
        <v>572.81000000000006</v>
      </c>
    </row>
    <row r="137" spans="1:18" x14ac:dyDescent="0.2">
      <c r="A137" s="93"/>
      <c r="B137" s="121"/>
      <c r="C137" s="76" t="s">
        <v>140</v>
      </c>
      <c r="D137" s="34">
        <v>2</v>
      </c>
      <c r="E137" s="14">
        <v>1.5</v>
      </c>
      <c r="F137" s="14"/>
      <c r="G137" s="14"/>
      <c r="H137" s="30">
        <f t="shared" si="20"/>
        <v>1.5</v>
      </c>
      <c r="I137" s="14"/>
      <c r="J137" s="14"/>
      <c r="K137" s="30">
        <f t="shared" si="21"/>
        <v>1.5</v>
      </c>
      <c r="L137" s="14"/>
      <c r="M137" s="14">
        <v>0.1</v>
      </c>
      <c r="N137" s="14"/>
      <c r="O137" s="14">
        <f t="shared" si="30"/>
        <v>0.1</v>
      </c>
      <c r="P137" s="14">
        <f t="shared" si="31"/>
        <v>1.6</v>
      </c>
      <c r="Q137" s="14"/>
      <c r="R137" s="14">
        <f t="shared" si="28"/>
        <v>1.6</v>
      </c>
    </row>
    <row r="138" spans="1:18" x14ac:dyDescent="0.2">
      <c r="A138" s="93"/>
      <c r="B138" s="121"/>
      <c r="C138" s="76" t="s">
        <v>141</v>
      </c>
      <c r="D138" s="34">
        <v>7</v>
      </c>
      <c r="E138" s="14">
        <v>2.15</v>
      </c>
      <c r="F138" s="14"/>
      <c r="G138" s="14"/>
      <c r="H138" s="30">
        <f t="shared" ref="H138:H189" si="32">SUM(E138:G138)</f>
        <v>2.15</v>
      </c>
      <c r="I138" s="14"/>
      <c r="J138" s="14"/>
      <c r="K138" s="30">
        <f>SUM(H138:J138)</f>
        <v>2.15</v>
      </c>
      <c r="L138" s="14"/>
      <c r="M138" s="14">
        <v>2.95</v>
      </c>
      <c r="N138" s="14">
        <v>4.3</v>
      </c>
      <c r="O138" s="14">
        <f t="shared" si="30"/>
        <v>7.25</v>
      </c>
      <c r="P138" s="14">
        <f t="shared" si="31"/>
        <v>9.4</v>
      </c>
      <c r="Q138" s="14"/>
      <c r="R138" s="14">
        <f t="shared" si="28"/>
        <v>9.4</v>
      </c>
    </row>
    <row r="139" spans="1:18" x14ac:dyDescent="0.2">
      <c r="A139" s="93"/>
      <c r="B139" s="121"/>
      <c r="C139" s="76" t="s">
        <v>147</v>
      </c>
      <c r="D139" s="34">
        <v>10</v>
      </c>
      <c r="E139" s="14"/>
      <c r="F139" s="14"/>
      <c r="G139" s="14"/>
      <c r="H139" s="30">
        <f t="shared" si="32"/>
        <v>0</v>
      </c>
      <c r="I139" s="14"/>
      <c r="J139" s="14"/>
      <c r="K139" s="30">
        <f t="shared" si="21"/>
        <v>0</v>
      </c>
      <c r="L139" s="14"/>
      <c r="M139" s="14">
        <v>15.01</v>
      </c>
      <c r="N139" s="14">
        <v>51.7</v>
      </c>
      <c r="O139" s="14">
        <f t="shared" si="30"/>
        <v>66.710000000000008</v>
      </c>
      <c r="P139" s="14">
        <f t="shared" si="31"/>
        <v>66.710000000000008</v>
      </c>
      <c r="Q139" s="14"/>
      <c r="R139" s="14">
        <f t="shared" si="28"/>
        <v>66.710000000000008</v>
      </c>
    </row>
    <row r="140" spans="1:18" x14ac:dyDescent="0.2">
      <c r="A140" s="93"/>
      <c r="B140" s="121"/>
      <c r="C140" s="76" t="s">
        <v>322</v>
      </c>
      <c r="D140" s="34">
        <v>12</v>
      </c>
      <c r="E140" s="14">
        <v>79.510000000000005</v>
      </c>
      <c r="F140" s="14"/>
      <c r="G140" s="14"/>
      <c r="H140" s="30">
        <f t="shared" si="32"/>
        <v>79.510000000000005</v>
      </c>
      <c r="I140" s="14">
        <v>4</v>
      </c>
      <c r="J140" s="14"/>
      <c r="K140" s="30">
        <f>SUM(H140:J140)</f>
        <v>83.51</v>
      </c>
      <c r="L140" s="14">
        <v>6.8</v>
      </c>
      <c r="M140" s="14">
        <v>97.57</v>
      </c>
      <c r="N140" s="14">
        <v>47.82</v>
      </c>
      <c r="O140" s="14">
        <f t="shared" si="30"/>
        <v>152.19</v>
      </c>
      <c r="P140" s="14">
        <f t="shared" si="31"/>
        <v>235.7</v>
      </c>
      <c r="Q140" s="14"/>
      <c r="R140" s="14">
        <f t="shared" si="28"/>
        <v>235.7</v>
      </c>
    </row>
    <row r="141" spans="1:18" x14ac:dyDescent="0.2">
      <c r="A141" s="93"/>
      <c r="B141" s="121"/>
      <c r="C141" s="76" t="s">
        <v>148</v>
      </c>
      <c r="D141" s="34">
        <v>5</v>
      </c>
      <c r="E141" s="14">
        <v>8.84</v>
      </c>
      <c r="F141" s="14"/>
      <c r="G141" s="14"/>
      <c r="H141" s="30">
        <f t="shared" si="32"/>
        <v>8.84</v>
      </c>
      <c r="I141" s="14"/>
      <c r="J141" s="14"/>
      <c r="K141" s="30">
        <f t="shared" si="21"/>
        <v>8.84</v>
      </c>
      <c r="L141" s="14">
        <v>0.6</v>
      </c>
      <c r="M141" s="14">
        <v>10</v>
      </c>
      <c r="N141" s="14">
        <v>4.21</v>
      </c>
      <c r="O141" s="14">
        <f t="shared" si="30"/>
        <v>14.809999999999999</v>
      </c>
      <c r="P141" s="14">
        <f t="shared" si="31"/>
        <v>23.65</v>
      </c>
      <c r="Q141" s="14"/>
      <c r="R141" s="14">
        <f t="shared" si="28"/>
        <v>23.65</v>
      </c>
    </row>
    <row r="142" spans="1:18" x14ac:dyDescent="0.2">
      <c r="A142" s="93"/>
      <c r="B142" s="121"/>
      <c r="C142" s="76" t="s">
        <v>117</v>
      </c>
      <c r="D142" s="34">
        <v>20</v>
      </c>
      <c r="E142" s="14">
        <v>0.01</v>
      </c>
      <c r="F142" s="14"/>
      <c r="G142" s="14"/>
      <c r="H142" s="30">
        <f t="shared" si="32"/>
        <v>0.01</v>
      </c>
      <c r="I142" s="14"/>
      <c r="J142" s="14">
        <v>1</v>
      </c>
      <c r="K142" s="30">
        <f t="shared" ref="K142:K205" si="33">SUM(H142:J142)</f>
        <v>1.01</v>
      </c>
      <c r="L142" s="14">
        <v>86</v>
      </c>
      <c r="M142" s="14">
        <v>52.2</v>
      </c>
      <c r="N142" s="14">
        <v>20.399999999999999</v>
      </c>
      <c r="O142" s="14">
        <f t="shared" si="30"/>
        <v>158.6</v>
      </c>
      <c r="P142" s="14">
        <f t="shared" si="31"/>
        <v>159.60999999999999</v>
      </c>
      <c r="Q142" s="14"/>
      <c r="R142" s="14">
        <f t="shared" si="28"/>
        <v>159.60999999999999</v>
      </c>
    </row>
    <row r="143" spans="1:18" x14ac:dyDescent="0.2">
      <c r="A143" s="93"/>
      <c r="B143" s="121"/>
      <c r="C143" s="76" t="s">
        <v>149</v>
      </c>
      <c r="D143" s="34">
        <v>15</v>
      </c>
      <c r="E143" s="14">
        <v>22.6</v>
      </c>
      <c r="F143" s="14"/>
      <c r="G143" s="14"/>
      <c r="H143" s="30">
        <f t="shared" si="32"/>
        <v>22.6</v>
      </c>
      <c r="I143" s="14"/>
      <c r="J143" s="14"/>
      <c r="K143" s="30">
        <f t="shared" si="33"/>
        <v>22.6</v>
      </c>
      <c r="L143" s="14"/>
      <c r="M143" s="14">
        <v>20.5</v>
      </c>
      <c r="N143" s="14">
        <v>17.55</v>
      </c>
      <c r="O143" s="14">
        <f t="shared" si="30"/>
        <v>38.049999999999997</v>
      </c>
      <c r="P143" s="14">
        <f t="shared" si="31"/>
        <v>60.65</v>
      </c>
      <c r="Q143" s="14"/>
      <c r="R143" s="14">
        <f t="shared" si="28"/>
        <v>60.65</v>
      </c>
    </row>
    <row r="144" spans="1:18" x14ac:dyDescent="0.2">
      <c r="A144" s="93"/>
      <c r="B144" s="121"/>
      <c r="C144" s="76" t="s">
        <v>125</v>
      </c>
      <c r="D144" s="34">
        <v>7</v>
      </c>
      <c r="E144" s="14">
        <v>155.51</v>
      </c>
      <c r="F144" s="14"/>
      <c r="G144" s="14"/>
      <c r="H144" s="30">
        <f t="shared" si="32"/>
        <v>155.51</v>
      </c>
      <c r="I144" s="14">
        <v>0.1</v>
      </c>
      <c r="J144" s="14"/>
      <c r="K144" s="30">
        <f t="shared" si="33"/>
        <v>155.60999999999999</v>
      </c>
      <c r="L144" s="14"/>
      <c r="M144" s="14">
        <v>2.5099999999999998</v>
      </c>
      <c r="N144" s="14">
        <v>2.9</v>
      </c>
      <c r="O144" s="14">
        <f t="shared" si="30"/>
        <v>5.41</v>
      </c>
      <c r="P144" s="14">
        <f t="shared" si="31"/>
        <v>161.01999999999998</v>
      </c>
      <c r="Q144" s="14"/>
      <c r="R144" s="14">
        <f t="shared" si="28"/>
        <v>161.01999999999998</v>
      </c>
    </row>
    <row r="145" spans="1:20" x14ac:dyDescent="0.2">
      <c r="A145" s="93"/>
      <c r="B145" s="121"/>
      <c r="C145" s="76" t="s">
        <v>161</v>
      </c>
      <c r="D145" s="34">
        <v>13</v>
      </c>
      <c r="E145" s="14">
        <v>4.41</v>
      </c>
      <c r="F145" s="14"/>
      <c r="G145" s="14"/>
      <c r="H145" s="30">
        <f t="shared" si="32"/>
        <v>4.41</v>
      </c>
      <c r="I145" s="14">
        <v>0</v>
      </c>
      <c r="J145" s="14"/>
      <c r="K145" s="30">
        <f t="shared" si="33"/>
        <v>4.41</v>
      </c>
      <c r="L145" s="14"/>
      <c r="M145" s="14">
        <v>2.82</v>
      </c>
      <c r="N145" s="14">
        <v>29.27</v>
      </c>
      <c r="O145" s="14">
        <f t="shared" si="30"/>
        <v>32.089999999999996</v>
      </c>
      <c r="P145" s="14">
        <f t="shared" si="31"/>
        <v>36.5</v>
      </c>
      <c r="Q145" s="14"/>
      <c r="R145" s="14">
        <f t="shared" si="28"/>
        <v>36.5</v>
      </c>
    </row>
    <row r="146" spans="1:20" x14ac:dyDescent="0.2">
      <c r="A146" s="93"/>
      <c r="B146" s="121"/>
      <c r="C146" s="76" t="s">
        <v>138</v>
      </c>
      <c r="D146" s="34">
        <v>2</v>
      </c>
      <c r="E146" s="14">
        <v>0.5</v>
      </c>
      <c r="F146" s="14"/>
      <c r="G146" s="14"/>
      <c r="H146" s="30">
        <f t="shared" si="32"/>
        <v>0.5</v>
      </c>
      <c r="I146" s="14"/>
      <c r="J146" s="14"/>
      <c r="K146" s="30">
        <f t="shared" si="33"/>
        <v>0.5</v>
      </c>
      <c r="L146" s="14"/>
      <c r="M146" s="14">
        <v>12</v>
      </c>
      <c r="N146" s="14">
        <v>5.25</v>
      </c>
      <c r="O146" s="14">
        <f t="shared" si="30"/>
        <v>17.25</v>
      </c>
      <c r="P146" s="14">
        <f t="shared" si="31"/>
        <v>17.75</v>
      </c>
      <c r="Q146" s="14"/>
      <c r="R146" s="14">
        <f t="shared" si="28"/>
        <v>17.75</v>
      </c>
    </row>
    <row r="147" spans="1:20" x14ac:dyDescent="0.2">
      <c r="A147" s="93"/>
      <c r="B147" s="121"/>
      <c r="C147" s="76" t="s">
        <v>112</v>
      </c>
      <c r="D147" s="34">
        <v>21</v>
      </c>
      <c r="E147" s="14"/>
      <c r="F147" s="14"/>
      <c r="G147" s="14"/>
      <c r="H147" s="30">
        <f t="shared" si="32"/>
        <v>0</v>
      </c>
      <c r="I147" s="14">
        <v>0.4</v>
      </c>
      <c r="J147" s="14"/>
      <c r="K147" s="30">
        <f t="shared" si="33"/>
        <v>0.4</v>
      </c>
      <c r="L147" s="14"/>
      <c r="M147" s="14">
        <v>28.21</v>
      </c>
      <c r="N147" s="14">
        <v>25.06</v>
      </c>
      <c r="O147" s="14">
        <f t="shared" si="30"/>
        <v>53.269999999999996</v>
      </c>
      <c r="P147" s="14">
        <f t="shared" si="31"/>
        <v>53.669999999999995</v>
      </c>
      <c r="Q147" s="14"/>
      <c r="R147" s="14">
        <f t="shared" si="28"/>
        <v>53.669999999999995</v>
      </c>
    </row>
    <row r="148" spans="1:20" x14ac:dyDescent="0.2">
      <c r="A148" s="93"/>
      <c r="B148" s="121"/>
      <c r="C148" s="76" t="s">
        <v>144</v>
      </c>
      <c r="D148" s="34">
        <v>14</v>
      </c>
      <c r="E148" s="14">
        <v>2.14</v>
      </c>
      <c r="F148" s="14"/>
      <c r="G148" s="14"/>
      <c r="H148" s="30">
        <f t="shared" si="32"/>
        <v>2.14</v>
      </c>
      <c r="I148" s="14">
        <v>0.1</v>
      </c>
      <c r="J148" s="14"/>
      <c r="K148" s="30">
        <f t="shared" si="33"/>
        <v>2.2400000000000002</v>
      </c>
      <c r="L148" s="14"/>
      <c r="M148" s="14">
        <v>17.75</v>
      </c>
      <c r="N148" s="14">
        <v>15.3</v>
      </c>
      <c r="O148" s="14">
        <f t="shared" si="30"/>
        <v>33.049999999999997</v>
      </c>
      <c r="P148" s="14">
        <f t="shared" si="31"/>
        <v>35.29</v>
      </c>
      <c r="Q148" s="14"/>
      <c r="R148" s="14">
        <f t="shared" si="28"/>
        <v>35.29</v>
      </c>
    </row>
    <row r="149" spans="1:20" x14ac:dyDescent="0.2">
      <c r="A149" s="93"/>
      <c r="B149" s="121"/>
      <c r="C149" s="76" t="s">
        <v>116</v>
      </c>
      <c r="D149" s="34">
        <v>21</v>
      </c>
      <c r="E149" s="14">
        <v>54.05</v>
      </c>
      <c r="F149" s="14"/>
      <c r="G149" s="14"/>
      <c r="H149" s="30">
        <f t="shared" si="32"/>
        <v>54.05</v>
      </c>
      <c r="I149" s="14">
        <v>6.8</v>
      </c>
      <c r="J149" s="14"/>
      <c r="K149" s="30">
        <f t="shared" si="33"/>
        <v>60.849999999999994</v>
      </c>
      <c r="L149" s="14"/>
      <c r="M149" s="14">
        <v>42.71</v>
      </c>
      <c r="N149" s="14">
        <v>34.49</v>
      </c>
      <c r="O149" s="14">
        <f t="shared" si="30"/>
        <v>77.2</v>
      </c>
      <c r="P149" s="14">
        <f t="shared" si="31"/>
        <v>138.05000000000001</v>
      </c>
      <c r="Q149" s="14"/>
      <c r="R149" s="14">
        <f t="shared" si="28"/>
        <v>138.05000000000001</v>
      </c>
    </row>
    <row r="150" spans="1:20" x14ac:dyDescent="0.2">
      <c r="A150" s="93"/>
      <c r="B150" s="121"/>
      <c r="C150" s="76" t="s">
        <v>158</v>
      </c>
      <c r="D150" s="34">
        <v>2</v>
      </c>
      <c r="E150" s="14"/>
      <c r="F150" s="14"/>
      <c r="G150" s="14"/>
      <c r="H150" s="30">
        <f t="shared" si="32"/>
        <v>0</v>
      </c>
      <c r="I150" s="14"/>
      <c r="J150" s="14"/>
      <c r="K150" s="30">
        <f t="shared" si="33"/>
        <v>0</v>
      </c>
      <c r="L150" s="14"/>
      <c r="M150" s="14">
        <v>0.3</v>
      </c>
      <c r="N150" s="14">
        <v>0.5</v>
      </c>
      <c r="O150" s="14">
        <f t="shared" si="30"/>
        <v>0.8</v>
      </c>
      <c r="P150" s="14">
        <f t="shared" si="31"/>
        <v>0.8</v>
      </c>
      <c r="Q150" s="14"/>
      <c r="R150" s="14">
        <f t="shared" si="28"/>
        <v>0.8</v>
      </c>
    </row>
    <row r="151" spans="1:20" x14ac:dyDescent="0.2">
      <c r="A151" s="93"/>
      <c r="B151" s="121"/>
      <c r="C151" s="76" t="s">
        <v>146</v>
      </c>
      <c r="D151" s="34">
        <v>0</v>
      </c>
      <c r="E151" s="14"/>
      <c r="F151" s="14"/>
      <c r="G151" s="14"/>
      <c r="H151" s="30">
        <f t="shared" si="32"/>
        <v>0</v>
      </c>
      <c r="I151" s="14"/>
      <c r="J151" s="14"/>
      <c r="K151" s="30">
        <f t="shared" si="33"/>
        <v>0</v>
      </c>
      <c r="L151" s="14"/>
      <c r="M151" s="14"/>
      <c r="N151" s="14"/>
      <c r="O151" s="14">
        <f t="shared" ref="O151:O157" si="34">+SUM(L151:N151)</f>
        <v>0</v>
      </c>
      <c r="P151" s="14">
        <f t="shared" ref="P151:P157" si="35">+SUM(K151+O151)</f>
        <v>0</v>
      </c>
      <c r="Q151" s="14"/>
      <c r="R151" s="14">
        <f t="shared" si="28"/>
        <v>0</v>
      </c>
    </row>
    <row r="152" spans="1:20" x14ac:dyDescent="0.2">
      <c r="A152" s="93"/>
      <c r="B152" s="121"/>
      <c r="C152" s="76" t="s">
        <v>115</v>
      </c>
      <c r="D152" s="34">
        <v>1</v>
      </c>
      <c r="E152" s="14">
        <v>0.2</v>
      </c>
      <c r="F152" s="14"/>
      <c r="G152" s="14"/>
      <c r="H152" s="30">
        <f t="shared" si="32"/>
        <v>0.2</v>
      </c>
      <c r="I152" s="14"/>
      <c r="J152" s="14"/>
      <c r="K152" s="30">
        <f t="shared" si="33"/>
        <v>0.2</v>
      </c>
      <c r="L152" s="14"/>
      <c r="M152" s="14"/>
      <c r="N152" s="14"/>
      <c r="O152" s="14">
        <f t="shared" si="34"/>
        <v>0</v>
      </c>
      <c r="P152" s="14">
        <f t="shared" si="35"/>
        <v>0.2</v>
      </c>
      <c r="Q152" s="14"/>
      <c r="R152" s="14">
        <f t="shared" si="28"/>
        <v>0.2</v>
      </c>
    </row>
    <row r="153" spans="1:20" x14ac:dyDescent="0.2">
      <c r="A153" s="93"/>
      <c r="B153" s="121"/>
      <c r="C153" s="76" t="s">
        <v>145</v>
      </c>
      <c r="D153" s="34">
        <v>2</v>
      </c>
      <c r="E153" s="14">
        <v>0.3</v>
      </c>
      <c r="F153" s="14"/>
      <c r="G153" s="14"/>
      <c r="H153" s="30">
        <f t="shared" si="32"/>
        <v>0.3</v>
      </c>
      <c r="I153" s="14"/>
      <c r="J153" s="14"/>
      <c r="K153" s="30">
        <f t="shared" si="33"/>
        <v>0.3</v>
      </c>
      <c r="L153" s="14"/>
      <c r="M153" s="14">
        <v>1</v>
      </c>
      <c r="N153" s="14"/>
      <c r="O153" s="14">
        <f t="shared" si="34"/>
        <v>1</v>
      </c>
      <c r="P153" s="14">
        <f t="shared" si="35"/>
        <v>1.3</v>
      </c>
      <c r="Q153" s="14"/>
      <c r="R153" s="14">
        <f t="shared" si="28"/>
        <v>1.3</v>
      </c>
    </row>
    <row r="154" spans="1:20" x14ac:dyDescent="0.2">
      <c r="A154" s="93"/>
      <c r="B154" s="121"/>
      <c r="C154" s="76" t="s">
        <v>136</v>
      </c>
      <c r="D154" s="34">
        <v>1</v>
      </c>
      <c r="E154" s="14">
        <v>40</v>
      </c>
      <c r="F154" s="14"/>
      <c r="G154" s="14"/>
      <c r="H154" s="30">
        <f t="shared" si="32"/>
        <v>40</v>
      </c>
      <c r="I154" s="14"/>
      <c r="J154" s="14"/>
      <c r="K154" s="30">
        <f t="shared" si="33"/>
        <v>40</v>
      </c>
      <c r="L154" s="14"/>
      <c r="M154" s="14">
        <v>20</v>
      </c>
      <c r="N154" s="14">
        <v>5</v>
      </c>
      <c r="O154" s="14">
        <f t="shared" si="34"/>
        <v>25</v>
      </c>
      <c r="P154" s="14">
        <f t="shared" si="35"/>
        <v>65</v>
      </c>
      <c r="Q154" s="14"/>
      <c r="R154" s="14">
        <f t="shared" si="28"/>
        <v>65</v>
      </c>
    </row>
    <row r="155" spans="1:20" x14ac:dyDescent="0.2">
      <c r="A155" s="93"/>
      <c r="B155" s="121"/>
      <c r="C155" s="76" t="s">
        <v>150</v>
      </c>
      <c r="D155" s="34">
        <v>13</v>
      </c>
      <c r="E155" s="14">
        <v>0.05</v>
      </c>
      <c r="F155" s="14"/>
      <c r="G155" s="14"/>
      <c r="H155" s="30">
        <f t="shared" si="32"/>
        <v>0.05</v>
      </c>
      <c r="I155" s="14">
        <v>0.92</v>
      </c>
      <c r="J155" s="14">
        <v>0.1</v>
      </c>
      <c r="K155" s="30">
        <f t="shared" si="33"/>
        <v>1.07</v>
      </c>
      <c r="L155" s="14"/>
      <c r="M155" s="14">
        <v>14.35</v>
      </c>
      <c r="N155" s="14">
        <v>14.18</v>
      </c>
      <c r="O155" s="14">
        <f t="shared" si="34"/>
        <v>28.53</v>
      </c>
      <c r="P155" s="14">
        <f t="shared" si="35"/>
        <v>29.6</v>
      </c>
      <c r="Q155" s="14"/>
      <c r="R155" s="14">
        <f t="shared" si="28"/>
        <v>29.6</v>
      </c>
    </row>
    <row r="156" spans="1:20" x14ac:dyDescent="0.2">
      <c r="A156" s="93"/>
      <c r="B156" s="124"/>
      <c r="C156" s="78" t="s">
        <v>124</v>
      </c>
      <c r="D156" s="64"/>
      <c r="E156" s="36"/>
      <c r="F156" s="36"/>
      <c r="G156" s="36"/>
      <c r="H156" s="65"/>
      <c r="I156" s="36"/>
      <c r="J156" s="36"/>
      <c r="K156" s="65"/>
      <c r="L156" s="36"/>
      <c r="M156" s="36"/>
      <c r="N156" s="36"/>
      <c r="O156" s="36"/>
      <c r="P156" s="36"/>
      <c r="Q156" s="36"/>
      <c r="R156" s="36"/>
      <c r="T156" s="2"/>
    </row>
    <row r="157" spans="1:20" x14ac:dyDescent="0.2">
      <c r="A157" s="93"/>
      <c r="B157" s="121" t="s">
        <v>427</v>
      </c>
      <c r="C157" s="76" t="s">
        <v>131</v>
      </c>
      <c r="D157" s="34">
        <v>98</v>
      </c>
      <c r="E157" s="14">
        <v>14.66</v>
      </c>
      <c r="F157" s="14"/>
      <c r="G157" s="14"/>
      <c r="H157" s="30">
        <f t="shared" si="32"/>
        <v>14.66</v>
      </c>
      <c r="I157" s="14">
        <v>7.12</v>
      </c>
      <c r="J157" s="14">
        <v>2.4500000000000002</v>
      </c>
      <c r="K157" s="30">
        <f t="shared" si="33"/>
        <v>24.23</v>
      </c>
      <c r="L157" s="14">
        <v>43.38</v>
      </c>
      <c r="M157" s="14">
        <v>121.98</v>
      </c>
      <c r="N157" s="14">
        <v>92.44</v>
      </c>
      <c r="O157" s="14">
        <f t="shared" si="34"/>
        <v>257.8</v>
      </c>
      <c r="P157" s="14">
        <f t="shared" si="35"/>
        <v>282.03000000000003</v>
      </c>
      <c r="Q157" s="14"/>
      <c r="R157" s="14">
        <f t="shared" si="28"/>
        <v>282.03000000000003</v>
      </c>
    </row>
    <row r="158" spans="1:20" x14ac:dyDescent="0.2">
      <c r="A158" s="93"/>
      <c r="B158" s="121"/>
      <c r="C158" s="76" t="s">
        <v>128</v>
      </c>
      <c r="D158" s="34">
        <v>17</v>
      </c>
      <c r="E158" s="14">
        <v>8.92</v>
      </c>
      <c r="F158" s="14"/>
      <c r="G158" s="14"/>
      <c r="H158" s="30">
        <f t="shared" si="32"/>
        <v>8.92</v>
      </c>
      <c r="I158" s="14">
        <v>1</v>
      </c>
      <c r="J158" s="14">
        <v>1.1000000000000001</v>
      </c>
      <c r="K158" s="30">
        <f t="shared" si="33"/>
        <v>11.02</v>
      </c>
      <c r="L158" s="14">
        <v>2.2000000000000002</v>
      </c>
      <c r="M158" s="14">
        <v>16</v>
      </c>
      <c r="N158" s="14">
        <v>12.75</v>
      </c>
      <c r="O158" s="14">
        <f t="shared" si="30"/>
        <v>30.95</v>
      </c>
      <c r="P158" s="14">
        <f t="shared" si="31"/>
        <v>41.97</v>
      </c>
      <c r="Q158" s="14"/>
      <c r="R158" s="14">
        <f t="shared" si="28"/>
        <v>41.97</v>
      </c>
    </row>
    <row r="159" spans="1:20" x14ac:dyDescent="0.2">
      <c r="A159" s="93"/>
      <c r="B159" s="121"/>
      <c r="C159" s="76" t="s">
        <v>152</v>
      </c>
      <c r="D159" s="34">
        <v>7</v>
      </c>
      <c r="E159" s="14">
        <v>4.5999999999999996</v>
      </c>
      <c r="F159" s="14"/>
      <c r="G159" s="14"/>
      <c r="H159" s="30">
        <f t="shared" si="32"/>
        <v>4.5999999999999996</v>
      </c>
      <c r="I159" s="14"/>
      <c r="J159" s="14"/>
      <c r="K159" s="30">
        <f t="shared" si="33"/>
        <v>4.5999999999999996</v>
      </c>
      <c r="L159" s="14">
        <v>0.5</v>
      </c>
      <c r="M159" s="14">
        <v>3.85</v>
      </c>
      <c r="N159" s="14">
        <v>0.6</v>
      </c>
      <c r="O159" s="14">
        <f t="shared" si="30"/>
        <v>4.9499999999999993</v>
      </c>
      <c r="P159" s="14">
        <f t="shared" si="31"/>
        <v>9.5499999999999989</v>
      </c>
      <c r="Q159" s="14"/>
      <c r="R159" s="14">
        <f t="shared" si="28"/>
        <v>9.5499999999999989</v>
      </c>
    </row>
    <row r="160" spans="1:20" x14ac:dyDescent="0.2">
      <c r="A160" s="93"/>
      <c r="B160" s="121"/>
      <c r="C160" s="76" t="s">
        <v>160</v>
      </c>
      <c r="D160" s="34">
        <v>19</v>
      </c>
      <c r="E160" s="14">
        <v>11.31</v>
      </c>
      <c r="F160" s="14"/>
      <c r="G160" s="14"/>
      <c r="H160" s="30">
        <f t="shared" si="32"/>
        <v>11.31</v>
      </c>
      <c r="I160" s="14">
        <v>0.6</v>
      </c>
      <c r="J160" s="14">
        <v>0.01</v>
      </c>
      <c r="K160" s="30">
        <f t="shared" si="33"/>
        <v>11.92</v>
      </c>
      <c r="L160" s="14">
        <v>2.2000000000000002</v>
      </c>
      <c r="M160" s="14">
        <v>6.07</v>
      </c>
      <c r="N160" s="14">
        <v>4.6399999999999997</v>
      </c>
      <c r="O160" s="14">
        <f t="shared" si="30"/>
        <v>12.91</v>
      </c>
      <c r="P160" s="14">
        <f t="shared" si="31"/>
        <v>24.83</v>
      </c>
      <c r="Q160" s="14"/>
      <c r="R160" s="14">
        <f t="shared" ref="R160:R177" si="36">+SUM(P160:Q160)</f>
        <v>24.83</v>
      </c>
    </row>
    <row r="161" spans="1:19" x14ac:dyDescent="0.2">
      <c r="A161" s="93"/>
      <c r="B161" s="121"/>
      <c r="C161" s="76" t="s">
        <v>113</v>
      </c>
      <c r="D161" s="34">
        <v>37</v>
      </c>
      <c r="E161" s="14">
        <v>8.27</v>
      </c>
      <c r="F161" s="14"/>
      <c r="G161" s="14"/>
      <c r="H161" s="30">
        <f t="shared" si="32"/>
        <v>8.27</v>
      </c>
      <c r="I161" s="14"/>
      <c r="J161" s="14">
        <v>2.96</v>
      </c>
      <c r="K161" s="30">
        <f t="shared" si="33"/>
        <v>11.23</v>
      </c>
      <c r="L161" s="14">
        <v>0.62</v>
      </c>
      <c r="M161" s="14">
        <v>7.01</v>
      </c>
      <c r="N161" s="14">
        <v>12.25</v>
      </c>
      <c r="O161" s="14">
        <f t="shared" si="30"/>
        <v>19.88</v>
      </c>
      <c r="P161" s="14">
        <f t="shared" si="31"/>
        <v>31.11</v>
      </c>
      <c r="Q161" s="14"/>
      <c r="R161" s="14">
        <f t="shared" si="36"/>
        <v>31.11</v>
      </c>
    </row>
    <row r="162" spans="1:19" x14ac:dyDescent="0.2">
      <c r="A162" s="93"/>
      <c r="B162" s="121"/>
      <c r="C162" s="76" t="s">
        <v>159</v>
      </c>
      <c r="D162" s="34">
        <v>6</v>
      </c>
      <c r="E162" s="14">
        <v>233</v>
      </c>
      <c r="F162" s="14"/>
      <c r="G162" s="14"/>
      <c r="H162" s="30">
        <f t="shared" si="32"/>
        <v>233</v>
      </c>
      <c r="I162" s="14"/>
      <c r="J162" s="14"/>
      <c r="K162" s="30">
        <f t="shared" si="33"/>
        <v>233</v>
      </c>
      <c r="L162" s="14">
        <v>9.1999999999999993</v>
      </c>
      <c r="M162" s="14">
        <v>106.4</v>
      </c>
      <c r="N162" s="14">
        <v>45.03</v>
      </c>
      <c r="O162" s="14">
        <f t="shared" si="30"/>
        <v>160.63</v>
      </c>
      <c r="P162" s="14">
        <f t="shared" si="31"/>
        <v>393.63</v>
      </c>
      <c r="Q162" s="14"/>
      <c r="R162" s="14">
        <f t="shared" si="36"/>
        <v>393.63</v>
      </c>
    </row>
    <row r="163" spans="1:19" x14ac:dyDescent="0.2">
      <c r="A163" s="93"/>
      <c r="B163" s="121"/>
      <c r="C163" s="76" t="s">
        <v>143</v>
      </c>
      <c r="D163" s="34">
        <v>6</v>
      </c>
      <c r="E163" s="14">
        <v>1.5</v>
      </c>
      <c r="F163" s="14"/>
      <c r="G163" s="14"/>
      <c r="H163" s="30">
        <f t="shared" si="32"/>
        <v>1.5</v>
      </c>
      <c r="I163" s="14"/>
      <c r="J163" s="14">
        <v>0.01</v>
      </c>
      <c r="K163" s="30">
        <f t="shared" si="33"/>
        <v>1.51</v>
      </c>
      <c r="L163" s="14">
        <v>2.65</v>
      </c>
      <c r="M163" s="14">
        <v>6.71</v>
      </c>
      <c r="N163" s="14">
        <v>12.21</v>
      </c>
      <c r="O163" s="14">
        <f t="shared" si="30"/>
        <v>21.57</v>
      </c>
      <c r="P163" s="14">
        <f t="shared" si="31"/>
        <v>23.080000000000002</v>
      </c>
      <c r="Q163" s="14"/>
      <c r="R163" s="14">
        <f t="shared" si="36"/>
        <v>23.080000000000002</v>
      </c>
    </row>
    <row r="164" spans="1:19" x14ac:dyDescent="0.2">
      <c r="A164" s="93"/>
      <c r="B164" s="121"/>
      <c r="C164" s="76" t="s">
        <v>153</v>
      </c>
      <c r="D164" s="34">
        <v>3</v>
      </c>
      <c r="E164" s="14">
        <v>4.7</v>
      </c>
      <c r="F164" s="14"/>
      <c r="G164" s="14"/>
      <c r="H164" s="30">
        <f t="shared" si="32"/>
        <v>4.7</v>
      </c>
      <c r="I164" s="14">
        <v>0.5</v>
      </c>
      <c r="J164" s="14"/>
      <c r="K164" s="30">
        <f t="shared" si="33"/>
        <v>5.2</v>
      </c>
      <c r="L164" s="14">
        <v>3.8</v>
      </c>
      <c r="M164" s="14">
        <v>5.4</v>
      </c>
      <c r="N164" s="14">
        <v>3.5</v>
      </c>
      <c r="O164" s="14">
        <f t="shared" si="30"/>
        <v>12.7</v>
      </c>
      <c r="P164" s="14">
        <f t="shared" si="31"/>
        <v>17.899999999999999</v>
      </c>
      <c r="Q164" s="14"/>
      <c r="R164" s="14">
        <f t="shared" si="36"/>
        <v>17.899999999999999</v>
      </c>
    </row>
    <row r="165" spans="1:19" x14ac:dyDescent="0.2">
      <c r="A165" s="93"/>
      <c r="B165" s="121"/>
      <c r="C165" s="78" t="s">
        <v>478</v>
      </c>
      <c r="D165" s="64"/>
      <c r="E165" s="36"/>
      <c r="F165" s="36"/>
      <c r="G165" s="36"/>
      <c r="H165" s="65"/>
      <c r="I165" s="36"/>
      <c r="J165" s="36"/>
      <c r="K165" s="65"/>
      <c r="L165" s="36"/>
      <c r="M165" s="36"/>
      <c r="N165" s="36"/>
      <c r="O165" s="36"/>
      <c r="P165" s="36"/>
      <c r="Q165" s="36"/>
      <c r="R165" s="36"/>
    </row>
    <row r="166" spans="1:19" x14ac:dyDescent="0.2">
      <c r="A166" s="93"/>
      <c r="B166" s="121"/>
      <c r="C166" s="76" t="s">
        <v>142</v>
      </c>
      <c r="D166" s="34">
        <v>2</v>
      </c>
      <c r="E166" s="14">
        <v>0.2</v>
      </c>
      <c r="F166" s="14"/>
      <c r="G166" s="14"/>
      <c r="H166" s="30">
        <f t="shared" si="32"/>
        <v>0.2</v>
      </c>
      <c r="I166" s="14"/>
      <c r="J166" s="14"/>
      <c r="K166" s="30">
        <f t="shared" si="33"/>
        <v>0.2</v>
      </c>
      <c r="L166" s="14">
        <v>0.2</v>
      </c>
      <c r="M166" s="14">
        <v>0.3</v>
      </c>
      <c r="N166" s="14">
        <v>1.3</v>
      </c>
      <c r="O166" s="14">
        <f t="shared" si="30"/>
        <v>1.8</v>
      </c>
      <c r="P166" s="14">
        <f t="shared" si="31"/>
        <v>2</v>
      </c>
      <c r="Q166" s="14"/>
      <c r="R166" s="14">
        <f t="shared" si="36"/>
        <v>2</v>
      </c>
    </row>
    <row r="167" spans="1:19" x14ac:dyDescent="0.2">
      <c r="A167" s="93"/>
      <c r="B167" s="121"/>
      <c r="C167" s="76" t="s">
        <v>133</v>
      </c>
      <c r="D167" s="34">
        <v>18</v>
      </c>
      <c r="E167" s="14">
        <v>35.71</v>
      </c>
      <c r="F167" s="14"/>
      <c r="G167" s="14"/>
      <c r="H167" s="30">
        <f t="shared" si="32"/>
        <v>35.71</v>
      </c>
      <c r="I167" s="14">
        <v>12</v>
      </c>
      <c r="J167" s="14">
        <v>0.15</v>
      </c>
      <c r="K167" s="30">
        <f t="shared" si="33"/>
        <v>47.86</v>
      </c>
      <c r="L167" s="14">
        <v>32.81</v>
      </c>
      <c r="M167" s="14">
        <v>66.33</v>
      </c>
      <c r="N167" s="14">
        <v>163.56</v>
      </c>
      <c r="O167" s="14">
        <f t="shared" si="30"/>
        <v>262.7</v>
      </c>
      <c r="P167" s="14">
        <f t="shared" si="31"/>
        <v>310.56</v>
      </c>
      <c r="Q167" s="14"/>
      <c r="R167" s="14">
        <f t="shared" si="36"/>
        <v>310.56</v>
      </c>
    </row>
    <row r="168" spans="1:19" x14ac:dyDescent="0.2">
      <c r="A168" s="93"/>
      <c r="B168" s="121"/>
      <c r="C168" s="76" t="s">
        <v>134</v>
      </c>
      <c r="D168" s="34">
        <v>12</v>
      </c>
      <c r="E168" s="14">
        <v>99.54</v>
      </c>
      <c r="F168" s="14"/>
      <c r="G168" s="14"/>
      <c r="H168" s="30">
        <f t="shared" si="32"/>
        <v>99.54</v>
      </c>
      <c r="I168" s="14"/>
      <c r="J168" s="14"/>
      <c r="K168" s="30">
        <f t="shared" si="33"/>
        <v>99.54</v>
      </c>
      <c r="L168" s="14">
        <v>4.01</v>
      </c>
      <c r="M168" s="14">
        <v>3.3</v>
      </c>
      <c r="N168" s="14">
        <v>3</v>
      </c>
      <c r="O168" s="14">
        <f t="shared" si="30"/>
        <v>10.309999999999999</v>
      </c>
      <c r="P168" s="14">
        <f t="shared" si="31"/>
        <v>109.85000000000001</v>
      </c>
      <c r="Q168" s="14"/>
      <c r="R168" s="14">
        <f t="shared" si="36"/>
        <v>109.85000000000001</v>
      </c>
    </row>
    <row r="169" spans="1:19" x14ac:dyDescent="0.2">
      <c r="A169" s="93"/>
      <c r="B169" s="121"/>
      <c r="C169" s="76" t="s">
        <v>135</v>
      </c>
      <c r="D169" s="34">
        <v>6</v>
      </c>
      <c r="E169" s="14"/>
      <c r="F169" s="14"/>
      <c r="G169" s="14"/>
      <c r="H169" s="30">
        <f t="shared" si="32"/>
        <v>0</v>
      </c>
      <c r="I169" s="14">
        <v>0.9</v>
      </c>
      <c r="J169" s="14"/>
      <c r="K169" s="30">
        <f t="shared" si="33"/>
        <v>0.9</v>
      </c>
      <c r="L169" s="14">
        <v>1.5</v>
      </c>
      <c r="M169" s="14">
        <v>2.8</v>
      </c>
      <c r="N169" s="14">
        <v>8.6</v>
      </c>
      <c r="O169" s="14">
        <f t="shared" si="30"/>
        <v>12.899999999999999</v>
      </c>
      <c r="P169" s="14">
        <f t="shared" si="31"/>
        <v>13.799999999999999</v>
      </c>
      <c r="Q169" s="14"/>
      <c r="R169" s="14">
        <f t="shared" si="36"/>
        <v>13.799999999999999</v>
      </c>
    </row>
    <row r="170" spans="1:19" x14ac:dyDescent="0.2">
      <c r="A170" s="93"/>
      <c r="B170" s="124"/>
      <c r="C170" s="76" t="s">
        <v>110</v>
      </c>
      <c r="D170" s="34">
        <v>1</v>
      </c>
      <c r="E170" s="14"/>
      <c r="F170" s="14"/>
      <c r="G170" s="14"/>
      <c r="H170" s="30">
        <f t="shared" si="32"/>
        <v>0</v>
      </c>
      <c r="I170" s="14"/>
      <c r="J170" s="14"/>
      <c r="K170" s="30">
        <f t="shared" si="33"/>
        <v>0</v>
      </c>
      <c r="L170" s="14">
        <v>5.25</v>
      </c>
      <c r="M170" s="14">
        <v>8.25</v>
      </c>
      <c r="N170" s="14">
        <v>1.75</v>
      </c>
      <c r="O170" s="14">
        <f t="shared" si="30"/>
        <v>15.25</v>
      </c>
      <c r="P170" s="14">
        <f t="shared" si="31"/>
        <v>15.25</v>
      </c>
      <c r="Q170" s="14"/>
      <c r="R170" s="14">
        <f t="shared" si="36"/>
        <v>15.25</v>
      </c>
      <c r="S170" s="2"/>
    </row>
    <row r="171" spans="1:19" x14ac:dyDescent="0.2">
      <c r="A171" s="93"/>
      <c r="B171" s="121" t="s">
        <v>118</v>
      </c>
      <c r="C171" s="76" t="s">
        <v>323</v>
      </c>
      <c r="D171" s="34">
        <v>184</v>
      </c>
      <c r="E171" s="14">
        <v>104.33</v>
      </c>
      <c r="F171" s="14"/>
      <c r="G171" s="14"/>
      <c r="H171" s="30">
        <f t="shared" si="32"/>
        <v>104.33</v>
      </c>
      <c r="I171" s="14">
        <v>5.9</v>
      </c>
      <c r="J171" s="14"/>
      <c r="K171" s="30">
        <f t="shared" si="33"/>
        <v>110.23</v>
      </c>
      <c r="L171" s="14">
        <v>2.98</v>
      </c>
      <c r="M171" s="14">
        <v>40.81</v>
      </c>
      <c r="N171" s="14">
        <v>21.87</v>
      </c>
      <c r="O171" s="14">
        <f t="shared" si="30"/>
        <v>65.66</v>
      </c>
      <c r="P171" s="14">
        <f t="shared" si="31"/>
        <v>175.89</v>
      </c>
      <c r="Q171" s="14"/>
      <c r="R171" s="14">
        <f t="shared" si="36"/>
        <v>175.89</v>
      </c>
    </row>
    <row r="172" spans="1:19" x14ac:dyDescent="0.2">
      <c r="A172" s="93"/>
      <c r="B172" s="121"/>
      <c r="C172" s="76" t="s">
        <v>155</v>
      </c>
      <c r="D172" s="34">
        <v>45</v>
      </c>
      <c r="E172" s="14">
        <v>2.78</v>
      </c>
      <c r="F172" s="14"/>
      <c r="G172" s="14"/>
      <c r="H172" s="30">
        <f t="shared" si="32"/>
        <v>2.78</v>
      </c>
      <c r="I172" s="14">
        <v>3.73</v>
      </c>
      <c r="J172" s="14"/>
      <c r="K172" s="30">
        <f t="shared" si="33"/>
        <v>6.51</v>
      </c>
      <c r="L172" s="14">
        <v>0.5</v>
      </c>
      <c r="M172" s="14">
        <v>13.21</v>
      </c>
      <c r="N172" s="14">
        <v>19.62</v>
      </c>
      <c r="O172" s="14">
        <f t="shared" si="30"/>
        <v>33.33</v>
      </c>
      <c r="P172" s="14">
        <f t="shared" si="31"/>
        <v>39.839999999999996</v>
      </c>
      <c r="Q172" s="14"/>
      <c r="R172" s="14">
        <f t="shared" si="36"/>
        <v>39.839999999999996</v>
      </c>
    </row>
    <row r="173" spans="1:19" x14ac:dyDescent="0.2">
      <c r="A173" s="93"/>
      <c r="B173" s="121"/>
      <c r="C173" s="78" t="s">
        <v>411</v>
      </c>
      <c r="D173" s="64"/>
      <c r="E173" s="36"/>
      <c r="F173" s="36"/>
      <c r="G173" s="36"/>
      <c r="H173" s="65"/>
      <c r="I173" s="36"/>
      <c r="J173" s="36"/>
      <c r="K173" s="65"/>
      <c r="L173" s="36"/>
      <c r="M173" s="36"/>
      <c r="N173" s="36"/>
      <c r="O173" s="36"/>
      <c r="P173" s="36"/>
      <c r="Q173" s="36"/>
      <c r="R173" s="36"/>
    </row>
    <row r="174" spans="1:19" x14ac:dyDescent="0.2">
      <c r="A174" s="93"/>
      <c r="B174" s="121"/>
      <c r="C174" s="76" t="s">
        <v>139</v>
      </c>
      <c r="D174" s="34">
        <v>97</v>
      </c>
      <c r="E174" s="14">
        <v>33.44</v>
      </c>
      <c r="F174" s="14"/>
      <c r="G174" s="14"/>
      <c r="H174" s="30">
        <f t="shared" si="32"/>
        <v>33.44</v>
      </c>
      <c r="I174" s="14">
        <v>7.85</v>
      </c>
      <c r="J174" s="14"/>
      <c r="K174" s="30">
        <f t="shared" si="33"/>
        <v>41.29</v>
      </c>
      <c r="L174" s="14">
        <v>0.4</v>
      </c>
      <c r="M174" s="14">
        <v>13.8</v>
      </c>
      <c r="N174" s="14">
        <v>2.87</v>
      </c>
      <c r="O174" s="14">
        <f t="shared" si="30"/>
        <v>17.07</v>
      </c>
      <c r="P174" s="14">
        <f t="shared" si="31"/>
        <v>58.36</v>
      </c>
      <c r="Q174" s="14"/>
      <c r="R174" s="14">
        <f t="shared" si="36"/>
        <v>58.36</v>
      </c>
    </row>
    <row r="175" spans="1:19" x14ac:dyDescent="0.2">
      <c r="A175" s="93"/>
      <c r="B175" s="121"/>
      <c r="C175" s="76" t="s">
        <v>157</v>
      </c>
      <c r="D175" s="34">
        <v>88</v>
      </c>
      <c r="E175" s="14">
        <v>24.34</v>
      </c>
      <c r="F175" s="14"/>
      <c r="G175" s="14"/>
      <c r="H175" s="30">
        <f t="shared" si="32"/>
        <v>24.34</v>
      </c>
      <c r="I175" s="14">
        <v>11.98</v>
      </c>
      <c r="J175" s="14"/>
      <c r="K175" s="30">
        <f t="shared" si="33"/>
        <v>36.32</v>
      </c>
      <c r="L175" s="14">
        <v>1.75</v>
      </c>
      <c r="M175" s="14">
        <v>17.79</v>
      </c>
      <c r="N175" s="14">
        <v>3.91</v>
      </c>
      <c r="O175" s="14">
        <f t="shared" si="30"/>
        <v>23.45</v>
      </c>
      <c r="P175" s="14">
        <f t="shared" si="31"/>
        <v>59.769999999999996</v>
      </c>
      <c r="Q175" s="14"/>
      <c r="R175" s="14">
        <f t="shared" si="36"/>
        <v>59.769999999999996</v>
      </c>
    </row>
    <row r="176" spans="1:19" x14ac:dyDescent="0.2">
      <c r="A176" s="93"/>
      <c r="B176" s="121"/>
      <c r="C176" s="76" t="s">
        <v>126</v>
      </c>
      <c r="D176" s="34">
        <v>10</v>
      </c>
      <c r="E176" s="14">
        <v>4.42</v>
      </c>
      <c r="F176" s="14"/>
      <c r="G176" s="14"/>
      <c r="H176" s="30">
        <f t="shared" si="32"/>
        <v>4.42</v>
      </c>
      <c r="I176" s="14"/>
      <c r="J176" s="14"/>
      <c r="K176" s="30">
        <f t="shared" si="33"/>
        <v>4.42</v>
      </c>
      <c r="L176" s="14">
        <v>0.2</v>
      </c>
      <c r="M176" s="14">
        <v>0.88</v>
      </c>
      <c r="N176" s="14">
        <v>0.47</v>
      </c>
      <c r="O176" s="14">
        <f t="shared" si="30"/>
        <v>1.55</v>
      </c>
      <c r="P176" s="14">
        <f t="shared" si="31"/>
        <v>5.97</v>
      </c>
      <c r="Q176" s="14"/>
      <c r="R176" s="14">
        <f t="shared" si="36"/>
        <v>5.97</v>
      </c>
    </row>
    <row r="177" spans="1:20" x14ac:dyDescent="0.2">
      <c r="A177" s="93"/>
      <c r="B177" s="121"/>
      <c r="C177" s="76" t="s">
        <v>127</v>
      </c>
      <c r="D177" s="34">
        <v>31</v>
      </c>
      <c r="E177" s="14">
        <v>18.940000000000001</v>
      </c>
      <c r="F177" s="14"/>
      <c r="G177" s="14"/>
      <c r="H177" s="30">
        <f t="shared" si="32"/>
        <v>18.940000000000001</v>
      </c>
      <c r="I177" s="14">
        <v>0.51</v>
      </c>
      <c r="J177" s="14"/>
      <c r="K177" s="30">
        <f t="shared" si="33"/>
        <v>19.450000000000003</v>
      </c>
      <c r="L177" s="14">
        <v>1.53</v>
      </c>
      <c r="M177" s="14">
        <v>3.46</v>
      </c>
      <c r="N177" s="14">
        <v>14.55</v>
      </c>
      <c r="O177" s="14">
        <f t="shared" si="30"/>
        <v>19.54</v>
      </c>
      <c r="P177" s="14">
        <f t="shared" si="31"/>
        <v>38.99</v>
      </c>
      <c r="Q177" s="14"/>
      <c r="R177" s="14">
        <f t="shared" si="36"/>
        <v>38.99</v>
      </c>
    </row>
    <row r="178" spans="1:20" x14ac:dyDescent="0.2">
      <c r="A178" s="93"/>
      <c r="B178" s="121"/>
      <c r="C178" s="76" t="s">
        <v>154</v>
      </c>
      <c r="D178" s="34">
        <v>8</v>
      </c>
      <c r="E178" s="14">
        <v>9.6999999999999993</v>
      </c>
      <c r="F178" s="14"/>
      <c r="G178" s="14"/>
      <c r="H178" s="30">
        <f t="shared" si="32"/>
        <v>9.6999999999999993</v>
      </c>
      <c r="I178" s="14"/>
      <c r="J178" s="14"/>
      <c r="K178" s="30">
        <f t="shared" si="33"/>
        <v>9.6999999999999993</v>
      </c>
      <c r="L178" s="14">
        <v>1.5</v>
      </c>
      <c r="M178" s="14">
        <v>2.65</v>
      </c>
      <c r="N178" s="14">
        <v>1.2</v>
      </c>
      <c r="O178" s="14">
        <f t="shared" ref="O178:O189" si="37">+SUM(L178:N178)</f>
        <v>5.3500000000000005</v>
      </c>
      <c r="P178" s="14">
        <f t="shared" ref="P178:P189" si="38">+SUM(K178+O178)</f>
        <v>15.05</v>
      </c>
      <c r="Q178" s="14"/>
      <c r="R178" s="14">
        <f t="shared" ref="R178:R189" si="39">+SUM(P178:Q178)</f>
        <v>15.05</v>
      </c>
    </row>
    <row r="179" spans="1:20" x14ac:dyDescent="0.2">
      <c r="A179" s="93"/>
      <c r="B179" s="121"/>
      <c r="C179" s="76" t="s">
        <v>132</v>
      </c>
      <c r="D179" s="34">
        <v>31</v>
      </c>
      <c r="E179" s="14">
        <v>4.6399999999999997</v>
      </c>
      <c r="F179" s="14"/>
      <c r="G179" s="14"/>
      <c r="H179" s="30">
        <f t="shared" si="32"/>
        <v>4.6399999999999997</v>
      </c>
      <c r="I179" s="14">
        <v>21.39</v>
      </c>
      <c r="J179" s="14"/>
      <c r="K179" s="30">
        <f t="shared" si="33"/>
        <v>26.03</v>
      </c>
      <c r="L179" s="14">
        <v>1.01</v>
      </c>
      <c r="M179" s="14">
        <v>3.3</v>
      </c>
      <c r="N179" s="14">
        <v>1.1499999999999999</v>
      </c>
      <c r="O179" s="14">
        <f t="shared" si="37"/>
        <v>5.4599999999999991</v>
      </c>
      <c r="P179" s="14">
        <f t="shared" si="38"/>
        <v>31.490000000000002</v>
      </c>
      <c r="Q179" s="14"/>
      <c r="R179" s="14">
        <f t="shared" si="39"/>
        <v>31.490000000000002</v>
      </c>
    </row>
    <row r="180" spans="1:20" x14ac:dyDescent="0.2">
      <c r="A180" s="93"/>
      <c r="B180" s="121"/>
      <c r="C180" s="76" t="s">
        <v>120</v>
      </c>
      <c r="D180" s="34">
        <v>76</v>
      </c>
      <c r="E180" s="14">
        <v>6.77</v>
      </c>
      <c r="F180" s="14"/>
      <c r="G180" s="14"/>
      <c r="H180" s="30">
        <f t="shared" si="32"/>
        <v>6.77</v>
      </c>
      <c r="I180" s="14">
        <v>9.7200000000000006</v>
      </c>
      <c r="J180" s="14">
        <v>0.3</v>
      </c>
      <c r="K180" s="30">
        <f t="shared" si="33"/>
        <v>16.790000000000003</v>
      </c>
      <c r="L180" s="14">
        <v>0.5</v>
      </c>
      <c r="M180" s="14">
        <v>7.9</v>
      </c>
      <c r="N180" s="14">
        <v>61.24</v>
      </c>
      <c r="O180" s="14">
        <f>+SUM(L180:N180)</f>
        <v>69.64</v>
      </c>
      <c r="P180" s="14">
        <f>+SUM(K180+O180)</f>
        <v>86.43</v>
      </c>
      <c r="Q180" s="14"/>
      <c r="R180" s="14">
        <f>+SUM(P180:Q180)</f>
        <v>86.43</v>
      </c>
    </row>
    <row r="181" spans="1:20" x14ac:dyDescent="0.2">
      <c r="A181" s="93"/>
      <c r="B181" s="121"/>
      <c r="C181" s="78" t="s">
        <v>151</v>
      </c>
      <c r="D181" s="64"/>
      <c r="E181" s="36"/>
      <c r="F181" s="36"/>
      <c r="G181" s="36"/>
      <c r="H181" s="65"/>
      <c r="I181" s="36"/>
      <c r="J181" s="36"/>
      <c r="K181" s="65"/>
      <c r="L181" s="36"/>
      <c r="M181" s="36"/>
      <c r="N181" s="36"/>
      <c r="O181" s="36"/>
      <c r="P181" s="36"/>
      <c r="Q181" s="36"/>
      <c r="R181" s="36"/>
    </row>
    <row r="182" spans="1:20" x14ac:dyDescent="0.2">
      <c r="A182" s="93"/>
      <c r="B182" s="124"/>
      <c r="C182" s="78" t="s">
        <v>122</v>
      </c>
      <c r="D182" s="64"/>
      <c r="E182" s="36"/>
      <c r="F182" s="36"/>
      <c r="G182" s="36"/>
      <c r="H182" s="65"/>
      <c r="I182" s="36"/>
      <c r="J182" s="36"/>
      <c r="K182" s="65"/>
      <c r="L182" s="36"/>
      <c r="M182" s="36"/>
      <c r="N182" s="36"/>
      <c r="O182" s="36"/>
      <c r="P182" s="36"/>
      <c r="Q182" s="36"/>
      <c r="R182" s="36"/>
    </row>
    <row r="183" spans="1:20" x14ac:dyDescent="0.2">
      <c r="A183" s="93"/>
      <c r="B183" s="121" t="s">
        <v>111</v>
      </c>
      <c r="C183" s="76" t="s">
        <v>129</v>
      </c>
      <c r="D183" s="34">
        <v>59</v>
      </c>
      <c r="E183" s="14">
        <v>29.2</v>
      </c>
      <c r="F183" s="14"/>
      <c r="G183" s="14"/>
      <c r="H183" s="30">
        <f t="shared" si="32"/>
        <v>29.2</v>
      </c>
      <c r="I183" s="14">
        <v>4.4000000000000004</v>
      </c>
      <c r="J183" s="14"/>
      <c r="K183" s="30">
        <f t="shared" si="33"/>
        <v>33.6</v>
      </c>
      <c r="L183" s="14"/>
      <c r="M183" s="14">
        <v>31.23</v>
      </c>
      <c r="N183" s="14">
        <v>3.23</v>
      </c>
      <c r="O183" s="14">
        <f>+SUM(L183:N183)</f>
        <v>34.46</v>
      </c>
      <c r="P183" s="14">
        <f>+SUM(K183+O183)</f>
        <v>68.06</v>
      </c>
      <c r="Q183" s="14"/>
      <c r="R183" s="14">
        <f>+SUM(P183:Q183)</f>
        <v>68.06</v>
      </c>
      <c r="T183" s="2"/>
    </row>
    <row r="184" spans="1:20" x14ac:dyDescent="0.2">
      <c r="A184" s="93"/>
      <c r="B184" s="121"/>
      <c r="C184" s="76" t="s">
        <v>121</v>
      </c>
      <c r="D184" s="34">
        <v>96</v>
      </c>
      <c r="E184" s="14">
        <v>4.21</v>
      </c>
      <c r="F184" s="14"/>
      <c r="G184" s="14"/>
      <c r="H184" s="30">
        <f t="shared" si="32"/>
        <v>4.21</v>
      </c>
      <c r="I184" s="14">
        <v>20.69</v>
      </c>
      <c r="J184" s="14"/>
      <c r="K184" s="30">
        <f t="shared" si="33"/>
        <v>24.900000000000002</v>
      </c>
      <c r="L184" s="14">
        <v>1.03</v>
      </c>
      <c r="M184" s="14">
        <v>21.12</v>
      </c>
      <c r="N184" s="14">
        <v>7.0000000000000007E-2</v>
      </c>
      <c r="O184" s="14">
        <f>+SUM(L184:N184)</f>
        <v>22.220000000000002</v>
      </c>
      <c r="P184" s="14">
        <f>+SUM(K184+O184)</f>
        <v>47.120000000000005</v>
      </c>
      <c r="Q184" s="14"/>
      <c r="R184" s="14">
        <f t="shared" si="39"/>
        <v>47.120000000000005</v>
      </c>
    </row>
    <row r="185" spans="1:20" x14ac:dyDescent="0.2">
      <c r="A185" s="93"/>
      <c r="B185" s="121"/>
      <c r="C185" s="76" t="s">
        <v>111</v>
      </c>
      <c r="D185" s="34">
        <v>16</v>
      </c>
      <c r="E185" s="14">
        <v>2.36</v>
      </c>
      <c r="F185" s="14"/>
      <c r="G185" s="14"/>
      <c r="H185" s="30">
        <f t="shared" si="32"/>
        <v>2.36</v>
      </c>
      <c r="I185" s="14">
        <v>3.5</v>
      </c>
      <c r="J185" s="14"/>
      <c r="K185" s="30">
        <f t="shared" si="33"/>
        <v>5.8599999999999994</v>
      </c>
      <c r="L185" s="14"/>
      <c r="M185" s="14">
        <v>1.01</v>
      </c>
      <c r="N185" s="14">
        <v>0.13</v>
      </c>
      <c r="O185" s="14">
        <f t="shared" si="37"/>
        <v>1.1400000000000001</v>
      </c>
      <c r="P185" s="14">
        <f t="shared" si="38"/>
        <v>7</v>
      </c>
      <c r="Q185" s="14"/>
      <c r="R185" s="14">
        <f t="shared" si="39"/>
        <v>7</v>
      </c>
    </row>
    <row r="186" spans="1:20" x14ac:dyDescent="0.2">
      <c r="A186" s="93"/>
      <c r="B186" s="121"/>
      <c r="C186" s="76" t="s">
        <v>130</v>
      </c>
      <c r="D186" s="34">
        <v>31</v>
      </c>
      <c r="E186" s="14">
        <v>10.85</v>
      </c>
      <c r="F186" s="14"/>
      <c r="G186" s="14"/>
      <c r="H186" s="30">
        <f t="shared" si="32"/>
        <v>10.85</v>
      </c>
      <c r="I186" s="14">
        <v>0.15</v>
      </c>
      <c r="J186" s="14"/>
      <c r="K186" s="30">
        <f t="shared" si="33"/>
        <v>11</v>
      </c>
      <c r="L186" s="14"/>
      <c r="M186" s="14">
        <v>16.72</v>
      </c>
      <c r="N186" s="14">
        <v>2.0099999999999998</v>
      </c>
      <c r="O186" s="14">
        <f t="shared" si="37"/>
        <v>18.729999999999997</v>
      </c>
      <c r="P186" s="14">
        <f t="shared" si="38"/>
        <v>29.729999999999997</v>
      </c>
      <c r="Q186" s="14"/>
      <c r="R186" s="14">
        <f t="shared" si="39"/>
        <v>29.729999999999997</v>
      </c>
    </row>
    <row r="187" spans="1:20" x14ac:dyDescent="0.2">
      <c r="A187" s="93"/>
      <c r="B187" s="121"/>
      <c r="C187" s="76" t="s">
        <v>324</v>
      </c>
      <c r="D187" s="34">
        <v>27</v>
      </c>
      <c r="E187" s="14">
        <v>0.1</v>
      </c>
      <c r="F187" s="14"/>
      <c r="G187" s="14"/>
      <c r="H187" s="30">
        <f t="shared" si="32"/>
        <v>0.1</v>
      </c>
      <c r="I187" s="14">
        <v>0.4</v>
      </c>
      <c r="J187" s="14"/>
      <c r="K187" s="30">
        <f t="shared" si="33"/>
        <v>0.5</v>
      </c>
      <c r="L187" s="14">
        <v>2.4500000000000002</v>
      </c>
      <c r="M187" s="14">
        <v>5.1100000000000003</v>
      </c>
      <c r="N187" s="14">
        <v>11.75</v>
      </c>
      <c r="O187" s="14">
        <f t="shared" si="37"/>
        <v>19.310000000000002</v>
      </c>
      <c r="P187" s="14">
        <f t="shared" si="38"/>
        <v>19.810000000000002</v>
      </c>
      <c r="Q187" s="14"/>
      <c r="R187" s="14">
        <f t="shared" si="39"/>
        <v>19.810000000000002</v>
      </c>
    </row>
    <row r="188" spans="1:20" x14ac:dyDescent="0.2">
      <c r="A188" s="93"/>
      <c r="B188" s="121"/>
      <c r="C188" s="76" t="s">
        <v>119</v>
      </c>
      <c r="D188" s="34">
        <v>31</v>
      </c>
      <c r="E188" s="14">
        <v>1.6</v>
      </c>
      <c r="F188" s="14"/>
      <c r="G188" s="14"/>
      <c r="H188" s="30">
        <f t="shared" si="32"/>
        <v>1.6</v>
      </c>
      <c r="I188" s="14">
        <v>2</v>
      </c>
      <c r="J188" s="14"/>
      <c r="K188" s="30">
        <f t="shared" si="33"/>
        <v>3.6</v>
      </c>
      <c r="L188" s="14">
        <v>0.6</v>
      </c>
      <c r="M188" s="14">
        <v>15.2</v>
      </c>
      <c r="N188" s="14">
        <v>9.6</v>
      </c>
      <c r="O188" s="14">
        <f t="shared" si="37"/>
        <v>25.4</v>
      </c>
      <c r="P188" s="14">
        <f t="shared" si="38"/>
        <v>29</v>
      </c>
      <c r="Q188" s="14"/>
      <c r="R188" s="14">
        <f t="shared" si="39"/>
        <v>29</v>
      </c>
    </row>
    <row r="189" spans="1:20" x14ac:dyDescent="0.2">
      <c r="A189" s="93"/>
      <c r="B189" s="122"/>
      <c r="C189" s="82" t="s">
        <v>156</v>
      </c>
      <c r="D189" s="86">
        <v>8</v>
      </c>
      <c r="E189" s="17"/>
      <c r="F189" s="17"/>
      <c r="G189" s="17"/>
      <c r="H189" s="32">
        <f t="shared" si="32"/>
        <v>0</v>
      </c>
      <c r="I189" s="17">
        <v>0.05</v>
      </c>
      <c r="J189" s="17"/>
      <c r="K189" s="32">
        <f t="shared" si="33"/>
        <v>0.05</v>
      </c>
      <c r="L189" s="17">
        <v>0.5</v>
      </c>
      <c r="M189" s="17">
        <v>4.95</v>
      </c>
      <c r="N189" s="17">
        <v>1.95</v>
      </c>
      <c r="O189" s="17">
        <f t="shared" si="37"/>
        <v>7.4</v>
      </c>
      <c r="P189" s="17">
        <f t="shared" si="38"/>
        <v>7.45</v>
      </c>
      <c r="Q189" s="17"/>
      <c r="R189" s="17">
        <f t="shared" si="39"/>
        <v>7.45</v>
      </c>
    </row>
    <row r="190" spans="1:20" ht="15" x14ac:dyDescent="0.25">
      <c r="A190" s="230" t="s">
        <v>0</v>
      </c>
      <c r="B190" s="231"/>
      <c r="C190" s="232"/>
      <c r="D190" s="53">
        <f t="shared" ref="D190:R190" si="40">+SUM(D136:D189)</f>
        <v>1314</v>
      </c>
      <c r="E190" s="54">
        <f t="shared" si="40"/>
        <v>1057.6599999999999</v>
      </c>
      <c r="F190" s="54">
        <f>+SUM(F136:F189)</f>
        <v>0</v>
      </c>
      <c r="G190" s="54">
        <f>+SUM(G136:G189)</f>
        <v>0</v>
      </c>
      <c r="H190" s="54">
        <f>+SUM(H136:H189)</f>
        <v>1057.6599999999999</v>
      </c>
      <c r="I190" s="54">
        <f t="shared" si="40"/>
        <v>130.25000000000003</v>
      </c>
      <c r="J190" s="54">
        <f t="shared" si="40"/>
        <v>8.6999999999999993</v>
      </c>
      <c r="K190" s="54">
        <f t="shared" si="40"/>
        <v>1196.6099999999999</v>
      </c>
      <c r="L190" s="54">
        <f t="shared" si="40"/>
        <v>216.66999999999993</v>
      </c>
      <c r="M190" s="54">
        <f t="shared" si="40"/>
        <v>1079.2599999999998</v>
      </c>
      <c r="N190" s="54">
        <f t="shared" si="40"/>
        <v>1172.2899999999997</v>
      </c>
      <c r="O190" s="54">
        <f t="shared" si="40"/>
        <v>2468.2199999999998</v>
      </c>
      <c r="P190" s="54">
        <f t="shared" si="40"/>
        <v>3664.829999999999</v>
      </c>
      <c r="Q190" s="54">
        <f t="shared" si="40"/>
        <v>0</v>
      </c>
      <c r="R190" s="55">
        <f t="shared" si="40"/>
        <v>3664.829999999999</v>
      </c>
      <c r="T190" s="2"/>
    </row>
    <row r="191" spans="1:20" x14ac:dyDescent="0.2">
      <c r="A191" s="147" t="s">
        <v>8</v>
      </c>
      <c r="B191" s="120" t="s">
        <v>428</v>
      </c>
      <c r="C191" s="73" t="s">
        <v>162</v>
      </c>
      <c r="D191" s="61">
        <v>80</v>
      </c>
      <c r="E191" s="39">
        <v>15.9</v>
      </c>
      <c r="F191" s="39"/>
      <c r="G191" s="39"/>
      <c r="H191" s="48">
        <f>SUM(E191:G191)</f>
        <v>15.9</v>
      </c>
      <c r="I191" s="39">
        <v>2.4</v>
      </c>
      <c r="J191" s="39"/>
      <c r="K191" s="48">
        <f t="shared" si="33"/>
        <v>18.3</v>
      </c>
      <c r="L191" s="39"/>
      <c r="M191" s="39">
        <v>16.82</v>
      </c>
      <c r="N191" s="39">
        <v>47.37</v>
      </c>
      <c r="O191" s="39">
        <f t="shared" ref="O191:O217" si="41">+SUM(L191:N191)</f>
        <v>64.19</v>
      </c>
      <c r="P191" s="39">
        <f t="shared" ref="P191:P217" si="42">+SUM(K191+O191)</f>
        <v>82.49</v>
      </c>
      <c r="Q191" s="39"/>
      <c r="R191" s="39">
        <f t="shared" ref="R191:R221" si="43">+SUM(P191:Q191)</f>
        <v>82.49</v>
      </c>
    </row>
    <row r="192" spans="1:20" x14ac:dyDescent="0.2">
      <c r="A192" s="93"/>
      <c r="B192" s="121"/>
      <c r="C192" s="76" t="s">
        <v>183</v>
      </c>
      <c r="D192" s="34">
        <v>21</v>
      </c>
      <c r="E192" s="14">
        <v>9</v>
      </c>
      <c r="F192" s="14"/>
      <c r="G192" s="14"/>
      <c r="H192" s="30">
        <f t="shared" ref="H192:H255" si="44">SUM(E192:G192)</f>
        <v>9</v>
      </c>
      <c r="I192" s="14">
        <v>2.8</v>
      </c>
      <c r="J192" s="14"/>
      <c r="K192" s="30">
        <f t="shared" si="33"/>
        <v>11.8</v>
      </c>
      <c r="L192" s="14">
        <v>6.55</v>
      </c>
      <c r="M192" s="14">
        <v>7.75</v>
      </c>
      <c r="N192" s="14">
        <v>10.5</v>
      </c>
      <c r="O192" s="14">
        <f t="shared" si="41"/>
        <v>24.8</v>
      </c>
      <c r="P192" s="14">
        <f t="shared" si="42"/>
        <v>36.6</v>
      </c>
      <c r="Q192" s="14"/>
      <c r="R192" s="14">
        <f t="shared" si="43"/>
        <v>36.6</v>
      </c>
    </row>
    <row r="193" spans="1:18" x14ac:dyDescent="0.2">
      <c r="A193" s="93"/>
      <c r="B193" s="121"/>
      <c r="C193" s="76" t="s">
        <v>175</v>
      </c>
      <c r="D193" s="34">
        <v>20</v>
      </c>
      <c r="E193" s="14">
        <v>130.05000000000001</v>
      </c>
      <c r="F193" s="14"/>
      <c r="G193" s="14"/>
      <c r="H193" s="30">
        <f t="shared" si="44"/>
        <v>130.05000000000001</v>
      </c>
      <c r="I193" s="14">
        <v>21.05</v>
      </c>
      <c r="J193" s="14"/>
      <c r="K193" s="30">
        <f t="shared" si="33"/>
        <v>151.10000000000002</v>
      </c>
      <c r="L193" s="14">
        <v>0.8</v>
      </c>
      <c r="M193" s="14">
        <v>82.1</v>
      </c>
      <c r="N193" s="14">
        <v>80.900000000000006</v>
      </c>
      <c r="O193" s="14">
        <f t="shared" si="41"/>
        <v>163.80000000000001</v>
      </c>
      <c r="P193" s="14">
        <f t="shared" si="42"/>
        <v>314.90000000000003</v>
      </c>
      <c r="Q193" s="14"/>
      <c r="R193" s="14">
        <f t="shared" si="43"/>
        <v>314.90000000000003</v>
      </c>
    </row>
    <row r="194" spans="1:18" x14ac:dyDescent="0.2">
      <c r="A194" s="93"/>
      <c r="B194" s="121"/>
      <c r="C194" s="76" t="s">
        <v>184</v>
      </c>
      <c r="D194" s="34">
        <v>13</v>
      </c>
      <c r="E194" s="14">
        <v>0.5</v>
      </c>
      <c r="F194" s="14"/>
      <c r="G194" s="14"/>
      <c r="H194" s="30">
        <f t="shared" si="44"/>
        <v>0.5</v>
      </c>
      <c r="I194" s="14"/>
      <c r="J194" s="14"/>
      <c r="K194" s="30">
        <f t="shared" si="33"/>
        <v>0.5</v>
      </c>
      <c r="L194" s="14"/>
      <c r="M194" s="14">
        <v>8.4</v>
      </c>
      <c r="N194" s="14">
        <v>6.65</v>
      </c>
      <c r="O194" s="14">
        <f t="shared" si="41"/>
        <v>15.05</v>
      </c>
      <c r="P194" s="14">
        <f t="shared" si="42"/>
        <v>15.55</v>
      </c>
      <c r="Q194" s="14"/>
      <c r="R194" s="14">
        <f t="shared" si="43"/>
        <v>15.55</v>
      </c>
    </row>
    <row r="195" spans="1:18" x14ac:dyDescent="0.2">
      <c r="A195" s="93"/>
      <c r="B195" s="121"/>
      <c r="C195" s="76" t="s">
        <v>164</v>
      </c>
      <c r="D195" s="34">
        <v>50</v>
      </c>
      <c r="E195" s="14">
        <v>17.579999999999998</v>
      </c>
      <c r="F195" s="14"/>
      <c r="G195" s="14"/>
      <c r="H195" s="30">
        <f t="shared" si="44"/>
        <v>17.579999999999998</v>
      </c>
      <c r="I195" s="14">
        <v>2.8</v>
      </c>
      <c r="J195" s="14"/>
      <c r="K195" s="30">
        <f t="shared" si="33"/>
        <v>20.38</v>
      </c>
      <c r="L195" s="14">
        <v>5.7</v>
      </c>
      <c r="M195" s="14">
        <v>25.8</v>
      </c>
      <c r="N195" s="14">
        <v>42.8</v>
      </c>
      <c r="O195" s="14">
        <f t="shared" si="41"/>
        <v>74.3</v>
      </c>
      <c r="P195" s="14">
        <f t="shared" si="42"/>
        <v>94.679999999999993</v>
      </c>
      <c r="Q195" s="14"/>
      <c r="R195" s="14">
        <f t="shared" si="43"/>
        <v>94.679999999999993</v>
      </c>
    </row>
    <row r="196" spans="1:18" x14ac:dyDescent="0.2">
      <c r="A196" s="93"/>
      <c r="B196" s="121"/>
      <c r="C196" s="76" t="s">
        <v>168</v>
      </c>
      <c r="D196" s="34">
        <v>20</v>
      </c>
      <c r="E196" s="14">
        <v>1.5</v>
      </c>
      <c r="F196" s="14"/>
      <c r="G196" s="14"/>
      <c r="H196" s="30">
        <f t="shared" si="44"/>
        <v>1.5</v>
      </c>
      <c r="I196" s="14">
        <v>0.5</v>
      </c>
      <c r="J196" s="14"/>
      <c r="K196" s="30">
        <f t="shared" si="33"/>
        <v>2</v>
      </c>
      <c r="L196" s="14">
        <v>2</v>
      </c>
      <c r="M196" s="14">
        <v>13.21</v>
      </c>
      <c r="N196" s="14">
        <v>2.8</v>
      </c>
      <c r="O196" s="14">
        <f t="shared" si="41"/>
        <v>18.010000000000002</v>
      </c>
      <c r="P196" s="14">
        <f t="shared" si="42"/>
        <v>20.010000000000002</v>
      </c>
      <c r="Q196" s="14"/>
      <c r="R196" s="14">
        <f t="shared" si="43"/>
        <v>20.010000000000002</v>
      </c>
    </row>
    <row r="197" spans="1:18" x14ac:dyDescent="0.2">
      <c r="A197" s="93"/>
      <c r="B197" s="121"/>
      <c r="C197" s="76" t="s">
        <v>188</v>
      </c>
      <c r="D197" s="34">
        <v>59</v>
      </c>
      <c r="E197" s="14">
        <v>146.65</v>
      </c>
      <c r="F197" s="14"/>
      <c r="G197" s="14"/>
      <c r="H197" s="30">
        <f t="shared" si="44"/>
        <v>146.65</v>
      </c>
      <c r="I197" s="14">
        <v>8.5</v>
      </c>
      <c r="J197" s="14">
        <v>1.5</v>
      </c>
      <c r="K197" s="30">
        <f t="shared" si="33"/>
        <v>156.65</v>
      </c>
      <c r="L197" s="14">
        <v>54</v>
      </c>
      <c r="M197" s="14">
        <v>42.5</v>
      </c>
      <c r="N197" s="14">
        <v>217.45</v>
      </c>
      <c r="O197" s="14">
        <f t="shared" si="41"/>
        <v>313.95</v>
      </c>
      <c r="P197" s="14">
        <f t="shared" si="42"/>
        <v>470.6</v>
      </c>
      <c r="Q197" s="14"/>
      <c r="R197" s="14">
        <f t="shared" si="43"/>
        <v>470.6</v>
      </c>
    </row>
    <row r="198" spans="1:18" x14ac:dyDescent="0.2">
      <c r="A198" s="93"/>
      <c r="B198" s="121"/>
      <c r="C198" s="76" t="s">
        <v>176</v>
      </c>
      <c r="D198" s="34">
        <v>23</v>
      </c>
      <c r="E198" s="14">
        <v>37.049999999999997</v>
      </c>
      <c r="F198" s="14"/>
      <c r="G198" s="14"/>
      <c r="H198" s="30">
        <f t="shared" si="44"/>
        <v>37.049999999999997</v>
      </c>
      <c r="I198" s="14">
        <v>1.45</v>
      </c>
      <c r="J198" s="14"/>
      <c r="K198" s="30">
        <f t="shared" si="33"/>
        <v>38.5</v>
      </c>
      <c r="L198" s="14">
        <v>2.1</v>
      </c>
      <c r="M198" s="14">
        <v>18.55</v>
      </c>
      <c r="N198" s="14">
        <v>60.2</v>
      </c>
      <c r="O198" s="14">
        <f t="shared" si="41"/>
        <v>80.850000000000009</v>
      </c>
      <c r="P198" s="14">
        <f t="shared" si="42"/>
        <v>119.35000000000001</v>
      </c>
      <c r="Q198" s="14"/>
      <c r="R198" s="14">
        <f t="shared" si="43"/>
        <v>119.35000000000001</v>
      </c>
    </row>
    <row r="199" spans="1:18" x14ac:dyDescent="0.2">
      <c r="A199" s="93"/>
      <c r="B199" s="121"/>
      <c r="C199" s="76" t="s">
        <v>189</v>
      </c>
      <c r="D199" s="34">
        <v>50</v>
      </c>
      <c r="E199" s="14">
        <v>25.72</v>
      </c>
      <c r="F199" s="14"/>
      <c r="G199" s="14"/>
      <c r="H199" s="30">
        <f t="shared" si="44"/>
        <v>25.72</v>
      </c>
      <c r="I199" s="14">
        <v>3</v>
      </c>
      <c r="J199" s="14"/>
      <c r="K199" s="30">
        <f t="shared" si="33"/>
        <v>28.72</v>
      </c>
      <c r="L199" s="14">
        <v>5</v>
      </c>
      <c r="M199" s="14">
        <v>43.3</v>
      </c>
      <c r="N199" s="14">
        <v>95.42</v>
      </c>
      <c r="O199" s="14">
        <f t="shared" si="41"/>
        <v>143.72</v>
      </c>
      <c r="P199" s="14">
        <f t="shared" si="42"/>
        <v>172.44</v>
      </c>
      <c r="Q199" s="14"/>
      <c r="R199" s="14">
        <f t="shared" si="43"/>
        <v>172.44</v>
      </c>
    </row>
    <row r="200" spans="1:18" x14ac:dyDescent="0.2">
      <c r="A200" s="93"/>
      <c r="B200" s="121"/>
      <c r="C200" s="76" t="s">
        <v>294</v>
      </c>
      <c r="D200" s="34">
        <v>0</v>
      </c>
      <c r="E200" s="14"/>
      <c r="F200" s="14"/>
      <c r="G200" s="14"/>
      <c r="H200" s="30">
        <f t="shared" si="44"/>
        <v>0</v>
      </c>
      <c r="I200" s="14"/>
      <c r="J200" s="14"/>
      <c r="K200" s="30">
        <f t="shared" si="33"/>
        <v>0</v>
      </c>
      <c r="L200" s="14"/>
      <c r="M200" s="14"/>
      <c r="N200" s="14"/>
      <c r="O200" s="14">
        <f>+SUM(L200:N200)</f>
        <v>0</v>
      </c>
      <c r="P200" s="14">
        <f>+SUM(K200+O200)</f>
        <v>0</v>
      </c>
      <c r="Q200" s="14"/>
      <c r="R200" s="14">
        <f t="shared" si="43"/>
        <v>0</v>
      </c>
    </row>
    <row r="201" spans="1:18" x14ac:dyDescent="0.2">
      <c r="A201" s="93"/>
      <c r="B201" s="124"/>
      <c r="C201" s="76" t="s">
        <v>174</v>
      </c>
      <c r="D201" s="34">
        <v>1</v>
      </c>
      <c r="E201" s="14"/>
      <c r="F201" s="14"/>
      <c r="G201" s="14"/>
      <c r="H201" s="30">
        <f t="shared" si="44"/>
        <v>0</v>
      </c>
      <c r="I201" s="14"/>
      <c r="J201" s="14"/>
      <c r="K201" s="30">
        <f t="shared" si="33"/>
        <v>0</v>
      </c>
      <c r="L201" s="14"/>
      <c r="M201" s="14">
        <v>0.2</v>
      </c>
      <c r="N201" s="14"/>
      <c r="O201" s="14">
        <f>+SUM(L201:N201)</f>
        <v>0.2</v>
      </c>
      <c r="P201" s="14">
        <f>+SUM(K201+O201)</f>
        <v>0.2</v>
      </c>
      <c r="Q201" s="14"/>
      <c r="R201" s="14">
        <f t="shared" si="43"/>
        <v>0.2</v>
      </c>
    </row>
    <row r="202" spans="1:18" x14ac:dyDescent="0.2">
      <c r="A202" s="93"/>
      <c r="B202" s="121" t="s">
        <v>429</v>
      </c>
      <c r="C202" s="76" t="s">
        <v>186</v>
      </c>
      <c r="D202" s="34">
        <v>60</v>
      </c>
      <c r="E202" s="14">
        <v>7.2</v>
      </c>
      <c r="F202" s="14"/>
      <c r="G202" s="14"/>
      <c r="H202" s="30">
        <f t="shared" si="44"/>
        <v>7.2</v>
      </c>
      <c r="I202" s="14">
        <v>0.3</v>
      </c>
      <c r="J202" s="14"/>
      <c r="K202" s="30">
        <f t="shared" si="33"/>
        <v>7.5</v>
      </c>
      <c r="L202" s="14">
        <v>48</v>
      </c>
      <c r="M202" s="14">
        <v>28.05</v>
      </c>
      <c r="N202" s="14">
        <v>75.760000000000005</v>
      </c>
      <c r="O202" s="14">
        <f>+SUM(L202:N202)</f>
        <v>151.81</v>
      </c>
      <c r="P202" s="14">
        <f>+SUM(K202+O202)</f>
        <v>159.31</v>
      </c>
      <c r="Q202" s="14"/>
      <c r="R202" s="14">
        <f t="shared" si="43"/>
        <v>159.31</v>
      </c>
    </row>
    <row r="203" spans="1:18" x14ac:dyDescent="0.2">
      <c r="A203" s="93"/>
      <c r="B203" s="121"/>
      <c r="C203" s="76" t="s">
        <v>172</v>
      </c>
      <c r="D203" s="34">
        <v>4</v>
      </c>
      <c r="E203" s="14">
        <v>12</v>
      </c>
      <c r="F203" s="14"/>
      <c r="G203" s="14"/>
      <c r="H203" s="30">
        <f t="shared" si="44"/>
        <v>12</v>
      </c>
      <c r="I203" s="14">
        <v>0.4</v>
      </c>
      <c r="J203" s="14"/>
      <c r="K203" s="30">
        <f t="shared" si="33"/>
        <v>12.4</v>
      </c>
      <c r="L203" s="14">
        <v>1</v>
      </c>
      <c r="M203" s="14">
        <v>2.4</v>
      </c>
      <c r="N203" s="14">
        <v>20</v>
      </c>
      <c r="O203" s="14">
        <f t="shared" si="41"/>
        <v>23.4</v>
      </c>
      <c r="P203" s="14">
        <f t="shared" si="42"/>
        <v>35.799999999999997</v>
      </c>
      <c r="Q203" s="14"/>
      <c r="R203" s="14">
        <f t="shared" si="43"/>
        <v>35.799999999999997</v>
      </c>
    </row>
    <row r="204" spans="1:18" x14ac:dyDescent="0.2">
      <c r="A204" s="93"/>
      <c r="B204" s="121"/>
      <c r="C204" s="76" t="s">
        <v>180</v>
      </c>
      <c r="D204" s="34">
        <v>7</v>
      </c>
      <c r="E204" s="14">
        <v>0.6</v>
      </c>
      <c r="F204" s="14"/>
      <c r="G204" s="14"/>
      <c r="H204" s="30">
        <f t="shared" si="44"/>
        <v>0.6</v>
      </c>
      <c r="I204" s="14"/>
      <c r="J204" s="14"/>
      <c r="K204" s="30">
        <f t="shared" si="33"/>
        <v>0.6</v>
      </c>
      <c r="L204" s="14"/>
      <c r="M204" s="14">
        <v>32.5</v>
      </c>
      <c r="N204" s="14">
        <v>18</v>
      </c>
      <c r="O204" s="14">
        <f t="shared" si="41"/>
        <v>50.5</v>
      </c>
      <c r="P204" s="14">
        <f t="shared" si="42"/>
        <v>51.1</v>
      </c>
      <c r="Q204" s="14"/>
      <c r="R204" s="14">
        <f t="shared" si="43"/>
        <v>51.1</v>
      </c>
    </row>
    <row r="205" spans="1:18" x14ac:dyDescent="0.2">
      <c r="A205" s="93"/>
      <c r="B205" s="121"/>
      <c r="C205" s="76" t="s">
        <v>170</v>
      </c>
      <c r="D205" s="34">
        <v>13</v>
      </c>
      <c r="E205" s="14">
        <v>11.5</v>
      </c>
      <c r="F205" s="14"/>
      <c r="G205" s="14"/>
      <c r="H205" s="30">
        <f t="shared" si="44"/>
        <v>11.5</v>
      </c>
      <c r="I205" s="14">
        <v>0.7</v>
      </c>
      <c r="J205" s="14"/>
      <c r="K205" s="30">
        <f t="shared" si="33"/>
        <v>12.2</v>
      </c>
      <c r="L205" s="14">
        <v>19.100000000000001</v>
      </c>
      <c r="M205" s="14">
        <v>29.2</v>
      </c>
      <c r="N205" s="14">
        <v>16.899999999999999</v>
      </c>
      <c r="O205" s="14">
        <f t="shared" si="41"/>
        <v>65.199999999999989</v>
      </c>
      <c r="P205" s="14">
        <f t="shared" si="42"/>
        <v>77.399999999999991</v>
      </c>
      <c r="Q205" s="14"/>
      <c r="R205" s="14">
        <f t="shared" si="43"/>
        <v>77.399999999999991</v>
      </c>
    </row>
    <row r="206" spans="1:18" x14ac:dyDescent="0.2">
      <c r="A206" s="93"/>
      <c r="B206" s="121"/>
      <c r="C206" s="76" t="s">
        <v>178</v>
      </c>
      <c r="D206" s="34">
        <v>8</v>
      </c>
      <c r="E206" s="14">
        <v>3</v>
      </c>
      <c r="F206" s="14"/>
      <c r="G206" s="14"/>
      <c r="H206" s="30">
        <f t="shared" si="44"/>
        <v>3</v>
      </c>
      <c r="I206" s="14"/>
      <c r="J206" s="14"/>
      <c r="K206" s="30">
        <f t="shared" ref="K206:K270" si="45">SUM(H206:J206)</f>
        <v>3</v>
      </c>
      <c r="L206" s="14">
        <v>2.0499999999999998</v>
      </c>
      <c r="M206" s="14">
        <v>14</v>
      </c>
      <c r="N206" s="14">
        <v>4.95</v>
      </c>
      <c r="O206" s="14">
        <f t="shared" si="41"/>
        <v>21</v>
      </c>
      <c r="P206" s="14">
        <f t="shared" si="42"/>
        <v>24</v>
      </c>
      <c r="Q206" s="14"/>
      <c r="R206" s="14">
        <f t="shared" si="43"/>
        <v>24</v>
      </c>
    </row>
    <row r="207" spans="1:18" x14ac:dyDescent="0.2">
      <c r="A207" s="93"/>
      <c r="B207" s="121"/>
      <c r="C207" s="76" t="s">
        <v>163</v>
      </c>
      <c r="D207" s="34">
        <v>1</v>
      </c>
      <c r="E207" s="14"/>
      <c r="F207" s="14"/>
      <c r="G207" s="14"/>
      <c r="H207" s="30">
        <f t="shared" si="44"/>
        <v>0</v>
      </c>
      <c r="I207" s="14"/>
      <c r="J207" s="14"/>
      <c r="K207" s="30">
        <f t="shared" si="45"/>
        <v>0</v>
      </c>
      <c r="L207" s="14"/>
      <c r="M207" s="14">
        <v>0.5</v>
      </c>
      <c r="N207" s="14"/>
      <c r="O207" s="14">
        <f t="shared" si="41"/>
        <v>0.5</v>
      </c>
      <c r="P207" s="14">
        <f t="shared" si="42"/>
        <v>0.5</v>
      </c>
      <c r="Q207" s="14"/>
      <c r="R207" s="14">
        <f t="shared" si="43"/>
        <v>0.5</v>
      </c>
    </row>
    <row r="208" spans="1:18" x14ac:dyDescent="0.2">
      <c r="A208" s="93"/>
      <c r="B208" s="121"/>
      <c r="C208" s="76" t="s">
        <v>185</v>
      </c>
      <c r="D208" s="34">
        <v>0</v>
      </c>
      <c r="E208" s="14"/>
      <c r="F208" s="14"/>
      <c r="G208" s="14"/>
      <c r="H208" s="30">
        <f t="shared" si="44"/>
        <v>0</v>
      </c>
      <c r="I208" s="14"/>
      <c r="J208" s="14"/>
      <c r="K208" s="30">
        <f t="shared" si="45"/>
        <v>0</v>
      </c>
      <c r="L208" s="14"/>
      <c r="M208" s="14"/>
      <c r="N208" s="14"/>
      <c r="O208" s="14">
        <f>+SUM(L208:N208)</f>
        <v>0</v>
      </c>
      <c r="P208" s="14">
        <f>+SUM(K208+O208)</f>
        <v>0</v>
      </c>
      <c r="Q208" s="14"/>
      <c r="R208" s="14">
        <f t="shared" si="43"/>
        <v>0</v>
      </c>
    </row>
    <row r="209" spans="1:19" x14ac:dyDescent="0.2">
      <c r="A209" s="93"/>
      <c r="B209" s="121"/>
      <c r="C209" s="76" t="s">
        <v>190</v>
      </c>
      <c r="D209" s="34">
        <v>5</v>
      </c>
      <c r="E209" s="14"/>
      <c r="F209" s="14"/>
      <c r="G209" s="14"/>
      <c r="H209" s="30">
        <f t="shared" si="44"/>
        <v>0</v>
      </c>
      <c r="I209" s="14"/>
      <c r="J209" s="14"/>
      <c r="K209" s="30">
        <f t="shared" si="45"/>
        <v>0</v>
      </c>
      <c r="L209" s="14">
        <v>0.81</v>
      </c>
      <c r="M209" s="14"/>
      <c r="N209" s="14"/>
      <c r="O209" s="14">
        <f>+SUM(L209:N209)</f>
        <v>0.81</v>
      </c>
      <c r="P209" s="14">
        <f>+SUM(K209+O209)</f>
        <v>0.81</v>
      </c>
      <c r="Q209" s="14"/>
      <c r="R209" s="14">
        <f t="shared" si="43"/>
        <v>0.81</v>
      </c>
    </row>
    <row r="210" spans="1:19" x14ac:dyDescent="0.2">
      <c r="A210" s="93"/>
      <c r="B210" s="121"/>
      <c r="C210" s="78" t="s">
        <v>430</v>
      </c>
      <c r="D210" s="64"/>
      <c r="E210" s="36"/>
      <c r="F210" s="36"/>
      <c r="G210" s="36"/>
      <c r="H210" s="65"/>
      <c r="I210" s="36"/>
      <c r="J210" s="36"/>
      <c r="K210" s="65"/>
      <c r="L210" s="36"/>
      <c r="M210" s="36"/>
      <c r="N210" s="36"/>
      <c r="O210" s="36"/>
      <c r="P210" s="36"/>
      <c r="Q210" s="36"/>
      <c r="R210" s="36"/>
    </row>
    <row r="211" spans="1:19" x14ac:dyDescent="0.2">
      <c r="A211" s="93"/>
      <c r="B211" s="121"/>
      <c r="C211" s="76" t="s">
        <v>169</v>
      </c>
      <c r="D211" s="34">
        <v>0</v>
      </c>
      <c r="E211" s="14"/>
      <c r="F211" s="14"/>
      <c r="G211" s="14"/>
      <c r="H211" s="30">
        <f t="shared" si="44"/>
        <v>0</v>
      </c>
      <c r="I211" s="14"/>
      <c r="J211" s="14"/>
      <c r="K211" s="30">
        <f t="shared" si="45"/>
        <v>0</v>
      </c>
      <c r="L211" s="14"/>
      <c r="M211" s="14"/>
      <c r="N211" s="14"/>
      <c r="O211" s="14">
        <f>+SUM(L211:N211)</f>
        <v>0</v>
      </c>
      <c r="P211" s="14">
        <f>+SUM(K211+O211)</f>
        <v>0</v>
      </c>
      <c r="Q211" s="14"/>
      <c r="R211" s="14">
        <f t="shared" si="43"/>
        <v>0</v>
      </c>
    </row>
    <row r="212" spans="1:19" x14ac:dyDescent="0.2">
      <c r="A212" s="93"/>
      <c r="B212" s="121"/>
      <c r="C212" s="76" t="s">
        <v>165</v>
      </c>
      <c r="D212" s="34">
        <v>0</v>
      </c>
      <c r="E212" s="14"/>
      <c r="F212" s="14"/>
      <c r="G212" s="14"/>
      <c r="H212" s="30">
        <f t="shared" si="44"/>
        <v>0</v>
      </c>
      <c r="I212" s="14"/>
      <c r="J212" s="14"/>
      <c r="K212" s="30">
        <f t="shared" si="45"/>
        <v>0</v>
      </c>
      <c r="L212" s="14"/>
      <c r="M212" s="14"/>
      <c r="N212" s="14"/>
      <c r="O212" s="14">
        <f>+SUM(L212:N212)</f>
        <v>0</v>
      </c>
      <c r="P212" s="14">
        <f>+SUM(K212+O212)</f>
        <v>0</v>
      </c>
      <c r="Q212" s="14"/>
      <c r="R212" s="14">
        <f t="shared" si="43"/>
        <v>0</v>
      </c>
    </row>
    <row r="213" spans="1:19" x14ac:dyDescent="0.2">
      <c r="A213" s="93"/>
      <c r="B213" s="121"/>
      <c r="C213" s="76" t="s">
        <v>181</v>
      </c>
      <c r="D213" s="34">
        <v>4</v>
      </c>
      <c r="E213" s="14"/>
      <c r="F213" s="14"/>
      <c r="G213" s="14"/>
      <c r="H213" s="30">
        <f t="shared" si="44"/>
        <v>0</v>
      </c>
      <c r="I213" s="14"/>
      <c r="J213" s="14"/>
      <c r="K213" s="30">
        <f t="shared" si="45"/>
        <v>0</v>
      </c>
      <c r="L213" s="14">
        <v>0.01</v>
      </c>
      <c r="M213" s="14">
        <v>2.2999999999999998</v>
      </c>
      <c r="N213" s="14"/>
      <c r="O213" s="14">
        <f t="shared" si="41"/>
        <v>2.3099999999999996</v>
      </c>
      <c r="P213" s="14">
        <f t="shared" si="42"/>
        <v>2.3099999999999996</v>
      </c>
      <c r="Q213" s="14"/>
      <c r="R213" s="14">
        <f t="shared" si="43"/>
        <v>2.3099999999999996</v>
      </c>
    </row>
    <row r="214" spans="1:19" x14ac:dyDescent="0.2">
      <c r="A214" s="93"/>
      <c r="B214" s="121"/>
      <c r="C214" s="76" t="s">
        <v>171</v>
      </c>
      <c r="D214" s="34">
        <v>12</v>
      </c>
      <c r="E214" s="14">
        <v>1</v>
      </c>
      <c r="F214" s="14"/>
      <c r="G214" s="14"/>
      <c r="H214" s="30">
        <f t="shared" si="44"/>
        <v>1</v>
      </c>
      <c r="I214" s="14">
        <v>1.03</v>
      </c>
      <c r="J214" s="14"/>
      <c r="K214" s="30">
        <f t="shared" si="45"/>
        <v>2.0300000000000002</v>
      </c>
      <c r="L214" s="14">
        <v>0.53</v>
      </c>
      <c r="M214" s="14">
        <v>2.2000000000000002</v>
      </c>
      <c r="N214" s="14">
        <v>5.1100000000000003</v>
      </c>
      <c r="O214" s="14">
        <f t="shared" si="41"/>
        <v>7.8400000000000007</v>
      </c>
      <c r="P214" s="14">
        <f t="shared" si="42"/>
        <v>9.870000000000001</v>
      </c>
      <c r="Q214" s="14"/>
      <c r="R214" s="14">
        <f t="shared" si="43"/>
        <v>9.870000000000001</v>
      </c>
    </row>
    <row r="215" spans="1:19" x14ac:dyDescent="0.2">
      <c r="A215" s="93"/>
      <c r="B215" s="121"/>
      <c r="C215" s="76" t="s">
        <v>187</v>
      </c>
      <c r="D215" s="34">
        <v>5</v>
      </c>
      <c r="E215" s="14"/>
      <c r="F215" s="14"/>
      <c r="G215" s="14"/>
      <c r="H215" s="30">
        <f t="shared" si="44"/>
        <v>0</v>
      </c>
      <c r="I215" s="14"/>
      <c r="J215" s="14"/>
      <c r="K215" s="30">
        <f t="shared" si="45"/>
        <v>0</v>
      </c>
      <c r="L215" s="14">
        <v>0.85</v>
      </c>
      <c r="M215" s="14">
        <v>6.85</v>
      </c>
      <c r="N215" s="14">
        <v>0.1</v>
      </c>
      <c r="O215" s="14">
        <f t="shared" si="41"/>
        <v>7.7999999999999989</v>
      </c>
      <c r="P215" s="14">
        <f t="shared" si="42"/>
        <v>7.7999999999999989</v>
      </c>
      <c r="Q215" s="14"/>
      <c r="R215" s="14">
        <f t="shared" si="43"/>
        <v>7.7999999999999989</v>
      </c>
    </row>
    <row r="216" spans="1:19" x14ac:dyDescent="0.2">
      <c r="A216" s="93"/>
      <c r="B216" s="121"/>
      <c r="C216" s="76" t="s">
        <v>173</v>
      </c>
      <c r="D216" s="34">
        <v>23</v>
      </c>
      <c r="E216" s="14">
        <v>2.2000000000000002</v>
      </c>
      <c r="F216" s="14"/>
      <c r="G216" s="14"/>
      <c r="H216" s="30">
        <f t="shared" si="44"/>
        <v>2.2000000000000002</v>
      </c>
      <c r="I216" s="14">
        <v>1.42</v>
      </c>
      <c r="J216" s="14"/>
      <c r="K216" s="30">
        <f t="shared" si="45"/>
        <v>3.62</v>
      </c>
      <c r="L216" s="14">
        <v>0.6</v>
      </c>
      <c r="M216" s="14">
        <v>8.43</v>
      </c>
      <c r="N216" s="14">
        <v>9.61</v>
      </c>
      <c r="O216" s="14">
        <f t="shared" si="41"/>
        <v>18.64</v>
      </c>
      <c r="P216" s="14">
        <f t="shared" si="42"/>
        <v>22.26</v>
      </c>
      <c r="Q216" s="14"/>
      <c r="R216" s="14">
        <f t="shared" si="43"/>
        <v>22.26</v>
      </c>
    </row>
    <row r="217" spans="1:19" x14ac:dyDescent="0.2">
      <c r="A217" s="93"/>
      <c r="B217" s="121"/>
      <c r="C217" s="76" t="s">
        <v>191</v>
      </c>
      <c r="D217" s="34">
        <v>22</v>
      </c>
      <c r="E217" s="14">
        <v>1</v>
      </c>
      <c r="F217" s="14"/>
      <c r="G217" s="14"/>
      <c r="H217" s="30">
        <f t="shared" si="44"/>
        <v>1</v>
      </c>
      <c r="I217" s="14"/>
      <c r="J217" s="14"/>
      <c r="K217" s="30">
        <f t="shared" si="45"/>
        <v>1</v>
      </c>
      <c r="L217" s="14">
        <v>1.5</v>
      </c>
      <c r="M217" s="14">
        <v>6.45</v>
      </c>
      <c r="N217" s="14">
        <v>2.0299999999999998</v>
      </c>
      <c r="O217" s="14">
        <f t="shared" si="41"/>
        <v>9.98</v>
      </c>
      <c r="P217" s="14">
        <f t="shared" si="42"/>
        <v>10.98</v>
      </c>
      <c r="Q217" s="14"/>
      <c r="R217" s="14">
        <f t="shared" si="43"/>
        <v>10.98</v>
      </c>
    </row>
    <row r="218" spans="1:19" x14ac:dyDescent="0.2">
      <c r="A218" s="93"/>
      <c r="B218" s="121"/>
      <c r="C218" s="76" t="s">
        <v>182</v>
      </c>
      <c r="D218" s="34">
        <v>0</v>
      </c>
      <c r="E218" s="14"/>
      <c r="F218" s="14"/>
      <c r="G218" s="14"/>
      <c r="H218" s="30">
        <f t="shared" si="44"/>
        <v>0</v>
      </c>
      <c r="I218" s="14"/>
      <c r="J218" s="14"/>
      <c r="K218" s="30">
        <f t="shared" si="45"/>
        <v>0</v>
      </c>
      <c r="L218" s="14"/>
      <c r="M218" s="14"/>
      <c r="N218" s="14"/>
      <c r="O218" s="14">
        <f>+SUM(L218:N218)</f>
        <v>0</v>
      </c>
      <c r="P218" s="14">
        <f>+SUM(K218+O218)</f>
        <v>0</v>
      </c>
      <c r="Q218" s="14"/>
      <c r="R218" s="14">
        <f t="shared" si="43"/>
        <v>0</v>
      </c>
    </row>
    <row r="219" spans="1:19" x14ac:dyDescent="0.2">
      <c r="A219" s="93"/>
      <c r="B219" s="121"/>
      <c r="C219" s="76" t="s">
        <v>166</v>
      </c>
      <c r="D219" s="34">
        <v>0</v>
      </c>
      <c r="E219" s="14"/>
      <c r="F219" s="14"/>
      <c r="G219" s="14"/>
      <c r="H219" s="30">
        <f t="shared" si="44"/>
        <v>0</v>
      </c>
      <c r="I219" s="14"/>
      <c r="J219" s="14"/>
      <c r="K219" s="30">
        <f t="shared" si="45"/>
        <v>0</v>
      </c>
      <c r="L219" s="14"/>
      <c r="M219" s="14"/>
      <c r="N219" s="14"/>
      <c r="O219" s="14">
        <f>+SUM(L219:N219)</f>
        <v>0</v>
      </c>
      <c r="P219" s="14">
        <f>+SUM(K219+O219)</f>
        <v>0</v>
      </c>
      <c r="Q219" s="14"/>
      <c r="R219" s="14">
        <f t="shared" si="43"/>
        <v>0</v>
      </c>
    </row>
    <row r="220" spans="1:19" x14ac:dyDescent="0.2">
      <c r="A220" s="93"/>
      <c r="B220" s="121"/>
      <c r="C220" s="76" t="s">
        <v>177</v>
      </c>
      <c r="D220" s="34">
        <v>1</v>
      </c>
      <c r="E220" s="14"/>
      <c r="F220" s="14"/>
      <c r="G220" s="14"/>
      <c r="H220" s="30">
        <f t="shared" si="44"/>
        <v>0</v>
      </c>
      <c r="I220" s="14"/>
      <c r="J220" s="14"/>
      <c r="K220" s="30">
        <f t="shared" si="45"/>
        <v>0</v>
      </c>
      <c r="L220" s="14">
        <v>2</v>
      </c>
      <c r="M220" s="14">
        <v>4</v>
      </c>
      <c r="N220" s="14"/>
      <c r="O220" s="14">
        <f>+SUM(L220:N220)</f>
        <v>6</v>
      </c>
      <c r="P220" s="14">
        <f>+SUM(K220+O220)</f>
        <v>6</v>
      </c>
      <c r="Q220" s="14"/>
      <c r="R220" s="14">
        <f t="shared" si="43"/>
        <v>6</v>
      </c>
    </row>
    <row r="221" spans="1:19" x14ac:dyDescent="0.2">
      <c r="A221" s="93"/>
      <c r="B221" s="121"/>
      <c r="C221" s="76" t="s">
        <v>304</v>
      </c>
      <c r="D221" s="34">
        <v>0</v>
      </c>
      <c r="E221" s="14"/>
      <c r="F221" s="14"/>
      <c r="G221" s="14"/>
      <c r="H221" s="30">
        <f t="shared" si="44"/>
        <v>0</v>
      </c>
      <c r="I221" s="14"/>
      <c r="J221" s="14"/>
      <c r="K221" s="30">
        <f t="shared" si="45"/>
        <v>0</v>
      </c>
      <c r="L221" s="14"/>
      <c r="M221" s="14"/>
      <c r="N221" s="14"/>
      <c r="O221" s="14">
        <f>+SUM(L221:N221)</f>
        <v>0</v>
      </c>
      <c r="P221" s="14">
        <f>+SUM(K221+O221)</f>
        <v>0</v>
      </c>
      <c r="Q221" s="14"/>
      <c r="R221" s="14">
        <f t="shared" si="43"/>
        <v>0</v>
      </c>
    </row>
    <row r="222" spans="1:19" x14ac:dyDescent="0.2">
      <c r="A222" s="94"/>
      <c r="B222" s="122"/>
      <c r="C222" s="88" t="s">
        <v>179</v>
      </c>
      <c r="D222" s="89"/>
      <c r="E222" s="90"/>
      <c r="F222" s="90"/>
      <c r="G222" s="90"/>
      <c r="H222" s="91"/>
      <c r="I222" s="90"/>
      <c r="J222" s="90"/>
      <c r="K222" s="91"/>
      <c r="L222" s="90"/>
      <c r="M222" s="90"/>
      <c r="N222" s="90"/>
      <c r="O222" s="90"/>
      <c r="P222" s="90"/>
      <c r="Q222" s="90"/>
      <c r="R222" s="90"/>
    </row>
    <row r="223" spans="1:19" ht="15" x14ac:dyDescent="0.25">
      <c r="A223" s="230" t="s">
        <v>0</v>
      </c>
      <c r="B223" s="231"/>
      <c r="C223" s="232"/>
      <c r="D223" s="53">
        <f t="shared" ref="D223:J223" si="46">+SUM(D191:D222)</f>
        <v>502</v>
      </c>
      <c r="E223" s="54">
        <f t="shared" si="46"/>
        <v>422.45000000000005</v>
      </c>
      <c r="F223" s="54">
        <f t="shared" si="46"/>
        <v>0</v>
      </c>
      <c r="G223" s="54">
        <f t="shared" si="46"/>
        <v>0</v>
      </c>
      <c r="H223" s="54">
        <f t="shared" si="46"/>
        <v>422.45000000000005</v>
      </c>
      <c r="I223" s="54">
        <f t="shared" si="46"/>
        <v>46.35</v>
      </c>
      <c r="J223" s="54">
        <f t="shared" si="46"/>
        <v>1.5</v>
      </c>
      <c r="K223" s="54">
        <f>+SUM(K191:K221)</f>
        <v>470.3</v>
      </c>
      <c r="L223" s="54">
        <f t="shared" ref="L223:R223" si="47">+SUM(L191:L222)</f>
        <v>152.6</v>
      </c>
      <c r="M223" s="54">
        <f t="shared" si="47"/>
        <v>395.51</v>
      </c>
      <c r="N223" s="54">
        <f t="shared" si="47"/>
        <v>716.55000000000007</v>
      </c>
      <c r="O223" s="54">
        <f t="shared" si="47"/>
        <v>1264.6600000000001</v>
      </c>
      <c r="P223" s="54">
        <f t="shared" si="47"/>
        <v>1734.9599999999996</v>
      </c>
      <c r="Q223" s="54">
        <f t="shared" si="47"/>
        <v>0</v>
      </c>
      <c r="R223" s="55">
        <f t="shared" si="47"/>
        <v>1734.9599999999996</v>
      </c>
      <c r="S223" s="2"/>
    </row>
    <row r="224" spans="1:19" x14ac:dyDescent="0.2">
      <c r="A224" s="144" t="s">
        <v>406</v>
      </c>
      <c r="B224" s="120" t="s">
        <v>219</v>
      </c>
      <c r="C224" s="73" t="s">
        <v>219</v>
      </c>
      <c r="D224" s="74">
        <v>58</v>
      </c>
      <c r="E224" s="39">
        <v>9.5</v>
      </c>
      <c r="F224" s="39"/>
      <c r="G224" s="39"/>
      <c r="H224" s="48">
        <f t="shared" si="44"/>
        <v>9.5</v>
      </c>
      <c r="I224" s="39">
        <v>1.25</v>
      </c>
      <c r="J224" s="39">
        <v>1.5</v>
      </c>
      <c r="K224" s="48">
        <f t="shared" si="45"/>
        <v>12.25</v>
      </c>
      <c r="L224" s="39">
        <v>58.95</v>
      </c>
      <c r="M224" s="39">
        <v>63.6</v>
      </c>
      <c r="N224" s="39">
        <v>5.75</v>
      </c>
      <c r="O224" s="39">
        <f t="shared" ref="O224:O235" si="48">+SUM(L224:N224)</f>
        <v>128.30000000000001</v>
      </c>
      <c r="P224" s="39">
        <f t="shared" ref="P224:P235" si="49">+SUM(K224+O224)</f>
        <v>140.55000000000001</v>
      </c>
      <c r="Q224" s="39"/>
      <c r="R224" s="39">
        <f t="shared" ref="R224:R267" si="50">+SUM(P224:Q224)</f>
        <v>140.55000000000001</v>
      </c>
    </row>
    <row r="225" spans="1:18" x14ac:dyDescent="0.2">
      <c r="A225" s="93"/>
      <c r="B225" s="121"/>
      <c r="C225" s="76" t="s">
        <v>205</v>
      </c>
      <c r="D225" s="77">
        <v>41</v>
      </c>
      <c r="E225" s="14">
        <v>4.2</v>
      </c>
      <c r="F225" s="14"/>
      <c r="G225" s="14"/>
      <c r="H225" s="30">
        <f t="shared" si="44"/>
        <v>4.2</v>
      </c>
      <c r="I225" s="14"/>
      <c r="J225" s="14"/>
      <c r="K225" s="30">
        <f t="shared" si="45"/>
        <v>4.2</v>
      </c>
      <c r="L225" s="14">
        <v>90</v>
      </c>
      <c r="M225" s="14">
        <v>65.2</v>
      </c>
      <c r="N225" s="14">
        <v>0.5</v>
      </c>
      <c r="O225" s="14">
        <f t="shared" si="48"/>
        <v>155.69999999999999</v>
      </c>
      <c r="P225" s="14">
        <f t="shared" si="49"/>
        <v>159.89999999999998</v>
      </c>
      <c r="Q225" s="14"/>
      <c r="R225" s="14">
        <f t="shared" si="50"/>
        <v>159.89999999999998</v>
      </c>
    </row>
    <row r="226" spans="1:18" x14ac:dyDescent="0.2">
      <c r="A226" s="93"/>
      <c r="B226" s="121"/>
      <c r="C226" s="76" t="s">
        <v>275</v>
      </c>
      <c r="D226" s="77">
        <v>2</v>
      </c>
      <c r="E226" s="14"/>
      <c r="F226" s="14"/>
      <c r="G226" s="14"/>
      <c r="H226" s="30">
        <f t="shared" si="44"/>
        <v>0</v>
      </c>
      <c r="I226" s="14"/>
      <c r="J226" s="14"/>
      <c r="K226" s="30">
        <f t="shared" si="45"/>
        <v>0</v>
      </c>
      <c r="L226" s="14">
        <v>5</v>
      </c>
      <c r="M226" s="14">
        <v>2</v>
      </c>
      <c r="N226" s="14"/>
      <c r="O226" s="14">
        <f t="shared" si="48"/>
        <v>7</v>
      </c>
      <c r="P226" s="14">
        <f t="shared" si="49"/>
        <v>7</v>
      </c>
      <c r="Q226" s="14"/>
      <c r="R226" s="14">
        <f t="shared" si="50"/>
        <v>7</v>
      </c>
    </row>
    <row r="227" spans="1:18" x14ac:dyDescent="0.2">
      <c r="A227" s="93"/>
      <c r="B227" s="121"/>
      <c r="C227" s="76" t="s">
        <v>202</v>
      </c>
      <c r="D227" s="77">
        <v>16</v>
      </c>
      <c r="E227" s="14">
        <v>10.3</v>
      </c>
      <c r="F227" s="14"/>
      <c r="G227" s="14"/>
      <c r="H227" s="30">
        <f t="shared" si="44"/>
        <v>10.3</v>
      </c>
      <c r="I227" s="14"/>
      <c r="J227" s="14"/>
      <c r="K227" s="30">
        <f t="shared" si="45"/>
        <v>10.3</v>
      </c>
      <c r="L227" s="14">
        <v>45.2</v>
      </c>
      <c r="M227" s="14">
        <v>25.2</v>
      </c>
      <c r="N227" s="14">
        <v>3.5</v>
      </c>
      <c r="O227" s="14">
        <f t="shared" si="48"/>
        <v>73.900000000000006</v>
      </c>
      <c r="P227" s="14">
        <f t="shared" si="49"/>
        <v>84.2</v>
      </c>
      <c r="Q227" s="14"/>
      <c r="R227" s="14">
        <f t="shared" si="50"/>
        <v>84.2</v>
      </c>
    </row>
    <row r="228" spans="1:18" x14ac:dyDescent="0.2">
      <c r="A228" s="93"/>
      <c r="B228" s="121"/>
      <c r="C228" s="76" t="s">
        <v>195</v>
      </c>
      <c r="D228" s="77">
        <v>22</v>
      </c>
      <c r="E228" s="14">
        <v>4.75</v>
      </c>
      <c r="F228" s="14"/>
      <c r="G228" s="14"/>
      <c r="H228" s="30">
        <f t="shared" si="44"/>
        <v>4.75</v>
      </c>
      <c r="I228" s="14">
        <v>5.75</v>
      </c>
      <c r="J228" s="14"/>
      <c r="K228" s="30">
        <f t="shared" si="45"/>
        <v>10.5</v>
      </c>
      <c r="L228" s="14">
        <v>28</v>
      </c>
      <c r="M228" s="14">
        <v>50.15</v>
      </c>
      <c r="N228" s="14">
        <v>0.5</v>
      </c>
      <c r="O228" s="14">
        <f t="shared" si="48"/>
        <v>78.650000000000006</v>
      </c>
      <c r="P228" s="14">
        <f t="shared" si="49"/>
        <v>89.15</v>
      </c>
      <c r="Q228" s="14"/>
      <c r="R228" s="14">
        <f t="shared" si="50"/>
        <v>89.15</v>
      </c>
    </row>
    <row r="229" spans="1:18" x14ac:dyDescent="0.2">
      <c r="A229" s="93"/>
      <c r="B229" s="121"/>
      <c r="C229" s="76" t="s">
        <v>204</v>
      </c>
      <c r="D229" s="77">
        <v>3</v>
      </c>
      <c r="E229" s="14"/>
      <c r="F229" s="14"/>
      <c r="G229" s="14"/>
      <c r="H229" s="30">
        <f t="shared" si="44"/>
        <v>0</v>
      </c>
      <c r="I229" s="14"/>
      <c r="J229" s="14"/>
      <c r="K229" s="30">
        <f t="shared" si="45"/>
        <v>0</v>
      </c>
      <c r="L229" s="14">
        <v>15</v>
      </c>
      <c r="M229" s="14">
        <v>8</v>
      </c>
      <c r="N229" s="14"/>
      <c r="O229" s="14">
        <f t="shared" si="48"/>
        <v>23</v>
      </c>
      <c r="P229" s="14">
        <f t="shared" si="49"/>
        <v>23</v>
      </c>
      <c r="Q229" s="14"/>
      <c r="R229" s="14">
        <f t="shared" si="50"/>
        <v>23</v>
      </c>
    </row>
    <row r="230" spans="1:18" x14ac:dyDescent="0.2">
      <c r="A230" s="93"/>
      <c r="B230" s="121"/>
      <c r="C230" s="76" t="s">
        <v>277</v>
      </c>
      <c r="D230" s="77">
        <v>4</v>
      </c>
      <c r="E230" s="14"/>
      <c r="F230" s="14"/>
      <c r="G230" s="14"/>
      <c r="H230" s="30">
        <f t="shared" si="44"/>
        <v>0</v>
      </c>
      <c r="I230" s="14"/>
      <c r="J230" s="14"/>
      <c r="K230" s="30">
        <f t="shared" si="45"/>
        <v>0</v>
      </c>
      <c r="L230" s="14">
        <v>5.25</v>
      </c>
      <c r="M230" s="14">
        <v>4</v>
      </c>
      <c r="N230" s="14"/>
      <c r="O230" s="14">
        <f t="shared" si="48"/>
        <v>9.25</v>
      </c>
      <c r="P230" s="14">
        <f t="shared" si="49"/>
        <v>9.25</v>
      </c>
      <c r="Q230" s="14"/>
      <c r="R230" s="14">
        <f t="shared" si="50"/>
        <v>9.25</v>
      </c>
    </row>
    <row r="231" spans="1:18" x14ac:dyDescent="0.2">
      <c r="A231" s="93"/>
      <c r="B231" s="124"/>
      <c r="C231" s="76" t="s">
        <v>208</v>
      </c>
      <c r="D231" s="77">
        <v>12</v>
      </c>
      <c r="E231" s="14">
        <v>1</v>
      </c>
      <c r="F231" s="14"/>
      <c r="G231" s="14"/>
      <c r="H231" s="30">
        <f t="shared" si="44"/>
        <v>1</v>
      </c>
      <c r="I231" s="14"/>
      <c r="J231" s="14"/>
      <c r="K231" s="30">
        <f t="shared" si="45"/>
        <v>1</v>
      </c>
      <c r="L231" s="14">
        <v>14.7</v>
      </c>
      <c r="M231" s="14">
        <v>11</v>
      </c>
      <c r="N231" s="14">
        <v>15</v>
      </c>
      <c r="O231" s="14">
        <f t="shared" si="48"/>
        <v>40.700000000000003</v>
      </c>
      <c r="P231" s="14">
        <f t="shared" si="49"/>
        <v>41.7</v>
      </c>
      <c r="Q231" s="14"/>
      <c r="R231" s="14">
        <f>+SUM(P231:Q231)</f>
        <v>41.7</v>
      </c>
    </row>
    <row r="232" spans="1:18" x14ac:dyDescent="0.2">
      <c r="A232" s="93"/>
      <c r="B232" s="121" t="s">
        <v>431</v>
      </c>
      <c r="C232" s="76" t="s">
        <v>200</v>
      </c>
      <c r="D232" s="77">
        <v>14</v>
      </c>
      <c r="E232" s="14">
        <v>0.5</v>
      </c>
      <c r="F232" s="14"/>
      <c r="G232" s="14"/>
      <c r="H232" s="30">
        <f t="shared" si="44"/>
        <v>0.5</v>
      </c>
      <c r="I232" s="14"/>
      <c r="J232" s="14"/>
      <c r="K232" s="30">
        <f t="shared" si="45"/>
        <v>0.5</v>
      </c>
      <c r="L232" s="14">
        <v>6.5</v>
      </c>
      <c r="M232" s="14">
        <v>20.2</v>
      </c>
      <c r="N232" s="14"/>
      <c r="O232" s="14">
        <f t="shared" si="48"/>
        <v>26.7</v>
      </c>
      <c r="P232" s="14">
        <f t="shared" si="49"/>
        <v>27.2</v>
      </c>
      <c r="Q232" s="14"/>
      <c r="R232" s="14">
        <f t="shared" si="50"/>
        <v>27.2</v>
      </c>
    </row>
    <row r="233" spans="1:18" x14ac:dyDescent="0.2">
      <c r="A233" s="93"/>
      <c r="B233" s="121"/>
      <c r="C233" s="76" t="s">
        <v>305</v>
      </c>
      <c r="D233" s="77">
        <v>2</v>
      </c>
      <c r="E233" s="14"/>
      <c r="F233" s="14"/>
      <c r="G233" s="14"/>
      <c r="H233" s="30">
        <f t="shared" si="44"/>
        <v>0</v>
      </c>
      <c r="I233" s="14"/>
      <c r="J233" s="14"/>
      <c r="K233" s="30">
        <f t="shared" si="45"/>
        <v>0</v>
      </c>
      <c r="L233" s="14">
        <v>3</v>
      </c>
      <c r="M233" s="14"/>
      <c r="N233" s="14"/>
      <c r="O233" s="14">
        <f t="shared" si="48"/>
        <v>3</v>
      </c>
      <c r="P233" s="14">
        <f t="shared" si="49"/>
        <v>3</v>
      </c>
      <c r="Q233" s="14"/>
      <c r="R233" s="14">
        <f>+SUM(P233:Q233)</f>
        <v>3</v>
      </c>
    </row>
    <row r="234" spans="1:18" x14ac:dyDescent="0.2">
      <c r="A234" s="93"/>
      <c r="B234" s="121"/>
      <c r="C234" s="76" t="s">
        <v>215</v>
      </c>
      <c r="D234" s="77">
        <v>2</v>
      </c>
      <c r="E234" s="14"/>
      <c r="F234" s="14"/>
      <c r="G234" s="14"/>
      <c r="H234" s="30">
        <f t="shared" si="44"/>
        <v>0</v>
      </c>
      <c r="I234" s="14"/>
      <c r="J234" s="14"/>
      <c r="K234" s="30">
        <f t="shared" si="45"/>
        <v>0</v>
      </c>
      <c r="L234" s="14">
        <v>3</v>
      </c>
      <c r="M234" s="14">
        <v>1</v>
      </c>
      <c r="N234" s="14">
        <v>2</v>
      </c>
      <c r="O234" s="14">
        <f t="shared" si="48"/>
        <v>6</v>
      </c>
      <c r="P234" s="14">
        <f t="shared" si="49"/>
        <v>6</v>
      </c>
      <c r="Q234" s="14"/>
      <c r="R234" s="14">
        <f>+SUM(P234:Q234)</f>
        <v>6</v>
      </c>
    </row>
    <row r="235" spans="1:18" x14ac:dyDescent="0.2">
      <c r="A235" s="93"/>
      <c r="B235" s="121"/>
      <c r="C235" s="82" t="s">
        <v>201</v>
      </c>
      <c r="D235" s="83">
        <v>0</v>
      </c>
      <c r="E235" s="17"/>
      <c r="F235" s="17"/>
      <c r="G235" s="17"/>
      <c r="H235" s="32">
        <f t="shared" si="44"/>
        <v>0</v>
      </c>
      <c r="I235" s="17"/>
      <c r="J235" s="17"/>
      <c r="K235" s="32">
        <f t="shared" si="45"/>
        <v>0</v>
      </c>
      <c r="L235" s="17"/>
      <c r="M235" s="17"/>
      <c r="N235" s="17"/>
      <c r="O235" s="17">
        <f t="shared" si="48"/>
        <v>0</v>
      </c>
      <c r="P235" s="17">
        <f t="shared" si="49"/>
        <v>0</v>
      </c>
      <c r="Q235" s="17"/>
      <c r="R235" s="17">
        <f t="shared" si="50"/>
        <v>0</v>
      </c>
    </row>
    <row r="236" spans="1:18" ht="15" x14ac:dyDescent="0.25">
      <c r="A236" s="230" t="s">
        <v>0</v>
      </c>
      <c r="B236" s="231"/>
      <c r="C236" s="232"/>
      <c r="D236" s="53">
        <f>SUM(D224:D235)</f>
        <v>176</v>
      </c>
      <c r="E236" s="54">
        <f>SUM(E224:E235)</f>
        <v>30.25</v>
      </c>
      <c r="F236" s="54">
        <f>SUM(F224:F235)</f>
        <v>0</v>
      </c>
      <c r="G236" s="54">
        <f>SUM(G224:G235)</f>
        <v>0</v>
      </c>
      <c r="H236" s="54">
        <f>SUM(H224:H235)</f>
        <v>30.25</v>
      </c>
      <c r="I236" s="54">
        <f t="shared" ref="I236:R236" si="51">SUM(I224:I235)</f>
        <v>7</v>
      </c>
      <c r="J236" s="54">
        <f t="shared" si="51"/>
        <v>1.5</v>
      </c>
      <c r="K236" s="54">
        <f t="shared" si="51"/>
        <v>38.75</v>
      </c>
      <c r="L236" s="54">
        <f t="shared" si="51"/>
        <v>274.59999999999997</v>
      </c>
      <c r="M236" s="54">
        <f t="shared" si="51"/>
        <v>250.35</v>
      </c>
      <c r="N236" s="54">
        <f t="shared" si="51"/>
        <v>27.25</v>
      </c>
      <c r="O236" s="54">
        <f t="shared" si="51"/>
        <v>552.20000000000005</v>
      </c>
      <c r="P236" s="54">
        <f t="shared" si="51"/>
        <v>590.95000000000005</v>
      </c>
      <c r="Q236" s="54">
        <f t="shared" si="51"/>
        <v>0</v>
      </c>
      <c r="R236" s="55">
        <f t="shared" si="51"/>
        <v>590.95000000000005</v>
      </c>
    </row>
    <row r="237" spans="1:18" x14ac:dyDescent="0.2">
      <c r="A237" s="144" t="s">
        <v>9</v>
      </c>
      <c r="B237" s="120" t="s">
        <v>207</v>
      </c>
      <c r="C237" s="73" t="s">
        <v>207</v>
      </c>
      <c r="D237" s="74">
        <v>1</v>
      </c>
      <c r="E237" s="39"/>
      <c r="F237" s="39"/>
      <c r="G237" s="39"/>
      <c r="H237" s="48">
        <f t="shared" si="44"/>
        <v>0</v>
      </c>
      <c r="I237" s="39"/>
      <c r="J237" s="39"/>
      <c r="K237" s="48">
        <f t="shared" si="45"/>
        <v>0</v>
      </c>
      <c r="L237" s="39">
        <v>0.5</v>
      </c>
      <c r="M237" s="39"/>
      <c r="N237" s="39"/>
      <c r="O237" s="39">
        <f>+SUM(L237:N237)</f>
        <v>0.5</v>
      </c>
      <c r="P237" s="39">
        <f>+SUM(K237+O237)</f>
        <v>0.5</v>
      </c>
      <c r="Q237" s="39"/>
      <c r="R237" s="39">
        <f t="shared" si="50"/>
        <v>0.5</v>
      </c>
    </row>
    <row r="238" spans="1:18" x14ac:dyDescent="0.2">
      <c r="A238" s="93"/>
      <c r="B238" s="121"/>
      <c r="C238" s="76" t="s">
        <v>218</v>
      </c>
      <c r="D238" s="77">
        <v>10</v>
      </c>
      <c r="E238" s="14"/>
      <c r="F238" s="14"/>
      <c r="G238" s="14"/>
      <c r="H238" s="30">
        <f t="shared" si="44"/>
        <v>0</v>
      </c>
      <c r="I238" s="14"/>
      <c r="J238" s="14"/>
      <c r="K238" s="30">
        <f t="shared" si="45"/>
        <v>0</v>
      </c>
      <c r="L238" s="14">
        <v>15</v>
      </c>
      <c r="M238" s="14">
        <v>3.5</v>
      </c>
      <c r="N238" s="14">
        <v>1</v>
      </c>
      <c r="O238" s="14">
        <f>+SUM(L238:N238)</f>
        <v>19.5</v>
      </c>
      <c r="P238" s="14">
        <f>+SUM(K238+O238)</f>
        <v>19.5</v>
      </c>
      <c r="Q238" s="14"/>
      <c r="R238" s="14">
        <f t="shared" si="50"/>
        <v>19.5</v>
      </c>
    </row>
    <row r="239" spans="1:18" x14ac:dyDescent="0.2">
      <c r="A239" s="93"/>
      <c r="B239" s="121"/>
      <c r="C239" s="76" t="s">
        <v>214</v>
      </c>
      <c r="D239" s="77">
        <v>0</v>
      </c>
      <c r="E239" s="14"/>
      <c r="F239" s="14"/>
      <c r="G239" s="14"/>
      <c r="H239" s="30">
        <f t="shared" si="44"/>
        <v>0</v>
      </c>
      <c r="I239" s="14"/>
      <c r="J239" s="14"/>
      <c r="K239" s="30">
        <f t="shared" si="45"/>
        <v>0</v>
      </c>
      <c r="L239" s="14"/>
      <c r="M239" s="14"/>
      <c r="N239" s="14"/>
      <c r="O239" s="14">
        <f t="shared" ref="O239:O266" si="52">+SUM(L239:N239)</f>
        <v>0</v>
      </c>
      <c r="P239" s="14">
        <f t="shared" ref="P239:P266" si="53">+SUM(K239+O239)</f>
        <v>0</v>
      </c>
      <c r="Q239" s="14"/>
      <c r="R239" s="14">
        <f t="shared" si="50"/>
        <v>0</v>
      </c>
    </row>
    <row r="240" spans="1:18" x14ac:dyDescent="0.2">
      <c r="A240" s="93"/>
      <c r="B240" s="121"/>
      <c r="C240" s="76" t="s">
        <v>211</v>
      </c>
      <c r="D240" s="77">
        <v>9</v>
      </c>
      <c r="E240" s="14"/>
      <c r="F240" s="14"/>
      <c r="G240" s="14"/>
      <c r="H240" s="30">
        <f t="shared" si="44"/>
        <v>0</v>
      </c>
      <c r="I240" s="14"/>
      <c r="J240" s="14"/>
      <c r="K240" s="30">
        <f t="shared" si="45"/>
        <v>0</v>
      </c>
      <c r="L240" s="14">
        <v>15.2</v>
      </c>
      <c r="M240" s="14">
        <v>11.5</v>
      </c>
      <c r="N240" s="14">
        <v>4</v>
      </c>
      <c r="O240" s="14">
        <f t="shared" si="52"/>
        <v>30.7</v>
      </c>
      <c r="P240" s="14">
        <f t="shared" si="53"/>
        <v>30.7</v>
      </c>
      <c r="Q240" s="14"/>
      <c r="R240" s="14">
        <f t="shared" si="50"/>
        <v>30.7</v>
      </c>
    </row>
    <row r="241" spans="1:18" x14ac:dyDescent="0.2">
      <c r="A241" s="93"/>
      <c r="B241" s="121"/>
      <c r="C241" s="76" t="s">
        <v>325</v>
      </c>
      <c r="D241" s="77">
        <v>14</v>
      </c>
      <c r="E241" s="14"/>
      <c r="F241" s="14"/>
      <c r="G241" s="14"/>
      <c r="H241" s="30">
        <f t="shared" si="44"/>
        <v>0</v>
      </c>
      <c r="I241" s="14"/>
      <c r="J241" s="14"/>
      <c r="K241" s="30">
        <f t="shared" si="45"/>
        <v>0</v>
      </c>
      <c r="L241" s="14">
        <v>18</v>
      </c>
      <c r="M241" s="14">
        <v>13</v>
      </c>
      <c r="N241" s="14">
        <v>9.5</v>
      </c>
      <c r="O241" s="14">
        <f t="shared" si="52"/>
        <v>40.5</v>
      </c>
      <c r="P241" s="14">
        <f t="shared" si="53"/>
        <v>40.5</v>
      </c>
      <c r="Q241" s="14"/>
      <c r="R241" s="14">
        <f t="shared" si="50"/>
        <v>40.5</v>
      </c>
    </row>
    <row r="242" spans="1:18" x14ac:dyDescent="0.2">
      <c r="A242" s="93"/>
      <c r="B242" s="121"/>
      <c r="C242" s="76" t="s">
        <v>216</v>
      </c>
      <c r="D242" s="77">
        <v>11</v>
      </c>
      <c r="E242" s="14">
        <v>1.75</v>
      </c>
      <c r="F242" s="14"/>
      <c r="G242" s="14"/>
      <c r="H242" s="30">
        <f t="shared" si="44"/>
        <v>1.75</v>
      </c>
      <c r="I242" s="14"/>
      <c r="J242" s="14"/>
      <c r="K242" s="30">
        <f t="shared" si="45"/>
        <v>1.75</v>
      </c>
      <c r="L242" s="14">
        <v>14</v>
      </c>
      <c r="M242" s="14">
        <v>5</v>
      </c>
      <c r="N242" s="14"/>
      <c r="O242" s="14">
        <f t="shared" si="52"/>
        <v>19</v>
      </c>
      <c r="P242" s="14">
        <f t="shared" si="53"/>
        <v>20.75</v>
      </c>
      <c r="Q242" s="14"/>
      <c r="R242" s="14">
        <f t="shared" si="50"/>
        <v>20.75</v>
      </c>
    </row>
    <row r="243" spans="1:18" x14ac:dyDescent="0.2">
      <c r="A243" s="93"/>
      <c r="B243" s="121"/>
      <c r="C243" s="76" t="s">
        <v>213</v>
      </c>
      <c r="D243" s="77">
        <v>0</v>
      </c>
      <c r="E243" s="14"/>
      <c r="F243" s="14"/>
      <c r="G243" s="14"/>
      <c r="H243" s="30">
        <f t="shared" si="44"/>
        <v>0</v>
      </c>
      <c r="I243" s="14"/>
      <c r="J243" s="14"/>
      <c r="K243" s="30">
        <f t="shared" si="45"/>
        <v>0</v>
      </c>
      <c r="L243" s="14"/>
      <c r="M243" s="14"/>
      <c r="N243" s="14"/>
      <c r="O243" s="14">
        <f t="shared" si="52"/>
        <v>0</v>
      </c>
      <c r="P243" s="14">
        <f t="shared" si="53"/>
        <v>0</v>
      </c>
      <c r="Q243" s="14"/>
      <c r="R243" s="14">
        <f t="shared" si="50"/>
        <v>0</v>
      </c>
    </row>
    <row r="244" spans="1:18" x14ac:dyDescent="0.2">
      <c r="A244" s="93"/>
      <c r="B244" s="124"/>
      <c r="C244" s="76" t="s">
        <v>217</v>
      </c>
      <c r="D244" s="77">
        <v>54</v>
      </c>
      <c r="E244" s="14">
        <v>0.5</v>
      </c>
      <c r="F244" s="14"/>
      <c r="G244" s="14"/>
      <c r="H244" s="30">
        <f t="shared" si="44"/>
        <v>0.5</v>
      </c>
      <c r="I244" s="14"/>
      <c r="J244" s="14"/>
      <c r="K244" s="30">
        <f t="shared" si="45"/>
        <v>0.5</v>
      </c>
      <c r="L244" s="14">
        <v>85.5</v>
      </c>
      <c r="M244" s="14">
        <v>16.25</v>
      </c>
      <c r="N244" s="14">
        <v>1.75</v>
      </c>
      <c r="O244" s="14">
        <f t="shared" si="52"/>
        <v>103.5</v>
      </c>
      <c r="P244" s="14">
        <f t="shared" si="53"/>
        <v>104</v>
      </c>
      <c r="Q244" s="14"/>
      <c r="R244" s="14">
        <f t="shared" si="50"/>
        <v>104</v>
      </c>
    </row>
    <row r="245" spans="1:18" x14ac:dyDescent="0.2">
      <c r="A245" s="93"/>
      <c r="B245" s="121" t="s">
        <v>203</v>
      </c>
      <c r="C245" s="76" t="s">
        <v>210</v>
      </c>
      <c r="D245" s="77">
        <v>56</v>
      </c>
      <c r="E245" s="14"/>
      <c r="F245" s="14"/>
      <c r="G245" s="14"/>
      <c r="H245" s="30">
        <f t="shared" si="44"/>
        <v>0</v>
      </c>
      <c r="I245" s="14"/>
      <c r="J245" s="14"/>
      <c r="K245" s="30">
        <f t="shared" si="45"/>
        <v>0</v>
      </c>
      <c r="L245" s="14">
        <v>30</v>
      </c>
      <c r="M245" s="14">
        <v>33.200000000000003</v>
      </c>
      <c r="N245" s="14">
        <v>1.25</v>
      </c>
      <c r="O245" s="14">
        <f t="shared" si="52"/>
        <v>64.45</v>
      </c>
      <c r="P245" s="14">
        <f t="shared" si="53"/>
        <v>64.45</v>
      </c>
      <c r="Q245" s="14"/>
      <c r="R245" s="14">
        <f t="shared" si="50"/>
        <v>64.45</v>
      </c>
    </row>
    <row r="246" spans="1:18" x14ac:dyDescent="0.2">
      <c r="A246" s="93"/>
      <c r="B246" s="121"/>
      <c r="C246" s="76" t="s">
        <v>273</v>
      </c>
      <c r="D246" s="77">
        <v>0</v>
      </c>
      <c r="E246" s="14"/>
      <c r="F246" s="14"/>
      <c r="G246" s="14"/>
      <c r="H246" s="30">
        <f t="shared" si="44"/>
        <v>0</v>
      </c>
      <c r="I246" s="14"/>
      <c r="J246" s="14"/>
      <c r="K246" s="30">
        <f t="shared" si="45"/>
        <v>0</v>
      </c>
      <c r="L246" s="14"/>
      <c r="M246" s="14"/>
      <c r="N246" s="14"/>
      <c r="O246" s="14">
        <f t="shared" si="52"/>
        <v>0</v>
      </c>
      <c r="P246" s="14">
        <f t="shared" si="53"/>
        <v>0</v>
      </c>
      <c r="Q246" s="14"/>
      <c r="R246" s="14">
        <f t="shared" si="50"/>
        <v>0</v>
      </c>
    </row>
    <row r="247" spans="1:18" x14ac:dyDescent="0.2">
      <c r="A247" s="93"/>
      <c r="B247" s="121"/>
      <c r="C247" s="76" t="s">
        <v>193</v>
      </c>
      <c r="D247" s="77">
        <v>4</v>
      </c>
      <c r="E247" s="14"/>
      <c r="F247" s="14"/>
      <c r="G247" s="14"/>
      <c r="H247" s="30">
        <f t="shared" si="44"/>
        <v>0</v>
      </c>
      <c r="I247" s="14"/>
      <c r="J247" s="14"/>
      <c r="K247" s="30">
        <f t="shared" si="45"/>
        <v>0</v>
      </c>
      <c r="L247" s="14">
        <v>9.3000000000000007</v>
      </c>
      <c r="M247" s="14">
        <v>28</v>
      </c>
      <c r="N247" s="14">
        <v>1</v>
      </c>
      <c r="O247" s="14">
        <f t="shared" si="52"/>
        <v>38.299999999999997</v>
      </c>
      <c r="P247" s="14">
        <f t="shared" si="53"/>
        <v>38.299999999999997</v>
      </c>
      <c r="Q247" s="14"/>
      <c r="R247" s="14">
        <f t="shared" si="50"/>
        <v>38.299999999999997</v>
      </c>
    </row>
    <row r="248" spans="1:18" x14ac:dyDescent="0.2">
      <c r="A248" s="93"/>
      <c r="B248" s="121"/>
      <c r="C248" s="76" t="s">
        <v>206</v>
      </c>
      <c r="D248" s="77">
        <v>3</v>
      </c>
      <c r="E248" s="14"/>
      <c r="F248" s="14"/>
      <c r="G248" s="14"/>
      <c r="H248" s="30">
        <f t="shared" si="44"/>
        <v>0</v>
      </c>
      <c r="I248" s="14"/>
      <c r="J248" s="14"/>
      <c r="K248" s="30">
        <f t="shared" si="45"/>
        <v>0</v>
      </c>
      <c r="L248" s="14">
        <v>4.9000000000000004</v>
      </c>
      <c r="M248" s="14">
        <v>1.3</v>
      </c>
      <c r="N248" s="14"/>
      <c r="O248" s="14">
        <f t="shared" si="52"/>
        <v>6.2</v>
      </c>
      <c r="P248" s="14">
        <f t="shared" si="53"/>
        <v>6.2</v>
      </c>
      <c r="Q248" s="14"/>
      <c r="R248" s="14">
        <f t="shared" si="50"/>
        <v>6.2</v>
      </c>
    </row>
    <row r="249" spans="1:18" x14ac:dyDescent="0.2">
      <c r="A249" s="93"/>
      <c r="B249" s="121"/>
      <c r="C249" s="76" t="s">
        <v>276</v>
      </c>
      <c r="D249" s="77">
        <v>10</v>
      </c>
      <c r="E249" s="14"/>
      <c r="F249" s="14"/>
      <c r="G249" s="14"/>
      <c r="H249" s="30">
        <f t="shared" si="44"/>
        <v>0</v>
      </c>
      <c r="I249" s="14"/>
      <c r="J249" s="14"/>
      <c r="K249" s="30">
        <f t="shared" si="45"/>
        <v>0</v>
      </c>
      <c r="L249" s="14">
        <v>40.020000000000003</v>
      </c>
      <c r="M249" s="14">
        <v>0.9</v>
      </c>
      <c r="N249" s="14"/>
      <c r="O249" s="14">
        <f t="shared" si="52"/>
        <v>40.92</v>
      </c>
      <c r="P249" s="14">
        <f t="shared" si="53"/>
        <v>40.92</v>
      </c>
      <c r="Q249" s="14"/>
      <c r="R249" s="14">
        <f t="shared" si="50"/>
        <v>40.92</v>
      </c>
    </row>
    <row r="250" spans="1:18" x14ac:dyDescent="0.2">
      <c r="A250" s="93"/>
      <c r="B250" s="121"/>
      <c r="C250" s="76" t="s">
        <v>199</v>
      </c>
      <c r="D250" s="77">
        <v>7</v>
      </c>
      <c r="E250" s="14"/>
      <c r="F250" s="14"/>
      <c r="G250" s="14"/>
      <c r="H250" s="30">
        <f t="shared" si="44"/>
        <v>0</v>
      </c>
      <c r="I250" s="14"/>
      <c r="J250" s="14"/>
      <c r="K250" s="30">
        <f t="shared" si="45"/>
        <v>0</v>
      </c>
      <c r="L250" s="14">
        <v>12.3</v>
      </c>
      <c r="M250" s="14">
        <v>0</v>
      </c>
      <c r="N250" s="14"/>
      <c r="O250" s="14">
        <f t="shared" si="52"/>
        <v>12.3</v>
      </c>
      <c r="P250" s="14">
        <f t="shared" si="53"/>
        <v>12.3</v>
      </c>
      <c r="Q250" s="14"/>
      <c r="R250" s="14">
        <f t="shared" si="50"/>
        <v>12.3</v>
      </c>
    </row>
    <row r="251" spans="1:18" x14ac:dyDescent="0.2">
      <c r="A251" s="93"/>
      <c r="B251" s="121"/>
      <c r="C251" s="76" t="s">
        <v>274</v>
      </c>
      <c r="D251" s="77">
        <v>2</v>
      </c>
      <c r="E251" s="14"/>
      <c r="F251" s="14"/>
      <c r="G251" s="14"/>
      <c r="H251" s="30">
        <f t="shared" si="44"/>
        <v>0</v>
      </c>
      <c r="I251" s="14"/>
      <c r="J251" s="14"/>
      <c r="K251" s="30">
        <f t="shared" si="45"/>
        <v>0</v>
      </c>
      <c r="L251" s="14">
        <v>0.7</v>
      </c>
      <c r="M251" s="14">
        <v>0.4</v>
      </c>
      <c r="N251" s="14"/>
      <c r="O251" s="14">
        <f t="shared" si="52"/>
        <v>1.1000000000000001</v>
      </c>
      <c r="P251" s="14">
        <f t="shared" si="53"/>
        <v>1.1000000000000001</v>
      </c>
      <c r="Q251" s="14"/>
      <c r="R251" s="14">
        <f t="shared" si="50"/>
        <v>1.1000000000000001</v>
      </c>
    </row>
    <row r="252" spans="1:18" x14ac:dyDescent="0.2">
      <c r="A252" s="93"/>
      <c r="B252" s="121"/>
      <c r="C252" s="76" t="s">
        <v>203</v>
      </c>
      <c r="D252" s="77">
        <v>1</v>
      </c>
      <c r="E252" s="14"/>
      <c r="F252" s="14"/>
      <c r="G252" s="14"/>
      <c r="H252" s="30">
        <f t="shared" si="44"/>
        <v>0</v>
      </c>
      <c r="I252" s="14"/>
      <c r="J252" s="14"/>
      <c r="K252" s="30">
        <f t="shared" si="45"/>
        <v>0</v>
      </c>
      <c r="L252" s="14"/>
      <c r="M252" s="14">
        <v>0.5</v>
      </c>
      <c r="N252" s="14"/>
      <c r="O252" s="14">
        <f t="shared" si="52"/>
        <v>0.5</v>
      </c>
      <c r="P252" s="14">
        <f t="shared" si="53"/>
        <v>0.5</v>
      </c>
      <c r="Q252" s="14"/>
      <c r="R252" s="14">
        <f t="shared" si="50"/>
        <v>0.5</v>
      </c>
    </row>
    <row r="253" spans="1:18" x14ac:dyDescent="0.2">
      <c r="A253" s="93"/>
      <c r="B253" s="124"/>
      <c r="C253" s="76" t="s">
        <v>212</v>
      </c>
      <c r="D253" s="77">
        <v>5</v>
      </c>
      <c r="E253" s="14"/>
      <c r="F253" s="14"/>
      <c r="G253" s="14"/>
      <c r="H253" s="30">
        <f t="shared" si="44"/>
        <v>0</v>
      </c>
      <c r="I253" s="14"/>
      <c r="J253" s="14"/>
      <c r="K253" s="30">
        <f t="shared" si="45"/>
        <v>0</v>
      </c>
      <c r="L253" s="14">
        <v>1.4</v>
      </c>
      <c r="M253" s="14">
        <v>11.75</v>
      </c>
      <c r="N253" s="14">
        <v>0.5</v>
      </c>
      <c r="O253" s="14">
        <f t="shared" si="52"/>
        <v>13.65</v>
      </c>
      <c r="P253" s="14">
        <f t="shared" si="53"/>
        <v>13.65</v>
      </c>
      <c r="Q253" s="14"/>
      <c r="R253" s="14">
        <f t="shared" si="50"/>
        <v>13.65</v>
      </c>
    </row>
    <row r="254" spans="1:18" x14ac:dyDescent="0.2">
      <c r="A254" s="93"/>
      <c r="B254" s="121" t="s">
        <v>432</v>
      </c>
      <c r="C254" s="76" t="s">
        <v>194</v>
      </c>
      <c r="D254" s="77">
        <v>12</v>
      </c>
      <c r="E254" s="14"/>
      <c r="F254" s="14"/>
      <c r="G254" s="14"/>
      <c r="H254" s="30">
        <f t="shared" si="44"/>
        <v>0</v>
      </c>
      <c r="I254" s="14"/>
      <c r="J254" s="14"/>
      <c r="K254" s="30">
        <f t="shared" si="45"/>
        <v>0</v>
      </c>
      <c r="L254" s="14">
        <v>3.85</v>
      </c>
      <c r="M254" s="14">
        <v>28.4</v>
      </c>
      <c r="N254" s="14">
        <v>0.4</v>
      </c>
      <c r="O254" s="14">
        <f t="shared" si="52"/>
        <v>32.65</v>
      </c>
      <c r="P254" s="14">
        <f t="shared" si="53"/>
        <v>32.65</v>
      </c>
      <c r="Q254" s="14"/>
      <c r="R254" s="14">
        <f t="shared" si="50"/>
        <v>32.65</v>
      </c>
    </row>
    <row r="255" spans="1:18" x14ac:dyDescent="0.2">
      <c r="A255" s="93"/>
      <c r="B255" s="121"/>
      <c r="C255" s="76" t="s">
        <v>192</v>
      </c>
      <c r="D255" s="77">
        <v>16</v>
      </c>
      <c r="E255" s="14">
        <v>0.35</v>
      </c>
      <c r="F255" s="14"/>
      <c r="G255" s="14"/>
      <c r="H255" s="30">
        <f t="shared" si="44"/>
        <v>0.35</v>
      </c>
      <c r="I255" s="14"/>
      <c r="J255" s="14"/>
      <c r="K255" s="30">
        <f t="shared" si="45"/>
        <v>0.35</v>
      </c>
      <c r="L255" s="14">
        <v>16.5</v>
      </c>
      <c r="M255" s="14">
        <v>11.75</v>
      </c>
      <c r="N255" s="14">
        <v>1.5</v>
      </c>
      <c r="O255" s="14">
        <f t="shared" si="52"/>
        <v>29.75</v>
      </c>
      <c r="P255" s="14">
        <f t="shared" si="53"/>
        <v>30.1</v>
      </c>
      <c r="Q255" s="14"/>
      <c r="R255" s="14">
        <f t="shared" si="50"/>
        <v>30.1</v>
      </c>
    </row>
    <row r="256" spans="1:18" x14ac:dyDescent="0.2">
      <c r="A256" s="93"/>
      <c r="B256" s="121"/>
      <c r="C256" s="76" t="s">
        <v>280</v>
      </c>
      <c r="D256" s="77">
        <v>4</v>
      </c>
      <c r="E256" s="14"/>
      <c r="F256" s="14"/>
      <c r="G256" s="14"/>
      <c r="H256" s="30">
        <f t="shared" ref="H256:H319" si="54">SUM(E256:G256)</f>
        <v>0</v>
      </c>
      <c r="I256" s="14"/>
      <c r="J256" s="14"/>
      <c r="K256" s="30">
        <f t="shared" si="45"/>
        <v>0</v>
      </c>
      <c r="L256" s="14">
        <v>4</v>
      </c>
      <c r="M256" s="14">
        <v>9.5</v>
      </c>
      <c r="N256" s="14"/>
      <c r="O256" s="14">
        <f t="shared" si="52"/>
        <v>13.5</v>
      </c>
      <c r="P256" s="14">
        <f t="shared" si="53"/>
        <v>13.5</v>
      </c>
      <c r="Q256" s="14"/>
      <c r="R256" s="14">
        <f t="shared" si="50"/>
        <v>13.5</v>
      </c>
    </row>
    <row r="257" spans="1:18" x14ac:dyDescent="0.2">
      <c r="A257" s="93"/>
      <c r="B257" s="121"/>
      <c r="C257" s="76" t="s">
        <v>354</v>
      </c>
      <c r="D257" s="77">
        <v>0</v>
      </c>
      <c r="E257" s="14"/>
      <c r="F257" s="14"/>
      <c r="G257" s="14"/>
      <c r="H257" s="30">
        <f t="shared" si="54"/>
        <v>0</v>
      </c>
      <c r="I257" s="14"/>
      <c r="J257" s="14"/>
      <c r="K257" s="30">
        <f t="shared" si="45"/>
        <v>0</v>
      </c>
      <c r="L257" s="14"/>
      <c r="M257" s="14"/>
      <c r="N257" s="14"/>
      <c r="O257" s="14">
        <f t="shared" si="52"/>
        <v>0</v>
      </c>
      <c r="P257" s="14">
        <f t="shared" si="53"/>
        <v>0</v>
      </c>
      <c r="Q257" s="14"/>
      <c r="R257" s="14">
        <f t="shared" si="50"/>
        <v>0</v>
      </c>
    </row>
    <row r="258" spans="1:18" x14ac:dyDescent="0.2">
      <c r="A258" s="93"/>
      <c r="B258" s="121"/>
      <c r="C258" s="76" t="s">
        <v>198</v>
      </c>
      <c r="D258" s="77">
        <v>13</v>
      </c>
      <c r="E258" s="14"/>
      <c r="F258" s="14"/>
      <c r="G258" s="14"/>
      <c r="H258" s="30">
        <f t="shared" si="54"/>
        <v>0</v>
      </c>
      <c r="I258" s="14"/>
      <c r="J258" s="14"/>
      <c r="K258" s="30">
        <f t="shared" si="45"/>
        <v>0</v>
      </c>
      <c r="L258" s="14">
        <v>3.65</v>
      </c>
      <c r="M258" s="14">
        <v>13.2</v>
      </c>
      <c r="N258" s="14">
        <v>2.75</v>
      </c>
      <c r="O258" s="14">
        <f t="shared" si="52"/>
        <v>19.599999999999998</v>
      </c>
      <c r="P258" s="14">
        <f t="shared" si="53"/>
        <v>19.599999999999998</v>
      </c>
      <c r="Q258" s="14"/>
      <c r="R258" s="14">
        <f t="shared" si="50"/>
        <v>19.599999999999998</v>
      </c>
    </row>
    <row r="259" spans="1:18" x14ac:dyDescent="0.2">
      <c r="A259" s="93"/>
      <c r="B259" s="121"/>
      <c r="C259" s="76" t="s">
        <v>386</v>
      </c>
      <c r="D259" s="77">
        <v>0</v>
      </c>
      <c r="E259" s="14"/>
      <c r="F259" s="14"/>
      <c r="G259" s="14"/>
      <c r="H259" s="30">
        <f t="shared" si="54"/>
        <v>0</v>
      </c>
      <c r="I259" s="14"/>
      <c r="J259" s="14"/>
      <c r="K259" s="30">
        <f t="shared" si="45"/>
        <v>0</v>
      </c>
      <c r="L259" s="14"/>
      <c r="M259" s="14"/>
      <c r="N259" s="14"/>
      <c r="O259" s="14">
        <f t="shared" si="52"/>
        <v>0</v>
      </c>
      <c r="P259" s="14">
        <f t="shared" si="53"/>
        <v>0</v>
      </c>
      <c r="Q259" s="14"/>
      <c r="R259" s="14">
        <f t="shared" si="50"/>
        <v>0</v>
      </c>
    </row>
    <row r="260" spans="1:18" x14ac:dyDescent="0.2">
      <c r="A260" s="93"/>
      <c r="B260" s="121"/>
      <c r="C260" s="76" t="s">
        <v>326</v>
      </c>
      <c r="D260" s="77">
        <v>0</v>
      </c>
      <c r="E260" s="14"/>
      <c r="F260" s="14"/>
      <c r="G260" s="14"/>
      <c r="H260" s="30">
        <f t="shared" si="54"/>
        <v>0</v>
      </c>
      <c r="I260" s="14"/>
      <c r="J260" s="14"/>
      <c r="K260" s="30">
        <f t="shared" si="45"/>
        <v>0</v>
      </c>
      <c r="L260" s="14"/>
      <c r="M260" s="14"/>
      <c r="N260" s="14"/>
      <c r="O260" s="14">
        <f t="shared" si="52"/>
        <v>0</v>
      </c>
      <c r="P260" s="14">
        <f t="shared" si="53"/>
        <v>0</v>
      </c>
      <c r="Q260" s="14"/>
      <c r="R260" s="14">
        <f t="shared" si="50"/>
        <v>0</v>
      </c>
    </row>
    <row r="261" spans="1:18" x14ac:dyDescent="0.2">
      <c r="A261" s="93"/>
      <c r="B261" s="121"/>
      <c r="C261" s="76" t="s">
        <v>197</v>
      </c>
      <c r="D261" s="77">
        <v>6</v>
      </c>
      <c r="E261" s="14"/>
      <c r="F261" s="14"/>
      <c r="G261" s="14"/>
      <c r="H261" s="30">
        <f t="shared" si="54"/>
        <v>0</v>
      </c>
      <c r="I261" s="14"/>
      <c r="J261" s="14"/>
      <c r="K261" s="30">
        <f t="shared" si="45"/>
        <v>0</v>
      </c>
      <c r="L261" s="14">
        <v>2.75</v>
      </c>
      <c r="M261" s="14">
        <v>4.6500000000000004</v>
      </c>
      <c r="N261" s="14"/>
      <c r="O261" s="14">
        <f t="shared" si="52"/>
        <v>7.4</v>
      </c>
      <c r="P261" s="14">
        <f t="shared" si="53"/>
        <v>7.4</v>
      </c>
      <c r="Q261" s="14"/>
      <c r="R261" s="14">
        <f t="shared" si="50"/>
        <v>7.4</v>
      </c>
    </row>
    <row r="262" spans="1:18" x14ac:dyDescent="0.2">
      <c r="A262" s="93"/>
      <c r="B262" s="121"/>
      <c r="C262" s="76" t="s">
        <v>278</v>
      </c>
      <c r="D262" s="77">
        <v>3</v>
      </c>
      <c r="E262" s="14"/>
      <c r="F262" s="14"/>
      <c r="G262" s="14"/>
      <c r="H262" s="30">
        <f t="shared" si="54"/>
        <v>0</v>
      </c>
      <c r="I262" s="14"/>
      <c r="J262" s="14"/>
      <c r="K262" s="30">
        <f t="shared" si="45"/>
        <v>0</v>
      </c>
      <c r="L262" s="14">
        <v>1</v>
      </c>
      <c r="M262" s="14">
        <v>2</v>
      </c>
      <c r="N262" s="14">
        <v>2</v>
      </c>
      <c r="O262" s="14">
        <f t="shared" si="52"/>
        <v>5</v>
      </c>
      <c r="P262" s="14">
        <f t="shared" si="53"/>
        <v>5</v>
      </c>
      <c r="Q262" s="14"/>
      <c r="R262" s="14">
        <f t="shared" si="50"/>
        <v>5</v>
      </c>
    </row>
    <row r="263" spans="1:18" x14ac:dyDescent="0.2">
      <c r="A263" s="93"/>
      <c r="B263" s="124"/>
      <c r="C263" s="76" t="s">
        <v>279</v>
      </c>
      <c r="D263" s="77">
        <v>0</v>
      </c>
      <c r="E263" s="14"/>
      <c r="F263" s="14"/>
      <c r="G263" s="14"/>
      <c r="H263" s="30">
        <f t="shared" si="54"/>
        <v>0</v>
      </c>
      <c r="I263" s="14"/>
      <c r="J263" s="14"/>
      <c r="K263" s="30">
        <f t="shared" si="45"/>
        <v>0</v>
      </c>
      <c r="L263" s="14"/>
      <c r="M263" s="14"/>
      <c r="N263" s="14"/>
      <c r="O263" s="14">
        <f t="shared" si="52"/>
        <v>0</v>
      </c>
      <c r="P263" s="14">
        <f t="shared" si="53"/>
        <v>0</v>
      </c>
      <c r="Q263" s="14"/>
      <c r="R263" s="14">
        <f t="shared" si="50"/>
        <v>0</v>
      </c>
    </row>
    <row r="264" spans="1:18" x14ac:dyDescent="0.2">
      <c r="A264" s="93"/>
      <c r="B264" s="121" t="s">
        <v>209</v>
      </c>
      <c r="C264" s="76" t="s">
        <v>196</v>
      </c>
      <c r="D264" s="77">
        <v>8</v>
      </c>
      <c r="E264" s="14"/>
      <c r="F264" s="14"/>
      <c r="G264" s="14"/>
      <c r="H264" s="30">
        <f t="shared" si="54"/>
        <v>0</v>
      </c>
      <c r="I264" s="14"/>
      <c r="J264" s="14"/>
      <c r="K264" s="30">
        <f t="shared" si="45"/>
        <v>0</v>
      </c>
      <c r="L264" s="14">
        <v>20.5</v>
      </c>
      <c r="M264" s="14">
        <v>81.5</v>
      </c>
      <c r="N264" s="14"/>
      <c r="O264" s="14">
        <f t="shared" si="52"/>
        <v>102</v>
      </c>
      <c r="P264" s="14">
        <f t="shared" si="53"/>
        <v>102</v>
      </c>
      <c r="Q264" s="14"/>
      <c r="R264" s="14">
        <f t="shared" si="50"/>
        <v>102</v>
      </c>
    </row>
    <row r="265" spans="1:18" x14ac:dyDescent="0.2">
      <c r="A265" s="93"/>
      <c r="B265" s="121"/>
      <c r="C265" s="76" t="s">
        <v>209</v>
      </c>
      <c r="D265" s="77">
        <v>0</v>
      </c>
      <c r="E265" s="14"/>
      <c r="F265" s="14"/>
      <c r="G265" s="14"/>
      <c r="H265" s="30">
        <f t="shared" si="54"/>
        <v>0</v>
      </c>
      <c r="I265" s="14"/>
      <c r="J265" s="14"/>
      <c r="K265" s="30">
        <f t="shared" si="45"/>
        <v>0</v>
      </c>
      <c r="L265" s="14"/>
      <c r="M265" s="14"/>
      <c r="N265" s="14"/>
      <c r="O265" s="14">
        <f t="shared" si="52"/>
        <v>0</v>
      </c>
      <c r="P265" s="14">
        <f t="shared" si="53"/>
        <v>0</v>
      </c>
      <c r="Q265" s="14"/>
      <c r="R265" s="14">
        <f t="shared" si="50"/>
        <v>0</v>
      </c>
    </row>
    <row r="266" spans="1:18" x14ac:dyDescent="0.2">
      <c r="A266" s="93"/>
      <c r="B266" s="121"/>
      <c r="C266" s="76" t="s">
        <v>295</v>
      </c>
      <c r="D266" s="77">
        <v>0</v>
      </c>
      <c r="E266" s="14"/>
      <c r="F266" s="14"/>
      <c r="G266" s="14"/>
      <c r="H266" s="30">
        <f t="shared" si="54"/>
        <v>0</v>
      </c>
      <c r="I266" s="14"/>
      <c r="J266" s="14"/>
      <c r="K266" s="30">
        <f t="shared" si="45"/>
        <v>0</v>
      </c>
      <c r="L266" s="14"/>
      <c r="M266" s="14"/>
      <c r="N266" s="14"/>
      <c r="O266" s="14">
        <f t="shared" si="52"/>
        <v>0</v>
      </c>
      <c r="P266" s="14">
        <f t="shared" si="53"/>
        <v>0</v>
      </c>
      <c r="Q266" s="14"/>
      <c r="R266" s="14">
        <f t="shared" si="50"/>
        <v>0</v>
      </c>
    </row>
    <row r="267" spans="1:18" x14ac:dyDescent="0.2">
      <c r="A267" s="93"/>
      <c r="B267" s="121"/>
      <c r="C267" s="82" t="s">
        <v>306</v>
      </c>
      <c r="D267" s="83">
        <v>0</v>
      </c>
      <c r="E267" s="17"/>
      <c r="F267" s="17"/>
      <c r="G267" s="17"/>
      <c r="H267" s="32">
        <f t="shared" si="54"/>
        <v>0</v>
      </c>
      <c r="I267" s="17"/>
      <c r="J267" s="17"/>
      <c r="K267" s="32">
        <f t="shared" si="45"/>
        <v>0</v>
      </c>
      <c r="L267" s="17"/>
      <c r="M267" s="17"/>
      <c r="N267" s="17"/>
      <c r="O267" s="17">
        <f>+SUM(L267:N267)</f>
        <v>0</v>
      </c>
      <c r="P267" s="17">
        <f>+SUM(K267+O267)</f>
        <v>0</v>
      </c>
      <c r="Q267" s="17"/>
      <c r="R267" s="17">
        <f t="shared" si="50"/>
        <v>0</v>
      </c>
    </row>
    <row r="268" spans="1:18" ht="15" x14ac:dyDescent="0.25">
      <c r="A268" s="230" t="s">
        <v>0</v>
      </c>
      <c r="B268" s="231"/>
      <c r="C268" s="232"/>
      <c r="D268" s="53">
        <f>SUM(D237:D267)</f>
        <v>249</v>
      </c>
      <c r="E268" s="54">
        <f>SUM(E237:E267)</f>
        <v>2.6</v>
      </c>
      <c r="F268" s="54">
        <f>SUM(F237:F267)</f>
        <v>0</v>
      </c>
      <c r="G268" s="54">
        <f>SUM(G237:G267)</f>
        <v>0</v>
      </c>
      <c r="H268" s="54">
        <f>SUM(H237:H267)</f>
        <v>2.6</v>
      </c>
      <c r="I268" s="54">
        <f t="shared" ref="I268:R268" si="55">SUM(I237:I267)</f>
        <v>0</v>
      </c>
      <c r="J268" s="54">
        <f t="shared" si="55"/>
        <v>0</v>
      </c>
      <c r="K268" s="54">
        <f t="shared" si="55"/>
        <v>2.6</v>
      </c>
      <c r="L268" s="54">
        <f t="shared" si="55"/>
        <v>299.07</v>
      </c>
      <c r="M268" s="54">
        <f t="shared" si="55"/>
        <v>276.3</v>
      </c>
      <c r="N268" s="54">
        <f>SUM(N237:N267)</f>
        <v>25.65</v>
      </c>
      <c r="O268" s="54">
        <f t="shared" si="55"/>
        <v>601.02</v>
      </c>
      <c r="P268" s="54">
        <f t="shared" si="55"/>
        <v>603.62</v>
      </c>
      <c r="Q268" s="54">
        <f t="shared" si="55"/>
        <v>0</v>
      </c>
      <c r="R268" s="55">
        <f t="shared" si="55"/>
        <v>603.62</v>
      </c>
    </row>
    <row r="269" spans="1:18" s="18" customFormat="1" ht="14.25" customHeight="1" x14ac:dyDescent="0.2">
      <c r="A269" s="148" t="s">
        <v>10</v>
      </c>
      <c r="B269" s="126" t="s">
        <v>222</v>
      </c>
      <c r="C269" s="95" t="s">
        <v>222</v>
      </c>
      <c r="D269" s="47">
        <v>38</v>
      </c>
      <c r="E269" s="48"/>
      <c r="F269" s="48"/>
      <c r="G269" s="48"/>
      <c r="H269" s="48">
        <f t="shared" si="54"/>
        <v>0</v>
      </c>
      <c r="I269" s="48"/>
      <c r="J269" s="48">
        <v>1.9</v>
      </c>
      <c r="K269" s="48">
        <f t="shared" si="45"/>
        <v>1.9</v>
      </c>
      <c r="L269" s="96">
        <v>5</v>
      </c>
      <c r="M269" s="96">
        <v>43.45</v>
      </c>
      <c r="N269" s="96">
        <v>91.6</v>
      </c>
      <c r="O269" s="96">
        <f>+SUM(L269:N269)</f>
        <v>140.05000000000001</v>
      </c>
      <c r="P269" s="96">
        <f>+SUM(K269+O269)</f>
        <v>141.95000000000002</v>
      </c>
      <c r="Q269" s="96"/>
      <c r="R269" s="96">
        <f>+SUM(P269:Q269)</f>
        <v>141.95000000000002</v>
      </c>
    </row>
    <row r="270" spans="1:18" s="18" customFormat="1" ht="14.25" customHeight="1" x14ac:dyDescent="0.2">
      <c r="A270" s="102"/>
      <c r="B270" s="139"/>
      <c r="C270" s="97" t="s">
        <v>282</v>
      </c>
      <c r="D270" s="50">
        <v>3</v>
      </c>
      <c r="E270" s="30"/>
      <c r="F270" s="30"/>
      <c r="G270" s="30"/>
      <c r="H270" s="30">
        <f t="shared" si="54"/>
        <v>0</v>
      </c>
      <c r="I270" s="30"/>
      <c r="J270" s="30"/>
      <c r="K270" s="30">
        <f t="shared" si="45"/>
        <v>0</v>
      </c>
      <c r="L270" s="31">
        <v>0.5</v>
      </c>
      <c r="M270" s="31">
        <v>0.9</v>
      </c>
      <c r="N270" s="31">
        <v>0.3</v>
      </c>
      <c r="O270" s="31">
        <f>+SUM(L270:N270)</f>
        <v>1.7</v>
      </c>
      <c r="P270" s="31">
        <f>+SUM(K270+O270)</f>
        <v>1.7</v>
      </c>
      <c r="Q270" s="31"/>
      <c r="R270" s="31">
        <f>+SUM(P270:Q270)</f>
        <v>1.7</v>
      </c>
    </row>
    <row r="271" spans="1:18" s="18" customFormat="1" ht="14.25" customHeight="1" x14ac:dyDescent="0.2">
      <c r="A271" s="103"/>
      <c r="B271" s="127" t="s">
        <v>220</v>
      </c>
      <c r="C271" s="97" t="s">
        <v>358</v>
      </c>
      <c r="D271" s="50">
        <v>28</v>
      </c>
      <c r="E271" s="30"/>
      <c r="F271" s="30"/>
      <c r="G271" s="30"/>
      <c r="H271" s="30">
        <f t="shared" si="54"/>
        <v>0</v>
      </c>
      <c r="I271" s="30"/>
      <c r="J271" s="30"/>
      <c r="K271" s="30">
        <f t="shared" ref="K271:K334" si="56">SUM(H271:J271)</f>
        <v>0</v>
      </c>
      <c r="L271" s="31">
        <v>11.5</v>
      </c>
      <c r="M271" s="31">
        <v>20.25</v>
      </c>
      <c r="N271" s="31">
        <v>9.3000000000000007</v>
      </c>
      <c r="O271" s="31">
        <f t="shared" ref="O271:O278" si="57">+SUM(L271:N271)</f>
        <v>41.05</v>
      </c>
      <c r="P271" s="31">
        <f t="shared" ref="P271:P278" si="58">+SUM(K271+O271)</f>
        <v>41.05</v>
      </c>
      <c r="Q271" s="31"/>
      <c r="R271" s="31">
        <f t="shared" ref="R271:R278" si="59">+SUM(P271:Q271)</f>
        <v>41.05</v>
      </c>
    </row>
    <row r="272" spans="1:18" s="18" customFormat="1" ht="14.25" customHeight="1" x14ac:dyDescent="0.2">
      <c r="A272" s="102"/>
      <c r="B272" s="127"/>
      <c r="C272" s="97" t="s">
        <v>281</v>
      </c>
      <c r="D272" s="50">
        <v>37</v>
      </c>
      <c r="E272" s="30"/>
      <c r="F272" s="30"/>
      <c r="G272" s="30"/>
      <c r="H272" s="30">
        <f t="shared" si="54"/>
        <v>0</v>
      </c>
      <c r="I272" s="30"/>
      <c r="J272" s="30"/>
      <c r="K272" s="30">
        <f t="shared" si="56"/>
        <v>0</v>
      </c>
      <c r="L272" s="31">
        <v>26.3</v>
      </c>
      <c r="M272" s="31">
        <v>94.4</v>
      </c>
      <c r="N272" s="31">
        <v>1.5</v>
      </c>
      <c r="O272" s="31">
        <f t="shared" si="57"/>
        <v>122.2</v>
      </c>
      <c r="P272" s="31">
        <f t="shared" si="58"/>
        <v>122.2</v>
      </c>
      <c r="Q272" s="31"/>
      <c r="R272" s="31">
        <f t="shared" si="59"/>
        <v>122.2</v>
      </c>
    </row>
    <row r="273" spans="1:18" s="18" customFormat="1" ht="14.25" customHeight="1" x14ac:dyDescent="0.2">
      <c r="A273" s="102"/>
      <c r="B273" s="139"/>
      <c r="C273" s="97" t="s">
        <v>328</v>
      </c>
      <c r="D273" s="50">
        <v>0</v>
      </c>
      <c r="E273" s="30"/>
      <c r="F273" s="30"/>
      <c r="G273" s="30"/>
      <c r="H273" s="30">
        <f t="shared" si="54"/>
        <v>0</v>
      </c>
      <c r="I273" s="30"/>
      <c r="J273" s="30"/>
      <c r="K273" s="30">
        <f t="shared" si="56"/>
        <v>0</v>
      </c>
      <c r="L273" s="31"/>
      <c r="M273" s="31"/>
      <c r="N273" s="31"/>
      <c r="O273" s="31">
        <f>+SUM(L273:N273)</f>
        <v>0</v>
      </c>
      <c r="P273" s="31">
        <f>+SUM(K273+O273)</f>
        <v>0</v>
      </c>
      <c r="Q273" s="31"/>
      <c r="R273" s="31">
        <f>+SUM(P273:Q273)</f>
        <v>0</v>
      </c>
    </row>
    <row r="274" spans="1:18" s="18" customFormat="1" ht="14.25" customHeight="1" x14ac:dyDescent="0.2">
      <c r="A274" s="102"/>
      <c r="B274" s="127" t="s">
        <v>433</v>
      </c>
      <c r="C274" s="97" t="s">
        <v>223</v>
      </c>
      <c r="D274" s="50">
        <v>3</v>
      </c>
      <c r="E274" s="30"/>
      <c r="F274" s="30"/>
      <c r="G274" s="30"/>
      <c r="H274" s="30">
        <f t="shared" si="54"/>
        <v>0</v>
      </c>
      <c r="I274" s="30"/>
      <c r="J274" s="30"/>
      <c r="K274" s="30">
        <f t="shared" si="56"/>
        <v>0</v>
      </c>
      <c r="L274" s="31">
        <v>0.3</v>
      </c>
      <c r="M274" s="31">
        <v>1.1000000000000001</v>
      </c>
      <c r="N274" s="31">
        <v>0.5</v>
      </c>
      <c r="O274" s="31">
        <f t="shared" si="57"/>
        <v>1.9000000000000001</v>
      </c>
      <c r="P274" s="31">
        <f t="shared" si="58"/>
        <v>1.9000000000000001</v>
      </c>
      <c r="Q274" s="31"/>
      <c r="R274" s="31">
        <f t="shared" si="59"/>
        <v>1.9000000000000001</v>
      </c>
    </row>
    <row r="275" spans="1:18" s="18" customFormat="1" ht="14.25" customHeight="1" x14ac:dyDescent="0.2">
      <c r="A275" s="102"/>
      <c r="B275" s="139"/>
      <c r="C275" s="97" t="s">
        <v>329</v>
      </c>
      <c r="D275" s="50">
        <v>8</v>
      </c>
      <c r="E275" s="30"/>
      <c r="F275" s="30"/>
      <c r="G275" s="30"/>
      <c r="H275" s="30">
        <f t="shared" si="54"/>
        <v>0</v>
      </c>
      <c r="I275" s="30"/>
      <c r="J275" s="30"/>
      <c r="K275" s="30">
        <f t="shared" si="56"/>
        <v>0</v>
      </c>
      <c r="L275" s="31">
        <v>1.8</v>
      </c>
      <c r="M275" s="31">
        <v>8.1</v>
      </c>
      <c r="N275" s="31">
        <v>9.8000000000000007</v>
      </c>
      <c r="O275" s="31">
        <f t="shared" si="57"/>
        <v>19.700000000000003</v>
      </c>
      <c r="P275" s="31">
        <f t="shared" si="58"/>
        <v>19.700000000000003</v>
      </c>
      <c r="Q275" s="31"/>
      <c r="R275" s="31">
        <f t="shared" si="59"/>
        <v>19.700000000000003</v>
      </c>
    </row>
    <row r="276" spans="1:18" s="18" customFormat="1" ht="14.25" customHeight="1" x14ac:dyDescent="0.2">
      <c r="A276" s="102"/>
      <c r="B276" s="127" t="s">
        <v>434</v>
      </c>
      <c r="C276" s="97" t="s">
        <v>221</v>
      </c>
      <c r="D276" s="50">
        <v>15</v>
      </c>
      <c r="E276" s="30"/>
      <c r="F276" s="30"/>
      <c r="G276" s="30"/>
      <c r="H276" s="30">
        <f t="shared" si="54"/>
        <v>0</v>
      </c>
      <c r="I276" s="30"/>
      <c r="J276" s="30">
        <v>0.1</v>
      </c>
      <c r="K276" s="30">
        <f t="shared" si="56"/>
        <v>0.1</v>
      </c>
      <c r="L276" s="31">
        <v>2</v>
      </c>
      <c r="M276" s="31">
        <v>15.6</v>
      </c>
      <c r="N276" s="31">
        <v>6.5</v>
      </c>
      <c r="O276" s="31">
        <f t="shared" si="57"/>
        <v>24.1</v>
      </c>
      <c r="P276" s="31">
        <f t="shared" si="58"/>
        <v>24.200000000000003</v>
      </c>
      <c r="Q276" s="31"/>
      <c r="R276" s="31">
        <f t="shared" si="59"/>
        <v>24.200000000000003</v>
      </c>
    </row>
    <row r="277" spans="1:18" s="18" customFormat="1" ht="14.25" customHeight="1" x14ac:dyDescent="0.2">
      <c r="A277" s="102"/>
      <c r="B277" s="127"/>
      <c r="C277" s="97" t="s">
        <v>435</v>
      </c>
      <c r="D277" s="50">
        <v>0</v>
      </c>
      <c r="E277" s="30"/>
      <c r="F277" s="30"/>
      <c r="G277" s="30"/>
      <c r="H277" s="30">
        <f t="shared" si="54"/>
        <v>0</v>
      </c>
      <c r="I277" s="30"/>
      <c r="J277" s="30"/>
      <c r="K277" s="30">
        <f t="shared" si="56"/>
        <v>0</v>
      </c>
      <c r="L277" s="31"/>
      <c r="M277" s="31"/>
      <c r="N277" s="31"/>
      <c r="O277" s="31">
        <f>+SUM(L277:N277)</f>
        <v>0</v>
      </c>
      <c r="P277" s="31">
        <f>+SUM(K277+O277)</f>
        <v>0</v>
      </c>
      <c r="Q277" s="31"/>
      <c r="R277" s="31">
        <f t="shared" si="59"/>
        <v>0</v>
      </c>
    </row>
    <row r="278" spans="1:18" s="18" customFormat="1" ht="14.25" customHeight="1" x14ac:dyDescent="0.2">
      <c r="A278" s="104"/>
      <c r="B278" s="140"/>
      <c r="C278" s="98" t="s">
        <v>284</v>
      </c>
      <c r="D278" s="99">
        <v>9</v>
      </c>
      <c r="E278" s="69"/>
      <c r="F278" s="69"/>
      <c r="G278" s="69"/>
      <c r="H278" s="69">
        <f t="shared" si="54"/>
        <v>0</v>
      </c>
      <c r="I278" s="69"/>
      <c r="J278" s="69"/>
      <c r="K278" s="69">
        <f t="shared" si="56"/>
        <v>0</v>
      </c>
      <c r="L278" s="100">
        <v>71.7</v>
      </c>
      <c r="M278" s="100">
        <v>38.5</v>
      </c>
      <c r="N278" s="100">
        <v>12</v>
      </c>
      <c r="O278" s="100">
        <f t="shared" si="57"/>
        <v>122.2</v>
      </c>
      <c r="P278" s="100">
        <f t="shared" si="58"/>
        <v>122.2</v>
      </c>
      <c r="Q278" s="100"/>
      <c r="R278" s="100">
        <f t="shared" si="59"/>
        <v>122.2</v>
      </c>
    </row>
    <row r="279" spans="1:18" s="18" customFormat="1" ht="14.25" customHeight="1" x14ac:dyDescent="0.25">
      <c r="A279" s="230" t="s">
        <v>0</v>
      </c>
      <c r="B279" s="231"/>
      <c r="C279" s="232"/>
      <c r="D279" s="105">
        <f>+SUM(D269:D278)</f>
        <v>141</v>
      </c>
      <c r="E279" s="106">
        <f>+SUM(E269:E278)</f>
        <v>0</v>
      </c>
      <c r="F279" s="106">
        <f>+SUM(F269:F278)</f>
        <v>0</v>
      </c>
      <c r="G279" s="106">
        <f>+SUM(G269:G278)</f>
        <v>0</v>
      </c>
      <c r="H279" s="106">
        <f>+SUM(H269:H278)</f>
        <v>0</v>
      </c>
      <c r="I279" s="106">
        <f t="shared" ref="I279:R279" si="60">+SUM(I269:I278)</f>
        <v>0</v>
      </c>
      <c r="J279" s="106">
        <f t="shared" si="60"/>
        <v>2</v>
      </c>
      <c r="K279" s="106">
        <f t="shared" si="60"/>
        <v>2</v>
      </c>
      <c r="L279" s="106">
        <f t="shared" si="60"/>
        <v>119.1</v>
      </c>
      <c r="M279" s="106">
        <f t="shared" si="60"/>
        <v>222.29999999999998</v>
      </c>
      <c r="N279" s="106">
        <f t="shared" si="60"/>
        <v>131.5</v>
      </c>
      <c r="O279" s="106">
        <f t="shared" si="60"/>
        <v>472.9</v>
      </c>
      <c r="P279" s="106">
        <f t="shared" si="60"/>
        <v>474.89999999999992</v>
      </c>
      <c r="Q279" s="106">
        <f t="shared" si="60"/>
        <v>0</v>
      </c>
      <c r="R279" s="107">
        <f t="shared" si="60"/>
        <v>474.89999999999992</v>
      </c>
    </row>
    <row r="280" spans="1:18" x14ac:dyDescent="0.2">
      <c r="A280" s="141" t="s">
        <v>11</v>
      </c>
      <c r="B280" s="133" t="s">
        <v>436</v>
      </c>
      <c r="C280" s="95" t="s">
        <v>226</v>
      </c>
      <c r="D280" s="108">
        <v>15</v>
      </c>
      <c r="E280" s="96"/>
      <c r="F280" s="96"/>
      <c r="G280" s="96"/>
      <c r="H280" s="48">
        <f t="shared" si="54"/>
        <v>0</v>
      </c>
      <c r="I280" s="96"/>
      <c r="J280" s="96"/>
      <c r="K280" s="48">
        <f t="shared" si="56"/>
        <v>0</v>
      </c>
      <c r="L280" s="96">
        <v>0.25</v>
      </c>
      <c r="M280" s="96">
        <v>80.03</v>
      </c>
      <c r="N280" s="96">
        <v>21.12</v>
      </c>
      <c r="O280" s="96">
        <f>+SUM(L280:N280)</f>
        <v>101.4</v>
      </c>
      <c r="P280" s="96">
        <f>+SUM(K280+O280)</f>
        <v>101.4</v>
      </c>
      <c r="Q280" s="96"/>
      <c r="R280" s="96">
        <f>+SUM(P280:Q280)</f>
        <v>101.4</v>
      </c>
    </row>
    <row r="281" spans="1:18" x14ac:dyDescent="0.2">
      <c r="A281" s="71"/>
      <c r="B281" s="133"/>
      <c r="C281" s="97" t="s">
        <v>285</v>
      </c>
      <c r="D281" s="109">
        <v>0</v>
      </c>
      <c r="E281" s="31"/>
      <c r="F281" s="31"/>
      <c r="G281" s="31"/>
      <c r="H281" s="30">
        <f t="shared" si="54"/>
        <v>0</v>
      </c>
      <c r="I281" s="31"/>
      <c r="J281" s="31"/>
      <c r="K281" s="30">
        <f t="shared" si="56"/>
        <v>0</v>
      </c>
      <c r="L281" s="31"/>
      <c r="M281" s="31"/>
      <c r="N281" s="31"/>
      <c r="O281" s="31">
        <f t="shared" ref="O281:O289" si="61">+SUM(L281:N281)</f>
        <v>0</v>
      </c>
      <c r="P281" s="31">
        <f t="shared" ref="P281:P289" si="62">+SUM(K281+O281)</f>
        <v>0</v>
      </c>
      <c r="Q281" s="31"/>
      <c r="R281" s="31">
        <f t="shared" ref="R281:R289" si="63">+SUM(P281:Q281)</f>
        <v>0</v>
      </c>
    </row>
    <row r="282" spans="1:18" x14ac:dyDescent="0.2">
      <c r="A282" s="71"/>
      <c r="B282" s="133"/>
      <c r="C282" s="97" t="s">
        <v>331</v>
      </c>
      <c r="D282" s="109">
        <v>0</v>
      </c>
      <c r="E282" s="31"/>
      <c r="F282" s="31"/>
      <c r="G282" s="31"/>
      <c r="H282" s="30">
        <f t="shared" si="54"/>
        <v>0</v>
      </c>
      <c r="I282" s="31"/>
      <c r="J282" s="31"/>
      <c r="K282" s="30">
        <f t="shared" si="56"/>
        <v>0</v>
      </c>
      <c r="L282" s="31"/>
      <c r="M282" s="31"/>
      <c r="N282" s="31"/>
      <c r="O282" s="31">
        <f t="shared" si="61"/>
        <v>0</v>
      </c>
      <c r="P282" s="31">
        <f t="shared" si="62"/>
        <v>0</v>
      </c>
      <c r="Q282" s="31"/>
      <c r="R282" s="31">
        <f t="shared" si="63"/>
        <v>0</v>
      </c>
    </row>
    <row r="283" spans="1:18" x14ac:dyDescent="0.2">
      <c r="A283" s="71"/>
      <c r="B283" s="134"/>
      <c r="C283" s="97" t="s">
        <v>332</v>
      </c>
      <c r="D283" s="109">
        <v>0</v>
      </c>
      <c r="E283" s="31"/>
      <c r="F283" s="31"/>
      <c r="G283" s="31"/>
      <c r="H283" s="30">
        <f t="shared" si="54"/>
        <v>0</v>
      </c>
      <c r="I283" s="31"/>
      <c r="J283" s="31"/>
      <c r="K283" s="30">
        <f t="shared" si="56"/>
        <v>0</v>
      </c>
      <c r="L283" s="31"/>
      <c r="M283" s="31"/>
      <c r="N283" s="31"/>
      <c r="O283" s="31">
        <f t="shared" si="61"/>
        <v>0</v>
      </c>
      <c r="P283" s="31">
        <f t="shared" si="62"/>
        <v>0</v>
      </c>
      <c r="Q283" s="31"/>
      <c r="R283" s="31">
        <f t="shared" si="63"/>
        <v>0</v>
      </c>
    </row>
    <row r="284" spans="1:18" x14ac:dyDescent="0.2">
      <c r="A284" s="71"/>
      <c r="B284" s="133" t="s">
        <v>437</v>
      </c>
      <c r="C284" s="97" t="s">
        <v>407</v>
      </c>
      <c r="D284" s="109">
        <v>12</v>
      </c>
      <c r="E284" s="31"/>
      <c r="F284" s="31"/>
      <c r="G284" s="31"/>
      <c r="H284" s="30">
        <f t="shared" si="54"/>
        <v>0</v>
      </c>
      <c r="I284" s="31"/>
      <c r="J284" s="31"/>
      <c r="K284" s="30">
        <f t="shared" si="56"/>
        <v>0</v>
      </c>
      <c r="L284" s="31">
        <v>1145</v>
      </c>
      <c r="M284" s="31">
        <v>1667.25</v>
      </c>
      <c r="N284" s="31">
        <v>317</v>
      </c>
      <c r="O284" s="31">
        <f t="shared" si="61"/>
        <v>3129.25</v>
      </c>
      <c r="P284" s="31">
        <f t="shared" si="62"/>
        <v>3129.25</v>
      </c>
      <c r="Q284" s="31"/>
      <c r="R284" s="31">
        <f t="shared" si="63"/>
        <v>3129.25</v>
      </c>
    </row>
    <row r="285" spans="1:18" x14ac:dyDescent="0.2">
      <c r="A285" s="71"/>
      <c r="B285" s="134"/>
      <c r="C285" s="97" t="s">
        <v>288</v>
      </c>
      <c r="D285" s="109">
        <v>4</v>
      </c>
      <c r="E285" s="31"/>
      <c r="F285" s="31"/>
      <c r="G285" s="31"/>
      <c r="H285" s="30">
        <f t="shared" si="54"/>
        <v>0</v>
      </c>
      <c r="I285" s="31"/>
      <c r="J285" s="31"/>
      <c r="K285" s="30">
        <f t="shared" si="56"/>
        <v>0</v>
      </c>
      <c r="L285" s="31">
        <v>1775</v>
      </c>
      <c r="M285" s="31">
        <v>5350</v>
      </c>
      <c r="N285" s="31">
        <v>6133.01</v>
      </c>
      <c r="O285" s="31">
        <f t="shared" si="61"/>
        <v>13258.01</v>
      </c>
      <c r="P285" s="31">
        <f t="shared" si="62"/>
        <v>13258.01</v>
      </c>
      <c r="Q285" s="31"/>
      <c r="R285" s="31">
        <f t="shared" si="63"/>
        <v>13258.01</v>
      </c>
    </row>
    <row r="286" spans="1:18" x14ac:dyDescent="0.2">
      <c r="A286" s="71"/>
      <c r="B286" s="133" t="s">
        <v>438</v>
      </c>
      <c r="C286" s="97" t="s">
        <v>225</v>
      </c>
      <c r="D286" s="109">
        <v>2</v>
      </c>
      <c r="E286" s="31"/>
      <c r="F286" s="31"/>
      <c r="G286" s="31"/>
      <c r="H286" s="30">
        <f t="shared" si="54"/>
        <v>0</v>
      </c>
      <c r="I286" s="31"/>
      <c r="J286" s="31"/>
      <c r="K286" s="30">
        <f t="shared" si="56"/>
        <v>0</v>
      </c>
      <c r="L286" s="31"/>
      <c r="M286" s="31">
        <v>501.5</v>
      </c>
      <c r="N286" s="31">
        <v>351.5</v>
      </c>
      <c r="O286" s="31">
        <f t="shared" si="61"/>
        <v>853</v>
      </c>
      <c r="P286" s="31">
        <f t="shared" si="62"/>
        <v>853</v>
      </c>
      <c r="Q286" s="31"/>
      <c r="R286" s="31">
        <f t="shared" si="63"/>
        <v>853</v>
      </c>
    </row>
    <row r="287" spans="1:18" x14ac:dyDescent="0.2">
      <c r="A287" s="71"/>
      <c r="B287" s="133"/>
      <c r="C287" s="97" t="s">
        <v>333</v>
      </c>
      <c r="D287" s="109">
        <v>0</v>
      </c>
      <c r="E287" s="31"/>
      <c r="F287" s="31"/>
      <c r="G287" s="31"/>
      <c r="H287" s="30">
        <f t="shared" si="54"/>
        <v>0</v>
      </c>
      <c r="I287" s="31"/>
      <c r="J287" s="31"/>
      <c r="K287" s="30">
        <f t="shared" si="56"/>
        <v>0</v>
      </c>
      <c r="L287" s="31"/>
      <c r="M287" s="31"/>
      <c r="N287" s="31"/>
      <c r="O287" s="31">
        <f t="shared" si="61"/>
        <v>0</v>
      </c>
      <c r="P287" s="31">
        <f t="shared" si="62"/>
        <v>0</v>
      </c>
      <c r="Q287" s="31"/>
      <c r="R287" s="31">
        <f t="shared" si="63"/>
        <v>0</v>
      </c>
    </row>
    <row r="288" spans="1:18" x14ac:dyDescent="0.2">
      <c r="A288" s="71"/>
      <c r="B288" s="134"/>
      <c r="C288" s="97" t="s">
        <v>287</v>
      </c>
      <c r="D288" s="109">
        <v>0</v>
      </c>
      <c r="E288" s="31"/>
      <c r="F288" s="31"/>
      <c r="G288" s="31"/>
      <c r="H288" s="30">
        <f t="shared" si="54"/>
        <v>0</v>
      </c>
      <c r="I288" s="31"/>
      <c r="J288" s="31"/>
      <c r="K288" s="30">
        <f t="shared" si="56"/>
        <v>0</v>
      </c>
      <c r="L288" s="31"/>
      <c r="M288" s="31"/>
      <c r="N288" s="31"/>
      <c r="O288" s="31">
        <f t="shared" si="61"/>
        <v>0</v>
      </c>
      <c r="P288" s="31">
        <f t="shared" si="62"/>
        <v>0</v>
      </c>
      <c r="Q288" s="31"/>
      <c r="R288" s="31">
        <f t="shared" si="63"/>
        <v>0</v>
      </c>
    </row>
    <row r="289" spans="1:18" x14ac:dyDescent="0.2">
      <c r="A289" s="71"/>
      <c r="B289" s="133" t="s">
        <v>439</v>
      </c>
      <c r="C289" s="110" t="s">
        <v>286</v>
      </c>
      <c r="D289" s="111">
        <v>0</v>
      </c>
      <c r="E289" s="112"/>
      <c r="F289" s="112"/>
      <c r="G289" s="112"/>
      <c r="H289" s="32">
        <f t="shared" si="54"/>
        <v>0</v>
      </c>
      <c r="I289" s="112"/>
      <c r="J289" s="112"/>
      <c r="K289" s="32">
        <f t="shared" si="56"/>
        <v>0</v>
      </c>
      <c r="L289" s="112"/>
      <c r="M289" s="112"/>
      <c r="N289" s="112"/>
      <c r="O289" s="112">
        <f t="shared" si="61"/>
        <v>0</v>
      </c>
      <c r="P289" s="112">
        <f t="shared" si="62"/>
        <v>0</v>
      </c>
      <c r="Q289" s="112"/>
      <c r="R289" s="112">
        <f t="shared" si="63"/>
        <v>0</v>
      </c>
    </row>
    <row r="290" spans="1:18" ht="15" x14ac:dyDescent="0.25">
      <c r="A290" s="230" t="s">
        <v>0</v>
      </c>
      <c r="B290" s="231"/>
      <c r="C290" s="232"/>
      <c r="D290" s="105">
        <f t="shared" ref="D290:R290" si="64">+SUM(D280:D289)</f>
        <v>33</v>
      </c>
      <c r="E290" s="106">
        <f t="shared" si="64"/>
        <v>0</v>
      </c>
      <c r="F290" s="106">
        <f>+SUM(F280:F289)</f>
        <v>0</v>
      </c>
      <c r="G290" s="106">
        <f>+SUM(G280:G289)</f>
        <v>0</v>
      </c>
      <c r="H290" s="106">
        <f>+SUM(H280:H289)</f>
        <v>0</v>
      </c>
      <c r="I290" s="106">
        <f t="shared" si="64"/>
        <v>0</v>
      </c>
      <c r="J290" s="106">
        <f t="shared" si="64"/>
        <v>0</v>
      </c>
      <c r="K290" s="106">
        <f t="shared" si="64"/>
        <v>0</v>
      </c>
      <c r="L290" s="106">
        <f t="shared" si="64"/>
        <v>2920.25</v>
      </c>
      <c r="M290" s="106">
        <f t="shared" si="64"/>
        <v>7598.78</v>
      </c>
      <c r="N290" s="106">
        <f t="shared" si="64"/>
        <v>6822.63</v>
      </c>
      <c r="O290" s="106">
        <f t="shared" si="64"/>
        <v>17341.66</v>
      </c>
      <c r="P290" s="106">
        <f t="shared" si="64"/>
        <v>17341.66</v>
      </c>
      <c r="Q290" s="106">
        <f t="shared" si="64"/>
        <v>0</v>
      </c>
      <c r="R290" s="107">
        <f t="shared" si="64"/>
        <v>17341.66</v>
      </c>
    </row>
    <row r="291" spans="1:18" x14ac:dyDescent="0.2">
      <c r="A291" s="144" t="s">
        <v>4</v>
      </c>
      <c r="B291" s="120" t="s">
        <v>440</v>
      </c>
      <c r="C291" s="73" t="s">
        <v>233</v>
      </c>
      <c r="D291" s="74">
        <v>9</v>
      </c>
      <c r="E291" s="39"/>
      <c r="F291" s="39"/>
      <c r="G291" s="39"/>
      <c r="H291" s="48">
        <f t="shared" si="54"/>
        <v>0</v>
      </c>
      <c r="I291" s="39"/>
      <c r="J291" s="39">
        <v>3</v>
      </c>
      <c r="K291" s="48">
        <f t="shared" si="56"/>
        <v>3</v>
      </c>
      <c r="L291" s="39"/>
      <c r="M291" s="39">
        <v>17.5</v>
      </c>
      <c r="N291" s="39">
        <v>43.85</v>
      </c>
      <c r="O291" s="39">
        <f t="shared" ref="O291:O311" si="65">+SUM(L291:N291)</f>
        <v>61.35</v>
      </c>
      <c r="P291" s="39">
        <f t="shared" ref="P291:P311" si="66">+SUM(K291+O291)</f>
        <v>64.349999999999994</v>
      </c>
      <c r="Q291" s="96"/>
      <c r="R291" s="39">
        <f t="shared" ref="R291:R338" si="67">+SUM(P291:Q291)</f>
        <v>64.349999999999994</v>
      </c>
    </row>
    <row r="292" spans="1:18" x14ac:dyDescent="0.2">
      <c r="A292" s="93"/>
      <c r="B292" s="121"/>
      <c r="C292" s="76" t="s">
        <v>239</v>
      </c>
      <c r="D292" s="77">
        <v>5</v>
      </c>
      <c r="E292" s="14"/>
      <c r="F292" s="14"/>
      <c r="G292" s="14"/>
      <c r="H292" s="30">
        <f t="shared" si="54"/>
        <v>0</v>
      </c>
      <c r="I292" s="14"/>
      <c r="J292" s="14"/>
      <c r="K292" s="30">
        <f t="shared" si="56"/>
        <v>0</v>
      </c>
      <c r="L292" s="14">
        <v>0.8</v>
      </c>
      <c r="M292" s="14">
        <v>9.3000000000000007</v>
      </c>
      <c r="N292" s="14">
        <v>24</v>
      </c>
      <c r="O292" s="14">
        <f t="shared" si="65"/>
        <v>34.1</v>
      </c>
      <c r="P292" s="14">
        <f t="shared" si="66"/>
        <v>34.1</v>
      </c>
      <c r="Q292" s="31"/>
      <c r="R292" s="14">
        <f t="shared" si="67"/>
        <v>34.1</v>
      </c>
    </row>
    <row r="293" spans="1:18" x14ac:dyDescent="0.2">
      <c r="A293" s="93"/>
      <c r="B293" s="124"/>
      <c r="C293" s="76" t="s">
        <v>379</v>
      </c>
      <c r="D293" s="77">
        <v>3</v>
      </c>
      <c r="E293" s="14"/>
      <c r="F293" s="14"/>
      <c r="G293" s="14"/>
      <c r="H293" s="30">
        <f t="shared" si="54"/>
        <v>0</v>
      </c>
      <c r="I293" s="14"/>
      <c r="J293" s="14"/>
      <c r="K293" s="30">
        <f t="shared" si="56"/>
        <v>0</v>
      </c>
      <c r="L293" s="14"/>
      <c r="M293" s="14">
        <v>33</v>
      </c>
      <c r="N293" s="14">
        <v>37</v>
      </c>
      <c r="O293" s="14">
        <f t="shared" si="65"/>
        <v>70</v>
      </c>
      <c r="P293" s="14">
        <f t="shared" si="66"/>
        <v>70</v>
      </c>
      <c r="Q293" s="31"/>
      <c r="R293" s="14">
        <f t="shared" si="67"/>
        <v>70</v>
      </c>
    </row>
    <row r="294" spans="1:18" x14ac:dyDescent="0.2">
      <c r="A294" s="93"/>
      <c r="B294" s="121" t="s">
        <v>441</v>
      </c>
      <c r="C294" s="76" t="s">
        <v>252</v>
      </c>
      <c r="D294" s="77">
        <v>22</v>
      </c>
      <c r="E294" s="14"/>
      <c r="F294" s="14"/>
      <c r="G294" s="14"/>
      <c r="H294" s="30">
        <f t="shared" si="54"/>
        <v>0</v>
      </c>
      <c r="I294" s="14">
        <v>1</v>
      </c>
      <c r="J294" s="14"/>
      <c r="K294" s="30">
        <f t="shared" si="56"/>
        <v>1</v>
      </c>
      <c r="L294" s="14"/>
      <c r="M294" s="14">
        <v>4.9000000000000004</v>
      </c>
      <c r="N294" s="14">
        <v>15.34</v>
      </c>
      <c r="O294" s="14">
        <f t="shared" si="65"/>
        <v>20.240000000000002</v>
      </c>
      <c r="P294" s="14">
        <f t="shared" si="66"/>
        <v>21.240000000000002</v>
      </c>
      <c r="Q294" s="31"/>
      <c r="R294" s="14">
        <f t="shared" si="67"/>
        <v>21.240000000000002</v>
      </c>
    </row>
    <row r="295" spans="1:18" x14ac:dyDescent="0.2">
      <c r="A295" s="93"/>
      <c r="B295" s="121"/>
      <c r="C295" s="76" t="s">
        <v>249</v>
      </c>
      <c r="D295" s="77">
        <v>24</v>
      </c>
      <c r="E295" s="14"/>
      <c r="F295" s="14"/>
      <c r="G295" s="14"/>
      <c r="H295" s="30">
        <f t="shared" si="54"/>
        <v>0</v>
      </c>
      <c r="I295" s="14"/>
      <c r="J295" s="14"/>
      <c r="K295" s="30">
        <f t="shared" si="56"/>
        <v>0</v>
      </c>
      <c r="L295" s="14">
        <v>4.51</v>
      </c>
      <c r="M295" s="14">
        <v>46.03</v>
      </c>
      <c r="N295" s="14">
        <v>26.15</v>
      </c>
      <c r="O295" s="14">
        <f t="shared" si="65"/>
        <v>76.69</v>
      </c>
      <c r="P295" s="14">
        <f t="shared" si="66"/>
        <v>76.69</v>
      </c>
      <c r="Q295" s="31"/>
      <c r="R295" s="14">
        <f t="shared" si="67"/>
        <v>76.69</v>
      </c>
    </row>
    <row r="296" spans="1:18" x14ac:dyDescent="0.2">
      <c r="A296" s="93"/>
      <c r="B296" s="124"/>
      <c r="C296" s="76" t="s">
        <v>257</v>
      </c>
      <c r="D296" s="77">
        <v>5</v>
      </c>
      <c r="E296" s="14"/>
      <c r="F296" s="14"/>
      <c r="G296" s="14"/>
      <c r="H296" s="30">
        <f t="shared" si="54"/>
        <v>0</v>
      </c>
      <c r="I296" s="14"/>
      <c r="J296" s="14"/>
      <c r="K296" s="30">
        <f t="shared" si="56"/>
        <v>0</v>
      </c>
      <c r="L296" s="14">
        <v>1.01</v>
      </c>
      <c r="M296" s="14">
        <v>2.6</v>
      </c>
      <c r="N296" s="14">
        <v>2.09</v>
      </c>
      <c r="O296" s="14">
        <f t="shared" si="65"/>
        <v>5.7</v>
      </c>
      <c r="P296" s="14">
        <f t="shared" si="66"/>
        <v>5.7</v>
      </c>
      <c r="Q296" s="31"/>
      <c r="R296" s="14">
        <f t="shared" si="67"/>
        <v>5.7</v>
      </c>
    </row>
    <row r="297" spans="1:18" x14ac:dyDescent="0.2">
      <c r="A297" s="93"/>
      <c r="B297" s="121" t="s">
        <v>442</v>
      </c>
      <c r="C297" s="76" t="s">
        <v>256</v>
      </c>
      <c r="D297" s="77">
        <v>38</v>
      </c>
      <c r="E297" s="14"/>
      <c r="F297" s="14"/>
      <c r="G297" s="14"/>
      <c r="H297" s="30">
        <f t="shared" si="54"/>
        <v>0</v>
      </c>
      <c r="I297" s="14">
        <v>2.61</v>
      </c>
      <c r="J297" s="14">
        <v>3</v>
      </c>
      <c r="K297" s="30">
        <f t="shared" si="56"/>
        <v>5.6099999999999994</v>
      </c>
      <c r="L297" s="14"/>
      <c r="M297" s="14">
        <v>33.520000000000003</v>
      </c>
      <c r="N297" s="14">
        <v>89.53</v>
      </c>
      <c r="O297" s="14">
        <f t="shared" si="65"/>
        <v>123.05000000000001</v>
      </c>
      <c r="P297" s="14">
        <f t="shared" si="66"/>
        <v>128.66000000000003</v>
      </c>
      <c r="Q297" s="31"/>
      <c r="R297" s="14">
        <f t="shared" si="67"/>
        <v>128.66000000000003</v>
      </c>
    </row>
    <row r="298" spans="1:18" x14ac:dyDescent="0.2">
      <c r="A298" s="93"/>
      <c r="B298" s="121"/>
      <c r="C298" s="76" t="s">
        <v>229</v>
      </c>
      <c r="D298" s="77">
        <v>5</v>
      </c>
      <c r="E298" s="14"/>
      <c r="F298" s="14"/>
      <c r="G298" s="14"/>
      <c r="H298" s="30">
        <f t="shared" si="54"/>
        <v>0</v>
      </c>
      <c r="I298" s="14"/>
      <c r="J298" s="14"/>
      <c r="K298" s="30">
        <f t="shared" si="56"/>
        <v>0</v>
      </c>
      <c r="L298" s="14">
        <v>4</v>
      </c>
      <c r="M298" s="14">
        <v>8.15</v>
      </c>
      <c r="N298" s="14">
        <v>18.100000000000001</v>
      </c>
      <c r="O298" s="14">
        <f t="shared" si="65"/>
        <v>30.25</v>
      </c>
      <c r="P298" s="14">
        <f t="shared" si="66"/>
        <v>30.25</v>
      </c>
      <c r="Q298" s="31"/>
      <c r="R298" s="14">
        <f t="shared" si="67"/>
        <v>30.25</v>
      </c>
    </row>
    <row r="299" spans="1:18" x14ac:dyDescent="0.2">
      <c r="A299" s="93"/>
      <c r="B299" s="121"/>
      <c r="C299" s="76" t="s">
        <v>246</v>
      </c>
      <c r="D299" s="77">
        <v>1</v>
      </c>
      <c r="E299" s="14"/>
      <c r="F299" s="14"/>
      <c r="G299" s="14"/>
      <c r="H299" s="30">
        <f t="shared" si="54"/>
        <v>0</v>
      </c>
      <c r="I299" s="14"/>
      <c r="J299" s="14"/>
      <c r="K299" s="30">
        <f t="shared" si="56"/>
        <v>0</v>
      </c>
      <c r="L299" s="14"/>
      <c r="M299" s="14">
        <v>0.2</v>
      </c>
      <c r="N299" s="14">
        <v>0.8</v>
      </c>
      <c r="O299" s="14">
        <f t="shared" si="65"/>
        <v>1</v>
      </c>
      <c r="P299" s="14">
        <f t="shared" si="66"/>
        <v>1</v>
      </c>
      <c r="Q299" s="31"/>
      <c r="R299" s="14">
        <f t="shared" si="67"/>
        <v>1</v>
      </c>
    </row>
    <row r="300" spans="1:18" x14ac:dyDescent="0.2">
      <c r="A300" s="93"/>
      <c r="B300" s="124"/>
      <c r="C300" s="76" t="s">
        <v>230</v>
      </c>
      <c r="D300" s="77">
        <v>5</v>
      </c>
      <c r="E300" s="14"/>
      <c r="F300" s="14"/>
      <c r="G300" s="14"/>
      <c r="H300" s="30">
        <f t="shared" si="54"/>
        <v>0</v>
      </c>
      <c r="I300" s="14">
        <v>2.5499999999999998</v>
      </c>
      <c r="J300" s="14"/>
      <c r="K300" s="30">
        <f t="shared" si="56"/>
        <v>2.5499999999999998</v>
      </c>
      <c r="L300" s="14"/>
      <c r="M300" s="14">
        <v>9.5</v>
      </c>
      <c r="N300" s="14">
        <v>14.55</v>
      </c>
      <c r="O300" s="14">
        <f t="shared" si="65"/>
        <v>24.05</v>
      </c>
      <c r="P300" s="14">
        <f t="shared" si="66"/>
        <v>26.6</v>
      </c>
      <c r="Q300" s="31"/>
      <c r="R300" s="14">
        <f t="shared" si="67"/>
        <v>26.6</v>
      </c>
    </row>
    <row r="301" spans="1:18" x14ac:dyDescent="0.2">
      <c r="A301" s="93"/>
      <c r="B301" s="121" t="s">
        <v>259</v>
      </c>
      <c r="C301" s="76" t="s">
        <v>259</v>
      </c>
      <c r="D301" s="77">
        <v>8</v>
      </c>
      <c r="E301" s="14"/>
      <c r="F301" s="14"/>
      <c r="G301" s="14"/>
      <c r="H301" s="30">
        <f t="shared" si="54"/>
        <v>0</v>
      </c>
      <c r="I301" s="14">
        <v>0.2</v>
      </c>
      <c r="J301" s="14"/>
      <c r="K301" s="30">
        <f t="shared" si="56"/>
        <v>0.2</v>
      </c>
      <c r="L301" s="14">
        <v>2</v>
      </c>
      <c r="M301" s="14">
        <v>47.15</v>
      </c>
      <c r="N301" s="14">
        <v>28.45</v>
      </c>
      <c r="O301" s="14">
        <f t="shared" si="65"/>
        <v>77.599999999999994</v>
      </c>
      <c r="P301" s="14">
        <f t="shared" si="66"/>
        <v>77.8</v>
      </c>
      <c r="Q301" s="31"/>
      <c r="R301" s="14">
        <f t="shared" si="67"/>
        <v>77.8</v>
      </c>
    </row>
    <row r="302" spans="1:18" x14ac:dyDescent="0.2">
      <c r="A302" s="93"/>
      <c r="B302" s="121"/>
      <c r="C302" s="76" t="s">
        <v>335</v>
      </c>
      <c r="D302" s="77">
        <v>7</v>
      </c>
      <c r="E302" s="14"/>
      <c r="F302" s="14"/>
      <c r="G302" s="14"/>
      <c r="H302" s="30">
        <f t="shared" si="54"/>
        <v>0</v>
      </c>
      <c r="I302" s="14">
        <v>0.5</v>
      </c>
      <c r="J302" s="14"/>
      <c r="K302" s="30">
        <f t="shared" si="56"/>
        <v>0.5</v>
      </c>
      <c r="L302" s="14">
        <v>7</v>
      </c>
      <c r="M302" s="14">
        <v>13.8</v>
      </c>
      <c r="N302" s="14">
        <v>21.51</v>
      </c>
      <c r="O302" s="14">
        <f t="shared" si="65"/>
        <v>42.31</v>
      </c>
      <c r="P302" s="14">
        <f t="shared" si="66"/>
        <v>42.81</v>
      </c>
      <c r="Q302" s="31"/>
      <c r="R302" s="14">
        <f t="shared" si="67"/>
        <v>42.81</v>
      </c>
    </row>
    <row r="303" spans="1:18" x14ac:dyDescent="0.2">
      <c r="A303" s="93"/>
      <c r="B303" s="121"/>
      <c r="C303" s="76" t="s">
        <v>235</v>
      </c>
      <c r="D303" s="77">
        <v>1</v>
      </c>
      <c r="E303" s="14"/>
      <c r="F303" s="14"/>
      <c r="G303" s="14"/>
      <c r="H303" s="30">
        <f t="shared" si="54"/>
        <v>0</v>
      </c>
      <c r="I303" s="14"/>
      <c r="J303" s="14"/>
      <c r="K303" s="30">
        <f t="shared" si="56"/>
        <v>0</v>
      </c>
      <c r="L303" s="14">
        <v>10</v>
      </c>
      <c r="M303" s="14">
        <v>20</v>
      </c>
      <c r="N303" s="14">
        <v>20</v>
      </c>
      <c r="O303" s="14">
        <f t="shared" si="65"/>
        <v>50</v>
      </c>
      <c r="P303" s="14">
        <f t="shared" si="66"/>
        <v>50</v>
      </c>
      <c r="Q303" s="31"/>
      <c r="R303" s="14">
        <f t="shared" si="67"/>
        <v>50</v>
      </c>
    </row>
    <row r="304" spans="1:18" x14ac:dyDescent="0.2">
      <c r="A304" s="93"/>
      <c r="B304" s="121"/>
      <c r="C304" s="76" t="s">
        <v>237</v>
      </c>
      <c r="D304" s="77">
        <v>5</v>
      </c>
      <c r="E304" s="14"/>
      <c r="F304" s="14"/>
      <c r="G304" s="14"/>
      <c r="H304" s="30">
        <f t="shared" si="54"/>
        <v>0</v>
      </c>
      <c r="I304" s="14">
        <v>3.1</v>
      </c>
      <c r="J304" s="14"/>
      <c r="K304" s="30">
        <f t="shared" si="56"/>
        <v>3.1</v>
      </c>
      <c r="L304" s="14">
        <v>4.5</v>
      </c>
      <c r="M304" s="14">
        <v>14.43</v>
      </c>
      <c r="N304" s="14">
        <v>27.54</v>
      </c>
      <c r="O304" s="14">
        <f t="shared" si="65"/>
        <v>46.47</v>
      </c>
      <c r="P304" s="14">
        <f t="shared" si="66"/>
        <v>49.57</v>
      </c>
      <c r="Q304" s="31"/>
      <c r="R304" s="14">
        <f t="shared" si="67"/>
        <v>49.57</v>
      </c>
    </row>
    <row r="305" spans="1:18" x14ac:dyDescent="0.2">
      <c r="A305" s="93"/>
      <c r="B305" s="124"/>
      <c r="C305" s="78" t="s">
        <v>245</v>
      </c>
      <c r="D305" s="79"/>
      <c r="E305" s="36"/>
      <c r="F305" s="36"/>
      <c r="G305" s="36"/>
      <c r="H305" s="65"/>
      <c r="I305" s="36"/>
      <c r="J305" s="36"/>
      <c r="K305" s="65"/>
      <c r="L305" s="36"/>
      <c r="M305" s="36"/>
      <c r="N305" s="36"/>
      <c r="O305" s="36"/>
      <c r="P305" s="36"/>
      <c r="Q305" s="113"/>
      <c r="R305" s="36"/>
    </row>
    <row r="306" spans="1:18" x14ac:dyDescent="0.2">
      <c r="A306" s="93"/>
      <c r="B306" s="121" t="s">
        <v>244</v>
      </c>
      <c r="C306" s="76" t="s">
        <v>244</v>
      </c>
      <c r="D306" s="77">
        <v>40</v>
      </c>
      <c r="E306" s="14"/>
      <c r="F306" s="14"/>
      <c r="G306" s="14"/>
      <c r="H306" s="30">
        <f t="shared" si="54"/>
        <v>0</v>
      </c>
      <c r="I306" s="14">
        <v>0.6</v>
      </c>
      <c r="J306" s="14"/>
      <c r="K306" s="30">
        <f t="shared" si="56"/>
        <v>0.6</v>
      </c>
      <c r="L306" s="14">
        <v>235.25</v>
      </c>
      <c r="M306" s="14">
        <v>581.66999999999996</v>
      </c>
      <c r="N306" s="14">
        <v>327</v>
      </c>
      <c r="O306" s="14">
        <f t="shared" si="65"/>
        <v>1143.92</v>
      </c>
      <c r="P306" s="14">
        <f t="shared" si="66"/>
        <v>1144.52</v>
      </c>
      <c r="Q306" s="31"/>
      <c r="R306" s="14">
        <f t="shared" si="67"/>
        <v>1144.52</v>
      </c>
    </row>
    <row r="307" spans="1:18" x14ac:dyDescent="0.2">
      <c r="A307" s="93"/>
      <c r="B307" s="121"/>
      <c r="C307" s="76" t="s">
        <v>243</v>
      </c>
      <c r="D307" s="77">
        <v>6</v>
      </c>
      <c r="E307" s="14"/>
      <c r="F307" s="14"/>
      <c r="G307" s="14"/>
      <c r="H307" s="30">
        <f t="shared" si="54"/>
        <v>0</v>
      </c>
      <c r="I307" s="14"/>
      <c r="J307" s="14"/>
      <c r="K307" s="30">
        <f t="shared" si="56"/>
        <v>0</v>
      </c>
      <c r="L307" s="14">
        <v>186.5</v>
      </c>
      <c r="M307" s="14">
        <v>513.29999999999995</v>
      </c>
      <c r="N307" s="14">
        <v>239.91</v>
      </c>
      <c r="O307" s="14">
        <f t="shared" si="65"/>
        <v>939.70999999999992</v>
      </c>
      <c r="P307" s="14">
        <f t="shared" si="66"/>
        <v>939.70999999999992</v>
      </c>
      <c r="Q307" s="31"/>
      <c r="R307" s="14">
        <f t="shared" si="67"/>
        <v>939.70999999999992</v>
      </c>
    </row>
    <row r="308" spans="1:18" x14ac:dyDescent="0.2">
      <c r="A308" s="93"/>
      <c r="B308" s="121"/>
      <c r="C308" s="76" t="s">
        <v>258</v>
      </c>
      <c r="D308" s="77">
        <v>6</v>
      </c>
      <c r="E308" s="14"/>
      <c r="F308" s="14"/>
      <c r="G308" s="14"/>
      <c r="H308" s="30">
        <f t="shared" si="54"/>
        <v>0</v>
      </c>
      <c r="I308" s="14">
        <v>0.25</v>
      </c>
      <c r="J308" s="14"/>
      <c r="K308" s="30">
        <f t="shared" si="56"/>
        <v>0.25</v>
      </c>
      <c r="L308" s="14">
        <v>0.25</v>
      </c>
      <c r="M308" s="14">
        <v>2.76</v>
      </c>
      <c r="N308" s="14">
        <v>7.19</v>
      </c>
      <c r="O308" s="14">
        <f t="shared" si="65"/>
        <v>10.199999999999999</v>
      </c>
      <c r="P308" s="14">
        <f t="shared" si="66"/>
        <v>10.45</v>
      </c>
      <c r="Q308" s="31"/>
      <c r="R308" s="14">
        <f t="shared" si="67"/>
        <v>10.45</v>
      </c>
    </row>
    <row r="309" spans="1:18" x14ac:dyDescent="0.2">
      <c r="A309" s="93"/>
      <c r="B309" s="121"/>
      <c r="C309" s="76" t="s">
        <v>234</v>
      </c>
      <c r="D309" s="77">
        <v>10</v>
      </c>
      <c r="E309" s="14"/>
      <c r="F309" s="14"/>
      <c r="G309" s="14"/>
      <c r="H309" s="30">
        <f t="shared" si="54"/>
        <v>0</v>
      </c>
      <c r="I309" s="14"/>
      <c r="J309" s="14"/>
      <c r="K309" s="30">
        <f t="shared" si="56"/>
        <v>0</v>
      </c>
      <c r="L309" s="14">
        <v>4.4000000000000004</v>
      </c>
      <c r="M309" s="14">
        <v>8.18</v>
      </c>
      <c r="N309" s="14">
        <v>15.92</v>
      </c>
      <c r="O309" s="14">
        <f t="shared" si="65"/>
        <v>28.5</v>
      </c>
      <c r="P309" s="14">
        <f t="shared" si="66"/>
        <v>28.5</v>
      </c>
      <c r="Q309" s="31"/>
      <c r="R309" s="14">
        <f t="shared" si="67"/>
        <v>28.5</v>
      </c>
    </row>
    <row r="310" spans="1:18" x14ac:dyDescent="0.2">
      <c r="A310" s="93"/>
      <c r="B310" s="124"/>
      <c r="C310" s="76" t="s">
        <v>228</v>
      </c>
      <c r="D310" s="77">
        <v>29</v>
      </c>
      <c r="E310" s="14"/>
      <c r="F310" s="14"/>
      <c r="G310" s="14"/>
      <c r="H310" s="30">
        <f t="shared" si="54"/>
        <v>0</v>
      </c>
      <c r="I310" s="14"/>
      <c r="J310" s="14"/>
      <c r="K310" s="30">
        <f t="shared" si="56"/>
        <v>0</v>
      </c>
      <c r="L310" s="14">
        <v>53.2</v>
      </c>
      <c r="M310" s="14">
        <v>88.36</v>
      </c>
      <c r="N310" s="14">
        <v>51.45</v>
      </c>
      <c r="O310" s="14">
        <f t="shared" si="65"/>
        <v>193.01</v>
      </c>
      <c r="P310" s="14">
        <f t="shared" si="66"/>
        <v>193.01</v>
      </c>
      <c r="Q310" s="31"/>
      <c r="R310" s="14">
        <f>+SUM(P310:Q310)</f>
        <v>193.01</v>
      </c>
    </row>
    <row r="311" spans="1:18" x14ac:dyDescent="0.2">
      <c r="A311" s="93"/>
      <c r="B311" s="121" t="s">
        <v>367</v>
      </c>
      <c r="C311" s="76" t="s">
        <v>367</v>
      </c>
      <c r="D311" s="77">
        <v>17</v>
      </c>
      <c r="E311" s="14">
        <v>0.1</v>
      </c>
      <c r="F311" s="14"/>
      <c r="G311" s="14"/>
      <c r="H311" s="30">
        <f t="shared" si="54"/>
        <v>0.1</v>
      </c>
      <c r="I311" s="14"/>
      <c r="J311" s="14">
        <v>0.2</v>
      </c>
      <c r="K311" s="30">
        <f t="shared" si="56"/>
        <v>0.30000000000000004</v>
      </c>
      <c r="L311" s="14"/>
      <c r="M311" s="14">
        <v>1.23</v>
      </c>
      <c r="N311" s="14">
        <v>3.14</v>
      </c>
      <c r="O311" s="14">
        <f t="shared" si="65"/>
        <v>4.37</v>
      </c>
      <c r="P311" s="14">
        <f t="shared" si="66"/>
        <v>4.67</v>
      </c>
      <c r="Q311" s="31"/>
      <c r="R311" s="14">
        <f t="shared" si="67"/>
        <v>4.67</v>
      </c>
    </row>
    <row r="312" spans="1:18" x14ac:dyDescent="0.2">
      <c r="A312" s="93"/>
      <c r="B312" s="121"/>
      <c r="C312" s="76" t="s">
        <v>368</v>
      </c>
      <c r="D312" s="77">
        <v>0</v>
      </c>
      <c r="E312" s="14"/>
      <c r="F312" s="14"/>
      <c r="G312" s="14"/>
      <c r="H312" s="30">
        <f t="shared" si="54"/>
        <v>0</v>
      </c>
      <c r="I312" s="14"/>
      <c r="J312" s="14"/>
      <c r="K312" s="30">
        <f t="shared" si="56"/>
        <v>0</v>
      </c>
      <c r="L312" s="14"/>
      <c r="M312" s="14"/>
      <c r="N312" s="14"/>
      <c r="O312" s="14">
        <f t="shared" ref="O312:O317" si="68">+SUM(L312:N312)</f>
        <v>0</v>
      </c>
      <c r="P312" s="14">
        <f t="shared" ref="P312:P317" si="69">+SUM(K312+O312)</f>
        <v>0</v>
      </c>
      <c r="Q312" s="31"/>
      <c r="R312" s="14">
        <f t="shared" si="67"/>
        <v>0</v>
      </c>
    </row>
    <row r="313" spans="1:18" x14ac:dyDescent="0.2">
      <c r="A313" s="93"/>
      <c r="B313" s="121"/>
      <c r="C313" s="76" t="s">
        <v>254</v>
      </c>
      <c r="D313" s="77">
        <v>0</v>
      </c>
      <c r="E313" s="14"/>
      <c r="F313" s="14"/>
      <c r="G313" s="14"/>
      <c r="H313" s="30">
        <f t="shared" si="54"/>
        <v>0</v>
      </c>
      <c r="I313" s="14"/>
      <c r="J313" s="14"/>
      <c r="K313" s="30">
        <f t="shared" si="56"/>
        <v>0</v>
      </c>
      <c r="L313" s="14"/>
      <c r="M313" s="14"/>
      <c r="N313" s="14"/>
      <c r="O313" s="14">
        <f t="shared" si="68"/>
        <v>0</v>
      </c>
      <c r="P313" s="14">
        <f t="shared" si="69"/>
        <v>0</v>
      </c>
      <c r="Q313" s="31"/>
      <c r="R313" s="14">
        <f t="shared" si="67"/>
        <v>0</v>
      </c>
    </row>
    <row r="314" spans="1:18" x14ac:dyDescent="0.2">
      <c r="A314" s="93"/>
      <c r="B314" s="121"/>
      <c r="C314" s="76" t="s">
        <v>452</v>
      </c>
      <c r="D314" s="77">
        <v>0</v>
      </c>
      <c r="E314" s="14"/>
      <c r="F314" s="14"/>
      <c r="G314" s="14"/>
      <c r="H314" s="30">
        <f t="shared" si="54"/>
        <v>0</v>
      </c>
      <c r="I314" s="14"/>
      <c r="J314" s="14"/>
      <c r="K314" s="30">
        <f t="shared" si="56"/>
        <v>0</v>
      </c>
      <c r="L314" s="14"/>
      <c r="M314" s="14"/>
      <c r="N314" s="14"/>
      <c r="O314" s="14">
        <f t="shared" si="68"/>
        <v>0</v>
      </c>
      <c r="P314" s="14">
        <f t="shared" si="69"/>
        <v>0</v>
      </c>
      <c r="Q314" s="31"/>
      <c r="R314" s="14">
        <f t="shared" si="67"/>
        <v>0</v>
      </c>
    </row>
    <row r="315" spans="1:18" x14ac:dyDescent="0.2">
      <c r="A315" s="93"/>
      <c r="B315" s="121"/>
      <c r="C315" s="76" t="s">
        <v>361</v>
      </c>
      <c r="D315" s="77">
        <v>167</v>
      </c>
      <c r="E315" s="14">
        <v>1</v>
      </c>
      <c r="F315" s="14"/>
      <c r="G315" s="14"/>
      <c r="H315" s="30">
        <f t="shared" si="54"/>
        <v>1</v>
      </c>
      <c r="I315" s="14">
        <v>5.57</v>
      </c>
      <c r="J315" s="14">
        <v>1.95</v>
      </c>
      <c r="K315" s="30">
        <f t="shared" si="56"/>
        <v>8.52</v>
      </c>
      <c r="L315" s="14">
        <v>2</v>
      </c>
      <c r="M315" s="14">
        <v>49.75</v>
      </c>
      <c r="N315" s="14">
        <v>122.56</v>
      </c>
      <c r="O315" s="14">
        <f t="shared" si="68"/>
        <v>174.31</v>
      </c>
      <c r="P315" s="14">
        <f t="shared" si="69"/>
        <v>182.83</v>
      </c>
      <c r="Q315" s="31"/>
      <c r="R315" s="14">
        <f t="shared" si="67"/>
        <v>182.83</v>
      </c>
    </row>
    <row r="316" spans="1:18" x14ac:dyDescent="0.2">
      <c r="A316" s="93"/>
      <c r="B316" s="121"/>
      <c r="C316" s="76" t="s">
        <v>236</v>
      </c>
      <c r="D316" s="77">
        <v>0</v>
      </c>
      <c r="E316" s="14"/>
      <c r="F316" s="14"/>
      <c r="G316" s="14"/>
      <c r="H316" s="30">
        <f t="shared" si="54"/>
        <v>0</v>
      </c>
      <c r="I316" s="14"/>
      <c r="J316" s="14"/>
      <c r="K316" s="30">
        <f t="shared" si="56"/>
        <v>0</v>
      </c>
      <c r="L316" s="14"/>
      <c r="M316" s="14"/>
      <c r="N316" s="14"/>
      <c r="O316" s="14">
        <f t="shared" si="68"/>
        <v>0</v>
      </c>
      <c r="P316" s="14">
        <f t="shared" si="69"/>
        <v>0</v>
      </c>
      <c r="Q316" s="31"/>
      <c r="R316" s="14">
        <f t="shared" si="67"/>
        <v>0</v>
      </c>
    </row>
    <row r="317" spans="1:18" x14ac:dyDescent="0.2">
      <c r="A317" s="93"/>
      <c r="B317" s="121"/>
      <c r="C317" s="76" t="s">
        <v>253</v>
      </c>
      <c r="D317" s="77">
        <v>16</v>
      </c>
      <c r="E317" s="14"/>
      <c r="F317" s="14"/>
      <c r="G317" s="14"/>
      <c r="H317" s="30">
        <f t="shared" si="54"/>
        <v>0</v>
      </c>
      <c r="I317" s="14"/>
      <c r="J317" s="14"/>
      <c r="K317" s="30">
        <f t="shared" si="56"/>
        <v>0</v>
      </c>
      <c r="L317" s="14"/>
      <c r="M317" s="14">
        <v>3.89</v>
      </c>
      <c r="N317" s="14">
        <v>12.43</v>
      </c>
      <c r="O317" s="14">
        <f t="shared" si="68"/>
        <v>16.32</v>
      </c>
      <c r="P317" s="14">
        <f t="shared" si="69"/>
        <v>16.32</v>
      </c>
      <c r="Q317" s="31"/>
      <c r="R317" s="14">
        <f t="shared" si="67"/>
        <v>16.32</v>
      </c>
    </row>
    <row r="318" spans="1:18" x14ac:dyDescent="0.2">
      <c r="A318" s="93"/>
      <c r="B318" s="121"/>
      <c r="C318" s="76" t="s">
        <v>255</v>
      </c>
      <c r="D318" s="77">
        <v>24</v>
      </c>
      <c r="E318" s="14"/>
      <c r="F318" s="14"/>
      <c r="G318" s="14"/>
      <c r="H318" s="30">
        <f t="shared" si="54"/>
        <v>0</v>
      </c>
      <c r="I318" s="14"/>
      <c r="J318" s="14">
        <v>0.4</v>
      </c>
      <c r="K318" s="30">
        <f t="shared" si="56"/>
        <v>0.4</v>
      </c>
      <c r="L318" s="14"/>
      <c r="M318" s="14">
        <v>7.41</v>
      </c>
      <c r="N318" s="14">
        <v>25.4</v>
      </c>
      <c r="O318" s="14">
        <f t="shared" ref="O318:O338" si="70">+SUM(L318:N318)</f>
        <v>32.81</v>
      </c>
      <c r="P318" s="14">
        <f t="shared" ref="P318:P338" si="71">+SUM(K318+O318)</f>
        <v>33.21</v>
      </c>
      <c r="Q318" s="31"/>
      <c r="R318" s="14">
        <f t="shared" si="67"/>
        <v>33.21</v>
      </c>
    </row>
    <row r="319" spans="1:18" x14ac:dyDescent="0.2">
      <c r="A319" s="93"/>
      <c r="B319" s="121"/>
      <c r="C319" s="76" t="s">
        <v>376</v>
      </c>
      <c r="D319" s="77">
        <v>0</v>
      </c>
      <c r="E319" s="14"/>
      <c r="F319" s="14"/>
      <c r="G319" s="14"/>
      <c r="H319" s="30">
        <f t="shared" si="54"/>
        <v>0</v>
      </c>
      <c r="I319" s="14"/>
      <c r="J319" s="14"/>
      <c r="K319" s="30">
        <f t="shared" si="56"/>
        <v>0</v>
      </c>
      <c r="L319" s="14"/>
      <c r="M319" s="14"/>
      <c r="N319" s="14"/>
      <c r="O319" s="14">
        <f t="shared" ref="O319:O326" si="72">+SUM(L319:N319)</f>
        <v>0</v>
      </c>
      <c r="P319" s="14">
        <f t="shared" ref="P319:P326" si="73">+SUM(K319+O319)</f>
        <v>0</v>
      </c>
      <c r="Q319" s="31"/>
      <c r="R319" s="14">
        <f t="shared" si="67"/>
        <v>0</v>
      </c>
    </row>
    <row r="320" spans="1:18" x14ac:dyDescent="0.2">
      <c r="A320" s="93"/>
      <c r="B320" s="121"/>
      <c r="C320" s="76" t="s">
        <v>251</v>
      </c>
      <c r="D320" s="77">
        <v>56</v>
      </c>
      <c r="E320" s="14"/>
      <c r="F320" s="14"/>
      <c r="G320" s="14"/>
      <c r="H320" s="30">
        <f t="shared" ref="H320:H338" si="74">SUM(E320:G320)</f>
        <v>0</v>
      </c>
      <c r="I320" s="14">
        <v>0.05</v>
      </c>
      <c r="J320" s="14"/>
      <c r="K320" s="30">
        <f t="shared" si="56"/>
        <v>0.05</v>
      </c>
      <c r="L320" s="14">
        <v>25</v>
      </c>
      <c r="M320" s="14">
        <v>28.83</v>
      </c>
      <c r="N320" s="14">
        <v>109.99</v>
      </c>
      <c r="O320" s="14">
        <f t="shared" si="72"/>
        <v>163.82</v>
      </c>
      <c r="P320" s="14">
        <f t="shared" si="73"/>
        <v>163.87</v>
      </c>
      <c r="Q320" s="31"/>
      <c r="R320" s="14">
        <f t="shared" si="67"/>
        <v>163.87</v>
      </c>
    </row>
    <row r="321" spans="1:18" x14ac:dyDescent="0.2">
      <c r="A321" s="93"/>
      <c r="B321" s="121"/>
      <c r="C321" s="76" t="s">
        <v>232</v>
      </c>
      <c r="D321" s="77">
        <v>0</v>
      </c>
      <c r="E321" s="14"/>
      <c r="F321" s="14"/>
      <c r="G321" s="14"/>
      <c r="H321" s="30">
        <f t="shared" si="74"/>
        <v>0</v>
      </c>
      <c r="I321" s="14"/>
      <c r="J321" s="14"/>
      <c r="K321" s="30">
        <f t="shared" si="56"/>
        <v>0</v>
      </c>
      <c r="L321" s="14"/>
      <c r="M321" s="14"/>
      <c r="N321" s="14"/>
      <c r="O321" s="14">
        <f t="shared" si="72"/>
        <v>0</v>
      </c>
      <c r="P321" s="14">
        <f t="shared" si="73"/>
        <v>0</v>
      </c>
      <c r="Q321" s="31"/>
      <c r="R321" s="14">
        <f t="shared" si="67"/>
        <v>0</v>
      </c>
    </row>
    <row r="322" spans="1:18" x14ac:dyDescent="0.2">
      <c r="A322" s="93"/>
      <c r="B322" s="121"/>
      <c r="C322" s="76" t="s">
        <v>344</v>
      </c>
      <c r="D322" s="77">
        <v>0</v>
      </c>
      <c r="E322" s="14"/>
      <c r="F322" s="14"/>
      <c r="G322" s="14"/>
      <c r="H322" s="30">
        <f t="shared" si="74"/>
        <v>0</v>
      </c>
      <c r="I322" s="14"/>
      <c r="J322" s="14"/>
      <c r="K322" s="30">
        <f t="shared" si="56"/>
        <v>0</v>
      </c>
      <c r="L322" s="14"/>
      <c r="M322" s="14"/>
      <c r="N322" s="14"/>
      <c r="O322" s="14">
        <f t="shared" si="72"/>
        <v>0</v>
      </c>
      <c r="P322" s="14">
        <f t="shared" si="73"/>
        <v>0</v>
      </c>
      <c r="Q322" s="31"/>
      <c r="R322" s="14">
        <f t="shared" si="67"/>
        <v>0</v>
      </c>
    </row>
    <row r="323" spans="1:18" x14ac:dyDescent="0.2">
      <c r="A323" s="93"/>
      <c r="B323" s="121"/>
      <c r="C323" s="76" t="s">
        <v>242</v>
      </c>
      <c r="D323" s="77">
        <v>9</v>
      </c>
      <c r="E323" s="14"/>
      <c r="F323" s="14"/>
      <c r="G323" s="14"/>
      <c r="H323" s="30">
        <f t="shared" si="74"/>
        <v>0</v>
      </c>
      <c r="I323" s="14"/>
      <c r="J323" s="14"/>
      <c r="K323" s="30">
        <f t="shared" si="56"/>
        <v>0</v>
      </c>
      <c r="L323" s="14"/>
      <c r="M323" s="14">
        <v>20.23</v>
      </c>
      <c r="N323" s="14">
        <v>47.02</v>
      </c>
      <c r="O323" s="14">
        <f t="shared" si="72"/>
        <v>67.25</v>
      </c>
      <c r="P323" s="14">
        <f t="shared" si="73"/>
        <v>67.25</v>
      </c>
      <c r="Q323" s="31"/>
      <c r="R323" s="14">
        <f t="shared" si="67"/>
        <v>67.25</v>
      </c>
    </row>
    <row r="324" spans="1:18" x14ac:dyDescent="0.2">
      <c r="A324" s="93"/>
      <c r="B324" s="121"/>
      <c r="C324" s="76" t="s">
        <v>370</v>
      </c>
      <c r="D324" s="77">
        <v>0</v>
      </c>
      <c r="E324" s="14"/>
      <c r="F324" s="14"/>
      <c r="G324" s="14"/>
      <c r="H324" s="30">
        <f t="shared" si="74"/>
        <v>0</v>
      </c>
      <c r="I324" s="14"/>
      <c r="J324" s="14"/>
      <c r="K324" s="30">
        <f t="shared" si="56"/>
        <v>0</v>
      </c>
      <c r="L324" s="14"/>
      <c r="M324" s="14"/>
      <c r="N324" s="14"/>
      <c r="O324" s="14">
        <f t="shared" si="72"/>
        <v>0</v>
      </c>
      <c r="P324" s="14">
        <f t="shared" si="73"/>
        <v>0</v>
      </c>
      <c r="Q324" s="31"/>
      <c r="R324" s="14">
        <f t="shared" si="67"/>
        <v>0</v>
      </c>
    </row>
    <row r="325" spans="1:18" x14ac:dyDescent="0.2">
      <c r="A325" s="93"/>
      <c r="B325" s="121"/>
      <c r="C325" s="76" t="s">
        <v>231</v>
      </c>
      <c r="D325" s="77">
        <v>0</v>
      </c>
      <c r="E325" s="14"/>
      <c r="F325" s="14"/>
      <c r="G325" s="14"/>
      <c r="H325" s="30">
        <f t="shared" si="74"/>
        <v>0</v>
      </c>
      <c r="I325" s="14"/>
      <c r="J325" s="14"/>
      <c r="K325" s="30">
        <f t="shared" si="56"/>
        <v>0</v>
      </c>
      <c r="L325" s="14"/>
      <c r="M325" s="14"/>
      <c r="N325" s="14"/>
      <c r="O325" s="14">
        <f t="shared" si="72"/>
        <v>0</v>
      </c>
      <c r="P325" s="14">
        <f t="shared" si="73"/>
        <v>0</v>
      </c>
      <c r="Q325" s="31"/>
      <c r="R325" s="14">
        <f t="shared" si="67"/>
        <v>0</v>
      </c>
    </row>
    <row r="326" spans="1:18" x14ac:dyDescent="0.2">
      <c r="A326" s="93"/>
      <c r="B326" s="121"/>
      <c r="C326" s="76" t="s">
        <v>346</v>
      </c>
      <c r="D326" s="77">
        <v>0</v>
      </c>
      <c r="E326" s="14"/>
      <c r="F326" s="14"/>
      <c r="G326" s="14"/>
      <c r="H326" s="30">
        <f t="shared" si="74"/>
        <v>0</v>
      </c>
      <c r="I326" s="14"/>
      <c r="J326" s="14"/>
      <c r="K326" s="30">
        <f t="shared" si="56"/>
        <v>0</v>
      </c>
      <c r="L326" s="14"/>
      <c r="M326" s="14"/>
      <c r="N326" s="14"/>
      <c r="O326" s="14">
        <f t="shared" si="72"/>
        <v>0</v>
      </c>
      <c r="P326" s="14">
        <f t="shared" si="73"/>
        <v>0</v>
      </c>
      <c r="Q326" s="31"/>
      <c r="R326" s="14">
        <f t="shared" si="67"/>
        <v>0</v>
      </c>
    </row>
    <row r="327" spans="1:18" x14ac:dyDescent="0.2">
      <c r="A327" s="93"/>
      <c r="B327" s="121"/>
      <c r="C327" s="76" t="s">
        <v>347</v>
      </c>
      <c r="D327" s="77">
        <v>0</v>
      </c>
      <c r="E327" s="14"/>
      <c r="F327" s="14"/>
      <c r="G327" s="14"/>
      <c r="H327" s="30">
        <f t="shared" si="74"/>
        <v>0</v>
      </c>
      <c r="I327" s="14"/>
      <c r="J327" s="14"/>
      <c r="K327" s="30">
        <f t="shared" si="56"/>
        <v>0</v>
      </c>
      <c r="L327" s="14"/>
      <c r="M327" s="14"/>
      <c r="N327" s="14"/>
      <c r="O327" s="14">
        <f t="shared" si="70"/>
        <v>0</v>
      </c>
      <c r="P327" s="14">
        <f t="shared" si="71"/>
        <v>0</v>
      </c>
      <c r="Q327" s="31"/>
      <c r="R327" s="14">
        <f t="shared" si="67"/>
        <v>0</v>
      </c>
    </row>
    <row r="328" spans="1:18" x14ac:dyDescent="0.2">
      <c r="A328" s="93"/>
      <c r="B328" s="121"/>
      <c r="C328" s="76" t="s">
        <v>289</v>
      </c>
      <c r="D328" s="77">
        <v>0</v>
      </c>
      <c r="E328" s="14"/>
      <c r="F328" s="14"/>
      <c r="G328" s="14"/>
      <c r="H328" s="30">
        <f t="shared" si="74"/>
        <v>0</v>
      </c>
      <c r="I328" s="14"/>
      <c r="J328" s="14"/>
      <c r="K328" s="30">
        <f t="shared" si="56"/>
        <v>0</v>
      </c>
      <c r="L328" s="14"/>
      <c r="M328" s="14"/>
      <c r="N328" s="14"/>
      <c r="O328" s="14">
        <f>+SUM(L328:N328)</f>
        <v>0</v>
      </c>
      <c r="P328" s="14">
        <f>+SUM(K328+O328)</f>
        <v>0</v>
      </c>
      <c r="Q328" s="31"/>
      <c r="R328" s="14">
        <f t="shared" si="67"/>
        <v>0</v>
      </c>
    </row>
    <row r="329" spans="1:18" x14ac:dyDescent="0.2">
      <c r="A329" s="93"/>
      <c r="B329" s="121"/>
      <c r="C329" s="76" t="s">
        <v>238</v>
      </c>
      <c r="D329" s="77">
        <v>16</v>
      </c>
      <c r="E329" s="14"/>
      <c r="F329" s="14"/>
      <c r="G329" s="14"/>
      <c r="H329" s="30">
        <f t="shared" si="74"/>
        <v>0</v>
      </c>
      <c r="I329" s="14">
        <v>1.2</v>
      </c>
      <c r="J329" s="14">
        <v>2</v>
      </c>
      <c r="K329" s="30">
        <f t="shared" si="56"/>
        <v>3.2</v>
      </c>
      <c r="L329" s="14"/>
      <c r="M329" s="14">
        <v>4.63</v>
      </c>
      <c r="N329" s="14">
        <v>11.64</v>
      </c>
      <c r="O329" s="14">
        <f t="shared" si="70"/>
        <v>16.27</v>
      </c>
      <c r="P329" s="14">
        <f t="shared" si="71"/>
        <v>19.47</v>
      </c>
      <c r="Q329" s="31"/>
      <c r="R329" s="14">
        <f t="shared" si="67"/>
        <v>19.47</v>
      </c>
    </row>
    <row r="330" spans="1:18" x14ac:dyDescent="0.2">
      <c r="A330" s="93"/>
      <c r="B330" s="121"/>
      <c r="C330" s="76" t="s">
        <v>390</v>
      </c>
      <c r="D330" s="77">
        <v>1</v>
      </c>
      <c r="E330" s="14"/>
      <c r="F330" s="14"/>
      <c r="G330" s="14"/>
      <c r="H330" s="30">
        <f t="shared" si="74"/>
        <v>0</v>
      </c>
      <c r="I330" s="14"/>
      <c r="J330" s="14"/>
      <c r="K330" s="30">
        <f t="shared" si="56"/>
        <v>0</v>
      </c>
      <c r="L330" s="14"/>
      <c r="M330" s="14"/>
      <c r="N330" s="14">
        <v>2</v>
      </c>
      <c r="O330" s="14">
        <f t="shared" si="70"/>
        <v>2</v>
      </c>
      <c r="P330" s="14">
        <f t="shared" si="71"/>
        <v>2</v>
      </c>
      <c r="Q330" s="31"/>
      <c r="R330" s="14">
        <f t="shared" si="67"/>
        <v>2</v>
      </c>
    </row>
    <row r="331" spans="1:18" x14ac:dyDescent="0.2">
      <c r="A331" s="93"/>
      <c r="B331" s="121"/>
      <c r="C331" s="76" t="s">
        <v>352</v>
      </c>
      <c r="D331" s="77">
        <v>0</v>
      </c>
      <c r="E331" s="14"/>
      <c r="F331" s="14"/>
      <c r="G331" s="14"/>
      <c r="H331" s="30">
        <f t="shared" si="74"/>
        <v>0</v>
      </c>
      <c r="I331" s="14"/>
      <c r="J331" s="14"/>
      <c r="K331" s="30">
        <f t="shared" si="56"/>
        <v>0</v>
      </c>
      <c r="L331" s="14"/>
      <c r="M331" s="14"/>
      <c r="N331" s="14"/>
      <c r="O331" s="14">
        <f t="shared" si="70"/>
        <v>0</v>
      </c>
      <c r="P331" s="14">
        <f t="shared" si="71"/>
        <v>0</v>
      </c>
      <c r="Q331" s="31"/>
      <c r="R331" s="14">
        <f t="shared" si="67"/>
        <v>0</v>
      </c>
    </row>
    <row r="332" spans="1:18" x14ac:dyDescent="0.2">
      <c r="A332" s="93"/>
      <c r="B332" s="121"/>
      <c r="C332" s="76" t="s">
        <v>336</v>
      </c>
      <c r="D332" s="77">
        <v>0</v>
      </c>
      <c r="E332" s="14"/>
      <c r="F332" s="14"/>
      <c r="G332" s="14"/>
      <c r="H332" s="30">
        <f t="shared" si="74"/>
        <v>0</v>
      </c>
      <c r="I332" s="14"/>
      <c r="J332" s="14"/>
      <c r="K332" s="30">
        <f t="shared" si="56"/>
        <v>0</v>
      </c>
      <c r="L332" s="14"/>
      <c r="M332" s="14"/>
      <c r="N332" s="14"/>
      <c r="O332" s="14">
        <f t="shared" si="70"/>
        <v>0</v>
      </c>
      <c r="P332" s="14">
        <f t="shared" si="71"/>
        <v>0</v>
      </c>
      <c r="Q332" s="31"/>
      <c r="R332" s="14">
        <f t="shared" si="67"/>
        <v>0</v>
      </c>
    </row>
    <row r="333" spans="1:18" x14ac:dyDescent="0.2">
      <c r="A333" s="93"/>
      <c r="B333" s="121"/>
      <c r="C333" s="76" t="s">
        <v>290</v>
      </c>
      <c r="D333" s="77">
        <v>18</v>
      </c>
      <c r="E333" s="14"/>
      <c r="F333" s="14"/>
      <c r="G333" s="14"/>
      <c r="H333" s="30">
        <f t="shared" si="74"/>
        <v>0</v>
      </c>
      <c r="I333" s="14">
        <v>0.3</v>
      </c>
      <c r="J333" s="14"/>
      <c r="K333" s="30">
        <f t="shared" si="56"/>
        <v>0.3</v>
      </c>
      <c r="L333" s="14"/>
      <c r="M333" s="14">
        <v>1.32</v>
      </c>
      <c r="N333" s="14">
        <v>8.74</v>
      </c>
      <c r="O333" s="14">
        <f t="shared" si="70"/>
        <v>10.06</v>
      </c>
      <c r="P333" s="14">
        <f t="shared" si="71"/>
        <v>10.360000000000001</v>
      </c>
      <c r="Q333" s="31"/>
      <c r="R333" s="14">
        <f t="shared" si="67"/>
        <v>10.360000000000001</v>
      </c>
    </row>
    <row r="334" spans="1:18" x14ac:dyDescent="0.2">
      <c r="A334" s="93"/>
      <c r="B334" s="121"/>
      <c r="C334" s="76" t="s">
        <v>250</v>
      </c>
      <c r="D334" s="77">
        <v>2</v>
      </c>
      <c r="E334" s="14"/>
      <c r="F334" s="14"/>
      <c r="G334" s="14"/>
      <c r="H334" s="30">
        <f t="shared" si="74"/>
        <v>0</v>
      </c>
      <c r="I334" s="14"/>
      <c r="J334" s="14"/>
      <c r="K334" s="30">
        <f t="shared" si="56"/>
        <v>0</v>
      </c>
      <c r="L334" s="14"/>
      <c r="M334" s="14">
        <v>0.3</v>
      </c>
      <c r="N334" s="14">
        <v>0.6</v>
      </c>
      <c r="O334" s="14">
        <f t="shared" si="70"/>
        <v>0.89999999999999991</v>
      </c>
      <c r="P334" s="14">
        <f t="shared" si="71"/>
        <v>0.89999999999999991</v>
      </c>
      <c r="Q334" s="31"/>
      <c r="R334" s="14">
        <f t="shared" si="67"/>
        <v>0.89999999999999991</v>
      </c>
    </row>
    <row r="335" spans="1:18" x14ac:dyDescent="0.2">
      <c r="A335" s="93"/>
      <c r="B335" s="121"/>
      <c r="C335" s="76" t="s">
        <v>391</v>
      </c>
      <c r="D335" s="77">
        <v>60</v>
      </c>
      <c r="E335" s="14"/>
      <c r="F335" s="14"/>
      <c r="G335" s="14"/>
      <c r="H335" s="30">
        <f t="shared" si="74"/>
        <v>0</v>
      </c>
      <c r="I335" s="14">
        <v>16.73</v>
      </c>
      <c r="J335" s="14"/>
      <c r="K335" s="30">
        <f>SUM(H335:J335)</f>
        <v>16.73</v>
      </c>
      <c r="L335" s="14">
        <v>1.6</v>
      </c>
      <c r="M335" s="14">
        <v>38.82</v>
      </c>
      <c r="N335" s="14">
        <v>63.55</v>
      </c>
      <c r="O335" s="14">
        <f t="shared" si="70"/>
        <v>103.97</v>
      </c>
      <c r="P335" s="14">
        <f t="shared" si="71"/>
        <v>120.7</v>
      </c>
      <c r="Q335" s="31"/>
      <c r="R335" s="14">
        <f t="shared" si="67"/>
        <v>120.7</v>
      </c>
    </row>
    <row r="336" spans="1:18" x14ac:dyDescent="0.2">
      <c r="A336" s="93"/>
      <c r="B336" s="121"/>
      <c r="C336" s="76" t="s">
        <v>240</v>
      </c>
      <c r="D336" s="77">
        <v>49</v>
      </c>
      <c r="E336" s="14">
        <v>0.05</v>
      </c>
      <c r="F336" s="14"/>
      <c r="G336" s="14"/>
      <c r="H336" s="30">
        <f t="shared" si="74"/>
        <v>0.05</v>
      </c>
      <c r="I336" s="14">
        <v>0.1</v>
      </c>
      <c r="J336" s="14">
        <v>0.3</v>
      </c>
      <c r="K336" s="30">
        <f>SUM(H336:J336)</f>
        <v>0.45</v>
      </c>
      <c r="L336" s="14">
        <v>0.5</v>
      </c>
      <c r="M336" s="14">
        <v>8.3000000000000007</v>
      </c>
      <c r="N336" s="14">
        <v>26.15</v>
      </c>
      <c r="O336" s="14">
        <f t="shared" si="70"/>
        <v>34.950000000000003</v>
      </c>
      <c r="P336" s="14">
        <f t="shared" si="71"/>
        <v>35.400000000000006</v>
      </c>
      <c r="Q336" s="31"/>
      <c r="R336" s="14">
        <f t="shared" si="67"/>
        <v>35.400000000000006</v>
      </c>
    </row>
    <row r="337" spans="1:20" x14ac:dyDescent="0.2">
      <c r="A337" s="93"/>
      <c r="B337" s="121"/>
      <c r="C337" s="76" t="s">
        <v>261</v>
      </c>
      <c r="D337" s="77">
        <v>0</v>
      </c>
      <c r="E337" s="14"/>
      <c r="F337" s="14"/>
      <c r="G337" s="14"/>
      <c r="H337" s="30">
        <f t="shared" si="74"/>
        <v>0</v>
      </c>
      <c r="I337" s="14"/>
      <c r="J337" s="14"/>
      <c r="K337" s="30">
        <f>SUM(H337:J337)</f>
        <v>0</v>
      </c>
      <c r="L337" s="14"/>
      <c r="M337" s="14"/>
      <c r="N337" s="14"/>
      <c r="O337" s="14">
        <f t="shared" si="70"/>
        <v>0</v>
      </c>
      <c r="P337" s="14">
        <f t="shared" si="71"/>
        <v>0</v>
      </c>
      <c r="Q337" s="31"/>
      <c r="R337" s="14">
        <f t="shared" si="67"/>
        <v>0</v>
      </c>
    </row>
    <row r="338" spans="1:20" x14ac:dyDescent="0.2">
      <c r="A338" s="93"/>
      <c r="B338" s="121"/>
      <c r="C338" s="76" t="s">
        <v>241</v>
      </c>
      <c r="D338" s="77">
        <v>0</v>
      </c>
      <c r="E338" s="14"/>
      <c r="F338" s="14"/>
      <c r="G338" s="14"/>
      <c r="H338" s="30">
        <f t="shared" si="74"/>
        <v>0</v>
      </c>
      <c r="I338" s="14"/>
      <c r="J338" s="14"/>
      <c r="K338" s="30">
        <f>SUM(H338:J338)</f>
        <v>0</v>
      </c>
      <c r="L338" s="14"/>
      <c r="M338" s="14"/>
      <c r="N338" s="14"/>
      <c r="O338" s="14">
        <f t="shared" si="70"/>
        <v>0</v>
      </c>
      <c r="P338" s="14">
        <f t="shared" si="71"/>
        <v>0</v>
      </c>
      <c r="Q338" s="31"/>
      <c r="R338" s="14">
        <f t="shared" si="67"/>
        <v>0</v>
      </c>
    </row>
    <row r="339" spans="1:20" x14ac:dyDescent="0.2">
      <c r="A339" s="93"/>
      <c r="B339" s="121"/>
      <c r="C339" s="76" t="s">
        <v>570</v>
      </c>
      <c r="D339" s="77"/>
      <c r="E339" s="14"/>
      <c r="F339" s="14"/>
      <c r="G339" s="14"/>
      <c r="H339" s="30"/>
      <c r="I339" s="14"/>
      <c r="J339" s="14"/>
      <c r="K339" s="30"/>
      <c r="L339" s="14"/>
      <c r="M339" s="14"/>
      <c r="N339" s="14"/>
      <c r="O339" s="14"/>
      <c r="P339" s="14"/>
      <c r="Q339" s="31"/>
      <c r="R339" s="14"/>
    </row>
    <row r="340" spans="1:20" x14ac:dyDescent="0.2">
      <c r="A340" s="93"/>
      <c r="B340" s="121"/>
      <c r="C340" s="76" t="s">
        <v>573</v>
      </c>
      <c r="D340" s="77"/>
      <c r="E340" s="14"/>
      <c r="F340" s="14"/>
      <c r="G340" s="14"/>
      <c r="H340" s="30"/>
      <c r="I340" s="14"/>
      <c r="J340" s="14"/>
      <c r="K340" s="30"/>
      <c r="L340" s="14"/>
      <c r="M340" s="14"/>
      <c r="N340" s="14"/>
      <c r="O340" s="14"/>
      <c r="P340" s="14"/>
      <c r="Q340" s="31"/>
      <c r="R340" s="14"/>
    </row>
    <row r="341" spans="1:20" x14ac:dyDescent="0.2">
      <c r="A341" s="93"/>
      <c r="B341" s="121"/>
      <c r="C341" s="76" t="s">
        <v>574</v>
      </c>
      <c r="D341" s="77"/>
      <c r="E341" s="14"/>
      <c r="F341" s="14"/>
      <c r="G341" s="14"/>
      <c r="H341" s="30"/>
      <c r="I341" s="14"/>
      <c r="J341" s="14"/>
      <c r="K341" s="30"/>
      <c r="L341" s="14"/>
      <c r="M341" s="14"/>
      <c r="N341" s="14"/>
      <c r="O341" s="14"/>
      <c r="P341" s="14"/>
      <c r="Q341" s="31"/>
      <c r="R341" s="14"/>
    </row>
    <row r="342" spans="1:20" x14ac:dyDescent="0.2">
      <c r="A342" s="93"/>
      <c r="B342" s="122"/>
      <c r="C342" s="76" t="s">
        <v>575</v>
      </c>
      <c r="D342" s="77"/>
      <c r="E342" s="14"/>
      <c r="F342" s="14"/>
      <c r="G342" s="14"/>
      <c r="H342" s="30"/>
      <c r="I342" s="14"/>
      <c r="J342" s="14"/>
      <c r="K342" s="30"/>
      <c r="L342" s="14"/>
      <c r="M342" s="14"/>
      <c r="N342" s="14"/>
      <c r="O342" s="14"/>
      <c r="P342" s="14"/>
      <c r="Q342" s="31"/>
      <c r="R342" s="14"/>
    </row>
    <row r="343" spans="1:20" ht="15" x14ac:dyDescent="0.25">
      <c r="A343" s="292" t="s">
        <v>0</v>
      </c>
      <c r="B343" s="293"/>
      <c r="C343" s="294"/>
      <c r="D343" s="114">
        <f t="shared" ref="D343:R343" si="75">+SUM(D291:D338)</f>
        <v>664</v>
      </c>
      <c r="E343" s="115">
        <f t="shared" si="75"/>
        <v>1.1500000000000001</v>
      </c>
      <c r="F343" s="115">
        <f>+SUM(F291:F338)</f>
        <v>0</v>
      </c>
      <c r="G343" s="115">
        <f>+SUM(G291:G338)</f>
        <v>0</v>
      </c>
      <c r="H343" s="115">
        <f>+SUM(H291:H338)</f>
        <v>1.1500000000000001</v>
      </c>
      <c r="I343" s="115">
        <f t="shared" si="75"/>
        <v>34.760000000000005</v>
      </c>
      <c r="J343" s="115">
        <f t="shared" si="75"/>
        <v>10.850000000000001</v>
      </c>
      <c r="K343" s="115">
        <f t="shared" si="75"/>
        <v>46.760000000000005</v>
      </c>
      <c r="L343" s="115">
        <f t="shared" si="75"/>
        <v>542.52</v>
      </c>
      <c r="M343" s="115">
        <f t="shared" si="75"/>
        <v>1619.06</v>
      </c>
      <c r="N343" s="115">
        <f t="shared" si="75"/>
        <v>1443.6000000000004</v>
      </c>
      <c r="O343" s="115">
        <f t="shared" si="75"/>
        <v>3605.1799999999994</v>
      </c>
      <c r="P343" s="115">
        <f t="shared" si="75"/>
        <v>3651.94</v>
      </c>
      <c r="Q343" s="115">
        <f t="shared" si="75"/>
        <v>0</v>
      </c>
      <c r="R343" s="116">
        <f t="shared" si="75"/>
        <v>3651.94</v>
      </c>
    </row>
    <row r="344" spans="1:20" ht="15" x14ac:dyDescent="0.25">
      <c r="A344" s="230" t="s">
        <v>337</v>
      </c>
      <c r="B344" s="231"/>
      <c r="C344" s="232"/>
      <c r="D344" s="53">
        <f t="shared" ref="D344:R344" si="76">+SUM(D343+D290+D279+D268+D223+D190+D135+D104+D70+D31+D14+D236)</f>
        <v>5223</v>
      </c>
      <c r="E344" s="54">
        <f>+SUM(E343+E290+E279+E268+E223+E190+E135+E104+E70+E31+E14+E236)</f>
        <v>2649.44</v>
      </c>
      <c r="F344" s="54">
        <f>+SUM(F343+F290+F279+F268+F223+F190+F135+F104+F70+F31+F14+F236)</f>
        <v>0</v>
      </c>
      <c r="G344" s="54">
        <f>+SUM(G343+G290+G279+G268+G223+G190+G135+G104+G70+G31+G14+G236)</f>
        <v>0</v>
      </c>
      <c r="H344" s="54">
        <f>+SUM(H343+H290+H279+H268+H223+H190+H135+H104+H70+H31+H14+H236)</f>
        <v>2649.44</v>
      </c>
      <c r="I344" s="54">
        <f t="shared" si="76"/>
        <v>647.5300000000002</v>
      </c>
      <c r="J344" s="54">
        <f t="shared" si="76"/>
        <v>48.819999999999993</v>
      </c>
      <c r="K344" s="54">
        <f t="shared" si="76"/>
        <v>3334.59</v>
      </c>
      <c r="L344" s="54">
        <f t="shared" si="76"/>
        <v>8683.9499999999989</v>
      </c>
      <c r="M344" s="54">
        <f t="shared" si="76"/>
        <v>19207.259999999998</v>
      </c>
      <c r="N344" s="54">
        <f t="shared" si="76"/>
        <v>16335.099999999995</v>
      </c>
      <c r="O344" s="54">
        <f t="shared" si="76"/>
        <v>44226.31</v>
      </c>
      <c r="P344" s="54">
        <f t="shared" si="76"/>
        <v>47572.099999999991</v>
      </c>
      <c r="Q344" s="54">
        <f t="shared" si="76"/>
        <v>0</v>
      </c>
      <c r="R344" s="55">
        <f t="shared" si="76"/>
        <v>47572.099999999991</v>
      </c>
    </row>
    <row r="345" spans="1:20" s="18" customFormat="1" x14ac:dyDescent="0.2">
      <c r="A345" s="42" t="s">
        <v>513</v>
      </c>
      <c r="B345" s="29"/>
      <c r="C345"/>
      <c r="D345" s="6"/>
      <c r="E345" s="5"/>
      <c r="F345"/>
      <c r="G345"/>
      <c r="H345"/>
      <c r="I345"/>
      <c r="J345"/>
      <c r="K345"/>
      <c r="L345"/>
      <c r="M345"/>
      <c r="N345"/>
      <c r="O345"/>
      <c r="P345"/>
      <c r="Q345" s="21"/>
      <c r="R345" s="21"/>
      <c r="S345" s="21"/>
      <c r="T345" s="21"/>
    </row>
    <row r="346" spans="1:20" s="18" customFormat="1" x14ac:dyDescent="0.2">
      <c r="A346" s="42"/>
      <c r="B346" s="29"/>
      <c r="C346"/>
      <c r="D346" s="6"/>
      <c r="E346" s="5"/>
      <c r="F346"/>
      <c r="G346"/>
      <c r="H346"/>
      <c r="I346"/>
      <c r="J346"/>
      <c r="K346"/>
      <c r="L346"/>
      <c r="M346"/>
      <c r="N346"/>
      <c r="O346"/>
      <c r="P346"/>
      <c r="Q346" s="21"/>
      <c r="R346" s="21"/>
      <c r="S346" s="21"/>
      <c r="T346" s="21"/>
    </row>
    <row r="347" spans="1:20" s="18" customFormat="1" x14ac:dyDescent="0.2">
      <c r="A347" s="42"/>
      <c r="B347" s="29"/>
      <c r="C347"/>
      <c r="D347" s="6"/>
      <c r="E347" s="5"/>
      <c r="F347"/>
      <c r="G347"/>
      <c r="H347"/>
      <c r="I347"/>
      <c r="J347"/>
      <c r="K347"/>
      <c r="L347"/>
      <c r="M347"/>
      <c r="N347"/>
      <c r="O347"/>
      <c r="P347"/>
      <c r="Q347" s="21"/>
      <c r="R347" s="21"/>
      <c r="S347" s="21"/>
      <c r="T347" s="21"/>
    </row>
    <row r="348" spans="1:20" s="18" customFormat="1" x14ac:dyDescent="0.2">
      <c r="A348" s="29"/>
      <c r="B348" s="29"/>
      <c r="C348"/>
      <c r="D348" s="6"/>
      <c r="E348" s="5"/>
      <c r="F348"/>
      <c r="G348"/>
      <c r="H348"/>
      <c r="I348"/>
      <c r="J348"/>
      <c r="K348"/>
      <c r="L348"/>
      <c r="M348"/>
      <c r="N348"/>
      <c r="O348"/>
      <c r="P348"/>
      <c r="Q348" s="21"/>
      <c r="R348" s="21"/>
      <c r="S348" s="21"/>
      <c r="T348" s="21"/>
    </row>
    <row r="349" spans="1:20" s="18" customForma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  <c r="P349"/>
      <c r="Q349" s="21"/>
      <c r="R349" s="21"/>
      <c r="S349" s="21"/>
      <c r="T349" s="21"/>
    </row>
    <row r="350" spans="1:20" s="18" customFormat="1" x14ac:dyDescent="0.2">
      <c r="A350" s="3"/>
      <c r="B350" s="37" t="s">
        <v>474</v>
      </c>
      <c r="C350"/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  <c r="P350"/>
      <c r="Q350" s="21"/>
      <c r="R350" s="21"/>
      <c r="S350" s="21"/>
      <c r="T350" s="21"/>
    </row>
    <row r="351" spans="1:20" s="18" customFormat="1" x14ac:dyDescent="0.2">
      <c r="A351" s="3"/>
      <c r="B351" s="37" t="s">
        <v>455</v>
      </c>
      <c r="C351"/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  <c r="P351"/>
      <c r="Q351" s="21"/>
      <c r="R351" s="21"/>
      <c r="S351" s="21"/>
      <c r="T351" s="21"/>
    </row>
    <row r="352" spans="1:20" s="18" customFormat="1" x14ac:dyDescent="0.2">
      <c r="A352" s="3"/>
      <c r="B352" s="37" t="s">
        <v>457</v>
      </c>
      <c r="C352"/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  <c r="P352"/>
      <c r="Q352" s="21"/>
      <c r="R352" s="21"/>
      <c r="S352" s="21"/>
      <c r="T352" s="21"/>
    </row>
    <row r="353" spans="1:20" s="18" customFormat="1" x14ac:dyDescent="0.2">
      <c r="A353" s="3"/>
      <c r="B353" s="37" t="s">
        <v>456</v>
      </c>
      <c r="C353"/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  <c r="P353"/>
      <c r="Q353" s="21"/>
      <c r="R353" s="21"/>
      <c r="S353" s="21"/>
      <c r="T353" s="21"/>
    </row>
    <row r="354" spans="1:20" s="18" customFormat="1" x14ac:dyDescent="0.2">
      <c r="A354" s="3"/>
      <c r="B354" s="37" t="s">
        <v>458</v>
      </c>
      <c r="C354"/>
      <c r="D354" s="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/>
      <c r="Q354" s="21"/>
      <c r="R354" s="21"/>
      <c r="S354" s="21"/>
      <c r="T354" s="21"/>
    </row>
    <row r="355" spans="1:20" s="18" customFormat="1" x14ac:dyDescent="0.2">
      <c r="A355" s="3"/>
      <c r="B355" s="37" t="s">
        <v>459</v>
      </c>
      <c r="C355"/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/>
      <c r="Q355" s="21"/>
      <c r="R355" s="21"/>
      <c r="S355" s="21"/>
      <c r="T355" s="21"/>
    </row>
    <row r="357" spans="1:20" s="18" customFormat="1" x14ac:dyDescent="0.2">
      <c r="A357" s="42"/>
      <c r="B357" s="29"/>
      <c r="C357"/>
      <c r="D357" s="6"/>
      <c r="E357" s="5"/>
      <c r="F357"/>
      <c r="G357"/>
      <c r="H357"/>
      <c r="I357"/>
      <c r="J357"/>
      <c r="K357"/>
      <c r="L357"/>
      <c r="M357"/>
      <c r="N357"/>
      <c r="O357"/>
      <c r="P357"/>
      <c r="Q357" s="21"/>
      <c r="R357" s="21"/>
      <c r="S357" s="21"/>
      <c r="T357" s="21"/>
    </row>
    <row r="358" spans="1:20" s="18" customFormat="1" x14ac:dyDescent="0.2">
      <c r="A358" s="42"/>
      <c r="B358" s="29"/>
      <c r="C358"/>
      <c r="D358" s="6"/>
      <c r="E358" s="5"/>
      <c r="F358"/>
      <c r="G358"/>
      <c r="H358"/>
      <c r="I358"/>
      <c r="J358"/>
      <c r="K358"/>
      <c r="L358"/>
      <c r="M358"/>
      <c r="N358"/>
      <c r="O358"/>
      <c r="P358"/>
      <c r="Q358" s="21"/>
      <c r="R358" s="21"/>
      <c r="S358" s="21"/>
      <c r="T358" s="21"/>
    </row>
    <row r="359" spans="1:20" s="18" customFormat="1" x14ac:dyDescent="0.2">
      <c r="A359" s="42"/>
      <c r="B359" s="29"/>
      <c r="C359"/>
      <c r="D359" s="6"/>
      <c r="E359" s="5"/>
      <c r="F359"/>
      <c r="G359"/>
      <c r="H359"/>
      <c r="I359"/>
      <c r="J359"/>
      <c r="K359"/>
      <c r="L359"/>
      <c r="M359"/>
      <c r="N359"/>
      <c r="O359"/>
      <c r="P359"/>
      <c r="Q359" s="21"/>
      <c r="R359" s="21"/>
      <c r="S359" s="21"/>
      <c r="T359" s="21"/>
    </row>
    <row r="360" spans="1:20" s="18" customFormat="1" x14ac:dyDescent="0.2">
      <c r="A360" s="29"/>
      <c r="B360" s="29"/>
      <c r="C360"/>
      <c r="D360" s="6"/>
      <c r="E360" s="5"/>
      <c r="F360"/>
      <c r="G360"/>
      <c r="H360"/>
      <c r="I360"/>
      <c r="J360"/>
      <c r="K360"/>
      <c r="L360"/>
      <c r="M360"/>
      <c r="N360"/>
      <c r="O360"/>
      <c r="P360"/>
      <c r="Q360" s="21"/>
      <c r="R360" s="21"/>
      <c r="S360" s="21"/>
      <c r="T360" s="21"/>
    </row>
    <row r="361" spans="1:20" s="18" customFormat="1" x14ac:dyDescent="0.2">
      <c r="A361" s="38"/>
      <c r="B361" s="38"/>
      <c r="C361" s="38"/>
      <c r="D361" s="38"/>
      <c r="E361" s="38"/>
      <c r="F361" s="38"/>
      <c r="G361" s="38"/>
      <c r="H361" s="38"/>
      <c r="I361" s="37"/>
      <c r="J361" s="10"/>
      <c r="K361" s="10"/>
      <c r="L361" s="10"/>
      <c r="M361" s="10"/>
      <c r="N361" s="10"/>
      <c r="O361" s="10"/>
      <c r="P361"/>
      <c r="Q361" s="21"/>
      <c r="R361" s="21"/>
      <c r="S361" s="21"/>
      <c r="T361" s="21"/>
    </row>
    <row r="362" spans="1:20" s="18" customFormat="1" x14ac:dyDescent="0.2">
      <c r="A362" s="3"/>
      <c r="B362" s="37"/>
      <c r="C362"/>
      <c r="D362" s="2"/>
      <c r="E362" s="10"/>
      <c r="F362" s="10"/>
      <c r="G362" s="10"/>
      <c r="H362" s="10"/>
      <c r="I362" s="38"/>
      <c r="J362" s="10"/>
      <c r="K362" s="10"/>
      <c r="L362" s="10"/>
      <c r="M362" s="10"/>
      <c r="N362" s="10"/>
      <c r="O362" s="10"/>
      <c r="P362"/>
      <c r="Q362" s="21"/>
      <c r="R362" s="21"/>
      <c r="S362" s="21"/>
      <c r="T362" s="21"/>
    </row>
    <row r="363" spans="1:20" s="18" customFormat="1" x14ac:dyDescent="0.2">
      <c r="A363" s="3"/>
      <c r="B363" s="37"/>
      <c r="C363"/>
      <c r="D363" s="2"/>
      <c r="E363" s="10"/>
      <c r="F363" s="10"/>
      <c r="G363" s="10"/>
      <c r="H363" s="10"/>
      <c r="I363" s="38"/>
      <c r="J363" s="10"/>
      <c r="K363" s="10"/>
      <c r="L363" s="10"/>
      <c r="M363" s="10"/>
      <c r="N363" s="10"/>
      <c r="O363" s="10"/>
      <c r="P363"/>
      <c r="Q363" s="21"/>
      <c r="R363" s="21"/>
      <c r="S363" s="21"/>
      <c r="T363" s="21"/>
    </row>
    <row r="364" spans="1:20" s="18" customFormat="1" x14ac:dyDescent="0.2">
      <c r="A364" s="3"/>
      <c r="B364" s="37"/>
      <c r="C364"/>
      <c r="D364" s="2"/>
      <c r="E364" s="10"/>
      <c r="F364" s="10"/>
      <c r="G364" s="10"/>
      <c r="H364" s="10"/>
      <c r="I364" s="38"/>
      <c r="J364" s="10"/>
      <c r="K364" s="10"/>
      <c r="L364" s="10"/>
      <c r="M364" s="10"/>
      <c r="N364" s="10"/>
      <c r="O364" s="10"/>
      <c r="P364"/>
      <c r="Q364" s="21"/>
      <c r="R364" s="21"/>
      <c r="S364" s="21"/>
      <c r="T364" s="21"/>
    </row>
    <row r="365" spans="1:20" s="18" customFormat="1" x14ac:dyDescent="0.2">
      <c r="A365" s="3"/>
      <c r="B365" s="37"/>
      <c r="C365"/>
      <c r="D365" s="2"/>
      <c r="E365" s="10"/>
      <c r="F365" s="10"/>
      <c r="G365" s="10"/>
      <c r="H365" s="10"/>
      <c r="I365" s="38"/>
      <c r="J365" s="10"/>
      <c r="K365" s="10"/>
      <c r="L365" s="10"/>
      <c r="M365" s="10"/>
      <c r="N365" s="10"/>
      <c r="O365" s="10"/>
      <c r="P365"/>
      <c r="Q365" s="21"/>
      <c r="R365" s="21"/>
      <c r="S365" s="21"/>
      <c r="T365" s="21"/>
    </row>
    <row r="366" spans="1:20" s="18" customFormat="1" x14ac:dyDescent="0.2">
      <c r="A366" s="3"/>
      <c r="B366" s="37"/>
      <c r="C366"/>
      <c r="D366" s="2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/>
      <c r="Q366" s="21"/>
      <c r="R366" s="21"/>
      <c r="S366" s="21"/>
      <c r="T366" s="21"/>
    </row>
    <row r="367" spans="1:20" s="18" customFormat="1" x14ac:dyDescent="0.2">
      <c r="A367" s="3"/>
      <c r="B367" s="37"/>
      <c r="C367"/>
      <c r="D367" s="2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/>
      <c r="Q367" s="21"/>
      <c r="R367" s="21"/>
      <c r="S367" s="21"/>
      <c r="T367" s="21"/>
    </row>
  </sheetData>
  <mergeCells count="25">
    <mergeCell ref="A343:C343"/>
    <mergeCell ref="A344:C344"/>
    <mergeCell ref="A32:A69"/>
    <mergeCell ref="A190:C190"/>
    <mergeCell ref="A223:C223"/>
    <mergeCell ref="A236:C236"/>
    <mergeCell ref="A268:C268"/>
    <mergeCell ref="A279:C279"/>
    <mergeCell ref="A290:C290"/>
    <mergeCell ref="B71:B87"/>
    <mergeCell ref="A135:C135"/>
    <mergeCell ref="D4:D6"/>
    <mergeCell ref="E5:K5"/>
    <mergeCell ref="A1:R1"/>
    <mergeCell ref="A2:R2"/>
    <mergeCell ref="P4:P6"/>
    <mergeCell ref="Q4:Q6"/>
    <mergeCell ref="R4:R6"/>
    <mergeCell ref="A4:A6"/>
    <mergeCell ref="B4:B6"/>
    <mergeCell ref="A14:C14"/>
    <mergeCell ref="A31:C31"/>
    <mergeCell ref="A70:C70"/>
    <mergeCell ref="A104:C104"/>
    <mergeCell ref="C4:C6"/>
  </mergeCells>
  <phoneticPr fontId="0" type="noConversion"/>
  <printOptions horizontalCentered="1"/>
  <pageMargins left="0.75" right="0.75" top="0.39370078740157483" bottom="0.19685039370078741" header="0.59055118110236227" footer="0.19685039370078741"/>
  <pageSetup scale="60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7"/>
  <sheetViews>
    <sheetView showGridLines="0" topLeftCell="A321" zoomScale="68" zoomScaleNormal="68" workbookViewId="0">
      <selection activeCell="C365" sqref="C365:C368"/>
    </sheetView>
  </sheetViews>
  <sheetFormatPr baseColWidth="10" defaultRowHeight="12.75" x14ac:dyDescent="0.2"/>
  <cols>
    <col min="2" max="2" width="20.85546875" customWidth="1"/>
    <col min="3" max="3" width="28.85546875" bestFit="1" customWidth="1"/>
    <col min="4" max="4" width="12.28515625" customWidth="1"/>
    <col min="5" max="5" width="12.5703125" customWidth="1"/>
    <col min="6" max="6" width="16.140625" bestFit="1" customWidth="1"/>
    <col min="7" max="7" width="12.5703125" customWidth="1"/>
    <col min="8" max="8" width="16.7109375" customWidth="1"/>
    <col min="9" max="9" width="14.85546875" customWidth="1"/>
    <col min="11" max="11" width="13.42578125" bestFit="1" customWidth="1"/>
    <col min="12" max="12" width="14.42578125" customWidth="1"/>
    <col min="13" max="13" width="14.5703125" customWidth="1"/>
    <col min="14" max="14" width="12.85546875" customWidth="1"/>
    <col min="15" max="15" width="13.42578125" bestFit="1" customWidth="1"/>
    <col min="16" max="16" width="14.85546875" customWidth="1"/>
    <col min="17" max="17" width="12.85546875" customWidth="1"/>
    <col min="18" max="18" width="14.42578125" customWidth="1"/>
    <col min="19" max="19" width="13.42578125" customWidth="1"/>
    <col min="20" max="20" width="15.5703125" customWidth="1"/>
  </cols>
  <sheetData>
    <row r="1" spans="1:20" s="5" customFormat="1" ht="15.75" x14ac:dyDescent="0.25">
      <c r="A1" s="243" t="s">
        <v>311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</row>
    <row r="2" spans="1:20" s="5" customFormat="1" ht="16.5" customHeight="1" x14ac:dyDescent="0.25">
      <c r="A2" s="243" t="s">
        <v>567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</row>
    <row r="3" spans="1:20" s="5" customFormat="1" ht="15" customHeight="1" x14ac:dyDescent="0.25">
      <c r="A3" s="40" t="s">
        <v>565</v>
      </c>
      <c r="B3" s="20"/>
      <c r="C3" s="20"/>
      <c r="D3" s="27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0" s="4" customFormat="1" ht="13.5" customHeight="1" x14ac:dyDescent="0.2">
      <c r="A4" s="244" t="s">
        <v>313</v>
      </c>
      <c r="B4" s="247" t="s">
        <v>416</v>
      </c>
      <c r="C4" s="247" t="s">
        <v>314</v>
      </c>
      <c r="D4" s="250" t="s">
        <v>393</v>
      </c>
      <c r="E4" s="253" t="s">
        <v>315</v>
      </c>
      <c r="F4" s="254"/>
      <c r="G4" s="254"/>
      <c r="H4" s="254"/>
      <c r="I4" s="254"/>
      <c r="J4" s="254"/>
      <c r="K4" s="254"/>
      <c r="L4" s="254"/>
      <c r="M4" s="254"/>
      <c r="N4" s="254"/>
      <c r="O4" s="255"/>
      <c r="P4" s="250" t="s">
        <v>394</v>
      </c>
      <c r="Q4" s="256" t="s">
        <v>402</v>
      </c>
      <c r="R4" s="257"/>
      <c r="S4" s="260" t="s">
        <v>395</v>
      </c>
      <c r="T4" s="263" t="s">
        <v>396</v>
      </c>
    </row>
    <row r="5" spans="1:20" s="4" customFormat="1" ht="15" x14ac:dyDescent="0.2">
      <c r="A5" s="245"/>
      <c r="B5" s="248"/>
      <c r="C5" s="248"/>
      <c r="D5" s="251"/>
      <c r="E5" s="266" t="s">
        <v>479</v>
      </c>
      <c r="F5" s="266"/>
      <c r="G5" s="266"/>
      <c r="H5" s="266"/>
      <c r="I5" s="266"/>
      <c r="J5" s="266"/>
      <c r="K5" s="266"/>
      <c r="L5" s="267" t="s">
        <v>316</v>
      </c>
      <c r="M5" s="268"/>
      <c r="N5" s="268"/>
      <c r="O5" s="269"/>
      <c r="P5" s="251"/>
      <c r="Q5" s="258"/>
      <c r="R5" s="259"/>
      <c r="S5" s="261"/>
      <c r="T5" s="264"/>
    </row>
    <row r="6" spans="1:20" s="4" customFormat="1" ht="72.75" customHeight="1" x14ac:dyDescent="0.2">
      <c r="A6" s="246"/>
      <c r="B6" s="249"/>
      <c r="C6" s="249"/>
      <c r="D6" s="252"/>
      <c r="E6" s="151" t="s">
        <v>398</v>
      </c>
      <c r="F6" s="151" t="s">
        <v>399</v>
      </c>
      <c r="G6" s="151" t="s">
        <v>400</v>
      </c>
      <c r="H6" s="151" t="s">
        <v>401</v>
      </c>
      <c r="I6" s="150" t="s">
        <v>12</v>
      </c>
      <c r="J6" s="151" t="s">
        <v>480</v>
      </c>
      <c r="K6" s="150" t="s">
        <v>0</v>
      </c>
      <c r="L6" s="150" t="s">
        <v>13</v>
      </c>
      <c r="M6" s="150" t="s">
        <v>14</v>
      </c>
      <c r="N6" s="150" t="s">
        <v>15</v>
      </c>
      <c r="O6" s="150" t="s">
        <v>0</v>
      </c>
      <c r="P6" s="252"/>
      <c r="Q6" s="217" t="s">
        <v>16</v>
      </c>
      <c r="R6" s="151" t="s">
        <v>17</v>
      </c>
      <c r="S6" s="262"/>
      <c r="T6" s="265"/>
    </row>
    <row r="7" spans="1:20" s="4" customFormat="1" ht="12.95" customHeight="1" x14ac:dyDescent="0.2">
      <c r="A7" s="188" t="s">
        <v>524</v>
      </c>
      <c r="B7" s="189" t="s">
        <v>525</v>
      </c>
      <c r="C7" s="190" t="s">
        <v>525</v>
      </c>
      <c r="D7" s="153">
        <v>4</v>
      </c>
      <c r="E7" s="154">
        <v>0</v>
      </c>
      <c r="F7" s="154">
        <v>0</v>
      </c>
      <c r="G7" s="154">
        <v>0</v>
      </c>
      <c r="H7" s="154">
        <f>SUM(E7:G7)</f>
        <v>0</v>
      </c>
      <c r="I7" s="154">
        <v>0</v>
      </c>
      <c r="J7" s="154">
        <v>0</v>
      </c>
      <c r="K7" s="154">
        <v>0</v>
      </c>
      <c r="L7" s="154">
        <v>0</v>
      </c>
      <c r="M7" s="154">
        <v>0.6</v>
      </c>
      <c r="N7" s="154">
        <v>2.63</v>
      </c>
      <c r="O7" s="154">
        <v>3.23</v>
      </c>
      <c r="P7" s="154">
        <f>O7+K7</f>
        <v>3.23</v>
      </c>
      <c r="Q7" s="154">
        <v>0</v>
      </c>
      <c r="R7" s="154">
        <v>0</v>
      </c>
      <c r="S7" s="154">
        <v>0</v>
      </c>
      <c r="T7" s="154">
        <v>3.23</v>
      </c>
    </row>
    <row r="8" spans="1:20" s="4" customFormat="1" ht="12.95" customHeight="1" x14ac:dyDescent="0.2">
      <c r="A8" s="103"/>
      <c r="B8" s="57"/>
      <c r="C8" s="191" t="s">
        <v>526</v>
      </c>
      <c r="D8" s="50">
        <v>2</v>
      </c>
      <c r="E8" s="14">
        <v>0</v>
      </c>
      <c r="F8" s="14">
        <v>0</v>
      </c>
      <c r="G8" s="14">
        <v>0</v>
      </c>
      <c r="H8" s="14">
        <f>SUM(E8:G8)</f>
        <v>0</v>
      </c>
      <c r="I8" s="14">
        <v>0</v>
      </c>
      <c r="J8" s="14">
        <v>0</v>
      </c>
      <c r="K8" s="14">
        <v>0</v>
      </c>
      <c r="L8" s="14">
        <v>0.01</v>
      </c>
      <c r="M8" s="14">
        <v>0.3</v>
      </c>
      <c r="N8" s="14">
        <v>18.190000000000001</v>
      </c>
      <c r="O8" s="14">
        <v>18.5</v>
      </c>
      <c r="P8" s="14">
        <f t="shared" ref="P8:P71" si="0">O8+K8</f>
        <v>18.5</v>
      </c>
      <c r="Q8" s="14">
        <v>0</v>
      </c>
      <c r="R8" s="14">
        <v>0</v>
      </c>
      <c r="S8" s="14">
        <v>0</v>
      </c>
      <c r="T8" s="14">
        <v>18.5</v>
      </c>
    </row>
    <row r="9" spans="1:20" s="4" customFormat="1" ht="12.95" customHeight="1" x14ac:dyDescent="0.2">
      <c r="A9" s="102"/>
      <c r="B9" s="194" t="s">
        <v>529</v>
      </c>
      <c r="C9" s="191" t="s">
        <v>527</v>
      </c>
      <c r="D9" s="50">
        <v>2</v>
      </c>
      <c r="E9" s="14">
        <v>0</v>
      </c>
      <c r="F9" s="14">
        <v>0</v>
      </c>
      <c r="G9" s="14">
        <v>0</v>
      </c>
      <c r="H9" s="14">
        <f>SUM(E9:G9)</f>
        <v>0</v>
      </c>
      <c r="I9" s="14">
        <v>0</v>
      </c>
      <c r="J9" s="14">
        <v>0</v>
      </c>
      <c r="K9" s="14">
        <v>0</v>
      </c>
      <c r="L9" s="14">
        <v>0.1</v>
      </c>
      <c r="M9" s="14">
        <v>0</v>
      </c>
      <c r="N9" s="14">
        <v>1</v>
      </c>
      <c r="O9" s="14">
        <v>1.1000000000000001</v>
      </c>
      <c r="P9" s="14">
        <f t="shared" si="0"/>
        <v>1.1000000000000001</v>
      </c>
      <c r="Q9" s="14">
        <v>0</v>
      </c>
      <c r="R9" s="14">
        <v>0</v>
      </c>
      <c r="S9" s="14">
        <v>0</v>
      </c>
      <c r="T9" s="14">
        <v>1.1000000000000001</v>
      </c>
    </row>
    <row r="10" spans="1:20" s="4" customFormat="1" ht="12.95" customHeight="1" x14ac:dyDescent="0.2">
      <c r="A10" s="102"/>
      <c r="B10" s="57"/>
      <c r="C10" s="192" t="s">
        <v>528</v>
      </c>
      <c r="D10" s="50">
        <v>0</v>
      </c>
      <c r="E10" s="14">
        <v>0</v>
      </c>
      <c r="F10" s="14">
        <v>0</v>
      </c>
      <c r="G10" s="14">
        <v>0</v>
      </c>
      <c r="H10" s="14">
        <f>SUM(E10:G10)</f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f t="shared" si="0"/>
        <v>0</v>
      </c>
      <c r="Q10" s="14">
        <v>0</v>
      </c>
      <c r="R10" s="14">
        <v>0</v>
      </c>
      <c r="S10" s="14">
        <v>0</v>
      </c>
      <c r="T10" s="14">
        <v>0</v>
      </c>
    </row>
    <row r="11" spans="1:20" s="4" customFormat="1" ht="15.75" customHeight="1" x14ac:dyDescent="0.25">
      <c r="A11" s="230" t="s">
        <v>0</v>
      </c>
      <c r="B11" s="231"/>
      <c r="C11" s="232" t="s">
        <v>0</v>
      </c>
      <c r="D11" s="53">
        <f>SUM(D7:D10)</f>
        <v>8</v>
      </c>
      <c r="E11" s="54">
        <f>SUM(E7:E10)</f>
        <v>0</v>
      </c>
      <c r="F11" s="54">
        <f t="shared" ref="F11:T11" si="1">SUM(F7:F10)</f>
        <v>0</v>
      </c>
      <c r="G11" s="54">
        <f t="shared" si="1"/>
        <v>0</v>
      </c>
      <c r="H11" s="54">
        <f t="shared" si="1"/>
        <v>0</v>
      </c>
      <c r="I11" s="54">
        <f t="shared" si="1"/>
        <v>0</v>
      </c>
      <c r="J11" s="54">
        <f t="shared" si="1"/>
        <v>0</v>
      </c>
      <c r="K11" s="54">
        <f t="shared" si="1"/>
        <v>0</v>
      </c>
      <c r="L11" s="54">
        <f t="shared" si="1"/>
        <v>0.11</v>
      </c>
      <c r="M11" s="54">
        <f t="shared" si="1"/>
        <v>0.89999999999999991</v>
      </c>
      <c r="N11" s="54">
        <f t="shared" si="1"/>
        <v>21.82</v>
      </c>
      <c r="O11" s="54">
        <f t="shared" si="1"/>
        <v>22.830000000000002</v>
      </c>
      <c r="P11" s="54">
        <f t="shared" si="0"/>
        <v>22.830000000000002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22.830000000000002</v>
      </c>
    </row>
    <row r="12" spans="1:20" s="4" customFormat="1" ht="12.95" customHeight="1" x14ac:dyDescent="0.2">
      <c r="A12" s="188" t="s">
        <v>530</v>
      </c>
      <c r="B12" s="189" t="s">
        <v>531</v>
      </c>
      <c r="C12" s="190" t="s">
        <v>531</v>
      </c>
      <c r="D12" s="153">
        <v>0</v>
      </c>
      <c r="E12" s="154">
        <v>0</v>
      </c>
      <c r="F12" s="154">
        <v>0</v>
      </c>
      <c r="G12" s="154">
        <v>0</v>
      </c>
      <c r="H12" s="154">
        <f t="shared" ref="H12:H75" si="2">SUM(E12:G12)</f>
        <v>0</v>
      </c>
      <c r="I12" s="154">
        <v>0</v>
      </c>
      <c r="J12" s="154">
        <v>0</v>
      </c>
      <c r="K12" s="154">
        <v>0</v>
      </c>
      <c r="L12" s="154">
        <v>0</v>
      </c>
      <c r="M12" s="154">
        <v>0</v>
      </c>
      <c r="N12" s="154">
        <v>0</v>
      </c>
      <c r="O12" s="154">
        <v>0</v>
      </c>
      <c r="P12" s="154">
        <f t="shared" si="0"/>
        <v>0</v>
      </c>
      <c r="Q12" s="154">
        <v>0</v>
      </c>
      <c r="R12" s="154">
        <v>0</v>
      </c>
      <c r="S12" s="154">
        <v>0</v>
      </c>
      <c r="T12" s="154">
        <v>0</v>
      </c>
    </row>
    <row r="13" spans="1:20" s="4" customFormat="1" ht="12.95" customHeight="1" x14ac:dyDescent="0.2">
      <c r="A13" s="103"/>
      <c r="B13" s="57"/>
      <c r="C13" s="191" t="s">
        <v>532</v>
      </c>
      <c r="D13" s="50">
        <v>0</v>
      </c>
      <c r="E13" s="14">
        <v>0</v>
      </c>
      <c r="F13" s="14">
        <v>0</v>
      </c>
      <c r="G13" s="14">
        <v>0</v>
      </c>
      <c r="H13" s="14">
        <f t="shared" si="2"/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f t="shared" si="0"/>
        <v>0</v>
      </c>
      <c r="Q13" s="14">
        <v>0</v>
      </c>
      <c r="R13" s="14">
        <v>0</v>
      </c>
      <c r="S13" s="14">
        <v>0</v>
      </c>
      <c r="T13" s="14">
        <v>0</v>
      </c>
    </row>
    <row r="14" spans="1:20" s="4" customFormat="1" ht="12.95" customHeight="1" x14ac:dyDescent="0.2">
      <c r="A14" s="102"/>
      <c r="B14" s="193" t="s">
        <v>533</v>
      </c>
      <c r="C14" s="195" t="s">
        <v>557</v>
      </c>
      <c r="D14" s="50">
        <v>1</v>
      </c>
      <c r="E14" s="14">
        <v>0</v>
      </c>
      <c r="F14" s="14">
        <v>0</v>
      </c>
      <c r="G14" s="14">
        <v>0</v>
      </c>
      <c r="H14" s="14">
        <f t="shared" si="2"/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0.05</v>
      </c>
      <c r="O14" s="14">
        <v>0.05</v>
      </c>
      <c r="P14" s="14">
        <f t="shared" si="0"/>
        <v>0.05</v>
      </c>
      <c r="Q14" s="14">
        <v>0</v>
      </c>
      <c r="R14" s="14">
        <v>0</v>
      </c>
      <c r="S14" s="14">
        <v>0</v>
      </c>
      <c r="T14" s="14">
        <v>0.05</v>
      </c>
    </row>
    <row r="15" spans="1:20" s="4" customFormat="1" ht="12.95" customHeight="1" x14ac:dyDescent="0.2">
      <c r="A15" s="102"/>
      <c r="B15" s="58"/>
      <c r="C15" s="191" t="s">
        <v>558</v>
      </c>
      <c r="D15" s="50">
        <v>0</v>
      </c>
      <c r="E15" s="14">
        <v>0</v>
      </c>
      <c r="F15" s="14">
        <v>0</v>
      </c>
      <c r="G15" s="14">
        <v>0</v>
      </c>
      <c r="H15" s="14">
        <f t="shared" si="2"/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f t="shared" si="0"/>
        <v>0</v>
      </c>
      <c r="Q15" s="14">
        <v>0</v>
      </c>
      <c r="R15" s="14">
        <v>0</v>
      </c>
      <c r="S15" s="14">
        <v>0</v>
      </c>
      <c r="T15" s="14">
        <v>0</v>
      </c>
    </row>
    <row r="16" spans="1:20" s="4" customFormat="1" ht="12.95" customHeight="1" x14ac:dyDescent="0.2">
      <c r="A16" s="102"/>
      <c r="B16" s="58"/>
      <c r="C16" s="191" t="s">
        <v>534</v>
      </c>
      <c r="D16" s="50">
        <v>0</v>
      </c>
      <c r="E16" s="14">
        <v>0</v>
      </c>
      <c r="F16" s="14">
        <v>0</v>
      </c>
      <c r="G16" s="14">
        <v>0</v>
      </c>
      <c r="H16" s="14">
        <f t="shared" si="2"/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f t="shared" si="0"/>
        <v>0</v>
      </c>
      <c r="Q16" s="14">
        <v>0</v>
      </c>
      <c r="R16" s="14">
        <v>0</v>
      </c>
      <c r="S16" s="14">
        <v>0</v>
      </c>
      <c r="T16" s="14">
        <v>0</v>
      </c>
    </row>
    <row r="17" spans="1:20" s="4" customFormat="1" ht="12.95" customHeight="1" x14ac:dyDescent="0.2">
      <c r="A17" s="102"/>
      <c r="B17" s="57"/>
      <c r="C17" s="192" t="s">
        <v>535</v>
      </c>
      <c r="D17" s="50">
        <v>6</v>
      </c>
      <c r="E17" s="14">
        <v>0</v>
      </c>
      <c r="F17" s="14">
        <v>0</v>
      </c>
      <c r="G17" s="14">
        <v>0</v>
      </c>
      <c r="H17" s="14">
        <f>SUM(E17:G17)</f>
        <v>0</v>
      </c>
      <c r="I17" s="14">
        <v>0</v>
      </c>
      <c r="J17" s="14">
        <v>0</v>
      </c>
      <c r="K17" s="14">
        <v>0</v>
      </c>
      <c r="L17" s="14">
        <v>3.1E-2</v>
      </c>
      <c r="M17" s="14">
        <v>5.92</v>
      </c>
      <c r="N17" s="14">
        <v>0.57799999999999996</v>
      </c>
      <c r="O17" s="14">
        <v>6.5289999999999999</v>
      </c>
      <c r="P17" s="14">
        <f t="shared" si="0"/>
        <v>6.5289999999999999</v>
      </c>
      <c r="Q17" s="14">
        <v>0</v>
      </c>
      <c r="R17" s="14">
        <v>0.19899999999999998</v>
      </c>
      <c r="S17" s="14">
        <v>0.19899999999999998</v>
      </c>
      <c r="T17" s="14">
        <v>6.7279999999999998</v>
      </c>
    </row>
    <row r="18" spans="1:20" s="4" customFormat="1" ht="12.95" customHeight="1" x14ac:dyDescent="0.2">
      <c r="A18" s="102"/>
      <c r="B18" s="58"/>
      <c r="C18" s="192" t="s">
        <v>536</v>
      </c>
      <c r="D18" s="50">
        <v>0</v>
      </c>
      <c r="E18" s="14">
        <v>0</v>
      </c>
      <c r="F18" s="14">
        <v>0</v>
      </c>
      <c r="G18" s="14">
        <v>0</v>
      </c>
      <c r="H18" s="14">
        <f t="shared" si="2"/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f t="shared" si="0"/>
        <v>0</v>
      </c>
      <c r="Q18" s="14">
        <v>0</v>
      </c>
      <c r="R18" s="14">
        <v>0</v>
      </c>
      <c r="S18" s="14">
        <v>0</v>
      </c>
      <c r="T18" s="14">
        <v>0</v>
      </c>
    </row>
    <row r="19" spans="1:20" s="4" customFormat="1" ht="17.25" customHeight="1" x14ac:dyDescent="0.25">
      <c r="A19" s="230" t="s">
        <v>0</v>
      </c>
      <c r="B19" s="231"/>
      <c r="C19" s="232" t="s">
        <v>0</v>
      </c>
      <c r="D19" s="53">
        <f>SUM(D12:D18)</f>
        <v>7</v>
      </c>
      <c r="E19" s="54">
        <f>SUM(E12:E18)</f>
        <v>0</v>
      </c>
      <c r="F19" s="54">
        <f>SUM(F12:F18)</f>
        <v>0</v>
      </c>
      <c r="G19" s="54">
        <f>SUM(G12:G18)</f>
        <v>0</v>
      </c>
      <c r="H19" s="54">
        <f t="shared" si="2"/>
        <v>0</v>
      </c>
      <c r="I19" s="54">
        <f t="shared" ref="I19:O19" si="3">SUM(I12:I18)</f>
        <v>0</v>
      </c>
      <c r="J19" s="54">
        <f t="shared" si="3"/>
        <v>0</v>
      </c>
      <c r="K19" s="54">
        <f t="shared" si="3"/>
        <v>0</v>
      </c>
      <c r="L19" s="54">
        <f t="shared" si="3"/>
        <v>3.1E-2</v>
      </c>
      <c r="M19" s="54">
        <f t="shared" si="3"/>
        <v>5.92</v>
      </c>
      <c r="N19" s="54">
        <f t="shared" si="3"/>
        <v>0.628</v>
      </c>
      <c r="O19" s="54">
        <f t="shared" si="3"/>
        <v>6.5789999999999997</v>
      </c>
      <c r="P19" s="54">
        <f t="shared" si="0"/>
        <v>6.5789999999999997</v>
      </c>
      <c r="Q19" s="54">
        <f>SUM(Q12:Q18)</f>
        <v>0</v>
      </c>
      <c r="R19" s="54">
        <f>SUM(R12:R18)</f>
        <v>0.19899999999999998</v>
      </c>
      <c r="S19" s="54">
        <f>SUM(S12:S18)</f>
        <v>0.19899999999999998</v>
      </c>
      <c r="T19" s="54">
        <f>SUM(T12:T18)</f>
        <v>6.7779999999999996</v>
      </c>
    </row>
    <row r="20" spans="1:20" s="4" customFormat="1" ht="12.75" customHeight="1" x14ac:dyDescent="0.2">
      <c r="A20" s="188" t="s">
        <v>537</v>
      </c>
      <c r="B20" s="189" t="s">
        <v>538</v>
      </c>
      <c r="C20" s="190" t="s">
        <v>538</v>
      </c>
      <c r="D20" s="153">
        <v>0</v>
      </c>
      <c r="E20" s="154">
        <v>0</v>
      </c>
      <c r="F20" s="154">
        <v>0</v>
      </c>
      <c r="G20" s="154">
        <v>0</v>
      </c>
      <c r="H20" s="154">
        <f t="shared" si="2"/>
        <v>0</v>
      </c>
      <c r="I20" s="154">
        <v>0</v>
      </c>
      <c r="J20" s="154">
        <v>0</v>
      </c>
      <c r="K20" s="154">
        <v>0</v>
      </c>
      <c r="L20" s="154">
        <v>0</v>
      </c>
      <c r="M20" s="154">
        <v>0</v>
      </c>
      <c r="N20" s="154">
        <v>0</v>
      </c>
      <c r="O20" s="154">
        <v>0</v>
      </c>
      <c r="P20" s="154">
        <f t="shared" si="0"/>
        <v>0</v>
      </c>
      <c r="Q20" s="154">
        <v>0</v>
      </c>
      <c r="R20" s="154">
        <v>0</v>
      </c>
      <c r="S20" s="154">
        <v>0</v>
      </c>
      <c r="T20" s="154">
        <v>0</v>
      </c>
    </row>
    <row r="21" spans="1:20" s="4" customFormat="1" ht="12.75" customHeight="1" x14ac:dyDescent="0.2">
      <c r="A21" s="103"/>
      <c r="B21" s="57"/>
      <c r="C21" s="191" t="s">
        <v>539</v>
      </c>
      <c r="D21" s="50">
        <v>0</v>
      </c>
      <c r="E21" s="14">
        <v>0</v>
      </c>
      <c r="F21" s="14">
        <v>0</v>
      </c>
      <c r="G21" s="14">
        <v>0</v>
      </c>
      <c r="H21" s="14">
        <f t="shared" si="2"/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f t="shared" si="0"/>
        <v>0</v>
      </c>
      <c r="Q21" s="14">
        <v>0</v>
      </c>
      <c r="R21" s="14">
        <v>0</v>
      </c>
      <c r="S21" s="14">
        <v>0</v>
      </c>
      <c r="T21" s="14">
        <v>0</v>
      </c>
    </row>
    <row r="22" spans="1:20" s="4" customFormat="1" ht="12.75" customHeight="1" x14ac:dyDescent="0.2">
      <c r="A22" s="102"/>
      <c r="B22" s="58"/>
      <c r="C22" s="191" t="s">
        <v>540</v>
      </c>
      <c r="D22" s="50">
        <v>0</v>
      </c>
      <c r="E22" s="14">
        <v>0</v>
      </c>
      <c r="F22" s="14">
        <v>0</v>
      </c>
      <c r="G22" s="14">
        <v>0</v>
      </c>
      <c r="H22" s="14">
        <f t="shared" si="2"/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f t="shared" si="0"/>
        <v>0</v>
      </c>
      <c r="Q22" s="14">
        <v>0</v>
      </c>
      <c r="R22" s="14">
        <v>0</v>
      </c>
      <c r="S22" s="14">
        <v>0</v>
      </c>
      <c r="T22" s="14">
        <v>0</v>
      </c>
    </row>
    <row r="23" spans="1:20" s="4" customFormat="1" ht="12.75" customHeight="1" x14ac:dyDescent="0.2">
      <c r="A23" s="102"/>
      <c r="B23" s="57"/>
      <c r="C23" s="192" t="s">
        <v>541</v>
      </c>
      <c r="D23" s="50">
        <v>0</v>
      </c>
      <c r="E23" s="14">
        <v>0</v>
      </c>
      <c r="F23" s="14">
        <v>0</v>
      </c>
      <c r="G23" s="14">
        <v>0</v>
      </c>
      <c r="H23" s="14">
        <f t="shared" si="2"/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f t="shared" si="0"/>
        <v>0</v>
      </c>
      <c r="Q23" s="14">
        <v>0</v>
      </c>
      <c r="R23" s="14">
        <v>0</v>
      </c>
      <c r="S23" s="14">
        <v>0</v>
      </c>
      <c r="T23" s="14">
        <v>0</v>
      </c>
    </row>
    <row r="24" spans="1:20" s="4" customFormat="1" ht="12.75" customHeight="1" x14ac:dyDescent="0.2">
      <c r="A24" s="102"/>
      <c r="B24" s="193" t="s">
        <v>542</v>
      </c>
      <c r="C24" s="192" t="s">
        <v>543</v>
      </c>
      <c r="D24" s="50">
        <v>8</v>
      </c>
      <c r="E24" s="14">
        <v>0</v>
      </c>
      <c r="F24" s="14">
        <v>0</v>
      </c>
      <c r="G24" s="14">
        <v>0</v>
      </c>
      <c r="H24" s="14">
        <f t="shared" si="2"/>
        <v>0</v>
      </c>
      <c r="I24" s="14">
        <v>0</v>
      </c>
      <c r="J24" s="14">
        <v>12</v>
      </c>
      <c r="K24" s="14">
        <v>12</v>
      </c>
      <c r="L24" s="14">
        <v>2.9000000000000001E-2</v>
      </c>
      <c r="M24" s="14">
        <v>14.391999999999999</v>
      </c>
      <c r="N24" s="14">
        <v>27.706999999999997</v>
      </c>
      <c r="O24" s="14">
        <v>42.128</v>
      </c>
      <c r="P24" s="14">
        <f t="shared" si="0"/>
        <v>54.128</v>
      </c>
      <c r="Q24" s="14">
        <v>0</v>
      </c>
      <c r="R24" s="14">
        <v>0</v>
      </c>
      <c r="S24" s="14">
        <v>0</v>
      </c>
      <c r="T24" s="14">
        <v>54.128</v>
      </c>
    </row>
    <row r="25" spans="1:20" s="4" customFormat="1" ht="12.75" customHeight="1" x14ac:dyDescent="0.2">
      <c r="A25" s="102"/>
      <c r="B25" s="58"/>
      <c r="C25" s="192" t="s">
        <v>544</v>
      </c>
      <c r="D25" s="50">
        <v>0</v>
      </c>
      <c r="E25" s="14">
        <v>0</v>
      </c>
      <c r="F25" s="14">
        <v>0</v>
      </c>
      <c r="G25" s="14">
        <v>0</v>
      </c>
      <c r="H25" s="14">
        <f t="shared" si="2"/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f t="shared" si="0"/>
        <v>0</v>
      </c>
      <c r="Q25" s="14">
        <v>0</v>
      </c>
      <c r="R25" s="14">
        <v>0</v>
      </c>
      <c r="S25" s="14">
        <v>0</v>
      </c>
      <c r="T25" s="14">
        <v>0</v>
      </c>
    </row>
    <row r="26" spans="1:20" s="4" customFormat="1" ht="12.75" customHeight="1" x14ac:dyDescent="0.2">
      <c r="A26" s="102"/>
      <c r="B26" s="58"/>
      <c r="C26" s="192" t="s">
        <v>545</v>
      </c>
      <c r="D26" s="50">
        <v>3</v>
      </c>
      <c r="E26" s="14">
        <v>0</v>
      </c>
      <c r="F26" s="14">
        <v>0</v>
      </c>
      <c r="G26" s="14">
        <v>0</v>
      </c>
      <c r="H26" s="14">
        <f t="shared" si="2"/>
        <v>0</v>
      </c>
      <c r="I26" s="14">
        <v>0</v>
      </c>
      <c r="J26" s="14">
        <v>6.0999999999999999E-2</v>
      </c>
      <c r="K26" s="14">
        <v>6.0999999999999999E-2</v>
      </c>
      <c r="L26" s="14">
        <v>3.3000000000000002E-2</v>
      </c>
      <c r="M26" s="14">
        <v>0</v>
      </c>
      <c r="N26" s="14">
        <v>3.1E-2</v>
      </c>
      <c r="O26" s="14">
        <v>6.4000000000000001E-2</v>
      </c>
      <c r="P26" s="14">
        <f t="shared" si="0"/>
        <v>0.125</v>
      </c>
      <c r="Q26" s="14">
        <v>0</v>
      </c>
      <c r="R26" s="14">
        <v>0</v>
      </c>
      <c r="S26" s="14">
        <v>0</v>
      </c>
      <c r="T26" s="14">
        <v>0.12499999999999999</v>
      </c>
    </row>
    <row r="27" spans="1:20" s="4" customFormat="1" ht="12.75" customHeight="1" x14ac:dyDescent="0.2">
      <c r="A27" s="102"/>
      <c r="B27" s="193" t="s">
        <v>546</v>
      </c>
      <c r="C27" s="192" t="s">
        <v>546</v>
      </c>
      <c r="D27" s="50">
        <v>0</v>
      </c>
      <c r="E27" s="14">
        <v>0</v>
      </c>
      <c r="F27" s="14">
        <v>0</v>
      </c>
      <c r="G27" s="14">
        <v>0</v>
      </c>
      <c r="H27" s="14">
        <f t="shared" si="2"/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f t="shared" si="0"/>
        <v>0</v>
      </c>
      <c r="Q27" s="14">
        <v>0</v>
      </c>
      <c r="R27" s="14">
        <v>0</v>
      </c>
      <c r="S27" s="14">
        <v>0</v>
      </c>
      <c r="T27" s="14">
        <v>0</v>
      </c>
    </row>
    <row r="28" spans="1:20" s="4" customFormat="1" ht="12.75" customHeight="1" x14ac:dyDescent="0.2">
      <c r="A28" s="102"/>
      <c r="B28" s="58"/>
      <c r="C28" s="192" t="s">
        <v>547</v>
      </c>
      <c r="D28" s="50">
        <v>0</v>
      </c>
      <c r="E28" s="14">
        <v>0</v>
      </c>
      <c r="F28" s="14">
        <v>0</v>
      </c>
      <c r="G28" s="14">
        <v>0</v>
      </c>
      <c r="H28" s="14">
        <f t="shared" si="2"/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f t="shared" si="0"/>
        <v>0</v>
      </c>
      <c r="Q28" s="14">
        <v>0</v>
      </c>
      <c r="R28" s="14">
        <v>0</v>
      </c>
      <c r="S28" s="14">
        <v>0</v>
      </c>
      <c r="T28" s="14">
        <v>0</v>
      </c>
    </row>
    <row r="29" spans="1:20" s="4" customFormat="1" ht="15" customHeight="1" x14ac:dyDescent="0.25">
      <c r="A29" s="230" t="s">
        <v>0</v>
      </c>
      <c r="B29" s="231"/>
      <c r="C29" s="232" t="s">
        <v>0</v>
      </c>
      <c r="D29" s="53">
        <f>SUM(D20:D28)</f>
        <v>11</v>
      </c>
      <c r="E29" s="54">
        <f>SUM(E20:E28)</f>
        <v>0</v>
      </c>
      <c r="F29" s="54">
        <f t="shared" ref="F29:T29" si="4">SUM(F20:F28)</f>
        <v>0</v>
      </c>
      <c r="G29" s="54">
        <f t="shared" si="4"/>
        <v>0</v>
      </c>
      <c r="H29" s="54">
        <f t="shared" si="2"/>
        <v>0</v>
      </c>
      <c r="I29" s="54">
        <f t="shared" si="4"/>
        <v>0</v>
      </c>
      <c r="J29" s="54">
        <f t="shared" si="4"/>
        <v>12.061</v>
      </c>
      <c r="K29" s="54">
        <f t="shared" si="4"/>
        <v>12.061</v>
      </c>
      <c r="L29" s="54">
        <f t="shared" si="4"/>
        <v>6.2E-2</v>
      </c>
      <c r="M29" s="54">
        <f t="shared" si="4"/>
        <v>14.391999999999999</v>
      </c>
      <c r="N29" s="54">
        <f t="shared" si="4"/>
        <v>27.737999999999996</v>
      </c>
      <c r="O29" s="54">
        <f t="shared" si="4"/>
        <v>42.192</v>
      </c>
      <c r="P29" s="54">
        <f t="shared" si="0"/>
        <v>54.253</v>
      </c>
      <c r="Q29" s="54">
        <f t="shared" si="4"/>
        <v>0</v>
      </c>
      <c r="R29" s="54">
        <f t="shared" si="4"/>
        <v>0</v>
      </c>
      <c r="S29" s="54">
        <f t="shared" si="4"/>
        <v>0</v>
      </c>
      <c r="T29" s="54">
        <f t="shared" si="4"/>
        <v>54.253</v>
      </c>
    </row>
    <row r="30" spans="1:20" ht="12.75" customHeight="1" x14ac:dyDescent="0.2">
      <c r="A30" s="188" t="s">
        <v>1</v>
      </c>
      <c r="B30" s="189" t="s">
        <v>548</v>
      </c>
      <c r="C30" s="190" t="s">
        <v>548</v>
      </c>
      <c r="D30" s="153">
        <v>1</v>
      </c>
      <c r="E30" s="154">
        <v>0</v>
      </c>
      <c r="F30" s="154">
        <v>0</v>
      </c>
      <c r="G30" s="154">
        <v>0</v>
      </c>
      <c r="H30" s="154">
        <f t="shared" si="2"/>
        <v>0</v>
      </c>
      <c r="I30" s="154">
        <v>0</v>
      </c>
      <c r="J30" s="154">
        <v>0</v>
      </c>
      <c r="K30" s="154">
        <v>0</v>
      </c>
      <c r="L30" s="154">
        <v>0.2</v>
      </c>
      <c r="M30" s="154">
        <v>0</v>
      </c>
      <c r="N30" s="154">
        <v>0</v>
      </c>
      <c r="O30" s="154">
        <v>0.2</v>
      </c>
      <c r="P30" s="154">
        <f t="shared" si="0"/>
        <v>0.2</v>
      </c>
      <c r="Q30" s="154">
        <v>0</v>
      </c>
      <c r="R30" s="154">
        <v>0</v>
      </c>
      <c r="S30" s="154">
        <v>0</v>
      </c>
      <c r="T30" s="154">
        <v>0.2</v>
      </c>
    </row>
    <row r="31" spans="1:20" ht="12.75" customHeight="1" x14ac:dyDescent="0.2">
      <c r="A31" s="103"/>
      <c r="B31" s="57"/>
      <c r="C31" s="191" t="s">
        <v>414</v>
      </c>
      <c r="D31" s="50">
        <v>0</v>
      </c>
      <c r="E31" s="14">
        <v>0</v>
      </c>
      <c r="F31" s="14">
        <v>0</v>
      </c>
      <c r="G31" s="14">
        <v>0</v>
      </c>
      <c r="H31" s="14">
        <f t="shared" si="2"/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f t="shared" si="0"/>
        <v>0</v>
      </c>
      <c r="Q31" s="14">
        <v>0</v>
      </c>
      <c r="R31" s="14">
        <v>0</v>
      </c>
      <c r="S31" s="14">
        <v>0</v>
      </c>
      <c r="T31" s="14">
        <v>0</v>
      </c>
    </row>
    <row r="32" spans="1:20" ht="12.75" customHeight="1" x14ac:dyDescent="0.2">
      <c r="A32" s="102"/>
      <c r="B32" s="58"/>
      <c r="C32" s="191" t="s">
        <v>263</v>
      </c>
      <c r="D32" s="50">
        <v>0</v>
      </c>
      <c r="E32" s="14">
        <v>0</v>
      </c>
      <c r="F32" s="14">
        <v>0</v>
      </c>
      <c r="G32" s="14">
        <v>0</v>
      </c>
      <c r="H32" s="14">
        <f t="shared" si="2"/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f t="shared" si="0"/>
        <v>0</v>
      </c>
      <c r="Q32" s="14">
        <v>0</v>
      </c>
      <c r="R32" s="14">
        <v>0</v>
      </c>
      <c r="S32" s="14">
        <v>0</v>
      </c>
      <c r="T32" s="14">
        <v>0</v>
      </c>
    </row>
    <row r="33" spans="1:21" ht="12.75" customHeight="1" x14ac:dyDescent="0.2">
      <c r="A33" s="102"/>
      <c r="B33" s="194" t="s">
        <v>549</v>
      </c>
      <c r="C33" s="192" t="s">
        <v>549</v>
      </c>
      <c r="D33" s="50">
        <v>0</v>
      </c>
      <c r="E33" s="14">
        <v>0</v>
      </c>
      <c r="F33" s="14">
        <v>0</v>
      </c>
      <c r="G33" s="14">
        <v>0</v>
      </c>
      <c r="H33" s="14">
        <f t="shared" si="2"/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f t="shared" si="0"/>
        <v>0</v>
      </c>
      <c r="Q33" s="14">
        <v>0</v>
      </c>
      <c r="R33" s="14">
        <v>0</v>
      </c>
      <c r="S33" s="14">
        <v>0</v>
      </c>
      <c r="T33" s="14">
        <v>0</v>
      </c>
    </row>
    <row r="34" spans="1:21" ht="12.75" customHeight="1" x14ac:dyDescent="0.2">
      <c r="A34" s="102"/>
      <c r="B34" s="58"/>
      <c r="C34" s="192" t="s">
        <v>550</v>
      </c>
      <c r="D34" s="50">
        <v>0</v>
      </c>
      <c r="E34" s="14">
        <v>0</v>
      </c>
      <c r="F34" s="14">
        <v>0</v>
      </c>
      <c r="G34" s="14">
        <v>0</v>
      </c>
      <c r="H34" s="14">
        <f t="shared" si="2"/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f t="shared" si="0"/>
        <v>0</v>
      </c>
      <c r="Q34" s="14">
        <v>0</v>
      </c>
      <c r="R34" s="14">
        <v>0</v>
      </c>
      <c r="S34" s="14">
        <v>0</v>
      </c>
      <c r="T34" s="14">
        <v>0</v>
      </c>
    </row>
    <row r="35" spans="1:21" ht="12.75" customHeight="1" x14ac:dyDescent="0.2">
      <c r="A35" s="102"/>
      <c r="B35" s="193" t="s">
        <v>415</v>
      </c>
      <c r="C35" s="192" t="s">
        <v>264</v>
      </c>
      <c r="D35" s="50">
        <v>24</v>
      </c>
      <c r="E35" s="14">
        <v>0</v>
      </c>
      <c r="F35" s="14">
        <v>0</v>
      </c>
      <c r="G35" s="14">
        <v>0</v>
      </c>
      <c r="H35" s="14">
        <f t="shared" si="2"/>
        <v>0</v>
      </c>
      <c r="I35" s="14">
        <v>10.305000000000001</v>
      </c>
      <c r="J35" s="14">
        <v>0.02</v>
      </c>
      <c r="K35" s="14">
        <v>10.325000000000001</v>
      </c>
      <c r="L35" s="14">
        <v>9.8669999999999991</v>
      </c>
      <c r="M35" s="14">
        <v>16.32</v>
      </c>
      <c r="N35" s="14">
        <v>3.0579999999999994</v>
      </c>
      <c r="O35" s="14">
        <v>29.245000000000012</v>
      </c>
      <c r="P35" s="14">
        <f t="shared" si="0"/>
        <v>39.570000000000014</v>
      </c>
      <c r="Q35" s="14">
        <v>0.01</v>
      </c>
      <c r="R35" s="14">
        <v>0</v>
      </c>
      <c r="S35" s="14">
        <v>0.01</v>
      </c>
      <c r="T35" s="14">
        <v>39.579999999999977</v>
      </c>
    </row>
    <row r="36" spans="1:21" ht="12.75" customHeight="1" x14ac:dyDescent="0.2">
      <c r="A36" s="102"/>
      <c r="B36" s="58"/>
      <c r="C36" s="192" t="s">
        <v>297</v>
      </c>
      <c r="D36" s="50">
        <v>2</v>
      </c>
      <c r="E36" s="14">
        <v>0</v>
      </c>
      <c r="F36" s="14">
        <v>0</v>
      </c>
      <c r="G36" s="14">
        <v>0</v>
      </c>
      <c r="H36" s="14">
        <f t="shared" si="2"/>
        <v>0</v>
      </c>
      <c r="I36" s="14">
        <v>0</v>
      </c>
      <c r="J36" s="14">
        <v>0</v>
      </c>
      <c r="K36" s="14">
        <v>0</v>
      </c>
      <c r="L36" s="14">
        <v>1</v>
      </c>
      <c r="M36" s="14">
        <v>0</v>
      </c>
      <c r="N36" s="14">
        <v>0.51</v>
      </c>
      <c r="O36" s="14">
        <v>1.51</v>
      </c>
      <c r="P36" s="14">
        <f t="shared" si="0"/>
        <v>1.51</v>
      </c>
      <c r="Q36" s="14">
        <v>0</v>
      </c>
      <c r="R36" s="14">
        <v>0</v>
      </c>
      <c r="S36" s="14">
        <v>0</v>
      </c>
      <c r="T36" s="14">
        <v>1.51</v>
      </c>
    </row>
    <row r="37" spans="1:21" ht="12.75" customHeight="1" x14ac:dyDescent="0.2">
      <c r="A37" s="102"/>
      <c r="B37" s="58"/>
      <c r="C37" s="192" t="s">
        <v>298</v>
      </c>
      <c r="D37" s="50">
        <v>5</v>
      </c>
      <c r="E37" s="14">
        <v>0</v>
      </c>
      <c r="F37" s="14">
        <v>0</v>
      </c>
      <c r="G37" s="14">
        <v>0</v>
      </c>
      <c r="H37" s="14">
        <f t="shared" si="2"/>
        <v>0</v>
      </c>
      <c r="I37" s="14">
        <v>1.75</v>
      </c>
      <c r="J37" s="14">
        <v>0</v>
      </c>
      <c r="K37" s="14">
        <v>1.75</v>
      </c>
      <c r="L37" s="14">
        <v>2.25</v>
      </c>
      <c r="M37" s="14">
        <v>3.7</v>
      </c>
      <c r="N37" s="14">
        <v>2.5</v>
      </c>
      <c r="O37" s="14">
        <v>8.4499999999999993</v>
      </c>
      <c r="P37" s="14">
        <f t="shared" si="0"/>
        <v>10.199999999999999</v>
      </c>
      <c r="Q37" s="14">
        <v>0</v>
      </c>
      <c r="R37" s="14">
        <v>0</v>
      </c>
      <c r="S37" s="14">
        <v>0</v>
      </c>
      <c r="T37" s="14">
        <v>10.199999999999999</v>
      </c>
    </row>
    <row r="38" spans="1:21" ht="12.75" customHeight="1" x14ac:dyDescent="0.2">
      <c r="A38" s="102"/>
      <c r="B38" s="58"/>
      <c r="C38" s="192" t="s">
        <v>415</v>
      </c>
      <c r="D38" s="50">
        <v>0</v>
      </c>
      <c r="E38" s="14">
        <v>0</v>
      </c>
      <c r="F38" s="14">
        <v>0</v>
      </c>
      <c r="G38" s="14">
        <v>0</v>
      </c>
      <c r="H38" s="14">
        <f t="shared" si="2"/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f t="shared" si="0"/>
        <v>0</v>
      </c>
      <c r="Q38" s="14">
        <v>0</v>
      </c>
      <c r="R38" s="14">
        <v>0</v>
      </c>
      <c r="S38" s="14">
        <v>0</v>
      </c>
      <c r="T38" s="14">
        <v>0</v>
      </c>
    </row>
    <row r="39" spans="1:21" ht="12.75" customHeight="1" x14ac:dyDescent="0.25">
      <c r="A39" s="230" t="s">
        <v>0</v>
      </c>
      <c r="B39" s="231"/>
      <c r="C39" s="232" t="s">
        <v>0</v>
      </c>
      <c r="D39" s="53">
        <f>SUM(D30:D38)</f>
        <v>32</v>
      </c>
      <c r="E39" s="54">
        <f>SUM(E30:E38)</f>
        <v>0</v>
      </c>
      <c r="F39" s="54">
        <f t="shared" ref="F39:T39" si="5">SUM(F30:F38)</f>
        <v>0</v>
      </c>
      <c r="G39" s="54">
        <f t="shared" si="5"/>
        <v>0</v>
      </c>
      <c r="H39" s="54">
        <f t="shared" si="2"/>
        <v>0</v>
      </c>
      <c r="I39" s="54">
        <f t="shared" si="5"/>
        <v>12.055000000000001</v>
      </c>
      <c r="J39" s="54">
        <f t="shared" si="5"/>
        <v>0.02</v>
      </c>
      <c r="K39" s="54">
        <f t="shared" si="5"/>
        <v>12.075000000000001</v>
      </c>
      <c r="L39" s="54">
        <f t="shared" si="5"/>
        <v>13.316999999999998</v>
      </c>
      <c r="M39" s="54">
        <f t="shared" si="5"/>
        <v>20.02</v>
      </c>
      <c r="N39" s="54">
        <f t="shared" si="5"/>
        <v>6.0679999999999996</v>
      </c>
      <c r="O39" s="54">
        <f t="shared" si="5"/>
        <v>39.405000000000015</v>
      </c>
      <c r="P39" s="54">
        <f t="shared" si="0"/>
        <v>51.480000000000018</v>
      </c>
      <c r="Q39" s="54">
        <f t="shared" si="5"/>
        <v>0.01</v>
      </c>
      <c r="R39" s="54">
        <f t="shared" si="5"/>
        <v>0</v>
      </c>
      <c r="S39" s="54">
        <f t="shared" si="5"/>
        <v>0.01</v>
      </c>
      <c r="T39" s="54">
        <f t="shared" si="5"/>
        <v>51.489999999999981</v>
      </c>
    </row>
    <row r="40" spans="1:21" ht="12.75" customHeight="1" x14ac:dyDescent="0.2">
      <c r="A40" s="172" t="s">
        <v>2</v>
      </c>
      <c r="B40" s="70" t="s">
        <v>418</v>
      </c>
      <c r="C40" s="161" t="s">
        <v>299</v>
      </c>
      <c r="D40" s="153">
        <v>0</v>
      </c>
      <c r="E40" s="154">
        <v>0</v>
      </c>
      <c r="F40" s="154">
        <v>0</v>
      </c>
      <c r="G40" s="154">
        <v>0</v>
      </c>
      <c r="H40" s="154">
        <f t="shared" si="2"/>
        <v>0</v>
      </c>
      <c r="I40" s="154">
        <v>0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f t="shared" si="0"/>
        <v>0</v>
      </c>
      <c r="Q40" s="154">
        <v>0</v>
      </c>
      <c r="R40" s="154">
        <v>0</v>
      </c>
      <c r="S40" s="154">
        <v>0</v>
      </c>
      <c r="T40" s="154">
        <v>0</v>
      </c>
    </row>
    <row r="41" spans="1:21" ht="12.75" customHeight="1" x14ac:dyDescent="0.2">
      <c r="A41" s="119"/>
      <c r="B41" s="71"/>
      <c r="C41" s="26" t="s">
        <v>265</v>
      </c>
      <c r="D41" s="180">
        <v>15</v>
      </c>
      <c r="E41" s="181">
        <v>0</v>
      </c>
      <c r="F41" s="181">
        <v>0</v>
      </c>
      <c r="G41" s="181">
        <v>0</v>
      </c>
      <c r="H41" s="181">
        <f t="shared" si="2"/>
        <v>0</v>
      </c>
      <c r="I41" s="181">
        <v>0.1</v>
      </c>
      <c r="J41" s="181">
        <v>0</v>
      </c>
      <c r="K41" s="181">
        <v>0.1</v>
      </c>
      <c r="L41" s="181">
        <v>6.0000000000000005E-2</v>
      </c>
      <c r="M41" s="181">
        <v>16.322000000000003</v>
      </c>
      <c r="N41" s="181">
        <v>11.762999999999998</v>
      </c>
      <c r="O41" s="181">
        <v>28.145000000000007</v>
      </c>
      <c r="P41" s="181">
        <f t="shared" si="0"/>
        <v>28.245000000000008</v>
      </c>
      <c r="Q41" s="181">
        <v>0</v>
      </c>
      <c r="R41" s="181">
        <v>0</v>
      </c>
      <c r="S41" s="181">
        <v>0</v>
      </c>
      <c r="T41" s="181">
        <v>28.245000000000005</v>
      </c>
    </row>
    <row r="42" spans="1:21" ht="12.75" customHeight="1" x14ac:dyDescent="0.2">
      <c r="A42" s="119"/>
      <c r="B42" s="71"/>
      <c r="C42" s="26" t="s">
        <v>417</v>
      </c>
      <c r="D42" s="162">
        <v>0</v>
      </c>
      <c r="E42" s="24">
        <v>0</v>
      </c>
      <c r="F42" s="24">
        <v>0</v>
      </c>
      <c r="G42" s="24">
        <v>0</v>
      </c>
      <c r="H42" s="24">
        <f t="shared" si="2"/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f t="shared" si="0"/>
        <v>0</v>
      </c>
      <c r="Q42" s="24">
        <v>0</v>
      </c>
      <c r="R42" s="24">
        <v>0</v>
      </c>
      <c r="S42" s="24">
        <v>0</v>
      </c>
      <c r="T42" s="24">
        <v>0</v>
      </c>
    </row>
    <row r="43" spans="1:21" ht="12.75" customHeight="1" x14ac:dyDescent="0.2">
      <c r="A43" s="119"/>
      <c r="B43" s="71"/>
      <c r="C43" s="26" t="s">
        <v>19</v>
      </c>
      <c r="D43" s="180">
        <v>15</v>
      </c>
      <c r="E43" s="181">
        <v>0</v>
      </c>
      <c r="F43" s="181">
        <v>0</v>
      </c>
      <c r="G43" s="181">
        <v>0</v>
      </c>
      <c r="H43" s="181">
        <f t="shared" si="2"/>
        <v>0</v>
      </c>
      <c r="I43" s="181">
        <v>6.7100000000000009</v>
      </c>
      <c r="J43" s="181">
        <v>0.01</v>
      </c>
      <c r="K43" s="181">
        <v>6.7200000000000006</v>
      </c>
      <c r="L43" s="181">
        <v>0.12</v>
      </c>
      <c r="M43" s="181">
        <v>0.32999999999999996</v>
      </c>
      <c r="N43" s="181">
        <v>0.69000000000000006</v>
      </c>
      <c r="O43" s="181">
        <v>1.1400000000000001</v>
      </c>
      <c r="P43" s="181">
        <f t="shared" si="0"/>
        <v>7.8600000000000012</v>
      </c>
      <c r="Q43" s="181">
        <v>0</v>
      </c>
      <c r="R43" s="181">
        <v>0</v>
      </c>
      <c r="S43" s="181">
        <v>0</v>
      </c>
      <c r="T43" s="181">
        <v>7.8599999999999994</v>
      </c>
    </row>
    <row r="44" spans="1:21" ht="12.75" customHeight="1" x14ac:dyDescent="0.2">
      <c r="A44" s="119"/>
      <c r="B44" s="71"/>
      <c r="C44" s="26" t="s">
        <v>340</v>
      </c>
      <c r="D44" s="180">
        <v>0</v>
      </c>
      <c r="E44" s="181">
        <v>0</v>
      </c>
      <c r="F44" s="181">
        <v>0</v>
      </c>
      <c r="G44" s="181">
        <v>0</v>
      </c>
      <c r="H44" s="181">
        <f t="shared" si="2"/>
        <v>0</v>
      </c>
      <c r="I44" s="181">
        <v>0</v>
      </c>
      <c r="J44" s="181">
        <v>0</v>
      </c>
      <c r="K44" s="181">
        <v>0</v>
      </c>
      <c r="L44" s="181">
        <v>0</v>
      </c>
      <c r="M44" s="181">
        <v>0</v>
      </c>
      <c r="N44" s="181">
        <v>0</v>
      </c>
      <c r="O44" s="181">
        <v>0</v>
      </c>
      <c r="P44" s="181">
        <f t="shared" si="0"/>
        <v>0</v>
      </c>
      <c r="Q44" s="181">
        <v>0</v>
      </c>
      <c r="R44" s="181">
        <v>0</v>
      </c>
      <c r="S44" s="181">
        <v>0</v>
      </c>
      <c r="T44" s="181">
        <v>0</v>
      </c>
    </row>
    <row r="45" spans="1:21" ht="12.75" customHeight="1" x14ac:dyDescent="0.2">
      <c r="A45" s="119"/>
      <c r="B45" s="87"/>
      <c r="C45" s="26" t="s">
        <v>268</v>
      </c>
      <c r="D45" s="162">
        <v>5</v>
      </c>
      <c r="E45" s="24">
        <v>0</v>
      </c>
      <c r="F45" s="24">
        <v>0</v>
      </c>
      <c r="G45" s="24">
        <v>0</v>
      </c>
      <c r="H45" s="24">
        <f t="shared" si="2"/>
        <v>0</v>
      </c>
      <c r="I45" s="24">
        <v>0.55000000000000004</v>
      </c>
      <c r="J45" s="24">
        <v>0</v>
      </c>
      <c r="K45" s="24">
        <v>0.55000000000000004</v>
      </c>
      <c r="L45" s="24">
        <v>1.79</v>
      </c>
      <c r="M45" s="24">
        <v>2.5</v>
      </c>
      <c r="N45" s="24">
        <v>0.76</v>
      </c>
      <c r="O45" s="24">
        <v>5.05</v>
      </c>
      <c r="P45" s="24">
        <f t="shared" si="0"/>
        <v>5.6</v>
      </c>
      <c r="Q45" s="24">
        <v>0.2</v>
      </c>
      <c r="R45" s="24">
        <v>0.5</v>
      </c>
      <c r="S45" s="24">
        <v>0.7</v>
      </c>
      <c r="T45" s="24">
        <v>6.3</v>
      </c>
      <c r="U45" s="10"/>
    </row>
    <row r="46" spans="1:21" ht="12.75" customHeight="1" x14ac:dyDescent="0.2">
      <c r="A46" s="119"/>
      <c r="B46" s="71" t="s">
        <v>419</v>
      </c>
      <c r="C46" s="26" t="s">
        <v>349</v>
      </c>
      <c r="D46" s="162">
        <v>0</v>
      </c>
      <c r="E46" s="24">
        <v>0</v>
      </c>
      <c r="F46" s="24">
        <v>0</v>
      </c>
      <c r="G46" s="24">
        <v>0</v>
      </c>
      <c r="H46" s="24">
        <f t="shared" si="2"/>
        <v>0</v>
      </c>
      <c r="I46" s="24">
        <v>0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f t="shared" si="0"/>
        <v>0</v>
      </c>
      <c r="Q46" s="24">
        <v>0</v>
      </c>
      <c r="R46" s="24">
        <v>0</v>
      </c>
      <c r="S46" s="24">
        <v>0</v>
      </c>
      <c r="T46" s="24">
        <v>0</v>
      </c>
    </row>
    <row r="47" spans="1:21" ht="12.75" customHeight="1" x14ac:dyDescent="0.2">
      <c r="A47" s="119"/>
      <c r="B47" s="71"/>
      <c r="C47" s="26" t="s">
        <v>341</v>
      </c>
      <c r="D47" s="162">
        <v>3</v>
      </c>
      <c r="E47" s="24">
        <v>0</v>
      </c>
      <c r="F47" s="24">
        <v>0</v>
      </c>
      <c r="G47" s="24">
        <v>0</v>
      </c>
      <c r="H47" s="24">
        <f t="shared" si="2"/>
        <v>0</v>
      </c>
      <c r="I47" s="24">
        <v>0</v>
      </c>
      <c r="J47" s="24">
        <v>0</v>
      </c>
      <c r="K47" s="24">
        <v>0</v>
      </c>
      <c r="L47" s="24">
        <v>4.5</v>
      </c>
      <c r="M47" s="24">
        <v>8</v>
      </c>
      <c r="N47" s="24">
        <v>0.31</v>
      </c>
      <c r="O47" s="24">
        <v>12.81</v>
      </c>
      <c r="P47" s="24">
        <f t="shared" si="0"/>
        <v>12.81</v>
      </c>
      <c r="Q47" s="24">
        <v>0</v>
      </c>
      <c r="R47" s="24">
        <v>0</v>
      </c>
      <c r="S47" s="24">
        <v>0</v>
      </c>
      <c r="T47" s="24">
        <v>12.81</v>
      </c>
    </row>
    <row r="48" spans="1:21" ht="12.75" customHeight="1" x14ac:dyDescent="0.2">
      <c r="A48" s="119"/>
      <c r="B48" s="71"/>
      <c r="C48" s="26" t="s">
        <v>21</v>
      </c>
      <c r="D48" s="180">
        <v>36</v>
      </c>
      <c r="E48" s="181">
        <v>0</v>
      </c>
      <c r="F48" s="181">
        <v>0</v>
      </c>
      <c r="G48" s="181">
        <v>0</v>
      </c>
      <c r="H48" s="181">
        <f t="shared" si="2"/>
        <v>0</v>
      </c>
      <c r="I48" s="181">
        <v>8.4699999999999989</v>
      </c>
      <c r="J48" s="181">
        <v>0</v>
      </c>
      <c r="K48" s="181">
        <v>8.4699999999999989</v>
      </c>
      <c r="L48" s="181">
        <v>16.439999999999998</v>
      </c>
      <c r="M48" s="181">
        <v>99.531999999999996</v>
      </c>
      <c r="N48" s="181">
        <v>33.637999999999998</v>
      </c>
      <c r="O48" s="181">
        <v>149.60999999999999</v>
      </c>
      <c r="P48" s="181">
        <f t="shared" si="0"/>
        <v>158.07999999999998</v>
      </c>
      <c r="Q48" s="181">
        <v>0</v>
      </c>
      <c r="R48" s="181">
        <v>0</v>
      </c>
      <c r="S48" s="181">
        <v>0</v>
      </c>
      <c r="T48" s="181">
        <v>158.07999999999998</v>
      </c>
    </row>
    <row r="49" spans="1:20" ht="12.75" customHeight="1" x14ac:dyDescent="0.2">
      <c r="A49" s="119"/>
      <c r="B49" s="71"/>
      <c r="C49" s="26" t="s">
        <v>309</v>
      </c>
      <c r="D49" s="162">
        <v>1</v>
      </c>
      <c r="E49" s="24">
        <v>0</v>
      </c>
      <c r="F49" s="24">
        <v>0</v>
      </c>
      <c r="G49" s="24">
        <v>0</v>
      </c>
      <c r="H49" s="24">
        <f t="shared" si="2"/>
        <v>0</v>
      </c>
      <c r="I49" s="24">
        <v>0</v>
      </c>
      <c r="J49" s="24">
        <v>0</v>
      </c>
      <c r="K49" s="24">
        <v>0</v>
      </c>
      <c r="L49" s="24">
        <v>0.3</v>
      </c>
      <c r="M49" s="24">
        <v>0</v>
      </c>
      <c r="N49" s="24">
        <v>0</v>
      </c>
      <c r="O49" s="24">
        <v>0.3</v>
      </c>
      <c r="P49" s="24">
        <f t="shared" si="0"/>
        <v>0.3</v>
      </c>
      <c r="Q49" s="24">
        <v>0</v>
      </c>
      <c r="R49" s="24">
        <v>0</v>
      </c>
      <c r="S49" s="24">
        <v>0</v>
      </c>
      <c r="T49" s="24">
        <v>0.3</v>
      </c>
    </row>
    <row r="50" spans="1:20" ht="12.75" customHeight="1" x14ac:dyDescent="0.2">
      <c r="A50" s="119"/>
      <c r="B50" s="87"/>
      <c r="C50" s="26" t="s">
        <v>266</v>
      </c>
      <c r="D50" s="180">
        <v>0</v>
      </c>
      <c r="E50" s="181">
        <v>0</v>
      </c>
      <c r="F50" s="181">
        <v>0</v>
      </c>
      <c r="G50" s="181">
        <v>0</v>
      </c>
      <c r="H50" s="181">
        <f t="shared" si="2"/>
        <v>0</v>
      </c>
      <c r="I50" s="181">
        <v>0</v>
      </c>
      <c r="J50" s="181">
        <v>0</v>
      </c>
      <c r="K50" s="181">
        <v>0</v>
      </c>
      <c r="L50" s="181">
        <v>0</v>
      </c>
      <c r="M50" s="181">
        <v>0</v>
      </c>
      <c r="N50" s="181">
        <v>0</v>
      </c>
      <c r="O50" s="181">
        <v>0</v>
      </c>
      <c r="P50" s="181">
        <f t="shared" si="0"/>
        <v>0</v>
      </c>
      <c r="Q50" s="181">
        <v>0</v>
      </c>
      <c r="R50" s="181">
        <v>0</v>
      </c>
      <c r="S50" s="181">
        <v>0</v>
      </c>
      <c r="T50" s="181">
        <v>0</v>
      </c>
    </row>
    <row r="51" spans="1:20" ht="12.75" customHeight="1" x14ac:dyDescent="0.2">
      <c r="A51" s="119"/>
      <c r="B51" s="71" t="s">
        <v>420</v>
      </c>
      <c r="C51" s="26" t="s">
        <v>300</v>
      </c>
      <c r="D51" s="162">
        <v>4</v>
      </c>
      <c r="E51" s="24">
        <v>0</v>
      </c>
      <c r="F51" s="24">
        <v>0</v>
      </c>
      <c r="G51" s="24">
        <v>0</v>
      </c>
      <c r="H51" s="24">
        <f t="shared" si="2"/>
        <v>0</v>
      </c>
      <c r="I51" s="24">
        <v>0.4</v>
      </c>
      <c r="J51" s="24">
        <v>0</v>
      </c>
      <c r="K51" s="24">
        <v>0.4</v>
      </c>
      <c r="L51" s="24">
        <v>0.30000000000000004</v>
      </c>
      <c r="M51" s="24">
        <v>0.80499999999999994</v>
      </c>
      <c r="N51" s="24">
        <v>1.0049999999999999</v>
      </c>
      <c r="O51" s="24">
        <v>2.1100000000000003</v>
      </c>
      <c r="P51" s="24">
        <f t="shared" si="0"/>
        <v>2.5100000000000002</v>
      </c>
      <c r="Q51" s="24">
        <v>0</v>
      </c>
      <c r="R51" s="24">
        <v>0</v>
      </c>
      <c r="S51" s="24">
        <v>0</v>
      </c>
      <c r="T51" s="24">
        <v>2.5099999999999998</v>
      </c>
    </row>
    <row r="52" spans="1:20" ht="12.75" customHeight="1" x14ac:dyDescent="0.2">
      <c r="A52" s="119"/>
      <c r="B52" s="71"/>
      <c r="C52" s="26" t="s">
        <v>18</v>
      </c>
      <c r="D52" s="162">
        <v>2</v>
      </c>
      <c r="E52" s="24">
        <v>0</v>
      </c>
      <c r="F52" s="24">
        <v>0</v>
      </c>
      <c r="G52" s="24">
        <v>0</v>
      </c>
      <c r="H52" s="24">
        <f t="shared" si="2"/>
        <v>0</v>
      </c>
      <c r="I52" s="24">
        <v>1</v>
      </c>
      <c r="J52" s="24">
        <v>0</v>
      </c>
      <c r="K52" s="24">
        <v>1</v>
      </c>
      <c r="L52" s="24">
        <v>1.5</v>
      </c>
      <c r="M52" s="24">
        <v>0.5</v>
      </c>
      <c r="N52" s="24">
        <v>0.5</v>
      </c>
      <c r="O52" s="24">
        <v>2.5</v>
      </c>
      <c r="P52" s="24">
        <f t="shared" si="0"/>
        <v>3.5</v>
      </c>
      <c r="Q52" s="24">
        <v>0</v>
      </c>
      <c r="R52" s="24">
        <v>0</v>
      </c>
      <c r="S52" s="24">
        <v>0</v>
      </c>
      <c r="T52" s="24">
        <v>3.5</v>
      </c>
    </row>
    <row r="53" spans="1:20" ht="12.75" customHeight="1" x14ac:dyDescent="0.2">
      <c r="A53" s="119"/>
      <c r="B53" s="71"/>
      <c r="C53" s="26" t="s">
        <v>20</v>
      </c>
      <c r="D53" s="180">
        <v>1</v>
      </c>
      <c r="E53" s="181">
        <v>0</v>
      </c>
      <c r="F53" s="181">
        <v>0</v>
      </c>
      <c r="G53" s="181">
        <v>0</v>
      </c>
      <c r="H53" s="181">
        <f t="shared" si="2"/>
        <v>0</v>
      </c>
      <c r="I53" s="181">
        <v>0</v>
      </c>
      <c r="J53" s="181">
        <v>0</v>
      </c>
      <c r="K53" s="181">
        <v>0</v>
      </c>
      <c r="L53" s="181">
        <v>0</v>
      </c>
      <c r="M53" s="181">
        <v>0</v>
      </c>
      <c r="N53" s="181">
        <v>0.01</v>
      </c>
      <c r="O53" s="181">
        <v>0.01</v>
      </c>
      <c r="P53" s="181">
        <f t="shared" si="0"/>
        <v>0.01</v>
      </c>
      <c r="Q53" s="181">
        <v>0</v>
      </c>
      <c r="R53" s="181">
        <v>0</v>
      </c>
      <c r="S53" s="181">
        <v>0</v>
      </c>
      <c r="T53" s="181">
        <v>0.01</v>
      </c>
    </row>
    <row r="54" spans="1:20" ht="12.75" customHeight="1" x14ac:dyDescent="0.2">
      <c r="A54" s="119"/>
      <c r="B54" s="71"/>
      <c r="C54" s="163" t="s">
        <v>342</v>
      </c>
      <c r="D54" s="64">
        <v>0</v>
      </c>
      <c r="E54" s="36">
        <v>0</v>
      </c>
      <c r="F54" s="36">
        <v>0</v>
      </c>
      <c r="G54" s="36">
        <v>0</v>
      </c>
      <c r="H54" s="36">
        <f t="shared" si="2"/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f t="shared" si="0"/>
        <v>0</v>
      </c>
      <c r="Q54" s="36">
        <v>0</v>
      </c>
      <c r="R54" s="36">
        <v>0</v>
      </c>
      <c r="S54" s="36">
        <v>0</v>
      </c>
      <c r="T54" s="36">
        <v>0</v>
      </c>
    </row>
    <row r="55" spans="1:20" ht="12.75" customHeight="1" x14ac:dyDescent="0.2">
      <c r="A55" s="119"/>
      <c r="B55" s="71"/>
      <c r="C55" s="165" t="s">
        <v>267</v>
      </c>
      <c r="D55" s="182">
        <v>3</v>
      </c>
      <c r="E55" s="183">
        <v>0</v>
      </c>
      <c r="F55" s="183">
        <v>0</v>
      </c>
      <c r="G55" s="183">
        <v>0</v>
      </c>
      <c r="H55" s="183">
        <f t="shared" si="2"/>
        <v>0</v>
      </c>
      <c r="I55" s="183">
        <v>0</v>
      </c>
      <c r="J55" s="183">
        <v>0</v>
      </c>
      <c r="K55" s="183">
        <v>0</v>
      </c>
      <c r="L55" s="183">
        <v>4.5</v>
      </c>
      <c r="M55" s="183">
        <v>3.6999999999999997</v>
      </c>
      <c r="N55" s="183">
        <v>2.1</v>
      </c>
      <c r="O55" s="183">
        <v>10.3</v>
      </c>
      <c r="P55" s="183">
        <f t="shared" si="0"/>
        <v>10.3</v>
      </c>
      <c r="Q55" s="183">
        <v>0</v>
      </c>
      <c r="R55" s="183">
        <v>0</v>
      </c>
      <c r="S55" s="183">
        <v>0</v>
      </c>
      <c r="T55" s="183">
        <v>10.3</v>
      </c>
    </row>
    <row r="56" spans="1:20" ht="12.75" customHeight="1" x14ac:dyDescent="0.25">
      <c r="A56" s="230" t="s">
        <v>0</v>
      </c>
      <c r="B56" s="231"/>
      <c r="C56" s="232" t="s">
        <v>0</v>
      </c>
      <c r="D56" s="53">
        <f t="shared" ref="D56:J56" si="6">SUM(D40:D55)</f>
        <v>85</v>
      </c>
      <c r="E56" s="54">
        <f t="shared" si="6"/>
        <v>0</v>
      </c>
      <c r="F56" s="54">
        <f t="shared" si="6"/>
        <v>0</v>
      </c>
      <c r="G56" s="54">
        <f t="shared" si="6"/>
        <v>0</v>
      </c>
      <c r="H56" s="54">
        <f t="shared" si="2"/>
        <v>0</v>
      </c>
      <c r="I56" s="54">
        <f t="shared" si="6"/>
        <v>17.229999999999997</v>
      </c>
      <c r="J56" s="54">
        <f t="shared" si="6"/>
        <v>0.01</v>
      </c>
      <c r="K56" s="54">
        <f>+J56+I56+H56</f>
        <v>17.239999999999998</v>
      </c>
      <c r="L56" s="54">
        <f>SUM(L40:L55)</f>
        <v>29.509999999999998</v>
      </c>
      <c r="M56" s="54">
        <f>SUM(M40:M55)</f>
        <v>131.68899999999999</v>
      </c>
      <c r="N56" s="54">
        <f>SUM(N40:N55)</f>
        <v>50.775999999999996</v>
      </c>
      <c r="O56" s="54">
        <f>+N56+M56+L56</f>
        <v>211.97499999999997</v>
      </c>
      <c r="P56" s="54">
        <f t="shared" si="0"/>
        <v>229.21499999999997</v>
      </c>
      <c r="Q56" s="54">
        <f>SUM(Q40:Q55)</f>
        <v>0.2</v>
      </c>
      <c r="R56" s="54">
        <f>SUM(R40:R55)</f>
        <v>0.5</v>
      </c>
      <c r="S56" s="54">
        <f>+R56+Q56</f>
        <v>0.7</v>
      </c>
      <c r="T56" s="55">
        <f>+S56+P56</f>
        <v>229.91499999999996</v>
      </c>
    </row>
    <row r="57" spans="1:20" ht="12.75" customHeight="1" x14ac:dyDescent="0.2">
      <c r="A57" s="172" t="s">
        <v>3</v>
      </c>
      <c r="B57" s="70" t="s">
        <v>38</v>
      </c>
      <c r="C57" s="161" t="s">
        <v>24</v>
      </c>
      <c r="D57" s="178">
        <v>0</v>
      </c>
      <c r="E57" s="179">
        <v>0</v>
      </c>
      <c r="F57" s="179">
        <v>0</v>
      </c>
      <c r="G57" s="179">
        <v>0</v>
      </c>
      <c r="H57" s="179">
        <f t="shared" si="2"/>
        <v>0</v>
      </c>
      <c r="I57" s="179">
        <v>0</v>
      </c>
      <c r="J57" s="179">
        <v>0</v>
      </c>
      <c r="K57" s="179">
        <v>0</v>
      </c>
      <c r="L57" s="179">
        <v>0</v>
      </c>
      <c r="M57" s="179">
        <v>0</v>
      </c>
      <c r="N57" s="179">
        <v>0</v>
      </c>
      <c r="O57" s="179">
        <v>0</v>
      </c>
      <c r="P57" s="179">
        <f t="shared" si="0"/>
        <v>0</v>
      </c>
      <c r="Q57" s="179">
        <v>0</v>
      </c>
      <c r="R57" s="179">
        <v>0</v>
      </c>
      <c r="S57" s="179">
        <v>0</v>
      </c>
      <c r="T57" s="179">
        <v>0</v>
      </c>
    </row>
    <row r="58" spans="1:20" ht="12.75" customHeight="1" x14ac:dyDescent="0.2">
      <c r="A58" s="119"/>
      <c r="B58" s="71"/>
      <c r="C58" s="26" t="s">
        <v>33</v>
      </c>
      <c r="D58" s="180">
        <v>14</v>
      </c>
      <c r="E58" s="181">
        <v>0</v>
      </c>
      <c r="F58" s="181">
        <v>0</v>
      </c>
      <c r="G58" s="181">
        <v>0</v>
      </c>
      <c r="H58" s="181">
        <f t="shared" si="2"/>
        <v>0</v>
      </c>
      <c r="I58" s="181">
        <v>0.06</v>
      </c>
      <c r="J58" s="181">
        <v>0</v>
      </c>
      <c r="K58" s="181">
        <v>0.06</v>
      </c>
      <c r="L58" s="181">
        <v>107.02000000000001</v>
      </c>
      <c r="M58" s="181">
        <v>181.6</v>
      </c>
      <c r="N58" s="181">
        <v>12.639999999999997</v>
      </c>
      <c r="O58" s="181">
        <v>301.25999999999993</v>
      </c>
      <c r="P58" s="181">
        <f t="shared" si="0"/>
        <v>301.31999999999994</v>
      </c>
      <c r="Q58" s="181">
        <v>0</v>
      </c>
      <c r="R58" s="181">
        <v>0</v>
      </c>
      <c r="S58" s="181">
        <v>0</v>
      </c>
      <c r="T58" s="181">
        <v>301.31999999999994</v>
      </c>
    </row>
    <row r="59" spans="1:20" ht="12.75" customHeight="1" x14ac:dyDescent="0.2">
      <c r="A59" s="119"/>
      <c r="B59" s="71"/>
      <c r="C59" s="26" t="s">
        <v>37</v>
      </c>
      <c r="D59" s="180">
        <v>7</v>
      </c>
      <c r="E59" s="181">
        <v>0</v>
      </c>
      <c r="F59" s="181">
        <v>0</v>
      </c>
      <c r="G59" s="181">
        <v>0</v>
      </c>
      <c r="H59" s="181">
        <f t="shared" si="2"/>
        <v>0</v>
      </c>
      <c r="I59" s="181">
        <v>0.03</v>
      </c>
      <c r="J59" s="181">
        <v>0</v>
      </c>
      <c r="K59" s="181">
        <v>0.03</v>
      </c>
      <c r="L59" s="181">
        <v>0</v>
      </c>
      <c r="M59" s="181">
        <v>0.67999999999999994</v>
      </c>
      <c r="N59" s="181">
        <v>0.74</v>
      </c>
      <c r="O59" s="181">
        <v>1.42</v>
      </c>
      <c r="P59" s="181">
        <f t="shared" si="0"/>
        <v>1.45</v>
      </c>
      <c r="Q59" s="181">
        <v>0</v>
      </c>
      <c r="R59" s="181">
        <v>0.01</v>
      </c>
      <c r="S59" s="181">
        <v>0.01</v>
      </c>
      <c r="T59" s="181">
        <v>1.4600000000000002</v>
      </c>
    </row>
    <row r="60" spans="1:20" ht="12.75" customHeight="1" x14ac:dyDescent="0.2">
      <c r="A60" s="119"/>
      <c r="B60" s="71"/>
      <c r="C60" s="26" t="s">
        <v>38</v>
      </c>
      <c r="D60" s="180">
        <v>2</v>
      </c>
      <c r="E60" s="181">
        <v>0</v>
      </c>
      <c r="F60" s="181">
        <v>0</v>
      </c>
      <c r="G60" s="181">
        <v>0</v>
      </c>
      <c r="H60" s="181">
        <f t="shared" si="2"/>
        <v>0</v>
      </c>
      <c r="I60" s="181">
        <v>0</v>
      </c>
      <c r="J60" s="181">
        <v>0</v>
      </c>
      <c r="K60" s="181">
        <v>0</v>
      </c>
      <c r="L60" s="181">
        <v>0</v>
      </c>
      <c r="M60" s="181">
        <v>0.03</v>
      </c>
      <c r="N60" s="181">
        <v>0.62</v>
      </c>
      <c r="O60" s="181">
        <v>0.65</v>
      </c>
      <c r="P60" s="181">
        <f t="shared" si="0"/>
        <v>0.65</v>
      </c>
      <c r="Q60" s="181">
        <v>0.3</v>
      </c>
      <c r="R60" s="181">
        <v>0</v>
      </c>
      <c r="S60" s="181">
        <v>0.3</v>
      </c>
      <c r="T60" s="181">
        <v>0.95000000000000007</v>
      </c>
    </row>
    <row r="61" spans="1:20" ht="12.75" customHeight="1" x14ac:dyDescent="0.2">
      <c r="A61" s="119"/>
      <c r="B61" s="87"/>
      <c r="C61" s="26" t="s">
        <v>49</v>
      </c>
      <c r="D61" s="180">
        <v>7</v>
      </c>
      <c r="E61" s="181">
        <v>0</v>
      </c>
      <c r="F61" s="181">
        <v>0</v>
      </c>
      <c r="G61" s="181">
        <v>0</v>
      </c>
      <c r="H61" s="181">
        <f t="shared" si="2"/>
        <v>0</v>
      </c>
      <c r="I61" s="181">
        <v>0.15</v>
      </c>
      <c r="J61" s="181">
        <v>0</v>
      </c>
      <c r="K61" s="181">
        <v>0.15</v>
      </c>
      <c r="L61" s="181">
        <v>9.8500000000000014</v>
      </c>
      <c r="M61" s="181">
        <v>21.3</v>
      </c>
      <c r="N61" s="181">
        <v>4.7300000000000004</v>
      </c>
      <c r="O61" s="181">
        <v>35.880000000000003</v>
      </c>
      <c r="P61" s="181">
        <f t="shared" si="0"/>
        <v>36.03</v>
      </c>
      <c r="Q61" s="181">
        <v>0</v>
      </c>
      <c r="R61" s="181">
        <v>0.05</v>
      </c>
      <c r="S61" s="181">
        <v>0.05</v>
      </c>
      <c r="T61" s="181">
        <v>36.08</v>
      </c>
    </row>
    <row r="62" spans="1:20" ht="12.75" customHeight="1" x14ac:dyDescent="0.2">
      <c r="A62" s="119"/>
      <c r="B62" s="71" t="s">
        <v>310</v>
      </c>
      <c r="C62" s="26" t="s">
        <v>409</v>
      </c>
      <c r="D62" s="162">
        <v>2</v>
      </c>
      <c r="E62" s="24">
        <v>0</v>
      </c>
      <c r="F62" s="24">
        <v>0</v>
      </c>
      <c r="G62" s="24">
        <v>0</v>
      </c>
      <c r="H62" s="24">
        <f t="shared" si="2"/>
        <v>0</v>
      </c>
      <c r="I62" s="24">
        <v>0</v>
      </c>
      <c r="J62" s="24">
        <v>0</v>
      </c>
      <c r="K62" s="24">
        <v>0</v>
      </c>
      <c r="L62" s="24">
        <v>0</v>
      </c>
      <c r="M62" s="24">
        <v>0.03</v>
      </c>
      <c r="N62" s="24">
        <v>3.8000000000000003</v>
      </c>
      <c r="O62" s="24">
        <v>3.83</v>
      </c>
      <c r="P62" s="24">
        <f t="shared" si="0"/>
        <v>3.83</v>
      </c>
      <c r="Q62" s="24">
        <v>0</v>
      </c>
      <c r="R62" s="24">
        <v>0</v>
      </c>
      <c r="S62" s="24">
        <v>0</v>
      </c>
      <c r="T62" s="24">
        <v>3.83</v>
      </c>
    </row>
    <row r="63" spans="1:20" ht="12.75" customHeight="1" x14ac:dyDescent="0.2">
      <c r="A63" s="119"/>
      <c r="B63" s="71"/>
      <c r="C63" s="26" t="s">
        <v>310</v>
      </c>
      <c r="D63" s="180">
        <v>6</v>
      </c>
      <c r="E63" s="181">
        <v>0</v>
      </c>
      <c r="F63" s="181">
        <v>0</v>
      </c>
      <c r="G63" s="181">
        <v>0</v>
      </c>
      <c r="H63" s="181">
        <f t="shared" si="2"/>
        <v>0</v>
      </c>
      <c r="I63" s="181">
        <v>0.28000000000000003</v>
      </c>
      <c r="J63" s="181">
        <v>0</v>
      </c>
      <c r="K63" s="181">
        <v>0.28000000000000003</v>
      </c>
      <c r="L63" s="181">
        <v>5.66</v>
      </c>
      <c r="M63" s="181">
        <v>4.6900000000000004</v>
      </c>
      <c r="N63" s="181">
        <v>5.0599999999999996</v>
      </c>
      <c r="O63" s="181">
        <v>15.409999999999998</v>
      </c>
      <c r="P63" s="181">
        <f t="shared" si="0"/>
        <v>15.689999999999998</v>
      </c>
      <c r="Q63" s="181">
        <v>0</v>
      </c>
      <c r="R63" s="181">
        <v>0</v>
      </c>
      <c r="S63" s="181">
        <v>0</v>
      </c>
      <c r="T63" s="181">
        <v>15.69</v>
      </c>
    </row>
    <row r="64" spans="1:20" ht="12.75" customHeight="1" x14ac:dyDescent="0.2">
      <c r="A64" s="207"/>
      <c r="B64" s="71"/>
      <c r="C64" s="26" t="s">
        <v>43</v>
      </c>
      <c r="D64" s="180">
        <v>6</v>
      </c>
      <c r="E64" s="181">
        <v>0</v>
      </c>
      <c r="F64" s="181">
        <v>0</v>
      </c>
      <c r="G64" s="181">
        <v>0</v>
      </c>
      <c r="H64" s="181">
        <f t="shared" si="2"/>
        <v>0</v>
      </c>
      <c r="I64" s="181">
        <v>0.02</v>
      </c>
      <c r="J64" s="181">
        <v>0</v>
      </c>
      <c r="K64" s="181">
        <v>0.02</v>
      </c>
      <c r="L64" s="181">
        <v>0</v>
      </c>
      <c r="M64" s="181">
        <v>0.84499999999999997</v>
      </c>
      <c r="N64" s="181">
        <v>0.80499999999999994</v>
      </c>
      <c r="O64" s="181">
        <v>1.65</v>
      </c>
      <c r="P64" s="181">
        <f t="shared" si="0"/>
        <v>1.67</v>
      </c>
      <c r="Q64" s="181">
        <v>0</v>
      </c>
      <c r="R64" s="181">
        <v>0</v>
      </c>
      <c r="S64" s="181">
        <v>0</v>
      </c>
      <c r="T64" s="181">
        <v>1.67</v>
      </c>
    </row>
    <row r="65" spans="1:20" ht="12.75" customHeight="1" x14ac:dyDescent="0.2">
      <c r="A65" s="119"/>
      <c r="B65" s="87"/>
      <c r="C65" s="26" t="s">
        <v>350</v>
      </c>
      <c r="D65" s="180">
        <v>6</v>
      </c>
      <c r="E65" s="181">
        <v>0</v>
      </c>
      <c r="F65" s="181">
        <v>0</v>
      </c>
      <c r="G65" s="181">
        <v>0</v>
      </c>
      <c r="H65" s="181">
        <f t="shared" si="2"/>
        <v>0</v>
      </c>
      <c r="I65" s="181">
        <v>0</v>
      </c>
      <c r="J65" s="181">
        <v>0</v>
      </c>
      <c r="K65" s="181">
        <v>0</v>
      </c>
      <c r="L65" s="181">
        <v>6.5</v>
      </c>
      <c r="M65" s="181">
        <v>12.11</v>
      </c>
      <c r="N65" s="181">
        <v>15.479999999999999</v>
      </c>
      <c r="O65" s="181">
        <v>34.089999999999996</v>
      </c>
      <c r="P65" s="181">
        <f t="shared" si="0"/>
        <v>34.089999999999996</v>
      </c>
      <c r="Q65" s="181">
        <v>0</v>
      </c>
      <c r="R65" s="181">
        <v>0</v>
      </c>
      <c r="S65" s="181">
        <v>0</v>
      </c>
      <c r="T65" s="181">
        <v>34.089999999999996</v>
      </c>
    </row>
    <row r="66" spans="1:20" ht="12.75" customHeight="1" x14ac:dyDescent="0.2">
      <c r="A66" s="119"/>
      <c r="B66" s="71" t="s">
        <v>292</v>
      </c>
      <c r="C66" s="26" t="s">
        <v>317</v>
      </c>
      <c r="D66" s="180">
        <v>8</v>
      </c>
      <c r="E66" s="181">
        <v>0.44</v>
      </c>
      <c r="F66" s="181">
        <v>0</v>
      </c>
      <c r="G66" s="181">
        <v>0</v>
      </c>
      <c r="H66" s="181">
        <f t="shared" si="2"/>
        <v>0.44</v>
      </c>
      <c r="I66" s="181">
        <v>3.2099999999999995</v>
      </c>
      <c r="J66" s="181">
        <v>0</v>
      </c>
      <c r="K66" s="181">
        <v>3.6499999999999995</v>
      </c>
      <c r="L66" s="181">
        <v>0</v>
      </c>
      <c r="M66" s="181">
        <v>7.12</v>
      </c>
      <c r="N66" s="181">
        <v>2.9400000000000004</v>
      </c>
      <c r="O66" s="181">
        <v>10.059999999999999</v>
      </c>
      <c r="P66" s="181">
        <f t="shared" si="0"/>
        <v>13.709999999999997</v>
      </c>
      <c r="Q66" s="181">
        <v>0</v>
      </c>
      <c r="R66" s="181">
        <v>0.3</v>
      </c>
      <c r="S66" s="181">
        <v>0.3</v>
      </c>
      <c r="T66" s="181">
        <v>14.009999999999998</v>
      </c>
    </row>
    <row r="67" spans="1:20" ht="12.75" customHeight="1" x14ac:dyDescent="0.2">
      <c r="A67" s="119"/>
      <c r="B67" s="71"/>
      <c r="C67" s="26" t="s">
        <v>269</v>
      </c>
      <c r="D67" s="180">
        <v>10</v>
      </c>
      <c r="E67" s="181">
        <v>0</v>
      </c>
      <c r="F67" s="181">
        <v>0</v>
      </c>
      <c r="G67" s="181">
        <v>0</v>
      </c>
      <c r="H67" s="181">
        <f t="shared" si="2"/>
        <v>0</v>
      </c>
      <c r="I67" s="181">
        <v>0</v>
      </c>
      <c r="J67" s="181">
        <v>0</v>
      </c>
      <c r="K67" s="181">
        <v>0</v>
      </c>
      <c r="L67" s="181">
        <v>0</v>
      </c>
      <c r="M67" s="181">
        <v>5.54</v>
      </c>
      <c r="N67" s="181">
        <v>5.4879999999999995</v>
      </c>
      <c r="O67" s="181">
        <v>11.028</v>
      </c>
      <c r="P67" s="181">
        <f t="shared" si="0"/>
        <v>11.028</v>
      </c>
      <c r="Q67" s="181">
        <v>0</v>
      </c>
      <c r="R67" s="181">
        <v>0</v>
      </c>
      <c r="S67" s="181">
        <v>0</v>
      </c>
      <c r="T67" s="181">
        <v>11.028</v>
      </c>
    </row>
    <row r="68" spans="1:20" ht="12.75" customHeight="1" x14ac:dyDescent="0.2">
      <c r="A68" s="119"/>
      <c r="B68" s="71"/>
      <c r="C68" s="26" t="s">
        <v>270</v>
      </c>
      <c r="D68" s="180">
        <v>22</v>
      </c>
      <c r="E68" s="181">
        <v>0</v>
      </c>
      <c r="F68" s="181">
        <v>0</v>
      </c>
      <c r="G68" s="181">
        <v>0</v>
      </c>
      <c r="H68" s="181">
        <f t="shared" si="2"/>
        <v>0</v>
      </c>
      <c r="I68" s="181">
        <v>3.13</v>
      </c>
      <c r="J68" s="181">
        <v>0.1</v>
      </c>
      <c r="K68" s="181">
        <v>3.23</v>
      </c>
      <c r="L68" s="181">
        <v>47.12</v>
      </c>
      <c r="M68" s="181">
        <v>11.933</v>
      </c>
      <c r="N68" s="181">
        <v>5.5469999999999997</v>
      </c>
      <c r="O68" s="181">
        <v>64.599999999999994</v>
      </c>
      <c r="P68" s="181">
        <f t="shared" si="0"/>
        <v>67.83</v>
      </c>
      <c r="Q68" s="181">
        <v>0</v>
      </c>
      <c r="R68" s="181">
        <v>0.01</v>
      </c>
      <c r="S68" s="181">
        <v>0.01</v>
      </c>
      <c r="T68" s="181">
        <v>67.84</v>
      </c>
    </row>
    <row r="69" spans="1:20" ht="12.75" customHeight="1" x14ac:dyDescent="0.2">
      <c r="A69" s="119"/>
      <c r="B69" s="71"/>
      <c r="C69" s="26" t="s">
        <v>471</v>
      </c>
      <c r="D69" s="180">
        <v>4</v>
      </c>
      <c r="E69" s="181">
        <v>0</v>
      </c>
      <c r="F69" s="181">
        <v>0</v>
      </c>
      <c r="G69" s="181">
        <v>0</v>
      </c>
      <c r="H69" s="181">
        <f t="shared" si="2"/>
        <v>0</v>
      </c>
      <c r="I69" s="181">
        <v>0</v>
      </c>
      <c r="J69" s="181">
        <v>0</v>
      </c>
      <c r="K69" s="181">
        <v>0</v>
      </c>
      <c r="L69" s="181">
        <v>0.5</v>
      </c>
      <c r="M69" s="181">
        <v>0.96</v>
      </c>
      <c r="N69" s="181">
        <v>0.51</v>
      </c>
      <c r="O69" s="181">
        <v>1.97</v>
      </c>
      <c r="P69" s="181">
        <f t="shared" si="0"/>
        <v>1.97</v>
      </c>
      <c r="Q69" s="181">
        <v>0</v>
      </c>
      <c r="R69" s="181">
        <v>0</v>
      </c>
      <c r="S69" s="181">
        <v>0</v>
      </c>
      <c r="T69" s="181">
        <v>1.97</v>
      </c>
    </row>
    <row r="70" spans="1:20" ht="12.75" customHeight="1" x14ac:dyDescent="0.2">
      <c r="A70" s="119"/>
      <c r="B70" s="71"/>
      <c r="C70" s="26" t="s">
        <v>292</v>
      </c>
      <c r="D70" s="180">
        <v>10</v>
      </c>
      <c r="E70" s="181">
        <v>0</v>
      </c>
      <c r="F70" s="181">
        <v>0</v>
      </c>
      <c r="G70" s="181">
        <v>0</v>
      </c>
      <c r="H70" s="181">
        <f t="shared" si="2"/>
        <v>0</v>
      </c>
      <c r="I70" s="181">
        <v>18</v>
      </c>
      <c r="J70" s="181">
        <v>0</v>
      </c>
      <c r="K70" s="181">
        <v>18</v>
      </c>
      <c r="L70" s="181">
        <v>0</v>
      </c>
      <c r="M70" s="181">
        <v>12.389999999999999</v>
      </c>
      <c r="N70" s="181">
        <v>9.17</v>
      </c>
      <c r="O70" s="181">
        <v>21.56</v>
      </c>
      <c r="P70" s="181">
        <f t="shared" si="0"/>
        <v>39.56</v>
      </c>
      <c r="Q70" s="181">
        <v>0.02</v>
      </c>
      <c r="R70" s="181">
        <v>0.01</v>
      </c>
      <c r="S70" s="181">
        <v>0.03</v>
      </c>
      <c r="T70" s="181">
        <v>39.589999999999996</v>
      </c>
    </row>
    <row r="71" spans="1:20" ht="12.75" customHeight="1" x14ac:dyDescent="0.2">
      <c r="A71" s="119"/>
      <c r="B71" s="87"/>
      <c r="C71" s="26" t="s">
        <v>422</v>
      </c>
      <c r="D71" s="162">
        <v>0</v>
      </c>
      <c r="E71" s="24">
        <v>0</v>
      </c>
      <c r="F71" s="24">
        <v>0</v>
      </c>
      <c r="G71" s="24">
        <v>0</v>
      </c>
      <c r="H71" s="24">
        <f t="shared" si="2"/>
        <v>0</v>
      </c>
      <c r="I71" s="24">
        <v>0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f t="shared" si="0"/>
        <v>0</v>
      </c>
      <c r="Q71" s="24">
        <v>0</v>
      </c>
      <c r="R71" s="24">
        <v>0</v>
      </c>
      <c r="S71" s="24">
        <v>0</v>
      </c>
      <c r="T71" s="24">
        <v>0</v>
      </c>
    </row>
    <row r="72" spans="1:20" ht="12.75" customHeight="1" x14ac:dyDescent="0.2">
      <c r="A72" s="119"/>
      <c r="B72" s="71" t="s">
        <v>41</v>
      </c>
      <c r="C72" s="26" t="s">
        <v>31</v>
      </c>
      <c r="D72" s="180">
        <v>25</v>
      </c>
      <c r="E72" s="181">
        <v>4</v>
      </c>
      <c r="F72" s="181">
        <v>0</v>
      </c>
      <c r="G72" s="181">
        <v>0</v>
      </c>
      <c r="H72" s="181">
        <f t="shared" si="2"/>
        <v>4</v>
      </c>
      <c r="I72" s="181">
        <v>4.589999999999999</v>
      </c>
      <c r="J72" s="181">
        <v>0.33</v>
      </c>
      <c r="K72" s="181">
        <v>8.9199999999999982</v>
      </c>
      <c r="L72" s="181">
        <v>0.15</v>
      </c>
      <c r="M72" s="181">
        <v>24.555</v>
      </c>
      <c r="N72" s="181">
        <v>4.0349999999999993</v>
      </c>
      <c r="O72" s="181">
        <v>28.740000000000002</v>
      </c>
      <c r="P72" s="181">
        <f t="shared" ref="P72:P135" si="7">O72+K72</f>
        <v>37.659999999999997</v>
      </c>
      <c r="Q72" s="181">
        <v>0</v>
      </c>
      <c r="R72" s="181">
        <v>0.01</v>
      </c>
      <c r="S72" s="181">
        <v>0.01</v>
      </c>
      <c r="T72" s="181">
        <v>37.67</v>
      </c>
    </row>
    <row r="73" spans="1:20" ht="12.75" customHeight="1" x14ac:dyDescent="0.2">
      <c r="A73" s="119"/>
      <c r="B73" s="71"/>
      <c r="C73" s="26" t="s">
        <v>25</v>
      </c>
      <c r="D73" s="180">
        <v>18</v>
      </c>
      <c r="E73" s="181">
        <v>0</v>
      </c>
      <c r="F73" s="181">
        <v>0</v>
      </c>
      <c r="G73" s="181">
        <v>0</v>
      </c>
      <c r="H73" s="181">
        <f t="shared" si="2"/>
        <v>0</v>
      </c>
      <c r="I73" s="181">
        <v>3.44</v>
      </c>
      <c r="J73" s="181">
        <v>0</v>
      </c>
      <c r="K73" s="181">
        <v>3.44</v>
      </c>
      <c r="L73" s="181">
        <v>0.46</v>
      </c>
      <c r="M73" s="181">
        <v>6.6000000000000005</v>
      </c>
      <c r="N73" s="181">
        <v>4.12</v>
      </c>
      <c r="O73" s="181">
        <v>11.18</v>
      </c>
      <c r="P73" s="181">
        <f t="shared" si="7"/>
        <v>14.62</v>
      </c>
      <c r="Q73" s="181">
        <v>0.1</v>
      </c>
      <c r="R73" s="181">
        <v>0.08</v>
      </c>
      <c r="S73" s="181">
        <v>0.18</v>
      </c>
      <c r="T73" s="181">
        <v>14.799999999999999</v>
      </c>
    </row>
    <row r="74" spans="1:20" ht="12.75" customHeight="1" x14ac:dyDescent="0.2">
      <c r="A74" s="119"/>
      <c r="B74" s="71"/>
      <c r="C74" s="26" t="s">
        <v>32</v>
      </c>
      <c r="D74" s="180">
        <v>18</v>
      </c>
      <c r="E74" s="181">
        <v>0</v>
      </c>
      <c r="F74" s="181">
        <v>0</v>
      </c>
      <c r="G74" s="181">
        <v>0</v>
      </c>
      <c r="H74" s="181">
        <f t="shared" si="2"/>
        <v>0</v>
      </c>
      <c r="I74" s="181">
        <v>0.1</v>
      </c>
      <c r="J74" s="181">
        <v>0.18</v>
      </c>
      <c r="K74" s="181">
        <v>0.28000000000000003</v>
      </c>
      <c r="L74" s="181">
        <v>0</v>
      </c>
      <c r="M74" s="181">
        <v>16.55</v>
      </c>
      <c r="N74" s="181">
        <v>4.1199999999999992</v>
      </c>
      <c r="O74" s="181">
        <v>20.669999999999998</v>
      </c>
      <c r="P74" s="181">
        <f t="shared" si="7"/>
        <v>20.95</v>
      </c>
      <c r="Q74" s="181">
        <v>0.5</v>
      </c>
      <c r="R74" s="181">
        <v>6.0000000000000005E-2</v>
      </c>
      <c r="S74" s="181">
        <v>0.56000000000000005</v>
      </c>
      <c r="T74" s="181">
        <v>21.51</v>
      </c>
    </row>
    <row r="75" spans="1:20" ht="12.75" customHeight="1" x14ac:dyDescent="0.2">
      <c r="A75" s="119"/>
      <c r="B75" s="71"/>
      <c r="C75" s="26" t="s">
        <v>35</v>
      </c>
      <c r="D75" s="180">
        <v>28</v>
      </c>
      <c r="E75" s="181">
        <v>0</v>
      </c>
      <c r="F75" s="181">
        <v>0</v>
      </c>
      <c r="G75" s="181">
        <v>0</v>
      </c>
      <c r="H75" s="181">
        <f t="shared" si="2"/>
        <v>0</v>
      </c>
      <c r="I75" s="181">
        <v>0.5</v>
      </c>
      <c r="J75" s="181">
        <v>0</v>
      </c>
      <c r="K75" s="181">
        <v>0.5</v>
      </c>
      <c r="L75" s="181">
        <v>20.79</v>
      </c>
      <c r="M75" s="181">
        <v>52.549999999999983</v>
      </c>
      <c r="N75" s="181">
        <v>16.669999999999998</v>
      </c>
      <c r="O75" s="181">
        <v>90.009999999999991</v>
      </c>
      <c r="P75" s="181">
        <f t="shared" si="7"/>
        <v>90.509999999999991</v>
      </c>
      <c r="Q75" s="181">
        <v>0.2</v>
      </c>
      <c r="R75" s="181">
        <v>0.18</v>
      </c>
      <c r="S75" s="181">
        <v>0.38</v>
      </c>
      <c r="T75" s="181">
        <v>90.889999999999986</v>
      </c>
    </row>
    <row r="76" spans="1:20" ht="12.75" customHeight="1" x14ac:dyDescent="0.2">
      <c r="A76" s="119"/>
      <c r="B76" s="87"/>
      <c r="C76" s="26" t="s">
        <v>41</v>
      </c>
      <c r="D76" s="180">
        <v>50</v>
      </c>
      <c r="E76" s="181">
        <v>0</v>
      </c>
      <c r="F76" s="181">
        <v>0</v>
      </c>
      <c r="G76" s="181">
        <v>0</v>
      </c>
      <c r="H76" s="181">
        <f t="shared" ref="H76:H139" si="8">SUM(E76:G76)</f>
        <v>0</v>
      </c>
      <c r="I76" s="181">
        <v>3.25</v>
      </c>
      <c r="J76" s="181">
        <v>0.39</v>
      </c>
      <c r="K76" s="181">
        <v>3.6399999999999997</v>
      </c>
      <c r="L76" s="181">
        <v>11.175000000000001</v>
      </c>
      <c r="M76" s="181">
        <v>52.129999999999995</v>
      </c>
      <c r="N76" s="181">
        <v>36.150000000000006</v>
      </c>
      <c r="O76" s="181">
        <v>99.454999999999984</v>
      </c>
      <c r="P76" s="181">
        <f t="shared" si="7"/>
        <v>103.09499999999998</v>
      </c>
      <c r="Q76" s="181">
        <v>3.2</v>
      </c>
      <c r="R76" s="181">
        <v>0.31</v>
      </c>
      <c r="S76" s="181">
        <v>3.5099999999999993</v>
      </c>
      <c r="T76" s="181">
        <v>106.60499999999998</v>
      </c>
    </row>
    <row r="77" spans="1:20" ht="12.75" customHeight="1" x14ac:dyDescent="0.2">
      <c r="A77" s="119"/>
      <c r="B77" s="71" t="s">
        <v>46</v>
      </c>
      <c r="C77" s="26" t="s">
        <v>27</v>
      </c>
      <c r="D77" s="180">
        <v>16</v>
      </c>
      <c r="E77" s="181">
        <v>0</v>
      </c>
      <c r="F77" s="181">
        <v>1351.8400000000001</v>
      </c>
      <c r="G77" s="181">
        <v>0</v>
      </c>
      <c r="H77" s="181">
        <f t="shared" si="8"/>
        <v>1351.8400000000001</v>
      </c>
      <c r="I77" s="181">
        <v>689.42</v>
      </c>
      <c r="J77" s="181">
        <v>0</v>
      </c>
      <c r="K77" s="181">
        <v>2041.2600000000002</v>
      </c>
      <c r="L77" s="181">
        <v>353.23</v>
      </c>
      <c r="M77" s="181">
        <v>774.01</v>
      </c>
      <c r="N77" s="181">
        <v>411</v>
      </c>
      <c r="O77" s="181">
        <v>1538.2399999999998</v>
      </c>
      <c r="P77" s="181">
        <f t="shared" si="7"/>
        <v>3579.5</v>
      </c>
      <c r="Q77" s="181">
        <v>0</v>
      </c>
      <c r="R77" s="181">
        <v>62.64</v>
      </c>
      <c r="S77" s="181">
        <v>62.64</v>
      </c>
      <c r="T77" s="181">
        <v>3642.1400000000008</v>
      </c>
    </row>
    <row r="78" spans="1:20" ht="12.75" customHeight="1" x14ac:dyDescent="0.2">
      <c r="A78" s="119"/>
      <c r="B78" s="71"/>
      <c r="C78" s="26" t="s">
        <v>28</v>
      </c>
      <c r="D78" s="180">
        <v>15</v>
      </c>
      <c r="E78" s="181">
        <v>0</v>
      </c>
      <c r="F78" s="181">
        <v>1</v>
      </c>
      <c r="G78" s="181">
        <v>0</v>
      </c>
      <c r="H78" s="181">
        <f t="shared" si="8"/>
        <v>1</v>
      </c>
      <c r="I78" s="181">
        <v>2.5</v>
      </c>
      <c r="J78" s="181">
        <v>0</v>
      </c>
      <c r="K78" s="181">
        <v>3.5</v>
      </c>
      <c r="L78" s="181">
        <v>0.1</v>
      </c>
      <c r="M78" s="181">
        <v>6.0699999999999994</v>
      </c>
      <c r="N78" s="181">
        <v>4.6399999999999997</v>
      </c>
      <c r="O78" s="181">
        <v>10.81</v>
      </c>
      <c r="P78" s="181">
        <f t="shared" si="7"/>
        <v>14.31</v>
      </c>
      <c r="Q78" s="181">
        <v>0</v>
      </c>
      <c r="R78" s="181">
        <v>0.58000000000000007</v>
      </c>
      <c r="S78" s="181">
        <v>0.58000000000000007</v>
      </c>
      <c r="T78" s="181">
        <v>14.889999999999999</v>
      </c>
    </row>
    <row r="79" spans="1:20" ht="12.75" customHeight="1" x14ac:dyDescent="0.2">
      <c r="A79" s="119"/>
      <c r="B79" s="71"/>
      <c r="C79" s="26" t="s">
        <v>39</v>
      </c>
      <c r="D79" s="180">
        <v>4</v>
      </c>
      <c r="E79" s="181">
        <v>0</v>
      </c>
      <c r="F79" s="181">
        <v>0</v>
      </c>
      <c r="G79" s="181">
        <v>0.4</v>
      </c>
      <c r="H79" s="181">
        <f t="shared" si="8"/>
        <v>0.4</v>
      </c>
      <c r="I79" s="181">
        <v>0</v>
      </c>
      <c r="J79" s="181">
        <v>0</v>
      </c>
      <c r="K79" s="181">
        <v>0.4</v>
      </c>
      <c r="L79" s="181">
        <v>0</v>
      </c>
      <c r="M79" s="181">
        <v>0.4</v>
      </c>
      <c r="N79" s="181">
        <v>0.69000000000000006</v>
      </c>
      <c r="O79" s="181">
        <v>1.0900000000000001</v>
      </c>
      <c r="P79" s="181">
        <f t="shared" si="7"/>
        <v>1.4900000000000002</v>
      </c>
      <c r="Q79" s="181">
        <v>0</v>
      </c>
      <c r="R79" s="181">
        <v>0.2</v>
      </c>
      <c r="S79" s="181">
        <v>0.2</v>
      </c>
      <c r="T79" s="181">
        <v>1.69</v>
      </c>
    </row>
    <row r="80" spans="1:20" ht="12.75" customHeight="1" x14ac:dyDescent="0.2">
      <c r="A80" s="119"/>
      <c r="B80" s="71"/>
      <c r="C80" s="26" t="s">
        <v>42</v>
      </c>
      <c r="D80" s="162">
        <v>5</v>
      </c>
      <c r="E80" s="24">
        <v>1</v>
      </c>
      <c r="F80" s="24">
        <v>0</v>
      </c>
      <c r="G80" s="24">
        <v>0</v>
      </c>
      <c r="H80" s="24">
        <f t="shared" si="8"/>
        <v>1</v>
      </c>
      <c r="I80" s="24">
        <v>2</v>
      </c>
      <c r="J80" s="24">
        <v>0</v>
      </c>
      <c r="K80" s="24">
        <v>3</v>
      </c>
      <c r="L80" s="24">
        <v>0</v>
      </c>
      <c r="M80" s="24">
        <v>2.2000000000000002</v>
      </c>
      <c r="N80" s="24">
        <v>1.4</v>
      </c>
      <c r="O80" s="24">
        <v>3.6</v>
      </c>
      <c r="P80" s="24">
        <f t="shared" si="7"/>
        <v>6.6</v>
      </c>
      <c r="Q80" s="24">
        <v>0</v>
      </c>
      <c r="R80" s="24">
        <v>0</v>
      </c>
      <c r="S80" s="24">
        <v>0</v>
      </c>
      <c r="T80" s="24">
        <v>6.6000000000000014</v>
      </c>
    </row>
    <row r="81" spans="1:20" ht="12.75" customHeight="1" x14ac:dyDescent="0.2">
      <c r="A81" s="119"/>
      <c r="B81" s="71"/>
      <c r="C81" s="26" t="s">
        <v>46</v>
      </c>
      <c r="D81" s="162">
        <v>108</v>
      </c>
      <c r="E81" s="24">
        <v>2.1700000000000004</v>
      </c>
      <c r="F81" s="24">
        <v>253.965</v>
      </c>
      <c r="G81" s="24">
        <v>195.68</v>
      </c>
      <c r="H81" s="24">
        <f t="shared" si="8"/>
        <v>451.815</v>
      </c>
      <c r="I81" s="24">
        <v>531.7249999999998</v>
      </c>
      <c r="J81" s="24">
        <v>0.2</v>
      </c>
      <c r="K81" s="24">
        <v>983.7399999999999</v>
      </c>
      <c r="L81" s="24">
        <v>146.62</v>
      </c>
      <c r="M81" s="24">
        <v>196.10999999999999</v>
      </c>
      <c r="N81" s="24">
        <v>174.095</v>
      </c>
      <c r="O81" s="24">
        <v>516.8249999999997</v>
      </c>
      <c r="P81" s="24">
        <f t="shared" si="7"/>
        <v>1500.5649999999996</v>
      </c>
      <c r="Q81" s="24">
        <v>0</v>
      </c>
      <c r="R81" s="24">
        <v>7.9599999999999964</v>
      </c>
      <c r="S81" s="24">
        <v>7.9599999999999964</v>
      </c>
      <c r="T81" s="24">
        <v>1508.5249999999987</v>
      </c>
    </row>
    <row r="82" spans="1:20" ht="12.75" customHeight="1" x14ac:dyDescent="0.2">
      <c r="A82" s="119"/>
      <c r="B82" s="71"/>
      <c r="C82" s="26" t="s">
        <v>48</v>
      </c>
      <c r="D82" s="162">
        <v>51</v>
      </c>
      <c r="E82" s="24">
        <v>0</v>
      </c>
      <c r="F82" s="24">
        <v>0</v>
      </c>
      <c r="G82" s="24">
        <v>0.43000000000000005</v>
      </c>
      <c r="H82" s="24">
        <f t="shared" si="8"/>
        <v>0.43000000000000005</v>
      </c>
      <c r="I82" s="24">
        <v>3.23</v>
      </c>
      <c r="J82" s="24">
        <v>0</v>
      </c>
      <c r="K82" s="24">
        <v>3.66</v>
      </c>
      <c r="L82" s="24">
        <v>0.45</v>
      </c>
      <c r="M82" s="24">
        <v>7.2829999999999968</v>
      </c>
      <c r="N82" s="24">
        <v>7.5409999999999968</v>
      </c>
      <c r="O82" s="24">
        <v>15.274000000000001</v>
      </c>
      <c r="P82" s="24">
        <f t="shared" si="7"/>
        <v>18.934000000000001</v>
      </c>
      <c r="Q82" s="24">
        <v>0</v>
      </c>
      <c r="R82" s="24">
        <v>0.05</v>
      </c>
      <c r="S82" s="24">
        <v>0.05</v>
      </c>
      <c r="T82" s="24">
        <v>18.984000000000009</v>
      </c>
    </row>
    <row r="83" spans="1:20" ht="12.75" customHeight="1" x14ac:dyDescent="0.2">
      <c r="A83" s="119"/>
      <c r="B83" s="87"/>
      <c r="C83" s="26" t="s">
        <v>343</v>
      </c>
      <c r="D83" s="162">
        <v>0</v>
      </c>
      <c r="E83" s="24">
        <v>0</v>
      </c>
      <c r="F83" s="24">
        <v>0</v>
      </c>
      <c r="G83" s="24">
        <v>0</v>
      </c>
      <c r="H83" s="24">
        <f t="shared" si="8"/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f t="shared" si="7"/>
        <v>0</v>
      </c>
      <c r="Q83" s="24">
        <v>0</v>
      </c>
      <c r="R83" s="24">
        <v>0</v>
      </c>
      <c r="S83" s="24">
        <v>0</v>
      </c>
      <c r="T83" s="24">
        <v>0</v>
      </c>
    </row>
    <row r="84" spans="1:20" ht="12.75" customHeight="1" x14ac:dyDescent="0.2">
      <c r="A84" s="119"/>
      <c r="B84" s="71" t="s">
        <v>44</v>
      </c>
      <c r="C84" s="26" t="s">
        <v>23</v>
      </c>
      <c r="D84" s="180">
        <v>9</v>
      </c>
      <c r="E84" s="181">
        <v>0</v>
      </c>
      <c r="F84" s="181">
        <v>0.1</v>
      </c>
      <c r="G84" s="181">
        <v>0.42000000000000004</v>
      </c>
      <c r="H84" s="181">
        <f t="shared" si="8"/>
        <v>0.52</v>
      </c>
      <c r="I84" s="181">
        <v>0.05</v>
      </c>
      <c r="J84" s="181">
        <v>0</v>
      </c>
      <c r="K84" s="181">
        <v>0.57000000000000006</v>
      </c>
      <c r="L84" s="181">
        <v>0.01</v>
      </c>
      <c r="M84" s="181">
        <v>0.02</v>
      </c>
      <c r="N84" s="181">
        <v>0.77</v>
      </c>
      <c r="O84" s="181">
        <v>0.8</v>
      </c>
      <c r="P84" s="181">
        <f t="shared" si="7"/>
        <v>1.37</v>
      </c>
      <c r="Q84" s="181">
        <v>0</v>
      </c>
      <c r="R84" s="181">
        <v>0</v>
      </c>
      <c r="S84" s="181">
        <v>0</v>
      </c>
      <c r="T84" s="181">
        <v>1.37</v>
      </c>
    </row>
    <row r="85" spans="1:20" ht="12.75" customHeight="1" x14ac:dyDescent="0.2">
      <c r="A85" s="119"/>
      <c r="B85" s="71"/>
      <c r="C85" s="26" t="s">
        <v>26</v>
      </c>
      <c r="D85" s="180">
        <v>8</v>
      </c>
      <c r="E85" s="181">
        <v>0</v>
      </c>
      <c r="F85" s="181">
        <v>0</v>
      </c>
      <c r="G85" s="181">
        <v>0.01</v>
      </c>
      <c r="H85" s="181">
        <f t="shared" si="8"/>
        <v>0.01</v>
      </c>
      <c r="I85" s="181">
        <v>0.13</v>
      </c>
      <c r="J85" s="181">
        <v>0</v>
      </c>
      <c r="K85" s="181">
        <v>0.14000000000000001</v>
      </c>
      <c r="L85" s="181">
        <v>0</v>
      </c>
      <c r="M85" s="181">
        <v>0.32</v>
      </c>
      <c r="N85" s="181">
        <v>0.91999999999999993</v>
      </c>
      <c r="O85" s="181">
        <v>1.24</v>
      </c>
      <c r="P85" s="181">
        <f t="shared" si="7"/>
        <v>1.38</v>
      </c>
      <c r="Q85" s="181">
        <v>0</v>
      </c>
      <c r="R85" s="181">
        <v>0.02</v>
      </c>
      <c r="S85" s="181">
        <v>0.02</v>
      </c>
      <c r="T85" s="181">
        <v>1.4</v>
      </c>
    </row>
    <row r="86" spans="1:20" ht="12.75" customHeight="1" x14ac:dyDescent="0.2">
      <c r="A86" s="119"/>
      <c r="B86" s="71"/>
      <c r="C86" s="26" t="s">
        <v>29</v>
      </c>
      <c r="D86" s="180">
        <v>8</v>
      </c>
      <c r="E86" s="181">
        <v>0</v>
      </c>
      <c r="F86" s="181">
        <v>45.22</v>
      </c>
      <c r="G86" s="181">
        <v>0.1</v>
      </c>
      <c r="H86" s="181">
        <f t="shared" si="8"/>
        <v>45.32</v>
      </c>
      <c r="I86" s="181">
        <v>402.62</v>
      </c>
      <c r="J86" s="181">
        <v>0</v>
      </c>
      <c r="K86" s="181">
        <v>447.94</v>
      </c>
      <c r="L86" s="181">
        <v>53.71</v>
      </c>
      <c r="M86" s="181">
        <v>123.46</v>
      </c>
      <c r="N86" s="181">
        <v>40.119999999999997</v>
      </c>
      <c r="O86" s="181">
        <v>217.29</v>
      </c>
      <c r="P86" s="181">
        <f t="shared" si="7"/>
        <v>665.23</v>
      </c>
      <c r="Q86" s="181">
        <v>0</v>
      </c>
      <c r="R86" s="181">
        <v>0</v>
      </c>
      <c r="S86" s="181">
        <v>0</v>
      </c>
      <c r="T86" s="181">
        <v>665.23</v>
      </c>
    </row>
    <row r="87" spans="1:20" ht="12.75" customHeight="1" x14ac:dyDescent="0.2">
      <c r="A87" s="119"/>
      <c r="B87" s="71"/>
      <c r="C87" s="26" t="s">
        <v>30</v>
      </c>
      <c r="D87" s="180">
        <v>7</v>
      </c>
      <c r="E87" s="181">
        <v>0</v>
      </c>
      <c r="F87" s="181">
        <v>0</v>
      </c>
      <c r="G87" s="181">
        <v>0</v>
      </c>
      <c r="H87" s="181">
        <f t="shared" si="8"/>
        <v>0</v>
      </c>
      <c r="I87" s="181">
        <v>1.25</v>
      </c>
      <c r="J87" s="181">
        <v>0</v>
      </c>
      <c r="K87" s="181">
        <v>1.25</v>
      </c>
      <c r="L87" s="181">
        <v>0</v>
      </c>
      <c r="M87" s="181">
        <v>1.2200000000000002</v>
      </c>
      <c r="N87" s="181">
        <v>1.84</v>
      </c>
      <c r="O87" s="181">
        <v>3.06</v>
      </c>
      <c r="P87" s="181">
        <f t="shared" si="7"/>
        <v>4.3100000000000005</v>
      </c>
      <c r="Q87" s="181">
        <v>0</v>
      </c>
      <c r="R87" s="181">
        <v>0</v>
      </c>
      <c r="S87" s="181">
        <v>0</v>
      </c>
      <c r="T87" s="181">
        <v>4.3100000000000005</v>
      </c>
    </row>
    <row r="88" spans="1:20" ht="12.75" customHeight="1" x14ac:dyDescent="0.2">
      <c r="A88" s="119"/>
      <c r="B88" s="71"/>
      <c r="C88" s="26" t="s">
        <v>44</v>
      </c>
      <c r="D88" s="180">
        <v>36</v>
      </c>
      <c r="E88" s="181">
        <v>0.4</v>
      </c>
      <c r="F88" s="181">
        <v>0.05</v>
      </c>
      <c r="G88" s="181">
        <v>0.02</v>
      </c>
      <c r="H88" s="181">
        <f t="shared" si="8"/>
        <v>0.47000000000000003</v>
      </c>
      <c r="I88" s="181">
        <v>4.504999999999999</v>
      </c>
      <c r="J88" s="181">
        <v>0</v>
      </c>
      <c r="K88" s="181">
        <v>4.9749999999999996</v>
      </c>
      <c r="L88" s="181">
        <v>3.5</v>
      </c>
      <c r="M88" s="181">
        <v>3.0899999999999994</v>
      </c>
      <c r="N88" s="181">
        <v>11.714999999999996</v>
      </c>
      <c r="O88" s="181">
        <v>18.305</v>
      </c>
      <c r="P88" s="181">
        <f t="shared" si="7"/>
        <v>23.28</v>
      </c>
      <c r="Q88" s="181">
        <v>0</v>
      </c>
      <c r="R88" s="181">
        <v>0.32</v>
      </c>
      <c r="S88" s="181">
        <v>0.32</v>
      </c>
      <c r="T88" s="181">
        <v>23.599999999999998</v>
      </c>
    </row>
    <row r="89" spans="1:20" ht="12.75" customHeight="1" x14ac:dyDescent="0.2">
      <c r="A89" s="119"/>
      <c r="B89" s="87"/>
      <c r="C89" s="26" t="s">
        <v>45</v>
      </c>
      <c r="D89" s="180">
        <v>10</v>
      </c>
      <c r="E89" s="181">
        <v>0</v>
      </c>
      <c r="F89" s="181">
        <v>0</v>
      </c>
      <c r="G89" s="181">
        <v>0</v>
      </c>
      <c r="H89" s="181">
        <f t="shared" si="8"/>
        <v>0</v>
      </c>
      <c r="I89" s="181">
        <v>0.30000000000000004</v>
      </c>
      <c r="J89" s="181">
        <v>0</v>
      </c>
      <c r="K89" s="181">
        <v>0.30000000000000004</v>
      </c>
      <c r="L89" s="181">
        <v>0.06</v>
      </c>
      <c r="M89" s="181">
        <v>1.6300000000000001</v>
      </c>
      <c r="N89" s="181">
        <v>2.83</v>
      </c>
      <c r="O89" s="181">
        <v>4.5199999999999987</v>
      </c>
      <c r="P89" s="181">
        <f t="shared" si="7"/>
        <v>4.8199999999999985</v>
      </c>
      <c r="Q89" s="181">
        <v>0</v>
      </c>
      <c r="R89" s="181">
        <v>0</v>
      </c>
      <c r="S89" s="181">
        <v>0</v>
      </c>
      <c r="T89" s="181">
        <v>4.8199999999999994</v>
      </c>
    </row>
    <row r="90" spans="1:20" ht="12.75" customHeight="1" x14ac:dyDescent="0.2">
      <c r="A90" s="119"/>
      <c r="B90" s="71" t="s">
        <v>363</v>
      </c>
      <c r="C90" s="165" t="s">
        <v>363</v>
      </c>
      <c r="D90" s="180">
        <v>21</v>
      </c>
      <c r="E90" s="181">
        <v>0</v>
      </c>
      <c r="F90" s="181">
        <v>0</v>
      </c>
      <c r="G90" s="181">
        <v>0</v>
      </c>
      <c r="H90" s="181">
        <f t="shared" si="8"/>
        <v>0</v>
      </c>
      <c r="I90" s="181">
        <v>0.3</v>
      </c>
      <c r="J90" s="181">
        <v>0</v>
      </c>
      <c r="K90" s="181">
        <v>0.3</v>
      </c>
      <c r="L90" s="181">
        <v>5.5</v>
      </c>
      <c r="M90" s="181">
        <v>38.1</v>
      </c>
      <c r="N90" s="181">
        <v>314</v>
      </c>
      <c r="O90" s="181">
        <v>357.6</v>
      </c>
      <c r="P90" s="181">
        <f t="shared" si="7"/>
        <v>357.90000000000003</v>
      </c>
      <c r="Q90" s="181">
        <v>0</v>
      </c>
      <c r="R90" s="181">
        <v>0</v>
      </c>
      <c r="S90" s="181">
        <v>0</v>
      </c>
      <c r="T90" s="181">
        <v>357.9</v>
      </c>
    </row>
    <row r="91" spans="1:20" ht="12.75" customHeight="1" x14ac:dyDescent="0.2">
      <c r="A91" s="119"/>
      <c r="B91" s="71" t="s">
        <v>566</v>
      </c>
      <c r="C91" s="26" t="s">
        <v>34</v>
      </c>
      <c r="D91" s="180">
        <v>35</v>
      </c>
      <c r="E91" s="181">
        <v>0</v>
      </c>
      <c r="F91" s="181">
        <v>0</v>
      </c>
      <c r="G91" s="181">
        <v>0</v>
      </c>
      <c r="H91" s="181">
        <f t="shared" si="8"/>
        <v>0</v>
      </c>
      <c r="I91" s="181">
        <v>1.4300000000000002</v>
      </c>
      <c r="J91" s="181">
        <v>7.0000000000000007E-2</v>
      </c>
      <c r="K91" s="181">
        <v>1.5000000000000002</v>
      </c>
      <c r="L91" s="181">
        <v>0.54</v>
      </c>
      <c r="M91" s="181">
        <v>6.9200000000000017</v>
      </c>
      <c r="N91" s="181">
        <v>4.9499999999999993</v>
      </c>
      <c r="O91" s="181">
        <v>12.409999999999998</v>
      </c>
      <c r="P91" s="181">
        <f t="shared" si="7"/>
        <v>13.909999999999998</v>
      </c>
      <c r="Q91" s="181">
        <v>0</v>
      </c>
      <c r="R91" s="181">
        <v>0.38</v>
      </c>
      <c r="S91" s="181">
        <v>0.38</v>
      </c>
      <c r="T91" s="181">
        <v>14.289999999999997</v>
      </c>
    </row>
    <row r="92" spans="1:20" ht="12.75" customHeight="1" x14ac:dyDescent="0.2">
      <c r="A92" s="119"/>
      <c r="B92" s="71"/>
      <c r="C92" s="26" t="s">
        <v>36</v>
      </c>
      <c r="D92" s="180">
        <v>7</v>
      </c>
      <c r="E92" s="181">
        <v>0</v>
      </c>
      <c r="F92" s="181">
        <v>0</v>
      </c>
      <c r="G92" s="181">
        <v>0</v>
      </c>
      <c r="H92" s="181">
        <f t="shared" si="8"/>
        <v>0</v>
      </c>
      <c r="I92" s="181">
        <v>0</v>
      </c>
      <c r="J92" s="181">
        <v>0</v>
      </c>
      <c r="K92" s="181">
        <v>0</v>
      </c>
      <c r="L92" s="181">
        <v>6.49</v>
      </c>
      <c r="M92" s="181">
        <v>11.879999999999999</v>
      </c>
      <c r="N92" s="181">
        <v>6.08</v>
      </c>
      <c r="O92" s="181">
        <v>24.45</v>
      </c>
      <c r="P92" s="181">
        <f t="shared" si="7"/>
        <v>24.45</v>
      </c>
      <c r="Q92" s="181">
        <v>0</v>
      </c>
      <c r="R92" s="181">
        <v>0</v>
      </c>
      <c r="S92" s="181">
        <v>0</v>
      </c>
      <c r="T92" s="181">
        <v>24.45</v>
      </c>
    </row>
    <row r="93" spans="1:20" ht="12.75" customHeight="1" x14ac:dyDescent="0.2">
      <c r="A93" s="119"/>
      <c r="B93" s="71"/>
      <c r="C93" s="26" t="s">
        <v>40</v>
      </c>
      <c r="D93" s="180">
        <v>34</v>
      </c>
      <c r="E93" s="181">
        <v>0.04</v>
      </c>
      <c r="F93" s="181">
        <v>0</v>
      </c>
      <c r="G93" s="181">
        <v>0</v>
      </c>
      <c r="H93" s="181">
        <f t="shared" si="8"/>
        <v>0.04</v>
      </c>
      <c r="I93" s="181">
        <v>2.1399999999999997</v>
      </c>
      <c r="J93" s="181">
        <v>0</v>
      </c>
      <c r="K93" s="181">
        <v>2.1799999999999997</v>
      </c>
      <c r="L93" s="181">
        <v>454.62</v>
      </c>
      <c r="M93" s="181">
        <v>942.18</v>
      </c>
      <c r="N93" s="181">
        <v>343.49</v>
      </c>
      <c r="O93" s="181">
        <v>1740.29</v>
      </c>
      <c r="P93" s="181">
        <f t="shared" si="7"/>
        <v>1742.47</v>
      </c>
      <c r="Q93" s="181">
        <v>0</v>
      </c>
      <c r="R93" s="181">
        <v>0.94000000000000006</v>
      </c>
      <c r="S93" s="181">
        <v>0.94000000000000006</v>
      </c>
      <c r="T93" s="181">
        <v>1743.41</v>
      </c>
    </row>
    <row r="94" spans="1:20" ht="12.75" customHeight="1" x14ac:dyDescent="0.2">
      <c r="A94" s="119"/>
      <c r="B94" s="71"/>
      <c r="C94" s="26" t="s">
        <v>47</v>
      </c>
      <c r="D94" s="180">
        <v>12</v>
      </c>
      <c r="E94" s="181">
        <v>0</v>
      </c>
      <c r="F94" s="181">
        <v>0</v>
      </c>
      <c r="G94" s="181">
        <v>0</v>
      </c>
      <c r="H94" s="181">
        <f t="shared" si="8"/>
        <v>0</v>
      </c>
      <c r="I94" s="181">
        <v>0.15</v>
      </c>
      <c r="J94" s="181">
        <v>0</v>
      </c>
      <c r="K94" s="181">
        <v>0.15</v>
      </c>
      <c r="L94" s="181">
        <v>0</v>
      </c>
      <c r="M94" s="181">
        <v>0.72000000000000008</v>
      </c>
      <c r="N94" s="181">
        <v>2.1149999999999998</v>
      </c>
      <c r="O94" s="181">
        <v>2.8349999999999995</v>
      </c>
      <c r="P94" s="181">
        <f t="shared" si="7"/>
        <v>2.9849999999999994</v>
      </c>
      <c r="Q94" s="181">
        <v>0</v>
      </c>
      <c r="R94" s="181">
        <v>5.5E-2</v>
      </c>
      <c r="S94" s="181">
        <v>5.5E-2</v>
      </c>
      <c r="T94" s="181">
        <v>3.04</v>
      </c>
    </row>
    <row r="95" spans="1:20" ht="12.75" customHeight="1" x14ac:dyDescent="0.25">
      <c r="A95" s="230" t="s">
        <v>0</v>
      </c>
      <c r="B95" s="231"/>
      <c r="C95" s="232" t="s">
        <v>0</v>
      </c>
      <c r="D95" s="53">
        <f>SUM(D57:D94)</f>
        <v>629</v>
      </c>
      <c r="E95" s="54">
        <f>SUM(E57:E94)</f>
        <v>8.0500000000000007</v>
      </c>
      <c r="F95" s="54">
        <f>SUM(F57:F94)</f>
        <v>1652.175</v>
      </c>
      <c r="G95" s="54">
        <f>SUM(G57:G94)</f>
        <v>197.06</v>
      </c>
      <c r="H95" s="54">
        <f t="shared" si="8"/>
        <v>1857.2849999999999</v>
      </c>
      <c r="I95" s="54">
        <f t="shared" ref="I95:O95" si="9">SUM(I57:I94)</f>
        <v>1678.5100000000002</v>
      </c>
      <c r="J95" s="54">
        <f t="shared" si="9"/>
        <v>1.27</v>
      </c>
      <c r="K95" s="54">
        <f t="shared" si="9"/>
        <v>3537.0650000000001</v>
      </c>
      <c r="L95" s="54">
        <f t="shared" si="9"/>
        <v>1234.0550000000001</v>
      </c>
      <c r="M95" s="54">
        <f t="shared" si="9"/>
        <v>2527.2259999999997</v>
      </c>
      <c r="N95" s="54">
        <f t="shared" si="9"/>
        <v>1460.8210000000001</v>
      </c>
      <c r="O95" s="54">
        <f t="shared" si="9"/>
        <v>5222.101999999998</v>
      </c>
      <c r="P95" s="54">
        <f t="shared" si="7"/>
        <v>8759.1669999999976</v>
      </c>
      <c r="Q95" s="54">
        <f>SUM(Q57:Q94)</f>
        <v>4.32</v>
      </c>
      <c r="R95" s="54">
        <f>SUM(R57:R94)</f>
        <v>74.164999999999992</v>
      </c>
      <c r="S95" s="54">
        <f>SUM(S57:S94)</f>
        <v>78.484999999999985</v>
      </c>
      <c r="T95" s="54">
        <f>SUM(T57:T94)</f>
        <v>8837.6520000000019</v>
      </c>
    </row>
    <row r="96" spans="1:20" ht="12.75" customHeight="1" x14ac:dyDescent="0.2">
      <c r="A96" s="166" t="s">
        <v>5</v>
      </c>
      <c r="B96" s="35" t="s">
        <v>423</v>
      </c>
      <c r="C96" s="161" t="s">
        <v>77</v>
      </c>
      <c r="D96" s="153">
        <v>4</v>
      </c>
      <c r="E96" s="154">
        <v>0</v>
      </c>
      <c r="F96" s="154">
        <v>0</v>
      </c>
      <c r="G96" s="154">
        <v>0</v>
      </c>
      <c r="H96" s="154">
        <f t="shared" si="8"/>
        <v>0</v>
      </c>
      <c r="I96" s="154">
        <v>0</v>
      </c>
      <c r="J96" s="154">
        <v>0</v>
      </c>
      <c r="K96" s="154">
        <v>0</v>
      </c>
      <c r="L96" s="154">
        <v>0.02</v>
      </c>
      <c r="M96" s="154">
        <v>0.75</v>
      </c>
      <c r="N96" s="154">
        <v>2.73</v>
      </c>
      <c r="O96" s="154">
        <v>3.5</v>
      </c>
      <c r="P96" s="154">
        <f t="shared" si="7"/>
        <v>3.5</v>
      </c>
      <c r="Q96" s="154">
        <v>0</v>
      </c>
      <c r="R96" s="154">
        <v>0</v>
      </c>
      <c r="S96" s="154">
        <v>0</v>
      </c>
      <c r="T96" s="154">
        <v>3.5</v>
      </c>
    </row>
    <row r="97" spans="1:22" ht="12.75" customHeight="1" x14ac:dyDescent="0.2">
      <c r="A97" s="167"/>
      <c r="B97" s="35"/>
      <c r="C97" s="26" t="s">
        <v>61</v>
      </c>
      <c r="D97" s="162">
        <v>19</v>
      </c>
      <c r="E97" s="24">
        <v>0</v>
      </c>
      <c r="F97" s="24">
        <v>0</v>
      </c>
      <c r="G97" s="24">
        <v>0</v>
      </c>
      <c r="H97" s="24">
        <f t="shared" si="8"/>
        <v>0</v>
      </c>
      <c r="I97" s="24">
        <v>0.22500000000000001</v>
      </c>
      <c r="J97" s="24">
        <v>0</v>
      </c>
      <c r="K97" s="24">
        <v>0.22500000000000001</v>
      </c>
      <c r="L97" s="24">
        <v>38.999999999999993</v>
      </c>
      <c r="M97" s="24">
        <v>127.68</v>
      </c>
      <c r="N97" s="24">
        <v>39.085000000000001</v>
      </c>
      <c r="O97" s="24">
        <v>205.76500000000007</v>
      </c>
      <c r="P97" s="24">
        <f t="shared" si="7"/>
        <v>205.99000000000007</v>
      </c>
      <c r="Q97" s="24">
        <v>0</v>
      </c>
      <c r="R97" s="24">
        <v>0</v>
      </c>
      <c r="S97" s="24">
        <v>0</v>
      </c>
      <c r="T97" s="24">
        <v>205.99000000000007</v>
      </c>
    </row>
    <row r="98" spans="1:22" ht="12.75" customHeight="1" x14ac:dyDescent="0.2">
      <c r="A98" s="167"/>
      <c r="B98" s="35"/>
      <c r="C98" s="26" t="s">
        <v>56</v>
      </c>
      <c r="D98" s="162">
        <v>2</v>
      </c>
      <c r="E98" s="24">
        <v>0</v>
      </c>
      <c r="F98" s="24">
        <v>0</v>
      </c>
      <c r="G98" s="24">
        <v>0</v>
      </c>
      <c r="H98" s="24">
        <f t="shared" si="8"/>
        <v>0</v>
      </c>
      <c r="I98" s="24">
        <v>0</v>
      </c>
      <c r="J98" s="24">
        <v>0</v>
      </c>
      <c r="K98" s="24">
        <v>0</v>
      </c>
      <c r="L98" s="24">
        <v>3.42</v>
      </c>
      <c r="M98" s="24">
        <v>1.01</v>
      </c>
      <c r="N98" s="24">
        <v>0.32</v>
      </c>
      <c r="O98" s="24">
        <v>4.75</v>
      </c>
      <c r="P98" s="24">
        <f t="shared" si="7"/>
        <v>4.75</v>
      </c>
      <c r="Q98" s="24">
        <v>0</v>
      </c>
      <c r="R98" s="24">
        <v>0</v>
      </c>
      <c r="S98" s="24">
        <v>0</v>
      </c>
      <c r="T98" s="24">
        <v>4.75</v>
      </c>
    </row>
    <row r="99" spans="1:22" ht="12.75" customHeight="1" x14ac:dyDescent="0.2">
      <c r="A99" s="167"/>
      <c r="B99" s="35"/>
      <c r="C99" s="26" t="s">
        <v>50</v>
      </c>
      <c r="D99" s="162">
        <v>8</v>
      </c>
      <c r="E99" s="24">
        <v>0</v>
      </c>
      <c r="F99" s="24">
        <v>0</v>
      </c>
      <c r="G99" s="24">
        <v>0</v>
      </c>
      <c r="H99" s="24">
        <f t="shared" si="8"/>
        <v>0</v>
      </c>
      <c r="I99" s="24">
        <v>3.6999999999999997</v>
      </c>
      <c r="J99" s="24">
        <v>0.3</v>
      </c>
      <c r="K99" s="24">
        <v>3.9999999999999996</v>
      </c>
      <c r="L99" s="24">
        <v>29.7</v>
      </c>
      <c r="M99" s="24">
        <v>17.05</v>
      </c>
      <c r="N99" s="24">
        <v>7.2999999999999989</v>
      </c>
      <c r="O99" s="24">
        <v>54.050000000000004</v>
      </c>
      <c r="P99" s="24">
        <f t="shared" si="7"/>
        <v>58.050000000000004</v>
      </c>
      <c r="Q99" s="24">
        <v>0</v>
      </c>
      <c r="R99" s="24">
        <v>0</v>
      </c>
      <c r="S99" s="24">
        <v>0</v>
      </c>
      <c r="T99" s="24">
        <v>58.050000000000004</v>
      </c>
    </row>
    <row r="100" spans="1:22" ht="12.75" customHeight="1" x14ac:dyDescent="0.2">
      <c r="A100" s="167"/>
      <c r="B100" s="35"/>
      <c r="C100" s="26" t="s">
        <v>64</v>
      </c>
      <c r="D100" s="162">
        <v>4</v>
      </c>
      <c r="E100" s="24">
        <v>0</v>
      </c>
      <c r="F100" s="24">
        <v>0</v>
      </c>
      <c r="G100" s="24">
        <v>0</v>
      </c>
      <c r="H100" s="24">
        <f t="shared" si="8"/>
        <v>0</v>
      </c>
      <c r="I100" s="24">
        <v>2.5499999999999998</v>
      </c>
      <c r="J100" s="24">
        <v>0</v>
      </c>
      <c r="K100" s="24">
        <v>2.5499999999999998</v>
      </c>
      <c r="L100" s="24">
        <v>0.2</v>
      </c>
      <c r="M100" s="24">
        <v>3.1</v>
      </c>
      <c r="N100" s="24">
        <v>0.85</v>
      </c>
      <c r="O100" s="24">
        <v>4.1500000000000004</v>
      </c>
      <c r="P100" s="24">
        <f t="shared" si="7"/>
        <v>6.7</v>
      </c>
      <c r="Q100" s="24">
        <v>0</v>
      </c>
      <c r="R100" s="24">
        <v>0</v>
      </c>
      <c r="S100" s="24">
        <v>0</v>
      </c>
      <c r="T100" s="24">
        <v>6.7</v>
      </c>
      <c r="V100" s="2"/>
    </row>
    <row r="101" spans="1:22" ht="12.75" customHeight="1" x14ac:dyDescent="0.2">
      <c r="A101" s="167"/>
      <c r="B101" s="35"/>
      <c r="C101" s="26" t="s">
        <v>79</v>
      </c>
      <c r="D101" s="162">
        <v>6</v>
      </c>
      <c r="E101" s="24">
        <v>0</v>
      </c>
      <c r="F101" s="24">
        <v>0</v>
      </c>
      <c r="G101" s="24">
        <v>0</v>
      </c>
      <c r="H101" s="24">
        <f t="shared" si="8"/>
        <v>0</v>
      </c>
      <c r="I101" s="24">
        <v>0</v>
      </c>
      <c r="J101" s="24">
        <v>0</v>
      </c>
      <c r="K101" s="24">
        <v>0</v>
      </c>
      <c r="L101" s="24">
        <v>2015</v>
      </c>
      <c r="M101" s="24">
        <v>94.210000000000008</v>
      </c>
      <c r="N101" s="24">
        <v>142.80000000000001</v>
      </c>
      <c r="O101" s="24">
        <v>2252.0100000000002</v>
      </c>
      <c r="P101" s="24">
        <f t="shared" si="7"/>
        <v>2252.0100000000002</v>
      </c>
      <c r="Q101" s="24">
        <v>0</v>
      </c>
      <c r="R101" s="24">
        <v>0.02</v>
      </c>
      <c r="S101" s="24">
        <v>0.02</v>
      </c>
      <c r="T101" s="24">
        <v>2252.0300000000002</v>
      </c>
    </row>
    <row r="102" spans="1:22" ht="12.75" customHeight="1" x14ac:dyDescent="0.2">
      <c r="A102" s="167"/>
      <c r="B102" s="35"/>
      <c r="C102" s="26" t="s">
        <v>67</v>
      </c>
      <c r="D102" s="162">
        <v>0</v>
      </c>
      <c r="E102" s="14">
        <v>0</v>
      </c>
      <c r="F102" s="24">
        <v>0</v>
      </c>
      <c r="G102" s="24">
        <v>0</v>
      </c>
      <c r="H102" s="24">
        <f t="shared" si="8"/>
        <v>0</v>
      </c>
      <c r="I102" s="24">
        <v>0</v>
      </c>
      <c r="J102" s="24">
        <v>0</v>
      </c>
      <c r="K102" s="24">
        <v>0</v>
      </c>
      <c r="L102" s="24">
        <v>0</v>
      </c>
      <c r="M102" s="24">
        <v>0</v>
      </c>
      <c r="N102" s="24">
        <v>0</v>
      </c>
      <c r="O102" s="24">
        <v>0</v>
      </c>
      <c r="P102" s="24">
        <f t="shared" si="7"/>
        <v>0</v>
      </c>
      <c r="Q102" s="24">
        <v>0</v>
      </c>
      <c r="R102" s="24">
        <v>0</v>
      </c>
      <c r="S102" s="24">
        <v>0</v>
      </c>
      <c r="T102" s="24">
        <v>0</v>
      </c>
    </row>
    <row r="103" spans="1:22" ht="12.75" customHeight="1" x14ac:dyDescent="0.2">
      <c r="A103" s="167"/>
      <c r="B103" s="35"/>
      <c r="C103" s="26" t="s">
        <v>78</v>
      </c>
      <c r="D103" s="162">
        <v>26</v>
      </c>
      <c r="E103" s="24">
        <v>0</v>
      </c>
      <c r="F103" s="24">
        <v>0</v>
      </c>
      <c r="G103" s="24">
        <v>0</v>
      </c>
      <c r="H103" s="24">
        <f t="shared" si="8"/>
        <v>0</v>
      </c>
      <c r="I103" s="24">
        <v>9.504999999999999</v>
      </c>
      <c r="J103" s="24">
        <v>0</v>
      </c>
      <c r="K103" s="24">
        <v>9.504999999999999</v>
      </c>
      <c r="L103" s="24">
        <v>5.99</v>
      </c>
      <c r="M103" s="24">
        <v>31.704999999999995</v>
      </c>
      <c r="N103" s="24">
        <v>17.220000000000002</v>
      </c>
      <c r="O103" s="24">
        <v>54.914999999999992</v>
      </c>
      <c r="P103" s="24">
        <f t="shared" si="7"/>
        <v>64.419999999999987</v>
      </c>
      <c r="Q103" s="24">
        <v>0.05</v>
      </c>
      <c r="R103" s="24">
        <v>4.55</v>
      </c>
      <c r="S103" s="24">
        <v>4.5999999999999996</v>
      </c>
      <c r="T103" s="24">
        <v>69.02000000000001</v>
      </c>
    </row>
    <row r="104" spans="1:22" ht="12.75" customHeight="1" x14ac:dyDescent="0.2">
      <c r="A104" s="167"/>
      <c r="B104" s="35"/>
      <c r="C104" s="26" t="s">
        <v>76</v>
      </c>
      <c r="D104" s="162">
        <v>4</v>
      </c>
      <c r="E104" s="24">
        <v>0</v>
      </c>
      <c r="F104" s="24">
        <v>0</v>
      </c>
      <c r="G104" s="24">
        <v>0</v>
      </c>
      <c r="H104" s="24">
        <f t="shared" si="8"/>
        <v>0</v>
      </c>
      <c r="I104" s="24">
        <v>0</v>
      </c>
      <c r="J104" s="24">
        <v>0</v>
      </c>
      <c r="K104" s="24">
        <v>0</v>
      </c>
      <c r="L104" s="24">
        <v>0</v>
      </c>
      <c r="M104" s="24">
        <v>0.51</v>
      </c>
      <c r="N104" s="24">
        <v>1.9100000000000001</v>
      </c>
      <c r="O104" s="24">
        <v>2.42</v>
      </c>
      <c r="P104" s="24">
        <f t="shared" si="7"/>
        <v>2.42</v>
      </c>
      <c r="Q104" s="24">
        <v>0</v>
      </c>
      <c r="R104" s="24">
        <v>0</v>
      </c>
      <c r="S104" s="24">
        <v>0</v>
      </c>
      <c r="T104" s="24">
        <v>2.42</v>
      </c>
    </row>
    <row r="105" spans="1:22" ht="12.75" customHeight="1" x14ac:dyDescent="0.2">
      <c r="A105" s="167"/>
      <c r="B105" s="35"/>
      <c r="C105" s="26" t="s">
        <v>62</v>
      </c>
      <c r="D105" s="162">
        <v>13</v>
      </c>
      <c r="E105" s="24">
        <v>0</v>
      </c>
      <c r="F105" s="24">
        <v>0</v>
      </c>
      <c r="G105" s="24">
        <v>0</v>
      </c>
      <c r="H105" s="24">
        <f t="shared" si="8"/>
        <v>0</v>
      </c>
      <c r="I105" s="24">
        <v>1.06</v>
      </c>
      <c r="J105" s="24">
        <v>0</v>
      </c>
      <c r="K105" s="24">
        <v>1.06</v>
      </c>
      <c r="L105" s="24">
        <v>1.25</v>
      </c>
      <c r="M105" s="24">
        <v>6.370000000000001</v>
      </c>
      <c r="N105" s="24">
        <v>2.1500000000000004</v>
      </c>
      <c r="O105" s="24">
        <v>9.7699999999999978</v>
      </c>
      <c r="P105" s="24">
        <f t="shared" si="7"/>
        <v>10.829999999999998</v>
      </c>
      <c r="Q105" s="24">
        <v>0</v>
      </c>
      <c r="R105" s="24">
        <v>0.3</v>
      </c>
      <c r="S105" s="24">
        <v>0.3</v>
      </c>
      <c r="T105" s="24">
        <v>11.13</v>
      </c>
    </row>
    <row r="106" spans="1:22" ht="12.75" customHeight="1" x14ac:dyDescent="0.2">
      <c r="A106" s="167"/>
      <c r="B106" s="35"/>
      <c r="C106" s="26" t="s">
        <v>319</v>
      </c>
      <c r="D106" s="162">
        <v>33</v>
      </c>
      <c r="E106" s="24">
        <v>0</v>
      </c>
      <c r="F106" s="24">
        <v>0</v>
      </c>
      <c r="G106" s="24">
        <v>0</v>
      </c>
      <c r="H106" s="24">
        <f t="shared" si="8"/>
        <v>0</v>
      </c>
      <c r="I106" s="24">
        <v>4.41</v>
      </c>
      <c r="J106" s="24">
        <v>0</v>
      </c>
      <c r="K106" s="24">
        <v>4.41</v>
      </c>
      <c r="L106" s="24">
        <v>7.6050000000000004</v>
      </c>
      <c r="M106" s="24">
        <v>19.305</v>
      </c>
      <c r="N106" s="24">
        <v>10.99</v>
      </c>
      <c r="O106" s="24">
        <v>37.900000000000006</v>
      </c>
      <c r="P106" s="24">
        <f t="shared" si="7"/>
        <v>42.31</v>
      </c>
      <c r="Q106" s="24">
        <v>0.5</v>
      </c>
      <c r="R106" s="24">
        <v>3.9</v>
      </c>
      <c r="S106" s="24">
        <v>4.3999999999999995</v>
      </c>
      <c r="T106" s="24">
        <v>46.710000000000008</v>
      </c>
    </row>
    <row r="107" spans="1:22" ht="12.75" customHeight="1" x14ac:dyDescent="0.2">
      <c r="A107" s="167"/>
      <c r="B107" s="35"/>
      <c r="C107" s="26" t="s">
        <v>55</v>
      </c>
      <c r="D107" s="162">
        <v>12</v>
      </c>
      <c r="E107" s="24">
        <v>0</v>
      </c>
      <c r="F107" s="24">
        <v>0</v>
      </c>
      <c r="G107" s="24">
        <v>0</v>
      </c>
      <c r="H107" s="24">
        <f t="shared" si="8"/>
        <v>0</v>
      </c>
      <c r="I107" s="24">
        <v>0.09</v>
      </c>
      <c r="J107" s="24">
        <v>0</v>
      </c>
      <c r="K107" s="24">
        <v>0.09</v>
      </c>
      <c r="L107" s="24">
        <v>2.78</v>
      </c>
      <c r="M107" s="24">
        <v>7.7799999999999994</v>
      </c>
      <c r="N107" s="24">
        <v>10.65</v>
      </c>
      <c r="O107" s="24">
        <v>21.209999999999997</v>
      </c>
      <c r="P107" s="24">
        <f t="shared" si="7"/>
        <v>21.299999999999997</v>
      </c>
      <c r="Q107" s="24">
        <v>0</v>
      </c>
      <c r="R107" s="24">
        <v>4</v>
      </c>
      <c r="S107" s="24">
        <v>4</v>
      </c>
      <c r="T107" s="24">
        <v>25.299999999999997</v>
      </c>
    </row>
    <row r="108" spans="1:22" ht="12.75" customHeight="1" x14ac:dyDescent="0.2">
      <c r="A108" s="167"/>
      <c r="B108" s="35"/>
      <c r="C108" s="26" t="s">
        <v>51</v>
      </c>
      <c r="D108" s="162">
        <v>17</v>
      </c>
      <c r="E108" s="24">
        <v>0</v>
      </c>
      <c r="F108" s="24">
        <v>0</v>
      </c>
      <c r="G108" s="24">
        <v>0</v>
      </c>
      <c r="H108" s="24">
        <f t="shared" si="8"/>
        <v>0</v>
      </c>
      <c r="I108" s="24">
        <v>3.3</v>
      </c>
      <c r="J108" s="24">
        <v>1.7000000000000002</v>
      </c>
      <c r="K108" s="24">
        <v>5</v>
      </c>
      <c r="L108" s="24">
        <v>2.4500000000000002</v>
      </c>
      <c r="M108" s="24">
        <v>12.56</v>
      </c>
      <c r="N108" s="24">
        <v>6.55</v>
      </c>
      <c r="O108" s="24">
        <v>21.560000000000006</v>
      </c>
      <c r="P108" s="24">
        <f t="shared" si="7"/>
        <v>26.560000000000006</v>
      </c>
      <c r="Q108" s="24">
        <v>0.05</v>
      </c>
      <c r="R108" s="24">
        <v>0.7</v>
      </c>
      <c r="S108" s="24">
        <v>0.75</v>
      </c>
      <c r="T108" s="24">
        <v>27.310000000000006</v>
      </c>
    </row>
    <row r="109" spans="1:22" ht="12.75" customHeight="1" x14ac:dyDescent="0.2">
      <c r="A109" s="167"/>
      <c r="B109" s="35"/>
      <c r="C109" s="26" t="s">
        <v>52</v>
      </c>
      <c r="D109" s="162">
        <v>23</v>
      </c>
      <c r="E109" s="24">
        <v>0</v>
      </c>
      <c r="F109" s="24">
        <v>0</v>
      </c>
      <c r="G109" s="24">
        <v>0</v>
      </c>
      <c r="H109" s="24">
        <f t="shared" si="8"/>
        <v>0</v>
      </c>
      <c r="I109" s="24">
        <v>0.1</v>
      </c>
      <c r="J109" s="24">
        <v>2.1</v>
      </c>
      <c r="K109" s="24">
        <v>2.2000000000000002</v>
      </c>
      <c r="L109" s="24">
        <v>107.41500000000001</v>
      </c>
      <c r="M109" s="24">
        <v>326.67999999999995</v>
      </c>
      <c r="N109" s="24">
        <v>155.745</v>
      </c>
      <c r="O109" s="24">
        <v>589.84</v>
      </c>
      <c r="P109" s="24">
        <f t="shared" si="7"/>
        <v>592.04000000000008</v>
      </c>
      <c r="Q109" s="24">
        <v>0.3</v>
      </c>
      <c r="R109" s="24">
        <v>0.6</v>
      </c>
      <c r="S109" s="24">
        <v>0.89999999999999991</v>
      </c>
      <c r="T109" s="24">
        <v>592.94000000000005</v>
      </c>
    </row>
    <row r="110" spans="1:22" ht="12.75" customHeight="1" x14ac:dyDescent="0.2">
      <c r="A110" s="167"/>
      <c r="B110" s="35"/>
      <c r="C110" s="26" t="s">
        <v>72</v>
      </c>
      <c r="D110" s="162">
        <v>21</v>
      </c>
      <c r="E110" s="24">
        <v>0</v>
      </c>
      <c r="F110" s="24">
        <v>0</v>
      </c>
      <c r="G110" s="24">
        <v>0</v>
      </c>
      <c r="H110" s="24">
        <f t="shared" si="8"/>
        <v>0</v>
      </c>
      <c r="I110" s="24">
        <v>1.1100000000000001</v>
      </c>
      <c r="J110" s="24">
        <v>0</v>
      </c>
      <c r="K110" s="24">
        <v>1.1100000000000001</v>
      </c>
      <c r="L110" s="24">
        <v>11.65</v>
      </c>
      <c r="M110" s="24">
        <v>9.61</v>
      </c>
      <c r="N110" s="24">
        <v>4.3600000000000003</v>
      </c>
      <c r="O110" s="24">
        <v>25.62</v>
      </c>
      <c r="P110" s="24">
        <f t="shared" si="7"/>
        <v>26.73</v>
      </c>
      <c r="Q110" s="24">
        <v>0</v>
      </c>
      <c r="R110" s="24">
        <v>10.5</v>
      </c>
      <c r="S110" s="24">
        <v>10.5</v>
      </c>
      <c r="T110" s="24">
        <v>37.230000000000004</v>
      </c>
    </row>
    <row r="111" spans="1:22" ht="12.75" customHeight="1" x14ac:dyDescent="0.2">
      <c r="A111" s="167"/>
      <c r="B111" s="35"/>
      <c r="C111" s="26" t="s">
        <v>71</v>
      </c>
      <c r="D111" s="162">
        <v>2</v>
      </c>
      <c r="E111" s="24">
        <v>0</v>
      </c>
      <c r="F111" s="24">
        <v>0</v>
      </c>
      <c r="G111" s="24">
        <v>0</v>
      </c>
      <c r="H111" s="24">
        <f t="shared" si="8"/>
        <v>0</v>
      </c>
      <c r="I111" s="24">
        <v>0.5</v>
      </c>
      <c r="J111" s="24">
        <v>0.2</v>
      </c>
      <c r="K111" s="24">
        <v>0.7</v>
      </c>
      <c r="L111" s="24">
        <v>0</v>
      </c>
      <c r="M111" s="24">
        <v>0.3</v>
      </c>
      <c r="N111" s="24">
        <v>0.01</v>
      </c>
      <c r="O111" s="24">
        <v>0.31</v>
      </c>
      <c r="P111" s="24">
        <f t="shared" si="7"/>
        <v>1.01</v>
      </c>
      <c r="Q111" s="24">
        <v>0</v>
      </c>
      <c r="R111" s="24">
        <v>0</v>
      </c>
      <c r="S111" s="24">
        <v>0</v>
      </c>
      <c r="T111" s="24">
        <v>1.01</v>
      </c>
    </row>
    <row r="112" spans="1:22" ht="12.75" customHeight="1" x14ac:dyDescent="0.2">
      <c r="A112" s="167"/>
      <c r="B112" s="85"/>
      <c r="C112" s="26" t="s">
        <v>58</v>
      </c>
      <c r="D112" s="162">
        <v>19</v>
      </c>
      <c r="E112" s="24">
        <v>0.05</v>
      </c>
      <c r="F112" s="24">
        <v>0</v>
      </c>
      <c r="G112" s="24">
        <v>0</v>
      </c>
      <c r="H112" s="24">
        <f t="shared" si="8"/>
        <v>0.05</v>
      </c>
      <c r="I112" s="24">
        <v>1.1000000000000001</v>
      </c>
      <c r="J112" s="24">
        <v>0</v>
      </c>
      <c r="K112" s="24">
        <v>1.1500000000000001</v>
      </c>
      <c r="L112" s="24">
        <v>18.549999999999997</v>
      </c>
      <c r="M112" s="24">
        <v>52.620000000000005</v>
      </c>
      <c r="N112" s="24">
        <v>29.31</v>
      </c>
      <c r="O112" s="24">
        <v>100.47999999999999</v>
      </c>
      <c r="P112" s="24">
        <f t="shared" si="7"/>
        <v>101.63</v>
      </c>
      <c r="Q112" s="24">
        <v>0.1</v>
      </c>
      <c r="R112" s="24">
        <v>0.03</v>
      </c>
      <c r="S112" s="24">
        <v>0.13</v>
      </c>
      <c r="T112" s="24">
        <v>101.76</v>
      </c>
    </row>
    <row r="113" spans="1:20" ht="12.75" customHeight="1" x14ac:dyDescent="0.2">
      <c r="A113" s="167"/>
      <c r="B113" s="35" t="s">
        <v>424</v>
      </c>
      <c r="C113" s="26" t="s">
        <v>80</v>
      </c>
      <c r="D113" s="162">
        <v>26</v>
      </c>
      <c r="E113" s="24">
        <v>0</v>
      </c>
      <c r="F113" s="24">
        <v>0</v>
      </c>
      <c r="G113" s="24">
        <v>0</v>
      </c>
      <c r="H113" s="24">
        <f t="shared" si="8"/>
        <v>0</v>
      </c>
      <c r="I113" s="24">
        <v>16.085000000000001</v>
      </c>
      <c r="J113" s="24">
        <v>0.6</v>
      </c>
      <c r="K113" s="24">
        <v>16.684999999999999</v>
      </c>
      <c r="L113" s="24">
        <v>0.7</v>
      </c>
      <c r="M113" s="24">
        <v>14.972000000000001</v>
      </c>
      <c r="N113" s="24">
        <v>8.4899999999999984</v>
      </c>
      <c r="O113" s="24">
        <v>24.162000000000006</v>
      </c>
      <c r="P113" s="24">
        <f t="shared" si="7"/>
        <v>40.847000000000008</v>
      </c>
      <c r="Q113" s="24">
        <v>0.2</v>
      </c>
      <c r="R113" s="24">
        <v>3.0000000000000001E-3</v>
      </c>
      <c r="S113" s="24">
        <v>0.20300000000000001</v>
      </c>
      <c r="T113" s="24">
        <v>41.050000000000004</v>
      </c>
    </row>
    <row r="114" spans="1:20" ht="12.75" customHeight="1" x14ac:dyDescent="0.2">
      <c r="A114" s="167"/>
      <c r="B114" s="35"/>
      <c r="C114" s="26" t="s">
        <v>54</v>
      </c>
      <c r="D114" s="162">
        <v>11</v>
      </c>
      <c r="E114" s="24">
        <v>0</v>
      </c>
      <c r="F114" s="24">
        <v>0</v>
      </c>
      <c r="G114" s="24">
        <v>0</v>
      </c>
      <c r="H114" s="24">
        <f t="shared" si="8"/>
        <v>0</v>
      </c>
      <c r="I114" s="24">
        <v>1.9</v>
      </c>
      <c r="J114" s="24">
        <v>0</v>
      </c>
      <c r="K114" s="24">
        <v>1.9</v>
      </c>
      <c r="L114" s="24">
        <v>18.200000000000003</v>
      </c>
      <c r="M114" s="24">
        <v>19.119999999999997</v>
      </c>
      <c r="N114" s="24">
        <v>27.500000000000004</v>
      </c>
      <c r="O114" s="24">
        <v>64.820000000000007</v>
      </c>
      <c r="P114" s="24">
        <f t="shared" si="7"/>
        <v>66.720000000000013</v>
      </c>
      <c r="Q114" s="24">
        <v>0</v>
      </c>
      <c r="R114" s="24">
        <v>0</v>
      </c>
      <c r="S114" s="24">
        <v>0</v>
      </c>
      <c r="T114" s="24">
        <v>66.72</v>
      </c>
    </row>
    <row r="115" spans="1:20" ht="12.75" customHeight="1" x14ac:dyDescent="0.2">
      <c r="A115" s="167"/>
      <c r="B115" s="35"/>
      <c r="C115" s="26" t="s">
        <v>65</v>
      </c>
      <c r="D115" s="162">
        <v>1</v>
      </c>
      <c r="E115" s="24">
        <v>0</v>
      </c>
      <c r="F115" s="24">
        <v>0</v>
      </c>
      <c r="G115" s="24">
        <v>0</v>
      </c>
      <c r="H115" s="24">
        <f t="shared" si="8"/>
        <v>0</v>
      </c>
      <c r="I115" s="24">
        <v>0</v>
      </c>
      <c r="J115" s="24">
        <v>0</v>
      </c>
      <c r="K115" s="24">
        <v>0</v>
      </c>
      <c r="L115" s="24">
        <v>0</v>
      </c>
      <c r="M115" s="24">
        <v>0.05</v>
      </c>
      <c r="N115" s="24">
        <v>0.05</v>
      </c>
      <c r="O115" s="24">
        <v>0.1</v>
      </c>
      <c r="P115" s="24">
        <f t="shared" si="7"/>
        <v>0.1</v>
      </c>
      <c r="Q115" s="24">
        <v>0</v>
      </c>
      <c r="R115" s="24">
        <v>0</v>
      </c>
      <c r="S115" s="24">
        <v>0</v>
      </c>
      <c r="T115" s="24">
        <v>0.1</v>
      </c>
    </row>
    <row r="116" spans="1:20" ht="12.75" customHeight="1" x14ac:dyDescent="0.2">
      <c r="A116" s="167"/>
      <c r="B116" s="35"/>
      <c r="C116" s="26" t="s">
        <v>74</v>
      </c>
      <c r="D116" s="162">
        <v>0</v>
      </c>
      <c r="E116" s="24">
        <v>0</v>
      </c>
      <c r="F116" s="24">
        <v>0</v>
      </c>
      <c r="G116" s="24">
        <v>0</v>
      </c>
      <c r="H116" s="24">
        <f t="shared" si="8"/>
        <v>0</v>
      </c>
      <c r="I116" s="24">
        <v>0</v>
      </c>
      <c r="J116" s="24">
        <v>0</v>
      </c>
      <c r="K116" s="24">
        <v>0</v>
      </c>
      <c r="L116" s="24">
        <v>0</v>
      </c>
      <c r="M116" s="24">
        <v>0</v>
      </c>
      <c r="N116" s="24">
        <v>0</v>
      </c>
      <c r="O116" s="24">
        <v>0</v>
      </c>
      <c r="P116" s="24">
        <f t="shared" si="7"/>
        <v>0</v>
      </c>
      <c r="Q116" s="24">
        <v>0</v>
      </c>
      <c r="R116" s="24">
        <v>0</v>
      </c>
      <c r="S116" s="24">
        <v>0</v>
      </c>
      <c r="T116" s="24">
        <v>0</v>
      </c>
    </row>
    <row r="117" spans="1:20" ht="12.75" customHeight="1" x14ac:dyDescent="0.2">
      <c r="A117" s="167"/>
      <c r="B117" s="35"/>
      <c r="C117" s="26" t="s">
        <v>53</v>
      </c>
      <c r="D117" s="162">
        <v>3</v>
      </c>
      <c r="E117" s="24">
        <v>0</v>
      </c>
      <c r="F117" s="24">
        <v>0</v>
      </c>
      <c r="G117" s="24">
        <v>0</v>
      </c>
      <c r="H117" s="24">
        <f t="shared" si="8"/>
        <v>0</v>
      </c>
      <c r="I117" s="24">
        <v>0</v>
      </c>
      <c r="J117" s="24">
        <v>0</v>
      </c>
      <c r="K117" s="24">
        <v>0</v>
      </c>
      <c r="L117" s="24">
        <v>0.06</v>
      </c>
      <c r="M117" s="24">
        <v>0.55000000000000004</v>
      </c>
      <c r="N117" s="24">
        <v>0.31</v>
      </c>
      <c r="O117" s="24">
        <v>0.92</v>
      </c>
      <c r="P117" s="24">
        <f t="shared" si="7"/>
        <v>0.92</v>
      </c>
      <c r="Q117" s="24">
        <v>0</v>
      </c>
      <c r="R117" s="24">
        <v>30.3</v>
      </c>
      <c r="S117" s="24">
        <v>30.3</v>
      </c>
      <c r="T117" s="24">
        <v>31.220000000000002</v>
      </c>
    </row>
    <row r="118" spans="1:20" ht="12.75" customHeight="1" x14ac:dyDescent="0.2">
      <c r="A118" s="167"/>
      <c r="B118" s="35"/>
      <c r="C118" s="26" t="s">
        <v>81</v>
      </c>
      <c r="D118" s="162">
        <v>15</v>
      </c>
      <c r="E118" s="24">
        <v>0</v>
      </c>
      <c r="F118" s="24">
        <v>0</v>
      </c>
      <c r="G118" s="24">
        <v>0</v>
      </c>
      <c r="H118" s="24">
        <f t="shared" si="8"/>
        <v>0</v>
      </c>
      <c r="I118" s="24">
        <v>16.3</v>
      </c>
      <c r="J118" s="24">
        <v>0</v>
      </c>
      <c r="K118" s="24">
        <v>16.3</v>
      </c>
      <c r="L118" s="24">
        <v>3</v>
      </c>
      <c r="M118" s="24">
        <v>9.7850000000000019</v>
      </c>
      <c r="N118" s="24">
        <v>20.454999999999998</v>
      </c>
      <c r="O118" s="24">
        <v>33.240000000000009</v>
      </c>
      <c r="P118" s="24">
        <f t="shared" si="7"/>
        <v>49.540000000000006</v>
      </c>
      <c r="Q118" s="24">
        <v>9</v>
      </c>
      <c r="R118" s="24">
        <v>8.25</v>
      </c>
      <c r="S118" s="24">
        <v>17.25</v>
      </c>
      <c r="T118" s="24">
        <v>66.789999999999992</v>
      </c>
    </row>
    <row r="119" spans="1:20" ht="12.75" customHeight="1" x14ac:dyDescent="0.2">
      <c r="A119" s="167"/>
      <c r="B119" s="35"/>
      <c r="C119" s="26" t="s">
        <v>68</v>
      </c>
      <c r="D119" s="162">
        <v>1</v>
      </c>
      <c r="E119" s="24">
        <v>0</v>
      </c>
      <c r="F119" s="24">
        <v>0</v>
      </c>
      <c r="G119" s="24">
        <v>0</v>
      </c>
      <c r="H119" s="24">
        <f t="shared" si="8"/>
        <v>0</v>
      </c>
      <c r="I119" s="24">
        <v>0.2</v>
      </c>
      <c r="J119" s="24">
        <v>0</v>
      </c>
      <c r="K119" s="24">
        <v>0.2</v>
      </c>
      <c r="L119" s="24">
        <v>0</v>
      </c>
      <c r="M119" s="24">
        <v>0</v>
      </c>
      <c r="N119" s="24">
        <v>0</v>
      </c>
      <c r="O119" s="24">
        <v>0</v>
      </c>
      <c r="P119" s="24">
        <f t="shared" si="7"/>
        <v>0.2</v>
      </c>
      <c r="Q119" s="24">
        <v>0</v>
      </c>
      <c r="R119" s="24">
        <v>0</v>
      </c>
      <c r="S119" s="24">
        <v>0</v>
      </c>
      <c r="T119" s="24">
        <v>0.2</v>
      </c>
    </row>
    <row r="120" spans="1:20" ht="12.75" customHeight="1" x14ac:dyDescent="0.2">
      <c r="A120" s="167"/>
      <c r="B120" s="35"/>
      <c r="C120" s="26" t="s">
        <v>60</v>
      </c>
      <c r="D120" s="162">
        <v>15</v>
      </c>
      <c r="E120" s="24">
        <v>0</v>
      </c>
      <c r="F120" s="24">
        <v>0</v>
      </c>
      <c r="G120" s="24">
        <v>0</v>
      </c>
      <c r="H120" s="24">
        <f t="shared" si="8"/>
        <v>0</v>
      </c>
      <c r="I120" s="24">
        <v>5.4</v>
      </c>
      <c r="J120" s="24">
        <v>0</v>
      </c>
      <c r="K120" s="24">
        <v>5.4</v>
      </c>
      <c r="L120" s="24">
        <v>6.6</v>
      </c>
      <c r="M120" s="24">
        <v>30.55</v>
      </c>
      <c r="N120" s="24">
        <v>75.81</v>
      </c>
      <c r="O120" s="24">
        <v>112.96</v>
      </c>
      <c r="P120" s="24">
        <f t="shared" si="7"/>
        <v>118.36</v>
      </c>
      <c r="Q120" s="24">
        <v>0</v>
      </c>
      <c r="R120" s="24">
        <v>4.33</v>
      </c>
      <c r="S120" s="24">
        <v>4.33</v>
      </c>
      <c r="T120" s="24">
        <v>122.69</v>
      </c>
    </row>
    <row r="121" spans="1:20" ht="12.75" customHeight="1" x14ac:dyDescent="0.2">
      <c r="A121" s="167"/>
      <c r="B121" s="35"/>
      <c r="C121" s="26" t="s">
        <v>75</v>
      </c>
      <c r="D121" s="162">
        <v>7</v>
      </c>
      <c r="E121" s="24">
        <v>0</v>
      </c>
      <c r="F121" s="24">
        <v>0</v>
      </c>
      <c r="G121" s="24">
        <v>0</v>
      </c>
      <c r="H121" s="24">
        <f t="shared" si="8"/>
        <v>0</v>
      </c>
      <c r="I121" s="24">
        <v>1.4</v>
      </c>
      <c r="J121" s="24">
        <v>0</v>
      </c>
      <c r="K121" s="24">
        <v>1.4</v>
      </c>
      <c r="L121" s="24">
        <v>0.5</v>
      </c>
      <c r="M121" s="24">
        <v>1.21</v>
      </c>
      <c r="N121" s="24">
        <v>1.01</v>
      </c>
      <c r="O121" s="24">
        <v>2.72</v>
      </c>
      <c r="P121" s="24">
        <f t="shared" si="7"/>
        <v>4.12</v>
      </c>
      <c r="Q121" s="24">
        <v>0</v>
      </c>
      <c r="R121" s="24">
        <v>0</v>
      </c>
      <c r="S121" s="24">
        <v>0</v>
      </c>
      <c r="T121" s="24">
        <v>4.12</v>
      </c>
    </row>
    <row r="122" spans="1:20" ht="12.75" customHeight="1" x14ac:dyDescent="0.2">
      <c r="A122" s="167"/>
      <c r="B122" s="85"/>
      <c r="C122" s="26" t="s">
        <v>70</v>
      </c>
      <c r="D122" s="162">
        <v>8</v>
      </c>
      <c r="E122" s="24">
        <v>0</v>
      </c>
      <c r="F122" s="24">
        <v>0</v>
      </c>
      <c r="G122" s="24">
        <v>0</v>
      </c>
      <c r="H122" s="24">
        <f t="shared" si="8"/>
        <v>0</v>
      </c>
      <c r="I122" s="24">
        <v>26.1</v>
      </c>
      <c r="J122" s="24">
        <v>0</v>
      </c>
      <c r="K122" s="24">
        <v>26.1</v>
      </c>
      <c r="L122" s="24">
        <v>0.1</v>
      </c>
      <c r="M122" s="24">
        <v>8.1700000000000017</v>
      </c>
      <c r="N122" s="24">
        <v>18.88</v>
      </c>
      <c r="O122" s="24">
        <v>27.15</v>
      </c>
      <c r="P122" s="24">
        <f t="shared" si="7"/>
        <v>53.25</v>
      </c>
      <c r="Q122" s="24">
        <v>22</v>
      </c>
      <c r="R122" s="24">
        <v>5</v>
      </c>
      <c r="S122" s="24">
        <v>27</v>
      </c>
      <c r="T122" s="24">
        <v>80.25</v>
      </c>
    </row>
    <row r="123" spans="1:20" ht="12.75" customHeight="1" x14ac:dyDescent="0.2">
      <c r="A123" s="167"/>
      <c r="B123" s="35" t="s">
        <v>425</v>
      </c>
      <c r="C123" s="26" t="s">
        <v>73</v>
      </c>
      <c r="D123" s="162">
        <v>16</v>
      </c>
      <c r="E123" s="24">
        <v>0.11</v>
      </c>
      <c r="F123" s="24">
        <v>2.4</v>
      </c>
      <c r="G123" s="24">
        <v>3.6</v>
      </c>
      <c r="H123" s="24">
        <f t="shared" si="8"/>
        <v>6.1099999999999994</v>
      </c>
      <c r="I123" s="24">
        <v>1</v>
      </c>
      <c r="J123" s="24">
        <v>0</v>
      </c>
      <c r="K123" s="24">
        <v>7.11</v>
      </c>
      <c r="L123" s="24">
        <v>0.6</v>
      </c>
      <c r="M123" s="24">
        <v>3.11</v>
      </c>
      <c r="N123" s="24">
        <v>2</v>
      </c>
      <c r="O123" s="24">
        <v>5.7099999999999991</v>
      </c>
      <c r="P123" s="24">
        <f t="shared" si="7"/>
        <v>12.82</v>
      </c>
      <c r="Q123" s="24">
        <v>0</v>
      </c>
      <c r="R123" s="24">
        <v>4.379999999999999</v>
      </c>
      <c r="S123" s="24">
        <v>4.379999999999999</v>
      </c>
      <c r="T123" s="24">
        <v>17.2</v>
      </c>
    </row>
    <row r="124" spans="1:20" ht="12.75" customHeight="1" x14ac:dyDescent="0.2">
      <c r="A124" s="167"/>
      <c r="B124" s="35"/>
      <c r="C124" s="26" t="s">
        <v>69</v>
      </c>
      <c r="D124" s="162">
        <v>33</v>
      </c>
      <c r="E124" s="24">
        <v>119.4</v>
      </c>
      <c r="F124" s="24">
        <v>135.4</v>
      </c>
      <c r="G124" s="24">
        <v>1</v>
      </c>
      <c r="H124" s="24">
        <f t="shared" si="8"/>
        <v>255.8</v>
      </c>
      <c r="I124" s="24">
        <v>9.2999999999999989</v>
      </c>
      <c r="J124" s="24">
        <v>2</v>
      </c>
      <c r="K124" s="24">
        <v>267.10000000000002</v>
      </c>
      <c r="L124" s="24">
        <v>0.15</v>
      </c>
      <c r="M124" s="24">
        <v>185.346</v>
      </c>
      <c r="N124" s="24">
        <v>36.300000000000004</v>
      </c>
      <c r="O124" s="24">
        <v>221.79599999999999</v>
      </c>
      <c r="P124" s="24">
        <f t="shared" si="7"/>
        <v>488.89600000000002</v>
      </c>
      <c r="Q124" s="24">
        <v>0.9</v>
      </c>
      <c r="R124" s="24">
        <v>61.88</v>
      </c>
      <c r="S124" s="24">
        <v>62.78</v>
      </c>
      <c r="T124" s="24">
        <v>551.67600000000004</v>
      </c>
    </row>
    <row r="125" spans="1:20" ht="12.75" customHeight="1" x14ac:dyDescent="0.2">
      <c r="A125" s="167"/>
      <c r="B125" s="35"/>
      <c r="C125" s="26" t="s">
        <v>63</v>
      </c>
      <c r="D125" s="162">
        <v>4</v>
      </c>
      <c r="E125" s="24">
        <v>0</v>
      </c>
      <c r="F125" s="24">
        <v>0</v>
      </c>
      <c r="G125" s="24">
        <v>0</v>
      </c>
      <c r="H125" s="24">
        <f t="shared" si="8"/>
        <v>0</v>
      </c>
      <c r="I125" s="24">
        <v>3.53</v>
      </c>
      <c r="J125" s="24">
        <v>0</v>
      </c>
      <c r="K125" s="24">
        <v>3.53</v>
      </c>
      <c r="L125" s="24">
        <v>0</v>
      </c>
      <c r="M125" s="24">
        <v>3.3299999999999996</v>
      </c>
      <c r="N125" s="24">
        <v>4.9300000000000006</v>
      </c>
      <c r="O125" s="24">
        <v>8.26</v>
      </c>
      <c r="P125" s="24">
        <f t="shared" si="7"/>
        <v>11.79</v>
      </c>
      <c r="Q125" s="24">
        <v>0</v>
      </c>
      <c r="R125" s="24">
        <v>0</v>
      </c>
      <c r="S125" s="24">
        <v>0</v>
      </c>
      <c r="T125" s="24">
        <v>11.79</v>
      </c>
    </row>
    <row r="126" spans="1:20" ht="12.75" customHeight="1" x14ac:dyDescent="0.2">
      <c r="A126" s="167"/>
      <c r="B126" s="35"/>
      <c r="C126" s="26" t="s">
        <v>59</v>
      </c>
      <c r="D126" s="162">
        <v>33</v>
      </c>
      <c r="E126" s="24">
        <v>3.4</v>
      </c>
      <c r="F126" s="24">
        <v>0</v>
      </c>
      <c r="G126" s="24">
        <v>7.3</v>
      </c>
      <c r="H126" s="24">
        <f t="shared" si="8"/>
        <v>10.7</v>
      </c>
      <c r="I126" s="24">
        <v>3.42</v>
      </c>
      <c r="J126" s="24">
        <v>0</v>
      </c>
      <c r="K126" s="24">
        <v>14.12</v>
      </c>
      <c r="L126" s="24">
        <v>9.4</v>
      </c>
      <c r="M126" s="24">
        <v>23.794</v>
      </c>
      <c r="N126" s="24">
        <v>24.585000000000001</v>
      </c>
      <c r="O126" s="24">
        <v>57.778999999999996</v>
      </c>
      <c r="P126" s="24">
        <f t="shared" si="7"/>
        <v>71.899000000000001</v>
      </c>
      <c r="Q126" s="24">
        <v>8</v>
      </c>
      <c r="R126" s="24">
        <v>8.48</v>
      </c>
      <c r="S126" s="24">
        <v>16.480000000000004</v>
      </c>
      <c r="T126" s="24">
        <v>88.379000000000019</v>
      </c>
    </row>
    <row r="127" spans="1:20" ht="12.75" customHeight="1" x14ac:dyDescent="0.2">
      <c r="A127" s="167"/>
      <c r="B127" s="35"/>
      <c r="C127" s="26" t="s">
        <v>57</v>
      </c>
      <c r="D127" s="162">
        <v>7</v>
      </c>
      <c r="E127" s="24">
        <v>0</v>
      </c>
      <c r="F127" s="24">
        <v>0</v>
      </c>
      <c r="G127" s="24">
        <v>0</v>
      </c>
      <c r="H127" s="24">
        <f t="shared" si="8"/>
        <v>0</v>
      </c>
      <c r="I127" s="24">
        <v>5.5</v>
      </c>
      <c r="J127" s="24">
        <v>0</v>
      </c>
      <c r="K127" s="24">
        <v>5.5</v>
      </c>
      <c r="L127" s="24">
        <v>3.3</v>
      </c>
      <c r="M127" s="24">
        <v>10.9</v>
      </c>
      <c r="N127" s="24">
        <v>16.910000000000004</v>
      </c>
      <c r="O127" s="24">
        <v>31.110000000000003</v>
      </c>
      <c r="P127" s="24">
        <f t="shared" si="7"/>
        <v>36.61</v>
      </c>
      <c r="Q127" s="24">
        <v>12.3</v>
      </c>
      <c r="R127" s="24">
        <v>0.02</v>
      </c>
      <c r="S127" s="24">
        <v>12.32</v>
      </c>
      <c r="T127" s="24">
        <v>48.93</v>
      </c>
    </row>
    <row r="128" spans="1:20" ht="12.75" customHeight="1" x14ac:dyDescent="0.2">
      <c r="A128" s="167"/>
      <c r="B128" s="35"/>
      <c r="C128" s="165" t="s">
        <v>66</v>
      </c>
      <c r="D128" s="160">
        <v>9</v>
      </c>
      <c r="E128" s="25">
        <v>0</v>
      </c>
      <c r="F128" s="25">
        <v>0.1</v>
      </c>
      <c r="G128" s="25">
        <v>2.5</v>
      </c>
      <c r="H128" s="25">
        <f t="shared" si="8"/>
        <v>2.6</v>
      </c>
      <c r="I128" s="25">
        <v>5.07</v>
      </c>
      <c r="J128" s="25">
        <v>0</v>
      </c>
      <c r="K128" s="25">
        <v>7.67</v>
      </c>
      <c r="L128" s="25">
        <v>2.0299999999999998</v>
      </c>
      <c r="M128" s="25">
        <v>7.63</v>
      </c>
      <c r="N128" s="25">
        <v>25.95</v>
      </c>
      <c r="O128" s="25">
        <v>35.61</v>
      </c>
      <c r="P128" s="25">
        <f t="shared" si="7"/>
        <v>43.28</v>
      </c>
      <c r="Q128" s="25">
        <v>0</v>
      </c>
      <c r="R128" s="25">
        <v>1.05</v>
      </c>
      <c r="S128" s="25">
        <v>1.05</v>
      </c>
      <c r="T128" s="25">
        <v>44.330000000000005</v>
      </c>
    </row>
    <row r="129" spans="1:20" ht="12.75" customHeight="1" x14ac:dyDescent="0.25">
      <c r="A129" s="230" t="s">
        <v>0</v>
      </c>
      <c r="B129" s="231"/>
      <c r="C129" s="232" t="s">
        <v>0</v>
      </c>
      <c r="D129" s="53">
        <f>SUM(D96:D128)</f>
        <v>402</v>
      </c>
      <c r="E129" s="54">
        <f>SUM(E96:E128)</f>
        <v>122.96000000000001</v>
      </c>
      <c r="F129" s="54">
        <f>SUM(F96:F128)</f>
        <v>137.9</v>
      </c>
      <c r="G129" s="54">
        <f>SUM(G96:G128)</f>
        <v>14.399999999999999</v>
      </c>
      <c r="H129" s="54">
        <f t="shared" si="8"/>
        <v>275.26</v>
      </c>
      <c r="I129" s="54">
        <f>SUM(I96:I128)</f>
        <v>122.85500000000002</v>
      </c>
      <c r="J129" s="54">
        <f>SUM(J96:J128)</f>
        <v>6.8999999999999995</v>
      </c>
      <c r="K129" s="54">
        <f>+J129+I129+H129</f>
        <v>405.01499999999999</v>
      </c>
      <c r="L129" s="54">
        <f>SUM(L96:L128)</f>
        <v>2289.67</v>
      </c>
      <c r="M129" s="54">
        <f>SUM(M96:M128)</f>
        <v>1029.7569999999998</v>
      </c>
      <c r="N129" s="54">
        <f>SUM(N96:N128)</f>
        <v>695.16</v>
      </c>
      <c r="O129" s="54">
        <f>+N129+M129+L129</f>
        <v>4014.587</v>
      </c>
      <c r="P129" s="54">
        <f t="shared" si="7"/>
        <v>4419.6019999999999</v>
      </c>
      <c r="Q129" s="54">
        <f>SUM(Q96:Q128)</f>
        <v>53.400000000000006</v>
      </c>
      <c r="R129" s="54">
        <f>SUM(R96:R128)</f>
        <v>148.29300000000001</v>
      </c>
      <c r="S129" s="54">
        <f>+R129+Q129</f>
        <v>201.69300000000001</v>
      </c>
      <c r="T129" s="55">
        <f>+S129+P129</f>
        <v>4621.2950000000001</v>
      </c>
    </row>
    <row r="130" spans="1:20" ht="12.75" customHeight="1" x14ac:dyDescent="0.2">
      <c r="A130" s="172" t="s">
        <v>6</v>
      </c>
      <c r="B130" s="70" t="s">
        <v>86</v>
      </c>
      <c r="C130" s="161" t="s">
        <v>86</v>
      </c>
      <c r="D130" s="153">
        <v>73</v>
      </c>
      <c r="E130" s="154">
        <v>0.13</v>
      </c>
      <c r="F130" s="154">
        <v>10</v>
      </c>
      <c r="G130" s="154">
        <v>0</v>
      </c>
      <c r="H130" s="154">
        <f t="shared" si="8"/>
        <v>10.130000000000001</v>
      </c>
      <c r="I130" s="154">
        <v>12.1</v>
      </c>
      <c r="J130" s="154">
        <v>0</v>
      </c>
      <c r="K130" s="154">
        <v>22.23</v>
      </c>
      <c r="L130" s="154">
        <v>292.14999999999998</v>
      </c>
      <c r="M130" s="154">
        <v>164.97999999999996</v>
      </c>
      <c r="N130" s="154">
        <v>144.98500000000001</v>
      </c>
      <c r="O130" s="154">
        <v>602.1149999999999</v>
      </c>
      <c r="P130" s="154">
        <f t="shared" si="7"/>
        <v>624.34499999999991</v>
      </c>
      <c r="Q130" s="154">
        <v>1</v>
      </c>
      <c r="R130" s="154">
        <v>6.01</v>
      </c>
      <c r="S130" s="154">
        <v>7.01</v>
      </c>
      <c r="T130" s="154">
        <v>631.35500000000013</v>
      </c>
    </row>
    <row r="131" spans="1:20" ht="12.75" customHeight="1" x14ac:dyDescent="0.2">
      <c r="A131" s="119"/>
      <c r="B131" s="71"/>
      <c r="C131" s="26" t="s">
        <v>272</v>
      </c>
      <c r="D131" s="162">
        <v>26</v>
      </c>
      <c r="E131" s="24">
        <v>0.3</v>
      </c>
      <c r="F131" s="24">
        <v>0</v>
      </c>
      <c r="G131" s="24">
        <v>0</v>
      </c>
      <c r="H131" s="24">
        <f t="shared" si="8"/>
        <v>0.3</v>
      </c>
      <c r="I131" s="24">
        <v>3.33</v>
      </c>
      <c r="J131" s="24">
        <v>0</v>
      </c>
      <c r="K131" s="24">
        <v>3.63</v>
      </c>
      <c r="L131" s="24">
        <v>229.3</v>
      </c>
      <c r="M131" s="24">
        <v>134.57999999999998</v>
      </c>
      <c r="N131" s="24">
        <v>168.68</v>
      </c>
      <c r="O131" s="24">
        <v>532.56000000000006</v>
      </c>
      <c r="P131" s="24">
        <f t="shared" si="7"/>
        <v>536.19000000000005</v>
      </c>
      <c r="Q131" s="24">
        <v>0</v>
      </c>
      <c r="R131" s="24">
        <v>3</v>
      </c>
      <c r="S131" s="24">
        <v>3</v>
      </c>
      <c r="T131" s="24">
        <v>539.19000000000017</v>
      </c>
    </row>
    <row r="132" spans="1:20" ht="12.75" customHeight="1" x14ac:dyDescent="0.2">
      <c r="A132" s="119"/>
      <c r="B132" s="71"/>
      <c r="C132" s="26" t="s">
        <v>101</v>
      </c>
      <c r="D132" s="162">
        <v>7</v>
      </c>
      <c r="E132" s="24">
        <v>227</v>
      </c>
      <c r="F132" s="24">
        <v>0</v>
      </c>
      <c r="G132" s="24">
        <v>350</v>
      </c>
      <c r="H132" s="24">
        <f t="shared" si="8"/>
        <v>577</v>
      </c>
      <c r="I132" s="24">
        <v>3.2</v>
      </c>
      <c r="J132" s="24">
        <v>0</v>
      </c>
      <c r="K132" s="24">
        <v>580.20000000000005</v>
      </c>
      <c r="L132" s="24">
        <v>212.4</v>
      </c>
      <c r="M132" s="24">
        <v>124.3</v>
      </c>
      <c r="N132" s="24">
        <v>176.22</v>
      </c>
      <c r="O132" s="24">
        <v>512.91999999999996</v>
      </c>
      <c r="P132" s="24">
        <f t="shared" si="7"/>
        <v>1093.1199999999999</v>
      </c>
      <c r="Q132" s="24">
        <v>0</v>
      </c>
      <c r="R132" s="24">
        <v>211</v>
      </c>
      <c r="S132" s="24">
        <v>211</v>
      </c>
      <c r="T132" s="24">
        <v>1304.1200000000001</v>
      </c>
    </row>
    <row r="133" spans="1:20" ht="12.75" customHeight="1" x14ac:dyDescent="0.2">
      <c r="A133" s="119"/>
      <c r="B133" s="71"/>
      <c r="C133" s="26" t="s">
        <v>106</v>
      </c>
      <c r="D133" s="162">
        <v>25</v>
      </c>
      <c r="E133" s="24">
        <v>0</v>
      </c>
      <c r="F133" s="24">
        <v>0</v>
      </c>
      <c r="G133" s="24">
        <v>0</v>
      </c>
      <c r="H133" s="24">
        <f t="shared" si="8"/>
        <v>0</v>
      </c>
      <c r="I133" s="24">
        <v>0</v>
      </c>
      <c r="J133" s="24">
        <v>0</v>
      </c>
      <c r="K133" s="24">
        <v>0</v>
      </c>
      <c r="L133" s="24">
        <v>13</v>
      </c>
      <c r="M133" s="24">
        <v>24.55</v>
      </c>
      <c r="N133" s="24">
        <v>45.59</v>
      </c>
      <c r="O133" s="24">
        <v>83.14</v>
      </c>
      <c r="P133" s="24">
        <f t="shared" si="7"/>
        <v>83.14</v>
      </c>
      <c r="Q133" s="24">
        <v>0</v>
      </c>
      <c r="R133" s="24">
        <v>0.05</v>
      </c>
      <c r="S133" s="24">
        <v>0.05</v>
      </c>
      <c r="T133" s="24">
        <v>83.19</v>
      </c>
    </row>
    <row r="134" spans="1:20" ht="12.75" customHeight="1" x14ac:dyDescent="0.2">
      <c r="A134" s="119"/>
      <c r="B134" s="71"/>
      <c r="C134" s="26" t="s">
        <v>107</v>
      </c>
      <c r="D134" s="162">
        <v>18</v>
      </c>
      <c r="E134" s="24">
        <v>0.60000000000000009</v>
      </c>
      <c r="F134" s="24">
        <v>243.2</v>
      </c>
      <c r="G134" s="24">
        <v>342.25</v>
      </c>
      <c r="H134" s="24">
        <f t="shared" si="8"/>
        <v>586.04999999999995</v>
      </c>
      <c r="I134" s="24">
        <v>38.25</v>
      </c>
      <c r="J134" s="24">
        <v>1.08</v>
      </c>
      <c r="K134" s="24">
        <v>625.38000000000011</v>
      </c>
      <c r="L134" s="24">
        <v>144.66</v>
      </c>
      <c r="M134" s="24">
        <v>268.98900000000003</v>
      </c>
      <c r="N134" s="24">
        <v>51.199999999999996</v>
      </c>
      <c r="O134" s="24">
        <v>464.84900000000005</v>
      </c>
      <c r="P134" s="24">
        <f t="shared" si="7"/>
        <v>1090.2290000000003</v>
      </c>
      <c r="Q134" s="24">
        <v>0</v>
      </c>
      <c r="R134" s="24">
        <v>29.65</v>
      </c>
      <c r="S134" s="24">
        <v>29.65</v>
      </c>
      <c r="T134" s="24">
        <v>1119.8789999999999</v>
      </c>
    </row>
    <row r="135" spans="1:20" ht="12.75" customHeight="1" x14ac:dyDescent="0.2">
      <c r="A135" s="119"/>
      <c r="B135" s="71"/>
      <c r="C135" s="26" t="s">
        <v>90</v>
      </c>
      <c r="D135" s="162">
        <v>13</v>
      </c>
      <c r="E135" s="24">
        <v>0</v>
      </c>
      <c r="F135" s="24">
        <v>0</v>
      </c>
      <c r="G135" s="24">
        <v>0</v>
      </c>
      <c r="H135" s="24">
        <f t="shared" si="8"/>
        <v>0</v>
      </c>
      <c r="I135" s="24">
        <v>0.11</v>
      </c>
      <c r="J135" s="24">
        <v>0</v>
      </c>
      <c r="K135" s="24">
        <v>0.11</v>
      </c>
      <c r="L135" s="24">
        <v>0.2</v>
      </c>
      <c r="M135" s="24">
        <v>4.5</v>
      </c>
      <c r="N135" s="24">
        <v>5.1599999999999993</v>
      </c>
      <c r="O135" s="24">
        <v>9.86</v>
      </c>
      <c r="P135" s="24">
        <f t="shared" si="7"/>
        <v>9.9699999999999989</v>
      </c>
      <c r="Q135" s="24">
        <v>0</v>
      </c>
      <c r="R135" s="24">
        <v>0</v>
      </c>
      <c r="S135" s="24">
        <v>0</v>
      </c>
      <c r="T135" s="24">
        <v>9.9699999999999989</v>
      </c>
    </row>
    <row r="136" spans="1:20" ht="12.75" customHeight="1" x14ac:dyDescent="0.2">
      <c r="A136" s="119"/>
      <c r="B136" s="71"/>
      <c r="C136" s="26" t="s">
        <v>89</v>
      </c>
      <c r="D136" s="162">
        <v>39</v>
      </c>
      <c r="E136" s="24">
        <v>0</v>
      </c>
      <c r="F136" s="24">
        <v>0.8</v>
      </c>
      <c r="G136" s="24">
        <v>35.9</v>
      </c>
      <c r="H136" s="24">
        <f t="shared" si="8"/>
        <v>36.699999999999996</v>
      </c>
      <c r="I136" s="24">
        <v>0.30000000000000004</v>
      </c>
      <c r="J136" s="24">
        <v>0</v>
      </c>
      <c r="K136" s="24">
        <v>37</v>
      </c>
      <c r="L136" s="24">
        <v>0.02</v>
      </c>
      <c r="M136" s="24">
        <v>63.930000000000007</v>
      </c>
      <c r="N136" s="24">
        <v>103.13000000000002</v>
      </c>
      <c r="O136" s="24">
        <v>167.07999999999996</v>
      </c>
      <c r="P136" s="24">
        <f t="shared" ref="P136:P199" si="10">O136+K136</f>
        <v>204.07999999999996</v>
      </c>
      <c r="Q136" s="24">
        <v>0.26</v>
      </c>
      <c r="R136" s="24">
        <v>18.79</v>
      </c>
      <c r="S136" s="24">
        <v>19.05</v>
      </c>
      <c r="T136" s="24">
        <v>223.12999999999994</v>
      </c>
    </row>
    <row r="137" spans="1:20" ht="12.75" customHeight="1" x14ac:dyDescent="0.2">
      <c r="A137" s="119"/>
      <c r="B137" s="71"/>
      <c r="C137" s="26" t="s">
        <v>94</v>
      </c>
      <c r="D137" s="162">
        <v>40</v>
      </c>
      <c r="E137" s="24">
        <v>27.93</v>
      </c>
      <c r="F137" s="24">
        <v>0.01</v>
      </c>
      <c r="G137" s="24">
        <v>1312.6</v>
      </c>
      <c r="H137" s="24">
        <f t="shared" si="8"/>
        <v>1340.54</v>
      </c>
      <c r="I137" s="24">
        <v>2.1</v>
      </c>
      <c r="J137" s="24">
        <v>337.09999999999997</v>
      </c>
      <c r="K137" s="24">
        <v>1679.7399999999998</v>
      </c>
      <c r="L137" s="24">
        <v>8334</v>
      </c>
      <c r="M137" s="24">
        <v>5319.08</v>
      </c>
      <c r="N137" s="24">
        <v>77.239999999999995</v>
      </c>
      <c r="O137" s="24">
        <v>13730.320000000009</v>
      </c>
      <c r="P137" s="24">
        <f t="shared" si="10"/>
        <v>15410.060000000009</v>
      </c>
      <c r="Q137" s="24">
        <v>0.5</v>
      </c>
      <c r="R137" s="24">
        <v>1.1200000000000001</v>
      </c>
      <c r="S137" s="24">
        <v>1.62</v>
      </c>
      <c r="T137" s="24">
        <v>15411.680000000006</v>
      </c>
    </row>
    <row r="138" spans="1:20" ht="12.75" customHeight="1" x14ac:dyDescent="0.2">
      <c r="A138" s="119"/>
      <c r="B138" s="87"/>
      <c r="C138" s="26" t="s">
        <v>102</v>
      </c>
      <c r="D138" s="162">
        <v>45</v>
      </c>
      <c r="E138" s="24">
        <v>0.4</v>
      </c>
      <c r="F138" s="24">
        <v>2.73</v>
      </c>
      <c r="G138" s="24">
        <v>0.6</v>
      </c>
      <c r="H138" s="24">
        <f t="shared" si="8"/>
        <v>3.73</v>
      </c>
      <c r="I138" s="24">
        <v>4.5100000000000007</v>
      </c>
      <c r="J138" s="24">
        <v>0</v>
      </c>
      <c r="K138" s="24">
        <v>8.24</v>
      </c>
      <c r="L138" s="24">
        <v>5.7799999999999994</v>
      </c>
      <c r="M138" s="24">
        <v>49.470000000000006</v>
      </c>
      <c r="N138" s="24">
        <v>125.71000000000002</v>
      </c>
      <c r="O138" s="24">
        <v>180.95999999999992</v>
      </c>
      <c r="P138" s="24">
        <f t="shared" si="10"/>
        <v>189.19999999999993</v>
      </c>
      <c r="Q138" s="24">
        <v>0</v>
      </c>
      <c r="R138" s="24">
        <v>6.129999999999999</v>
      </c>
      <c r="S138" s="24">
        <v>6.129999999999999</v>
      </c>
      <c r="T138" s="24">
        <v>195.3299999999999</v>
      </c>
    </row>
    <row r="139" spans="1:20" ht="12.75" customHeight="1" x14ac:dyDescent="0.2">
      <c r="A139" s="119"/>
      <c r="B139" s="71" t="s">
        <v>105</v>
      </c>
      <c r="C139" s="26" t="s">
        <v>105</v>
      </c>
      <c r="D139" s="162">
        <v>105</v>
      </c>
      <c r="E139" s="24">
        <v>0</v>
      </c>
      <c r="F139" s="24">
        <v>0</v>
      </c>
      <c r="G139" s="24">
        <v>24.5</v>
      </c>
      <c r="H139" s="24">
        <f t="shared" si="8"/>
        <v>24.5</v>
      </c>
      <c r="I139" s="24">
        <v>8</v>
      </c>
      <c r="J139" s="24">
        <v>0.3</v>
      </c>
      <c r="K139" s="24">
        <v>32.799999999999997</v>
      </c>
      <c r="L139" s="24">
        <v>7.51</v>
      </c>
      <c r="M139" s="24">
        <v>53.165000000000006</v>
      </c>
      <c r="N139" s="24">
        <v>61.57</v>
      </c>
      <c r="O139" s="24">
        <v>122.24500000000002</v>
      </c>
      <c r="P139" s="24">
        <f t="shared" si="10"/>
        <v>155.04500000000002</v>
      </c>
      <c r="Q139" s="24">
        <v>0</v>
      </c>
      <c r="R139" s="24">
        <v>4.4849999999999985</v>
      </c>
      <c r="S139" s="24">
        <v>4.4849999999999985</v>
      </c>
      <c r="T139" s="24">
        <v>159.52999999999992</v>
      </c>
    </row>
    <row r="140" spans="1:20" ht="12.75" customHeight="1" x14ac:dyDescent="0.2">
      <c r="A140" s="119"/>
      <c r="B140" s="71"/>
      <c r="C140" s="26" t="s">
        <v>103</v>
      </c>
      <c r="D140" s="162">
        <v>79</v>
      </c>
      <c r="E140" s="24">
        <v>0.05</v>
      </c>
      <c r="F140" s="24">
        <v>4.0999999999999996</v>
      </c>
      <c r="G140" s="24">
        <v>0.5</v>
      </c>
      <c r="H140" s="24">
        <f t="shared" ref="H140:H203" si="11">SUM(E140:G140)</f>
        <v>4.6499999999999995</v>
      </c>
      <c r="I140" s="24">
        <v>5.6</v>
      </c>
      <c r="J140" s="24">
        <v>0</v>
      </c>
      <c r="K140" s="24">
        <v>10.249999999999998</v>
      </c>
      <c r="L140" s="24">
        <v>66.211000000000013</v>
      </c>
      <c r="M140" s="24">
        <v>135.68800000000002</v>
      </c>
      <c r="N140" s="24">
        <v>83.339999999999989</v>
      </c>
      <c r="O140" s="24">
        <v>285.23900000000003</v>
      </c>
      <c r="P140" s="24">
        <f t="shared" si="10"/>
        <v>295.48900000000003</v>
      </c>
      <c r="Q140" s="24">
        <v>1.7</v>
      </c>
      <c r="R140" s="24">
        <v>45.010000000000005</v>
      </c>
      <c r="S140" s="24">
        <v>46.710000000000008</v>
      </c>
      <c r="T140" s="24">
        <v>342.19900000000007</v>
      </c>
    </row>
    <row r="141" spans="1:20" ht="12.75" customHeight="1" x14ac:dyDescent="0.2">
      <c r="A141" s="119"/>
      <c r="B141" s="71"/>
      <c r="C141" s="26" t="s">
        <v>96</v>
      </c>
      <c r="D141" s="162">
        <v>9</v>
      </c>
      <c r="E141" s="24">
        <v>4</v>
      </c>
      <c r="F141" s="24">
        <v>0</v>
      </c>
      <c r="G141" s="24">
        <v>0</v>
      </c>
      <c r="H141" s="24">
        <f t="shared" si="11"/>
        <v>4</v>
      </c>
      <c r="I141" s="24">
        <v>0</v>
      </c>
      <c r="J141" s="24">
        <v>0</v>
      </c>
      <c r="K141" s="24">
        <v>4</v>
      </c>
      <c r="L141" s="24">
        <v>3</v>
      </c>
      <c r="M141" s="24">
        <v>3.96</v>
      </c>
      <c r="N141" s="24">
        <v>8.35</v>
      </c>
      <c r="O141" s="24">
        <v>15.309999999999999</v>
      </c>
      <c r="P141" s="24">
        <f t="shared" si="10"/>
        <v>19.309999999999999</v>
      </c>
      <c r="Q141" s="24">
        <v>0</v>
      </c>
      <c r="R141" s="24">
        <v>2.3000000000000003</v>
      </c>
      <c r="S141" s="24">
        <v>2.3000000000000003</v>
      </c>
      <c r="T141" s="24">
        <v>21.609999999999996</v>
      </c>
    </row>
    <row r="142" spans="1:20" ht="12.75" customHeight="1" x14ac:dyDescent="0.2">
      <c r="A142" s="119"/>
      <c r="B142" s="71"/>
      <c r="C142" s="26" t="s">
        <v>100</v>
      </c>
      <c r="D142" s="162">
        <v>37</v>
      </c>
      <c r="E142" s="24">
        <v>12.59</v>
      </c>
      <c r="F142" s="24">
        <v>0</v>
      </c>
      <c r="G142" s="24">
        <v>0.1</v>
      </c>
      <c r="H142" s="24">
        <f t="shared" si="11"/>
        <v>12.69</v>
      </c>
      <c r="I142" s="24">
        <v>9.98</v>
      </c>
      <c r="J142" s="24">
        <v>0</v>
      </c>
      <c r="K142" s="24">
        <v>22.67</v>
      </c>
      <c r="L142" s="24">
        <v>2.0499999999999998</v>
      </c>
      <c r="M142" s="24">
        <v>15.846</v>
      </c>
      <c r="N142" s="24">
        <v>26.53</v>
      </c>
      <c r="O142" s="24">
        <v>44.426000000000002</v>
      </c>
      <c r="P142" s="24">
        <f t="shared" si="10"/>
        <v>67.096000000000004</v>
      </c>
      <c r="Q142" s="24">
        <v>0</v>
      </c>
      <c r="R142" s="24">
        <v>8.5</v>
      </c>
      <c r="S142" s="24">
        <v>8.5</v>
      </c>
      <c r="T142" s="24">
        <v>75.595999999999989</v>
      </c>
    </row>
    <row r="143" spans="1:20" ht="12.75" customHeight="1" x14ac:dyDescent="0.2">
      <c r="A143" s="119"/>
      <c r="B143" s="71"/>
      <c r="C143" s="26" t="s">
        <v>98</v>
      </c>
      <c r="D143" s="162">
        <v>46</v>
      </c>
      <c r="E143" s="24">
        <v>0.71499999999999997</v>
      </c>
      <c r="F143" s="24">
        <v>16.100000000000001</v>
      </c>
      <c r="G143" s="24">
        <v>12.6</v>
      </c>
      <c r="H143" s="24">
        <f t="shared" si="11"/>
        <v>29.414999999999999</v>
      </c>
      <c r="I143" s="24">
        <v>0</v>
      </c>
      <c r="J143" s="24">
        <v>0</v>
      </c>
      <c r="K143" s="24">
        <v>29.414999999999999</v>
      </c>
      <c r="L143" s="24">
        <v>0.05</v>
      </c>
      <c r="M143" s="24">
        <v>51.88600000000001</v>
      </c>
      <c r="N143" s="24">
        <v>41.150000000000013</v>
      </c>
      <c r="O143" s="24">
        <v>93.086000000000027</v>
      </c>
      <c r="P143" s="24">
        <f t="shared" si="10"/>
        <v>122.50100000000003</v>
      </c>
      <c r="Q143" s="24">
        <v>3</v>
      </c>
      <c r="R143" s="24">
        <v>8.754999999999999</v>
      </c>
      <c r="S143" s="24">
        <v>11.754999999999999</v>
      </c>
      <c r="T143" s="24">
        <v>134.256</v>
      </c>
    </row>
    <row r="144" spans="1:20" ht="12.75" customHeight="1" x14ac:dyDescent="0.2">
      <c r="A144" s="119"/>
      <c r="B144" s="71"/>
      <c r="C144" s="26" t="s">
        <v>93</v>
      </c>
      <c r="D144" s="162">
        <v>65</v>
      </c>
      <c r="E144" s="24">
        <v>0</v>
      </c>
      <c r="F144" s="24">
        <v>0</v>
      </c>
      <c r="G144" s="24">
        <v>0</v>
      </c>
      <c r="H144" s="24">
        <f t="shared" si="11"/>
        <v>0</v>
      </c>
      <c r="I144" s="24">
        <v>13.599999999999998</v>
      </c>
      <c r="J144" s="24">
        <v>1</v>
      </c>
      <c r="K144" s="24">
        <v>14.599999999999998</v>
      </c>
      <c r="L144" s="24">
        <v>18.18</v>
      </c>
      <c r="M144" s="24">
        <v>55.945000000000007</v>
      </c>
      <c r="N144" s="24">
        <v>156.76499999999993</v>
      </c>
      <c r="O144" s="24">
        <v>230.89000000000007</v>
      </c>
      <c r="P144" s="24">
        <f t="shared" si="10"/>
        <v>245.49000000000007</v>
      </c>
      <c r="Q144" s="24">
        <v>1</v>
      </c>
      <c r="R144" s="24">
        <v>1.52</v>
      </c>
      <c r="S144" s="24">
        <v>2.52</v>
      </c>
      <c r="T144" s="24">
        <v>248.01000000000008</v>
      </c>
    </row>
    <row r="145" spans="1:20" ht="12.75" customHeight="1" x14ac:dyDescent="0.2">
      <c r="A145" s="119"/>
      <c r="B145" s="71"/>
      <c r="C145" s="26" t="s">
        <v>85</v>
      </c>
      <c r="D145" s="162">
        <v>52</v>
      </c>
      <c r="E145" s="24">
        <v>8.1</v>
      </c>
      <c r="F145" s="24">
        <v>0.6</v>
      </c>
      <c r="G145" s="24">
        <v>239.3</v>
      </c>
      <c r="H145" s="24">
        <f t="shared" si="11"/>
        <v>248</v>
      </c>
      <c r="I145" s="24">
        <v>0.5</v>
      </c>
      <c r="J145" s="24">
        <v>0</v>
      </c>
      <c r="K145" s="24">
        <v>248.49999999999997</v>
      </c>
      <c r="L145" s="24">
        <v>53.8</v>
      </c>
      <c r="M145" s="24">
        <v>95.750399999999971</v>
      </c>
      <c r="N145" s="24">
        <v>40.29</v>
      </c>
      <c r="O145" s="24">
        <v>189.84039999999996</v>
      </c>
      <c r="P145" s="24">
        <f t="shared" si="10"/>
        <v>438.34039999999993</v>
      </c>
      <c r="Q145" s="24">
        <v>0.1</v>
      </c>
      <c r="R145" s="24">
        <v>15.026</v>
      </c>
      <c r="S145" s="24">
        <v>15.125999999999999</v>
      </c>
      <c r="T145" s="24">
        <v>453.46640000000014</v>
      </c>
    </row>
    <row r="146" spans="1:20" ht="12.75" customHeight="1" x14ac:dyDescent="0.2">
      <c r="A146" s="119"/>
      <c r="B146" s="71"/>
      <c r="C146" s="26" t="s">
        <v>84</v>
      </c>
      <c r="D146" s="162">
        <v>66</v>
      </c>
      <c r="E146" s="24">
        <v>45.25</v>
      </c>
      <c r="F146" s="24">
        <v>0.41000000000000003</v>
      </c>
      <c r="G146" s="24">
        <v>57.1</v>
      </c>
      <c r="H146" s="24">
        <f t="shared" si="11"/>
        <v>102.75999999999999</v>
      </c>
      <c r="I146" s="24">
        <v>29.055</v>
      </c>
      <c r="J146" s="24">
        <v>0</v>
      </c>
      <c r="K146" s="24">
        <v>131.815</v>
      </c>
      <c r="L146" s="24">
        <v>1</v>
      </c>
      <c r="M146" s="24">
        <v>29.523500000000006</v>
      </c>
      <c r="N146" s="24">
        <v>16.664999999999999</v>
      </c>
      <c r="O146" s="24">
        <v>47.188500000000005</v>
      </c>
      <c r="P146" s="24">
        <f t="shared" si="10"/>
        <v>179.0035</v>
      </c>
      <c r="Q146" s="24">
        <v>0</v>
      </c>
      <c r="R146" s="24">
        <v>7.32</v>
      </c>
      <c r="S146" s="24">
        <v>7.32</v>
      </c>
      <c r="T146" s="24">
        <v>186.32349999999997</v>
      </c>
    </row>
    <row r="147" spans="1:20" ht="12.75" customHeight="1" x14ac:dyDescent="0.2">
      <c r="A147" s="119"/>
      <c r="B147" s="71"/>
      <c r="C147" s="26" t="s">
        <v>88</v>
      </c>
      <c r="D147" s="162">
        <v>16</v>
      </c>
      <c r="E147" s="24">
        <v>0</v>
      </c>
      <c r="F147" s="24">
        <v>12.2</v>
      </c>
      <c r="G147" s="24">
        <v>2.9299999999999997</v>
      </c>
      <c r="H147" s="24">
        <f t="shared" si="11"/>
        <v>15.129999999999999</v>
      </c>
      <c r="I147" s="24">
        <v>2</v>
      </c>
      <c r="J147" s="24">
        <v>0</v>
      </c>
      <c r="K147" s="24">
        <v>17.13</v>
      </c>
      <c r="L147" s="24">
        <v>0.2</v>
      </c>
      <c r="M147" s="24">
        <v>22.11</v>
      </c>
      <c r="N147" s="24">
        <v>0.22000000000000003</v>
      </c>
      <c r="O147" s="24">
        <v>22.53</v>
      </c>
      <c r="P147" s="24">
        <f t="shared" si="10"/>
        <v>39.659999999999997</v>
      </c>
      <c r="Q147" s="24">
        <v>0</v>
      </c>
      <c r="R147" s="24">
        <v>0.82000000000000006</v>
      </c>
      <c r="S147" s="24">
        <v>0.82000000000000006</v>
      </c>
      <c r="T147" s="24">
        <v>40.479999999999997</v>
      </c>
    </row>
    <row r="148" spans="1:20" ht="12.75" customHeight="1" x14ac:dyDescent="0.2">
      <c r="A148" s="119"/>
      <c r="B148" s="87"/>
      <c r="C148" s="26" t="s">
        <v>293</v>
      </c>
      <c r="D148" s="162">
        <v>19</v>
      </c>
      <c r="E148" s="24">
        <v>0</v>
      </c>
      <c r="F148" s="24">
        <v>0</v>
      </c>
      <c r="G148" s="24">
        <v>0</v>
      </c>
      <c r="H148" s="24">
        <f t="shared" si="11"/>
        <v>0</v>
      </c>
      <c r="I148" s="24">
        <v>0.6</v>
      </c>
      <c r="J148" s="24">
        <v>0</v>
      </c>
      <c r="K148" s="24">
        <v>0.6</v>
      </c>
      <c r="L148" s="24">
        <v>3.43</v>
      </c>
      <c r="M148" s="24">
        <v>10.709999999999999</v>
      </c>
      <c r="N148" s="24">
        <v>15.93</v>
      </c>
      <c r="O148" s="24">
        <v>30.070000000000007</v>
      </c>
      <c r="P148" s="24">
        <f t="shared" si="10"/>
        <v>30.670000000000009</v>
      </c>
      <c r="Q148" s="24">
        <v>0</v>
      </c>
      <c r="R148" s="24">
        <v>0</v>
      </c>
      <c r="S148" s="24">
        <v>0</v>
      </c>
      <c r="T148" s="24">
        <v>30.670000000000005</v>
      </c>
    </row>
    <row r="149" spans="1:20" ht="12.75" customHeight="1" x14ac:dyDescent="0.2">
      <c r="A149" s="119"/>
      <c r="B149" s="71" t="s">
        <v>91</v>
      </c>
      <c r="C149" s="26" t="s">
        <v>91</v>
      </c>
      <c r="D149" s="162">
        <v>59</v>
      </c>
      <c r="E149" s="24">
        <v>0</v>
      </c>
      <c r="F149" s="24">
        <v>0</v>
      </c>
      <c r="G149" s="24">
        <v>0.6</v>
      </c>
      <c r="H149" s="24">
        <f t="shared" si="11"/>
        <v>0.6</v>
      </c>
      <c r="I149" s="24">
        <v>3.47</v>
      </c>
      <c r="J149" s="24">
        <v>0.2</v>
      </c>
      <c r="K149" s="24">
        <v>4.2700000000000005</v>
      </c>
      <c r="L149" s="24">
        <v>105.59</v>
      </c>
      <c r="M149" s="24">
        <v>139.03</v>
      </c>
      <c r="N149" s="24">
        <v>71.600000000000009</v>
      </c>
      <c r="O149" s="24">
        <v>316.22000000000003</v>
      </c>
      <c r="P149" s="24">
        <f t="shared" si="10"/>
        <v>320.49</v>
      </c>
      <c r="Q149" s="24">
        <v>0</v>
      </c>
      <c r="R149" s="24">
        <v>6.7</v>
      </c>
      <c r="S149" s="24">
        <v>6.7</v>
      </c>
      <c r="T149" s="24">
        <v>327.19</v>
      </c>
    </row>
    <row r="150" spans="1:20" ht="12.75" customHeight="1" x14ac:dyDescent="0.2">
      <c r="A150" s="119"/>
      <c r="B150" s="71"/>
      <c r="C150" s="26" t="s">
        <v>109</v>
      </c>
      <c r="D150" s="162">
        <v>24</v>
      </c>
      <c r="E150" s="24">
        <v>0</v>
      </c>
      <c r="F150" s="24">
        <v>0</v>
      </c>
      <c r="G150" s="24">
        <v>0</v>
      </c>
      <c r="H150" s="24">
        <f t="shared" si="11"/>
        <v>0</v>
      </c>
      <c r="I150" s="24">
        <v>0.79999999999999993</v>
      </c>
      <c r="J150" s="24">
        <v>0</v>
      </c>
      <c r="K150" s="24">
        <v>0.79999999999999993</v>
      </c>
      <c r="L150" s="24">
        <v>7.55</v>
      </c>
      <c r="M150" s="24">
        <v>11.83</v>
      </c>
      <c r="N150" s="24">
        <v>7.41</v>
      </c>
      <c r="O150" s="24">
        <v>26.790000000000003</v>
      </c>
      <c r="P150" s="24">
        <f t="shared" si="10"/>
        <v>27.590000000000003</v>
      </c>
      <c r="Q150" s="24">
        <v>0</v>
      </c>
      <c r="R150" s="24">
        <v>28.3</v>
      </c>
      <c r="S150" s="24">
        <v>28.3</v>
      </c>
      <c r="T150" s="24">
        <v>55.89</v>
      </c>
    </row>
    <row r="151" spans="1:20" ht="12.75" customHeight="1" x14ac:dyDescent="0.2">
      <c r="A151" s="119"/>
      <c r="B151" s="71"/>
      <c r="C151" s="26" t="s">
        <v>83</v>
      </c>
      <c r="D151" s="162">
        <v>6</v>
      </c>
      <c r="E151" s="24">
        <v>0</v>
      </c>
      <c r="F151" s="24">
        <v>0</v>
      </c>
      <c r="G151" s="24">
        <v>0</v>
      </c>
      <c r="H151" s="24">
        <f t="shared" si="11"/>
        <v>0</v>
      </c>
      <c r="I151" s="24">
        <v>0.2</v>
      </c>
      <c r="J151" s="24">
        <v>0.2</v>
      </c>
      <c r="K151" s="24">
        <v>0.4</v>
      </c>
      <c r="L151" s="24">
        <v>18.2</v>
      </c>
      <c r="M151" s="24">
        <v>10.210000000000001</v>
      </c>
      <c r="N151" s="24">
        <v>13.32</v>
      </c>
      <c r="O151" s="24">
        <v>41.730000000000004</v>
      </c>
      <c r="P151" s="24">
        <f t="shared" si="10"/>
        <v>42.13</v>
      </c>
      <c r="Q151" s="24">
        <v>0</v>
      </c>
      <c r="R151" s="24">
        <v>0</v>
      </c>
      <c r="S151" s="24">
        <v>0</v>
      </c>
      <c r="T151" s="24">
        <v>42.13</v>
      </c>
    </row>
    <row r="152" spans="1:20" ht="12.75" customHeight="1" x14ac:dyDescent="0.2">
      <c r="A152" s="119"/>
      <c r="B152" s="71"/>
      <c r="C152" s="26" t="s">
        <v>92</v>
      </c>
      <c r="D152" s="162">
        <v>34</v>
      </c>
      <c r="E152" s="24">
        <v>0</v>
      </c>
      <c r="F152" s="24">
        <v>0</v>
      </c>
      <c r="G152" s="24">
        <v>13.9</v>
      </c>
      <c r="H152" s="24">
        <f t="shared" si="11"/>
        <v>13.9</v>
      </c>
      <c r="I152" s="24">
        <v>3.1599999999999997</v>
      </c>
      <c r="J152" s="24">
        <v>0.2</v>
      </c>
      <c r="K152" s="24">
        <v>17.260000000000002</v>
      </c>
      <c r="L152" s="24">
        <v>5.36</v>
      </c>
      <c r="M152" s="24">
        <v>32.83</v>
      </c>
      <c r="N152" s="24">
        <v>62.969999999999992</v>
      </c>
      <c r="O152" s="24">
        <v>101.15999999999998</v>
      </c>
      <c r="P152" s="24">
        <f t="shared" si="10"/>
        <v>118.41999999999999</v>
      </c>
      <c r="Q152" s="24">
        <v>0.5</v>
      </c>
      <c r="R152" s="24">
        <v>37.619999999999997</v>
      </c>
      <c r="S152" s="24">
        <v>38.119999999999997</v>
      </c>
      <c r="T152" s="24">
        <v>156.54000000000005</v>
      </c>
    </row>
    <row r="153" spans="1:20" ht="12.75" customHeight="1" x14ac:dyDescent="0.2">
      <c r="A153" s="119"/>
      <c r="B153" s="71"/>
      <c r="C153" s="26" t="s">
        <v>95</v>
      </c>
      <c r="D153" s="162">
        <v>41</v>
      </c>
      <c r="E153" s="24">
        <v>0</v>
      </c>
      <c r="F153" s="24">
        <v>1.5</v>
      </c>
      <c r="G153" s="24">
        <v>1</v>
      </c>
      <c r="H153" s="24">
        <f t="shared" si="11"/>
        <v>2.5</v>
      </c>
      <c r="I153" s="24">
        <v>0</v>
      </c>
      <c r="J153" s="24">
        <v>1.4</v>
      </c>
      <c r="K153" s="24">
        <v>3.9</v>
      </c>
      <c r="L153" s="24">
        <v>2.0350000000000001</v>
      </c>
      <c r="M153" s="24">
        <v>37.105000000000011</v>
      </c>
      <c r="N153" s="24">
        <v>100.25</v>
      </c>
      <c r="O153" s="24">
        <v>139.38999999999996</v>
      </c>
      <c r="P153" s="24">
        <f t="shared" si="10"/>
        <v>143.28999999999996</v>
      </c>
      <c r="Q153" s="24">
        <v>1</v>
      </c>
      <c r="R153" s="24">
        <v>97.2</v>
      </c>
      <c r="S153" s="24">
        <v>98.2</v>
      </c>
      <c r="T153" s="24">
        <v>241.48999999999995</v>
      </c>
    </row>
    <row r="154" spans="1:20" ht="12.75" customHeight="1" x14ac:dyDescent="0.2">
      <c r="A154" s="119"/>
      <c r="B154" s="71"/>
      <c r="C154" s="26" t="s">
        <v>99</v>
      </c>
      <c r="D154" s="162">
        <v>30</v>
      </c>
      <c r="E154" s="24">
        <v>0</v>
      </c>
      <c r="F154" s="24">
        <v>0</v>
      </c>
      <c r="G154" s="24">
        <v>1.5</v>
      </c>
      <c r="H154" s="24">
        <f t="shared" si="11"/>
        <v>1.5</v>
      </c>
      <c r="I154" s="24">
        <v>5.2</v>
      </c>
      <c r="J154" s="24">
        <v>0</v>
      </c>
      <c r="K154" s="24">
        <v>6.7</v>
      </c>
      <c r="L154" s="24">
        <v>3.21</v>
      </c>
      <c r="M154" s="24">
        <v>17.849999999999998</v>
      </c>
      <c r="N154" s="24">
        <v>33.56</v>
      </c>
      <c r="O154" s="24">
        <v>54.62</v>
      </c>
      <c r="P154" s="24">
        <f t="shared" si="10"/>
        <v>61.32</v>
      </c>
      <c r="Q154" s="24">
        <v>0.04</v>
      </c>
      <c r="R154" s="24">
        <v>40.539999999999992</v>
      </c>
      <c r="S154" s="24">
        <v>40.58</v>
      </c>
      <c r="T154" s="24">
        <v>101.89999999999998</v>
      </c>
    </row>
    <row r="155" spans="1:20" ht="12.75" customHeight="1" x14ac:dyDescent="0.2">
      <c r="A155" s="119"/>
      <c r="B155" s="71"/>
      <c r="C155" s="26" t="s">
        <v>104</v>
      </c>
      <c r="D155" s="162">
        <v>81</v>
      </c>
      <c r="E155" s="24">
        <v>154.57</v>
      </c>
      <c r="F155" s="24">
        <v>0</v>
      </c>
      <c r="G155" s="24">
        <v>79.739999999999995</v>
      </c>
      <c r="H155" s="24">
        <f t="shared" si="11"/>
        <v>234.31</v>
      </c>
      <c r="I155" s="24">
        <v>36.6</v>
      </c>
      <c r="J155" s="24">
        <v>0.5</v>
      </c>
      <c r="K155" s="24">
        <v>271.41000000000003</v>
      </c>
      <c r="L155" s="24">
        <v>30.21</v>
      </c>
      <c r="M155" s="24">
        <v>140.49999999999997</v>
      </c>
      <c r="N155" s="24">
        <v>121.9</v>
      </c>
      <c r="O155" s="24">
        <v>292.6099999999999</v>
      </c>
      <c r="P155" s="24">
        <f t="shared" si="10"/>
        <v>564.02</v>
      </c>
      <c r="Q155" s="24">
        <v>0.5</v>
      </c>
      <c r="R155" s="24">
        <v>64.459999999999994</v>
      </c>
      <c r="S155" s="24">
        <v>64.959999999999994</v>
      </c>
      <c r="T155" s="24">
        <v>628.98</v>
      </c>
    </row>
    <row r="156" spans="1:20" ht="12.75" customHeight="1" x14ac:dyDescent="0.2">
      <c r="A156" s="119"/>
      <c r="B156" s="87"/>
      <c r="C156" s="26" t="s">
        <v>108</v>
      </c>
      <c r="D156" s="162">
        <v>17</v>
      </c>
      <c r="E156" s="24">
        <v>0</v>
      </c>
      <c r="F156" s="24">
        <v>0</v>
      </c>
      <c r="G156" s="24">
        <v>0</v>
      </c>
      <c r="H156" s="24">
        <f t="shared" si="11"/>
        <v>0</v>
      </c>
      <c r="I156" s="24">
        <v>0.7</v>
      </c>
      <c r="J156" s="24">
        <v>0</v>
      </c>
      <c r="K156" s="24">
        <v>0.7</v>
      </c>
      <c r="L156" s="24">
        <v>2.3000000000000003</v>
      </c>
      <c r="M156" s="24">
        <v>4.0999999999999996</v>
      </c>
      <c r="N156" s="24">
        <v>13.78</v>
      </c>
      <c r="O156" s="24">
        <v>20.18</v>
      </c>
      <c r="P156" s="24">
        <f t="shared" si="10"/>
        <v>20.88</v>
      </c>
      <c r="Q156" s="24">
        <v>0</v>
      </c>
      <c r="R156" s="24">
        <v>16.600000000000001</v>
      </c>
      <c r="S156" s="24">
        <v>16.600000000000001</v>
      </c>
      <c r="T156" s="24">
        <v>37.480000000000004</v>
      </c>
    </row>
    <row r="157" spans="1:20" ht="12.75" customHeight="1" x14ac:dyDescent="0.2">
      <c r="A157" s="119"/>
      <c r="B157" s="71" t="s">
        <v>82</v>
      </c>
      <c r="C157" s="26" t="s">
        <v>82</v>
      </c>
      <c r="D157" s="162">
        <v>74</v>
      </c>
      <c r="E157" s="24">
        <v>181.62999999999997</v>
      </c>
      <c r="F157" s="24">
        <v>0.65</v>
      </c>
      <c r="G157" s="24">
        <v>22.9</v>
      </c>
      <c r="H157" s="24">
        <f t="shared" si="11"/>
        <v>205.17999999999998</v>
      </c>
      <c r="I157" s="24">
        <v>5.3199999999999994</v>
      </c>
      <c r="J157" s="24">
        <v>0</v>
      </c>
      <c r="K157" s="24">
        <v>210.49999999999994</v>
      </c>
      <c r="L157" s="24">
        <v>9.3000000000000007</v>
      </c>
      <c r="M157" s="24">
        <v>208.47500000000005</v>
      </c>
      <c r="N157" s="24">
        <v>36.960999999999999</v>
      </c>
      <c r="O157" s="24">
        <v>254.73600000000002</v>
      </c>
      <c r="P157" s="24">
        <f t="shared" si="10"/>
        <v>465.23599999999999</v>
      </c>
      <c r="Q157" s="24">
        <v>0</v>
      </c>
      <c r="R157" s="24">
        <v>4.3730000000000002</v>
      </c>
      <c r="S157" s="24">
        <v>4.3730000000000002</v>
      </c>
      <c r="T157" s="24">
        <v>469.60900000000004</v>
      </c>
    </row>
    <row r="158" spans="1:20" ht="12.75" customHeight="1" x14ac:dyDescent="0.2">
      <c r="A158" s="119"/>
      <c r="B158" s="71"/>
      <c r="C158" s="26" t="s">
        <v>87</v>
      </c>
      <c r="D158" s="162">
        <v>8</v>
      </c>
      <c r="E158" s="24">
        <v>0</v>
      </c>
      <c r="F158" s="24">
        <v>0</v>
      </c>
      <c r="G158" s="24">
        <v>0</v>
      </c>
      <c r="H158" s="24">
        <f t="shared" si="11"/>
        <v>0</v>
      </c>
      <c r="I158" s="24">
        <v>1.9</v>
      </c>
      <c r="J158" s="24">
        <v>0</v>
      </c>
      <c r="K158" s="24">
        <v>1.9</v>
      </c>
      <c r="L158" s="24">
        <v>0</v>
      </c>
      <c r="M158" s="24">
        <v>0.184</v>
      </c>
      <c r="N158" s="24">
        <v>1.4149999999999998</v>
      </c>
      <c r="O158" s="24">
        <v>1.599</v>
      </c>
      <c r="P158" s="24">
        <f t="shared" si="10"/>
        <v>3.4989999999999997</v>
      </c>
      <c r="Q158" s="24">
        <v>0</v>
      </c>
      <c r="R158" s="24">
        <v>0</v>
      </c>
      <c r="S158" s="24">
        <v>0</v>
      </c>
      <c r="T158" s="24">
        <v>3.4989999999999997</v>
      </c>
    </row>
    <row r="159" spans="1:20" ht="12.75" customHeight="1" x14ac:dyDescent="0.2">
      <c r="A159" s="119"/>
      <c r="B159" s="71"/>
      <c r="C159" s="165" t="s">
        <v>97</v>
      </c>
      <c r="D159" s="160">
        <v>7</v>
      </c>
      <c r="E159" s="25">
        <v>0</v>
      </c>
      <c r="F159" s="25">
        <v>0.26</v>
      </c>
      <c r="G159" s="25">
        <v>3</v>
      </c>
      <c r="H159" s="25">
        <f t="shared" si="11"/>
        <v>3.26</v>
      </c>
      <c r="I159" s="25">
        <v>0</v>
      </c>
      <c r="J159" s="25">
        <v>0</v>
      </c>
      <c r="K159" s="25">
        <v>3.2600000000000002</v>
      </c>
      <c r="L159" s="25">
        <v>0</v>
      </c>
      <c r="M159" s="25">
        <v>1.2029999999999998</v>
      </c>
      <c r="N159" s="25">
        <v>1.762</v>
      </c>
      <c r="O159" s="25">
        <v>2.9649999999999994</v>
      </c>
      <c r="P159" s="25">
        <f t="shared" si="10"/>
        <v>6.2249999999999996</v>
      </c>
      <c r="Q159" s="25">
        <v>0</v>
      </c>
      <c r="R159" s="25">
        <v>0</v>
      </c>
      <c r="S159" s="25">
        <v>0</v>
      </c>
      <c r="T159" s="25">
        <v>6.2250000000000005</v>
      </c>
    </row>
    <row r="160" spans="1:20" ht="12.75" customHeight="1" x14ac:dyDescent="0.25">
      <c r="A160" s="230" t="s">
        <v>0</v>
      </c>
      <c r="B160" s="231"/>
      <c r="C160" s="232" t="s">
        <v>0</v>
      </c>
      <c r="D160" s="53">
        <f>SUM(D130:D159)</f>
        <v>1161</v>
      </c>
      <c r="E160" s="54">
        <f>SUM(E130:E159)</f>
        <v>663.26499999999999</v>
      </c>
      <c r="F160" s="54">
        <f>SUM(F130:F159)</f>
        <v>292.56000000000006</v>
      </c>
      <c r="G160" s="54">
        <f>SUM(G130:G159)</f>
        <v>2501.0199999999995</v>
      </c>
      <c r="H160" s="54">
        <f t="shared" si="11"/>
        <v>3456.8449999999993</v>
      </c>
      <c r="I160" s="54">
        <f>SUM(I130:I159)</f>
        <v>190.58499999999995</v>
      </c>
      <c r="J160" s="54">
        <f>SUM(J130:J159)</f>
        <v>341.9799999999999</v>
      </c>
      <c r="K160" s="54">
        <f>+J160+I160+H160</f>
        <v>3989.4099999999989</v>
      </c>
      <c r="L160" s="54">
        <f>SUM(L130:L159)</f>
        <v>9570.6959999999963</v>
      </c>
      <c r="M160" s="54">
        <f>SUM(M130:M159)</f>
        <v>7232.2799000000005</v>
      </c>
      <c r="N160" s="54">
        <f>SUM(N130:N159)</f>
        <v>1813.6529999999998</v>
      </c>
      <c r="O160" s="54">
        <f>+N160+M160+L160</f>
        <v>18616.628899999996</v>
      </c>
      <c r="P160" s="54">
        <f t="shared" si="10"/>
        <v>22606.038899999996</v>
      </c>
      <c r="Q160" s="54">
        <f>SUM(Q130:Q159)</f>
        <v>9.5999999999999979</v>
      </c>
      <c r="R160" s="54">
        <f>SUM(R130:R159)</f>
        <v>665.27900000000011</v>
      </c>
      <c r="S160" s="54">
        <f>+R160+Q160</f>
        <v>674.87900000000013</v>
      </c>
      <c r="T160" s="55">
        <f>+S160+P160</f>
        <v>23280.917899999997</v>
      </c>
    </row>
    <row r="161" spans="1:20" s="199" customFormat="1" x14ac:dyDescent="0.2">
      <c r="A161" s="198" t="s">
        <v>560</v>
      </c>
      <c r="B161" s="201" t="s">
        <v>561</v>
      </c>
      <c r="C161" s="203" t="s">
        <v>112</v>
      </c>
      <c r="D161" s="214">
        <v>16</v>
      </c>
      <c r="E161" s="208">
        <v>0</v>
      </c>
      <c r="F161" s="208">
        <v>0.51</v>
      </c>
      <c r="G161" s="208">
        <v>0.13</v>
      </c>
      <c r="H161" s="208">
        <f t="shared" si="11"/>
        <v>0.64</v>
      </c>
      <c r="I161" s="208">
        <v>0.64</v>
      </c>
      <c r="J161" s="208">
        <v>8</v>
      </c>
      <c r="K161" s="208">
        <v>9.2800000000000011</v>
      </c>
      <c r="L161" s="208">
        <v>7.0000000000000007E-2</v>
      </c>
      <c r="M161" s="208">
        <v>5.7799999999999994</v>
      </c>
      <c r="N161" s="208">
        <v>2.1399999999999997</v>
      </c>
      <c r="O161" s="208">
        <v>7.99</v>
      </c>
      <c r="P161" s="208">
        <f t="shared" si="10"/>
        <v>17.270000000000003</v>
      </c>
      <c r="Q161" s="208">
        <v>0</v>
      </c>
      <c r="R161" s="208">
        <v>1.0149999999999999</v>
      </c>
      <c r="S161" s="208">
        <v>1.0149999999999999</v>
      </c>
      <c r="T161" s="209">
        <v>18.285</v>
      </c>
    </row>
    <row r="162" spans="1:20" s="199" customFormat="1" x14ac:dyDescent="0.2">
      <c r="A162" s="200"/>
      <c r="B162" s="202"/>
      <c r="C162" s="204" t="s">
        <v>123</v>
      </c>
      <c r="D162" s="215">
        <v>59</v>
      </c>
      <c r="E162" s="210">
        <v>20.45</v>
      </c>
      <c r="F162" s="210">
        <v>0.1</v>
      </c>
      <c r="G162" s="210">
        <v>8.1300000000000008</v>
      </c>
      <c r="H162" s="210">
        <f t="shared" si="11"/>
        <v>28.68</v>
      </c>
      <c r="I162" s="210">
        <v>358.85</v>
      </c>
      <c r="J162" s="210">
        <v>16.29</v>
      </c>
      <c r="K162" s="210">
        <v>403.82</v>
      </c>
      <c r="L162" s="210">
        <v>120</v>
      </c>
      <c r="M162" s="210">
        <v>198.44200000000001</v>
      </c>
      <c r="N162" s="210">
        <v>78.040000000000006</v>
      </c>
      <c r="O162" s="210">
        <v>396.48199999999986</v>
      </c>
      <c r="P162" s="210">
        <f t="shared" si="10"/>
        <v>800.30199999999991</v>
      </c>
      <c r="Q162" s="210">
        <v>49.290000000000006</v>
      </c>
      <c r="R162" s="210">
        <v>1.44</v>
      </c>
      <c r="S162" s="210">
        <v>50.730000000000004</v>
      </c>
      <c r="T162" s="211">
        <v>851.03199999999993</v>
      </c>
    </row>
    <row r="163" spans="1:20" s="199" customFormat="1" x14ac:dyDescent="0.2">
      <c r="A163" s="200"/>
      <c r="B163" s="202"/>
      <c r="C163" s="204" t="s">
        <v>140</v>
      </c>
      <c r="D163" s="215">
        <v>10</v>
      </c>
      <c r="E163" s="210">
        <v>1</v>
      </c>
      <c r="F163" s="210">
        <v>0</v>
      </c>
      <c r="G163" s="210">
        <v>1</v>
      </c>
      <c r="H163" s="210">
        <f t="shared" si="11"/>
        <v>2</v>
      </c>
      <c r="I163" s="210">
        <v>2.5</v>
      </c>
      <c r="J163" s="210">
        <v>0</v>
      </c>
      <c r="K163" s="210">
        <v>4.5</v>
      </c>
      <c r="L163" s="210">
        <v>0.9</v>
      </c>
      <c r="M163" s="210">
        <v>5.2650000000000006</v>
      </c>
      <c r="N163" s="210">
        <v>1.0549999999999999</v>
      </c>
      <c r="O163" s="210">
        <v>7.22</v>
      </c>
      <c r="P163" s="210">
        <f t="shared" si="10"/>
        <v>11.719999999999999</v>
      </c>
      <c r="Q163" s="210">
        <v>15.8</v>
      </c>
      <c r="R163" s="210">
        <v>42.5</v>
      </c>
      <c r="S163" s="210">
        <v>58.3</v>
      </c>
      <c r="T163" s="211">
        <v>70.02</v>
      </c>
    </row>
    <row r="164" spans="1:20" s="199" customFormat="1" x14ac:dyDescent="0.2">
      <c r="A164" s="200"/>
      <c r="B164" s="202"/>
      <c r="C164" s="204" t="s">
        <v>124</v>
      </c>
      <c r="D164" s="215">
        <v>28</v>
      </c>
      <c r="E164" s="210">
        <v>0.23</v>
      </c>
      <c r="F164" s="210">
        <v>0</v>
      </c>
      <c r="G164" s="210">
        <v>0.8</v>
      </c>
      <c r="H164" s="210">
        <f t="shared" si="11"/>
        <v>1.03</v>
      </c>
      <c r="I164" s="210">
        <v>13.78</v>
      </c>
      <c r="J164" s="210">
        <v>0.05</v>
      </c>
      <c r="K164" s="210">
        <v>14.86</v>
      </c>
      <c r="L164" s="210">
        <v>0.1</v>
      </c>
      <c r="M164" s="210">
        <v>31.720600000000001</v>
      </c>
      <c r="N164" s="210">
        <v>92.38000000000001</v>
      </c>
      <c r="O164" s="210">
        <v>124.20059999999999</v>
      </c>
      <c r="P164" s="210">
        <f t="shared" si="10"/>
        <v>139.06059999999999</v>
      </c>
      <c r="Q164" s="210">
        <v>0</v>
      </c>
      <c r="R164" s="210">
        <v>1.4</v>
      </c>
      <c r="S164" s="210">
        <v>1.4</v>
      </c>
      <c r="T164" s="211">
        <v>140.4606</v>
      </c>
    </row>
    <row r="165" spans="1:20" s="199" customFormat="1" x14ac:dyDescent="0.2">
      <c r="A165" s="200"/>
      <c r="B165" s="202"/>
      <c r="C165" s="204" t="s">
        <v>125</v>
      </c>
      <c r="D165" s="215">
        <v>7</v>
      </c>
      <c r="E165" s="210">
        <v>0</v>
      </c>
      <c r="F165" s="210">
        <v>0</v>
      </c>
      <c r="G165" s="210">
        <v>0.26</v>
      </c>
      <c r="H165" s="210">
        <f t="shared" si="11"/>
        <v>0.26</v>
      </c>
      <c r="I165" s="210">
        <v>0</v>
      </c>
      <c r="J165" s="210">
        <v>0</v>
      </c>
      <c r="K165" s="210">
        <v>0.26</v>
      </c>
      <c r="L165" s="210">
        <v>13.3</v>
      </c>
      <c r="M165" s="210">
        <v>8.85</v>
      </c>
      <c r="N165" s="210">
        <v>0.79</v>
      </c>
      <c r="O165" s="210">
        <v>22.939999999999998</v>
      </c>
      <c r="P165" s="210">
        <f t="shared" si="10"/>
        <v>23.2</v>
      </c>
      <c r="Q165" s="210">
        <v>0</v>
      </c>
      <c r="R165" s="210">
        <v>0.1</v>
      </c>
      <c r="S165" s="210">
        <v>0.1</v>
      </c>
      <c r="T165" s="211">
        <v>23.299999999999997</v>
      </c>
    </row>
    <row r="166" spans="1:20" s="199" customFormat="1" x14ac:dyDescent="0.2">
      <c r="A166" s="200"/>
      <c r="B166" s="202"/>
      <c r="C166" s="204" t="s">
        <v>138</v>
      </c>
      <c r="D166" s="215">
        <v>19</v>
      </c>
      <c r="E166" s="210">
        <v>0</v>
      </c>
      <c r="F166" s="210">
        <v>0</v>
      </c>
      <c r="G166" s="210">
        <v>0.7</v>
      </c>
      <c r="H166" s="210">
        <f t="shared" si="11"/>
        <v>0.7</v>
      </c>
      <c r="I166" s="210">
        <v>1</v>
      </c>
      <c r="J166" s="210">
        <v>0</v>
      </c>
      <c r="K166" s="210">
        <v>1.7</v>
      </c>
      <c r="L166" s="210">
        <v>0</v>
      </c>
      <c r="M166" s="210">
        <v>6.6059999999999981</v>
      </c>
      <c r="N166" s="210">
        <v>2.67</v>
      </c>
      <c r="O166" s="210">
        <v>9.2759999999999998</v>
      </c>
      <c r="P166" s="210">
        <f t="shared" si="10"/>
        <v>10.975999999999999</v>
      </c>
      <c r="Q166" s="210">
        <v>5.0199999999999996</v>
      </c>
      <c r="R166" s="210">
        <v>4.0191999999999997</v>
      </c>
      <c r="S166" s="210">
        <v>9.0391999999999992</v>
      </c>
      <c r="T166" s="211">
        <v>20.0152</v>
      </c>
    </row>
    <row r="167" spans="1:20" s="199" customFormat="1" x14ac:dyDescent="0.2">
      <c r="A167" s="200"/>
      <c r="B167" s="202"/>
      <c r="C167" s="204" t="s">
        <v>144</v>
      </c>
      <c r="D167" s="215">
        <v>32</v>
      </c>
      <c r="E167" s="210">
        <v>0</v>
      </c>
      <c r="F167" s="210">
        <v>3.5</v>
      </c>
      <c r="G167" s="210">
        <v>6.1499999999999995</v>
      </c>
      <c r="H167" s="210">
        <f t="shared" si="11"/>
        <v>9.6499999999999986</v>
      </c>
      <c r="I167" s="210">
        <v>28.2</v>
      </c>
      <c r="J167" s="210">
        <v>0</v>
      </c>
      <c r="K167" s="210">
        <v>37.85</v>
      </c>
      <c r="L167" s="210">
        <v>35.93</v>
      </c>
      <c r="M167" s="210">
        <v>54.968999999999994</v>
      </c>
      <c r="N167" s="210">
        <v>46.739999999999995</v>
      </c>
      <c r="O167" s="210">
        <v>137.63899999999998</v>
      </c>
      <c r="P167" s="210">
        <f t="shared" si="10"/>
        <v>175.48899999999998</v>
      </c>
      <c r="Q167" s="210">
        <v>1.8</v>
      </c>
      <c r="R167" s="210">
        <v>0</v>
      </c>
      <c r="S167" s="210">
        <v>1.8</v>
      </c>
      <c r="T167" s="211">
        <v>177.28899999999999</v>
      </c>
    </row>
    <row r="168" spans="1:20" s="199" customFormat="1" x14ac:dyDescent="0.2">
      <c r="A168" s="200"/>
      <c r="B168" s="202"/>
      <c r="C168" s="204" t="s">
        <v>149</v>
      </c>
      <c r="D168" s="215">
        <v>18</v>
      </c>
      <c r="E168" s="210">
        <v>0.01</v>
      </c>
      <c r="F168" s="210">
        <v>0</v>
      </c>
      <c r="G168" s="210">
        <v>1.1000000000000001</v>
      </c>
      <c r="H168" s="210">
        <f t="shared" si="11"/>
        <v>1.1100000000000001</v>
      </c>
      <c r="I168" s="210">
        <v>0</v>
      </c>
      <c r="J168" s="210">
        <v>0.4</v>
      </c>
      <c r="K168" s="210">
        <v>1.5100000000000002</v>
      </c>
      <c r="L168" s="210">
        <v>0.53</v>
      </c>
      <c r="M168" s="210">
        <v>8.17</v>
      </c>
      <c r="N168" s="210">
        <v>7.76</v>
      </c>
      <c r="O168" s="210">
        <v>16.46</v>
      </c>
      <c r="P168" s="210">
        <f t="shared" si="10"/>
        <v>17.970000000000002</v>
      </c>
      <c r="Q168" s="210">
        <v>5</v>
      </c>
      <c r="R168" s="210">
        <v>51.349999999999994</v>
      </c>
      <c r="S168" s="210">
        <v>56.35</v>
      </c>
      <c r="T168" s="211">
        <v>74.319999999999993</v>
      </c>
    </row>
    <row r="169" spans="1:20" s="199" customFormat="1" x14ac:dyDescent="0.2">
      <c r="A169" s="200"/>
      <c r="B169" s="202"/>
      <c r="C169" s="204" t="s">
        <v>161</v>
      </c>
      <c r="D169" s="215">
        <v>30</v>
      </c>
      <c r="E169" s="210">
        <v>0.06</v>
      </c>
      <c r="F169" s="210">
        <v>0</v>
      </c>
      <c r="G169" s="210">
        <v>0</v>
      </c>
      <c r="H169" s="210">
        <f t="shared" si="11"/>
        <v>0.06</v>
      </c>
      <c r="I169" s="210">
        <v>0</v>
      </c>
      <c r="J169" s="210">
        <v>0</v>
      </c>
      <c r="K169" s="210">
        <v>0.06</v>
      </c>
      <c r="L169" s="210">
        <v>1.2</v>
      </c>
      <c r="M169" s="210">
        <v>13.173999999999999</v>
      </c>
      <c r="N169" s="210">
        <v>7.8460000000000001</v>
      </c>
      <c r="O169" s="210">
        <v>22.219999999999995</v>
      </c>
      <c r="P169" s="210">
        <f t="shared" si="10"/>
        <v>22.279999999999994</v>
      </c>
      <c r="Q169" s="210">
        <v>43</v>
      </c>
      <c r="R169" s="210">
        <v>10.159000000000001</v>
      </c>
      <c r="S169" s="210">
        <v>53.158999999999999</v>
      </c>
      <c r="T169" s="211">
        <v>75.438999999999993</v>
      </c>
    </row>
    <row r="170" spans="1:20" s="199" customFormat="1" x14ac:dyDescent="0.2">
      <c r="A170" s="200"/>
      <c r="B170" s="240" t="s">
        <v>562</v>
      </c>
      <c r="C170" s="204" t="s">
        <v>115</v>
      </c>
      <c r="D170" s="215">
        <v>10</v>
      </c>
      <c r="E170" s="210">
        <v>1.2</v>
      </c>
      <c r="F170" s="210">
        <v>0</v>
      </c>
      <c r="G170" s="210">
        <v>0</v>
      </c>
      <c r="H170" s="210">
        <f t="shared" si="11"/>
        <v>1.2</v>
      </c>
      <c r="I170" s="210">
        <v>0.5</v>
      </c>
      <c r="J170" s="210">
        <v>0</v>
      </c>
      <c r="K170" s="210">
        <v>1.7</v>
      </c>
      <c r="L170" s="210">
        <v>0</v>
      </c>
      <c r="M170" s="210">
        <v>6.12</v>
      </c>
      <c r="N170" s="210">
        <v>0.60000000000000009</v>
      </c>
      <c r="O170" s="210">
        <v>6.72</v>
      </c>
      <c r="P170" s="210">
        <f t="shared" si="10"/>
        <v>8.42</v>
      </c>
      <c r="Q170" s="210">
        <v>0.7</v>
      </c>
      <c r="R170" s="210">
        <v>0.01</v>
      </c>
      <c r="S170" s="210">
        <v>0.71</v>
      </c>
      <c r="T170" s="211">
        <v>9.1300000000000008</v>
      </c>
    </row>
    <row r="171" spans="1:20" s="199" customFormat="1" x14ac:dyDescent="0.2">
      <c r="A171" s="200"/>
      <c r="B171" s="241"/>
      <c r="C171" s="204" t="s">
        <v>116</v>
      </c>
      <c r="D171" s="215">
        <v>54</v>
      </c>
      <c r="E171" s="210">
        <v>2.58</v>
      </c>
      <c r="F171" s="210">
        <v>2.9000000000000004</v>
      </c>
      <c r="G171" s="210">
        <v>0.4</v>
      </c>
      <c r="H171" s="210">
        <f t="shared" si="11"/>
        <v>5.8800000000000008</v>
      </c>
      <c r="I171" s="210">
        <v>6.81</v>
      </c>
      <c r="J171" s="210">
        <v>0</v>
      </c>
      <c r="K171" s="210">
        <v>12.690000000000003</v>
      </c>
      <c r="L171" s="210">
        <v>0</v>
      </c>
      <c r="M171" s="210">
        <v>20.900700000000001</v>
      </c>
      <c r="N171" s="210">
        <v>4.6999999999999993</v>
      </c>
      <c r="O171" s="210">
        <v>25.600699999999996</v>
      </c>
      <c r="P171" s="210">
        <f t="shared" si="10"/>
        <v>38.290700000000001</v>
      </c>
      <c r="Q171" s="210">
        <v>0</v>
      </c>
      <c r="R171" s="210">
        <v>5.2809999999999997</v>
      </c>
      <c r="S171" s="210">
        <v>5.2809999999999997</v>
      </c>
      <c r="T171" s="211">
        <v>43.5717</v>
      </c>
    </row>
    <row r="172" spans="1:20" s="199" customFormat="1" x14ac:dyDescent="0.2">
      <c r="A172" s="200"/>
      <c r="B172" s="241"/>
      <c r="C172" s="204" t="s">
        <v>136</v>
      </c>
      <c r="D172" s="215">
        <v>10</v>
      </c>
      <c r="E172" s="210">
        <v>0.13</v>
      </c>
      <c r="F172" s="210">
        <v>0</v>
      </c>
      <c r="G172" s="210">
        <v>0</v>
      </c>
      <c r="H172" s="210">
        <f t="shared" si="11"/>
        <v>0.13</v>
      </c>
      <c r="I172" s="210">
        <v>2.63</v>
      </c>
      <c r="J172" s="210">
        <v>0</v>
      </c>
      <c r="K172" s="210">
        <v>2.76</v>
      </c>
      <c r="L172" s="210">
        <v>0</v>
      </c>
      <c r="M172" s="210">
        <v>7.7399999999999993</v>
      </c>
      <c r="N172" s="210">
        <v>1.99</v>
      </c>
      <c r="O172" s="210">
        <v>9.73</v>
      </c>
      <c r="P172" s="210">
        <f t="shared" si="10"/>
        <v>12.49</v>
      </c>
      <c r="Q172" s="210">
        <v>0</v>
      </c>
      <c r="R172" s="210">
        <v>0</v>
      </c>
      <c r="S172" s="210">
        <v>0</v>
      </c>
      <c r="T172" s="211">
        <v>12.49</v>
      </c>
    </row>
    <row r="173" spans="1:20" s="199" customFormat="1" x14ac:dyDescent="0.2">
      <c r="A173" s="200"/>
      <c r="B173" s="241"/>
      <c r="C173" s="204" t="s">
        <v>141</v>
      </c>
      <c r="D173" s="215">
        <v>5</v>
      </c>
      <c r="E173" s="210">
        <v>0</v>
      </c>
      <c r="F173" s="210">
        <v>0.04</v>
      </c>
      <c r="G173" s="210">
        <v>3.2</v>
      </c>
      <c r="H173" s="210">
        <f t="shared" si="11"/>
        <v>3.24</v>
      </c>
      <c r="I173" s="210">
        <v>0</v>
      </c>
      <c r="J173" s="210">
        <v>1.1499999999999999</v>
      </c>
      <c r="K173" s="210">
        <v>4.3900000000000006</v>
      </c>
      <c r="L173" s="210">
        <v>0</v>
      </c>
      <c r="M173" s="210">
        <v>1.6639999999999999</v>
      </c>
      <c r="N173" s="210">
        <v>19.5</v>
      </c>
      <c r="O173" s="210">
        <v>21.164000000000001</v>
      </c>
      <c r="P173" s="210">
        <f t="shared" si="10"/>
        <v>25.554000000000002</v>
      </c>
      <c r="Q173" s="210">
        <v>1.5</v>
      </c>
      <c r="R173" s="210">
        <v>0</v>
      </c>
      <c r="S173" s="210">
        <v>1.5</v>
      </c>
      <c r="T173" s="211">
        <v>27.053999999999998</v>
      </c>
    </row>
    <row r="174" spans="1:20" s="199" customFormat="1" x14ac:dyDescent="0.2">
      <c r="A174" s="200"/>
      <c r="B174" s="241"/>
      <c r="C174" s="204" t="s">
        <v>145</v>
      </c>
      <c r="D174" s="215">
        <v>15</v>
      </c>
      <c r="E174" s="210">
        <v>166</v>
      </c>
      <c r="F174" s="210">
        <v>25.12</v>
      </c>
      <c r="G174" s="210">
        <v>0.37</v>
      </c>
      <c r="H174" s="210">
        <f t="shared" si="11"/>
        <v>191.49</v>
      </c>
      <c r="I174" s="210">
        <v>45.19</v>
      </c>
      <c r="J174" s="210">
        <v>0</v>
      </c>
      <c r="K174" s="210">
        <v>236.68</v>
      </c>
      <c r="L174" s="210">
        <v>9</v>
      </c>
      <c r="M174" s="210">
        <v>13.24</v>
      </c>
      <c r="N174" s="210">
        <v>21.21</v>
      </c>
      <c r="O174" s="210">
        <v>43.45</v>
      </c>
      <c r="P174" s="210">
        <f t="shared" si="10"/>
        <v>280.13</v>
      </c>
      <c r="Q174" s="210">
        <v>0</v>
      </c>
      <c r="R174" s="210">
        <v>0.01</v>
      </c>
      <c r="S174" s="210">
        <v>0.01</v>
      </c>
      <c r="T174" s="211">
        <v>280.14000000000004</v>
      </c>
    </row>
    <row r="175" spans="1:20" s="199" customFormat="1" x14ac:dyDescent="0.2">
      <c r="A175" s="200"/>
      <c r="B175" s="241"/>
      <c r="C175" s="204" t="s">
        <v>146</v>
      </c>
      <c r="D175" s="215">
        <v>21</v>
      </c>
      <c r="E175" s="210">
        <v>21</v>
      </c>
      <c r="F175" s="210">
        <v>0</v>
      </c>
      <c r="G175" s="210">
        <v>0</v>
      </c>
      <c r="H175" s="210">
        <f t="shared" si="11"/>
        <v>21</v>
      </c>
      <c r="I175" s="210">
        <v>1.5</v>
      </c>
      <c r="J175" s="210">
        <v>0</v>
      </c>
      <c r="K175" s="210">
        <v>22.5</v>
      </c>
      <c r="L175" s="210">
        <v>0.2</v>
      </c>
      <c r="M175" s="210">
        <v>10.832000000000001</v>
      </c>
      <c r="N175" s="210">
        <v>3.0599999999999996</v>
      </c>
      <c r="O175" s="210">
        <v>14.092000000000001</v>
      </c>
      <c r="P175" s="210">
        <f t="shared" si="10"/>
        <v>36.591999999999999</v>
      </c>
      <c r="Q175" s="210">
        <v>0.1</v>
      </c>
      <c r="R175" s="210">
        <v>0</v>
      </c>
      <c r="S175" s="210">
        <v>0.1</v>
      </c>
      <c r="T175" s="211">
        <v>36.692</v>
      </c>
    </row>
    <row r="176" spans="1:20" s="199" customFormat="1" x14ac:dyDescent="0.2">
      <c r="A176" s="200"/>
      <c r="B176" s="242"/>
      <c r="C176" s="204" t="s">
        <v>158</v>
      </c>
      <c r="D176" s="215">
        <v>8</v>
      </c>
      <c r="E176" s="210">
        <v>5.16</v>
      </c>
      <c r="F176" s="210">
        <v>0.4</v>
      </c>
      <c r="G176" s="210">
        <v>0</v>
      </c>
      <c r="H176" s="210">
        <f t="shared" si="11"/>
        <v>5.5600000000000005</v>
      </c>
      <c r="I176" s="210">
        <v>4.5</v>
      </c>
      <c r="J176" s="210">
        <v>0</v>
      </c>
      <c r="K176" s="210">
        <v>10.06</v>
      </c>
      <c r="L176" s="210">
        <v>0</v>
      </c>
      <c r="M176" s="210">
        <v>5.0199999999999996</v>
      </c>
      <c r="N176" s="210">
        <v>2.38</v>
      </c>
      <c r="O176" s="210">
        <v>7.4</v>
      </c>
      <c r="P176" s="210">
        <f t="shared" si="10"/>
        <v>17.46</v>
      </c>
      <c r="Q176" s="210">
        <v>0</v>
      </c>
      <c r="R176" s="210">
        <v>17.380000000000003</v>
      </c>
      <c r="S176" s="210">
        <v>17.380000000000003</v>
      </c>
      <c r="T176" s="211">
        <v>34.840000000000003</v>
      </c>
    </row>
    <row r="177" spans="1:20" s="199" customFormat="1" x14ac:dyDescent="0.2">
      <c r="A177" s="200"/>
      <c r="B177" s="206" t="s">
        <v>563</v>
      </c>
      <c r="C177" s="204" t="s">
        <v>117</v>
      </c>
      <c r="D177" s="215">
        <v>77</v>
      </c>
      <c r="E177" s="210">
        <v>7.08</v>
      </c>
      <c r="F177" s="210">
        <v>3</v>
      </c>
      <c r="G177" s="210">
        <v>1.2</v>
      </c>
      <c r="H177" s="210">
        <f t="shared" si="11"/>
        <v>11.28</v>
      </c>
      <c r="I177" s="210">
        <v>0</v>
      </c>
      <c r="J177" s="210">
        <v>0</v>
      </c>
      <c r="K177" s="210">
        <v>11.280000000000001</v>
      </c>
      <c r="L177" s="210">
        <v>27.48</v>
      </c>
      <c r="M177" s="210">
        <v>52.928000000000004</v>
      </c>
      <c r="N177" s="210">
        <v>36.39</v>
      </c>
      <c r="O177" s="210">
        <v>116.79799999999999</v>
      </c>
      <c r="P177" s="210">
        <f t="shared" si="10"/>
        <v>128.07799999999997</v>
      </c>
      <c r="Q177" s="210">
        <v>0.8</v>
      </c>
      <c r="R177" s="210">
        <v>47.828000000000003</v>
      </c>
      <c r="S177" s="210">
        <v>48.628</v>
      </c>
      <c r="T177" s="211">
        <v>176.70599999999996</v>
      </c>
    </row>
    <row r="178" spans="1:20" s="199" customFormat="1" x14ac:dyDescent="0.2">
      <c r="A178" s="200"/>
      <c r="B178" s="202"/>
      <c r="C178" s="204" t="s">
        <v>137</v>
      </c>
      <c r="D178" s="215">
        <v>7</v>
      </c>
      <c r="E178" s="210">
        <v>0</v>
      </c>
      <c r="F178" s="210">
        <v>0</v>
      </c>
      <c r="G178" s="210">
        <v>0</v>
      </c>
      <c r="H178" s="210">
        <f t="shared" si="11"/>
        <v>0</v>
      </c>
      <c r="I178" s="210">
        <v>0</v>
      </c>
      <c r="J178" s="210">
        <v>0.8</v>
      </c>
      <c r="K178" s="210">
        <v>0.8</v>
      </c>
      <c r="L178" s="210">
        <v>0</v>
      </c>
      <c r="M178" s="210">
        <v>15.57</v>
      </c>
      <c r="N178" s="210">
        <v>22.779999999999998</v>
      </c>
      <c r="O178" s="210">
        <v>38.35</v>
      </c>
      <c r="P178" s="210">
        <f t="shared" si="10"/>
        <v>39.15</v>
      </c>
      <c r="Q178" s="210">
        <v>50</v>
      </c>
      <c r="R178" s="210">
        <v>12.75</v>
      </c>
      <c r="S178" s="210">
        <v>62.75</v>
      </c>
      <c r="T178" s="211">
        <v>101.9</v>
      </c>
    </row>
    <row r="179" spans="1:20" s="199" customFormat="1" x14ac:dyDescent="0.2">
      <c r="A179" s="200"/>
      <c r="B179" s="202"/>
      <c r="C179" s="204" t="s">
        <v>147</v>
      </c>
      <c r="D179" s="215">
        <v>26</v>
      </c>
      <c r="E179" s="210">
        <v>0</v>
      </c>
      <c r="F179" s="210">
        <v>0</v>
      </c>
      <c r="G179" s="210">
        <v>0</v>
      </c>
      <c r="H179" s="210">
        <f t="shared" si="11"/>
        <v>0</v>
      </c>
      <c r="I179" s="210">
        <v>1.4</v>
      </c>
      <c r="J179" s="210">
        <v>0</v>
      </c>
      <c r="K179" s="210">
        <v>1.4</v>
      </c>
      <c r="L179" s="210">
        <v>0</v>
      </c>
      <c r="M179" s="210">
        <v>71.91400000000003</v>
      </c>
      <c r="N179" s="210">
        <v>43.84</v>
      </c>
      <c r="O179" s="210">
        <v>115.75399999999999</v>
      </c>
      <c r="P179" s="210">
        <f t="shared" si="10"/>
        <v>117.154</v>
      </c>
      <c r="Q179" s="210">
        <v>10</v>
      </c>
      <c r="R179" s="210">
        <v>15.62</v>
      </c>
      <c r="S179" s="210">
        <v>25.620000000000005</v>
      </c>
      <c r="T179" s="211">
        <v>142.77400000000003</v>
      </c>
    </row>
    <row r="180" spans="1:20" s="199" customFormat="1" x14ac:dyDescent="0.2">
      <c r="A180" s="200"/>
      <c r="B180" s="202"/>
      <c r="C180" s="204" t="s">
        <v>148</v>
      </c>
      <c r="D180" s="215">
        <v>10</v>
      </c>
      <c r="E180" s="210">
        <v>0.56999999999999995</v>
      </c>
      <c r="F180" s="210">
        <v>0</v>
      </c>
      <c r="G180" s="210">
        <v>0</v>
      </c>
      <c r="H180" s="210">
        <f t="shared" si="11"/>
        <v>0.56999999999999995</v>
      </c>
      <c r="I180" s="210">
        <v>0.5</v>
      </c>
      <c r="J180" s="210">
        <v>0</v>
      </c>
      <c r="K180" s="210">
        <v>1.0699999999999998</v>
      </c>
      <c r="L180" s="210">
        <v>0.1827</v>
      </c>
      <c r="M180" s="210">
        <v>2.2609999999999997</v>
      </c>
      <c r="N180" s="210">
        <v>6.1400000000000006</v>
      </c>
      <c r="O180" s="210">
        <v>8.5837000000000003</v>
      </c>
      <c r="P180" s="210">
        <f t="shared" si="10"/>
        <v>9.6537000000000006</v>
      </c>
      <c r="Q180" s="210">
        <v>0</v>
      </c>
      <c r="R180" s="210">
        <v>0</v>
      </c>
      <c r="S180" s="210">
        <v>0</v>
      </c>
      <c r="T180" s="211">
        <v>9.6536999999999988</v>
      </c>
    </row>
    <row r="181" spans="1:20" s="199" customFormat="1" x14ac:dyDescent="0.2">
      <c r="A181" s="200"/>
      <c r="B181" s="202"/>
      <c r="C181" s="205" t="s">
        <v>150</v>
      </c>
      <c r="D181" s="216">
        <v>20</v>
      </c>
      <c r="E181" s="212">
        <v>0</v>
      </c>
      <c r="F181" s="212">
        <v>0</v>
      </c>
      <c r="G181" s="212">
        <v>0</v>
      </c>
      <c r="H181" s="212">
        <f t="shared" si="11"/>
        <v>0</v>
      </c>
      <c r="I181" s="212">
        <v>19.12</v>
      </c>
      <c r="J181" s="212">
        <v>0</v>
      </c>
      <c r="K181" s="212">
        <v>19.12</v>
      </c>
      <c r="L181" s="212">
        <v>0.25</v>
      </c>
      <c r="M181" s="212">
        <v>10.250000000000002</v>
      </c>
      <c r="N181" s="212">
        <v>15.709999999999999</v>
      </c>
      <c r="O181" s="212">
        <v>26.21</v>
      </c>
      <c r="P181" s="212">
        <f t="shared" si="10"/>
        <v>45.33</v>
      </c>
      <c r="Q181" s="212">
        <v>0</v>
      </c>
      <c r="R181" s="212">
        <v>16.470000000000002</v>
      </c>
      <c r="S181" s="212">
        <v>16.470000000000002</v>
      </c>
      <c r="T181" s="213">
        <v>61.800000000000004</v>
      </c>
    </row>
    <row r="182" spans="1:20" ht="12.75" customHeight="1" x14ac:dyDescent="0.25">
      <c r="A182" s="230" t="s">
        <v>0</v>
      </c>
      <c r="B182" s="231"/>
      <c r="C182" s="232" t="s">
        <v>0</v>
      </c>
      <c r="D182" s="53">
        <f>SUM(D161:D181)</f>
        <v>482</v>
      </c>
      <c r="E182" s="54">
        <f>SUM(E161:E181)</f>
        <v>225.47</v>
      </c>
      <c r="F182" s="54">
        <f t="shared" ref="F182:T182" si="12">SUM(F161:F181)</f>
        <v>35.57</v>
      </c>
      <c r="G182" s="54">
        <f t="shared" si="12"/>
        <v>23.44</v>
      </c>
      <c r="H182" s="54">
        <f t="shared" si="11"/>
        <v>284.48</v>
      </c>
      <c r="I182" s="54">
        <f t="shared" si="12"/>
        <v>487.11999999999995</v>
      </c>
      <c r="J182" s="54">
        <f t="shared" si="12"/>
        <v>26.689999999999998</v>
      </c>
      <c r="K182" s="54">
        <f t="shared" si="12"/>
        <v>798.28999999999985</v>
      </c>
      <c r="L182" s="54">
        <f t="shared" si="12"/>
        <v>209.14269999999999</v>
      </c>
      <c r="M182" s="54">
        <f t="shared" si="12"/>
        <v>551.41629999999998</v>
      </c>
      <c r="N182" s="54">
        <f t="shared" si="12"/>
        <v>417.72099999999995</v>
      </c>
      <c r="O182" s="54">
        <f t="shared" si="12"/>
        <v>1178.2799999999997</v>
      </c>
      <c r="P182" s="54">
        <f t="shared" si="10"/>
        <v>1976.5699999999997</v>
      </c>
      <c r="Q182" s="54">
        <f t="shared" si="12"/>
        <v>183.01</v>
      </c>
      <c r="R182" s="54">
        <f t="shared" si="12"/>
        <v>227.33220000000003</v>
      </c>
      <c r="S182" s="54">
        <f t="shared" si="12"/>
        <v>410.34219999999999</v>
      </c>
      <c r="T182" s="54">
        <f t="shared" si="12"/>
        <v>2386.9122000000002</v>
      </c>
    </row>
    <row r="183" spans="1:20" ht="12.75" customHeight="1" x14ac:dyDescent="0.2">
      <c r="A183" s="167"/>
      <c r="B183" s="35" t="s">
        <v>427</v>
      </c>
      <c r="C183" s="26" t="s">
        <v>131</v>
      </c>
      <c r="D183" s="180">
        <v>174</v>
      </c>
      <c r="E183" s="181">
        <v>117.35000000000001</v>
      </c>
      <c r="F183" s="181">
        <v>13.02</v>
      </c>
      <c r="G183" s="181">
        <v>55.13</v>
      </c>
      <c r="H183" s="181">
        <f t="shared" si="11"/>
        <v>185.5</v>
      </c>
      <c r="I183" s="181">
        <v>75.760000000000005</v>
      </c>
      <c r="J183" s="181">
        <v>49.63</v>
      </c>
      <c r="K183" s="181">
        <v>310.89000000000004</v>
      </c>
      <c r="L183" s="181">
        <v>2.2600000000000002</v>
      </c>
      <c r="M183" s="181">
        <v>232.17499999999998</v>
      </c>
      <c r="N183" s="181">
        <v>127.30499999999998</v>
      </c>
      <c r="O183" s="181">
        <v>361.73999999999978</v>
      </c>
      <c r="P183" s="181">
        <f t="shared" si="10"/>
        <v>672.62999999999988</v>
      </c>
      <c r="Q183" s="181">
        <v>75.11</v>
      </c>
      <c r="R183" s="181">
        <v>2.02</v>
      </c>
      <c r="S183" s="181">
        <v>77.13</v>
      </c>
      <c r="T183" s="181">
        <v>749.76000000000022</v>
      </c>
    </row>
    <row r="184" spans="1:20" ht="12.75" customHeight="1" x14ac:dyDescent="0.2">
      <c r="A184" s="167"/>
      <c r="B184" s="35"/>
      <c r="C184" s="26" t="s">
        <v>128</v>
      </c>
      <c r="D184" s="180">
        <v>43</v>
      </c>
      <c r="E184" s="181">
        <v>307.75999999999993</v>
      </c>
      <c r="F184" s="181">
        <v>0.02</v>
      </c>
      <c r="G184" s="181">
        <v>1.18</v>
      </c>
      <c r="H184" s="181">
        <f t="shared" si="11"/>
        <v>308.95999999999992</v>
      </c>
      <c r="I184" s="181">
        <v>35.85</v>
      </c>
      <c r="J184" s="181">
        <v>0</v>
      </c>
      <c r="K184" s="181">
        <v>344.80999999999995</v>
      </c>
      <c r="L184" s="181">
        <v>0</v>
      </c>
      <c r="M184" s="181">
        <v>196.26999999999998</v>
      </c>
      <c r="N184" s="181">
        <v>15.929999999999998</v>
      </c>
      <c r="O184" s="181">
        <v>212.2</v>
      </c>
      <c r="P184" s="181">
        <f t="shared" si="10"/>
        <v>557.01</v>
      </c>
      <c r="Q184" s="181">
        <v>0.6100000000000001</v>
      </c>
      <c r="R184" s="181">
        <v>0.02</v>
      </c>
      <c r="S184" s="181">
        <v>0.63000000000000012</v>
      </c>
      <c r="T184" s="181">
        <v>557.64000000000033</v>
      </c>
    </row>
    <row r="185" spans="1:20" ht="12.75" customHeight="1" x14ac:dyDescent="0.2">
      <c r="A185" s="167"/>
      <c r="B185" s="35"/>
      <c r="C185" s="26" t="s">
        <v>152</v>
      </c>
      <c r="D185" s="180">
        <v>13</v>
      </c>
      <c r="E185" s="181">
        <v>10.84</v>
      </c>
      <c r="F185" s="181">
        <v>0</v>
      </c>
      <c r="G185" s="181">
        <v>7.96</v>
      </c>
      <c r="H185" s="181">
        <f t="shared" si="11"/>
        <v>18.8</v>
      </c>
      <c r="I185" s="181">
        <v>0</v>
      </c>
      <c r="J185" s="181">
        <v>0</v>
      </c>
      <c r="K185" s="181">
        <v>18.8</v>
      </c>
      <c r="L185" s="181">
        <v>0</v>
      </c>
      <c r="M185" s="181">
        <v>4.8599999999999985</v>
      </c>
      <c r="N185" s="181">
        <v>7.5299999999999994</v>
      </c>
      <c r="O185" s="181">
        <v>12.389999999999997</v>
      </c>
      <c r="P185" s="181">
        <f t="shared" si="10"/>
        <v>31.189999999999998</v>
      </c>
      <c r="Q185" s="181">
        <v>0</v>
      </c>
      <c r="R185" s="181">
        <v>0.72</v>
      </c>
      <c r="S185" s="181">
        <v>0.72</v>
      </c>
      <c r="T185" s="181">
        <v>31.91</v>
      </c>
    </row>
    <row r="186" spans="1:20" ht="12.75" customHeight="1" x14ac:dyDescent="0.2">
      <c r="A186" s="167"/>
      <c r="B186" s="35"/>
      <c r="C186" s="26" t="s">
        <v>160</v>
      </c>
      <c r="D186" s="180">
        <v>55</v>
      </c>
      <c r="E186" s="181">
        <v>0.97</v>
      </c>
      <c r="F186" s="181">
        <v>0.12</v>
      </c>
      <c r="G186" s="181">
        <v>9.879999999999999</v>
      </c>
      <c r="H186" s="181">
        <f t="shared" si="11"/>
        <v>10.969999999999999</v>
      </c>
      <c r="I186" s="181">
        <v>2.8600000000000003</v>
      </c>
      <c r="J186" s="181">
        <v>0.5</v>
      </c>
      <c r="K186" s="181">
        <v>14.329999999999998</v>
      </c>
      <c r="L186" s="181">
        <v>10.35</v>
      </c>
      <c r="M186" s="181">
        <v>16.704999999999998</v>
      </c>
      <c r="N186" s="181">
        <v>23.980000000000004</v>
      </c>
      <c r="O186" s="181">
        <v>51.034999999999997</v>
      </c>
      <c r="P186" s="181">
        <f t="shared" si="10"/>
        <v>65.364999999999995</v>
      </c>
      <c r="Q186" s="181">
        <v>0.8</v>
      </c>
      <c r="R186" s="181">
        <v>0.54</v>
      </c>
      <c r="S186" s="181">
        <v>1.34</v>
      </c>
      <c r="T186" s="181">
        <v>66.705000000000027</v>
      </c>
    </row>
    <row r="187" spans="1:20" ht="12.75" customHeight="1" x14ac:dyDescent="0.2">
      <c r="A187" s="167"/>
      <c r="B187" s="35"/>
      <c r="C187" s="26" t="s">
        <v>113</v>
      </c>
      <c r="D187" s="180">
        <v>71</v>
      </c>
      <c r="E187" s="181">
        <v>2.91</v>
      </c>
      <c r="F187" s="181">
        <v>4.1900000000000004</v>
      </c>
      <c r="G187" s="181">
        <v>100.92</v>
      </c>
      <c r="H187" s="181">
        <f t="shared" si="11"/>
        <v>108.02</v>
      </c>
      <c r="I187" s="181">
        <v>14.229999999999999</v>
      </c>
      <c r="J187" s="181">
        <v>0.01</v>
      </c>
      <c r="K187" s="181">
        <v>122.26000000000002</v>
      </c>
      <c r="L187" s="181">
        <v>0</v>
      </c>
      <c r="M187" s="181">
        <v>70.28700000000002</v>
      </c>
      <c r="N187" s="181">
        <v>114.46</v>
      </c>
      <c r="O187" s="181">
        <v>184.74700000000004</v>
      </c>
      <c r="P187" s="181">
        <f t="shared" si="10"/>
        <v>307.00700000000006</v>
      </c>
      <c r="Q187" s="181">
        <v>0</v>
      </c>
      <c r="R187" s="181">
        <v>0.52</v>
      </c>
      <c r="S187" s="181">
        <v>0.52</v>
      </c>
      <c r="T187" s="181">
        <v>307.52699999999999</v>
      </c>
    </row>
    <row r="188" spans="1:20" ht="12.75" customHeight="1" x14ac:dyDescent="0.2">
      <c r="A188" s="167"/>
      <c r="B188" s="35"/>
      <c r="C188" s="26" t="s">
        <v>159</v>
      </c>
      <c r="D188" s="180">
        <v>43</v>
      </c>
      <c r="E188" s="181">
        <v>0</v>
      </c>
      <c r="F188" s="181">
        <v>0</v>
      </c>
      <c r="G188" s="181">
        <v>87.62</v>
      </c>
      <c r="H188" s="181">
        <f t="shared" si="11"/>
        <v>87.62</v>
      </c>
      <c r="I188" s="181">
        <v>3.5</v>
      </c>
      <c r="J188" s="181">
        <v>0</v>
      </c>
      <c r="K188" s="181">
        <v>91.12</v>
      </c>
      <c r="L188" s="181">
        <v>0.55000000000000004</v>
      </c>
      <c r="M188" s="181">
        <v>17.090600000000002</v>
      </c>
      <c r="N188" s="181">
        <v>30.274999999999999</v>
      </c>
      <c r="O188" s="181">
        <v>47.915599999999998</v>
      </c>
      <c r="P188" s="181">
        <f t="shared" si="10"/>
        <v>139.03559999999999</v>
      </c>
      <c r="Q188" s="181">
        <v>0</v>
      </c>
      <c r="R188" s="181">
        <v>6.3</v>
      </c>
      <c r="S188" s="181">
        <v>6.3</v>
      </c>
      <c r="T188" s="181">
        <v>145.3356</v>
      </c>
    </row>
    <row r="189" spans="1:20" ht="12.75" customHeight="1" x14ac:dyDescent="0.2">
      <c r="A189" s="167"/>
      <c r="B189" s="35"/>
      <c r="C189" s="26" t="s">
        <v>143</v>
      </c>
      <c r="D189" s="180">
        <v>62</v>
      </c>
      <c r="E189" s="181">
        <v>27.15</v>
      </c>
      <c r="F189" s="181">
        <v>16.47</v>
      </c>
      <c r="G189" s="181">
        <v>0</v>
      </c>
      <c r="H189" s="181">
        <f t="shared" si="11"/>
        <v>43.62</v>
      </c>
      <c r="I189" s="181">
        <v>10</v>
      </c>
      <c r="J189" s="181">
        <v>0</v>
      </c>
      <c r="K189" s="181">
        <v>53.62</v>
      </c>
      <c r="L189" s="181">
        <v>554</v>
      </c>
      <c r="M189" s="181">
        <v>58.593800000000002</v>
      </c>
      <c r="N189" s="181">
        <v>1.27</v>
      </c>
      <c r="O189" s="181">
        <v>613.86379999999997</v>
      </c>
      <c r="P189" s="181">
        <f t="shared" si="10"/>
        <v>667.48379999999997</v>
      </c>
      <c r="Q189" s="181">
        <v>0.4</v>
      </c>
      <c r="R189" s="181">
        <v>0</v>
      </c>
      <c r="S189" s="181">
        <v>0.4</v>
      </c>
      <c r="T189" s="181">
        <v>667.88379999999995</v>
      </c>
    </row>
    <row r="190" spans="1:20" ht="12.75" customHeight="1" x14ac:dyDescent="0.2">
      <c r="A190" s="167"/>
      <c r="B190" s="35"/>
      <c r="C190" s="26" t="s">
        <v>153</v>
      </c>
      <c r="D190" s="180">
        <v>11</v>
      </c>
      <c r="E190" s="181">
        <v>0</v>
      </c>
      <c r="F190" s="181">
        <v>1.03</v>
      </c>
      <c r="G190" s="181">
        <v>0</v>
      </c>
      <c r="H190" s="181">
        <f t="shared" si="11"/>
        <v>1.03</v>
      </c>
      <c r="I190" s="181">
        <v>0.06</v>
      </c>
      <c r="J190" s="181">
        <v>0</v>
      </c>
      <c r="K190" s="181">
        <v>1.0900000000000001</v>
      </c>
      <c r="L190" s="181">
        <v>1.1100000000000001</v>
      </c>
      <c r="M190" s="181">
        <v>1.7000000000000002</v>
      </c>
      <c r="N190" s="181">
        <v>0.79</v>
      </c>
      <c r="O190" s="181">
        <v>3.6</v>
      </c>
      <c r="P190" s="181">
        <f t="shared" si="10"/>
        <v>4.6900000000000004</v>
      </c>
      <c r="Q190" s="181">
        <v>1.5</v>
      </c>
      <c r="R190" s="181">
        <v>1</v>
      </c>
      <c r="S190" s="181">
        <v>2.5</v>
      </c>
      <c r="T190" s="181">
        <v>7.19</v>
      </c>
    </row>
    <row r="191" spans="1:20" ht="12.75" customHeight="1" x14ac:dyDescent="0.2">
      <c r="A191" s="167"/>
      <c r="B191" s="35"/>
      <c r="C191" s="163" t="s">
        <v>410</v>
      </c>
      <c r="D191" s="64">
        <v>25</v>
      </c>
      <c r="E191" s="36">
        <v>13.5</v>
      </c>
      <c r="F191" s="36">
        <v>0</v>
      </c>
      <c r="G191" s="36">
        <v>2</v>
      </c>
      <c r="H191" s="36">
        <f t="shared" si="11"/>
        <v>15.5</v>
      </c>
      <c r="I191" s="36">
        <v>0</v>
      </c>
      <c r="J191" s="36">
        <v>0</v>
      </c>
      <c r="K191" s="36">
        <v>15.5</v>
      </c>
      <c r="L191" s="36">
        <v>907.81000000000006</v>
      </c>
      <c r="M191" s="36">
        <v>44.59</v>
      </c>
      <c r="N191" s="36">
        <v>63.9</v>
      </c>
      <c r="O191" s="36">
        <v>1016.3000000000001</v>
      </c>
      <c r="P191" s="36">
        <f t="shared" si="10"/>
        <v>1031.8000000000002</v>
      </c>
      <c r="Q191" s="36">
        <v>0</v>
      </c>
      <c r="R191" s="36">
        <v>0</v>
      </c>
      <c r="S191" s="36">
        <v>0</v>
      </c>
      <c r="T191" s="36">
        <v>1031.8000000000002</v>
      </c>
    </row>
    <row r="192" spans="1:20" ht="12.75" customHeight="1" x14ac:dyDescent="0.2">
      <c r="A192" s="167"/>
      <c r="B192" s="35"/>
      <c r="C192" s="26" t="s">
        <v>142</v>
      </c>
      <c r="D192" s="180">
        <v>11</v>
      </c>
      <c r="E192" s="181">
        <v>7.0000000000000007E-2</v>
      </c>
      <c r="F192" s="181">
        <v>0.08</v>
      </c>
      <c r="G192" s="181">
        <v>0</v>
      </c>
      <c r="H192" s="181">
        <f t="shared" si="11"/>
        <v>0.15000000000000002</v>
      </c>
      <c r="I192" s="181">
        <v>0</v>
      </c>
      <c r="J192" s="181">
        <v>0</v>
      </c>
      <c r="K192" s="181">
        <v>0.15000000000000002</v>
      </c>
      <c r="L192" s="181">
        <v>0</v>
      </c>
      <c r="M192" s="181">
        <v>7.0600000000000005</v>
      </c>
      <c r="N192" s="181">
        <v>2.8</v>
      </c>
      <c r="O192" s="181">
        <v>9.86</v>
      </c>
      <c r="P192" s="181">
        <f t="shared" si="10"/>
        <v>10.01</v>
      </c>
      <c r="Q192" s="181">
        <v>0</v>
      </c>
      <c r="R192" s="181">
        <v>0.12</v>
      </c>
      <c r="S192" s="181">
        <v>0.12</v>
      </c>
      <c r="T192" s="181">
        <v>10.130000000000001</v>
      </c>
    </row>
    <row r="193" spans="1:21" ht="12.75" customHeight="1" x14ac:dyDescent="0.2">
      <c r="A193" s="167"/>
      <c r="B193" s="35"/>
      <c r="C193" s="26" t="s">
        <v>133</v>
      </c>
      <c r="D193" s="180">
        <v>169</v>
      </c>
      <c r="E193" s="181">
        <v>0.72</v>
      </c>
      <c r="F193" s="181">
        <v>8.86</v>
      </c>
      <c r="G193" s="181">
        <v>0</v>
      </c>
      <c r="H193" s="181">
        <f t="shared" si="11"/>
        <v>9.58</v>
      </c>
      <c r="I193" s="181">
        <v>157.72999999999996</v>
      </c>
      <c r="J193" s="181">
        <v>0</v>
      </c>
      <c r="K193" s="181">
        <v>167.31</v>
      </c>
      <c r="L193" s="181">
        <v>7.1800000000000006</v>
      </c>
      <c r="M193" s="181">
        <v>142.88700000000003</v>
      </c>
      <c r="N193" s="181">
        <v>108.78999999999998</v>
      </c>
      <c r="O193" s="181">
        <v>258.85700000000003</v>
      </c>
      <c r="P193" s="181">
        <f t="shared" si="10"/>
        <v>426.16700000000003</v>
      </c>
      <c r="Q193" s="181">
        <v>135.97999999999999</v>
      </c>
      <c r="R193" s="181">
        <v>279.43999999999994</v>
      </c>
      <c r="S193" s="181">
        <v>415.41999999999996</v>
      </c>
      <c r="T193" s="181">
        <v>841.5870000000001</v>
      </c>
    </row>
    <row r="194" spans="1:21" ht="12.75" customHeight="1" x14ac:dyDescent="0.2">
      <c r="A194" s="167"/>
      <c r="B194" s="35"/>
      <c r="C194" s="26" t="s">
        <v>134</v>
      </c>
      <c r="D194" s="180">
        <v>42</v>
      </c>
      <c r="E194" s="181">
        <v>5.71</v>
      </c>
      <c r="F194" s="181">
        <v>0.5</v>
      </c>
      <c r="G194" s="181">
        <v>16.650000000000002</v>
      </c>
      <c r="H194" s="181">
        <f t="shared" si="11"/>
        <v>22.860000000000003</v>
      </c>
      <c r="I194" s="181">
        <v>110.71</v>
      </c>
      <c r="J194" s="181">
        <v>1.21</v>
      </c>
      <c r="K194" s="181">
        <v>134.78000000000003</v>
      </c>
      <c r="L194" s="181">
        <v>33.86</v>
      </c>
      <c r="M194" s="181">
        <v>23.630000000000003</v>
      </c>
      <c r="N194" s="181">
        <v>10.220000000000001</v>
      </c>
      <c r="O194" s="181">
        <v>67.710000000000008</v>
      </c>
      <c r="P194" s="181">
        <f t="shared" si="10"/>
        <v>202.49000000000004</v>
      </c>
      <c r="Q194" s="181">
        <v>79.14</v>
      </c>
      <c r="R194" s="181">
        <v>1.01</v>
      </c>
      <c r="S194" s="181">
        <v>80.150000000000006</v>
      </c>
      <c r="T194" s="181">
        <v>282.63999999999993</v>
      </c>
    </row>
    <row r="195" spans="1:21" ht="12.75" customHeight="1" x14ac:dyDescent="0.2">
      <c r="A195" s="167"/>
      <c r="B195" s="35"/>
      <c r="C195" s="26" t="s">
        <v>135</v>
      </c>
      <c r="D195" s="180">
        <v>19</v>
      </c>
      <c r="E195" s="181">
        <v>12.5</v>
      </c>
      <c r="F195" s="181">
        <v>0.05</v>
      </c>
      <c r="G195" s="181">
        <v>3.99</v>
      </c>
      <c r="H195" s="181">
        <f t="shared" si="11"/>
        <v>16.54</v>
      </c>
      <c r="I195" s="181">
        <v>23.28</v>
      </c>
      <c r="J195" s="181">
        <v>0</v>
      </c>
      <c r="K195" s="181">
        <v>39.82</v>
      </c>
      <c r="L195" s="181">
        <v>0</v>
      </c>
      <c r="M195" s="181">
        <v>74.69</v>
      </c>
      <c r="N195" s="181">
        <v>60.3</v>
      </c>
      <c r="O195" s="181">
        <v>134.99000000000004</v>
      </c>
      <c r="P195" s="181">
        <f t="shared" si="10"/>
        <v>174.81000000000003</v>
      </c>
      <c r="Q195" s="181">
        <v>6.1</v>
      </c>
      <c r="R195" s="181">
        <v>8.9700000000000006</v>
      </c>
      <c r="S195" s="181">
        <v>15.07</v>
      </c>
      <c r="T195" s="181">
        <v>189.88000000000002</v>
      </c>
    </row>
    <row r="196" spans="1:21" ht="12.75" customHeight="1" x14ac:dyDescent="0.2">
      <c r="A196" s="167"/>
      <c r="B196" s="85"/>
      <c r="C196" s="26" t="s">
        <v>110</v>
      </c>
      <c r="D196" s="180">
        <v>4</v>
      </c>
      <c r="E196" s="181">
        <v>0</v>
      </c>
      <c r="F196" s="181">
        <v>0.01</v>
      </c>
      <c r="G196" s="181">
        <v>0</v>
      </c>
      <c r="H196" s="181">
        <f t="shared" si="11"/>
        <v>0.01</v>
      </c>
      <c r="I196" s="181">
        <v>0</v>
      </c>
      <c r="J196" s="181">
        <v>0</v>
      </c>
      <c r="K196" s="181">
        <v>0.01</v>
      </c>
      <c r="L196" s="181">
        <v>8</v>
      </c>
      <c r="M196" s="181">
        <v>1.2</v>
      </c>
      <c r="N196" s="181">
        <v>0</v>
      </c>
      <c r="O196" s="181">
        <v>9.1999999999999993</v>
      </c>
      <c r="P196" s="181">
        <f t="shared" si="10"/>
        <v>9.2099999999999991</v>
      </c>
      <c r="Q196" s="181">
        <v>0</v>
      </c>
      <c r="R196" s="181">
        <v>0.15</v>
      </c>
      <c r="S196" s="181">
        <v>0.15</v>
      </c>
      <c r="T196" s="181">
        <v>9.36</v>
      </c>
    </row>
    <row r="197" spans="1:21" ht="12.75" customHeight="1" x14ac:dyDescent="0.2">
      <c r="A197" s="167"/>
      <c r="B197" s="35" t="s">
        <v>118</v>
      </c>
      <c r="C197" s="26" t="s">
        <v>118</v>
      </c>
      <c r="D197" s="180">
        <v>20</v>
      </c>
      <c r="E197" s="181">
        <v>0</v>
      </c>
      <c r="F197" s="181">
        <v>0</v>
      </c>
      <c r="G197" s="181">
        <v>0.1</v>
      </c>
      <c r="H197" s="181">
        <f t="shared" si="11"/>
        <v>0.1</v>
      </c>
      <c r="I197" s="181">
        <v>3.5</v>
      </c>
      <c r="J197" s="181">
        <v>0.3</v>
      </c>
      <c r="K197" s="181">
        <v>3.9</v>
      </c>
      <c r="L197" s="181">
        <v>0</v>
      </c>
      <c r="M197" s="181">
        <v>5.7299999999999995</v>
      </c>
      <c r="N197" s="181">
        <v>2.69</v>
      </c>
      <c r="O197" s="181">
        <v>8.42</v>
      </c>
      <c r="P197" s="181">
        <f t="shared" si="10"/>
        <v>12.32</v>
      </c>
      <c r="Q197" s="181">
        <v>0</v>
      </c>
      <c r="R197" s="181">
        <v>0</v>
      </c>
      <c r="S197" s="181">
        <v>0</v>
      </c>
      <c r="T197" s="181">
        <v>12.32</v>
      </c>
    </row>
    <row r="198" spans="1:21" ht="12.75" customHeight="1" x14ac:dyDescent="0.2">
      <c r="A198" s="167"/>
      <c r="B198" s="35"/>
      <c r="C198" s="26" t="s">
        <v>155</v>
      </c>
      <c r="D198" s="180">
        <v>20</v>
      </c>
      <c r="E198" s="181">
        <v>0.02</v>
      </c>
      <c r="F198" s="181">
        <v>0</v>
      </c>
      <c r="G198" s="181">
        <v>1.46</v>
      </c>
      <c r="H198" s="181">
        <f t="shared" si="11"/>
        <v>1.48</v>
      </c>
      <c r="I198" s="181">
        <v>1.58</v>
      </c>
      <c r="J198" s="181">
        <v>0</v>
      </c>
      <c r="K198" s="181">
        <v>3.0599999999999996</v>
      </c>
      <c r="L198" s="181">
        <v>2.8</v>
      </c>
      <c r="M198" s="181">
        <v>13.1</v>
      </c>
      <c r="N198" s="181">
        <v>11.330000000000002</v>
      </c>
      <c r="O198" s="181">
        <v>27.23</v>
      </c>
      <c r="P198" s="181">
        <f t="shared" si="10"/>
        <v>30.29</v>
      </c>
      <c r="Q198" s="181">
        <v>0</v>
      </c>
      <c r="R198" s="181">
        <v>0.01</v>
      </c>
      <c r="S198" s="181">
        <v>0.01</v>
      </c>
      <c r="T198" s="181">
        <v>30.3</v>
      </c>
    </row>
    <row r="199" spans="1:21" ht="12.75" customHeight="1" x14ac:dyDescent="0.2">
      <c r="A199" s="167"/>
      <c r="B199" s="35"/>
      <c r="C199" s="163" t="s">
        <v>411</v>
      </c>
      <c r="D199" s="64">
        <v>6</v>
      </c>
      <c r="E199" s="36">
        <v>0.2</v>
      </c>
      <c r="F199" s="36">
        <v>0</v>
      </c>
      <c r="G199" s="36">
        <v>0.03</v>
      </c>
      <c r="H199" s="36">
        <f t="shared" si="11"/>
        <v>0.23</v>
      </c>
      <c r="I199" s="36">
        <v>0.3</v>
      </c>
      <c r="J199" s="36">
        <v>0</v>
      </c>
      <c r="K199" s="36">
        <v>0.53</v>
      </c>
      <c r="L199" s="36">
        <v>0</v>
      </c>
      <c r="M199" s="36">
        <v>6.35</v>
      </c>
      <c r="N199" s="36">
        <v>3.75</v>
      </c>
      <c r="O199" s="36">
        <v>10.100000000000001</v>
      </c>
      <c r="P199" s="36">
        <f t="shared" si="10"/>
        <v>10.63</v>
      </c>
      <c r="Q199" s="36">
        <v>0</v>
      </c>
      <c r="R199" s="36">
        <v>0</v>
      </c>
      <c r="S199" s="36">
        <v>0</v>
      </c>
      <c r="T199" s="36">
        <v>10.63</v>
      </c>
      <c r="U199" s="10"/>
    </row>
    <row r="200" spans="1:21" ht="12.75" customHeight="1" x14ac:dyDescent="0.2">
      <c r="A200" s="167"/>
      <c r="B200" s="35"/>
      <c r="C200" s="26" t="s">
        <v>139</v>
      </c>
      <c r="D200" s="180">
        <v>44</v>
      </c>
      <c r="E200" s="181">
        <v>0.21</v>
      </c>
      <c r="F200" s="181">
        <v>0.1</v>
      </c>
      <c r="G200" s="181">
        <v>0.1</v>
      </c>
      <c r="H200" s="181">
        <f t="shared" si="11"/>
        <v>0.41000000000000003</v>
      </c>
      <c r="I200" s="181">
        <v>2.7</v>
      </c>
      <c r="J200" s="181">
        <v>0</v>
      </c>
      <c r="K200" s="181">
        <v>3.1100000000000003</v>
      </c>
      <c r="L200" s="181">
        <v>0</v>
      </c>
      <c r="M200" s="181">
        <v>64.318399999999997</v>
      </c>
      <c r="N200" s="181">
        <v>1.35</v>
      </c>
      <c r="O200" s="181">
        <v>65.668400000000034</v>
      </c>
      <c r="P200" s="181">
        <f t="shared" ref="P200:P263" si="13">O200+K200</f>
        <v>68.778400000000033</v>
      </c>
      <c r="Q200" s="181">
        <v>0</v>
      </c>
      <c r="R200" s="181">
        <v>0.04</v>
      </c>
      <c r="S200" s="181">
        <v>0.04</v>
      </c>
      <c r="T200" s="181">
        <v>68.818400000000025</v>
      </c>
    </row>
    <row r="201" spans="1:21" ht="12.75" customHeight="1" x14ac:dyDescent="0.2">
      <c r="A201" s="167"/>
      <c r="B201" s="35"/>
      <c r="C201" s="26" t="s">
        <v>157</v>
      </c>
      <c r="D201" s="180">
        <v>217</v>
      </c>
      <c r="E201" s="181">
        <v>1.93</v>
      </c>
      <c r="F201" s="181">
        <v>4.58</v>
      </c>
      <c r="G201" s="181">
        <v>4.8</v>
      </c>
      <c r="H201" s="181">
        <f t="shared" si="11"/>
        <v>11.309999999999999</v>
      </c>
      <c r="I201" s="181">
        <v>32.144999999999996</v>
      </c>
      <c r="J201" s="181">
        <v>0</v>
      </c>
      <c r="K201" s="181">
        <v>43.454999999999991</v>
      </c>
      <c r="L201" s="181">
        <v>10</v>
      </c>
      <c r="M201" s="181">
        <v>80.18810000000002</v>
      </c>
      <c r="N201" s="181">
        <v>5.4199999999999982</v>
      </c>
      <c r="O201" s="181">
        <v>95.608100000000107</v>
      </c>
      <c r="P201" s="181">
        <f t="shared" si="13"/>
        <v>139.06310000000011</v>
      </c>
      <c r="Q201" s="181">
        <v>0</v>
      </c>
      <c r="R201" s="181">
        <v>3.1265999999999994</v>
      </c>
      <c r="S201" s="181">
        <v>3.1265999999999994</v>
      </c>
      <c r="T201" s="181">
        <v>142.18970000000007</v>
      </c>
    </row>
    <row r="202" spans="1:21" ht="12.75" customHeight="1" x14ac:dyDescent="0.2">
      <c r="A202" s="167"/>
      <c r="B202" s="35"/>
      <c r="C202" s="26" t="s">
        <v>126</v>
      </c>
      <c r="D202" s="180">
        <v>53</v>
      </c>
      <c r="E202" s="181">
        <v>0</v>
      </c>
      <c r="F202" s="181">
        <v>2</v>
      </c>
      <c r="G202" s="181">
        <v>2.25</v>
      </c>
      <c r="H202" s="181">
        <f t="shared" si="11"/>
        <v>4.25</v>
      </c>
      <c r="I202" s="181">
        <v>7.71</v>
      </c>
      <c r="J202" s="181">
        <v>0</v>
      </c>
      <c r="K202" s="181">
        <v>11.959999999999999</v>
      </c>
      <c r="L202" s="181">
        <v>0.11000000000000001</v>
      </c>
      <c r="M202" s="181">
        <v>25.513500000000004</v>
      </c>
      <c r="N202" s="181">
        <v>5.2299999999999995</v>
      </c>
      <c r="O202" s="181">
        <v>30.8535</v>
      </c>
      <c r="P202" s="181">
        <f t="shared" si="13"/>
        <v>42.813499999999998</v>
      </c>
      <c r="Q202" s="181">
        <v>0</v>
      </c>
      <c r="R202" s="181">
        <v>6.3999999999999995</v>
      </c>
      <c r="S202" s="181">
        <v>6.3999999999999995</v>
      </c>
      <c r="T202" s="181">
        <v>49.213499999999989</v>
      </c>
    </row>
    <row r="203" spans="1:21" ht="12.75" customHeight="1" x14ac:dyDescent="0.2">
      <c r="A203" s="167"/>
      <c r="B203" s="35"/>
      <c r="C203" s="26" t="s">
        <v>127</v>
      </c>
      <c r="D203" s="180">
        <v>59</v>
      </c>
      <c r="E203" s="181">
        <v>16.830000000000002</v>
      </c>
      <c r="F203" s="181">
        <v>49.699999999999996</v>
      </c>
      <c r="G203" s="181">
        <v>245.54</v>
      </c>
      <c r="H203" s="181">
        <f t="shared" si="11"/>
        <v>312.07</v>
      </c>
      <c r="I203" s="181">
        <v>525.04</v>
      </c>
      <c r="J203" s="181">
        <v>35</v>
      </c>
      <c r="K203" s="181">
        <v>872.1099999999999</v>
      </c>
      <c r="L203" s="181">
        <v>118.925</v>
      </c>
      <c r="M203" s="181">
        <v>231.62200000000004</v>
      </c>
      <c r="N203" s="181">
        <v>135.84999999999997</v>
      </c>
      <c r="O203" s="181">
        <v>486.39699999999999</v>
      </c>
      <c r="P203" s="181">
        <f t="shared" si="13"/>
        <v>1358.5069999999998</v>
      </c>
      <c r="Q203" s="181">
        <v>0</v>
      </c>
      <c r="R203" s="181">
        <v>5.5</v>
      </c>
      <c r="S203" s="181">
        <v>5.5</v>
      </c>
      <c r="T203" s="181">
        <v>1364.0069999999998</v>
      </c>
    </row>
    <row r="204" spans="1:21" ht="12.75" customHeight="1" x14ac:dyDescent="0.2">
      <c r="A204" s="167"/>
      <c r="B204" s="35"/>
      <c r="C204" s="26" t="s">
        <v>154</v>
      </c>
      <c r="D204" s="180">
        <v>40</v>
      </c>
      <c r="E204" s="181">
        <v>117.61999999999998</v>
      </c>
      <c r="F204" s="181">
        <v>0</v>
      </c>
      <c r="G204" s="181">
        <v>172.45</v>
      </c>
      <c r="H204" s="181">
        <f t="shared" ref="H204:H267" si="14">SUM(E204:G204)</f>
        <v>290.06999999999994</v>
      </c>
      <c r="I204" s="181">
        <v>460.24999999999994</v>
      </c>
      <c r="J204" s="181">
        <v>0</v>
      </c>
      <c r="K204" s="181">
        <v>750.32</v>
      </c>
      <c r="L204" s="181">
        <v>466.43999999999994</v>
      </c>
      <c r="M204" s="181">
        <v>192.18000000000004</v>
      </c>
      <c r="N204" s="181">
        <v>34.080000000000005</v>
      </c>
      <c r="O204" s="181">
        <v>692.70000000000016</v>
      </c>
      <c r="P204" s="181">
        <f t="shared" si="13"/>
        <v>1443.0200000000002</v>
      </c>
      <c r="Q204" s="181">
        <v>51.68</v>
      </c>
      <c r="R204" s="181">
        <v>12.11</v>
      </c>
      <c r="S204" s="181">
        <v>63.789999999999992</v>
      </c>
      <c r="T204" s="181">
        <v>1506.81</v>
      </c>
    </row>
    <row r="205" spans="1:21" ht="12.75" customHeight="1" x14ac:dyDescent="0.2">
      <c r="A205" s="167"/>
      <c r="B205" s="35"/>
      <c r="C205" s="26" t="s">
        <v>132</v>
      </c>
      <c r="D205" s="180">
        <v>69</v>
      </c>
      <c r="E205" s="181">
        <v>0</v>
      </c>
      <c r="F205" s="181">
        <v>0</v>
      </c>
      <c r="G205" s="181">
        <v>0.01</v>
      </c>
      <c r="H205" s="181">
        <f t="shared" si="14"/>
        <v>0.01</v>
      </c>
      <c r="I205" s="181">
        <v>1.7700000000000002</v>
      </c>
      <c r="J205" s="181">
        <v>0</v>
      </c>
      <c r="K205" s="181">
        <v>1.7800000000000002</v>
      </c>
      <c r="L205" s="181">
        <v>0</v>
      </c>
      <c r="M205" s="181">
        <v>14.490599999999999</v>
      </c>
      <c r="N205" s="181">
        <v>1.7149999999999999</v>
      </c>
      <c r="O205" s="181">
        <v>16.205599999999997</v>
      </c>
      <c r="P205" s="181">
        <f t="shared" si="13"/>
        <v>17.985599999999998</v>
      </c>
      <c r="Q205" s="181">
        <v>0</v>
      </c>
      <c r="R205" s="181">
        <v>0.182</v>
      </c>
      <c r="S205" s="181">
        <v>0.182</v>
      </c>
      <c r="T205" s="181">
        <v>18.1676</v>
      </c>
    </row>
    <row r="206" spans="1:21" ht="12.75" customHeight="1" x14ac:dyDescent="0.2">
      <c r="A206" s="167"/>
      <c r="B206" s="35"/>
      <c r="C206" s="26" t="s">
        <v>120</v>
      </c>
      <c r="D206" s="180">
        <v>61</v>
      </c>
      <c r="E206" s="181">
        <v>0</v>
      </c>
      <c r="F206" s="181">
        <v>0</v>
      </c>
      <c r="G206" s="181">
        <v>1.23</v>
      </c>
      <c r="H206" s="181">
        <f t="shared" si="14"/>
        <v>1.23</v>
      </c>
      <c r="I206" s="181">
        <v>2.0499999999999998</v>
      </c>
      <c r="J206" s="181">
        <v>0.15</v>
      </c>
      <c r="K206" s="181">
        <v>3.43</v>
      </c>
      <c r="L206" s="181">
        <v>6</v>
      </c>
      <c r="M206" s="181">
        <v>35.822500000000005</v>
      </c>
      <c r="N206" s="181">
        <v>50.780000000000008</v>
      </c>
      <c r="O206" s="181">
        <v>92.602499999999992</v>
      </c>
      <c r="P206" s="181">
        <f t="shared" si="13"/>
        <v>96.032499999999999</v>
      </c>
      <c r="Q206" s="181">
        <v>0</v>
      </c>
      <c r="R206" s="181">
        <v>0.33</v>
      </c>
      <c r="S206" s="181">
        <v>0.33</v>
      </c>
      <c r="T206" s="181">
        <v>96.362499999999997</v>
      </c>
    </row>
    <row r="207" spans="1:21" ht="12.75" customHeight="1" x14ac:dyDescent="0.2">
      <c r="A207" s="167"/>
      <c r="B207" s="35"/>
      <c r="C207" s="26" t="s">
        <v>151</v>
      </c>
      <c r="D207" s="180">
        <v>37</v>
      </c>
      <c r="E207" s="181">
        <v>4.5</v>
      </c>
      <c r="F207" s="181">
        <v>1.82</v>
      </c>
      <c r="G207" s="181">
        <v>3.7299999999999995</v>
      </c>
      <c r="H207" s="181">
        <f t="shared" si="14"/>
        <v>10.050000000000001</v>
      </c>
      <c r="I207" s="181">
        <v>2.4E-2</v>
      </c>
      <c r="J207" s="181">
        <v>0</v>
      </c>
      <c r="K207" s="181">
        <v>10.074</v>
      </c>
      <c r="L207" s="181">
        <v>0</v>
      </c>
      <c r="M207" s="181">
        <v>11.736000000000001</v>
      </c>
      <c r="N207" s="181">
        <v>18.59</v>
      </c>
      <c r="O207" s="181">
        <v>30.325999999999997</v>
      </c>
      <c r="P207" s="181">
        <f t="shared" si="13"/>
        <v>40.4</v>
      </c>
      <c r="Q207" s="181">
        <v>0</v>
      </c>
      <c r="R207" s="181">
        <v>2.02</v>
      </c>
      <c r="S207" s="181">
        <v>2.02</v>
      </c>
      <c r="T207" s="181">
        <v>42.42</v>
      </c>
    </row>
    <row r="208" spans="1:21" ht="12.75" customHeight="1" x14ac:dyDescent="0.2">
      <c r="A208" s="167"/>
      <c r="B208" s="85"/>
      <c r="C208" s="26" t="s">
        <v>122</v>
      </c>
      <c r="D208" s="180">
        <v>3</v>
      </c>
      <c r="E208" s="181">
        <v>11.41</v>
      </c>
      <c r="F208" s="181">
        <v>0</v>
      </c>
      <c r="G208" s="181">
        <v>40.71</v>
      </c>
      <c r="H208" s="181">
        <f t="shared" si="14"/>
        <v>52.120000000000005</v>
      </c>
      <c r="I208" s="181">
        <v>548.27</v>
      </c>
      <c r="J208" s="181">
        <v>5</v>
      </c>
      <c r="K208" s="181">
        <v>605.39</v>
      </c>
      <c r="L208" s="181">
        <v>263.89</v>
      </c>
      <c r="M208" s="181">
        <v>316.62399999999997</v>
      </c>
      <c r="N208" s="181">
        <v>8.15</v>
      </c>
      <c r="O208" s="181">
        <v>588.6640000000001</v>
      </c>
      <c r="P208" s="181">
        <f t="shared" si="13"/>
        <v>1194.0540000000001</v>
      </c>
      <c r="Q208" s="181">
        <v>0.64</v>
      </c>
      <c r="R208" s="181">
        <v>0</v>
      </c>
      <c r="S208" s="181">
        <v>0.64</v>
      </c>
      <c r="T208" s="181">
        <v>1194.694</v>
      </c>
    </row>
    <row r="209" spans="1:20" ht="12.75" customHeight="1" x14ac:dyDescent="0.2">
      <c r="A209" s="167"/>
      <c r="B209" s="35" t="s">
        <v>111</v>
      </c>
      <c r="C209" s="26" t="s">
        <v>129</v>
      </c>
      <c r="D209" s="180">
        <v>280</v>
      </c>
      <c r="E209" s="181">
        <v>0.2</v>
      </c>
      <c r="F209" s="181">
        <v>0.60000000000000009</v>
      </c>
      <c r="G209" s="181">
        <v>0.2</v>
      </c>
      <c r="H209" s="181">
        <f t="shared" si="14"/>
        <v>1</v>
      </c>
      <c r="I209" s="181">
        <v>38.839999999999996</v>
      </c>
      <c r="J209" s="181">
        <v>0</v>
      </c>
      <c r="K209" s="181">
        <v>39.840000000000003</v>
      </c>
      <c r="L209" s="181">
        <v>0.40400000000000003</v>
      </c>
      <c r="M209" s="181">
        <v>91.553800000000052</v>
      </c>
      <c r="N209" s="181">
        <v>7.89</v>
      </c>
      <c r="O209" s="181">
        <v>99.847800000000063</v>
      </c>
      <c r="P209" s="181">
        <f t="shared" si="13"/>
        <v>139.68780000000007</v>
      </c>
      <c r="Q209" s="181">
        <v>0</v>
      </c>
      <c r="R209" s="181">
        <v>3.4388999999999998</v>
      </c>
      <c r="S209" s="181">
        <v>3.4388999999999998</v>
      </c>
      <c r="T209" s="181">
        <v>143.12670000000003</v>
      </c>
    </row>
    <row r="210" spans="1:20" ht="12.75" customHeight="1" x14ac:dyDescent="0.2">
      <c r="A210" s="167"/>
      <c r="B210" s="35"/>
      <c r="C210" s="26" t="s">
        <v>121</v>
      </c>
      <c r="D210" s="162">
        <v>299</v>
      </c>
      <c r="E210" s="24">
        <v>60.59</v>
      </c>
      <c r="F210" s="24">
        <v>44.87</v>
      </c>
      <c r="G210" s="24">
        <v>12.782999999999999</v>
      </c>
      <c r="H210" s="24">
        <f t="shared" si="14"/>
        <v>118.24300000000001</v>
      </c>
      <c r="I210" s="24">
        <v>99.51</v>
      </c>
      <c r="J210" s="24">
        <v>0</v>
      </c>
      <c r="K210" s="24">
        <v>217.75299999999999</v>
      </c>
      <c r="L210" s="24">
        <v>67.099999999999994</v>
      </c>
      <c r="M210" s="24">
        <v>114.12360000000001</v>
      </c>
      <c r="N210" s="24">
        <v>5.9569999999999999</v>
      </c>
      <c r="O210" s="24">
        <v>187.18059999999997</v>
      </c>
      <c r="P210" s="24">
        <f t="shared" si="13"/>
        <v>404.93359999999996</v>
      </c>
      <c r="Q210" s="24">
        <v>0</v>
      </c>
      <c r="R210" s="24">
        <v>4.6610000000000005</v>
      </c>
      <c r="S210" s="24">
        <v>4.6610000000000005</v>
      </c>
      <c r="T210" s="24">
        <v>409.59459999999956</v>
      </c>
    </row>
    <row r="211" spans="1:20" ht="12.75" customHeight="1" x14ac:dyDescent="0.2">
      <c r="A211" s="167"/>
      <c r="B211" s="35"/>
      <c r="C211" s="26" t="s">
        <v>111</v>
      </c>
      <c r="D211" s="162">
        <v>145</v>
      </c>
      <c r="E211" s="24">
        <v>0</v>
      </c>
      <c r="F211" s="24">
        <v>1.35</v>
      </c>
      <c r="G211" s="24">
        <v>2.5</v>
      </c>
      <c r="H211" s="24">
        <f t="shared" si="14"/>
        <v>3.85</v>
      </c>
      <c r="I211" s="24">
        <v>8.9299999999999979</v>
      </c>
      <c r="J211" s="24">
        <v>0</v>
      </c>
      <c r="K211" s="24">
        <v>12.78</v>
      </c>
      <c r="L211" s="24">
        <v>0</v>
      </c>
      <c r="M211" s="24">
        <v>653.91190000000006</v>
      </c>
      <c r="N211" s="24">
        <v>67.882499999999993</v>
      </c>
      <c r="O211" s="24">
        <v>721.79440000000011</v>
      </c>
      <c r="P211" s="24">
        <f t="shared" si="13"/>
        <v>734.57440000000008</v>
      </c>
      <c r="Q211" s="24">
        <v>0</v>
      </c>
      <c r="R211" s="24">
        <v>18.5</v>
      </c>
      <c r="S211" s="24">
        <v>18.5</v>
      </c>
      <c r="T211" s="24">
        <v>753.07440000000008</v>
      </c>
    </row>
    <row r="212" spans="1:20" ht="12.75" customHeight="1" x14ac:dyDescent="0.2">
      <c r="A212" s="167"/>
      <c r="B212" s="35"/>
      <c r="C212" s="26" t="s">
        <v>130</v>
      </c>
      <c r="D212" s="180">
        <v>219</v>
      </c>
      <c r="E212" s="181">
        <v>0.02</v>
      </c>
      <c r="F212" s="181">
        <v>0.4</v>
      </c>
      <c r="G212" s="181">
        <v>3.0000000000000004</v>
      </c>
      <c r="H212" s="181">
        <f t="shared" si="14"/>
        <v>3.4200000000000004</v>
      </c>
      <c r="I212" s="181">
        <v>17.04</v>
      </c>
      <c r="J212" s="181">
        <v>0</v>
      </c>
      <c r="K212" s="181">
        <v>20.46</v>
      </c>
      <c r="L212" s="181">
        <v>11.27</v>
      </c>
      <c r="M212" s="181">
        <v>103.08759999999998</v>
      </c>
      <c r="N212" s="181">
        <v>26.83</v>
      </c>
      <c r="O212" s="181">
        <v>141.18759999999995</v>
      </c>
      <c r="P212" s="181">
        <f t="shared" si="13"/>
        <v>161.64759999999995</v>
      </c>
      <c r="Q212" s="181">
        <v>0.4</v>
      </c>
      <c r="R212" s="181">
        <v>16.655999999999999</v>
      </c>
      <c r="S212" s="181">
        <v>17.056000000000001</v>
      </c>
      <c r="T212" s="181">
        <v>178.70359999999999</v>
      </c>
    </row>
    <row r="213" spans="1:20" ht="12.75" customHeight="1" x14ac:dyDescent="0.2">
      <c r="A213" s="167"/>
      <c r="B213" s="35"/>
      <c r="C213" s="26" t="s">
        <v>114</v>
      </c>
      <c r="D213" s="162">
        <v>248</v>
      </c>
      <c r="E213" s="24">
        <v>1233.49</v>
      </c>
      <c r="F213" s="24">
        <v>114.42</v>
      </c>
      <c r="G213" s="24">
        <v>26.15</v>
      </c>
      <c r="H213" s="24">
        <f t="shared" si="14"/>
        <v>1374.0600000000002</v>
      </c>
      <c r="I213" s="24">
        <v>730.7399999999999</v>
      </c>
      <c r="J213" s="24">
        <v>0</v>
      </c>
      <c r="K213" s="24">
        <v>2104.7999999999997</v>
      </c>
      <c r="L213" s="24">
        <v>51.2</v>
      </c>
      <c r="M213" s="24">
        <v>755.21499999999969</v>
      </c>
      <c r="N213" s="24">
        <v>271.07999999999993</v>
      </c>
      <c r="O213" s="24">
        <v>1077.4949999999992</v>
      </c>
      <c r="P213" s="24">
        <f t="shared" si="13"/>
        <v>3182.2949999999992</v>
      </c>
      <c r="Q213" s="24">
        <v>49.8</v>
      </c>
      <c r="R213" s="24">
        <v>167.47099999999998</v>
      </c>
      <c r="S213" s="24">
        <v>217.27099999999999</v>
      </c>
      <c r="T213" s="24">
        <v>3399.5659999999989</v>
      </c>
    </row>
    <row r="214" spans="1:20" ht="12.75" customHeight="1" x14ac:dyDescent="0.2">
      <c r="A214" s="167"/>
      <c r="B214" s="35"/>
      <c r="C214" s="26" t="s">
        <v>119</v>
      </c>
      <c r="D214" s="162">
        <v>71</v>
      </c>
      <c r="E214" s="24">
        <v>153.49</v>
      </c>
      <c r="F214" s="24">
        <v>68.59</v>
      </c>
      <c r="G214" s="24">
        <v>38.11</v>
      </c>
      <c r="H214" s="24">
        <f t="shared" si="14"/>
        <v>260.19</v>
      </c>
      <c r="I214" s="24">
        <v>191.03</v>
      </c>
      <c r="J214" s="24">
        <v>0.9</v>
      </c>
      <c r="K214" s="24">
        <v>452.11999999999995</v>
      </c>
      <c r="L214" s="24">
        <v>16.919999999999998</v>
      </c>
      <c r="M214" s="24">
        <v>504.32300000000026</v>
      </c>
      <c r="N214" s="24">
        <v>23.610000000000003</v>
      </c>
      <c r="O214" s="24">
        <v>544.85300000000007</v>
      </c>
      <c r="P214" s="24">
        <f t="shared" si="13"/>
        <v>996.97299999999996</v>
      </c>
      <c r="Q214" s="24">
        <v>0</v>
      </c>
      <c r="R214" s="24">
        <v>100.27</v>
      </c>
      <c r="S214" s="24">
        <v>100.27</v>
      </c>
      <c r="T214" s="24">
        <v>1097.2429999999997</v>
      </c>
    </row>
    <row r="215" spans="1:20" ht="12.75" customHeight="1" x14ac:dyDescent="0.2">
      <c r="A215" s="167"/>
      <c r="B215" s="35"/>
      <c r="C215" s="165" t="s">
        <v>156</v>
      </c>
      <c r="D215" s="182">
        <v>157</v>
      </c>
      <c r="E215" s="183">
        <v>105.42999999999999</v>
      </c>
      <c r="F215" s="183">
        <v>53.9</v>
      </c>
      <c r="G215" s="183">
        <v>49.039999999999992</v>
      </c>
      <c r="H215" s="183">
        <f t="shared" si="14"/>
        <v>208.36999999999998</v>
      </c>
      <c r="I215" s="183">
        <v>235.71999999999997</v>
      </c>
      <c r="J215" s="183">
        <v>0</v>
      </c>
      <c r="K215" s="183">
        <v>444.09000000000003</v>
      </c>
      <c r="L215" s="183">
        <v>47.1</v>
      </c>
      <c r="M215" s="183">
        <v>497.17700000000002</v>
      </c>
      <c r="N215" s="183">
        <v>118.80299999999998</v>
      </c>
      <c r="O215" s="183">
        <v>663.08000000000038</v>
      </c>
      <c r="P215" s="183">
        <f t="shared" si="13"/>
        <v>1107.1700000000005</v>
      </c>
      <c r="Q215" s="183">
        <v>0</v>
      </c>
      <c r="R215" s="183">
        <v>172.13</v>
      </c>
      <c r="S215" s="183">
        <v>172.13</v>
      </c>
      <c r="T215" s="183">
        <v>1279.3000000000004</v>
      </c>
    </row>
    <row r="216" spans="1:20" ht="12.75" customHeight="1" x14ac:dyDescent="0.25">
      <c r="A216" s="230" t="s">
        <v>0</v>
      </c>
      <c r="B216" s="231"/>
      <c r="C216" s="232" t="s">
        <v>0</v>
      </c>
      <c r="D216" s="53">
        <f>SUM(D183:D215)</f>
        <v>2790</v>
      </c>
      <c r="E216" s="54">
        <f>SUM(E183:E215)</f>
        <v>2205.4199999999996</v>
      </c>
      <c r="F216" s="54">
        <f>SUM(F183:F215)</f>
        <v>386.67999999999995</v>
      </c>
      <c r="G216" s="54">
        <f>SUM(G183:G215)</f>
        <v>889.52300000000002</v>
      </c>
      <c r="H216" s="54">
        <f t="shared" si="14"/>
        <v>3481.6229999999996</v>
      </c>
      <c r="I216" s="54">
        <f>SUM(I183:I215)</f>
        <v>3341.1289999999995</v>
      </c>
      <c r="J216" s="54">
        <f>SUM(J183:J215)</f>
        <v>92.700000000000017</v>
      </c>
      <c r="K216" s="54">
        <f>+J216+I216+H216</f>
        <v>6915.4519999999993</v>
      </c>
      <c r="L216" s="54">
        <f>SUM(L183:L215)</f>
        <v>2587.2789999999991</v>
      </c>
      <c r="M216" s="54">
        <f>SUM(M183:M215)</f>
        <v>4608.8054000000002</v>
      </c>
      <c r="N216" s="54">
        <f>SUM(N183:N215)</f>
        <v>1368.5374999999997</v>
      </c>
      <c r="O216" s="54">
        <f>+N216+M216+L216</f>
        <v>8564.6218999999983</v>
      </c>
      <c r="P216" s="54">
        <f t="shared" si="13"/>
        <v>15480.073899999998</v>
      </c>
      <c r="Q216" s="54">
        <f>SUM(Q183:Q215)</f>
        <v>402.15999999999997</v>
      </c>
      <c r="R216" s="54">
        <f>SUM(R183:R215)</f>
        <v>813.65549999999985</v>
      </c>
      <c r="S216" s="54">
        <f>+R216+Q216</f>
        <v>1215.8154999999997</v>
      </c>
      <c r="T216" s="55">
        <f>+S216+P216</f>
        <v>16695.889399999996</v>
      </c>
    </row>
    <row r="217" spans="1:20" ht="12.75" customHeight="1" x14ac:dyDescent="0.2">
      <c r="A217" s="166" t="s">
        <v>8</v>
      </c>
      <c r="B217" s="35" t="s">
        <v>428</v>
      </c>
      <c r="C217" s="161" t="s">
        <v>162</v>
      </c>
      <c r="D217" s="178">
        <v>95</v>
      </c>
      <c r="E217" s="179">
        <v>101.18</v>
      </c>
      <c r="F217" s="179">
        <v>8.2999999999999989</v>
      </c>
      <c r="G217" s="179">
        <v>47.780000000000008</v>
      </c>
      <c r="H217" s="179">
        <f t="shared" si="14"/>
        <v>157.26000000000002</v>
      </c>
      <c r="I217" s="179">
        <v>858.61999999999989</v>
      </c>
      <c r="J217" s="179">
        <v>1.34</v>
      </c>
      <c r="K217" s="179">
        <v>1017.2199999999998</v>
      </c>
      <c r="L217" s="179">
        <v>73.34</v>
      </c>
      <c r="M217" s="179">
        <v>418.33599999999996</v>
      </c>
      <c r="N217" s="179">
        <v>175.22000000000003</v>
      </c>
      <c r="O217" s="179">
        <v>666.89599999999996</v>
      </c>
      <c r="P217" s="179">
        <f t="shared" si="13"/>
        <v>1684.1159999999998</v>
      </c>
      <c r="Q217" s="179">
        <v>0</v>
      </c>
      <c r="R217" s="179">
        <v>68.19</v>
      </c>
      <c r="S217" s="179">
        <v>68.19</v>
      </c>
      <c r="T217" s="179">
        <v>1752.3059999999998</v>
      </c>
    </row>
    <row r="218" spans="1:20" ht="12.75" customHeight="1" x14ac:dyDescent="0.2">
      <c r="A218" s="167"/>
      <c r="B218" s="35"/>
      <c r="C218" s="26" t="s">
        <v>183</v>
      </c>
      <c r="D218" s="180">
        <v>21</v>
      </c>
      <c r="E218" s="181">
        <v>2.65</v>
      </c>
      <c r="F218" s="181">
        <v>0</v>
      </c>
      <c r="G218" s="181">
        <v>0.7</v>
      </c>
      <c r="H218" s="181">
        <f t="shared" si="14"/>
        <v>3.3499999999999996</v>
      </c>
      <c r="I218" s="181">
        <v>6.5</v>
      </c>
      <c r="J218" s="181">
        <v>0</v>
      </c>
      <c r="K218" s="181">
        <v>9.8500000000000014</v>
      </c>
      <c r="L218" s="181">
        <v>1</v>
      </c>
      <c r="M218" s="181">
        <v>4.3499999999999996</v>
      </c>
      <c r="N218" s="181">
        <v>5.04</v>
      </c>
      <c r="O218" s="181">
        <v>10.39</v>
      </c>
      <c r="P218" s="181">
        <f t="shared" si="13"/>
        <v>20.240000000000002</v>
      </c>
      <c r="Q218" s="181">
        <v>0.01</v>
      </c>
      <c r="R218" s="181">
        <v>10.530000000000003</v>
      </c>
      <c r="S218" s="181">
        <v>10.540000000000003</v>
      </c>
      <c r="T218" s="181">
        <v>30.780000000000005</v>
      </c>
    </row>
    <row r="219" spans="1:20" ht="12.75" customHeight="1" x14ac:dyDescent="0.2">
      <c r="A219" s="167"/>
      <c r="B219" s="35"/>
      <c r="C219" s="26" t="s">
        <v>175</v>
      </c>
      <c r="D219" s="180">
        <v>61</v>
      </c>
      <c r="E219" s="181">
        <v>264.18</v>
      </c>
      <c r="F219" s="181">
        <v>27.93</v>
      </c>
      <c r="G219" s="181">
        <v>81.650000000000006</v>
      </c>
      <c r="H219" s="181">
        <f t="shared" si="14"/>
        <v>373.76</v>
      </c>
      <c r="I219" s="181">
        <v>1674.1100000000001</v>
      </c>
      <c r="J219" s="181">
        <v>18.5</v>
      </c>
      <c r="K219" s="181">
        <v>2066.37</v>
      </c>
      <c r="L219" s="181">
        <v>185.64000000000001</v>
      </c>
      <c r="M219" s="181">
        <v>210.06999999999996</v>
      </c>
      <c r="N219" s="181">
        <v>388.28999999999996</v>
      </c>
      <c r="O219" s="181">
        <v>784</v>
      </c>
      <c r="P219" s="181">
        <f t="shared" si="13"/>
        <v>2850.37</v>
      </c>
      <c r="Q219" s="181">
        <v>0</v>
      </c>
      <c r="R219" s="181">
        <v>303.69</v>
      </c>
      <c r="S219" s="181">
        <v>303.69</v>
      </c>
      <c r="T219" s="181">
        <v>3154.0599999999995</v>
      </c>
    </row>
    <row r="220" spans="1:20" ht="12.75" customHeight="1" x14ac:dyDescent="0.2">
      <c r="A220" s="167"/>
      <c r="B220" s="35"/>
      <c r="C220" s="26" t="s">
        <v>184</v>
      </c>
      <c r="D220" s="180">
        <v>19</v>
      </c>
      <c r="E220" s="181">
        <v>24.67</v>
      </c>
      <c r="F220" s="181">
        <v>0</v>
      </c>
      <c r="G220" s="181">
        <v>265.14999999999998</v>
      </c>
      <c r="H220" s="181">
        <f t="shared" si="14"/>
        <v>289.82</v>
      </c>
      <c r="I220" s="181">
        <v>592</v>
      </c>
      <c r="J220" s="181">
        <v>42.48</v>
      </c>
      <c r="K220" s="181">
        <v>924.30000000000007</v>
      </c>
      <c r="L220" s="181">
        <v>163.36000000000001</v>
      </c>
      <c r="M220" s="181">
        <v>149.95000000000002</v>
      </c>
      <c r="N220" s="181">
        <v>97.570000000000007</v>
      </c>
      <c r="O220" s="181">
        <v>410.87999999999988</v>
      </c>
      <c r="P220" s="181">
        <f t="shared" si="13"/>
        <v>1335.1799999999998</v>
      </c>
      <c r="Q220" s="181">
        <v>91.5</v>
      </c>
      <c r="R220" s="181">
        <v>1.43</v>
      </c>
      <c r="S220" s="181">
        <v>92.93</v>
      </c>
      <c r="T220" s="181">
        <v>1428.1100000000001</v>
      </c>
    </row>
    <row r="221" spans="1:20" ht="12.75" customHeight="1" x14ac:dyDescent="0.2">
      <c r="A221" s="167"/>
      <c r="B221" s="35"/>
      <c r="C221" s="26" t="s">
        <v>164</v>
      </c>
      <c r="D221" s="180">
        <v>393</v>
      </c>
      <c r="E221" s="181">
        <v>274.02999999999997</v>
      </c>
      <c r="F221" s="181">
        <v>35.900000000000006</v>
      </c>
      <c r="G221" s="181">
        <v>58.290000000000006</v>
      </c>
      <c r="H221" s="181">
        <f t="shared" si="14"/>
        <v>368.21999999999997</v>
      </c>
      <c r="I221" s="181">
        <v>249.36</v>
      </c>
      <c r="J221" s="181">
        <v>1.69</v>
      </c>
      <c r="K221" s="181">
        <v>619.27</v>
      </c>
      <c r="L221" s="181">
        <v>54.970000000000013</v>
      </c>
      <c r="M221" s="181">
        <v>910.55779999999913</v>
      </c>
      <c r="N221" s="181">
        <v>132.93600000000004</v>
      </c>
      <c r="O221" s="181">
        <v>1098.4637999999991</v>
      </c>
      <c r="P221" s="181">
        <f t="shared" si="13"/>
        <v>1717.7337999999991</v>
      </c>
      <c r="Q221" s="181">
        <v>542.39</v>
      </c>
      <c r="R221" s="181">
        <v>130.803</v>
      </c>
      <c r="S221" s="181">
        <v>673.1930000000001</v>
      </c>
      <c r="T221" s="181">
        <v>2390.9268000000002</v>
      </c>
    </row>
    <row r="222" spans="1:20" ht="12.75" customHeight="1" x14ac:dyDescent="0.2">
      <c r="A222" s="167"/>
      <c r="B222" s="35"/>
      <c r="C222" s="26" t="s">
        <v>168</v>
      </c>
      <c r="D222" s="180">
        <v>92</v>
      </c>
      <c r="E222" s="181">
        <v>10.879999999999999</v>
      </c>
      <c r="F222" s="181">
        <v>0.66</v>
      </c>
      <c r="G222" s="181">
        <v>841.28</v>
      </c>
      <c r="H222" s="181">
        <f t="shared" si="14"/>
        <v>852.81999999999994</v>
      </c>
      <c r="I222" s="181">
        <v>1042.115</v>
      </c>
      <c r="J222" s="181">
        <v>0</v>
      </c>
      <c r="K222" s="181">
        <v>1894.9349999999999</v>
      </c>
      <c r="L222" s="181">
        <v>540.36999999999989</v>
      </c>
      <c r="M222" s="181">
        <v>715.3520000000002</v>
      </c>
      <c r="N222" s="181">
        <v>418.18899999999996</v>
      </c>
      <c r="O222" s="181">
        <v>1673.9109999999998</v>
      </c>
      <c r="P222" s="181">
        <f t="shared" si="13"/>
        <v>3568.8459999999995</v>
      </c>
      <c r="Q222" s="181">
        <v>474.17</v>
      </c>
      <c r="R222" s="181">
        <v>661.29600000000005</v>
      </c>
      <c r="S222" s="181">
        <v>1135.4660000000001</v>
      </c>
      <c r="T222" s="181">
        <v>4704.3119999999981</v>
      </c>
    </row>
    <row r="223" spans="1:20" ht="12.75" customHeight="1" x14ac:dyDescent="0.2">
      <c r="A223" s="167"/>
      <c r="B223" s="35"/>
      <c r="C223" s="26" t="s">
        <v>188</v>
      </c>
      <c r="D223" s="180">
        <v>67</v>
      </c>
      <c r="E223" s="181">
        <v>352.95</v>
      </c>
      <c r="F223" s="181">
        <v>52.32</v>
      </c>
      <c r="G223" s="181">
        <v>570.61999999999989</v>
      </c>
      <c r="H223" s="181">
        <f t="shared" si="14"/>
        <v>975.88999999999987</v>
      </c>
      <c r="I223" s="181">
        <v>2790.0099999999998</v>
      </c>
      <c r="J223" s="181">
        <v>0</v>
      </c>
      <c r="K223" s="181">
        <v>3765.9</v>
      </c>
      <c r="L223" s="181">
        <v>816.96</v>
      </c>
      <c r="M223" s="181">
        <v>888.32999999999981</v>
      </c>
      <c r="N223" s="181">
        <v>2150.1600000000003</v>
      </c>
      <c r="O223" s="181">
        <v>3855.45</v>
      </c>
      <c r="P223" s="181">
        <f t="shared" si="13"/>
        <v>7621.35</v>
      </c>
      <c r="Q223" s="181">
        <v>170.29000000000002</v>
      </c>
      <c r="R223" s="181">
        <v>556.31999999999994</v>
      </c>
      <c r="S223" s="181">
        <v>726.61000000000013</v>
      </c>
      <c r="T223" s="181">
        <v>8347.9599999999991</v>
      </c>
    </row>
    <row r="224" spans="1:20" ht="12.75" customHeight="1" x14ac:dyDescent="0.2">
      <c r="A224" s="167"/>
      <c r="B224" s="35"/>
      <c r="C224" s="26" t="s">
        <v>176</v>
      </c>
      <c r="D224" s="180">
        <v>191</v>
      </c>
      <c r="E224" s="181">
        <v>197.82999999999998</v>
      </c>
      <c r="F224" s="181">
        <v>93.179999999999993</v>
      </c>
      <c r="G224" s="181">
        <v>177.67999999999998</v>
      </c>
      <c r="H224" s="181">
        <f t="shared" si="14"/>
        <v>468.68999999999994</v>
      </c>
      <c r="I224" s="181">
        <v>406.5800000000001</v>
      </c>
      <c r="J224" s="181">
        <v>0.2</v>
      </c>
      <c r="K224" s="181">
        <v>875.47</v>
      </c>
      <c r="L224" s="181">
        <v>204.45999999999998</v>
      </c>
      <c r="M224" s="181">
        <v>1639.4099999999994</v>
      </c>
      <c r="N224" s="181">
        <v>244.97000000000003</v>
      </c>
      <c r="O224" s="181">
        <v>2088.8399999999997</v>
      </c>
      <c r="P224" s="181">
        <f t="shared" si="13"/>
        <v>2964.3099999999995</v>
      </c>
      <c r="Q224" s="181">
        <v>200.45</v>
      </c>
      <c r="R224" s="181">
        <v>195.62</v>
      </c>
      <c r="S224" s="181">
        <v>396.06999999999994</v>
      </c>
      <c r="T224" s="181">
        <v>3360.38</v>
      </c>
    </row>
    <row r="225" spans="1:20" ht="12.75" customHeight="1" x14ac:dyDescent="0.2">
      <c r="A225" s="167"/>
      <c r="B225" s="35"/>
      <c r="C225" s="26" t="s">
        <v>189</v>
      </c>
      <c r="D225" s="180">
        <v>131</v>
      </c>
      <c r="E225" s="181">
        <v>27.49</v>
      </c>
      <c r="F225" s="181">
        <v>6.3599999999999994</v>
      </c>
      <c r="G225" s="181">
        <v>137.66000000000003</v>
      </c>
      <c r="H225" s="181">
        <f t="shared" si="14"/>
        <v>171.51000000000002</v>
      </c>
      <c r="I225" s="181">
        <v>197.66999999999993</v>
      </c>
      <c r="J225" s="181">
        <v>0.5</v>
      </c>
      <c r="K225" s="181">
        <v>369.67999999999995</v>
      </c>
      <c r="L225" s="181">
        <v>349.31000000000006</v>
      </c>
      <c r="M225" s="181">
        <v>450.68700000000018</v>
      </c>
      <c r="N225" s="181">
        <v>317.37</v>
      </c>
      <c r="O225" s="181">
        <v>1117.3669999999997</v>
      </c>
      <c r="P225" s="181">
        <f t="shared" si="13"/>
        <v>1487.0469999999996</v>
      </c>
      <c r="Q225" s="181">
        <v>1085.2199999999998</v>
      </c>
      <c r="R225" s="181">
        <v>5440.3899999999994</v>
      </c>
      <c r="S225" s="181">
        <v>6525.6100000000006</v>
      </c>
      <c r="T225" s="181">
        <v>8012.6570000000002</v>
      </c>
    </row>
    <row r="226" spans="1:20" ht="12.75" customHeight="1" x14ac:dyDescent="0.2">
      <c r="A226" s="167"/>
      <c r="B226" s="35"/>
      <c r="C226" s="26" t="s">
        <v>294</v>
      </c>
      <c r="D226" s="180">
        <v>6</v>
      </c>
      <c r="E226" s="181">
        <v>0</v>
      </c>
      <c r="F226" s="181">
        <v>0</v>
      </c>
      <c r="G226" s="181">
        <v>0</v>
      </c>
      <c r="H226" s="181">
        <f t="shared" si="14"/>
        <v>0</v>
      </c>
      <c r="I226" s="181">
        <v>0.5</v>
      </c>
      <c r="J226" s="181">
        <v>0</v>
      </c>
      <c r="K226" s="181">
        <v>0.5</v>
      </c>
      <c r="L226" s="181">
        <v>0.01</v>
      </c>
      <c r="M226" s="181">
        <v>0.23</v>
      </c>
      <c r="N226" s="181">
        <v>0.21500000000000002</v>
      </c>
      <c r="O226" s="181">
        <v>0.45499999999999996</v>
      </c>
      <c r="P226" s="181">
        <f t="shared" si="13"/>
        <v>0.95499999999999996</v>
      </c>
      <c r="Q226" s="181">
        <v>0</v>
      </c>
      <c r="R226" s="181">
        <v>3.62</v>
      </c>
      <c r="S226" s="181">
        <v>3.62</v>
      </c>
      <c r="T226" s="181">
        <v>4.5750000000000002</v>
      </c>
    </row>
    <row r="227" spans="1:20" ht="12.75" customHeight="1" x14ac:dyDescent="0.2">
      <c r="A227" s="167"/>
      <c r="B227" s="85"/>
      <c r="C227" s="26" t="s">
        <v>174</v>
      </c>
      <c r="D227" s="180">
        <v>11</v>
      </c>
      <c r="E227" s="181">
        <v>0</v>
      </c>
      <c r="F227" s="181">
        <v>0</v>
      </c>
      <c r="G227" s="181">
        <v>0</v>
      </c>
      <c r="H227" s="181">
        <f t="shared" si="14"/>
        <v>0</v>
      </c>
      <c r="I227" s="181">
        <v>0</v>
      </c>
      <c r="J227" s="181">
        <v>0</v>
      </c>
      <c r="K227" s="181">
        <v>0</v>
      </c>
      <c r="L227" s="181">
        <v>6.41</v>
      </c>
      <c r="M227" s="181">
        <v>7.09</v>
      </c>
      <c r="N227" s="181">
        <v>12.75</v>
      </c>
      <c r="O227" s="181">
        <v>26.25</v>
      </c>
      <c r="P227" s="181">
        <f t="shared" si="13"/>
        <v>26.25</v>
      </c>
      <c r="Q227" s="181">
        <v>0</v>
      </c>
      <c r="R227" s="181">
        <v>0.51</v>
      </c>
      <c r="S227" s="181">
        <v>0.51</v>
      </c>
      <c r="T227" s="181">
        <v>26.76</v>
      </c>
    </row>
    <row r="228" spans="1:20" ht="12.75" customHeight="1" x14ac:dyDescent="0.2">
      <c r="A228" s="167"/>
      <c r="B228" s="35" t="s">
        <v>429</v>
      </c>
      <c r="C228" s="26" t="s">
        <v>186</v>
      </c>
      <c r="D228" s="180">
        <v>93</v>
      </c>
      <c r="E228" s="181">
        <v>2.33</v>
      </c>
      <c r="F228" s="181">
        <v>0.02</v>
      </c>
      <c r="G228" s="181">
        <v>1.56</v>
      </c>
      <c r="H228" s="181">
        <f t="shared" si="14"/>
        <v>3.91</v>
      </c>
      <c r="I228" s="181">
        <v>35.519999999999996</v>
      </c>
      <c r="J228" s="181">
        <v>0.06</v>
      </c>
      <c r="K228" s="181">
        <v>39.49</v>
      </c>
      <c r="L228" s="181">
        <v>26.560000000000002</v>
      </c>
      <c r="M228" s="181">
        <v>61.75</v>
      </c>
      <c r="N228" s="181">
        <v>151.62000000000006</v>
      </c>
      <c r="O228" s="181">
        <v>239.93000000000004</v>
      </c>
      <c r="P228" s="181">
        <f t="shared" si="13"/>
        <v>279.42</v>
      </c>
      <c r="Q228" s="181">
        <v>22.07</v>
      </c>
      <c r="R228" s="181">
        <v>84.820000000000007</v>
      </c>
      <c r="S228" s="181">
        <v>106.89</v>
      </c>
      <c r="T228" s="181">
        <v>386.30999999999989</v>
      </c>
    </row>
    <row r="229" spans="1:20" ht="12.75" customHeight="1" x14ac:dyDescent="0.2">
      <c r="A229" s="167"/>
      <c r="B229" s="35"/>
      <c r="C229" s="26" t="s">
        <v>172</v>
      </c>
      <c r="D229" s="180">
        <v>49</v>
      </c>
      <c r="E229" s="181">
        <v>0.3</v>
      </c>
      <c r="F229" s="181">
        <v>1.57</v>
      </c>
      <c r="G229" s="181">
        <v>4.38</v>
      </c>
      <c r="H229" s="181">
        <f t="shared" si="14"/>
        <v>6.25</v>
      </c>
      <c r="I229" s="181">
        <v>154.83000000000001</v>
      </c>
      <c r="J229" s="181">
        <v>0.4</v>
      </c>
      <c r="K229" s="181">
        <v>161.48000000000002</v>
      </c>
      <c r="L229" s="181">
        <v>24.66</v>
      </c>
      <c r="M229" s="181">
        <v>56.999999999999993</v>
      </c>
      <c r="N229" s="181">
        <v>48.370000000000005</v>
      </c>
      <c r="O229" s="181">
        <v>130.03</v>
      </c>
      <c r="P229" s="181">
        <f t="shared" si="13"/>
        <v>291.51</v>
      </c>
      <c r="Q229" s="181">
        <v>53.47</v>
      </c>
      <c r="R229" s="181">
        <v>231.69</v>
      </c>
      <c r="S229" s="181">
        <v>285.16000000000003</v>
      </c>
      <c r="T229" s="181">
        <v>576.66999999999996</v>
      </c>
    </row>
    <row r="230" spans="1:20" ht="12.75" customHeight="1" x14ac:dyDescent="0.2">
      <c r="A230" s="167"/>
      <c r="B230" s="35"/>
      <c r="C230" s="26" t="s">
        <v>180</v>
      </c>
      <c r="D230" s="180">
        <v>9</v>
      </c>
      <c r="E230" s="181">
        <v>0.33</v>
      </c>
      <c r="F230" s="181">
        <v>39.980000000000004</v>
      </c>
      <c r="G230" s="181">
        <v>80.63</v>
      </c>
      <c r="H230" s="181">
        <f t="shared" si="14"/>
        <v>120.94</v>
      </c>
      <c r="I230" s="181">
        <v>31.52</v>
      </c>
      <c r="J230" s="181">
        <v>0</v>
      </c>
      <c r="K230" s="181">
        <v>152.45999999999998</v>
      </c>
      <c r="L230" s="181">
        <v>108.36</v>
      </c>
      <c r="M230" s="181">
        <v>19.400000000000002</v>
      </c>
      <c r="N230" s="181">
        <v>10.030000000000001</v>
      </c>
      <c r="O230" s="181">
        <v>137.79</v>
      </c>
      <c r="P230" s="181">
        <f t="shared" si="13"/>
        <v>290.25</v>
      </c>
      <c r="Q230" s="181">
        <v>124.72999999999999</v>
      </c>
      <c r="R230" s="181">
        <v>381.95000000000005</v>
      </c>
      <c r="S230" s="181">
        <v>506.68000000000006</v>
      </c>
      <c r="T230" s="181">
        <v>796.93</v>
      </c>
    </row>
    <row r="231" spans="1:20" ht="12.75" customHeight="1" x14ac:dyDescent="0.2">
      <c r="A231" s="167"/>
      <c r="B231" s="35"/>
      <c r="C231" s="26" t="s">
        <v>170</v>
      </c>
      <c r="D231" s="180">
        <v>185</v>
      </c>
      <c r="E231" s="181">
        <v>115.25</v>
      </c>
      <c r="F231" s="181">
        <v>73.58</v>
      </c>
      <c r="G231" s="181">
        <v>150.57</v>
      </c>
      <c r="H231" s="181">
        <f t="shared" si="14"/>
        <v>339.4</v>
      </c>
      <c r="I231" s="181">
        <v>778.81999999999971</v>
      </c>
      <c r="J231" s="181">
        <v>0.84</v>
      </c>
      <c r="K231" s="181">
        <v>1119.0599999999997</v>
      </c>
      <c r="L231" s="181">
        <v>258.94999999999993</v>
      </c>
      <c r="M231" s="181">
        <v>466.95</v>
      </c>
      <c r="N231" s="181">
        <v>642.04000000000008</v>
      </c>
      <c r="O231" s="181">
        <v>1367.9399999999998</v>
      </c>
      <c r="P231" s="181">
        <f t="shared" si="13"/>
        <v>2486.9999999999995</v>
      </c>
      <c r="Q231" s="181">
        <v>55.300000000000004</v>
      </c>
      <c r="R231" s="181">
        <v>508.8</v>
      </c>
      <c r="S231" s="181">
        <v>564.1</v>
      </c>
      <c r="T231" s="181">
        <v>3051.1000000000004</v>
      </c>
    </row>
    <row r="232" spans="1:20" ht="12.75" customHeight="1" x14ac:dyDescent="0.2">
      <c r="A232" s="167"/>
      <c r="B232" s="35"/>
      <c r="C232" s="26" t="s">
        <v>178</v>
      </c>
      <c r="D232" s="180">
        <v>53</v>
      </c>
      <c r="E232" s="181">
        <v>13.709999999999999</v>
      </c>
      <c r="F232" s="181">
        <v>29.78</v>
      </c>
      <c r="G232" s="181">
        <v>57.66</v>
      </c>
      <c r="H232" s="181">
        <f t="shared" si="14"/>
        <v>101.15</v>
      </c>
      <c r="I232" s="181">
        <v>172.94</v>
      </c>
      <c r="J232" s="181">
        <v>5.43</v>
      </c>
      <c r="K232" s="181">
        <v>279.52</v>
      </c>
      <c r="L232" s="181">
        <v>34.130000000000003</v>
      </c>
      <c r="M232" s="181">
        <v>85.03</v>
      </c>
      <c r="N232" s="181">
        <v>140.53</v>
      </c>
      <c r="O232" s="181">
        <v>259.69000000000005</v>
      </c>
      <c r="P232" s="181">
        <f t="shared" si="13"/>
        <v>539.21</v>
      </c>
      <c r="Q232" s="181">
        <v>27.45</v>
      </c>
      <c r="R232" s="181">
        <v>75.72999999999999</v>
      </c>
      <c r="S232" s="181">
        <v>103.17999999999999</v>
      </c>
      <c r="T232" s="181">
        <v>642.39</v>
      </c>
    </row>
    <row r="233" spans="1:20" ht="12.75" customHeight="1" x14ac:dyDescent="0.2">
      <c r="A233" s="167"/>
      <c r="B233" s="35"/>
      <c r="C233" s="26" t="s">
        <v>163</v>
      </c>
      <c r="D233" s="180">
        <v>69</v>
      </c>
      <c r="E233" s="181">
        <v>256.65999999999997</v>
      </c>
      <c r="F233" s="181">
        <v>1.56</v>
      </c>
      <c r="G233" s="181">
        <v>64.77</v>
      </c>
      <c r="H233" s="181">
        <f t="shared" si="14"/>
        <v>322.98999999999995</v>
      </c>
      <c r="I233" s="181">
        <v>94.169999999999987</v>
      </c>
      <c r="J233" s="181">
        <v>0</v>
      </c>
      <c r="K233" s="181">
        <v>417.15999999999997</v>
      </c>
      <c r="L233" s="181">
        <v>141.07000000000002</v>
      </c>
      <c r="M233" s="181">
        <v>319.21300000000002</v>
      </c>
      <c r="N233" s="181">
        <v>46.797000000000004</v>
      </c>
      <c r="O233" s="181">
        <v>507.08000000000004</v>
      </c>
      <c r="P233" s="181">
        <f t="shared" si="13"/>
        <v>924.24</v>
      </c>
      <c r="Q233" s="181">
        <v>5.31</v>
      </c>
      <c r="R233" s="181">
        <v>173.22</v>
      </c>
      <c r="S233" s="181">
        <v>178.53</v>
      </c>
      <c r="T233" s="181">
        <v>1102.77</v>
      </c>
    </row>
    <row r="234" spans="1:20" ht="12.75" customHeight="1" x14ac:dyDescent="0.2">
      <c r="A234" s="167"/>
      <c r="B234" s="35"/>
      <c r="C234" s="26" t="s">
        <v>185</v>
      </c>
      <c r="D234" s="180">
        <v>5</v>
      </c>
      <c r="E234" s="181">
        <v>0</v>
      </c>
      <c r="F234" s="181">
        <v>0</v>
      </c>
      <c r="G234" s="181">
        <v>0</v>
      </c>
      <c r="H234" s="181">
        <f t="shared" si="14"/>
        <v>0</v>
      </c>
      <c r="I234" s="181">
        <v>3</v>
      </c>
      <c r="J234" s="181">
        <v>0</v>
      </c>
      <c r="K234" s="181">
        <v>3</v>
      </c>
      <c r="L234" s="181">
        <v>0.25</v>
      </c>
      <c r="M234" s="181">
        <v>2.04</v>
      </c>
      <c r="N234" s="181">
        <v>2.62</v>
      </c>
      <c r="O234" s="181">
        <v>4.91</v>
      </c>
      <c r="P234" s="181">
        <f t="shared" si="13"/>
        <v>7.91</v>
      </c>
      <c r="Q234" s="181">
        <v>0</v>
      </c>
      <c r="R234" s="181">
        <v>0</v>
      </c>
      <c r="S234" s="181">
        <v>0</v>
      </c>
      <c r="T234" s="181">
        <v>7.91</v>
      </c>
    </row>
    <row r="235" spans="1:20" ht="12.75" customHeight="1" x14ac:dyDescent="0.2">
      <c r="A235" s="167"/>
      <c r="B235" s="35"/>
      <c r="C235" s="26" t="s">
        <v>190</v>
      </c>
      <c r="D235" s="180">
        <v>15</v>
      </c>
      <c r="E235" s="181">
        <v>0</v>
      </c>
      <c r="F235" s="181">
        <v>0</v>
      </c>
      <c r="G235" s="181">
        <v>0</v>
      </c>
      <c r="H235" s="181">
        <f t="shared" si="14"/>
        <v>0</v>
      </c>
      <c r="I235" s="181">
        <v>2</v>
      </c>
      <c r="J235" s="181">
        <v>1</v>
      </c>
      <c r="K235" s="181">
        <v>3</v>
      </c>
      <c r="L235" s="181">
        <v>11.44</v>
      </c>
      <c r="M235" s="181">
        <v>15.05</v>
      </c>
      <c r="N235" s="181">
        <v>16.36</v>
      </c>
      <c r="O235" s="181">
        <v>42.849999999999994</v>
      </c>
      <c r="P235" s="181">
        <f t="shared" si="13"/>
        <v>45.849999999999994</v>
      </c>
      <c r="Q235" s="181">
        <v>6.46</v>
      </c>
      <c r="R235" s="181">
        <v>129.97</v>
      </c>
      <c r="S235" s="181">
        <v>136.43</v>
      </c>
      <c r="T235" s="181">
        <v>182.28</v>
      </c>
    </row>
    <row r="236" spans="1:20" ht="12.75" customHeight="1" x14ac:dyDescent="0.2">
      <c r="A236" s="167"/>
      <c r="B236" s="35"/>
      <c r="C236" s="163" t="s">
        <v>167</v>
      </c>
      <c r="D236" s="64">
        <v>69</v>
      </c>
      <c r="E236" s="36">
        <v>72.77</v>
      </c>
      <c r="F236" s="36">
        <v>69.650000000000006</v>
      </c>
      <c r="G236" s="36">
        <v>2.73</v>
      </c>
      <c r="H236" s="36">
        <f t="shared" si="14"/>
        <v>145.15</v>
      </c>
      <c r="I236" s="36">
        <v>92.97</v>
      </c>
      <c r="J236" s="36">
        <v>0.3</v>
      </c>
      <c r="K236" s="36">
        <v>238.42</v>
      </c>
      <c r="L236" s="36">
        <v>52.620000000000005</v>
      </c>
      <c r="M236" s="36">
        <v>78.69</v>
      </c>
      <c r="N236" s="36">
        <v>92.36999999999999</v>
      </c>
      <c r="O236" s="36">
        <v>223.67999999999998</v>
      </c>
      <c r="P236" s="36">
        <f t="shared" si="13"/>
        <v>462.09999999999997</v>
      </c>
      <c r="Q236" s="36">
        <v>1.63</v>
      </c>
      <c r="R236" s="36">
        <v>29.060000000000002</v>
      </c>
      <c r="S236" s="36">
        <v>30.689999999999998</v>
      </c>
      <c r="T236" s="36">
        <v>492.78999999999996</v>
      </c>
    </row>
    <row r="237" spans="1:20" ht="12.75" customHeight="1" x14ac:dyDescent="0.2">
      <c r="A237" s="167"/>
      <c r="B237" s="35"/>
      <c r="C237" s="26" t="s">
        <v>169</v>
      </c>
      <c r="D237" s="180">
        <v>14</v>
      </c>
      <c r="E237" s="181">
        <v>0.05</v>
      </c>
      <c r="F237" s="181">
        <v>0</v>
      </c>
      <c r="G237" s="181">
        <v>0</v>
      </c>
      <c r="H237" s="181">
        <f t="shared" si="14"/>
        <v>0.05</v>
      </c>
      <c r="I237" s="181">
        <v>0</v>
      </c>
      <c r="J237" s="181">
        <v>0</v>
      </c>
      <c r="K237" s="181">
        <v>0.05</v>
      </c>
      <c r="L237" s="181">
        <v>18.399999999999999</v>
      </c>
      <c r="M237" s="181">
        <v>19.459999999999997</v>
      </c>
      <c r="N237" s="181">
        <v>22.65</v>
      </c>
      <c r="O237" s="181">
        <v>60.51</v>
      </c>
      <c r="P237" s="181">
        <f t="shared" si="13"/>
        <v>60.559999999999995</v>
      </c>
      <c r="Q237" s="181">
        <v>3.72</v>
      </c>
      <c r="R237" s="181">
        <v>46.88</v>
      </c>
      <c r="S237" s="181">
        <v>50.6</v>
      </c>
      <c r="T237" s="181">
        <v>111.16</v>
      </c>
    </row>
    <row r="238" spans="1:20" ht="12.75" customHeight="1" x14ac:dyDescent="0.2">
      <c r="A238" s="167"/>
      <c r="B238" s="35"/>
      <c r="C238" s="26" t="s">
        <v>165</v>
      </c>
      <c r="D238" s="180">
        <v>7</v>
      </c>
      <c r="E238" s="181">
        <v>0</v>
      </c>
      <c r="F238" s="181">
        <v>0</v>
      </c>
      <c r="G238" s="181">
        <v>0</v>
      </c>
      <c r="H238" s="181">
        <f t="shared" si="14"/>
        <v>0</v>
      </c>
      <c r="I238" s="181">
        <v>2.1</v>
      </c>
      <c r="J238" s="181">
        <v>0</v>
      </c>
      <c r="K238" s="181">
        <v>2.1</v>
      </c>
      <c r="L238" s="181">
        <v>0.09</v>
      </c>
      <c r="M238" s="181">
        <v>0.63</v>
      </c>
      <c r="N238" s="181">
        <v>0.4</v>
      </c>
      <c r="O238" s="181">
        <v>1.1200000000000001</v>
      </c>
      <c r="P238" s="181">
        <f t="shared" si="13"/>
        <v>3.22</v>
      </c>
      <c r="Q238" s="181">
        <v>2.3200000000000003</v>
      </c>
      <c r="R238" s="181">
        <v>1.07</v>
      </c>
      <c r="S238" s="181">
        <v>3.39</v>
      </c>
      <c r="T238" s="181">
        <v>6.61</v>
      </c>
    </row>
    <row r="239" spans="1:20" ht="12.75" customHeight="1" x14ac:dyDescent="0.2">
      <c r="A239" s="167"/>
      <c r="B239" s="35"/>
      <c r="C239" s="26" t="s">
        <v>181</v>
      </c>
      <c r="D239" s="180">
        <v>22</v>
      </c>
      <c r="E239" s="181">
        <v>0</v>
      </c>
      <c r="F239" s="181">
        <v>0</v>
      </c>
      <c r="G239" s="181">
        <v>6.69</v>
      </c>
      <c r="H239" s="181">
        <f t="shared" si="14"/>
        <v>6.69</v>
      </c>
      <c r="I239" s="181">
        <v>129.01</v>
      </c>
      <c r="J239" s="181">
        <v>0</v>
      </c>
      <c r="K239" s="181">
        <v>135.69999999999999</v>
      </c>
      <c r="L239" s="181">
        <v>181.10999999999999</v>
      </c>
      <c r="M239" s="181">
        <v>55.999000000000009</v>
      </c>
      <c r="N239" s="181">
        <v>183.53999999999996</v>
      </c>
      <c r="O239" s="181">
        <v>420.649</v>
      </c>
      <c r="P239" s="181">
        <f t="shared" si="13"/>
        <v>556.34899999999993</v>
      </c>
      <c r="Q239" s="181">
        <v>83.8</v>
      </c>
      <c r="R239" s="181">
        <v>17.41</v>
      </c>
      <c r="S239" s="181">
        <v>101.21</v>
      </c>
      <c r="T239" s="181">
        <v>657.55899999999997</v>
      </c>
    </row>
    <row r="240" spans="1:20" ht="12.75" customHeight="1" x14ac:dyDescent="0.2">
      <c r="A240" s="167"/>
      <c r="B240" s="35"/>
      <c r="C240" s="26" t="s">
        <v>171</v>
      </c>
      <c r="D240" s="180">
        <v>12</v>
      </c>
      <c r="E240" s="181">
        <v>3.05</v>
      </c>
      <c r="F240" s="181">
        <v>0</v>
      </c>
      <c r="G240" s="181">
        <v>2.36</v>
      </c>
      <c r="H240" s="181">
        <f t="shared" si="14"/>
        <v>5.41</v>
      </c>
      <c r="I240" s="181">
        <v>14.529999999999998</v>
      </c>
      <c r="J240" s="181">
        <v>0</v>
      </c>
      <c r="K240" s="181">
        <v>19.940000000000001</v>
      </c>
      <c r="L240" s="181">
        <v>8.56</v>
      </c>
      <c r="M240" s="181">
        <v>43.142399999999995</v>
      </c>
      <c r="N240" s="181">
        <v>5.84</v>
      </c>
      <c r="O240" s="181">
        <v>57.542400000000001</v>
      </c>
      <c r="P240" s="181">
        <f t="shared" si="13"/>
        <v>77.482399999999998</v>
      </c>
      <c r="Q240" s="181">
        <v>0</v>
      </c>
      <c r="R240" s="181">
        <v>10.7</v>
      </c>
      <c r="S240" s="181">
        <v>10.7</v>
      </c>
      <c r="T240" s="181">
        <v>88.182400000000001</v>
      </c>
    </row>
    <row r="241" spans="1:21" ht="12.75" customHeight="1" x14ac:dyDescent="0.2">
      <c r="A241" s="167"/>
      <c r="B241" s="35"/>
      <c r="C241" s="26" t="s">
        <v>187</v>
      </c>
      <c r="D241" s="180">
        <v>8</v>
      </c>
      <c r="E241" s="181">
        <v>0</v>
      </c>
      <c r="F241" s="181">
        <v>5</v>
      </c>
      <c r="G241" s="181">
        <v>4</v>
      </c>
      <c r="H241" s="181">
        <f t="shared" si="14"/>
        <v>9</v>
      </c>
      <c r="I241" s="181">
        <v>3</v>
      </c>
      <c r="J241" s="181">
        <v>0</v>
      </c>
      <c r="K241" s="181">
        <v>12</v>
      </c>
      <c r="L241" s="181">
        <v>6.78</v>
      </c>
      <c r="M241" s="181">
        <v>10.52</v>
      </c>
      <c r="N241" s="181">
        <v>1.52</v>
      </c>
      <c r="O241" s="181">
        <v>18.82</v>
      </c>
      <c r="P241" s="181">
        <f t="shared" si="13"/>
        <v>30.82</v>
      </c>
      <c r="Q241" s="181">
        <v>0</v>
      </c>
      <c r="R241" s="181">
        <v>9</v>
      </c>
      <c r="S241" s="181">
        <v>9</v>
      </c>
      <c r="T241" s="181">
        <v>39.82</v>
      </c>
    </row>
    <row r="242" spans="1:21" ht="12.75" customHeight="1" x14ac:dyDescent="0.2">
      <c r="A242" s="167"/>
      <c r="B242" s="35"/>
      <c r="C242" s="26" t="s">
        <v>173</v>
      </c>
      <c r="D242" s="180">
        <v>6</v>
      </c>
      <c r="E242" s="181">
        <v>0</v>
      </c>
      <c r="F242" s="181">
        <v>0.7</v>
      </c>
      <c r="G242" s="181">
        <v>0</v>
      </c>
      <c r="H242" s="181">
        <f t="shared" si="14"/>
        <v>0.7</v>
      </c>
      <c r="I242" s="181">
        <v>0.99</v>
      </c>
      <c r="J242" s="181">
        <v>0</v>
      </c>
      <c r="K242" s="181">
        <v>1.69</v>
      </c>
      <c r="L242" s="181">
        <v>1.53</v>
      </c>
      <c r="M242" s="181">
        <v>10.170000000000002</v>
      </c>
      <c r="N242" s="181">
        <v>1.42</v>
      </c>
      <c r="O242" s="181">
        <v>13.12</v>
      </c>
      <c r="P242" s="181">
        <f t="shared" si="13"/>
        <v>14.809999999999999</v>
      </c>
      <c r="Q242" s="181">
        <v>0</v>
      </c>
      <c r="R242" s="181">
        <v>2.08</v>
      </c>
      <c r="S242" s="181">
        <v>2.08</v>
      </c>
      <c r="T242" s="181">
        <v>16.89</v>
      </c>
    </row>
    <row r="243" spans="1:21" ht="12.75" customHeight="1" x14ac:dyDescent="0.2">
      <c r="A243" s="167"/>
      <c r="B243" s="35"/>
      <c r="C243" s="26" t="s">
        <v>191</v>
      </c>
      <c r="D243" s="180">
        <v>17</v>
      </c>
      <c r="E243" s="181">
        <v>0</v>
      </c>
      <c r="F243" s="181">
        <v>0</v>
      </c>
      <c r="G243" s="181">
        <v>0</v>
      </c>
      <c r="H243" s="181">
        <f t="shared" si="14"/>
        <v>0</v>
      </c>
      <c r="I243" s="181">
        <v>0</v>
      </c>
      <c r="J243" s="181">
        <v>0</v>
      </c>
      <c r="K243" s="181">
        <v>0</v>
      </c>
      <c r="L243" s="181">
        <v>0.62</v>
      </c>
      <c r="M243" s="181">
        <v>3.4899999999999993</v>
      </c>
      <c r="N243" s="181">
        <v>6.009999999999998</v>
      </c>
      <c r="O243" s="181">
        <v>10.119999999999997</v>
      </c>
      <c r="P243" s="181">
        <f t="shared" si="13"/>
        <v>10.119999999999997</v>
      </c>
      <c r="Q243" s="181">
        <v>0</v>
      </c>
      <c r="R243" s="181">
        <v>0.42000000000000004</v>
      </c>
      <c r="S243" s="181">
        <v>0.42000000000000004</v>
      </c>
      <c r="T243" s="181">
        <v>10.539999999999996</v>
      </c>
    </row>
    <row r="244" spans="1:21" ht="12.75" customHeight="1" x14ac:dyDescent="0.2">
      <c r="A244" s="167"/>
      <c r="B244" s="35"/>
      <c r="C244" s="26" t="s">
        <v>182</v>
      </c>
      <c r="D244" s="180">
        <v>4</v>
      </c>
      <c r="E244" s="181">
        <v>0</v>
      </c>
      <c r="F244" s="181">
        <v>0</v>
      </c>
      <c r="G244" s="181">
        <v>0</v>
      </c>
      <c r="H244" s="181">
        <f t="shared" si="14"/>
        <v>0</v>
      </c>
      <c r="I244" s="181">
        <v>0</v>
      </c>
      <c r="J244" s="181">
        <v>0</v>
      </c>
      <c r="K244" s="181">
        <v>0</v>
      </c>
      <c r="L244" s="181">
        <v>1.53</v>
      </c>
      <c r="M244" s="181">
        <v>2</v>
      </c>
      <c r="N244" s="181">
        <v>2</v>
      </c>
      <c r="O244" s="181">
        <v>5.53</v>
      </c>
      <c r="P244" s="181">
        <f t="shared" si="13"/>
        <v>5.53</v>
      </c>
      <c r="Q244" s="181">
        <v>0</v>
      </c>
      <c r="R244" s="181">
        <v>0.03</v>
      </c>
      <c r="S244" s="181">
        <v>0.03</v>
      </c>
      <c r="T244" s="181">
        <v>5.5600000000000005</v>
      </c>
    </row>
    <row r="245" spans="1:21" ht="12.75" customHeight="1" x14ac:dyDescent="0.2">
      <c r="A245" s="167"/>
      <c r="B245" s="35"/>
      <c r="C245" s="26" t="s">
        <v>166</v>
      </c>
      <c r="D245" s="180">
        <v>2</v>
      </c>
      <c r="E245" s="181">
        <v>0</v>
      </c>
      <c r="F245" s="181">
        <v>0</v>
      </c>
      <c r="G245" s="181">
        <v>0</v>
      </c>
      <c r="H245" s="181">
        <f t="shared" si="14"/>
        <v>0</v>
      </c>
      <c r="I245" s="181">
        <v>0</v>
      </c>
      <c r="J245" s="181">
        <v>0</v>
      </c>
      <c r="K245" s="181">
        <v>0</v>
      </c>
      <c r="L245" s="181">
        <v>0.04</v>
      </c>
      <c r="M245" s="181">
        <v>7.0000000000000007E-2</v>
      </c>
      <c r="N245" s="181">
        <v>0</v>
      </c>
      <c r="O245" s="181">
        <v>0.11</v>
      </c>
      <c r="P245" s="181">
        <f t="shared" si="13"/>
        <v>0.11</v>
      </c>
      <c r="Q245" s="181">
        <v>0</v>
      </c>
      <c r="R245" s="181">
        <v>0</v>
      </c>
      <c r="S245" s="181">
        <v>0</v>
      </c>
      <c r="T245" s="181">
        <v>0.11</v>
      </c>
    </row>
    <row r="246" spans="1:21" ht="12.75" customHeight="1" x14ac:dyDescent="0.2">
      <c r="A246" s="167"/>
      <c r="B246" s="35"/>
      <c r="C246" s="26" t="s">
        <v>177</v>
      </c>
      <c r="D246" s="180">
        <v>4</v>
      </c>
      <c r="E246" s="181">
        <v>0</v>
      </c>
      <c r="F246" s="181">
        <v>0.3</v>
      </c>
      <c r="G246" s="181">
        <v>0</v>
      </c>
      <c r="H246" s="181">
        <f t="shared" si="14"/>
        <v>0.3</v>
      </c>
      <c r="I246" s="181">
        <v>0</v>
      </c>
      <c r="J246" s="181">
        <v>0</v>
      </c>
      <c r="K246" s="181">
        <v>0.3</v>
      </c>
      <c r="L246" s="181">
        <v>0.31</v>
      </c>
      <c r="M246" s="181">
        <v>0.1</v>
      </c>
      <c r="N246" s="181">
        <v>0</v>
      </c>
      <c r="O246" s="181">
        <v>0.41000000000000003</v>
      </c>
      <c r="P246" s="181">
        <f t="shared" si="13"/>
        <v>0.71</v>
      </c>
      <c r="Q246" s="181">
        <v>0</v>
      </c>
      <c r="R246" s="181">
        <v>0.5</v>
      </c>
      <c r="S246" s="181">
        <v>0.5</v>
      </c>
      <c r="T246" s="181">
        <v>1.21</v>
      </c>
      <c r="U246" s="10"/>
    </row>
    <row r="247" spans="1:21" ht="12.75" customHeight="1" x14ac:dyDescent="0.2">
      <c r="A247" s="167"/>
      <c r="B247" s="35"/>
      <c r="C247" s="26" t="s">
        <v>304</v>
      </c>
      <c r="D247" s="180">
        <v>2</v>
      </c>
      <c r="E247" s="181">
        <v>0</v>
      </c>
      <c r="F247" s="181">
        <v>0</v>
      </c>
      <c r="G247" s="181">
        <v>0</v>
      </c>
      <c r="H247" s="181">
        <f t="shared" si="14"/>
        <v>0</v>
      </c>
      <c r="I247" s="181">
        <v>0</v>
      </c>
      <c r="J247" s="181">
        <v>0</v>
      </c>
      <c r="K247" s="181">
        <v>0</v>
      </c>
      <c r="L247" s="181">
        <v>0</v>
      </c>
      <c r="M247" s="181">
        <v>0.7</v>
      </c>
      <c r="N247" s="181">
        <v>0</v>
      </c>
      <c r="O247" s="181">
        <v>0.7</v>
      </c>
      <c r="P247" s="181">
        <f t="shared" si="13"/>
        <v>0.7</v>
      </c>
      <c r="Q247" s="181">
        <v>0</v>
      </c>
      <c r="R247" s="181">
        <v>3</v>
      </c>
      <c r="S247" s="181">
        <v>3</v>
      </c>
      <c r="T247" s="181">
        <v>3.7</v>
      </c>
    </row>
    <row r="248" spans="1:21" ht="12.75" customHeight="1" x14ac:dyDescent="0.2">
      <c r="A248" s="167"/>
      <c r="B248" s="35"/>
      <c r="C248" s="165" t="s">
        <v>179</v>
      </c>
      <c r="D248" s="182">
        <v>70</v>
      </c>
      <c r="E248" s="183">
        <v>21.849999999999998</v>
      </c>
      <c r="F248" s="183">
        <v>23.53</v>
      </c>
      <c r="G248" s="183">
        <v>16</v>
      </c>
      <c r="H248" s="183">
        <f t="shared" si="14"/>
        <v>61.379999999999995</v>
      </c>
      <c r="I248" s="183">
        <v>30.89</v>
      </c>
      <c r="J248" s="183">
        <v>0</v>
      </c>
      <c r="K248" s="183">
        <v>92.27</v>
      </c>
      <c r="L248" s="183">
        <v>41.410000000000011</v>
      </c>
      <c r="M248" s="183">
        <v>118.70000000000002</v>
      </c>
      <c r="N248" s="183">
        <v>68.22</v>
      </c>
      <c r="O248" s="183">
        <v>228.32999999999998</v>
      </c>
      <c r="P248" s="183">
        <f t="shared" si="13"/>
        <v>320.59999999999997</v>
      </c>
      <c r="Q248" s="183">
        <v>16.170000000000002</v>
      </c>
      <c r="R248" s="183">
        <v>85.960000000000008</v>
      </c>
      <c r="S248" s="183">
        <v>102.13000000000001</v>
      </c>
      <c r="T248" s="183">
        <v>422.73000000000008</v>
      </c>
    </row>
    <row r="249" spans="1:21" ht="12.75" customHeight="1" x14ac:dyDescent="0.25">
      <c r="A249" s="230" t="s">
        <v>0</v>
      </c>
      <c r="B249" s="231"/>
      <c r="C249" s="232" t="s">
        <v>0</v>
      </c>
      <c r="D249" s="53">
        <f>SUM(D217:D248)</f>
        <v>1802</v>
      </c>
      <c r="E249" s="54">
        <f>SUM(E217:E248)</f>
        <v>1742.1599999999994</v>
      </c>
      <c r="F249" s="54">
        <f>SUM(F217:F248)</f>
        <v>470.31999999999994</v>
      </c>
      <c r="G249" s="54">
        <f>SUM(G217:G248)</f>
        <v>2572.1600000000003</v>
      </c>
      <c r="H249" s="54">
        <f t="shared" si="14"/>
        <v>4784.6399999999994</v>
      </c>
      <c r="I249" s="54">
        <f>SUM(I217:I248)</f>
        <v>9363.755000000001</v>
      </c>
      <c r="J249" s="54">
        <f>SUM(J217:J248)</f>
        <v>72.739999999999995</v>
      </c>
      <c r="K249" s="54">
        <f>+J249+I249+H249</f>
        <v>14221.135</v>
      </c>
      <c r="L249" s="54">
        <f>SUM(L217:L248)</f>
        <v>3314.2500000000005</v>
      </c>
      <c r="M249" s="54">
        <f>SUM(M217:M248)</f>
        <v>6764.4671999999973</v>
      </c>
      <c r="N249" s="54">
        <f>SUM(N217:N248)</f>
        <v>5385.0469999999987</v>
      </c>
      <c r="O249" s="54">
        <f>+N249+M249+L249</f>
        <v>15463.764199999996</v>
      </c>
      <c r="P249" s="54">
        <f t="shared" si="13"/>
        <v>29684.899199999996</v>
      </c>
      <c r="Q249" s="54">
        <f>SUM(Q217:Q248)</f>
        <v>2966.46</v>
      </c>
      <c r="R249" s="54">
        <f>SUM(R217:R248)</f>
        <v>9164.6889999999948</v>
      </c>
      <c r="S249" s="54">
        <f>+R249+Q249</f>
        <v>12131.148999999994</v>
      </c>
      <c r="T249" s="55">
        <f>+S249+P249</f>
        <v>41816.04819999999</v>
      </c>
    </row>
    <row r="250" spans="1:21" ht="12.75" customHeight="1" x14ac:dyDescent="0.2">
      <c r="A250" s="166" t="s">
        <v>406</v>
      </c>
      <c r="B250" s="35" t="s">
        <v>219</v>
      </c>
      <c r="C250" s="161" t="s">
        <v>219</v>
      </c>
      <c r="D250" s="178">
        <v>20</v>
      </c>
      <c r="E250" s="179">
        <v>0</v>
      </c>
      <c r="F250" s="179">
        <v>0</v>
      </c>
      <c r="G250" s="179">
        <v>1.55</v>
      </c>
      <c r="H250" s="179">
        <f t="shared" si="14"/>
        <v>1.55</v>
      </c>
      <c r="I250" s="179">
        <v>0.4</v>
      </c>
      <c r="J250" s="179">
        <v>0</v>
      </c>
      <c r="K250" s="179">
        <v>1.9500000000000002</v>
      </c>
      <c r="L250" s="179">
        <v>0.35499999999999998</v>
      </c>
      <c r="M250" s="179">
        <v>1.6600000000000001</v>
      </c>
      <c r="N250" s="179">
        <v>0.318</v>
      </c>
      <c r="O250" s="179">
        <v>2.3330000000000002</v>
      </c>
      <c r="P250" s="179">
        <f t="shared" si="13"/>
        <v>4.2830000000000004</v>
      </c>
      <c r="Q250" s="179">
        <v>0</v>
      </c>
      <c r="R250" s="179">
        <v>0.6160000000000001</v>
      </c>
      <c r="S250" s="179">
        <v>0.6160000000000001</v>
      </c>
      <c r="T250" s="179">
        <v>4.8989999999999991</v>
      </c>
    </row>
    <row r="251" spans="1:21" ht="12.75" customHeight="1" x14ac:dyDescent="0.2">
      <c r="A251" s="167"/>
      <c r="B251" s="35"/>
      <c r="C251" s="26" t="s">
        <v>205</v>
      </c>
      <c r="D251" s="180">
        <v>27</v>
      </c>
      <c r="E251" s="181">
        <v>0</v>
      </c>
      <c r="F251" s="181">
        <v>0.48</v>
      </c>
      <c r="G251" s="181">
        <v>0.5</v>
      </c>
      <c r="H251" s="181">
        <f t="shared" si="14"/>
        <v>0.98</v>
      </c>
      <c r="I251" s="181">
        <v>48.390000000000008</v>
      </c>
      <c r="J251" s="181">
        <v>8.5999999999999993E-2</v>
      </c>
      <c r="K251" s="181">
        <v>49.456000000000003</v>
      </c>
      <c r="L251" s="181">
        <v>171.60000000000002</v>
      </c>
      <c r="M251" s="181">
        <v>73.218999999999994</v>
      </c>
      <c r="N251" s="181">
        <v>2.33</v>
      </c>
      <c r="O251" s="181">
        <v>247.149</v>
      </c>
      <c r="P251" s="181">
        <f t="shared" si="13"/>
        <v>296.60500000000002</v>
      </c>
      <c r="Q251" s="181">
        <v>0</v>
      </c>
      <c r="R251" s="181">
        <v>6.68</v>
      </c>
      <c r="S251" s="181">
        <v>6.68</v>
      </c>
      <c r="T251" s="181">
        <v>303.28499999999991</v>
      </c>
    </row>
    <row r="252" spans="1:21" ht="12.75" customHeight="1" x14ac:dyDescent="0.2">
      <c r="A252" s="167"/>
      <c r="B252" s="35"/>
      <c r="C252" s="26" t="s">
        <v>275</v>
      </c>
      <c r="D252" s="180">
        <v>5</v>
      </c>
      <c r="E252" s="181">
        <v>0</v>
      </c>
      <c r="F252" s="181">
        <v>0</v>
      </c>
      <c r="G252" s="181">
        <v>0.1</v>
      </c>
      <c r="H252" s="181">
        <f t="shared" si="14"/>
        <v>0.1</v>
      </c>
      <c r="I252" s="181">
        <v>0</v>
      </c>
      <c r="J252" s="181">
        <v>0</v>
      </c>
      <c r="K252" s="181">
        <v>0.1</v>
      </c>
      <c r="L252" s="181">
        <v>0.30000000000000004</v>
      </c>
      <c r="M252" s="181">
        <v>3.2800000000000002</v>
      </c>
      <c r="N252" s="181">
        <v>9.34</v>
      </c>
      <c r="O252" s="181">
        <v>12.92</v>
      </c>
      <c r="P252" s="181">
        <f t="shared" si="13"/>
        <v>13.02</v>
      </c>
      <c r="Q252" s="181">
        <v>0</v>
      </c>
      <c r="R252" s="181">
        <v>0.05</v>
      </c>
      <c r="S252" s="181">
        <v>0.05</v>
      </c>
      <c r="T252" s="181">
        <v>13.07</v>
      </c>
    </row>
    <row r="253" spans="1:21" ht="12.75" customHeight="1" x14ac:dyDescent="0.2">
      <c r="A253" s="167"/>
      <c r="B253" s="35"/>
      <c r="C253" s="26" t="s">
        <v>202</v>
      </c>
      <c r="D253" s="180">
        <v>9</v>
      </c>
      <c r="E253" s="181">
        <v>0</v>
      </c>
      <c r="F253" s="181">
        <v>0</v>
      </c>
      <c r="G253" s="181">
        <v>1.5</v>
      </c>
      <c r="H253" s="181">
        <f t="shared" si="14"/>
        <v>1.5</v>
      </c>
      <c r="I253" s="181">
        <v>0.1</v>
      </c>
      <c r="J253" s="181">
        <v>0</v>
      </c>
      <c r="K253" s="181">
        <v>1.6</v>
      </c>
      <c r="L253" s="181">
        <v>0</v>
      </c>
      <c r="M253" s="181">
        <v>0.84499999999999997</v>
      </c>
      <c r="N253" s="181">
        <v>0.02</v>
      </c>
      <c r="O253" s="181">
        <v>0.86499999999999999</v>
      </c>
      <c r="P253" s="181">
        <f t="shared" si="13"/>
        <v>2.4649999999999999</v>
      </c>
      <c r="Q253" s="181">
        <v>0</v>
      </c>
      <c r="R253" s="181">
        <v>0.10500000000000001</v>
      </c>
      <c r="S253" s="181">
        <v>0.10500000000000001</v>
      </c>
      <c r="T253" s="181">
        <v>2.57</v>
      </c>
    </row>
    <row r="254" spans="1:21" ht="12.75" customHeight="1" x14ac:dyDescent="0.2">
      <c r="A254" s="167"/>
      <c r="B254" s="35"/>
      <c r="C254" s="26" t="s">
        <v>195</v>
      </c>
      <c r="D254" s="180">
        <v>6</v>
      </c>
      <c r="E254" s="181">
        <v>0</v>
      </c>
      <c r="F254" s="181">
        <v>0</v>
      </c>
      <c r="G254" s="181">
        <v>0</v>
      </c>
      <c r="H254" s="181">
        <f t="shared" si="14"/>
        <v>0</v>
      </c>
      <c r="I254" s="181">
        <v>0</v>
      </c>
      <c r="J254" s="181">
        <v>0</v>
      </c>
      <c r="K254" s="181">
        <v>0</v>
      </c>
      <c r="L254" s="181">
        <v>0.2</v>
      </c>
      <c r="M254" s="181">
        <v>3.36</v>
      </c>
      <c r="N254" s="181">
        <v>0.04</v>
      </c>
      <c r="O254" s="181">
        <v>3.6</v>
      </c>
      <c r="P254" s="181">
        <f t="shared" si="13"/>
        <v>3.6</v>
      </c>
      <c r="Q254" s="181">
        <v>0</v>
      </c>
      <c r="R254" s="181">
        <v>0.23</v>
      </c>
      <c r="S254" s="181">
        <v>0.23</v>
      </c>
      <c r="T254" s="181">
        <v>3.83</v>
      </c>
    </row>
    <row r="255" spans="1:21" ht="12.75" customHeight="1" x14ac:dyDescent="0.2">
      <c r="A255" s="167"/>
      <c r="B255" s="35"/>
      <c r="C255" s="26" t="s">
        <v>204</v>
      </c>
      <c r="D255" s="180">
        <v>5</v>
      </c>
      <c r="E255" s="181">
        <v>0</v>
      </c>
      <c r="F255" s="181">
        <v>0</v>
      </c>
      <c r="G255" s="181">
        <v>0</v>
      </c>
      <c r="H255" s="181">
        <f t="shared" si="14"/>
        <v>0</v>
      </c>
      <c r="I255" s="181">
        <v>0.5</v>
      </c>
      <c r="J255" s="181">
        <v>0</v>
      </c>
      <c r="K255" s="181">
        <v>0.5</v>
      </c>
      <c r="L255" s="181">
        <v>0.01</v>
      </c>
      <c r="M255" s="181">
        <v>0.66300000000000003</v>
      </c>
      <c r="N255" s="181">
        <v>0.9</v>
      </c>
      <c r="O255" s="181">
        <v>1.573</v>
      </c>
      <c r="P255" s="181">
        <f t="shared" si="13"/>
        <v>2.073</v>
      </c>
      <c r="Q255" s="181">
        <v>0</v>
      </c>
      <c r="R255" s="181">
        <v>0.01</v>
      </c>
      <c r="S255" s="181">
        <v>0.01</v>
      </c>
      <c r="T255" s="181">
        <v>2.0830000000000002</v>
      </c>
    </row>
    <row r="256" spans="1:21" ht="12.75" customHeight="1" x14ac:dyDescent="0.2">
      <c r="A256" s="167"/>
      <c r="B256" s="35"/>
      <c r="C256" s="26" t="s">
        <v>277</v>
      </c>
      <c r="D256" s="180">
        <v>5</v>
      </c>
      <c r="E256" s="181">
        <v>0</v>
      </c>
      <c r="F256" s="181">
        <v>1.5</v>
      </c>
      <c r="G256" s="181">
        <v>0</v>
      </c>
      <c r="H256" s="181">
        <f t="shared" si="14"/>
        <v>1.5</v>
      </c>
      <c r="I256" s="181">
        <v>0</v>
      </c>
      <c r="J256" s="181">
        <v>0</v>
      </c>
      <c r="K256" s="181">
        <v>1.5</v>
      </c>
      <c r="L256" s="181">
        <v>1.95</v>
      </c>
      <c r="M256" s="181">
        <v>0.08</v>
      </c>
      <c r="N256" s="181">
        <v>0.19</v>
      </c>
      <c r="O256" s="181">
        <v>2.2199999999999998</v>
      </c>
      <c r="P256" s="181">
        <f t="shared" si="13"/>
        <v>3.7199999999999998</v>
      </c>
      <c r="Q256" s="181">
        <v>0</v>
      </c>
      <c r="R256" s="181">
        <v>8.5</v>
      </c>
      <c r="S256" s="181">
        <v>8.5</v>
      </c>
      <c r="T256" s="181">
        <v>12.219999999999999</v>
      </c>
    </row>
    <row r="257" spans="1:20" ht="12.75" customHeight="1" x14ac:dyDescent="0.2">
      <c r="A257" s="167"/>
      <c r="B257" s="85"/>
      <c r="C257" s="26" t="s">
        <v>208</v>
      </c>
      <c r="D257" s="180">
        <v>16</v>
      </c>
      <c r="E257" s="181">
        <v>0</v>
      </c>
      <c r="F257" s="181">
        <v>0</v>
      </c>
      <c r="G257" s="181">
        <v>0</v>
      </c>
      <c r="H257" s="181">
        <f t="shared" si="14"/>
        <v>0</v>
      </c>
      <c r="I257" s="181">
        <v>8.1419999999999995</v>
      </c>
      <c r="J257" s="181">
        <v>0</v>
      </c>
      <c r="K257" s="181">
        <v>8.1419999999999995</v>
      </c>
      <c r="L257" s="181">
        <v>0.69000000000000006</v>
      </c>
      <c r="M257" s="181">
        <v>1.3180000000000001</v>
      </c>
      <c r="N257" s="181">
        <v>0.72</v>
      </c>
      <c r="O257" s="181">
        <v>2.7279999999999998</v>
      </c>
      <c r="P257" s="181">
        <f t="shared" si="13"/>
        <v>10.87</v>
      </c>
      <c r="Q257" s="181">
        <v>0</v>
      </c>
      <c r="R257" s="181">
        <v>9.468</v>
      </c>
      <c r="S257" s="181">
        <v>9.468</v>
      </c>
      <c r="T257" s="181">
        <v>20.337999999999997</v>
      </c>
    </row>
    <row r="258" spans="1:20" ht="12.75" customHeight="1" x14ac:dyDescent="0.2">
      <c r="A258" s="167"/>
      <c r="B258" s="35" t="s">
        <v>431</v>
      </c>
      <c r="C258" s="26" t="s">
        <v>412</v>
      </c>
      <c r="D258" s="180">
        <v>19</v>
      </c>
      <c r="E258" s="181">
        <v>0</v>
      </c>
      <c r="F258" s="181">
        <v>0.16500000000000001</v>
      </c>
      <c r="G258" s="181">
        <v>3.4000000000000002E-2</v>
      </c>
      <c r="H258" s="181">
        <f t="shared" si="14"/>
        <v>0.19900000000000001</v>
      </c>
      <c r="I258" s="181">
        <v>4</v>
      </c>
      <c r="J258" s="181">
        <v>0</v>
      </c>
      <c r="K258" s="181">
        <v>4.1989999999999998</v>
      </c>
      <c r="L258" s="181">
        <v>1.9000000000000004</v>
      </c>
      <c r="M258" s="181">
        <v>9.0570000000000004</v>
      </c>
      <c r="N258" s="181">
        <v>17.623999999999999</v>
      </c>
      <c r="O258" s="181">
        <v>28.581</v>
      </c>
      <c r="P258" s="181">
        <f t="shared" si="13"/>
        <v>32.78</v>
      </c>
      <c r="Q258" s="181">
        <v>1.5</v>
      </c>
      <c r="R258" s="181">
        <v>30.5015</v>
      </c>
      <c r="S258" s="181">
        <v>32.0015</v>
      </c>
      <c r="T258" s="181">
        <v>64.781499999999994</v>
      </c>
    </row>
    <row r="259" spans="1:20" ht="12.75" customHeight="1" x14ac:dyDescent="0.2">
      <c r="A259" s="167"/>
      <c r="B259" s="35"/>
      <c r="C259" s="26" t="s">
        <v>305</v>
      </c>
      <c r="D259" s="180">
        <v>1</v>
      </c>
      <c r="E259" s="181">
        <v>0</v>
      </c>
      <c r="F259" s="181">
        <v>0</v>
      </c>
      <c r="G259" s="181">
        <v>0</v>
      </c>
      <c r="H259" s="181">
        <f t="shared" si="14"/>
        <v>0</v>
      </c>
      <c r="I259" s="181">
        <v>0</v>
      </c>
      <c r="J259" s="181">
        <v>0</v>
      </c>
      <c r="K259" s="181">
        <v>0</v>
      </c>
      <c r="L259" s="181">
        <v>0.5</v>
      </c>
      <c r="M259" s="181">
        <v>0.5</v>
      </c>
      <c r="N259" s="181">
        <v>0.56999999999999995</v>
      </c>
      <c r="O259" s="181">
        <v>1.57</v>
      </c>
      <c r="P259" s="181">
        <f t="shared" si="13"/>
        <v>1.57</v>
      </c>
      <c r="Q259" s="181">
        <v>0</v>
      </c>
      <c r="R259" s="181">
        <v>0</v>
      </c>
      <c r="S259" s="181">
        <v>0</v>
      </c>
      <c r="T259" s="181">
        <v>1.57</v>
      </c>
    </row>
    <row r="260" spans="1:20" ht="12.75" customHeight="1" x14ac:dyDescent="0.2">
      <c r="A260" s="167"/>
      <c r="B260" s="35"/>
      <c r="C260" s="26" t="s">
        <v>413</v>
      </c>
      <c r="D260" s="180">
        <v>8</v>
      </c>
      <c r="E260" s="181">
        <v>0</v>
      </c>
      <c r="F260" s="181">
        <v>0</v>
      </c>
      <c r="G260" s="181">
        <v>0</v>
      </c>
      <c r="H260" s="181">
        <f t="shared" si="14"/>
        <v>0</v>
      </c>
      <c r="I260" s="181">
        <v>4</v>
      </c>
      <c r="J260" s="181">
        <v>0</v>
      </c>
      <c r="K260" s="181">
        <v>4</v>
      </c>
      <c r="L260" s="181">
        <v>15.56</v>
      </c>
      <c r="M260" s="181">
        <v>23.77</v>
      </c>
      <c r="N260" s="181">
        <v>4.4000000000000004</v>
      </c>
      <c r="O260" s="181">
        <v>43.730000000000004</v>
      </c>
      <c r="P260" s="181">
        <f t="shared" si="13"/>
        <v>47.730000000000004</v>
      </c>
      <c r="Q260" s="181">
        <v>30</v>
      </c>
      <c r="R260" s="181">
        <v>80.02</v>
      </c>
      <c r="S260" s="181">
        <v>110.02</v>
      </c>
      <c r="T260" s="181">
        <v>157.75000000000003</v>
      </c>
    </row>
    <row r="261" spans="1:20" ht="12.75" customHeight="1" x14ac:dyDescent="0.2">
      <c r="A261" s="167"/>
      <c r="B261" s="35"/>
      <c r="C261" s="165" t="s">
        <v>201</v>
      </c>
      <c r="D261" s="182">
        <v>0</v>
      </c>
      <c r="E261" s="183">
        <v>0</v>
      </c>
      <c r="F261" s="183">
        <v>0</v>
      </c>
      <c r="G261" s="183">
        <v>0</v>
      </c>
      <c r="H261" s="183">
        <f t="shared" si="14"/>
        <v>0</v>
      </c>
      <c r="I261" s="183">
        <v>0</v>
      </c>
      <c r="J261" s="183">
        <v>0</v>
      </c>
      <c r="K261" s="183">
        <v>0</v>
      </c>
      <c r="L261" s="183">
        <v>0</v>
      </c>
      <c r="M261" s="183">
        <v>0</v>
      </c>
      <c r="N261" s="183">
        <v>0</v>
      </c>
      <c r="O261" s="183">
        <v>0</v>
      </c>
      <c r="P261" s="183">
        <f t="shared" si="13"/>
        <v>0</v>
      </c>
      <c r="Q261" s="183">
        <v>0</v>
      </c>
      <c r="R261" s="183">
        <v>0</v>
      </c>
      <c r="S261" s="183">
        <v>0</v>
      </c>
      <c r="T261" s="181">
        <v>0</v>
      </c>
    </row>
    <row r="262" spans="1:20" ht="12.75" customHeight="1" x14ac:dyDescent="0.25">
      <c r="A262" s="230" t="s">
        <v>0</v>
      </c>
      <c r="B262" s="231"/>
      <c r="C262" s="232" t="s">
        <v>0</v>
      </c>
      <c r="D262" s="53">
        <f>SUM(D250:D261)</f>
        <v>121</v>
      </c>
      <c r="E262" s="54">
        <f>SUM(E250:E261)</f>
        <v>0</v>
      </c>
      <c r="F262" s="54">
        <f t="shared" ref="F262:T262" si="15">SUM(F250:F261)</f>
        <v>2.145</v>
      </c>
      <c r="G262" s="54">
        <f t="shared" si="15"/>
        <v>3.6839999999999997</v>
      </c>
      <c r="H262" s="54">
        <f t="shared" si="14"/>
        <v>5.8289999999999997</v>
      </c>
      <c r="I262" s="54">
        <f t="shared" si="15"/>
        <v>65.532000000000011</v>
      </c>
      <c r="J262" s="54">
        <f t="shared" si="15"/>
        <v>8.5999999999999993E-2</v>
      </c>
      <c r="K262" s="54">
        <f t="shared" si="15"/>
        <v>71.447000000000003</v>
      </c>
      <c r="L262" s="54">
        <f t="shared" si="15"/>
        <v>193.065</v>
      </c>
      <c r="M262" s="54">
        <f t="shared" si="15"/>
        <v>117.75199999999998</v>
      </c>
      <c r="N262" s="54">
        <f t="shared" si="15"/>
        <v>36.451999999999998</v>
      </c>
      <c r="O262" s="54">
        <f t="shared" si="15"/>
        <v>347.26900000000006</v>
      </c>
      <c r="P262" s="54">
        <f t="shared" si="13"/>
        <v>418.71600000000007</v>
      </c>
      <c r="Q262" s="54">
        <f t="shared" si="15"/>
        <v>31.5</v>
      </c>
      <c r="R262" s="54">
        <f t="shared" si="15"/>
        <v>136.18049999999999</v>
      </c>
      <c r="S262" s="54">
        <f t="shared" si="15"/>
        <v>167.68049999999999</v>
      </c>
      <c r="T262" s="54">
        <f t="shared" si="15"/>
        <v>586.39649999999995</v>
      </c>
    </row>
    <row r="263" spans="1:20" ht="12.75" customHeight="1" x14ac:dyDescent="0.2">
      <c r="A263" s="166" t="s">
        <v>9</v>
      </c>
      <c r="B263" s="35" t="s">
        <v>207</v>
      </c>
      <c r="C263" s="161" t="s">
        <v>207</v>
      </c>
      <c r="D263" s="178">
        <v>7</v>
      </c>
      <c r="E263" s="179">
        <v>0</v>
      </c>
      <c r="F263" s="179">
        <v>0</v>
      </c>
      <c r="G263" s="179">
        <v>0.01</v>
      </c>
      <c r="H263" s="179">
        <f t="shared" si="14"/>
        <v>0.01</v>
      </c>
      <c r="I263" s="179">
        <v>0.01</v>
      </c>
      <c r="J263" s="179">
        <v>0</v>
      </c>
      <c r="K263" s="179">
        <v>0.02</v>
      </c>
      <c r="L263" s="179">
        <v>0.01</v>
      </c>
      <c r="M263" s="179">
        <v>1.9</v>
      </c>
      <c r="N263" s="179">
        <v>0.35</v>
      </c>
      <c r="O263" s="179">
        <v>2.2600000000000002</v>
      </c>
      <c r="P263" s="179">
        <f t="shared" si="13"/>
        <v>2.2800000000000002</v>
      </c>
      <c r="Q263" s="179">
        <v>0</v>
      </c>
      <c r="R263" s="179">
        <v>0.05</v>
      </c>
      <c r="S263" s="179">
        <v>0.05</v>
      </c>
      <c r="T263" s="179">
        <v>2.33</v>
      </c>
    </row>
    <row r="264" spans="1:20" ht="12.75" customHeight="1" x14ac:dyDescent="0.2">
      <c r="A264" s="167"/>
      <c r="B264" s="35"/>
      <c r="C264" s="26" t="s">
        <v>218</v>
      </c>
      <c r="D264" s="180">
        <v>5</v>
      </c>
      <c r="E264" s="181">
        <v>0.1</v>
      </c>
      <c r="F264" s="181">
        <v>0</v>
      </c>
      <c r="G264" s="181">
        <v>0</v>
      </c>
      <c r="H264" s="181">
        <f t="shared" si="14"/>
        <v>0.1</v>
      </c>
      <c r="I264" s="181">
        <v>0.35</v>
      </c>
      <c r="J264" s="181">
        <v>0</v>
      </c>
      <c r="K264" s="181">
        <v>0.44999999999999996</v>
      </c>
      <c r="L264" s="181">
        <v>2.88</v>
      </c>
      <c r="M264" s="181">
        <v>3.4</v>
      </c>
      <c r="N264" s="181">
        <v>0.1</v>
      </c>
      <c r="O264" s="181">
        <v>6.38</v>
      </c>
      <c r="P264" s="181">
        <f t="shared" ref="P264:P327" si="16">O264+K264</f>
        <v>6.83</v>
      </c>
      <c r="Q264" s="181">
        <v>61.5</v>
      </c>
      <c r="R264" s="181">
        <v>2.9</v>
      </c>
      <c r="S264" s="181">
        <v>64.400000000000006</v>
      </c>
      <c r="T264" s="181">
        <v>71.23</v>
      </c>
    </row>
    <row r="265" spans="1:20" ht="12.75" customHeight="1" x14ac:dyDescent="0.2">
      <c r="A265" s="167"/>
      <c r="B265" s="35"/>
      <c r="C265" s="26" t="s">
        <v>464</v>
      </c>
      <c r="D265" s="180">
        <v>0</v>
      </c>
      <c r="E265" s="181">
        <v>0</v>
      </c>
      <c r="F265" s="181">
        <v>0</v>
      </c>
      <c r="G265" s="181">
        <v>0</v>
      </c>
      <c r="H265" s="181">
        <f t="shared" si="14"/>
        <v>0</v>
      </c>
      <c r="I265" s="181">
        <v>0</v>
      </c>
      <c r="J265" s="181">
        <v>0</v>
      </c>
      <c r="K265" s="181">
        <v>0</v>
      </c>
      <c r="L265" s="181">
        <v>0</v>
      </c>
      <c r="M265" s="181">
        <v>0</v>
      </c>
      <c r="N265" s="181">
        <v>0</v>
      </c>
      <c r="O265" s="181">
        <v>0</v>
      </c>
      <c r="P265" s="181">
        <f t="shared" si="16"/>
        <v>0</v>
      </c>
      <c r="Q265" s="181">
        <v>0</v>
      </c>
      <c r="R265" s="181">
        <v>0</v>
      </c>
      <c r="S265" s="181">
        <v>0</v>
      </c>
      <c r="T265" s="181">
        <v>0</v>
      </c>
    </row>
    <row r="266" spans="1:20" ht="12.75" customHeight="1" x14ac:dyDescent="0.2">
      <c r="A266" s="167"/>
      <c r="B266" s="35"/>
      <c r="C266" s="26" t="s">
        <v>211</v>
      </c>
      <c r="D266" s="180">
        <v>3</v>
      </c>
      <c r="E266" s="181">
        <v>0</v>
      </c>
      <c r="F266" s="181">
        <v>0</v>
      </c>
      <c r="G266" s="181">
        <v>0</v>
      </c>
      <c r="H266" s="181">
        <f t="shared" si="14"/>
        <v>0</v>
      </c>
      <c r="I266" s="181">
        <v>0.02</v>
      </c>
      <c r="J266" s="181">
        <v>0</v>
      </c>
      <c r="K266" s="181">
        <v>0.02</v>
      </c>
      <c r="L266" s="181">
        <v>0</v>
      </c>
      <c r="M266" s="181">
        <v>1.03</v>
      </c>
      <c r="N266" s="181">
        <v>0</v>
      </c>
      <c r="O266" s="181">
        <v>1.03</v>
      </c>
      <c r="P266" s="181">
        <f t="shared" si="16"/>
        <v>1.05</v>
      </c>
      <c r="Q266" s="181">
        <v>0</v>
      </c>
      <c r="R266" s="181">
        <v>0.2</v>
      </c>
      <c r="S266" s="181">
        <v>0.2</v>
      </c>
      <c r="T266" s="181">
        <v>1.25</v>
      </c>
    </row>
    <row r="267" spans="1:20" ht="12.75" customHeight="1" x14ac:dyDescent="0.2">
      <c r="A267" s="167"/>
      <c r="B267" s="35"/>
      <c r="C267" s="26" t="s">
        <v>325</v>
      </c>
      <c r="D267" s="162">
        <v>0</v>
      </c>
      <c r="E267" s="24">
        <v>0</v>
      </c>
      <c r="F267" s="24">
        <v>0</v>
      </c>
      <c r="G267" s="24">
        <v>0</v>
      </c>
      <c r="H267" s="24">
        <f t="shared" si="14"/>
        <v>0</v>
      </c>
      <c r="I267" s="24">
        <v>0</v>
      </c>
      <c r="J267" s="24">
        <v>0</v>
      </c>
      <c r="K267" s="24">
        <v>0</v>
      </c>
      <c r="L267" s="24">
        <v>0</v>
      </c>
      <c r="M267" s="24">
        <v>0</v>
      </c>
      <c r="N267" s="24">
        <v>0</v>
      </c>
      <c r="O267" s="24">
        <v>0</v>
      </c>
      <c r="P267" s="24">
        <f t="shared" si="16"/>
        <v>0</v>
      </c>
      <c r="Q267" s="24">
        <v>0</v>
      </c>
      <c r="R267" s="24">
        <v>0</v>
      </c>
      <c r="S267" s="24">
        <v>0</v>
      </c>
      <c r="T267" s="181">
        <v>0</v>
      </c>
    </row>
    <row r="268" spans="1:20" ht="12.75" customHeight="1" x14ac:dyDescent="0.2">
      <c r="A268" s="167"/>
      <c r="B268" s="35"/>
      <c r="C268" s="26" t="s">
        <v>216</v>
      </c>
      <c r="D268" s="180">
        <v>0</v>
      </c>
      <c r="E268" s="181">
        <v>0</v>
      </c>
      <c r="F268" s="181">
        <v>0</v>
      </c>
      <c r="G268" s="181">
        <v>0</v>
      </c>
      <c r="H268" s="181">
        <f t="shared" ref="H268:H331" si="17">SUM(E268:G268)</f>
        <v>0</v>
      </c>
      <c r="I268" s="181">
        <v>0</v>
      </c>
      <c r="J268" s="181">
        <v>0</v>
      </c>
      <c r="K268" s="181">
        <v>0</v>
      </c>
      <c r="L268" s="181">
        <v>0</v>
      </c>
      <c r="M268" s="181">
        <v>0</v>
      </c>
      <c r="N268" s="181">
        <v>0</v>
      </c>
      <c r="O268" s="181">
        <v>0</v>
      </c>
      <c r="P268" s="181">
        <f t="shared" si="16"/>
        <v>0</v>
      </c>
      <c r="Q268" s="181">
        <v>0</v>
      </c>
      <c r="R268" s="181">
        <v>0</v>
      </c>
      <c r="S268" s="181">
        <v>0</v>
      </c>
      <c r="T268" s="181">
        <v>0</v>
      </c>
    </row>
    <row r="269" spans="1:20" ht="12.75" customHeight="1" x14ac:dyDescent="0.2">
      <c r="A269" s="167"/>
      <c r="B269" s="35"/>
      <c r="C269" s="26" t="s">
        <v>213</v>
      </c>
      <c r="D269" s="180">
        <v>1</v>
      </c>
      <c r="E269" s="181">
        <v>0</v>
      </c>
      <c r="F269" s="181">
        <v>0</v>
      </c>
      <c r="G269" s="181">
        <v>0</v>
      </c>
      <c r="H269" s="181">
        <f t="shared" si="17"/>
        <v>0</v>
      </c>
      <c r="I269" s="181">
        <v>0</v>
      </c>
      <c r="J269" s="181">
        <v>0</v>
      </c>
      <c r="K269" s="181">
        <v>0</v>
      </c>
      <c r="L269" s="181">
        <v>0</v>
      </c>
      <c r="M269" s="181">
        <v>0.1</v>
      </c>
      <c r="N269" s="181">
        <v>0</v>
      </c>
      <c r="O269" s="181">
        <v>0.1</v>
      </c>
      <c r="P269" s="181">
        <f t="shared" si="16"/>
        <v>0.1</v>
      </c>
      <c r="Q269" s="181">
        <v>0</v>
      </c>
      <c r="R269" s="181">
        <v>1.7</v>
      </c>
      <c r="S269" s="181">
        <v>1.7</v>
      </c>
      <c r="T269" s="181">
        <v>1.8</v>
      </c>
    </row>
    <row r="270" spans="1:20" ht="12.75" customHeight="1" x14ac:dyDescent="0.2">
      <c r="A270" s="167"/>
      <c r="B270" s="85"/>
      <c r="C270" s="26" t="s">
        <v>217</v>
      </c>
      <c r="D270" s="180">
        <v>9</v>
      </c>
      <c r="E270" s="181">
        <v>3.5999999999999996</v>
      </c>
      <c r="F270" s="181">
        <v>0</v>
      </c>
      <c r="G270" s="181">
        <v>0</v>
      </c>
      <c r="H270" s="181">
        <f t="shared" si="17"/>
        <v>3.5999999999999996</v>
      </c>
      <c r="I270" s="181">
        <v>3.02</v>
      </c>
      <c r="J270" s="181">
        <v>0</v>
      </c>
      <c r="K270" s="181">
        <v>6.6199999999999992</v>
      </c>
      <c r="L270" s="181">
        <v>0.13</v>
      </c>
      <c r="M270" s="181">
        <v>1.05</v>
      </c>
      <c r="N270" s="181">
        <v>0.7</v>
      </c>
      <c r="O270" s="181">
        <v>1.8800000000000001</v>
      </c>
      <c r="P270" s="181">
        <f t="shared" si="16"/>
        <v>8.5</v>
      </c>
      <c r="Q270" s="181">
        <v>0</v>
      </c>
      <c r="R270" s="181">
        <v>0.27</v>
      </c>
      <c r="S270" s="181">
        <v>0.27</v>
      </c>
      <c r="T270" s="181">
        <v>8.77</v>
      </c>
    </row>
    <row r="271" spans="1:20" ht="12.75" customHeight="1" x14ac:dyDescent="0.2">
      <c r="A271" s="167"/>
      <c r="B271" s="35" t="s">
        <v>203</v>
      </c>
      <c r="C271" s="26" t="s">
        <v>210</v>
      </c>
      <c r="D271" s="180">
        <v>65</v>
      </c>
      <c r="E271" s="181">
        <v>0.1</v>
      </c>
      <c r="F271" s="181">
        <v>0</v>
      </c>
      <c r="G271" s="181">
        <v>0</v>
      </c>
      <c r="H271" s="181">
        <f t="shared" si="17"/>
        <v>0.1</v>
      </c>
      <c r="I271" s="181">
        <v>0</v>
      </c>
      <c r="J271" s="181">
        <v>0</v>
      </c>
      <c r="K271" s="181">
        <v>0.1</v>
      </c>
      <c r="L271" s="181">
        <v>1.76</v>
      </c>
      <c r="M271" s="181">
        <v>21.355000000000008</v>
      </c>
      <c r="N271" s="181">
        <v>0.66500000000000004</v>
      </c>
      <c r="O271" s="181">
        <v>23.780000000000005</v>
      </c>
      <c r="P271" s="181">
        <f t="shared" si="16"/>
        <v>23.880000000000006</v>
      </c>
      <c r="Q271" s="181">
        <v>0</v>
      </c>
      <c r="R271" s="181">
        <v>0.17</v>
      </c>
      <c r="S271" s="181">
        <v>0.17</v>
      </c>
      <c r="T271" s="181">
        <v>24.050000000000008</v>
      </c>
    </row>
    <row r="272" spans="1:20" ht="12.75" customHeight="1" x14ac:dyDescent="0.2">
      <c r="A272" s="167"/>
      <c r="B272" s="35"/>
      <c r="C272" s="26" t="s">
        <v>273</v>
      </c>
      <c r="D272" s="180">
        <v>3</v>
      </c>
      <c r="E272" s="181">
        <v>0</v>
      </c>
      <c r="F272" s="181">
        <v>0</v>
      </c>
      <c r="G272" s="181">
        <v>0</v>
      </c>
      <c r="H272" s="181">
        <f t="shared" si="17"/>
        <v>0</v>
      </c>
      <c r="I272" s="181">
        <v>0</v>
      </c>
      <c r="J272" s="181">
        <v>0</v>
      </c>
      <c r="K272" s="181">
        <v>0</v>
      </c>
      <c r="L272" s="181">
        <v>1.6400000000000001</v>
      </c>
      <c r="M272" s="181">
        <v>0</v>
      </c>
      <c r="N272" s="181">
        <v>0</v>
      </c>
      <c r="O272" s="181">
        <v>1.6400000000000001</v>
      </c>
      <c r="P272" s="181">
        <f t="shared" si="16"/>
        <v>1.6400000000000001</v>
      </c>
      <c r="Q272" s="181">
        <v>0</v>
      </c>
      <c r="R272" s="181">
        <v>0</v>
      </c>
      <c r="S272" s="181">
        <v>0</v>
      </c>
      <c r="T272" s="181">
        <v>1.6400000000000001</v>
      </c>
    </row>
    <row r="273" spans="1:20" ht="12.75" customHeight="1" x14ac:dyDescent="0.2">
      <c r="A273" s="167"/>
      <c r="B273" s="35"/>
      <c r="C273" s="26" t="s">
        <v>193</v>
      </c>
      <c r="D273" s="180">
        <v>6</v>
      </c>
      <c r="E273" s="181">
        <v>0</v>
      </c>
      <c r="F273" s="181">
        <v>0</v>
      </c>
      <c r="G273" s="181">
        <v>0</v>
      </c>
      <c r="H273" s="181">
        <f t="shared" si="17"/>
        <v>0</v>
      </c>
      <c r="I273" s="181">
        <v>0.25</v>
      </c>
      <c r="J273" s="181">
        <v>0</v>
      </c>
      <c r="K273" s="181">
        <v>0.25</v>
      </c>
      <c r="L273" s="181">
        <v>2.35</v>
      </c>
      <c r="M273" s="181">
        <v>8.35</v>
      </c>
      <c r="N273" s="181">
        <v>0.03</v>
      </c>
      <c r="O273" s="181">
        <v>10.73</v>
      </c>
      <c r="P273" s="181">
        <f t="shared" si="16"/>
        <v>10.98</v>
      </c>
      <c r="Q273" s="181">
        <v>0</v>
      </c>
      <c r="R273" s="181">
        <v>4</v>
      </c>
      <c r="S273" s="181">
        <v>4</v>
      </c>
      <c r="T273" s="181">
        <v>14.98</v>
      </c>
    </row>
    <row r="274" spans="1:20" ht="12.75" customHeight="1" x14ac:dyDescent="0.2">
      <c r="A274" s="167"/>
      <c r="B274" s="35"/>
      <c r="C274" s="26" t="s">
        <v>206</v>
      </c>
      <c r="D274" s="180">
        <v>2</v>
      </c>
      <c r="E274" s="181">
        <v>0</v>
      </c>
      <c r="F274" s="181">
        <v>0</v>
      </c>
      <c r="G274" s="181">
        <v>0</v>
      </c>
      <c r="H274" s="181">
        <f t="shared" si="17"/>
        <v>0</v>
      </c>
      <c r="I274" s="181">
        <v>0.7</v>
      </c>
      <c r="J274" s="181">
        <v>0</v>
      </c>
      <c r="K274" s="181">
        <v>0.7</v>
      </c>
      <c r="L274" s="181">
        <v>0.5</v>
      </c>
      <c r="M274" s="181">
        <v>3</v>
      </c>
      <c r="N274" s="181">
        <v>0.2</v>
      </c>
      <c r="O274" s="181">
        <v>3.7</v>
      </c>
      <c r="P274" s="181">
        <f t="shared" si="16"/>
        <v>4.4000000000000004</v>
      </c>
      <c r="Q274" s="181">
        <v>0</v>
      </c>
      <c r="R274" s="181">
        <v>0.6</v>
      </c>
      <c r="S274" s="181">
        <v>0.6</v>
      </c>
      <c r="T274" s="181">
        <v>5</v>
      </c>
    </row>
    <row r="275" spans="1:20" ht="12.75" customHeight="1" x14ac:dyDescent="0.2">
      <c r="A275" s="167"/>
      <c r="B275" s="35"/>
      <c r="C275" s="26" t="s">
        <v>276</v>
      </c>
      <c r="D275" s="180">
        <v>1</v>
      </c>
      <c r="E275" s="181">
        <v>0</v>
      </c>
      <c r="F275" s="181">
        <v>0</v>
      </c>
      <c r="G275" s="181">
        <v>0</v>
      </c>
      <c r="H275" s="181">
        <f t="shared" si="17"/>
        <v>0</v>
      </c>
      <c r="I275" s="181">
        <v>0</v>
      </c>
      <c r="J275" s="181">
        <v>0</v>
      </c>
      <c r="K275" s="181">
        <v>0</v>
      </c>
      <c r="L275" s="181">
        <v>0.05</v>
      </c>
      <c r="M275" s="181">
        <v>0.05</v>
      </c>
      <c r="N275" s="181">
        <v>0</v>
      </c>
      <c r="O275" s="181">
        <v>0.1</v>
      </c>
      <c r="P275" s="181">
        <f t="shared" si="16"/>
        <v>0.1</v>
      </c>
      <c r="Q275" s="181">
        <v>0</v>
      </c>
      <c r="R275" s="181">
        <v>0.15</v>
      </c>
      <c r="S275" s="181">
        <v>0.15</v>
      </c>
      <c r="T275" s="181">
        <v>0.25</v>
      </c>
    </row>
    <row r="276" spans="1:20" ht="12.75" customHeight="1" x14ac:dyDescent="0.2">
      <c r="A276" s="167"/>
      <c r="B276" s="35"/>
      <c r="C276" s="26" t="s">
        <v>199</v>
      </c>
      <c r="D276" s="180">
        <v>5</v>
      </c>
      <c r="E276" s="181">
        <v>0</v>
      </c>
      <c r="F276" s="181">
        <v>0.3</v>
      </c>
      <c r="G276" s="181">
        <v>0</v>
      </c>
      <c r="H276" s="181">
        <f t="shared" si="17"/>
        <v>0.3</v>
      </c>
      <c r="I276" s="181">
        <v>0</v>
      </c>
      <c r="J276" s="181">
        <v>0</v>
      </c>
      <c r="K276" s="181">
        <v>0.3</v>
      </c>
      <c r="L276" s="181">
        <v>1.4100000000000001</v>
      </c>
      <c r="M276" s="181">
        <v>0.05</v>
      </c>
      <c r="N276" s="181">
        <v>1.4</v>
      </c>
      <c r="O276" s="181">
        <v>2.8600000000000003</v>
      </c>
      <c r="P276" s="181">
        <f t="shared" si="16"/>
        <v>3.16</v>
      </c>
      <c r="Q276" s="181">
        <v>3</v>
      </c>
      <c r="R276" s="181">
        <v>0.35</v>
      </c>
      <c r="S276" s="181">
        <v>3.35</v>
      </c>
      <c r="T276" s="181">
        <v>6.51</v>
      </c>
    </row>
    <row r="277" spans="1:20" ht="12.75" customHeight="1" x14ac:dyDescent="0.2">
      <c r="A277" s="167"/>
      <c r="B277" s="35"/>
      <c r="C277" s="26" t="s">
        <v>274</v>
      </c>
      <c r="D277" s="180">
        <v>0</v>
      </c>
      <c r="E277" s="181">
        <v>0</v>
      </c>
      <c r="F277" s="181">
        <v>0</v>
      </c>
      <c r="G277" s="181">
        <v>0</v>
      </c>
      <c r="H277" s="181">
        <f t="shared" si="17"/>
        <v>0</v>
      </c>
      <c r="I277" s="181">
        <v>0</v>
      </c>
      <c r="J277" s="181">
        <v>0</v>
      </c>
      <c r="K277" s="181">
        <v>0</v>
      </c>
      <c r="L277" s="181">
        <v>0</v>
      </c>
      <c r="M277" s="181">
        <v>0</v>
      </c>
      <c r="N277" s="181">
        <v>0</v>
      </c>
      <c r="O277" s="181">
        <v>0</v>
      </c>
      <c r="P277" s="181">
        <f t="shared" si="16"/>
        <v>0</v>
      </c>
      <c r="Q277" s="181">
        <v>0</v>
      </c>
      <c r="R277" s="181">
        <v>0</v>
      </c>
      <c r="S277" s="181">
        <v>0</v>
      </c>
      <c r="T277" s="181">
        <v>0</v>
      </c>
    </row>
    <row r="278" spans="1:20" ht="12.75" customHeight="1" x14ac:dyDescent="0.2">
      <c r="A278" s="167"/>
      <c r="B278" s="35"/>
      <c r="C278" s="26" t="s">
        <v>203</v>
      </c>
      <c r="D278" s="162">
        <v>0</v>
      </c>
      <c r="E278" s="24">
        <v>0</v>
      </c>
      <c r="F278" s="24">
        <v>0</v>
      </c>
      <c r="G278" s="24">
        <v>0</v>
      </c>
      <c r="H278" s="24">
        <f t="shared" si="17"/>
        <v>0</v>
      </c>
      <c r="I278" s="24">
        <v>0</v>
      </c>
      <c r="J278" s="24">
        <v>0</v>
      </c>
      <c r="K278" s="24">
        <v>0</v>
      </c>
      <c r="L278" s="24">
        <v>0</v>
      </c>
      <c r="M278" s="24">
        <v>0</v>
      </c>
      <c r="N278" s="24">
        <v>0</v>
      </c>
      <c r="O278" s="24">
        <v>0</v>
      </c>
      <c r="P278" s="24">
        <f t="shared" si="16"/>
        <v>0</v>
      </c>
      <c r="Q278" s="24">
        <v>0</v>
      </c>
      <c r="R278" s="24">
        <v>0</v>
      </c>
      <c r="S278" s="24">
        <v>0</v>
      </c>
      <c r="T278" s="181">
        <v>0</v>
      </c>
    </row>
    <row r="279" spans="1:20" ht="12.75" customHeight="1" x14ac:dyDescent="0.2">
      <c r="A279" s="167"/>
      <c r="B279" s="85"/>
      <c r="C279" s="26" t="s">
        <v>212</v>
      </c>
      <c r="D279" s="180">
        <v>7</v>
      </c>
      <c r="E279" s="181">
        <v>0</v>
      </c>
      <c r="F279" s="181">
        <v>0</v>
      </c>
      <c r="G279" s="181">
        <v>0</v>
      </c>
      <c r="H279" s="181">
        <f t="shared" si="17"/>
        <v>0</v>
      </c>
      <c r="I279" s="181">
        <v>0</v>
      </c>
      <c r="J279" s="181">
        <v>0</v>
      </c>
      <c r="K279" s="181">
        <v>0</v>
      </c>
      <c r="L279" s="181">
        <v>7.0000000000000007E-2</v>
      </c>
      <c r="M279" s="181">
        <v>1.5</v>
      </c>
      <c r="N279" s="181">
        <v>0</v>
      </c>
      <c r="O279" s="181">
        <v>1.57</v>
      </c>
      <c r="P279" s="181">
        <f t="shared" si="16"/>
        <v>1.57</v>
      </c>
      <c r="Q279" s="181">
        <v>0</v>
      </c>
      <c r="R279" s="181">
        <v>3</v>
      </c>
      <c r="S279" s="181">
        <v>3</v>
      </c>
      <c r="T279" s="181">
        <v>4.57</v>
      </c>
    </row>
    <row r="280" spans="1:20" ht="12.75" customHeight="1" x14ac:dyDescent="0.2">
      <c r="A280" s="167"/>
      <c r="B280" s="35" t="s">
        <v>432</v>
      </c>
      <c r="C280" s="26" t="s">
        <v>194</v>
      </c>
      <c r="D280" s="180">
        <v>9</v>
      </c>
      <c r="E280" s="181">
        <v>0</v>
      </c>
      <c r="F280" s="181">
        <v>0</v>
      </c>
      <c r="G280" s="181">
        <v>0</v>
      </c>
      <c r="H280" s="181">
        <f t="shared" si="17"/>
        <v>0</v>
      </c>
      <c r="I280" s="181">
        <v>0</v>
      </c>
      <c r="J280" s="181">
        <v>0</v>
      </c>
      <c r="K280" s="181">
        <v>0</v>
      </c>
      <c r="L280" s="181">
        <v>0.85000000000000009</v>
      </c>
      <c r="M280" s="181">
        <v>5.3999999999999986</v>
      </c>
      <c r="N280" s="181">
        <v>0</v>
      </c>
      <c r="O280" s="181">
        <v>6.2499999999999991</v>
      </c>
      <c r="P280" s="181">
        <f t="shared" si="16"/>
        <v>6.2499999999999991</v>
      </c>
      <c r="Q280" s="181">
        <v>0</v>
      </c>
      <c r="R280" s="181">
        <v>0</v>
      </c>
      <c r="S280" s="181">
        <v>0</v>
      </c>
      <c r="T280" s="181">
        <v>6.2499999999999991</v>
      </c>
    </row>
    <row r="281" spans="1:20" ht="12.75" customHeight="1" x14ac:dyDescent="0.2">
      <c r="A281" s="167"/>
      <c r="B281" s="35"/>
      <c r="C281" s="26" t="s">
        <v>192</v>
      </c>
      <c r="D281" s="180">
        <v>6</v>
      </c>
      <c r="E281" s="181">
        <v>0</v>
      </c>
      <c r="F281" s="181">
        <v>0</v>
      </c>
      <c r="G281" s="181">
        <v>0</v>
      </c>
      <c r="H281" s="181">
        <f t="shared" si="17"/>
        <v>0</v>
      </c>
      <c r="I281" s="181">
        <v>0</v>
      </c>
      <c r="J281" s="181">
        <v>0</v>
      </c>
      <c r="K281" s="181">
        <v>0</v>
      </c>
      <c r="L281" s="181">
        <v>0.11</v>
      </c>
      <c r="M281" s="181">
        <v>1.71</v>
      </c>
      <c r="N281" s="181">
        <v>0</v>
      </c>
      <c r="O281" s="181">
        <v>1.8200000000000003</v>
      </c>
      <c r="P281" s="181">
        <f t="shared" si="16"/>
        <v>1.8200000000000003</v>
      </c>
      <c r="Q281" s="181">
        <v>0</v>
      </c>
      <c r="R281" s="181">
        <v>0.1</v>
      </c>
      <c r="S281" s="181">
        <v>0.1</v>
      </c>
      <c r="T281" s="181">
        <v>1.92</v>
      </c>
    </row>
    <row r="282" spans="1:20" ht="12.75" customHeight="1" x14ac:dyDescent="0.2">
      <c r="A282" s="167"/>
      <c r="B282" s="35"/>
      <c r="C282" s="26" t="s">
        <v>280</v>
      </c>
      <c r="D282" s="180">
        <v>0</v>
      </c>
      <c r="E282" s="181">
        <v>0</v>
      </c>
      <c r="F282" s="181">
        <v>0</v>
      </c>
      <c r="G282" s="181">
        <v>0</v>
      </c>
      <c r="H282" s="181">
        <f t="shared" si="17"/>
        <v>0</v>
      </c>
      <c r="I282" s="181">
        <v>0</v>
      </c>
      <c r="J282" s="181">
        <v>0</v>
      </c>
      <c r="K282" s="181">
        <v>0</v>
      </c>
      <c r="L282" s="181">
        <v>0</v>
      </c>
      <c r="M282" s="181">
        <v>0</v>
      </c>
      <c r="N282" s="181">
        <v>0</v>
      </c>
      <c r="O282" s="181">
        <v>0</v>
      </c>
      <c r="P282" s="181">
        <f t="shared" si="16"/>
        <v>0</v>
      </c>
      <c r="Q282" s="181">
        <v>0</v>
      </c>
      <c r="R282" s="181">
        <v>0</v>
      </c>
      <c r="S282" s="181">
        <v>0</v>
      </c>
      <c r="T282" s="24">
        <v>0</v>
      </c>
    </row>
    <row r="283" spans="1:20" ht="12.75" customHeight="1" x14ac:dyDescent="0.2">
      <c r="A283" s="167"/>
      <c r="B283" s="35"/>
      <c r="C283" s="26" t="s">
        <v>354</v>
      </c>
      <c r="D283" s="162">
        <v>0</v>
      </c>
      <c r="E283" s="24">
        <v>0</v>
      </c>
      <c r="F283" s="24">
        <v>0</v>
      </c>
      <c r="G283" s="24">
        <v>0</v>
      </c>
      <c r="H283" s="24">
        <f t="shared" si="17"/>
        <v>0</v>
      </c>
      <c r="I283" s="24">
        <v>0</v>
      </c>
      <c r="J283" s="24">
        <v>0</v>
      </c>
      <c r="K283" s="24">
        <v>0</v>
      </c>
      <c r="L283" s="24">
        <v>0</v>
      </c>
      <c r="M283" s="24">
        <v>0</v>
      </c>
      <c r="N283" s="24">
        <v>0</v>
      </c>
      <c r="O283" s="24">
        <v>0</v>
      </c>
      <c r="P283" s="24">
        <f t="shared" si="16"/>
        <v>0</v>
      </c>
      <c r="Q283" s="24">
        <v>0</v>
      </c>
      <c r="R283" s="24">
        <v>0</v>
      </c>
      <c r="S283" s="24">
        <v>0</v>
      </c>
      <c r="T283" s="181">
        <v>0</v>
      </c>
    </row>
    <row r="284" spans="1:20" ht="12.75" customHeight="1" x14ac:dyDescent="0.2">
      <c r="A284" s="167"/>
      <c r="B284" s="35"/>
      <c r="C284" s="26" t="s">
        <v>198</v>
      </c>
      <c r="D284" s="180">
        <v>12</v>
      </c>
      <c r="E284" s="181">
        <v>0</v>
      </c>
      <c r="F284" s="181">
        <v>0</v>
      </c>
      <c r="G284" s="181">
        <v>0</v>
      </c>
      <c r="H284" s="181">
        <f t="shared" si="17"/>
        <v>0</v>
      </c>
      <c r="I284" s="181">
        <v>0</v>
      </c>
      <c r="J284" s="181">
        <v>0</v>
      </c>
      <c r="K284" s="181">
        <v>0</v>
      </c>
      <c r="L284" s="181">
        <v>1.462</v>
      </c>
      <c r="M284" s="181">
        <v>18.170000000000002</v>
      </c>
      <c r="N284" s="181">
        <v>2.1</v>
      </c>
      <c r="O284" s="181">
        <v>21.732000000000003</v>
      </c>
      <c r="P284" s="181">
        <f t="shared" si="16"/>
        <v>21.732000000000003</v>
      </c>
      <c r="Q284" s="181">
        <v>0</v>
      </c>
      <c r="R284" s="181">
        <v>1.548</v>
      </c>
      <c r="S284" s="181">
        <v>1.548</v>
      </c>
      <c r="T284" s="181">
        <v>23.280000000000005</v>
      </c>
    </row>
    <row r="285" spans="1:20" ht="12.75" customHeight="1" x14ac:dyDescent="0.2">
      <c r="A285" s="167"/>
      <c r="B285" s="35"/>
      <c r="C285" s="26" t="s">
        <v>386</v>
      </c>
      <c r="D285" s="180">
        <v>2</v>
      </c>
      <c r="E285" s="181">
        <v>0</v>
      </c>
      <c r="F285" s="181">
        <v>0</v>
      </c>
      <c r="G285" s="181">
        <v>0</v>
      </c>
      <c r="H285" s="181">
        <f t="shared" si="17"/>
        <v>0</v>
      </c>
      <c r="I285" s="181">
        <v>0</v>
      </c>
      <c r="J285" s="181">
        <v>0</v>
      </c>
      <c r="K285" s="181">
        <v>0</v>
      </c>
      <c r="L285" s="181">
        <v>0</v>
      </c>
      <c r="M285" s="181">
        <v>0.86</v>
      </c>
      <c r="N285" s="181">
        <v>0</v>
      </c>
      <c r="O285" s="181">
        <v>0.86</v>
      </c>
      <c r="P285" s="181">
        <f t="shared" si="16"/>
        <v>0.86</v>
      </c>
      <c r="Q285" s="181">
        <v>0</v>
      </c>
      <c r="R285" s="181">
        <v>0</v>
      </c>
      <c r="S285" s="181">
        <v>0</v>
      </c>
      <c r="T285" s="181">
        <v>0.86</v>
      </c>
    </row>
    <row r="286" spans="1:20" ht="12.75" customHeight="1" x14ac:dyDescent="0.2">
      <c r="A286" s="167"/>
      <c r="B286" s="35"/>
      <c r="C286" s="26" t="s">
        <v>326</v>
      </c>
      <c r="D286" s="162">
        <v>0</v>
      </c>
      <c r="E286" s="24">
        <v>0</v>
      </c>
      <c r="F286" s="24">
        <v>0</v>
      </c>
      <c r="G286" s="24">
        <v>0</v>
      </c>
      <c r="H286" s="24">
        <f t="shared" si="17"/>
        <v>0</v>
      </c>
      <c r="I286" s="24">
        <v>0</v>
      </c>
      <c r="J286" s="24">
        <v>0</v>
      </c>
      <c r="K286" s="24">
        <v>0</v>
      </c>
      <c r="L286" s="24">
        <v>0</v>
      </c>
      <c r="M286" s="24">
        <v>0</v>
      </c>
      <c r="N286" s="24">
        <v>0</v>
      </c>
      <c r="O286" s="24">
        <v>0</v>
      </c>
      <c r="P286" s="24">
        <f t="shared" si="16"/>
        <v>0</v>
      </c>
      <c r="Q286" s="24">
        <v>0</v>
      </c>
      <c r="R286" s="24">
        <v>0</v>
      </c>
      <c r="S286" s="24">
        <v>0</v>
      </c>
      <c r="T286" s="181">
        <v>0</v>
      </c>
    </row>
    <row r="287" spans="1:20" ht="12.75" customHeight="1" x14ac:dyDescent="0.2">
      <c r="A287" s="167"/>
      <c r="B287" s="35"/>
      <c r="C287" s="26" t="s">
        <v>197</v>
      </c>
      <c r="D287" s="180">
        <v>8</v>
      </c>
      <c r="E287" s="181">
        <v>0</v>
      </c>
      <c r="F287" s="181">
        <v>0</v>
      </c>
      <c r="G287" s="181">
        <v>0</v>
      </c>
      <c r="H287" s="181">
        <f t="shared" si="17"/>
        <v>0</v>
      </c>
      <c r="I287" s="181">
        <v>0</v>
      </c>
      <c r="J287" s="181">
        <v>0</v>
      </c>
      <c r="K287" s="181">
        <v>0</v>
      </c>
      <c r="L287" s="181">
        <v>2.2999999999999998</v>
      </c>
      <c r="M287" s="181">
        <v>4.3600000000000003</v>
      </c>
      <c r="N287" s="181">
        <v>0.02</v>
      </c>
      <c r="O287" s="181">
        <v>6.68</v>
      </c>
      <c r="P287" s="181">
        <f t="shared" si="16"/>
        <v>6.68</v>
      </c>
      <c r="Q287" s="181">
        <v>0</v>
      </c>
      <c r="R287" s="181">
        <v>0.03</v>
      </c>
      <c r="S287" s="181">
        <v>0.03</v>
      </c>
      <c r="T287" s="181">
        <v>6.71</v>
      </c>
    </row>
    <row r="288" spans="1:20" ht="12.75" customHeight="1" x14ac:dyDescent="0.2">
      <c r="A288" s="167"/>
      <c r="B288" s="35"/>
      <c r="C288" s="26" t="s">
        <v>278</v>
      </c>
      <c r="D288" s="180">
        <v>0</v>
      </c>
      <c r="E288" s="181">
        <v>0</v>
      </c>
      <c r="F288" s="181">
        <v>0</v>
      </c>
      <c r="G288" s="181">
        <v>0</v>
      </c>
      <c r="H288" s="181">
        <f t="shared" si="17"/>
        <v>0</v>
      </c>
      <c r="I288" s="181">
        <v>0</v>
      </c>
      <c r="J288" s="181">
        <v>0</v>
      </c>
      <c r="K288" s="181">
        <v>0</v>
      </c>
      <c r="L288" s="181">
        <v>0</v>
      </c>
      <c r="M288" s="181">
        <v>0</v>
      </c>
      <c r="N288" s="181">
        <v>0</v>
      </c>
      <c r="O288" s="181">
        <v>0</v>
      </c>
      <c r="P288" s="181">
        <f t="shared" si="16"/>
        <v>0</v>
      </c>
      <c r="Q288" s="181">
        <v>0</v>
      </c>
      <c r="R288" s="181">
        <v>0</v>
      </c>
      <c r="S288" s="181">
        <v>0</v>
      </c>
      <c r="T288" s="181">
        <v>0</v>
      </c>
    </row>
    <row r="289" spans="1:20" ht="12.75" customHeight="1" x14ac:dyDescent="0.2">
      <c r="A289" s="167"/>
      <c r="B289" s="85"/>
      <c r="C289" s="26" t="s">
        <v>279</v>
      </c>
      <c r="D289" s="162">
        <v>1</v>
      </c>
      <c r="E289" s="24">
        <v>0</v>
      </c>
      <c r="F289" s="24">
        <v>0</v>
      </c>
      <c r="G289" s="24">
        <v>0</v>
      </c>
      <c r="H289" s="24">
        <f t="shared" si="17"/>
        <v>0</v>
      </c>
      <c r="I289" s="24">
        <v>0</v>
      </c>
      <c r="J289" s="24">
        <v>0</v>
      </c>
      <c r="K289" s="24">
        <v>0</v>
      </c>
      <c r="L289" s="24">
        <v>0</v>
      </c>
      <c r="M289" s="24">
        <v>0.2</v>
      </c>
      <c r="N289" s="24">
        <v>0</v>
      </c>
      <c r="O289" s="24">
        <v>0.2</v>
      </c>
      <c r="P289" s="24">
        <f t="shared" si="16"/>
        <v>0.2</v>
      </c>
      <c r="Q289" s="24">
        <v>0</v>
      </c>
      <c r="R289" s="24">
        <v>0.6</v>
      </c>
      <c r="S289" s="24">
        <v>0.6</v>
      </c>
      <c r="T289" s="181">
        <v>0.8</v>
      </c>
    </row>
    <row r="290" spans="1:20" ht="12.75" customHeight="1" x14ac:dyDescent="0.2">
      <c r="A290" s="167"/>
      <c r="B290" s="35" t="s">
        <v>209</v>
      </c>
      <c r="C290" s="26" t="s">
        <v>196</v>
      </c>
      <c r="D290" s="180">
        <v>0</v>
      </c>
      <c r="E290" s="181">
        <v>0</v>
      </c>
      <c r="F290" s="181">
        <v>0</v>
      </c>
      <c r="G290" s="181">
        <v>0</v>
      </c>
      <c r="H290" s="181">
        <f t="shared" si="17"/>
        <v>0</v>
      </c>
      <c r="I290" s="181">
        <v>0</v>
      </c>
      <c r="J290" s="181">
        <v>0</v>
      </c>
      <c r="K290" s="181">
        <v>0</v>
      </c>
      <c r="L290" s="181">
        <v>0</v>
      </c>
      <c r="M290" s="181">
        <v>0</v>
      </c>
      <c r="N290" s="181">
        <v>0</v>
      </c>
      <c r="O290" s="181">
        <v>0</v>
      </c>
      <c r="P290" s="181">
        <f t="shared" si="16"/>
        <v>0</v>
      </c>
      <c r="Q290" s="181">
        <v>0</v>
      </c>
      <c r="R290" s="181">
        <v>0</v>
      </c>
      <c r="S290" s="181">
        <v>0</v>
      </c>
      <c r="T290" s="181">
        <v>0</v>
      </c>
    </row>
    <row r="291" spans="1:20" ht="12.75" customHeight="1" x14ac:dyDescent="0.2">
      <c r="A291" s="167"/>
      <c r="B291" s="35"/>
      <c r="C291" s="26" t="s">
        <v>209</v>
      </c>
      <c r="D291" s="180">
        <v>3</v>
      </c>
      <c r="E291" s="181">
        <v>0</v>
      </c>
      <c r="F291" s="181">
        <v>0</v>
      </c>
      <c r="G291" s="181">
        <v>0</v>
      </c>
      <c r="H291" s="181">
        <f t="shared" si="17"/>
        <v>0</v>
      </c>
      <c r="I291" s="181">
        <v>0</v>
      </c>
      <c r="J291" s="181">
        <v>0</v>
      </c>
      <c r="K291" s="181">
        <v>0</v>
      </c>
      <c r="L291" s="181">
        <v>0.01</v>
      </c>
      <c r="M291" s="181">
        <v>6.0000000000000005E-2</v>
      </c>
      <c r="N291" s="181">
        <v>0</v>
      </c>
      <c r="O291" s="181">
        <v>7.0000000000000007E-2</v>
      </c>
      <c r="P291" s="181">
        <f t="shared" si="16"/>
        <v>7.0000000000000007E-2</v>
      </c>
      <c r="Q291" s="181">
        <v>0</v>
      </c>
      <c r="R291" s="181">
        <v>0</v>
      </c>
      <c r="S291" s="181">
        <v>0</v>
      </c>
      <c r="T291" s="181">
        <v>7.0000000000000007E-2</v>
      </c>
    </row>
    <row r="292" spans="1:20" ht="12.75" customHeight="1" x14ac:dyDescent="0.2">
      <c r="A292" s="167"/>
      <c r="B292" s="35"/>
      <c r="C292" s="26" t="s">
        <v>295</v>
      </c>
      <c r="D292" s="180">
        <v>0</v>
      </c>
      <c r="E292" s="181">
        <v>0</v>
      </c>
      <c r="F292" s="181">
        <v>0</v>
      </c>
      <c r="G292" s="181">
        <v>0</v>
      </c>
      <c r="H292" s="181">
        <f t="shared" si="17"/>
        <v>0</v>
      </c>
      <c r="I292" s="181">
        <v>0</v>
      </c>
      <c r="J292" s="181">
        <v>0</v>
      </c>
      <c r="K292" s="181">
        <v>0</v>
      </c>
      <c r="L292" s="181">
        <v>0</v>
      </c>
      <c r="M292" s="181">
        <v>0</v>
      </c>
      <c r="N292" s="181">
        <v>0</v>
      </c>
      <c r="O292" s="181">
        <v>0</v>
      </c>
      <c r="P292" s="181">
        <f t="shared" si="16"/>
        <v>0</v>
      </c>
      <c r="Q292" s="181">
        <v>0</v>
      </c>
      <c r="R292" s="181">
        <v>0</v>
      </c>
      <c r="S292" s="181">
        <v>0</v>
      </c>
      <c r="T292" s="181">
        <v>0</v>
      </c>
    </row>
    <row r="293" spans="1:20" ht="12.75" customHeight="1" x14ac:dyDescent="0.2">
      <c r="A293" s="167"/>
      <c r="B293" s="35"/>
      <c r="C293" s="165" t="s">
        <v>306</v>
      </c>
      <c r="D293" s="156">
        <v>0</v>
      </c>
      <c r="E293" s="157">
        <v>0</v>
      </c>
      <c r="F293" s="157">
        <v>0</v>
      </c>
      <c r="G293" s="157">
        <v>0</v>
      </c>
      <c r="H293" s="157">
        <f t="shared" si="17"/>
        <v>0</v>
      </c>
      <c r="I293" s="157">
        <v>0</v>
      </c>
      <c r="J293" s="157">
        <v>0</v>
      </c>
      <c r="K293" s="157">
        <v>0</v>
      </c>
      <c r="L293" s="157">
        <v>0</v>
      </c>
      <c r="M293" s="157">
        <v>0</v>
      </c>
      <c r="N293" s="157">
        <v>0</v>
      </c>
      <c r="O293" s="157">
        <v>0</v>
      </c>
      <c r="P293" s="157">
        <f t="shared" si="16"/>
        <v>0</v>
      </c>
      <c r="Q293" s="157">
        <v>0</v>
      </c>
      <c r="R293" s="157">
        <v>0</v>
      </c>
      <c r="S293" s="157">
        <v>0</v>
      </c>
      <c r="T293" s="181">
        <v>0</v>
      </c>
    </row>
    <row r="294" spans="1:20" ht="12.75" customHeight="1" x14ac:dyDescent="0.25">
      <c r="A294" s="230" t="s">
        <v>0</v>
      </c>
      <c r="B294" s="231"/>
      <c r="C294" s="232" t="s">
        <v>0</v>
      </c>
      <c r="D294" s="53">
        <f>SUM(D263:D293)</f>
        <v>155</v>
      </c>
      <c r="E294" s="54">
        <f>SUM(E263:E293)</f>
        <v>3.8</v>
      </c>
      <c r="F294" s="54">
        <f>SUM(F263:F293)</f>
        <v>0.3</v>
      </c>
      <c r="G294" s="54">
        <f>SUM(G263:G293)</f>
        <v>0.01</v>
      </c>
      <c r="H294" s="54">
        <f t="shared" si="17"/>
        <v>4.1099999999999994</v>
      </c>
      <c r="I294" s="54">
        <f>SUM(I263:I293)</f>
        <v>4.3499999999999996</v>
      </c>
      <c r="J294" s="54">
        <f>SUM(J263:J293)</f>
        <v>0</v>
      </c>
      <c r="K294" s="54">
        <f>+J294+I294+H294</f>
        <v>8.4599999999999991</v>
      </c>
      <c r="L294" s="54">
        <f>SUM(L263:L293)</f>
        <v>15.531999999999998</v>
      </c>
      <c r="M294" s="54">
        <f>SUM(M263:M293)</f>
        <v>72.545000000000002</v>
      </c>
      <c r="N294" s="54">
        <f>SUM(N263:N293)</f>
        <v>5.5649999999999995</v>
      </c>
      <c r="O294" s="54">
        <f>+N294+M294+L294</f>
        <v>93.641999999999996</v>
      </c>
      <c r="P294" s="54">
        <f t="shared" si="16"/>
        <v>102.10199999999999</v>
      </c>
      <c r="Q294" s="54">
        <f>SUM(Q263:Q293)</f>
        <v>64.5</v>
      </c>
      <c r="R294" s="54">
        <f>SUM(R263:R293)</f>
        <v>15.667999999999997</v>
      </c>
      <c r="S294" s="54">
        <f>+R294+Q294</f>
        <v>80.167999999999992</v>
      </c>
      <c r="T294" s="55">
        <f>+S294+P294</f>
        <v>182.26999999999998</v>
      </c>
    </row>
    <row r="295" spans="1:20" ht="12.75" customHeight="1" x14ac:dyDescent="0.2">
      <c r="A295" s="166" t="s">
        <v>10</v>
      </c>
      <c r="B295" s="169" t="s">
        <v>222</v>
      </c>
      <c r="C295" s="161" t="s">
        <v>222</v>
      </c>
      <c r="D295" s="178">
        <v>9</v>
      </c>
      <c r="E295" s="179">
        <v>0</v>
      </c>
      <c r="F295" s="179">
        <v>1.0999999999999999E-2</v>
      </c>
      <c r="G295" s="179">
        <v>0</v>
      </c>
      <c r="H295" s="179">
        <f t="shared" si="17"/>
        <v>1.0999999999999999E-2</v>
      </c>
      <c r="I295" s="179">
        <v>0</v>
      </c>
      <c r="J295" s="179">
        <v>0</v>
      </c>
      <c r="K295" s="179">
        <v>1.0999999999999999E-2</v>
      </c>
      <c r="L295" s="179">
        <v>0</v>
      </c>
      <c r="M295" s="179">
        <v>4.1999999999999996E-2</v>
      </c>
      <c r="N295" s="179">
        <v>0.13300000000000001</v>
      </c>
      <c r="O295" s="179">
        <v>0.17499999999999999</v>
      </c>
      <c r="P295" s="179">
        <f t="shared" si="16"/>
        <v>0.186</v>
      </c>
      <c r="Q295" s="179">
        <v>1E-3</v>
      </c>
      <c r="R295" s="179">
        <v>7.1000000000000008E-2</v>
      </c>
      <c r="S295" s="179">
        <v>7.2000000000000008E-2</v>
      </c>
      <c r="T295" s="179">
        <v>0.25800000000000001</v>
      </c>
    </row>
    <row r="296" spans="1:20" ht="12.75" customHeight="1" x14ac:dyDescent="0.2">
      <c r="A296" s="167"/>
      <c r="B296" s="170"/>
      <c r="C296" s="26" t="s">
        <v>282</v>
      </c>
      <c r="D296" s="180">
        <v>1</v>
      </c>
      <c r="E296" s="181">
        <v>0</v>
      </c>
      <c r="F296" s="181">
        <v>0</v>
      </c>
      <c r="G296" s="181">
        <v>0</v>
      </c>
      <c r="H296" s="181">
        <f t="shared" si="17"/>
        <v>0</v>
      </c>
      <c r="I296" s="181">
        <v>0</v>
      </c>
      <c r="J296" s="181">
        <v>0</v>
      </c>
      <c r="K296" s="181">
        <v>0</v>
      </c>
      <c r="L296" s="181">
        <v>0.5</v>
      </c>
      <c r="M296" s="181">
        <v>0</v>
      </c>
      <c r="N296" s="181">
        <v>0</v>
      </c>
      <c r="O296" s="181">
        <v>0.5</v>
      </c>
      <c r="P296" s="181">
        <f t="shared" si="16"/>
        <v>0.5</v>
      </c>
      <c r="Q296" s="181">
        <v>0</v>
      </c>
      <c r="R296" s="181">
        <v>0</v>
      </c>
      <c r="S296" s="181">
        <v>0</v>
      </c>
      <c r="T296" s="181">
        <v>0.5</v>
      </c>
    </row>
    <row r="297" spans="1:20" ht="12.75" customHeight="1" x14ac:dyDescent="0.2">
      <c r="A297" s="167"/>
      <c r="B297" s="169" t="s">
        <v>220</v>
      </c>
      <c r="C297" s="26" t="s">
        <v>220</v>
      </c>
      <c r="D297" s="180">
        <v>0</v>
      </c>
      <c r="E297" s="181">
        <v>0</v>
      </c>
      <c r="F297" s="181">
        <v>0</v>
      </c>
      <c r="G297" s="181">
        <v>0</v>
      </c>
      <c r="H297" s="181">
        <f t="shared" si="17"/>
        <v>0</v>
      </c>
      <c r="I297" s="181">
        <v>0</v>
      </c>
      <c r="J297" s="181">
        <v>0</v>
      </c>
      <c r="K297" s="181">
        <v>0</v>
      </c>
      <c r="L297" s="181">
        <v>0</v>
      </c>
      <c r="M297" s="181">
        <v>0</v>
      </c>
      <c r="N297" s="181">
        <v>0</v>
      </c>
      <c r="O297" s="181">
        <v>0</v>
      </c>
      <c r="P297" s="181">
        <f t="shared" si="16"/>
        <v>0</v>
      </c>
      <c r="Q297" s="181">
        <v>0</v>
      </c>
      <c r="R297" s="181">
        <v>0</v>
      </c>
      <c r="S297" s="181">
        <v>0</v>
      </c>
      <c r="T297" s="181">
        <v>0</v>
      </c>
    </row>
    <row r="298" spans="1:20" ht="12.75" customHeight="1" x14ac:dyDescent="0.2">
      <c r="A298" s="167"/>
      <c r="B298" s="169"/>
      <c r="C298" s="26" t="s">
        <v>281</v>
      </c>
      <c r="D298" s="180">
        <v>0</v>
      </c>
      <c r="E298" s="181">
        <v>0</v>
      </c>
      <c r="F298" s="181">
        <v>0</v>
      </c>
      <c r="G298" s="181">
        <v>0</v>
      </c>
      <c r="H298" s="181">
        <f t="shared" si="17"/>
        <v>0</v>
      </c>
      <c r="I298" s="181">
        <v>0</v>
      </c>
      <c r="J298" s="181">
        <v>0</v>
      </c>
      <c r="K298" s="181">
        <v>0</v>
      </c>
      <c r="L298" s="181">
        <v>0</v>
      </c>
      <c r="M298" s="181">
        <v>0</v>
      </c>
      <c r="N298" s="181">
        <v>0</v>
      </c>
      <c r="O298" s="181">
        <v>0</v>
      </c>
      <c r="P298" s="181">
        <f t="shared" si="16"/>
        <v>0</v>
      </c>
      <c r="Q298" s="181">
        <v>0</v>
      </c>
      <c r="R298" s="181">
        <v>0</v>
      </c>
      <c r="S298" s="181">
        <v>0</v>
      </c>
      <c r="T298" s="181">
        <v>0</v>
      </c>
    </row>
    <row r="299" spans="1:20" ht="12.75" customHeight="1" x14ac:dyDescent="0.2">
      <c r="A299" s="167"/>
      <c r="B299" s="170"/>
      <c r="C299" s="26" t="s">
        <v>328</v>
      </c>
      <c r="D299" s="162">
        <v>0</v>
      </c>
      <c r="E299" s="24">
        <v>0</v>
      </c>
      <c r="F299" s="24">
        <v>0</v>
      </c>
      <c r="G299" s="24">
        <v>0</v>
      </c>
      <c r="H299" s="24">
        <f t="shared" si="17"/>
        <v>0</v>
      </c>
      <c r="I299" s="24">
        <v>0</v>
      </c>
      <c r="J299" s="24">
        <v>0</v>
      </c>
      <c r="K299" s="24">
        <v>0</v>
      </c>
      <c r="L299" s="24">
        <v>0</v>
      </c>
      <c r="M299" s="24">
        <v>0</v>
      </c>
      <c r="N299" s="24">
        <v>0</v>
      </c>
      <c r="O299" s="24">
        <v>0</v>
      </c>
      <c r="P299" s="24">
        <f t="shared" si="16"/>
        <v>0</v>
      </c>
      <c r="Q299" s="24">
        <v>0</v>
      </c>
      <c r="R299" s="24">
        <v>0</v>
      </c>
      <c r="S299" s="24">
        <v>0</v>
      </c>
      <c r="T299" s="181">
        <v>0</v>
      </c>
    </row>
    <row r="300" spans="1:20" ht="12.75" customHeight="1" x14ac:dyDescent="0.2">
      <c r="A300" s="167"/>
      <c r="B300" s="169" t="s">
        <v>433</v>
      </c>
      <c r="C300" s="26" t="s">
        <v>223</v>
      </c>
      <c r="D300" s="180">
        <v>5</v>
      </c>
      <c r="E300" s="181">
        <v>0</v>
      </c>
      <c r="F300" s="181">
        <v>0</v>
      </c>
      <c r="G300" s="181">
        <v>0</v>
      </c>
      <c r="H300" s="181">
        <f t="shared" si="17"/>
        <v>0</v>
      </c>
      <c r="I300" s="181">
        <v>0</v>
      </c>
      <c r="J300" s="181">
        <v>0</v>
      </c>
      <c r="K300" s="181">
        <v>0</v>
      </c>
      <c r="L300" s="181">
        <v>1.302</v>
      </c>
      <c r="M300" s="181">
        <v>0.60500000000000009</v>
      </c>
      <c r="N300" s="181">
        <v>1.113</v>
      </c>
      <c r="O300" s="181">
        <v>3.0199999999999996</v>
      </c>
      <c r="P300" s="181">
        <f t="shared" si="16"/>
        <v>3.0199999999999996</v>
      </c>
      <c r="Q300" s="181">
        <v>0.5</v>
      </c>
      <c r="R300" s="181">
        <v>0.21500000000000002</v>
      </c>
      <c r="S300" s="181">
        <v>0.71499999999999997</v>
      </c>
      <c r="T300" s="181">
        <v>3.7349999999999999</v>
      </c>
    </row>
    <row r="301" spans="1:20" ht="12.75" customHeight="1" x14ac:dyDescent="0.2">
      <c r="A301" s="167"/>
      <c r="B301" s="170"/>
      <c r="C301" s="26" t="s">
        <v>329</v>
      </c>
      <c r="D301" s="180">
        <v>2</v>
      </c>
      <c r="E301" s="181">
        <v>0</v>
      </c>
      <c r="F301" s="181">
        <v>0</v>
      </c>
      <c r="G301" s="181">
        <v>0</v>
      </c>
      <c r="H301" s="181">
        <f t="shared" si="17"/>
        <v>0</v>
      </c>
      <c r="I301" s="181">
        <v>0</v>
      </c>
      <c r="J301" s="181">
        <v>0</v>
      </c>
      <c r="K301" s="181">
        <v>0</v>
      </c>
      <c r="L301" s="181">
        <v>3.93</v>
      </c>
      <c r="M301" s="181">
        <v>12.91</v>
      </c>
      <c r="N301" s="181">
        <v>9.16</v>
      </c>
      <c r="O301" s="181">
        <v>26</v>
      </c>
      <c r="P301" s="181">
        <f t="shared" si="16"/>
        <v>26</v>
      </c>
      <c r="Q301" s="181">
        <v>0</v>
      </c>
      <c r="R301" s="181">
        <v>0.05</v>
      </c>
      <c r="S301" s="181">
        <v>0.05</v>
      </c>
      <c r="T301" s="181">
        <v>26.05</v>
      </c>
    </row>
    <row r="302" spans="1:20" ht="12.75" customHeight="1" x14ac:dyDescent="0.2">
      <c r="A302" s="167"/>
      <c r="B302" s="169" t="s">
        <v>434</v>
      </c>
      <c r="C302" s="26" t="s">
        <v>221</v>
      </c>
      <c r="D302" s="180">
        <v>2</v>
      </c>
      <c r="E302" s="181">
        <v>0</v>
      </c>
      <c r="F302" s="181">
        <v>0</v>
      </c>
      <c r="G302" s="181">
        <v>0</v>
      </c>
      <c r="H302" s="181">
        <f t="shared" si="17"/>
        <v>0</v>
      </c>
      <c r="I302" s="181">
        <v>0</v>
      </c>
      <c r="J302" s="181">
        <v>0</v>
      </c>
      <c r="K302" s="181">
        <v>0</v>
      </c>
      <c r="L302" s="181">
        <v>0</v>
      </c>
      <c r="M302" s="181">
        <v>0</v>
      </c>
      <c r="N302" s="181">
        <v>5.2</v>
      </c>
      <c r="O302" s="181">
        <v>5.2</v>
      </c>
      <c r="P302" s="181">
        <f t="shared" si="16"/>
        <v>5.2</v>
      </c>
      <c r="Q302" s="181">
        <v>0</v>
      </c>
      <c r="R302" s="181">
        <v>0.01</v>
      </c>
      <c r="S302" s="181">
        <v>0.01</v>
      </c>
      <c r="T302" s="181">
        <v>5.21</v>
      </c>
    </row>
    <row r="303" spans="1:20" ht="12.75" customHeight="1" x14ac:dyDescent="0.2">
      <c r="A303" s="167"/>
      <c r="B303" s="169"/>
      <c r="C303" s="97" t="s">
        <v>283</v>
      </c>
      <c r="D303" s="180">
        <v>0</v>
      </c>
      <c r="E303" s="181">
        <v>0</v>
      </c>
      <c r="F303" s="181">
        <v>0</v>
      </c>
      <c r="G303" s="181">
        <v>0</v>
      </c>
      <c r="H303" s="181">
        <f t="shared" si="17"/>
        <v>0</v>
      </c>
      <c r="I303" s="181">
        <v>0</v>
      </c>
      <c r="J303" s="181">
        <v>0</v>
      </c>
      <c r="K303" s="181">
        <v>0</v>
      </c>
      <c r="L303" s="181">
        <v>0</v>
      </c>
      <c r="M303" s="181">
        <v>0</v>
      </c>
      <c r="N303" s="181">
        <v>0</v>
      </c>
      <c r="O303" s="181">
        <v>0</v>
      </c>
      <c r="P303" s="181">
        <f t="shared" si="16"/>
        <v>0</v>
      </c>
      <c r="Q303" s="181">
        <v>0</v>
      </c>
      <c r="R303" s="181">
        <v>0</v>
      </c>
      <c r="S303" s="181">
        <v>0</v>
      </c>
      <c r="T303" s="181">
        <v>0</v>
      </c>
    </row>
    <row r="304" spans="1:20" ht="12.75" customHeight="1" x14ac:dyDescent="0.2">
      <c r="A304" s="167"/>
      <c r="B304" s="169"/>
      <c r="C304" s="165" t="s">
        <v>284</v>
      </c>
      <c r="D304" s="156">
        <v>0</v>
      </c>
      <c r="E304" s="157">
        <v>0</v>
      </c>
      <c r="F304" s="157">
        <v>0</v>
      </c>
      <c r="G304" s="157">
        <v>0</v>
      </c>
      <c r="H304" s="157">
        <f t="shared" si="17"/>
        <v>0</v>
      </c>
      <c r="I304" s="157">
        <v>0</v>
      </c>
      <c r="J304" s="157">
        <v>0</v>
      </c>
      <c r="K304" s="157">
        <v>0</v>
      </c>
      <c r="L304" s="157">
        <v>0</v>
      </c>
      <c r="M304" s="157">
        <v>0</v>
      </c>
      <c r="N304" s="157">
        <v>0</v>
      </c>
      <c r="O304" s="157">
        <v>0</v>
      </c>
      <c r="P304" s="157">
        <f t="shared" si="16"/>
        <v>0</v>
      </c>
      <c r="Q304" s="157">
        <v>0</v>
      </c>
      <c r="R304" s="157">
        <v>0</v>
      </c>
      <c r="S304" s="157">
        <v>0</v>
      </c>
      <c r="T304" s="181">
        <v>0</v>
      </c>
    </row>
    <row r="305" spans="1:20" ht="12.75" customHeight="1" x14ac:dyDescent="0.25">
      <c r="A305" s="230" t="s">
        <v>0</v>
      </c>
      <c r="B305" s="231"/>
      <c r="C305" s="232" t="s">
        <v>0</v>
      </c>
      <c r="D305" s="53">
        <f>SUM(D295:D304)</f>
        <v>19</v>
      </c>
      <c r="E305" s="54">
        <f>SUM(E295:E304)</f>
        <v>0</v>
      </c>
      <c r="F305" s="54">
        <f>SUM(F295:F304)</f>
        <v>1.0999999999999999E-2</v>
      </c>
      <c r="G305" s="54">
        <f>SUM(G295:G304)</f>
        <v>0</v>
      </c>
      <c r="H305" s="54">
        <f t="shared" si="17"/>
        <v>1.0999999999999999E-2</v>
      </c>
      <c r="I305" s="54">
        <f>SUM(I295:I304)</f>
        <v>0</v>
      </c>
      <c r="J305" s="54">
        <f>SUM(J295:J304)</f>
        <v>0</v>
      </c>
      <c r="K305" s="54">
        <f>+J305+I305+H305</f>
        <v>1.0999999999999999E-2</v>
      </c>
      <c r="L305" s="54">
        <f>SUM(L295:L304)</f>
        <v>5.7320000000000002</v>
      </c>
      <c r="M305" s="54">
        <f>SUM(M295:M304)</f>
        <v>13.557</v>
      </c>
      <c r="N305" s="54">
        <f>SUM(N295:N304)</f>
        <v>15.606000000000002</v>
      </c>
      <c r="O305" s="54">
        <f>+N305+M305+L305</f>
        <v>34.895000000000003</v>
      </c>
      <c r="P305" s="54">
        <f t="shared" si="16"/>
        <v>34.906000000000006</v>
      </c>
      <c r="Q305" s="54">
        <f>SUM(Q295:Q304)</f>
        <v>0.501</v>
      </c>
      <c r="R305" s="54">
        <f>SUM(R295:R304)</f>
        <v>0.34600000000000003</v>
      </c>
      <c r="S305" s="54">
        <f>+R305+Q305</f>
        <v>0.84699999999999998</v>
      </c>
      <c r="T305" s="55">
        <f>+S305+P305</f>
        <v>35.753000000000007</v>
      </c>
    </row>
    <row r="306" spans="1:20" ht="12.75" customHeight="1" x14ac:dyDescent="0.2">
      <c r="A306" s="166" t="s">
        <v>11</v>
      </c>
      <c r="B306" s="70" t="s">
        <v>436</v>
      </c>
      <c r="C306" s="161" t="s">
        <v>226</v>
      </c>
      <c r="D306" s="178">
        <v>2</v>
      </c>
      <c r="E306" s="179">
        <v>0</v>
      </c>
      <c r="F306" s="179">
        <v>0</v>
      </c>
      <c r="G306" s="179">
        <v>0</v>
      </c>
      <c r="H306" s="179">
        <f t="shared" si="17"/>
        <v>0</v>
      </c>
      <c r="I306" s="179">
        <v>0</v>
      </c>
      <c r="J306" s="179">
        <v>0</v>
      </c>
      <c r="K306" s="179">
        <v>0</v>
      </c>
      <c r="L306" s="179">
        <v>3.0000000000000001E-3</v>
      </c>
      <c r="M306" s="179">
        <v>3.0000000000000001E-3</v>
      </c>
      <c r="N306" s="179">
        <v>1.9E-2</v>
      </c>
      <c r="O306" s="179">
        <v>2.5000000000000001E-2</v>
      </c>
      <c r="P306" s="179">
        <f t="shared" si="16"/>
        <v>2.5000000000000001E-2</v>
      </c>
      <c r="Q306" s="179">
        <v>0</v>
      </c>
      <c r="R306" s="179">
        <v>0</v>
      </c>
      <c r="S306" s="179">
        <v>0</v>
      </c>
      <c r="T306" s="179">
        <v>2.5000000000000001E-2</v>
      </c>
    </row>
    <row r="307" spans="1:20" ht="12.75" customHeight="1" x14ac:dyDescent="0.2">
      <c r="A307" s="167"/>
      <c r="B307" s="71"/>
      <c r="C307" s="26" t="s">
        <v>285</v>
      </c>
      <c r="D307" s="162">
        <v>0</v>
      </c>
      <c r="E307" s="24">
        <v>0</v>
      </c>
      <c r="F307" s="24">
        <v>0</v>
      </c>
      <c r="G307" s="24">
        <v>0</v>
      </c>
      <c r="H307" s="24">
        <f t="shared" si="17"/>
        <v>0</v>
      </c>
      <c r="I307" s="24">
        <v>0</v>
      </c>
      <c r="J307" s="24">
        <v>0</v>
      </c>
      <c r="K307" s="24">
        <v>0</v>
      </c>
      <c r="L307" s="24">
        <v>0</v>
      </c>
      <c r="M307" s="24">
        <v>0</v>
      </c>
      <c r="N307" s="24">
        <v>0</v>
      </c>
      <c r="O307" s="24">
        <v>0</v>
      </c>
      <c r="P307" s="24">
        <f t="shared" si="16"/>
        <v>0</v>
      </c>
      <c r="Q307" s="24">
        <v>0</v>
      </c>
      <c r="R307" s="24">
        <v>0</v>
      </c>
      <c r="S307" s="24">
        <v>0</v>
      </c>
      <c r="T307" s="181">
        <v>0</v>
      </c>
    </row>
    <row r="308" spans="1:20" ht="12.75" customHeight="1" x14ac:dyDescent="0.2">
      <c r="A308" s="167"/>
      <c r="B308" s="71"/>
      <c r="C308" s="26" t="s">
        <v>331</v>
      </c>
      <c r="D308" s="162">
        <v>0</v>
      </c>
      <c r="E308" s="24">
        <v>0</v>
      </c>
      <c r="F308" s="24">
        <v>0</v>
      </c>
      <c r="G308" s="24">
        <v>0</v>
      </c>
      <c r="H308" s="24">
        <f t="shared" si="17"/>
        <v>0</v>
      </c>
      <c r="I308" s="24">
        <v>0</v>
      </c>
      <c r="J308" s="24">
        <v>0</v>
      </c>
      <c r="K308" s="24">
        <v>0</v>
      </c>
      <c r="L308" s="24">
        <v>0</v>
      </c>
      <c r="M308" s="24">
        <v>0</v>
      </c>
      <c r="N308" s="24">
        <v>0</v>
      </c>
      <c r="O308" s="24">
        <v>0</v>
      </c>
      <c r="P308" s="24">
        <f t="shared" si="16"/>
        <v>0</v>
      </c>
      <c r="Q308" s="24">
        <v>0</v>
      </c>
      <c r="R308" s="24">
        <v>0</v>
      </c>
      <c r="S308" s="24">
        <v>0</v>
      </c>
      <c r="T308" s="181">
        <v>0</v>
      </c>
    </row>
    <row r="309" spans="1:20" ht="12.75" customHeight="1" x14ac:dyDescent="0.2">
      <c r="A309" s="167"/>
      <c r="B309" s="87"/>
      <c r="C309" s="26" t="s">
        <v>332</v>
      </c>
      <c r="D309" s="162">
        <v>1</v>
      </c>
      <c r="E309" s="24">
        <v>0</v>
      </c>
      <c r="F309" s="24">
        <v>0</v>
      </c>
      <c r="G309" s="24">
        <v>0</v>
      </c>
      <c r="H309" s="24">
        <f t="shared" si="17"/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9.6999999999999993</v>
      </c>
      <c r="O309" s="24">
        <v>9.6999999999999993</v>
      </c>
      <c r="P309" s="24">
        <f t="shared" si="16"/>
        <v>9.6999999999999993</v>
      </c>
      <c r="Q309" s="24">
        <v>0</v>
      </c>
      <c r="R309" s="24">
        <v>0</v>
      </c>
      <c r="S309" s="24">
        <v>0</v>
      </c>
      <c r="T309" s="181">
        <v>9.6999999999999993</v>
      </c>
    </row>
    <row r="310" spans="1:20" ht="12.75" customHeight="1" x14ac:dyDescent="0.2">
      <c r="A310" s="167"/>
      <c r="B310" s="71" t="s">
        <v>437</v>
      </c>
      <c r="C310" s="26" t="s">
        <v>407</v>
      </c>
      <c r="D310" s="180">
        <v>3</v>
      </c>
      <c r="E310" s="181">
        <v>0</v>
      </c>
      <c r="F310" s="181">
        <v>0</v>
      </c>
      <c r="G310" s="181">
        <v>0</v>
      </c>
      <c r="H310" s="181">
        <f t="shared" si="17"/>
        <v>0</v>
      </c>
      <c r="I310" s="181">
        <v>0</v>
      </c>
      <c r="J310" s="181">
        <v>0</v>
      </c>
      <c r="K310" s="181">
        <v>0</v>
      </c>
      <c r="L310" s="181">
        <v>0.01</v>
      </c>
      <c r="M310" s="181">
        <v>0.51</v>
      </c>
      <c r="N310" s="181">
        <v>1.01</v>
      </c>
      <c r="O310" s="181">
        <v>1.53</v>
      </c>
      <c r="P310" s="181">
        <f t="shared" si="16"/>
        <v>1.53</v>
      </c>
      <c r="Q310" s="181">
        <v>0</v>
      </c>
      <c r="R310" s="181">
        <v>0.05</v>
      </c>
      <c r="S310" s="181">
        <v>0.05</v>
      </c>
      <c r="T310" s="181">
        <v>1.58</v>
      </c>
    </row>
    <row r="311" spans="1:20" ht="12.75" customHeight="1" x14ac:dyDescent="0.2">
      <c r="A311" s="167"/>
      <c r="B311" s="87"/>
      <c r="C311" s="26" t="s">
        <v>288</v>
      </c>
      <c r="D311" s="162">
        <v>1</v>
      </c>
      <c r="E311" s="24">
        <v>0</v>
      </c>
      <c r="F311" s="24">
        <v>0</v>
      </c>
      <c r="G311" s="24">
        <v>0</v>
      </c>
      <c r="H311" s="24">
        <f t="shared" si="17"/>
        <v>0</v>
      </c>
      <c r="I311" s="24">
        <v>0</v>
      </c>
      <c r="J311" s="24">
        <v>0</v>
      </c>
      <c r="K311" s="24">
        <v>0</v>
      </c>
      <c r="L311" s="24">
        <v>0</v>
      </c>
      <c r="M311" s="24">
        <v>5</v>
      </c>
      <c r="N311" s="24">
        <v>6.9</v>
      </c>
      <c r="O311" s="24">
        <v>11.9</v>
      </c>
      <c r="P311" s="24">
        <f t="shared" si="16"/>
        <v>11.9</v>
      </c>
      <c r="Q311" s="24">
        <v>0</v>
      </c>
      <c r="R311" s="24">
        <v>0</v>
      </c>
      <c r="S311" s="24">
        <v>0</v>
      </c>
      <c r="T311" s="181">
        <v>11.9</v>
      </c>
    </row>
    <row r="312" spans="1:20" ht="12.75" customHeight="1" x14ac:dyDescent="0.2">
      <c r="A312" s="167"/>
      <c r="B312" s="71" t="s">
        <v>438</v>
      </c>
      <c r="C312" s="26" t="s">
        <v>225</v>
      </c>
      <c r="D312" s="180">
        <v>0</v>
      </c>
      <c r="E312" s="181">
        <v>0</v>
      </c>
      <c r="F312" s="181">
        <v>0</v>
      </c>
      <c r="G312" s="181">
        <v>0</v>
      </c>
      <c r="H312" s="181">
        <f t="shared" si="17"/>
        <v>0</v>
      </c>
      <c r="I312" s="181">
        <v>0</v>
      </c>
      <c r="J312" s="181">
        <v>0</v>
      </c>
      <c r="K312" s="181">
        <v>0</v>
      </c>
      <c r="L312" s="181">
        <v>0</v>
      </c>
      <c r="M312" s="181">
        <v>0</v>
      </c>
      <c r="N312" s="181">
        <v>0</v>
      </c>
      <c r="O312" s="181">
        <v>0</v>
      </c>
      <c r="P312" s="181">
        <f t="shared" si="16"/>
        <v>0</v>
      </c>
      <c r="Q312" s="181">
        <v>0</v>
      </c>
      <c r="R312" s="181">
        <v>0</v>
      </c>
      <c r="S312" s="181">
        <v>0</v>
      </c>
      <c r="T312" s="181">
        <v>0</v>
      </c>
    </row>
    <row r="313" spans="1:20" ht="12.75" customHeight="1" x14ac:dyDescent="0.2">
      <c r="A313" s="167"/>
      <c r="B313" s="71"/>
      <c r="C313" s="26" t="s">
        <v>333</v>
      </c>
      <c r="D313" s="180">
        <v>0</v>
      </c>
      <c r="E313" s="181">
        <v>0</v>
      </c>
      <c r="F313" s="181">
        <v>0</v>
      </c>
      <c r="G313" s="181">
        <v>0</v>
      </c>
      <c r="H313" s="181">
        <f t="shared" si="17"/>
        <v>0</v>
      </c>
      <c r="I313" s="181">
        <v>0</v>
      </c>
      <c r="J313" s="181">
        <v>0</v>
      </c>
      <c r="K313" s="181">
        <v>0</v>
      </c>
      <c r="L313" s="181">
        <v>0</v>
      </c>
      <c r="M313" s="181">
        <v>0</v>
      </c>
      <c r="N313" s="181">
        <v>0</v>
      </c>
      <c r="O313" s="181">
        <v>0</v>
      </c>
      <c r="P313" s="181">
        <f t="shared" si="16"/>
        <v>0</v>
      </c>
      <c r="Q313" s="181">
        <v>0</v>
      </c>
      <c r="R313" s="181">
        <v>0</v>
      </c>
      <c r="S313" s="181">
        <v>0</v>
      </c>
      <c r="T313" s="181">
        <v>0</v>
      </c>
    </row>
    <row r="314" spans="1:20" ht="12.75" customHeight="1" x14ac:dyDescent="0.2">
      <c r="A314" s="167"/>
      <c r="B314" s="87"/>
      <c r="C314" s="26" t="s">
        <v>287</v>
      </c>
      <c r="D314" s="162">
        <v>0</v>
      </c>
      <c r="E314" s="24">
        <v>0</v>
      </c>
      <c r="F314" s="24">
        <v>0</v>
      </c>
      <c r="G314" s="24">
        <v>0</v>
      </c>
      <c r="H314" s="24">
        <f t="shared" si="17"/>
        <v>0</v>
      </c>
      <c r="I314" s="24">
        <v>0</v>
      </c>
      <c r="J314" s="24">
        <v>0</v>
      </c>
      <c r="K314" s="24">
        <v>0</v>
      </c>
      <c r="L314" s="24">
        <v>0</v>
      </c>
      <c r="M314" s="24">
        <v>0</v>
      </c>
      <c r="N314" s="24">
        <v>0</v>
      </c>
      <c r="O314" s="24">
        <v>0</v>
      </c>
      <c r="P314" s="24">
        <f t="shared" si="16"/>
        <v>0</v>
      </c>
      <c r="Q314" s="24">
        <v>0</v>
      </c>
      <c r="R314" s="24">
        <v>0</v>
      </c>
      <c r="S314" s="24">
        <v>0</v>
      </c>
      <c r="T314" s="181">
        <v>0</v>
      </c>
    </row>
    <row r="315" spans="1:20" ht="12.75" customHeight="1" x14ac:dyDescent="0.2">
      <c r="A315" s="168"/>
      <c r="B315" s="72" t="s">
        <v>439</v>
      </c>
      <c r="C315" s="164" t="s">
        <v>286</v>
      </c>
      <c r="D315" s="156">
        <v>0</v>
      </c>
      <c r="E315" s="157">
        <v>0</v>
      </c>
      <c r="F315" s="157">
        <v>0</v>
      </c>
      <c r="G315" s="157">
        <v>0</v>
      </c>
      <c r="H315" s="157">
        <f t="shared" si="17"/>
        <v>0</v>
      </c>
      <c r="I315" s="157">
        <v>0</v>
      </c>
      <c r="J315" s="157">
        <v>0</v>
      </c>
      <c r="K315" s="157">
        <v>0</v>
      </c>
      <c r="L315" s="157">
        <v>0</v>
      </c>
      <c r="M315" s="157">
        <v>0</v>
      </c>
      <c r="N315" s="157">
        <v>0</v>
      </c>
      <c r="O315" s="157">
        <v>0</v>
      </c>
      <c r="P315" s="157">
        <f t="shared" si="16"/>
        <v>0</v>
      </c>
      <c r="Q315" s="157">
        <v>0</v>
      </c>
      <c r="R315" s="157">
        <v>0</v>
      </c>
      <c r="S315" s="157">
        <v>0</v>
      </c>
      <c r="T315" s="181">
        <v>0</v>
      </c>
    </row>
    <row r="316" spans="1:20" ht="12.75" customHeight="1" x14ac:dyDescent="0.25">
      <c r="A316" s="230" t="s">
        <v>0</v>
      </c>
      <c r="B316" s="231"/>
      <c r="C316" s="232" t="s">
        <v>0</v>
      </c>
      <c r="D316" s="53">
        <f>SUM(D306:D315)</f>
        <v>7</v>
      </c>
      <c r="E316" s="54">
        <f>SUM(E306:E315)</f>
        <v>0</v>
      </c>
      <c r="F316" s="54">
        <f>SUM(F306:F315)</f>
        <v>0</v>
      </c>
      <c r="G316" s="54">
        <f>SUM(G306:G315)</f>
        <v>0</v>
      </c>
      <c r="H316" s="54">
        <f t="shared" si="17"/>
        <v>0</v>
      </c>
      <c r="I316" s="54">
        <f>SUM(I306:I315)</f>
        <v>0</v>
      </c>
      <c r="J316" s="54">
        <f>SUM(J306:J315)</f>
        <v>0</v>
      </c>
      <c r="K316" s="54">
        <f>+J316+I316+H316</f>
        <v>0</v>
      </c>
      <c r="L316" s="54">
        <f>SUM(L306:L315)</f>
        <v>1.3000000000000001E-2</v>
      </c>
      <c r="M316" s="54">
        <f>SUM(M306:M315)</f>
        <v>5.5129999999999999</v>
      </c>
      <c r="N316" s="54">
        <f>SUM(N306:N315)</f>
        <v>17.628999999999998</v>
      </c>
      <c r="O316" s="54">
        <f>+N316+M316+L316</f>
        <v>23.154999999999998</v>
      </c>
      <c r="P316" s="54">
        <f t="shared" si="16"/>
        <v>23.154999999999998</v>
      </c>
      <c r="Q316" s="54">
        <f>SUM(Q306:Q315)</f>
        <v>0</v>
      </c>
      <c r="R316" s="54">
        <f>SUM(R306:R315)</f>
        <v>0.05</v>
      </c>
      <c r="S316" s="54">
        <f>+R316+Q316</f>
        <v>0.05</v>
      </c>
      <c r="T316" s="55">
        <f>+S316+P316</f>
        <v>23.204999999999998</v>
      </c>
    </row>
    <row r="317" spans="1:20" ht="12.75" customHeight="1" x14ac:dyDescent="0.2">
      <c r="A317" s="166" t="s">
        <v>4</v>
      </c>
      <c r="B317" s="35" t="s">
        <v>440</v>
      </c>
      <c r="C317" s="161" t="s">
        <v>233</v>
      </c>
      <c r="D317" s="178">
        <v>4</v>
      </c>
      <c r="E317" s="179">
        <v>0</v>
      </c>
      <c r="F317" s="179">
        <v>0</v>
      </c>
      <c r="G317" s="179">
        <v>0</v>
      </c>
      <c r="H317" s="179">
        <f t="shared" si="17"/>
        <v>0</v>
      </c>
      <c r="I317" s="179">
        <v>0</v>
      </c>
      <c r="J317" s="179">
        <v>0.1</v>
      </c>
      <c r="K317" s="179">
        <v>0.1</v>
      </c>
      <c r="L317" s="179">
        <v>0</v>
      </c>
      <c r="M317" s="179">
        <v>0.1</v>
      </c>
      <c r="N317" s="179">
        <v>0.12</v>
      </c>
      <c r="O317" s="179">
        <v>0.22000000000000003</v>
      </c>
      <c r="P317" s="179">
        <f t="shared" si="16"/>
        <v>0.32000000000000006</v>
      </c>
      <c r="Q317" s="179">
        <v>0</v>
      </c>
      <c r="R317" s="179">
        <v>1</v>
      </c>
      <c r="S317" s="179">
        <v>1</v>
      </c>
      <c r="T317" s="179">
        <v>1.32</v>
      </c>
    </row>
    <row r="318" spans="1:20" ht="12.75" customHeight="1" x14ac:dyDescent="0.2">
      <c r="A318" s="167"/>
      <c r="B318" s="35"/>
      <c r="C318" s="26" t="s">
        <v>239</v>
      </c>
      <c r="D318" s="180">
        <v>31</v>
      </c>
      <c r="E318" s="181">
        <v>0</v>
      </c>
      <c r="F318" s="181">
        <v>0</v>
      </c>
      <c r="G318" s="181">
        <v>0</v>
      </c>
      <c r="H318" s="181">
        <f t="shared" si="17"/>
        <v>0</v>
      </c>
      <c r="I318" s="181">
        <v>0.2</v>
      </c>
      <c r="J318" s="181">
        <v>0</v>
      </c>
      <c r="K318" s="181">
        <v>0.2</v>
      </c>
      <c r="L318" s="181">
        <v>219.10500000000002</v>
      </c>
      <c r="M318" s="181">
        <v>274.96000000000004</v>
      </c>
      <c r="N318" s="181">
        <v>527.51</v>
      </c>
      <c r="O318" s="181">
        <v>1021.5750000000002</v>
      </c>
      <c r="P318" s="181">
        <f t="shared" si="16"/>
        <v>1021.7750000000002</v>
      </c>
      <c r="Q318" s="181">
        <v>0</v>
      </c>
      <c r="R318" s="181">
        <v>0.20500000000000002</v>
      </c>
      <c r="S318" s="181">
        <v>0.20500000000000002</v>
      </c>
      <c r="T318" s="181">
        <v>1021.9800000000001</v>
      </c>
    </row>
    <row r="319" spans="1:20" ht="12.75" customHeight="1" x14ac:dyDescent="0.2">
      <c r="A319" s="167"/>
      <c r="B319" s="85"/>
      <c r="C319" s="26" t="s">
        <v>260</v>
      </c>
      <c r="D319" s="180">
        <v>3</v>
      </c>
      <c r="E319" s="181">
        <v>0</v>
      </c>
      <c r="F319" s="181">
        <v>0</v>
      </c>
      <c r="G319" s="181">
        <v>0</v>
      </c>
      <c r="H319" s="181">
        <f t="shared" si="17"/>
        <v>0</v>
      </c>
      <c r="I319" s="181">
        <v>0</v>
      </c>
      <c r="J319" s="181">
        <v>0</v>
      </c>
      <c r="K319" s="181">
        <v>0</v>
      </c>
      <c r="L319" s="181">
        <v>0.5</v>
      </c>
      <c r="M319" s="181">
        <v>2</v>
      </c>
      <c r="N319" s="181">
        <v>2.71</v>
      </c>
      <c r="O319" s="181">
        <v>5.21</v>
      </c>
      <c r="P319" s="181">
        <f t="shared" si="16"/>
        <v>5.21</v>
      </c>
      <c r="Q319" s="181">
        <v>0</v>
      </c>
      <c r="R319" s="181">
        <v>0</v>
      </c>
      <c r="S319" s="181">
        <v>0</v>
      </c>
      <c r="T319" s="181">
        <v>5.21</v>
      </c>
    </row>
    <row r="320" spans="1:20" ht="12.75" customHeight="1" x14ac:dyDescent="0.2">
      <c r="A320" s="167"/>
      <c r="B320" s="35" t="s">
        <v>441</v>
      </c>
      <c r="C320" s="26" t="s">
        <v>252</v>
      </c>
      <c r="D320" s="180">
        <v>7</v>
      </c>
      <c r="E320" s="181">
        <v>0</v>
      </c>
      <c r="F320" s="181">
        <v>0</v>
      </c>
      <c r="G320" s="181">
        <v>0</v>
      </c>
      <c r="H320" s="181">
        <f t="shared" si="17"/>
        <v>0</v>
      </c>
      <c r="I320" s="181">
        <v>0</v>
      </c>
      <c r="J320" s="181">
        <v>0</v>
      </c>
      <c r="K320" s="181">
        <v>0</v>
      </c>
      <c r="L320" s="181">
        <v>0.14000000000000001</v>
      </c>
      <c r="M320" s="181">
        <v>0.16</v>
      </c>
      <c r="N320" s="181">
        <v>1.1200000000000001</v>
      </c>
      <c r="O320" s="181">
        <v>1.4200000000000002</v>
      </c>
      <c r="P320" s="181">
        <f t="shared" si="16"/>
        <v>1.4200000000000002</v>
      </c>
      <c r="Q320" s="181">
        <v>0</v>
      </c>
      <c r="R320" s="181">
        <v>0</v>
      </c>
      <c r="S320" s="181">
        <v>0</v>
      </c>
      <c r="T320" s="181">
        <v>1.4200000000000002</v>
      </c>
    </row>
    <row r="321" spans="1:20" ht="12.75" customHeight="1" x14ac:dyDescent="0.2">
      <c r="A321" s="167"/>
      <c r="B321" s="35"/>
      <c r="C321" s="26" t="s">
        <v>249</v>
      </c>
      <c r="D321" s="180">
        <v>13</v>
      </c>
      <c r="E321" s="181">
        <v>0</v>
      </c>
      <c r="F321" s="181">
        <v>0</v>
      </c>
      <c r="G321" s="181">
        <v>0</v>
      </c>
      <c r="H321" s="181">
        <f t="shared" si="17"/>
        <v>0</v>
      </c>
      <c r="I321" s="181">
        <v>2.5099999999999998</v>
      </c>
      <c r="J321" s="181">
        <v>0</v>
      </c>
      <c r="K321" s="181">
        <v>2.5099999999999998</v>
      </c>
      <c r="L321" s="181">
        <v>25.610000000000003</v>
      </c>
      <c r="M321" s="181">
        <v>37.019999999999996</v>
      </c>
      <c r="N321" s="181">
        <v>63.35</v>
      </c>
      <c r="O321" s="181">
        <v>125.98000000000002</v>
      </c>
      <c r="P321" s="181">
        <f t="shared" si="16"/>
        <v>128.49</v>
      </c>
      <c r="Q321" s="181">
        <v>0</v>
      </c>
      <c r="R321" s="181">
        <v>0.3</v>
      </c>
      <c r="S321" s="181">
        <v>0.3</v>
      </c>
      <c r="T321" s="181">
        <v>128.79000000000002</v>
      </c>
    </row>
    <row r="322" spans="1:20" ht="12.75" customHeight="1" x14ac:dyDescent="0.2">
      <c r="A322" s="167"/>
      <c r="B322" s="85"/>
      <c r="C322" s="26" t="s">
        <v>257</v>
      </c>
      <c r="D322" s="180">
        <v>5</v>
      </c>
      <c r="E322" s="181">
        <v>0</v>
      </c>
      <c r="F322" s="181">
        <v>0</v>
      </c>
      <c r="G322" s="181">
        <v>3</v>
      </c>
      <c r="H322" s="181">
        <f t="shared" si="17"/>
        <v>3</v>
      </c>
      <c r="I322" s="181">
        <v>0</v>
      </c>
      <c r="J322" s="181">
        <v>0</v>
      </c>
      <c r="K322" s="181">
        <v>3</v>
      </c>
      <c r="L322" s="181">
        <v>235.8</v>
      </c>
      <c r="M322" s="181">
        <v>415.40000000000003</v>
      </c>
      <c r="N322" s="181">
        <v>570.79</v>
      </c>
      <c r="O322" s="181">
        <v>1221.99</v>
      </c>
      <c r="P322" s="181">
        <f t="shared" si="16"/>
        <v>1224.99</v>
      </c>
      <c r="Q322" s="181">
        <v>0</v>
      </c>
      <c r="R322" s="181">
        <v>0.2</v>
      </c>
      <c r="S322" s="181">
        <v>0.2</v>
      </c>
      <c r="T322" s="181">
        <v>1225.19</v>
      </c>
    </row>
    <row r="323" spans="1:20" ht="12.75" customHeight="1" x14ac:dyDescent="0.2">
      <c r="A323" s="167"/>
      <c r="B323" s="35" t="s">
        <v>442</v>
      </c>
      <c r="C323" s="26" t="s">
        <v>256</v>
      </c>
      <c r="D323" s="180">
        <v>10</v>
      </c>
      <c r="E323" s="181">
        <v>0</v>
      </c>
      <c r="F323" s="181">
        <v>0</v>
      </c>
      <c r="G323" s="181">
        <v>0</v>
      </c>
      <c r="H323" s="181">
        <f t="shared" si="17"/>
        <v>0</v>
      </c>
      <c r="I323" s="181">
        <v>0</v>
      </c>
      <c r="J323" s="181">
        <v>0</v>
      </c>
      <c r="K323" s="181">
        <v>0</v>
      </c>
      <c r="L323" s="181">
        <v>0</v>
      </c>
      <c r="M323" s="181">
        <v>0.5</v>
      </c>
      <c r="N323" s="181">
        <v>1.6300000000000001</v>
      </c>
      <c r="O323" s="181">
        <v>2.13</v>
      </c>
      <c r="P323" s="181">
        <f t="shared" si="16"/>
        <v>2.13</v>
      </c>
      <c r="Q323" s="181">
        <v>8</v>
      </c>
      <c r="R323" s="181">
        <v>1.5</v>
      </c>
      <c r="S323" s="181">
        <v>9.5</v>
      </c>
      <c r="T323" s="181">
        <v>11.63</v>
      </c>
    </row>
    <row r="324" spans="1:20" ht="12.75" customHeight="1" x14ac:dyDescent="0.2">
      <c r="A324" s="167"/>
      <c r="B324" s="35"/>
      <c r="C324" s="26" t="s">
        <v>229</v>
      </c>
      <c r="D324" s="180">
        <v>12</v>
      </c>
      <c r="E324" s="181">
        <v>0.2</v>
      </c>
      <c r="F324" s="181">
        <v>0</v>
      </c>
      <c r="G324" s="181">
        <v>0</v>
      </c>
      <c r="H324" s="181">
        <f t="shared" si="17"/>
        <v>0.2</v>
      </c>
      <c r="I324" s="181">
        <v>3.3</v>
      </c>
      <c r="J324" s="181">
        <v>0</v>
      </c>
      <c r="K324" s="181">
        <v>3.5</v>
      </c>
      <c r="L324" s="181">
        <v>1.1099999999999999</v>
      </c>
      <c r="M324" s="181">
        <v>3.605</v>
      </c>
      <c r="N324" s="181">
        <v>6.4049999999999994</v>
      </c>
      <c r="O324" s="181">
        <v>11.12</v>
      </c>
      <c r="P324" s="181">
        <f t="shared" si="16"/>
        <v>14.62</v>
      </c>
      <c r="Q324" s="181">
        <v>1</v>
      </c>
      <c r="R324" s="181">
        <v>0</v>
      </c>
      <c r="S324" s="181">
        <v>1</v>
      </c>
      <c r="T324" s="181">
        <v>15.620000000000001</v>
      </c>
    </row>
    <row r="325" spans="1:20" ht="12.75" customHeight="1" x14ac:dyDescent="0.2">
      <c r="A325" s="167"/>
      <c r="B325" s="35"/>
      <c r="C325" s="26" t="s">
        <v>246</v>
      </c>
      <c r="D325" s="180">
        <v>16</v>
      </c>
      <c r="E325" s="181">
        <v>0</v>
      </c>
      <c r="F325" s="181">
        <v>0</v>
      </c>
      <c r="G325" s="181">
        <v>0</v>
      </c>
      <c r="H325" s="181">
        <f t="shared" si="17"/>
        <v>0</v>
      </c>
      <c r="I325" s="181">
        <v>1.9000000000000001</v>
      </c>
      <c r="J325" s="181">
        <v>0</v>
      </c>
      <c r="K325" s="181">
        <v>1.9000000000000001</v>
      </c>
      <c r="L325" s="181">
        <v>15.9</v>
      </c>
      <c r="M325" s="181">
        <v>24</v>
      </c>
      <c r="N325" s="181">
        <v>36.019999999999996</v>
      </c>
      <c r="O325" s="181">
        <v>75.92</v>
      </c>
      <c r="P325" s="181">
        <f t="shared" si="16"/>
        <v>77.820000000000007</v>
      </c>
      <c r="Q325" s="181">
        <v>0</v>
      </c>
      <c r="R325" s="181">
        <v>0.2</v>
      </c>
      <c r="S325" s="181">
        <v>0.2</v>
      </c>
      <c r="T325" s="181">
        <v>78.02000000000001</v>
      </c>
    </row>
    <row r="326" spans="1:20" ht="12.75" customHeight="1" x14ac:dyDescent="0.2">
      <c r="A326" s="167"/>
      <c r="B326" s="85"/>
      <c r="C326" s="26" t="s">
        <v>230</v>
      </c>
      <c r="D326" s="180">
        <v>1</v>
      </c>
      <c r="E326" s="181">
        <v>0</v>
      </c>
      <c r="F326" s="181">
        <v>0</v>
      </c>
      <c r="G326" s="181">
        <v>0</v>
      </c>
      <c r="H326" s="181">
        <f t="shared" si="17"/>
        <v>0</v>
      </c>
      <c r="I326" s="181">
        <v>0</v>
      </c>
      <c r="J326" s="181">
        <v>0</v>
      </c>
      <c r="K326" s="181">
        <v>0</v>
      </c>
      <c r="L326" s="181">
        <v>0</v>
      </c>
      <c r="M326" s="181">
        <v>0</v>
      </c>
      <c r="N326" s="181">
        <v>0.01</v>
      </c>
      <c r="O326" s="181">
        <v>0.01</v>
      </c>
      <c r="P326" s="181">
        <f t="shared" si="16"/>
        <v>0.01</v>
      </c>
      <c r="Q326" s="181">
        <v>0</v>
      </c>
      <c r="R326" s="181">
        <v>0</v>
      </c>
      <c r="S326" s="181">
        <v>0</v>
      </c>
      <c r="T326" s="181">
        <v>0.01</v>
      </c>
    </row>
    <row r="327" spans="1:20" ht="12.75" customHeight="1" x14ac:dyDescent="0.2">
      <c r="A327" s="167"/>
      <c r="B327" s="35" t="s">
        <v>259</v>
      </c>
      <c r="C327" s="26" t="s">
        <v>259</v>
      </c>
      <c r="D327" s="180">
        <v>22</v>
      </c>
      <c r="E327" s="181">
        <v>0</v>
      </c>
      <c r="F327" s="181">
        <v>0</v>
      </c>
      <c r="G327" s="181">
        <v>0</v>
      </c>
      <c r="H327" s="181">
        <f t="shared" si="17"/>
        <v>0</v>
      </c>
      <c r="I327" s="181">
        <v>1</v>
      </c>
      <c r="J327" s="181">
        <v>0</v>
      </c>
      <c r="K327" s="181">
        <v>1</v>
      </c>
      <c r="L327" s="181">
        <v>1.85</v>
      </c>
      <c r="M327" s="181">
        <v>3.3</v>
      </c>
      <c r="N327" s="181">
        <v>10.909999999999998</v>
      </c>
      <c r="O327" s="181">
        <v>16.060000000000002</v>
      </c>
      <c r="P327" s="181">
        <f t="shared" si="16"/>
        <v>17.060000000000002</v>
      </c>
      <c r="Q327" s="181">
        <v>0</v>
      </c>
      <c r="R327" s="181">
        <v>0.2</v>
      </c>
      <c r="S327" s="181">
        <v>0.2</v>
      </c>
      <c r="T327" s="181">
        <v>17.259999999999998</v>
      </c>
    </row>
    <row r="328" spans="1:20" ht="12.75" customHeight="1" x14ac:dyDescent="0.2">
      <c r="A328" s="167"/>
      <c r="B328" s="35"/>
      <c r="C328" s="26" t="s">
        <v>247</v>
      </c>
      <c r="D328" s="180">
        <v>9</v>
      </c>
      <c r="E328" s="181">
        <v>0</v>
      </c>
      <c r="F328" s="181">
        <v>0</v>
      </c>
      <c r="G328" s="181">
        <v>0</v>
      </c>
      <c r="H328" s="181">
        <f t="shared" si="17"/>
        <v>0</v>
      </c>
      <c r="I328" s="181">
        <v>1</v>
      </c>
      <c r="J328" s="181">
        <v>0.1</v>
      </c>
      <c r="K328" s="181">
        <v>1.1000000000000001</v>
      </c>
      <c r="L328" s="181">
        <v>0.2</v>
      </c>
      <c r="M328" s="181">
        <v>5.05</v>
      </c>
      <c r="N328" s="181">
        <v>2.57</v>
      </c>
      <c r="O328" s="181">
        <v>7.8199999999999994</v>
      </c>
      <c r="P328" s="181">
        <f t="shared" ref="P328:P369" si="18">O328+K328</f>
        <v>8.92</v>
      </c>
      <c r="Q328" s="181">
        <v>0</v>
      </c>
      <c r="R328" s="181">
        <v>0</v>
      </c>
      <c r="S328" s="181">
        <v>0</v>
      </c>
      <c r="T328" s="181">
        <v>8.92</v>
      </c>
    </row>
    <row r="329" spans="1:20" ht="12.75" customHeight="1" x14ac:dyDescent="0.2">
      <c r="A329" s="167"/>
      <c r="B329" s="35"/>
      <c r="C329" s="26" t="s">
        <v>235</v>
      </c>
      <c r="D329" s="180">
        <v>22</v>
      </c>
      <c r="E329" s="181">
        <v>0</v>
      </c>
      <c r="F329" s="181">
        <v>0</v>
      </c>
      <c r="G329" s="181">
        <v>0</v>
      </c>
      <c r="H329" s="181">
        <f t="shared" si="17"/>
        <v>0</v>
      </c>
      <c r="I329" s="181">
        <v>9.5</v>
      </c>
      <c r="J329" s="181">
        <v>0.5</v>
      </c>
      <c r="K329" s="181">
        <v>10</v>
      </c>
      <c r="L329" s="181">
        <v>2.95</v>
      </c>
      <c r="M329" s="181">
        <v>9.65</v>
      </c>
      <c r="N329" s="181">
        <v>11.81</v>
      </c>
      <c r="O329" s="181">
        <v>24.410000000000004</v>
      </c>
      <c r="P329" s="181">
        <f t="shared" si="18"/>
        <v>34.410000000000004</v>
      </c>
      <c r="Q329" s="181">
        <v>0</v>
      </c>
      <c r="R329" s="181">
        <v>0.51</v>
      </c>
      <c r="S329" s="181">
        <v>0.51</v>
      </c>
      <c r="T329" s="181">
        <v>34.92</v>
      </c>
    </row>
    <row r="330" spans="1:20" ht="12.75" customHeight="1" x14ac:dyDescent="0.2">
      <c r="A330" s="167"/>
      <c r="B330" s="35"/>
      <c r="C330" s="26" t="s">
        <v>237</v>
      </c>
      <c r="D330" s="180">
        <v>13</v>
      </c>
      <c r="E330" s="181">
        <v>0</v>
      </c>
      <c r="F330" s="181">
        <v>0</v>
      </c>
      <c r="G330" s="181">
        <v>0</v>
      </c>
      <c r="H330" s="181">
        <f t="shared" si="17"/>
        <v>0</v>
      </c>
      <c r="I330" s="181">
        <v>2</v>
      </c>
      <c r="J330" s="181">
        <v>0</v>
      </c>
      <c r="K330" s="181">
        <v>2</v>
      </c>
      <c r="L330" s="181">
        <v>6.68</v>
      </c>
      <c r="M330" s="181">
        <v>13.739999999999998</v>
      </c>
      <c r="N330" s="181">
        <v>8.870000000000001</v>
      </c>
      <c r="O330" s="181">
        <v>29.29</v>
      </c>
      <c r="P330" s="181">
        <f t="shared" si="18"/>
        <v>31.29</v>
      </c>
      <c r="Q330" s="181">
        <v>0</v>
      </c>
      <c r="R330" s="181">
        <v>0.06</v>
      </c>
      <c r="S330" s="181">
        <v>0.06</v>
      </c>
      <c r="T330" s="181">
        <v>31.35</v>
      </c>
    </row>
    <row r="331" spans="1:20" ht="12.75" customHeight="1" x14ac:dyDescent="0.2">
      <c r="A331" s="167"/>
      <c r="B331" s="85"/>
      <c r="C331" s="26" t="s">
        <v>245</v>
      </c>
      <c r="D331" s="180">
        <v>3</v>
      </c>
      <c r="E331" s="181">
        <v>0</v>
      </c>
      <c r="F331" s="181">
        <v>0</v>
      </c>
      <c r="G331" s="181">
        <v>0</v>
      </c>
      <c r="H331" s="181">
        <f t="shared" si="17"/>
        <v>0</v>
      </c>
      <c r="I331" s="181">
        <v>0.3</v>
      </c>
      <c r="J331" s="181">
        <v>0</v>
      </c>
      <c r="K331" s="181">
        <v>0.3</v>
      </c>
      <c r="L331" s="181">
        <v>0</v>
      </c>
      <c r="M331" s="181">
        <v>11.399999999999999</v>
      </c>
      <c r="N331" s="181">
        <v>20.5</v>
      </c>
      <c r="O331" s="181">
        <v>31.9</v>
      </c>
      <c r="P331" s="181">
        <f t="shared" si="18"/>
        <v>32.199999999999996</v>
      </c>
      <c r="Q331" s="181">
        <v>0</v>
      </c>
      <c r="R331" s="181">
        <v>0</v>
      </c>
      <c r="S331" s="181">
        <v>0</v>
      </c>
      <c r="T331" s="181">
        <v>32.200000000000003</v>
      </c>
    </row>
    <row r="332" spans="1:20" ht="12.75" customHeight="1" x14ac:dyDescent="0.2">
      <c r="A332" s="167"/>
      <c r="B332" s="35" t="s">
        <v>244</v>
      </c>
      <c r="C332" s="26" t="s">
        <v>244</v>
      </c>
      <c r="D332" s="180">
        <v>72</v>
      </c>
      <c r="E332" s="181">
        <v>0</v>
      </c>
      <c r="F332" s="181">
        <v>0</v>
      </c>
      <c r="G332" s="181">
        <v>0</v>
      </c>
      <c r="H332" s="181">
        <f t="shared" ref="H332:H369" si="19">SUM(E332:G332)</f>
        <v>0</v>
      </c>
      <c r="I332" s="181">
        <v>4.2399999999999993</v>
      </c>
      <c r="J332" s="181">
        <v>0.4</v>
      </c>
      <c r="K332" s="181">
        <v>4.6399999999999997</v>
      </c>
      <c r="L332" s="181">
        <v>13.4</v>
      </c>
      <c r="M332" s="181">
        <v>32.905000000000008</v>
      </c>
      <c r="N332" s="181">
        <v>63.675000000000004</v>
      </c>
      <c r="O332" s="181">
        <v>109.98</v>
      </c>
      <c r="P332" s="181">
        <f t="shared" si="18"/>
        <v>114.62</v>
      </c>
      <c r="Q332" s="181">
        <v>0</v>
      </c>
      <c r="R332" s="181">
        <v>19.899999999999999</v>
      </c>
      <c r="S332" s="181">
        <v>19.899999999999999</v>
      </c>
      <c r="T332" s="181">
        <v>134.51999999999998</v>
      </c>
    </row>
    <row r="333" spans="1:20" ht="12.75" customHeight="1" x14ac:dyDescent="0.2">
      <c r="A333" s="167"/>
      <c r="B333" s="35"/>
      <c r="C333" s="26" t="s">
        <v>243</v>
      </c>
      <c r="D333" s="180">
        <v>17</v>
      </c>
      <c r="E333" s="181">
        <v>0</v>
      </c>
      <c r="F333" s="181">
        <v>0</v>
      </c>
      <c r="G333" s="181">
        <v>0</v>
      </c>
      <c r="H333" s="181">
        <f t="shared" si="19"/>
        <v>0</v>
      </c>
      <c r="I333" s="181">
        <v>0.3</v>
      </c>
      <c r="J333" s="181">
        <v>0</v>
      </c>
      <c r="K333" s="181">
        <v>0.3</v>
      </c>
      <c r="L333" s="181">
        <v>0.41000000000000003</v>
      </c>
      <c r="M333" s="181">
        <v>1.02</v>
      </c>
      <c r="N333" s="181">
        <v>2.68</v>
      </c>
      <c r="O333" s="181">
        <v>4.1099999999999994</v>
      </c>
      <c r="P333" s="181">
        <f t="shared" si="18"/>
        <v>4.4099999999999993</v>
      </c>
      <c r="Q333" s="181">
        <v>0</v>
      </c>
      <c r="R333" s="181">
        <v>0.03</v>
      </c>
      <c r="S333" s="181">
        <v>0.03</v>
      </c>
      <c r="T333" s="181">
        <v>4.4399999999999986</v>
      </c>
    </row>
    <row r="334" spans="1:20" ht="12.75" customHeight="1" x14ac:dyDescent="0.2">
      <c r="A334" s="167"/>
      <c r="B334" s="35"/>
      <c r="C334" s="26" t="s">
        <v>258</v>
      </c>
      <c r="D334" s="180">
        <v>83</v>
      </c>
      <c r="E334" s="181">
        <v>0</v>
      </c>
      <c r="F334" s="181">
        <v>0</v>
      </c>
      <c r="G334" s="181">
        <v>0.15000000000000002</v>
      </c>
      <c r="H334" s="181">
        <f t="shared" si="19"/>
        <v>0.15000000000000002</v>
      </c>
      <c r="I334" s="181">
        <v>46.7</v>
      </c>
      <c r="J334" s="181">
        <v>0.5</v>
      </c>
      <c r="K334" s="181">
        <v>47.35</v>
      </c>
      <c r="L334" s="181">
        <v>23.930000000000003</v>
      </c>
      <c r="M334" s="181">
        <v>115.62199999999994</v>
      </c>
      <c r="N334" s="181">
        <v>189.87799999999993</v>
      </c>
      <c r="O334" s="181">
        <v>329.43</v>
      </c>
      <c r="P334" s="181">
        <f t="shared" si="18"/>
        <v>376.78000000000003</v>
      </c>
      <c r="Q334" s="181">
        <v>7</v>
      </c>
      <c r="R334" s="181">
        <v>0</v>
      </c>
      <c r="S334" s="181">
        <v>7</v>
      </c>
      <c r="T334" s="181">
        <v>383.78000000000003</v>
      </c>
    </row>
    <row r="335" spans="1:20" ht="12.75" customHeight="1" x14ac:dyDescent="0.2">
      <c r="A335" s="167"/>
      <c r="B335" s="35"/>
      <c r="C335" s="26" t="s">
        <v>234</v>
      </c>
      <c r="D335" s="180">
        <v>27</v>
      </c>
      <c r="E335" s="181">
        <v>0</v>
      </c>
      <c r="F335" s="181">
        <v>0</v>
      </c>
      <c r="G335" s="181">
        <v>0.1</v>
      </c>
      <c r="H335" s="181">
        <f t="shared" si="19"/>
        <v>0.1</v>
      </c>
      <c r="I335" s="181">
        <v>0.41000000000000003</v>
      </c>
      <c r="J335" s="181">
        <v>0</v>
      </c>
      <c r="K335" s="181">
        <v>0.51</v>
      </c>
      <c r="L335" s="181">
        <v>0.39</v>
      </c>
      <c r="M335" s="181">
        <v>1.3250000000000002</v>
      </c>
      <c r="N335" s="181">
        <v>3.214999999999999</v>
      </c>
      <c r="O335" s="181">
        <v>4.9299999999999979</v>
      </c>
      <c r="P335" s="181">
        <f t="shared" si="18"/>
        <v>5.4399999999999977</v>
      </c>
      <c r="Q335" s="181">
        <v>0.14000000000000001</v>
      </c>
      <c r="R335" s="181">
        <v>0.8</v>
      </c>
      <c r="S335" s="181">
        <v>0.94000000000000006</v>
      </c>
      <c r="T335" s="181">
        <v>6.3799999999999981</v>
      </c>
    </row>
    <row r="336" spans="1:20" ht="12.75" customHeight="1" x14ac:dyDescent="0.2">
      <c r="A336" s="167"/>
      <c r="B336" s="85"/>
      <c r="C336" s="26" t="s">
        <v>228</v>
      </c>
      <c r="D336" s="180">
        <v>11</v>
      </c>
      <c r="E336" s="181">
        <v>0</v>
      </c>
      <c r="F336" s="181">
        <v>0</v>
      </c>
      <c r="G336" s="181">
        <v>0</v>
      </c>
      <c r="H336" s="181">
        <f t="shared" si="19"/>
        <v>0</v>
      </c>
      <c r="I336" s="181">
        <v>0.1</v>
      </c>
      <c r="J336" s="181">
        <v>0</v>
      </c>
      <c r="K336" s="181">
        <v>0.1</v>
      </c>
      <c r="L336" s="181">
        <v>64.449999999999989</v>
      </c>
      <c r="M336" s="181">
        <v>219.03</v>
      </c>
      <c r="N336" s="181">
        <v>4.629999999999999</v>
      </c>
      <c r="O336" s="181">
        <v>288.10999999999996</v>
      </c>
      <c r="P336" s="181">
        <f t="shared" si="18"/>
        <v>288.20999999999998</v>
      </c>
      <c r="Q336" s="181">
        <v>0</v>
      </c>
      <c r="R336" s="181">
        <v>0</v>
      </c>
      <c r="S336" s="181">
        <v>0</v>
      </c>
      <c r="T336" s="181">
        <v>288.20999999999998</v>
      </c>
    </row>
    <row r="337" spans="1:20" ht="12.75" customHeight="1" x14ac:dyDescent="0.2">
      <c r="A337" s="119"/>
      <c r="B337" s="233" t="s">
        <v>367</v>
      </c>
      <c r="C337" s="26" t="s">
        <v>367</v>
      </c>
      <c r="D337" s="162">
        <v>1</v>
      </c>
      <c r="E337" s="24">
        <v>0</v>
      </c>
      <c r="F337" s="24">
        <v>0</v>
      </c>
      <c r="G337" s="24">
        <v>0</v>
      </c>
      <c r="H337" s="24">
        <f t="shared" si="19"/>
        <v>0</v>
      </c>
      <c r="I337" s="24">
        <v>0</v>
      </c>
      <c r="J337" s="24">
        <v>0</v>
      </c>
      <c r="K337" s="24">
        <v>0</v>
      </c>
      <c r="L337" s="24">
        <v>0</v>
      </c>
      <c r="M337" s="24">
        <v>0</v>
      </c>
      <c r="N337" s="24">
        <v>0.01</v>
      </c>
      <c r="O337" s="24">
        <v>0.01</v>
      </c>
      <c r="P337" s="24">
        <f t="shared" si="18"/>
        <v>0.01</v>
      </c>
      <c r="Q337" s="24">
        <v>0</v>
      </c>
      <c r="R337" s="24">
        <v>0</v>
      </c>
      <c r="S337" s="24">
        <v>0</v>
      </c>
      <c r="T337" s="24">
        <v>0.01</v>
      </c>
    </row>
    <row r="338" spans="1:20" ht="12.75" customHeight="1" x14ac:dyDescent="0.2">
      <c r="A338" s="119"/>
      <c r="B338" s="234"/>
      <c r="C338" s="26" t="s">
        <v>368</v>
      </c>
      <c r="D338" s="162">
        <v>0</v>
      </c>
      <c r="E338" s="24">
        <v>0</v>
      </c>
      <c r="F338" s="24">
        <v>0</v>
      </c>
      <c r="G338" s="24">
        <v>0</v>
      </c>
      <c r="H338" s="24">
        <f t="shared" si="19"/>
        <v>0</v>
      </c>
      <c r="I338" s="24">
        <v>0</v>
      </c>
      <c r="J338" s="24">
        <v>0</v>
      </c>
      <c r="K338" s="24">
        <v>0</v>
      </c>
      <c r="L338" s="24">
        <v>0</v>
      </c>
      <c r="M338" s="24">
        <v>0</v>
      </c>
      <c r="N338" s="24">
        <v>0</v>
      </c>
      <c r="O338" s="24">
        <v>0</v>
      </c>
      <c r="P338" s="24">
        <f t="shared" si="18"/>
        <v>0</v>
      </c>
      <c r="Q338" s="24">
        <v>0</v>
      </c>
      <c r="R338" s="24">
        <v>0</v>
      </c>
      <c r="S338" s="24">
        <v>0</v>
      </c>
      <c r="T338" s="24">
        <v>0</v>
      </c>
    </row>
    <row r="339" spans="1:20" ht="12.75" customHeight="1" x14ac:dyDescent="0.2">
      <c r="A339" s="119"/>
      <c r="B339" s="234"/>
      <c r="C339" s="26" t="s">
        <v>254</v>
      </c>
      <c r="D339" s="180">
        <v>1</v>
      </c>
      <c r="E339" s="181">
        <v>0</v>
      </c>
      <c r="F339" s="181">
        <v>0</v>
      </c>
      <c r="G339" s="181">
        <v>0</v>
      </c>
      <c r="H339" s="181">
        <f t="shared" si="19"/>
        <v>0</v>
      </c>
      <c r="I339" s="181">
        <v>0</v>
      </c>
      <c r="J339" s="181">
        <v>0</v>
      </c>
      <c r="K339" s="181">
        <v>0</v>
      </c>
      <c r="L339" s="181">
        <v>0</v>
      </c>
      <c r="M339" s="181">
        <v>0</v>
      </c>
      <c r="N339" s="181">
        <v>0</v>
      </c>
      <c r="O339" s="181">
        <v>0</v>
      </c>
      <c r="P339" s="181">
        <f t="shared" si="18"/>
        <v>0</v>
      </c>
      <c r="Q339" s="181">
        <v>0</v>
      </c>
      <c r="R339" s="181">
        <v>0.15</v>
      </c>
      <c r="S339" s="181">
        <v>0.15</v>
      </c>
      <c r="T339" s="181">
        <v>0.15</v>
      </c>
    </row>
    <row r="340" spans="1:20" ht="12.75" customHeight="1" x14ac:dyDescent="0.2">
      <c r="A340" s="119"/>
      <c r="B340" s="234"/>
      <c r="C340" s="26" t="s">
        <v>452</v>
      </c>
      <c r="D340" s="162">
        <v>0</v>
      </c>
      <c r="E340" s="24">
        <v>0</v>
      </c>
      <c r="F340" s="24">
        <v>0</v>
      </c>
      <c r="G340" s="24">
        <v>0</v>
      </c>
      <c r="H340" s="24">
        <f t="shared" si="19"/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f t="shared" si="18"/>
        <v>0</v>
      </c>
      <c r="Q340" s="24">
        <v>0</v>
      </c>
      <c r="R340" s="24">
        <v>0</v>
      </c>
      <c r="S340" s="24">
        <v>0</v>
      </c>
      <c r="T340" s="24">
        <v>0</v>
      </c>
    </row>
    <row r="341" spans="1:20" ht="12.75" customHeight="1" x14ac:dyDescent="0.2">
      <c r="A341" s="119"/>
      <c r="B341" s="234"/>
      <c r="C341" s="26" t="s">
        <v>361</v>
      </c>
      <c r="D341" s="162">
        <v>0</v>
      </c>
      <c r="E341" s="24">
        <v>0</v>
      </c>
      <c r="F341" s="24">
        <v>0</v>
      </c>
      <c r="G341" s="24">
        <v>0</v>
      </c>
      <c r="H341" s="24">
        <f t="shared" si="19"/>
        <v>0</v>
      </c>
      <c r="I341" s="24">
        <v>0</v>
      </c>
      <c r="J341" s="24">
        <v>0</v>
      </c>
      <c r="K341" s="24">
        <v>0</v>
      </c>
      <c r="L341" s="24">
        <v>0</v>
      </c>
      <c r="M341" s="24">
        <v>0</v>
      </c>
      <c r="N341" s="24">
        <v>0</v>
      </c>
      <c r="O341" s="24">
        <v>0</v>
      </c>
      <c r="P341" s="24">
        <f t="shared" si="18"/>
        <v>0</v>
      </c>
      <c r="Q341" s="24">
        <v>0</v>
      </c>
      <c r="R341" s="24">
        <v>0</v>
      </c>
      <c r="S341" s="24">
        <v>0</v>
      </c>
      <c r="T341" s="24">
        <v>0</v>
      </c>
    </row>
    <row r="342" spans="1:20" ht="12.75" customHeight="1" x14ac:dyDescent="0.2">
      <c r="A342" s="119"/>
      <c r="B342" s="234"/>
      <c r="C342" s="26" t="s">
        <v>236</v>
      </c>
      <c r="D342" s="180">
        <v>4</v>
      </c>
      <c r="E342" s="181">
        <v>0</v>
      </c>
      <c r="F342" s="181">
        <v>0</v>
      </c>
      <c r="G342" s="181">
        <v>0</v>
      </c>
      <c r="H342" s="181">
        <f t="shared" si="19"/>
        <v>0</v>
      </c>
      <c r="I342" s="181">
        <v>0.01</v>
      </c>
      <c r="J342" s="181">
        <v>0</v>
      </c>
      <c r="K342" s="181">
        <v>0.01</v>
      </c>
      <c r="L342" s="181">
        <v>0.01</v>
      </c>
      <c r="M342" s="181">
        <v>0.2</v>
      </c>
      <c r="N342" s="181">
        <v>0.14000000000000001</v>
      </c>
      <c r="O342" s="181">
        <v>0.35</v>
      </c>
      <c r="P342" s="181">
        <f t="shared" si="18"/>
        <v>0.36</v>
      </c>
      <c r="Q342" s="181">
        <v>0</v>
      </c>
      <c r="R342" s="181">
        <v>0</v>
      </c>
      <c r="S342" s="181">
        <v>0</v>
      </c>
      <c r="T342" s="181">
        <v>0.36</v>
      </c>
    </row>
    <row r="343" spans="1:20" ht="12.75" customHeight="1" x14ac:dyDescent="0.2">
      <c r="A343" s="119"/>
      <c r="B343" s="234"/>
      <c r="C343" s="26" t="s">
        <v>253</v>
      </c>
      <c r="D343" s="180">
        <v>1</v>
      </c>
      <c r="E343" s="181">
        <v>0</v>
      </c>
      <c r="F343" s="181">
        <v>0</v>
      </c>
      <c r="G343" s="181">
        <v>0</v>
      </c>
      <c r="H343" s="181">
        <f t="shared" si="19"/>
        <v>0</v>
      </c>
      <c r="I343" s="181">
        <v>0</v>
      </c>
      <c r="J343" s="181">
        <v>0</v>
      </c>
      <c r="K343" s="181">
        <v>0</v>
      </c>
      <c r="L343" s="181">
        <v>0</v>
      </c>
      <c r="M343" s="181">
        <v>0</v>
      </c>
      <c r="N343" s="181">
        <v>0.4</v>
      </c>
      <c r="O343" s="181">
        <v>0.4</v>
      </c>
      <c r="P343" s="181">
        <f t="shared" si="18"/>
        <v>0.4</v>
      </c>
      <c r="Q343" s="181">
        <v>0</v>
      </c>
      <c r="R343" s="181">
        <v>0</v>
      </c>
      <c r="S343" s="181">
        <v>0</v>
      </c>
      <c r="T343" s="181">
        <v>0.4</v>
      </c>
    </row>
    <row r="344" spans="1:20" ht="12.75" customHeight="1" x14ac:dyDescent="0.2">
      <c r="A344" s="119"/>
      <c r="B344" s="234"/>
      <c r="C344" s="26" t="s">
        <v>255</v>
      </c>
      <c r="D344" s="180">
        <v>0</v>
      </c>
      <c r="E344" s="181">
        <v>0</v>
      </c>
      <c r="F344" s="181">
        <v>0</v>
      </c>
      <c r="G344" s="181">
        <v>0</v>
      </c>
      <c r="H344" s="181">
        <f t="shared" si="19"/>
        <v>0</v>
      </c>
      <c r="I344" s="181">
        <v>0</v>
      </c>
      <c r="J344" s="181">
        <v>0</v>
      </c>
      <c r="K344" s="181">
        <v>0</v>
      </c>
      <c r="L344" s="181">
        <v>0</v>
      </c>
      <c r="M344" s="181">
        <v>0</v>
      </c>
      <c r="N344" s="181">
        <v>0</v>
      </c>
      <c r="O344" s="181">
        <v>0</v>
      </c>
      <c r="P344" s="181">
        <f t="shared" si="18"/>
        <v>0</v>
      </c>
      <c r="Q344" s="181">
        <v>0</v>
      </c>
      <c r="R344" s="181">
        <v>0</v>
      </c>
      <c r="S344" s="181">
        <v>0</v>
      </c>
      <c r="T344" s="181">
        <v>0</v>
      </c>
    </row>
    <row r="345" spans="1:20" ht="12.75" customHeight="1" x14ac:dyDescent="0.2">
      <c r="A345" s="119"/>
      <c r="B345" s="234"/>
      <c r="C345" s="26" t="s">
        <v>376</v>
      </c>
      <c r="D345" s="162">
        <v>0</v>
      </c>
      <c r="E345" s="24">
        <v>0</v>
      </c>
      <c r="F345" s="24">
        <v>0</v>
      </c>
      <c r="G345" s="24">
        <v>0</v>
      </c>
      <c r="H345" s="24">
        <f t="shared" si="19"/>
        <v>0</v>
      </c>
      <c r="I345" s="24">
        <v>0</v>
      </c>
      <c r="J345" s="24">
        <v>0</v>
      </c>
      <c r="K345" s="24">
        <v>0</v>
      </c>
      <c r="L345" s="24">
        <v>0</v>
      </c>
      <c r="M345" s="24">
        <v>0</v>
      </c>
      <c r="N345" s="24">
        <v>0</v>
      </c>
      <c r="O345" s="24">
        <v>0</v>
      </c>
      <c r="P345" s="24">
        <f t="shared" si="18"/>
        <v>0</v>
      </c>
      <c r="Q345" s="24">
        <v>0</v>
      </c>
      <c r="R345" s="24">
        <v>0</v>
      </c>
      <c r="S345" s="24">
        <v>0</v>
      </c>
      <c r="T345" s="24">
        <v>0</v>
      </c>
    </row>
    <row r="346" spans="1:20" ht="12.75" customHeight="1" x14ac:dyDescent="0.2">
      <c r="A346" s="119"/>
      <c r="B346" s="234"/>
      <c r="C346" s="26" t="s">
        <v>251</v>
      </c>
      <c r="D346" s="180">
        <v>9</v>
      </c>
      <c r="E346" s="181">
        <v>0</v>
      </c>
      <c r="F346" s="181">
        <v>0</v>
      </c>
      <c r="G346" s="181">
        <v>0</v>
      </c>
      <c r="H346" s="181">
        <f t="shared" si="19"/>
        <v>0</v>
      </c>
      <c r="I346" s="181">
        <v>0</v>
      </c>
      <c r="J346" s="181">
        <v>0</v>
      </c>
      <c r="K346" s="181">
        <v>0</v>
      </c>
      <c r="L346" s="181">
        <v>1</v>
      </c>
      <c r="M346" s="181">
        <v>2.7</v>
      </c>
      <c r="N346" s="181">
        <v>4.62</v>
      </c>
      <c r="O346" s="181">
        <v>8.3199999999999985</v>
      </c>
      <c r="P346" s="181">
        <f t="shared" si="18"/>
        <v>8.3199999999999985</v>
      </c>
      <c r="Q346" s="181">
        <v>0.5</v>
      </c>
      <c r="R346" s="181">
        <v>0</v>
      </c>
      <c r="S346" s="181">
        <v>0.5</v>
      </c>
      <c r="T346" s="181">
        <v>8.8199999999999985</v>
      </c>
    </row>
    <row r="347" spans="1:20" ht="12.75" customHeight="1" x14ac:dyDescent="0.2">
      <c r="A347" s="119"/>
      <c r="B347" s="234"/>
      <c r="C347" s="26" t="s">
        <v>232</v>
      </c>
      <c r="D347" s="162">
        <v>0</v>
      </c>
      <c r="E347" s="24">
        <v>0</v>
      </c>
      <c r="F347" s="24">
        <v>0</v>
      </c>
      <c r="G347" s="24">
        <v>0</v>
      </c>
      <c r="H347" s="24">
        <f t="shared" si="19"/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f t="shared" si="18"/>
        <v>0</v>
      </c>
      <c r="Q347" s="24">
        <v>0</v>
      </c>
      <c r="R347" s="24">
        <v>0</v>
      </c>
      <c r="S347" s="24">
        <v>0</v>
      </c>
      <c r="T347" s="24">
        <v>0</v>
      </c>
    </row>
    <row r="348" spans="1:20" ht="12.75" customHeight="1" x14ac:dyDescent="0.2">
      <c r="A348" s="119"/>
      <c r="B348" s="234"/>
      <c r="C348" s="26" t="s">
        <v>344</v>
      </c>
      <c r="D348" s="162">
        <v>0</v>
      </c>
      <c r="E348" s="24">
        <v>0</v>
      </c>
      <c r="F348" s="24">
        <v>0</v>
      </c>
      <c r="G348" s="24">
        <v>0</v>
      </c>
      <c r="H348" s="24">
        <f t="shared" si="19"/>
        <v>0</v>
      </c>
      <c r="I348" s="24">
        <v>0</v>
      </c>
      <c r="J348" s="24">
        <v>0</v>
      </c>
      <c r="K348" s="24">
        <v>0</v>
      </c>
      <c r="L348" s="24">
        <v>0</v>
      </c>
      <c r="M348" s="24">
        <v>0</v>
      </c>
      <c r="N348" s="24">
        <v>0</v>
      </c>
      <c r="O348" s="24">
        <v>0</v>
      </c>
      <c r="P348" s="24">
        <f t="shared" si="18"/>
        <v>0</v>
      </c>
      <c r="Q348" s="24">
        <v>0</v>
      </c>
      <c r="R348" s="24">
        <v>0</v>
      </c>
      <c r="S348" s="24">
        <v>0</v>
      </c>
      <c r="T348" s="24">
        <v>0</v>
      </c>
    </row>
    <row r="349" spans="1:20" x14ac:dyDescent="0.2">
      <c r="A349" s="119"/>
      <c r="B349" s="234"/>
      <c r="C349" s="26" t="s">
        <v>242</v>
      </c>
      <c r="D349" s="180">
        <v>4</v>
      </c>
      <c r="E349" s="181">
        <v>0</v>
      </c>
      <c r="F349" s="181">
        <v>0</v>
      </c>
      <c r="G349" s="181">
        <v>0</v>
      </c>
      <c r="H349" s="181">
        <f t="shared" si="19"/>
        <v>0</v>
      </c>
      <c r="I349" s="181">
        <v>0</v>
      </c>
      <c r="J349" s="181">
        <v>0</v>
      </c>
      <c r="K349" s="181">
        <v>0</v>
      </c>
      <c r="L349" s="181">
        <v>0</v>
      </c>
      <c r="M349" s="181">
        <v>1.5</v>
      </c>
      <c r="N349" s="181">
        <v>4.6000000000000005</v>
      </c>
      <c r="O349" s="181">
        <v>6.1000000000000005</v>
      </c>
      <c r="P349" s="181">
        <f t="shared" si="18"/>
        <v>6.1000000000000005</v>
      </c>
      <c r="Q349" s="181">
        <v>0</v>
      </c>
      <c r="R349" s="181">
        <v>0</v>
      </c>
      <c r="S349" s="181">
        <v>0</v>
      </c>
      <c r="T349" s="181">
        <v>6.1000000000000005</v>
      </c>
    </row>
    <row r="350" spans="1:20" x14ac:dyDescent="0.2">
      <c r="A350" s="119"/>
      <c r="B350" s="234"/>
      <c r="C350" s="26" t="s">
        <v>370</v>
      </c>
      <c r="D350" s="162">
        <v>0</v>
      </c>
      <c r="E350" s="24">
        <v>0</v>
      </c>
      <c r="F350" s="24">
        <v>0</v>
      </c>
      <c r="G350" s="24">
        <v>0</v>
      </c>
      <c r="H350" s="24">
        <f t="shared" si="19"/>
        <v>0</v>
      </c>
      <c r="I350" s="24">
        <v>0</v>
      </c>
      <c r="J350" s="24">
        <v>0</v>
      </c>
      <c r="K350" s="24">
        <v>0</v>
      </c>
      <c r="L350" s="24">
        <v>0</v>
      </c>
      <c r="M350" s="24">
        <v>0</v>
      </c>
      <c r="N350" s="24">
        <v>0</v>
      </c>
      <c r="O350" s="24">
        <v>0</v>
      </c>
      <c r="P350" s="24">
        <f t="shared" si="18"/>
        <v>0</v>
      </c>
      <c r="Q350" s="24">
        <v>0</v>
      </c>
      <c r="R350" s="24">
        <v>0</v>
      </c>
      <c r="S350" s="24">
        <v>0</v>
      </c>
      <c r="T350" s="24">
        <v>0</v>
      </c>
    </row>
    <row r="351" spans="1:20" ht="12.75" customHeight="1" x14ac:dyDescent="0.2">
      <c r="A351" s="119"/>
      <c r="B351" s="234"/>
      <c r="C351" s="26" t="s">
        <v>231</v>
      </c>
      <c r="D351" s="162">
        <v>0</v>
      </c>
      <c r="E351" s="24">
        <v>0</v>
      </c>
      <c r="F351" s="24">
        <v>0</v>
      </c>
      <c r="G351" s="24">
        <v>0</v>
      </c>
      <c r="H351" s="24">
        <f t="shared" si="19"/>
        <v>0</v>
      </c>
      <c r="I351" s="24">
        <v>0</v>
      </c>
      <c r="J351" s="24">
        <v>0</v>
      </c>
      <c r="K351" s="24">
        <v>0</v>
      </c>
      <c r="L351" s="24">
        <v>0</v>
      </c>
      <c r="M351" s="24">
        <v>0</v>
      </c>
      <c r="N351" s="24">
        <v>0</v>
      </c>
      <c r="O351" s="24">
        <v>0</v>
      </c>
      <c r="P351" s="24">
        <f t="shared" si="18"/>
        <v>0</v>
      </c>
      <c r="Q351" s="24">
        <v>0</v>
      </c>
      <c r="R351" s="24">
        <v>0</v>
      </c>
      <c r="S351" s="24">
        <v>0</v>
      </c>
      <c r="T351" s="24">
        <v>0</v>
      </c>
    </row>
    <row r="352" spans="1:20" ht="12.75" customHeight="1" x14ac:dyDescent="0.2">
      <c r="A352" s="119"/>
      <c r="B352" s="234"/>
      <c r="C352" s="26" t="s">
        <v>346</v>
      </c>
      <c r="D352" s="162">
        <v>0</v>
      </c>
      <c r="E352" s="24">
        <v>0</v>
      </c>
      <c r="F352" s="24">
        <v>0</v>
      </c>
      <c r="G352" s="24">
        <v>0</v>
      </c>
      <c r="H352" s="24">
        <f t="shared" si="19"/>
        <v>0</v>
      </c>
      <c r="I352" s="24">
        <v>0</v>
      </c>
      <c r="J352" s="24">
        <v>0</v>
      </c>
      <c r="K352" s="24">
        <v>0</v>
      </c>
      <c r="L352" s="24">
        <v>0</v>
      </c>
      <c r="M352" s="24">
        <v>0</v>
      </c>
      <c r="N352" s="24">
        <v>0</v>
      </c>
      <c r="O352" s="24">
        <v>0</v>
      </c>
      <c r="P352" s="24">
        <f t="shared" si="18"/>
        <v>0</v>
      </c>
      <c r="Q352" s="24">
        <v>0</v>
      </c>
      <c r="R352" s="24">
        <v>0</v>
      </c>
      <c r="S352" s="24">
        <v>0</v>
      </c>
      <c r="T352" s="24">
        <v>0</v>
      </c>
    </row>
    <row r="353" spans="1:20" ht="12.75" customHeight="1" x14ac:dyDescent="0.2">
      <c r="A353" s="119"/>
      <c r="B353" s="234"/>
      <c r="C353" s="26" t="s">
        <v>347</v>
      </c>
      <c r="D353" s="162">
        <v>1</v>
      </c>
      <c r="E353" s="24">
        <v>0</v>
      </c>
      <c r="F353" s="24">
        <v>0</v>
      </c>
      <c r="G353" s="24">
        <v>0</v>
      </c>
      <c r="H353" s="24">
        <f t="shared" si="19"/>
        <v>0</v>
      </c>
      <c r="I353" s="24">
        <v>0</v>
      </c>
      <c r="J353" s="24">
        <v>0</v>
      </c>
      <c r="K353" s="24">
        <v>0</v>
      </c>
      <c r="L353" s="24">
        <v>0</v>
      </c>
      <c r="M353" s="24">
        <v>0</v>
      </c>
      <c r="N353" s="24">
        <v>0.01</v>
      </c>
      <c r="O353" s="24">
        <v>0.01</v>
      </c>
      <c r="P353" s="24">
        <f t="shared" si="18"/>
        <v>0.01</v>
      </c>
      <c r="Q353" s="24">
        <v>0</v>
      </c>
      <c r="R353" s="24">
        <v>0</v>
      </c>
      <c r="S353" s="24">
        <v>0</v>
      </c>
      <c r="T353" s="24">
        <v>0.01</v>
      </c>
    </row>
    <row r="354" spans="1:20" ht="12.75" customHeight="1" x14ac:dyDescent="0.2">
      <c r="A354" s="119"/>
      <c r="B354" s="234"/>
      <c r="C354" s="26" t="s">
        <v>289</v>
      </c>
      <c r="D354" s="162">
        <v>0</v>
      </c>
      <c r="E354" s="24">
        <v>0</v>
      </c>
      <c r="F354" s="24">
        <v>0</v>
      </c>
      <c r="G354" s="24">
        <v>0</v>
      </c>
      <c r="H354" s="24">
        <f t="shared" si="19"/>
        <v>0</v>
      </c>
      <c r="I354" s="24">
        <v>0</v>
      </c>
      <c r="J354" s="24">
        <v>0</v>
      </c>
      <c r="K354" s="24">
        <v>0</v>
      </c>
      <c r="L354" s="24">
        <v>0</v>
      </c>
      <c r="M354" s="24">
        <v>0</v>
      </c>
      <c r="N354" s="24">
        <v>0</v>
      </c>
      <c r="O354" s="24">
        <v>0</v>
      </c>
      <c r="P354" s="24">
        <f t="shared" si="18"/>
        <v>0</v>
      </c>
      <c r="Q354" s="24">
        <v>0</v>
      </c>
      <c r="R354" s="24">
        <v>0</v>
      </c>
      <c r="S354" s="24">
        <v>0</v>
      </c>
      <c r="T354" s="24">
        <v>0</v>
      </c>
    </row>
    <row r="355" spans="1:20" ht="12.75" customHeight="1" x14ac:dyDescent="0.2">
      <c r="A355" s="119"/>
      <c r="B355" s="234"/>
      <c r="C355" s="26" t="s">
        <v>238</v>
      </c>
      <c r="D355" s="180">
        <v>1</v>
      </c>
      <c r="E355" s="181">
        <v>0</v>
      </c>
      <c r="F355" s="181">
        <v>0</v>
      </c>
      <c r="G355" s="181">
        <v>0</v>
      </c>
      <c r="H355" s="181">
        <f t="shared" si="19"/>
        <v>0</v>
      </c>
      <c r="I355" s="181">
        <v>0</v>
      </c>
      <c r="J355" s="181">
        <v>0</v>
      </c>
      <c r="K355" s="181">
        <v>0</v>
      </c>
      <c r="L355" s="181">
        <v>0</v>
      </c>
      <c r="M355" s="181">
        <v>0</v>
      </c>
      <c r="N355" s="181">
        <v>0.1</v>
      </c>
      <c r="O355" s="181">
        <v>0.1</v>
      </c>
      <c r="P355" s="181">
        <f t="shared" si="18"/>
        <v>0.1</v>
      </c>
      <c r="Q355" s="181">
        <v>0</v>
      </c>
      <c r="R355" s="181">
        <v>0</v>
      </c>
      <c r="S355" s="181">
        <v>0</v>
      </c>
      <c r="T355" s="181">
        <v>0.1</v>
      </c>
    </row>
    <row r="356" spans="1:20" ht="12.75" customHeight="1" x14ac:dyDescent="0.2">
      <c r="A356" s="119"/>
      <c r="B356" s="234"/>
      <c r="C356" s="26" t="s">
        <v>390</v>
      </c>
      <c r="D356" s="162">
        <v>0</v>
      </c>
      <c r="E356" s="24">
        <v>0</v>
      </c>
      <c r="F356" s="24">
        <v>0</v>
      </c>
      <c r="G356" s="24">
        <v>0</v>
      </c>
      <c r="H356" s="24">
        <f t="shared" si="19"/>
        <v>0</v>
      </c>
      <c r="I356" s="24">
        <v>0</v>
      </c>
      <c r="J356" s="24">
        <v>0</v>
      </c>
      <c r="K356" s="24">
        <v>0</v>
      </c>
      <c r="L356" s="24">
        <v>0</v>
      </c>
      <c r="M356" s="24">
        <v>0</v>
      </c>
      <c r="N356" s="24">
        <v>0</v>
      </c>
      <c r="O356" s="24">
        <v>0</v>
      </c>
      <c r="P356" s="24">
        <f t="shared" si="18"/>
        <v>0</v>
      </c>
      <c r="Q356" s="24">
        <v>0</v>
      </c>
      <c r="R356" s="24">
        <v>0</v>
      </c>
      <c r="S356" s="24">
        <v>0</v>
      </c>
      <c r="T356" s="24">
        <v>0</v>
      </c>
    </row>
    <row r="357" spans="1:20" ht="12.75" customHeight="1" x14ac:dyDescent="0.2">
      <c r="A357" s="119"/>
      <c r="B357" s="234"/>
      <c r="C357" s="26" t="s">
        <v>352</v>
      </c>
      <c r="D357" s="162">
        <v>0</v>
      </c>
      <c r="E357" s="24">
        <v>0</v>
      </c>
      <c r="F357" s="24">
        <v>0</v>
      </c>
      <c r="G357" s="24">
        <v>0</v>
      </c>
      <c r="H357" s="24">
        <f t="shared" si="19"/>
        <v>0</v>
      </c>
      <c r="I357" s="24">
        <v>0</v>
      </c>
      <c r="J357" s="24">
        <v>0</v>
      </c>
      <c r="K357" s="24">
        <v>0</v>
      </c>
      <c r="L357" s="24">
        <v>0</v>
      </c>
      <c r="M357" s="24">
        <v>0</v>
      </c>
      <c r="N357" s="24">
        <v>0</v>
      </c>
      <c r="O357" s="24">
        <v>0</v>
      </c>
      <c r="P357" s="24">
        <f t="shared" si="18"/>
        <v>0</v>
      </c>
      <c r="Q357" s="24">
        <v>0</v>
      </c>
      <c r="R357" s="24">
        <v>0</v>
      </c>
      <c r="S357" s="24">
        <v>0</v>
      </c>
      <c r="T357" s="24">
        <v>0</v>
      </c>
    </row>
    <row r="358" spans="1:20" ht="12.75" customHeight="1" x14ac:dyDescent="0.2">
      <c r="A358" s="119"/>
      <c r="B358" s="234"/>
      <c r="C358" s="26" t="s">
        <v>248</v>
      </c>
      <c r="D358" s="180">
        <v>1</v>
      </c>
      <c r="E358" s="181">
        <v>0</v>
      </c>
      <c r="F358" s="181">
        <v>0</v>
      </c>
      <c r="G358" s="181">
        <v>0</v>
      </c>
      <c r="H358" s="181">
        <f t="shared" si="19"/>
        <v>0</v>
      </c>
      <c r="I358" s="181">
        <v>0</v>
      </c>
      <c r="J358" s="181">
        <v>0</v>
      </c>
      <c r="K358" s="181">
        <v>0</v>
      </c>
      <c r="L358" s="181">
        <v>0</v>
      </c>
      <c r="M358" s="181">
        <v>0.1</v>
      </c>
      <c r="N358" s="181">
        <v>0.1</v>
      </c>
      <c r="O358" s="181">
        <v>0.2</v>
      </c>
      <c r="P358" s="181">
        <f t="shared" si="18"/>
        <v>0.2</v>
      </c>
      <c r="Q358" s="181">
        <v>0.3</v>
      </c>
      <c r="R358" s="181">
        <v>0</v>
      </c>
      <c r="S358" s="181">
        <v>0.3</v>
      </c>
      <c r="T358" s="181">
        <v>0.5</v>
      </c>
    </row>
    <row r="359" spans="1:20" ht="12.75" customHeight="1" x14ac:dyDescent="0.2">
      <c r="A359" s="119"/>
      <c r="B359" s="234"/>
      <c r="C359" s="26" t="s">
        <v>290</v>
      </c>
      <c r="D359" s="180">
        <v>2</v>
      </c>
      <c r="E359" s="181">
        <v>0</v>
      </c>
      <c r="F359" s="181">
        <v>0</v>
      </c>
      <c r="G359" s="181">
        <v>0</v>
      </c>
      <c r="H359" s="181">
        <f t="shared" si="19"/>
        <v>0</v>
      </c>
      <c r="I359" s="181">
        <v>0</v>
      </c>
      <c r="J359" s="181">
        <v>0</v>
      </c>
      <c r="K359" s="181">
        <v>0</v>
      </c>
      <c r="L359" s="181">
        <v>0</v>
      </c>
      <c r="M359" s="181">
        <v>0</v>
      </c>
      <c r="N359" s="181">
        <v>0.01</v>
      </c>
      <c r="O359" s="181">
        <v>0.01</v>
      </c>
      <c r="P359" s="181">
        <f t="shared" si="18"/>
        <v>0.01</v>
      </c>
      <c r="Q359" s="181">
        <v>0</v>
      </c>
      <c r="R359" s="181">
        <v>0.2</v>
      </c>
      <c r="S359" s="181">
        <v>0.2</v>
      </c>
      <c r="T359" s="181">
        <v>0.21000000000000002</v>
      </c>
    </row>
    <row r="360" spans="1:20" ht="12.75" customHeight="1" x14ac:dyDescent="0.2">
      <c r="A360" s="119"/>
      <c r="B360" s="234"/>
      <c r="C360" s="26" t="s">
        <v>250</v>
      </c>
      <c r="D360" s="180">
        <v>4</v>
      </c>
      <c r="E360" s="181">
        <v>0</v>
      </c>
      <c r="F360" s="181">
        <v>0</v>
      </c>
      <c r="G360" s="181">
        <v>0</v>
      </c>
      <c r="H360" s="181">
        <f t="shared" si="19"/>
        <v>0</v>
      </c>
      <c r="I360" s="181">
        <v>0</v>
      </c>
      <c r="J360" s="181">
        <v>0</v>
      </c>
      <c r="K360" s="181">
        <v>0</v>
      </c>
      <c r="L360" s="181">
        <v>2.0099999999999998</v>
      </c>
      <c r="M360" s="181">
        <v>0.82000000000000006</v>
      </c>
      <c r="N360" s="181">
        <v>0.53</v>
      </c>
      <c r="O360" s="181">
        <v>3.3599999999999994</v>
      </c>
      <c r="P360" s="181">
        <f t="shared" si="18"/>
        <v>3.3599999999999994</v>
      </c>
      <c r="Q360" s="181">
        <v>0</v>
      </c>
      <c r="R360" s="181">
        <v>0</v>
      </c>
      <c r="S360" s="181">
        <v>0</v>
      </c>
      <c r="T360" s="181">
        <v>3.3599999999999994</v>
      </c>
    </row>
    <row r="361" spans="1:20" ht="12.75" customHeight="1" x14ac:dyDescent="0.2">
      <c r="A361" s="119"/>
      <c r="B361" s="234"/>
      <c r="C361" s="26" t="s">
        <v>391</v>
      </c>
      <c r="D361" s="162">
        <v>0</v>
      </c>
      <c r="E361" s="24">
        <v>0</v>
      </c>
      <c r="F361" s="24">
        <v>0</v>
      </c>
      <c r="G361" s="24">
        <v>0</v>
      </c>
      <c r="H361" s="24">
        <f t="shared" si="19"/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f t="shared" si="18"/>
        <v>0</v>
      </c>
      <c r="Q361" s="24">
        <v>0</v>
      </c>
      <c r="R361" s="24">
        <v>0</v>
      </c>
      <c r="S361" s="24">
        <v>0</v>
      </c>
      <c r="T361" s="24">
        <v>0</v>
      </c>
    </row>
    <row r="362" spans="1:20" ht="12.75" customHeight="1" x14ac:dyDescent="0.2">
      <c r="A362" s="119"/>
      <c r="B362" s="234"/>
      <c r="C362" s="26" t="s">
        <v>240</v>
      </c>
      <c r="D362" s="180">
        <v>1</v>
      </c>
      <c r="E362" s="181">
        <v>0</v>
      </c>
      <c r="F362" s="181">
        <v>0</v>
      </c>
      <c r="G362" s="181">
        <v>0</v>
      </c>
      <c r="H362" s="181">
        <f t="shared" si="19"/>
        <v>0</v>
      </c>
      <c r="I362" s="181">
        <v>0</v>
      </c>
      <c r="J362" s="181">
        <v>0</v>
      </c>
      <c r="K362" s="181">
        <v>0</v>
      </c>
      <c r="L362" s="181">
        <v>0</v>
      </c>
      <c r="M362" s="181">
        <v>0</v>
      </c>
      <c r="N362" s="181">
        <v>0.01</v>
      </c>
      <c r="O362" s="181">
        <v>0.01</v>
      </c>
      <c r="P362" s="181">
        <f t="shared" si="18"/>
        <v>0.01</v>
      </c>
      <c r="Q362" s="181">
        <v>0</v>
      </c>
      <c r="R362" s="181">
        <v>0</v>
      </c>
      <c r="S362" s="181">
        <v>0</v>
      </c>
      <c r="T362" s="181">
        <v>0.01</v>
      </c>
    </row>
    <row r="363" spans="1:20" s="5" customFormat="1" ht="12.75" customHeight="1" x14ac:dyDescent="0.2">
      <c r="A363" s="119"/>
      <c r="B363" s="234"/>
      <c r="C363" s="26" t="s">
        <v>261</v>
      </c>
      <c r="D363" s="180">
        <v>0</v>
      </c>
      <c r="E363" s="181">
        <v>0</v>
      </c>
      <c r="F363" s="181">
        <v>0</v>
      </c>
      <c r="G363" s="181">
        <v>0</v>
      </c>
      <c r="H363" s="181">
        <f t="shared" si="19"/>
        <v>0</v>
      </c>
      <c r="I363" s="181">
        <v>0</v>
      </c>
      <c r="J363" s="181">
        <v>0</v>
      </c>
      <c r="K363" s="181">
        <v>0</v>
      </c>
      <c r="L363" s="181">
        <v>0</v>
      </c>
      <c r="M363" s="181">
        <v>0</v>
      </c>
      <c r="N363" s="181">
        <v>0</v>
      </c>
      <c r="O363" s="181">
        <v>0</v>
      </c>
      <c r="P363" s="181">
        <f t="shared" si="18"/>
        <v>0</v>
      </c>
      <c r="Q363" s="181">
        <v>0</v>
      </c>
      <c r="R363" s="181">
        <v>0</v>
      </c>
      <c r="S363" s="181">
        <v>0</v>
      </c>
      <c r="T363" s="181">
        <v>0</v>
      </c>
    </row>
    <row r="364" spans="1:20" x14ac:dyDescent="0.2">
      <c r="A364" s="119"/>
      <c r="B364" s="234"/>
      <c r="C364" s="26" t="s">
        <v>241</v>
      </c>
      <c r="D364" s="162">
        <v>5</v>
      </c>
      <c r="E364" s="24">
        <v>0</v>
      </c>
      <c r="F364" s="24">
        <v>0</v>
      </c>
      <c r="G364" s="24">
        <v>0</v>
      </c>
      <c r="H364" s="24">
        <f t="shared" si="19"/>
        <v>0</v>
      </c>
      <c r="I364" s="24">
        <v>0</v>
      </c>
      <c r="J364" s="24">
        <v>0</v>
      </c>
      <c r="K364" s="24">
        <v>0</v>
      </c>
      <c r="L364" s="24">
        <v>1.05</v>
      </c>
      <c r="M364" s="24">
        <v>4.7</v>
      </c>
      <c r="N364" s="24">
        <v>3.11</v>
      </c>
      <c r="O364" s="24">
        <v>8.86</v>
      </c>
      <c r="P364" s="24">
        <f t="shared" si="18"/>
        <v>8.86</v>
      </c>
      <c r="Q364" s="24">
        <v>0</v>
      </c>
      <c r="R364" s="24">
        <v>0</v>
      </c>
      <c r="S364" s="24">
        <v>0</v>
      </c>
      <c r="T364" s="24">
        <v>8.86</v>
      </c>
    </row>
    <row r="365" spans="1:20" x14ac:dyDescent="0.2">
      <c r="A365" s="119"/>
      <c r="B365" s="234"/>
      <c r="C365" s="26" t="s">
        <v>570</v>
      </c>
      <c r="D365" s="162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</row>
    <row r="366" spans="1:20" x14ac:dyDescent="0.2">
      <c r="A366" s="119"/>
      <c r="B366" s="234"/>
      <c r="C366" s="26" t="s">
        <v>573</v>
      </c>
      <c r="D366" s="162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</row>
    <row r="367" spans="1:20" x14ac:dyDescent="0.2">
      <c r="A367" s="119"/>
      <c r="B367" s="234"/>
      <c r="C367" s="165" t="s">
        <v>574</v>
      </c>
      <c r="D367" s="162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</row>
    <row r="368" spans="1:20" x14ac:dyDescent="0.2">
      <c r="A368" s="119"/>
      <c r="B368" s="236"/>
      <c r="C368" s="26" t="s">
        <v>575</v>
      </c>
      <c r="D368" s="162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</row>
    <row r="369" spans="1:20" ht="15" x14ac:dyDescent="0.25">
      <c r="A369" s="230" t="s">
        <v>0</v>
      </c>
      <c r="B369" s="231"/>
      <c r="C369" s="232" t="s">
        <v>0</v>
      </c>
      <c r="D369" s="53">
        <f>SUM(D317:D364)</f>
        <v>416</v>
      </c>
      <c r="E369" s="54">
        <f>SUM(E317:E364)</f>
        <v>0.2</v>
      </c>
      <c r="F369" s="54">
        <f>SUM(F317:F364)</f>
        <v>0</v>
      </c>
      <c r="G369" s="54">
        <f>SUM(G317:G364)</f>
        <v>3.25</v>
      </c>
      <c r="H369" s="54">
        <f t="shared" si="19"/>
        <v>3.45</v>
      </c>
      <c r="I369" s="54">
        <f>SUM(I317:I364)</f>
        <v>73.47</v>
      </c>
      <c r="J369" s="54">
        <f>SUM(J317:J364)</f>
        <v>1.6</v>
      </c>
      <c r="K369" s="54">
        <f>+J369+I369+H369</f>
        <v>78.52</v>
      </c>
      <c r="L369" s="54">
        <f>SUM(L317:L364)</f>
        <v>616.49499999999989</v>
      </c>
      <c r="M369" s="54">
        <f>SUM(M317:M364)</f>
        <v>1180.807</v>
      </c>
      <c r="N369" s="54">
        <f>SUM(N317:N364)</f>
        <v>1542.0429999999994</v>
      </c>
      <c r="O369" s="54">
        <f>+N369+M369+L369</f>
        <v>3339.3449999999993</v>
      </c>
      <c r="P369" s="54">
        <f t="shared" si="18"/>
        <v>3417.8649999999993</v>
      </c>
      <c r="Q369" s="54">
        <f>SUM(Q317:Q364)</f>
        <v>16.940000000000001</v>
      </c>
      <c r="R369" s="54">
        <f>SUM(R317:R364)</f>
        <v>25.254999999999999</v>
      </c>
      <c r="S369" s="54">
        <f>+R369+Q369</f>
        <v>42.195</v>
      </c>
      <c r="T369" s="55">
        <f>+S369+P369</f>
        <v>3460.0599999999995</v>
      </c>
    </row>
    <row r="370" spans="1:20" ht="15" x14ac:dyDescent="0.25">
      <c r="A370" s="237" t="s">
        <v>337</v>
      </c>
      <c r="B370" s="238"/>
      <c r="C370" s="239"/>
      <c r="D370" s="173">
        <f t="shared" ref="D370:S370" si="20">D369+D316+D305+D294+D262+D249+D216+D182+D160+D129+D95+D56+D39+D29+D19+D11</f>
        <v>8127</v>
      </c>
      <c r="E370" s="174">
        <f t="shared" si="20"/>
        <v>4971.3249999999998</v>
      </c>
      <c r="F370" s="174">
        <f t="shared" si="20"/>
        <v>2977.6610000000001</v>
      </c>
      <c r="G370" s="174">
        <f t="shared" si="20"/>
        <v>6204.5469999999996</v>
      </c>
      <c r="H370" s="174">
        <f t="shared" si="20"/>
        <v>14153.532999999998</v>
      </c>
      <c r="I370" s="174">
        <f t="shared" si="20"/>
        <v>15356.591</v>
      </c>
      <c r="J370" s="174">
        <f t="shared" si="20"/>
        <v>556.0569999999999</v>
      </c>
      <c r="K370" s="174">
        <f t="shared" si="20"/>
        <v>30066.181000000004</v>
      </c>
      <c r="L370" s="174">
        <f t="shared" si="20"/>
        <v>20078.959699999992</v>
      </c>
      <c r="M370" s="174">
        <f t="shared" si="20"/>
        <v>24277.046799999996</v>
      </c>
      <c r="N370" s="174">
        <f t="shared" si="20"/>
        <v>12865.264499999996</v>
      </c>
      <c r="O370" s="174">
        <f t="shared" si="20"/>
        <v>57221.270999999986</v>
      </c>
      <c r="P370" s="174">
        <f t="shared" si="20"/>
        <v>87287.451999999976</v>
      </c>
      <c r="Q370" s="174">
        <f t="shared" si="20"/>
        <v>3732.6010000000001</v>
      </c>
      <c r="R370" s="174">
        <f t="shared" si="20"/>
        <v>11271.612199999996</v>
      </c>
      <c r="S370" s="174">
        <f t="shared" si="20"/>
        <v>15004.213199999997</v>
      </c>
      <c r="T370" s="174">
        <f>T369+T316+T305+T294+T262+T249+T216+T182+T160+T129+T95+T56+T39+T29+T19+T11</f>
        <v>102291.66519999999</v>
      </c>
    </row>
    <row r="371" spans="1:20" x14ac:dyDescent="0.2">
      <c r="A371" s="42" t="s">
        <v>513</v>
      </c>
      <c r="B371" s="29"/>
      <c r="D371" s="6"/>
      <c r="E371" s="5"/>
      <c r="K371" s="10"/>
      <c r="T371" s="10"/>
    </row>
    <row r="372" spans="1:20" x14ac:dyDescent="0.2">
      <c r="A372" s="42" t="s">
        <v>514</v>
      </c>
      <c r="B372" s="29"/>
      <c r="D372" s="6"/>
      <c r="E372" s="5"/>
      <c r="K372" s="10"/>
      <c r="P372" s="10"/>
      <c r="R372" s="10"/>
    </row>
    <row r="373" spans="1:20" x14ac:dyDescent="0.2">
      <c r="A373" s="42"/>
      <c r="B373" s="29"/>
      <c r="D373" s="6"/>
      <c r="E373" s="5"/>
    </row>
    <row r="374" spans="1:20" x14ac:dyDescent="0.2">
      <c r="A374" s="29"/>
      <c r="B374" s="29"/>
      <c r="D374" s="6"/>
      <c r="E374" s="5"/>
    </row>
    <row r="375" spans="1:20" x14ac:dyDescent="0.2">
      <c r="A375" s="38" t="s">
        <v>454</v>
      </c>
      <c r="B375" s="38" t="s">
        <v>461</v>
      </c>
      <c r="C375" s="38"/>
      <c r="D375" s="38"/>
      <c r="E375" s="38"/>
      <c r="F375" s="38"/>
      <c r="G375" s="38"/>
      <c r="H375" s="38"/>
      <c r="I375" s="37" t="s">
        <v>473</v>
      </c>
      <c r="J375" s="10"/>
      <c r="K375" s="10"/>
      <c r="L375" s="10"/>
      <c r="M375" s="10"/>
      <c r="N375" s="10"/>
      <c r="O375" s="10"/>
    </row>
    <row r="376" spans="1:20" x14ac:dyDescent="0.2">
      <c r="A376" s="3"/>
      <c r="B376" s="37" t="s">
        <v>474</v>
      </c>
      <c r="D376" s="2"/>
      <c r="E376" s="10"/>
      <c r="F376" s="10"/>
      <c r="G376" s="10"/>
      <c r="H376" s="10"/>
      <c r="I376" s="38" t="s">
        <v>475</v>
      </c>
      <c r="J376" s="10"/>
      <c r="K376" s="10"/>
      <c r="L376" s="10"/>
      <c r="M376" s="10"/>
      <c r="N376" s="10"/>
      <c r="O376" s="10"/>
    </row>
    <row r="377" spans="1:20" x14ac:dyDescent="0.2">
      <c r="A377" s="3"/>
      <c r="B377" s="37" t="s">
        <v>455</v>
      </c>
      <c r="D377" s="2"/>
      <c r="E377" s="10"/>
      <c r="F377" s="10"/>
      <c r="G377" s="10"/>
      <c r="H377" s="10"/>
      <c r="I377" s="38" t="s">
        <v>476</v>
      </c>
      <c r="J377" s="10"/>
      <c r="K377" s="10"/>
      <c r="L377" s="10"/>
      <c r="M377" s="10"/>
      <c r="N377" s="10"/>
      <c r="O377" s="10"/>
      <c r="T377" s="10"/>
    </row>
    <row r="378" spans="1:20" x14ac:dyDescent="0.2">
      <c r="A378" s="3"/>
      <c r="B378" s="37" t="s">
        <v>457</v>
      </c>
      <c r="D378" s="2"/>
      <c r="E378" s="10"/>
      <c r="F378" s="10"/>
      <c r="G378" s="10"/>
      <c r="H378" s="10"/>
      <c r="I378" s="38" t="s">
        <v>460</v>
      </c>
      <c r="J378" s="10"/>
      <c r="K378" s="10"/>
      <c r="L378" s="10"/>
      <c r="M378" s="10"/>
      <c r="N378" s="10"/>
      <c r="O378" s="10"/>
    </row>
    <row r="379" spans="1:20" x14ac:dyDescent="0.2">
      <c r="A379" s="3"/>
      <c r="B379" s="37" t="s">
        <v>456</v>
      </c>
      <c r="D379" s="2"/>
      <c r="E379" s="10"/>
      <c r="F379" s="10"/>
      <c r="G379" s="10"/>
      <c r="H379" s="10"/>
      <c r="I379" s="38" t="s">
        <v>477</v>
      </c>
      <c r="J379" s="10"/>
      <c r="K379" s="10"/>
      <c r="L379" s="10"/>
      <c r="M379" s="10"/>
      <c r="N379" s="10"/>
      <c r="O379" s="10"/>
    </row>
    <row r="380" spans="1:20" x14ac:dyDescent="0.2">
      <c r="A380" s="3"/>
      <c r="B380" s="37" t="s">
        <v>458</v>
      </c>
      <c r="D380" s="2"/>
      <c r="E380" s="10"/>
      <c r="F380" s="10"/>
      <c r="G380" s="10"/>
      <c r="H380" s="10"/>
      <c r="I380" s="10" t="s">
        <v>519</v>
      </c>
      <c r="J380" s="10"/>
      <c r="K380" s="10"/>
      <c r="L380" s="10"/>
      <c r="M380" s="10"/>
      <c r="N380" s="10"/>
      <c r="O380" s="10"/>
    </row>
    <row r="381" spans="1:20" x14ac:dyDescent="0.2">
      <c r="A381" s="3"/>
      <c r="B381" s="37" t="s">
        <v>459</v>
      </c>
      <c r="D381" s="2"/>
      <c r="E381" s="10"/>
      <c r="F381" s="10"/>
      <c r="G381" s="10"/>
      <c r="H381" s="10"/>
      <c r="I381" s="10" t="s">
        <v>564</v>
      </c>
      <c r="J381" s="10"/>
      <c r="K381" s="10"/>
      <c r="L381" s="10"/>
      <c r="M381" s="10"/>
      <c r="N381" s="10"/>
      <c r="O381" s="10"/>
    </row>
    <row r="382" spans="1:20" x14ac:dyDescent="0.2">
      <c r="A382" s="3"/>
      <c r="B382" s="3"/>
      <c r="D382" s="2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</row>
    <row r="383" spans="1:20" x14ac:dyDescent="0.2">
      <c r="A383" s="4"/>
      <c r="B383" s="4"/>
      <c r="C383" s="5"/>
      <c r="D383" s="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</row>
    <row r="384" spans="1:20" x14ac:dyDescent="0.2">
      <c r="A384" s="3"/>
      <c r="B384" s="3"/>
      <c r="D384" s="6"/>
      <c r="E384" s="5"/>
    </row>
    <row r="385" spans="1:20" x14ac:dyDescent="0.2">
      <c r="A385" s="3"/>
      <c r="B385" s="3"/>
      <c r="D385" s="6"/>
      <c r="E385" s="5"/>
    </row>
    <row r="386" spans="1:20" x14ac:dyDescent="0.2">
      <c r="A386" s="3"/>
      <c r="B386" s="3"/>
      <c r="D386" s="6"/>
      <c r="E386" s="5"/>
    </row>
    <row r="387" spans="1:20" x14ac:dyDescent="0.2">
      <c r="A387" s="3"/>
      <c r="B387" s="3"/>
      <c r="D387" s="6"/>
      <c r="E387" s="5"/>
    </row>
    <row r="388" spans="1:20" x14ac:dyDescent="0.2">
      <c r="A388" s="3"/>
      <c r="B388" s="3"/>
      <c r="D388" s="6"/>
      <c r="E388" s="5"/>
    </row>
    <row r="389" spans="1:20" x14ac:dyDescent="0.2">
      <c r="A389" s="3"/>
      <c r="B389" s="3"/>
      <c r="D389" s="6"/>
      <c r="E389" s="5"/>
    </row>
    <row r="390" spans="1:20" x14ac:dyDescent="0.2">
      <c r="A390" s="3"/>
      <c r="B390" s="3"/>
      <c r="D390" s="6"/>
      <c r="E390" s="5"/>
    </row>
    <row r="391" spans="1:20" x14ac:dyDescent="0.2">
      <c r="A391" s="3"/>
      <c r="B391" s="3"/>
      <c r="D391" s="6"/>
      <c r="E391" s="5"/>
    </row>
    <row r="392" spans="1:20" x14ac:dyDescent="0.2">
      <c r="A392" s="3"/>
      <c r="B392" s="3"/>
      <c r="D392" s="6"/>
      <c r="E392" s="5"/>
      <c r="T392" s="10"/>
    </row>
    <row r="393" spans="1:20" x14ac:dyDescent="0.2">
      <c r="A393" s="3"/>
      <c r="B393" s="3"/>
      <c r="D393" s="6"/>
      <c r="E393" s="5"/>
    </row>
    <row r="394" spans="1:20" x14ac:dyDescent="0.2">
      <c r="A394" s="3"/>
      <c r="B394" s="3"/>
      <c r="D394" s="6"/>
      <c r="E394" s="5"/>
    </row>
    <row r="395" spans="1:20" x14ac:dyDescent="0.2">
      <c r="A395" s="3"/>
      <c r="B395" s="3"/>
      <c r="D395" s="6"/>
      <c r="E395" s="5"/>
    </row>
    <row r="396" spans="1:20" x14ac:dyDescent="0.2">
      <c r="A396" s="3"/>
      <c r="B396" s="3"/>
      <c r="D396" s="6"/>
      <c r="E396" s="5"/>
    </row>
    <row r="397" spans="1:20" x14ac:dyDescent="0.2">
      <c r="A397" s="3"/>
      <c r="B397" s="3"/>
      <c r="D397" s="6"/>
      <c r="E397" s="5"/>
    </row>
    <row r="398" spans="1:20" x14ac:dyDescent="0.2">
      <c r="A398" s="3"/>
      <c r="B398" s="3"/>
      <c r="D398" s="6"/>
      <c r="E398" s="5"/>
    </row>
    <row r="399" spans="1:20" x14ac:dyDescent="0.2">
      <c r="A399" s="3"/>
      <c r="B399" s="3"/>
      <c r="D399" s="6"/>
      <c r="E399" s="5"/>
    </row>
    <row r="400" spans="1:20" x14ac:dyDescent="0.2">
      <c r="A400" s="3"/>
      <c r="B400" s="3"/>
      <c r="D400" s="6"/>
      <c r="E400" s="5"/>
    </row>
    <row r="401" spans="1:5" x14ac:dyDescent="0.2">
      <c r="A401" s="3"/>
      <c r="B401" s="3"/>
      <c r="D401" s="6"/>
      <c r="E401" s="5"/>
    </row>
    <row r="402" spans="1:5" x14ac:dyDescent="0.2">
      <c r="A402" s="3"/>
      <c r="B402" s="3"/>
      <c r="D402" s="6"/>
      <c r="E402" s="5"/>
    </row>
    <row r="403" spans="1:5" x14ac:dyDescent="0.2">
      <c r="A403" s="3"/>
      <c r="B403" s="3"/>
      <c r="D403" s="6"/>
      <c r="E403" s="5"/>
    </row>
    <row r="404" spans="1:5" x14ac:dyDescent="0.2">
      <c r="A404" s="3"/>
      <c r="B404" s="3"/>
      <c r="D404" s="6"/>
      <c r="E404" s="5"/>
    </row>
    <row r="405" spans="1:5" x14ac:dyDescent="0.2">
      <c r="A405" s="3"/>
      <c r="B405" s="3"/>
      <c r="D405" s="6"/>
      <c r="E405" s="5"/>
    </row>
    <row r="406" spans="1:5" x14ac:dyDescent="0.2">
      <c r="A406" s="3"/>
      <c r="B406" s="3"/>
      <c r="D406" s="6"/>
      <c r="E406" s="5"/>
    </row>
    <row r="407" spans="1:5" x14ac:dyDescent="0.2">
      <c r="A407" s="3"/>
      <c r="B407" s="3"/>
      <c r="D407" s="6"/>
      <c r="E407" s="5"/>
    </row>
    <row r="408" spans="1:5" x14ac:dyDescent="0.2">
      <c r="A408" s="3"/>
      <c r="B408" s="3"/>
      <c r="D408" s="6"/>
      <c r="E408" s="5"/>
    </row>
    <row r="409" spans="1:5" x14ac:dyDescent="0.2">
      <c r="A409" s="3"/>
      <c r="B409" s="3"/>
      <c r="D409" s="6"/>
      <c r="E409" s="5"/>
    </row>
    <row r="410" spans="1:5" x14ac:dyDescent="0.2">
      <c r="A410" s="3"/>
      <c r="B410" s="3"/>
      <c r="D410" s="6"/>
      <c r="E410" s="5"/>
    </row>
    <row r="411" spans="1:5" x14ac:dyDescent="0.2">
      <c r="A411" s="3"/>
      <c r="B411" s="3"/>
      <c r="D411" s="6"/>
      <c r="E411" s="5"/>
    </row>
    <row r="412" spans="1:5" x14ac:dyDescent="0.2">
      <c r="A412" s="3"/>
      <c r="B412" s="3"/>
      <c r="D412" s="6"/>
      <c r="E412" s="5"/>
    </row>
    <row r="413" spans="1:5" x14ac:dyDescent="0.2">
      <c r="A413" s="3"/>
      <c r="B413" s="3"/>
      <c r="D413" s="6"/>
      <c r="E413" s="5"/>
    </row>
    <row r="414" spans="1:5" x14ac:dyDescent="0.2">
      <c r="A414" s="3"/>
      <c r="B414" s="3"/>
      <c r="D414" s="6"/>
      <c r="E414" s="5"/>
    </row>
    <row r="415" spans="1:5" x14ac:dyDescent="0.2">
      <c r="A415" s="3"/>
      <c r="B415" s="3"/>
      <c r="D415" s="6"/>
      <c r="E415" s="5"/>
    </row>
    <row r="416" spans="1:5" x14ac:dyDescent="0.2">
      <c r="A416" s="3"/>
      <c r="B416" s="3"/>
      <c r="D416" s="6"/>
      <c r="E416" s="5"/>
    </row>
    <row r="417" spans="1:5" x14ac:dyDescent="0.2">
      <c r="A417" s="3"/>
      <c r="B417" s="3"/>
      <c r="D417" s="6"/>
      <c r="E417" s="5"/>
    </row>
    <row r="418" spans="1:5" x14ac:dyDescent="0.2">
      <c r="A418" s="3"/>
      <c r="B418" s="3"/>
      <c r="D418" s="6"/>
      <c r="E418" s="5"/>
    </row>
    <row r="419" spans="1:5" x14ac:dyDescent="0.2">
      <c r="A419" s="3"/>
      <c r="B419" s="3"/>
      <c r="D419" s="6"/>
      <c r="E419" s="5"/>
    </row>
    <row r="420" spans="1:5" x14ac:dyDescent="0.2">
      <c r="A420" s="3"/>
      <c r="B420" s="3"/>
      <c r="D420" s="6"/>
      <c r="E420" s="5"/>
    </row>
    <row r="421" spans="1:5" x14ac:dyDescent="0.2">
      <c r="A421" s="3"/>
      <c r="B421" s="3"/>
      <c r="D421" s="6"/>
      <c r="E421" s="5"/>
    </row>
    <row r="422" spans="1:5" x14ac:dyDescent="0.2">
      <c r="A422" s="3"/>
      <c r="B422" s="3"/>
      <c r="D422" s="6"/>
      <c r="E422" s="5"/>
    </row>
    <row r="423" spans="1:5" x14ac:dyDescent="0.2">
      <c r="A423" s="3"/>
      <c r="B423" s="3"/>
      <c r="D423" s="6"/>
      <c r="E423" s="5"/>
    </row>
    <row r="424" spans="1:5" x14ac:dyDescent="0.2">
      <c r="A424" s="3"/>
      <c r="B424" s="3"/>
      <c r="D424" s="6"/>
      <c r="E424" s="5"/>
    </row>
    <row r="425" spans="1:5" x14ac:dyDescent="0.2">
      <c r="A425" s="3"/>
      <c r="B425" s="3"/>
      <c r="D425" s="6"/>
      <c r="E425" s="5"/>
    </row>
    <row r="426" spans="1:5" x14ac:dyDescent="0.2">
      <c r="A426" s="3"/>
      <c r="B426" s="3"/>
      <c r="D426" s="6"/>
      <c r="E426" s="5"/>
    </row>
    <row r="427" spans="1:5" x14ac:dyDescent="0.2">
      <c r="A427" s="3"/>
      <c r="B427" s="3"/>
      <c r="D427" s="6"/>
      <c r="E427" s="5"/>
    </row>
    <row r="428" spans="1:5" x14ac:dyDescent="0.2">
      <c r="A428" s="3"/>
      <c r="B428" s="3"/>
      <c r="D428" s="6"/>
      <c r="E428" s="5"/>
    </row>
    <row r="429" spans="1:5" x14ac:dyDescent="0.2">
      <c r="A429" s="3"/>
      <c r="B429" s="3"/>
      <c r="D429" s="6"/>
      <c r="E429" s="5"/>
    </row>
    <row r="430" spans="1:5" x14ac:dyDescent="0.2">
      <c r="A430" s="3"/>
      <c r="B430" s="3"/>
      <c r="D430" s="6"/>
      <c r="E430" s="5"/>
    </row>
    <row r="431" spans="1:5" x14ac:dyDescent="0.2">
      <c r="A431" s="3"/>
      <c r="B431" s="3"/>
      <c r="D431" s="6"/>
      <c r="E431" s="5"/>
    </row>
    <row r="432" spans="1:5" x14ac:dyDescent="0.2">
      <c r="A432" s="3"/>
      <c r="B432" s="3"/>
      <c r="D432" s="6"/>
      <c r="E432" s="5"/>
    </row>
    <row r="433" spans="1:5" x14ac:dyDescent="0.2">
      <c r="A433" s="3"/>
      <c r="B433" s="3"/>
      <c r="D433" s="6"/>
      <c r="E433" s="5"/>
    </row>
    <row r="434" spans="1:5" x14ac:dyDescent="0.2">
      <c r="A434" s="3"/>
      <c r="B434" s="3"/>
      <c r="D434" s="6"/>
      <c r="E434" s="5"/>
    </row>
    <row r="435" spans="1:5" x14ac:dyDescent="0.2">
      <c r="A435" s="3"/>
      <c r="B435" s="3"/>
      <c r="D435" s="6"/>
      <c r="E435" s="5"/>
    </row>
    <row r="436" spans="1:5" x14ac:dyDescent="0.2">
      <c r="A436" s="3"/>
      <c r="B436" s="3"/>
      <c r="D436" s="6"/>
      <c r="E436" s="5"/>
    </row>
    <row r="437" spans="1:5" x14ac:dyDescent="0.2">
      <c r="A437" s="3"/>
      <c r="B437" s="3"/>
      <c r="D437" s="6"/>
      <c r="E437" s="5"/>
    </row>
    <row r="438" spans="1:5" x14ac:dyDescent="0.2">
      <c r="A438" s="3"/>
      <c r="B438" s="3"/>
      <c r="D438" s="6"/>
      <c r="E438" s="5"/>
    </row>
    <row r="439" spans="1:5" x14ac:dyDescent="0.2">
      <c r="A439" s="3"/>
      <c r="B439" s="3"/>
      <c r="D439" s="6"/>
      <c r="E439" s="5"/>
    </row>
    <row r="440" spans="1:5" x14ac:dyDescent="0.2">
      <c r="A440" s="3"/>
      <c r="B440" s="3"/>
      <c r="D440" s="6"/>
      <c r="E440" s="5"/>
    </row>
    <row r="441" spans="1:5" x14ac:dyDescent="0.2">
      <c r="A441" s="3"/>
      <c r="B441" s="3"/>
      <c r="D441" s="6"/>
      <c r="E441" s="5"/>
    </row>
    <row r="442" spans="1:5" x14ac:dyDescent="0.2">
      <c r="A442" s="3"/>
      <c r="B442" s="3"/>
      <c r="D442" s="6"/>
      <c r="E442" s="5"/>
    </row>
    <row r="443" spans="1:5" x14ac:dyDescent="0.2">
      <c r="A443" s="3"/>
      <c r="B443" s="3"/>
      <c r="D443" s="6"/>
      <c r="E443" s="5"/>
    </row>
    <row r="444" spans="1:5" x14ac:dyDescent="0.2">
      <c r="A444" s="3"/>
      <c r="B444" s="3"/>
      <c r="D444" s="6"/>
      <c r="E444" s="5"/>
    </row>
    <row r="445" spans="1:5" x14ac:dyDescent="0.2">
      <c r="A445" s="3"/>
      <c r="B445" s="3"/>
      <c r="D445" s="6"/>
      <c r="E445" s="5"/>
    </row>
    <row r="446" spans="1:5" x14ac:dyDescent="0.2">
      <c r="A446" s="3"/>
      <c r="B446" s="3"/>
      <c r="D446" s="6"/>
      <c r="E446" s="5"/>
    </row>
    <row r="447" spans="1:5" x14ac:dyDescent="0.2">
      <c r="A447" s="3"/>
      <c r="B447" s="3"/>
      <c r="D447" s="6"/>
      <c r="E447" s="5"/>
    </row>
  </sheetData>
  <mergeCells count="32">
    <mergeCell ref="A316:C316"/>
    <mergeCell ref="A369:C369"/>
    <mergeCell ref="A370:C370"/>
    <mergeCell ref="A182:C182"/>
    <mergeCell ref="A216:C216"/>
    <mergeCell ref="A249:C249"/>
    <mergeCell ref="A262:C262"/>
    <mergeCell ref="A294:C294"/>
    <mergeCell ref="A305:C305"/>
    <mergeCell ref="B337:B368"/>
    <mergeCell ref="B170:B176"/>
    <mergeCell ref="T4:T6"/>
    <mergeCell ref="E5:K5"/>
    <mergeCell ref="L5:O5"/>
    <mergeCell ref="A11:C11"/>
    <mergeCell ref="A19:C19"/>
    <mergeCell ref="A29:C29"/>
    <mergeCell ref="A39:C39"/>
    <mergeCell ref="A56:C56"/>
    <mergeCell ref="A95:C95"/>
    <mergeCell ref="A129:C129"/>
    <mergeCell ref="A160:C160"/>
    <mergeCell ref="A1:T1"/>
    <mergeCell ref="A2:T2"/>
    <mergeCell ref="A4:A6"/>
    <mergeCell ref="B4:B6"/>
    <mergeCell ref="C4:C6"/>
    <mergeCell ref="D4:D6"/>
    <mergeCell ref="E4:O4"/>
    <mergeCell ref="P4:P6"/>
    <mergeCell ref="Q4:R5"/>
    <mergeCell ref="S4:S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7"/>
  <sheetViews>
    <sheetView showGridLines="0" topLeftCell="A326" zoomScale="80" zoomScaleNormal="80" workbookViewId="0">
      <selection activeCell="C365" sqref="C365:C368"/>
    </sheetView>
  </sheetViews>
  <sheetFormatPr baseColWidth="10" defaultRowHeight="12.75" x14ac:dyDescent="0.2"/>
  <cols>
    <col min="2" max="2" width="20.85546875" customWidth="1"/>
    <col min="3" max="3" width="22.7109375" customWidth="1"/>
    <col min="4" max="4" width="9.28515625" customWidth="1"/>
    <col min="5" max="5" width="10.7109375" customWidth="1"/>
    <col min="6" max="6" width="11.5703125" customWidth="1"/>
    <col min="7" max="7" width="11.140625" customWidth="1"/>
    <col min="8" max="8" width="11.7109375" customWidth="1"/>
    <col min="9" max="9" width="14.85546875" customWidth="1"/>
    <col min="11" max="11" width="11.42578125" customWidth="1"/>
    <col min="12" max="12" width="14.42578125" customWidth="1"/>
    <col min="13" max="13" width="14.5703125" customWidth="1"/>
    <col min="14" max="14" width="12.85546875" customWidth="1"/>
    <col min="15" max="15" width="10.5703125" customWidth="1"/>
    <col min="16" max="16" width="12.140625" customWidth="1"/>
    <col min="17" max="17" width="12.85546875" customWidth="1"/>
    <col min="18" max="18" width="14.42578125" customWidth="1"/>
    <col min="19" max="19" width="12.7109375" customWidth="1"/>
    <col min="20" max="20" width="15.5703125" customWidth="1"/>
  </cols>
  <sheetData>
    <row r="1" spans="1:20" s="5" customFormat="1" ht="15.75" x14ac:dyDescent="0.25">
      <c r="A1" s="243" t="s">
        <v>311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</row>
    <row r="2" spans="1:20" s="5" customFormat="1" ht="16.5" customHeight="1" x14ac:dyDescent="0.25">
      <c r="A2" s="243" t="s">
        <v>555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</row>
    <row r="3" spans="1:20" s="5" customFormat="1" ht="15" customHeight="1" x14ac:dyDescent="0.25">
      <c r="A3" s="40" t="s">
        <v>556</v>
      </c>
      <c r="B3" s="20"/>
      <c r="C3" s="20"/>
      <c r="D3" s="27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0" s="4" customFormat="1" ht="13.5" customHeight="1" x14ac:dyDescent="0.2">
      <c r="A4" s="244" t="s">
        <v>313</v>
      </c>
      <c r="B4" s="247" t="s">
        <v>416</v>
      </c>
      <c r="C4" s="247" t="s">
        <v>314</v>
      </c>
      <c r="D4" s="250" t="s">
        <v>393</v>
      </c>
      <c r="E4" s="253" t="s">
        <v>315</v>
      </c>
      <c r="F4" s="254"/>
      <c r="G4" s="254"/>
      <c r="H4" s="254"/>
      <c r="I4" s="254"/>
      <c r="J4" s="254"/>
      <c r="K4" s="254"/>
      <c r="L4" s="254"/>
      <c r="M4" s="254"/>
      <c r="N4" s="254"/>
      <c r="O4" s="255"/>
      <c r="P4" s="250" t="s">
        <v>394</v>
      </c>
      <c r="Q4" s="256" t="s">
        <v>402</v>
      </c>
      <c r="R4" s="257"/>
      <c r="S4" s="260" t="s">
        <v>395</v>
      </c>
      <c r="T4" s="263" t="s">
        <v>396</v>
      </c>
    </row>
    <row r="5" spans="1:20" s="4" customFormat="1" ht="15" x14ac:dyDescent="0.2">
      <c r="A5" s="245"/>
      <c r="B5" s="248"/>
      <c r="C5" s="248"/>
      <c r="D5" s="251"/>
      <c r="E5" s="266" t="s">
        <v>479</v>
      </c>
      <c r="F5" s="266"/>
      <c r="G5" s="266"/>
      <c r="H5" s="266"/>
      <c r="I5" s="266"/>
      <c r="J5" s="266"/>
      <c r="K5" s="266"/>
      <c r="L5" s="267" t="s">
        <v>316</v>
      </c>
      <c r="M5" s="268"/>
      <c r="N5" s="268"/>
      <c r="O5" s="269"/>
      <c r="P5" s="251"/>
      <c r="Q5" s="258"/>
      <c r="R5" s="259"/>
      <c r="S5" s="261"/>
      <c r="T5" s="264"/>
    </row>
    <row r="6" spans="1:20" s="4" customFormat="1" ht="72.75" customHeight="1" x14ac:dyDescent="0.2">
      <c r="A6" s="246"/>
      <c r="B6" s="249"/>
      <c r="C6" s="249"/>
      <c r="D6" s="252"/>
      <c r="E6" s="151" t="s">
        <v>398</v>
      </c>
      <c r="F6" s="151" t="s">
        <v>399</v>
      </c>
      <c r="G6" s="151" t="s">
        <v>400</v>
      </c>
      <c r="H6" s="151" t="s">
        <v>401</v>
      </c>
      <c r="I6" s="150" t="s">
        <v>12</v>
      </c>
      <c r="J6" s="151" t="s">
        <v>480</v>
      </c>
      <c r="K6" s="150" t="s">
        <v>0</v>
      </c>
      <c r="L6" s="150" t="s">
        <v>13</v>
      </c>
      <c r="M6" s="150" t="s">
        <v>14</v>
      </c>
      <c r="N6" s="150" t="s">
        <v>15</v>
      </c>
      <c r="O6" s="150" t="s">
        <v>0</v>
      </c>
      <c r="P6" s="252"/>
      <c r="Q6" s="184" t="s">
        <v>16</v>
      </c>
      <c r="R6" s="151" t="s">
        <v>17</v>
      </c>
      <c r="S6" s="262"/>
      <c r="T6" s="265"/>
    </row>
    <row r="7" spans="1:20" s="4" customFormat="1" ht="12.95" customHeight="1" x14ac:dyDescent="0.2">
      <c r="A7" s="188" t="s">
        <v>524</v>
      </c>
      <c r="B7" s="189" t="s">
        <v>525</v>
      </c>
      <c r="C7" s="190" t="s">
        <v>525</v>
      </c>
      <c r="D7" s="153">
        <v>4</v>
      </c>
      <c r="E7" s="154">
        <v>0</v>
      </c>
      <c r="F7" s="154">
        <v>0</v>
      </c>
      <c r="G7" s="154">
        <v>0</v>
      </c>
      <c r="H7" s="154"/>
      <c r="I7" s="154">
        <v>0</v>
      </c>
      <c r="J7" s="154">
        <v>0</v>
      </c>
      <c r="K7" s="154">
        <v>0</v>
      </c>
      <c r="L7" s="154">
        <v>0</v>
      </c>
      <c r="M7" s="154">
        <v>0.6</v>
      </c>
      <c r="N7" s="154">
        <v>2.63</v>
      </c>
      <c r="O7" s="154">
        <v>3.23</v>
      </c>
      <c r="P7" s="154">
        <v>0</v>
      </c>
      <c r="Q7" s="154">
        <v>0</v>
      </c>
      <c r="R7" s="154">
        <v>0</v>
      </c>
      <c r="S7" s="154">
        <v>3.23</v>
      </c>
      <c r="T7" s="154">
        <v>4.8899999999999997</v>
      </c>
    </row>
    <row r="8" spans="1:20" s="4" customFormat="1" ht="12.95" customHeight="1" x14ac:dyDescent="0.2">
      <c r="A8" s="103"/>
      <c r="B8" s="57"/>
      <c r="C8" s="191" t="s">
        <v>526</v>
      </c>
      <c r="D8" s="50">
        <v>2</v>
      </c>
      <c r="E8" s="14">
        <v>0</v>
      </c>
      <c r="F8" s="14">
        <v>0</v>
      </c>
      <c r="G8" s="14">
        <v>0</v>
      </c>
      <c r="H8" s="14"/>
      <c r="I8" s="14">
        <v>0</v>
      </c>
      <c r="J8" s="14">
        <v>0</v>
      </c>
      <c r="K8" s="14">
        <v>0</v>
      </c>
      <c r="L8" s="14">
        <v>0.01</v>
      </c>
      <c r="M8" s="14">
        <v>0.3</v>
      </c>
      <c r="N8" s="14">
        <v>18.190000000000001</v>
      </c>
      <c r="O8" s="14">
        <v>18.5</v>
      </c>
      <c r="P8" s="14">
        <v>0</v>
      </c>
      <c r="Q8" s="14">
        <v>0</v>
      </c>
      <c r="R8" s="14">
        <v>0</v>
      </c>
      <c r="S8" s="14">
        <v>18.5</v>
      </c>
      <c r="T8" s="14">
        <v>8</v>
      </c>
    </row>
    <row r="9" spans="1:20" s="4" customFormat="1" ht="12.95" customHeight="1" x14ac:dyDescent="0.2">
      <c r="A9" s="102"/>
      <c r="B9" s="194" t="s">
        <v>529</v>
      </c>
      <c r="C9" s="191" t="s">
        <v>527</v>
      </c>
      <c r="D9" s="50">
        <v>2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1.17</v>
      </c>
      <c r="N9" s="14">
        <v>10.7</v>
      </c>
      <c r="O9" s="14">
        <v>11.87</v>
      </c>
      <c r="P9" s="14">
        <v>11.87</v>
      </c>
      <c r="Q9" s="14">
        <v>0</v>
      </c>
      <c r="R9" s="14">
        <v>0</v>
      </c>
      <c r="S9" s="14">
        <v>0</v>
      </c>
      <c r="T9" s="14">
        <v>11.87</v>
      </c>
    </row>
    <row r="10" spans="1:20" s="4" customFormat="1" ht="12.95" customHeight="1" x14ac:dyDescent="0.2">
      <c r="A10" s="102"/>
      <c r="B10" s="57"/>
      <c r="C10" s="192" t="s">
        <v>528</v>
      </c>
      <c r="D10" s="50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</row>
    <row r="11" spans="1:20" s="4" customFormat="1" ht="15.75" customHeight="1" x14ac:dyDescent="0.25">
      <c r="A11" s="230" t="s">
        <v>0</v>
      </c>
      <c r="B11" s="231"/>
      <c r="C11" s="232" t="s">
        <v>0</v>
      </c>
      <c r="D11" s="53">
        <f>SUM(D7:D10)</f>
        <v>8</v>
      </c>
      <c r="E11" s="54">
        <f>SUM(E7:E10)</f>
        <v>0</v>
      </c>
      <c r="F11" s="54">
        <f t="shared" ref="F11:T11" si="0">SUM(F7:F10)</f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0.01</v>
      </c>
      <c r="M11" s="54">
        <f t="shared" si="0"/>
        <v>2.0699999999999998</v>
      </c>
      <c r="N11" s="54">
        <f t="shared" si="0"/>
        <v>31.52</v>
      </c>
      <c r="O11" s="54">
        <f t="shared" si="0"/>
        <v>33.6</v>
      </c>
      <c r="P11" s="54">
        <f t="shared" si="0"/>
        <v>11.87</v>
      </c>
      <c r="Q11" s="54">
        <f t="shared" si="0"/>
        <v>0</v>
      </c>
      <c r="R11" s="54">
        <f t="shared" si="0"/>
        <v>0</v>
      </c>
      <c r="S11" s="54">
        <f t="shared" si="0"/>
        <v>21.73</v>
      </c>
      <c r="T11" s="54">
        <f t="shared" si="0"/>
        <v>24.759999999999998</v>
      </c>
    </row>
    <row r="12" spans="1:20" s="4" customFormat="1" ht="12.95" customHeight="1" x14ac:dyDescent="0.2">
      <c r="A12" s="188" t="s">
        <v>530</v>
      </c>
      <c r="B12" s="189" t="s">
        <v>531</v>
      </c>
      <c r="C12" s="190" t="s">
        <v>531</v>
      </c>
      <c r="D12" s="153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</row>
    <row r="13" spans="1:20" s="4" customFormat="1" ht="12.95" customHeight="1" x14ac:dyDescent="0.2">
      <c r="A13" s="103"/>
      <c r="B13" s="57"/>
      <c r="C13" s="191" t="s">
        <v>532</v>
      </c>
      <c r="D13" s="50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</row>
    <row r="14" spans="1:20" s="4" customFormat="1" ht="12.95" customHeight="1" x14ac:dyDescent="0.2">
      <c r="A14" s="102"/>
      <c r="B14" s="193" t="s">
        <v>533</v>
      </c>
      <c r="C14" s="195" t="s">
        <v>557</v>
      </c>
      <c r="D14" s="50">
        <v>1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0.82</v>
      </c>
      <c r="N14" s="14">
        <v>0.18</v>
      </c>
      <c r="O14" s="14">
        <v>1</v>
      </c>
      <c r="P14" s="14">
        <v>1</v>
      </c>
      <c r="Q14" s="14">
        <v>0</v>
      </c>
      <c r="R14" s="14">
        <v>0</v>
      </c>
      <c r="S14" s="14">
        <v>0</v>
      </c>
      <c r="T14" s="14">
        <v>1</v>
      </c>
    </row>
    <row r="15" spans="1:20" s="4" customFormat="1" ht="12.95" customHeight="1" x14ac:dyDescent="0.2">
      <c r="A15" s="102"/>
      <c r="B15" s="58"/>
      <c r="C15" s="191" t="s">
        <v>558</v>
      </c>
      <c r="D15" s="50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</row>
    <row r="16" spans="1:20" s="4" customFormat="1" ht="12.95" customHeight="1" x14ac:dyDescent="0.2">
      <c r="A16" s="102"/>
      <c r="B16" s="58"/>
      <c r="C16" s="191" t="s">
        <v>534</v>
      </c>
      <c r="D16" s="50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</row>
    <row r="17" spans="1:20" s="4" customFormat="1" ht="12.95" customHeight="1" x14ac:dyDescent="0.2">
      <c r="A17" s="102"/>
      <c r="B17" s="57"/>
      <c r="C17" s="192" t="s">
        <v>535</v>
      </c>
      <c r="D17" s="50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</row>
    <row r="18" spans="1:20" s="4" customFormat="1" ht="12.95" customHeight="1" x14ac:dyDescent="0.2">
      <c r="A18" s="102"/>
      <c r="B18" s="58"/>
      <c r="C18" s="192" t="s">
        <v>536</v>
      </c>
      <c r="D18" s="50">
        <v>1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3.7999999999999999E-2</v>
      </c>
      <c r="S18" s="14">
        <v>3.7999999999999999E-2</v>
      </c>
      <c r="T18" s="14">
        <v>3.7999999999999999E-2</v>
      </c>
    </row>
    <row r="19" spans="1:20" s="4" customFormat="1" ht="17.25" customHeight="1" x14ac:dyDescent="0.25">
      <c r="A19" s="230" t="s">
        <v>0</v>
      </c>
      <c r="B19" s="231"/>
      <c r="C19" s="232" t="s">
        <v>0</v>
      </c>
      <c r="D19" s="53">
        <f t="shared" ref="D19:T19" si="1">SUM(D12:D18)</f>
        <v>2</v>
      </c>
      <c r="E19" s="54">
        <f t="shared" si="1"/>
        <v>0</v>
      </c>
      <c r="F19" s="54">
        <f t="shared" si="1"/>
        <v>0</v>
      </c>
      <c r="G19" s="54">
        <f t="shared" si="1"/>
        <v>0</v>
      </c>
      <c r="H19" s="54">
        <f t="shared" si="1"/>
        <v>0</v>
      </c>
      <c r="I19" s="54">
        <f t="shared" si="1"/>
        <v>0</v>
      </c>
      <c r="J19" s="54">
        <f t="shared" si="1"/>
        <v>0</v>
      </c>
      <c r="K19" s="54">
        <f t="shared" si="1"/>
        <v>0</v>
      </c>
      <c r="L19" s="54">
        <f t="shared" si="1"/>
        <v>0</v>
      </c>
      <c r="M19" s="54">
        <f t="shared" si="1"/>
        <v>0.82</v>
      </c>
      <c r="N19" s="54">
        <f t="shared" si="1"/>
        <v>0.18</v>
      </c>
      <c r="O19" s="54">
        <f t="shared" si="1"/>
        <v>1</v>
      </c>
      <c r="P19" s="54">
        <f t="shared" si="1"/>
        <v>1</v>
      </c>
      <c r="Q19" s="54">
        <f t="shared" si="1"/>
        <v>0</v>
      </c>
      <c r="R19" s="54">
        <f t="shared" si="1"/>
        <v>3.7999999999999999E-2</v>
      </c>
      <c r="S19" s="54">
        <f t="shared" si="1"/>
        <v>3.7999999999999999E-2</v>
      </c>
      <c r="T19" s="54">
        <f t="shared" si="1"/>
        <v>1.038</v>
      </c>
    </row>
    <row r="20" spans="1:20" s="4" customFormat="1" ht="12.75" customHeight="1" x14ac:dyDescent="0.2">
      <c r="A20" s="188" t="s">
        <v>537</v>
      </c>
      <c r="B20" s="189" t="s">
        <v>538</v>
      </c>
      <c r="C20" s="190" t="s">
        <v>538</v>
      </c>
      <c r="D20" s="153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</row>
    <row r="21" spans="1:20" s="4" customFormat="1" ht="12.75" customHeight="1" x14ac:dyDescent="0.2">
      <c r="A21" s="103"/>
      <c r="B21" s="57"/>
      <c r="C21" s="191" t="s">
        <v>539</v>
      </c>
      <c r="D21" s="50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</row>
    <row r="22" spans="1:20" s="4" customFormat="1" ht="12.75" customHeight="1" x14ac:dyDescent="0.2">
      <c r="A22" s="102"/>
      <c r="B22" s="58"/>
      <c r="C22" s="191" t="s">
        <v>540</v>
      </c>
      <c r="D22" s="50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</row>
    <row r="23" spans="1:20" s="4" customFormat="1" ht="12.75" customHeight="1" x14ac:dyDescent="0.2">
      <c r="A23" s="102"/>
      <c r="B23" s="57"/>
      <c r="C23" s="192" t="s">
        <v>541</v>
      </c>
      <c r="D23" s="50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</row>
    <row r="24" spans="1:20" s="4" customFormat="1" ht="12.75" customHeight="1" x14ac:dyDescent="0.2">
      <c r="A24" s="102"/>
      <c r="B24" s="193" t="s">
        <v>542</v>
      </c>
      <c r="C24" s="192" t="s">
        <v>543</v>
      </c>
      <c r="D24" s="50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</row>
    <row r="25" spans="1:20" s="4" customFormat="1" ht="12.75" customHeight="1" x14ac:dyDescent="0.2">
      <c r="A25" s="102"/>
      <c r="B25" s="58"/>
      <c r="C25" s="192" t="s">
        <v>544</v>
      </c>
      <c r="D25" s="50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</row>
    <row r="26" spans="1:20" s="4" customFormat="1" ht="12.75" customHeight="1" x14ac:dyDescent="0.2">
      <c r="A26" s="102"/>
      <c r="B26" s="58"/>
      <c r="C26" s="192" t="s">
        <v>545</v>
      </c>
      <c r="D26" s="50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</row>
    <row r="27" spans="1:20" s="4" customFormat="1" ht="12.75" customHeight="1" x14ac:dyDescent="0.2">
      <c r="A27" s="102"/>
      <c r="B27" s="193" t="s">
        <v>546</v>
      </c>
      <c r="C27" s="192" t="s">
        <v>546</v>
      </c>
      <c r="D27" s="50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</row>
    <row r="28" spans="1:20" s="4" customFormat="1" ht="12.75" customHeight="1" x14ac:dyDescent="0.2">
      <c r="A28" s="102"/>
      <c r="B28" s="58"/>
      <c r="C28" s="192" t="s">
        <v>547</v>
      </c>
      <c r="D28" s="50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</row>
    <row r="29" spans="1:20" s="4" customFormat="1" ht="15" customHeight="1" x14ac:dyDescent="0.25">
      <c r="A29" s="230" t="s">
        <v>0</v>
      </c>
      <c r="B29" s="231"/>
      <c r="C29" s="232" t="s">
        <v>0</v>
      </c>
      <c r="D29" s="53">
        <f>SUM(D20:D28)</f>
        <v>0</v>
      </c>
      <c r="E29" s="54">
        <f>SUM(E20:E28)</f>
        <v>0</v>
      </c>
      <c r="F29" s="54">
        <f t="shared" ref="F29:T29" si="2">SUM(F20:F28)</f>
        <v>0</v>
      </c>
      <c r="G29" s="54">
        <f t="shared" si="2"/>
        <v>0</v>
      </c>
      <c r="H29" s="54">
        <f t="shared" si="2"/>
        <v>0</v>
      </c>
      <c r="I29" s="54">
        <f t="shared" si="2"/>
        <v>0</v>
      </c>
      <c r="J29" s="54">
        <f t="shared" si="2"/>
        <v>0</v>
      </c>
      <c r="K29" s="54">
        <f t="shared" si="2"/>
        <v>0</v>
      </c>
      <c r="L29" s="54">
        <f t="shared" si="2"/>
        <v>0</v>
      </c>
      <c r="M29" s="54">
        <f t="shared" si="2"/>
        <v>0</v>
      </c>
      <c r="N29" s="54">
        <f t="shared" si="2"/>
        <v>0</v>
      </c>
      <c r="O29" s="54">
        <f t="shared" si="2"/>
        <v>0</v>
      </c>
      <c r="P29" s="54">
        <f t="shared" si="2"/>
        <v>0</v>
      </c>
      <c r="Q29" s="54">
        <f t="shared" si="2"/>
        <v>0</v>
      </c>
      <c r="R29" s="54">
        <f t="shared" si="2"/>
        <v>0</v>
      </c>
      <c r="S29" s="54">
        <f t="shared" si="2"/>
        <v>0</v>
      </c>
      <c r="T29" s="54">
        <f t="shared" si="2"/>
        <v>0</v>
      </c>
    </row>
    <row r="30" spans="1:20" ht="12.75" customHeight="1" x14ac:dyDescent="0.2">
      <c r="A30" s="188" t="s">
        <v>1</v>
      </c>
      <c r="B30" s="189" t="s">
        <v>548</v>
      </c>
      <c r="C30" s="190" t="s">
        <v>548</v>
      </c>
      <c r="D30" s="153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</row>
    <row r="31" spans="1:20" ht="12.75" customHeight="1" x14ac:dyDescent="0.2">
      <c r="A31" s="103"/>
      <c r="B31" s="57"/>
      <c r="C31" s="191" t="s">
        <v>414</v>
      </c>
      <c r="D31" s="50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</row>
    <row r="32" spans="1:20" ht="12.75" customHeight="1" x14ac:dyDescent="0.2">
      <c r="A32" s="102"/>
      <c r="B32" s="58"/>
      <c r="C32" s="191" t="s">
        <v>263</v>
      </c>
      <c r="D32" s="50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</row>
    <row r="33" spans="1:21" ht="12.75" customHeight="1" x14ac:dyDescent="0.2">
      <c r="A33" s="102"/>
      <c r="B33" s="194" t="s">
        <v>549</v>
      </c>
      <c r="C33" s="192" t="s">
        <v>549</v>
      </c>
      <c r="D33" s="50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</row>
    <row r="34" spans="1:21" ht="12.75" customHeight="1" x14ac:dyDescent="0.2">
      <c r="A34" s="102"/>
      <c r="B34" s="58"/>
      <c r="C34" s="192" t="s">
        <v>550</v>
      </c>
      <c r="D34" s="50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</row>
    <row r="35" spans="1:21" ht="12.75" customHeight="1" x14ac:dyDescent="0.2">
      <c r="A35" s="102"/>
      <c r="B35" s="193" t="s">
        <v>415</v>
      </c>
      <c r="C35" s="192" t="s">
        <v>264</v>
      </c>
      <c r="D35" s="50">
        <v>18</v>
      </c>
      <c r="E35" s="14">
        <v>0.2</v>
      </c>
      <c r="F35" s="14">
        <v>0</v>
      </c>
      <c r="G35" s="14">
        <v>0</v>
      </c>
      <c r="H35" s="14">
        <v>0.2</v>
      </c>
      <c r="I35" s="14">
        <v>5</v>
      </c>
      <c r="J35" s="14">
        <v>0</v>
      </c>
      <c r="K35" s="14">
        <v>5.2</v>
      </c>
      <c r="L35" s="14">
        <v>4.8599999999999994</v>
      </c>
      <c r="M35" s="14">
        <v>8.67</v>
      </c>
      <c r="N35" s="14">
        <v>29.810000000000002</v>
      </c>
      <c r="O35" s="14">
        <v>43.339999999999996</v>
      </c>
      <c r="P35" s="14">
        <v>48.54</v>
      </c>
      <c r="Q35" s="14">
        <v>0</v>
      </c>
      <c r="R35" s="14">
        <v>1.1000000000000001</v>
      </c>
      <c r="S35" s="14">
        <v>1.1000000000000001</v>
      </c>
      <c r="T35" s="14">
        <v>49.639999999999993</v>
      </c>
    </row>
    <row r="36" spans="1:21" ht="12.75" customHeight="1" x14ac:dyDescent="0.2">
      <c r="A36" s="102"/>
      <c r="B36" s="58"/>
      <c r="C36" s="192" t="s">
        <v>297</v>
      </c>
      <c r="D36" s="50">
        <v>3</v>
      </c>
      <c r="E36" s="14">
        <v>0</v>
      </c>
      <c r="F36" s="14">
        <v>0</v>
      </c>
      <c r="G36" s="14">
        <v>0</v>
      </c>
      <c r="H36" s="14">
        <v>0</v>
      </c>
      <c r="I36" s="14">
        <v>0.1</v>
      </c>
      <c r="J36" s="14">
        <v>0</v>
      </c>
      <c r="K36" s="14">
        <v>0.1</v>
      </c>
      <c r="L36" s="14">
        <v>0.1</v>
      </c>
      <c r="M36" s="14">
        <v>0.1</v>
      </c>
      <c r="N36" s="14">
        <v>0.5</v>
      </c>
      <c r="O36" s="14">
        <v>0.7</v>
      </c>
      <c r="P36" s="14">
        <v>0.79999999999999993</v>
      </c>
      <c r="Q36" s="14">
        <v>0</v>
      </c>
      <c r="R36" s="14">
        <v>0</v>
      </c>
      <c r="S36" s="14">
        <v>0</v>
      </c>
      <c r="T36" s="14">
        <v>0.8</v>
      </c>
    </row>
    <row r="37" spans="1:21" ht="12.75" customHeight="1" x14ac:dyDescent="0.2">
      <c r="A37" s="102"/>
      <c r="B37" s="58"/>
      <c r="C37" s="192" t="s">
        <v>298</v>
      </c>
      <c r="D37" s="50">
        <v>8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0.76</v>
      </c>
      <c r="N37" s="14">
        <v>1.25</v>
      </c>
      <c r="O37" s="14">
        <v>2.0099999999999998</v>
      </c>
      <c r="P37" s="14">
        <v>2.0099999999999998</v>
      </c>
      <c r="Q37" s="14">
        <v>0</v>
      </c>
      <c r="R37" s="14">
        <v>0.26</v>
      </c>
      <c r="S37" s="14">
        <v>0.26</v>
      </c>
      <c r="T37" s="14">
        <v>2.27</v>
      </c>
    </row>
    <row r="38" spans="1:21" ht="12.75" customHeight="1" x14ac:dyDescent="0.2">
      <c r="A38" s="102"/>
      <c r="B38" s="58"/>
      <c r="C38" s="192" t="s">
        <v>415</v>
      </c>
      <c r="D38" s="50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</row>
    <row r="39" spans="1:21" ht="12.75" customHeight="1" x14ac:dyDescent="0.25">
      <c r="A39" s="230" t="s">
        <v>0</v>
      </c>
      <c r="B39" s="231"/>
      <c r="C39" s="232" t="s">
        <v>0</v>
      </c>
      <c r="D39" s="53">
        <f>SUM(D30:D38)</f>
        <v>29</v>
      </c>
      <c r="E39" s="54">
        <f>SUM(E30:E38)</f>
        <v>0.2</v>
      </c>
      <c r="F39" s="54">
        <f t="shared" ref="F39:T39" si="3">SUM(F30:F38)</f>
        <v>0</v>
      </c>
      <c r="G39" s="54">
        <f t="shared" si="3"/>
        <v>0</v>
      </c>
      <c r="H39" s="54">
        <f t="shared" si="3"/>
        <v>0.2</v>
      </c>
      <c r="I39" s="54">
        <f t="shared" si="3"/>
        <v>5.0999999999999996</v>
      </c>
      <c r="J39" s="54">
        <f t="shared" si="3"/>
        <v>0</v>
      </c>
      <c r="K39" s="54">
        <f t="shared" si="3"/>
        <v>5.3</v>
      </c>
      <c r="L39" s="54">
        <f t="shared" si="3"/>
        <v>4.9599999999999991</v>
      </c>
      <c r="M39" s="54">
        <f t="shared" si="3"/>
        <v>9.5299999999999994</v>
      </c>
      <c r="N39" s="54">
        <f t="shared" si="3"/>
        <v>31.560000000000002</v>
      </c>
      <c r="O39" s="54">
        <f t="shared" si="3"/>
        <v>46.05</v>
      </c>
      <c r="P39" s="54">
        <f t="shared" si="3"/>
        <v>51.349999999999994</v>
      </c>
      <c r="Q39" s="54">
        <f t="shared" si="3"/>
        <v>0</v>
      </c>
      <c r="R39" s="54">
        <f t="shared" si="3"/>
        <v>1.36</v>
      </c>
      <c r="S39" s="54">
        <f t="shared" si="3"/>
        <v>1.36</v>
      </c>
      <c r="T39" s="54">
        <f t="shared" si="3"/>
        <v>52.709999999999994</v>
      </c>
    </row>
    <row r="40" spans="1:21" ht="12.75" customHeight="1" x14ac:dyDescent="0.2">
      <c r="A40" s="172" t="s">
        <v>2</v>
      </c>
      <c r="B40" s="70" t="s">
        <v>418</v>
      </c>
      <c r="C40" s="161" t="s">
        <v>299</v>
      </c>
      <c r="D40" s="153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1:21" ht="12.75" customHeight="1" x14ac:dyDescent="0.2">
      <c r="A41" s="119"/>
      <c r="B41" s="71"/>
      <c r="C41" s="26" t="s">
        <v>265</v>
      </c>
      <c r="D41" s="180">
        <v>6</v>
      </c>
      <c r="E41" s="181">
        <v>0</v>
      </c>
      <c r="F41" s="181">
        <v>0</v>
      </c>
      <c r="G41" s="181">
        <v>0</v>
      </c>
      <c r="H41" s="181">
        <v>0</v>
      </c>
      <c r="I41" s="181">
        <v>0.55000000000000004</v>
      </c>
      <c r="J41" s="181">
        <v>0</v>
      </c>
      <c r="K41" s="181">
        <v>0.55000000000000004</v>
      </c>
      <c r="L41" s="181">
        <v>0</v>
      </c>
      <c r="M41" s="181">
        <v>0.41000000000000003</v>
      </c>
      <c r="N41" s="181">
        <v>1.02</v>
      </c>
      <c r="O41" s="181">
        <v>1.43</v>
      </c>
      <c r="P41" s="181">
        <v>1.98</v>
      </c>
      <c r="Q41" s="181">
        <v>0</v>
      </c>
      <c r="R41" s="181">
        <v>0.2</v>
      </c>
      <c r="S41" s="181">
        <v>0.2</v>
      </c>
      <c r="T41" s="181">
        <v>2.1799999999999997</v>
      </c>
    </row>
    <row r="42" spans="1:21" ht="12.75" customHeight="1" x14ac:dyDescent="0.2">
      <c r="A42" s="119"/>
      <c r="B42" s="71"/>
      <c r="C42" s="26" t="s">
        <v>417</v>
      </c>
      <c r="D42" s="162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</row>
    <row r="43" spans="1:21" ht="12.75" customHeight="1" x14ac:dyDescent="0.2">
      <c r="A43" s="119"/>
      <c r="B43" s="71"/>
      <c r="C43" s="26" t="s">
        <v>19</v>
      </c>
      <c r="D43" s="180">
        <v>10</v>
      </c>
      <c r="E43" s="181">
        <v>0</v>
      </c>
      <c r="F43" s="181">
        <v>0</v>
      </c>
      <c r="G43" s="181">
        <v>0</v>
      </c>
      <c r="H43" s="181">
        <v>0</v>
      </c>
      <c r="I43" s="181">
        <v>2.5000000000000001E-2</v>
      </c>
      <c r="J43" s="181">
        <v>0</v>
      </c>
      <c r="K43" s="181">
        <v>2.5000000000000001E-2</v>
      </c>
      <c r="L43" s="181">
        <v>0.01</v>
      </c>
      <c r="M43" s="181">
        <v>4.5129999999999999</v>
      </c>
      <c r="N43" s="181">
        <v>0.30199999999999999</v>
      </c>
      <c r="O43" s="181">
        <v>4.8249999999999993</v>
      </c>
      <c r="P43" s="181">
        <v>4.8499999999999996</v>
      </c>
      <c r="Q43" s="181">
        <v>0</v>
      </c>
      <c r="R43" s="181">
        <v>0</v>
      </c>
      <c r="S43" s="181">
        <v>0</v>
      </c>
      <c r="T43" s="181">
        <v>4.8499999999999988</v>
      </c>
    </row>
    <row r="44" spans="1:21" ht="12.75" customHeight="1" x14ac:dyDescent="0.2">
      <c r="A44" s="119"/>
      <c r="B44" s="71"/>
      <c r="C44" s="26" t="s">
        <v>340</v>
      </c>
      <c r="D44" s="180">
        <v>1</v>
      </c>
      <c r="E44" s="181">
        <v>0</v>
      </c>
      <c r="F44" s="181">
        <v>0</v>
      </c>
      <c r="G44" s="181">
        <v>0</v>
      </c>
      <c r="H44" s="181">
        <v>0</v>
      </c>
      <c r="I44" s="181">
        <v>0</v>
      </c>
      <c r="J44" s="181">
        <v>0</v>
      </c>
      <c r="K44" s="181">
        <v>0</v>
      </c>
      <c r="L44" s="181">
        <v>0</v>
      </c>
      <c r="M44" s="181">
        <v>0</v>
      </c>
      <c r="N44" s="181">
        <v>0</v>
      </c>
      <c r="O44" s="181">
        <v>0</v>
      </c>
      <c r="P44" s="181">
        <v>0</v>
      </c>
      <c r="Q44" s="181">
        <v>0</v>
      </c>
      <c r="R44" s="181">
        <v>0</v>
      </c>
      <c r="S44" s="181">
        <v>0</v>
      </c>
      <c r="T44" s="181">
        <v>0</v>
      </c>
    </row>
    <row r="45" spans="1:21" ht="12.75" customHeight="1" x14ac:dyDescent="0.2">
      <c r="A45" s="119"/>
      <c r="B45" s="87"/>
      <c r="C45" s="26" t="s">
        <v>268</v>
      </c>
      <c r="D45" s="162">
        <v>5</v>
      </c>
      <c r="E45" s="24">
        <v>0</v>
      </c>
      <c r="F45" s="24">
        <v>0</v>
      </c>
      <c r="G45" s="24">
        <v>0</v>
      </c>
      <c r="H45" s="24">
        <v>0</v>
      </c>
      <c r="I45" s="24">
        <v>1.83</v>
      </c>
      <c r="J45" s="24">
        <v>0</v>
      </c>
      <c r="K45" s="24">
        <v>1.83</v>
      </c>
      <c r="L45" s="24">
        <v>1.46</v>
      </c>
      <c r="M45" s="24">
        <v>3.64</v>
      </c>
      <c r="N45" s="24">
        <v>1</v>
      </c>
      <c r="O45" s="24">
        <v>6.1</v>
      </c>
      <c r="P45" s="24">
        <v>7.93</v>
      </c>
      <c r="Q45" s="24">
        <v>0.5</v>
      </c>
      <c r="R45" s="24">
        <v>0</v>
      </c>
      <c r="S45" s="24">
        <v>0.5</v>
      </c>
      <c r="T45" s="24">
        <v>8.43</v>
      </c>
      <c r="U45" s="10"/>
    </row>
    <row r="46" spans="1:21" ht="12.75" customHeight="1" x14ac:dyDescent="0.2">
      <c r="A46" s="119"/>
      <c r="B46" s="71" t="s">
        <v>419</v>
      </c>
      <c r="C46" s="26" t="s">
        <v>349</v>
      </c>
      <c r="D46" s="162">
        <v>1</v>
      </c>
      <c r="E46" s="24">
        <v>0</v>
      </c>
      <c r="F46" s="24">
        <v>0</v>
      </c>
      <c r="G46" s="24">
        <v>0</v>
      </c>
      <c r="H46" s="24">
        <v>0</v>
      </c>
      <c r="I46" s="24">
        <v>0</v>
      </c>
      <c r="J46" s="24">
        <v>0</v>
      </c>
      <c r="K46" s="24">
        <v>0</v>
      </c>
      <c r="L46" s="24">
        <v>1.5</v>
      </c>
      <c r="M46" s="24">
        <v>1.5</v>
      </c>
      <c r="N46" s="24">
        <v>2</v>
      </c>
      <c r="O46" s="24">
        <v>5</v>
      </c>
      <c r="P46" s="24">
        <v>5</v>
      </c>
      <c r="Q46" s="24">
        <v>0</v>
      </c>
      <c r="R46" s="24">
        <v>0</v>
      </c>
      <c r="S46" s="24">
        <v>0</v>
      </c>
      <c r="T46" s="24">
        <v>5</v>
      </c>
    </row>
    <row r="47" spans="1:21" ht="12.75" customHeight="1" x14ac:dyDescent="0.2">
      <c r="A47" s="119"/>
      <c r="B47" s="71"/>
      <c r="C47" s="26" t="s">
        <v>341</v>
      </c>
      <c r="D47" s="162">
        <v>5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2.2000000000000002</v>
      </c>
      <c r="M47" s="24">
        <v>0.7</v>
      </c>
      <c r="N47" s="24">
        <v>0.7</v>
      </c>
      <c r="O47" s="24">
        <v>3.6</v>
      </c>
      <c r="P47" s="24">
        <v>3.6</v>
      </c>
      <c r="Q47" s="24">
        <v>0</v>
      </c>
      <c r="R47" s="24">
        <v>0</v>
      </c>
      <c r="S47" s="24">
        <v>0</v>
      </c>
      <c r="T47" s="24">
        <v>3.6</v>
      </c>
    </row>
    <row r="48" spans="1:21" ht="12.75" customHeight="1" x14ac:dyDescent="0.2">
      <c r="A48" s="119"/>
      <c r="B48" s="71"/>
      <c r="C48" s="26" t="s">
        <v>21</v>
      </c>
      <c r="D48" s="180">
        <v>44</v>
      </c>
      <c r="E48" s="181">
        <v>0</v>
      </c>
      <c r="F48" s="181">
        <v>0</v>
      </c>
      <c r="G48" s="181">
        <v>0</v>
      </c>
      <c r="H48" s="181">
        <v>0</v>
      </c>
      <c r="I48" s="181">
        <v>8.7799999999999994</v>
      </c>
      <c r="J48" s="181">
        <v>0</v>
      </c>
      <c r="K48" s="181">
        <v>8.7799999999999994</v>
      </c>
      <c r="L48" s="181">
        <v>23.1</v>
      </c>
      <c r="M48" s="181">
        <v>36.419999999999995</v>
      </c>
      <c r="N48" s="181">
        <v>48.800000000000004</v>
      </c>
      <c r="O48" s="181">
        <v>108.31999999999998</v>
      </c>
      <c r="P48" s="181">
        <v>117.09999999999998</v>
      </c>
      <c r="Q48" s="181">
        <v>0</v>
      </c>
      <c r="R48" s="181">
        <v>0.1</v>
      </c>
      <c r="S48" s="181">
        <v>0.1</v>
      </c>
      <c r="T48" s="181">
        <v>117.19999999999999</v>
      </c>
    </row>
    <row r="49" spans="1:20" ht="12.75" customHeight="1" x14ac:dyDescent="0.2">
      <c r="A49" s="119"/>
      <c r="B49" s="71"/>
      <c r="C49" s="26" t="s">
        <v>309</v>
      </c>
      <c r="D49" s="162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</row>
    <row r="50" spans="1:20" ht="12.75" customHeight="1" x14ac:dyDescent="0.2">
      <c r="A50" s="119"/>
      <c r="B50" s="87"/>
      <c r="C50" s="26" t="s">
        <v>266</v>
      </c>
      <c r="D50" s="180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</row>
    <row r="51" spans="1:20" ht="12.75" customHeight="1" x14ac:dyDescent="0.2">
      <c r="A51" s="119"/>
      <c r="B51" s="71" t="s">
        <v>420</v>
      </c>
      <c r="C51" s="26" t="s">
        <v>300</v>
      </c>
      <c r="D51" s="162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</row>
    <row r="52" spans="1:20" ht="12.75" customHeight="1" x14ac:dyDescent="0.2">
      <c r="A52" s="119"/>
      <c r="B52" s="71"/>
      <c r="C52" s="26" t="s">
        <v>18</v>
      </c>
      <c r="D52" s="162">
        <v>3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2</v>
      </c>
      <c r="M52" s="24">
        <v>5.5</v>
      </c>
      <c r="N52" s="24">
        <v>13.7</v>
      </c>
      <c r="O52" s="24">
        <v>21.2</v>
      </c>
      <c r="P52" s="24">
        <v>21.2</v>
      </c>
      <c r="Q52" s="24">
        <v>0</v>
      </c>
      <c r="R52" s="24">
        <v>0</v>
      </c>
      <c r="S52" s="24">
        <v>0</v>
      </c>
      <c r="T52" s="24">
        <v>21.2</v>
      </c>
    </row>
    <row r="53" spans="1:20" ht="12.75" customHeight="1" x14ac:dyDescent="0.2">
      <c r="A53" s="119"/>
      <c r="B53" s="71"/>
      <c r="C53" s="26" t="s">
        <v>20</v>
      </c>
      <c r="D53" s="180">
        <v>9</v>
      </c>
      <c r="E53" s="181">
        <v>0</v>
      </c>
      <c r="F53" s="181">
        <v>0</v>
      </c>
      <c r="G53" s="181">
        <v>0</v>
      </c>
      <c r="H53" s="181">
        <v>0</v>
      </c>
      <c r="I53" s="181">
        <v>0</v>
      </c>
      <c r="J53" s="181">
        <v>0</v>
      </c>
      <c r="K53" s="181">
        <v>0</v>
      </c>
      <c r="L53" s="181">
        <v>16.100000000000001</v>
      </c>
      <c r="M53" s="181">
        <v>12.8</v>
      </c>
      <c r="N53" s="181">
        <v>18.015000000000001</v>
      </c>
      <c r="O53" s="181">
        <v>46.914999999999999</v>
      </c>
      <c r="P53" s="181">
        <v>46.914999999999999</v>
      </c>
      <c r="Q53" s="181">
        <v>0</v>
      </c>
      <c r="R53" s="181">
        <v>0.21500000000000002</v>
      </c>
      <c r="S53" s="181">
        <v>0.21500000000000002</v>
      </c>
      <c r="T53" s="181">
        <v>47.129999999999995</v>
      </c>
    </row>
    <row r="54" spans="1:20" ht="12.75" customHeight="1" x14ac:dyDescent="0.2">
      <c r="A54" s="119"/>
      <c r="B54" s="71"/>
      <c r="C54" s="163" t="s">
        <v>342</v>
      </c>
      <c r="D54" s="64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</row>
    <row r="55" spans="1:20" ht="12.75" customHeight="1" x14ac:dyDescent="0.2">
      <c r="A55" s="119"/>
      <c r="B55" s="71"/>
      <c r="C55" s="165" t="s">
        <v>267</v>
      </c>
      <c r="D55" s="182">
        <v>2</v>
      </c>
      <c r="E55" s="183">
        <v>0</v>
      </c>
      <c r="F55" s="183">
        <v>0</v>
      </c>
      <c r="G55" s="183">
        <v>0</v>
      </c>
      <c r="H55" s="183">
        <v>0</v>
      </c>
      <c r="I55" s="183">
        <v>1.7</v>
      </c>
      <c r="J55" s="183">
        <v>0</v>
      </c>
      <c r="K55" s="183">
        <v>1.7</v>
      </c>
      <c r="L55" s="183">
        <v>4</v>
      </c>
      <c r="M55" s="183">
        <v>28</v>
      </c>
      <c r="N55" s="183">
        <v>32</v>
      </c>
      <c r="O55" s="183">
        <v>64</v>
      </c>
      <c r="P55" s="183">
        <v>65.7</v>
      </c>
      <c r="Q55" s="183">
        <v>0</v>
      </c>
      <c r="R55" s="183">
        <v>0</v>
      </c>
      <c r="S55" s="183">
        <v>0</v>
      </c>
      <c r="T55" s="183">
        <v>65.7</v>
      </c>
    </row>
    <row r="56" spans="1:20" ht="12.75" customHeight="1" x14ac:dyDescent="0.25">
      <c r="A56" s="230" t="s">
        <v>0</v>
      </c>
      <c r="B56" s="231"/>
      <c r="C56" s="232" t="s">
        <v>0</v>
      </c>
      <c r="D56" s="53">
        <f t="shared" ref="D56:J56" si="4">SUM(D40:D55)</f>
        <v>86</v>
      </c>
      <c r="E56" s="54">
        <f t="shared" si="4"/>
        <v>0</v>
      </c>
      <c r="F56" s="54">
        <f t="shared" si="4"/>
        <v>0</v>
      </c>
      <c r="G56" s="54">
        <f t="shared" si="4"/>
        <v>0</v>
      </c>
      <c r="H56" s="54">
        <f t="shared" si="4"/>
        <v>0</v>
      </c>
      <c r="I56" s="54">
        <f t="shared" si="4"/>
        <v>12.884999999999998</v>
      </c>
      <c r="J56" s="54">
        <f t="shared" si="4"/>
        <v>0</v>
      </c>
      <c r="K56" s="54">
        <f>+J56+I56+H56</f>
        <v>12.884999999999998</v>
      </c>
      <c r="L56" s="54">
        <f>SUM(L40:L55)</f>
        <v>50.370000000000005</v>
      </c>
      <c r="M56" s="54">
        <f>SUM(M40:M55)</f>
        <v>93.48299999999999</v>
      </c>
      <c r="N56" s="54">
        <f>SUM(N40:N55)</f>
        <v>117.53700000000001</v>
      </c>
      <c r="O56" s="54">
        <f>+N56+M56+L56</f>
        <v>261.39</v>
      </c>
      <c r="P56" s="54">
        <f>+O56+K56</f>
        <v>274.27499999999998</v>
      </c>
      <c r="Q56" s="54">
        <f>SUM(Q40:Q55)</f>
        <v>0.5</v>
      </c>
      <c r="R56" s="54">
        <f>SUM(R40:R55)</f>
        <v>0.51500000000000012</v>
      </c>
      <c r="S56" s="54">
        <f>+R56+Q56</f>
        <v>1.0150000000000001</v>
      </c>
      <c r="T56" s="55">
        <f>+S56+P56</f>
        <v>275.28999999999996</v>
      </c>
    </row>
    <row r="57" spans="1:20" ht="12.75" customHeight="1" x14ac:dyDescent="0.2">
      <c r="A57" s="172" t="s">
        <v>3</v>
      </c>
      <c r="B57" s="70" t="s">
        <v>38</v>
      </c>
      <c r="C57" s="161" t="s">
        <v>24</v>
      </c>
      <c r="D57" s="178">
        <v>2</v>
      </c>
      <c r="E57" s="179">
        <v>0</v>
      </c>
      <c r="F57" s="179">
        <v>0</v>
      </c>
      <c r="G57" s="179">
        <v>0</v>
      </c>
      <c r="H57" s="179">
        <v>0</v>
      </c>
      <c r="I57" s="179">
        <v>0</v>
      </c>
      <c r="J57" s="179">
        <v>0</v>
      </c>
      <c r="K57" s="179">
        <v>0</v>
      </c>
      <c r="L57" s="179">
        <v>0</v>
      </c>
      <c r="M57" s="179">
        <v>0.8</v>
      </c>
      <c r="N57" s="179">
        <v>2.2999999999999998</v>
      </c>
      <c r="O57" s="179">
        <v>3.1</v>
      </c>
      <c r="P57" s="179">
        <v>3.1</v>
      </c>
      <c r="Q57" s="179">
        <v>0</v>
      </c>
      <c r="R57" s="179">
        <v>0</v>
      </c>
      <c r="S57" s="179">
        <v>0</v>
      </c>
      <c r="T57" s="179">
        <v>3.1</v>
      </c>
    </row>
    <row r="58" spans="1:20" ht="12.75" customHeight="1" x14ac:dyDescent="0.2">
      <c r="A58" s="119"/>
      <c r="B58" s="71"/>
      <c r="C58" s="26" t="s">
        <v>33</v>
      </c>
      <c r="D58" s="180">
        <v>29</v>
      </c>
      <c r="E58" s="181">
        <v>0.98</v>
      </c>
      <c r="F58" s="181">
        <v>0</v>
      </c>
      <c r="G58" s="181">
        <v>0</v>
      </c>
      <c r="H58" s="181">
        <v>0.98</v>
      </c>
      <c r="I58" s="181">
        <v>9.01</v>
      </c>
      <c r="J58" s="181">
        <v>0</v>
      </c>
      <c r="K58" s="181">
        <v>9.99</v>
      </c>
      <c r="L58" s="181">
        <v>37.010000000000005</v>
      </c>
      <c r="M58" s="181">
        <v>24.920000000000005</v>
      </c>
      <c r="N58" s="181">
        <v>104.89</v>
      </c>
      <c r="O58" s="181">
        <v>166.82000000000002</v>
      </c>
      <c r="P58" s="181">
        <v>176.81000000000003</v>
      </c>
      <c r="Q58" s="181">
        <v>0</v>
      </c>
      <c r="R58" s="181">
        <v>0</v>
      </c>
      <c r="S58" s="181">
        <v>0</v>
      </c>
      <c r="T58" s="181">
        <v>176.81</v>
      </c>
    </row>
    <row r="59" spans="1:20" ht="12.75" customHeight="1" x14ac:dyDescent="0.2">
      <c r="A59" s="119"/>
      <c r="B59" s="71"/>
      <c r="C59" s="26" t="s">
        <v>37</v>
      </c>
      <c r="D59" s="180">
        <v>13</v>
      </c>
      <c r="E59" s="181">
        <v>0</v>
      </c>
      <c r="F59" s="181">
        <v>0</v>
      </c>
      <c r="G59" s="181">
        <v>0</v>
      </c>
      <c r="H59" s="181">
        <v>0</v>
      </c>
      <c r="I59" s="181">
        <v>0.39</v>
      </c>
      <c r="J59" s="181">
        <v>0</v>
      </c>
      <c r="K59" s="181">
        <v>0.39</v>
      </c>
      <c r="L59" s="181">
        <v>0</v>
      </c>
      <c r="M59" s="181">
        <v>2.2149999999999994</v>
      </c>
      <c r="N59" s="181">
        <v>2.2250000000000001</v>
      </c>
      <c r="O59" s="181">
        <v>4.4399999999999986</v>
      </c>
      <c r="P59" s="181">
        <v>4.8299999999999983</v>
      </c>
      <c r="Q59" s="181">
        <v>0</v>
      </c>
      <c r="R59" s="181">
        <v>0</v>
      </c>
      <c r="S59" s="181">
        <v>0</v>
      </c>
      <c r="T59" s="181">
        <v>4.8299999999999992</v>
      </c>
    </row>
    <row r="60" spans="1:20" ht="12.75" customHeight="1" x14ac:dyDescent="0.2">
      <c r="A60" s="119"/>
      <c r="B60" s="71"/>
      <c r="C60" s="26" t="s">
        <v>38</v>
      </c>
      <c r="D60" s="180">
        <v>2</v>
      </c>
      <c r="E60" s="181">
        <v>0</v>
      </c>
      <c r="F60" s="181">
        <v>0</v>
      </c>
      <c r="G60" s="181">
        <v>0</v>
      </c>
      <c r="H60" s="181">
        <v>0</v>
      </c>
      <c r="I60" s="181">
        <v>0</v>
      </c>
      <c r="J60" s="181">
        <v>0</v>
      </c>
      <c r="K60" s="181">
        <v>0</v>
      </c>
      <c r="L60" s="181">
        <v>0</v>
      </c>
      <c r="M60" s="181">
        <v>0.2</v>
      </c>
      <c r="N60" s="181">
        <v>1.3800000000000001</v>
      </c>
      <c r="O60" s="181">
        <v>1.58</v>
      </c>
      <c r="P60" s="181">
        <v>1.58</v>
      </c>
      <c r="Q60" s="181">
        <v>0</v>
      </c>
      <c r="R60" s="181">
        <v>0</v>
      </c>
      <c r="S60" s="181">
        <v>0</v>
      </c>
      <c r="T60" s="181">
        <v>1.58</v>
      </c>
    </row>
    <row r="61" spans="1:20" ht="12.75" customHeight="1" x14ac:dyDescent="0.2">
      <c r="A61" s="119"/>
      <c r="B61" s="87"/>
      <c r="C61" s="26" t="s">
        <v>49</v>
      </c>
      <c r="D61" s="180">
        <v>8</v>
      </c>
      <c r="E61" s="181">
        <v>0</v>
      </c>
      <c r="F61" s="181">
        <v>0</v>
      </c>
      <c r="G61" s="181">
        <v>0</v>
      </c>
      <c r="H61" s="181">
        <v>0</v>
      </c>
      <c r="I61" s="181">
        <v>0.1</v>
      </c>
      <c r="J61" s="181">
        <v>0</v>
      </c>
      <c r="K61" s="181">
        <v>0.1</v>
      </c>
      <c r="L61" s="181">
        <v>0</v>
      </c>
      <c r="M61" s="181">
        <v>0.51</v>
      </c>
      <c r="N61" s="181">
        <v>2.5599999999999992</v>
      </c>
      <c r="O61" s="181">
        <v>3.0699999999999994</v>
      </c>
      <c r="P61" s="181">
        <v>3.1699999999999995</v>
      </c>
      <c r="Q61" s="181">
        <v>0</v>
      </c>
      <c r="R61" s="181">
        <v>0</v>
      </c>
      <c r="S61" s="181">
        <v>0</v>
      </c>
      <c r="T61" s="181">
        <v>3.17</v>
      </c>
    </row>
    <row r="62" spans="1:20" ht="12.75" customHeight="1" x14ac:dyDescent="0.2">
      <c r="A62" s="119"/>
      <c r="B62" s="71" t="s">
        <v>310</v>
      </c>
      <c r="C62" s="26" t="s">
        <v>409</v>
      </c>
      <c r="D62" s="162">
        <v>3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0.27</v>
      </c>
      <c r="M62" s="24">
        <v>0.53</v>
      </c>
      <c r="N62" s="24">
        <v>0.54</v>
      </c>
      <c r="O62" s="24">
        <v>1.34</v>
      </c>
      <c r="P62" s="24">
        <v>1.34</v>
      </c>
      <c r="Q62" s="24">
        <v>0</v>
      </c>
      <c r="R62" s="24">
        <v>0</v>
      </c>
      <c r="S62" s="24">
        <v>0</v>
      </c>
      <c r="T62" s="24">
        <v>1.34</v>
      </c>
    </row>
    <row r="63" spans="1:20" ht="12.75" customHeight="1" x14ac:dyDescent="0.2">
      <c r="A63" s="119"/>
      <c r="B63" s="71"/>
      <c r="C63" s="26" t="s">
        <v>310</v>
      </c>
      <c r="D63" s="180">
        <v>4</v>
      </c>
      <c r="E63" s="181">
        <v>0</v>
      </c>
      <c r="F63" s="181">
        <v>0</v>
      </c>
      <c r="G63" s="181">
        <v>0</v>
      </c>
      <c r="H63" s="181">
        <v>0</v>
      </c>
      <c r="I63" s="181">
        <v>0</v>
      </c>
      <c r="J63" s="181">
        <v>0</v>
      </c>
      <c r="K63" s="181">
        <v>0</v>
      </c>
      <c r="L63" s="181">
        <v>0</v>
      </c>
      <c r="M63" s="181">
        <v>0.82000000000000006</v>
      </c>
      <c r="N63" s="181">
        <v>1.07</v>
      </c>
      <c r="O63" s="181">
        <v>1.89</v>
      </c>
      <c r="P63" s="181">
        <v>1.89</v>
      </c>
      <c r="Q63" s="181">
        <v>0</v>
      </c>
      <c r="R63" s="181">
        <v>0.03</v>
      </c>
      <c r="S63" s="181">
        <v>0.03</v>
      </c>
      <c r="T63" s="181">
        <v>1.92</v>
      </c>
    </row>
    <row r="64" spans="1:20" ht="12.75" customHeight="1" x14ac:dyDescent="0.2">
      <c r="A64" s="207"/>
      <c r="B64" s="71"/>
      <c r="C64" s="26" t="s">
        <v>43</v>
      </c>
      <c r="D64" s="180">
        <v>1</v>
      </c>
      <c r="E64" s="181">
        <v>0</v>
      </c>
      <c r="F64" s="181">
        <v>0</v>
      </c>
      <c r="G64" s="181">
        <v>0</v>
      </c>
      <c r="H64" s="181">
        <v>0</v>
      </c>
      <c r="I64" s="181">
        <v>0</v>
      </c>
      <c r="J64" s="181">
        <v>0</v>
      </c>
      <c r="K64" s="181">
        <v>0</v>
      </c>
      <c r="L64" s="181">
        <v>0</v>
      </c>
      <c r="M64" s="181">
        <v>0.5</v>
      </c>
      <c r="N64" s="181">
        <v>1</v>
      </c>
      <c r="O64" s="181">
        <v>1.5</v>
      </c>
      <c r="P64" s="181">
        <v>1.5</v>
      </c>
      <c r="Q64" s="181">
        <v>0</v>
      </c>
      <c r="R64" s="181">
        <v>0</v>
      </c>
      <c r="S64" s="181">
        <v>0</v>
      </c>
      <c r="T64" s="181">
        <v>1.5</v>
      </c>
    </row>
    <row r="65" spans="1:20" ht="12.75" customHeight="1" x14ac:dyDescent="0.2">
      <c r="A65" s="119"/>
      <c r="B65" s="87"/>
      <c r="C65" s="26" t="s">
        <v>350</v>
      </c>
      <c r="D65" s="180">
        <v>2</v>
      </c>
      <c r="E65" s="181">
        <v>0</v>
      </c>
      <c r="F65" s="181">
        <v>0</v>
      </c>
      <c r="G65" s="181">
        <v>0</v>
      </c>
      <c r="H65" s="181">
        <v>0</v>
      </c>
      <c r="I65" s="181">
        <v>0</v>
      </c>
      <c r="J65" s="181">
        <v>0</v>
      </c>
      <c r="K65" s="181">
        <v>0</v>
      </c>
      <c r="L65" s="181">
        <v>0.09</v>
      </c>
      <c r="M65" s="181">
        <v>0.01</v>
      </c>
      <c r="N65" s="181">
        <v>0.03</v>
      </c>
      <c r="O65" s="181">
        <v>0.13</v>
      </c>
      <c r="P65" s="181">
        <v>0.13</v>
      </c>
      <c r="Q65" s="181">
        <v>0</v>
      </c>
      <c r="R65" s="181">
        <v>0</v>
      </c>
      <c r="S65" s="181">
        <v>0</v>
      </c>
      <c r="T65" s="181">
        <v>0.13</v>
      </c>
    </row>
    <row r="66" spans="1:20" ht="12.75" customHeight="1" x14ac:dyDescent="0.2">
      <c r="A66" s="119"/>
      <c r="B66" s="71" t="s">
        <v>292</v>
      </c>
      <c r="C66" s="26" t="s">
        <v>317</v>
      </c>
      <c r="D66" s="180">
        <v>12</v>
      </c>
      <c r="E66" s="181">
        <v>0</v>
      </c>
      <c r="F66" s="181">
        <v>0</v>
      </c>
      <c r="G66" s="181">
        <v>0</v>
      </c>
      <c r="H66" s="181">
        <v>0</v>
      </c>
      <c r="I66" s="181">
        <v>1.42</v>
      </c>
      <c r="J66" s="181">
        <v>0</v>
      </c>
      <c r="K66" s="181">
        <v>1.42</v>
      </c>
      <c r="L66" s="181">
        <v>1.3</v>
      </c>
      <c r="M66" s="181">
        <v>6.1400000000000006</v>
      </c>
      <c r="N66" s="181">
        <v>11.05</v>
      </c>
      <c r="O66" s="181">
        <v>18.489999999999998</v>
      </c>
      <c r="P66" s="181">
        <v>19.909999999999997</v>
      </c>
      <c r="Q66" s="181">
        <v>0</v>
      </c>
      <c r="R66" s="181">
        <v>0</v>
      </c>
      <c r="S66" s="181">
        <v>0</v>
      </c>
      <c r="T66" s="181">
        <v>19.91</v>
      </c>
    </row>
    <row r="67" spans="1:20" ht="12.75" customHeight="1" x14ac:dyDescent="0.2">
      <c r="A67" s="119"/>
      <c r="B67" s="71"/>
      <c r="C67" s="26" t="s">
        <v>269</v>
      </c>
      <c r="D67" s="180">
        <v>3</v>
      </c>
      <c r="E67" s="181">
        <v>0</v>
      </c>
      <c r="F67" s="181">
        <v>0</v>
      </c>
      <c r="G67" s="181">
        <v>0</v>
      </c>
      <c r="H67" s="181">
        <v>0</v>
      </c>
      <c r="I67" s="181">
        <v>0</v>
      </c>
      <c r="J67" s="181">
        <v>0</v>
      </c>
      <c r="K67" s="181">
        <v>0</v>
      </c>
      <c r="L67" s="181">
        <v>0.05</v>
      </c>
      <c r="M67" s="181">
        <v>0.54</v>
      </c>
      <c r="N67" s="181">
        <v>0.73</v>
      </c>
      <c r="O67" s="181">
        <v>1.32</v>
      </c>
      <c r="P67" s="181">
        <v>1.32</v>
      </c>
      <c r="Q67" s="181">
        <v>0</v>
      </c>
      <c r="R67" s="181">
        <v>0</v>
      </c>
      <c r="S67" s="181">
        <v>0</v>
      </c>
      <c r="T67" s="181">
        <v>1.32</v>
      </c>
    </row>
    <row r="68" spans="1:20" ht="12.75" customHeight="1" x14ac:dyDescent="0.2">
      <c r="A68" s="119"/>
      <c r="B68" s="71"/>
      <c r="C68" s="26" t="s">
        <v>270</v>
      </c>
      <c r="D68" s="180">
        <v>13</v>
      </c>
      <c r="E68" s="181">
        <v>0</v>
      </c>
      <c r="F68" s="181">
        <v>0</v>
      </c>
      <c r="G68" s="181">
        <v>0</v>
      </c>
      <c r="H68" s="181">
        <v>0</v>
      </c>
      <c r="I68" s="181">
        <v>0.15</v>
      </c>
      <c r="J68" s="181">
        <v>0</v>
      </c>
      <c r="K68" s="181">
        <v>0.15</v>
      </c>
      <c r="L68" s="181">
        <v>0.7</v>
      </c>
      <c r="M68" s="181">
        <v>7.19</v>
      </c>
      <c r="N68" s="181">
        <v>7.9400000000000013</v>
      </c>
      <c r="O68" s="181">
        <v>15.830000000000002</v>
      </c>
      <c r="P68" s="181">
        <v>15.980000000000002</v>
      </c>
      <c r="Q68" s="181">
        <v>0</v>
      </c>
      <c r="R68" s="181">
        <v>0</v>
      </c>
      <c r="S68" s="181">
        <v>0</v>
      </c>
      <c r="T68" s="181">
        <v>15.98</v>
      </c>
    </row>
    <row r="69" spans="1:20" ht="12.75" customHeight="1" x14ac:dyDescent="0.2">
      <c r="A69" s="119"/>
      <c r="B69" s="71"/>
      <c r="C69" s="26" t="s">
        <v>471</v>
      </c>
      <c r="D69" s="180">
        <v>2</v>
      </c>
      <c r="E69" s="181">
        <v>0</v>
      </c>
      <c r="F69" s="181">
        <v>0</v>
      </c>
      <c r="G69" s="181">
        <v>0</v>
      </c>
      <c r="H69" s="181">
        <v>0</v>
      </c>
      <c r="I69" s="181">
        <v>0</v>
      </c>
      <c r="J69" s="181">
        <v>0</v>
      </c>
      <c r="K69" s="181">
        <v>0</v>
      </c>
      <c r="L69" s="181">
        <v>0</v>
      </c>
      <c r="M69" s="181">
        <v>0.12000000000000001</v>
      </c>
      <c r="N69" s="181">
        <v>0.48000000000000004</v>
      </c>
      <c r="O69" s="181">
        <v>0.6</v>
      </c>
      <c r="P69" s="181">
        <v>0.6</v>
      </c>
      <c r="Q69" s="181">
        <v>0</v>
      </c>
      <c r="R69" s="181">
        <v>0</v>
      </c>
      <c r="S69" s="181">
        <v>0</v>
      </c>
      <c r="T69" s="181">
        <v>0.6</v>
      </c>
    </row>
    <row r="70" spans="1:20" ht="12.75" customHeight="1" x14ac:dyDescent="0.2">
      <c r="A70" s="119"/>
      <c r="B70" s="71"/>
      <c r="C70" s="26" t="s">
        <v>292</v>
      </c>
      <c r="D70" s="180">
        <v>18</v>
      </c>
      <c r="E70" s="181">
        <v>0</v>
      </c>
      <c r="F70" s="181">
        <v>0</v>
      </c>
      <c r="G70" s="181">
        <v>0</v>
      </c>
      <c r="H70" s="181">
        <v>0</v>
      </c>
      <c r="I70" s="181">
        <v>1.52</v>
      </c>
      <c r="J70" s="181">
        <v>0</v>
      </c>
      <c r="K70" s="181">
        <v>1.52</v>
      </c>
      <c r="L70" s="181">
        <v>0.45</v>
      </c>
      <c r="M70" s="181">
        <v>7.830000000000001</v>
      </c>
      <c r="N70" s="181">
        <v>14.6</v>
      </c>
      <c r="O70" s="181">
        <v>22.88</v>
      </c>
      <c r="P70" s="181">
        <v>24.4</v>
      </c>
      <c r="Q70" s="181">
        <v>1.5</v>
      </c>
      <c r="R70" s="181">
        <v>11.6</v>
      </c>
      <c r="S70" s="181">
        <v>13.1</v>
      </c>
      <c r="T70" s="181">
        <v>37.500000000000007</v>
      </c>
    </row>
    <row r="71" spans="1:20" ht="12.75" customHeight="1" x14ac:dyDescent="0.2">
      <c r="A71" s="119"/>
      <c r="B71" s="87"/>
      <c r="C71" s="26" t="s">
        <v>422</v>
      </c>
      <c r="D71" s="162">
        <v>1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0.1</v>
      </c>
      <c r="N71" s="24">
        <v>0.1</v>
      </c>
      <c r="O71" s="24">
        <v>0.2</v>
      </c>
      <c r="P71" s="24">
        <v>0.2</v>
      </c>
      <c r="Q71" s="24">
        <v>0</v>
      </c>
      <c r="R71" s="24">
        <v>0.05</v>
      </c>
      <c r="S71" s="24">
        <v>0.05</v>
      </c>
      <c r="T71" s="24">
        <v>0.25</v>
      </c>
    </row>
    <row r="72" spans="1:20" ht="12.75" customHeight="1" x14ac:dyDescent="0.2">
      <c r="A72" s="119"/>
      <c r="B72" s="71" t="s">
        <v>41</v>
      </c>
      <c r="C72" s="26" t="s">
        <v>31</v>
      </c>
      <c r="D72" s="180">
        <v>18</v>
      </c>
      <c r="E72" s="181">
        <v>0</v>
      </c>
      <c r="F72" s="181">
        <v>0</v>
      </c>
      <c r="G72" s="181">
        <v>0</v>
      </c>
      <c r="H72" s="181">
        <v>0</v>
      </c>
      <c r="I72" s="181">
        <v>0.33999999999999997</v>
      </c>
      <c r="J72" s="181">
        <v>0</v>
      </c>
      <c r="K72" s="181">
        <v>0.33999999999999997</v>
      </c>
      <c r="L72" s="181">
        <v>0.7</v>
      </c>
      <c r="M72" s="181">
        <v>8.35</v>
      </c>
      <c r="N72" s="181">
        <v>6.53</v>
      </c>
      <c r="O72" s="181">
        <v>15.58</v>
      </c>
      <c r="P72" s="181">
        <v>15.92</v>
      </c>
      <c r="Q72" s="181">
        <v>0.1</v>
      </c>
      <c r="R72" s="181">
        <v>0</v>
      </c>
      <c r="S72" s="181">
        <v>0.1</v>
      </c>
      <c r="T72" s="181">
        <v>16.019999999999996</v>
      </c>
    </row>
    <row r="73" spans="1:20" ht="12.75" customHeight="1" x14ac:dyDescent="0.2">
      <c r="A73" s="119"/>
      <c r="B73" s="71"/>
      <c r="C73" s="26" t="s">
        <v>25</v>
      </c>
      <c r="D73" s="180">
        <v>21</v>
      </c>
      <c r="E73" s="181">
        <v>0</v>
      </c>
      <c r="F73" s="181">
        <v>0</v>
      </c>
      <c r="G73" s="181">
        <v>0</v>
      </c>
      <c r="H73" s="181">
        <v>0</v>
      </c>
      <c r="I73" s="181">
        <v>0.5</v>
      </c>
      <c r="J73" s="181">
        <v>0.01</v>
      </c>
      <c r="K73" s="181">
        <v>0.51</v>
      </c>
      <c r="L73" s="181">
        <v>0</v>
      </c>
      <c r="M73" s="181">
        <v>3.1100000000000008</v>
      </c>
      <c r="N73" s="181">
        <v>2.68</v>
      </c>
      <c r="O73" s="181">
        <v>5.7900000000000009</v>
      </c>
      <c r="P73" s="181">
        <v>6.3000000000000007</v>
      </c>
      <c r="Q73" s="181">
        <v>0</v>
      </c>
      <c r="R73" s="181">
        <v>0.36000000000000004</v>
      </c>
      <c r="S73" s="181">
        <v>0.36000000000000004</v>
      </c>
      <c r="T73" s="181">
        <v>6.66</v>
      </c>
    </row>
    <row r="74" spans="1:20" ht="12.75" customHeight="1" x14ac:dyDescent="0.2">
      <c r="A74" s="119"/>
      <c r="B74" s="71"/>
      <c r="C74" s="26" t="s">
        <v>32</v>
      </c>
      <c r="D74" s="180">
        <v>10</v>
      </c>
      <c r="E74" s="181">
        <v>0.02</v>
      </c>
      <c r="F74" s="181">
        <v>0</v>
      </c>
      <c r="G74" s="181">
        <v>0</v>
      </c>
      <c r="H74" s="181">
        <v>0.02</v>
      </c>
      <c r="I74" s="181">
        <v>0</v>
      </c>
      <c r="J74" s="181">
        <v>0</v>
      </c>
      <c r="K74" s="181">
        <v>0.02</v>
      </c>
      <c r="L74" s="181">
        <v>0.05</v>
      </c>
      <c r="M74" s="181">
        <v>2.4700000000000002</v>
      </c>
      <c r="N74" s="181">
        <v>3.3099999999999992</v>
      </c>
      <c r="O74" s="181">
        <v>5.83</v>
      </c>
      <c r="P74" s="181">
        <v>5.85</v>
      </c>
      <c r="Q74" s="181">
        <v>2.2000000000000002</v>
      </c>
      <c r="R74" s="181">
        <v>0</v>
      </c>
      <c r="S74" s="181">
        <v>2.2000000000000002</v>
      </c>
      <c r="T74" s="181">
        <v>8.0500000000000007</v>
      </c>
    </row>
    <row r="75" spans="1:20" ht="12.75" customHeight="1" x14ac:dyDescent="0.2">
      <c r="A75" s="119"/>
      <c r="B75" s="71"/>
      <c r="C75" s="26" t="s">
        <v>34</v>
      </c>
      <c r="D75" s="180">
        <v>58</v>
      </c>
      <c r="E75" s="181">
        <v>0.05</v>
      </c>
      <c r="F75" s="181">
        <v>0</v>
      </c>
      <c r="G75" s="181">
        <v>0</v>
      </c>
      <c r="H75" s="181">
        <v>0.05</v>
      </c>
      <c r="I75" s="181">
        <v>1.22</v>
      </c>
      <c r="J75" s="181">
        <v>0</v>
      </c>
      <c r="K75" s="181">
        <v>1.27</v>
      </c>
      <c r="L75" s="181">
        <v>3.3699999999999997</v>
      </c>
      <c r="M75" s="181">
        <v>32.714999999999989</v>
      </c>
      <c r="N75" s="181">
        <v>47.835000000000015</v>
      </c>
      <c r="O75" s="181">
        <v>83.919999999999945</v>
      </c>
      <c r="P75" s="181">
        <v>85.189999999999941</v>
      </c>
      <c r="Q75" s="181">
        <v>0</v>
      </c>
      <c r="R75" s="181">
        <v>0.25</v>
      </c>
      <c r="S75" s="181">
        <v>0.25</v>
      </c>
      <c r="T75" s="181">
        <v>85.439999999999969</v>
      </c>
    </row>
    <row r="76" spans="1:20" ht="12.75" customHeight="1" x14ac:dyDescent="0.2">
      <c r="A76" s="119"/>
      <c r="B76" s="71"/>
      <c r="C76" s="26" t="s">
        <v>35</v>
      </c>
      <c r="D76" s="180">
        <v>44</v>
      </c>
      <c r="E76" s="181">
        <v>0</v>
      </c>
      <c r="F76" s="181">
        <v>0</v>
      </c>
      <c r="G76" s="181">
        <v>0</v>
      </c>
      <c r="H76" s="181">
        <v>0</v>
      </c>
      <c r="I76" s="181">
        <v>1.74</v>
      </c>
      <c r="J76" s="181">
        <v>0</v>
      </c>
      <c r="K76" s="181">
        <v>1.74</v>
      </c>
      <c r="L76" s="181">
        <v>16.41</v>
      </c>
      <c r="M76" s="181">
        <v>56.64</v>
      </c>
      <c r="N76" s="181">
        <v>63.360000000000021</v>
      </c>
      <c r="O76" s="181">
        <v>136.41000000000003</v>
      </c>
      <c r="P76" s="181">
        <v>138.15000000000003</v>
      </c>
      <c r="Q76" s="181">
        <v>0</v>
      </c>
      <c r="R76" s="181">
        <v>0</v>
      </c>
      <c r="S76" s="181">
        <v>0</v>
      </c>
      <c r="T76" s="181">
        <v>138.15</v>
      </c>
    </row>
    <row r="77" spans="1:20" ht="12.75" customHeight="1" x14ac:dyDescent="0.2">
      <c r="A77" s="119"/>
      <c r="B77" s="71"/>
      <c r="C77" s="26" t="s">
        <v>36</v>
      </c>
      <c r="D77" s="180">
        <v>22</v>
      </c>
      <c r="E77" s="181">
        <v>0</v>
      </c>
      <c r="F77" s="181">
        <v>0</v>
      </c>
      <c r="G77" s="181">
        <v>0</v>
      </c>
      <c r="H77" s="181">
        <v>0</v>
      </c>
      <c r="I77" s="181">
        <v>0.22</v>
      </c>
      <c r="J77" s="181">
        <v>0.4</v>
      </c>
      <c r="K77" s="181">
        <v>0.62000000000000011</v>
      </c>
      <c r="L77" s="181">
        <v>4.72</v>
      </c>
      <c r="M77" s="181">
        <v>21.64</v>
      </c>
      <c r="N77" s="181">
        <v>33.44</v>
      </c>
      <c r="O77" s="181">
        <v>59.800000000000004</v>
      </c>
      <c r="P77" s="181">
        <v>60.42</v>
      </c>
      <c r="Q77" s="181">
        <v>0.1</v>
      </c>
      <c r="R77" s="181">
        <v>0.05</v>
      </c>
      <c r="S77" s="181">
        <v>0.15000000000000002</v>
      </c>
      <c r="T77" s="181">
        <v>60.57</v>
      </c>
    </row>
    <row r="78" spans="1:20" ht="12.75" customHeight="1" x14ac:dyDescent="0.2">
      <c r="A78" s="119"/>
      <c r="B78" s="87"/>
      <c r="C78" s="26" t="s">
        <v>41</v>
      </c>
      <c r="D78" s="180">
        <v>31</v>
      </c>
      <c r="E78" s="181">
        <v>0</v>
      </c>
      <c r="F78" s="181">
        <v>0</v>
      </c>
      <c r="G78" s="181">
        <v>0</v>
      </c>
      <c r="H78" s="181">
        <v>0</v>
      </c>
      <c r="I78" s="181">
        <v>0.5</v>
      </c>
      <c r="J78" s="181">
        <v>0</v>
      </c>
      <c r="K78" s="181">
        <v>0.5</v>
      </c>
      <c r="L78" s="181">
        <v>0.2</v>
      </c>
      <c r="M78" s="181">
        <v>16.43</v>
      </c>
      <c r="N78" s="181">
        <v>23.01</v>
      </c>
      <c r="O78" s="181">
        <v>39.64</v>
      </c>
      <c r="P78" s="181">
        <v>40.14</v>
      </c>
      <c r="Q78" s="181">
        <v>0</v>
      </c>
      <c r="R78" s="181">
        <v>0.15000000000000002</v>
      </c>
      <c r="S78" s="181">
        <v>0.15000000000000002</v>
      </c>
      <c r="T78" s="181">
        <v>40.290000000000006</v>
      </c>
    </row>
    <row r="79" spans="1:20" ht="12.75" customHeight="1" x14ac:dyDescent="0.2">
      <c r="A79" s="119"/>
      <c r="B79" s="71" t="s">
        <v>46</v>
      </c>
      <c r="C79" s="26" t="s">
        <v>27</v>
      </c>
      <c r="D79" s="180">
        <v>39</v>
      </c>
      <c r="E79" s="181">
        <v>0</v>
      </c>
      <c r="F79" s="181">
        <v>5.7</v>
      </c>
      <c r="G79" s="181">
        <v>12.55</v>
      </c>
      <c r="H79" s="181">
        <v>18.25</v>
      </c>
      <c r="I79" s="181">
        <v>17.75</v>
      </c>
      <c r="J79" s="181">
        <v>0.7</v>
      </c>
      <c r="K79" s="181">
        <v>36.700000000000003</v>
      </c>
      <c r="L79" s="181">
        <v>117.42</v>
      </c>
      <c r="M79" s="181">
        <v>150.40000000000003</v>
      </c>
      <c r="N79" s="181">
        <v>93.73</v>
      </c>
      <c r="O79" s="181">
        <v>361.5499999999999</v>
      </c>
      <c r="P79" s="181">
        <v>398.24999999999989</v>
      </c>
      <c r="Q79" s="181">
        <v>0</v>
      </c>
      <c r="R79" s="181">
        <v>15.01</v>
      </c>
      <c r="S79" s="181">
        <v>15.01</v>
      </c>
      <c r="T79" s="181">
        <v>413.25999999999993</v>
      </c>
    </row>
    <row r="80" spans="1:20" ht="12.75" customHeight="1" x14ac:dyDescent="0.2">
      <c r="A80" s="119"/>
      <c r="B80" s="71"/>
      <c r="C80" s="26" t="s">
        <v>28</v>
      </c>
      <c r="D80" s="180">
        <v>14</v>
      </c>
      <c r="E80" s="181">
        <v>0.08</v>
      </c>
      <c r="F80" s="181">
        <v>0.14000000000000001</v>
      </c>
      <c r="G80" s="181">
        <v>0</v>
      </c>
      <c r="H80" s="181">
        <v>0.22000000000000003</v>
      </c>
      <c r="I80" s="181">
        <v>0.11</v>
      </c>
      <c r="J80" s="181">
        <v>0</v>
      </c>
      <c r="K80" s="181">
        <v>0.32999999999999996</v>
      </c>
      <c r="L80" s="181">
        <v>0</v>
      </c>
      <c r="M80" s="181">
        <v>1.63</v>
      </c>
      <c r="N80" s="181">
        <v>3.61</v>
      </c>
      <c r="O80" s="181">
        <v>5.2399999999999993</v>
      </c>
      <c r="P80" s="181">
        <v>5.5699999999999994</v>
      </c>
      <c r="Q80" s="181">
        <v>0</v>
      </c>
      <c r="R80" s="181">
        <v>0</v>
      </c>
      <c r="S80" s="181">
        <v>0</v>
      </c>
      <c r="T80" s="181">
        <v>5.5699999999999985</v>
      </c>
    </row>
    <row r="81" spans="1:20" ht="12.75" customHeight="1" x14ac:dyDescent="0.2">
      <c r="A81" s="119"/>
      <c r="B81" s="71"/>
      <c r="C81" s="26" t="s">
        <v>39</v>
      </c>
      <c r="D81" s="180">
        <v>13</v>
      </c>
      <c r="E81" s="181">
        <v>0</v>
      </c>
      <c r="F81" s="181">
        <v>0</v>
      </c>
      <c r="G81" s="181">
        <v>0</v>
      </c>
      <c r="H81" s="181">
        <v>0</v>
      </c>
      <c r="I81" s="181">
        <v>0.17</v>
      </c>
      <c r="J81" s="181">
        <v>0</v>
      </c>
      <c r="K81" s="181">
        <v>0.17</v>
      </c>
      <c r="L81" s="181">
        <v>260.60000000000002</v>
      </c>
      <c r="M81" s="181">
        <v>37.070000000000007</v>
      </c>
      <c r="N81" s="181">
        <v>26.67</v>
      </c>
      <c r="O81" s="181">
        <v>324.33999999999997</v>
      </c>
      <c r="P81" s="181">
        <v>324.51</v>
      </c>
      <c r="Q81" s="181">
        <v>0</v>
      </c>
      <c r="R81" s="181">
        <v>0</v>
      </c>
      <c r="S81" s="181">
        <v>0</v>
      </c>
      <c r="T81" s="181">
        <v>324.51000000000005</v>
      </c>
    </row>
    <row r="82" spans="1:20" ht="12.75" customHeight="1" x14ac:dyDescent="0.2">
      <c r="A82" s="119"/>
      <c r="B82" s="71"/>
      <c r="C82" s="26" t="s">
        <v>40</v>
      </c>
      <c r="D82" s="180">
        <v>73</v>
      </c>
      <c r="E82" s="181">
        <v>0</v>
      </c>
      <c r="F82" s="181">
        <v>0.2</v>
      </c>
      <c r="G82" s="181">
        <v>13.7</v>
      </c>
      <c r="H82" s="181">
        <v>13.899999999999999</v>
      </c>
      <c r="I82" s="181">
        <v>31.030000000000008</v>
      </c>
      <c r="J82" s="181">
        <v>0</v>
      </c>
      <c r="K82" s="181">
        <v>44.93</v>
      </c>
      <c r="L82" s="181">
        <v>16.77</v>
      </c>
      <c r="M82" s="181">
        <v>71.134999999999977</v>
      </c>
      <c r="N82" s="181">
        <v>114.73500000000003</v>
      </c>
      <c r="O82" s="181">
        <v>202.6400000000001</v>
      </c>
      <c r="P82" s="181">
        <v>247.57000000000011</v>
      </c>
      <c r="Q82" s="181">
        <v>0</v>
      </c>
      <c r="R82" s="181">
        <v>2.67</v>
      </c>
      <c r="S82" s="181">
        <v>2.67</v>
      </c>
      <c r="T82" s="181">
        <v>250.24000000000009</v>
      </c>
    </row>
    <row r="83" spans="1:20" ht="12.75" customHeight="1" x14ac:dyDescent="0.2">
      <c r="A83" s="119"/>
      <c r="B83" s="71"/>
      <c r="C83" s="26" t="s">
        <v>42</v>
      </c>
      <c r="D83" s="162">
        <v>16</v>
      </c>
      <c r="E83" s="24">
        <v>0.1</v>
      </c>
      <c r="F83" s="24">
        <v>0</v>
      </c>
      <c r="G83" s="24">
        <v>0.1</v>
      </c>
      <c r="H83" s="24">
        <v>0.2</v>
      </c>
      <c r="I83" s="24">
        <v>13.33</v>
      </c>
      <c r="J83" s="24">
        <v>0</v>
      </c>
      <c r="K83" s="24">
        <v>13.53</v>
      </c>
      <c r="L83" s="24">
        <v>17.899999999999999</v>
      </c>
      <c r="M83" s="24">
        <v>11.44</v>
      </c>
      <c r="N83" s="24">
        <v>37.93</v>
      </c>
      <c r="O83" s="24">
        <v>67.27</v>
      </c>
      <c r="P83" s="24">
        <v>80.8</v>
      </c>
      <c r="Q83" s="24">
        <v>1</v>
      </c>
      <c r="R83" s="24">
        <v>0.55000000000000004</v>
      </c>
      <c r="S83" s="24">
        <v>1.55</v>
      </c>
      <c r="T83" s="24">
        <v>82.35</v>
      </c>
    </row>
    <row r="84" spans="1:20" ht="12.75" customHeight="1" x14ac:dyDescent="0.2">
      <c r="A84" s="119"/>
      <c r="B84" s="71"/>
      <c r="C84" s="26" t="s">
        <v>46</v>
      </c>
      <c r="D84" s="162">
        <v>166</v>
      </c>
      <c r="E84" s="24">
        <v>0.04</v>
      </c>
      <c r="F84" s="24">
        <v>0.84000000000000008</v>
      </c>
      <c r="G84" s="24">
        <v>10.179999999999998</v>
      </c>
      <c r="H84" s="24">
        <v>11.059999999999999</v>
      </c>
      <c r="I84" s="24">
        <v>25.990000000000016</v>
      </c>
      <c r="J84" s="24">
        <v>0.02</v>
      </c>
      <c r="K84" s="24">
        <v>37.070000000000007</v>
      </c>
      <c r="L84" s="24">
        <v>4.17</v>
      </c>
      <c r="M84" s="24">
        <v>20.245000000000005</v>
      </c>
      <c r="N84" s="24">
        <v>19.419999999999991</v>
      </c>
      <c r="O84" s="24">
        <v>43.834999999999987</v>
      </c>
      <c r="P84" s="24">
        <v>80.905000000000001</v>
      </c>
      <c r="Q84" s="24">
        <v>0</v>
      </c>
      <c r="R84" s="24">
        <v>12.804999999999996</v>
      </c>
      <c r="S84" s="24">
        <v>12.804999999999996</v>
      </c>
      <c r="T84" s="24">
        <v>93.70999999999998</v>
      </c>
    </row>
    <row r="85" spans="1:20" ht="12.75" customHeight="1" x14ac:dyDescent="0.2">
      <c r="A85" s="119"/>
      <c r="B85" s="71"/>
      <c r="C85" s="26" t="s">
        <v>47</v>
      </c>
      <c r="D85" s="180">
        <v>72</v>
      </c>
      <c r="E85" s="181">
        <v>0</v>
      </c>
      <c r="F85" s="181">
        <v>0</v>
      </c>
      <c r="G85" s="181">
        <v>0</v>
      </c>
      <c r="H85" s="181">
        <v>0</v>
      </c>
      <c r="I85" s="181">
        <v>6.8</v>
      </c>
      <c r="J85" s="181">
        <v>0.3</v>
      </c>
      <c r="K85" s="181">
        <v>7.1</v>
      </c>
      <c r="L85" s="181">
        <v>3.3200000000000003</v>
      </c>
      <c r="M85" s="181">
        <v>37.474999999999987</v>
      </c>
      <c r="N85" s="181">
        <v>80.485000000000014</v>
      </c>
      <c r="O85" s="181">
        <v>121.28</v>
      </c>
      <c r="P85" s="181">
        <v>128.38</v>
      </c>
      <c r="Q85" s="181">
        <v>0</v>
      </c>
      <c r="R85" s="181">
        <v>0.01</v>
      </c>
      <c r="S85" s="181">
        <v>0.01</v>
      </c>
      <c r="T85" s="181">
        <v>128.39000000000001</v>
      </c>
    </row>
    <row r="86" spans="1:20" ht="12.75" customHeight="1" x14ac:dyDescent="0.2">
      <c r="A86" s="119"/>
      <c r="B86" s="71"/>
      <c r="C86" s="26" t="s">
        <v>48</v>
      </c>
      <c r="D86" s="162">
        <v>52</v>
      </c>
      <c r="E86" s="24">
        <v>0.33999999999999997</v>
      </c>
      <c r="F86" s="24">
        <v>0.53</v>
      </c>
      <c r="G86" s="24">
        <v>1</v>
      </c>
      <c r="H86" s="24">
        <v>1.87</v>
      </c>
      <c r="I86" s="24">
        <v>2.2499999999999996</v>
      </c>
      <c r="J86" s="24">
        <v>0</v>
      </c>
      <c r="K86" s="24">
        <v>4.1199999999999992</v>
      </c>
      <c r="L86" s="24">
        <v>0.19</v>
      </c>
      <c r="M86" s="24">
        <v>16.830000000000002</v>
      </c>
      <c r="N86" s="24">
        <v>20.329999999999991</v>
      </c>
      <c r="O86" s="24">
        <v>37.349999999999994</v>
      </c>
      <c r="P86" s="24">
        <v>41.469999999999992</v>
      </c>
      <c r="Q86" s="24">
        <v>0</v>
      </c>
      <c r="R86" s="24">
        <v>0.03</v>
      </c>
      <c r="S86" s="24">
        <v>0.03</v>
      </c>
      <c r="T86" s="24">
        <v>41.5</v>
      </c>
    </row>
    <row r="87" spans="1:20" ht="12.75" customHeight="1" x14ac:dyDescent="0.2">
      <c r="A87" s="119"/>
      <c r="B87" s="87"/>
      <c r="C87" s="26" t="s">
        <v>343</v>
      </c>
      <c r="D87" s="162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</row>
    <row r="88" spans="1:20" ht="12.75" customHeight="1" x14ac:dyDescent="0.2">
      <c r="A88" s="119"/>
      <c r="B88" s="71" t="s">
        <v>44</v>
      </c>
      <c r="C88" s="26" t="s">
        <v>23</v>
      </c>
      <c r="D88" s="180">
        <v>11</v>
      </c>
      <c r="E88" s="181">
        <v>0</v>
      </c>
      <c r="F88" s="181">
        <v>0.02</v>
      </c>
      <c r="G88" s="181">
        <v>0.08</v>
      </c>
      <c r="H88" s="181">
        <v>0.1</v>
      </c>
      <c r="I88" s="181">
        <v>0.16000000000000003</v>
      </c>
      <c r="J88" s="181">
        <v>0.6</v>
      </c>
      <c r="K88" s="181">
        <v>0.86</v>
      </c>
      <c r="L88" s="181">
        <v>0</v>
      </c>
      <c r="M88" s="181">
        <v>2.7549999999999999</v>
      </c>
      <c r="N88" s="181">
        <v>3.7650000000000001</v>
      </c>
      <c r="O88" s="181">
        <v>6.5200000000000005</v>
      </c>
      <c r="P88" s="181">
        <v>7.3800000000000008</v>
      </c>
      <c r="Q88" s="181">
        <v>0</v>
      </c>
      <c r="R88" s="181">
        <v>0.01</v>
      </c>
      <c r="S88" s="181">
        <v>0.01</v>
      </c>
      <c r="T88" s="181">
        <v>7.39</v>
      </c>
    </row>
    <row r="89" spans="1:20" ht="12.75" customHeight="1" x14ac:dyDescent="0.2">
      <c r="A89" s="119"/>
      <c r="B89" s="71"/>
      <c r="C89" s="26" t="s">
        <v>26</v>
      </c>
      <c r="D89" s="180">
        <v>29</v>
      </c>
      <c r="E89" s="181">
        <v>0.02</v>
      </c>
      <c r="F89" s="181">
        <v>0</v>
      </c>
      <c r="G89" s="181">
        <v>0.03</v>
      </c>
      <c r="H89" s="181">
        <v>0.05</v>
      </c>
      <c r="I89" s="181">
        <v>0.53</v>
      </c>
      <c r="J89" s="181">
        <v>0</v>
      </c>
      <c r="K89" s="181">
        <v>0.58000000000000007</v>
      </c>
      <c r="L89" s="181">
        <v>0</v>
      </c>
      <c r="M89" s="181">
        <v>2.1599999999999997</v>
      </c>
      <c r="N89" s="181">
        <v>3.8</v>
      </c>
      <c r="O89" s="181">
        <v>5.9599999999999991</v>
      </c>
      <c r="P89" s="181">
        <v>6.5399999999999991</v>
      </c>
      <c r="Q89" s="181">
        <v>0</v>
      </c>
      <c r="R89" s="181">
        <v>5.15</v>
      </c>
      <c r="S89" s="181">
        <v>5.15</v>
      </c>
      <c r="T89" s="181">
        <v>11.689999999999998</v>
      </c>
    </row>
    <row r="90" spans="1:20" ht="12.75" customHeight="1" x14ac:dyDescent="0.2">
      <c r="A90" s="119"/>
      <c r="B90" s="71"/>
      <c r="C90" s="26" t="s">
        <v>29</v>
      </c>
      <c r="D90" s="180">
        <v>6</v>
      </c>
      <c r="E90" s="181">
        <v>0</v>
      </c>
      <c r="F90" s="181">
        <v>0.01</v>
      </c>
      <c r="G90" s="181">
        <v>0</v>
      </c>
      <c r="H90" s="181">
        <v>0.01</v>
      </c>
      <c r="I90" s="181">
        <v>0.31</v>
      </c>
      <c r="J90" s="181">
        <v>0</v>
      </c>
      <c r="K90" s="181">
        <v>0.32</v>
      </c>
      <c r="L90" s="181">
        <v>0</v>
      </c>
      <c r="M90" s="181">
        <v>1.1500000000000001</v>
      </c>
      <c r="N90" s="181">
        <v>2.8499999999999996</v>
      </c>
      <c r="O90" s="181">
        <v>4</v>
      </c>
      <c r="P90" s="181">
        <v>4.32</v>
      </c>
      <c r="Q90" s="181">
        <v>0</v>
      </c>
      <c r="R90" s="181">
        <v>0.45</v>
      </c>
      <c r="S90" s="181">
        <v>0.45</v>
      </c>
      <c r="T90" s="181">
        <v>4.7699999999999996</v>
      </c>
    </row>
    <row r="91" spans="1:20" ht="12.75" customHeight="1" x14ac:dyDescent="0.2">
      <c r="A91" s="119"/>
      <c r="B91" s="71"/>
      <c r="C91" s="26" t="s">
        <v>30</v>
      </c>
      <c r="D91" s="180">
        <v>7</v>
      </c>
      <c r="E91" s="181">
        <v>0</v>
      </c>
      <c r="F91" s="181">
        <v>0</v>
      </c>
      <c r="G91" s="181">
        <v>0</v>
      </c>
      <c r="H91" s="181">
        <v>0</v>
      </c>
      <c r="I91" s="181">
        <v>3.45</v>
      </c>
      <c r="J91" s="181">
        <v>0</v>
      </c>
      <c r="K91" s="181">
        <v>3.45</v>
      </c>
      <c r="L91" s="181">
        <v>0</v>
      </c>
      <c r="M91" s="181">
        <v>0.55000000000000004</v>
      </c>
      <c r="N91" s="181">
        <v>5.5699999999999994</v>
      </c>
      <c r="O91" s="181">
        <v>6.1199999999999992</v>
      </c>
      <c r="P91" s="181">
        <v>9.57</v>
      </c>
      <c r="Q91" s="181">
        <v>0</v>
      </c>
      <c r="R91" s="181">
        <v>0.1</v>
      </c>
      <c r="S91" s="181">
        <v>0.1</v>
      </c>
      <c r="T91" s="181">
        <v>9.6699999999999982</v>
      </c>
    </row>
    <row r="92" spans="1:20" ht="12.75" customHeight="1" x14ac:dyDescent="0.2">
      <c r="A92" s="119"/>
      <c r="B92" s="71"/>
      <c r="C92" s="26" t="s">
        <v>44</v>
      </c>
      <c r="D92" s="180">
        <v>55</v>
      </c>
      <c r="E92" s="181">
        <v>0</v>
      </c>
      <c r="F92" s="181">
        <v>0.7</v>
      </c>
      <c r="G92" s="181">
        <v>0.2</v>
      </c>
      <c r="H92" s="181">
        <v>0.89999999999999991</v>
      </c>
      <c r="I92" s="181">
        <v>21.114999999999998</v>
      </c>
      <c r="J92" s="181">
        <v>0.1</v>
      </c>
      <c r="K92" s="181">
        <v>22.114999999999998</v>
      </c>
      <c r="L92" s="181">
        <v>35.200000000000003</v>
      </c>
      <c r="M92" s="181">
        <v>140.73000000000002</v>
      </c>
      <c r="N92" s="181">
        <v>74.064999999999998</v>
      </c>
      <c r="O92" s="181">
        <v>249.99500000000009</v>
      </c>
      <c r="P92" s="181">
        <v>272.11000000000007</v>
      </c>
      <c r="Q92" s="181">
        <v>0</v>
      </c>
      <c r="R92" s="181">
        <v>4.13</v>
      </c>
      <c r="S92" s="181">
        <v>4.13</v>
      </c>
      <c r="T92" s="181">
        <v>276.23999999999995</v>
      </c>
    </row>
    <row r="93" spans="1:20" ht="12.75" customHeight="1" x14ac:dyDescent="0.2">
      <c r="A93" s="119"/>
      <c r="B93" s="87"/>
      <c r="C93" s="26" t="s">
        <v>45</v>
      </c>
      <c r="D93" s="180">
        <v>17</v>
      </c>
      <c r="E93" s="181">
        <v>0</v>
      </c>
      <c r="F93" s="181">
        <v>0</v>
      </c>
      <c r="G93" s="181">
        <v>33.71</v>
      </c>
      <c r="H93" s="181">
        <v>33.71</v>
      </c>
      <c r="I93" s="181">
        <v>341.59999999999997</v>
      </c>
      <c r="J93" s="181">
        <v>34.83</v>
      </c>
      <c r="K93" s="181">
        <v>410.14</v>
      </c>
      <c r="L93" s="181">
        <v>570.35</v>
      </c>
      <c r="M93" s="181">
        <v>361.14</v>
      </c>
      <c r="N93" s="181">
        <v>555.12999999999977</v>
      </c>
      <c r="O93" s="181">
        <v>1486.62</v>
      </c>
      <c r="P93" s="181">
        <v>1896.7599999999998</v>
      </c>
      <c r="Q93" s="181">
        <v>0</v>
      </c>
      <c r="R93" s="181">
        <v>0</v>
      </c>
      <c r="S93" s="181">
        <v>0</v>
      </c>
      <c r="T93" s="181">
        <v>1896.76</v>
      </c>
    </row>
    <row r="94" spans="1:20" ht="12.75" customHeight="1" x14ac:dyDescent="0.2">
      <c r="A94" s="119"/>
      <c r="B94" s="71" t="s">
        <v>363</v>
      </c>
      <c r="C94" s="165" t="s">
        <v>363</v>
      </c>
      <c r="D94" s="182">
        <v>18</v>
      </c>
      <c r="E94" s="183">
        <v>0</v>
      </c>
      <c r="F94" s="183">
        <v>0</v>
      </c>
      <c r="G94" s="183">
        <v>0</v>
      </c>
      <c r="H94" s="183">
        <v>0</v>
      </c>
      <c r="I94" s="183">
        <v>36.300000000000004</v>
      </c>
      <c r="J94" s="183">
        <v>0.2</v>
      </c>
      <c r="K94" s="183">
        <v>36.500000000000007</v>
      </c>
      <c r="L94" s="183">
        <v>0.5</v>
      </c>
      <c r="M94" s="183">
        <v>16.8</v>
      </c>
      <c r="N94" s="183">
        <v>172.26999999999998</v>
      </c>
      <c r="O94" s="183">
        <v>189.57</v>
      </c>
      <c r="P94" s="183">
        <v>226.07</v>
      </c>
      <c r="Q94" s="183">
        <v>0</v>
      </c>
      <c r="R94" s="183">
        <v>0</v>
      </c>
      <c r="S94" s="183">
        <v>0</v>
      </c>
      <c r="T94" s="183">
        <v>226.07000000000002</v>
      </c>
    </row>
    <row r="95" spans="1:20" ht="12.75" customHeight="1" x14ac:dyDescent="0.25">
      <c r="A95" s="230" t="s">
        <v>0</v>
      </c>
      <c r="B95" s="231"/>
      <c r="C95" s="232" t="s">
        <v>0</v>
      </c>
      <c r="D95" s="53">
        <f>SUM(D57:D94)</f>
        <v>905</v>
      </c>
      <c r="E95" s="54">
        <f>SUM(E57:E94)</f>
        <v>1.6300000000000003</v>
      </c>
      <c r="F95" s="54">
        <f>SUM(F57:F94)</f>
        <v>8.1399999999999988</v>
      </c>
      <c r="G95" s="54">
        <f>SUM(G57:G94)</f>
        <v>71.550000000000011</v>
      </c>
      <c r="H95" s="54">
        <f>+G95+F95+E95</f>
        <v>81.320000000000007</v>
      </c>
      <c r="I95" s="54">
        <f>SUM(I57:I94)</f>
        <v>518.005</v>
      </c>
      <c r="J95" s="54">
        <f>SUM(J57:J94)</f>
        <v>37.160000000000004</v>
      </c>
      <c r="K95" s="54">
        <f>+J95+I95+H95</f>
        <v>636.48500000000001</v>
      </c>
      <c r="L95" s="54">
        <f>SUM(L57:L94)</f>
        <v>1091.74</v>
      </c>
      <c r="M95" s="54">
        <f>SUM(M57:M94)</f>
        <v>1065.2899999999997</v>
      </c>
      <c r="N95" s="54">
        <f>SUM(N57:N94)</f>
        <v>1545.4199999999996</v>
      </c>
      <c r="O95" s="54">
        <f>+N95+M95+L95</f>
        <v>3702.4499999999989</v>
      </c>
      <c r="P95" s="54">
        <f>+O95+K95</f>
        <v>4338.9349999999986</v>
      </c>
      <c r="Q95" s="54">
        <f>SUM(Q57:Q94)</f>
        <v>4.9000000000000004</v>
      </c>
      <c r="R95" s="54">
        <f>SUM(R57:R94)</f>
        <v>53.405000000000001</v>
      </c>
      <c r="S95" s="54">
        <f>+R95+Q95</f>
        <v>58.305</v>
      </c>
      <c r="T95" s="55">
        <f>+S95+P95</f>
        <v>4397.2399999999989</v>
      </c>
    </row>
    <row r="96" spans="1:20" ht="12.75" customHeight="1" x14ac:dyDescent="0.2">
      <c r="A96" s="166" t="s">
        <v>5</v>
      </c>
      <c r="B96" s="35" t="s">
        <v>423</v>
      </c>
      <c r="C96" s="161" t="s">
        <v>77</v>
      </c>
      <c r="D96" s="153">
        <v>7</v>
      </c>
      <c r="E96" s="154">
        <v>0</v>
      </c>
      <c r="F96" s="154">
        <v>0</v>
      </c>
      <c r="G96" s="154">
        <v>0</v>
      </c>
      <c r="H96" s="154">
        <v>0</v>
      </c>
      <c r="I96" s="154">
        <v>1</v>
      </c>
      <c r="J96" s="154">
        <v>0</v>
      </c>
      <c r="K96" s="154">
        <v>1</v>
      </c>
      <c r="L96" s="154">
        <v>0</v>
      </c>
      <c r="M96" s="154">
        <v>2.5</v>
      </c>
      <c r="N96" s="154">
        <v>20.100000000000001</v>
      </c>
      <c r="O96" s="154">
        <v>22.6</v>
      </c>
      <c r="P96" s="154">
        <v>23.6</v>
      </c>
      <c r="Q96" s="154">
        <v>0</v>
      </c>
      <c r="R96" s="154">
        <v>0.1</v>
      </c>
      <c r="S96" s="154">
        <v>0.1</v>
      </c>
      <c r="T96" s="154">
        <v>23.700000000000003</v>
      </c>
    </row>
    <row r="97" spans="1:22" ht="12.75" customHeight="1" x14ac:dyDescent="0.2">
      <c r="A97" s="167"/>
      <c r="B97" s="35"/>
      <c r="C97" s="26" t="s">
        <v>61</v>
      </c>
      <c r="D97" s="162">
        <v>19</v>
      </c>
      <c r="E97" s="24">
        <v>0</v>
      </c>
      <c r="F97" s="24">
        <v>0</v>
      </c>
      <c r="G97" s="24">
        <v>0</v>
      </c>
      <c r="H97" s="24">
        <v>0</v>
      </c>
      <c r="I97" s="24">
        <v>12.200000000000001</v>
      </c>
      <c r="J97" s="24">
        <v>0</v>
      </c>
      <c r="K97" s="24">
        <v>12.200000000000001</v>
      </c>
      <c r="L97" s="24">
        <v>39.620000000000005</v>
      </c>
      <c r="M97" s="24">
        <v>89.619999999999976</v>
      </c>
      <c r="N97" s="24">
        <v>31.850000000000012</v>
      </c>
      <c r="O97" s="24">
        <v>161.09000000000006</v>
      </c>
      <c r="P97" s="24">
        <v>173.29000000000005</v>
      </c>
      <c r="Q97" s="24">
        <v>0</v>
      </c>
      <c r="R97" s="24">
        <v>0.1</v>
      </c>
      <c r="S97" s="24">
        <v>0.1</v>
      </c>
      <c r="T97" s="24">
        <v>173.39000000000004</v>
      </c>
    </row>
    <row r="98" spans="1:22" ht="12.75" customHeight="1" x14ac:dyDescent="0.2">
      <c r="A98" s="167"/>
      <c r="B98" s="35"/>
      <c r="C98" s="26" t="s">
        <v>56</v>
      </c>
      <c r="D98" s="162">
        <v>2</v>
      </c>
      <c r="E98" s="24">
        <v>0</v>
      </c>
      <c r="F98" s="24">
        <v>0</v>
      </c>
      <c r="G98" s="24">
        <v>0</v>
      </c>
      <c r="H98" s="24">
        <v>0</v>
      </c>
      <c r="I98" s="24">
        <v>0</v>
      </c>
      <c r="J98" s="24">
        <v>0</v>
      </c>
      <c r="K98" s="24">
        <v>0</v>
      </c>
      <c r="L98" s="24">
        <v>0</v>
      </c>
      <c r="M98" s="24">
        <v>0.5</v>
      </c>
      <c r="N98" s="24">
        <v>1.5049999999999999</v>
      </c>
      <c r="O98" s="24">
        <v>2.0049999999999999</v>
      </c>
      <c r="P98" s="24">
        <v>2.0049999999999999</v>
      </c>
      <c r="Q98" s="24">
        <v>0</v>
      </c>
      <c r="R98" s="24">
        <v>5.0000000000000001E-3</v>
      </c>
      <c r="S98" s="24">
        <v>5.0000000000000001E-3</v>
      </c>
      <c r="T98" s="24">
        <v>2.0099999999999998</v>
      </c>
    </row>
    <row r="99" spans="1:22" ht="12.75" customHeight="1" x14ac:dyDescent="0.2">
      <c r="A99" s="167"/>
      <c r="B99" s="35"/>
      <c r="C99" s="26" t="s">
        <v>50</v>
      </c>
      <c r="D99" s="162">
        <v>5</v>
      </c>
      <c r="E99" s="24">
        <v>0</v>
      </c>
      <c r="F99" s="24">
        <v>0</v>
      </c>
      <c r="G99" s="24">
        <v>0</v>
      </c>
      <c r="H99" s="24">
        <v>0</v>
      </c>
      <c r="I99" s="24">
        <v>1.7000000000000002</v>
      </c>
      <c r="J99" s="24">
        <v>0</v>
      </c>
      <c r="K99" s="24">
        <v>1.7000000000000002</v>
      </c>
      <c r="L99" s="24">
        <v>8</v>
      </c>
      <c r="M99" s="24">
        <v>41.3</v>
      </c>
      <c r="N99" s="24">
        <v>21.4</v>
      </c>
      <c r="O99" s="24">
        <v>70.7</v>
      </c>
      <c r="P99" s="24">
        <v>72.400000000000006</v>
      </c>
      <c r="Q99" s="24">
        <v>0</v>
      </c>
      <c r="R99" s="24">
        <v>0.7</v>
      </c>
      <c r="S99" s="24">
        <v>0.7</v>
      </c>
      <c r="T99" s="24">
        <v>73.099999999999994</v>
      </c>
    </row>
    <row r="100" spans="1:22" ht="12.75" customHeight="1" x14ac:dyDescent="0.2">
      <c r="A100" s="167"/>
      <c r="B100" s="35"/>
      <c r="C100" s="26" t="s">
        <v>64</v>
      </c>
      <c r="D100" s="162">
        <v>6</v>
      </c>
      <c r="E100" s="24">
        <v>0</v>
      </c>
      <c r="F100" s="24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22</v>
      </c>
      <c r="M100" s="24">
        <v>45.02</v>
      </c>
      <c r="N100" s="24">
        <v>34.65</v>
      </c>
      <c r="O100" s="24">
        <v>101.67</v>
      </c>
      <c r="P100" s="24">
        <v>101.67</v>
      </c>
      <c r="Q100" s="24">
        <v>0</v>
      </c>
      <c r="R100" s="24">
        <v>0</v>
      </c>
      <c r="S100" s="24">
        <v>0</v>
      </c>
      <c r="T100" s="24">
        <v>101.67</v>
      </c>
      <c r="V100" s="2"/>
    </row>
    <row r="101" spans="1:22" ht="12.75" customHeight="1" x14ac:dyDescent="0.2">
      <c r="A101" s="167"/>
      <c r="B101" s="35"/>
      <c r="C101" s="26" t="s">
        <v>79</v>
      </c>
      <c r="D101" s="162">
        <v>9</v>
      </c>
      <c r="E101" s="24">
        <v>0</v>
      </c>
      <c r="F101" s="24">
        <v>0</v>
      </c>
      <c r="G101" s="24">
        <v>0</v>
      </c>
      <c r="H101" s="24">
        <v>0</v>
      </c>
      <c r="I101" s="24">
        <v>0.4</v>
      </c>
      <c r="J101" s="24">
        <v>0</v>
      </c>
      <c r="K101" s="24">
        <v>0.4</v>
      </c>
      <c r="L101" s="24">
        <v>70.15000000000002</v>
      </c>
      <c r="M101" s="24">
        <v>102.10000000000001</v>
      </c>
      <c r="N101" s="24">
        <v>108.77799999999999</v>
      </c>
      <c r="O101" s="24">
        <v>281.02800000000002</v>
      </c>
      <c r="P101" s="24">
        <v>281.428</v>
      </c>
      <c r="Q101" s="24">
        <v>0</v>
      </c>
      <c r="R101" s="24">
        <v>47</v>
      </c>
      <c r="S101" s="24">
        <v>47</v>
      </c>
      <c r="T101" s="24">
        <v>328.42800000000005</v>
      </c>
    </row>
    <row r="102" spans="1:22" ht="12.75" customHeight="1" x14ac:dyDescent="0.2">
      <c r="A102" s="167"/>
      <c r="B102" s="35"/>
      <c r="C102" s="26" t="s">
        <v>67</v>
      </c>
      <c r="D102" s="162"/>
      <c r="E102" s="1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</row>
    <row r="103" spans="1:22" ht="12.75" customHeight="1" x14ac:dyDescent="0.2">
      <c r="A103" s="167"/>
      <c r="B103" s="35"/>
      <c r="C103" s="26" t="s">
        <v>78</v>
      </c>
      <c r="D103" s="162">
        <v>24</v>
      </c>
      <c r="E103" s="24">
        <v>0</v>
      </c>
      <c r="F103" s="24">
        <v>0</v>
      </c>
      <c r="G103" s="24">
        <v>0</v>
      </c>
      <c r="H103" s="24">
        <v>0</v>
      </c>
      <c r="I103" s="24">
        <v>4.0599999999999996</v>
      </c>
      <c r="J103" s="24">
        <v>0.2</v>
      </c>
      <c r="K103" s="24">
        <v>4.26</v>
      </c>
      <c r="L103" s="24">
        <v>85.8</v>
      </c>
      <c r="M103" s="24">
        <v>138.41999999999996</v>
      </c>
      <c r="N103" s="24">
        <v>114.867</v>
      </c>
      <c r="O103" s="24">
        <v>339.0870000000001</v>
      </c>
      <c r="P103" s="24">
        <v>343.34700000000009</v>
      </c>
      <c r="Q103" s="24">
        <v>5.8</v>
      </c>
      <c r="R103" s="24">
        <v>11.100000000000001</v>
      </c>
      <c r="S103" s="24">
        <v>16.900000000000002</v>
      </c>
      <c r="T103" s="24">
        <v>360.24700000000007</v>
      </c>
    </row>
    <row r="104" spans="1:22" ht="12.75" customHeight="1" x14ac:dyDescent="0.2">
      <c r="A104" s="167"/>
      <c r="B104" s="35"/>
      <c r="C104" s="26" t="s">
        <v>76</v>
      </c>
      <c r="D104" s="162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</row>
    <row r="105" spans="1:22" ht="12.75" customHeight="1" x14ac:dyDescent="0.2">
      <c r="A105" s="167"/>
      <c r="B105" s="35"/>
      <c r="C105" s="26" t="s">
        <v>62</v>
      </c>
      <c r="D105" s="162">
        <v>10</v>
      </c>
      <c r="E105" s="24">
        <v>0</v>
      </c>
      <c r="F105" s="24">
        <v>0</v>
      </c>
      <c r="G105" s="24">
        <v>0</v>
      </c>
      <c r="H105" s="24">
        <v>0</v>
      </c>
      <c r="I105" s="24">
        <v>11</v>
      </c>
      <c r="J105" s="24">
        <v>0</v>
      </c>
      <c r="K105" s="24">
        <v>11</v>
      </c>
      <c r="L105" s="24">
        <v>1.1000000000000001</v>
      </c>
      <c r="M105" s="24">
        <v>22.220000000000002</v>
      </c>
      <c r="N105" s="24">
        <v>31.510000000000005</v>
      </c>
      <c r="O105" s="24">
        <v>54.83</v>
      </c>
      <c r="P105" s="24">
        <v>65.83</v>
      </c>
      <c r="Q105" s="24">
        <v>0.75</v>
      </c>
      <c r="R105" s="24">
        <v>1.77</v>
      </c>
      <c r="S105" s="24">
        <v>2.52</v>
      </c>
      <c r="T105" s="24">
        <v>68.349999999999994</v>
      </c>
    </row>
    <row r="106" spans="1:22" ht="12.75" customHeight="1" x14ac:dyDescent="0.2">
      <c r="A106" s="167"/>
      <c r="B106" s="35"/>
      <c r="C106" s="26" t="s">
        <v>319</v>
      </c>
      <c r="D106" s="162">
        <v>26</v>
      </c>
      <c r="E106" s="24">
        <v>0</v>
      </c>
      <c r="F106" s="24">
        <v>0</v>
      </c>
      <c r="G106" s="24">
        <v>0</v>
      </c>
      <c r="H106" s="24">
        <v>0</v>
      </c>
      <c r="I106" s="24">
        <v>2.83</v>
      </c>
      <c r="J106" s="24">
        <v>0</v>
      </c>
      <c r="K106" s="24">
        <v>2.83</v>
      </c>
      <c r="L106" s="24">
        <v>1.2600000000000002</v>
      </c>
      <c r="M106" s="24">
        <v>14.76</v>
      </c>
      <c r="N106" s="24">
        <v>34.04999999999999</v>
      </c>
      <c r="O106" s="24">
        <v>50.069999999999993</v>
      </c>
      <c r="P106" s="24">
        <v>52.899999999999991</v>
      </c>
      <c r="Q106" s="24">
        <v>0</v>
      </c>
      <c r="R106" s="24">
        <v>0.1</v>
      </c>
      <c r="S106" s="24">
        <v>0.1</v>
      </c>
      <c r="T106" s="24">
        <v>53</v>
      </c>
    </row>
    <row r="107" spans="1:22" ht="12.75" customHeight="1" x14ac:dyDescent="0.2">
      <c r="A107" s="167"/>
      <c r="B107" s="35"/>
      <c r="C107" s="26" t="s">
        <v>55</v>
      </c>
      <c r="D107" s="162">
        <v>6</v>
      </c>
      <c r="E107" s="24">
        <v>0</v>
      </c>
      <c r="F107" s="24">
        <v>0</v>
      </c>
      <c r="G107" s="24">
        <v>0</v>
      </c>
      <c r="H107" s="24">
        <v>0</v>
      </c>
      <c r="I107" s="24">
        <v>2.11</v>
      </c>
      <c r="J107" s="24">
        <v>0</v>
      </c>
      <c r="K107" s="24">
        <v>2.11</v>
      </c>
      <c r="L107" s="24">
        <v>0.99</v>
      </c>
      <c r="M107" s="24">
        <v>4</v>
      </c>
      <c r="N107" s="24">
        <v>1.8</v>
      </c>
      <c r="O107" s="24">
        <v>6.7899999999999991</v>
      </c>
      <c r="P107" s="24">
        <v>8.8999999999999986</v>
      </c>
      <c r="Q107" s="24">
        <v>0</v>
      </c>
      <c r="R107" s="24">
        <v>0</v>
      </c>
      <c r="S107" s="24">
        <v>0</v>
      </c>
      <c r="T107" s="24">
        <v>8.9</v>
      </c>
    </row>
    <row r="108" spans="1:22" ht="12.75" customHeight="1" x14ac:dyDescent="0.2">
      <c r="A108" s="167"/>
      <c r="B108" s="35"/>
      <c r="C108" s="26" t="s">
        <v>51</v>
      </c>
      <c r="D108" s="162">
        <v>11</v>
      </c>
      <c r="E108" s="24">
        <v>0</v>
      </c>
      <c r="F108" s="24">
        <v>0</v>
      </c>
      <c r="G108" s="24">
        <v>0</v>
      </c>
      <c r="H108" s="24">
        <v>0</v>
      </c>
      <c r="I108" s="24">
        <v>2.2999999999999998</v>
      </c>
      <c r="J108" s="24">
        <v>1.25</v>
      </c>
      <c r="K108" s="24">
        <v>3.55</v>
      </c>
      <c r="L108" s="24">
        <v>0</v>
      </c>
      <c r="M108" s="24">
        <v>11.049999999999999</v>
      </c>
      <c r="N108" s="24">
        <v>18</v>
      </c>
      <c r="O108" s="24">
        <v>29.05</v>
      </c>
      <c r="P108" s="24">
        <v>32.6</v>
      </c>
      <c r="Q108" s="24">
        <v>0</v>
      </c>
      <c r="R108" s="24">
        <v>0</v>
      </c>
      <c r="S108" s="24">
        <v>0</v>
      </c>
      <c r="T108" s="24">
        <v>32.6</v>
      </c>
    </row>
    <row r="109" spans="1:22" ht="12.75" customHeight="1" x14ac:dyDescent="0.2">
      <c r="A109" s="167"/>
      <c r="B109" s="35"/>
      <c r="C109" s="26" t="s">
        <v>52</v>
      </c>
      <c r="D109" s="162">
        <v>31</v>
      </c>
      <c r="E109" s="24">
        <v>0</v>
      </c>
      <c r="F109" s="24">
        <v>0</v>
      </c>
      <c r="G109" s="24">
        <v>0</v>
      </c>
      <c r="H109" s="24">
        <v>0</v>
      </c>
      <c r="I109" s="24">
        <v>0.1</v>
      </c>
      <c r="J109" s="24">
        <v>0.1</v>
      </c>
      <c r="K109" s="24">
        <v>0.2</v>
      </c>
      <c r="L109" s="24">
        <v>14.82</v>
      </c>
      <c r="M109" s="24">
        <v>14.419999999999998</v>
      </c>
      <c r="N109" s="24">
        <v>18.520000000000003</v>
      </c>
      <c r="O109" s="24">
        <v>47.760000000000005</v>
      </c>
      <c r="P109" s="24">
        <v>47.960000000000008</v>
      </c>
      <c r="Q109" s="24">
        <v>6.3</v>
      </c>
      <c r="R109" s="24">
        <v>0.01</v>
      </c>
      <c r="S109" s="24">
        <v>6.31</v>
      </c>
      <c r="T109" s="24">
        <v>54.269999999999996</v>
      </c>
    </row>
    <row r="110" spans="1:22" ht="12.75" customHeight="1" x14ac:dyDescent="0.2">
      <c r="A110" s="167"/>
      <c r="B110" s="35"/>
      <c r="C110" s="26" t="s">
        <v>72</v>
      </c>
      <c r="D110" s="162">
        <v>16</v>
      </c>
      <c r="E110" s="24">
        <v>0</v>
      </c>
      <c r="F110" s="24">
        <v>0</v>
      </c>
      <c r="G110" s="24">
        <v>0</v>
      </c>
      <c r="H110" s="24">
        <v>0</v>
      </c>
      <c r="I110" s="24">
        <v>1</v>
      </c>
      <c r="J110" s="24">
        <v>0</v>
      </c>
      <c r="K110" s="24">
        <v>1</v>
      </c>
      <c r="L110" s="24">
        <v>1.51</v>
      </c>
      <c r="M110" s="24">
        <v>37.78</v>
      </c>
      <c r="N110" s="24">
        <v>7.2299999999999986</v>
      </c>
      <c r="O110" s="24">
        <v>46.52</v>
      </c>
      <c r="P110" s="24">
        <v>47.52</v>
      </c>
      <c r="Q110" s="24">
        <v>0.7</v>
      </c>
      <c r="R110" s="24">
        <v>5.0999999999999996</v>
      </c>
      <c r="S110" s="24">
        <v>5.8</v>
      </c>
      <c r="T110" s="24">
        <v>53.32</v>
      </c>
    </row>
    <row r="111" spans="1:22" ht="12.75" customHeight="1" x14ac:dyDescent="0.2">
      <c r="A111" s="167"/>
      <c r="B111" s="35"/>
      <c r="C111" s="26" t="s">
        <v>71</v>
      </c>
      <c r="D111" s="162">
        <v>3</v>
      </c>
      <c r="E111" s="24">
        <v>0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4">
        <v>0</v>
      </c>
      <c r="L111" s="24">
        <v>0</v>
      </c>
      <c r="M111" s="24">
        <v>1.25</v>
      </c>
      <c r="N111" s="24">
        <v>1.6</v>
      </c>
      <c r="O111" s="24">
        <v>2.8499999999999996</v>
      </c>
      <c r="P111" s="24">
        <v>2.8499999999999996</v>
      </c>
      <c r="Q111" s="24">
        <v>0</v>
      </c>
      <c r="R111" s="24">
        <v>0.05</v>
      </c>
      <c r="S111" s="24">
        <v>0.05</v>
      </c>
      <c r="T111" s="24">
        <v>2.9</v>
      </c>
    </row>
    <row r="112" spans="1:22" ht="12.75" customHeight="1" x14ac:dyDescent="0.2">
      <c r="A112" s="167"/>
      <c r="B112" s="85"/>
      <c r="C112" s="26" t="s">
        <v>58</v>
      </c>
      <c r="D112" s="162">
        <v>26</v>
      </c>
      <c r="E112" s="24">
        <v>0</v>
      </c>
      <c r="F112" s="24">
        <v>1</v>
      </c>
      <c r="G112" s="24">
        <v>0</v>
      </c>
      <c r="H112" s="24">
        <v>1</v>
      </c>
      <c r="I112" s="24">
        <v>4.0739999999999998</v>
      </c>
      <c r="J112" s="24">
        <v>0</v>
      </c>
      <c r="K112" s="24">
        <v>5.0739999999999998</v>
      </c>
      <c r="L112" s="24">
        <v>24.11</v>
      </c>
      <c r="M112" s="24">
        <v>146.33000000000001</v>
      </c>
      <c r="N112" s="24">
        <v>103.45999999999998</v>
      </c>
      <c r="O112" s="24">
        <v>273.89999999999998</v>
      </c>
      <c r="P112" s="24">
        <v>278.97399999999999</v>
      </c>
      <c r="Q112" s="24">
        <v>0</v>
      </c>
      <c r="R112" s="24">
        <v>1</v>
      </c>
      <c r="S112" s="24">
        <v>1</v>
      </c>
      <c r="T112" s="24">
        <v>279.97399999999993</v>
      </c>
    </row>
    <row r="113" spans="1:20" ht="12.75" customHeight="1" x14ac:dyDescent="0.2">
      <c r="A113" s="167"/>
      <c r="B113" s="35" t="s">
        <v>424</v>
      </c>
      <c r="C113" s="26" t="s">
        <v>80</v>
      </c>
      <c r="D113" s="162">
        <v>23</v>
      </c>
      <c r="E113" s="24">
        <v>0</v>
      </c>
      <c r="F113" s="24">
        <v>0</v>
      </c>
      <c r="G113" s="24">
        <v>0</v>
      </c>
      <c r="H113" s="24">
        <v>0</v>
      </c>
      <c r="I113" s="24">
        <v>5.6499999999999995</v>
      </c>
      <c r="J113" s="24">
        <v>0.15</v>
      </c>
      <c r="K113" s="24">
        <v>5.8</v>
      </c>
      <c r="L113" s="24">
        <v>9</v>
      </c>
      <c r="M113" s="24">
        <v>10.166</v>
      </c>
      <c r="N113" s="24">
        <v>16.199000000000002</v>
      </c>
      <c r="O113" s="24">
        <v>35.365000000000002</v>
      </c>
      <c r="P113" s="24">
        <v>41.164999999999999</v>
      </c>
      <c r="Q113" s="24">
        <v>2.0499999999999998</v>
      </c>
      <c r="R113" s="24">
        <v>23.28</v>
      </c>
      <c r="S113" s="24">
        <v>25.33</v>
      </c>
      <c r="T113" s="24">
        <v>66.495000000000005</v>
      </c>
    </row>
    <row r="114" spans="1:20" ht="12.75" customHeight="1" x14ac:dyDescent="0.2">
      <c r="A114" s="167"/>
      <c r="B114" s="35"/>
      <c r="C114" s="26" t="s">
        <v>54</v>
      </c>
      <c r="D114" s="162">
        <v>5</v>
      </c>
      <c r="E114" s="24">
        <v>0</v>
      </c>
      <c r="F114" s="24">
        <v>0</v>
      </c>
      <c r="G114" s="24">
        <v>0</v>
      </c>
      <c r="H114" s="24">
        <v>0</v>
      </c>
      <c r="I114" s="24">
        <v>0.9</v>
      </c>
      <c r="J114" s="24">
        <v>0</v>
      </c>
      <c r="K114" s="24">
        <v>0.9</v>
      </c>
      <c r="L114" s="24">
        <v>0</v>
      </c>
      <c r="M114" s="24">
        <v>1.2</v>
      </c>
      <c r="N114" s="24">
        <v>9.2999999999999989</v>
      </c>
      <c r="O114" s="24">
        <v>10.5</v>
      </c>
      <c r="P114" s="24">
        <v>11.4</v>
      </c>
      <c r="Q114" s="24">
        <v>0</v>
      </c>
      <c r="R114" s="24">
        <v>0.5</v>
      </c>
      <c r="S114" s="24">
        <v>0.5</v>
      </c>
      <c r="T114" s="24">
        <v>11.9</v>
      </c>
    </row>
    <row r="115" spans="1:20" ht="12.75" customHeight="1" x14ac:dyDescent="0.2">
      <c r="A115" s="167"/>
      <c r="B115" s="35"/>
      <c r="C115" s="26" t="s">
        <v>65</v>
      </c>
      <c r="D115" s="162">
        <v>3</v>
      </c>
      <c r="E115" s="24">
        <v>0</v>
      </c>
      <c r="F115" s="24">
        <v>0</v>
      </c>
      <c r="G115" s="24">
        <v>0</v>
      </c>
      <c r="H115" s="24">
        <v>0</v>
      </c>
      <c r="I115" s="24">
        <v>0.2</v>
      </c>
      <c r="J115" s="24">
        <v>0.40500000000000003</v>
      </c>
      <c r="K115" s="24">
        <v>0.60499999999999998</v>
      </c>
      <c r="L115" s="24">
        <v>0</v>
      </c>
      <c r="M115" s="24">
        <v>0.90500000000000003</v>
      </c>
      <c r="N115" s="24">
        <v>0.30000000000000004</v>
      </c>
      <c r="O115" s="24">
        <v>1.2049999999999998</v>
      </c>
      <c r="P115" s="24">
        <v>1.8099999999999998</v>
      </c>
      <c r="Q115" s="24">
        <v>0</v>
      </c>
      <c r="R115" s="24">
        <v>0</v>
      </c>
      <c r="S115" s="24">
        <v>0</v>
      </c>
      <c r="T115" s="24">
        <v>1.81</v>
      </c>
    </row>
    <row r="116" spans="1:20" ht="12.75" customHeight="1" x14ac:dyDescent="0.2">
      <c r="A116" s="167"/>
      <c r="B116" s="35"/>
      <c r="C116" s="26" t="s">
        <v>74</v>
      </c>
      <c r="D116" s="162">
        <v>1</v>
      </c>
      <c r="E116" s="24">
        <v>0</v>
      </c>
      <c r="F116" s="24">
        <v>0</v>
      </c>
      <c r="G116" s="24">
        <v>0</v>
      </c>
      <c r="H116" s="24">
        <v>0</v>
      </c>
      <c r="I116" s="24">
        <v>0</v>
      </c>
      <c r="J116" s="24">
        <v>0</v>
      </c>
      <c r="K116" s="24">
        <v>0</v>
      </c>
      <c r="L116" s="24">
        <v>0</v>
      </c>
      <c r="M116" s="24">
        <v>0.1</v>
      </c>
      <c r="N116" s="24">
        <v>0.2</v>
      </c>
      <c r="O116" s="24">
        <v>0.3</v>
      </c>
      <c r="P116" s="24">
        <v>0.3</v>
      </c>
      <c r="Q116" s="24">
        <v>0</v>
      </c>
      <c r="R116" s="24">
        <v>0</v>
      </c>
      <c r="S116" s="24">
        <v>0</v>
      </c>
      <c r="T116" s="24">
        <v>0.3</v>
      </c>
    </row>
    <row r="117" spans="1:20" ht="12.75" customHeight="1" x14ac:dyDescent="0.2">
      <c r="A117" s="167"/>
      <c r="B117" s="35"/>
      <c r="C117" s="26" t="s">
        <v>53</v>
      </c>
      <c r="D117" s="162">
        <v>6</v>
      </c>
      <c r="E117" s="24">
        <v>0</v>
      </c>
      <c r="F117" s="24">
        <v>0</v>
      </c>
      <c r="G117" s="24">
        <v>0</v>
      </c>
      <c r="H117" s="24">
        <v>0</v>
      </c>
      <c r="I117" s="24">
        <v>0</v>
      </c>
      <c r="J117" s="24">
        <v>0.5</v>
      </c>
      <c r="K117" s="24">
        <v>0.5</v>
      </c>
      <c r="L117" s="24">
        <v>26.2</v>
      </c>
      <c r="M117" s="24">
        <v>32.020000000000003</v>
      </c>
      <c r="N117" s="24">
        <v>25.04</v>
      </c>
      <c r="O117" s="24">
        <v>83.26</v>
      </c>
      <c r="P117" s="24">
        <v>83.76</v>
      </c>
      <c r="Q117" s="24">
        <v>0.28000000000000003</v>
      </c>
      <c r="R117" s="24">
        <v>0</v>
      </c>
      <c r="S117" s="24">
        <v>0.28000000000000003</v>
      </c>
      <c r="T117" s="24">
        <v>84.04</v>
      </c>
    </row>
    <row r="118" spans="1:20" ht="12.75" customHeight="1" x14ac:dyDescent="0.2">
      <c r="A118" s="167"/>
      <c r="B118" s="35"/>
      <c r="C118" s="26" t="s">
        <v>81</v>
      </c>
      <c r="D118" s="162">
        <v>3</v>
      </c>
      <c r="E118" s="24">
        <v>0</v>
      </c>
      <c r="F118" s="24">
        <v>0</v>
      </c>
      <c r="G118" s="24">
        <v>0</v>
      </c>
      <c r="H118" s="24">
        <v>0</v>
      </c>
      <c r="I118" s="24">
        <v>0</v>
      </c>
      <c r="J118" s="24">
        <v>0</v>
      </c>
      <c r="K118" s="24">
        <v>0</v>
      </c>
      <c r="L118" s="24">
        <v>0</v>
      </c>
      <c r="M118" s="24">
        <v>3.42</v>
      </c>
      <c r="N118" s="24">
        <v>1.6</v>
      </c>
      <c r="O118" s="24">
        <v>5.0199999999999996</v>
      </c>
      <c r="P118" s="24">
        <v>5.0199999999999996</v>
      </c>
      <c r="Q118" s="24">
        <v>0</v>
      </c>
      <c r="R118" s="24">
        <v>0</v>
      </c>
      <c r="S118" s="24">
        <v>0</v>
      </c>
      <c r="T118" s="24">
        <v>5.0199999999999996</v>
      </c>
    </row>
    <row r="119" spans="1:20" ht="12.75" customHeight="1" x14ac:dyDescent="0.2">
      <c r="A119" s="167"/>
      <c r="B119" s="35"/>
      <c r="C119" s="26" t="s">
        <v>68</v>
      </c>
      <c r="D119" s="162">
        <v>3</v>
      </c>
      <c r="E119" s="24">
        <v>0</v>
      </c>
      <c r="F119" s="24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  <c r="L119" s="24">
        <v>0</v>
      </c>
      <c r="M119" s="24">
        <v>0.02</v>
      </c>
      <c r="N119" s="24">
        <v>0.16999999999999998</v>
      </c>
      <c r="O119" s="24">
        <v>0.18999999999999997</v>
      </c>
      <c r="P119" s="24">
        <v>0.18999999999999997</v>
      </c>
      <c r="Q119" s="24">
        <v>0</v>
      </c>
      <c r="R119" s="24">
        <v>0</v>
      </c>
      <c r="S119" s="24">
        <v>0</v>
      </c>
      <c r="T119" s="24">
        <v>0.18999999999999997</v>
      </c>
    </row>
    <row r="120" spans="1:20" ht="12.75" customHeight="1" x14ac:dyDescent="0.2">
      <c r="A120" s="167"/>
      <c r="B120" s="35"/>
      <c r="C120" s="26" t="s">
        <v>60</v>
      </c>
      <c r="D120" s="162">
        <v>13</v>
      </c>
      <c r="E120" s="24">
        <v>2</v>
      </c>
      <c r="F120" s="24">
        <v>15.6</v>
      </c>
      <c r="G120" s="24">
        <v>0</v>
      </c>
      <c r="H120" s="24">
        <v>17.600000000000001</v>
      </c>
      <c r="I120" s="24">
        <v>4.32</v>
      </c>
      <c r="J120" s="24">
        <v>0</v>
      </c>
      <c r="K120" s="24">
        <v>21.919999999999998</v>
      </c>
      <c r="L120" s="24">
        <v>0</v>
      </c>
      <c r="M120" s="24">
        <v>17.55</v>
      </c>
      <c r="N120" s="24">
        <v>11.35</v>
      </c>
      <c r="O120" s="24">
        <v>28.9</v>
      </c>
      <c r="P120" s="24">
        <v>50.819999999999993</v>
      </c>
      <c r="Q120" s="24">
        <v>0</v>
      </c>
      <c r="R120" s="24">
        <v>5.3</v>
      </c>
      <c r="S120" s="24">
        <v>5.3</v>
      </c>
      <c r="T120" s="24">
        <v>56.120000000000005</v>
      </c>
    </row>
    <row r="121" spans="1:20" ht="12.75" customHeight="1" x14ac:dyDescent="0.2">
      <c r="A121" s="167"/>
      <c r="B121" s="35"/>
      <c r="C121" s="26" t="s">
        <v>75</v>
      </c>
      <c r="D121" s="162">
        <v>8</v>
      </c>
      <c r="E121" s="24">
        <v>0</v>
      </c>
      <c r="F121" s="24">
        <v>1.8</v>
      </c>
      <c r="G121" s="24">
        <v>0</v>
      </c>
      <c r="H121" s="24">
        <v>1.8</v>
      </c>
      <c r="I121" s="24">
        <v>0.1</v>
      </c>
      <c r="J121" s="24">
        <v>0</v>
      </c>
      <c r="K121" s="24">
        <v>1.9000000000000001</v>
      </c>
      <c r="L121" s="24">
        <v>0.05</v>
      </c>
      <c r="M121" s="24">
        <v>6.5499999999999989</v>
      </c>
      <c r="N121" s="24">
        <v>25.490000000000002</v>
      </c>
      <c r="O121" s="24">
        <v>32.090000000000003</v>
      </c>
      <c r="P121" s="24">
        <v>33.99</v>
      </c>
      <c r="Q121" s="24">
        <v>0</v>
      </c>
      <c r="R121" s="24">
        <v>0.01</v>
      </c>
      <c r="S121" s="24">
        <v>0.01</v>
      </c>
      <c r="T121" s="24">
        <v>34</v>
      </c>
    </row>
    <row r="122" spans="1:20" ht="12.75" customHeight="1" x14ac:dyDescent="0.2">
      <c r="A122" s="167"/>
      <c r="B122" s="85"/>
      <c r="C122" s="26" t="s">
        <v>70</v>
      </c>
      <c r="D122" s="162">
        <v>3</v>
      </c>
      <c r="E122" s="24">
        <v>0</v>
      </c>
      <c r="F122" s="24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  <c r="L122" s="24">
        <v>0</v>
      </c>
      <c r="M122" s="24">
        <v>0.4</v>
      </c>
      <c r="N122" s="24">
        <v>1.5</v>
      </c>
      <c r="O122" s="24">
        <v>1.9</v>
      </c>
      <c r="P122" s="24">
        <v>1.9</v>
      </c>
      <c r="Q122" s="24">
        <v>0</v>
      </c>
      <c r="R122" s="24">
        <v>0.1</v>
      </c>
      <c r="S122" s="24">
        <v>0.1</v>
      </c>
      <c r="T122" s="24">
        <v>2</v>
      </c>
    </row>
    <row r="123" spans="1:20" ht="12.75" customHeight="1" x14ac:dyDescent="0.2">
      <c r="A123" s="167"/>
      <c r="B123" s="35" t="s">
        <v>425</v>
      </c>
      <c r="C123" s="26" t="s">
        <v>73</v>
      </c>
      <c r="D123" s="162">
        <v>8</v>
      </c>
      <c r="E123" s="24">
        <v>0.3</v>
      </c>
      <c r="F123" s="24">
        <v>0</v>
      </c>
      <c r="G123" s="24">
        <v>32.119999999999997</v>
      </c>
      <c r="H123" s="24">
        <v>32.419999999999995</v>
      </c>
      <c r="I123" s="24">
        <v>54.1</v>
      </c>
      <c r="J123" s="24">
        <v>0</v>
      </c>
      <c r="K123" s="24">
        <v>86.52</v>
      </c>
      <c r="L123" s="24">
        <v>9.1999999999999993</v>
      </c>
      <c r="M123" s="24">
        <v>15.05</v>
      </c>
      <c r="N123" s="24">
        <v>20.9</v>
      </c>
      <c r="O123" s="24">
        <v>45.150000000000006</v>
      </c>
      <c r="P123" s="24">
        <v>131.67000000000002</v>
      </c>
      <c r="Q123" s="24">
        <v>2</v>
      </c>
      <c r="R123" s="24">
        <v>2.2000000000000002</v>
      </c>
      <c r="S123" s="24">
        <v>4.2</v>
      </c>
      <c r="T123" s="24">
        <v>135.87</v>
      </c>
    </row>
    <row r="124" spans="1:20" ht="12.75" customHeight="1" x14ac:dyDescent="0.2">
      <c r="A124" s="167"/>
      <c r="B124" s="35"/>
      <c r="C124" s="26" t="s">
        <v>69</v>
      </c>
      <c r="D124" s="162">
        <v>24</v>
      </c>
      <c r="E124" s="24">
        <v>1055.9689999999998</v>
      </c>
      <c r="F124" s="24">
        <v>642</v>
      </c>
      <c r="G124" s="24">
        <v>0.4</v>
      </c>
      <c r="H124" s="24">
        <v>1698.3689999999999</v>
      </c>
      <c r="I124" s="24">
        <v>195.4</v>
      </c>
      <c r="J124" s="24">
        <v>0</v>
      </c>
      <c r="K124" s="24">
        <v>1893.769</v>
      </c>
      <c r="L124" s="24">
        <v>0.1</v>
      </c>
      <c r="M124" s="24">
        <v>210.08199999999999</v>
      </c>
      <c r="N124" s="24">
        <v>305.43499999999995</v>
      </c>
      <c r="O124" s="24">
        <v>515.61699999999985</v>
      </c>
      <c r="P124" s="24">
        <v>2409.386</v>
      </c>
      <c r="Q124" s="24">
        <v>0</v>
      </c>
      <c r="R124" s="24">
        <v>135.25</v>
      </c>
      <c r="S124" s="24">
        <v>135.25</v>
      </c>
      <c r="T124" s="24">
        <v>2544.6360000000004</v>
      </c>
    </row>
    <row r="125" spans="1:20" ht="12.75" customHeight="1" x14ac:dyDescent="0.2">
      <c r="A125" s="167"/>
      <c r="B125" s="35"/>
      <c r="C125" s="26" t="s">
        <v>63</v>
      </c>
      <c r="D125" s="162">
        <v>10</v>
      </c>
      <c r="E125" s="24">
        <v>0</v>
      </c>
      <c r="F125" s="24">
        <v>0</v>
      </c>
      <c r="G125" s="24">
        <v>0</v>
      </c>
      <c r="H125" s="24">
        <v>0</v>
      </c>
      <c r="I125" s="24">
        <v>0.6</v>
      </c>
      <c r="J125" s="24">
        <v>0</v>
      </c>
      <c r="K125" s="24">
        <v>0.6</v>
      </c>
      <c r="L125" s="24">
        <v>0</v>
      </c>
      <c r="M125" s="24">
        <v>4.6724999999999994</v>
      </c>
      <c r="N125" s="24">
        <v>14.02</v>
      </c>
      <c r="O125" s="24">
        <v>18.692500000000003</v>
      </c>
      <c r="P125" s="24">
        <v>19.292500000000004</v>
      </c>
      <c r="Q125" s="24">
        <v>0</v>
      </c>
      <c r="R125" s="24">
        <v>0.01</v>
      </c>
      <c r="S125" s="24">
        <v>0.01</v>
      </c>
      <c r="T125" s="24">
        <v>19.302500000000002</v>
      </c>
    </row>
    <row r="126" spans="1:20" ht="12.75" customHeight="1" x14ac:dyDescent="0.2">
      <c r="A126" s="167"/>
      <c r="B126" s="35"/>
      <c r="C126" s="26" t="s">
        <v>59</v>
      </c>
      <c r="D126" s="162">
        <v>23</v>
      </c>
      <c r="E126" s="24">
        <v>0</v>
      </c>
      <c r="F126" s="24">
        <v>2</v>
      </c>
      <c r="G126" s="24">
        <v>0.1</v>
      </c>
      <c r="H126" s="24">
        <v>2.1</v>
      </c>
      <c r="I126" s="24">
        <v>12.8</v>
      </c>
      <c r="J126" s="24">
        <v>0.1</v>
      </c>
      <c r="K126" s="24">
        <v>15</v>
      </c>
      <c r="L126" s="24">
        <v>77.199999999999989</v>
      </c>
      <c r="M126" s="24">
        <v>39.480000000000004</v>
      </c>
      <c r="N126" s="24">
        <v>21.919999999999998</v>
      </c>
      <c r="O126" s="24">
        <v>138.59999999999997</v>
      </c>
      <c r="P126" s="24">
        <v>153.59999999999997</v>
      </c>
      <c r="Q126" s="24">
        <v>0</v>
      </c>
      <c r="R126" s="24">
        <v>0.66</v>
      </c>
      <c r="S126" s="24">
        <v>0.66</v>
      </c>
      <c r="T126" s="24">
        <v>154.26</v>
      </c>
    </row>
    <row r="127" spans="1:20" ht="12.75" customHeight="1" x14ac:dyDescent="0.2">
      <c r="A127" s="167"/>
      <c r="B127" s="35"/>
      <c r="C127" s="26" t="s">
        <v>57</v>
      </c>
      <c r="D127" s="162">
        <v>6</v>
      </c>
      <c r="E127" s="24">
        <v>0</v>
      </c>
      <c r="F127" s="24">
        <v>0</v>
      </c>
      <c r="G127" s="24">
        <v>0</v>
      </c>
      <c r="H127" s="24">
        <v>0</v>
      </c>
      <c r="I127" s="24">
        <v>0.8</v>
      </c>
      <c r="J127" s="24">
        <v>0.3</v>
      </c>
      <c r="K127" s="24">
        <v>1.1000000000000001</v>
      </c>
      <c r="L127" s="24">
        <v>15.2</v>
      </c>
      <c r="M127" s="24">
        <v>10.53</v>
      </c>
      <c r="N127" s="24">
        <v>48.02</v>
      </c>
      <c r="O127" s="24">
        <v>73.75</v>
      </c>
      <c r="P127" s="24">
        <v>74.849999999999994</v>
      </c>
      <c r="Q127" s="24">
        <v>0</v>
      </c>
      <c r="R127" s="24">
        <v>0</v>
      </c>
      <c r="S127" s="24">
        <v>0</v>
      </c>
      <c r="T127" s="24">
        <v>74.849999999999994</v>
      </c>
    </row>
    <row r="128" spans="1:20" ht="12.75" customHeight="1" x14ac:dyDescent="0.2">
      <c r="A128" s="167"/>
      <c r="B128" s="35"/>
      <c r="C128" s="165" t="s">
        <v>66</v>
      </c>
      <c r="D128" s="160">
        <v>4</v>
      </c>
      <c r="E128" s="25">
        <v>0</v>
      </c>
      <c r="F128" s="25">
        <v>0</v>
      </c>
      <c r="G128" s="25">
        <v>28</v>
      </c>
      <c r="H128" s="25">
        <v>28</v>
      </c>
      <c r="I128" s="25">
        <v>102.3</v>
      </c>
      <c r="J128" s="25">
        <v>0.60099999999999998</v>
      </c>
      <c r="K128" s="25">
        <v>130.90100000000001</v>
      </c>
      <c r="L128" s="25">
        <v>74.2</v>
      </c>
      <c r="M128" s="25">
        <v>39.700000000000003</v>
      </c>
      <c r="N128" s="25">
        <v>89.85</v>
      </c>
      <c r="O128" s="25">
        <v>203.75</v>
      </c>
      <c r="P128" s="25">
        <v>334.65100000000001</v>
      </c>
      <c r="Q128" s="25">
        <v>0</v>
      </c>
      <c r="R128" s="25">
        <v>5</v>
      </c>
      <c r="S128" s="25">
        <v>5</v>
      </c>
      <c r="T128" s="25">
        <v>339.65100000000001</v>
      </c>
    </row>
    <row r="129" spans="1:20" ht="12.75" customHeight="1" x14ac:dyDescent="0.25">
      <c r="A129" s="230" t="s">
        <v>0</v>
      </c>
      <c r="B129" s="231"/>
      <c r="C129" s="232" t="s">
        <v>0</v>
      </c>
      <c r="D129" s="53">
        <f>SUM(D96:D128)</f>
        <v>344</v>
      </c>
      <c r="E129" s="54">
        <f>SUM(E96:E128)</f>
        <v>1058.2689999999998</v>
      </c>
      <c r="F129" s="54">
        <f>SUM(F96:F128)</f>
        <v>662.4</v>
      </c>
      <c r="G129" s="54">
        <f>SUM(G96:G128)</f>
        <v>60.62</v>
      </c>
      <c r="H129" s="54">
        <f>+G129+F129+E129</f>
        <v>1781.2889999999998</v>
      </c>
      <c r="I129" s="54">
        <f>SUM(I96:I128)</f>
        <v>419.94400000000007</v>
      </c>
      <c r="J129" s="54">
        <f>SUM(J96:J128)</f>
        <v>3.6059999999999999</v>
      </c>
      <c r="K129" s="54">
        <f>+J129+I129+H129</f>
        <v>2204.8389999999999</v>
      </c>
      <c r="L129" s="54">
        <f>SUM(L96:L128)</f>
        <v>480.51</v>
      </c>
      <c r="M129" s="54">
        <f>SUM(M96:M128)</f>
        <v>1063.1154999999999</v>
      </c>
      <c r="N129" s="54">
        <f>SUM(N96:N128)</f>
        <v>1140.6139999999998</v>
      </c>
      <c r="O129" s="54">
        <f>+N129+M129+L129</f>
        <v>2684.2394999999997</v>
      </c>
      <c r="P129" s="54">
        <f>+O129+K129</f>
        <v>4889.0784999999996</v>
      </c>
      <c r="Q129" s="54">
        <f>SUM(Q96:Q128)</f>
        <v>17.879999999999995</v>
      </c>
      <c r="R129" s="54">
        <f>SUM(R96:R128)</f>
        <v>239.345</v>
      </c>
      <c r="S129" s="54">
        <f>+R129+Q129</f>
        <v>257.22500000000002</v>
      </c>
      <c r="T129" s="55">
        <f>+S129+P129</f>
        <v>5146.3035</v>
      </c>
    </row>
    <row r="130" spans="1:20" ht="12.75" customHeight="1" x14ac:dyDescent="0.2">
      <c r="A130" s="172" t="s">
        <v>6</v>
      </c>
      <c r="B130" s="70" t="s">
        <v>86</v>
      </c>
      <c r="C130" s="161" t="s">
        <v>86</v>
      </c>
      <c r="D130" s="153">
        <v>80</v>
      </c>
      <c r="E130" s="154">
        <v>3</v>
      </c>
      <c r="F130" s="154">
        <v>0</v>
      </c>
      <c r="G130" s="154">
        <v>8.7100000000000009</v>
      </c>
      <c r="H130" s="154">
        <v>11.71</v>
      </c>
      <c r="I130" s="154">
        <v>24.819999999999997</v>
      </c>
      <c r="J130" s="154">
        <v>0</v>
      </c>
      <c r="K130" s="154">
        <v>36.53</v>
      </c>
      <c r="L130" s="154">
        <v>103.99499999999999</v>
      </c>
      <c r="M130" s="154">
        <v>150.83500000000001</v>
      </c>
      <c r="N130" s="154">
        <v>77.329999999999984</v>
      </c>
      <c r="O130" s="154">
        <v>332.16000000000014</v>
      </c>
      <c r="P130" s="154">
        <v>368.69000000000017</v>
      </c>
      <c r="Q130" s="154">
        <v>0</v>
      </c>
      <c r="R130" s="154">
        <v>3.0649999999999995</v>
      </c>
      <c r="S130" s="154">
        <v>3.0649999999999995</v>
      </c>
      <c r="T130" s="154">
        <v>371.75500000000005</v>
      </c>
    </row>
    <row r="131" spans="1:20" ht="12.75" customHeight="1" x14ac:dyDescent="0.2">
      <c r="A131" s="119"/>
      <c r="B131" s="71"/>
      <c r="C131" s="26" t="s">
        <v>272</v>
      </c>
      <c r="D131" s="162">
        <v>8</v>
      </c>
      <c r="E131" s="24">
        <v>0</v>
      </c>
      <c r="F131" s="24">
        <v>0</v>
      </c>
      <c r="G131" s="24">
        <v>0</v>
      </c>
      <c r="H131" s="24">
        <v>0</v>
      </c>
      <c r="I131" s="24">
        <v>0</v>
      </c>
      <c r="J131" s="24">
        <v>0</v>
      </c>
      <c r="K131" s="24">
        <v>0</v>
      </c>
      <c r="L131" s="24">
        <v>2.9</v>
      </c>
      <c r="M131" s="24">
        <v>3.6</v>
      </c>
      <c r="N131" s="24">
        <v>11.1</v>
      </c>
      <c r="O131" s="24">
        <v>17.600000000000001</v>
      </c>
      <c r="P131" s="24">
        <v>17.600000000000001</v>
      </c>
      <c r="Q131" s="24">
        <v>0</v>
      </c>
      <c r="R131" s="24">
        <v>1</v>
      </c>
      <c r="S131" s="24">
        <v>1</v>
      </c>
      <c r="T131" s="24">
        <v>18.600000000000001</v>
      </c>
    </row>
    <row r="132" spans="1:20" ht="12.75" customHeight="1" x14ac:dyDescent="0.2">
      <c r="A132" s="119"/>
      <c r="B132" s="71"/>
      <c r="C132" s="26" t="s">
        <v>101</v>
      </c>
      <c r="D132" s="162">
        <v>16</v>
      </c>
      <c r="E132" s="24">
        <v>0</v>
      </c>
      <c r="F132" s="24">
        <v>0</v>
      </c>
      <c r="G132" s="24">
        <v>0</v>
      </c>
      <c r="H132" s="24">
        <v>0</v>
      </c>
      <c r="I132" s="24">
        <v>20.45</v>
      </c>
      <c r="J132" s="24">
        <v>8.6</v>
      </c>
      <c r="K132" s="24">
        <v>29.05</v>
      </c>
      <c r="L132" s="24">
        <v>1.5</v>
      </c>
      <c r="M132" s="24">
        <v>626.26</v>
      </c>
      <c r="N132" s="24">
        <v>91.85</v>
      </c>
      <c r="O132" s="24">
        <v>719.61</v>
      </c>
      <c r="P132" s="24">
        <v>748.66</v>
      </c>
      <c r="Q132" s="24">
        <v>0</v>
      </c>
      <c r="R132" s="24">
        <v>0.04</v>
      </c>
      <c r="S132" s="24">
        <v>0.04</v>
      </c>
      <c r="T132" s="24">
        <v>748.69999999999993</v>
      </c>
    </row>
    <row r="133" spans="1:20" ht="12.75" customHeight="1" x14ac:dyDescent="0.2">
      <c r="A133" s="119"/>
      <c r="B133" s="71"/>
      <c r="C133" s="26" t="s">
        <v>106</v>
      </c>
      <c r="D133" s="162">
        <v>21</v>
      </c>
      <c r="E133" s="24">
        <v>0</v>
      </c>
      <c r="F133" s="24">
        <v>0</v>
      </c>
      <c r="G133" s="24">
        <v>0</v>
      </c>
      <c r="H133" s="24">
        <v>0</v>
      </c>
      <c r="I133" s="24">
        <v>1.6</v>
      </c>
      <c r="J133" s="24">
        <v>0</v>
      </c>
      <c r="K133" s="24">
        <v>1.6</v>
      </c>
      <c r="L133" s="24">
        <v>5</v>
      </c>
      <c r="M133" s="24">
        <v>22.8</v>
      </c>
      <c r="N133" s="24">
        <v>59.97</v>
      </c>
      <c r="O133" s="24">
        <v>87.77000000000001</v>
      </c>
      <c r="P133" s="24">
        <v>89.37</v>
      </c>
      <c r="Q133" s="24">
        <v>32.200000000000003</v>
      </c>
      <c r="R133" s="24">
        <v>11</v>
      </c>
      <c r="S133" s="24">
        <v>43.2</v>
      </c>
      <c r="T133" s="24">
        <v>132.57</v>
      </c>
    </row>
    <row r="134" spans="1:20" ht="12.75" customHeight="1" x14ac:dyDescent="0.2">
      <c r="A134" s="119"/>
      <c r="B134" s="71"/>
      <c r="C134" s="26" t="s">
        <v>107</v>
      </c>
      <c r="D134" s="162">
        <v>34</v>
      </c>
      <c r="E134" s="24">
        <v>0</v>
      </c>
      <c r="F134" s="24">
        <v>2.8099999999999996</v>
      </c>
      <c r="G134" s="24">
        <v>68.81</v>
      </c>
      <c r="H134" s="24">
        <v>71.62</v>
      </c>
      <c r="I134" s="24">
        <v>15.33</v>
      </c>
      <c r="J134" s="24">
        <v>0</v>
      </c>
      <c r="K134" s="24">
        <v>86.95</v>
      </c>
      <c r="L134" s="24">
        <v>0.2</v>
      </c>
      <c r="M134" s="24">
        <v>17.165000000000003</v>
      </c>
      <c r="N134" s="24">
        <v>1.1000000000000001</v>
      </c>
      <c r="O134" s="24">
        <v>18.465000000000003</v>
      </c>
      <c r="P134" s="24">
        <v>105.41500000000001</v>
      </c>
      <c r="Q134" s="24">
        <v>0</v>
      </c>
      <c r="R134" s="24">
        <v>3.37</v>
      </c>
      <c r="S134" s="24">
        <v>3.37</v>
      </c>
      <c r="T134" s="24">
        <v>108.78500000000001</v>
      </c>
    </row>
    <row r="135" spans="1:20" ht="12.75" customHeight="1" x14ac:dyDescent="0.2">
      <c r="A135" s="119"/>
      <c r="B135" s="71"/>
      <c r="C135" s="26" t="s">
        <v>90</v>
      </c>
      <c r="D135" s="162">
        <v>6</v>
      </c>
      <c r="E135" s="24">
        <v>0</v>
      </c>
      <c r="F135" s="24">
        <v>0</v>
      </c>
      <c r="G135" s="24">
        <v>0.2</v>
      </c>
      <c r="H135" s="24">
        <v>0.2</v>
      </c>
      <c r="I135" s="24">
        <v>0</v>
      </c>
      <c r="J135" s="24">
        <v>0</v>
      </c>
      <c r="K135" s="24">
        <v>0.2</v>
      </c>
      <c r="L135" s="24">
        <v>0</v>
      </c>
      <c r="M135" s="24">
        <v>1.1859999999999999</v>
      </c>
      <c r="N135" s="24">
        <v>0</v>
      </c>
      <c r="O135" s="24">
        <v>1.1859999999999999</v>
      </c>
      <c r="P135" s="24">
        <v>1.3859999999999999</v>
      </c>
      <c r="Q135" s="24">
        <v>0</v>
      </c>
      <c r="R135" s="24">
        <v>0.7</v>
      </c>
      <c r="S135" s="24">
        <v>0.7</v>
      </c>
      <c r="T135" s="24">
        <v>2.0859999999999999</v>
      </c>
    </row>
    <row r="136" spans="1:20" ht="12.75" customHeight="1" x14ac:dyDescent="0.2">
      <c r="A136" s="119"/>
      <c r="B136" s="71"/>
      <c r="C136" s="26" t="s">
        <v>89</v>
      </c>
      <c r="D136" s="162">
        <v>23</v>
      </c>
      <c r="E136" s="24">
        <v>50</v>
      </c>
      <c r="F136" s="24">
        <v>0</v>
      </c>
      <c r="G136" s="24">
        <v>0</v>
      </c>
      <c r="H136" s="24">
        <v>50</v>
      </c>
      <c r="I136" s="24">
        <v>0.79499999999999993</v>
      </c>
      <c r="J136" s="24">
        <v>0</v>
      </c>
      <c r="K136" s="24">
        <v>50.795000000000002</v>
      </c>
      <c r="L136" s="24">
        <v>0.02</v>
      </c>
      <c r="M136" s="24">
        <v>4.2700000000000005</v>
      </c>
      <c r="N136" s="24">
        <v>21.76</v>
      </c>
      <c r="O136" s="24">
        <v>26.05</v>
      </c>
      <c r="P136" s="24">
        <v>76.844999999999999</v>
      </c>
      <c r="Q136" s="24">
        <v>0.03</v>
      </c>
      <c r="R136" s="24">
        <v>4.4999999999999998E-2</v>
      </c>
      <c r="S136" s="24">
        <v>7.4999999999999997E-2</v>
      </c>
      <c r="T136" s="24">
        <v>76.919999999999987</v>
      </c>
    </row>
    <row r="137" spans="1:20" ht="12.75" customHeight="1" x14ac:dyDescent="0.2">
      <c r="A137" s="119"/>
      <c r="B137" s="71"/>
      <c r="C137" s="26" t="s">
        <v>94</v>
      </c>
      <c r="D137" s="162">
        <v>30</v>
      </c>
      <c r="E137" s="24">
        <v>0.43</v>
      </c>
      <c r="F137" s="24">
        <v>0.27800000000000002</v>
      </c>
      <c r="G137" s="24">
        <v>0</v>
      </c>
      <c r="H137" s="24">
        <v>0.70799999999999996</v>
      </c>
      <c r="I137" s="24">
        <v>4.59</v>
      </c>
      <c r="J137" s="24">
        <v>0</v>
      </c>
      <c r="K137" s="24">
        <v>5.298</v>
      </c>
      <c r="L137" s="24">
        <v>23.25</v>
      </c>
      <c r="M137" s="24">
        <v>36.770000000000003</v>
      </c>
      <c r="N137" s="24">
        <v>45.96</v>
      </c>
      <c r="O137" s="24">
        <v>105.97999999999999</v>
      </c>
      <c r="P137" s="24">
        <v>111.27799999999999</v>
      </c>
      <c r="Q137" s="24">
        <v>0.61</v>
      </c>
      <c r="R137" s="24">
        <v>0</v>
      </c>
      <c r="S137" s="24">
        <v>0.61</v>
      </c>
      <c r="T137" s="24">
        <v>111.88800000000001</v>
      </c>
    </row>
    <row r="138" spans="1:20" ht="12.75" customHeight="1" x14ac:dyDescent="0.2">
      <c r="A138" s="119"/>
      <c r="B138" s="87"/>
      <c r="C138" s="26" t="s">
        <v>102</v>
      </c>
      <c r="D138" s="162">
        <v>25</v>
      </c>
      <c r="E138" s="24">
        <v>1.2</v>
      </c>
      <c r="F138" s="24">
        <v>0</v>
      </c>
      <c r="G138" s="24">
        <v>4.9000000000000004</v>
      </c>
      <c r="H138" s="24">
        <v>6.1000000000000005</v>
      </c>
      <c r="I138" s="24">
        <v>0.40500000000000003</v>
      </c>
      <c r="J138" s="24">
        <v>0</v>
      </c>
      <c r="K138" s="24">
        <v>6.5049999999999999</v>
      </c>
      <c r="L138" s="24">
        <v>0.746</v>
      </c>
      <c r="M138" s="24">
        <v>47.894999999999996</v>
      </c>
      <c r="N138" s="24">
        <v>43.86</v>
      </c>
      <c r="O138" s="24">
        <v>92.501000000000005</v>
      </c>
      <c r="P138" s="24">
        <v>99.006</v>
      </c>
      <c r="Q138" s="24">
        <v>0</v>
      </c>
      <c r="R138" s="24">
        <v>0.51</v>
      </c>
      <c r="S138" s="24">
        <v>0.51</v>
      </c>
      <c r="T138" s="24">
        <v>99.516000000000005</v>
      </c>
    </row>
    <row r="139" spans="1:20" ht="12.75" customHeight="1" x14ac:dyDescent="0.2">
      <c r="A139" s="119"/>
      <c r="B139" s="71" t="s">
        <v>105</v>
      </c>
      <c r="C139" s="26" t="s">
        <v>105</v>
      </c>
      <c r="D139" s="162">
        <v>75</v>
      </c>
      <c r="E139" s="24">
        <v>0</v>
      </c>
      <c r="F139" s="24">
        <v>0</v>
      </c>
      <c r="G139" s="24">
        <v>0</v>
      </c>
      <c r="H139" s="24">
        <v>0</v>
      </c>
      <c r="I139" s="24">
        <v>0.48</v>
      </c>
      <c r="J139" s="24">
        <v>1.9</v>
      </c>
      <c r="K139" s="24">
        <v>2.3800000000000003</v>
      </c>
      <c r="L139" s="24">
        <v>4.6099999999999994</v>
      </c>
      <c r="M139" s="24">
        <v>9.3749999999999982</v>
      </c>
      <c r="N139" s="24">
        <v>71.785999999999987</v>
      </c>
      <c r="O139" s="24">
        <v>85.770999999999987</v>
      </c>
      <c r="P139" s="24">
        <v>88.150999999999982</v>
      </c>
      <c r="Q139" s="24">
        <v>0</v>
      </c>
      <c r="R139" s="24">
        <v>1.59</v>
      </c>
      <c r="S139" s="24">
        <v>1.59</v>
      </c>
      <c r="T139" s="24">
        <v>89.741</v>
      </c>
    </row>
    <row r="140" spans="1:20" ht="12.75" customHeight="1" x14ac:dyDescent="0.2">
      <c r="A140" s="119"/>
      <c r="B140" s="71"/>
      <c r="C140" s="26" t="s">
        <v>103</v>
      </c>
      <c r="D140" s="162">
        <v>58</v>
      </c>
      <c r="E140" s="24">
        <v>2.35</v>
      </c>
      <c r="F140" s="24">
        <v>0</v>
      </c>
      <c r="G140" s="24">
        <v>0.2</v>
      </c>
      <c r="H140" s="24">
        <v>2.5500000000000003</v>
      </c>
      <c r="I140" s="24">
        <v>2.2500000000000004</v>
      </c>
      <c r="J140" s="24">
        <v>0.32500000000000001</v>
      </c>
      <c r="K140" s="24">
        <v>5.1250000000000009</v>
      </c>
      <c r="L140" s="24">
        <v>9.27</v>
      </c>
      <c r="M140" s="24">
        <v>9.8500000000000014</v>
      </c>
      <c r="N140" s="24">
        <v>73.13</v>
      </c>
      <c r="O140" s="24">
        <v>92.25</v>
      </c>
      <c r="P140" s="24">
        <v>97.375</v>
      </c>
      <c r="Q140" s="24">
        <v>0.5</v>
      </c>
      <c r="R140" s="24">
        <v>4.3050000000000006</v>
      </c>
      <c r="S140" s="24">
        <v>4.8050000000000006</v>
      </c>
      <c r="T140" s="24">
        <v>102.18</v>
      </c>
    </row>
    <row r="141" spans="1:20" ht="12.75" customHeight="1" x14ac:dyDescent="0.2">
      <c r="A141" s="119"/>
      <c r="B141" s="71"/>
      <c r="C141" s="26" t="s">
        <v>96</v>
      </c>
      <c r="D141" s="162">
        <v>16</v>
      </c>
      <c r="E141" s="24">
        <v>23.77</v>
      </c>
      <c r="F141" s="24">
        <v>0</v>
      </c>
      <c r="G141" s="24">
        <v>0</v>
      </c>
      <c r="H141" s="24">
        <v>23.77</v>
      </c>
      <c r="I141" s="24">
        <v>1.1499999999999999</v>
      </c>
      <c r="J141" s="24">
        <v>0</v>
      </c>
      <c r="K141" s="24">
        <v>24.919999999999998</v>
      </c>
      <c r="L141" s="24">
        <v>0.1</v>
      </c>
      <c r="M141" s="24">
        <v>2.4500000000000002</v>
      </c>
      <c r="N141" s="24">
        <v>18.299999999999997</v>
      </c>
      <c r="O141" s="24">
        <v>20.85</v>
      </c>
      <c r="P141" s="24">
        <v>45.769999999999996</v>
      </c>
      <c r="Q141" s="24">
        <v>0</v>
      </c>
      <c r="R141" s="24">
        <v>0.3</v>
      </c>
      <c r="S141" s="24">
        <v>0.3</v>
      </c>
      <c r="T141" s="24">
        <v>46.07</v>
      </c>
    </row>
    <row r="142" spans="1:20" ht="12.75" customHeight="1" x14ac:dyDescent="0.2">
      <c r="A142" s="119"/>
      <c r="B142" s="71"/>
      <c r="C142" s="26" t="s">
        <v>100</v>
      </c>
      <c r="D142" s="162">
        <v>27</v>
      </c>
      <c r="E142" s="24">
        <v>1.56</v>
      </c>
      <c r="F142" s="24">
        <v>0</v>
      </c>
      <c r="G142" s="24">
        <v>0</v>
      </c>
      <c r="H142" s="24">
        <v>1.56</v>
      </c>
      <c r="I142" s="24">
        <v>7.8999999999999995</v>
      </c>
      <c r="J142" s="24">
        <v>0</v>
      </c>
      <c r="K142" s="24">
        <v>9.4599999999999991</v>
      </c>
      <c r="L142" s="24">
        <v>0.30000000000000004</v>
      </c>
      <c r="M142" s="24">
        <v>9.35</v>
      </c>
      <c r="N142" s="24">
        <v>18.790000000000003</v>
      </c>
      <c r="O142" s="24">
        <v>28.439999999999998</v>
      </c>
      <c r="P142" s="24">
        <v>37.9</v>
      </c>
      <c r="Q142" s="24">
        <v>1.4</v>
      </c>
      <c r="R142" s="24">
        <v>4.5199999999999996</v>
      </c>
      <c r="S142" s="24">
        <v>5.92</v>
      </c>
      <c r="T142" s="24">
        <v>43.819999999999993</v>
      </c>
    </row>
    <row r="143" spans="1:20" ht="12.75" customHeight="1" x14ac:dyDescent="0.2">
      <c r="A143" s="119"/>
      <c r="B143" s="71"/>
      <c r="C143" s="26" t="s">
        <v>98</v>
      </c>
      <c r="D143" s="162">
        <v>18</v>
      </c>
      <c r="E143" s="24">
        <v>0</v>
      </c>
      <c r="F143" s="24">
        <v>0</v>
      </c>
      <c r="G143" s="24">
        <v>610</v>
      </c>
      <c r="H143" s="24">
        <v>610</v>
      </c>
      <c r="I143" s="24">
        <v>0.5</v>
      </c>
      <c r="J143" s="24">
        <v>0</v>
      </c>
      <c r="K143" s="24">
        <v>610.5</v>
      </c>
      <c r="L143" s="24">
        <v>230.1</v>
      </c>
      <c r="M143" s="24">
        <v>145.25999999999996</v>
      </c>
      <c r="N143" s="24">
        <v>129.73000000000002</v>
      </c>
      <c r="O143" s="24">
        <v>505.09</v>
      </c>
      <c r="P143" s="24">
        <v>1115.5899999999999</v>
      </c>
      <c r="Q143" s="24">
        <v>0.01</v>
      </c>
      <c r="R143" s="24">
        <v>0.01</v>
      </c>
      <c r="S143" s="24">
        <v>0.02</v>
      </c>
      <c r="T143" s="24">
        <v>1115.6100000000001</v>
      </c>
    </row>
    <row r="144" spans="1:20" ht="12.75" customHeight="1" x14ac:dyDescent="0.2">
      <c r="A144" s="119"/>
      <c r="B144" s="71"/>
      <c r="C144" s="26" t="s">
        <v>93</v>
      </c>
      <c r="D144" s="162">
        <v>62</v>
      </c>
      <c r="E144" s="24">
        <v>1</v>
      </c>
      <c r="F144" s="24">
        <v>0</v>
      </c>
      <c r="G144" s="24">
        <v>0</v>
      </c>
      <c r="H144" s="24">
        <v>1</v>
      </c>
      <c r="I144" s="24">
        <v>6.0600000000000005</v>
      </c>
      <c r="J144" s="24">
        <v>0</v>
      </c>
      <c r="K144" s="24">
        <v>7.0600000000000005</v>
      </c>
      <c r="L144" s="24">
        <v>3.5900000000000003</v>
      </c>
      <c r="M144" s="24">
        <v>16.369999999999994</v>
      </c>
      <c r="N144" s="24">
        <v>76.739999999999966</v>
      </c>
      <c r="O144" s="24">
        <v>96.7</v>
      </c>
      <c r="P144" s="24">
        <v>103.76</v>
      </c>
      <c r="Q144" s="24">
        <v>0.2</v>
      </c>
      <c r="R144" s="24">
        <v>0.35</v>
      </c>
      <c r="S144" s="24">
        <v>0.55000000000000004</v>
      </c>
      <c r="T144" s="24">
        <v>104.31</v>
      </c>
    </row>
    <row r="145" spans="1:20" ht="12.75" customHeight="1" x14ac:dyDescent="0.2">
      <c r="A145" s="119"/>
      <c r="B145" s="71"/>
      <c r="C145" s="26" t="s">
        <v>85</v>
      </c>
      <c r="D145" s="162">
        <v>20</v>
      </c>
      <c r="E145" s="24">
        <v>17</v>
      </c>
      <c r="F145" s="24">
        <v>27</v>
      </c>
      <c r="G145" s="24">
        <v>0</v>
      </c>
      <c r="H145" s="24">
        <v>44</v>
      </c>
      <c r="I145" s="24">
        <v>0.15</v>
      </c>
      <c r="J145" s="24">
        <v>0</v>
      </c>
      <c r="K145" s="24">
        <v>44.15</v>
      </c>
      <c r="L145" s="24">
        <v>2</v>
      </c>
      <c r="M145" s="24">
        <v>12.969999999999999</v>
      </c>
      <c r="N145" s="24">
        <v>4.2399999999999993</v>
      </c>
      <c r="O145" s="24">
        <v>19.210000000000004</v>
      </c>
      <c r="P145" s="24">
        <v>63.36</v>
      </c>
      <c r="Q145" s="24">
        <v>1</v>
      </c>
      <c r="R145" s="24">
        <v>0.01</v>
      </c>
      <c r="S145" s="24">
        <v>1.01</v>
      </c>
      <c r="T145" s="24">
        <v>64.370000000000019</v>
      </c>
    </row>
    <row r="146" spans="1:20" ht="12.75" customHeight="1" x14ac:dyDescent="0.2">
      <c r="A146" s="119"/>
      <c r="B146" s="71"/>
      <c r="C146" s="26" t="s">
        <v>84</v>
      </c>
      <c r="D146" s="162">
        <v>32</v>
      </c>
      <c r="E146" s="24">
        <v>0</v>
      </c>
      <c r="F146" s="24">
        <v>0</v>
      </c>
      <c r="G146" s="24">
        <v>3.2</v>
      </c>
      <c r="H146" s="24">
        <v>3.2</v>
      </c>
      <c r="I146" s="24">
        <v>0.42000000000000004</v>
      </c>
      <c r="J146" s="24">
        <v>0</v>
      </c>
      <c r="K146" s="24">
        <v>3.62</v>
      </c>
      <c r="L146" s="24">
        <v>0</v>
      </c>
      <c r="M146" s="24">
        <v>10.912999999999998</v>
      </c>
      <c r="N146" s="24">
        <v>1.07</v>
      </c>
      <c r="O146" s="24">
        <v>11.982999999999997</v>
      </c>
      <c r="P146" s="24">
        <v>15.602999999999998</v>
      </c>
      <c r="Q146" s="24">
        <v>0</v>
      </c>
      <c r="R146" s="24">
        <v>1.9200000000000002</v>
      </c>
      <c r="S146" s="24">
        <v>1.9200000000000002</v>
      </c>
      <c r="T146" s="24">
        <v>17.523000000000003</v>
      </c>
    </row>
    <row r="147" spans="1:20" ht="12.75" customHeight="1" x14ac:dyDescent="0.2">
      <c r="A147" s="119"/>
      <c r="B147" s="71"/>
      <c r="C147" s="26" t="s">
        <v>88</v>
      </c>
      <c r="D147" s="162">
        <v>8</v>
      </c>
      <c r="E147" s="24">
        <v>9.3000000000000007</v>
      </c>
      <c r="F147" s="24">
        <v>0</v>
      </c>
      <c r="G147" s="24">
        <v>10.3</v>
      </c>
      <c r="H147" s="24">
        <v>19.600000000000001</v>
      </c>
      <c r="I147" s="24">
        <v>0</v>
      </c>
      <c r="J147" s="24">
        <v>0</v>
      </c>
      <c r="K147" s="24">
        <v>19.599999999999998</v>
      </c>
      <c r="L147" s="24">
        <v>0</v>
      </c>
      <c r="M147" s="24">
        <v>47.96</v>
      </c>
      <c r="N147" s="24">
        <v>0</v>
      </c>
      <c r="O147" s="24">
        <v>47.96</v>
      </c>
      <c r="P147" s="24">
        <v>67.56</v>
      </c>
      <c r="Q147" s="24">
        <v>0</v>
      </c>
      <c r="R147" s="24">
        <v>0.37</v>
      </c>
      <c r="S147" s="24">
        <v>0.37</v>
      </c>
      <c r="T147" s="24">
        <v>67.929999999999993</v>
      </c>
    </row>
    <row r="148" spans="1:20" ht="12.75" customHeight="1" x14ac:dyDescent="0.2">
      <c r="A148" s="119"/>
      <c r="B148" s="87"/>
      <c r="C148" s="26" t="s">
        <v>293</v>
      </c>
      <c r="D148" s="162">
        <v>15</v>
      </c>
      <c r="E148" s="24">
        <v>0</v>
      </c>
      <c r="F148" s="24">
        <v>0</v>
      </c>
      <c r="G148" s="24">
        <v>0</v>
      </c>
      <c r="H148" s="24">
        <v>0</v>
      </c>
      <c r="I148" s="24">
        <v>6.5</v>
      </c>
      <c r="J148" s="24">
        <v>0</v>
      </c>
      <c r="K148" s="24">
        <v>6.5</v>
      </c>
      <c r="L148" s="24">
        <v>1.05</v>
      </c>
      <c r="M148" s="24">
        <v>10.18</v>
      </c>
      <c r="N148" s="24">
        <v>14.089999999999998</v>
      </c>
      <c r="O148" s="24">
        <v>25.32</v>
      </c>
      <c r="P148" s="24">
        <v>31.82</v>
      </c>
      <c r="Q148" s="24">
        <v>0.1</v>
      </c>
      <c r="R148" s="24">
        <v>0.1</v>
      </c>
      <c r="S148" s="24">
        <v>0.2</v>
      </c>
      <c r="T148" s="24">
        <v>32.020000000000003</v>
      </c>
    </row>
    <row r="149" spans="1:20" ht="12.75" customHeight="1" x14ac:dyDescent="0.2">
      <c r="A149" s="119"/>
      <c r="B149" s="71" t="s">
        <v>91</v>
      </c>
      <c r="C149" s="26" t="s">
        <v>91</v>
      </c>
      <c r="D149" s="162">
        <v>51</v>
      </c>
      <c r="E149" s="24">
        <v>0</v>
      </c>
      <c r="F149" s="24">
        <v>2.2999999999999998</v>
      </c>
      <c r="G149" s="24">
        <v>20.9</v>
      </c>
      <c r="H149" s="24">
        <v>23.2</v>
      </c>
      <c r="I149" s="24">
        <v>2</v>
      </c>
      <c r="J149" s="24">
        <v>0</v>
      </c>
      <c r="K149" s="24">
        <v>25.2</v>
      </c>
      <c r="L149" s="24">
        <v>92.329999999999984</v>
      </c>
      <c r="M149" s="24">
        <v>37.095000000000006</v>
      </c>
      <c r="N149" s="24">
        <v>117.679</v>
      </c>
      <c r="O149" s="24">
        <v>247.10399999999993</v>
      </c>
      <c r="P149" s="24">
        <v>272.30399999999992</v>
      </c>
      <c r="Q149" s="24">
        <v>0.66</v>
      </c>
      <c r="R149" s="24">
        <v>1.01</v>
      </c>
      <c r="S149" s="24">
        <v>1.6700000000000002</v>
      </c>
      <c r="T149" s="24">
        <v>273.97399999999999</v>
      </c>
    </row>
    <row r="150" spans="1:20" ht="12.75" customHeight="1" x14ac:dyDescent="0.2">
      <c r="A150" s="119"/>
      <c r="B150" s="71"/>
      <c r="C150" s="26" t="s">
        <v>109</v>
      </c>
      <c r="D150" s="162">
        <v>20</v>
      </c>
      <c r="E150" s="24">
        <v>0</v>
      </c>
      <c r="F150" s="24">
        <v>0</v>
      </c>
      <c r="G150" s="24">
        <v>0</v>
      </c>
      <c r="H150" s="24">
        <v>0</v>
      </c>
      <c r="I150" s="24">
        <v>0.95</v>
      </c>
      <c r="J150" s="24">
        <v>0</v>
      </c>
      <c r="K150" s="24">
        <v>0.95</v>
      </c>
      <c r="L150" s="24">
        <v>2</v>
      </c>
      <c r="M150" s="24">
        <v>6.06</v>
      </c>
      <c r="N150" s="24">
        <v>18.900000000000002</v>
      </c>
      <c r="O150" s="24">
        <v>26.959999999999997</v>
      </c>
      <c r="P150" s="24">
        <v>27.909999999999997</v>
      </c>
      <c r="Q150" s="24">
        <v>16.309999999999999</v>
      </c>
      <c r="R150" s="24">
        <v>8.36</v>
      </c>
      <c r="S150" s="24">
        <v>24.67</v>
      </c>
      <c r="T150" s="24">
        <v>52.58</v>
      </c>
    </row>
    <row r="151" spans="1:20" ht="12.75" customHeight="1" x14ac:dyDescent="0.2">
      <c r="A151" s="119"/>
      <c r="B151" s="71"/>
      <c r="C151" s="26" t="s">
        <v>83</v>
      </c>
      <c r="D151" s="162">
        <v>10</v>
      </c>
      <c r="E151" s="24">
        <v>0.02</v>
      </c>
      <c r="F151" s="24">
        <v>0.02</v>
      </c>
      <c r="G151" s="24">
        <v>0</v>
      </c>
      <c r="H151" s="24">
        <v>0.04</v>
      </c>
      <c r="I151" s="24">
        <v>0</v>
      </c>
      <c r="J151" s="24">
        <v>0</v>
      </c>
      <c r="K151" s="24">
        <v>0.04</v>
      </c>
      <c r="L151" s="24">
        <v>65.099999999999994</v>
      </c>
      <c r="M151" s="24">
        <v>196.1</v>
      </c>
      <c r="N151" s="24">
        <v>56.08</v>
      </c>
      <c r="O151" s="24">
        <v>317.28000000000003</v>
      </c>
      <c r="P151" s="24">
        <v>317.32000000000005</v>
      </c>
      <c r="Q151" s="24">
        <v>0</v>
      </c>
      <c r="R151" s="24">
        <v>0</v>
      </c>
      <c r="S151" s="24">
        <v>0</v>
      </c>
      <c r="T151" s="24">
        <v>317.32</v>
      </c>
    </row>
    <row r="152" spans="1:20" ht="12.75" customHeight="1" x14ac:dyDescent="0.2">
      <c r="A152" s="119"/>
      <c r="B152" s="71"/>
      <c r="C152" s="26" t="s">
        <v>92</v>
      </c>
      <c r="D152" s="162">
        <v>43</v>
      </c>
      <c r="E152" s="24">
        <v>0.11</v>
      </c>
      <c r="F152" s="24">
        <v>0.1</v>
      </c>
      <c r="G152" s="24">
        <v>7.0000000000000007E-2</v>
      </c>
      <c r="H152" s="24">
        <v>0.28000000000000003</v>
      </c>
      <c r="I152" s="24">
        <v>0</v>
      </c>
      <c r="J152" s="24">
        <v>0.5</v>
      </c>
      <c r="K152" s="24">
        <v>0.78</v>
      </c>
      <c r="L152" s="24">
        <v>370.02</v>
      </c>
      <c r="M152" s="24">
        <v>133.82999999999998</v>
      </c>
      <c r="N152" s="24">
        <v>260.95999999999998</v>
      </c>
      <c r="O152" s="24">
        <v>764.80999999999983</v>
      </c>
      <c r="P152" s="24">
        <v>765.5899999999998</v>
      </c>
      <c r="Q152" s="24">
        <v>4.93</v>
      </c>
      <c r="R152" s="24">
        <v>12.96</v>
      </c>
      <c r="S152" s="24">
        <v>17.89</v>
      </c>
      <c r="T152" s="24">
        <v>783.4799999999999</v>
      </c>
    </row>
    <row r="153" spans="1:20" ht="12.75" customHeight="1" x14ac:dyDescent="0.2">
      <c r="A153" s="119"/>
      <c r="B153" s="71"/>
      <c r="C153" s="26" t="s">
        <v>95</v>
      </c>
      <c r="D153" s="162">
        <v>40</v>
      </c>
      <c r="E153" s="24">
        <v>394.09</v>
      </c>
      <c r="F153" s="24">
        <v>0</v>
      </c>
      <c r="G153" s="24">
        <v>103.11</v>
      </c>
      <c r="H153" s="24">
        <v>497.2</v>
      </c>
      <c r="I153" s="24">
        <v>0</v>
      </c>
      <c r="J153" s="24">
        <v>0</v>
      </c>
      <c r="K153" s="24">
        <v>497.2</v>
      </c>
      <c r="L153" s="24">
        <v>807.7</v>
      </c>
      <c r="M153" s="24">
        <v>19.64</v>
      </c>
      <c r="N153" s="24">
        <v>187.89999999999998</v>
      </c>
      <c r="O153" s="24">
        <v>1015.2400000000001</v>
      </c>
      <c r="P153" s="24">
        <v>1512.44</v>
      </c>
      <c r="Q153" s="24">
        <v>14.8</v>
      </c>
      <c r="R153" s="24">
        <v>121.52000000000001</v>
      </c>
      <c r="S153" s="24">
        <v>136.32</v>
      </c>
      <c r="T153" s="24">
        <v>1648.7600000000002</v>
      </c>
    </row>
    <row r="154" spans="1:20" ht="12.75" customHeight="1" x14ac:dyDescent="0.2">
      <c r="A154" s="119"/>
      <c r="B154" s="71"/>
      <c r="C154" s="26" t="s">
        <v>99</v>
      </c>
      <c r="D154" s="162">
        <v>37</v>
      </c>
      <c r="E154" s="24">
        <v>0</v>
      </c>
      <c r="F154" s="24">
        <v>0</v>
      </c>
      <c r="G154" s="24">
        <v>0</v>
      </c>
      <c r="H154" s="24">
        <v>0</v>
      </c>
      <c r="I154" s="24">
        <v>7.1</v>
      </c>
      <c r="J154" s="24">
        <v>1.55</v>
      </c>
      <c r="K154" s="24">
        <v>8.65</v>
      </c>
      <c r="L154" s="24">
        <v>8.9499999999999993</v>
      </c>
      <c r="M154" s="24">
        <v>20.87</v>
      </c>
      <c r="N154" s="24">
        <v>27.564999999999998</v>
      </c>
      <c r="O154" s="24">
        <v>57.384999999999991</v>
      </c>
      <c r="P154" s="24">
        <v>66.034999999999997</v>
      </c>
      <c r="Q154" s="24">
        <v>0.6</v>
      </c>
      <c r="R154" s="24">
        <v>1.9000000000000001</v>
      </c>
      <c r="S154" s="24">
        <v>2.5</v>
      </c>
      <c r="T154" s="24">
        <v>68.534999999999997</v>
      </c>
    </row>
    <row r="155" spans="1:20" ht="12.75" customHeight="1" x14ac:dyDescent="0.2">
      <c r="A155" s="119"/>
      <c r="B155" s="71"/>
      <c r="C155" s="26" t="s">
        <v>104</v>
      </c>
      <c r="D155" s="162">
        <v>96</v>
      </c>
      <c r="E155" s="24">
        <v>5.63</v>
      </c>
      <c r="F155" s="24">
        <v>0</v>
      </c>
      <c r="G155" s="24">
        <v>0.55000000000000004</v>
      </c>
      <c r="H155" s="24">
        <v>6.18</v>
      </c>
      <c r="I155" s="24">
        <v>18.920000000000002</v>
      </c>
      <c r="J155" s="24">
        <v>2.0099999999999998</v>
      </c>
      <c r="K155" s="24">
        <v>27.110000000000003</v>
      </c>
      <c r="L155" s="24">
        <v>20.270000000000003</v>
      </c>
      <c r="M155" s="24">
        <v>224.87999999999997</v>
      </c>
      <c r="N155" s="24">
        <v>149.00000000000003</v>
      </c>
      <c r="O155" s="24">
        <v>394.14999999999986</v>
      </c>
      <c r="P155" s="24">
        <v>421.25999999999988</v>
      </c>
      <c r="Q155" s="24">
        <v>2</v>
      </c>
      <c r="R155" s="24">
        <v>22.93</v>
      </c>
      <c r="S155" s="24">
        <v>24.93</v>
      </c>
      <c r="T155" s="24">
        <v>446.18999999999988</v>
      </c>
    </row>
    <row r="156" spans="1:20" ht="12.75" customHeight="1" x14ac:dyDescent="0.2">
      <c r="A156" s="119"/>
      <c r="B156" s="87"/>
      <c r="C156" s="26" t="s">
        <v>108</v>
      </c>
      <c r="D156" s="162">
        <v>7</v>
      </c>
      <c r="E156" s="24">
        <v>0</v>
      </c>
      <c r="F156" s="24">
        <v>0</v>
      </c>
      <c r="G156" s="24">
        <v>0</v>
      </c>
      <c r="H156" s="24">
        <v>0</v>
      </c>
      <c r="I156" s="24">
        <v>0.30000000000000004</v>
      </c>
      <c r="J156" s="24">
        <v>0</v>
      </c>
      <c r="K156" s="24">
        <v>0.30000000000000004</v>
      </c>
      <c r="L156" s="24">
        <v>1.5</v>
      </c>
      <c r="M156" s="24">
        <v>1.1000000000000001</v>
      </c>
      <c r="N156" s="24">
        <v>3.15</v>
      </c>
      <c r="O156" s="24">
        <v>5.75</v>
      </c>
      <c r="P156" s="24">
        <v>6.05</v>
      </c>
      <c r="Q156" s="24">
        <v>0.05</v>
      </c>
      <c r="R156" s="24">
        <v>1.5</v>
      </c>
      <c r="S156" s="24">
        <v>1.55</v>
      </c>
      <c r="T156" s="24">
        <v>7.6</v>
      </c>
    </row>
    <row r="157" spans="1:20" ht="12.75" customHeight="1" x14ac:dyDescent="0.2">
      <c r="A157" s="119"/>
      <c r="B157" s="71" t="s">
        <v>82</v>
      </c>
      <c r="C157" s="26" t="s">
        <v>82</v>
      </c>
      <c r="D157" s="162">
        <v>63</v>
      </c>
      <c r="E157" s="24">
        <v>1.58</v>
      </c>
      <c r="F157" s="24">
        <v>0.2</v>
      </c>
      <c r="G157" s="24">
        <v>100</v>
      </c>
      <c r="H157" s="24">
        <v>101.78</v>
      </c>
      <c r="I157" s="24">
        <v>3.3</v>
      </c>
      <c r="J157" s="24">
        <v>0</v>
      </c>
      <c r="K157" s="24">
        <v>105.08</v>
      </c>
      <c r="L157" s="24">
        <v>2.21</v>
      </c>
      <c r="M157" s="24">
        <v>151.02999999999994</v>
      </c>
      <c r="N157" s="24">
        <v>81.429999999999993</v>
      </c>
      <c r="O157" s="24">
        <v>234.66999999999996</v>
      </c>
      <c r="P157" s="24">
        <v>339.74999999999994</v>
      </c>
      <c r="Q157" s="24">
        <v>2.5</v>
      </c>
      <c r="R157" s="24">
        <v>0.03</v>
      </c>
      <c r="S157" s="24">
        <v>2.5299999999999998</v>
      </c>
      <c r="T157" s="24">
        <v>342.27999999999992</v>
      </c>
    </row>
    <row r="158" spans="1:20" ht="12.75" customHeight="1" x14ac:dyDescent="0.2">
      <c r="A158" s="119"/>
      <c r="B158" s="71"/>
      <c r="C158" s="26" t="s">
        <v>87</v>
      </c>
      <c r="D158" s="162">
        <v>6</v>
      </c>
      <c r="E158" s="24">
        <v>0.08</v>
      </c>
      <c r="F158" s="24">
        <v>0</v>
      </c>
      <c r="G158" s="24">
        <v>0</v>
      </c>
      <c r="H158" s="24">
        <v>0.08</v>
      </c>
      <c r="I158" s="24">
        <v>0</v>
      </c>
      <c r="J158" s="24">
        <v>0</v>
      </c>
      <c r="K158" s="24">
        <v>0.08</v>
      </c>
      <c r="L158" s="24">
        <v>0</v>
      </c>
      <c r="M158" s="24">
        <v>0</v>
      </c>
      <c r="N158" s="24">
        <v>0.29000000000000004</v>
      </c>
      <c r="O158" s="24">
        <v>0.29000000000000004</v>
      </c>
      <c r="P158" s="24">
        <v>0.37000000000000005</v>
      </c>
      <c r="Q158" s="24">
        <v>0</v>
      </c>
      <c r="R158" s="24">
        <v>0.85</v>
      </c>
      <c r="S158" s="24">
        <v>0.85</v>
      </c>
      <c r="T158" s="24">
        <v>1.22</v>
      </c>
    </row>
    <row r="159" spans="1:20" ht="12.75" customHeight="1" x14ac:dyDescent="0.2">
      <c r="A159" s="119"/>
      <c r="B159" s="71"/>
      <c r="C159" s="165" t="s">
        <v>97</v>
      </c>
      <c r="D159" s="160">
        <v>4</v>
      </c>
      <c r="E159" s="25">
        <v>0.25</v>
      </c>
      <c r="F159" s="25">
        <v>0</v>
      </c>
      <c r="G159" s="25">
        <v>0</v>
      </c>
      <c r="H159" s="25">
        <v>0.25</v>
      </c>
      <c r="I159" s="25">
        <v>0.30000000000000004</v>
      </c>
      <c r="J159" s="25">
        <v>0</v>
      </c>
      <c r="K159" s="25">
        <v>0.55000000000000004</v>
      </c>
      <c r="L159" s="25">
        <v>0</v>
      </c>
      <c r="M159" s="25">
        <v>0.32</v>
      </c>
      <c r="N159" s="25">
        <v>0.25</v>
      </c>
      <c r="O159" s="25">
        <v>0.57000000000000006</v>
      </c>
      <c r="P159" s="25">
        <v>1.1200000000000001</v>
      </c>
      <c r="Q159" s="25">
        <v>0</v>
      </c>
      <c r="R159" s="25">
        <v>0.05</v>
      </c>
      <c r="S159" s="25">
        <v>0.05</v>
      </c>
      <c r="T159" s="25">
        <v>1.1700000000000002</v>
      </c>
    </row>
    <row r="160" spans="1:20" ht="12.75" customHeight="1" x14ac:dyDescent="0.25">
      <c r="A160" s="230" t="s">
        <v>0</v>
      </c>
      <c r="B160" s="231"/>
      <c r="C160" s="232" t="s">
        <v>0</v>
      </c>
      <c r="D160" s="53">
        <f>SUM(D130:D159)</f>
        <v>951</v>
      </c>
      <c r="E160" s="54">
        <f>SUM(E130:E159)</f>
        <v>511.36999999999995</v>
      </c>
      <c r="F160" s="54">
        <f>SUM(F130:F159)</f>
        <v>32.708000000000006</v>
      </c>
      <c r="G160" s="54">
        <f>SUM(G130:G159)</f>
        <v>930.95</v>
      </c>
      <c r="H160" s="54">
        <f>+G160+F160+E160</f>
        <v>1475.028</v>
      </c>
      <c r="I160" s="54">
        <f>SUM(I130:I159)</f>
        <v>126.27000000000001</v>
      </c>
      <c r="J160" s="54">
        <f>SUM(J130:J159)</f>
        <v>14.885</v>
      </c>
      <c r="K160" s="54">
        <f>+J160+I160+H160</f>
        <v>1616.183</v>
      </c>
      <c r="L160" s="54">
        <f>SUM(L130:L159)</f>
        <v>1758.711</v>
      </c>
      <c r="M160" s="54">
        <f>SUM(M130:M159)</f>
        <v>1976.3839999999993</v>
      </c>
      <c r="N160" s="54">
        <f>SUM(N130:N159)</f>
        <v>1664.01</v>
      </c>
      <c r="O160" s="54">
        <f>+N160+M160+L160</f>
        <v>5399.1049999999996</v>
      </c>
      <c r="P160" s="54">
        <f>+O160+K160</f>
        <v>7015.2879999999996</v>
      </c>
      <c r="Q160" s="54">
        <f>SUM(Q130:Q159)</f>
        <v>77.899999999999991</v>
      </c>
      <c r="R160" s="54">
        <f>SUM(R130:R159)</f>
        <v>204.31500000000003</v>
      </c>
      <c r="S160" s="54">
        <f>+R160+Q160</f>
        <v>282.21500000000003</v>
      </c>
      <c r="T160" s="55">
        <f>+S160+P160</f>
        <v>7297.5029999999997</v>
      </c>
    </row>
    <row r="161" spans="1:20" s="199" customFormat="1" x14ac:dyDescent="0.2">
      <c r="A161" s="198" t="s">
        <v>560</v>
      </c>
      <c r="B161" s="201" t="s">
        <v>561</v>
      </c>
      <c r="C161" s="203" t="s">
        <v>112</v>
      </c>
      <c r="D161" s="214">
        <v>24</v>
      </c>
      <c r="E161" s="208">
        <v>0</v>
      </c>
      <c r="F161" s="208">
        <v>0</v>
      </c>
      <c r="G161" s="208">
        <v>0</v>
      </c>
      <c r="H161" s="208">
        <v>0</v>
      </c>
      <c r="I161" s="208">
        <v>0</v>
      </c>
      <c r="J161" s="208">
        <v>0</v>
      </c>
      <c r="K161" s="208">
        <v>0</v>
      </c>
      <c r="L161" s="208">
        <v>0.71</v>
      </c>
      <c r="M161" s="208">
        <v>12.69</v>
      </c>
      <c r="N161" s="208">
        <v>21.68</v>
      </c>
      <c r="O161" s="208">
        <v>35.080000000000005</v>
      </c>
      <c r="P161" s="208">
        <v>35.080000000000005</v>
      </c>
      <c r="Q161" s="208">
        <v>0</v>
      </c>
      <c r="R161" s="208">
        <v>5.35</v>
      </c>
      <c r="S161" s="208">
        <v>5.35</v>
      </c>
      <c r="T161" s="209">
        <v>40.43</v>
      </c>
    </row>
    <row r="162" spans="1:20" s="199" customFormat="1" x14ac:dyDescent="0.2">
      <c r="A162" s="200"/>
      <c r="B162" s="202"/>
      <c r="C162" s="204" t="s">
        <v>123</v>
      </c>
      <c r="D162" s="215">
        <v>65</v>
      </c>
      <c r="E162" s="210">
        <v>15.06</v>
      </c>
      <c r="F162" s="210">
        <v>4.4000000000000004</v>
      </c>
      <c r="G162" s="210">
        <v>0.1</v>
      </c>
      <c r="H162" s="210">
        <v>19.560000000000002</v>
      </c>
      <c r="I162" s="210">
        <v>13.75</v>
      </c>
      <c r="J162" s="210">
        <v>5</v>
      </c>
      <c r="K162" s="210">
        <v>38.31</v>
      </c>
      <c r="L162" s="210">
        <v>17.600000000000001</v>
      </c>
      <c r="M162" s="210">
        <v>108.78</v>
      </c>
      <c r="N162" s="210">
        <v>226.99299999999999</v>
      </c>
      <c r="O162" s="210">
        <v>353.37299999999999</v>
      </c>
      <c r="P162" s="210">
        <v>391.68299999999999</v>
      </c>
      <c r="Q162" s="210">
        <v>12</v>
      </c>
      <c r="R162" s="210">
        <v>5.67</v>
      </c>
      <c r="S162" s="210">
        <v>17.670000000000002</v>
      </c>
      <c r="T162" s="211">
        <v>409.35300000000001</v>
      </c>
    </row>
    <row r="163" spans="1:20" s="199" customFormat="1" x14ac:dyDescent="0.2">
      <c r="A163" s="200"/>
      <c r="B163" s="202"/>
      <c r="C163" s="204" t="s">
        <v>140</v>
      </c>
      <c r="D163" s="215">
        <v>11</v>
      </c>
      <c r="E163" s="210">
        <v>0</v>
      </c>
      <c r="F163" s="210">
        <v>0</v>
      </c>
      <c r="G163" s="210">
        <v>0</v>
      </c>
      <c r="H163" s="210">
        <v>0</v>
      </c>
      <c r="I163" s="210">
        <v>0.4</v>
      </c>
      <c r="J163" s="210">
        <v>0.04</v>
      </c>
      <c r="K163" s="210">
        <v>0.44</v>
      </c>
      <c r="L163" s="210">
        <v>49</v>
      </c>
      <c r="M163" s="210">
        <v>77.02</v>
      </c>
      <c r="N163" s="210">
        <v>19.5</v>
      </c>
      <c r="O163" s="210">
        <v>145.51999999999998</v>
      </c>
      <c r="P163" s="210">
        <v>145.95999999999998</v>
      </c>
      <c r="Q163" s="210">
        <v>0</v>
      </c>
      <c r="R163" s="210">
        <v>3.0300000000000002</v>
      </c>
      <c r="S163" s="210">
        <v>3.0300000000000002</v>
      </c>
      <c r="T163" s="211">
        <v>148.99</v>
      </c>
    </row>
    <row r="164" spans="1:20" s="199" customFormat="1" x14ac:dyDescent="0.2">
      <c r="A164" s="200"/>
      <c r="B164" s="202"/>
      <c r="C164" s="204" t="s">
        <v>124</v>
      </c>
      <c r="D164" s="215">
        <v>37</v>
      </c>
      <c r="E164" s="210">
        <v>0</v>
      </c>
      <c r="F164" s="210">
        <v>0</v>
      </c>
      <c r="G164" s="210">
        <v>2</v>
      </c>
      <c r="H164" s="210">
        <v>2</v>
      </c>
      <c r="I164" s="210">
        <v>27.71</v>
      </c>
      <c r="J164" s="210">
        <v>0</v>
      </c>
      <c r="K164" s="210">
        <v>29.71</v>
      </c>
      <c r="L164" s="210">
        <v>0</v>
      </c>
      <c r="M164" s="210">
        <v>22.042000000000002</v>
      </c>
      <c r="N164" s="210">
        <v>23.437000000000001</v>
      </c>
      <c r="O164" s="210">
        <v>45.479000000000006</v>
      </c>
      <c r="P164" s="210">
        <v>75.189000000000007</v>
      </c>
      <c r="Q164" s="210">
        <v>0.82</v>
      </c>
      <c r="R164" s="210">
        <v>1.25</v>
      </c>
      <c r="S164" s="210">
        <v>2.0700000000000003</v>
      </c>
      <c r="T164" s="211">
        <v>77.259000000000015</v>
      </c>
    </row>
    <row r="165" spans="1:20" s="199" customFormat="1" x14ac:dyDescent="0.2">
      <c r="A165" s="200"/>
      <c r="B165" s="202"/>
      <c r="C165" s="204" t="s">
        <v>125</v>
      </c>
      <c r="D165" s="215">
        <v>20</v>
      </c>
      <c r="E165" s="210">
        <v>0</v>
      </c>
      <c r="F165" s="210">
        <v>0</v>
      </c>
      <c r="G165" s="210">
        <v>1.5</v>
      </c>
      <c r="H165" s="210">
        <v>1.5</v>
      </c>
      <c r="I165" s="210">
        <v>1.28</v>
      </c>
      <c r="J165" s="210">
        <v>0</v>
      </c>
      <c r="K165" s="210">
        <v>2.7800000000000002</v>
      </c>
      <c r="L165" s="210">
        <v>0.18</v>
      </c>
      <c r="M165" s="210">
        <v>2.1300000000000003</v>
      </c>
      <c r="N165" s="210">
        <v>1.4300000000000002</v>
      </c>
      <c r="O165" s="210">
        <v>3.74</v>
      </c>
      <c r="P165" s="210">
        <v>6.5200000000000005</v>
      </c>
      <c r="Q165" s="210">
        <v>0.77</v>
      </c>
      <c r="R165" s="210">
        <v>14.73</v>
      </c>
      <c r="S165" s="210">
        <v>15.5</v>
      </c>
      <c r="T165" s="211">
        <v>22.02</v>
      </c>
    </row>
    <row r="166" spans="1:20" s="199" customFormat="1" x14ac:dyDescent="0.2">
      <c r="A166" s="200"/>
      <c r="B166" s="202"/>
      <c r="C166" s="204" t="s">
        <v>138</v>
      </c>
      <c r="D166" s="215">
        <v>24</v>
      </c>
      <c r="E166" s="210">
        <v>1.3</v>
      </c>
      <c r="F166" s="210">
        <v>0</v>
      </c>
      <c r="G166" s="210">
        <v>0.8819999999999999</v>
      </c>
      <c r="H166" s="210">
        <v>2.1819999999999999</v>
      </c>
      <c r="I166" s="210">
        <v>0</v>
      </c>
      <c r="J166" s="210">
        <v>0</v>
      </c>
      <c r="K166" s="210">
        <v>2.1820000000000004</v>
      </c>
      <c r="L166" s="210">
        <v>0</v>
      </c>
      <c r="M166" s="210">
        <v>82.029799999999994</v>
      </c>
      <c r="N166" s="210">
        <v>46.75</v>
      </c>
      <c r="O166" s="210">
        <v>128.77980000000002</v>
      </c>
      <c r="P166" s="210">
        <v>130.96180000000001</v>
      </c>
      <c r="Q166" s="210">
        <v>0</v>
      </c>
      <c r="R166" s="210">
        <v>5.76</v>
      </c>
      <c r="S166" s="210">
        <v>5.76</v>
      </c>
      <c r="T166" s="211">
        <v>136.7218</v>
      </c>
    </row>
    <row r="167" spans="1:20" s="199" customFormat="1" x14ac:dyDescent="0.2">
      <c r="A167" s="200"/>
      <c r="B167" s="202"/>
      <c r="C167" s="204" t="s">
        <v>144</v>
      </c>
      <c r="D167" s="215">
        <v>57</v>
      </c>
      <c r="E167" s="210">
        <v>9.18</v>
      </c>
      <c r="F167" s="210">
        <v>0</v>
      </c>
      <c r="G167" s="210">
        <v>13.180000000000001</v>
      </c>
      <c r="H167" s="210">
        <v>22.36</v>
      </c>
      <c r="I167" s="210">
        <v>7.8</v>
      </c>
      <c r="J167" s="210">
        <v>0.04</v>
      </c>
      <c r="K167" s="210">
        <v>30.2</v>
      </c>
      <c r="L167" s="210">
        <v>5.81</v>
      </c>
      <c r="M167" s="210">
        <v>40.012000000000008</v>
      </c>
      <c r="N167" s="210">
        <v>24.982000000000003</v>
      </c>
      <c r="O167" s="210">
        <v>70.804000000000016</v>
      </c>
      <c r="P167" s="210">
        <v>101.00400000000002</v>
      </c>
      <c r="Q167" s="210">
        <v>0</v>
      </c>
      <c r="R167" s="210">
        <v>7.0000000000000007E-2</v>
      </c>
      <c r="S167" s="210">
        <v>7.0000000000000007E-2</v>
      </c>
      <c r="T167" s="211">
        <v>101.07400000000003</v>
      </c>
    </row>
    <row r="168" spans="1:20" s="199" customFormat="1" x14ac:dyDescent="0.2">
      <c r="A168" s="200"/>
      <c r="B168" s="202"/>
      <c r="C168" s="204" t="s">
        <v>149</v>
      </c>
      <c r="D168" s="215">
        <v>11</v>
      </c>
      <c r="E168" s="210">
        <v>0</v>
      </c>
      <c r="F168" s="210">
        <v>0</v>
      </c>
      <c r="G168" s="210">
        <v>0</v>
      </c>
      <c r="H168" s="210">
        <v>0</v>
      </c>
      <c r="I168" s="210">
        <v>0</v>
      </c>
      <c r="J168" s="210">
        <v>0</v>
      </c>
      <c r="K168" s="210">
        <v>0</v>
      </c>
      <c r="L168" s="210">
        <v>0.21</v>
      </c>
      <c r="M168" s="210">
        <v>2.2599999999999998</v>
      </c>
      <c r="N168" s="210">
        <v>6.67</v>
      </c>
      <c r="O168" s="210">
        <v>9.1399999999999988</v>
      </c>
      <c r="P168" s="210">
        <v>9.1399999999999988</v>
      </c>
      <c r="Q168" s="210">
        <v>15.5</v>
      </c>
      <c r="R168" s="210">
        <v>11.5</v>
      </c>
      <c r="S168" s="210">
        <v>27</v>
      </c>
      <c r="T168" s="211">
        <v>36.140000000000008</v>
      </c>
    </row>
    <row r="169" spans="1:20" s="199" customFormat="1" x14ac:dyDescent="0.2">
      <c r="A169" s="200"/>
      <c r="B169" s="202"/>
      <c r="C169" s="204" t="s">
        <v>161</v>
      </c>
      <c r="D169" s="215">
        <v>13</v>
      </c>
      <c r="E169" s="210">
        <v>12.370000000000001</v>
      </c>
      <c r="F169" s="210">
        <v>16.22</v>
      </c>
      <c r="G169" s="210">
        <v>0</v>
      </c>
      <c r="H169" s="210">
        <v>28.59</v>
      </c>
      <c r="I169" s="210">
        <v>7.0000000000000007E-2</v>
      </c>
      <c r="J169" s="210">
        <v>0</v>
      </c>
      <c r="K169" s="210">
        <v>28.66</v>
      </c>
      <c r="L169" s="210">
        <v>0</v>
      </c>
      <c r="M169" s="210">
        <v>15.57</v>
      </c>
      <c r="N169" s="210">
        <v>40.33</v>
      </c>
      <c r="O169" s="210">
        <v>55.900000000000006</v>
      </c>
      <c r="P169" s="210">
        <v>84.56</v>
      </c>
      <c r="Q169" s="210">
        <v>0</v>
      </c>
      <c r="R169" s="210">
        <v>50.05</v>
      </c>
      <c r="S169" s="210">
        <v>50.05</v>
      </c>
      <c r="T169" s="211">
        <v>134.61000000000001</v>
      </c>
    </row>
    <row r="170" spans="1:20" s="199" customFormat="1" x14ac:dyDescent="0.2">
      <c r="A170" s="200"/>
      <c r="B170" s="240" t="s">
        <v>562</v>
      </c>
      <c r="C170" s="204" t="s">
        <v>115</v>
      </c>
      <c r="D170" s="215">
        <v>3</v>
      </c>
      <c r="E170" s="210">
        <v>0</v>
      </c>
      <c r="F170" s="210">
        <v>0</v>
      </c>
      <c r="G170" s="210">
        <v>0</v>
      </c>
      <c r="H170" s="210">
        <v>0</v>
      </c>
      <c r="I170" s="210">
        <v>0</v>
      </c>
      <c r="J170" s="210">
        <v>0.01</v>
      </c>
      <c r="K170" s="210">
        <v>0.01</v>
      </c>
      <c r="L170" s="210">
        <v>0</v>
      </c>
      <c r="M170" s="210">
        <v>0.16999999999999998</v>
      </c>
      <c r="N170" s="210">
        <v>0.03</v>
      </c>
      <c r="O170" s="210">
        <v>0.2</v>
      </c>
      <c r="P170" s="210">
        <v>0.21000000000000002</v>
      </c>
      <c r="Q170" s="210">
        <v>0</v>
      </c>
      <c r="R170" s="210">
        <v>0.54</v>
      </c>
      <c r="S170" s="210">
        <v>0.54</v>
      </c>
      <c r="T170" s="211">
        <v>0.75</v>
      </c>
    </row>
    <row r="171" spans="1:20" s="199" customFormat="1" x14ac:dyDescent="0.2">
      <c r="A171" s="200"/>
      <c r="B171" s="241"/>
      <c r="C171" s="204" t="s">
        <v>116</v>
      </c>
      <c r="D171" s="215">
        <v>39</v>
      </c>
      <c r="E171" s="210">
        <v>1.3</v>
      </c>
      <c r="F171" s="210">
        <v>110.18</v>
      </c>
      <c r="G171" s="210">
        <v>0.35</v>
      </c>
      <c r="H171" s="210">
        <v>111.83</v>
      </c>
      <c r="I171" s="210">
        <v>106.02500000000001</v>
      </c>
      <c r="J171" s="210">
        <v>0</v>
      </c>
      <c r="K171" s="210">
        <v>217.85500000000002</v>
      </c>
      <c r="L171" s="210">
        <v>0</v>
      </c>
      <c r="M171" s="210">
        <v>35.488</v>
      </c>
      <c r="N171" s="210">
        <v>31.8</v>
      </c>
      <c r="O171" s="210">
        <v>67.287999999999997</v>
      </c>
      <c r="P171" s="210">
        <v>285.14300000000003</v>
      </c>
      <c r="Q171" s="210">
        <v>23.5</v>
      </c>
      <c r="R171" s="210">
        <v>0.01</v>
      </c>
      <c r="S171" s="210">
        <v>23.51</v>
      </c>
      <c r="T171" s="211">
        <v>308.65300000000002</v>
      </c>
    </row>
    <row r="172" spans="1:20" s="199" customFormat="1" x14ac:dyDescent="0.2">
      <c r="A172" s="200"/>
      <c r="B172" s="241"/>
      <c r="C172" s="204" t="s">
        <v>136</v>
      </c>
      <c r="D172" s="215">
        <v>11</v>
      </c>
      <c r="E172" s="210">
        <v>0</v>
      </c>
      <c r="F172" s="210">
        <v>0.9</v>
      </c>
      <c r="G172" s="210">
        <v>0</v>
      </c>
      <c r="H172" s="210">
        <v>0.9</v>
      </c>
      <c r="I172" s="210">
        <v>0.85</v>
      </c>
      <c r="J172" s="210">
        <v>0</v>
      </c>
      <c r="K172" s="210">
        <v>1.75</v>
      </c>
      <c r="L172" s="210">
        <v>0</v>
      </c>
      <c r="M172" s="210">
        <v>11.64</v>
      </c>
      <c r="N172" s="210">
        <v>32.905000000000001</v>
      </c>
      <c r="O172" s="210">
        <v>44.544999999999995</v>
      </c>
      <c r="P172" s="210">
        <v>46.294999999999995</v>
      </c>
      <c r="Q172" s="210">
        <v>1.5</v>
      </c>
      <c r="R172" s="210">
        <v>1</v>
      </c>
      <c r="S172" s="210">
        <v>2.5</v>
      </c>
      <c r="T172" s="211">
        <v>48.795000000000002</v>
      </c>
    </row>
    <row r="173" spans="1:20" s="199" customFormat="1" x14ac:dyDescent="0.2">
      <c r="A173" s="200"/>
      <c r="B173" s="241"/>
      <c r="C173" s="204" t="s">
        <v>141</v>
      </c>
      <c r="D173" s="215">
        <v>13</v>
      </c>
      <c r="E173" s="210">
        <v>20.5</v>
      </c>
      <c r="F173" s="210">
        <v>19.906000000000002</v>
      </c>
      <c r="G173" s="210">
        <v>0.7</v>
      </c>
      <c r="H173" s="210">
        <v>41.106000000000009</v>
      </c>
      <c r="I173" s="210">
        <v>19.8</v>
      </c>
      <c r="J173" s="210">
        <v>7</v>
      </c>
      <c r="K173" s="210">
        <v>67.906000000000006</v>
      </c>
      <c r="L173" s="210">
        <v>0</v>
      </c>
      <c r="M173" s="210">
        <v>45.664000000000001</v>
      </c>
      <c r="N173" s="210">
        <v>64.63</v>
      </c>
      <c r="O173" s="210">
        <v>110.294</v>
      </c>
      <c r="P173" s="210">
        <v>178.2</v>
      </c>
      <c r="Q173" s="210">
        <v>1</v>
      </c>
      <c r="R173" s="210">
        <v>0</v>
      </c>
      <c r="S173" s="210">
        <v>1</v>
      </c>
      <c r="T173" s="211">
        <v>179.2</v>
      </c>
    </row>
    <row r="174" spans="1:20" s="199" customFormat="1" x14ac:dyDescent="0.2">
      <c r="A174" s="200"/>
      <c r="B174" s="241"/>
      <c r="C174" s="204" t="s">
        <v>145</v>
      </c>
      <c r="D174" s="215">
        <v>16</v>
      </c>
      <c r="E174" s="210">
        <v>0.14000000000000001</v>
      </c>
      <c r="F174" s="210">
        <v>0.8</v>
      </c>
      <c r="G174" s="210">
        <v>0.46</v>
      </c>
      <c r="H174" s="210">
        <v>1.4000000000000001</v>
      </c>
      <c r="I174" s="210">
        <v>1.19</v>
      </c>
      <c r="J174" s="210">
        <v>0</v>
      </c>
      <c r="K174" s="210">
        <v>2.59</v>
      </c>
      <c r="L174" s="210">
        <v>0</v>
      </c>
      <c r="M174" s="210">
        <v>16.82</v>
      </c>
      <c r="N174" s="210">
        <v>3.55</v>
      </c>
      <c r="O174" s="210">
        <v>20.37</v>
      </c>
      <c r="P174" s="210">
        <v>22.96</v>
      </c>
      <c r="Q174" s="210">
        <v>0</v>
      </c>
      <c r="R174" s="210">
        <v>1.86</v>
      </c>
      <c r="S174" s="210">
        <v>1.86</v>
      </c>
      <c r="T174" s="211">
        <v>24.819999999999993</v>
      </c>
    </row>
    <row r="175" spans="1:20" s="199" customFormat="1" x14ac:dyDescent="0.2">
      <c r="A175" s="200"/>
      <c r="B175" s="241"/>
      <c r="C175" s="204" t="s">
        <v>146</v>
      </c>
      <c r="D175" s="215">
        <v>33</v>
      </c>
      <c r="E175" s="210">
        <v>0.8</v>
      </c>
      <c r="F175" s="210">
        <v>33.814999999999998</v>
      </c>
      <c r="G175" s="210">
        <v>1</v>
      </c>
      <c r="H175" s="210">
        <v>35.614999999999995</v>
      </c>
      <c r="I175" s="210">
        <v>8.9409999999999989</v>
      </c>
      <c r="J175" s="210">
        <v>0</v>
      </c>
      <c r="K175" s="210">
        <v>44.55599999999999</v>
      </c>
      <c r="L175" s="210">
        <v>0.06</v>
      </c>
      <c r="M175" s="210">
        <v>43.505000000000003</v>
      </c>
      <c r="N175" s="210">
        <v>7.64</v>
      </c>
      <c r="O175" s="210">
        <v>51.204999999999998</v>
      </c>
      <c r="P175" s="210">
        <v>95.760999999999996</v>
      </c>
      <c r="Q175" s="210">
        <v>0.09</v>
      </c>
      <c r="R175" s="210">
        <v>0.2</v>
      </c>
      <c r="S175" s="210">
        <v>0.29000000000000004</v>
      </c>
      <c r="T175" s="211">
        <v>96.051000000000016</v>
      </c>
    </row>
    <row r="176" spans="1:20" s="199" customFormat="1" x14ac:dyDescent="0.2">
      <c r="A176" s="200"/>
      <c r="B176" s="242"/>
      <c r="C176" s="204" t="s">
        <v>158</v>
      </c>
      <c r="D176" s="215">
        <v>8</v>
      </c>
      <c r="E176" s="210">
        <v>0</v>
      </c>
      <c r="F176" s="210">
        <v>2</v>
      </c>
      <c r="G176" s="210">
        <v>0</v>
      </c>
      <c r="H176" s="210">
        <v>2</v>
      </c>
      <c r="I176" s="210">
        <v>2</v>
      </c>
      <c r="J176" s="210">
        <v>0</v>
      </c>
      <c r="K176" s="210">
        <v>4</v>
      </c>
      <c r="L176" s="210">
        <v>0.1</v>
      </c>
      <c r="M176" s="210">
        <v>5.62</v>
      </c>
      <c r="N176" s="210">
        <v>4.8199999999999994</v>
      </c>
      <c r="O176" s="210">
        <v>10.54</v>
      </c>
      <c r="P176" s="210">
        <v>14.54</v>
      </c>
      <c r="Q176" s="210">
        <v>0</v>
      </c>
      <c r="R176" s="210">
        <v>0</v>
      </c>
      <c r="S176" s="210">
        <v>0</v>
      </c>
      <c r="T176" s="211">
        <v>14.54</v>
      </c>
    </row>
    <row r="177" spans="1:20" s="199" customFormat="1" x14ac:dyDescent="0.2">
      <c r="A177" s="200"/>
      <c r="B177" s="206" t="s">
        <v>563</v>
      </c>
      <c r="C177" s="204" t="s">
        <v>117</v>
      </c>
      <c r="D177" s="215">
        <v>57</v>
      </c>
      <c r="E177" s="210">
        <v>0</v>
      </c>
      <c r="F177" s="210">
        <v>425.85939999999999</v>
      </c>
      <c r="G177" s="210">
        <v>0.37</v>
      </c>
      <c r="H177" s="210">
        <v>426.2294</v>
      </c>
      <c r="I177" s="210">
        <v>101.82589999999999</v>
      </c>
      <c r="J177" s="210">
        <v>0.8</v>
      </c>
      <c r="K177" s="210">
        <v>528.85529999999994</v>
      </c>
      <c r="L177" s="210">
        <v>329.19</v>
      </c>
      <c r="M177" s="210">
        <v>535.78869999999995</v>
      </c>
      <c r="N177" s="210">
        <v>65.625</v>
      </c>
      <c r="O177" s="210">
        <v>930.60369999999989</v>
      </c>
      <c r="P177" s="210">
        <v>1459.4589999999998</v>
      </c>
      <c r="Q177" s="210">
        <v>0</v>
      </c>
      <c r="R177" s="210">
        <v>25.889999999999997</v>
      </c>
      <c r="S177" s="210">
        <v>25.889999999999997</v>
      </c>
      <c r="T177" s="211">
        <v>1485.3489999999995</v>
      </c>
    </row>
    <row r="178" spans="1:20" s="199" customFormat="1" x14ac:dyDescent="0.2">
      <c r="A178" s="200"/>
      <c r="B178" s="202"/>
      <c r="C178" s="204" t="s">
        <v>137</v>
      </c>
      <c r="D178" s="215">
        <v>19</v>
      </c>
      <c r="E178" s="210">
        <v>0.4</v>
      </c>
      <c r="F178" s="210">
        <v>0</v>
      </c>
      <c r="G178" s="210">
        <v>0</v>
      </c>
      <c r="H178" s="210">
        <v>0.4</v>
      </c>
      <c r="I178" s="210">
        <v>25.58</v>
      </c>
      <c r="J178" s="210">
        <v>0</v>
      </c>
      <c r="K178" s="210">
        <v>25.98</v>
      </c>
      <c r="L178" s="210">
        <v>0.3</v>
      </c>
      <c r="M178" s="210">
        <v>201.45500000000001</v>
      </c>
      <c r="N178" s="210">
        <v>125.86</v>
      </c>
      <c r="O178" s="210">
        <v>327.61500000000001</v>
      </c>
      <c r="P178" s="210">
        <v>353.59500000000003</v>
      </c>
      <c r="Q178" s="210">
        <v>1.1000000000000001</v>
      </c>
      <c r="R178" s="210">
        <v>10.19</v>
      </c>
      <c r="S178" s="210">
        <v>11.29</v>
      </c>
      <c r="T178" s="211">
        <v>364.88500000000005</v>
      </c>
    </row>
    <row r="179" spans="1:20" s="199" customFormat="1" x14ac:dyDescent="0.2">
      <c r="A179" s="200"/>
      <c r="B179" s="202"/>
      <c r="C179" s="204" t="s">
        <v>147</v>
      </c>
      <c r="D179" s="215">
        <v>45</v>
      </c>
      <c r="E179" s="210">
        <v>86.51</v>
      </c>
      <c r="F179" s="210">
        <v>0</v>
      </c>
      <c r="G179" s="210">
        <v>4.5999999999999996</v>
      </c>
      <c r="H179" s="210">
        <v>91.11</v>
      </c>
      <c r="I179" s="210">
        <v>8</v>
      </c>
      <c r="J179" s="210">
        <v>0.4</v>
      </c>
      <c r="K179" s="210">
        <v>99.510000000000019</v>
      </c>
      <c r="L179" s="210">
        <v>0</v>
      </c>
      <c r="M179" s="210">
        <v>64.698999999999998</v>
      </c>
      <c r="N179" s="210">
        <v>117.23</v>
      </c>
      <c r="O179" s="210">
        <v>181.92900000000006</v>
      </c>
      <c r="P179" s="210">
        <v>281.43900000000008</v>
      </c>
      <c r="Q179" s="210">
        <v>0.6</v>
      </c>
      <c r="R179" s="210">
        <v>19.079999999999998</v>
      </c>
      <c r="S179" s="210">
        <v>19.68</v>
      </c>
      <c r="T179" s="211">
        <v>301.11899999999997</v>
      </c>
    </row>
    <row r="180" spans="1:20" s="199" customFormat="1" x14ac:dyDescent="0.2">
      <c r="A180" s="200"/>
      <c r="B180" s="202"/>
      <c r="C180" s="204" t="s">
        <v>148</v>
      </c>
      <c r="D180" s="215">
        <v>18</v>
      </c>
      <c r="E180" s="210">
        <v>0.44</v>
      </c>
      <c r="F180" s="210">
        <v>2.5529999999999999</v>
      </c>
      <c r="G180" s="210">
        <v>0</v>
      </c>
      <c r="H180" s="210">
        <v>2.9929999999999999</v>
      </c>
      <c r="I180" s="210">
        <v>3.4580000000000002</v>
      </c>
      <c r="J180" s="210">
        <v>0.91</v>
      </c>
      <c r="K180" s="210">
        <v>7.3610000000000007</v>
      </c>
      <c r="L180" s="210">
        <v>0.65</v>
      </c>
      <c r="M180" s="210">
        <v>7.88</v>
      </c>
      <c r="N180" s="210">
        <v>1.4300000000000002</v>
      </c>
      <c r="O180" s="210">
        <v>9.9599999999999991</v>
      </c>
      <c r="P180" s="210">
        <v>17.320999999999998</v>
      </c>
      <c r="Q180" s="210">
        <v>0</v>
      </c>
      <c r="R180" s="210">
        <v>0</v>
      </c>
      <c r="S180" s="210">
        <v>0</v>
      </c>
      <c r="T180" s="211">
        <v>17.320999999999998</v>
      </c>
    </row>
    <row r="181" spans="1:20" s="199" customFormat="1" x14ac:dyDescent="0.2">
      <c r="A181" s="200"/>
      <c r="B181" s="202"/>
      <c r="C181" s="205" t="s">
        <v>150</v>
      </c>
      <c r="D181" s="216">
        <v>23</v>
      </c>
      <c r="E181" s="212">
        <v>15.46</v>
      </c>
      <c r="F181" s="212">
        <v>6.5</v>
      </c>
      <c r="G181" s="212">
        <v>1.21</v>
      </c>
      <c r="H181" s="212">
        <v>23.17</v>
      </c>
      <c r="I181" s="212">
        <v>8.73</v>
      </c>
      <c r="J181" s="212">
        <v>0</v>
      </c>
      <c r="K181" s="212">
        <v>31.9</v>
      </c>
      <c r="L181" s="212">
        <v>0</v>
      </c>
      <c r="M181" s="212">
        <v>37.090000000000011</v>
      </c>
      <c r="N181" s="212">
        <v>57.909999999999989</v>
      </c>
      <c r="O181" s="212">
        <v>95.000000000000014</v>
      </c>
      <c r="P181" s="212">
        <v>126.9</v>
      </c>
      <c r="Q181" s="212">
        <v>1.5</v>
      </c>
      <c r="R181" s="212">
        <v>0.4</v>
      </c>
      <c r="S181" s="212">
        <v>1.9</v>
      </c>
      <c r="T181" s="213">
        <v>128.80000000000001</v>
      </c>
    </row>
    <row r="182" spans="1:20" ht="12.75" customHeight="1" x14ac:dyDescent="0.25">
      <c r="A182" s="230" t="s">
        <v>0</v>
      </c>
      <c r="B182" s="231"/>
      <c r="C182" s="232" t="s">
        <v>0</v>
      </c>
      <c r="D182" s="53">
        <f>SUM(D161:D181)</f>
        <v>547</v>
      </c>
      <c r="E182" s="54">
        <f>SUM(E161:E181)</f>
        <v>163.46</v>
      </c>
      <c r="F182" s="54">
        <f t="shared" ref="F182:T182" si="5">SUM(F161:F181)</f>
        <v>623.13340000000005</v>
      </c>
      <c r="G182" s="54">
        <f t="shared" si="5"/>
        <v>26.352000000000004</v>
      </c>
      <c r="H182" s="54">
        <f t="shared" si="5"/>
        <v>812.94540000000006</v>
      </c>
      <c r="I182" s="54">
        <f t="shared" si="5"/>
        <v>337.40989999999999</v>
      </c>
      <c r="J182" s="54">
        <f t="shared" si="5"/>
        <v>14.200000000000001</v>
      </c>
      <c r="K182" s="54">
        <f t="shared" si="5"/>
        <v>1164.5553000000002</v>
      </c>
      <c r="L182" s="54">
        <f t="shared" si="5"/>
        <v>403.81</v>
      </c>
      <c r="M182" s="54">
        <f t="shared" si="5"/>
        <v>1368.3534999999999</v>
      </c>
      <c r="N182" s="54">
        <f t="shared" si="5"/>
        <v>925.202</v>
      </c>
      <c r="O182" s="54">
        <f t="shared" si="5"/>
        <v>2697.3654999999999</v>
      </c>
      <c r="P182" s="54">
        <f t="shared" si="5"/>
        <v>3861.9208000000003</v>
      </c>
      <c r="Q182" s="54">
        <f t="shared" si="5"/>
        <v>58.38000000000001</v>
      </c>
      <c r="R182" s="54">
        <f t="shared" si="5"/>
        <v>156.58000000000001</v>
      </c>
      <c r="S182" s="54">
        <f t="shared" si="5"/>
        <v>214.96</v>
      </c>
      <c r="T182" s="54">
        <f t="shared" si="5"/>
        <v>4076.8807999999999</v>
      </c>
    </row>
    <row r="183" spans="1:20" ht="12.75" customHeight="1" x14ac:dyDescent="0.2">
      <c r="A183" s="167"/>
      <c r="B183" s="35" t="s">
        <v>427</v>
      </c>
      <c r="C183" s="26" t="s">
        <v>131</v>
      </c>
      <c r="D183" s="180">
        <v>194</v>
      </c>
      <c r="E183" s="181">
        <v>39.090000000000003</v>
      </c>
      <c r="F183" s="181">
        <v>7.5859999999999994</v>
      </c>
      <c r="G183" s="181">
        <v>5.8529999999999998</v>
      </c>
      <c r="H183" s="181">
        <v>52.529000000000003</v>
      </c>
      <c r="I183" s="181">
        <v>5.544999999999999</v>
      </c>
      <c r="J183" s="181">
        <v>0.28000000000000003</v>
      </c>
      <c r="K183" s="181">
        <v>58.354000000000006</v>
      </c>
      <c r="L183" s="181">
        <v>0.32</v>
      </c>
      <c r="M183" s="181">
        <v>84.875</v>
      </c>
      <c r="N183" s="181">
        <v>66.56</v>
      </c>
      <c r="O183" s="181">
        <v>151.75500000000002</v>
      </c>
      <c r="P183" s="181">
        <v>210.10900000000004</v>
      </c>
      <c r="Q183" s="181">
        <v>0</v>
      </c>
      <c r="R183" s="181">
        <v>7.69</v>
      </c>
      <c r="S183" s="181">
        <v>7.69</v>
      </c>
      <c r="T183" s="181">
        <v>217.79900000000001</v>
      </c>
    </row>
    <row r="184" spans="1:20" ht="12.75" customHeight="1" x14ac:dyDescent="0.2">
      <c r="A184" s="167"/>
      <c r="B184" s="35"/>
      <c r="C184" s="26" t="s">
        <v>128</v>
      </c>
      <c r="D184" s="180">
        <v>28</v>
      </c>
      <c r="E184" s="181">
        <v>22.92</v>
      </c>
      <c r="F184" s="181">
        <v>38.3947</v>
      </c>
      <c r="G184" s="181">
        <v>6.01</v>
      </c>
      <c r="H184" s="181">
        <v>67.324700000000007</v>
      </c>
      <c r="I184" s="181">
        <v>0</v>
      </c>
      <c r="J184" s="181">
        <v>0</v>
      </c>
      <c r="K184" s="181">
        <v>67.324700000000007</v>
      </c>
      <c r="L184" s="181">
        <v>0</v>
      </c>
      <c r="M184" s="181">
        <v>36.55530000000001</v>
      </c>
      <c r="N184" s="181">
        <v>16.059999999999999</v>
      </c>
      <c r="O184" s="181">
        <v>52.615299999999998</v>
      </c>
      <c r="P184" s="181">
        <v>119.94</v>
      </c>
      <c r="Q184" s="181">
        <v>0.2</v>
      </c>
      <c r="R184" s="181">
        <v>0.03</v>
      </c>
      <c r="S184" s="181">
        <v>0.23</v>
      </c>
      <c r="T184" s="181">
        <v>120.17</v>
      </c>
    </row>
    <row r="185" spans="1:20" ht="12.75" customHeight="1" x14ac:dyDescent="0.2">
      <c r="A185" s="167"/>
      <c r="B185" s="35"/>
      <c r="C185" s="26" t="s">
        <v>152</v>
      </c>
      <c r="D185" s="180">
        <v>16</v>
      </c>
      <c r="E185" s="181">
        <v>0.2</v>
      </c>
      <c r="F185" s="181">
        <v>0.3</v>
      </c>
      <c r="G185" s="181">
        <v>14</v>
      </c>
      <c r="H185" s="181">
        <v>14.5</v>
      </c>
      <c r="I185" s="181">
        <v>2</v>
      </c>
      <c r="J185" s="181">
        <v>0</v>
      </c>
      <c r="K185" s="181">
        <v>16.5</v>
      </c>
      <c r="L185" s="181">
        <v>0</v>
      </c>
      <c r="M185" s="181">
        <v>9.93</v>
      </c>
      <c r="N185" s="181">
        <v>7.3999999999999995</v>
      </c>
      <c r="O185" s="181">
        <v>17.330000000000002</v>
      </c>
      <c r="P185" s="181">
        <v>33.83</v>
      </c>
      <c r="Q185" s="181">
        <v>0.03</v>
      </c>
      <c r="R185" s="181">
        <v>6.5200000000000005</v>
      </c>
      <c r="S185" s="181">
        <v>6.55</v>
      </c>
      <c r="T185" s="181">
        <v>40.380000000000003</v>
      </c>
    </row>
    <row r="186" spans="1:20" ht="12.75" customHeight="1" x14ac:dyDescent="0.2">
      <c r="A186" s="167"/>
      <c r="B186" s="35"/>
      <c r="C186" s="26" t="s">
        <v>160</v>
      </c>
      <c r="D186" s="180">
        <v>34</v>
      </c>
      <c r="E186" s="181">
        <v>2.25</v>
      </c>
      <c r="F186" s="181">
        <v>0.15</v>
      </c>
      <c r="G186" s="181">
        <v>0.2</v>
      </c>
      <c r="H186" s="181">
        <v>2.6</v>
      </c>
      <c r="I186" s="181">
        <v>1.3599999999999999</v>
      </c>
      <c r="J186" s="181">
        <v>0</v>
      </c>
      <c r="K186" s="181">
        <v>3.9599999999999995</v>
      </c>
      <c r="L186" s="181">
        <v>1</v>
      </c>
      <c r="M186" s="181">
        <v>10.18</v>
      </c>
      <c r="N186" s="181">
        <v>28.89</v>
      </c>
      <c r="O186" s="181">
        <v>40.07</v>
      </c>
      <c r="P186" s="181">
        <v>44.03</v>
      </c>
      <c r="Q186" s="181">
        <v>1</v>
      </c>
      <c r="R186" s="181">
        <v>1</v>
      </c>
      <c r="S186" s="181">
        <v>2</v>
      </c>
      <c r="T186" s="181">
        <v>46.029999999999994</v>
      </c>
    </row>
    <row r="187" spans="1:20" ht="12.75" customHeight="1" x14ac:dyDescent="0.2">
      <c r="A187" s="167"/>
      <c r="B187" s="35"/>
      <c r="C187" s="26" t="s">
        <v>113</v>
      </c>
      <c r="D187" s="180">
        <v>41</v>
      </c>
      <c r="E187" s="181">
        <v>5.05</v>
      </c>
      <c r="F187" s="181">
        <v>4.0999999999999996</v>
      </c>
      <c r="G187" s="181">
        <v>0.57000000000000006</v>
      </c>
      <c r="H187" s="181">
        <v>9.7199999999999989</v>
      </c>
      <c r="I187" s="181">
        <v>1.74</v>
      </c>
      <c r="J187" s="181">
        <v>0</v>
      </c>
      <c r="K187" s="181">
        <v>11.46</v>
      </c>
      <c r="L187" s="181">
        <v>0.3</v>
      </c>
      <c r="M187" s="181">
        <v>8.879999999999999</v>
      </c>
      <c r="N187" s="181">
        <v>18.420000000000002</v>
      </c>
      <c r="O187" s="181">
        <v>27.600000000000012</v>
      </c>
      <c r="P187" s="181">
        <v>39.060000000000016</v>
      </c>
      <c r="Q187" s="181">
        <v>0</v>
      </c>
      <c r="R187" s="181">
        <v>2.5499999999999998</v>
      </c>
      <c r="S187" s="181">
        <v>2.5499999999999998</v>
      </c>
      <c r="T187" s="181">
        <v>41.609999999999992</v>
      </c>
    </row>
    <row r="188" spans="1:20" ht="12.75" customHeight="1" x14ac:dyDescent="0.2">
      <c r="A188" s="167"/>
      <c r="B188" s="35"/>
      <c r="C188" s="26" t="s">
        <v>159</v>
      </c>
      <c r="D188" s="180">
        <v>16</v>
      </c>
      <c r="E188" s="181">
        <v>7.31</v>
      </c>
      <c r="F188" s="181">
        <v>0</v>
      </c>
      <c r="G188" s="181">
        <v>0.79730000000000001</v>
      </c>
      <c r="H188" s="181">
        <v>8.1073000000000004</v>
      </c>
      <c r="I188" s="181">
        <v>34.83</v>
      </c>
      <c r="J188" s="181">
        <v>0</v>
      </c>
      <c r="K188" s="181">
        <v>42.9373</v>
      </c>
      <c r="L188" s="181">
        <v>5.04</v>
      </c>
      <c r="M188" s="181">
        <v>13.020000000000001</v>
      </c>
      <c r="N188" s="181">
        <v>4.8999999999999995</v>
      </c>
      <c r="O188" s="181">
        <v>22.96</v>
      </c>
      <c r="P188" s="181">
        <v>65.897300000000001</v>
      </c>
      <c r="Q188" s="181">
        <v>0</v>
      </c>
      <c r="R188" s="181">
        <v>113.37</v>
      </c>
      <c r="S188" s="181">
        <v>113.37</v>
      </c>
      <c r="T188" s="181">
        <v>179.26730000000001</v>
      </c>
    </row>
    <row r="189" spans="1:20" ht="12.75" customHeight="1" x14ac:dyDescent="0.2">
      <c r="A189" s="167"/>
      <c r="B189" s="35"/>
      <c r="C189" s="26" t="s">
        <v>143</v>
      </c>
      <c r="D189" s="180">
        <v>21</v>
      </c>
      <c r="E189" s="181">
        <v>0.19</v>
      </c>
      <c r="F189" s="181">
        <v>1.24</v>
      </c>
      <c r="G189" s="181">
        <v>0</v>
      </c>
      <c r="H189" s="181">
        <v>1.43</v>
      </c>
      <c r="I189" s="181">
        <v>0.4</v>
      </c>
      <c r="J189" s="181">
        <v>0.01</v>
      </c>
      <c r="K189" s="181">
        <v>1.8399999999999999</v>
      </c>
      <c r="L189" s="181">
        <v>0</v>
      </c>
      <c r="M189" s="181">
        <v>5.5715000000000003</v>
      </c>
      <c r="N189" s="181">
        <v>0.69200000000000006</v>
      </c>
      <c r="O189" s="181">
        <v>6.2634999999999996</v>
      </c>
      <c r="P189" s="181">
        <v>8.1035000000000004</v>
      </c>
      <c r="Q189" s="181">
        <v>0.92</v>
      </c>
      <c r="R189" s="181">
        <v>0.56999999999999995</v>
      </c>
      <c r="S189" s="181">
        <v>1.49</v>
      </c>
      <c r="T189" s="181">
        <v>9.5935000000000006</v>
      </c>
    </row>
    <row r="190" spans="1:20" ht="12.75" customHeight="1" x14ac:dyDescent="0.2">
      <c r="A190" s="167"/>
      <c r="B190" s="35"/>
      <c r="C190" s="26" t="s">
        <v>153</v>
      </c>
      <c r="D190" s="180">
        <v>12</v>
      </c>
      <c r="E190" s="181">
        <v>0</v>
      </c>
      <c r="F190" s="181">
        <v>0.15</v>
      </c>
      <c r="G190" s="181">
        <v>0</v>
      </c>
      <c r="H190" s="181">
        <v>0.15</v>
      </c>
      <c r="I190" s="181">
        <v>0</v>
      </c>
      <c r="J190" s="181">
        <v>0</v>
      </c>
      <c r="K190" s="181">
        <v>0.15</v>
      </c>
      <c r="L190" s="181">
        <v>0</v>
      </c>
      <c r="M190" s="181">
        <v>8.57</v>
      </c>
      <c r="N190" s="181">
        <v>1.4300000000000002</v>
      </c>
      <c r="O190" s="181">
        <v>10.000000000000002</v>
      </c>
      <c r="P190" s="181">
        <v>10.150000000000002</v>
      </c>
      <c r="Q190" s="181">
        <v>0</v>
      </c>
      <c r="R190" s="181">
        <v>0.6</v>
      </c>
      <c r="S190" s="181">
        <v>0.6</v>
      </c>
      <c r="T190" s="181">
        <v>10.75</v>
      </c>
    </row>
    <row r="191" spans="1:20" ht="12.75" customHeight="1" x14ac:dyDescent="0.2">
      <c r="A191" s="167"/>
      <c r="B191" s="35"/>
      <c r="C191" s="163" t="s">
        <v>410</v>
      </c>
      <c r="D191" s="64">
        <v>18</v>
      </c>
      <c r="E191" s="36">
        <v>0</v>
      </c>
      <c r="F191" s="36">
        <v>0</v>
      </c>
      <c r="G191" s="36">
        <v>0</v>
      </c>
      <c r="H191" s="36">
        <v>0</v>
      </c>
      <c r="I191" s="36">
        <v>1.41</v>
      </c>
      <c r="J191" s="36">
        <v>0</v>
      </c>
      <c r="K191" s="36">
        <v>1.41</v>
      </c>
      <c r="L191" s="36">
        <v>141.32</v>
      </c>
      <c r="M191" s="36">
        <v>7.1099999999999994</v>
      </c>
      <c r="N191" s="36">
        <v>49</v>
      </c>
      <c r="O191" s="36">
        <v>197.43</v>
      </c>
      <c r="P191" s="36">
        <v>198.84</v>
      </c>
      <c r="Q191" s="36">
        <v>0</v>
      </c>
      <c r="R191" s="36">
        <v>0.2</v>
      </c>
      <c r="S191" s="36">
        <v>0.2</v>
      </c>
      <c r="T191" s="36">
        <v>199.04000000000002</v>
      </c>
    </row>
    <row r="192" spans="1:20" ht="12.75" customHeight="1" x14ac:dyDescent="0.2">
      <c r="A192" s="167"/>
      <c r="B192" s="35"/>
      <c r="C192" s="26" t="s">
        <v>142</v>
      </c>
      <c r="D192" s="180">
        <v>14</v>
      </c>
      <c r="E192" s="181">
        <v>66.318699999999993</v>
      </c>
      <c r="F192" s="181">
        <v>127</v>
      </c>
      <c r="G192" s="181">
        <v>47.74</v>
      </c>
      <c r="H192" s="181">
        <v>241.05869999999999</v>
      </c>
      <c r="I192" s="181">
        <v>228.97</v>
      </c>
      <c r="J192" s="181">
        <v>1.51</v>
      </c>
      <c r="K192" s="181">
        <v>471.53870000000001</v>
      </c>
      <c r="L192" s="181">
        <v>34.1</v>
      </c>
      <c r="M192" s="181">
        <v>67.47999999999999</v>
      </c>
      <c r="N192" s="181">
        <v>80.44</v>
      </c>
      <c r="O192" s="181">
        <v>182.02</v>
      </c>
      <c r="P192" s="181">
        <v>653.55870000000004</v>
      </c>
      <c r="Q192" s="181">
        <v>0</v>
      </c>
      <c r="R192" s="181">
        <v>156.78</v>
      </c>
      <c r="S192" s="181">
        <v>156.78</v>
      </c>
      <c r="T192" s="181">
        <v>810.3386999999999</v>
      </c>
    </row>
    <row r="193" spans="1:21" ht="12.75" customHeight="1" x14ac:dyDescent="0.2">
      <c r="A193" s="167"/>
      <c r="B193" s="35"/>
      <c r="C193" s="26" t="s">
        <v>133</v>
      </c>
      <c r="D193" s="180">
        <v>156</v>
      </c>
      <c r="E193" s="181">
        <v>68.94</v>
      </c>
      <c r="F193" s="181">
        <v>3.8451</v>
      </c>
      <c r="G193" s="181">
        <v>1.3900000000000001</v>
      </c>
      <c r="H193" s="181">
        <v>74.1751</v>
      </c>
      <c r="I193" s="181">
        <v>90.029999999999987</v>
      </c>
      <c r="J193" s="181">
        <v>0.2</v>
      </c>
      <c r="K193" s="181">
        <v>164.40510000000003</v>
      </c>
      <c r="L193" s="181">
        <v>40.880000000000003</v>
      </c>
      <c r="M193" s="181">
        <v>109.58699999999999</v>
      </c>
      <c r="N193" s="181">
        <v>134.36999999999998</v>
      </c>
      <c r="O193" s="181">
        <v>284.8370000000001</v>
      </c>
      <c r="P193" s="181">
        <v>449.24210000000016</v>
      </c>
      <c r="Q193" s="181">
        <v>229.53</v>
      </c>
      <c r="R193" s="181">
        <v>153.57</v>
      </c>
      <c r="S193" s="181">
        <v>383.1</v>
      </c>
      <c r="T193" s="181">
        <v>832.34209999999985</v>
      </c>
    </row>
    <row r="194" spans="1:21" ht="12.75" customHeight="1" x14ac:dyDescent="0.2">
      <c r="A194" s="167"/>
      <c r="B194" s="35"/>
      <c r="C194" s="26" t="s">
        <v>134</v>
      </c>
      <c r="D194" s="180">
        <v>35</v>
      </c>
      <c r="E194" s="181">
        <v>0.24</v>
      </c>
      <c r="F194" s="181">
        <v>319.22999999999996</v>
      </c>
      <c r="G194" s="181">
        <v>205.35</v>
      </c>
      <c r="H194" s="181">
        <v>524.81999999999994</v>
      </c>
      <c r="I194" s="181">
        <v>1112.3599999999999</v>
      </c>
      <c r="J194" s="181">
        <v>0</v>
      </c>
      <c r="K194" s="181">
        <v>1637.18</v>
      </c>
      <c r="L194" s="181">
        <v>0.05</v>
      </c>
      <c r="M194" s="181">
        <v>986.91999999999985</v>
      </c>
      <c r="N194" s="181">
        <v>2.38</v>
      </c>
      <c r="O194" s="181">
        <v>989.35</v>
      </c>
      <c r="P194" s="181">
        <v>2626.53</v>
      </c>
      <c r="Q194" s="181">
        <v>3</v>
      </c>
      <c r="R194" s="181">
        <v>55.18</v>
      </c>
      <c r="S194" s="181">
        <v>58.18</v>
      </c>
      <c r="T194" s="181">
        <v>2684.71</v>
      </c>
    </row>
    <row r="195" spans="1:21" ht="12.75" customHeight="1" x14ac:dyDescent="0.2">
      <c r="A195" s="167"/>
      <c r="B195" s="35"/>
      <c r="C195" s="26" t="s">
        <v>135</v>
      </c>
      <c r="D195" s="180">
        <v>20</v>
      </c>
      <c r="E195" s="181">
        <v>0</v>
      </c>
      <c r="F195" s="181">
        <v>0</v>
      </c>
      <c r="G195" s="181">
        <v>0</v>
      </c>
      <c r="H195" s="181">
        <v>0</v>
      </c>
      <c r="I195" s="181">
        <v>3.2199999999999998</v>
      </c>
      <c r="J195" s="181">
        <v>0</v>
      </c>
      <c r="K195" s="181">
        <v>3.2199999999999998</v>
      </c>
      <c r="L195" s="181">
        <v>0.06</v>
      </c>
      <c r="M195" s="181">
        <v>7.9700000000000006</v>
      </c>
      <c r="N195" s="181">
        <v>8.84</v>
      </c>
      <c r="O195" s="181">
        <v>16.869999999999997</v>
      </c>
      <c r="P195" s="181">
        <v>20.089999999999996</v>
      </c>
      <c r="Q195" s="181">
        <v>0.08</v>
      </c>
      <c r="R195" s="181">
        <v>0</v>
      </c>
      <c r="S195" s="181">
        <v>0.08</v>
      </c>
      <c r="T195" s="181">
        <v>20.169999999999998</v>
      </c>
    </row>
    <row r="196" spans="1:21" ht="12.75" customHeight="1" x14ac:dyDescent="0.2">
      <c r="A196" s="167"/>
      <c r="B196" s="85"/>
      <c r="C196" s="26" t="s">
        <v>110</v>
      </c>
      <c r="D196" s="180">
        <v>3</v>
      </c>
      <c r="E196" s="181">
        <v>0</v>
      </c>
      <c r="F196" s="181">
        <v>0</v>
      </c>
      <c r="G196" s="181">
        <v>0</v>
      </c>
      <c r="H196" s="181">
        <v>0</v>
      </c>
      <c r="I196" s="181">
        <v>0</v>
      </c>
      <c r="J196" s="181">
        <v>0</v>
      </c>
      <c r="K196" s="181">
        <v>0</v>
      </c>
      <c r="L196" s="181">
        <v>2.9</v>
      </c>
      <c r="M196" s="181">
        <v>2.54</v>
      </c>
      <c r="N196" s="181">
        <v>0.125</v>
      </c>
      <c r="O196" s="181">
        <v>5.5650000000000004</v>
      </c>
      <c r="P196" s="181">
        <v>5.5650000000000004</v>
      </c>
      <c r="Q196" s="181">
        <v>0</v>
      </c>
      <c r="R196" s="181">
        <v>0</v>
      </c>
      <c r="S196" s="181">
        <v>0</v>
      </c>
      <c r="T196" s="181">
        <v>5.5650000000000004</v>
      </c>
    </row>
    <row r="197" spans="1:21" ht="12.75" customHeight="1" x14ac:dyDescent="0.2">
      <c r="A197" s="167"/>
      <c r="B197" s="35" t="s">
        <v>118</v>
      </c>
      <c r="C197" s="26" t="s">
        <v>118</v>
      </c>
      <c r="D197" s="180">
        <v>21</v>
      </c>
      <c r="E197" s="181">
        <v>0</v>
      </c>
      <c r="F197" s="181">
        <v>0</v>
      </c>
      <c r="G197" s="181">
        <v>0.52559999999999996</v>
      </c>
      <c r="H197" s="181">
        <v>0.52559999999999996</v>
      </c>
      <c r="I197" s="181">
        <v>0.25</v>
      </c>
      <c r="J197" s="181">
        <v>0</v>
      </c>
      <c r="K197" s="181">
        <v>0.77559999999999996</v>
      </c>
      <c r="L197" s="181">
        <v>0</v>
      </c>
      <c r="M197" s="181">
        <v>1.31</v>
      </c>
      <c r="N197" s="181">
        <v>0.58000000000000007</v>
      </c>
      <c r="O197" s="181">
        <v>1.8900000000000003</v>
      </c>
      <c r="P197" s="181">
        <v>2.6656000000000004</v>
      </c>
      <c r="Q197" s="181">
        <v>0</v>
      </c>
      <c r="R197" s="181">
        <v>0</v>
      </c>
      <c r="S197" s="181">
        <v>0</v>
      </c>
      <c r="T197" s="181">
        <v>2.6655999999999991</v>
      </c>
    </row>
    <row r="198" spans="1:21" ht="12.75" customHeight="1" x14ac:dyDescent="0.2">
      <c r="A198" s="167"/>
      <c r="B198" s="35"/>
      <c r="C198" s="26" t="s">
        <v>155</v>
      </c>
      <c r="D198" s="180">
        <v>26</v>
      </c>
      <c r="E198" s="181">
        <v>0.7</v>
      </c>
      <c r="F198" s="181">
        <v>0</v>
      </c>
      <c r="G198" s="181">
        <v>0.21000000000000002</v>
      </c>
      <c r="H198" s="181">
        <v>0.90999999999999992</v>
      </c>
      <c r="I198" s="181">
        <v>0.16</v>
      </c>
      <c r="J198" s="181">
        <v>0</v>
      </c>
      <c r="K198" s="181">
        <v>1.07</v>
      </c>
      <c r="L198" s="181">
        <v>0</v>
      </c>
      <c r="M198" s="181">
        <v>2.9249999999999994</v>
      </c>
      <c r="N198" s="181">
        <v>7.3349999999999982</v>
      </c>
      <c r="O198" s="181">
        <v>10.26</v>
      </c>
      <c r="P198" s="181">
        <v>11.33</v>
      </c>
      <c r="Q198" s="181">
        <v>0</v>
      </c>
      <c r="R198" s="181">
        <v>0.1</v>
      </c>
      <c r="S198" s="181">
        <v>0.1</v>
      </c>
      <c r="T198" s="181">
        <v>11.429999999999998</v>
      </c>
    </row>
    <row r="199" spans="1:21" ht="12.75" customHeight="1" x14ac:dyDescent="0.2">
      <c r="A199" s="167"/>
      <c r="B199" s="35"/>
      <c r="C199" s="163" t="s">
        <v>411</v>
      </c>
      <c r="D199" s="64">
        <v>11</v>
      </c>
      <c r="E199" s="36">
        <v>0</v>
      </c>
      <c r="F199" s="36">
        <v>0</v>
      </c>
      <c r="G199" s="36">
        <v>0.4</v>
      </c>
      <c r="H199" s="36">
        <v>0.4</v>
      </c>
      <c r="I199" s="36">
        <v>0</v>
      </c>
      <c r="J199" s="36">
        <v>0</v>
      </c>
      <c r="K199" s="36">
        <v>0.4</v>
      </c>
      <c r="L199" s="36">
        <v>0</v>
      </c>
      <c r="M199" s="36">
        <v>1.8200000000000003</v>
      </c>
      <c r="N199" s="36">
        <v>3.3600000000000003</v>
      </c>
      <c r="O199" s="36">
        <v>5.18</v>
      </c>
      <c r="P199" s="36">
        <v>5.58</v>
      </c>
      <c r="Q199" s="36">
        <v>0</v>
      </c>
      <c r="R199" s="36">
        <v>0</v>
      </c>
      <c r="S199" s="36">
        <v>0</v>
      </c>
      <c r="T199" s="36">
        <v>5.5799999999999992</v>
      </c>
      <c r="U199" s="10"/>
    </row>
    <row r="200" spans="1:21" ht="12.75" customHeight="1" x14ac:dyDescent="0.2">
      <c r="A200" s="167"/>
      <c r="B200" s="35"/>
      <c r="C200" s="26" t="s">
        <v>139</v>
      </c>
      <c r="D200" s="180">
        <v>59</v>
      </c>
      <c r="E200" s="181">
        <v>3.1753</v>
      </c>
      <c r="F200" s="181">
        <v>0</v>
      </c>
      <c r="G200" s="181">
        <v>0.57000000000000006</v>
      </c>
      <c r="H200" s="181">
        <v>3.7453000000000003</v>
      </c>
      <c r="I200" s="181">
        <v>8.177999999999999</v>
      </c>
      <c r="J200" s="181">
        <v>0</v>
      </c>
      <c r="K200" s="181">
        <v>11.923299999999998</v>
      </c>
      <c r="L200" s="181">
        <v>0</v>
      </c>
      <c r="M200" s="181">
        <v>35.850999999999985</v>
      </c>
      <c r="N200" s="181">
        <v>5.7850000000000001</v>
      </c>
      <c r="O200" s="181">
        <v>41.635999999999996</v>
      </c>
      <c r="P200" s="181">
        <v>53.559299999999993</v>
      </c>
      <c r="Q200" s="181">
        <v>0</v>
      </c>
      <c r="R200" s="181">
        <v>4.72</v>
      </c>
      <c r="S200" s="181">
        <v>4.72</v>
      </c>
      <c r="T200" s="181">
        <v>58.279300000000006</v>
      </c>
    </row>
    <row r="201" spans="1:21" ht="12.75" customHeight="1" x14ac:dyDescent="0.2">
      <c r="A201" s="167"/>
      <c r="B201" s="35"/>
      <c r="C201" s="26" t="s">
        <v>157</v>
      </c>
      <c r="D201" s="180">
        <v>213</v>
      </c>
      <c r="E201" s="181">
        <v>0.96000000000000008</v>
      </c>
      <c r="F201" s="181">
        <v>0.02</v>
      </c>
      <c r="G201" s="181">
        <v>0.83000000000000007</v>
      </c>
      <c r="H201" s="181">
        <v>1.81</v>
      </c>
      <c r="I201" s="181">
        <v>9.3599999999999941</v>
      </c>
      <c r="J201" s="181">
        <v>0</v>
      </c>
      <c r="K201" s="181">
        <v>11.169999999999991</v>
      </c>
      <c r="L201" s="181">
        <v>0.23</v>
      </c>
      <c r="M201" s="181">
        <v>32.380500000000048</v>
      </c>
      <c r="N201" s="181">
        <v>1.6450000000000005</v>
      </c>
      <c r="O201" s="181">
        <v>34.255500000000033</v>
      </c>
      <c r="P201" s="181">
        <v>45.425500000000028</v>
      </c>
      <c r="Q201" s="181">
        <v>0</v>
      </c>
      <c r="R201" s="181">
        <v>2.9099999999999997</v>
      </c>
      <c r="S201" s="181">
        <v>2.9099999999999997</v>
      </c>
      <c r="T201" s="181">
        <v>48.335500000000046</v>
      </c>
    </row>
    <row r="202" spans="1:21" ht="12.75" customHeight="1" x14ac:dyDescent="0.2">
      <c r="A202" s="167"/>
      <c r="B202" s="35"/>
      <c r="C202" s="26" t="s">
        <v>126</v>
      </c>
      <c r="D202" s="180">
        <v>58</v>
      </c>
      <c r="E202" s="181">
        <v>0.3</v>
      </c>
      <c r="F202" s="181">
        <v>5</v>
      </c>
      <c r="G202" s="181">
        <v>3.4626000000000001</v>
      </c>
      <c r="H202" s="181">
        <v>8.7625999999999991</v>
      </c>
      <c r="I202" s="181">
        <v>0.69900000000000007</v>
      </c>
      <c r="J202" s="181">
        <v>0</v>
      </c>
      <c r="K202" s="181">
        <v>9.4616000000000007</v>
      </c>
      <c r="L202" s="181">
        <v>0</v>
      </c>
      <c r="M202" s="181">
        <v>34.891000000000012</v>
      </c>
      <c r="N202" s="181">
        <v>4.01</v>
      </c>
      <c r="O202" s="181">
        <v>38.901000000000003</v>
      </c>
      <c r="P202" s="181">
        <v>48.3626</v>
      </c>
      <c r="Q202" s="181">
        <v>0</v>
      </c>
      <c r="R202" s="181">
        <v>0.79</v>
      </c>
      <c r="S202" s="181">
        <v>0.79</v>
      </c>
      <c r="T202" s="181">
        <v>49.152600000000007</v>
      </c>
    </row>
    <row r="203" spans="1:21" ht="12.75" customHeight="1" x14ac:dyDescent="0.2">
      <c r="A203" s="167"/>
      <c r="B203" s="35"/>
      <c r="C203" s="26" t="s">
        <v>127</v>
      </c>
      <c r="D203" s="180">
        <v>54</v>
      </c>
      <c r="E203" s="181">
        <v>0</v>
      </c>
      <c r="F203" s="181">
        <v>0.35000000000000003</v>
      </c>
      <c r="G203" s="181">
        <v>0</v>
      </c>
      <c r="H203" s="181">
        <v>0.35000000000000003</v>
      </c>
      <c r="I203" s="181">
        <v>4.7</v>
      </c>
      <c r="J203" s="181">
        <v>0</v>
      </c>
      <c r="K203" s="181">
        <v>5.05</v>
      </c>
      <c r="L203" s="181">
        <v>0.02</v>
      </c>
      <c r="M203" s="181">
        <v>37.490000000000009</v>
      </c>
      <c r="N203" s="181">
        <v>4.6100000000000003</v>
      </c>
      <c r="O203" s="181">
        <v>42.11999999999999</v>
      </c>
      <c r="P203" s="181">
        <v>47.169999999999987</v>
      </c>
      <c r="Q203" s="181">
        <v>0</v>
      </c>
      <c r="R203" s="181">
        <v>1.9400000000000002</v>
      </c>
      <c r="S203" s="181">
        <v>1.9400000000000002</v>
      </c>
      <c r="T203" s="181">
        <v>49.110000000000007</v>
      </c>
    </row>
    <row r="204" spans="1:21" ht="12.75" customHeight="1" x14ac:dyDescent="0.2">
      <c r="A204" s="167"/>
      <c r="B204" s="35"/>
      <c r="C204" s="26" t="s">
        <v>154</v>
      </c>
      <c r="D204" s="180">
        <v>35</v>
      </c>
      <c r="E204" s="181">
        <v>9.0813000000000006</v>
      </c>
      <c r="F204" s="181">
        <v>4.3327</v>
      </c>
      <c r="G204" s="181">
        <v>4.662399999999999</v>
      </c>
      <c r="H204" s="181">
        <v>18.0764</v>
      </c>
      <c r="I204" s="181">
        <v>4.7300000000000004</v>
      </c>
      <c r="J204" s="181">
        <v>0</v>
      </c>
      <c r="K204" s="181">
        <v>22.8064</v>
      </c>
      <c r="L204" s="181">
        <v>0</v>
      </c>
      <c r="M204" s="181">
        <v>22.66</v>
      </c>
      <c r="N204" s="181">
        <v>29.55</v>
      </c>
      <c r="O204" s="181">
        <v>52.21</v>
      </c>
      <c r="P204" s="181">
        <v>75.016400000000004</v>
      </c>
      <c r="Q204" s="181">
        <v>0</v>
      </c>
      <c r="R204" s="181">
        <v>0.45</v>
      </c>
      <c r="S204" s="181">
        <v>0.45</v>
      </c>
      <c r="T204" s="181">
        <v>75.466399999999979</v>
      </c>
    </row>
    <row r="205" spans="1:21" ht="12.75" customHeight="1" x14ac:dyDescent="0.2">
      <c r="A205" s="167"/>
      <c r="B205" s="35"/>
      <c r="C205" s="26" t="s">
        <v>132</v>
      </c>
      <c r="D205" s="180">
        <v>85</v>
      </c>
      <c r="E205" s="181">
        <v>0</v>
      </c>
      <c r="F205" s="181">
        <v>0</v>
      </c>
      <c r="G205" s="181">
        <v>0</v>
      </c>
      <c r="H205" s="181">
        <v>0</v>
      </c>
      <c r="I205" s="181">
        <v>3.1855000000000002</v>
      </c>
      <c r="J205" s="181">
        <v>0</v>
      </c>
      <c r="K205" s="181">
        <v>3.1855000000000002</v>
      </c>
      <c r="L205" s="181">
        <v>0</v>
      </c>
      <c r="M205" s="181">
        <v>14.797999999999989</v>
      </c>
      <c r="N205" s="181">
        <v>0.17</v>
      </c>
      <c r="O205" s="181">
        <v>14.967999999999989</v>
      </c>
      <c r="P205" s="181">
        <v>18.15349999999999</v>
      </c>
      <c r="Q205" s="181">
        <v>0</v>
      </c>
      <c r="R205" s="181">
        <v>0.12</v>
      </c>
      <c r="S205" s="181">
        <v>0.12</v>
      </c>
      <c r="T205" s="181">
        <v>18.273500000000006</v>
      </c>
    </row>
    <row r="206" spans="1:21" ht="12.75" customHeight="1" x14ac:dyDescent="0.2">
      <c r="A206" s="167"/>
      <c r="B206" s="35"/>
      <c r="C206" s="26" t="s">
        <v>120</v>
      </c>
      <c r="D206" s="180">
        <v>57</v>
      </c>
      <c r="E206" s="181">
        <v>5.2427999999999999</v>
      </c>
      <c r="F206" s="181">
        <v>0</v>
      </c>
      <c r="G206" s="181">
        <v>0</v>
      </c>
      <c r="H206" s="181">
        <v>5.2427999999999999</v>
      </c>
      <c r="I206" s="181">
        <v>14.546499999999998</v>
      </c>
      <c r="J206" s="181">
        <v>0</v>
      </c>
      <c r="K206" s="181">
        <v>19.789300000000001</v>
      </c>
      <c r="L206" s="181">
        <v>0</v>
      </c>
      <c r="M206" s="181">
        <v>93.149600000000007</v>
      </c>
      <c r="N206" s="181">
        <v>16.195</v>
      </c>
      <c r="O206" s="181">
        <v>109.34460000000001</v>
      </c>
      <c r="P206" s="181">
        <v>129.13390000000001</v>
      </c>
      <c r="Q206" s="181">
        <v>0</v>
      </c>
      <c r="R206" s="181">
        <v>1.05</v>
      </c>
      <c r="S206" s="181">
        <v>1.05</v>
      </c>
      <c r="T206" s="181">
        <v>130.18389999999999</v>
      </c>
    </row>
    <row r="207" spans="1:21" ht="12.75" customHeight="1" x14ac:dyDescent="0.2">
      <c r="A207" s="167"/>
      <c r="B207" s="35"/>
      <c r="C207" s="26" t="s">
        <v>151</v>
      </c>
      <c r="D207" s="180">
        <v>53</v>
      </c>
      <c r="E207" s="181">
        <v>1.9000000000000001</v>
      </c>
      <c r="F207" s="181">
        <v>0.33</v>
      </c>
      <c r="G207" s="181">
        <v>0.96</v>
      </c>
      <c r="H207" s="181">
        <v>3.19</v>
      </c>
      <c r="I207" s="181">
        <v>1</v>
      </c>
      <c r="J207" s="181">
        <v>0.08</v>
      </c>
      <c r="K207" s="181">
        <v>4.2700000000000005</v>
      </c>
      <c r="L207" s="181">
        <v>0</v>
      </c>
      <c r="M207" s="181">
        <v>12.280000000000001</v>
      </c>
      <c r="N207" s="181">
        <v>18.950000000000006</v>
      </c>
      <c r="O207" s="181">
        <v>31.230000000000008</v>
      </c>
      <c r="P207" s="181">
        <v>35.500000000000007</v>
      </c>
      <c r="Q207" s="181">
        <v>0</v>
      </c>
      <c r="R207" s="181">
        <v>0.4</v>
      </c>
      <c r="S207" s="181">
        <v>0.4</v>
      </c>
      <c r="T207" s="181">
        <v>35.900000000000006</v>
      </c>
    </row>
    <row r="208" spans="1:21" ht="12.75" customHeight="1" x14ac:dyDescent="0.2">
      <c r="A208" s="167"/>
      <c r="B208" s="85"/>
      <c r="C208" s="26" t="s">
        <v>122</v>
      </c>
      <c r="D208" s="180">
        <v>10</v>
      </c>
      <c r="E208" s="181">
        <v>0</v>
      </c>
      <c r="F208" s="181">
        <v>0</v>
      </c>
      <c r="G208" s="181">
        <v>0</v>
      </c>
      <c r="H208" s="181">
        <v>0</v>
      </c>
      <c r="I208" s="181">
        <v>0.05</v>
      </c>
      <c r="J208" s="181">
        <v>0</v>
      </c>
      <c r="K208" s="181">
        <v>0.05</v>
      </c>
      <c r="L208" s="181">
        <v>0.2</v>
      </c>
      <c r="M208" s="181">
        <v>4.621999999999999</v>
      </c>
      <c r="N208" s="181">
        <v>2.71</v>
      </c>
      <c r="O208" s="181">
        <v>7.5319999999999991</v>
      </c>
      <c r="P208" s="181">
        <v>7.581999999999999</v>
      </c>
      <c r="Q208" s="181">
        <v>0</v>
      </c>
      <c r="R208" s="181">
        <v>0</v>
      </c>
      <c r="S208" s="181">
        <v>0</v>
      </c>
      <c r="T208" s="181">
        <v>7.581999999999999</v>
      </c>
    </row>
    <row r="209" spans="1:20" ht="12.75" customHeight="1" x14ac:dyDescent="0.2">
      <c r="A209" s="167"/>
      <c r="B209" s="35" t="s">
        <v>111</v>
      </c>
      <c r="C209" s="26" t="s">
        <v>129</v>
      </c>
      <c r="D209" s="180">
        <v>210</v>
      </c>
      <c r="E209" s="181">
        <v>0.02</v>
      </c>
      <c r="F209" s="181">
        <v>0.15</v>
      </c>
      <c r="G209" s="181">
        <v>0.72</v>
      </c>
      <c r="H209" s="181">
        <v>0.8899999999999999</v>
      </c>
      <c r="I209" s="181">
        <v>4.3400000000000007</v>
      </c>
      <c r="J209" s="181">
        <v>0</v>
      </c>
      <c r="K209" s="181">
        <v>5.23</v>
      </c>
      <c r="L209" s="181">
        <v>4.351</v>
      </c>
      <c r="M209" s="181">
        <v>47.867599999999989</v>
      </c>
      <c r="N209" s="181">
        <v>2.1149999999999998</v>
      </c>
      <c r="O209" s="181">
        <v>54.333599999999983</v>
      </c>
      <c r="P209" s="181">
        <v>59.56359999999998</v>
      </c>
      <c r="Q209" s="181">
        <v>0</v>
      </c>
      <c r="R209" s="181">
        <v>6.5419999999999998</v>
      </c>
      <c r="S209" s="181">
        <v>6.5419999999999998</v>
      </c>
      <c r="T209" s="181">
        <v>66.105599999999967</v>
      </c>
    </row>
    <row r="210" spans="1:20" ht="12.75" customHeight="1" x14ac:dyDescent="0.2">
      <c r="A210" s="167"/>
      <c r="B210" s="35"/>
      <c r="C210" s="26" t="s">
        <v>121</v>
      </c>
      <c r="D210" s="162">
        <v>123</v>
      </c>
      <c r="E210" s="24">
        <v>1.5367</v>
      </c>
      <c r="F210" s="24">
        <v>0.15</v>
      </c>
      <c r="G210" s="24">
        <v>0</v>
      </c>
      <c r="H210" s="24">
        <v>1.6866999999999999</v>
      </c>
      <c r="I210" s="24">
        <v>1.36</v>
      </c>
      <c r="J210" s="24">
        <v>0</v>
      </c>
      <c r="K210" s="24">
        <v>3.0467</v>
      </c>
      <c r="L210" s="24">
        <v>0</v>
      </c>
      <c r="M210" s="24">
        <v>36.850800000000014</v>
      </c>
      <c r="N210" s="24">
        <v>0.38</v>
      </c>
      <c r="O210" s="24">
        <v>37.230800000000023</v>
      </c>
      <c r="P210" s="24">
        <v>40.277500000000025</v>
      </c>
      <c r="Q210" s="24">
        <v>0</v>
      </c>
      <c r="R210" s="24">
        <v>6.6550000000000002</v>
      </c>
      <c r="S210" s="24">
        <v>6.6550000000000002</v>
      </c>
      <c r="T210" s="24">
        <v>46.932500000000012</v>
      </c>
    </row>
    <row r="211" spans="1:20" ht="12.75" customHeight="1" x14ac:dyDescent="0.2">
      <c r="A211" s="167"/>
      <c r="B211" s="35"/>
      <c r="C211" s="26" t="s">
        <v>111</v>
      </c>
      <c r="D211" s="162">
        <v>61</v>
      </c>
      <c r="E211" s="24">
        <v>3.3273999999999999</v>
      </c>
      <c r="F211" s="24">
        <v>0</v>
      </c>
      <c r="G211" s="24">
        <v>0</v>
      </c>
      <c r="H211" s="24">
        <v>3.3273999999999999</v>
      </c>
      <c r="I211" s="24">
        <v>11.75</v>
      </c>
      <c r="J211" s="24">
        <v>0</v>
      </c>
      <c r="K211" s="24">
        <v>15.077400000000001</v>
      </c>
      <c r="L211" s="24">
        <v>0</v>
      </c>
      <c r="M211" s="24">
        <v>17.465</v>
      </c>
      <c r="N211" s="24">
        <v>1.7849999999999997</v>
      </c>
      <c r="O211" s="24">
        <v>19.249999999999996</v>
      </c>
      <c r="P211" s="24">
        <v>34.327399999999997</v>
      </c>
      <c r="Q211" s="24">
        <v>0</v>
      </c>
      <c r="R211" s="24">
        <v>9.89</v>
      </c>
      <c r="S211" s="24">
        <v>9.89</v>
      </c>
      <c r="T211" s="24">
        <v>44.217399999999998</v>
      </c>
    </row>
    <row r="212" spans="1:20" ht="12.75" customHeight="1" x14ac:dyDescent="0.2">
      <c r="A212" s="167"/>
      <c r="B212" s="35"/>
      <c r="C212" s="26" t="s">
        <v>130</v>
      </c>
      <c r="D212" s="180">
        <v>116</v>
      </c>
      <c r="E212" s="181">
        <v>6.0065</v>
      </c>
      <c r="F212" s="181">
        <v>0</v>
      </c>
      <c r="G212" s="181">
        <v>0.12000000000000001</v>
      </c>
      <c r="H212" s="181">
        <v>6.1265000000000001</v>
      </c>
      <c r="I212" s="181">
        <v>171.7073</v>
      </c>
      <c r="J212" s="181">
        <v>0</v>
      </c>
      <c r="K212" s="181">
        <v>177.8338</v>
      </c>
      <c r="L212" s="181">
        <v>1.2</v>
      </c>
      <c r="M212" s="181">
        <v>54.44580000000002</v>
      </c>
      <c r="N212" s="181">
        <v>10.969999999999999</v>
      </c>
      <c r="O212" s="181">
        <v>66.615800000000021</v>
      </c>
      <c r="P212" s="181">
        <v>244.44960000000003</v>
      </c>
      <c r="Q212" s="181">
        <v>0</v>
      </c>
      <c r="R212" s="181">
        <v>7.4678000000000004</v>
      </c>
      <c r="S212" s="181">
        <v>7.4678000000000004</v>
      </c>
      <c r="T212" s="181">
        <v>251.91739999999996</v>
      </c>
    </row>
    <row r="213" spans="1:20" ht="12.75" customHeight="1" x14ac:dyDescent="0.2">
      <c r="A213" s="167"/>
      <c r="B213" s="35"/>
      <c r="C213" s="26" t="s">
        <v>114</v>
      </c>
      <c r="D213" s="162">
        <v>177</v>
      </c>
      <c r="E213" s="24">
        <v>1871.1699999999998</v>
      </c>
      <c r="F213" s="24">
        <v>1.2383</v>
      </c>
      <c r="G213" s="24">
        <v>13.05</v>
      </c>
      <c r="H213" s="24">
        <v>1885.4582999999998</v>
      </c>
      <c r="I213" s="24">
        <v>73.47999999999999</v>
      </c>
      <c r="J213" s="24">
        <v>0</v>
      </c>
      <c r="K213" s="24">
        <v>1958.9382999999996</v>
      </c>
      <c r="L213" s="24">
        <v>2.0499999999999998</v>
      </c>
      <c r="M213" s="24">
        <v>212.92</v>
      </c>
      <c r="N213" s="24">
        <v>124.17999999999999</v>
      </c>
      <c r="O213" s="24">
        <v>339.15000000000003</v>
      </c>
      <c r="P213" s="24">
        <v>2298.0882999999994</v>
      </c>
      <c r="Q213" s="24">
        <v>0</v>
      </c>
      <c r="R213" s="24">
        <v>214.74899999999997</v>
      </c>
      <c r="S213" s="24">
        <v>214.74899999999997</v>
      </c>
      <c r="T213" s="24">
        <v>2512.8372999999992</v>
      </c>
    </row>
    <row r="214" spans="1:20" ht="12.75" customHeight="1" x14ac:dyDescent="0.2">
      <c r="A214" s="167"/>
      <c r="B214" s="35"/>
      <c r="C214" s="26" t="s">
        <v>119</v>
      </c>
      <c r="D214" s="162">
        <v>34</v>
      </c>
      <c r="E214" s="24">
        <v>0.06</v>
      </c>
      <c r="F214" s="24">
        <v>0.8</v>
      </c>
      <c r="G214" s="24">
        <v>0.1</v>
      </c>
      <c r="H214" s="24">
        <v>0.96000000000000008</v>
      </c>
      <c r="I214" s="24">
        <v>97.289999999999992</v>
      </c>
      <c r="J214" s="24">
        <v>0</v>
      </c>
      <c r="K214" s="24">
        <v>98.25</v>
      </c>
      <c r="L214" s="24">
        <v>0.2</v>
      </c>
      <c r="M214" s="24">
        <v>24.099999999999998</v>
      </c>
      <c r="N214" s="24">
        <v>0.26</v>
      </c>
      <c r="O214" s="24">
        <v>24.559999999999995</v>
      </c>
      <c r="P214" s="24">
        <v>122.81</v>
      </c>
      <c r="Q214" s="24">
        <v>0</v>
      </c>
      <c r="R214" s="24">
        <v>6.28</v>
      </c>
      <c r="S214" s="24">
        <v>6.28</v>
      </c>
      <c r="T214" s="24">
        <v>129.09</v>
      </c>
    </row>
    <row r="215" spans="1:20" ht="12.75" customHeight="1" x14ac:dyDescent="0.2">
      <c r="A215" s="167"/>
      <c r="B215" s="35"/>
      <c r="C215" s="165" t="s">
        <v>156</v>
      </c>
      <c r="D215" s="182">
        <v>123</v>
      </c>
      <c r="E215" s="183">
        <v>76.75</v>
      </c>
      <c r="F215" s="183">
        <v>162.33000000000001</v>
      </c>
      <c r="G215" s="183">
        <v>544.04</v>
      </c>
      <c r="H215" s="183">
        <v>783.12</v>
      </c>
      <c r="I215" s="183">
        <v>211.82999999999996</v>
      </c>
      <c r="J215" s="183">
        <v>0</v>
      </c>
      <c r="K215" s="183">
        <v>994.94999999999993</v>
      </c>
      <c r="L215" s="183">
        <v>0.5</v>
      </c>
      <c r="M215" s="183">
        <v>298.33999999999975</v>
      </c>
      <c r="N215" s="183">
        <v>71.510000000000005</v>
      </c>
      <c r="O215" s="183">
        <v>370.34999999999974</v>
      </c>
      <c r="P215" s="183">
        <v>1365.2999999999997</v>
      </c>
      <c r="Q215" s="183">
        <v>0</v>
      </c>
      <c r="R215" s="183">
        <v>351.55599999999998</v>
      </c>
      <c r="S215" s="183">
        <v>351.55599999999998</v>
      </c>
      <c r="T215" s="183">
        <v>1716.8560000000002</v>
      </c>
    </row>
    <row r="216" spans="1:20" ht="12.75" customHeight="1" x14ac:dyDescent="0.25">
      <c r="A216" s="230" t="s">
        <v>0</v>
      </c>
      <c r="B216" s="231"/>
      <c r="C216" s="232" t="s">
        <v>0</v>
      </c>
      <c r="D216" s="53">
        <f>SUM(D183:D215)</f>
        <v>2134</v>
      </c>
      <c r="E216" s="54">
        <f>SUM(E183:E215)</f>
        <v>2192.7386999999999</v>
      </c>
      <c r="F216" s="54">
        <f>SUM(F183:F215)</f>
        <v>676.69679999999994</v>
      </c>
      <c r="G216" s="54">
        <f>SUM(G183:G215)</f>
        <v>851.56089999999995</v>
      </c>
      <c r="H216" s="54">
        <f>+G216+F216+E216</f>
        <v>3720.9964</v>
      </c>
      <c r="I216" s="54">
        <f>SUM(I183:I215)</f>
        <v>2100.4812999999999</v>
      </c>
      <c r="J216" s="54">
        <f>SUM(J183:J215)</f>
        <v>2.08</v>
      </c>
      <c r="K216" s="54">
        <f>+J216+I216+H216</f>
        <v>5823.5576999999994</v>
      </c>
      <c r="L216" s="54">
        <f>SUM(L183:L215)</f>
        <v>234.72099999999998</v>
      </c>
      <c r="M216" s="54">
        <f>SUM(M183:M215)</f>
        <v>2345.3550999999993</v>
      </c>
      <c r="N216" s="54">
        <f>SUM(N183:N215)</f>
        <v>725.60699999999997</v>
      </c>
      <c r="O216" s="54">
        <f>+N216+M216+L216</f>
        <v>3305.6830999999993</v>
      </c>
      <c r="P216" s="54">
        <f>+O216+K216</f>
        <v>9129.2407999999996</v>
      </c>
      <c r="Q216" s="54">
        <f>SUM(Q183:Q215)</f>
        <v>234.76000000000002</v>
      </c>
      <c r="R216" s="54">
        <f>SUM(R183:R215)</f>
        <v>1113.6797999999999</v>
      </c>
      <c r="S216" s="54">
        <f>+R216+Q216</f>
        <v>1348.4397999999999</v>
      </c>
      <c r="T216" s="55">
        <f>+S216+P216</f>
        <v>10477.6806</v>
      </c>
    </row>
    <row r="217" spans="1:20" ht="12.75" customHeight="1" x14ac:dyDescent="0.2">
      <c r="A217" s="166" t="s">
        <v>8</v>
      </c>
      <c r="B217" s="35" t="s">
        <v>428</v>
      </c>
      <c r="C217" s="161" t="s">
        <v>162</v>
      </c>
      <c r="D217" s="178">
        <v>88</v>
      </c>
      <c r="E217" s="179">
        <v>10.309999999999999</v>
      </c>
      <c r="F217" s="179">
        <v>1.0900000000000001</v>
      </c>
      <c r="G217" s="179">
        <v>7.0000000000000007E-2</v>
      </c>
      <c r="H217" s="179">
        <v>11.469999999999999</v>
      </c>
      <c r="I217" s="179">
        <v>289.85999999999996</v>
      </c>
      <c r="J217" s="179">
        <v>1.5999999999999999</v>
      </c>
      <c r="K217" s="179">
        <v>302.92999999999989</v>
      </c>
      <c r="L217" s="179">
        <v>1.46</v>
      </c>
      <c r="M217" s="179">
        <v>183.09999999999994</v>
      </c>
      <c r="N217" s="179">
        <v>126.04999999999997</v>
      </c>
      <c r="O217" s="179">
        <v>310.61000000000007</v>
      </c>
      <c r="P217" s="179">
        <v>613.54</v>
      </c>
      <c r="Q217" s="179">
        <v>0</v>
      </c>
      <c r="R217" s="179">
        <v>20.2</v>
      </c>
      <c r="S217" s="179">
        <v>20.2</v>
      </c>
      <c r="T217" s="179">
        <v>633.74000000000035</v>
      </c>
    </row>
    <row r="218" spans="1:20" ht="12.75" customHeight="1" x14ac:dyDescent="0.2">
      <c r="A218" s="167"/>
      <c r="B218" s="35"/>
      <c r="C218" s="26" t="s">
        <v>183</v>
      </c>
      <c r="D218" s="180">
        <v>35</v>
      </c>
      <c r="E218" s="181">
        <v>33.11</v>
      </c>
      <c r="F218" s="181">
        <v>1.97</v>
      </c>
      <c r="G218" s="181">
        <v>12.246000000000002</v>
      </c>
      <c r="H218" s="181">
        <v>47.326000000000001</v>
      </c>
      <c r="I218" s="181">
        <v>76.549999999999983</v>
      </c>
      <c r="J218" s="181">
        <v>0</v>
      </c>
      <c r="K218" s="181">
        <v>123.87599999999998</v>
      </c>
      <c r="L218" s="181">
        <v>8.1999999999999993</v>
      </c>
      <c r="M218" s="181">
        <v>11.839</v>
      </c>
      <c r="N218" s="181">
        <v>1.6400000000000001</v>
      </c>
      <c r="O218" s="181">
        <v>21.679000000000002</v>
      </c>
      <c r="P218" s="181">
        <v>145.55499999999998</v>
      </c>
      <c r="Q218" s="181">
        <v>0</v>
      </c>
      <c r="R218" s="181">
        <v>19.79</v>
      </c>
      <c r="S218" s="181">
        <v>19.79</v>
      </c>
      <c r="T218" s="181">
        <v>165.345</v>
      </c>
    </row>
    <row r="219" spans="1:20" ht="12.75" customHeight="1" x14ac:dyDescent="0.2">
      <c r="A219" s="167"/>
      <c r="B219" s="35"/>
      <c r="C219" s="26" t="s">
        <v>175</v>
      </c>
      <c r="D219" s="180">
        <v>39</v>
      </c>
      <c r="E219" s="181">
        <v>10.91</v>
      </c>
      <c r="F219" s="181">
        <v>22.5</v>
      </c>
      <c r="G219" s="181">
        <v>20.6</v>
      </c>
      <c r="H219" s="181">
        <v>54.01</v>
      </c>
      <c r="I219" s="181">
        <v>51.57</v>
      </c>
      <c r="J219" s="181">
        <v>0</v>
      </c>
      <c r="K219" s="181">
        <v>105.57999999999998</v>
      </c>
      <c r="L219" s="181">
        <v>4.5</v>
      </c>
      <c r="M219" s="181">
        <v>79.36</v>
      </c>
      <c r="N219" s="181">
        <v>122.85999999999999</v>
      </c>
      <c r="O219" s="181">
        <v>206.72000000000003</v>
      </c>
      <c r="P219" s="181">
        <v>312.3</v>
      </c>
      <c r="Q219" s="181">
        <v>7.6</v>
      </c>
      <c r="R219" s="181">
        <v>11.25</v>
      </c>
      <c r="S219" s="181">
        <v>18.849999999999998</v>
      </c>
      <c r="T219" s="181">
        <v>331.15</v>
      </c>
    </row>
    <row r="220" spans="1:20" ht="12.75" customHeight="1" x14ac:dyDescent="0.2">
      <c r="A220" s="167"/>
      <c r="B220" s="35"/>
      <c r="C220" s="26" t="s">
        <v>184</v>
      </c>
      <c r="D220" s="180">
        <v>11</v>
      </c>
      <c r="E220" s="181">
        <v>1.99</v>
      </c>
      <c r="F220" s="181">
        <v>0</v>
      </c>
      <c r="G220" s="181">
        <v>0</v>
      </c>
      <c r="H220" s="181">
        <v>1.99</v>
      </c>
      <c r="I220" s="181">
        <v>0.47</v>
      </c>
      <c r="J220" s="181">
        <v>0.28000000000000003</v>
      </c>
      <c r="K220" s="181">
        <v>2.74</v>
      </c>
      <c r="L220" s="181">
        <v>0.5</v>
      </c>
      <c r="M220" s="181">
        <v>8.8500000000000014</v>
      </c>
      <c r="N220" s="181">
        <v>5.99</v>
      </c>
      <c r="O220" s="181">
        <v>15.34</v>
      </c>
      <c r="P220" s="181">
        <v>18.079999999999998</v>
      </c>
      <c r="Q220" s="181">
        <v>0</v>
      </c>
      <c r="R220" s="181">
        <v>5.9999999999999991</v>
      </c>
      <c r="S220" s="181">
        <v>5.9999999999999991</v>
      </c>
      <c r="T220" s="181">
        <v>24.080000000000002</v>
      </c>
    </row>
    <row r="221" spans="1:20" ht="12.75" customHeight="1" x14ac:dyDescent="0.2">
      <c r="A221" s="167"/>
      <c r="B221" s="35"/>
      <c r="C221" s="26" t="s">
        <v>164</v>
      </c>
      <c r="D221" s="180">
        <v>250</v>
      </c>
      <c r="E221" s="181">
        <v>159.25</v>
      </c>
      <c r="F221" s="181">
        <v>4.6500000000000004</v>
      </c>
      <c r="G221" s="181">
        <v>66.5</v>
      </c>
      <c r="H221" s="181">
        <v>230.4</v>
      </c>
      <c r="I221" s="181">
        <v>83.75</v>
      </c>
      <c r="J221" s="181">
        <v>0.25</v>
      </c>
      <c r="K221" s="181">
        <v>314.39999999999998</v>
      </c>
      <c r="L221" s="181">
        <v>13.84</v>
      </c>
      <c r="M221" s="181">
        <v>340.89299999999992</v>
      </c>
      <c r="N221" s="181">
        <v>102.71000000000002</v>
      </c>
      <c r="O221" s="181">
        <v>457.44300000000004</v>
      </c>
      <c r="P221" s="181">
        <v>771.84300000000007</v>
      </c>
      <c r="Q221" s="181">
        <v>65.06</v>
      </c>
      <c r="R221" s="181">
        <v>221.45</v>
      </c>
      <c r="S221" s="181">
        <v>286.51</v>
      </c>
      <c r="T221" s="181">
        <v>1058.3529999999994</v>
      </c>
    </row>
    <row r="222" spans="1:20" ht="12.75" customHeight="1" x14ac:dyDescent="0.2">
      <c r="A222" s="167"/>
      <c r="B222" s="35"/>
      <c r="C222" s="26" t="s">
        <v>168</v>
      </c>
      <c r="D222" s="180">
        <v>116</v>
      </c>
      <c r="E222" s="181">
        <v>32.700000000000003</v>
      </c>
      <c r="F222" s="181">
        <v>142.60999999999999</v>
      </c>
      <c r="G222" s="181">
        <v>130.4</v>
      </c>
      <c r="H222" s="181">
        <v>305.71000000000004</v>
      </c>
      <c r="I222" s="181">
        <v>239.00999999999993</v>
      </c>
      <c r="J222" s="181">
        <v>0.5</v>
      </c>
      <c r="K222" s="181">
        <v>545.21999999999991</v>
      </c>
      <c r="L222" s="181">
        <v>40.450000000000003</v>
      </c>
      <c r="M222" s="181">
        <v>523.29999999999995</v>
      </c>
      <c r="N222" s="181">
        <v>487.30999999999995</v>
      </c>
      <c r="O222" s="181">
        <v>1051.0599999999997</v>
      </c>
      <c r="P222" s="181">
        <v>1596.2799999999997</v>
      </c>
      <c r="Q222" s="181">
        <v>160.88000000000002</v>
      </c>
      <c r="R222" s="181">
        <v>68.349999999999994</v>
      </c>
      <c r="S222" s="181">
        <v>229.23000000000002</v>
      </c>
      <c r="T222" s="181">
        <v>1825.5099999999995</v>
      </c>
    </row>
    <row r="223" spans="1:20" ht="12.75" customHeight="1" x14ac:dyDescent="0.2">
      <c r="A223" s="167"/>
      <c r="B223" s="35"/>
      <c r="C223" s="26" t="s">
        <v>188</v>
      </c>
      <c r="D223" s="180">
        <v>68</v>
      </c>
      <c r="E223" s="181">
        <v>169.00000000000003</v>
      </c>
      <c r="F223" s="181">
        <v>409.39</v>
      </c>
      <c r="G223" s="181">
        <v>17.3</v>
      </c>
      <c r="H223" s="181">
        <v>595.68999999999994</v>
      </c>
      <c r="I223" s="181">
        <v>697.18000000000006</v>
      </c>
      <c r="J223" s="181">
        <v>0.8</v>
      </c>
      <c r="K223" s="181">
        <v>1293.6699999999996</v>
      </c>
      <c r="L223" s="181">
        <v>331.9</v>
      </c>
      <c r="M223" s="181">
        <v>364.95900000000006</v>
      </c>
      <c r="N223" s="181">
        <v>833.72</v>
      </c>
      <c r="O223" s="181">
        <v>1530.579</v>
      </c>
      <c r="P223" s="181">
        <v>2824.2489999999998</v>
      </c>
      <c r="Q223" s="181">
        <v>155.33000000000001</v>
      </c>
      <c r="R223" s="181">
        <v>193.05400000000003</v>
      </c>
      <c r="S223" s="181">
        <v>348.38400000000001</v>
      </c>
      <c r="T223" s="181">
        <v>3172.6330000000003</v>
      </c>
    </row>
    <row r="224" spans="1:20" ht="12.75" customHeight="1" x14ac:dyDescent="0.2">
      <c r="A224" s="167"/>
      <c r="B224" s="35"/>
      <c r="C224" s="26" t="s">
        <v>176</v>
      </c>
      <c r="D224" s="180">
        <v>93</v>
      </c>
      <c r="E224" s="181">
        <v>96.679999999999993</v>
      </c>
      <c r="F224" s="181">
        <v>33.519999999999996</v>
      </c>
      <c r="G224" s="181">
        <v>99.5</v>
      </c>
      <c r="H224" s="181">
        <v>229.7</v>
      </c>
      <c r="I224" s="181">
        <v>344.91999999999996</v>
      </c>
      <c r="J224" s="181">
        <v>1</v>
      </c>
      <c r="K224" s="181">
        <v>575.62</v>
      </c>
      <c r="L224" s="181">
        <v>74.61999999999999</v>
      </c>
      <c r="M224" s="181">
        <v>520.56999999999994</v>
      </c>
      <c r="N224" s="181">
        <v>254.56999999999996</v>
      </c>
      <c r="O224" s="181">
        <v>849.75999999999976</v>
      </c>
      <c r="P224" s="181">
        <v>1425.3799999999997</v>
      </c>
      <c r="Q224" s="181">
        <v>7.73</v>
      </c>
      <c r="R224" s="181">
        <v>67.970000000000013</v>
      </c>
      <c r="S224" s="181">
        <v>75.700000000000017</v>
      </c>
      <c r="T224" s="181">
        <v>1501.08</v>
      </c>
    </row>
    <row r="225" spans="1:20" ht="12.75" customHeight="1" x14ac:dyDescent="0.2">
      <c r="A225" s="167"/>
      <c r="B225" s="35"/>
      <c r="C225" s="26" t="s">
        <v>189</v>
      </c>
      <c r="D225" s="180">
        <v>93</v>
      </c>
      <c r="E225" s="181">
        <v>19.89</v>
      </c>
      <c r="F225" s="181">
        <v>20.620000000000005</v>
      </c>
      <c r="G225" s="181">
        <v>4.5999999999999996</v>
      </c>
      <c r="H225" s="181">
        <v>45.110000000000007</v>
      </c>
      <c r="I225" s="181">
        <v>68.579999999999984</v>
      </c>
      <c r="J225" s="181">
        <v>0.55000000000000004</v>
      </c>
      <c r="K225" s="181">
        <v>114.23999999999998</v>
      </c>
      <c r="L225" s="181">
        <v>38.15</v>
      </c>
      <c r="M225" s="181">
        <v>189.06</v>
      </c>
      <c r="N225" s="181">
        <v>108.64999999999999</v>
      </c>
      <c r="O225" s="181">
        <v>335.85999999999996</v>
      </c>
      <c r="P225" s="181">
        <v>450.09999999999991</v>
      </c>
      <c r="Q225" s="181">
        <v>267.89999999999998</v>
      </c>
      <c r="R225" s="181">
        <v>112.22000000000001</v>
      </c>
      <c r="S225" s="181">
        <v>380.11999999999995</v>
      </c>
      <c r="T225" s="181">
        <v>830.21999999999991</v>
      </c>
    </row>
    <row r="226" spans="1:20" ht="12.75" customHeight="1" x14ac:dyDescent="0.2">
      <c r="A226" s="167"/>
      <c r="B226" s="35"/>
      <c r="C226" s="26" t="s">
        <v>294</v>
      </c>
      <c r="D226" s="180">
        <v>4</v>
      </c>
      <c r="E226" s="181">
        <v>2</v>
      </c>
      <c r="F226" s="181">
        <v>0</v>
      </c>
      <c r="G226" s="181">
        <v>0</v>
      </c>
      <c r="H226" s="181">
        <v>2</v>
      </c>
      <c r="I226" s="181">
        <v>2</v>
      </c>
      <c r="J226" s="181">
        <v>0</v>
      </c>
      <c r="K226" s="181">
        <v>4</v>
      </c>
      <c r="L226" s="181">
        <v>10</v>
      </c>
      <c r="M226" s="181">
        <v>15.5</v>
      </c>
      <c r="N226" s="181">
        <v>1.3</v>
      </c>
      <c r="O226" s="181">
        <v>26.8</v>
      </c>
      <c r="P226" s="181">
        <v>30.8</v>
      </c>
      <c r="Q226" s="181">
        <v>0</v>
      </c>
      <c r="R226" s="181">
        <v>46</v>
      </c>
      <c r="S226" s="181">
        <v>46</v>
      </c>
      <c r="T226" s="181">
        <v>76.8</v>
      </c>
    </row>
    <row r="227" spans="1:20" ht="12.75" customHeight="1" x14ac:dyDescent="0.2">
      <c r="A227" s="167"/>
      <c r="B227" s="85"/>
      <c r="C227" s="26" t="s">
        <v>174</v>
      </c>
      <c r="D227" s="180">
        <v>1</v>
      </c>
      <c r="E227" s="181">
        <v>0</v>
      </c>
      <c r="F227" s="181">
        <v>0</v>
      </c>
      <c r="G227" s="181">
        <v>0</v>
      </c>
      <c r="H227" s="181">
        <v>0</v>
      </c>
      <c r="I227" s="181">
        <v>0</v>
      </c>
      <c r="J227" s="181">
        <v>0</v>
      </c>
      <c r="K227" s="181">
        <v>0</v>
      </c>
      <c r="L227" s="181">
        <v>351.38600000000002</v>
      </c>
      <c r="M227" s="181">
        <v>0</v>
      </c>
      <c r="N227" s="181">
        <v>0</v>
      </c>
      <c r="O227" s="181">
        <v>351.38600000000002</v>
      </c>
      <c r="P227" s="181">
        <v>351.38600000000002</v>
      </c>
      <c r="Q227" s="181">
        <v>0</v>
      </c>
      <c r="R227" s="181">
        <v>0</v>
      </c>
      <c r="S227" s="181">
        <v>0</v>
      </c>
      <c r="T227" s="181">
        <v>351.38600000000002</v>
      </c>
    </row>
    <row r="228" spans="1:20" ht="12.75" customHeight="1" x14ac:dyDescent="0.2">
      <c r="A228" s="167"/>
      <c r="B228" s="35" t="s">
        <v>429</v>
      </c>
      <c r="C228" s="26" t="s">
        <v>186</v>
      </c>
      <c r="D228" s="180">
        <v>76</v>
      </c>
      <c r="E228" s="181">
        <v>81.899999999999991</v>
      </c>
      <c r="F228" s="181">
        <v>655.9</v>
      </c>
      <c r="G228" s="181">
        <v>1.07</v>
      </c>
      <c r="H228" s="181">
        <v>738.87</v>
      </c>
      <c r="I228" s="181">
        <v>653.67999999999995</v>
      </c>
      <c r="J228" s="181">
        <v>0.25</v>
      </c>
      <c r="K228" s="181">
        <v>1392.7999999999997</v>
      </c>
      <c r="L228" s="181">
        <v>222.87999999999997</v>
      </c>
      <c r="M228" s="181">
        <v>185.85500000000005</v>
      </c>
      <c r="N228" s="181">
        <v>485.55300000000005</v>
      </c>
      <c r="O228" s="181">
        <v>894.2879999999999</v>
      </c>
      <c r="P228" s="181">
        <v>2287.0879999999997</v>
      </c>
      <c r="Q228" s="181">
        <v>65.5</v>
      </c>
      <c r="R228" s="181">
        <v>120.78999999999999</v>
      </c>
      <c r="S228" s="181">
        <v>186.29</v>
      </c>
      <c r="T228" s="181">
        <v>2473.3780000000002</v>
      </c>
    </row>
    <row r="229" spans="1:20" ht="12.75" customHeight="1" x14ac:dyDescent="0.2">
      <c r="A229" s="167"/>
      <c r="B229" s="35"/>
      <c r="C229" s="26" t="s">
        <v>172</v>
      </c>
      <c r="D229" s="180">
        <v>36</v>
      </c>
      <c r="E229" s="181">
        <v>39.29</v>
      </c>
      <c r="F229" s="181">
        <v>10.029999999999999</v>
      </c>
      <c r="G229" s="181">
        <v>42.1</v>
      </c>
      <c r="H229" s="181">
        <v>91.42</v>
      </c>
      <c r="I229" s="181">
        <v>127.51</v>
      </c>
      <c r="J229" s="181">
        <v>0</v>
      </c>
      <c r="K229" s="181">
        <v>218.93</v>
      </c>
      <c r="L229" s="181">
        <v>27.67</v>
      </c>
      <c r="M229" s="181">
        <v>77.650000000000006</v>
      </c>
      <c r="N229" s="181">
        <v>210.54</v>
      </c>
      <c r="O229" s="181">
        <v>315.86</v>
      </c>
      <c r="P229" s="181">
        <v>534.79</v>
      </c>
      <c r="Q229" s="181">
        <v>45.56</v>
      </c>
      <c r="R229" s="181">
        <v>73.540000000000006</v>
      </c>
      <c r="S229" s="181">
        <v>119.10000000000001</v>
      </c>
      <c r="T229" s="181">
        <v>653.89</v>
      </c>
    </row>
    <row r="230" spans="1:20" ht="12.75" customHeight="1" x14ac:dyDescent="0.2">
      <c r="A230" s="167"/>
      <c r="B230" s="35"/>
      <c r="C230" s="26" t="s">
        <v>180</v>
      </c>
      <c r="D230" s="180">
        <v>19</v>
      </c>
      <c r="E230" s="181">
        <v>0</v>
      </c>
      <c r="F230" s="181">
        <v>103.3</v>
      </c>
      <c r="G230" s="181">
        <v>0</v>
      </c>
      <c r="H230" s="181">
        <v>103.3</v>
      </c>
      <c r="I230" s="181">
        <v>40.4</v>
      </c>
      <c r="J230" s="181">
        <v>0</v>
      </c>
      <c r="K230" s="181">
        <v>143.69999999999999</v>
      </c>
      <c r="L230" s="181">
        <v>151.30000000000001</v>
      </c>
      <c r="M230" s="181">
        <v>61.22</v>
      </c>
      <c r="N230" s="181">
        <v>40.11</v>
      </c>
      <c r="O230" s="181">
        <v>252.63</v>
      </c>
      <c r="P230" s="181">
        <v>396.33</v>
      </c>
      <c r="Q230" s="181">
        <v>183.00000000000003</v>
      </c>
      <c r="R230" s="181">
        <v>1063</v>
      </c>
      <c r="S230" s="181">
        <v>1246</v>
      </c>
      <c r="T230" s="181">
        <v>1642.33</v>
      </c>
    </row>
    <row r="231" spans="1:20" ht="12.75" customHeight="1" x14ac:dyDescent="0.2">
      <c r="A231" s="167"/>
      <c r="B231" s="35"/>
      <c r="C231" s="26" t="s">
        <v>170</v>
      </c>
      <c r="D231" s="180">
        <v>99</v>
      </c>
      <c r="E231" s="181">
        <v>68.11999999999999</v>
      </c>
      <c r="F231" s="181">
        <v>758.43000000000006</v>
      </c>
      <c r="G231" s="181">
        <v>251.74</v>
      </c>
      <c r="H231" s="181">
        <v>1078.29</v>
      </c>
      <c r="I231" s="181">
        <v>901.28499999999997</v>
      </c>
      <c r="J231" s="181">
        <v>0</v>
      </c>
      <c r="K231" s="181">
        <v>1979.5749999999996</v>
      </c>
      <c r="L231" s="181">
        <v>534.51</v>
      </c>
      <c r="M231" s="181">
        <v>462.21999999999997</v>
      </c>
      <c r="N231" s="181">
        <v>326.27700000000004</v>
      </c>
      <c r="O231" s="181">
        <v>1323.0070000000001</v>
      </c>
      <c r="P231" s="181">
        <v>3302.5819999999994</v>
      </c>
      <c r="Q231" s="181">
        <v>25</v>
      </c>
      <c r="R231" s="181">
        <v>570.82999999999993</v>
      </c>
      <c r="S231" s="181">
        <v>595.83000000000004</v>
      </c>
      <c r="T231" s="181">
        <v>3898.4120000000007</v>
      </c>
    </row>
    <row r="232" spans="1:20" ht="12.75" customHeight="1" x14ac:dyDescent="0.2">
      <c r="A232" s="167"/>
      <c r="B232" s="35"/>
      <c r="C232" s="26" t="s">
        <v>178</v>
      </c>
      <c r="D232" s="180">
        <v>34</v>
      </c>
      <c r="E232" s="181">
        <v>5.3</v>
      </c>
      <c r="F232" s="181">
        <v>1</v>
      </c>
      <c r="G232" s="181">
        <v>7</v>
      </c>
      <c r="H232" s="181">
        <v>13.3</v>
      </c>
      <c r="I232" s="181">
        <v>72.5</v>
      </c>
      <c r="J232" s="181">
        <v>0</v>
      </c>
      <c r="K232" s="181">
        <v>85.8</v>
      </c>
      <c r="L232" s="181">
        <v>10.899999999999999</v>
      </c>
      <c r="M232" s="181">
        <v>112.59</v>
      </c>
      <c r="N232" s="181">
        <v>204.12</v>
      </c>
      <c r="O232" s="181">
        <v>327.60999999999996</v>
      </c>
      <c r="P232" s="181">
        <v>413.40999999999997</v>
      </c>
      <c r="Q232" s="181">
        <v>3</v>
      </c>
      <c r="R232" s="181">
        <v>19.8</v>
      </c>
      <c r="S232" s="181">
        <v>22.8</v>
      </c>
      <c r="T232" s="181">
        <v>436.21</v>
      </c>
    </row>
    <row r="233" spans="1:20" ht="12.75" customHeight="1" x14ac:dyDescent="0.2">
      <c r="A233" s="167"/>
      <c r="B233" s="35"/>
      <c r="C233" s="26" t="s">
        <v>163</v>
      </c>
      <c r="D233" s="180">
        <v>81</v>
      </c>
      <c r="E233" s="181">
        <v>272.56000000000006</v>
      </c>
      <c r="F233" s="181">
        <v>17.02</v>
      </c>
      <c r="G233" s="181">
        <v>829.59000000000015</v>
      </c>
      <c r="H233" s="181">
        <v>1119.17</v>
      </c>
      <c r="I233" s="181">
        <v>330.39</v>
      </c>
      <c r="J233" s="181">
        <v>0</v>
      </c>
      <c r="K233" s="181">
        <v>1449.5599999999997</v>
      </c>
      <c r="L233" s="181">
        <v>464.73999999999995</v>
      </c>
      <c r="M233" s="181">
        <v>334.07750000000004</v>
      </c>
      <c r="N233" s="181">
        <v>1210.2999999999995</v>
      </c>
      <c r="O233" s="181">
        <v>2009.1175000000001</v>
      </c>
      <c r="P233" s="181">
        <v>3458.6774999999998</v>
      </c>
      <c r="Q233" s="181">
        <v>84.24</v>
      </c>
      <c r="R233" s="181">
        <v>53.834999999999994</v>
      </c>
      <c r="S233" s="181">
        <v>138.07500000000002</v>
      </c>
      <c r="T233" s="181">
        <v>3596.7525000000001</v>
      </c>
    </row>
    <row r="234" spans="1:20" ht="12.75" customHeight="1" x14ac:dyDescent="0.2">
      <c r="A234" s="167"/>
      <c r="B234" s="35"/>
      <c r="C234" s="26" t="s">
        <v>185</v>
      </c>
      <c r="D234" s="180">
        <v>5</v>
      </c>
      <c r="E234" s="181">
        <v>0</v>
      </c>
      <c r="F234" s="181">
        <v>0.5</v>
      </c>
      <c r="G234" s="181">
        <v>0</v>
      </c>
      <c r="H234" s="181">
        <v>0.5</v>
      </c>
      <c r="I234" s="181">
        <v>0.8</v>
      </c>
      <c r="J234" s="181">
        <v>0</v>
      </c>
      <c r="K234" s="181">
        <v>1.3</v>
      </c>
      <c r="L234" s="181">
        <v>0.2</v>
      </c>
      <c r="M234" s="181">
        <v>0.30000000000000004</v>
      </c>
      <c r="N234" s="181">
        <v>3.3000000000000003</v>
      </c>
      <c r="O234" s="181">
        <v>3.8000000000000003</v>
      </c>
      <c r="P234" s="181">
        <v>5.1000000000000005</v>
      </c>
      <c r="Q234" s="181">
        <v>0</v>
      </c>
      <c r="R234" s="181">
        <v>0.3</v>
      </c>
      <c r="S234" s="181">
        <v>0.3</v>
      </c>
      <c r="T234" s="181">
        <v>5.3999999999999995</v>
      </c>
    </row>
    <row r="235" spans="1:20" ht="12.75" customHeight="1" x14ac:dyDescent="0.2">
      <c r="A235" s="167"/>
      <c r="B235" s="35"/>
      <c r="C235" s="26" t="s">
        <v>190</v>
      </c>
      <c r="D235" s="180">
        <v>16</v>
      </c>
      <c r="E235" s="181">
        <v>0</v>
      </c>
      <c r="F235" s="181">
        <v>0</v>
      </c>
      <c r="G235" s="181">
        <v>4.5</v>
      </c>
      <c r="H235" s="181">
        <v>4.5</v>
      </c>
      <c r="I235" s="181">
        <v>5.0999999999999996</v>
      </c>
      <c r="J235" s="181">
        <v>0</v>
      </c>
      <c r="K235" s="181">
        <v>9.6</v>
      </c>
      <c r="L235" s="181">
        <v>0.7</v>
      </c>
      <c r="M235" s="181">
        <v>6.73</v>
      </c>
      <c r="N235" s="181">
        <v>28.1</v>
      </c>
      <c r="O235" s="181">
        <v>35.53</v>
      </c>
      <c r="P235" s="181">
        <v>45.13</v>
      </c>
      <c r="Q235" s="181">
        <v>5.15</v>
      </c>
      <c r="R235" s="181">
        <v>49.4</v>
      </c>
      <c r="S235" s="181">
        <v>54.55</v>
      </c>
      <c r="T235" s="181">
        <v>99.68</v>
      </c>
    </row>
    <row r="236" spans="1:20" ht="12.75" customHeight="1" x14ac:dyDescent="0.2">
      <c r="A236" s="167"/>
      <c r="B236" s="35"/>
      <c r="C236" s="163" t="s">
        <v>167</v>
      </c>
      <c r="D236" s="64">
        <v>53</v>
      </c>
      <c r="E236" s="36">
        <v>92.16</v>
      </c>
      <c r="F236" s="36">
        <v>5.5</v>
      </c>
      <c r="G236" s="36">
        <v>183.26</v>
      </c>
      <c r="H236" s="36">
        <v>280.91999999999996</v>
      </c>
      <c r="I236" s="36">
        <v>732.56999999999994</v>
      </c>
      <c r="J236" s="36">
        <v>0</v>
      </c>
      <c r="K236" s="36">
        <v>1013.49</v>
      </c>
      <c r="L236" s="36">
        <v>470.7</v>
      </c>
      <c r="M236" s="36">
        <v>325.99</v>
      </c>
      <c r="N236" s="36">
        <v>380.4500000000001</v>
      </c>
      <c r="O236" s="36">
        <v>1177.1399999999996</v>
      </c>
      <c r="P236" s="36">
        <v>2190.6299999999997</v>
      </c>
      <c r="Q236" s="36">
        <v>0.01</v>
      </c>
      <c r="R236" s="36">
        <v>760.52</v>
      </c>
      <c r="S236" s="36">
        <v>760.53</v>
      </c>
      <c r="T236" s="36">
        <v>2951.1600000000003</v>
      </c>
    </row>
    <row r="237" spans="1:20" ht="12.75" customHeight="1" x14ac:dyDescent="0.2">
      <c r="A237" s="167"/>
      <c r="B237" s="35"/>
      <c r="C237" s="26" t="s">
        <v>169</v>
      </c>
      <c r="D237" s="180">
        <v>22</v>
      </c>
      <c r="E237" s="181">
        <v>11.4</v>
      </c>
      <c r="F237" s="181">
        <v>1.4</v>
      </c>
      <c r="G237" s="181">
        <v>1.79</v>
      </c>
      <c r="H237" s="181">
        <v>14.59</v>
      </c>
      <c r="I237" s="181">
        <v>41.52</v>
      </c>
      <c r="J237" s="181">
        <v>94.34</v>
      </c>
      <c r="K237" s="181">
        <v>150.44999999999999</v>
      </c>
      <c r="L237" s="181">
        <v>67.904999999999973</v>
      </c>
      <c r="M237" s="181">
        <v>122.39</v>
      </c>
      <c r="N237" s="181">
        <v>365.77</v>
      </c>
      <c r="O237" s="181">
        <v>556.06500000000005</v>
      </c>
      <c r="P237" s="181">
        <v>706.5150000000001</v>
      </c>
      <c r="Q237" s="181">
        <v>9.3699999999999992</v>
      </c>
      <c r="R237" s="181">
        <v>213.20000000000002</v>
      </c>
      <c r="S237" s="181">
        <v>222.57000000000002</v>
      </c>
      <c r="T237" s="181">
        <v>929.08500000000004</v>
      </c>
    </row>
    <row r="238" spans="1:20" ht="12.75" customHeight="1" x14ac:dyDescent="0.2">
      <c r="A238" s="167"/>
      <c r="B238" s="35"/>
      <c r="C238" s="26" t="s">
        <v>165</v>
      </c>
      <c r="D238" s="180">
        <v>6</v>
      </c>
      <c r="E238" s="181">
        <v>5.5</v>
      </c>
      <c r="F238" s="181">
        <v>0</v>
      </c>
      <c r="G238" s="181">
        <v>1</v>
      </c>
      <c r="H238" s="181">
        <v>6.5</v>
      </c>
      <c r="I238" s="181">
        <v>10</v>
      </c>
      <c r="J238" s="181">
        <v>0.04</v>
      </c>
      <c r="K238" s="181">
        <v>16.54</v>
      </c>
      <c r="L238" s="181">
        <v>50.220000000000006</v>
      </c>
      <c r="M238" s="181">
        <v>7.2500000000000009</v>
      </c>
      <c r="N238" s="181">
        <v>18.97</v>
      </c>
      <c r="O238" s="181">
        <v>76.44</v>
      </c>
      <c r="P238" s="181">
        <v>92.97999999999999</v>
      </c>
      <c r="Q238" s="181">
        <v>0</v>
      </c>
      <c r="R238" s="181">
        <v>542.25</v>
      </c>
      <c r="S238" s="181">
        <v>542.25</v>
      </c>
      <c r="T238" s="181">
        <v>635.23</v>
      </c>
    </row>
    <row r="239" spans="1:20" ht="12.75" customHeight="1" x14ac:dyDescent="0.2">
      <c r="A239" s="167"/>
      <c r="B239" s="35"/>
      <c r="C239" s="26" t="s">
        <v>181</v>
      </c>
      <c r="D239" s="180">
        <v>17</v>
      </c>
      <c r="E239" s="181">
        <v>0</v>
      </c>
      <c r="F239" s="181">
        <v>0.12000000000000001</v>
      </c>
      <c r="G239" s="181">
        <v>6.5</v>
      </c>
      <c r="H239" s="181">
        <v>6.62</v>
      </c>
      <c r="I239" s="181">
        <v>130.25</v>
      </c>
      <c r="J239" s="181">
        <v>0</v>
      </c>
      <c r="K239" s="181">
        <v>136.87</v>
      </c>
      <c r="L239" s="181">
        <v>48.140000000000008</v>
      </c>
      <c r="M239" s="181">
        <v>54.332000000000001</v>
      </c>
      <c r="N239" s="181">
        <v>157.45999999999998</v>
      </c>
      <c r="O239" s="181">
        <v>259.93200000000002</v>
      </c>
      <c r="P239" s="181">
        <v>396.80200000000002</v>
      </c>
      <c r="Q239" s="181">
        <v>0</v>
      </c>
      <c r="R239" s="181">
        <v>1.49</v>
      </c>
      <c r="S239" s="181">
        <v>1.49</v>
      </c>
      <c r="T239" s="181">
        <v>398.29199999999997</v>
      </c>
    </row>
    <row r="240" spans="1:20" ht="12.75" customHeight="1" x14ac:dyDescent="0.2">
      <c r="A240" s="167"/>
      <c r="B240" s="35"/>
      <c r="C240" s="26" t="s">
        <v>171</v>
      </c>
      <c r="D240" s="180">
        <v>6</v>
      </c>
      <c r="E240" s="181">
        <v>0</v>
      </c>
      <c r="F240" s="181">
        <v>0</v>
      </c>
      <c r="G240" s="181">
        <v>0</v>
      </c>
      <c r="H240" s="181">
        <v>0</v>
      </c>
      <c r="I240" s="181">
        <v>0.2</v>
      </c>
      <c r="J240" s="181">
        <v>0</v>
      </c>
      <c r="K240" s="181">
        <v>0.2</v>
      </c>
      <c r="L240" s="181">
        <v>0.86</v>
      </c>
      <c r="M240" s="181">
        <v>2.11</v>
      </c>
      <c r="N240" s="181">
        <v>14.2</v>
      </c>
      <c r="O240" s="181">
        <v>17.170000000000002</v>
      </c>
      <c r="P240" s="181">
        <v>17.37</v>
      </c>
      <c r="Q240" s="181">
        <v>0</v>
      </c>
      <c r="R240" s="181">
        <v>5.0999999999999996</v>
      </c>
      <c r="S240" s="181">
        <v>5.0999999999999996</v>
      </c>
      <c r="T240" s="181">
        <v>22.47</v>
      </c>
    </row>
    <row r="241" spans="1:21" ht="12.75" customHeight="1" x14ac:dyDescent="0.2">
      <c r="A241" s="167"/>
      <c r="B241" s="35"/>
      <c r="C241" s="26" t="s">
        <v>187</v>
      </c>
      <c r="D241" s="180">
        <v>3</v>
      </c>
      <c r="E241" s="181">
        <v>0</v>
      </c>
      <c r="F241" s="181">
        <v>0</v>
      </c>
      <c r="G241" s="181">
        <v>0.5</v>
      </c>
      <c r="H241" s="181">
        <v>0.5</v>
      </c>
      <c r="I241" s="181">
        <v>0.7</v>
      </c>
      <c r="J241" s="181">
        <v>0</v>
      </c>
      <c r="K241" s="181">
        <v>1.2</v>
      </c>
      <c r="L241" s="181">
        <v>0</v>
      </c>
      <c r="M241" s="181">
        <v>0.31</v>
      </c>
      <c r="N241" s="181">
        <v>0</v>
      </c>
      <c r="O241" s="181">
        <v>0.31</v>
      </c>
      <c r="P241" s="181">
        <v>1.51</v>
      </c>
      <c r="Q241" s="181">
        <v>0</v>
      </c>
      <c r="R241" s="181">
        <v>0.57999999999999996</v>
      </c>
      <c r="S241" s="181">
        <v>0.57999999999999996</v>
      </c>
      <c r="T241" s="181">
        <v>2.09</v>
      </c>
    </row>
    <row r="242" spans="1:21" ht="12.75" customHeight="1" x14ac:dyDescent="0.2">
      <c r="A242" s="167"/>
      <c r="B242" s="35"/>
      <c r="C242" s="26" t="s">
        <v>173</v>
      </c>
      <c r="D242" s="180">
        <v>11</v>
      </c>
      <c r="E242" s="181">
        <v>8.84</v>
      </c>
      <c r="F242" s="181">
        <v>0</v>
      </c>
      <c r="G242" s="181">
        <v>0</v>
      </c>
      <c r="H242" s="181">
        <v>8.84</v>
      </c>
      <c r="I242" s="181">
        <v>0</v>
      </c>
      <c r="J242" s="181">
        <v>0</v>
      </c>
      <c r="K242" s="181">
        <v>8.84</v>
      </c>
      <c r="L242" s="181">
        <v>0.1</v>
      </c>
      <c r="M242" s="181">
        <v>11.860000000000001</v>
      </c>
      <c r="N242" s="181">
        <v>0.84000000000000008</v>
      </c>
      <c r="O242" s="181">
        <v>12.8</v>
      </c>
      <c r="P242" s="181">
        <v>21.64</v>
      </c>
      <c r="Q242" s="181">
        <v>0</v>
      </c>
      <c r="R242" s="181">
        <v>0.05</v>
      </c>
      <c r="S242" s="181">
        <v>0.05</v>
      </c>
      <c r="T242" s="181">
        <v>21.69</v>
      </c>
    </row>
    <row r="243" spans="1:21" ht="12.75" customHeight="1" x14ac:dyDescent="0.2">
      <c r="A243" s="167"/>
      <c r="B243" s="35"/>
      <c r="C243" s="26" t="s">
        <v>191</v>
      </c>
      <c r="D243" s="180">
        <v>7</v>
      </c>
      <c r="E243" s="181">
        <v>0</v>
      </c>
      <c r="F243" s="181">
        <v>14.2</v>
      </c>
      <c r="G243" s="181">
        <v>0</v>
      </c>
      <c r="H243" s="181">
        <v>14.2</v>
      </c>
      <c r="I243" s="181">
        <v>4.7</v>
      </c>
      <c r="J243" s="181">
        <v>0</v>
      </c>
      <c r="K243" s="181">
        <v>18.899999999999999</v>
      </c>
      <c r="L243" s="181">
        <v>63.25</v>
      </c>
      <c r="M243" s="181">
        <v>3.5</v>
      </c>
      <c r="N243" s="181">
        <v>1.25</v>
      </c>
      <c r="O243" s="181">
        <v>68</v>
      </c>
      <c r="P243" s="181">
        <v>86.9</v>
      </c>
      <c r="Q243" s="181">
        <v>0</v>
      </c>
      <c r="R243" s="181">
        <v>0.5</v>
      </c>
      <c r="S243" s="181">
        <v>0.5</v>
      </c>
      <c r="T243" s="181">
        <v>87.4</v>
      </c>
    </row>
    <row r="244" spans="1:21" ht="12.75" customHeight="1" x14ac:dyDescent="0.2">
      <c r="A244" s="167"/>
      <c r="B244" s="35"/>
      <c r="C244" s="26" t="s">
        <v>182</v>
      </c>
      <c r="D244" s="180">
        <v>2</v>
      </c>
      <c r="E244" s="181">
        <v>0</v>
      </c>
      <c r="F244" s="181">
        <v>0</v>
      </c>
      <c r="G244" s="181">
        <v>0</v>
      </c>
      <c r="H244" s="181">
        <v>0</v>
      </c>
      <c r="I244" s="181">
        <v>0</v>
      </c>
      <c r="J244" s="181">
        <v>0</v>
      </c>
      <c r="K244" s="181">
        <v>0</v>
      </c>
      <c r="L244" s="181">
        <v>4.96</v>
      </c>
      <c r="M244" s="181">
        <v>5.3</v>
      </c>
      <c r="N244" s="181">
        <v>1</v>
      </c>
      <c r="O244" s="181">
        <v>11.26</v>
      </c>
      <c r="P244" s="181">
        <v>11.26</v>
      </c>
      <c r="Q244" s="181">
        <v>0</v>
      </c>
      <c r="R244" s="181">
        <v>0</v>
      </c>
      <c r="S244" s="181">
        <v>0</v>
      </c>
      <c r="T244" s="181">
        <v>11.26</v>
      </c>
    </row>
    <row r="245" spans="1:21" ht="12.75" customHeight="1" x14ac:dyDescent="0.2">
      <c r="A245" s="167"/>
      <c r="B245" s="35"/>
      <c r="C245" s="26" t="s">
        <v>166</v>
      </c>
      <c r="D245" s="180">
        <v>2</v>
      </c>
      <c r="E245" s="181">
        <v>0</v>
      </c>
      <c r="F245" s="181">
        <v>0</v>
      </c>
      <c r="G245" s="181">
        <v>0</v>
      </c>
      <c r="H245" s="181">
        <v>0</v>
      </c>
      <c r="I245" s="181">
        <v>0</v>
      </c>
      <c r="J245" s="181">
        <v>0</v>
      </c>
      <c r="K245" s="181">
        <v>0</v>
      </c>
      <c r="L245" s="181">
        <v>0.05</v>
      </c>
      <c r="M245" s="181">
        <v>0.4</v>
      </c>
      <c r="N245" s="181">
        <v>0.25</v>
      </c>
      <c r="O245" s="181">
        <v>0.7</v>
      </c>
      <c r="P245" s="181">
        <v>0.7</v>
      </c>
      <c r="Q245" s="181">
        <v>0</v>
      </c>
      <c r="R245" s="181">
        <v>0</v>
      </c>
      <c r="S245" s="181">
        <v>0</v>
      </c>
      <c r="T245" s="181">
        <v>0.7</v>
      </c>
    </row>
    <row r="246" spans="1:21" ht="12.75" customHeight="1" x14ac:dyDescent="0.2">
      <c r="A246" s="167"/>
      <c r="B246" s="35"/>
      <c r="C246" s="26" t="s">
        <v>177</v>
      </c>
      <c r="D246" s="180">
        <v>5</v>
      </c>
      <c r="E246" s="181">
        <v>0</v>
      </c>
      <c r="F246" s="181">
        <v>0.1</v>
      </c>
      <c r="G246" s="181">
        <v>0</v>
      </c>
      <c r="H246" s="181">
        <v>0.1</v>
      </c>
      <c r="I246" s="181">
        <v>0</v>
      </c>
      <c r="J246" s="181">
        <v>0</v>
      </c>
      <c r="K246" s="181">
        <v>0.1</v>
      </c>
      <c r="L246" s="181">
        <v>0</v>
      </c>
      <c r="M246" s="181">
        <v>0</v>
      </c>
      <c r="N246" s="181">
        <v>0</v>
      </c>
      <c r="O246" s="181">
        <v>0</v>
      </c>
      <c r="P246" s="181">
        <v>0.1</v>
      </c>
      <c r="Q246" s="181">
        <v>0</v>
      </c>
      <c r="R246" s="181">
        <v>0.17</v>
      </c>
      <c r="S246" s="181">
        <v>0.17</v>
      </c>
      <c r="T246" s="181">
        <v>0.27</v>
      </c>
      <c r="U246" s="10"/>
    </row>
    <row r="247" spans="1:21" ht="12.75" customHeight="1" x14ac:dyDescent="0.2">
      <c r="A247" s="167"/>
      <c r="B247" s="35"/>
      <c r="C247" s="26" t="s">
        <v>304</v>
      </c>
      <c r="D247" s="180">
        <v>5</v>
      </c>
      <c r="E247" s="181">
        <v>0.22</v>
      </c>
      <c r="F247" s="181">
        <v>0</v>
      </c>
      <c r="G247" s="181">
        <v>0</v>
      </c>
      <c r="H247" s="181">
        <v>0.22</v>
      </c>
      <c r="I247" s="181">
        <v>0.3</v>
      </c>
      <c r="J247" s="181">
        <v>0</v>
      </c>
      <c r="K247" s="181">
        <v>0.52</v>
      </c>
      <c r="L247" s="181">
        <v>0</v>
      </c>
      <c r="M247" s="181">
        <v>0.6</v>
      </c>
      <c r="N247" s="181">
        <v>0.2</v>
      </c>
      <c r="O247" s="181">
        <v>0.8</v>
      </c>
      <c r="P247" s="181">
        <v>1.32</v>
      </c>
      <c r="Q247" s="181">
        <v>0</v>
      </c>
      <c r="R247" s="181">
        <v>2.4700000000000002</v>
      </c>
      <c r="S247" s="181">
        <v>2.4700000000000002</v>
      </c>
      <c r="T247" s="181">
        <v>3.79</v>
      </c>
    </row>
    <row r="248" spans="1:21" ht="12.75" customHeight="1" x14ac:dyDescent="0.2">
      <c r="A248" s="167"/>
      <c r="B248" s="35"/>
      <c r="C248" s="165" t="s">
        <v>179</v>
      </c>
      <c r="D248" s="182">
        <v>49</v>
      </c>
      <c r="E248" s="183">
        <v>5</v>
      </c>
      <c r="F248" s="183">
        <v>0.05</v>
      </c>
      <c r="G248" s="183">
        <v>1.2</v>
      </c>
      <c r="H248" s="183">
        <v>6.25</v>
      </c>
      <c r="I248" s="183">
        <v>8.1699999999999982</v>
      </c>
      <c r="J248" s="183">
        <v>0</v>
      </c>
      <c r="K248" s="183">
        <v>14.42</v>
      </c>
      <c r="L248" s="183">
        <v>11.169999999999998</v>
      </c>
      <c r="M248" s="183">
        <v>35.119999999999997</v>
      </c>
      <c r="N248" s="183">
        <v>33.489999999999995</v>
      </c>
      <c r="O248" s="183">
        <v>79.779999999999987</v>
      </c>
      <c r="P248" s="183">
        <v>94.199999999999989</v>
      </c>
      <c r="Q248" s="183">
        <v>2.1</v>
      </c>
      <c r="R248" s="183">
        <v>6</v>
      </c>
      <c r="S248" s="183">
        <v>8.1</v>
      </c>
      <c r="T248" s="183">
        <v>102.3</v>
      </c>
    </row>
    <row r="249" spans="1:21" ht="12.75" customHeight="1" x14ac:dyDescent="0.25">
      <c r="A249" s="230" t="s">
        <v>0</v>
      </c>
      <c r="B249" s="231"/>
      <c r="C249" s="232" t="s">
        <v>0</v>
      </c>
      <c r="D249" s="53">
        <f>SUM(D217:D248)</f>
        <v>1352</v>
      </c>
      <c r="E249" s="54">
        <f>SUM(E217:E248)</f>
        <v>1126.1299999999999</v>
      </c>
      <c r="F249" s="54">
        <f>SUM(F217:F248)</f>
        <v>2203.9</v>
      </c>
      <c r="G249" s="54">
        <f>SUM(G217:G248)</f>
        <v>1681.4660000000001</v>
      </c>
      <c r="H249" s="54">
        <f>+G249+F249+E249</f>
        <v>5011.4960000000001</v>
      </c>
      <c r="I249" s="54">
        <f>SUM(I217:I248)</f>
        <v>4913.9650000000001</v>
      </c>
      <c r="J249" s="54">
        <f>SUM(J217:J248)</f>
        <v>99.610000000000014</v>
      </c>
      <c r="K249" s="54">
        <f>+J249+I249+H249</f>
        <v>10025.071</v>
      </c>
      <c r="L249" s="54">
        <f>SUM(L217:L248)</f>
        <v>3005.2609999999995</v>
      </c>
      <c r="M249" s="54">
        <f>SUM(M217:M248)</f>
        <v>4047.2355000000002</v>
      </c>
      <c r="N249" s="54">
        <f>SUM(N217:N248)</f>
        <v>5526.98</v>
      </c>
      <c r="O249" s="54">
        <f>+N249+M249+L249</f>
        <v>12579.476500000001</v>
      </c>
      <c r="P249" s="54">
        <f>+O249+K249</f>
        <v>22604.547500000001</v>
      </c>
      <c r="Q249" s="54">
        <f>SUM(Q217:Q248)</f>
        <v>1087.4299999999998</v>
      </c>
      <c r="R249" s="54">
        <f>SUM(R217:R248)</f>
        <v>4250.1090000000004</v>
      </c>
      <c r="S249" s="54">
        <f>+R249+Q249</f>
        <v>5337.5390000000007</v>
      </c>
      <c r="T249" s="55">
        <f>+S249+P249</f>
        <v>27942.086500000001</v>
      </c>
    </row>
    <row r="250" spans="1:21" ht="12.75" customHeight="1" x14ac:dyDescent="0.2">
      <c r="A250" s="166" t="s">
        <v>406</v>
      </c>
      <c r="B250" s="35" t="s">
        <v>219</v>
      </c>
      <c r="C250" s="161" t="s">
        <v>219</v>
      </c>
      <c r="D250" s="178">
        <v>8</v>
      </c>
      <c r="E250" s="179">
        <v>0.9</v>
      </c>
      <c r="F250" s="179">
        <v>0</v>
      </c>
      <c r="G250" s="179">
        <v>0</v>
      </c>
      <c r="H250" s="179">
        <v>0.9</v>
      </c>
      <c r="I250" s="179">
        <v>0.35</v>
      </c>
      <c r="J250" s="179">
        <v>0</v>
      </c>
      <c r="K250" s="179">
        <v>1.25</v>
      </c>
      <c r="L250" s="179">
        <v>5.1499999999999995</v>
      </c>
      <c r="M250" s="179">
        <v>11.51</v>
      </c>
      <c r="N250" s="179">
        <v>4.8</v>
      </c>
      <c r="O250" s="179">
        <v>21.46</v>
      </c>
      <c r="P250" s="179">
        <v>22.71</v>
      </c>
      <c r="Q250" s="179">
        <v>0</v>
      </c>
      <c r="R250" s="179">
        <v>0.02</v>
      </c>
      <c r="S250" s="179">
        <v>0.02</v>
      </c>
      <c r="T250" s="179">
        <v>22.73</v>
      </c>
    </row>
    <row r="251" spans="1:21" ht="12.75" customHeight="1" x14ac:dyDescent="0.2">
      <c r="A251" s="167"/>
      <c r="B251" s="35"/>
      <c r="C251" s="26" t="s">
        <v>205</v>
      </c>
      <c r="D251" s="180">
        <v>21</v>
      </c>
      <c r="E251" s="181">
        <v>0</v>
      </c>
      <c r="F251" s="181">
        <v>0.1</v>
      </c>
      <c r="G251" s="181">
        <v>0.03</v>
      </c>
      <c r="H251" s="181">
        <v>0.13</v>
      </c>
      <c r="I251" s="181">
        <v>6.1</v>
      </c>
      <c r="J251" s="181">
        <v>0</v>
      </c>
      <c r="K251" s="181">
        <v>6.2299999999999995</v>
      </c>
      <c r="L251" s="181">
        <v>8.68</v>
      </c>
      <c r="M251" s="181">
        <v>19.670000000000002</v>
      </c>
      <c r="N251" s="181">
        <v>50.05</v>
      </c>
      <c r="O251" s="181">
        <v>78.399999999999991</v>
      </c>
      <c r="P251" s="181">
        <v>84.63</v>
      </c>
      <c r="Q251" s="181">
        <v>24.7</v>
      </c>
      <c r="R251" s="181">
        <v>36.449999999999996</v>
      </c>
      <c r="S251" s="181">
        <v>61.15</v>
      </c>
      <c r="T251" s="181">
        <v>145.78000000000003</v>
      </c>
    </row>
    <row r="252" spans="1:21" ht="12.75" customHeight="1" x14ac:dyDescent="0.2">
      <c r="A252" s="167"/>
      <c r="B252" s="35"/>
      <c r="C252" s="26" t="s">
        <v>275</v>
      </c>
      <c r="D252" s="180">
        <v>2</v>
      </c>
      <c r="E252" s="181">
        <v>1.5</v>
      </c>
      <c r="F252" s="181">
        <v>0</v>
      </c>
      <c r="G252" s="181">
        <v>0</v>
      </c>
      <c r="H252" s="181">
        <v>1.5</v>
      </c>
      <c r="I252" s="181">
        <v>1.9</v>
      </c>
      <c r="J252" s="181">
        <v>0</v>
      </c>
      <c r="K252" s="181">
        <v>3.4</v>
      </c>
      <c r="L252" s="181">
        <v>0.01</v>
      </c>
      <c r="M252" s="181">
        <v>0</v>
      </c>
      <c r="N252" s="181">
        <v>2.81</v>
      </c>
      <c r="O252" s="181">
        <v>2.82</v>
      </c>
      <c r="P252" s="181">
        <v>6.22</v>
      </c>
      <c r="Q252" s="181">
        <v>0</v>
      </c>
      <c r="R252" s="181">
        <v>0</v>
      </c>
      <c r="S252" s="181">
        <v>0</v>
      </c>
      <c r="T252" s="181">
        <v>6.2200000000000006</v>
      </c>
    </row>
    <row r="253" spans="1:21" ht="12.75" customHeight="1" x14ac:dyDescent="0.2">
      <c r="A253" s="167"/>
      <c r="B253" s="35"/>
      <c r="C253" s="26" t="s">
        <v>202</v>
      </c>
      <c r="D253" s="180">
        <v>17</v>
      </c>
      <c r="E253" s="181">
        <v>3.09</v>
      </c>
      <c r="F253" s="181">
        <v>0.62</v>
      </c>
      <c r="G253" s="181">
        <v>0</v>
      </c>
      <c r="H253" s="181">
        <v>3.71</v>
      </c>
      <c r="I253" s="181">
        <v>0</v>
      </c>
      <c r="J253" s="181">
        <v>0</v>
      </c>
      <c r="K253" s="181">
        <v>3.71</v>
      </c>
      <c r="L253" s="181">
        <v>2.27</v>
      </c>
      <c r="M253" s="181">
        <v>6.9</v>
      </c>
      <c r="N253" s="181">
        <v>6.8199999999999994</v>
      </c>
      <c r="O253" s="181">
        <v>15.989999999999998</v>
      </c>
      <c r="P253" s="181">
        <v>19.7</v>
      </c>
      <c r="Q253" s="181">
        <v>0</v>
      </c>
      <c r="R253" s="181">
        <v>0.56999999999999995</v>
      </c>
      <c r="S253" s="181">
        <v>0.56999999999999995</v>
      </c>
      <c r="T253" s="181">
        <v>20.27</v>
      </c>
    </row>
    <row r="254" spans="1:21" ht="12.75" customHeight="1" x14ac:dyDescent="0.2">
      <c r="A254" s="167"/>
      <c r="B254" s="35"/>
      <c r="C254" s="26" t="s">
        <v>195</v>
      </c>
      <c r="D254" s="180">
        <v>3</v>
      </c>
      <c r="E254" s="181">
        <v>0</v>
      </c>
      <c r="F254" s="181">
        <v>0</v>
      </c>
      <c r="G254" s="181">
        <v>0</v>
      </c>
      <c r="H254" s="181">
        <v>0</v>
      </c>
      <c r="I254" s="181">
        <v>0.32</v>
      </c>
      <c r="J254" s="181">
        <v>0</v>
      </c>
      <c r="K254" s="181">
        <v>0.32</v>
      </c>
      <c r="L254" s="181">
        <v>0</v>
      </c>
      <c r="M254" s="181">
        <v>0.5</v>
      </c>
      <c r="N254" s="181">
        <v>0</v>
      </c>
      <c r="O254" s="181">
        <v>0.5</v>
      </c>
      <c r="P254" s="181">
        <v>0.82000000000000006</v>
      </c>
      <c r="Q254" s="181">
        <v>0</v>
      </c>
      <c r="R254" s="181">
        <v>0</v>
      </c>
      <c r="S254" s="181">
        <v>0</v>
      </c>
      <c r="T254" s="181">
        <v>0.82</v>
      </c>
    </row>
    <row r="255" spans="1:21" ht="12.75" customHeight="1" x14ac:dyDescent="0.2">
      <c r="A255" s="167"/>
      <c r="B255" s="35"/>
      <c r="C255" s="26" t="s">
        <v>204</v>
      </c>
      <c r="D255" s="180">
        <v>10</v>
      </c>
      <c r="E255" s="181">
        <v>0</v>
      </c>
      <c r="F255" s="181">
        <v>0</v>
      </c>
      <c r="G255" s="181">
        <v>0</v>
      </c>
      <c r="H255" s="181">
        <v>0</v>
      </c>
      <c r="I255" s="181">
        <v>0.14000000000000001</v>
      </c>
      <c r="J255" s="181">
        <v>0</v>
      </c>
      <c r="K255" s="181">
        <v>0.14000000000000001</v>
      </c>
      <c r="L255" s="181">
        <v>0.9</v>
      </c>
      <c r="M255" s="181">
        <v>6.1</v>
      </c>
      <c r="N255" s="181">
        <v>3.9</v>
      </c>
      <c r="O255" s="181">
        <v>10.899999999999999</v>
      </c>
      <c r="P255" s="181">
        <v>11.04</v>
      </c>
      <c r="Q255" s="181">
        <v>0</v>
      </c>
      <c r="R255" s="181">
        <v>0.08</v>
      </c>
      <c r="S255" s="181">
        <v>0.08</v>
      </c>
      <c r="T255" s="181">
        <v>11.12</v>
      </c>
    </row>
    <row r="256" spans="1:21" ht="12.75" customHeight="1" x14ac:dyDescent="0.2">
      <c r="A256" s="167"/>
      <c r="B256" s="35"/>
      <c r="C256" s="26" t="s">
        <v>277</v>
      </c>
      <c r="D256" s="180">
        <v>11</v>
      </c>
      <c r="E256" s="181">
        <v>1</v>
      </c>
      <c r="F256" s="181">
        <v>0.1</v>
      </c>
      <c r="G256" s="181">
        <v>5.04</v>
      </c>
      <c r="H256" s="181">
        <v>6.1400000000000006</v>
      </c>
      <c r="I256" s="181">
        <v>2.8</v>
      </c>
      <c r="J256" s="181">
        <v>0</v>
      </c>
      <c r="K256" s="181">
        <v>8.94</v>
      </c>
      <c r="L256" s="181">
        <v>165.9</v>
      </c>
      <c r="M256" s="181">
        <v>1.02</v>
      </c>
      <c r="N256" s="181">
        <v>7.09</v>
      </c>
      <c r="O256" s="181">
        <v>174.01</v>
      </c>
      <c r="P256" s="181">
        <v>182.95</v>
      </c>
      <c r="Q256" s="181">
        <v>0</v>
      </c>
      <c r="R256" s="181">
        <v>0.35</v>
      </c>
      <c r="S256" s="181">
        <v>0.35</v>
      </c>
      <c r="T256" s="181">
        <v>183.29999999999998</v>
      </c>
    </row>
    <row r="257" spans="1:20" ht="12.75" customHeight="1" x14ac:dyDescent="0.2">
      <c r="A257" s="167"/>
      <c r="B257" s="85"/>
      <c r="C257" s="26" t="s">
        <v>208</v>
      </c>
      <c r="D257" s="180">
        <v>9</v>
      </c>
      <c r="E257" s="181">
        <v>0</v>
      </c>
      <c r="F257" s="181">
        <v>0</v>
      </c>
      <c r="G257" s="181">
        <v>0</v>
      </c>
      <c r="H257" s="181">
        <v>0</v>
      </c>
      <c r="I257" s="181">
        <v>0.1</v>
      </c>
      <c r="J257" s="181">
        <v>0</v>
      </c>
      <c r="K257" s="181">
        <v>0.1</v>
      </c>
      <c r="L257" s="181">
        <v>1.9</v>
      </c>
      <c r="M257" s="181">
        <v>2.06</v>
      </c>
      <c r="N257" s="181">
        <v>0.82000000000000006</v>
      </c>
      <c r="O257" s="181">
        <v>4.78</v>
      </c>
      <c r="P257" s="181">
        <v>4.88</v>
      </c>
      <c r="Q257" s="181">
        <v>12.31</v>
      </c>
      <c r="R257" s="181">
        <v>1</v>
      </c>
      <c r="S257" s="181">
        <v>13.31</v>
      </c>
      <c r="T257" s="181">
        <v>18.189999999999998</v>
      </c>
    </row>
    <row r="258" spans="1:20" ht="12.75" customHeight="1" x14ac:dyDescent="0.2">
      <c r="A258" s="167"/>
      <c r="B258" s="35" t="s">
        <v>431</v>
      </c>
      <c r="C258" s="26" t="s">
        <v>412</v>
      </c>
      <c r="D258" s="180">
        <v>33</v>
      </c>
      <c r="E258" s="181">
        <v>0</v>
      </c>
      <c r="F258" s="181">
        <v>7.1</v>
      </c>
      <c r="G258" s="181">
        <v>0</v>
      </c>
      <c r="H258" s="181">
        <v>7.1</v>
      </c>
      <c r="I258" s="181">
        <v>3.6299999999999994</v>
      </c>
      <c r="J258" s="181">
        <v>0</v>
      </c>
      <c r="K258" s="181">
        <v>10.73</v>
      </c>
      <c r="L258" s="181">
        <v>36.959999999999994</v>
      </c>
      <c r="M258" s="181">
        <v>38.79</v>
      </c>
      <c r="N258" s="181">
        <v>43.03</v>
      </c>
      <c r="O258" s="181">
        <v>118.78000000000002</v>
      </c>
      <c r="P258" s="181">
        <v>129.51000000000002</v>
      </c>
      <c r="Q258" s="181">
        <v>1.6</v>
      </c>
      <c r="R258" s="181">
        <v>4.55</v>
      </c>
      <c r="S258" s="181">
        <v>6.15</v>
      </c>
      <c r="T258" s="181">
        <v>135.66000000000003</v>
      </c>
    </row>
    <row r="259" spans="1:20" ht="12.75" customHeight="1" x14ac:dyDescent="0.2">
      <c r="A259" s="167"/>
      <c r="B259" s="35"/>
      <c r="C259" s="26" t="s">
        <v>305</v>
      </c>
      <c r="D259" s="180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</row>
    <row r="260" spans="1:20" ht="12.75" customHeight="1" x14ac:dyDescent="0.2">
      <c r="A260" s="167"/>
      <c r="B260" s="35"/>
      <c r="C260" s="26" t="s">
        <v>413</v>
      </c>
      <c r="D260" s="180">
        <v>6</v>
      </c>
      <c r="E260" s="181">
        <v>0</v>
      </c>
      <c r="F260" s="181">
        <v>0</v>
      </c>
      <c r="G260" s="181">
        <v>0</v>
      </c>
      <c r="H260" s="181">
        <v>0</v>
      </c>
      <c r="I260" s="181">
        <v>0</v>
      </c>
      <c r="J260" s="181">
        <v>0</v>
      </c>
      <c r="K260" s="181">
        <v>0</v>
      </c>
      <c r="L260" s="181">
        <v>0.06</v>
      </c>
      <c r="M260" s="181">
        <v>0.19</v>
      </c>
      <c r="N260" s="181">
        <v>3.2399999999999998</v>
      </c>
      <c r="O260" s="181">
        <v>3.4899999999999998</v>
      </c>
      <c r="P260" s="181">
        <v>3.4899999999999998</v>
      </c>
      <c r="Q260" s="181">
        <v>0.2</v>
      </c>
      <c r="R260" s="181">
        <v>0</v>
      </c>
      <c r="S260" s="181">
        <v>0.2</v>
      </c>
      <c r="T260" s="181">
        <v>3.69</v>
      </c>
    </row>
    <row r="261" spans="1:20" ht="12.75" customHeight="1" x14ac:dyDescent="0.2">
      <c r="A261" s="167"/>
      <c r="B261" s="35"/>
      <c r="C261" s="165" t="s">
        <v>201</v>
      </c>
      <c r="D261" s="182">
        <v>3</v>
      </c>
      <c r="E261" s="183">
        <v>0.1</v>
      </c>
      <c r="F261" s="183">
        <v>0</v>
      </c>
      <c r="G261" s="183">
        <v>0</v>
      </c>
      <c r="H261" s="183">
        <v>0.1</v>
      </c>
      <c r="I261" s="183">
        <v>0</v>
      </c>
      <c r="J261" s="183">
        <v>0</v>
      </c>
      <c r="K261" s="183">
        <v>0.1</v>
      </c>
      <c r="L261" s="183">
        <v>0.24200000000000002</v>
      </c>
      <c r="M261" s="183">
        <v>0.3</v>
      </c>
      <c r="N261" s="183">
        <v>0.54800000000000004</v>
      </c>
      <c r="O261" s="183">
        <v>1.0899999999999999</v>
      </c>
      <c r="P261" s="183">
        <v>1.19</v>
      </c>
      <c r="Q261" s="183">
        <v>0</v>
      </c>
      <c r="R261" s="183">
        <v>0</v>
      </c>
      <c r="S261" s="183">
        <v>0</v>
      </c>
      <c r="T261" s="181">
        <v>1.19</v>
      </c>
    </row>
    <row r="262" spans="1:20" ht="12.75" customHeight="1" x14ac:dyDescent="0.25">
      <c r="A262" s="230" t="s">
        <v>0</v>
      </c>
      <c r="B262" s="231"/>
      <c r="C262" s="232" t="s">
        <v>0</v>
      </c>
      <c r="D262" s="53">
        <f>SUM(D250:D261)</f>
        <v>123</v>
      </c>
      <c r="E262" s="54">
        <f>SUM(E250:E261)</f>
        <v>6.59</v>
      </c>
      <c r="F262" s="54">
        <f t="shared" ref="F262:T262" si="6">SUM(F250:F261)</f>
        <v>7.92</v>
      </c>
      <c r="G262" s="54">
        <f t="shared" si="6"/>
        <v>5.07</v>
      </c>
      <c r="H262" s="54">
        <f t="shared" si="6"/>
        <v>19.580000000000002</v>
      </c>
      <c r="I262" s="54">
        <f t="shared" si="6"/>
        <v>15.339999999999998</v>
      </c>
      <c r="J262" s="54">
        <f t="shared" si="6"/>
        <v>0</v>
      </c>
      <c r="K262" s="54">
        <f t="shared" si="6"/>
        <v>34.920000000000009</v>
      </c>
      <c r="L262" s="54">
        <f t="shared" si="6"/>
        <v>222.07199999999997</v>
      </c>
      <c r="M262" s="54">
        <f t="shared" si="6"/>
        <v>87.04</v>
      </c>
      <c r="N262" s="54">
        <f t="shared" si="6"/>
        <v>123.10799999999999</v>
      </c>
      <c r="O262" s="54">
        <f t="shared" si="6"/>
        <v>432.21999999999991</v>
      </c>
      <c r="P262" s="54">
        <f t="shared" si="6"/>
        <v>467.13999999999993</v>
      </c>
      <c r="Q262" s="54">
        <f t="shared" si="6"/>
        <v>38.81</v>
      </c>
      <c r="R262" s="54">
        <f t="shared" si="6"/>
        <v>43.019999999999996</v>
      </c>
      <c r="S262" s="54">
        <f t="shared" si="6"/>
        <v>81.830000000000013</v>
      </c>
      <c r="T262" s="54">
        <f t="shared" si="6"/>
        <v>548.97000000000014</v>
      </c>
    </row>
    <row r="263" spans="1:20" ht="12.75" customHeight="1" x14ac:dyDescent="0.2">
      <c r="A263" s="166" t="s">
        <v>9</v>
      </c>
      <c r="B263" s="35" t="s">
        <v>207</v>
      </c>
      <c r="C263" s="161" t="s">
        <v>207</v>
      </c>
      <c r="D263" s="178">
        <v>8</v>
      </c>
      <c r="E263" s="179">
        <v>0.2</v>
      </c>
      <c r="F263" s="179">
        <v>0</v>
      </c>
      <c r="G263" s="179">
        <v>0</v>
      </c>
      <c r="H263" s="179">
        <v>0.2</v>
      </c>
      <c r="I263" s="179">
        <v>3.02</v>
      </c>
      <c r="J263" s="179">
        <v>0</v>
      </c>
      <c r="K263" s="179">
        <v>3.22</v>
      </c>
      <c r="L263" s="179">
        <v>0.63</v>
      </c>
      <c r="M263" s="179">
        <v>2.1100000000000003</v>
      </c>
      <c r="N263" s="179">
        <v>2</v>
      </c>
      <c r="O263" s="179">
        <v>4.7399999999999993</v>
      </c>
      <c r="P263" s="179">
        <v>7.9599999999999991</v>
      </c>
      <c r="Q263" s="179">
        <v>0</v>
      </c>
      <c r="R263" s="179">
        <v>0.4</v>
      </c>
      <c r="S263" s="179">
        <v>0.4</v>
      </c>
      <c r="T263" s="179">
        <v>8.36</v>
      </c>
    </row>
    <row r="264" spans="1:20" ht="12.75" customHeight="1" x14ac:dyDescent="0.2">
      <c r="A264" s="167"/>
      <c r="B264" s="35"/>
      <c r="C264" s="26" t="s">
        <v>218</v>
      </c>
      <c r="D264" s="180">
        <v>4</v>
      </c>
      <c r="E264" s="181">
        <v>0</v>
      </c>
      <c r="F264" s="181">
        <v>0</v>
      </c>
      <c r="G264" s="181">
        <v>1</v>
      </c>
      <c r="H264" s="181">
        <v>1</v>
      </c>
      <c r="I264" s="181">
        <v>0.1</v>
      </c>
      <c r="J264" s="181">
        <v>0</v>
      </c>
      <c r="K264" s="181">
        <v>1.1000000000000001</v>
      </c>
      <c r="L264" s="181">
        <v>0.2</v>
      </c>
      <c r="M264" s="181">
        <v>1.9</v>
      </c>
      <c r="N264" s="181">
        <v>2</v>
      </c>
      <c r="O264" s="181">
        <v>4.0999999999999996</v>
      </c>
      <c r="P264" s="181">
        <v>5.1999999999999993</v>
      </c>
      <c r="Q264" s="181">
        <v>0.7</v>
      </c>
      <c r="R264" s="181">
        <v>1</v>
      </c>
      <c r="S264" s="181">
        <v>1.7000000000000002</v>
      </c>
      <c r="T264" s="181">
        <v>6.9</v>
      </c>
    </row>
    <row r="265" spans="1:20" ht="12.75" customHeight="1" x14ac:dyDescent="0.2">
      <c r="A265" s="167"/>
      <c r="B265" s="35"/>
      <c r="C265" s="26" t="s">
        <v>464</v>
      </c>
      <c r="D265" s="180">
        <v>1</v>
      </c>
      <c r="E265" s="181">
        <v>0</v>
      </c>
      <c r="F265" s="181">
        <v>0</v>
      </c>
      <c r="G265" s="181">
        <v>0</v>
      </c>
      <c r="H265" s="181">
        <v>0</v>
      </c>
      <c r="I265" s="181">
        <v>0</v>
      </c>
      <c r="J265" s="181">
        <v>0</v>
      </c>
      <c r="K265" s="181">
        <v>0</v>
      </c>
      <c r="L265" s="181">
        <v>0.4</v>
      </c>
      <c r="M265" s="181">
        <v>0.1</v>
      </c>
      <c r="N265" s="181">
        <v>0</v>
      </c>
      <c r="O265" s="181">
        <v>0.5</v>
      </c>
      <c r="P265" s="181">
        <v>0.5</v>
      </c>
      <c r="Q265" s="181">
        <v>0</v>
      </c>
      <c r="R265" s="181">
        <v>0</v>
      </c>
      <c r="S265" s="181">
        <v>0</v>
      </c>
      <c r="T265" s="181">
        <v>0.5</v>
      </c>
    </row>
    <row r="266" spans="1:20" ht="12.75" customHeight="1" x14ac:dyDescent="0.2">
      <c r="A266" s="167"/>
      <c r="B266" s="35"/>
      <c r="C266" s="26" t="s">
        <v>211</v>
      </c>
      <c r="D266" s="180">
        <v>1</v>
      </c>
      <c r="E266" s="181">
        <v>0</v>
      </c>
      <c r="F266" s="181">
        <v>0</v>
      </c>
      <c r="G266" s="181">
        <v>0</v>
      </c>
      <c r="H266" s="181">
        <v>0</v>
      </c>
      <c r="I266" s="181">
        <v>0.2</v>
      </c>
      <c r="J266" s="181">
        <v>0</v>
      </c>
      <c r="K266" s="181">
        <v>0.2</v>
      </c>
      <c r="L266" s="181">
        <v>0.4</v>
      </c>
      <c r="M266" s="181">
        <v>0</v>
      </c>
      <c r="N266" s="181">
        <v>0</v>
      </c>
      <c r="O266" s="181">
        <v>0.4</v>
      </c>
      <c r="P266" s="181">
        <v>0.60000000000000009</v>
      </c>
      <c r="Q266" s="181">
        <v>0</v>
      </c>
      <c r="R266" s="181">
        <v>0.05</v>
      </c>
      <c r="S266" s="181">
        <v>0.05</v>
      </c>
      <c r="T266" s="181">
        <v>0.65</v>
      </c>
    </row>
    <row r="267" spans="1:20" ht="12.75" customHeight="1" x14ac:dyDescent="0.2">
      <c r="A267" s="167"/>
      <c r="B267" s="35"/>
      <c r="C267" s="26" t="s">
        <v>325</v>
      </c>
      <c r="D267" s="162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181"/>
    </row>
    <row r="268" spans="1:20" ht="12.75" customHeight="1" x14ac:dyDescent="0.2">
      <c r="A268" s="167"/>
      <c r="B268" s="35"/>
      <c r="C268" s="26" t="s">
        <v>216</v>
      </c>
      <c r="D268" s="180">
        <v>8</v>
      </c>
      <c r="E268" s="181">
        <v>0</v>
      </c>
      <c r="F268" s="181">
        <v>0</v>
      </c>
      <c r="G268" s="181">
        <v>0</v>
      </c>
      <c r="H268" s="181">
        <v>0</v>
      </c>
      <c r="I268" s="181">
        <v>0</v>
      </c>
      <c r="J268" s="181">
        <v>0</v>
      </c>
      <c r="K268" s="181">
        <v>0</v>
      </c>
      <c r="L268" s="181">
        <v>0</v>
      </c>
      <c r="M268" s="181">
        <v>1.5006000000000002</v>
      </c>
      <c r="N268" s="181">
        <v>0.71</v>
      </c>
      <c r="O268" s="181">
        <v>2.2105999999999999</v>
      </c>
      <c r="P268" s="181">
        <v>2.2105999999999999</v>
      </c>
      <c r="Q268" s="181">
        <v>0</v>
      </c>
      <c r="R268" s="181">
        <v>0.2</v>
      </c>
      <c r="S268" s="181">
        <v>0.2</v>
      </c>
      <c r="T268" s="181">
        <v>2.4105999999999996</v>
      </c>
    </row>
    <row r="269" spans="1:20" ht="12.75" customHeight="1" x14ac:dyDescent="0.2">
      <c r="A269" s="167"/>
      <c r="B269" s="35"/>
      <c r="C269" s="26" t="s">
        <v>213</v>
      </c>
      <c r="D269" s="180">
        <v>1</v>
      </c>
      <c r="E269" s="181">
        <v>0</v>
      </c>
      <c r="F269" s="181">
        <v>0</v>
      </c>
      <c r="G269" s="181">
        <v>0</v>
      </c>
      <c r="H269" s="181">
        <v>0</v>
      </c>
      <c r="I269" s="181">
        <v>0</v>
      </c>
      <c r="J269" s="181">
        <v>0</v>
      </c>
      <c r="K269" s="181">
        <v>0</v>
      </c>
      <c r="L269" s="181">
        <v>0.2</v>
      </c>
      <c r="M269" s="181">
        <v>0.8</v>
      </c>
      <c r="N269" s="181">
        <v>0</v>
      </c>
      <c r="O269" s="181">
        <v>1</v>
      </c>
      <c r="P269" s="181">
        <v>1</v>
      </c>
      <c r="Q269" s="181">
        <v>0</v>
      </c>
      <c r="R269" s="181">
        <v>0</v>
      </c>
      <c r="S269" s="181">
        <v>0</v>
      </c>
      <c r="T269" s="181">
        <v>1</v>
      </c>
    </row>
    <row r="270" spans="1:20" ht="12.75" customHeight="1" x14ac:dyDescent="0.2">
      <c r="A270" s="167"/>
      <c r="B270" s="85"/>
      <c r="C270" s="26" t="s">
        <v>217</v>
      </c>
      <c r="D270" s="180">
        <v>8</v>
      </c>
      <c r="E270" s="181">
        <v>0</v>
      </c>
      <c r="F270" s="181">
        <v>0</v>
      </c>
      <c r="G270" s="181">
        <v>1</v>
      </c>
      <c r="H270" s="181">
        <v>1</v>
      </c>
      <c r="I270" s="181">
        <v>1.6</v>
      </c>
      <c r="J270" s="181">
        <v>0</v>
      </c>
      <c r="K270" s="181">
        <v>2.6</v>
      </c>
      <c r="L270" s="181">
        <v>1.9</v>
      </c>
      <c r="M270" s="181">
        <v>3.16</v>
      </c>
      <c r="N270" s="181">
        <v>0.4</v>
      </c>
      <c r="O270" s="181">
        <v>5.46</v>
      </c>
      <c r="P270" s="181">
        <v>8.06</v>
      </c>
      <c r="Q270" s="181">
        <v>0</v>
      </c>
      <c r="R270" s="181">
        <v>0.65</v>
      </c>
      <c r="S270" s="181">
        <v>0.65</v>
      </c>
      <c r="T270" s="181">
        <v>8.7099999999999991</v>
      </c>
    </row>
    <row r="271" spans="1:20" ht="12.75" customHeight="1" x14ac:dyDescent="0.2">
      <c r="A271" s="167"/>
      <c r="B271" s="35" t="s">
        <v>203</v>
      </c>
      <c r="C271" s="26" t="s">
        <v>210</v>
      </c>
      <c r="D271" s="180">
        <v>48</v>
      </c>
      <c r="E271" s="181">
        <v>0</v>
      </c>
      <c r="F271" s="181">
        <v>0</v>
      </c>
      <c r="G271" s="181">
        <v>0</v>
      </c>
      <c r="H271" s="181">
        <v>0</v>
      </c>
      <c r="I271" s="181">
        <v>0</v>
      </c>
      <c r="J271" s="181">
        <v>0</v>
      </c>
      <c r="K271" s="181">
        <v>0</v>
      </c>
      <c r="L271" s="181">
        <v>2.4900000000000002</v>
      </c>
      <c r="M271" s="181">
        <v>48.379000000000012</v>
      </c>
      <c r="N271" s="181">
        <v>8.4500000000000011</v>
      </c>
      <c r="O271" s="181">
        <v>59.319000000000017</v>
      </c>
      <c r="P271" s="181">
        <v>59.319000000000017</v>
      </c>
      <c r="Q271" s="181">
        <v>0</v>
      </c>
      <c r="R271" s="181">
        <v>0.22999999999999998</v>
      </c>
      <c r="S271" s="181">
        <v>0.22999999999999998</v>
      </c>
      <c r="T271" s="181">
        <v>59.549000000000021</v>
      </c>
    </row>
    <row r="272" spans="1:20" ht="12.75" customHeight="1" x14ac:dyDescent="0.2">
      <c r="A272" s="167"/>
      <c r="B272" s="35"/>
      <c r="C272" s="26" t="s">
        <v>273</v>
      </c>
      <c r="D272" s="180">
        <v>1</v>
      </c>
      <c r="E272" s="181">
        <v>0</v>
      </c>
      <c r="F272" s="181">
        <v>0</v>
      </c>
      <c r="G272" s="181">
        <v>0</v>
      </c>
      <c r="H272" s="181">
        <v>0</v>
      </c>
      <c r="I272" s="181">
        <v>0</v>
      </c>
      <c r="J272" s="181">
        <v>0</v>
      </c>
      <c r="K272" s="181">
        <v>0</v>
      </c>
      <c r="L272" s="181">
        <v>1.5</v>
      </c>
      <c r="M272" s="181">
        <v>0</v>
      </c>
      <c r="N272" s="181">
        <v>0</v>
      </c>
      <c r="O272" s="181">
        <v>1.5</v>
      </c>
      <c r="P272" s="181">
        <v>1.5</v>
      </c>
      <c r="Q272" s="181">
        <v>0</v>
      </c>
      <c r="R272" s="181">
        <v>0</v>
      </c>
      <c r="S272" s="181">
        <v>0</v>
      </c>
      <c r="T272" s="181">
        <v>1.5</v>
      </c>
    </row>
    <row r="273" spans="1:20" ht="12.75" customHeight="1" x14ac:dyDescent="0.2">
      <c r="A273" s="167"/>
      <c r="B273" s="35"/>
      <c r="C273" s="26" t="s">
        <v>193</v>
      </c>
      <c r="D273" s="180">
        <v>4</v>
      </c>
      <c r="E273" s="181">
        <v>0</v>
      </c>
      <c r="F273" s="181">
        <v>0</v>
      </c>
      <c r="G273" s="181">
        <v>0</v>
      </c>
      <c r="H273" s="181">
        <v>0</v>
      </c>
      <c r="I273" s="181">
        <v>0.37</v>
      </c>
      <c r="J273" s="181">
        <v>0</v>
      </c>
      <c r="K273" s="181">
        <v>0.37</v>
      </c>
      <c r="L273" s="181">
        <v>1.67</v>
      </c>
      <c r="M273" s="181">
        <v>1.605</v>
      </c>
      <c r="N273" s="181">
        <v>0</v>
      </c>
      <c r="O273" s="181">
        <v>3.2749999999999999</v>
      </c>
      <c r="P273" s="181">
        <v>3.645</v>
      </c>
      <c r="Q273" s="181">
        <v>0</v>
      </c>
      <c r="R273" s="181">
        <v>0</v>
      </c>
      <c r="S273" s="181">
        <v>0</v>
      </c>
      <c r="T273" s="181">
        <v>3.645</v>
      </c>
    </row>
    <row r="274" spans="1:20" ht="12.75" customHeight="1" x14ac:dyDescent="0.2">
      <c r="A274" s="167"/>
      <c r="B274" s="35"/>
      <c r="C274" s="26" t="s">
        <v>206</v>
      </c>
      <c r="D274" s="180">
        <v>1</v>
      </c>
      <c r="E274" s="181">
        <v>0</v>
      </c>
      <c r="F274" s="181">
        <v>0</v>
      </c>
      <c r="G274" s="181">
        <v>0</v>
      </c>
      <c r="H274" s="181">
        <v>0</v>
      </c>
      <c r="I274" s="181">
        <v>0</v>
      </c>
      <c r="J274" s="181">
        <v>0</v>
      </c>
      <c r="K274" s="181">
        <v>0</v>
      </c>
      <c r="L274" s="181">
        <v>0.04</v>
      </c>
      <c r="M274" s="181">
        <v>0.04</v>
      </c>
      <c r="N274" s="181">
        <v>0</v>
      </c>
      <c r="O274" s="181">
        <v>0.08</v>
      </c>
      <c r="P274" s="181">
        <v>0.08</v>
      </c>
      <c r="Q274" s="181">
        <v>0</v>
      </c>
      <c r="R274" s="181">
        <v>0</v>
      </c>
      <c r="S274" s="181">
        <v>0</v>
      </c>
      <c r="T274" s="181">
        <v>0.08</v>
      </c>
    </row>
    <row r="275" spans="1:20" ht="12.75" customHeight="1" x14ac:dyDescent="0.2">
      <c r="A275" s="167"/>
      <c r="B275" s="35"/>
      <c r="C275" s="26" t="s">
        <v>276</v>
      </c>
      <c r="D275" s="180">
        <v>1</v>
      </c>
      <c r="E275" s="181">
        <v>0</v>
      </c>
      <c r="F275" s="181">
        <v>0</v>
      </c>
      <c r="G275" s="181">
        <v>0</v>
      </c>
      <c r="H275" s="181">
        <v>0</v>
      </c>
      <c r="I275" s="181">
        <v>0</v>
      </c>
      <c r="J275" s="181">
        <v>0</v>
      </c>
      <c r="K275" s="181">
        <v>0</v>
      </c>
      <c r="L275" s="181">
        <v>1.5</v>
      </c>
      <c r="M275" s="181">
        <v>0.6</v>
      </c>
      <c r="N275" s="181">
        <v>0</v>
      </c>
      <c r="O275" s="181">
        <v>2.1</v>
      </c>
      <c r="P275" s="181">
        <v>2.1</v>
      </c>
      <c r="Q275" s="181">
        <v>0</v>
      </c>
      <c r="R275" s="181">
        <v>0</v>
      </c>
      <c r="S275" s="181">
        <v>0</v>
      </c>
      <c r="T275" s="181">
        <v>2.1</v>
      </c>
    </row>
    <row r="276" spans="1:20" ht="12.75" customHeight="1" x14ac:dyDescent="0.2">
      <c r="A276" s="167"/>
      <c r="B276" s="35"/>
      <c r="C276" s="26" t="s">
        <v>199</v>
      </c>
      <c r="D276" s="180">
        <v>5</v>
      </c>
      <c r="E276" s="181">
        <v>0</v>
      </c>
      <c r="F276" s="181">
        <v>0</v>
      </c>
      <c r="G276" s="181">
        <v>0</v>
      </c>
      <c r="H276" s="181">
        <v>0</v>
      </c>
      <c r="I276" s="181">
        <v>0.72</v>
      </c>
      <c r="J276" s="181">
        <v>0</v>
      </c>
      <c r="K276" s="181">
        <v>0.72</v>
      </c>
      <c r="L276" s="181">
        <v>133.90999999999997</v>
      </c>
      <c r="M276" s="181">
        <v>12.600000000000001</v>
      </c>
      <c r="N276" s="181">
        <v>0</v>
      </c>
      <c r="O276" s="181">
        <v>146.51000000000002</v>
      </c>
      <c r="P276" s="181">
        <v>147.23000000000002</v>
      </c>
      <c r="Q276" s="181">
        <v>0</v>
      </c>
      <c r="R276" s="181">
        <v>31.1</v>
      </c>
      <c r="S276" s="181">
        <v>31.1</v>
      </c>
      <c r="T276" s="181">
        <v>178.33</v>
      </c>
    </row>
    <row r="277" spans="1:20" ht="12.75" customHeight="1" x14ac:dyDescent="0.2">
      <c r="A277" s="167"/>
      <c r="B277" s="35"/>
      <c r="C277" s="26" t="s">
        <v>274</v>
      </c>
      <c r="D277" s="180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</row>
    <row r="278" spans="1:20" ht="12.75" customHeight="1" x14ac:dyDescent="0.2">
      <c r="A278" s="167"/>
      <c r="B278" s="35"/>
      <c r="C278" s="26" t="s">
        <v>203</v>
      </c>
      <c r="D278" s="162">
        <v>1</v>
      </c>
      <c r="E278" s="24">
        <v>0</v>
      </c>
      <c r="F278" s="24">
        <v>0</v>
      </c>
      <c r="G278" s="24">
        <v>0</v>
      </c>
      <c r="H278" s="24">
        <v>0</v>
      </c>
      <c r="I278" s="24">
        <v>0</v>
      </c>
      <c r="J278" s="24">
        <v>0</v>
      </c>
      <c r="K278" s="24">
        <v>0</v>
      </c>
      <c r="L278" s="24">
        <v>0.01</v>
      </c>
      <c r="M278" s="24">
        <v>2.02</v>
      </c>
      <c r="N278" s="24">
        <v>0</v>
      </c>
      <c r="O278" s="24">
        <v>2.0299999999999998</v>
      </c>
      <c r="P278" s="24">
        <v>2.0299999999999998</v>
      </c>
      <c r="Q278" s="24">
        <v>0</v>
      </c>
      <c r="R278" s="24">
        <v>0</v>
      </c>
      <c r="S278" s="24">
        <v>0</v>
      </c>
      <c r="T278" s="181">
        <v>2.0299999999999998</v>
      </c>
    </row>
    <row r="279" spans="1:20" ht="12.75" customHeight="1" x14ac:dyDescent="0.2">
      <c r="A279" s="167"/>
      <c r="B279" s="85"/>
      <c r="C279" s="26" t="s">
        <v>212</v>
      </c>
      <c r="D279" s="180">
        <v>14</v>
      </c>
      <c r="E279" s="181">
        <v>0</v>
      </c>
      <c r="F279" s="181">
        <v>0</v>
      </c>
      <c r="G279" s="181">
        <v>0</v>
      </c>
      <c r="H279" s="181">
        <v>0</v>
      </c>
      <c r="I279" s="181">
        <v>0.02</v>
      </c>
      <c r="J279" s="181">
        <v>0</v>
      </c>
      <c r="K279" s="181">
        <v>0.02</v>
      </c>
      <c r="L279" s="181">
        <v>2.5</v>
      </c>
      <c r="M279" s="181">
        <v>100.34</v>
      </c>
      <c r="N279" s="181">
        <v>26.2</v>
      </c>
      <c r="O279" s="181">
        <v>129.04000000000002</v>
      </c>
      <c r="P279" s="181">
        <v>129.06000000000003</v>
      </c>
      <c r="Q279" s="181">
        <v>0</v>
      </c>
      <c r="R279" s="181">
        <v>0</v>
      </c>
      <c r="S279" s="181">
        <v>0</v>
      </c>
      <c r="T279" s="181">
        <v>129.06</v>
      </c>
    </row>
    <row r="280" spans="1:20" ht="12.75" customHeight="1" x14ac:dyDescent="0.2">
      <c r="A280" s="167"/>
      <c r="B280" s="35" t="s">
        <v>432</v>
      </c>
      <c r="C280" s="26" t="s">
        <v>194</v>
      </c>
      <c r="D280" s="180">
        <v>10</v>
      </c>
      <c r="E280" s="181">
        <v>0</v>
      </c>
      <c r="F280" s="181">
        <v>0</v>
      </c>
      <c r="G280" s="181">
        <v>0</v>
      </c>
      <c r="H280" s="181">
        <v>0</v>
      </c>
      <c r="I280" s="181">
        <v>0</v>
      </c>
      <c r="J280" s="181">
        <v>0</v>
      </c>
      <c r="K280" s="181">
        <v>0</v>
      </c>
      <c r="L280" s="181">
        <v>1.1000000000000001</v>
      </c>
      <c r="M280" s="181">
        <v>5.95</v>
      </c>
      <c r="N280" s="181">
        <v>0.25</v>
      </c>
      <c r="O280" s="181">
        <v>7.3</v>
      </c>
      <c r="P280" s="181">
        <v>7.3</v>
      </c>
      <c r="Q280" s="181">
        <v>0</v>
      </c>
      <c r="R280" s="181">
        <v>0</v>
      </c>
      <c r="S280" s="181">
        <v>0</v>
      </c>
      <c r="T280" s="181">
        <v>7.3</v>
      </c>
    </row>
    <row r="281" spans="1:20" ht="12.75" customHeight="1" x14ac:dyDescent="0.2">
      <c r="A281" s="167"/>
      <c r="B281" s="35"/>
      <c r="C281" s="26" t="s">
        <v>192</v>
      </c>
      <c r="D281" s="180">
        <v>8</v>
      </c>
      <c r="E281" s="181">
        <v>0</v>
      </c>
      <c r="F281" s="181">
        <v>0</v>
      </c>
      <c r="G281" s="181">
        <v>0</v>
      </c>
      <c r="H281" s="181">
        <v>0</v>
      </c>
      <c r="I281" s="181">
        <v>29.5</v>
      </c>
      <c r="J281" s="181">
        <v>0</v>
      </c>
      <c r="K281" s="181">
        <v>29.5</v>
      </c>
      <c r="L281" s="181">
        <v>336.2</v>
      </c>
      <c r="M281" s="181">
        <v>88.009999999999991</v>
      </c>
      <c r="N281" s="181">
        <v>25.5</v>
      </c>
      <c r="O281" s="181">
        <v>449.71000000000004</v>
      </c>
      <c r="P281" s="181">
        <v>479.21000000000004</v>
      </c>
      <c r="Q281" s="181">
        <v>0</v>
      </c>
      <c r="R281" s="181">
        <v>217.5</v>
      </c>
      <c r="S281" s="181">
        <v>217.5</v>
      </c>
      <c r="T281" s="181">
        <v>696.70999999999992</v>
      </c>
    </row>
    <row r="282" spans="1:20" ht="12.75" customHeight="1" x14ac:dyDescent="0.2">
      <c r="A282" s="167"/>
      <c r="B282" s="35"/>
      <c r="C282" s="26" t="s">
        <v>280</v>
      </c>
      <c r="D282" s="180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24"/>
    </row>
    <row r="283" spans="1:20" ht="12.75" customHeight="1" x14ac:dyDescent="0.2">
      <c r="A283" s="167"/>
      <c r="B283" s="35"/>
      <c r="C283" s="26" t="s">
        <v>354</v>
      </c>
      <c r="D283" s="162">
        <v>1</v>
      </c>
      <c r="E283" s="24">
        <v>0</v>
      </c>
      <c r="F283" s="24">
        <v>0</v>
      </c>
      <c r="G283" s="24">
        <v>0</v>
      </c>
      <c r="H283" s="24">
        <v>0</v>
      </c>
      <c r="I283" s="24">
        <v>0</v>
      </c>
      <c r="J283" s="24">
        <v>0</v>
      </c>
      <c r="K283" s="24">
        <v>0</v>
      </c>
      <c r="L283" s="24">
        <v>0.1</v>
      </c>
      <c r="M283" s="24">
        <v>0.8</v>
      </c>
      <c r="N283" s="24">
        <v>0</v>
      </c>
      <c r="O283" s="24">
        <v>0.9</v>
      </c>
      <c r="P283" s="24">
        <v>0.9</v>
      </c>
      <c r="Q283" s="24">
        <v>0</v>
      </c>
      <c r="R283" s="24">
        <v>0</v>
      </c>
      <c r="S283" s="24">
        <v>0</v>
      </c>
      <c r="T283" s="181">
        <v>0.9</v>
      </c>
    </row>
    <row r="284" spans="1:20" ht="12.75" customHeight="1" x14ac:dyDescent="0.2">
      <c r="A284" s="167"/>
      <c r="B284" s="35"/>
      <c r="C284" s="26" t="s">
        <v>198</v>
      </c>
      <c r="D284" s="180">
        <v>9</v>
      </c>
      <c r="E284" s="181">
        <v>0</v>
      </c>
      <c r="F284" s="181">
        <v>0</v>
      </c>
      <c r="G284" s="181">
        <v>0</v>
      </c>
      <c r="H284" s="181">
        <v>0</v>
      </c>
      <c r="I284" s="181">
        <v>0.01</v>
      </c>
      <c r="J284" s="181">
        <v>0</v>
      </c>
      <c r="K284" s="181">
        <v>0.01</v>
      </c>
      <c r="L284" s="181">
        <v>0.23</v>
      </c>
      <c r="M284" s="181">
        <v>5.1499999999999995</v>
      </c>
      <c r="N284" s="181">
        <v>0.11</v>
      </c>
      <c r="O284" s="181">
        <v>5.4899999999999984</v>
      </c>
      <c r="P284" s="181">
        <v>5.4999999999999982</v>
      </c>
      <c r="Q284" s="181">
        <v>0</v>
      </c>
      <c r="R284" s="181">
        <v>0.02</v>
      </c>
      <c r="S284" s="181">
        <v>0.02</v>
      </c>
      <c r="T284" s="181">
        <v>5.52</v>
      </c>
    </row>
    <row r="285" spans="1:20" ht="12.75" customHeight="1" x14ac:dyDescent="0.2">
      <c r="A285" s="167"/>
      <c r="B285" s="35"/>
      <c r="C285" s="26" t="s">
        <v>386</v>
      </c>
      <c r="D285" s="180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</row>
    <row r="286" spans="1:20" ht="12.75" customHeight="1" x14ac:dyDescent="0.2">
      <c r="A286" s="167"/>
      <c r="B286" s="35"/>
      <c r="C286" s="26" t="s">
        <v>326</v>
      </c>
      <c r="D286" s="162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181"/>
    </row>
    <row r="287" spans="1:20" ht="12.75" customHeight="1" x14ac:dyDescent="0.2">
      <c r="A287" s="167"/>
      <c r="B287" s="35"/>
      <c r="C287" s="26" t="s">
        <v>197</v>
      </c>
      <c r="D287" s="180">
        <v>7</v>
      </c>
      <c r="E287" s="181">
        <v>0</v>
      </c>
      <c r="F287" s="181">
        <v>0</v>
      </c>
      <c r="G287" s="181">
        <v>0</v>
      </c>
      <c r="H287" s="181">
        <v>0</v>
      </c>
      <c r="I287" s="181">
        <v>0</v>
      </c>
      <c r="J287" s="181">
        <v>0</v>
      </c>
      <c r="K287" s="181">
        <v>0</v>
      </c>
      <c r="L287" s="181">
        <v>0.77</v>
      </c>
      <c r="M287" s="181">
        <v>2.0299999999999998</v>
      </c>
      <c r="N287" s="181">
        <v>0.1</v>
      </c>
      <c r="O287" s="181">
        <v>2.9000000000000004</v>
      </c>
      <c r="P287" s="181">
        <v>2.9000000000000004</v>
      </c>
      <c r="Q287" s="181">
        <v>0</v>
      </c>
      <c r="R287" s="181">
        <v>1</v>
      </c>
      <c r="S287" s="181">
        <v>1</v>
      </c>
      <c r="T287" s="181">
        <v>3.9000000000000004</v>
      </c>
    </row>
    <row r="288" spans="1:20" ht="12.75" customHeight="1" x14ac:dyDescent="0.2">
      <c r="A288" s="167"/>
      <c r="B288" s="35"/>
      <c r="C288" s="26" t="s">
        <v>278</v>
      </c>
      <c r="D288" s="180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</row>
    <row r="289" spans="1:20" ht="12.75" customHeight="1" x14ac:dyDescent="0.2">
      <c r="A289" s="167"/>
      <c r="B289" s="85"/>
      <c r="C289" s="26" t="s">
        <v>279</v>
      </c>
      <c r="D289" s="162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181"/>
    </row>
    <row r="290" spans="1:20" ht="12.75" customHeight="1" x14ac:dyDescent="0.2">
      <c r="A290" s="167"/>
      <c r="B290" s="35" t="s">
        <v>209</v>
      </c>
      <c r="C290" s="26" t="s">
        <v>196</v>
      </c>
      <c r="D290" s="180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</row>
    <row r="291" spans="1:20" ht="12.75" customHeight="1" x14ac:dyDescent="0.2">
      <c r="A291" s="167"/>
      <c r="B291" s="35"/>
      <c r="C291" s="26" t="s">
        <v>209</v>
      </c>
      <c r="D291" s="180">
        <v>1</v>
      </c>
      <c r="E291" s="181">
        <v>0</v>
      </c>
      <c r="F291" s="181">
        <v>0</v>
      </c>
      <c r="G291" s="181">
        <v>0</v>
      </c>
      <c r="H291" s="181">
        <v>0</v>
      </c>
      <c r="I291" s="181">
        <v>0</v>
      </c>
      <c r="J291" s="181">
        <v>0</v>
      </c>
      <c r="K291" s="181">
        <v>0</v>
      </c>
      <c r="L291" s="181">
        <v>0.06</v>
      </c>
      <c r="M291" s="181">
        <v>0</v>
      </c>
      <c r="N291" s="181">
        <v>0</v>
      </c>
      <c r="O291" s="181">
        <v>0.06</v>
      </c>
      <c r="P291" s="181">
        <v>0.06</v>
      </c>
      <c r="Q291" s="181">
        <v>0</v>
      </c>
      <c r="R291" s="181">
        <v>0</v>
      </c>
      <c r="S291" s="181">
        <v>0</v>
      </c>
      <c r="T291" s="181">
        <v>0.06</v>
      </c>
    </row>
    <row r="292" spans="1:20" ht="12.75" customHeight="1" x14ac:dyDescent="0.2">
      <c r="A292" s="167"/>
      <c r="B292" s="35"/>
      <c r="C292" s="26" t="s">
        <v>295</v>
      </c>
      <c r="D292" s="180">
        <v>1</v>
      </c>
      <c r="E292" s="181">
        <v>0</v>
      </c>
      <c r="F292" s="181">
        <v>0</v>
      </c>
      <c r="G292" s="181">
        <v>0</v>
      </c>
      <c r="H292" s="181">
        <v>0</v>
      </c>
      <c r="I292" s="181">
        <v>0</v>
      </c>
      <c r="J292" s="181">
        <v>0</v>
      </c>
      <c r="K292" s="181">
        <v>0</v>
      </c>
      <c r="L292" s="181">
        <v>152</v>
      </c>
      <c r="M292" s="181">
        <v>0</v>
      </c>
      <c r="N292" s="181">
        <v>0</v>
      </c>
      <c r="O292" s="181">
        <v>152</v>
      </c>
      <c r="P292" s="181">
        <v>152</v>
      </c>
      <c r="Q292" s="181">
        <v>0</v>
      </c>
      <c r="R292" s="181">
        <v>0</v>
      </c>
      <c r="S292" s="181">
        <v>0</v>
      </c>
      <c r="T292" s="181">
        <v>152</v>
      </c>
    </row>
    <row r="293" spans="1:20" ht="12.75" customHeight="1" x14ac:dyDescent="0.2">
      <c r="A293" s="167"/>
      <c r="B293" s="35"/>
      <c r="C293" s="165" t="s">
        <v>306</v>
      </c>
      <c r="D293" s="156"/>
      <c r="E293" s="157"/>
      <c r="F293" s="157"/>
      <c r="G293" s="157"/>
      <c r="H293" s="157"/>
      <c r="I293" s="157"/>
      <c r="J293" s="157"/>
      <c r="K293" s="157"/>
      <c r="L293" s="157"/>
      <c r="M293" s="157"/>
      <c r="N293" s="157"/>
      <c r="O293" s="157"/>
      <c r="P293" s="157"/>
      <c r="Q293" s="157"/>
      <c r="R293" s="157"/>
      <c r="S293" s="157"/>
      <c r="T293" s="181"/>
    </row>
    <row r="294" spans="1:20" ht="12.75" customHeight="1" x14ac:dyDescent="0.25">
      <c r="A294" s="230" t="s">
        <v>0</v>
      </c>
      <c r="B294" s="231"/>
      <c r="C294" s="232" t="s">
        <v>0</v>
      </c>
      <c r="D294" s="53">
        <f>SUM(D263:D293)</f>
        <v>143</v>
      </c>
      <c r="E294" s="54">
        <f>SUM(E263:E293)</f>
        <v>0.2</v>
      </c>
      <c r="F294" s="54">
        <f>SUM(F263:F293)</f>
        <v>0</v>
      </c>
      <c r="G294" s="54">
        <f>SUM(G263:G293)</f>
        <v>2</v>
      </c>
      <c r="H294" s="54">
        <f>+G294+F294+E294</f>
        <v>2.2000000000000002</v>
      </c>
      <c r="I294" s="54">
        <f>SUM(I263:I293)</f>
        <v>35.54</v>
      </c>
      <c r="J294" s="54">
        <f>SUM(J263:J293)</f>
        <v>0</v>
      </c>
      <c r="K294" s="54">
        <f>+J294+I294+H294</f>
        <v>37.74</v>
      </c>
      <c r="L294" s="54">
        <f>SUM(L263:L293)</f>
        <v>637.80999999999995</v>
      </c>
      <c r="M294" s="54">
        <f>SUM(M263:M293)</f>
        <v>277.09459999999996</v>
      </c>
      <c r="N294" s="54">
        <f>SUM(N263:N293)</f>
        <v>65.72</v>
      </c>
      <c r="O294" s="54">
        <f>+N294+M294+L294</f>
        <v>980.62459999999987</v>
      </c>
      <c r="P294" s="54">
        <f>+O294+K294</f>
        <v>1018.3645999999999</v>
      </c>
      <c r="Q294" s="54">
        <f>SUM(Q263:Q293)</f>
        <v>0.7</v>
      </c>
      <c r="R294" s="54">
        <f>SUM(R263:R293)</f>
        <v>252.15</v>
      </c>
      <c r="S294" s="54">
        <f>+R294+Q294</f>
        <v>252.85</v>
      </c>
      <c r="T294" s="55">
        <f>+S294+P294</f>
        <v>1271.2145999999998</v>
      </c>
    </row>
    <row r="295" spans="1:20" ht="12.75" customHeight="1" x14ac:dyDescent="0.2">
      <c r="A295" s="166" t="s">
        <v>10</v>
      </c>
      <c r="B295" s="169" t="s">
        <v>222</v>
      </c>
      <c r="C295" s="161" t="s">
        <v>222</v>
      </c>
      <c r="D295" s="178">
        <v>24</v>
      </c>
      <c r="E295" s="179">
        <v>1E-3</v>
      </c>
      <c r="F295" s="179">
        <v>6.4000000000000001E-2</v>
      </c>
      <c r="G295" s="179">
        <v>0</v>
      </c>
      <c r="H295" s="179">
        <v>6.5000000000000002E-2</v>
      </c>
      <c r="I295" s="179">
        <v>0</v>
      </c>
      <c r="J295" s="179">
        <v>0</v>
      </c>
      <c r="K295" s="179">
        <v>6.5000000000000002E-2</v>
      </c>
      <c r="L295" s="179">
        <v>0.29399999999999998</v>
      </c>
      <c r="M295" s="179">
        <v>8.4999999999999992E-2</v>
      </c>
      <c r="N295" s="179">
        <v>2.0569999999999999</v>
      </c>
      <c r="O295" s="179">
        <v>2.4359999999999991</v>
      </c>
      <c r="P295" s="179">
        <v>2.500999999999999</v>
      </c>
      <c r="Q295" s="179">
        <v>0</v>
      </c>
      <c r="R295" s="179">
        <v>0.13400000000000001</v>
      </c>
      <c r="S295" s="179">
        <v>0.13400000000000001</v>
      </c>
      <c r="T295" s="179">
        <v>2.6349999999999989</v>
      </c>
    </row>
    <row r="296" spans="1:20" ht="12.75" customHeight="1" x14ac:dyDescent="0.2">
      <c r="A296" s="167"/>
      <c r="B296" s="170"/>
      <c r="C296" s="26" t="s">
        <v>282</v>
      </c>
      <c r="D296" s="180">
        <v>1</v>
      </c>
      <c r="E296" s="181">
        <v>0</v>
      </c>
      <c r="F296" s="181">
        <v>0</v>
      </c>
      <c r="G296" s="181">
        <v>0</v>
      </c>
      <c r="H296" s="181">
        <v>0</v>
      </c>
      <c r="I296" s="181">
        <v>0</v>
      </c>
      <c r="J296" s="181">
        <v>0</v>
      </c>
      <c r="K296" s="181">
        <v>0</v>
      </c>
      <c r="L296" s="181">
        <v>2.9</v>
      </c>
      <c r="M296" s="181">
        <v>0</v>
      </c>
      <c r="N296" s="181">
        <v>0</v>
      </c>
      <c r="O296" s="181">
        <v>2.9</v>
      </c>
      <c r="P296" s="181">
        <v>2.9</v>
      </c>
      <c r="Q296" s="181">
        <v>0</v>
      </c>
      <c r="R296" s="181">
        <v>0.1</v>
      </c>
      <c r="S296" s="181">
        <v>0.1</v>
      </c>
      <c r="T296" s="181">
        <v>3</v>
      </c>
    </row>
    <row r="297" spans="1:20" ht="12.75" customHeight="1" x14ac:dyDescent="0.2">
      <c r="A297" s="167"/>
      <c r="B297" s="169" t="s">
        <v>220</v>
      </c>
      <c r="C297" s="26" t="s">
        <v>220</v>
      </c>
      <c r="D297" s="180">
        <v>2</v>
      </c>
      <c r="E297" s="181">
        <v>0</v>
      </c>
      <c r="F297" s="181">
        <v>0</v>
      </c>
      <c r="G297" s="181">
        <v>0</v>
      </c>
      <c r="H297" s="181">
        <v>0</v>
      </c>
      <c r="I297" s="181">
        <v>0</v>
      </c>
      <c r="J297" s="181">
        <v>0</v>
      </c>
      <c r="K297" s="181">
        <v>0</v>
      </c>
      <c r="L297" s="181">
        <v>2E-3</v>
      </c>
      <c r="M297" s="181">
        <v>0</v>
      </c>
      <c r="N297" s="181">
        <v>1E-3</v>
      </c>
      <c r="O297" s="181">
        <v>3.0000000000000001E-3</v>
      </c>
      <c r="P297" s="181">
        <v>3.0000000000000001E-3</v>
      </c>
      <c r="Q297" s="181">
        <v>0</v>
      </c>
      <c r="R297" s="181">
        <v>1.4E-2</v>
      </c>
      <c r="S297" s="181">
        <v>1.4E-2</v>
      </c>
      <c r="T297" s="181">
        <v>1.7000000000000001E-2</v>
      </c>
    </row>
    <row r="298" spans="1:20" ht="12.75" customHeight="1" x14ac:dyDescent="0.2">
      <c r="A298" s="167"/>
      <c r="B298" s="169"/>
      <c r="C298" s="26" t="s">
        <v>281</v>
      </c>
      <c r="D298" s="180">
        <v>2</v>
      </c>
      <c r="E298" s="181">
        <v>0</v>
      </c>
      <c r="F298" s="181">
        <v>0</v>
      </c>
      <c r="G298" s="181">
        <v>0</v>
      </c>
      <c r="H298" s="181">
        <v>0</v>
      </c>
      <c r="I298" s="181">
        <v>0</v>
      </c>
      <c r="J298" s="181">
        <v>0</v>
      </c>
      <c r="K298" s="181">
        <v>0</v>
      </c>
      <c r="L298" s="181">
        <v>0</v>
      </c>
      <c r="M298" s="181">
        <v>0.01</v>
      </c>
      <c r="N298" s="181">
        <v>0</v>
      </c>
      <c r="O298" s="181">
        <v>0.01</v>
      </c>
      <c r="P298" s="181">
        <v>0.01</v>
      </c>
      <c r="Q298" s="181">
        <v>0</v>
      </c>
      <c r="R298" s="181">
        <v>0.01</v>
      </c>
      <c r="S298" s="181">
        <v>0.01</v>
      </c>
      <c r="T298" s="181">
        <v>0.02</v>
      </c>
    </row>
    <row r="299" spans="1:20" ht="12.75" customHeight="1" x14ac:dyDescent="0.2">
      <c r="A299" s="167"/>
      <c r="B299" s="170"/>
      <c r="C299" s="26" t="s">
        <v>328</v>
      </c>
      <c r="D299" s="162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181"/>
    </row>
    <row r="300" spans="1:20" ht="12.75" customHeight="1" x14ac:dyDescent="0.2">
      <c r="A300" s="167"/>
      <c r="B300" s="169" t="s">
        <v>433</v>
      </c>
      <c r="C300" s="26" t="s">
        <v>223</v>
      </c>
      <c r="D300" s="180">
        <v>6</v>
      </c>
      <c r="E300" s="181">
        <v>0</v>
      </c>
      <c r="F300" s="181">
        <v>0</v>
      </c>
      <c r="G300" s="181">
        <v>5</v>
      </c>
      <c r="H300" s="181">
        <v>5</v>
      </c>
      <c r="I300" s="181">
        <v>0</v>
      </c>
      <c r="J300" s="181">
        <v>0</v>
      </c>
      <c r="K300" s="181">
        <v>5</v>
      </c>
      <c r="L300" s="181">
        <v>130.172</v>
      </c>
      <c r="M300" s="181">
        <v>122.35</v>
      </c>
      <c r="N300" s="181">
        <v>17.292000000000002</v>
      </c>
      <c r="O300" s="181">
        <v>269.81400000000002</v>
      </c>
      <c r="P300" s="181">
        <v>274.81400000000002</v>
      </c>
      <c r="Q300" s="181">
        <v>0</v>
      </c>
      <c r="R300" s="181">
        <v>8.0000000000000002E-3</v>
      </c>
      <c r="S300" s="181">
        <v>8.0000000000000002E-3</v>
      </c>
      <c r="T300" s="181">
        <v>274.822</v>
      </c>
    </row>
    <row r="301" spans="1:20" ht="12.75" customHeight="1" x14ac:dyDescent="0.2">
      <c r="A301" s="167"/>
      <c r="B301" s="170"/>
      <c r="C301" s="26" t="s">
        <v>329</v>
      </c>
      <c r="D301" s="180">
        <v>2</v>
      </c>
      <c r="E301" s="181">
        <v>0</v>
      </c>
      <c r="F301" s="181">
        <v>85.48</v>
      </c>
      <c r="G301" s="181">
        <v>0</v>
      </c>
      <c r="H301" s="181">
        <v>85.48</v>
      </c>
      <c r="I301" s="181">
        <v>0</v>
      </c>
      <c r="J301" s="181">
        <v>0</v>
      </c>
      <c r="K301" s="181">
        <v>85.48</v>
      </c>
      <c r="L301" s="181">
        <v>1.6E-2</v>
      </c>
      <c r="M301" s="181">
        <v>109.834</v>
      </c>
      <c r="N301" s="181">
        <v>92.09</v>
      </c>
      <c r="O301" s="181">
        <v>201.94</v>
      </c>
      <c r="P301" s="181">
        <v>287.42</v>
      </c>
      <c r="Q301" s="181">
        <v>0</v>
      </c>
      <c r="R301" s="181">
        <v>0</v>
      </c>
      <c r="S301" s="181">
        <v>0</v>
      </c>
      <c r="T301" s="181">
        <v>287.41999999999996</v>
      </c>
    </row>
    <row r="302" spans="1:20" ht="12.75" customHeight="1" x14ac:dyDescent="0.2">
      <c r="A302" s="167"/>
      <c r="B302" s="169" t="s">
        <v>434</v>
      </c>
      <c r="C302" s="26" t="s">
        <v>221</v>
      </c>
      <c r="D302" s="180">
        <v>1</v>
      </c>
      <c r="E302" s="181">
        <v>0</v>
      </c>
      <c r="F302" s="181">
        <v>0</v>
      </c>
      <c r="G302" s="181">
        <v>0</v>
      </c>
      <c r="H302" s="181">
        <v>0</v>
      </c>
      <c r="I302" s="181">
        <v>0</v>
      </c>
      <c r="J302" s="181">
        <v>0</v>
      </c>
      <c r="K302" s="181">
        <v>0</v>
      </c>
      <c r="L302" s="181">
        <v>5800</v>
      </c>
      <c r="M302" s="181">
        <v>6507</v>
      </c>
      <c r="N302" s="181">
        <v>2564</v>
      </c>
      <c r="O302" s="181">
        <v>14871</v>
      </c>
      <c r="P302" s="181">
        <v>14871</v>
      </c>
      <c r="Q302" s="181">
        <v>0</v>
      </c>
      <c r="R302" s="181">
        <v>274</v>
      </c>
      <c r="S302" s="181">
        <v>274</v>
      </c>
      <c r="T302" s="181">
        <v>15145</v>
      </c>
    </row>
    <row r="303" spans="1:20" ht="12.75" customHeight="1" x14ac:dyDescent="0.2">
      <c r="A303" s="167"/>
      <c r="B303" s="169"/>
      <c r="C303" s="97" t="s">
        <v>283</v>
      </c>
      <c r="D303" s="180">
        <v>1</v>
      </c>
      <c r="E303" s="181">
        <v>0</v>
      </c>
      <c r="F303" s="181">
        <v>0</v>
      </c>
      <c r="G303" s="181">
        <v>0</v>
      </c>
      <c r="H303" s="181">
        <v>0</v>
      </c>
      <c r="I303" s="181">
        <v>0</v>
      </c>
      <c r="J303" s="181">
        <v>0</v>
      </c>
      <c r="K303" s="181">
        <v>0</v>
      </c>
      <c r="L303" s="181">
        <v>0</v>
      </c>
      <c r="M303" s="181">
        <v>0.01</v>
      </c>
      <c r="N303" s="181">
        <v>0</v>
      </c>
      <c r="O303" s="181">
        <v>0.01</v>
      </c>
      <c r="P303" s="181">
        <v>0.01</v>
      </c>
      <c r="Q303" s="181">
        <v>0</v>
      </c>
      <c r="R303" s="181">
        <v>0</v>
      </c>
      <c r="S303" s="181">
        <v>0</v>
      </c>
      <c r="T303" s="181">
        <v>0.01</v>
      </c>
    </row>
    <row r="304" spans="1:20" ht="12.75" customHeight="1" x14ac:dyDescent="0.2">
      <c r="A304" s="167"/>
      <c r="B304" s="169"/>
      <c r="C304" s="165" t="s">
        <v>284</v>
      </c>
      <c r="D304" s="156">
        <v>1</v>
      </c>
      <c r="E304" s="157">
        <v>0</v>
      </c>
      <c r="F304" s="157">
        <v>0</v>
      </c>
      <c r="G304" s="157">
        <v>0</v>
      </c>
      <c r="H304" s="157">
        <v>0</v>
      </c>
      <c r="I304" s="157">
        <v>0</v>
      </c>
      <c r="J304" s="157">
        <v>0</v>
      </c>
      <c r="K304" s="157">
        <v>0</v>
      </c>
      <c r="L304" s="157">
        <v>3.5999999999999997E-2</v>
      </c>
      <c r="M304" s="157">
        <v>0</v>
      </c>
      <c r="N304" s="157">
        <v>0</v>
      </c>
      <c r="O304" s="157">
        <v>3.5999999999999997E-2</v>
      </c>
      <c r="P304" s="157">
        <v>3.5999999999999997E-2</v>
      </c>
      <c r="Q304" s="157">
        <v>0</v>
      </c>
      <c r="R304" s="157">
        <v>0</v>
      </c>
      <c r="S304" s="157">
        <v>0</v>
      </c>
      <c r="T304" s="181">
        <v>3.5999999999999997E-2</v>
      </c>
    </row>
    <row r="305" spans="1:20" ht="12.75" customHeight="1" x14ac:dyDescent="0.25">
      <c r="A305" s="230" t="s">
        <v>0</v>
      </c>
      <c r="B305" s="231"/>
      <c r="C305" s="232" t="s">
        <v>0</v>
      </c>
      <c r="D305" s="53">
        <f>SUM(D295:D304)</f>
        <v>40</v>
      </c>
      <c r="E305" s="54">
        <f>SUM(E295:E304)</f>
        <v>1E-3</v>
      </c>
      <c r="F305" s="54">
        <f>SUM(F295:F304)</f>
        <v>85.543999999999997</v>
      </c>
      <c r="G305" s="54">
        <f>SUM(G295:G304)</f>
        <v>5</v>
      </c>
      <c r="H305" s="54">
        <f>+G305+F305+E305</f>
        <v>90.545000000000002</v>
      </c>
      <c r="I305" s="54">
        <f>SUM(I295:I304)</f>
        <v>0</v>
      </c>
      <c r="J305" s="54">
        <f>SUM(J295:J304)</f>
        <v>0</v>
      </c>
      <c r="K305" s="54">
        <f>+J305+I305+H305</f>
        <v>90.545000000000002</v>
      </c>
      <c r="L305" s="54">
        <f>SUM(L295:L304)</f>
        <v>5933.42</v>
      </c>
      <c r="M305" s="54">
        <f>SUM(M295:M304)</f>
        <v>6739.2890000000007</v>
      </c>
      <c r="N305" s="54">
        <f>SUM(N295:N304)</f>
        <v>2675.44</v>
      </c>
      <c r="O305" s="54">
        <f>+N305+M305+L305</f>
        <v>15348.149000000001</v>
      </c>
      <c r="P305" s="54">
        <f>+O305+K305</f>
        <v>15438.694000000001</v>
      </c>
      <c r="Q305" s="54">
        <f>SUM(Q295:Q304)</f>
        <v>0</v>
      </c>
      <c r="R305" s="54">
        <f>SUM(R295:R304)</f>
        <v>274.26600000000002</v>
      </c>
      <c r="S305" s="54">
        <f>+R305+Q305</f>
        <v>274.26600000000002</v>
      </c>
      <c r="T305" s="55">
        <f>+S305+P305</f>
        <v>15712.960000000001</v>
      </c>
    </row>
    <row r="306" spans="1:20" ht="12.75" customHeight="1" x14ac:dyDescent="0.2">
      <c r="A306" s="166" t="s">
        <v>11</v>
      </c>
      <c r="B306" s="70" t="s">
        <v>436</v>
      </c>
      <c r="C306" s="161" t="s">
        <v>226</v>
      </c>
      <c r="D306" s="178">
        <v>6</v>
      </c>
      <c r="E306" s="179">
        <v>0</v>
      </c>
      <c r="F306" s="179">
        <v>0</v>
      </c>
      <c r="G306" s="179">
        <v>0</v>
      </c>
      <c r="H306" s="179">
        <v>0</v>
      </c>
      <c r="I306" s="179">
        <v>0</v>
      </c>
      <c r="J306" s="179">
        <v>0</v>
      </c>
      <c r="K306" s="179">
        <v>0</v>
      </c>
      <c r="L306" s="179">
        <v>24.367000000000004</v>
      </c>
      <c r="M306" s="179">
        <v>12.11</v>
      </c>
      <c r="N306" s="179">
        <v>12.17</v>
      </c>
      <c r="O306" s="179">
        <v>48.647000000000006</v>
      </c>
      <c r="P306" s="179">
        <v>48.647000000000006</v>
      </c>
      <c r="Q306" s="179">
        <v>0</v>
      </c>
      <c r="R306" s="179">
        <v>0</v>
      </c>
      <c r="S306" s="179">
        <v>0</v>
      </c>
      <c r="T306" s="179">
        <v>48.647000000000006</v>
      </c>
    </row>
    <row r="307" spans="1:20" ht="12.75" customHeight="1" x14ac:dyDescent="0.2">
      <c r="A307" s="167"/>
      <c r="B307" s="71"/>
      <c r="C307" s="26" t="s">
        <v>285</v>
      </c>
      <c r="D307" s="162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181"/>
    </row>
    <row r="308" spans="1:20" ht="12.75" customHeight="1" x14ac:dyDescent="0.2">
      <c r="A308" s="167"/>
      <c r="B308" s="71"/>
      <c r="C308" s="26" t="s">
        <v>331</v>
      </c>
      <c r="D308" s="162">
        <v>1</v>
      </c>
      <c r="E308" s="24">
        <v>0</v>
      </c>
      <c r="F308" s="24">
        <v>0</v>
      </c>
      <c r="G308" s="24">
        <v>0</v>
      </c>
      <c r="H308" s="24">
        <v>0</v>
      </c>
      <c r="I308" s="24">
        <v>0</v>
      </c>
      <c r="J308" s="24">
        <v>0</v>
      </c>
      <c r="K308" s="24">
        <v>0</v>
      </c>
      <c r="L308" s="24">
        <v>0</v>
      </c>
      <c r="M308" s="24">
        <v>0</v>
      </c>
      <c r="N308" s="24">
        <v>0.08</v>
      </c>
      <c r="O308" s="24">
        <v>0.08</v>
      </c>
      <c r="P308" s="24">
        <v>0.08</v>
      </c>
      <c r="Q308" s="24">
        <v>0</v>
      </c>
      <c r="R308" s="24">
        <v>0</v>
      </c>
      <c r="S308" s="24">
        <v>0</v>
      </c>
      <c r="T308" s="181">
        <v>0.08</v>
      </c>
    </row>
    <row r="309" spans="1:20" ht="12.75" customHeight="1" x14ac:dyDescent="0.2">
      <c r="A309" s="167"/>
      <c r="B309" s="87"/>
      <c r="C309" s="26" t="s">
        <v>332</v>
      </c>
      <c r="D309" s="162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181"/>
    </row>
    <row r="310" spans="1:20" ht="12.75" customHeight="1" x14ac:dyDescent="0.2">
      <c r="A310" s="167"/>
      <c r="B310" s="71" t="s">
        <v>437</v>
      </c>
      <c r="C310" s="26" t="s">
        <v>407</v>
      </c>
      <c r="D310" s="180">
        <v>5</v>
      </c>
      <c r="E310" s="181">
        <v>0</v>
      </c>
      <c r="F310" s="181">
        <v>0</v>
      </c>
      <c r="G310" s="181">
        <v>0</v>
      </c>
      <c r="H310" s="181">
        <v>0</v>
      </c>
      <c r="I310" s="181">
        <v>0</v>
      </c>
      <c r="J310" s="181">
        <v>0</v>
      </c>
      <c r="K310" s="181">
        <v>0</v>
      </c>
      <c r="L310" s="181">
        <v>0</v>
      </c>
      <c r="M310" s="181">
        <v>0.11000000000000001</v>
      </c>
      <c r="N310" s="181">
        <v>0.33100000000000002</v>
      </c>
      <c r="O310" s="181">
        <v>0.44100000000000006</v>
      </c>
      <c r="P310" s="181">
        <v>0.44100000000000006</v>
      </c>
      <c r="Q310" s="181">
        <v>0</v>
      </c>
      <c r="R310" s="181">
        <v>0</v>
      </c>
      <c r="S310" s="181">
        <v>0</v>
      </c>
      <c r="T310" s="181">
        <v>0.44100000000000006</v>
      </c>
    </row>
    <row r="311" spans="1:20" ht="12.75" customHeight="1" x14ac:dyDescent="0.2">
      <c r="A311" s="167"/>
      <c r="B311" s="87"/>
      <c r="C311" s="26" t="s">
        <v>288</v>
      </c>
      <c r="D311" s="162">
        <v>2</v>
      </c>
      <c r="E311" s="24">
        <v>0</v>
      </c>
      <c r="F311" s="24">
        <v>0</v>
      </c>
      <c r="G311" s="24">
        <v>0</v>
      </c>
      <c r="H311" s="24">
        <v>0</v>
      </c>
      <c r="I311" s="24">
        <v>0</v>
      </c>
      <c r="J311" s="24">
        <v>0</v>
      </c>
      <c r="K311" s="24">
        <v>0</v>
      </c>
      <c r="L311" s="24">
        <v>0</v>
      </c>
      <c r="M311" s="24">
        <v>1E-3</v>
      </c>
      <c r="N311" s="24">
        <v>1E-3</v>
      </c>
      <c r="O311" s="24">
        <v>2E-3</v>
      </c>
      <c r="P311" s="24">
        <v>2E-3</v>
      </c>
      <c r="Q311" s="24">
        <v>0</v>
      </c>
      <c r="R311" s="24">
        <v>0</v>
      </c>
      <c r="S311" s="24">
        <v>0</v>
      </c>
      <c r="T311" s="181">
        <v>2E-3</v>
      </c>
    </row>
    <row r="312" spans="1:20" ht="12.75" customHeight="1" x14ac:dyDescent="0.2">
      <c r="A312" s="167"/>
      <c r="B312" s="71" t="s">
        <v>438</v>
      </c>
      <c r="C312" s="26" t="s">
        <v>225</v>
      </c>
      <c r="D312" s="180">
        <v>2</v>
      </c>
      <c r="E312" s="181">
        <v>0</v>
      </c>
      <c r="F312" s="181">
        <v>0</v>
      </c>
      <c r="G312" s="181">
        <v>0</v>
      </c>
      <c r="H312" s="181">
        <v>0</v>
      </c>
      <c r="I312" s="181">
        <v>0</v>
      </c>
      <c r="J312" s="181">
        <v>0</v>
      </c>
      <c r="K312" s="181">
        <v>0</v>
      </c>
      <c r="L312" s="181">
        <v>0</v>
      </c>
      <c r="M312" s="181">
        <v>0</v>
      </c>
      <c r="N312" s="181">
        <v>1.1100000000000001</v>
      </c>
      <c r="O312" s="181">
        <v>1.1100000000000001</v>
      </c>
      <c r="P312" s="181">
        <v>1.1100000000000001</v>
      </c>
      <c r="Q312" s="181">
        <v>0</v>
      </c>
      <c r="R312" s="181">
        <v>0</v>
      </c>
      <c r="S312" s="181">
        <v>0</v>
      </c>
      <c r="T312" s="181">
        <v>1.1100000000000001</v>
      </c>
    </row>
    <row r="313" spans="1:20" ht="12.75" customHeight="1" x14ac:dyDescent="0.2">
      <c r="A313" s="167"/>
      <c r="B313" s="71"/>
      <c r="C313" s="26" t="s">
        <v>333</v>
      </c>
      <c r="D313" s="180">
        <v>3</v>
      </c>
      <c r="E313" s="181">
        <v>0</v>
      </c>
      <c r="F313" s="181">
        <v>0</v>
      </c>
      <c r="G313" s="181">
        <v>0</v>
      </c>
      <c r="H313" s="181">
        <v>0</v>
      </c>
      <c r="I313" s="181">
        <v>0</v>
      </c>
      <c r="J313" s="181">
        <v>0</v>
      </c>
      <c r="K313" s="181">
        <v>0</v>
      </c>
      <c r="L313" s="181">
        <v>5.0000000000000001E-3</v>
      </c>
      <c r="M313" s="181">
        <v>0.11800000000000001</v>
      </c>
      <c r="N313" s="181">
        <v>4.6999999999999993E-2</v>
      </c>
      <c r="O313" s="181">
        <v>0.17</v>
      </c>
      <c r="P313" s="181">
        <v>0.17</v>
      </c>
      <c r="Q313" s="181">
        <v>0</v>
      </c>
      <c r="R313" s="181">
        <v>0</v>
      </c>
      <c r="S313" s="181">
        <v>0</v>
      </c>
      <c r="T313" s="181">
        <v>0.17</v>
      </c>
    </row>
    <row r="314" spans="1:20" ht="12.75" customHeight="1" x14ac:dyDescent="0.2">
      <c r="A314" s="167"/>
      <c r="B314" s="87"/>
      <c r="C314" s="26" t="s">
        <v>287</v>
      </c>
      <c r="D314" s="162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181"/>
    </row>
    <row r="315" spans="1:20" ht="12.75" customHeight="1" x14ac:dyDescent="0.2">
      <c r="A315" s="168"/>
      <c r="B315" s="72" t="s">
        <v>439</v>
      </c>
      <c r="C315" s="164" t="s">
        <v>286</v>
      </c>
      <c r="D315" s="156">
        <v>1</v>
      </c>
      <c r="E315" s="157">
        <v>0</v>
      </c>
      <c r="F315" s="157">
        <v>0</v>
      </c>
      <c r="G315" s="157">
        <v>0</v>
      </c>
      <c r="H315" s="157">
        <v>0</v>
      </c>
      <c r="I315" s="157">
        <v>0</v>
      </c>
      <c r="J315" s="157">
        <v>0</v>
      </c>
      <c r="K315" s="157">
        <v>0</v>
      </c>
      <c r="L315" s="157">
        <v>2.5</v>
      </c>
      <c r="M315" s="157">
        <v>2.5</v>
      </c>
      <c r="N315" s="157">
        <v>0</v>
      </c>
      <c r="O315" s="157">
        <v>5</v>
      </c>
      <c r="P315" s="157">
        <v>5</v>
      </c>
      <c r="Q315" s="157">
        <v>0</v>
      </c>
      <c r="R315" s="157">
        <v>0</v>
      </c>
      <c r="S315" s="157">
        <v>0</v>
      </c>
      <c r="T315" s="181">
        <v>5</v>
      </c>
    </row>
    <row r="316" spans="1:20" ht="12.75" customHeight="1" x14ac:dyDescent="0.25">
      <c r="A316" s="230" t="s">
        <v>0</v>
      </c>
      <c r="B316" s="231"/>
      <c r="C316" s="232" t="s">
        <v>0</v>
      </c>
      <c r="D316" s="53">
        <f>SUM(D306:D315)</f>
        <v>20</v>
      </c>
      <c r="E316" s="54">
        <f>SUM(E306:E315)</f>
        <v>0</v>
      </c>
      <c r="F316" s="54">
        <f>SUM(F306:F315)</f>
        <v>0</v>
      </c>
      <c r="G316" s="54">
        <f>SUM(G306:G315)</f>
        <v>0</v>
      </c>
      <c r="H316" s="54">
        <f>+G316+F316+E316</f>
        <v>0</v>
      </c>
      <c r="I316" s="54">
        <f>SUM(I306:I315)</f>
        <v>0</v>
      </c>
      <c r="J316" s="54">
        <f>SUM(J306:J315)</f>
        <v>0</v>
      </c>
      <c r="K316" s="54">
        <f>+J316+I316+H316</f>
        <v>0</v>
      </c>
      <c r="L316" s="54">
        <f>SUM(L306:L315)</f>
        <v>26.872000000000003</v>
      </c>
      <c r="M316" s="54">
        <f>SUM(M306:M315)</f>
        <v>14.838999999999999</v>
      </c>
      <c r="N316" s="54">
        <f>SUM(N306:N315)</f>
        <v>13.738999999999999</v>
      </c>
      <c r="O316" s="54">
        <f>+N316+M316+L316</f>
        <v>55.45</v>
      </c>
      <c r="P316" s="54">
        <f>+O316+K316</f>
        <v>55.45</v>
      </c>
      <c r="Q316" s="54">
        <f>SUM(Q306:Q315)</f>
        <v>0</v>
      </c>
      <c r="R316" s="54">
        <f>SUM(R306:R315)</f>
        <v>0</v>
      </c>
      <c r="S316" s="54">
        <f>+R316+Q316</f>
        <v>0</v>
      </c>
      <c r="T316" s="55">
        <f>+S316+P316</f>
        <v>55.45</v>
      </c>
    </row>
    <row r="317" spans="1:20" ht="12.75" customHeight="1" x14ac:dyDescent="0.2">
      <c r="A317" s="166" t="s">
        <v>4</v>
      </c>
      <c r="B317" s="35" t="s">
        <v>440</v>
      </c>
      <c r="C317" s="161" t="s">
        <v>233</v>
      </c>
      <c r="D317" s="178">
        <v>16</v>
      </c>
      <c r="E317" s="179">
        <v>0</v>
      </c>
      <c r="F317" s="179">
        <v>0</v>
      </c>
      <c r="G317" s="179">
        <v>0</v>
      </c>
      <c r="H317" s="179">
        <v>0</v>
      </c>
      <c r="I317" s="179">
        <v>1.5</v>
      </c>
      <c r="J317" s="179">
        <v>0</v>
      </c>
      <c r="K317" s="179">
        <v>1.5</v>
      </c>
      <c r="L317" s="179">
        <v>0.1</v>
      </c>
      <c r="M317" s="179">
        <v>24.5</v>
      </c>
      <c r="N317" s="179">
        <v>76.41</v>
      </c>
      <c r="O317" s="179">
        <v>101.01</v>
      </c>
      <c r="P317" s="179">
        <v>102.51</v>
      </c>
      <c r="Q317" s="179">
        <v>0</v>
      </c>
      <c r="R317" s="179">
        <v>1.7000000000000002</v>
      </c>
      <c r="S317" s="179">
        <v>1.7000000000000002</v>
      </c>
      <c r="T317" s="179">
        <v>104.21000000000001</v>
      </c>
    </row>
    <row r="318" spans="1:20" ht="12.75" customHeight="1" x14ac:dyDescent="0.2">
      <c r="A318" s="167"/>
      <c r="B318" s="35"/>
      <c r="C318" s="26" t="s">
        <v>239</v>
      </c>
      <c r="D318" s="180">
        <v>44</v>
      </c>
      <c r="E318" s="181">
        <v>0</v>
      </c>
      <c r="F318" s="181">
        <v>0</v>
      </c>
      <c r="G318" s="181">
        <v>0</v>
      </c>
      <c r="H318" s="181">
        <v>0</v>
      </c>
      <c r="I318" s="181">
        <v>0.05</v>
      </c>
      <c r="J318" s="181">
        <v>0.49</v>
      </c>
      <c r="K318" s="181">
        <v>0.54</v>
      </c>
      <c r="L318" s="181">
        <v>1.1200000000000001</v>
      </c>
      <c r="M318" s="181">
        <v>58.70000000000001</v>
      </c>
      <c r="N318" s="181">
        <v>259.27999999999997</v>
      </c>
      <c r="O318" s="181">
        <v>319.09999999999997</v>
      </c>
      <c r="P318" s="181">
        <v>319.64</v>
      </c>
      <c r="Q318" s="181">
        <v>0</v>
      </c>
      <c r="R318" s="181">
        <v>0.08</v>
      </c>
      <c r="S318" s="181">
        <v>0.08</v>
      </c>
      <c r="T318" s="181">
        <v>319.71999999999997</v>
      </c>
    </row>
    <row r="319" spans="1:20" ht="12.75" customHeight="1" x14ac:dyDescent="0.2">
      <c r="A319" s="167"/>
      <c r="B319" s="85"/>
      <c r="C319" s="26" t="s">
        <v>260</v>
      </c>
      <c r="D319" s="180">
        <v>7</v>
      </c>
      <c r="E319" s="181">
        <v>0</v>
      </c>
      <c r="F319" s="181">
        <v>0</v>
      </c>
      <c r="G319" s="181">
        <v>0</v>
      </c>
      <c r="H319" s="181">
        <v>0</v>
      </c>
      <c r="I319" s="181">
        <v>1</v>
      </c>
      <c r="J319" s="181">
        <v>0.6</v>
      </c>
      <c r="K319" s="181">
        <v>1.6</v>
      </c>
      <c r="L319" s="181">
        <v>0</v>
      </c>
      <c r="M319" s="181">
        <v>7.02</v>
      </c>
      <c r="N319" s="181">
        <v>64.22</v>
      </c>
      <c r="O319" s="181">
        <v>71.239999999999995</v>
      </c>
      <c r="P319" s="181">
        <v>72.839999999999989</v>
      </c>
      <c r="Q319" s="181">
        <v>0</v>
      </c>
      <c r="R319" s="181">
        <v>3</v>
      </c>
      <c r="S319" s="181">
        <v>3</v>
      </c>
      <c r="T319" s="181">
        <v>75.839999999999989</v>
      </c>
    </row>
    <row r="320" spans="1:20" ht="12.75" customHeight="1" x14ac:dyDescent="0.2">
      <c r="A320" s="167"/>
      <c r="B320" s="35" t="s">
        <v>441</v>
      </c>
      <c r="C320" s="26" t="s">
        <v>252</v>
      </c>
      <c r="D320" s="180">
        <v>24</v>
      </c>
      <c r="E320" s="181">
        <v>0</v>
      </c>
      <c r="F320" s="181">
        <v>0</v>
      </c>
      <c r="G320" s="181">
        <v>0</v>
      </c>
      <c r="H320" s="181">
        <v>0</v>
      </c>
      <c r="I320" s="181">
        <v>0.1</v>
      </c>
      <c r="J320" s="181">
        <v>0</v>
      </c>
      <c r="K320" s="181">
        <v>0.1</v>
      </c>
      <c r="L320" s="181">
        <v>2.2000000000000002</v>
      </c>
      <c r="M320" s="181">
        <v>20</v>
      </c>
      <c r="N320" s="181">
        <v>119.00000000000001</v>
      </c>
      <c r="O320" s="181">
        <v>141.20000000000002</v>
      </c>
      <c r="P320" s="181">
        <v>141.30000000000001</v>
      </c>
      <c r="Q320" s="181">
        <v>0</v>
      </c>
      <c r="R320" s="181">
        <v>0</v>
      </c>
      <c r="S320" s="181">
        <v>0</v>
      </c>
      <c r="T320" s="181">
        <v>141.30000000000001</v>
      </c>
    </row>
    <row r="321" spans="1:20" ht="12.75" customHeight="1" x14ac:dyDescent="0.2">
      <c r="A321" s="167"/>
      <c r="B321" s="35"/>
      <c r="C321" s="26" t="s">
        <v>249</v>
      </c>
      <c r="D321" s="180">
        <v>11</v>
      </c>
      <c r="E321" s="181">
        <v>0</v>
      </c>
      <c r="F321" s="181">
        <v>0</v>
      </c>
      <c r="G321" s="181">
        <v>0</v>
      </c>
      <c r="H321" s="181">
        <v>0</v>
      </c>
      <c r="I321" s="181">
        <v>0.2</v>
      </c>
      <c r="J321" s="181">
        <v>0</v>
      </c>
      <c r="K321" s="181">
        <v>0.2</v>
      </c>
      <c r="L321" s="181">
        <v>8.3000000000000007</v>
      </c>
      <c r="M321" s="181">
        <v>14.5</v>
      </c>
      <c r="N321" s="181">
        <v>27.419999999999998</v>
      </c>
      <c r="O321" s="181">
        <v>50.22</v>
      </c>
      <c r="P321" s="181">
        <v>50.42</v>
      </c>
      <c r="Q321" s="181">
        <v>0</v>
      </c>
      <c r="R321" s="181">
        <v>0</v>
      </c>
      <c r="S321" s="181">
        <v>0</v>
      </c>
      <c r="T321" s="181">
        <v>50.42</v>
      </c>
    </row>
    <row r="322" spans="1:20" ht="12.75" customHeight="1" x14ac:dyDescent="0.2">
      <c r="A322" s="167"/>
      <c r="B322" s="85"/>
      <c r="C322" s="26" t="s">
        <v>257</v>
      </c>
      <c r="D322" s="180">
        <v>25</v>
      </c>
      <c r="E322" s="181">
        <v>0</v>
      </c>
      <c r="F322" s="181">
        <v>0</v>
      </c>
      <c r="G322" s="181">
        <v>0</v>
      </c>
      <c r="H322" s="181">
        <v>0</v>
      </c>
      <c r="I322" s="181">
        <v>0</v>
      </c>
      <c r="J322" s="181">
        <v>0</v>
      </c>
      <c r="K322" s="181">
        <v>0</v>
      </c>
      <c r="L322" s="181">
        <v>0.45</v>
      </c>
      <c r="M322" s="181">
        <v>0.56499999999999995</v>
      </c>
      <c r="N322" s="181">
        <v>2.1649999999999996</v>
      </c>
      <c r="O322" s="181">
        <v>3.1799999999999993</v>
      </c>
      <c r="P322" s="181">
        <v>3.1799999999999993</v>
      </c>
      <c r="Q322" s="181">
        <v>0</v>
      </c>
      <c r="R322" s="181">
        <v>0</v>
      </c>
      <c r="S322" s="181">
        <v>0</v>
      </c>
      <c r="T322" s="181">
        <v>3.1799999999999993</v>
      </c>
    </row>
    <row r="323" spans="1:20" ht="12.75" customHeight="1" x14ac:dyDescent="0.2">
      <c r="A323" s="167"/>
      <c r="B323" s="35" t="s">
        <v>442</v>
      </c>
      <c r="C323" s="26" t="s">
        <v>256</v>
      </c>
      <c r="D323" s="180">
        <v>22</v>
      </c>
      <c r="E323" s="181">
        <v>0</v>
      </c>
      <c r="F323" s="181">
        <v>0</v>
      </c>
      <c r="G323" s="181">
        <v>0</v>
      </c>
      <c r="H323" s="181">
        <v>0</v>
      </c>
      <c r="I323" s="181">
        <v>1.1000000000000001</v>
      </c>
      <c r="J323" s="181">
        <v>0</v>
      </c>
      <c r="K323" s="181">
        <v>1.1000000000000001</v>
      </c>
      <c r="L323" s="181">
        <v>2</v>
      </c>
      <c r="M323" s="181">
        <v>6</v>
      </c>
      <c r="N323" s="181">
        <v>22.680000000000003</v>
      </c>
      <c r="O323" s="181">
        <v>30.680000000000007</v>
      </c>
      <c r="P323" s="181">
        <v>31.780000000000008</v>
      </c>
      <c r="Q323" s="181">
        <v>0</v>
      </c>
      <c r="R323" s="181">
        <v>0</v>
      </c>
      <c r="S323" s="181">
        <v>0</v>
      </c>
      <c r="T323" s="181">
        <v>31.780000000000005</v>
      </c>
    </row>
    <row r="324" spans="1:20" ht="12.75" customHeight="1" x14ac:dyDescent="0.2">
      <c r="A324" s="167"/>
      <c r="B324" s="35"/>
      <c r="C324" s="26" t="s">
        <v>229</v>
      </c>
      <c r="D324" s="180">
        <v>6</v>
      </c>
      <c r="E324" s="181">
        <v>0</v>
      </c>
      <c r="F324" s="181">
        <v>0</v>
      </c>
      <c r="G324" s="181">
        <v>0</v>
      </c>
      <c r="H324" s="181">
        <v>0</v>
      </c>
      <c r="I324" s="181">
        <v>0</v>
      </c>
      <c r="J324" s="181">
        <v>0</v>
      </c>
      <c r="K324" s="181">
        <v>0</v>
      </c>
      <c r="L324" s="181">
        <v>0</v>
      </c>
      <c r="M324" s="181">
        <v>0.3</v>
      </c>
      <c r="N324" s="181">
        <v>1.94</v>
      </c>
      <c r="O324" s="181">
        <v>2.2399999999999998</v>
      </c>
      <c r="P324" s="181">
        <v>2.2399999999999998</v>
      </c>
      <c r="Q324" s="181">
        <v>0</v>
      </c>
      <c r="R324" s="181">
        <v>0</v>
      </c>
      <c r="S324" s="181">
        <v>0</v>
      </c>
      <c r="T324" s="181">
        <v>2.2399999999999998</v>
      </c>
    </row>
    <row r="325" spans="1:20" ht="12.75" customHeight="1" x14ac:dyDescent="0.2">
      <c r="A325" s="167"/>
      <c r="B325" s="35"/>
      <c r="C325" s="26" t="s">
        <v>246</v>
      </c>
      <c r="D325" s="180">
        <v>33</v>
      </c>
      <c r="E325" s="181">
        <v>0</v>
      </c>
      <c r="F325" s="181">
        <v>0</v>
      </c>
      <c r="G325" s="181">
        <v>0</v>
      </c>
      <c r="H325" s="181">
        <v>0</v>
      </c>
      <c r="I325" s="181">
        <v>2.8499999999999996</v>
      </c>
      <c r="J325" s="181">
        <v>0.30000000000000004</v>
      </c>
      <c r="K325" s="181">
        <v>3.15</v>
      </c>
      <c r="L325" s="181">
        <v>1.7</v>
      </c>
      <c r="M325" s="181">
        <v>4.8599999999999994</v>
      </c>
      <c r="N325" s="181">
        <v>17.780000000000005</v>
      </c>
      <c r="O325" s="181">
        <v>24.340000000000007</v>
      </c>
      <c r="P325" s="181">
        <v>27.490000000000006</v>
      </c>
      <c r="Q325" s="181">
        <v>0</v>
      </c>
      <c r="R325" s="181">
        <v>0.11</v>
      </c>
      <c r="S325" s="181">
        <v>0.11</v>
      </c>
      <c r="T325" s="181">
        <v>27.600000000000012</v>
      </c>
    </row>
    <row r="326" spans="1:20" ht="12.75" customHeight="1" x14ac:dyDescent="0.2">
      <c r="A326" s="167"/>
      <c r="B326" s="85"/>
      <c r="C326" s="26" t="s">
        <v>230</v>
      </c>
      <c r="D326" s="180">
        <v>2</v>
      </c>
      <c r="E326" s="181">
        <v>0</v>
      </c>
      <c r="F326" s="181">
        <v>0</v>
      </c>
      <c r="G326" s="181">
        <v>0</v>
      </c>
      <c r="H326" s="181">
        <v>0</v>
      </c>
      <c r="I326" s="181">
        <v>1</v>
      </c>
      <c r="J326" s="181">
        <v>0.5</v>
      </c>
      <c r="K326" s="181">
        <v>1.5</v>
      </c>
      <c r="L326" s="181">
        <v>0</v>
      </c>
      <c r="M326" s="181">
        <v>0</v>
      </c>
      <c r="N326" s="181">
        <v>1.5</v>
      </c>
      <c r="O326" s="181">
        <v>1.5</v>
      </c>
      <c r="P326" s="181">
        <v>3</v>
      </c>
      <c r="Q326" s="181">
        <v>0</v>
      </c>
      <c r="R326" s="181">
        <v>0</v>
      </c>
      <c r="S326" s="181">
        <v>0</v>
      </c>
      <c r="T326" s="181">
        <v>3</v>
      </c>
    </row>
    <row r="327" spans="1:20" ht="12.75" customHeight="1" x14ac:dyDescent="0.2">
      <c r="A327" s="167"/>
      <c r="B327" s="35" t="s">
        <v>259</v>
      </c>
      <c r="C327" s="26" t="s">
        <v>259</v>
      </c>
      <c r="D327" s="180">
        <v>14</v>
      </c>
      <c r="E327" s="181">
        <v>0</v>
      </c>
      <c r="F327" s="181">
        <v>0</v>
      </c>
      <c r="G327" s="181">
        <v>0</v>
      </c>
      <c r="H327" s="181">
        <v>0</v>
      </c>
      <c r="I327" s="181">
        <v>4</v>
      </c>
      <c r="J327" s="181">
        <v>0.3</v>
      </c>
      <c r="K327" s="181">
        <v>4.3</v>
      </c>
      <c r="L327" s="181">
        <v>1.3</v>
      </c>
      <c r="M327" s="181">
        <v>6.93</v>
      </c>
      <c r="N327" s="181">
        <v>11.859999999999998</v>
      </c>
      <c r="O327" s="181">
        <v>20.09</v>
      </c>
      <c r="P327" s="181">
        <v>24.39</v>
      </c>
      <c r="Q327" s="181">
        <v>0</v>
      </c>
      <c r="R327" s="181">
        <v>0</v>
      </c>
      <c r="S327" s="181">
        <v>0</v>
      </c>
      <c r="T327" s="181">
        <v>24.39</v>
      </c>
    </row>
    <row r="328" spans="1:20" ht="12.75" customHeight="1" x14ac:dyDescent="0.2">
      <c r="A328" s="167"/>
      <c r="B328" s="35"/>
      <c r="C328" s="26" t="s">
        <v>247</v>
      </c>
      <c r="D328" s="180">
        <v>10</v>
      </c>
      <c r="E328" s="181">
        <v>0</v>
      </c>
      <c r="F328" s="181">
        <v>0</v>
      </c>
      <c r="G328" s="181">
        <v>0</v>
      </c>
      <c r="H328" s="181">
        <v>0</v>
      </c>
      <c r="I328" s="181">
        <v>0</v>
      </c>
      <c r="J328" s="181">
        <v>0</v>
      </c>
      <c r="K328" s="181">
        <v>0</v>
      </c>
      <c r="L328" s="181">
        <v>1</v>
      </c>
      <c r="M328" s="181">
        <v>7.2</v>
      </c>
      <c r="N328" s="181">
        <v>13.31</v>
      </c>
      <c r="O328" s="181">
        <v>21.51</v>
      </c>
      <c r="P328" s="181">
        <v>21.51</v>
      </c>
      <c r="Q328" s="181">
        <v>0</v>
      </c>
      <c r="R328" s="181">
        <v>0</v>
      </c>
      <c r="S328" s="181">
        <v>0</v>
      </c>
      <c r="T328" s="181">
        <v>21.51</v>
      </c>
    </row>
    <row r="329" spans="1:20" ht="12.75" customHeight="1" x14ac:dyDescent="0.2">
      <c r="A329" s="167"/>
      <c r="B329" s="35"/>
      <c r="C329" s="26" t="s">
        <v>235</v>
      </c>
      <c r="D329" s="180">
        <v>11</v>
      </c>
      <c r="E329" s="181">
        <v>0</v>
      </c>
      <c r="F329" s="181">
        <v>0</v>
      </c>
      <c r="G329" s="181">
        <v>0</v>
      </c>
      <c r="H329" s="181">
        <v>0</v>
      </c>
      <c r="I329" s="181">
        <v>8.1</v>
      </c>
      <c r="J329" s="181">
        <v>0</v>
      </c>
      <c r="K329" s="181">
        <v>8.1</v>
      </c>
      <c r="L329" s="181">
        <v>0.5</v>
      </c>
      <c r="M329" s="181">
        <v>12</v>
      </c>
      <c r="N329" s="181">
        <v>14.94</v>
      </c>
      <c r="O329" s="181">
        <v>27.440000000000005</v>
      </c>
      <c r="P329" s="181">
        <v>35.540000000000006</v>
      </c>
      <c r="Q329" s="181">
        <v>0</v>
      </c>
      <c r="R329" s="181">
        <v>0.01</v>
      </c>
      <c r="S329" s="181">
        <v>0.01</v>
      </c>
      <c r="T329" s="181">
        <v>35.549999999999997</v>
      </c>
    </row>
    <row r="330" spans="1:20" ht="12.75" customHeight="1" x14ac:dyDescent="0.2">
      <c r="A330" s="167"/>
      <c r="B330" s="35"/>
      <c r="C330" s="26" t="s">
        <v>237</v>
      </c>
      <c r="D330" s="180">
        <v>8</v>
      </c>
      <c r="E330" s="181">
        <v>0</v>
      </c>
      <c r="F330" s="181">
        <v>0</v>
      </c>
      <c r="G330" s="181">
        <v>0</v>
      </c>
      <c r="H330" s="181">
        <v>0</v>
      </c>
      <c r="I330" s="181">
        <v>2.5</v>
      </c>
      <c r="J330" s="181">
        <v>0</v>
      </c>
      <c r="K330" s="181">
        <v>2.5</v>
      </c>
      <c r="L330" s="181">
        <v>0</v>
      </c>
      <c r="M330" s="181">
        <v>1.6</v>
      </c>
      <c r="N330" s="181">
        <v>2.5099999999999998</v>
      </c>
      <c r="O330" s="181">
        <v>4.1100000000000003</v>
      </c>
      <c r="P330" s="181">
        <v>6.61</v>
      </c>
      <c r="Q330" s="181">
        <v>0</v>
      </c>
      <c r="R330" s="181">
        <v>0.2</v>
      </c>
      <c r="S330" s="181">
        <v>0.2</v>
      </c>
      <c r="T330" s="181">
        <v>6.8100000000000005</v>
      </c>
    </row>
    <row r="331" spans="1:20" ht="12.75" customHeight="1" x14ac:dyDescent="0.2">
      <c r="A331" s="167"/>
      <c r="B331" s="85"/>
      <c r="C331" s="26" t="s">
        <v>245</v>
      </c>
      <c r="D331" s="180">
        <v>2</v>
      </c>
      <c r="E331" s="181">
        <v>0</v>
      </c>
      <c r="F331" s="181">
        <v>0</v>
      </c>
      <c r="G331" s="181">
        <v>0</v>
      </c>
      <c r="H331" s="181">
        <v>0</v>
      </c>
      <c r="I331" s="181">
        <v>0</v>
      </c>
      <c r="J331" s="181">
        <v>0</v>
      </c>
      <c r="K331" s="181">
        <v>0</v>
      </c>
      <c r="L331" s="181">
        <v>21</v>
      </c>
      <c r="M331" s="181">
        <v>61</v>
      </c>
      <c r="N331" s="181">
        <v>220.71700000000001</v>
      </c>
      <c r="O331" s="181">
        <v>302.71699999999998</v>
      </c>
      <c r="P331" s="181">
        <v>302.71699999999998</v>
      </c>
      <c r="Q331" s="181">
        <v>0</v>
      </c>
      <c r="R331" s="181">
        <v>0</v>
      </c>
      <c r="S331" s="181">
        <v>0</v>
      </c>
      <c r="T331" s="181">
        <v>302.71699999999998</v>
      </c>
    </row>
    <row r="332" spans="1:20" ht="12.75" customHeight="1" x14ac:dyDescent="0.2">
      <c r="A332" s="167"/>
      <c r="B332" s="35" t="s">
        <v>244</v>
      </c>
      <c r="C332" s="26" t="s">
        <v>244</v>
      </c>
      <c r="D332" s="180">
        <v>103</v>
      </c>
      <c r="E332" s="181">
        <v>0</v>
      </c>
      <c r="F332" s="181">
        <v>0</v>
      </c>
      <c r="G332" s="181">
        <v>0</v>
      </c>
      <c r="H332" s="181">
        <v>0</v>
      </c>
      <c r="I332" s="181">
        <v>7.5</v>
      </c>
      <c r="J332" s="181">
        <v>0.2</v>
      </c>
      <c r="K332" s="181">
        <v>7.7</v>
      </c>
      <c r="L332" s="181">
        <v>88.32</v>
      </c>
      <c r="M332" s="181">
        <v>153.47999999999996</v>
      </c>
      <c r="N332" s="181">
        <v>285.58799999999997</v>
      </c>
      <c r="O332" s="181">
        <v>527.38800000000015</v>
      </c>
      <c r="P332" s="181">
        <v>535.08800000000019</v>
      </c>
      <c r="Q332" s="181">
        <v>0</v>
      </c>
      <c r="R332" s="181">
        <v>5.71</v>
      </c>
      <c r="S332" s="181">
        <v>5.71</v>
      </c>
      <c r="T332" s="181">
        <v>540.79799999999989</v>
      </c>
    </row>
    <row r="333" spans="1:20" ht="12.75" customHeight="1" x14ac:dyDescent="0.2">
      <c r="A333" s="167"/>
      <c r="B333" s="35"/>
      <c r="C333" s="26" t="s">
        <v>243</v>
      </c>
      <c r="D333" s="180">
        <v>22</v>
      </c>
      <c r="E333" s="181">
        <v>0</v>
      </c>
      <c r="F333" s="181">
        <v>0</v>
      </c>
      <c r="G333" s="181">
        <v>0</v>
      </c>
      <c r="H333" s="181">
        <v>0</v>
      </c>
      <c r="I333" s="181">
        <v>0.7</v>
      </c>
      <c r="J333" s="181">
        <v>0</v>
      </c>
      <c r="K333" s="181">
        <v>0.7</v>
      </c>
      <c r="L333" s="181">
        <v>0.01</v>
      </c>
      <c r="M333" s="181">
        <v>2.42</v>
      </c>
      <c r="N333" s="181">
        <v>8.4699999999999971</v>
      </c>
      <c r="O333" s="181">
        <v>10.899999999999997</v>
      </c>
      <c r="P333" s="181">
        <v>11.599999999999996</v>
      </c>
      <c r="Q333" s="181">
        <v>0</v>
      </c>
      <c r="R333" s="181">
        <v>0.53</v>
      </c>
      <c r="S333" s="181">
        <v>0.53</v>
      </c>
      <c r="T333" s="181">
        <v>12.129999999999995</v>
      </c>
    </row>
    <row r="334" spans="1:20" ht="12.75" customHeight="1" x14ac:dyDescent="0.2">
      <c r="A334" s="167"/>
      <c r="B334" s="35"/>
      <c r="C334" s="26" t="s">
        <v>258</v>
      </c>
      <c r="D334" s="180">
        <v>45</v>
      </c>
      <c r="E334" s="181">
        <v>0</v>
      </c>
      <c r="F334" s="181">
        <v>0</v>
      </c>
      <c r="G334" s="181">
        <v>0</v>
      </c>
      <c r="H334" s="181">
        <v>0</v>
      </c>
      <c r="I334" s="181">
        <v>1.7</v>
      </c>
      <c r="J334" s="181">
        <v>0.4</v>
      </c>
      <c r="K334" s="181">
        <v>2.1</v>
      </c>
      <c r="L334" s="181">
        <v>5</v>
      </c>
      <c r="M334" s="181">
        <v>24.77</v>
      </c>
      <c r="N334" s="181">
        <v>45.519999999999996</v>
      </c>
      <c r="O334" s="181">
        <v>75.289999999999978</v>
      </c>
      <c r="P334" s="181">
        <v>77.389999999999972</v>
      </c>
      <c r="Q334" s="181">
        <v>4.5</v>
      </c>
      <c r="R334" s="181">
        <v>2.5</v>
      </c>
      <c r="S334" s="181">
        <v>7</v>
      </c>
      <c r="T334" s="181">
        <v>84.390000000000015</v>
      </c>
    </row>
    <row r="335" spans="1:20" ht="12.75" customHeight="1" x14ac:dyDescent="0.2">
      <c r="A335" s="167"/>
      <c r="B335" s="35"/>
      <c r="C335" s="26" t="s">
        <v>234</v>
      </c>
      <c r="D335" s="180">
        <v>45</v>
      </c>
      <c r="E335" s="181">
        <v>0</v>
      </c>
      <c r="F335" s="181">
        <v>0</v>
      </c>
      <c r="G335" s="181">
        <v>0</v>
      </c>
      <c r="H335" s="181">
        <v>0</v>
      </c>
      <c r="I335" s="181">
        <v>0</v>
      </c>
      <c r="J335" s="181">
        <v>0</v>
      </c>
      <c r="K335" s="181">
        <v>0</v>
      </c>
      <c r="L335" s="181">
        <v>3.0199999999999996</v>
      </c>
      <c r="M335" s="181">
        <v>7.5</v>
      </c>
      <c r="N335" s="181">
        <v>13.709999999999999</v>
      </c>
      <c r="O335" s="181">
        <v>24.230000000000025</v>
      </c>
      <c r="P335" s="181">
        <v>24.230000000000025</v>
      </c>
      <c r="Q335" s="181">
        <v>0</v>
      </c>
      <c r="R335" s="181">
        <v>0.1</v>
      </c>
      <c r="S335" s="181">
        <v>0.1</v>
      </c>
      <c r="T335" s="181">
        <v>24.330000000000027</v>
      </c>
    </row>
    <row r="336" spans="1:20" ht="12.75" customHeight="1" x14ac:dyDescent="0.2">
      <c r="A336" s="167"/>
      <c r="B336" s="85"/>
      <c r="C336" s="26" t="s">
        <v>228</v>
      </c>
      <c r="D336" s="180">
        <v>5</v>
      </c>
      <c r="E336" s="181">
        <v>0</v>
      </c>
      <c r="F336" s="181">
        <v>0</v>
      </c>
      <c r="G336" s="181">
        <v>0</v>
      </c>
      <c r="H336" s="181">
        <v>0</v>
      </c>
      <c r="I336" s="181">
        <v>0</v>
      </c>
      <c r="J336" s="181">
        <v>0</v>
      </c>
      <c r="K336" s="181">
        <v>0</v>
      </c>
      <c r="L336" s="181">
        <v>2.2000000000000002</v>
      </c>
      <c r="M336" s="181">
        <v>11.7</v>
      </c>
      <c r="N336" s="181">
        <v>8.11</v>
      </c>
      <c r="O336" s="181">
        <v>22.009999999999998</v>
      </c>
      <c r="P336" s="181">
        <v>22.009999999999998</v>
      </c>
      <c r="Q336" s="181">
        <v>0</v>
      </c>
      <c r="R336" s="181">
        <v>0</v>
      </c>
      <c r="S336" s="181">
        <v>0</v>
      </c>
      <c r="T336" s="181">
        <v>22.009999999999998</v>
      </c>
    </row>
    <row r="337" spans="1:20" ht="12.75" customHeight="1" x14ac:dyDescent="0.2">
      <c r="A337" s="119"/>
      <c r="B337" s="233" t="s">
        <v>367</v>
      </c>
      <c r="C337" s="26" t="s">
        <v>367</v>
      </c>
      <c r="D337" s="162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</row>
    <row r="338" spans="1:20" ht="12.75" customHeight="1" x14ac:dyDescent="0.2">
      <c r="A338" s="119"/>
      <c r="B338" s="234"/>
      <c r="C338" s="26" t="s">
        <v>368</v>
      </c>
      <c r="D338" s="162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</row>
    <row r="339" spans="1:20" ht="12.75" customHeight="1" x14ac:dyDescent="0.2">
      <c r="A339" s="119"/>
      <c r="B339" s="234"/>
      <c r="C339" s="26" t="s">
        <v>254</v>
      </c>
      <c r="D339" s="180">
        <v>4</v>
      </c>
      <c r="E339" s="181">
        <v>0</v>
      </c>
      <c r="F339" s="181">
        <v>0</v>
      </c>
      <c r="G339" s="181">
        <v>0.5</v>
      </c>
      <c r="H339" s="181">
        <v>0.5</v>
      </c>
      <c r="I339" s="181">
        <v>0.3</v>
      </c>
      <c r="J339" s="181">
        <v>0</v>
      </c>
      <c r="K339" s="181">
        <v>0.8</v>
      </c>
      <c r="L339" s="181">
        <v>0.2</v>
      </c>
      <c r="M339" s="181">
        <v>0.3</v>
      </c>
      <c r="N339" s="181">
        <v>1.62</v>
      </c>
      <c r="O339" s="181">
        <v>2.12</v>
      </c>
      <c r="P339" s="181">
        <v>2.92</v>
      </c>
      <c r="Q339" s="181">
        <v>0</v>
      </c>
      <c r="R339" s="181">
        <v>0</v>
      </c>
      <c r="S339" s="181">
        <v>0</v>
      </c>
      <c r="T339" s="181">
        <v>2.92</v>
      </c>
    </row>
    <row r="340" spans="1:20" ht="12.75" customHeight="1" x14ac:dyDescent="0.2">
      <c r="A340" s="119"/>
      <c r="B340" s="234"/>
      <c r="C340" s="26" t="s">
        <v>452</v>
      </c>
      <c r="D340" s="162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</row>
    <row r="341" spans="1:20" ht="12.75" customHeight="1" x14ac:dyDescent="0.2">
      <c r="A341" s="119"/>
      <c r="B341" s="234"/>
      <c r="C341" s="26" t="s">
        <v>361</v>
      </c>
      <c r="D341" s="162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</row>
    <row r="342" spans="1:20" ht="12.75" customHeight="1" x14ac:dyDescent="0.2">
      <c r="A342" s="119"/>
      <c r="B342" s="234"/>
      <c r="C342" s="26" t="s">
        <v>236</v>
      </c>
      <c r="D342" s="180">
        <v>6</v>
      </c>
      <c r="E342" s="181">
        <v>0</v>
      </c>
      <c r="F342" s="181">
        <v>0</v>
      </c>
      <c r="G342" s="181">
        <v>0</v>
      </c>
      <c r="H342" s="181">
        <v>0</v>
      </c>
      <c r="I342" s="181">
        <v>0</v>
      </c>
      <c r="J342" s="181">
        <v>0</v>
      </c>
      <c r="K342" s="181">
        <v>0</v>
      </c>
      <c r="L342" s="181">
        <v>0</v>
      </c>
      <c r="M342" s="181">
        <v>0.12000000000000001</v>
      </c>
      <c r="N342" s="181">
        <v>3.4899999999999998</v>
      </c>
      <c r="O342" s="181">
        <v>3.61</v>
      </c>
      <c r="P342" s="181">
        <v>3.61</v>
      </c>
      <c r="Q342" s="181">
        <v>0</v>
      </c>
      <c r="R342" s="181">
        <v>0</v>
      </c>
      <c r="S342" s="181">
        <v>0</v>
      </c>
      <c r="T342" s="181">
        <v>3.61</v>
      </c>
    </row>
    <row r="343" spans="1:20" ht="12.75" customHeight="1" x14ac:dyDescent="0.2">
      <c r="A343" s="119"/>
      <c r="B343" s="234"/>
      <c r="C343" s="26" t="s">
        <v>253</v>
      </c>
      <c r="D343" s="180">
        <v>4</v>
      </c>
      <c r="E343" s="181">
        <v>0</v>
      </c>
      <c r="F343" s="181">
        <v>0</v>
      </c>
      <c r="G343" s="181">
        <v>0</v>
      </c>
      <c r="H343" s="181">
        <v>0</v>
      </c>
      <c r="I343" s="181">
        <v>0.5</v>
      </c>
      <c r="J343" s="181">
        <v>0</v>
      </c>
      <c r="K343" s="181">
        <v>0.5</v>
      </c>
      <c r="L343" s="181">
        <v>0</v>
      </c>
      <c r="M343" s="181">
        <v>1.2999999999999998</v>
      </c>
      <c r="N343" s="181">
        <v>7.7</v>
      </c>
      <c r="O343" s="181">
        <v>9</v>
      </c>
      <c r="P343" s="181">
        <v>9.5</v>
      </c>
      <c r="Q343" s="181">
        <v>0</v>
      </c>
      <c r="R343" s="181">
        <v>0</v>
      </c>
      <c r="S343" s="181">
        <v>0</v>
      </c>
      <c r="T343" s="181">
        <v>9.5</v>
      </c>
    </row>
    <row r="344" spans="1:20" ht="12.75" customHeight="1" x14ac:dyDescent="0.2">
      <c r="A344" s="119"/>
      <c r="B344" s="234"/>
      <c r="C344" s="26" t="s">
        <v>255</v>
      </c>
      <c r="D344" s="180">
        <v>5</v>
      </c>
      <c r="E344" s="181">
        <v>0.1</v>
      </c>
      <c r="F344" s="181">
        <v>0</v>
      </c>
      <c r="G344" s="181">
        <v>0</v>
      </c>
      <c r="H344" s="181">
        <v>0.1</v>
      </c>
      <c r="I344" s="181">
        <v>1.1000000000000001</v>
      </c>
      <c r="J344" s="181">
        <v>0</v>
      </c>
      <c r="K344" s="181">
        <v>1.2</v>
      </c>
      <c r="L344" s="181">
        <v>0</v>
      </c>
      <c r="M344" s="181">
        <v>0.8</v>
      </c>
      <c r="N344" s="181">
        <v>13.4</v>
      </c>
      <c r="O344" s="181">
        <v>14.2</v>
      </c>
      <c r="P344" s="181">
        <v>15.399999999999999</v>
      </c>
      <c r="Q344" s="181">
        <v>0</v>
      </c>
      <c r="R344" s="181">
        <v>0</v>
      </c>
      <c r="S344" s="181">
        <v>0</v>
      </c>
      <c r="T344" s="181">
        <v>15.4</v>
      </c>
    </row>
    <row r="345" spans="1:20" ht="12.75" customHeight="1" x14ac:dyDescent="0.2">
      <c r="A345" s="119"/>
      <c r="B345" s="234"/>
      <c r="C345" s="26" t="s">
        <v>376</v>
      </c>
      <c r="D345" s="162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</row>
    <row r="346" spans="1:20" ht="12.75" customHeight="1" x14ac:dyDescent="0.2">
      <c r="A346" s="119"/>
      <c r="B346" s="234"/>
      <c r="C346" s="26" t="s">
        <v>251</v>
      </c>
      <c r="D346" s="180">
        <v>15</v>
      </c>
      <c r="E346" s="181">
        <v>0</v>
      </c>
      <c r="F346" s="181">
        <v>0</v>
      </c>
      <c r="G346" s="181">
        <v>0</v>
      </c>
      <c r="H346" s="181">
        <v>0</v>
      </c>
      <c r="I346" s="181">
        <v>0</v>
      </c>
      <c r="J346" s="181">
        <v>0.5</v>
      </c>
      <c r="K346" s="181">
        <v>0.5</v>
      </c>
      <c r="L346" s="181">
        <v>295.8</v>
      </c>
      <c r="M346" s="181">
        <v>219.15600000000001</v>
      </c>
      <c r="N346" s="181">
        <v>242.92999999999998</v>
      </c>
      <c r="O346" s="181">
        <v>757.88599999999997</v>
      </c>
      <c r="P346" s="181">
        <v>758.38599999999997</v>
      </c>
      <c r="Q346" s="181">
        <v>0</v>
      </c>
      <c r="R346" s="181">
        <v>0</v>
      </c>
      <c r="S346" s="181">
        <v>0</v>
      </c>
      <c r="T346" s="181">
        <v>758.38599999999997</v>
      </c>
    </row>
    <row r="347" spans="1:20" ht="12.75" customHeight="1" x14ac:dyDescent="0.2">
      <c r="A347" s="119"/>
      <c r="B347" s="234"/>
      <c r="C347" s="26" t="s">
        <v>232</v>
      </c>
      <c r="D347" s="162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</row>
    <row r="348" spans="1:20" ht="12.75" customHeight="1" x14ac:dyDescent="0.2">
      <c r="A348" s="119"/>
      <c r="B348" s="234"/>
      <c r="C348" s="26" t="s">
        <v>344</v>
      </c>
      <c r="D348" s="162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</row>
    <row r="349" spans="1:20" x14ac:dyDescent="0.2">
      <c r="A349" s="119"/>
      <c r="B349" s="234"/>
      <c r="C349" s="26" t="s">
        <v>242</v>
      </c>
      <c r="D349" s="180">
        <v>6</v>
      </c>
      <c r="E349" s="181">
        <v>0</v>
      </c>
      <c r="F349" s="181">
        <v>0</v>
      </c>
      <c r="G349" s="181">
        <v>0</v>
      </c>
      <c r="H349" s="181">
        <v>0</v>
      </c>
      <c r="I349" s="181">
        <v>0.2</v>
      </c>
      <c r="J349" s="181">
        <v>0</v>
      </c>
      <c r="K349" s="181">
        <v>0.2</v>
      </c>
      <c r="L349" s="181">
        <v>0.1</v>
      </c>
      <c r="M349" s="181">
        <v>1.2</v>
      </c>
      <c r="N349" s="181">
        <v>13.8</v>
      </c>
      <c r="O349" s="181">
        <v>15.1</v>
      </c>
      <c r="P349" s="181">
        <v>15.299999999999999</v>
      </c>
      <c r="Q349" s="181">
        <v>0</v>
      </c>
      <c r="R349" s="181">
        <v>0</v>
      </c>
      <c r="S349" s="181">
        <v>0</v>
      </c>
      <c r="T349" s="181">
        <v>15.3</v>
      </c>
    </row>
    <row r="350" spans="1:20" x14ac:dyDescent="0.2">
      <c r="A350" s="119"/>
      <c r="B350" s="234"/>
      <c r="C350" s="26" t="s">
        <v>370</v>
      </c>
      <c r="D350" s="162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</row>
    <row r="351" spans="1:20" ht="12.75" customHeight="1" x14ac:dyDescent="0.2">
      <c r="A351" s="119"/>
      <c r="B351" s="234"/>
      <c r="C351" s="26" t="s">
        <v>231</v>
      </c>
      <c r="D351" s="162">
        <v>2</v>
      </c>
      <c r="E351" s="24">
        <v>0</v>
      </c>
      <c r="F351" s="24">
        <v>0</v>
      </c>
      <c r="G351" s="24">
        <v>0</v>
      </c>
      <c r="H351" s="24">
        <v>0</v>
      </c>
      <c r="I351" s="24">
        <v>0</v>
      </c>
      <c r="J351" s="24">
        <v>0</v>
      </c>
      <c r="K351" s="24">
        <v>0</v>
      </c>
      <c r="L351" s="24">
        <v>0</v>
      </c>
      <c r="M351" s="24">
        <v>0</v>
      </c>
      <c r="N351" s="24">
        <v>83.5</v>
      </c>
      <c r="O351" s="24">
        <v>83.5</v>
      </c>
      <c r="P351" s="24">
        <v>83.5</v>
      </c>
      <c r="Q351" s="24">
        <v>0</v>
      </c>
      <c r="R351" s="24">
        <v>0</v>
      </c>
      <c r="S351" s="24">
        <v>0</v>
      </c>
      <c r="T351" s="24">
        <v>83.5</v>
      </c>
    </row>
    <row r="352" spans="1:20" ht="12.75" customHeight="1" x14ac:dyDescent="0.2">
      <c r="A352" s="119"/>
      <c r="B352" s="234"/>
      <c r="C352" s="26" t="s">
        <v>346</v>
      </c>
      <c r="D352" s="162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</row>
    <row r="353" spans="1:20" ht="12.75" customHeight="1" x14ac:dyDescent="0.2">
      <c r="A353" s="119"/>
      <c r="B353" s="234"/>
      <c r="C353" s="26" t="s">
        <v>347</v>
      </c>
      <c r="D353" s="162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</row>
    <row r="354" spans="1:20" ht="12.75" customHeight="1" x14ac:dyDescent="0.2">
      <c r="A354" s="119"/>
      <c r="B354" s="234"/>
      <c r="C354" s="26" t="s">
        <v>289</v>
      </c>
      <c r="D354" s="162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</row>
    <row r="355" spans="1:20" ht="12.75" customHeight="1" x14ac:dyDescent="0.2">
      <c r="A355" s="119"/>
      <c r="B355" s="234"/>
      <c r="C355" s="26" t="s">
        <v>238</v>
      </c>
      <c r="D355" s="180">
        <v>10</v>
      </c>
      <c r="E355" s="181">
        <v>0</v>
      </c>
      <c r="F355" s="181">
        <v>0</v>
      </c>
      <c r="G355" s="181">
        <v>0</v>
      </c>
      <c r="H355" s="181">
        <v>0</v>
      </c>
      <c r="I355" s="181">
        <v>0</v>
      </c>
      <c r="J355" s="181">
        <v>0</v>
      </c>
      <c r="K355" s="181">
        <v>0</v>
      </c>
      <c r="L355" s="181">
        <v>2.65</v>
      </c>
      <c r="M355" s="181">
        <v>4.5999999999999996</v>
      </c>
      <c r="N355" s="181">
        <v>7.2799999999999994</v>
      </c>
      <c r="O355" s="181">
        <v>14.53</v>
      </c>
      <c r="P355" s="181">
        <v>14.53</v>
      </c>
      <c r="Q355" s="181">
        <v>0</v>
      </c>
      <c r="R355" s="181">
        <v>0</v>
      </c>
      <c r="S355" s="181">
        <v>0</v>
      </c>
      <c r="T355" s="181">
        <v>14.53</v>
      </c>
    </row>
    <row r="356" spans="1:20" ht="12.75" customHeight="1" x14ac:dyDescent="0.2">
      <c r="A356" s="119"/>
      <c r="B356" s="234"/>
      <c r="C356" s="26" t="s">
        <v>390</v>
      </c>
      <c r="D356" s="162">
        <v>1</v>
      </c>
      <c r="E356" s="24">
        <v>0</v>
      </c>
      <c r="F356" s="24">
        <v>0</v>
      </c>
      <c r="G356" s="24">
        <v>0</v>
      </c>
      <c r="H356" s="24">
        <v>0</v>
      </c>
      <c r="I356" s="24">
        <v>0</v>
      </c>
      <c r="J356" s="24">
        <v>0</v>
      </c>
      <c r="K356" s="24">
        <v>0</v>
      </c>
      <c r="L356" s="24">
        <v>0</v>
      </c>
      <c r="M356" s="24">
        <v>0</v>
      </c>
      <c r="N356" s="24">
        <v>0.01</v>
      </c>
      <c r="O356" s="24">
        <v>0.01</v>
      </c>
      <c r="P356" s="24">
        <v>0.01</v>
      </c>
      <c r="Q356" s="24">
        <v>0</v>
      </c>
      <c r="R356" s="24">
        <v>0</v>
      </c>
      <c r="S356" s="24">
        <v>0</v>
      </c>
      <c r="T356" s="24">
        <v>0.01</v>
      </c>
    </row>
    <row r="357" spans="1:20" ht="12.75" customHeight="1" x14ac:dyDescent="0.2">
      <c r="A357" s="119"/>
      <c r="B357" s="234"/>
      <c r="C357" s="26" t="s">
        <v>352</v>
      </c>
      <c r="D357" s="162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</row>
    <row r="358" spans="1:20" ht="12.75" customHeight="1" x14ac:dyDescent="0.2">
      <c r="A358" s="119"/>
      <c r="B358" s="234"/>
      <c r="C358" s="26" t="s">
        <v>248</v>
      </c>
      <c r="D358" s="180">
        <v>5</v>
      </c>
      <c r="E358" s="181">
        <v>0</v>
      </c>
      <c r="F358" s="181">
        <v>0</v>
      </c>
      <c r="G358" s="181">
        <v>0</v>
      </c>
      <c r="H358" s="181">
        <v>0</v>
      </c>
      <c r="I358" s="181">
        <v>0</v>
      </c>
      <c r="J358" s="181">
        <v>0</v>
      </c>
      <c r="K358" s="181">
        <v>0</v>
      </c>
      <c r="L358" s="181">
        <v>0.2</v>
      </c>
      <c r="M358" s="181">
        <v>0.52</v>
      </c>
      <c r="N358" s="181">
        <v>1.6500000000000001</v>
      </c>
      <c r="O358" s="181">
        <v>2.3699999999999997</v>
      </c>
      <c r="P358" s="181">
        <v>2.3699999999999997</v>
      </c>
      <c r="Q358" s="181">
        <v>0</v>
      </c>
      <c r="R358" s="181">
        <v>0</v>
      </c>
      <c r="S358" s="181">
        <v>0</v>
      </c>
      <c r="T358" s="181">
        <v>2.3699999999999997</v>
      </c>
    </row>
    <row r="359" spans="1:20" ht="12.75" customHeight="1" x14ac:dyDescent="0.2">
      <c r="A359" s="119"/>
      <c r="B359" s="234"/>
      <c r="C359" s="26" t="s">
        <v>290</v>
      </c>
      <c r="D359" s="180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</row>
    <row r="360" spans="1:20" ht="12.75" customHeight="1" x14ac:dyDescent="0.2">
      <c r="A360" s="119"/>
      <c r="B360" s="234"/>
      <c r="C360" s="26" t="s">
        <v>250</v>
      </c>
      <c r="D360" s="180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</row>
    <row r="361" spans="1:20" ht="12.75" customHeight="1" x14ac:dyDescent="0.2">
      <c r="A361" s="119"/>
      <c r="B361" s="234"/>
      <c r="C361" s="26" t="s">
        <v>391</v>
      </c>
      <c r="D361" s="162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</row>
    <row r="362" spans="1:20" ht="12.75" customHeight="1" x14ac:dyDescent="0.2">
      <c r="A362" s="119"/>
      <c r="B362" s="234"/>
      <c r="C362" s="26" t="s">
        <v>240</v>
      </c>
      <c r="D362" s="180">
        <v>2</v>
      </c>
      <c r="E362" s="181">
        <v>0</v>
      </c>
      <c r="F362" s="181">
        <v>0</v>
      </c>
      <c r="G362" s="181">
        <v>0</v>
      </c>
      <c r="H362" s="181">
        <v>0</v>
      </c>
      <c r="I362" s="181">
        <v>0</v>
      </c>
      <c r="J362" s="181">
        <v>0</v>
      </c>
      <c r="K362" s="181">
        <v>0</v>
      </c>
      <c r="L362" s="181">
        <v>0</v>
      </c>
      <c r="M362" s="181">
        <v>0.3</v>
      </c>
      <c r="N362" s="181">
        <v>1</v>
      </c>
      <c r="O362" s="181">
        <v>1.3</v>
      </c>
      <c r="P362" s="181">
        <v>1.3</v>
      </c>
      <c r="Q362" s="181">
        <v>0</v>
      </c>
      <c r="R362" s="181">
        <v>0</v>
      </c>
      <c r="S362" s="181">
        <v>0</v>
      </c>
      <c r="T362" s="181">
        <v>1.3</v>
      </c>
    </row>
    <row r="363" spans="1:20" s="5" customFormat="1" ht="12.75" customHeight="1" x14ac:dyDescent="0.2">
      <c r="A363" s="119"/>
      <c r="B363" s="234"/>
      <c r="C363" s="26" t="s">
        <v>261</v>
      </c>
      <c r="D363" s="180">
        <v>10</v>
      </c>
      <c r="E363" s="181">
        <v>0</v>
      </c>
      <c r="F363" s="181">
        <v>0</v>
      </c>
      <c r="G363" s="181">
        <v>0</v>
      </c>
      <c r="H363" s="181">
        <v>0</v>
      </c>
      <c r="I363" s="181">
        <v>0</v>
      </c>
      <c r="J363" s="181">
        <v>0</v>
      </c>
      <c r="K363" s="181">
        <v>0</v>
      </c>
      <c r="L363" s="181">
        <v>5.7499999999999991</v>
      </c>
      <c r="M363" s="181">
        <v>11.6</v>
      </c>
      <c r="N363" s="181">
        <v>20.65</v>
      </c>
      <c r="O363" s="181">
        <v>38</v>
      </c>
      <c r="P363" s="181">
        <v>38</v>
      </c>
      <c r="Q363" s="181">
        <v>0</v>
      </c>
      <c r="R363" s="181">
        <v>0</v>
      </c>
      <c r="S363" s="181">
        <v>0</v>
      </c>
      <c r="T363" s="181">
        <v>38</v>
      </c>
    </row>
    <row r="364" spans="1:20" x14ac:dyDescent="0.2">
      <c r="A364" s="119"/>
      <c r="B364" s="234"/>
      <c r="C364" s="26" t="s">
        <v>241</v>
      </c>
      <c r="D364" s="180">
        <v>7</v>
      </c>
      <c r="E364" s="181">
        <v>0</v>
      </c>
      <c r="F364" s="181">
        <v>0</v>
      </c>
      <c r="G364" s="181">
        <v>0</v>
      </c>
      <c r="H364" s="181">
        <v>0</v>
      </c>
      <c r="I364" s="181">
        <v>0.03</v>
      </c>
      <c r="J364" s="181">
        <v>0</v>
      </c>
      <c r="K364" s="181">
        <v>0.03</v>
      </c>
      <c r="L364" s="181">
        <v>0.28000000000000003</v>
      </c>
      <c r="M364" s="181">
        <v>1.4300000000000002</v>
      </c>
      <c r="N364" s="181">
        <v>3.61</v>
      </c>
      <c r="O364" s="181">
        <v>5.32</v>
      </c>
      <c r="P364" s="181">
        <v>5.3500000000000005</v>
      </c>
      <c r="Q364" s="181">
        <v>0</v>
      </c>
      <c r="R364" s="181">
        <v>0</v>
      </c>
      <c r="S364" s="181">
        <v>0</v>
      </c>
      <c r="T364" s="181">
        <v>5.3500000000000005</v>
      </c>
    </row>
    <row r="365" spans="1:20" x14ac:dyDescent="0.2">
      <c r="A365" s="119"/>
      <c r="B365" s="234"/>
      <c r="C365" s="26" t="s">
        <v>570</v>
      </c>
      <c r="D365" s="180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</row>
    <row r="366" spans="1:20" x14ac:dyDescent="0.2">
      <c r="A366" s="119"/>
      <c r="B366" s="234"/>
      <c r="C366" s="26" t="s">
        <v>573</v>
      </c>
      <c r="D366" s="180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</row>
    <row r="367" spans="1:20" x14ac:dyDescent="0.2">
      <c r="A367" s="119"/>
      <c r="B367" s="234"/>
      <c r="C367" s="165" t="s">
        <v>574</v>
      </c>
      <c r="D367" s="180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</row>
    <row r="368" spans="1:20" x14ac:dyDescent="0.2">
      <c r="A368" s="119"/>
      <c r="B368" s="236"/>
      <c r="C368" s="26" t="s">
        <v>575</v>
      </c>
      <c r="D368" s="180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</row>
    <row r="369" spans="1:20" ht="15" x14ac:dyDescent="0.25">
      <c r="A369" s="230" t="s">
        <v>0</v>
      </c>
      <c r="B369" s="231"/>
      <c r="C369" s="232" t="s">
        <v>0</v>
      </c>
      <c r="D369" s="53">
        <f>SUM(D317:D364)</f>
        <v>532</v>
      </c>
      <c r="E369" s="54">
        <f>SUM(E317:E364)</f>
        <v>0.1</v>
      </c>
      <c r="F369" s="54">
        <f>SUM(F317:F364)</f>
        <v>0</v>
      </c>
      <c r="G369" s="54">
        <f>SUM(G317:G364)</f>
        <v>0.5</v>
      </c>
      <c r="H369" s="54">
        <f>+G369+F369+E369</f>
        <v>0.6</v>
      </c>
      <c r="I369" s="54">
        <f>SUM(I317:I364)</f>
        <v>34.43</v>
      </c>
      <c r="J369" s="54">
        <f>SUM(J317:J364)</f>
        <v>3.29</v>
      </c>
      <c r="K369" s="54">
        <f>+J369+I369+H369</f>
        <v>38.32</v>
      </c>
      <c r="L369" s="54">
        <f>SUM(L317:L364)</f>
        <v>443.2</v>
      </c>
      <c r="M369" s="54">
        <f>SUM(M317:M364)</f>
        <v>666.37099999999998</v>
      </c>
      <c r="N369" s="54">
        <f>SUM(N317:N364)</f>
        <v>1617.7699999999998</v>
      </c>
      <c r="O369" s="54">
        <f>+N369+M369+L369</f>
        <v>2727.3409999999994</v>
      </c>
      <c r="P369" s="54">
        <f>+O369+K369</f>
        <v>2765.6609999999996</v>
      </c>
      <c r="Q369" s="54">
        <f>SUM(Q317:Q364)</f>
        <v>4.5</v>
      </c>
      <c r="R369" s="54">
        <f>SUM(R317:R364)</f>
        <v>13.94</v>
      </c>
      <c r="S369" s="54">
        <f>+R369+Q369</f>
        <v>18.439999999999998</v>
      </c>
      <c r="T369" s="55">
        <f>+S369+P369</f>
        <v>2784.1009999999997</v>
      </c>
    </row>
    <row r="370" spans="1:20" ht="15" x14ac:dyDescent="0.25">
      <c r="A370" s="237" t="s">
        <v>337</v>
      </c>
      <c r="B370" s="238"/>
      <c r="C370" s="239"/>
      <c r="D370" s="173">
        <f t="shared" ref="D370:T370" si="7">D369+D316+D305+D294+D262+D249+D216+D182+D160+D129+D95+D56+D39+D29+D19+D11</f>
        <v>7216</v>
      </c>
      <c r="E370" s="174">
        <f t="shared" si="7"/>
        <v>5060.6886999999988</v>
      </c>
      <c r="F370" s="174">
        <f t="shared" si="7"/>
        <v>4300.4422000000004</v>
      </c>
      <c r="G370" s="174">
        <f t="shared" si="7"/>
        <v>3635.0689000000002</v>
      </c>
      <c r="H370" s="174">
        <f t="shared" si="7"/>
        <v>12996.199800000002</v>
      </c>
      <c r="I370" s="174">
        <f t="shared" si="7"/>
        <v>8519.3702000000012</v>
      </c>
      <c r="J370" s="174">
        <f t="shared" si="7"/>
        <v>174.83100000000002</v>
      </c>
      <c r="K370" s="174">
        <f t="shared" si="7"/>
        <v>21690.400999999998</v>
      </c>
      <c r="L370" s="174">
        <f t="shared" si="7"/>
        <v>14293.466999999997</v>
      </c>
      <c r="M370" s="174">
        <f t="shared" si="7"/>
        <v>19756.270199999999</v>
      </c>
      <c r="N370" s="174">
        <f t="shared" si="7"/>
        <v>16204.406999999999</v>
      </c>
      <c r="O370" s="174">
        <f t="shared" si="7"/>
        <v>50254.144200000002</v>
      </c>
      <c r="P370" s="174">
        <f t="shared" si="7"/>
        <v>71922.815199999997</v>
      </c>
      <c r="Q370" s="174">
        <f t="shared" si="7"/>
        <v>1525.7600000000002</v>
      </c>
      <c r="R370" s="174">
        <f t="shared" si="7"/>
        <v>6602.7227999999996</v>
      </c>
      <c r="S370" s="174">
        <f t="shared" si="7"/>
        <v>8150.2128000000012</v>
      </c>
      <c r="T370" s="174">
        <f t="shared" si="7"/>
        <v>80064.187999999995</v>
      </c>
    </row>
    <row r="371" spans="1:20" x14ac:dyDescent="0.2">
      <c r="A371" s="42" t="s">
        <v>513</v>
      </c>
      <c r="B371" s="29"/>
      <c r="D371" s="6"/>
      <c r="E371" s="5"/>
    </row>
    <row r="372" spans="1:20" x14ac:dyDescent="0.2">
      <c r="A372" s="42" t="s">
        <v>514</v>
      </c>
      <c r="B372" s="29"/>
      <c r="D372" s="6"/>
      <c r="E372" s="5"/>
    </row>
    <row r="373" spans="1:20" x14ac:dyDescent="0.2">
      <c r="A373" s="42"/>
      <c r="B373" s="29"/>
      <c r="D373" s="6"/>
      <c r="E373" s="5"/>
    </row>
    <row r="374" spans="1:20" x14ac:dyDescent="0.2">
      <c r="A374" s="29"/>
      <c r="B374" s="29"/>
      <c r="D374" s="6"/>
      <c r="E374" s="5"/>
    </row>
    <row r="375" spans="1:20" x14ac:dyDescent="0.2">
      <c r="A375" s="38" t="s">
        <v>454</v>
      </c>
      <c r="B375" s="38" t="s">
        <v>461</v>
      </c>
      <c r="C375" s="38"/>
      <c r="D375" s="38"/>
      <c r="E375" s="38"/>
      <c r="F375" s="38"/>
      <c r="G375" s="38"/>
      <c r="H375" s="38"/>
      <c r="I375" s="37" t="s">
        <v>473</v>
      </c>
      <c r="J375" s="10"/>
      <c r="K375" s="10"/>
      <c r="L375" s="10"/>
      <c r="M375" s="10"/>
      <c r="N375" s="10"/>
      <c r="O375" s="10"/>
    </row>
    <row r="376" spans="1:20" x14ac:dyDescent="0.2">
      <c r="A376" s="3"/>
      <c r="B376" s="37" t="s">
        <v>474</v>
      </c>
      <c r="D376" s="2"/>
      <c r="E376" s="10"/>
      <c r="F376" s="10"/>
      <c r="G376" s="10"/>
      <c r="H376" s="10"/>
      <c r="I376" s="38" t="s">
        <v>475</v>
      </c>
      <c r="J376" s="10"/>
      <c r="K376" s="10"/>
      <c r="L376" s="10"/>
      <c r="M376" s="10"/>
      <c r="N376" s="10"/>
      <c r="O376" s="10"/>
    </row>
    <row r="377" spans="1:20" x14ac:dyDescent="0.2">
      <c r="A377" s="3"/>
      <c r="B377" s="37" t="s">
        <v>455</v>
      </c>
      <c r="D377" s="2"/>
      <c r="E377" s="10"/>
      <c r="F377" s="10"/>
      <c r="G377" s="10"/>
      <c r="H377" s="10"/>
      <c r="I377" s="38" t="s">
        <v>476</v>
      </c>
      <c r="J377" s="10"/>
      <c r="K377" s="10"/>
      <c r="L377" s="10"/>
      <c r="M377" s="10"/>
      <c r="N377" s="10"/>
      <c r="O377" s="10"/>
      <c r="T377" s="10"/>
    </row>
    <row r="378" spans="1:20" x14ac:dyDescent="0.2">
      <c r="A378" s="3"/>
      <c r="B378" s="37" t="s">
        <v>457</v>
      </c>
      <c r="D378" s="2"/>
      <c r="E378" s="10"/>
      <c r="F378" s="10"/>
      <c r="G378" s="10"/>
      <c r="H378" s="10"/>
      <c r="I378" s="38" t="s">
        <v>460</v>
      </c>
      <c r="J378" s="10"/>
      <c r="K378" s="10"/>
      <c r="L378" s="10"/>
      <c r="M378" s="10"/>
      <c r="N378" s="10"/>
      <c r="O378" s="10"/>
    </row>
    <row r="379" spans="1:20" x14ac:dyDescent="0.2">
      <c r="A379" s="3"/>
      <c r="B379" s="37" t="s">
        <v>456</v>
      </c>
      <c r="D379" s="2"/>
      <c r="E379" s="10"/>
      <c r="F379" s="10"/>
      <c r="G379" s="10"/>
      <c r="H379" s="10"/>
      <c r="I379" s="38" t="s">
        <v>477</v>
      </c>
      <c r="J379" s="10"/>
      <c r="K379" s="10"/>
      <c r="L379" s="10"/>
      <c r="M379" s="10"/>
      <c r="N379" s="10"/>
      <c r="O379" s="10"/>
    </row>
    <row r="380" spans="1:20" x14ac:dyDescent="0.2">
      <c r="A380" s="3"/>
      <c r="B380" s="37" t="s">
        <v>458</v>
      </c>
      <c r="D380" s="2"/>
      <c r="E380" s="10"/>
      <c r="F380" s="10"/>
      <c r="G380" s="10"/>
      <c r="H380" s="10"/>
      <c r="I380" s="10" t="s">
        <v>519</v>
      </c>
      <c r="J380" s="10"/>
      <c r="K380" s="10"/>
      <c r="L380" s="10"/>
      <c r="M380" s="10"/>
      <c r="N380" s="10"/>
      <c r="O380" s="10"/>
    </row>
    <row r="381" spans="1:20" x14ac:dyDescent="0.2">
      <c r="A381" s="3"/>
      <c r="B381" s="37" t="s">
        <v>459</v>
      </c>
      <c r="D381" s="2"/>
      <c r="E381" s="10"/>
      <c r="F381" s="10"/>
      <c r="G381" s="10"/>
      <c r="H381" s="10"/>
      <c r="I381" s="10" t="s">
        <v>564</v>
      </c>
      <c r="J381" s="10"/>
      <c r="K381" s="10"/>
      <c r="L381" s="10"/>
      <c r="M381" s="10"/>
      <c r="N381" s="10"/>
      <c r="O381" s="10"/>
    </row>
    <row r="382" spans="1:20" x14ac:dyDescent="0.2">
      <c r="A382" s="3"/>
      <c r="B382" s="3"/>
      <c r="D382" s="2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</row>
    <row r="383" spans="1:20" x14ac:dyDescent="0.2">
      <c r="A383" s="4"/>
      <c r="B383" s="4"/>
      <c r="C383" s="5"/>
      <c r="D383" s="6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</row>
    <row r="384" spans="1:20" x14ac:dyDescent="0.2">
      <c r="A384" s="3"/>
      <c r="B384" s="3"/>
      <c r="D384" s="6"/>
      <c r="E384" s="5"/>
    </row>
    <row r="385" spans="1:20" x14ac:dyDescent="0.2">
      <c r="A385" s="3"/>
      <c r="B385" s="3"/>
      <c r="D385" s="6"/>
      <c r="E385" s="5"/>
    </row>
    <row r="386" spans="1:20" x14ac:dyDescent="0.2">
      <c r="A386" s="3"/>
      <c r="B386" s="3"/>
      <c r="D386" s="6"/>
      <c r="E386" s="5"/>
    </row>
    <row r="387" spans="1:20" x14ac:dyDescent="0.2">
      <c r="A387" s="3"/>
      <c r="B387" s="3"/>
      <c r="D387" s="6"/>
      <c r="E387" s="5"/>
    </row>
    <row r="388" spans="1:20" x14ac:dyDescent="0.2">
      <c r="A388" s="3"/>
      <c r="B388" s="3"/>
      <c r="D388" s="6"/>
      <c r="E388" s="5"/>
    </row>
    <row r="389" spans="1:20" x14ac:dyDescent="0.2">
      <c r="A389" s="3"/>
      <c r="B389" s="3"/>
      <c r="D389" s="6"/>
      <c r="E389" s="5"/>
    </row>
    <row r="390" spans="1:20" x14ac:dyDescent="0.2">
      <c r="A390" s="3"/>
      <c r="B390" s="3"/>
      <c r="D390" s="6"/>
      <c r="E390" s="5"/>
    </row>
    <row r="391" spans="1:20" x14ac:dyDescent="0.2">
      <c r="A391" s="3"/>
      <c r="B391" s="3"/>
      <c r="D391" s="6"/>
      <c r="E391" s="5"/>
    </row>
    <row r="392" spans="1:20" x14ac:dyDescent="0.2">
      <c r="A392" s="3"/>
      <c r="B392" s="3"/>
      <c r="D392" s="6"/>
      <c r="E392" s="5"/>
      <c r="T392" s="10"/>
    </row>
    <row r="393" spans="1:20" x14ac:dyDescent="0.2">
      <c r="A393" s="3"/>
      <c r="B393" s="3"/>
      <c r="D393" s="6"/>
      <c r="E393" s="5"/>
    </row>
    <row r="394" spans="1:20" x14ac:dyDescent="0.2">
      <c r="A394" s="3"/>
      <c r="B394" s="3"/>
      <c r="D394" s="6"/>
      <c r="E394" s="5"/>
    </row>
    <row r="395" spans="1:20" x14ac:dyDescent="0.2">
      <c r="A395" s="3"/>
      <c r="B395" s="3"/>
      <c r="D395" s="6"/>
      <c r="E395" s="5"/>
    </row>
    <row r="396" spans="1:20" x14ac:dyDescent="0.2">
      <c r="A396" s="3"/>
      <c r="B396" s="3"/>
      <c r="D396" s="6"/>
      <c r="E396" s="5"/>
    </row>
    <row r="397" spans="1:20" x14ac:dyDescent="0.2">
      <c r="A397" s="3"/>
      <c r="B397" s="3"/>
      <c r="D397" s="6"/>
      <c r="E397" s="5"/>
    </row>
    <row r="398" spans="1:20" x14ac:dyDescent="0.2">
      <c r="A398" s="3"/>
      <c r="B398" s="3"/>
      <c r="D398" s="6"/>
      <c r="E398" s="5"/>
    </row>
    <row r="399" spans="1:20" x14ac:dyDescent="0.2">
      <c r="A399" s="3"/>
      <c r="B399" s="3"/>
      <c r="D399" s="6"/>
      <c r="E399" s="5"/>
    </row>
    <row r="400" spans="1:20" x14ac:dyDescent="0.2">
      <c r="A400" s="3"/>
      <c r="B400" s="3"/>
      <c r="D400" s="6"/>
      <c r="E400" s="5"/>
    </row>
    <row r="401" spans="1:5" x14ac:dyDescent="0.2">
      <c r="A401" s="3"/>
      <c r="B401" s="3"/>
      <c r="D401" s="6"/>
      <c r="E401" s="5"/>
    </row>
    <row r="402" spans="1:5" x14ac:dyDescent="0.2">
      <c r="A402" s="3"/>
      <c r="B402" s="3"/>
      <c r="D402" s="6"/>
      <c r="E402" s="5"/>
    </row>
    <row r="403" spans="1:5" x14ac:dyDescent="0.2">
      <c r="A403" s="3"/>
      <c r="B403" s="3"/>
      <c r="D403" s="6"/>
      <c r="E403" s="5"/>
    </row>
    <row r="404" spans="1:5" x14ac:dyDescent="0.2">
      <c r="A404" s="3"/>
      <c r="B404" s="3"/>
      <c r="D404" s="6"/>
      <c r="E404" s="5"/>
    </row>
    <row r="405" spans="1:5" x14ac:dyDescent="0.2">
      <c r="A405" s="3"/>
      <c r="B405" s="3"/>
      <c r="D405" s="6"/>
      <c r="E405" s="5"/>
    </row>
    <row r="406" spans="1:5" x14ac:dyDescent="0.2">
      <c r="A406" s="3"/>
      <c r="B406" s="3"/>
      <c r="D406" s="6"/>
      <c r="E406" s="5"/>
    </row>
    <row r="407" spans="1:5" x14ac:dyDescent="0.2">
      <c r="A407" s="3"/>
      <c r="B407" s="3"/>
      <c r="D407" s="6"/>
      <c r="E407" s="5"/>
    </row>
    <row r="408" spans="1:5" x14ac:dyDescent="0.2">
      <c r="A408" s="3"/>
      <c r="B408" s="3"/>
      <c r="D408" s="6"/>
      <c r="E408" s="5"/>
    </row>
    <row r="409" spans="1:5" x14ac:dyDescent="0.2">
      <c r="A409" s="3"/>
      <c r="B409" s="3"/>
      <c r="D409" s="6"/>
      <c r="E409" s="5"/>
    </row>
    <row r="410" spans="1:5" x14ac:dyDescent="0.2">
      <c r="A410" s="3"/>
      <c r="B410" s="3"/>
      <c r="D410" s="6"/>
      <c r="E410" s="5"/>
    </row>
    <row r="411" spans="1:5" x14ac:dyDescent="0.2">
      <c r="A411" s="3"/>
      <c r="B411" s="3"/>
      <c r="D411" s="6"/>
      <c r="E411" s="5"/>
    </row>
    <row r="412" spans="1:5" x14ac:dyDescent="0.2">
      <c r="A412" s="3"/>
      <c r="B412" s="3"/>
      <c r="D412" s="6"/>
      <c r="E412" s="5"/>
    </row>
    <row r="413" spans="1:5" x14ac:dyDescent="0.2">
      <c r="A413" s="3"/>
      <c r="B413" s="3"/>
      <c r="D413" s="6"/>
      <c r="E413" s="5"/>
    </row>
    <row r="414" spans="1:5" x14ac:dyDescent="0.2">
      <c r="A414" s="3"/>
      <c r="B414" s="3"/>
      <c r="D414" s="6"/>
      <c r="E414" s="5"/>
    </row>
    <row r="415" spans="1:5" x14ac:dyDescent="0.2">
      <c r="A415" s="3"/>
      <c r="B415" s="3"/>
      <c r="D415" s="6"/>
      <c r="E415" s="5"/>
    </row>
    <row r="416" spans="1:5" x14ac:dyDescent="0.2">
      <c r="A416" s="3"/>
      <c r="B416" s="3"/>
      <c r="D416" s="6"/>
      <c r="E416" s="5"/>
    </row>
    <row r="417" spans="1:5" x14ac:dyDescent="0.2">
      <c r="A417" s="3"/>
      <c r="B417" s="3"/>
      <c r="D417" s="6"/>
      <c r="E417" s="5"/>
    </row>
    <row r="418" spans="1:5" x14ac:dyDescent="0.2">
      <c r="A418" s="3"/>
      <c r="B418" s="3"/>
      <c r="D418" s="6"/>
      <c r="E418" s="5"/>
    </row>
    <row r="419" spans="1:5" x14ac:dyDescent="0.2">
      <c r="A419" s="3"/>
      <c r="B419" s="3"/>
      <c r="D419" s="6"/>
      <c r="E419" s="5"/>
    </row>
    <row r="420" spans="1:5" x14ac:dyDescent="0.2">
      <c r="A420" s="3"/>
      <c r="B420" s="3"/>
      <c r="D420" s="6"/>
      <c r="E420" s="5"/>
    </row>
    <row r="421" spans="1:5" x14ac:dyDescent="0.2">
      <c r="A421" s="3"/>
      <c r="B421" s="3"/>
      <c r="D421" s="6"/>
      <c r="E421" s="5"/>
    </row>
    <row r="422" spans="1:5" x14ac:dyDescent="0.2">
      <c r="A422" s="3"/>
      <c r="B422" s="3"/>
      <c r="D422" s="6"/>
      <c r="E422" s="5"/>
    </row>
    <row r="423" spans="1:5" x14ac:dyDescent="0.2">
      <c r="A423" s="3"/>
      <c r="B423" s="3"/>
      <c r="D423" s="6"/>
      <c r="E423" s="5"/>
    </row>
    <row r="424" spans="1:5" x14ac:dyDescent="0.2">
      <c r="A424" s="3"/>
      <c r="B424" s="3"/>
      <c r="D424" s="6"/>
      <c r="E424" s="5"/>
    </row>
    <row r="425" spans="1:5" x14ac:dyDescent="0.2">
      <c r="A425" s="3"/>
      <c r="B425" s="3"/>
      <c r="D425" s="6"/>
      <c r="E425" s="5"/>
    </row>
    <row r="426" spans="1:5" x14ac:dyDescent="0.2">
      <c r="A426" s="3"/>
      <c r="B426" s="3"/>
      <c r="D426" s="6"/>
      <c r="E426" s="5"/>
    </row>
    <row r="427" spans="1:5" x14ac:dyDescent="0.2">
      <c r="A427" s="3"/>
      <c r="B427" s="3"/>
      <c r="D427" s="6"/>
      <c r="E427" s="5"/>
    </row>
    <row r="428" spans="1:5" x14ac:dyDescent="0.2">
      <c r="A428" s="3"/>
      <c r="B428" s="3"/>
      <c r="D428" s="6"/>
      <c r="E428" s="5"/>
    </row>
    <row r="429" spans="1:5" x14ac:dyDescent="0.2">
      <c r="A429" s="3"/>
      <c r="B429" s="3"/>
      <c r="D429" s="6"/>
      <c r="E429" s="5"/>
    </row>
    <row r="430" spans="1:5" x14ac:dyDescent="0.2">
      <c r="A430" s="3"/>
      <c r="B430" s="3"/>
      <c r="D430" s="6"/>
      <c r="E430" s="5"/>
    </row>
    <row r="431" spans="1:5" x14ac:dyDescent="0.2">
      <c r="A431" s="3"/>
      <c r="B431" s="3"/>
      <c r="D431" s="6"/>
      <c r="E431" s="5"/>
    </row>
    <row r="432" spans="1:5" x14ac:dyDescent="0.2">
      <c r="A432" s="3"/>
      <c r="B432" s="3"/>
      <c r="D432" s="6"/>
      <c r="E432" s="5"/>
    </row>
    <row r="433" spans="1:5" x14ac:dyDescent="0.2">
      <c r="A433" s="3"/>
      <c r="B433" s="3"/>
      <c r="D433" s="6"/>
      <c r="E433" s="5"/>
    </row>
    <row r="434" spans="1:5" x14ac:dyDescent="0.2">
      <c r="A434" s="3"/>
      <c r="B434" s="3"/>
      <c r="D434" s="6"/>
      <c r="E434" s="5"/>
    </row>
    <row r="435" spans="1:5" x14ac:dyDescent="0.2">
      <c r="A435" s="3"/>
      <c r="B435" s="3"/>
      <c r="D435" s="6"/>
      <c r="E435" s="5"/>
    </row>
    <row r="436" spans="1:5" x14ac:dyDescent="0.2">
      <c r="A436" s="3"/>
      <c r="B436" s="3"/>
      <c r="D436" s="6"/>
      <c r="E436" s="5"/>
    </row>
    <row r="437" spans="1:5" x14ac:dyDescent="0.2">
      <c r="A437" s="3"/>
      <c r="B437" s="3"/>
      <c r="D437" s="6"/>
      <c r="E437" s="5"/>
    </row>
    <row r="438" spans="1:5" x14ac:dyDescent="0.2">
      <c r="A438" s="3"/>
      <c r="B438" s="3"/>
      <c r="D438" s="6"/>
      <c r="E438" s="5"/>
    </row>
    <row r="439" spans="1:5" x14ac:dyDescent="0.2">
      <c r="A439" s="3"/>
      <c r="B439" s="3"/>
      <c r="D439" s="6"/>
      <c r="E439" s="5"/>
    </row>
    <row r="440" spans="1:5" x14ac:dyDescent="0.2">
      <c r="A440" s="3"/>
      <c r="B440" s="3"/>
      <c r="D440" s="6"/>
      <c r="E440" s="5"/>
    </row>
    <row r="441" spans="1:5" x14ac:dyDescent="0.2">
      <c r="A441" s="3"/>
      <c r="B441" s="3"/>
      <c r="D441" s="6"/>
      <c r="E441" s="5"/>
    </row>
    <row r="442" spans="1:5" x14ac:dyDescent="0.2">
      <c r="A442" s="3"/>
      <c r="B442" s="3"/>
      <c r="D442" s="6"/>
      <c r="E442" s="5"/>
    </row>
    <row r="443" spans="1:5" x14ac:dyDescent="0.2">
      <c r="A443" s="3"/>
      <c r="B443" s="3"/>
      <c r="D443" s="6"/>
      <c r="E443" s="5"/>
    </row>
    <row r="444" spans="1:5" x14ac:dyDescent="0.2">
      <c r="A444" s="3"/>
      <c r="B444" s="3"/>
      <c r="D444" s="6"/>
      <c r="E444" s="5"/>
    </row>
    <row r="445" spans="1:5" x14ac:dyDescent="0.2">
      <c r="A445" s="3"/>
      <c r="B445" s="3"/>
      <c r="D445" s="6"/>
      <c r="E445" s="5"/>
    </row>
    <row r="446" spans="1:5" x14ac:dyDescent="0.2">
      <c r="A446" s="3"/>
      <c r="B446" s="3"/>
      <c r="D446" s="6"/>
      <c r="E446" s="5"/>
    </row>
    <row r="447" spans="1:5" x14ac:dyDescent="0.2">
      <c r="A447" s="3"/>
      <c r="B447" s="3"/>
      <c r="D447" s="6"/>
      <c r="E447" s="5"/>
    </row>
  </sheetData>
  <mergeCells count="32">
    <mergeCell ref="A1:T1"/>
    <mergeCell ref="A2:T2"/>
    <mergeCell ref="A4:A6"/>
    <mergeCell ref="B4:B6"/>
    <mergeCell ref="C4:C6"/>
    <mergeCell ref="D4:D6"/>
    <mergeCell ref="E4:O4"/>
    <mergeCell ref="P4:P6"/>
    <mergeCell ref="Q4:R5"/>
    <mergeCell ref="S4:S6"/>
    <mergeCell ref="T4:T6"/>
    <mergeCell ref="E5:K5"/>
    <mergeCell ref="L5:O5"/>
    <mergeCell ref="A11:C11"/>
    <mergeCell ref="A19:C19"/>
    <mergeCell ref="A29:C29"/>
    <mergeCell ref="A39:C39"/>
    <mergeCell ref="A56:C56"/>
    <mergeCell ref="A95:C95"/>
    <mergeCell ref="A129:C129"/>
    <mergeCell ref="A160:C160"/>
    <mergeCell ref="A216:C216"/>
    <mergeCell ref="B170:B176"/>
    <mergeCell ref="A182:C182"/>
    <mergeCell ref="A370:C370"/>
    <mergeCell ref="A249:C249"/>
    <mergeCell ref="A262:C262"/>
    <mergeCell ref="A294:C294"/>
    <mergeCell ref="A305:C305"/>
    <mergeCell ref="A316:C316"/>
    <mergeCell ref="A369:C369"/>
    <mergeCell ref="B337:B368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6"/>
  <sheetViews>
    <sheetView showGridLines="0" topLeftCell="A328" zoomScale="80" zoomScaleNormal="80" workbookViewId="0">
      <selection activeCell="C364" sqref="C364:C367"/>
    </sheetView>
  </sheetViews>
  <sheetFormatPr baseColWidth="10" defaultRowHeight="12.75" x14ac:dyDescent="0.2"/>
  <cols>
    <col min="2" max="2" width="20.85546875" customWidth="1"/>
    <col min="3" max="3" width="28.85546875" bestFit="1" customWidth="1"/>
    <col min="4" max="4" width="14.42578125" customWidth="1"/>
    <col min="6" max="6" width="15.7109375" bestFit="1" customWidth="1"/>
    <col min="7" max="7" width="12.5703125" bestFit="1" customWidth="1"/>
    <col min="8" max="8" width="15.85546875" bestFit="1" customWidth="1"/>
    <col min="9" max="9" width="14.85546875" customWidth="1"/>
    <col min="11" max="11" width="13.42578125" bestFit="1" customWidth="1"/>
    <col min="12" max="12" width="14.42578125" customWidth="1"/>
    <col min="13" max="13" width="14.5703125" customWidth="1"/>
    <col min="14" max="14" width="12.85546875" customWidth="1"/>
    <col min="15" max="15" width="13.42578125" bestFit="1" customWidth="1"/>
    <col min="16" max="16" width="14.85546875" customWidth="1"/>
    <col min="17" max="17" width="12.85546875" customWidth="1"/>
    <col min="18" max="18" width="14.42578125" customWidth="1"/>
    <col min="19" max="19" width="17.7109375" customWidth="1"/>
    <col min="20" max="20" width="15.5703125" customWidth="1"/>
  </cols>
  <sheetData>
    <row r="1" spans="1:20" s="5" customFormat="1" ht="15.75" x14ac:dyDescent="0.25">
      <c r="A1" s="243" t="s">
        <v>311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</row>
    <row r="2" spans="1:20" s="5" customFormat="1" ht="16.5" customHeight="1" x14ac:dyDescent="0.25">
      <c r="A2" s="243" t="s">
        <v>553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</row>
    <row r="3" spans="1:20" s="5" customFormat="1" ht="15" customHeight="1" x14ac:dyDescent="0.25">
      <c r="A3" s="40" t="s">
        <v>554</v>
      </c>
      <c r="B3" s="20"/>
      <c r="C3" s="20"/>
      <c r="D3" s="27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0" s="4" customFormat="1" ht="13.5" customHeight="1" x14ac:dyDescent="0.2">
      <c r="A4" s="244" t="s">
        <v>313</v>
      </c>
      <c r="B4" s="247" t="s">
        <v>416</v>
      </c>
      <c r="C4" s="247" t="s">
        <v>314</v>
      </c>
      <c r="D4" s="250" t="s">
        <v>393</v>
      </c>
      <c r="E4" s="253" t="s">
        <v>315</v>
      </c>
      <c r="F4" s="254"/>
      <c r="G4" s="254"/>
      <c r="H4" s="254"/>
      <c r="I4" s="254"/>
      <c r="J4" s="254"/>
      <c r="K4" s="254"/>
      <c r="L4" s="254"/>
      <c r="M4" s="254"/>
      <c r="N4" s="254"/>
      <c r="O4" s="255"/>
      <c r="P4" s="250" t="s">
        <v>394</v>
      </c>
      <c r="Q4" s="256" t="s">
        <v>402</v>
      </c>
      <c r="R4" s="257"/>
      <c r="S4" s="260" t="s">
        <v>395</v>
      </c>
      <c r="T4" s="263" t="s">
        <v>396</v>
      </c>
    </row>
    <row r="5" spans="1:20" s="4" customFormat="1" ht="15" x14ac:dyDescent="0.2">
      <c r="A5" s="245"/>
      <c r="B5" s="248"/>
      <c r="C5" s="248"/>
      <c r="D5" s="251"/>
      <c r="E5" s="266" t="s">
        <v>479</v>
      </c>
      <c r="F5" s="266"/>
      <c r="G5" s="266"/>
      <c r="H5" s="266"/>
      <c r="I5" s="266"/>
      <c r="J5" s="266"/>
      <c r="K5" s="266"/>
      <c r="L5" s="267" t="s">
        <v>316</v>
      </c>
      <c r="M5" s="268"/>
      <c r="N5" s="268"/>
      <c r="O5" s="269"/>
      <c r="P5" s="251"/>
      <c r="Q5" s="258"/>
      <c r="R5" s="259"/>
      <c r="S5" s="261"/>
      <c r="T5" s="264"/>
    </row>
    <row r="6" spans="1:20" s="4" customFormat="1" ht="72.75" customHeight="1" x14ac:dyDescent="0.2">
      <c r="A6" s="246"/>
      <c r="B6" s="249"/>
      <c r="C6" s="249"/>
      <c r="D6" s="252"/>
      <c r="E6" s="151" t="s">
        <v>398</v>
      </c>
      <c r="F6" s="151" t="s">
        <v>399</v>
      </c>
      <c r="G6" s="151" t="s">
        <v>400</v>
      </c>
      <c r="H6" s="151" t="s">
        <v>401</v>
      </c>
      <c r="I6" s="150" t="s">
        <v>12</v>
      </c>
      <c r="J6" s="151" t="s">
        <v>480</v>
      </c>
      <c r="K6" s="150" t="s">
        <v>0</v>
      </c>
      <c r="L6" s="150" t="s">
        <v>13</v>
      </c>
      <c r="M6" s="150" t="s">
        <v>14</v>
      </c>
      <c r="N6" s="150" t="s">
        <v>15</v>
      </c>
      <c r="O6" s="150" t="s">
        <v>0</v>
      </c>
      <c r="P6" s="252"/>
      <c r="Q6" s="184" t="s">
        <v>16</v>
      </c>
      <c r="R6" s="151" t="s">
        <v>17</v>
      </c>
      <c r="S6" s="262"/>
      <c r="T6" s="265"/>
    </row>
    <row r="7" spans="1:20" s="4" customFormat="1" ht="12.95" customHeight="1" x14ac:dyDescent="0.2">
      <c r="A7" s="188" t="s">
        <v>524</v>
      </c>
      <c r="B7" s="189" t="s">
        <v>525</v>
      </c>
      <c r="C7" s="190" t="s">
        <v>525</v>
      </c>
      <c r="D7" s="153">
        <v>5</v>
      </c>
      <c r="E7" s="154">
        <v>0</v>
      </c>
      <c r="F7" s="154">
        <v>0</v>
      </c>
      <c r="G7" s="154">
        <v>0</v>
      </c>
      <c r="H7" s="154">
        <v>0</v>
      </c>
      <c r="I7" s="154">
        <v>0</v>
      </c>
      <c r="J7" s="154">
        <v>0</v>
      </c>
      <c r="K7" s="154">
        <v>0</v>
      </c>
      <c r="L7" s="154">
        <v>0.4</v>
      </c>
      <c r="M7" s="154">
        <v>0.1</v>
      </c>
      <c r="N7" s="154">
        <v>0.83</v>
      </c>
      <c r="O7" s="154">
        <v>1.33</v>
      </c>
      <c r="P7" s="154">
        <v>1.33</v>
      </c>
      <c r="Q7" s="154">
        <v>0</v>
      </c>
      <c r="R7" s="154">
        <v>0</v>
      </c>
      <c r="S7" s="154">
        <v>0</v>
      </c>
      <c r="T7" s="154">
        <v>1.33</v>
      </c>
    </row>
    <row r="8" spans="1:20" s="4" customFormat="1" ht="12.95" customHeight="1" x14ac:dyDescent="0.2">
      <c r="A8" s="103"/>
      <c r="B8" s="57"/>
      <c r="C8" s="191" t="s">
        <v>526</v>
      </c>
      <c r="D8" s="50">
        <v>1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2</v>
      </c>
      <c r="O8" s="14">
        <v>2</v>
      </c>
      <c r="P8" s="14">
        <v>2</v>
      </c>
      <c r="Q8" s="14">
        <v>0</v>
      </c>
      <c r="R8" s="14">
        <v>0</v>
      </c>
      <c r="S8" s="14">
        <v>0</v>
      </c>
      <c r="T8" s="14">
        <v>2</v>
      </c>
    </row>
    <row r="9" spans="1:20" s="4" customFormat="1" ht="12.95" customHeight="1" x14ac:dyDescent="0.2">
      <c r="A9" s="102"/>
      <c r="B9" s="194" t="s">
        <v>529</v>
      </c>
      <c r="C9" s="191" t="s">
        <v>527</v>
      </c>
      <c r="D9" s="50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</row>
    <row r="10" spans="1:20" s="4" customFormat="1" ht="12.95" customHeight="1" x14ac:dyDescent="0.2">
      <c r="A10" s="102"/>
      <c r="B10" s="57"/>
      <c r="C10" s="192" t="s">
        <v>528</v>
      </c>
      <c r="D10" s="50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</row>
    <row r="11" spans="1:20" s="4" customFormat="1" ht="15.75" customHeight="1" x14ac:dyDescent="0.25">
      <c r="A11" s="230" t="s">
        <v>0</v>
      </c>
      <c r="B11" s="231"/>
      <c r="C11" s="232" t="s">
        <v>0</v>
      </c>
      <c r="D11" s="53">
        <f>SUM(D7:D10)</f>
        <v>6</v>
      </c>
      <c r="E11" s="54">
        <f>SUM(E7:E10)</f>
        <v>0</v>
      </c>
      <c r="F11" s="54">
        <f t="shared" ref="F11:T11" si="0">SUM(F7:F10)</f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0.4</v>
      </c>
      <c r="M11" s="54">
        <f t="shared" si="0"/>
        <v>0.1</v>
      </c>
      <c r="N11" s="54">
        <f t="shared" si="0"/>
        <v>2.83</v>
      </c>
      <c r="O11" s="54">
        <f t="shared" si="0"/>
        <v>3.33</v>
      </c>
      <c r="P11" s="54">
        <f t="shared" si="0"/>
        <v>3.33</v>
      </c>
      <c r="Q11" s="54">
        <f t="shared" si="0"/>
        <v>0</v>
      </c>
      <c r="R11" s="54">
        <f t="shared" si="0"/>
        <v>0</v>
      </c>
      <c r="S11" s="54">
        <f t="shared" si="0"/>
        <v>0</v>
      </c>
      <c r="T11" s="54">
        <f t="shared" si="0"/>
        <v>3.33</v>
      </c>
    </row>
    <row r="12" spans="1:20" s="4" customFormat="1" ht="12.95" customHeight="1" x14ac:dyDescent="0.2">
      <c r="A12" s="188" t="s">
        <v>530</v>
      </c>
      <c r="B12" s="189" t="s">
        <v>531</v>
      </c>
      <c r="C12" s="190" t="s">
        <v>531</v>
      </c>
      <c r="D12" s="153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</row>
    <row r="13" spans="1:20" s="4" customFormat="1" ht="12.95" customHeight="1" x14ac:dyDescent="0.2">
      <c r="A13" s="103"/>
      <c r="B13" s="57"/>
      <c r="C13" s="191" t="s">
        <v>532</v>
      </c>
      <c r="D13" s="50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</row>
    <row r="14" spans="1:20" s="4" customFormat="1" ht="12.95" customHeight="1" x14ac:dyDescent="0.2">
      <c r="A14" s="102"/>
      <c r="B14" s="193" t="s">
        <v>533</v>
      </c>
      <c r="C14" s="195" t="s">
        <v>557</v>
      </c>
      <c r="D14" s="50">
        <v>1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1</v>
      </c>
      <c r="O14" s="14">
        <v>1</v>
      </c>
      <c r="P14" s="14">
        <v>1</v>
      </c>
      <c r="Q14" s="14">
        <v>0</v>
      </c>
      <c r="R14" s="14">
        <v>0</v>
      </c>
      <c r="S14" s="14">
        <v>0</v>
      </c>
      <c r="T14" s="14">
        <v>1</v>
      </c>
    </row>
    <row r="15" spans="1:20" s="4" customFormat="1" ht="12.95" customHeight="1" x14ac:dyDescent="0.2">
      <c r="A15" s="102"/>
      <c r="B15" s="58"/>
      <c r="C15" s="191" t="s">
        <v>558</v>
      </c>
      <c r="D15" s="50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</row>
    <row r="16" spans="1:20" s="4" customFormat="1" ht="12.95" customHeight="1" x14ac:dyDescent="0.2">
      <c r="A16" s="102"/>
      <c r="B16" s="58"/>
      <c r="C16" s="191" t="s">
        <v>534</v>
      </c>
      <c r="D16" s="50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</row>
    <row r="17" spans="1:20" s="4" customFormat="1" ht="12.95" customHeight="1" x14ac:dyDescent="0.2">
      <c r="A17" s="102"/>
      <c r="B17" s="57"/>
      <c r="C17" s="192" t="s">
        <v>535</v>
      </c>
      <c r="D17" s="50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</row>
    <row r="18" spans="1:20" s="4" customFormat="1" ht="12.95" customHeight="1" x14ac:dyDescent="0.2">
      <c r="A18" s="102"/>
      <c r="B18" s="58"/>
      <c r="C18" s="192" t="s">
        <v>536</v>
      </c>
      <c r="D18" s="50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</row>
    <row r="19" spans="1:20" s="4" customFormat="1" ht="17.25" customHeight="1" x14ac:dyDescent="0.25">
      <c r="A19" s="185" t="s">
        <v>0</v>
      </c>
      <c r="B19" s="186"/>
      <c r="C19" s="187" t="s">
        <v>0</v>
      </c>
      <c r="D19" s="53">
        <f>SUM(D12:D18)</f>
        <v>1</v>
      </c>
      <c r="E19" s="54">
        <f>SUM(E12:E18)</f>
        <v>0</v>
      </c>
      <c r="F19" s="54">
        <f t="shared" ref="F19:T19" si="1">SUM(F12:F18)</f>
        <v>0</v>
      </c>
      <c r="G19" s="54">
        <f t="shared" si="1"/>
        <v>0</v>
      </c>
      <c r="H19" s="54">
        <f t="shared" si="1"/>
        <v>0</v>
      </c>
      <c r="I19" s="54">
        <f t="shared" si="1"/>
        <v>0</v>
      </c>
      <c r="J19" s="54">
        <f t="shared" si="1"/>
        <v>0</v>
      </c>
      <c r="K19" s="54">
        <f t="shared" si="1"/>
        <v>0</v>
      </c>
      <c r="L19" s="54">
        <f t="shared" si="1"/>
        <v>0</v>
      </c>
      <c r="M19" s="54">
        <f t="shared" si="1"/>
        <v>0</v>
      </c>
      <c r="N19" s="54">
        <f t="shared" si="1"/>
        <v>1</v>
      </c>
      <c r="O19" s="54">
        <f t="shared" si="1"/>
        <v>1</v>
      </c>
      <c r="P19" s="54">
        <f t="shared" si="1"/>
        <v>1</v>
      </c>
      <c r="Q19" s="54">
        <f t="shared" si="1"/>
        <v>0</v>
      </c>
      <c r="R19" s="54">
        <f t="shared" si="1"/>
        <v>0</v>
      </c>
      <c r="S19" s="54">
        <f t="shared" si="1"/>
        <v>0</v>
      </c>
      <c r="T19" s="54">
        <f t="shared" si="1"/>
        <v>1</v>
      </c>
    </row>
    <row r="20" spans="1:20" s="4" customFormat="1" ht="12.75" customHeight="1" x14ac:dyDescent="0.2">
      <c r="A20" s="188" t="s">
        <v>537</v>
      </c>
      <c r="B20" s="189" t="s">
        <v>538</v>
      </c>
      <c r="C20" s="190" t="s">
        <v>538</v>
      </c>
      <c r="D20" s="153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</row>
    <row r="21" spans="1:20" s="4" customFormat="1" ht="12.75" customHeight="1" x14ac:dyDescent="0.2">
      <c r="A21" s="103"/>
      <c r="B21" s="57"/>
      <c r="C21" s="191" t="s">
        <v>539</v>
      </c>
      <c r="D21" s="50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</row>
    <row r="22" spans="1:20" s="4" customFormat="1" ht="12.75" customHeight="1" x14ac:dyDescent="0.2">
      <c r="A22" s="102"/>
      <c r="B22" s="58"/>
      <c r="C22" s="191" t="s">
        <v>540</v>
      </c>
      <c r="D22" s="50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</row>
    <row r="23" spans="1:20" s="4" customFormat="1" ht="12.75" customHeight="1" x14ac:dyDescent="0.2">
      <c r="A23" s="102"/>
      <c r="B23" s="57"/>
      <c r="C23" s="192" t="s">
        <v>541</v>
      </c>
      <c r="D23" s="50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</row>
    <row r="24" spans="1:20" s="4" customFormat="1" ht="12.75" customHeight="1" x14ac:dyDescent="0.2">
      <c r="A24" s="102"/>
      <c r="B24" s="193" t="s">
        <v>542</v>
      </c>
      <c r="C24" s="192" t="s">
        <v>543</v>
      </c>
      <c r="D24" s="50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</row>
    <row r="25" spans="1:20" s="4" customFormat="1" ht="12.75" customHeight="1" x14ac:dyDescent="0.2">
      <c r="A25" s="102"/>
      <c r="B25" s="58"/>
      <c r="C25" s="192" t="s">
        <v>544</v>
      </c>
      <c r="D25" s="50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</row>
    <row r="26" spans="1:20" s="4" customFormat="1" ht="12.75" customHeight="1" x14ac:dyDescent="0.2">
      <c r="A26" s="102"/>
      <c r="B26" s="58"/>
      <c r="C26" s="192" t="s">
        <v>545</v>
      </c>
      <c r="D26" s="50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</row>
    <row r="27" spans="1:20" s="4" customFormat="1" ht="12.75" customHeight="1" x14ac:dyDescent="0.2">
      <c r="A27" s="102"/>
      <c r="B27" s="193" t="s">
        <v>546</v>
      </c>
      <c r="C27" s="192" t="s">
        <v>546</v>
      </c>
      <c r="D27" s="50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</row>
    <row r="28" spans="1:20" s="4" customFormat="1" ht="12.75" customHeight="1" x14ac:dyDescent="0.2">
      <c r="A28" s="102"/>
      <c r="B28" s="58"/>
      <c r="C28" s="192" t="s">
        <v>547</v>
      </c>
      <c r="D28" s="50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</row>
    <row r="29" spans="1:20" s="4" customFormat="1" ht="15" customHeight="1" x14ac:dyDescent="0.25">
      <c r="A29" s="185" t="s">
        <v>0</v>
      </c>
      <c r="B29" s="186"/>
      <c r="C29" s="187" t="s">
        <v>0</v>
      </c>
      <c r="D29" s="53">
        <f>SUM(D20:D28)</f>
        <v>0</v>
      </c>
      <c r="E29" s="54">
        <f t="shared" ref="E29:T29" si="2">SUM(E20:E28)</f>
        <v>0</v>
      </c>
      <c r="F29" s="54">
        <f t="shared" si="2"/>
        <v>0</v>
      </c>
      <c r="G29" s="54">
        <f t="shared" si="2"/>
        <v>0</v>
      </c>
      <c r="H29" s="54">
        <f t="shared" si="2"/>
        <v>0</v>
      </c>
      <c r="I29" s="54">
        <f t="shared" si="2"/>
        <v>0</v>
      </c>
      <c r="J29" s="54">
        <f t="shared" si="2"/>
        <v>0</v>
      </c>
      <c r="K29" s="54">
        <f t="shared" si="2"/>
        <v>0</v>
      </c>
      <c r="L29" s="54">
        <f t="shared" si="2"/>
        <v>0</v>
      </c>
      <c r="M29" s="54">
        <f t="shared" si="2"/>
        <v>0</v>
      </c>
      <c r="N29" s="54">
        <f t="shared" si="2"/>
        <v>0</v>
      </c>
      <c r="O29" s="54">
        <f t="shared" si="2"/>
        <v>0</v>
      </c>
      <c r="P29" s="54">
        <f t="shared" si="2"/>
        <v>0</v>
      </c>
      <c r="Q29" s="54">
        <f t="shared" si="2"/>
        <v>0</v>
      </c>
      <c r="R29" s="54">
        <f t="shared" si="2"/>
        <v>0</v>
      </c>
      <c r="S29" s="54">
        <f t="shared" si="2"/>
        <v>0</v>
      </c>
      <c r="T29" s="54">
        <f t="shared" si="2"/>
        <v>0</v>
      </c>
    </row>
    <row r="30" spans="1:20" ht="12.75" customHeight="1" x14ac:dyDescent="0.2">
      <c r="A30" s="188" t="s">
        <v>1</v>
      </c>
      <c r="B30" s="189" t="s">
        <v>548</v>
      </c>
      <c r="C30" s="190" t="s">
        <v>548</v>
      </c>
      <c r="D30" s="153">
        <v>3</v>
      </c>
      <c r="E30" s="154">
        <v>0</v>
      </c>
      <c r="F30" s="154">
        <v>0</v>
      </c>
      <c r="G30" s="154">
        <v>0</v>
      </c>
      <c r="H30" s="154">
        <v>0</v>
      </c>
      <c r="I30" s="154">
        <v>0</v>
      </c>
      <c r="J30" s="154">
        <v>0</v>
      </c>
      <c r="K30" s="154">
        <v>0</v>
      </c>
      <c r="L30" s="154">
        <v>0.36</v>
      </c>
      <c r="M30" s="154">
        <v>1.0900000000000001</v>
      </c>
      <c r="N30" s="154">
        <v>0.13</v>
      </c>
      <c r="O30" s="154">
        <v>1.58</v>
      </c>
      <c r="P30" s="154">
        <v>1.58</v>
      </c>
      <c r="Q30" s="154">
        <v>0</v>
      </c>
      <c r="R30" s="154">
        <v>0</v>
      </c>
      <c r="S30" s="154">
        <v>0</v>
      </c>
      <c r="T30" s="154">
        <v>1.58</v>
      </c>
    </row>
    <row r="31" spans="1:20" ht="12.75" customHeight="1" x14ac:dyDescent="0.2">
      <c r="A31" s="103"/>
      <c r="B31" s="57"/>
      <c r="C31" s="191" t="s">
        <v>414</v>
      </c>
      <c r="D31" s="50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</row>
    <row r="32" spans="1:20" ht="12.75" customHeight="1" x14ac:dyDescent="0.2">
      <c r="A32" s="102"/>
      <c r="B32" s="58"/>
      <c r="C32" s="191" t="s">
        <v>263</v>
      </c>
      <c r="D32" s="50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</row>
    <row r="33" spans="1:21" ht="12.75" customHeight="1" x14ac:dyDescent="0.2">
      <c r="A33" s="102"/>
      <c r="B33" s="194" t="s">
        <v>549</v>
      </c>
      <c r="C33" s="192" t="s">
        <v>549</v>
      </c>
      <c r="D33" s="50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</row>
    <row r="34" spans="1:21" ht="12.75" customHeight="1" x14ac:dyDescent="0.2">
      <c r="A34" s="102"/>
      <c r="B34" s="58"/>
      <c r="C34" s="192" t="s">
        <v>550</v>
      </c>
      <c r="D34" s="50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</row>
    <row r="35" spans="1:21" ht="12.75" customHeight="1" x14ac:dyDescent="0.2">
      <c r="A35" s="102"/>
      <c r="B35" s="193" t="s">
        <v>415</v>
      </c>
      <c r="C35" s="192" t="s">
        <v>264</v>
      </c>
      <c r="D35" s="50">
        <v>13</v>
      </c>
      <c r="E35" s="14">
        <v>0</v>
      </c>
      <c r="F35" s="14">
        <v>0</v>
      </c>
      <c r="G35" s="14">
        <v>0</v>
      </c>
      <c r="H35" s="14">
        <v>0</v>
      </c>
      <c r="I35" s="14">
        <v>6.0000000000000009</v>
      </c>
      <c r="J35" s="14">
        <v>0</v>
      </c>
      <c r="K35" s="14">
        <v>6.0000000000000009</v>
      </c>
      <c r="L35" s="14">
        <v>9.629999999999999</v>
      </c>
      <c r="M35" s="14">
        <v>18.428000000000001</v>
      </c>
      <c r="N35" s="14">
        <v>11.516000000000002</v>
      </c>
      <c r="O35" s="14">
        <v>39.574000000000005</v>
      </c>
      <c r="P35" s="14">
        <v>45.574000000000005</v>
      </c>
      <c r="Q35" s="14">
        <v>0</v>
      </c>
      <c r="R35" s="14">
        <v>0</v>
      </c>
      <c r="S35" s="14">
        <v>0</v>
      </c>
      <c r="T35" s="14">
        <v>45.574000000000005</v>
      </c>
    </row>
    <row r="36" spans="1:21" ht="12.75" customHeight="1" x14ac:dyDescent="0.2">
      <c r="A36" s="102"/>
      <c r="B36" s="58"/>
      <c r="C36" s="192" t="s">
        <v>297</v>
      </c>
      <c r="D36" s="50">
        <v>1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0.05</v>
      </c>
      <c r="M36" s="14">
        <v>0</v>
      </c>
      <c r="N36" s="14">
        <v>0</v>
      </c>
      <c r="O36" s="14">
        <v>0.05</v>
      </c>
      <c r="P36" s="14">
        <v>0.05</v>
      </c>
      <c r="Q36" s="14">
        <v>0</v>
      </c>
      <c r="R36" s="14">
        <v>0</v>
      </c>
      <c r="S36" s="14">
        <v>0</v>
      </c>
      <c r="T36" s="14">
        <v>0.05</v>
      </c>
    </row>
    <row r="37" spans="1:21" ht="12.75" customHeight="1" x14ac:dyDescent="0.2">
      <c r="A37" s="102"/>
      <c r="B37" s="58"/>
      <c r="C37" s="192" t="s">
        <v>298</v>
      </c>
      <c r="D37" s="50">
        <v>2</v>
      </c>
      <c r="E37" s="14">
        <v>0</v>
      </c>
      <c r="F37" s="14">
        <v>0</v>
      </c>
      <c r="G37" s="14">
        <v>0</v>
      </c>
      <c r="H37" s="14">
        <v>0</v>
      </c>
      <c r="I37" s="14">
        <v>6.8</v>
      </c>
      <c r="J37" s="14">
        <v>0</v>
      </c>
      <c r="K37" s="14">
        <v>6.8</v>
      </c>
      <c r="L37" s="14">
        <v>3.7</v>
      </c>
      <c r="M37" s="14">
        <v>0</v>
      </c>
      <c r="N37" s="14">
        <v>0</v>
      </c>
      <c r="O37" s="14">
        <v>3.7</v>
      </c>
      <c r="P37" s="14">
        <v>10.5</v>
      </c>
      <c r="Q37" s="14">
        <v>0</v>
      </c>
      <c r="R37" s="14">
        <v>0</v>
      </c>
      <c r="S37" s="14">
        <v>0</v>
      </c>
      <c r="T37" s="14">
        <v>10.5</v>
      </c>
    </row>
    <row r="38" spans="1:21" ht="12.75" customHeight="1" x14ac:dyDescent="0.2">
      <c r="A38" s="102"/>
      <c r="B38" s="58"/>
      <c r="C38" s="192" t="s">
        <v>415</v>
      </c>
      <c r="D38" s="50">
        <v>1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4</v>
      </c>
      <c r="N38" s="14">
        <v>0</v>
      </c>
      <c r="O38" s="14">
        <v>4</v>
      </c>
      <c r="P38" s="14">
        <v>4</v>
      </c>
      <c r="Q38" s="14">
        <v>0</v>
      </c>
      <c r="R38" s="14">
        <v>0</v>
      </c>
      <c r="S38" s="14">
        <v>0</v>
      </c>
      <c r="T38" s="14">
        <v>4</v>
      </c>
    </row>
    <row r="39" spans="1:21" ht="12.75" customHeight="1" x14ac:dyDescent="0.25">
      <c r="A39" s="185" t="s">
        <v>0</v>
      </c>
      <c r="B39" s="186"/>
      <c r="C39" s="187" t="s">
        <v>0</v>
      </c>
      <c r="D39" s="53">
        <f>SUM(D30:D38)</f>
        <v>20</v>
      </c>
      <c r="E39" s="54">
        <f t="shared" ref="E39:S39" si="3">SUM(E30:E38)</f>
        <v>0</v>
      </c>
      <c r="F39" s="54">
        <f t="shared" si="3"/>
        <v>0</v>
      </c>
      <c r="G39" s="54">
        <f t="shared" si="3"/>
        <v>0</v>
      </c>
      <c r="H39" s="54">
        <f t="shared" si="3"/>
        <v>0</v>
      </c>
      <c r="I39" s="54">
        <f t="shared" si="3"/>
        <v>12.8</v>
      </c>
      <c r="J39" s="54">
        <f t="shared" si="3"/>
        <v>0</v>
      </c>
      <c r="K39" s="54">
        <f t="shared" si="3"/>
        <v>12.8</v>
      </c>
      <c r="L39" s="54">
        <f t="shared" si="3"/>
        <v>13.739999999999998</v>
      </c>
      <c r="M39" s="54">
        <f t="shared" si="3"/>
        <v>23.518000000000001</v>
      </c>
      <c r="N39" s="54">
        <f t="shared" si="3"/>
        <v>11.646000000000003</v>
      </c>
      <c r="O39" s="54">
        <f t="shared" si="3"/>
        <v>48.904000000000003</v>
      </c>
      <c r="P39" s="54">
        <f t="shared" si="3"/>
        <v>61.704000000000001</v>
      </c>
      <c r="Q39" s="54">
        <f t="shared" si="3"/>
        <v>0</v>
      </c>
      <c r="R39" s="54">
        <f t="shared" si="3"/>
        <v>0</v>
      </c>
      <c r="S39" s="54">
        <f t="shared" si="3"/>
        <v>0</v>
      </c>
      <c r="T39" s="54">
        <f>SUM(T30:T38)</f>
        <v>61.704000000000001</v>
      </c>
    </row>
    <row r="40" spans="1:21" ht="12.75" customHeight="1" x14ac:dyDescent="0.2">
      <c r="A40" s="172" t="s">
        <v>2</v>
      </c>
      <c r="B40" s="70" t="s">
        <v>418</v>
      </c>
      <c r="C40" s="161" t="s">
        <v>299</v>
      </c>
      <c r="D40" s="153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1:21" ht="12.75" customHeight="1" x14ac:dyDescent="0.2">
      <c r="A41" s="119"/>
      <c r="B41" s="71"/>
      <c r="C41" s="26" t="s">
        <v>265</v>
      </c>
      <c r="D41" s="180">
        <v>18</v>
      </c>
      <c r="E41" s="181">
        <v>0</v>
      </c>
      <c r="F41" s="181">
        <v>0</v>
      </c>
      <c r="G41" s="181">
        <v>0</v>
      </c>
      <c r="H41" s="181">
        <v>0</v>
      </c>
      <c r="I41" s="181">
        <v>0.90200000000000002</v>
      </c>
      <c r="J41" s="181">
        <v>0</v>
      </c>
      <c r="K41" s="181">
        <v>0.90200000000000002</v>
      </c>
      <c r="L41" s="181">
        <v>0</v>
      </c>
      <c r="M41" s="181">
        <v>23.570000000000007</v>
      </c>
      <c r="N41" s="181">
        <v>28.717999999999996</v>
      </c>
      <c r="O41" s="181">
        <v>52.287999999999997</v>
      </c>
      <c r="P41" s="181">
        <v>53.19</v>
      </c>
      <c r="Q41" s="181">
        <v>0</v>
      </c>
      <c r="R41" s="181">
        <v>0</v>
      </c>
      <c r="S41" s="181">
        <v>0</v>
      </c>
      <c r="T41" s="181">
        <v>53.19</v>
      </c>
    </row>
    <row r="42" spans="1:21" ht="12.75" customHeight="1" x14ac:dyDescent="0.2">
      <c r="A42" s="119"/>
      <c r="B42" s="71"/>
      <c r="C42" s="26" t="s">
        <v>417</v>
      </c>
      <c r="D42" s="162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</row>
    <row r="43" spans="1:21" ht="12.75" customHeight="1" x14ac:dyDescent="0.2">
      <c r="A43" s="119"/>
      <c r="B43" s="71"/>
      <c r="C43" s="26" t="s">
        <v>19</v>
      </c>
      <c r="D43" s="180">
        <v>9</v>
      </c>
      <c r="E43" s="181">
        <v>0</v>
      </c>
      <c r="F43" s="181">
        <v>0</v>
      </c>
      <c r="G43" s="181">
        <v>0</v>
      </c>
      <c r="H43" s="181">
        <v>0</v>
      </c>
      <c r="I43" s="181">
        <v>7</v>
      </c>
      <c r="J43" s="181">
        <v>0</v>
      </c>
      <c r="K43" s="181">
        <v>7</v>
      </c>
      <c r="L43" s="181">
        <v>0.5</v>
      </c>
      <c r="M43" s="181">
        <v>0.76</v>
      </c>
      <c r="N43" s="181">
        <v>0.42</v>
      </c>
      <c r="O43" s="181">
        <v>1.68</v>
      </c>
      <c r="P43" s="181">
        <v>8.68</v>
      </c>
      <c r="Q43" s="181">
        <v>0</v>
      </c>
      <c r="R43" s="181">
        <v>0</v>
      </c>
      <c r="S43" s="181">
        <v>0</v>
      </c>
      <c r="T43" s="181">
        <v>8.68</v>
      </c>
    </row>
    <row r="44" spans="1:21" ht="12.75" customHeight="1" x14ac:dyDescent="0.2">
      <c r="A44" s="119"/>
      <c r="B44" s="71"/>
      <c r="C44" s="26" t="s">
        <v>340</v>
      </c>
      <c r="D44" s="180">
        <v>2</v>
      </c>
      <c r="E44" s="181">
        <v>0</v>
      </c>
      <c r="F44" s="181">
        <v>0</v>
      </c>
      <c r="G44" s="181">
        <v>0</v>
      </c>
      <c r="H44" s="181">
        <v>0</v>
      </c>
      <c r="I44" s="181">
        <v>0</v>
      </c>
      <c r="J44" s="181">
        <v>0</v>
      </c>
      <c r="K44" s="181">
        <v>0</v>
      </c>
      <c r="L44" s="181">
        <v>1</v>
      </c>
      <c r="M44" s="181">
        <v>1</v>
      </c>
      <c r="N44" s="181">
        <v>0.3</v>
      </c>
      <c r="O44" s="181">
        <v>2.2999999999999998</v>
      </c>
      <c r="P44" s="181">
        <v>2.2999999999999998</v>
      </c>
      <c r="Q44" s="181">
        <v>0.5</v>
      </c>
      <c r="R44" s="181">
        <v>0</v>
      </c>
      <c r="S44" s="181">
        <v>0.5</v>
      </c>
      <c r="T44" s="181">
        <v>2.8</v>
      </c>
    </row>
    <row r="45" spans="1:21" ht="12.75" customHeight="1" x14ac:dyDescent="0.2">
      <c r="A45" s="119"/>
      <c r="B45" s="87"/>
      <c r="C45" s="26" t="s">
        <v>268</v>
      </c>
      <c r="D45" s="162">
        <v>3</v>
      </c>
      <c r="E45" s="24">
        <v>0</v>
      </c>
      <c r="F45" s="24">
        <v>0</v>
      </c>
      <c r="G45" s="24">
        <v>0</v>
      </c>
      <c r="H45" s="24">
        <v>0</v>
      </c>
      <c r="I45" s="24">
        <v>7</v>
      </c>
      <c r="J45" s="24">
        <v>0</v>
      </c>
      <c r="K45" s="24">
        <v>7</v>
      </c>
      <c r="L45" s="24">
        <v>0.2</v>
      </c>
      <c r="M45" s="24">
        <v>5.01</v>
      </c>
      <c r="N45" s="24">
        <v>3.4</v>
      </c>
      <c r="O45" s="24">
        <v>8.61</v>
      </c>
      <c r="P45" s="24">
        <v>15.61</v>
      </c>
      <c r="Q45" s="24">
        <v>0</v>
      </c>
      <c r="R45" s="24">
        <v>0</v>
      </c>
      <c r="S45" s="24">
        <v>0</v>
      </c>
      <c r="T45" s="24">
        <v>15.61</v>
      </c>
      <c r="U45" s="10"/>
    </row>
    <row r="46" spans="1:21" ht="12.75" customHeight="1" x14ac:dyDescent="0.2">
      <c r="A46" s="119"/>
      <c r="B46" s="71" t="s">
        <v>419</v>
      </c>
      <c r="C46" s="26" t="s">
        <v>349</v>
      </c>
      <c r="D46" s="162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</row>
    <row r="47" spans="1:21" ht="12.75" customHeight="1" x14ac:dyDescent="0.2">
      <c r="A47" s="119"/>
      <c r="B47" s="71"/>
      <c r="C47" s="26" t="s">
        <v>341</v>
      </c>
      <c r="D47" s="162">
        <v>3</v>
      </c>
      <c r="E47" s="24">
        <v>0</v>
      </c>
      <c r="F47" s="24">
        <v>0</v>
      </c>
      <c r="G47" s="24">
        <v>0</v>
      </c>
      <c r="H47" s="24">
        <v>0</v>
      </c>
      <c r="I47" s="24">
        <v>0.5</v>
      </c>
      <c r="J47" s="24">
        <v>0</v>
      </c>
      <c r="K47" s="24">
        <v>0.5</v>
      </c>
      <c r="L47" s="24">
        <v>1.5</v>
      </c>
      <c r="M47" s="24">
        <v>1.1000000000000001</v>
      </c>
      <c r="N47" s="24">
        <v>8.1999999999999993</v>
      </c>
      <c r="O47" s="24">
        <v>10.8</v>
      </c>
      <c r="P47" s="24">
        <v>11.3</v>
      </c>
      <c r="Q47" s="24">
        <v>0</v>
      </c>
      <c r="R47" s="24">
        <v>0</v>
      </c>
      <c r="S47" s="24">
        <v>0</v>
      </c>
      <c r="T47" s="24">
        <v>11.3</v>
      </c>
    </row>
    <row r="48" spans="1:21" ht="12.75" customHeight="1" x14ac:dyDescent="0.2">
      <c r="A48" s="119"/>
      <c r="B48" s="71"/>
      <c r="C48" s="26" t="s">
        <v>21</v>
      </c>
      <c r="D48" s="180">
        <v>51</v>
      </c>
      <c r="E48" s="181">
        <v>0</v>
      </c>
      <c r="F48" s="181">
        <v>0</v>
      </c>
      <c r="G48" s="181">
        <v>0</v>
      </c>
      <c r="H48" s="181">
        <v>0</v>
      </c>
      <c r="I48" s="181">
        <v>16</v>
      </c>
      <c r="J48" s="181">
        <v>0</v>
      </c>
      <c r="K48" s="181">
        <v>16</v>
      </c>
      <c r="L48" s="181">
        <v>30.67</v>
      </c>
      <c r="M48" s="181">
        <v>20.91</v>
      </c>
      <c r="N48" s="181">
        <v>101.21</v>
      </c>
      <c r="O48" s="181">
        <v>152.79000000000005</v>
      </c>
      <c r="P48" s="181">
        <v>168.79000000000005</v>
      </c>
      <c r="Q48" s="181">
        <v>0</v>
      </c>
      <c r="R48" s="181">
        <v>0</v>
      </c>
      <c r="S48" s="181">
        <v>0</v>
      </c>
      <c r="T48" s="181">
        <v>168.79000000000005</v>
      </c>
    </row>
    <row r="49" spans="1:20" ht="12.75" customHeight="1" x14ac:dyDescent="0.2">
      <c r="A49" s="119"/>
      <c r="B49" s="71"/>
      <c r="C49" s="26" t="s">
        <v>309</v>
      </c>
      <c r="D49" s="162">
        <v>2</v>
      </c>
      <c r="E49" s="24">
        <v>0</v>
      </c>
      <c r="F49" s="24">
        <v>0</v>
      </c>
      <c r="G49" s="24">
        <v>0</v>
      </c>
      <c r="H49" s="24">
        <v>0</v>
      </c>
      <c r="I49" s="24">
        <v>1.2</v>
      </c>
      <c r="J49" s="24">
        <v>0</v>
      </c>
      <c r="K49" s="24">
        <v>1.2</v>
      </c>
      <c r="L49" s="24">
        <v>0.6</v>
      </c>
      <c r="M49" s="24">
        <v>80</v>
      </c>
      <c r="N49" s="24">
        <v>54.81</v>
      </c>
      <c r="O49" s="24">
        <v>135.41</v>
      </c>
      <c r="P49" s="24">
        <v>136.60999999999999</v>
      </c>
      <c r="Q49" s="24">
        <v>0</v>
      </c>
      <c r="R49" s="24">
        <v>0</v>
      </c>
      <c r="S49" s="24">
        <v>0</v>
      </c>
      <c r="T49" s="24">
        <v>136.61000000000001</v>
      </c>
    </row>
    <row r="50" spans="1:20" ht="12.75" customHeight="1" x14ac:dyDescent="0.2">
      <c r="A50" s="119"/>
      <c r="B50" s="87"/>
      <c r="C50" s="26" t="s">
        <v>266</v>
      </c>
      <c r="D50" s="180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</row>
    <row r="51" spans="1:20" ht="12.75" customHeight="1" x14ac:dyDescent="0.2">
      <c r="A51" s="119"/>
      <c r="B51" s="71" t="s">
        <v>420</v>
      </c>
      <c r="C51" s="26" t="s">
        <v>300</v>
      </c>
      <c r="D51" s="162">
        <v>3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32</v>
      </c>
      <c r="N51" s="24">
        <v>100.25</v>
      </c>
      <c r="O51" s="24">
        <v>132.25</v>
      </c>
      <c r="P51" s="24">
        <v>132.25</v>
      </c>
      <c r="Q51" s="24">
        <v>0</v>
      </c>
      <c r="R51" s="24">
        <v>0.1</v>
      </c>
      <c r="S51" s="24">
        <v>0.1</v>
      </c>
      <c r="T51" s="24">
        <v>132.35</v>
      </c>
    </row>
    <row r="52" spans="1:20" ht="12.75" customHeight="1" x14ac:dyDescent="0.2">
      <c r="A52" s="119"/>
      <c r="B52" s="71"/>
      <c r="C52" s="26" t="s">
        <v>18</v>
      </c>
      <c r="D52" s="162">
        <v>4</v>
      </c>
      <c r="E52" s="24">
        <v>0</v>
      </c>
      <c r="F52" s="24">
        <v>0</v>
      </c>
      <c r="G52" s="24">
        <v>0</v>
      </c>
      <c r="H52" s="24">
        <v>0</v>
      </c>
      <c r="I52" s="24">
        <v>0.4</v>
      </c>
      <c r="J52" s="24">
        <v>0</v>
      </c>
      <c r="K52" s="24">
        <v>0.4</v>
      </c>
      <c r="L52" s="24">
        <v>14</v>
      </c>
      <c r="M52" s="24">
        <v>37</v>
      </c>
      <c r="N52" s="24">
        <v>19.100000000000001</v>
      </c>
      <c r="O52" s="24">
        <v>70.099999999999994</v>
      </c>
      <c r="P52" s="24">
        <v>70.5</v>
      </c>
      <c r="Q52" s="24">
        <v>0</v>
      </c>
      <c r="R52" s="24">
        <v>0</v>
      </c>
      <c r="S52" s="24">
        <v>0</v>
      </c>
      <c r="T52" s="24">
        <v>70.5</v>
      </c>
    </row>
    <row r="53" spans="1:20" ht="12.75" customHeight="1" x14ac:dyDescent="0.2">
      <c r="A53" s="119"/>
      <c r="B53" s="71"/>
      <c r="C53" s="26" t="s">
        <v>20</v>
      </c>
      <c r="D53" s="180">
        <v>9</v>
      </c>
      <c r="E53" s="181">
        <v>0</v>
      </c>
      <c r="F53" s="181">
        <v>0</v>
      </c>
      <c r="G53" s="181">
        <v>0</v>
      </c>
      <c r="H53" s="181">
        <v>0</v>
      </c>
      <c r="I53" s="181">
        <v>0</v>
      </c>
      <c r="J53" s="181">
        <v>0</v>
      </c>
      <c r="K53" s="181">
        <v>0</v>
      </c>
      <c r="L53" s="181">
        <v>4.5</v>
      </c>
      <c r="M53" s="181">
        <v>197.05499999999998</v>
      </c>
      <c r="N53" s="181">
        <v>284.52499999999998</v>
      </c>
      <c r="O53" s="181">
        <v>486.08</v>
      </c>
      <c r="P53" s="181">
        <v>486.08</v>
      </c>
      <c r="Q53" s="181">
        <v>0</v>
      </c>
      <c r="R53" s="181">
        <v>0</v>
      </c>
      <c r="S53" s="181">
        <v>0</v>
      </c>
      <c r="T53" s="181">
        <v>486.08</v>
      </c>
    </row>
    <row r="54" spans="1:20" ht="12.75" customHeight="1" x14ac:dyDescent="0.2">
      <c r="A54" s="119"/>
      <c r="B54" s="71"/>
      <c r="C54" s="163" t="s">
        <v>342</v>
      </c>
      <c r="D54" s="64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</row>
    <row r="55" spans="1:20" ht="12.75" customHeight="1" x14ac:dyDescent="0.2">
      <c r="A55" s="119"/>
      <c r="B55" s="71"/>
      <c r="C55" s="165" t="s">
        <v>267</v>
      </c>
      <c r="D55" s="182">
        <v>6</v>
      </c>
      <c r="E55" s="183">
        <v>0</v>
      </c>
      <c r="F55" s="183">
        <v>0</v>
      </c>
      <c r="G55" s="183">
        <v>0</v>
      </c>
      <c r="H55" s="183">
        <v>0</v>
      </c>
      <c r="I55" s="183">
        <v>3</v>
      </c>
      <c r="J55" s="183">
        <v>0</v>
      </c>
      <c r="K55" s="183">
        <v>3</v>
      </c>
      <c r="L55" s="183">
        <v>9.2999999999999989</v>
      </c>
      <c r="M55" s="183">
        <v>8.8000000000000007</v>
      </c>
      <c r="N55" s="183">
        <v>9.4</v>
      </c>
      <c r="O55" s="183">
        <v>27.5</v>
      </c>
      <c r="P55" s="183">
        <v>30.5</v>
      </c>
      <c r="Q55" s="183">
        <v>0</v>
      </c>
      <c r="R55" s="183">
        <v>0.02</v>
      </c>
      <c r="S55" s="183">
        <v>0.02</v>
      </c>
      <c r="T55" s="183">
        <v>30.52</v>
      </c>
    </row>
    <row r="56" spans="1:20" ht="12.75" customHeight="1" x14ac:dyDescent="0.25">
      <c r="A56" s="185" t="s">
        <v>0</v>
      </c>
      <c r="B56" s="186"/>
      <c r="C56" s="187" t="s">
        <v>0</v>
      </c>
      <c r="D56" s="53">
        <f>SUM(D40:D55)</f>
        <v>110</v>
      </c>
      <c r="E56" s="54">
        <f>SUM(E40:E55)</f>
        <v>0</v>
      </c>
      <c r="F56" s="54">
        <f t="shared" ref="F56:T56" si="4">SUM(F40:F55)</f>
        <v>0</v>
      </c>
      <c r="G56" s="54">
        <f t="shared" si="4"/>
        <v>0</v>
      </c>
      <c r="H56" s="54">
        <f t="shared" si="4"/>
        <v>0</v>
      </c>
      <c r="I56" s="54">
        <f t="shared" si="4"/>
        <v>36.002000000000002</v>
      </c>
      <c r="J56" s="54">
        <f t="shared" si="4"/>
        <v>0</v>
      </c>
      <c r="K56" s="54">
        <f t="shared" si="4"/>
        <v>36.002000000000002</v>
      </c>
      <c r="L56" s="54">
        <f t="shared" si="4"/>
        <v>62.27</v>
      </c>
      <c r="M56" s="54">
        <f t="shared" si="4"/>
        <v>407.20499999999998</v>
      </c>
      <c r="N56" s="54">
        <f t="shared" si="4"/>
        <v>610.33299999999997</v>
      </c>
      <c r="O56" s="54">
        <f t="shared" si="4"/>
        <v>1079.808</v>
      </c>
      <c r="P56" s="54">
        <f t="shared" si="4"/>
        <v>1115.81</v>
      </c>
      <c r="Q56" s="54">
        <f t="shared" si="4"/>
        <v>0.5</v>
      </c>
      <c r="R56" s="54">
        <f t="shared" si="4"/>
        <v>0.12000000000000001</v>
      </c>
      <c r="S56" s="54">
        <f t="shared" si="4"/>
        <v>0.62</v>
      </c>
      <c r="T56" s="54">
        <f t="shared" si="4"/>
        <v>1116.43</v>
      </c>
    </row>
    <row r="57" spans="1:20" ht="12.75" customHeight="1" x14ac:dyDescent="0.2">
      <c r="A57" s="172" t="s">
        <v>3</v>
      </c>
      <c r="B57" s="70" t="s">
        <v>38</v>
      </c>
      <c r="C57" s="161" t="s">
        <v>24</v>
      </c>
      <c r="D57" s="178">
        <v>1</v>
      </c>
      <c r="E57" s="179">
        <v>0</v>
      </c>
      <c r="F57" s="179">
        <v>0</v>
      </c>
      <c r="G57" s="179">
        <v>0</v>
      </c>
      <c r="H57" s="179">
        <v>0</v>
      </c>
      <c r="I57" s="179">
        <v>0</v>
      </c>
      <c r="J57" s="179">
        <v>0</v>
      </c>
      <c r="K57" s="179">
        <v>0</v>
      </c>
      <c r="L57" s="179">
        <v>0</v>
      </c>
      <c r="M57" s="179">
        <v>1</v>
      </c>
      <c r="N57" s="179">
        <v>4</v>
      </c>
      <c r="O57" s="179">
        <v>5</v>
      </c>
      <c r="P57" s="179">
        <v>5</v>
      </c>
      <c r="Q57" s="179">
        <v>0</v>
      </c>
      <c r="R57" s="179">
        <v>0</v>
      </c>
      <c r="S57" s="179">
        <v>0</v>
      </c>
      <c r="T57" s="179">
        <v>5</v>
      </c>
    </row>
    <row r="58" spans="1:20" ht="12.75" customHeight="1" x14ac:dyDescent="0.2">
      <c r="A58" s="119"/>
      <c r="B58" s="71"/>
      <c r="C58" s="26" t="s">
        <v>33</v>
      </c>
      <c r="D58" s="180">
        <v>19</v>
      </c>
      <c r="E58" s="181">
        <v>0</v>
      </c>
      <c r="F58" s="181">
        <v>0</v>
      </c>
      <c r="G58" s="181">
        <v>0</v>
      </c>
      <c r="H58" s="181">
        <v>0</v>
      </c>
      <c r="I58" s="181">
        <v>15.5</v>
      </c>
      <c r="J58" s="181">
        <v>24.7</v>
      </c>
      <c r="K58" s="181">
        <v>40.200000000000003</v>
      </c>
      <c r="L58" s="181">
        <v>80.959999999999994</v>
      </c>
      <c r="M58" s="181">
        <v>88.74</v>
      </c>
      <c r="N58" s="181">
        <v>77.239999999999966</v>
      </c>
      <c r="O58" s="181">
        <v>246.94</v>
      </c>
      <c r="P58" s="181">
        <v>287.14</v>
      </c>
      <c r="Q58" s="181">
        <v>0</v>
      </c>
      <c r="R58" s="181">
        <v>0</v>
      </c>
      <c r="S58" s="181">
        <v>0</v>
      </c>
      <c r="T58" s="181">
        <v>287.14</v>
      </c>
    </row>
    <row r="59" spans="1:20" ht="12.75" customHeight="1" x14ac:dyDescent="0.2">
      <c r="A59" s="119"/>
      <c r="B59" s="71"/>
      <c r="C59" s="26" t="s">
        <v>37</v>
      </c>
      <c r="D59" s="180">
        <v>9</v>
      </c>
      <c r="E59" s="181">
        <v>0</v>
      </c>
      <c r="F59" s="181">
        <v>0</v>
      </c>
      <c r="G59" s="181">
        <v>0</v>
      </c>
      <c r="H59" s="181">
        <v>0</v>
      </c>
      <c r="I59" s="181">
        <v>2.8</v>
      </c>
      <c r="J59" s="181">
        <v>0</v>
      </c>
      <c r="K59" s="181">
        <v>2.8</v>
      </c>
      <c r="L59" s="181">
        <v>0.05</v>
      </c>
      <c r="M59" s="181">
        <v>4.8499999999999996</v>
      </c>
      <c r="N59" s="181">
        <v>6.9099999999999993</v>
      </c>
      <c r="O59" s="181">
        <v>11.81</v>
      </c>
      <c r="P59" s="181">
        <v>14.61</v>
      </c>
      <c r="Q59" s="181">
        <v>0</v>
      </c>
      <c r="R59" s="181">
        <v>0</v>
      </c>
      <c r="S59" s="181">
        <v>0</v>
      </c>
      <c r="T59" s="181">
        <v>14.61</v>
      </c>
    </row>
    <row r="60" spans="1:20" ht="12.75" customHeight="1" x14ac:dyDescent="0.2">
      <c r="A60" s="119"/>
      <c r="B60" s="71"/>
      <c r="C60" s="26" t="s">
        <v>38</v>
      </c>
      <c r="D60" s="180">
        <v>1</v>
      </c>
      <c r="E60" s="181">
        <v>0</v>
      </c>
      <c r="F60" s="181">
        <v>0</v>
      </c>
      <c r="G60" s="181">
        <v>0</v>
      </c>
      <c r="H60" s="181">
        <v>0</v>
      </c>
      <c r="I60" s="181">
        <v>0</v>
      </c>
      <c r="J60" s="181">
        <v>0</v>
      </c>
      <c r="K60" s="181">
        <v>0</v>
      </c>
      <c r="L60" s="181">
        <v>0.32</v>
      </c>
      <c r="M60" s="181">
        <v>0.5</v>
      </c>
      <c r="N60" s="181">
        <v>0.8</v>
      </c>
      <c r="O60" s="181">
        <v>1.62</v>
      </c>
      <c r="P60" s="181">
        <v>1.62</v>
      </c>
      <c r="Q60" s="181">
        <v>0</v>
      </c>
      <c r="R60" s="181">
        <v>0</v>
      </c>
      <c r="S60" s="181">
        <v>0</v>
      </c>
      <c r="T60" s="181">
        <v>1.62</v>
      </c>
    </row>
    <row r="61" spans="1:20" ht="12.75" customHeight="1" x14ac:dyDescent="0.2">
      <c r="A61" s="119"/>
      <c r="B61" s="87"/>
      <c r="C61" s="26" t="s">
        <v>49</v>
      </c>
      <c r="D61" s="180">
        <v>6</v>
      </c>
      <c r="E61" s="181">
        <v>0</v>
      </c>
      <c r="F61" s="181">
        <v>0</v>
      </c>
      <c r="G61" s="181">
        <v>0</v>
      </c>
      <c r="H61" s="181">
        <v>0</v>
      </c>
      <c r="I61" s="181">
        <v>8.1999999999999993</v>
      </c>
      <c r="J61" s="181">
        <v>0</v>
      </c>
      <c r="K61" s="181">
        <v>8.1999999999999993</v>
      </c>
      <c r="L61" s="181">
        <v>9.6999999999999993</v>
      </c>
      <c r="M61" s="181">
        <v>27.08</v>
      </c>
      <c r="N61" s="181">
        <v>52.23</v>
      </c>
      <c r="O61" s="181">
        <v>89.010000000000019</v>
      </c>
      <c r="P61" s="181">
        <v>97.210000000000022</v>
      </c>
      <c r="Q61" s="181">
        <v>0</v>
      </c>
      <c r="R61" s="181">
        <v>0</v>
      </c>
      <c r="S61" s="181">
        <v>0</v>
      </c>
      <c r="T61" s="181">
        <v>97.210000000000008</v>
      </c>
    </row>
    <row r="62" spans="1:20" ht="12.75" customHeight="1" x14ac:dyDescent="0.2">
      <c r="A62" s="119"/>
      <c r="B62" s="71" t="s">
        <v>310</v>
      </c>
      <c r="C62" s="26" t="s">
        <v>409</v>
      </c>
      <c r="D62" s="162">
        <v>3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1.31</v>
      </c>
      <c r="N62" s="24">
        <v>2.21</v>
      </c>
      <c r="O62" s="24">
        <v>3.52</v>
      </c>
      <c r="P62" s="24">
        <v>3.52</v>
      </c>
      <c r="Q62" s="24">
        <v>0</v>
      </c>
      <c r="R62" s="24">
        <v>0</v>
      </c>
      <c r="S62" s="24">
        <v>0</v>
      </c>
      <c r="T62" s="24">
        <v>3.52</v>
      </c>
    </row>
    <row r="63" spans="1:20" ht="12.75" customHeight="1" x14ac:dyDescent="0.2">
      <c r="A63" s="119"/>
      <c r="B63" s="71"/>
      <c r="C63" s="26" t="s">
        <v>310</v>
      </c>
      <c r="D63" s="180">
        <v>2</v>
      </c>
      <c r="E63" s="181">
        <v>0</v>
      </c>
      <c r="F63" s="181">
        <v>0</v>
      </c>
      <c r="G63" s="181">
        <v>0</v>
      </c>
      <c r="H63" s="181">
        <v>0</v>
      </c>
      <c r="I63" s="181">
        <v>1.3</v>
      </c>
      <c r="J63" s="181">
        <v>0</v>
      </c>
      <c r="K63" s="181">
        <v>1.3</v>
      </c>
      <c r="L63" s="181">
        <v>0</v>
      </c>
      <c r="M63" s="181">
        <v>7</v>
      </c>
      <c r="N63" s="181">
        <v>4.9000000000000004</v>
      </c>
      <c r="O63" s="181">
        <v>11.9</v>
      </c>
      <c r="P63" s="181">
        <v>13.200000000000001</v>
      </c>
      <c r="Q63" s="181">
        <v>0</v>
      </c>
      <c r="R63" s="181">
        <v>0</v>
      </c>
      <c r="S63" s="181">
        <v>0</v>
      </c>
      <c r="T63" s="181">
        <v>13.2</v>
      </c>
    </row>
    <row r="64" spans="1:20" ht="12.75" customHeight="1" x14ac:dyDescent="0.2">
      <c r="A64" s="119"/>
      <c r="B64" s="71"/>
      <c r="C64" s="26" t="s">
        <v>43</v>
      </c>
      <c r="D64" s="180">
        <v>2</v>
      </c>
      <c r="E64" s="181">
        <v>0</v>
      </c>
      <c r="F64" s="181">
        <v>0</v>
      </c>
      <c r="G64" s="181">
        <v>0</v>
      </c>
      <c r="H64" s="181">
        <v>0</v>
      </c>
      <c r="I64" s="181">
        <v>0</v>
      </c>
      <c r="J64" s="181">
        <v>0</v>
      </c>
      <c r="K64" s="181">
        <v>0</v>
      </c>
      <c r="L64" s="181">
        <v>0.4</v>
      </c>
      <c r="M64" s="181">
        <v>1.4</v>
      </c>
      <c r="N64" s="181">
        <v>4.2</v>
      </c>
      <c r="O64" s="181">
        <v>6</v>
      </c>
      <c r="P64" s="181">
        <v>6</v>
      </c>
      <c r="Q64" s="181">
        <v>0</v>
      </c>
      <c r="R64" s="181">
        <v>0</v>
      </c>
      <c r="S64" s="181">
        <v>0</v>
      </c>
      <c r="T64" s="181">
        <v>6</v>
      </c>
    </row>
    <row r="65" spans="1:20" ht="12.75" customHeight="1" x14ac:dyDescent="0.2">
      <c r="A65" s="119"/>
      <c r="B65" s="87"/>
      <c r="C65" s="26" t="s">
        <v>350</v>
      </c>
      <c r="D65" s="180">
        <v>2</v>
      </c>
      <c r="E65" s="181">
        <v>0</v>
      </c>
      <c r="F65" s="181">
        <v>0</v>
      </c>
      <c r="G65" s="181">
        <v>0</v>
      </c>
      <c r="H65" s="181">
        <v>0</v>
      </c>
      <c r="I65" s="181">
        <v>0</v>
      </c>
      <c r="J65" s="181">
        <v>0</v>
      </c>
      <c r="K65" s="181">
        <v>0</v>
      </c>
      <c r="L65" s="181">
        <v>0.2</v>
      </c>
      <c r="M65" s="181">
        <v>0.7</v>
      </c>
      <c r="N65" s="181">
        <v>1.4</v>
      </c>
      <c r="O65" s="181">
        <v>2.2999999999999998</v>
      </c>
      <c r="P65" s="181">
        <v>2.2999999999999998</v>
      </c>
      <c r="Q65" s="181">
        <v>0</v>
      </c>
      <c r="R65" s="181">
        <v>0</v>
      </c>
      <c r="S65" s="181">
        <v>0</v>
      </c>
      <c r="T65" s="181">
        <v>2.2999999999999998</v>
      </c>
    </row>
    <row r="66" spans="1:20" ht="12.75" customHeight="1" x14ac:dyDescent="0.2">
      <c r="A66" s="119"/>
      <c r="B66" s="71" t="s">
        <v>292</v>
      </c>
      <c r="C66" s="26" t="s">
        <v>317</v>
      </c>
      <c r="D66" s="180">
        <v>8</v>
      </c>
      <c r="E66" s="181">
        <v>0</v>
      </c>
      <c r="F66" s="181">
        <v>0</v>
      </c>
      <c r="G66" s="181">
        <v>0</v>
      </c>
      <c r="H66" s="181">
        <v>0</v>
      </c>
      <c r="I66" s="181">
        <v>1.3699999999999999</v>
      </c>
      <c r="J66" s="181">
        <v>0</v>
      </c>
      <c r="K66" s="181">
        <v>1.3699999999999999</v>
      </c>
      <c r="L66" s="181">
        <v>2</v>
      </c>
      <c r="M66" s="181">
        <v>7.05</v>
      </c>
      <c r="N66" s="181">
        <v>10.85</v>
      </c>
      <c r="O66" s="181">
        <v>19.899999999999999</v>
      </c>
      <c r="P66" s="181">
        <v>21.27</v>
      </c>
      <c r="Q66" s="181">
        <v>0</v>
      </c>
      <c r="R66" s="181">
        <v>0</v>
      </c>
      <c r="S66" s="181">
        <v>0</v>
      </c>
      <c r="T66" s="181">
        <v>21.270000000000003</v>
      </c>
    </row>
    <row r="67" spans="1:20" ht="12.75" customHeight="1" x14ac:dyDescent="0.2">
      <c r="A67" s="119"/>
      <c r="B67" s="71"/>
      <c r="C67" s="26" t="s">
        <v>269</v>
      </c>
      <c r="D67" s="180">
        <v>7</v>
      </c>
      <c r="E67" s="181">
        <v>0</v>
      </c>
      <c r="F67" s="181">
        <v>0</v>
      </c>
      <c r="G67" s="181">
        <v>0</v>
      </c>
      <c r="H67" s="181">
        <v>0</v>
      </c>
      <c r="I67" s="181">
        <v>1.4999999999999999E-2</v>
      </c>
      <c r="J67" s="181">
        <v>0</v>
      </c>
      <c r="K67" s="181">
        <v>1.4999999999999999E-2</v>
      </c>
      <c r="L67" s="181">
        <v>2.2000000000000002</v>
      </c>
      <c r="M67" s="181">
        <v>14.01</v>
      </c>
      <c r="N67" s="181">
        <v>52.985000000000007</v>
      </c>
      <c r="O67" s="181">
        <v>69.195000000000007</v>
      </c>
      <c r="P67" s="181">
        <v>69.210000000000008</v>
      </c>
      <c r="Q67" s="181">
        <v>0</v>
      </c>
      <c r="R67" s="181">
        <v>0</v>
      </c>
      <c r="S67" s="181">
        <v>0</v>
      </c>
      <c r="T67" s="181">
        <v>69.210000000000008</v>
      </c>
    </row>
    <row r="68" spans="1:20" ht="12.75" customHeight="1" x14ac:dyDescent="0.2">
      <c r="A68" s="119"/>
      <c r="B68" s="71"/>
      <c r="C68" s="26" t="s">
        <v>270</v>
      </c>
      <c r="D68" s="180">
        <v>2</v>
      </c>
      <c r="E68" s="181">
        <v>0</v>
      </c>
      <c r="F68" s="181">
        <v>0</v>
      </c>
      <c r="G68" s="181">
        <v>0</v>
      </c>
      <c r="H68" s="181">
        <v>0</v>
      </c>
      <c r="I68" s="181">
        <v>0.2</v>
      </c>
      <c r="J68" s="181">
        <v>0</v>
      </c>
      <c r="K68" s="181">
        <v>0.2</v>
      </c>
      <c r="L68" s="181">
        <v>0</v>
      </c>
      <c r="M68" s="181">
        <v>0.12000000000000001</v>
      </c>
      <c r="N68" s="181">
        <v>0.11</v>
      </c>
      <c r="O68" s="181">
        <v>0.23</v>
      </c>
      <c r="P68" s="181">
        <v>0.43000000000000005</v>
      </c>
      <c r="Q68" s="181">
        <v>0</v>
      </c>
      <c r="R68" s="181">
        <v>0</v>
      </c>
      <c r="S68" s="181">
        <v>0</v>
      </c>
      <c r="T68" s="181">
        <v>0.43000000000000005</v>
      </c>
    </row>
    <row r="69" spans="1:20" ht="12.75" customHeight="1" x14ac:dyDescent="0.2">
      <c r="A69" s="119"/>
      <c r="B69" s="71"/>
      <c r="C69" s="26" t="s">
        <v>471</v>
      </c>
      <c r="D69" s="180">
        <v>1</v>
      </c>
      <c r="E69" s="181">
        <v>0</v>
      </c>
      <c r="F69" s="181">
        <v>0</v>
      </c>
      <c r="G69" s="181">
        <v>0</v>
      </c>
      <c r="H69" s="181">
        <v>0</v>
      </c>
      <c r="I69" s="181">
        <v>0</v>
      </c>
      <c r="J69" s="181">
        <v>0</v>
      </c>
      <c r="K69" s="181">
        <v>0</v>
      </c>
      <c r="L69" s="181">
        <v>0</v>
      </c>
      <c r="M69" s="181">
        <v>0</v>
      </c>
      <c r="N69" s="181">
        <v>0.15</v>
      </c>
      <c r="O69" s="181">
        <v>0.15</v>
      </c>
      <c r="P69" s="181">
        <v>0.15</v>
      </c>
      <c r="Q69" s="181">
        <v>0</v>
      </c>
      <c r="R69" s="181">
        <v>0.05</v>
      </c>
      <c r="S69" s="181">
        <v>0.05</v>
      </c>
      <c r="T69" s="181">
        <v>0.2</v>
      </c>
    </row>
    <row r="70" spans="1:20" ht="12.75" customHeight="1" x14ac:dyDescent="0.2">
      <c r="A70" s="119"/>
      <c r="B70" s="71"/>
      <c r="C70" s="26" t="s">
        <v>292</v>
      </c>
      <c r="D70" s="180">
        <v>7</v>
      </c>
      <c r="E70" s="181">
        <v>0</v>
      </c>
      <c r="F70" s="181">
        <v>0</v>
      </c>
      <c r="G70" s="181">
        <v>0</v>
      </c>
      <c r="H70" s="181">
        <v>0</v>
      </c>
      <c r="I70" s="181">
        <v>0</v>
      </c>
      <c r="J70" s="181">
        <v>0</v>
      </c>
      <c r="K70" s="181">
        <v>0</v>
      </c>
      <c r="L70" s="181">
        <v>0.05</v>
      </c>
      <c r="M70" s="181">
        <v>24.14</v>
      </c>
      <c r="N70" s="181">
        <v>67.94</v>
      </c>
      <c r="O70" s="181">
        <v>92.13</v>
      </c>
      <c r="P70" s="181">
        <v>92.13</v>
      </c>
      <c r="Q70" s="181">
        <v>0</v>
      </c>
      <c r="R70" s="181">
        <v>0</v>
      </c>
      <c r="S70" s="181">
        <v>0</v>
      </c>
      <c r="T70" s="181">
        <v>92.13</v>
      </c>
    </row>
    <row r="71" spans="1:20" ht="12.75" customHeight="1" x14ac:dyDescent="0.2">
      <c r="A71" s="119"/>
      <c r="B71" s="87"/>
      <c r="C71" s="26" t="s">
        <v>422</v>
      </c>
      <c r="D71" s="162">
        <v>2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1.5</v>
      </c>
      <c r="N71" s="24">
        <v>3.2199999999999998</v>
      </c>
      <c r="O71" s="24">
        <v>4.7200000000000006</v>
      </c>
      <c r="P71" s="24">
        <v>4.7200000000000006</v>
      </c>
      <c r="Q71" s="24">
        <v>0</v>
      </c>
      <c r="R71" s="24">
        <v>0</v>
      </c>
      <c r="S71" s="24">
        <v>0</v>
      </c>
      <c r="T71" s="24">
        <v>4.7200000000000006</v>
      </c>
    </row>
    <row r="72" spans="1:20" ht="12.75" customHeight="1" x14ac:dyDescent="0.2">
      <c r="A72" s="119"/>
      <c r="B72" s="71" t="s">
        <v>41</v>
      </c>
      <c r="C72" s="26" t="s">
        <v>31</v>
      </c>
      <c r="D72" s="180">
        <v>13</v>
      </c>
      <c r="E72" s="181">
        <v>0</v>
      </c>
      <c r="F72" s="181">
        <v>0</v>
      </c>
      <c r="G72" s="181">
        <v>0</v>
      </c>
      <c r="H72" s="181">
        <v>0</v>
      </c>
      <c r="I72" s="181">
        <v>0.1</v>
      </c>
      <c r="J72" s="181">
        <v>0</v>
      </c>
      <c r="K72" s="181">
        <v>0.1</v>
      </c>
      <c r="L72" s="181">
        <v>0.82000000000000006</v>
      </c>
      <c r="M72" s="181">
        <v>12.93</v>
      </c>
      <c r="N72" s="181">
        <v>14.854999999999999</v>
      </c>
      <c r="O72" s="181">
        <v>28.604999999999997</v>
      </c>
      <c r="P72" s="181">
        <v>28.704999999999998</v>
      </c>
      <c r="Q72" s="181">
        <v>0.1</v>
      </c>
      <c r="R72" s="181">
        <v>2.5000000000000001E-2</v>
      </c>
      <c r="S72" s="181">
        <v>0.125</v>
      </c>
      <c r="T72" s="181">
        <v>28.83</v>
      </c>
    </row>
    <row r="73" spans="1:20" ht="12.75" customHeight="1" x14ac:dyDescent="0.2">
      <c r="A73" s="119"/>
      <c r="B73" s="71"/>
      <c r="C73" s="26" t="s">
        <v>25</v>
      </c>
      <c r="D73" s="180">
        <v>15</v>
      </c>
      <c r="E73" s="181">
        <v>0</v>
      </c>
      <c r="F73" s="181">
        <v>0</v>
      </c>
      <c r="G73" s="181">
        <v>0</v>
      </c>
      <c r="H73" s="181">
        <v>0</v>
      </c>
      <c r="I73" s="181">
        <v>4.7699999999999996</v>
      </c>
      <c r="J73" s="181">
        <v>0</v>
      </c>
      <c r="K73" s="181">
        <v>4.7699999999999996</v>
      </c>
      <c r="L73" s="181">
        <v>1</v>
      </c>
      <c r="M73" s="181">
        <v>5.17</v>
      </c>
      <c r="N73" s="181">
        <v>8.09</v>
      </c>
      <c r="O73" s="181">
        <v>14.260000000000002</v>
      </c>
      <c r="P73" s="181">
        <v>19.03</v>
      </c>
      <c r="Q73" s="181">
        <v>0</v>
      </c>
      <c r="R73" s="181">
        <v>6.0000000000000005E-2</v>
      </c>
      <c r="S73" s="181">
        <v>6.0000000000000005E-2</v>
      </c>
      <c r="T73" s="181">
        <v>19.090000000000007</v>
      </c>
    </row>
    <row r="74" spans="1:20" ht="12.75" customHeight="1" x14ac:dyDescent="0.2">
      <c r="A74" s="119"/>
      <c r="B74" s="71"/>
      <c r="C74" s="26" t="s">
        <v>32</v>
      </c>
      <c r="D74" s="180">
        <v>18</v>
      </c>
      <c r="E74" s="181">
        <v>0</v>
      </c>
      <c r="F74" s="181">
        <v>0</v>
      </c>
      <c r="G74" s="181">
        <v>0</v>
      </c>
      <c r="H74" s="181">
        <v>0</v>
      </c>
      <c r="I74" s="181">
        <v>8.1999999999999993</v>
      </c>
      <c r="J74" s="181">
        <v>11</v>
      </c>
      <c r="K74" s="181">
        <v>19.200000000000003</v>
      </c>
      <c r="L74" s="181">
        <v>5.03</v>
      </c>
      <c r="M74" s="181">
        <v>61.029999999999994</v>
      </c>
      <c r="N74" s="181">
        <v>225.74000000000004</v>
      </c>
      <c r="O74" s="181">
        <v>291.79999999999995</v>
      </c>
      <c r="P74" s="181">
        <v>310.99999999999994</v>
      </c>
      <c r="Q74" s="181">
        <v>0.3</v>
      </c>
      <c r="R74" s="181">
        <v>1.1000000000000001</v>
      </c>
      <c r="S74" s="181">
        <v>1.4000000000000001</v>
      </c>
      <c r="T74" s="181">
        <v>312.39999999999998</v>
      </c>
    </row>
    <row r="75" spans="1:20" ht="12.75" customHeight="1" x14ac:dyDescent="0.2">
      <c r="A75" s="119"/>
      <c r="B75" s="71"/>
      <c r="C75" s="26" t="s">
        <v>34</v>
      </c>
      <c r="D75" s="180">
        <v>78</v>
      </c>
      <c r="E75" s="181">
        <v>0</v>
      </c>
      <c r="F75" s="181">
        <v>0</v>
      </c>
      <c r="G75" s="181">
        <v>0</v>
      </c>
      <c r="H75" s="181">
        <v>0</v>
      </c>
      <c r="I75" s="181">
        <v>20.380000000000003</v>
      </c>
      <c r="J75" s="181">
        <v>0</v>
      </c>
      <c r="K75" s="181">
        <v>20.380000000000003</v>
      </c>
      <c r="L75" s="181">
        <v>209.60999999999999</v>
      </c>
      <c r="M75" s="181">
        <v>465.99999999999989</v>
      </c>
      <c r="N75" s="181">
        <v>508.9899999999999</v>
      </c>
      <c r="O75" s="181">
        <v>1184.5999999999997</v>
      </c>
      <c r="P75" s="181">
        <v>1204.9799999999998</v>
      </c>
      <c r="Q75" s="181">
        <v>0.2</v>
      </c>
      <c r="R75" s="181">
        <v>0.03</v>
      </c>
      <c r="S75" s="181">
        <v>0.23</v>
      </c>
      <c r="T75" s="181">
        <v>1205.2099999999996</v>
      </c>
    </row>
    <row r="76" spans="1:20" ht="12.75" customHeight="1" x14ac:dyDescent="0.2">
      <c r="A76" s="119"/>
      <c r="B76" s="71"/>
      <c r="C76" s="26" t="s">
        <v>35</v>
      </c>
      <c r="D76" s="180">
        <v>26</v>
      </c>
      <c r="E76" s="181">
        <v>0</v>
      </c>
      <c r="F76" s="181">
        <v>0</v>
      </c>
      <c r="G76" s="181">
        <v>0</v>
      </c>
      <c r="H76" s="181">
        <v>0</v>
      </c>
      <c r="I76" s="181">
        <v>0.76</v>
      </c>
      <c r="J76" s="181">
        <v>0</v>
      </c>
      <c r="K76" s="181">
        <v>0.76</v>
      </c>
      <c r="L76" s="181">
        <v>1.83</v>
      </c>
      <c r="M76" s="181">
        <v>22.18</v>
      </c>
      <c r="N76" s="181">
        <v>58.87</v>
      </c>
      <c r="O76" s="181">
        <v>82.880000000000024</v>
      </c>
      <c r="P76" s="181">
        <v>83.640000000000029</v>
      </c>
      <c r="Q76" s="181">
        <v>0</v>
      </c>
      <c r="R76" s="181">
        <v>0</v>
      </c>
      <c r="S76" s="181">
        <v>0</v>
      </c>
      <c r="T76" s="181">
        <v>83.640000000000029</v>
      </c>
    </row>
    <row r="77" spans="1:20" ht="12.75" customHeight="1" x14ac:dyDescent="0.2">
      <c r="A77" s="119"/>
      <c r="B77" s="71"/>
      <c r="C77" s="26" t="s">
        <v>36</v>
      </c>
      <c r="D77" s="180">
        <v>15</v>
      </c>
      <c r="E77" s="181">
        <v>0</v>
      </c>
      <c r="F77" s="181">
        <v>0</v>
      </c>
      <c r="G77" s="181">
        <v>0</v>
      </c>
      <c r="H77" s="181">
        <v>0</v>
      </c>
      <c r="I77" s="181">
        <v>0.72</v>
      </c>
      <c r="J77" s="181">
        <v>0</v>
      </c>
      <c r="K77" s="181">
        <v>0.72</v>
      </c>
      <c r="L77" s="181">
        <v>0.1</v>
      </c>
      <c r="M77" s="181">
        <v>22.67</v>
      </c>
      <c r="N77" s="181">
        <v>15.889999999999999</v>
      </c>
      <c r="O77" s="181">
        <v>38.660000000000011</v>
      </c>
      <c r="P77" s="181">
        <v>39.38000000000001</v>
      </c>
      <c r="Q77" s="181">
        <v>0</v>
      </c>
      <c r="R77" s="181">
        <v>0</v>
      </c>
      <c r="S77" s="181">
        <v>0</v>
      </c>
      <c r="T77" s="181">
        <v>39.380000000000003</v>
      </c>
    </row>
    <row r="78" spans="1:20" ht="12.75" customHeight="1" x14ac:dyDescent="0.2">
      <c r="A78" s="119"/>
      <c r="B78" s="87"/>
      <c r="C78" s="26" t="s">
        <v>41</v>
      </c>
      <c r="D78" s="180">
        <v>34</v>
      </c>
      <c r="E78" s="181">
        <v>0</v>
      </c>
      <c r="F78" s="181">
        <v>0</v>
      </c>
      <c r="G78" s="181">
        <v>0</v>
      </c>
      <c r="H78" s="181">
        <v>0</v>
      </c>
      <c r="I78" s="181">
        <v>2</v>
      </c>
      <c r="J78" s="181">
        <v>0.5</v>
      </c>
      <c r="K78" s="181">
        <v>2.5</v>
      </c>
      <c r="L78" s="181">
        <v>0.08</v>
      </c>
      <c r="M78" s="181">
        <v>11.604999999999997</v>
      </c>
      <c r="N78" s="181">
        <v>25.123999999999999</v>
      </c>
      <c r="O78" s="181">
        <v>36.809000000000005</v>
      </c>
      <c r="P78" s="181">
        <v>39.309000000000005</v>
      </c>
      <c r="Q78" s="181">
        <v>0</v>
      </c>
      <c r="R78" s="181">
        <v>2.9409999999999998</v>
      </c>
      <c r="S78" s="181">
        <v>2.9409999999999998</v>
      </c>
      <c r="T78" s="181">
        <v>42.250000000000007</v>
      </c>
    </row>
    <row r="79" spans="1:20" ht="12.75" customHeight="1" x14ac:dyDescent="0.2">
      <c r="A79" s="119"/>
      <c r="B79" s="71" t="s">
        <v>46</v>
      </c>
      <c r="C79" s="26" t="s">
        <v>27</v>
      </c>
      <c r="D79" s="180">
        <v>32</v>
      </c>
      <c r="E79" s="181">
        <v>0</v>
      </c>
      <c r="F79" s="181">
        <v>0</v>
      </c>
      <c r="G79" s="181">
        <v>0.4</v>
      </c>
      <c r="H79" s="181">
        <v>0.4</v>
      </c>
      <c r="I79" s="181">
        <v>4.9300000000000006</v>
      </c>
      <c r="J79" s="181">
        <v>0</v>
      </c>
      <c r="K79" s="181">
        <v>5.33</v>
      </c>
      <c r="L79" s="181">
        <v>4.26</v>
      </c>
      <c r="M79" s="181">
        <v>32.470000000000006</v>
      </c>
      <c r="N79" s="181">
        <v>141.76</v>
      </c>
      <c r="O79" s="181">
        <v>178.49</v>
      </c>
      <c r="P79" s="181">
        <v>183.82000000000002</v>
      </c>
      <c r="Q79" s="181">
        <v>0</v>
      </c>
      <c r="R79" s="181">
        <v>0.68</v>
      </c>
      <c r="S79" s="181">
        <v>0.68</v>
      </c>
      <c r="T79" s="181">
        <v>184.5</v>
      </c>
    </row>
    <row r="80" spans="1:20" ht="12.75" customHeight="1" x14ac:dyDescent="0.2">
      <c r="A80" s="119"/>
      <c r="B80" s="71"/>
      <c r="C80" s="26" t="s">
        <v>28</v>
      </c>
      <c r="D80" s="180">
        <v>18</v>
      </c>
      <c r="E80" s="181">
        <v>0</v>
      </c>
      <c r="F80" s="181">
        <v>0</v>
      </c>
      <c r="G80" s="181">
        <v>0.1</v>
      </c>
      <c r="H80" s="181">
        <v>0.1</v>
      </c>
      <c r="I80" s="181">
        <v>0.97</v>
      </c>
      <c r="J80" s="181">
        <v>0</v>
      </c>
      <c r="K80" s="181">
        <v>1.07</v>
      </c>
      <c r="L80" s="181">
        <v>0</v>
      </c>
      <c r="M80" s="181">
        <v>3.0199999999999996</v>
      </c>
      <c r="N80" s="181">
        <v>6.3500000000000005</v>
      </c>
      <c r="O80" s="181">
        <v>9.3699999999999992</v>
      </c>
      <c r="P80" s="181">
        <v>10.44</v>
      </c>
      <c r="Q80" s="181">
        <v>0</v>
      </c>
      <c r="R80" s="181">
        <v>0.03</v>
      </c>
      <c r="S80" s="181">
        <v>0.03</v>
      </c>
      <c r="T80" s="181">
        <v>10.469999999999997</v>
      </c>
    </row>
    <row r="81" spans="1:20" ht="12.75" customHeight="1" x14ac:dyDescent="0.2">
      <c r="A81" s="119"/>
      <c r="B81" s="71"/>
      <c r="C81" s="26" t="s">
        <v>39</v>
      </c>
      <c r="D81" s="180">
        <v>5</v>
      </c>
      <c r="E81" s="181">
        <v>0</v>
      </c>
      <c r="F81" s="181">
        <v>0</v>
      </c>
      <c r="G81" s="181">
        <v>0</v>
      </c>
      <c r="H81" s="181">
        <v>0</v>
      </c>
      <c r="I81" s="181">
        <v>0.03</v>
      </c>
      <c r="J81" s="181">
        <v>0</v>
      </c>
      <c r="K81" s="181">
        <v>0.03</v>
      </c>
      <c r="L81" s="181">
        <v>0</v>
      </c>
      <c r="M81" s="181">
        <v>6.04</v>
      </c>
      <c r="N81" s="181">
        <v>15.08</v>
      </c>
      <c r="O81" s="181">
        <v>21.12</v>
      </c>
      <c r="P81" s="181">
        <v>21.150000000000002</v>
      </c>
      <c r="Q81" s="181">
        <v>0</v>
      </c>
      <c r="R81" s="181">
        <v>0.04</v>
      </c>
      <c r="S81" s="181">
        <v>0.04</v>
      </c>
      <c r="T81" s="181">
        <v>21.19</v>
      </c>
    </row>
    <row r="82" spans="1:20" ht="12.75" customHeight="1" x14ac:dyDescent="0.2">
      <c r="A82" s="119"/>
      <c r="B82" s="71"/>
      <c r="C82" s="26" t="s">
        <v>40</v>
      </c>
      <c r="D82" s="180">
        <v>90</v>
      </c>
      <c r="E82" s="181">
        <v>0</v>
      </c>
      <c r="F82" s="181">
        <v>0</v>
      </c>
      <c r="G82" s="181">
        <v>0</v>
      </c>
      <c r="H82" s="181">
        <v>0</v>
      </c>
      <c r="I82" s="181">
        <v>7.2399999999999984</v>
      </c>
      <c r="J82" s="181">
        <v>0</v>
      </c>
      <c r="K82" s="181">
        <v>7.2399999999999984</v>
      </c>
      <c r="L82" s="181">
        <v>137.19999999999999</v>
      </c>
      <c r="M82" s="181">
        <v>252.31500000000003</v>
      </c>
      <c r="N82" s="181">
        <v>151.05500000000001</v>
      </c>
      <c r="O82" s="181">
        <v>540.56999999999982</v>
      </c>
      <c r="P82" s="181">
        <v>547.80999999999983</v>
      </c>
      <c r="Q82" s="181">
        <v>0</v>
      </c>
      <c r="R82" s="181">
        <v>1.31</v>
      </c>
      <c r="S82" s="181">
        <v>1.31</v>
      </c>
      <c r="T82" s="181">
        <v>549.11999999999989</v>
      </c>
    </row>
    <row r="83" spans="1:20" ht="12.75" customHeight="1" x14ac:dyDescent="0.2">
      <c r="A83" s="119"/>
      <c r="B83" s="71"/>
      <c r="C83" s="26" t="s">
        <v>42</v>
      </c>
      <c r="D83" s="162">
        <v>8</v>
      </c>
      <c r="E83" s="24">
        <v>0</v>
      </c>
      <c r="F83" s="24">
        <v>0</v>
      </c>
      <c r="G83" s="24">
        <v>0</v>
      </c>
      <c r="H83" s="24">
        <v>0</v>
      </c>
      <c r="I83" s="24">
        <v>0.1</v>
      </c>
      <c r="J83" s="24">
        <v>0</v>
      </c>
      <c r="K83" s="24">
        <v>0.1</v>
      </c>
      <c r="L83" s="24">
        <v>0.9</v>
      </c>
      <c r="M83" s="24">
        <v>1.6800000000000002</v>
      </c>
      <c r="N83" s="24">
        <v>5.68</v>
      </c>
      <c r="O83" s="24">
        <v>8.26</v>
      </c>
      <c r="P83" s="24">
        <v>8.36</v>
      </c>
      <c r="Q83" s="24">
        <v>0</v>
      </c>
      <c r="R83" s="24">
        <v>0</v>
      </c>
      <c r="S83" s="24">
        <v>0</v>
      </c>
      <c r="T83" s="24">
        <v>8.36</v>
      </c>
    </row>
    <row r="84" spans="1:20" ht="12.75" customHeight="1" x14ac:dyDescent="0.2">
      <c r="A84" s="119"/>
      <c r="B84" s="71"/>
      <c r="C84" s="26" t="s">
        <v>46</v>
      </c>
      <c r="D84" s="162">
        <v>117</v>
      </c>
      <c r="E84" s="24">
        <v>0.89700000000000002</v>
      </c>
      <c r="F84" s="24">
        <v>2.73</v>
      </c>
      <c r="G84" s="24">
        <v>0.48</v>
      </c>
      <c r="H84" s="24">
        <v>4.1069999999999993</v>
      </c>
      <c r="I84" s="24">
        <v>6.3799999999999981</v>
      </c>
      <c r="J84" s="24">
        <v>0</v>
      </c>
      <c r="K84" s="24">
        <v>10.486999999999997</v>
      </c>
      <c r="L84" s="24">
        <v>0.39</v>
      </c>
      <c r="M84" s="24">
        <v>10.79</v>
      </c>
      <c r="N84" s="24">
        <v>11.799999999999994</v>
      </c>
      <c r="O84" s="24">
        <v>22.980000000000011</v>
      </c>
      <c r="P84" s="24">
        <v>33.467000000000006</v>
      </c>
      <c r="Q84" s="24">
        <v>0</v>
      </c>
      <c r="R84" s="24">
        <v>3.0630000000000002</v>
      </c>
      <c r="S84" s="24">
        <v>3.0630000000000002</v>
      </c>
      <c r="T84" s="24">
        <v>36.53</v>
      </c>
    </row>
    <row r="85" spans="1:20" ht="12.75" customHeight="1" x14ac:dyDescent="0.2">
      <c r="A85" s="119"/>
      <c r="B85" s="71"/>
      <c r="C85" s="26" t="s">
        <v>47</v>
      </c>
      <c r="D85" s="180">
        <v>166</v>
      </c>
      <c r="E85" s="181">
        <v>0</v>
      </c>
      <c r="F85" s="181">
        <v>0</v>
      </c>
      <c r="G85" s="181">
        <v>0</v>
      </c>
      <c r="H85" s="181">
        <v>0</v>
      </c>
      <c r="I85" s="181">
        <v>8.27</v>
      </c>
      <c r="J85" s="181">
        <v>2.2000000000000002</v>
      </c>
      <c r="K85" s="181">
        <v>10.469999999999997</v>
      </c>
      <c r="L85" s="181">
        <v>69.849999999999994</v>
      </c>
      <c r="M85" s="181">
        <v>182.55000000000007</v>
      </c>
      <c r="N85" s="181">
        <v>274.74000000000012</v>
      </c>
      <c r="O85" s="181">
        <v>527.1400000000001</v>
      </c>
      <c r="P85" s="181">
        <v>537.61000000000013</v>
      </c>
      <c r="Q85" s="181">
        <v>0</v>
      </c>
      <c r="R85" s="181">
        <v>13.94</v>
      </c>
      <c r="S85" s="181">
        <v>13.94</v>
      </c>
      <c r="T85" s="181">
        <v>551.55000000000007</v>
      </c>
    </row>
    <row r="86" spans="1:20" ht="12.75" customHeight="1" x14ac:dyDescent="0.2">
      <c r="A86" s="119"/>
      <c r="B86" s="71"/>
      <c r="C86" s="26" t="s">
        <v>48</v>
      </c>
      <c r="D86" s="162">
        <v>46</v>
      </c>
      <c r="E86" s="24">
        <v>0.5</v>
      </c>
      <c r="F86" s="24">
        <v>1.1499999999999999</v>
      </c>
      <c r="G86" s="24">
        <v>0</v>
      </c>
      <c r="H86" s="24">
        <v>1.65</v>
      </c>
      <c r="I86" s="24">
        <v>0.92999999999999994</v>
      </c>
      <c r="J86" s="24">
        <v>0</v>
      </c>
      <c r="K86" s="24">
        <v>2.5799999999999996</v>
      </c>
      <c r="L86" s="24">
        <v>17.11</v>
      </c>
      <c r="M86" s="24">
        <v>31.785</v>
      </c>
      <c r="N86" s="24">
        <v>26.430000000000003</v>
      </c>
      <c r="O86" s="24">
        <v>75.324999999999989</v>
      </c>
      <c r="P86" s="24">
        <v>77.904999999999987</v>
      </c>
      <c r="Q86" s="24">
        <v>0</v>
      </c>
      <c r="R86" s="24">
        <v>5.0000000000000001E-3</v>
      </c>
      <c r="S86" s="24">
        <v>5.0000000000000001E-3</v>
      </c>
      <c r="T86" s="24">
        <v>77.91</v>
      </c>
    </row>
    <row r="87" spans="1:20" ht="12.75" customHeight="1" x14ac:dyDescent="0.2">
      <c r="A87" s="119"/>
      <c r="B87" s="87"/>
      <c r="C87" s="26" t="s">
        <v>343</v>
      </c>
      <c r="D87" s="162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</row>
    <row r="88" spans="1:20" ht="12.75" customHeight="1" x14ac:dyDescent="0.2">
      <c r="A88" s="119"/>
      <c r="B88" s="71" t="s">
        <v>44</v>
      </c>
      <c r="C88" s="26" t="s">
        <v>23</v>
      </c>
      <c r="D88" s="180">
        <v>13</v>
      </c>
      <c r="E88" s="181">
        <v>0.7</v>
      </c>
      <c r="F88" s="181">
        <v>0</v>
      </c>
      <c r="G88" s="181">
        <v>0</v>
      </c>
      <c r="H88" s="181">
        <v>0.7</v>
      </c>
      <c r="I88" s="181">
        <v>0.5</v>
      </c>
      <c r="J88" s="181">
        <v>0</v>
      </c>
      <c r="K88" s="181">
        <v>1.2</v>
      </c>
      <c r="L88" s="181">
        <v>0</v>
      </c>
      <c r="M88" s="181">
        <v>1.9300000000000002</v>
      </c>
      <c r="N88" s="181">
        <v>3.78</v>
      </c>
      <c r="O88" s="181">
        <v>5.7099999999999982</v>
      </c>
      <c r="P88" s="181">
        <v>6.9099999999999984</v>
      </c>
      <c r="Q88" s="181">
        <v>0</v>
      </c>
      <c r="R88" s="181">
        <v>0.17</v>
      </c>
      <c r="S88" s="181">
        <v>0.17</v>
      </c>
      <c r="T88" s="181">
        <v>7.0799999999999983</v>
      </c>
    </row>
    <row r="89" spans="1:20" ht="12.75" customHeight="1" x14ac:dyDescent="0.2">
      <c r="A89" s="119"/>
      <c r="B89" s="71"/>
      <c r="C89" s="26" t="s">
        <v>26</v>
      </c>
      <c r="D89" s="180">
        <v>79</v>
      </c>
      <c r="E89" s="181">
        <v>0</v>
      </c>
      <c r="F89" s="181">
        <v>0</v>
      </c>
      <c r="G89" s="181">
        <v>0</v>
      </c>
      <c r="H89" s="181">
        <v>0</v>
      </c>
      <c r="I89" s="181">
        <v>37.67</v>
      </c>
      <c r="J89" s="181">
        <v>0</v>
      </c>
      <c r="K89" s="181">
        <v>37.67</v>
      </c>
      <c r="L89" s="181">
        <v>4.0199999999999996</v>
      </c>
      <c r="M89" s="181">
        <v>24.470000000000002</v>
      </c>
      <c r="N89" s="181">
        <v>115.60700000000001</v>
      </c>
      <c r="O89" s="181">
        <v>144.09700000000004</v>
      </c>
      <c r="P89" s="181">
        <v>181.76700000000005</v>
      </c>
      <c r="Q89" s="181">
        <v>0</v>
      </c>
      <c r="R89" s="181">
        <v>5.3000000000000005E-2</v>
      </c>
      <c r="S89" s="181">
        <v>5.3000000000000005E-2</v>
      </c>
      <c r="T89" s="181">
        <v>181.82000000000002</v>
      </c>
    </row>
    <row r="90" spans="1:20" ht="12.75" customHeight="1" x14ac:dyDescent="0.2">
      <c r="A90" s="119"/>
      <c r="B90" s="71"/>
      <c r="C90" s="26" t="s">
        <v>29</v>
      </c>
      <c r="D90" s="180">
        <v>2</v>
      </c>
      <c r="E90" s="181">
        <v>0</v>
      </c>
      <c r="F90" s="181">
        <v>0</v>
      </c>
      <c r="G90" s="181">
        <v>0</v>
      </c>
      <c r="H90" s="181">
        <v>0</v>
      </c>
      <c r="I90" s="181">
        <v>0</v>
      </c>
      <c r="J90" s="181">
        <v>0</v>
      </c>
      <c r="K90" s="181">
        <v>0</v>
      </c>
      <c r="L90" s="181">
        <v>0</v>
      </c>
      <c r="M90" s="181">
        <v>0.2</v>
      </c>
      <c r="N90" s="181">
        <v>1.1000000000000001</v>
      </c>
      <c r="O90" s="181">
        <v>1.3</v>
      </c>
      <c r="P90" s="181">
        <v>1.3</v>
      </c>
      <c r="Q90" s="181">
        <v>0</v>
      </c>
      <c r="R90" s="181">
        <v>0</v>
      </c>
      <c r="S90" s="181">
        <v>0</v>
      </c>
      <c r="T90" s="181">
        <v>1.3</v>
      </c>
    </row>
    <row r="91" spans="1:20" ht="12.75" customHeight="1" x14ac:dyDescent="0.2">
      <c r="A91" s="119"/>
      <c r="B91" s="71"/>
      <c r="C91" s="26" t="s">
        <v>30</v>
      </c>
      <c r="D91" s="180">
        <v>9</v>
      </c>
      <c r="E91" s="181">
        <v>0</v>
      </c>
      <c r="F91" s="181">
        <v>0</v>
      </c>
      <c r="G91" s="181">
        <v>0</v>
      </c>
      <c r="H91" s="181">
        <v>0</v>
      </c>
      <c r="I91" s="181">
        <v>0.55000000000000004</v>
      </c>
      <c r="J91" s="181">
        <v>0</v>
      </c>
      <c r="K91" s="181">
        <v>0.55000000000000004</v>
      </c>
      <c r="L91" s="181">
        <v>0</v>
      </c>
      <c r="M91" s="181">
        <v>0.25</v>
      </c>
      <c r="N91" s="181">
        <v>23.05</v>
      </c>
      <c r="O91" s="181">
        <v>23.3</v>
      </c>
      <c r="P91" s="181">
        <v>23.85</v>
      </c>
      <c r="Q91" s="181">
        <v>0</v>
      </c>
      <c r="R91" s="181">
        <v>0.1</v>
      </c>
      <c r="S91" s="181">
        <v>0.1</v>
      </c>
      <c r="T91" s="181">
        <v>23.95</v>
      </c>
    </row>
    <row r="92" spans="1:20" ht="12.75" customHeight="1" x14ac:dyDescent="0.2">
      <c r="A92" s="119"/>
      <c r="B92" s="71"/>
      <c r="C92" s="26" t="s">
        <v>44</v>
      </c>
      <c r="D92" s="180">
        <v>74</v>
      </c>
      <c r="E92" s="181">
        <v>7.1199999999999992</v>
      </c>
      <c r="F92" s="181">
        <v>1.1000000000000001</v>
      </c>
      <c r="G92" s="181">
        <v>0</v>
      </c>
      <c r="H92" s="181">
        <v>8.2199999999999989</v>
      </c>
      <c r="I92" s="181">
        <v>8.8300000000000018</v>
      </c>
      <c r="J92" s="181">
        <v>0</v>
      </c>
      <c r="K92" s="181">
        <v>17.049999999999997</v>
      </c>
      <c r="L92" s="181">
        <v>5.99</v>
      </c>
      <c r="M92" s="181">
        <v>75.089999999999989</v>
      </c>
      <c r="N92" s="181">
        <v>296.46000000000009</v>
      </c>
      <c r="O92" s="181">
        <v>377.53999999999996</v>
      </c>
      <c r="P92" s="181">
        <v>394.59</v>
      </c>
      <c r="Q92" s="181">
        <v>0</v>
      </c>
      <c r="R92" s="181">
        <v>64.56</v>
      </c>
      <c r="S92" s="181">
        <v>64.56</v>
      </c>
      <c r="T92" s="181">
        <v>459.14999999999992</v>
      </c>
    </row>
    <row r="93" spans="1:20" ht="12.75" customHeight="1" x14ac:dyDescent="0.2">
      <c r="A93" s="119"/>
      <c r="B93" s="87"/>
      <c r="C93" s="26" t="s">
        <v>45</v>
      </c>
      <c r="D93" s="180">
        <v>23</v>
      </c>
      <c r="E93" s="181">
        <v>0</v>
      </c>
      <c r="F93" s="181">
        <v>0</v>
      </c>
      <c r="G93" s="181">
        <v>0</v>
      </c>
      <c r="H93" s="181">
        <v>0</v>
      </c>
      <c r="I93" s="181">
        <v>10.019999999999998</v>
      </c>
      <c r="J93" s="181">
        <v>0</v>
      </c>
      <c r="K93" s="181">
        <v>10.019999999999998</v>
      </c>
      <c r="L93" s="181">
        <v>3.2</v>
      </c>
      <c r="M93" s="181">
        <v>65.429999999999993</v>
      </c>
      <c r="N93" s="181">
        <v>157.32999999999998</v>
      </c>
      <c r="O93" s="181">
        <v>225.96000000000004</v>
      </c>
      <c r="P93" s="181">
        <v>235.98000000000005</v>
      </c>
      <c r="Q93" s="181">
        <v>0.7</v>
      </c>
      <c r="R93" s="181">
        <v>1.8</v>
      </c>
      <c r="S93" s="181">
        <v>2.5</v>
      </c>
      <c r="T93" s="181">
        <v>238.48000000000002</v>
      </c>
    </row>
    <row r="94" spans="1:20" ht="12.75" customHeight="1" x14ac:dyDescent="0.2">
      <c r="A94" s="119"/>
      <c r="B94" s="71" t="s">
        <v>363</v>
      </c>
      <c r="C94" s="165" t="s">
        <v>363</v>
      </c>
      <c r="D94" s="182">
        <v>33</v>
      </c>
      <c r="E94" s="183">
        <v>0</v>
      </c>
      <c r="F94" s="183">
        <v>0</v>
      </c>
      <c r="G94" s="183">
        <v>0</v>
      </c>
      <c r="H94" s="183">
        <v>0</v>
      </c>
      <c r="I94" s="183">
        <v>30</v>
      </c>
      <c r="J94" s="183">
        <v>0</v>
      </c>
      <c r="K94" s="183">
        <v>30</v>
      </c>
      <c r="L94" s="183">
        <v>20</v>
      </c>
      <c r="M94" s="183">
        <v>4</v>
      </c>
      <c r="N94" s="183">
        <v>933.7</v>
      </c>
      <c r="O94" s="183">
        <v>957.7</v>
      </c>
      <c r="P94" s="183">
        <v>987.7</v>
      </c>
      <c r="Q94" s="183">
        <v>0</v>
      </c>
      <c r="R94" s="183">
        <v>27.5</v>
      </c>
      <c r="S94" s="183">
        <v>27.5</v>
      </c>
      <c r="T94" s="183">
        <v>1015.2</v>
      </c>
    </row>
    <row r="95" spans="1:20" ht="12.75" customHeight="1" x14ac:dyDescent="0.25">
      <c r="A95" s="185" t="s">
        <v>0</v>
      </c>
      <c r="B95" s="186"/>
      <c r="C95" s="187" t="s">
        <v>0</v>
      </c>
      <c r="D95" s="53">
        <f>SUM(D57:D94)</f>
        <v>986</v>
      </c>
      <c r="E95" s="54">
        <f>SUM(E57:E94)</f>
        <v>9.2169999999999987</v>
      </c>
      <c r="F95" s="54">
        <f t="shared" ref="F95:T95" si="5">SUM(F57:F94)</f>
        <v>4.9800000000000004</v>
      </c>
      <c r="G95" s="54">
        <f t="shared" si="5"/>
        <v>0.98</v>
      </c>
      <c r="H95" s="54">
        <f t="shared" si="5"/>
        <v>15.177</v>
      </c>
      <c r="I95" s="54">
        <f t="shared" si="5"/>
        <v>182.73500000000001</v>
      </c>
      <c r="J95" s="54">
        <f t="shared" si="5"/>
        <v>38.400000000000006</v>
      </c>
      <c r="K95" s="54">
        <f t="shared" si="5"/>
        <v>236.31199999999998</v>
      </c>
      <c r="L95" s="54">
        <f t="shared" si="5"/>
        <v>577.27</v>
      </c>
      <c r="M95" s="54">
        <f t="shared" si="5"/>
        <v>1473.0050000000001</v>
      </c>
      <c r="N95" s="54">
        <f t="shared" si="5"/>
        <v>3310.6260000000002</v>
      </c>
      <c r="O95" s="54">
        <f t="shared" si="5"/>
        <v>5360.9009999999998</v>
      </c>
      <c r="P95" s="54">
        <f t="shared" si="5"/>
        <v>5597.2130000000006</v>
      </c>
      <c r="Q95" s="54">
        <f t="shared" si="5"/>
        <v>1.3</v>
      </c>
      <c r="R95" s="54">
        <f t="shared" si="5"/>
        <v>117.45700000000001</v>
      </c>
      <c r="S95" s="54">
        <f t="shared" si="5"/>
        <v>118.75700000000001</v>
      </c>
      <c r="T95" s="54">
        <f t="shared" si="5"/>
        <v>5715.97</v>
      </c>
    </row>
    <row r="96" spans="1:20" ht="12.75" customHeight="1" x14ac:dyDescent="0.2">
      <c r="A96" s="166" t="s">
        <v>5</v>
      </c>
      <c r="B96" s="35" t="s">
        <v>423</v>
      </c>
      <c r="C96" s="161" t="s">
        <v>77</v>
      </c>
      <c r="D96" s="153">
        <v>5</v>
      </c>
      <c r="E96" s="154">
        <v>0</v>
      </c>
      <c r="F96" s="154">
        <v>0</v>
      </c>
      <c r="G96" s="154">
        <v>0</v>
      </c>
      <c r="H96" s="154">
        <v>0</v>
      </c>
      <c r="I96" s="154">
        <v>0.5</v>
      </c>
      <c r="J96" s="154">
        <v>0</v>
      </c>
      <c r="K96" s="154">
        <v>0.5</v>
      </c>
      <c r="L96" s="154">
        <v>0</v>
      </c>
      <c r="M96" s="154">
        <v>0.05</v>
      </c>
      <c r="N96" s="154">
        <v>6.35</v>
      </c>
      <c r="O96" s="154">
        <v>6.4</v>
      </c>
      <c r="P96" s="154">
        <v>6.9</v>
      </c>
      <c r="Q96" s="154">
        <v>7.5</v>
      </c>
      <c r="R96" s="154">
        <v>0.60000000000000009</v>
      </c>
      <c r="S96" s="154">
        <v>8.1</v>
      </c>
      <c r="T96" s="154">
        <v>15</v>
      </c>
    </row>
    <row r="97" spans="1:22" ht="12.75" customHeight="1" x14ac:dyDescent="0.2">
      <c r="A97" s="167"/>
      <c r="B97" s="35"/>
      <c r="C97" s="26" t="s">
        <v>61</v>
      </c>
      <c r="D97" s="162">
        <v>14</v>
      </c>
      <c r="E97" s="24">
        <v>0</v>
      </c>
      <c r="F97" s="24">
        <v>0</v>
      </c>
      <c r="G97" s="24">
        <v>0</v>
      </c>
      <c r="H97" s="24">
        <v>0</v>
      </c>
      <c r="I97" s="24">
        <v>2.4430000000000001</v>
      </c>
      <c r="J97" s="24">
        <v>0</v>
      </c>
      <c r="K97" s="24">
        <v>2.4430000000000001</v>
      </c>
      <c r="L97" s="24">
        <v>2.7</v>
      </c>
      <c r="M97" s="24">
        <v>3.875</v>
      </c>
      <c r="N97" s="24">
        <v>2.5549999999999997</v>
      </c>
      <c r="O97" s="24">
        <v>9.129999999999999</v>
      </c>
      <c r="P97" s="24">
        <v>11.572999999999999</v>
      </c>
      <c r="Q97" s="24">
        <v>0</v>
      </c>
      <c r="R97" s="24">
        <v>1.38</v>
      </c>
      <c r="S97" s="24">
        <v>1.38</v>
      </c>
      <c r="T97" s="24">
        <v>12.952999999999999</v>
      </c>
    </row>
    <row r="98" spans="1:22" ht="12.75" customHeight="1" x14ac:dyDescent="0.2">
      <c r="A98" s="167"/>
      <c r="B98" s="35"/>
      <c r="C98" s="26" t="s">
        <v>56</v>
      </c>
      <c r="D98" s="162">
        <v>2</v>
      </c>
      <c r="E98" s="24">
        <v>0</v>
      </c>
      <c r="F98" s="24">
        <v>0</v>
      </c>
      <c r="G98" s="24">
        <v>0</v>
      </c>
      <c r="H98" s="24">
        <v>0</v>
      </c>
      <c r="I98" s="24">
        <v>0</v>
      </c>
      <c r="J98" s="24">
        <v>0</v>
      </c>
      <c r="K98" s="24">
        <v>0</v>
      </c>
      <c r="L98" s="24">
        <v>7</v>
      </c>
      <c r="M98" s="24">
        <v>5.3</v>
      </c>
      <c r="N98" s="24">
        <v>0.7</v>
      </c>
      <c r="O98" s="24">
        <v>13</v>
      </c>
      <c r="P98" s="24">
        <v>13</v>
      </c>
      <c r="Q98" s="24">
        <v>0</v>
      </c>
      <c r="R98" s="24">
        <v>0</v>
      </c>
      <c r="S98" s="24">
        <v>0</v>
      </c>
      <c r="T98" s="24">
        <v>13</v>
      </c>
    </row>
    <row r="99" spans="1:22" ht="12.75" customHeight="1" x14ac:dyDescent="0.2">
      <c r="A99" s="167"/>
      <c r="B99" s="35"/>
      <c r="C99" s="26" t="s">
        <v>50</v>
      </c>
      <c r="D99" s="162">
        <v>6</v>
      </c>
      <c r="E99" s="24">
        <v>0</v>
      </c>
      <c r="F99" s="24">
        <v>0</v>
      </c>
      <c r="G99" s="24">
        <v>0</v>
      </c>
      <c r="H99" s="24">
        <v>0</v>
      </c>
      <c r="I99" s="24">
        <v>12.350000000000001</v>
      </c>
      <c r="J99" s="24">
        <v>0</v>
      </c>
      <c r="K99" s="24">
        <v>12.350000000000001</v>
      </c>
      <c r="L99" s="24">
        <v>0.6</v>
      </c>
      <c r="M99" s="24">
        <v>4.25</v>
      </c>
      <c r="N99" s="24">
        <v>3.04</v>
      </c>
      <c r="O99" s="24">
        <v>7.8900000000000006</v>
      </c>
      <c r="P99" s="24">
        <v>20.240000000000002</v>
      </c>
      <c r="Q99" s="24">
        <v>0</v>
      </c>
      <c r="R99" s="24">
        <v>0</v>
      </c>
      <c r="S99" s="24">
        <v>0</v>
      </c>
      <c r="T99" s="24">
        <v>20.240000000000002</v>
      </c>
    </row>
    <row r="100" spans="1:22" ht="12.75" customHeight="1" x14ac:dyDescent="0.2">
      <c r="A100" s="167"/>
      <c r="B100" s="35"/>
      <c r="C100" s="26" t="s">
        <v>64</v>
      </c>
      <c r="D100" s="162">
        <v>11</v>
      </c>
      <c r="E100" s="24">
        <v>0</v>
      </c>
      <c r="F100" s="24">
        <v>0</v>
      </c>
      <c r="G100" s="24">
        <v>0</v>
      </c>
      <c r="H100" s="24">
        <v>0</v>
      </c>
      <c r="I100" s="24">
        <v>4.5</v>
      </c>
      <c r="J100" s="24">
        <v>0</v>
      </c>
      <c r="K100" s="24">
        <v>4.5</v>
      </c>
      <c r="L100" s="24">
        <v>105.7</v>
      </c>
      <c r="M100" s="24">
        <v>43.2</v>
      </c>
      <c r="N100" s="24">
        <v>123.88</v>
      </c>
      <c r="O100" s="24">
        <v>272.77999999999997</v>
      </c>
      <c r="P100" s="24">
        <v>277.27999999999997</v>
      </c>
      <c r="Q100" s="24">
        <v>0</v>
      </c>
      <c r="R100" s="24">
        <v>1</v>
      </c>
      <c r="S100" s="24">
        <v>1</v>
      </c>
      <c r="T100" s="24">
        <v>278.27999999999997</v>
      </c>
      <c r="V100" s="2"/>
    </row>
    <row r="101" spans="1:22" ht="12.75" customHeight="1" x14ac:dyDescent="0.2">
      <c r="A101" s="167"/>
      <c r="B101" s="35"/>
      <c r="C101" s="26" t="s">
        <v>79</v>
      </c>
      <c r="D101" s="162">
        <v>5</v>
      </c>
      <c r="E101" s="24">
        <v>0</v>
      </c>
      <c r="F101" s="24">
        <v>0</v>
      </c>
      <c r="G101" s="24">
        <v>0</v>
      </c>
      <c r="H101" s="24">
        <v>0</v>
      </c>
      <c r="I101" s="24">
        <v>2</v>
      </c>
      <c r="J101" s="24">
        <v>0</v>
      </c>
      <c r="K101" s="24">
        <v>2</v>
      </c>
      <c r="L101" s="24">
        <v>0</v>
      </c>
      <c r="M101" s="24">
        <v>6.1</v>
      </c>
      <c r="N101" s="24">
        <v>10.3</v>
      </c>
      <c r="O101" s="24">
        <v>16.399999999999999</v>
      </c>
      <c r="P101" s="24">
        <v>18.399999999999999</v>
      </c>
      <c r="Q101" s="24">
        <v>0</v>
      </c>
      <c r="R101" s="24">
        <v>0.5</v>
      </c>
      <c r="S101" s="24">
        <v>0.5</v>
      </c>
      <c r="T101" s="24">
        <v>18.899999999999999</v>
      </c>
    </row>
    <row r="102" spans="1:22" ht="12.75" customHeight="1" x14ac:dyDescent="0.2">
      <c r="A102" s="167"/>
      <c r="B102" s="35"/>
      <c r="C102" s="26" t="s">
        <v>67</v>
      </c>
      <c r="D102" s="162"/>
      <c r="E102" s="1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</row>
    <row r="103" spans="1:22" ht="12.75" customHeight="1" x14ac:dyDescent="0.2">
      <c r="A103" s="167"/>
      <c r="B103" s="35"/>
      <c r="C103" s="26" t="s">
        <v>78</v>
      </c>
      <c r="D103" s="162">
        <v>21</v>
      </c>
      <c r="E103" s="24">
        <v>0</v>
      </c>
      <c r="F103" s="24">
        <v>0.2</v>
      </c>
      <c r="G103" s="24">
        <v>0</v>
      </c>
      <c r="H103" s="24">
        <v>0.2</v>
      </c>
      <c r="I103" s="24">
        <v>34.550000000000004</v>
      </c>
      <c r="J103" s="24">
        <v>0</v>
      </c>
      <c r="K103" s="24">
        <v>34.750000000000007</v>
      </c>
      <c r="L103" s="24">
        <v>37.224999999999994</v>
      </c>
      <c r="M103" s="24">
        <v>19.125</v>
      </c>
      <c r="N103" s="24">
        <v>13.099999999999998</v>
      </c>
      <c r="O103" s="24">
        <v>69.449999999999974</v>
      </c>
      <c r="P103" s="24">
        <v>104.19999999999999</v>
      </c>
      <c r="Q103" s="24">
        <v>0</v>
      </c>
      <c r="R103" s="24">
        <v>0.35</v>
      </c>
      <c r="S103" s="24">
        <v>0.35</v>
      </c>
      <c r="T103" s="24">
        <v>104.54999999999998</v>
      </c>
    </row>
    <row r="104" spans="1:22" ht="12.75" customHeight="1" x14ac:dyDescent="0.2">
      <c r="A104" s="167"/>
      <c r="B104" s="35"/>
      <c r="C104" s="26" t="s">
        <v>76</v>
      </c>
      <c r="D104" s="162">
        <v>5</v>
      </c>
      <c r="E104" s="24">
        <v>0</v>
      </c>
      <c r="F104" s="24">
        <v>0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0</v>
      </c>
      <c r="M104" s="24">
        <v>3.8000000000000003</v>
      </c>
      <c r="N104" s="24">
        <v>11.2</v>
      </c>
      <c r="O104" s="24">
        <v>15</v>
      </c>
      <c r="P104" s="24">
        <v>15</v>
      </c>
      <c r="Q104" s="24">
        <v>0</v>
      </c>
      <c r="R104" s="24">
        <v>0</v>
      </c>
      <c r="S104" s="24">
        <v>0</v>
      </c>
      <c r="T104" s="24">
        <v>15</v>
      </c>
    </row>
    <row r="105" spans="1:22" ht="12.75" customHeight="1" x14ac:dyDescent="0.2">
      <c r="A105" s="167"/>
      <c r="B105" s="35"/>
      <c r="C105" s="26" t="s">
        <v>62</v>
      </c>
      <c r="D105" s="162">
        <v>4</v>
      </c>
      <c r="E105" s="24">
        <v>0</v>
      </c>
      <c r="F105" s="24">
        <v>0</v>
      </c>
      <c r="G105" s="24">
        <v>0</v>
      </c>
      <c r="H105" s="24">
        <v>0</v>
      </c>
      <c r="I105" s="24">
        <v>1.1000000000000001</v>
      </c>
      <c r="J105" s="24">
        <v>0</v>
      </c>
      <c r="K105" s="24">
        <v>1.1000000000000001</v>
      </c>
      <c r="L105" s="24">
        <v>50</v>
      </c>
      <c r="M105" s="24">
        <v>125.7</v>
      </c>
      <c r="N105" s="24">
        <v>100.7</v>
      </c>
      <c r="O105" s="24">
        <v>276.39999999999998</v>
      </c>
      <c r="P105" s="24">
        <v>277.5</v>
      </c>
      <c r="Q105" s="24">
        <v>0</v>
      </c>
      <c r="R105" s="24">
        <v>0</v>
      </c>
      <c r="S105" s="24">
        <v>0</v>
      </c>
      <c r="T105" s="24">
        <v>277.5</v>
      </c>
    </row>
    <row r="106" spans="1:22" ht="12.75" customHeight="1" x14ac:dyDescent="0.2">
      <c r="A106" s="167"/>
      <c r="B106" s="35"/>
      <c r="C106" s="26" t="s">
        <v>319</v>
      </c>
      <c r="D106" s="162">
        <v>26</v>
      </c>
      <c r="E106" s="24">
        <v>0</v>
      </c>
      <c r="F106" s="24">
        <v>0</v>
      </c>
      <c r="G106" s="24">
        <v>0</v>
      </c>
      <c r="H106" s="24">
        <v>0</v>
      </c>
      <c r="I106" s="24">
        <v>13.85</v>
      </c>
      <c r="J106" s="24">
        <v>0.2</v>
      </c>
      <c r="K106" s="24">
        <v>14.05</v>
      </c>
      <c r="L106" s="24">
        <v>19.7</v>
      </c>
      <c r="M106" s="24">
        <v>32.32</v>
      </c>
      <c r="N106" s="24">
        <v>35.22</v>
      </c>
      <c r="O106" s="24">
        <v>87.24</v>
      </c>
      <c r="P106" s="24">
        <v>101.28999999999999</v>
      </c>
      <c r="Q106" s="24">
        <v>2</v>
      </c>
      <c r="R106" s="24">
        <v>0.70000000000000007</v>
      </c>
      <c r="S106" s="24">
        <v>2.7</v>
      </c>
      <c r="T106" s="24">
        <v>103.99000000000001</v>
      </c>
    </row>
    <row r="107" spans="1:22" ht="12.75" customHeight="1" x14ac:dyDescent="0.2">
      <c r="A107" s="167"/>
      <c r="B107" s="35"/>
      <c r="C107" s="26" t="s">
        <v>55</v>
      </c>
      <c r="D107" s="162">
        <v>6</v>
      </c>
      <c r="E107" s="24">
        <v>0</v>
      </c>
      <c r="F107" s="24">
        <v>0</v>
      </c>
      <c r="G107" s="24">
        <v>0</v>
      </c>
      <c r="H107" s="24">
        <v>0</v>
      </c>
      <c r="I107" s="24">
        <v>0.1</v>
      </c>
      <c r="J107" s="24">
        <v>0</v>
      </c>
      <c r="K107" s="24">
        <v>0.1</v>
      </c>
      <c r="L107" s="24">
        <v>1.05</v>
      </c>
      <c r="M107" s="24">
        <v>2.6000000000000005</v>
      </c>
      <c r="N107" s="24">
        <v>8.5500000000000007</v>
      </c>
      <c r="O107" s="24">
        <v>12.200000000000001</v>
      </c>
      <c r="P107" s="24">
        <v>12.3</v>
      </c>
      <c r="Q107" s="24">
        <v>0</v>
      </c>
      <c r="R107" s="24">
        <v>0</v>
      </c>
      <c r="S107" s="24">
        <v>0</v>
      </c>
      <c r="T107" s="24">
        <v>12.3</v>
      </c>
    </row>
    <row r="108" spans="1:22" ht="12.75" customHeight="1" x14ac:dyDescent="0.2">
      <c r="A108" s="167"/>
      <c r="B108" s="35"/>
      <c r="C108" s="26" t="s">
        <v>51</v>
      </c>
      <c r="D108" s="162">
        <v>7</v>
      </c>
      <c r="E108" s="24">
        <v>0</v>
      </c>
      <c r="F108" s="24">
        <v>0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5.4</v>
      </c>
      <c r="M108" s="24">
        <v>13.22</v>
      </c>
      <c r="N108" s="24">
        <v>47.164000000000001</v>
      </c>
      <c r="O108" s="24">
        <v>65.783999999999992</v>
      </c>
      <c r="P108" s="24">
        <v>65.783999999999992</v>
      </c>
      <c r="Q108" s="24">
        <v>0</v>
      </c>
      <c r="R108" s="24">
        <v>0</v>
      </c>
      <c r="S108" s="24">
        <v>0</v>
      </c>
      <c r="T108" s="24">
        <v>65.783999999999992</v>
      </c>
    </row>
    <row r="109" spans="1:22" ht="12.75" customHeight="1" x14ac:dyDescent="0.2">
      <c r="A109" s="167"/>
      <c r="B109" s="35"/>
      <c r="C109" s="26" t="s">
        <v>52</v>
      </c>
      <c r="D109" s="162">
        <v>29</v>
      </c>
      <c r="E109" s="24">
        <v>0</v>
      </c>
      <c r="F109" s="24">
        <v>0</v>
      </c>
      <c r="G109" s="24">
        <v>0</v>
      </c>
      <c r="H109" s="24">
        <v>0</v>
      </c>
      <c r="I109" s="24">
        <v>0.2</v>
      </c>
      <c r="J109" s="24">
        <v>0</v>
      </c>
      <c r="K109" s="24">
        <v>0.2</v>
      </c>
      <c r="L109" s="24">
        <v>24.470000000000002</v>
      </c>
      <c r="M109" s="24">
        <v>22.570000000000004</v>
      </c>
      <c r="N109" s="24">
        <v>17.189999999999998</v>
      </c>
      <c r="O109" s="24">
        <v>64.22999999999999</v>
      </c>
      <c r="P109" s="24">
        <v>64.429999999999993</v>
      </c>
      <c r="Q109" s="24">
        <v>0</v>
      </c>
      <c r="R109" s="24">
        <v>1.2</v>
      </c>
      <c r="S109" s="24">
        <v>1.2</v>
      </c>
      <c r="T109" s="24">
        <v>65.63</v>
      </c>
    </row>
    <row r="110" spans="1:22" ht="12.75" customHeight="1" x14ac:dyDescent="0.2">
      <c r="A110" s="167"/>
      <c r="B110" s="35"/>
      <c r="C110" s="26" t="s">
        <v>72</v>
      </c>
      <c r="D110" s="162">
        <v>5</v>
      </c>
      <c r="E110" s="24">
        <v>0</v>
      </c>
      <c r="F110" s="24">
        <v>0</v>
      </c>
      <c r="G110" s="24">
        <v>0</v>
      </c>
      <c r="H110" s="24">
        <v>0</v>
      </c>
      <c r="I110" s="24">
        <v>0.3</v>
      </c>
      <c r="J110" s="24">
        <v>1</v>
      </c>
      <c r="K110" s="24">
        <v>1.3</v>
      </c>
      <c r="L110" s="24">
        <v>6.7</v>
      </c>
      <c r="M110" s="24">
        <v>13.5</v>
      </c>
      <c r="N110" s="24">
        <v>35.200000000000003</v>
      </c>
      <c r="O110" s="24">
        <v>55.4</v>
      </c>
      <c r="P110" s="24">
        <v>56.699999999999996</v>
      </c>
      <c r="Q110" s="24">
        <v>0</v>
      </c>
      <c r="R110" s="24">
        <v>0</v>
      </c>
      <c r="S110" s="24">
        <v>0</v>
      </c>
      <c r="T110" s="24">
        <v>56.7</v>
      </c>
    </row>
    <row r="111" spans="1:22" ht="12.75" customHeight="1" x14ac:dyDescent="0.2">
      <c r="A111" s="167"/>
      <c r="B111" s="35"/>
      <c r="C111" s="26" t="s">
        <v>71</v>
      </c>
      <c r="D111" s="162">
        <v>7</v>
      </c>
      <c r="E111" s="24">
        <v>0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4">
        <v>0</v>
      </c>
      <c r="L111" s="24">
        <v>0.25</v>
      </c>
      <c r="M111" s="24">
        <v>0.65500000000000003</v>
      </c>
      <c r="N111" s="24">
        <v>0.30500000000000005</v>
      </c>
      <c r="O111" s="24">
        <v>1.21</v>
      </c>
      <c r="P111" s="24">
        <v>1.21</v>
      </c>
      <c r="Q111" s="24">
        <v>0</v>
      </c>
      <c r="R111" s="24">
        <v>0.6</v>
      </c>
      <c r="S111" s="24">
        <v>0.6</v>
      </c>
      <c r="T111" s="24">
        <v>1.81</v>
      </c>
    </row>
    <row r="112" spans="1:22" ht="12.75" customHeight="1" x14ac:dyDescent="0.2">
      <c r="A112" s="167"/>
      <c r="B112" s="85"/>
      <c r="C112" s="26" t="s">
        <v>58</v>
      </c>
      <c r="D112" s="162">
        <v>23</v>
      </c>
      <c r="E112" s="24">
        <v>0</v>
      </c>
      <c r="F112" s="24">
        <v>0</v>
      </c>
      <c r="G112" s="24">
        <v>0</v>
      </c>
      <c r="H112" s="24">
        <v>0</v>
      </c>
      <c r="I112" s="24">
        <v>1.9000000000000001</v>
      </c>
      <c r="J112" s="24">
        <v>0</v>
      </c>
      <c r="K112" s="24">
        <v>1.9000000000000001</v>
      </c>
      <c r="L112" s="24">
        <v>49.65</v>
      </c>
      <c r="M112" s="24">
        <v>114</v>
      </c>
      <c r="N112" s="24">
        <v>65.599999999999994</v>
      </c>
      <c r="O112" s="24">
        <v>229.25000000000003</v>
      </c>
      <c r="P112" s="24">
        <v>231.15000000000003</v>
      </c>
      <c r="Q112" s="24">
        <v>0</v>
      </c>
      <c r="R112" s="24">
        <v>3.15</v>
      </c>
      <c r="S112" s="24">
        <v>3.15</v>
      </c>
      <c r="T112" s="24">
        <v>234.29999999999998</v>
      </c>
    </row>
    <row r="113" spans="1:20" ht="12.75" customHeight="1" x14ac:dyDescent="0.2">
      <c r="A113" s="167"/>
      <c r="B113" s="35" t="s">
        <v>424</v>
      </c>
      <c r="C113" s="26" t="s">
        <v>80</v>
      </c>
      <c r="D113" s="162">
        <v>18</v>
      </c>
      <c r="E113" s="24">
        <v>0</v>
      </c>
      <c r="F113" s="24">
        <v>0</v>
      </c>
      <c r="G113" s="24">
        <v>0</v>
      </c>
      <c r="H113" s="24">
        <v>0</v>
      </c>
      <c r="I113" s="24">
        <v>0.3</v>
      </c>
      <c r="J113" s="24">
        <v>0.11</v>
      </c>
      <c r="K113" s="24">
        <v>0.41000000000000003</v>
      </c>
      <c r="L113" s="24">
        <v>4.92</v>
      </c>
      <c r="M113" s="24">
        <v>8.6650000000000009</v>
      </c>
      <c r="N113" s="24">
        <v>10.415000000000001</v>
      </c>
      <c r="O113" s="24">
        <v>24.000000000000004</v>
      </c>
      <c r="P113" s="24">
        <v>24.410000000000004</v>
      </c>
      <c r="Q113" s="24">
        <v>0</v>
      </c>
      <c r="R113" s="24">
        <v>8.9499999999999993</v>
      </c>
      <c r="S113" s="24">
        <v>8.9499999999999993</v>
      </c>
      <c r="T113" s="24">
        <v>33.36</v>
      </c>
    </row>
    <row r="114" spans="1:20" ht="12.75" customHeight="1" x14ac:dyDescent="0.2">
      <c r="A114" s="167"/>
      <c r="B114" s="35"/>
      <c r="C114" s="26" t="s">
        <v>54</v>
      </c>
      <c r="D114" s="162">
        <v>7</v>
      </c>
      <c r="E114" s="24">
        <v>0</v>
      </c>
      <c r="F114" s="24">
        <v>0</v>
      </c>
      <c r="G114" s="24">
        <v>0</v>
      </c>
      <c r="H114" s="24">
        <v>0</v>
      </c>
      <c r="I114" s="24">
        <v>0.75</v>
      </c>
      <c r="J114" s="24">
        <v>2.8</v>
      </c>
      <c r="K114" s="24">
        <v>3.55</v>
      </c>
      <c r="L114" s="24">
        <v>10.9</v>
      </c>
      <c r="M114" s="24">
        <v>10.299999999999999</v>
      </c>
      <c r="N114" s="24">
        <v>23.2</v>
      </c>
      <c r="O114" s="24">
        <v>44.4</v>
      </c>
      <c r="P114" s="24">
        <v>47.949999999999996</v>
      </c>
      <c r="Q114" s="24">
        <v>0</v>
      </c>
      <c r="R114" s="24">
        <v>0</v>
      </c>
      <c r="S114" s="24">
        <v>0</v>
      </c>
      <c r="T114" s="24">
        <v>47.95</v>
      </c>
    </row>
    <row r="115" spans="1:20" ht="12.75" customHeight="1" x14ac:dyDescent="0.2">
      <c r="A115" s="167"/>
      <c r="B115" s="35"/>
      <c r="C115" s="26" t="s">
        <v>65</v>
      </c>
      <c r="D115" s="162">
        <v>2</v>
      </c>
      <c r="E115" s="24">
        <v>0</v>
      </c>
      <c r="F115" s="24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0</v>
      </c>
      <c r="M115" s="24">
        <v>1</v>
      </c>
      <c r="N115" s="24">
        <v>1</v>
      </c>
      <c r="O115" s="24">
        <v>2</v>
      </c>
      <c r="P115" s="24">
        <v>2</v>
      </c>
      <c r="Q115" s="24">
        <v>0</v>
      </c>
      <c r="R115" s="24">
        <v>0</v>
      </c>
      <c r="S115" s="24">
        <v>0</v>
      </c>
      <c r="T115" s="24">
        <v>2</v>
      </c>
    </row>
    <row r="116" spans="1:20" ht="12.75" customHeight="1" x14ac:dyDescent="0.2">
      <c r="A116" s="167"/>
      <c r="B116" s="35"/>
      <c r="C116" s="26" t="s">
        <v>74</v>
      </c>
      <c r="D116" s="162">
        <v>4</v>
      </c>
      <c r="E116" s="24">
        <v>0</v>
      </c>
      <c r="F116" s="24">
        <v>0</v>
      </c>
      <c r="G116" s="24">
        <v>0</v>
      </c>
      <c r="H116" s="24">
        <v>0</v>
      </c>
      <c r="I116" s="24">
        <v>0.25</v>
      </c>
      <c r="J116" s="24">
        <v>0</v>
      </c>
      <c r="K116" s="24">
        <v>0.25</v>
      </c>
      <c r="L116" s="24">
        <v>2</v>
      </c>
      <c r="M116" s="24">
        <v>6.2</v>
      </c>
      <c r="N116" s="24">
        <v>3</v>
      </c>
      <c r="O116" s="24">
        <v>11.200000000000001</v>
      </c>
      <c r="P116" s="24">
        <v>11.450000000000001</v>
      </c>
      <c r="Q116" s="24">
        <v>0</v>
      </c>
      <c r="R116" s="24">
        <v>0</v>
      </c>
      <c r="S116" s="24">
        <v>0</v>
      </c>
      <c r="T116" s="24">
        <v>11.450000000000001</v>
      </c>
    </row>
    <row r="117" spans="1:20" ht="12.75" customHeight="1" x14ac:dyDescent="0.2">
      <c r="A117" s="167"/>
      <c r="B117" s="35"/>
      <c r="C117" s="26" t="s">
        <v>53</v>
      </c>
      <c r="D117" s="162">
        <v>6</v>
      </c>
      <c r="E117" s="24">
        <v>0</v>
      </c>
      <c r="F117" s="24">
        <v>0</v>
      </c>
      <c r="G117" s="24">
        <v>0</v>
      </c>
      <c r="H117" s="24">
        <v>0</v>
      </c>
      <c r="I117" s="24">
        <v>0</v>
      </c>
      <c r="J117" s="24">
        <v>15.15</v>
      </c>
      <c r="K117" s="24">
        <v>15.15</v>
      </c>
      <c r="L117" s="24">
        <v>0.8</v>
      </c>
      <c r="M117" s="24">
        <v>39.85</v>
      </c>
      <c r="N117" s="24">
        <v>0.51</v>
      </c>
      <c r="O117" s="24">
        <v>41.16</v>
      </c>
      <c r="P117" s="24">
        <v>56.309999999999995</v>
      </c>
      <c r="Q117" s="24">
        <v>0</v>
      </c>
      <c r="R117" s="24">
        <v>1</v>
      </c>
      <c r="S117" s="24">
        <v>1</v>
      </c>
      <c r="T117" s="24">
        <v>57.31</v>
      </c>
    </row>
    <row r="118" spans="1:20" ht="12.75" customHeight="1" x14ac:dyDescent="0.2">
      <c r="A118" s="167"/>
      <c r="B118" s="35"/>
      <c r="C118" s="26" t="s">
        <v>81</v>
      </c>
      <c r="D118" s="162">
        <v>12</v>
      </c>
      <c r="E118" s="24">
        <v>0</v>
      </c>
      <c r="F118" s="24">
        <v>0</v>
      </c>
      <c r="G118" s="24">
        <v>3.3</v>
      </c>
      <c r="H118" s="24">
        <v>3.3</v>
      </c>
      <c r="I118" s="24">
        <v>0.7</v>
      </c>
      <c r="J118" s="24">
        <v>0</v>
      </c>
      <c r="K118" s="24">
        <v>4</v>
      </c>
      <c r="L118" s="24">
        <v>2.1</v>
      </c>
      <c r="M118" s="24">
        <v>15.099999999999998</v>
      </c>
      <c r="N118" s="24">
        <v>20.45</v>
      </c>
      <c r="O118" s="24">
        <v>37.65</v>
      </c>
      <c r="P118" s="24">
        <v>41.65</v>
      </c>
      <c r="Q118" s="24">
        <v>0</v>
      </c>
      <c r="R118" s="24">
        <v>13.5</v>
      </c>
      <c r="S118" s="24">
        <v>13.5</v>
      </c>
      <c r="T118" s="24">
        <v>55.15</v>
      </c>
    </row>
    <row r="119" spans="1:20" ht="12.75" customHeight="1" x14ac:dyDescent="0.2">
      <c r="A119" s="167"/>
      <c r="B119" s="35"/>
      <c r="C119" s="26" t="s">
        <v>68</v>
      </c>
      <c r="D119" s="162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</row>
    <row r="120" spans="1:20" ht="12.75" customHeight="1" x14ac:dyDescent="0.2">
      <c r="A120" s="167"/>
      <c r="B120" s="35"/>
      <c r="C120" s="26" t="s">
        <v>60</v>
      </c>
      <c r="D120" s="162">
        <v>9</v>
      </c>
      <c r="E120" s="24">
        <v>0</v>
      </c>
      <c r="F120" s="24">
        <v>0</v>
      </c>
      <c r="G120" s="24">
        <v>0</v>
      </c>
      <c r="H120" s="24">
        <v>0</v>
      </c>
      <c r="I120" s="24">
        <v>1</v>
      </c>
      <c r="J120" s="24">
        <v>0</v>
      </c>
      <c r="K120" s="24">
        <v>1</v>
      </c>
      <c r="L120" s="24">
        <v>0.6</v>
      </c>
      <c r="M120" s="24">
        <v>7.8</v>
      </c>
      <c r="N120" s="24">
        <v>13.72</v>
      </c>
      <c r="O120" s="24">
        <v>22.119999999999997</v>
      </c>
      <c r="P120" s="24">
        <v>23.119999999999997</v>
      </c>
      <c r="Q120" s="24">
        <v>3.5</v>
      </c>
      <c r="R120" s="24">
        <v>0.60000000000000009</v>
      </c>
      <c r="S120" s="24">
        <v>4.0999999999999996</v>
      </c>
      <c r="T120" s="24">
        <v>27.22</v>
      </c>
    </row>
    <row r="121" spans="1:20" ht="12.75" customHeight="1" x14ac:dyDescent="0.2">
      <c r="A121" s="167"/>
      <c r="B121" s="35"/>
      <c r="C121" s="26" t="s">
        <v>75</v>
      </c>
      <c r="D121" s="162">
        <v>3</v>
      </c>
      <c r="E121" s="24">
        <v>0</v>
      </c>
      <c r="F121" s="24">
        <v>0</v>
      </c>
      <c r="G121" s="24">
        <v>0</v>
      </c>
      <c r="H121" s="24">
        <v>0</v>
      </c>
      <c r="I121" s="24">
        <v>0.1</v>
      </c>
      <c r="J121" s="24">
        <v>1</v>
      </c>
      <c r="K121" s="24">
        <v>1.1000000000000001</v>
      </c>
      <c r="L121" s="24">
        <v>0.35</v>
      </c>
      <c r="M121" s="24">
        <v>0.2</v>
      </c>
      <c r="N121" s="24">
        <v>1.65</v>
      </c>
      <c r="O121" s="24">
        <v>2.2000000000000002</v>
      </c>
      <c r="P121" s="24">
        <v>3.3000000000000003</v>
      </c>
      <c r="Q121" s="24">
        <v>0</v>
      </c>
      <c r="R121" s="24">
        <v>0</v>
      </c>
      <c r="S121" s="24">
        <v>0</v>
      </c>
      <c r="T121" s="24">
        <v>3.3</v>
      </c>
    </row>
    <row r="122" spans="1:20" ht="12.75" customHeight="1" x14ac:dyDescent="0.2">
      <c r="A122" s="167"/>
      <c r="B122" s="85"/>
      <c r="C122" s="26" t="s">
        <v>70</v>
      </c>
      <c r="D122" s="162">
        <v>8</v>
      </c>
      <c r="E122" s="24">
        <v>0</v>
      </c>
      <c r="F122" s="24">
        <v>0</v>
      </c>
      <c r="G122" s="24">
        <v>0</v>
      </c>
      <c r="H122" s="24">
        <v>0</v>
      </c>
      <c r="I122" s="24">
        <v>0.6</v>
      </c>
      <c r="J122" s="24">
        <v>10</v>
      </c>
      <c r="K122" s="24">
        <v>10.6</v>
      </c>
      <c r="L122" s="24">
        <v>0</v>
      </c>
      <c r="M122" s="24">
        <v>11.2</v>
      </c>
      <c r="N122" s="24">
        <v>28.700000000000003</v>
      </c>
      <c r="O122" s="24">
        <v>39.9</v>
      </c>
      <c r="P122" s="24">
        <v>50.5</v>
      </c>
      <c r="Q122" s="24">
        <v>0</v>
      </c>
      <c r="R122" s="24">
        <v>20</v>
      </c>
      <c r="S122" s="24">
        <v>20</v>
      </c>
      <c r="T122" s="24">
        <v>70.5</v>
      </c>
    </row>
    <row r="123" spans="1:20" ht="12.75" customHeight="1" x14ac:dyDescent="0.2">
      <c r="A123" s="167"/>
      <c r="B123" s="35" t="s">
        <v>425</v>
      </c>
      <c r="C123" s="26" t="s">
        <v>73</v>
      </c>
      <c r="D123" s="162">
        <v>9</v>
      </c>
      <c r="E123" s="24">
        <v>0.04</v>
      </c>
      <c r="F123" s="24">
        <v>2.06</v>
      </c>
      <c r="G123" s="24">
        <v>5.6630000000000003</v>
      </c>
      <c r="H123" s="24">
        <v>7.7629999999999999</v>
      </c>
      <c r="I123" s="24">
        <v>0.03</v>
      </c>
      <c r="J123" s="24">
        <v>0</v>
      </c>
      <c r="K123" s="24">
        <v>7.7929999999999993</v>
      </c>
      <c r="L123" s="24">
        <v>0.6</v>
      </c>
      <c r="M123" s="24">
        <v>0.8899999999999999</v>
      </c>
      <c r="N123" s="24">
        <v>0</v>
      </c>
      <c r="O123" s="24">
        <v>1.4899999999999998</v>
      </c>
      <c r="P123" s="24">
        <v>9.2829999999999995</v>
      </c>
      <c r="Q123" s="24">
        <v>0</v>
      </c>
      <c r="R123" s="24">
        <v>0</v>
      </c>
      <c r="S123" s="24">
        <v>0</v>
      </c>
      <c r="T123" s="24">
        <v>9.2829999999999995</v>
      </c>
    </row>
    <row r="124" spans="1:20" ht="12.75" customHeight="1" x14ac:dyDescent="0.2">
      <c r="A124" s="167"/>
      <c r="B124" s="35"/>
      <c r="C124" s="26" t="s">
        <v>69</v>
      </c>
      <c r="D124" s="162">
        <v>5</v>
      </c>
      <c r="E124" s="24">
        <v>6</v>
      </c>
      <c r="F124" s="24">
        <v>0.03</v>
      </c>
      <c r="G124" s="24">
        <v>10.899999999999999</v>
      </c>
      <c r="H124" s="24">
        <v>16.93</v>
      </c>
      <c r="I124" s="24">
        <v>3.8</v>
      </c>
      <c r="J124" s="24">
        <v>0</v>
      </c>
      <c r="K124" s="24">
        <v>20.73</v>
      </c>
      <c r="L124" s="24">
        <v>0</v>
      </c>
      <c r="M124" s="24">
        <v>2.2999999999999998</v>
      </c>
      <c r="N124" s="24">
        <v>0.94</v>
      </c>
      <c r="O124" s="24">
        <v>3.24</v>
      </c>
      <c r="P124" s="24">
        <v>23.97</v>
      </c>
      <c r="Q124" s="24">
        <v>0</v>
      </c>
      <c r="R124" s="24">
        <v>7.0000000000000007E-2</v>
      </c>
      <c r="S124" s="24">
        <v>7.0000000000000007E-2</v>
      </c>
      <c r="T124" s="24">
        <v>24.040000000000003</v>
      </c>
    </row>
    <row r="125" spans="1:20" ht="12.75" customHeight="1" x14ac:dyDescent="0.2">
      <c r="A125" s="167"/>
      <c r="B125" s="35"/>
      <c r="C125" s="26" t="s">
        <v>63</v>
      </c>
      <c r="D125" s="162">
        <v>13</v>
      </c>
      <c r="E125" s="24">
        <v>0</v>
      </c>
      <c r="F125" s="24">
        <v>0</v>
      </c>
      <c r="G125" s="24">
        <v>20</v>
      </c>
      <c r="H125" s="24">
        <v>20</v>
      </c>
      <c r="I125" s="24">
        <v>0.4</v>
      </c>
      <c r="J125" s="24">
        <v>0</v>
      </c>
      <c r="K125" s="24">
        <v>20.399999999999999</v>
      </c>
      <c r="L125" s="24">
        <v>84.1</v>
      </c>
      <c r="M125" s="24">
        <v>233.39</v>
      </c>
      <c r="N125" s="24">
        <v>50.54999999999999</v>
      </c>
      <c r="O125" s="24">
        <v>368.03999999999996</v>
      </c>
      <c r="P125" s="24">
        <v>388.43999999999994</v>
      </c>
      <c r="Q125" s="24">
        <v>0</v>
      </c>
      <c r="R125" s="24">
        <v>0</v>
      </c>
      <c r="S125" s="24">
        <v>0</v>
      </c>
      <c r="T125" s="24">
        <v>388.43999999999994</v>
      </c>
    </row>
    <row r="126" spans="1:20" ht="12.75" customHeight="1" x14ac:dyDescent="0.2">
      <c r="A126" s="167"/>
      <c r="B126" s="35"/>
      <c r="C126" s="26" t="s">
        <v>59</v>
      </c>
      <c r="D126" s="162">
        <v>5</v>
      </c>
      <c r="E126" s="24">
        <v>0</v>
      </c>
      <c r="F126" s="24">
        <v>0</v>
      </c>
      <c r="G126" s="24">
        <v>5</v>
      </c>
      <c r="H126" s="24">
        <v>5</v>
      </c>
      <c r="I126" s="24">
        <v>0.30000000000000004</v>
      </c>
      <c r="J126" s="24">
        <v>0</v>
      </c>
      <c r="K126" s="24">
        <v>5.3</v>
      </c>
      <c r="L126" s="24">
        <v>0.8</v>
      </c>
      <c r="M126" s="24">
        <v>2.2000000000000002</v>
      </c>
      <c r="N126" s="24">
        <v>11.1</v>
      </c>
      <c r="O126" s="24">
        <v>14.1</v>
      </c>
      <c r="P126" s="24">
        <v>19.399999999999999</v>
      </c>
      <c r="Q126" s="24">
        <v>0</v>
      </c>
      <c r="R126" s="24">
        <v>0.2</v>
      </c>
      <c r="S126" s="24">
        <v>0.2</v>
      </c>
      <c r="T126" s="24">
        <v>19.600000000000001</v>
      </c>
    </row>
    <row r="127" spans="1:20" ht="12.75" customHeight="1" x14ac:dyDescent="0.2">
      <c r="A127" s="167"/>
      <c r="B127" s="35"/>
      <c r="C127" s="26" t="s">
        <v>57</v>
      </c>
      <c r="D127" s="162">
        <v>14</v>
      </c>
      <c r="E127" s="24">
        <v>0</v>
      </c>
      <c r="F127" s="24">
        <v>0</v>
      </c>
      <c r="G127" s="24">
        <v>0</v>
      </c>
      <c r="H127" s="24">
        <v>0</v>
      </c>
      <c r="I127" s="24">
        <v>2</v>
      </c>
      <c r="J127" s="24">
        <v>0.02</v>
      </c>
      <c r="K127" s="24">
        <v>2.02</v>
      </c>
      <c r="L127" s="24">
        <v>25.35</v>
      </c>
      <c r="M127" s="24">
        <v>42.93</v>
      </c>
      <c r="N127" s="24">
        <v>144.10000000000002</v>
      </c>
      <c r="O127" s="24">
        <v>212.38</v>
      </c>
      <c r="P127" s="24">
        <v>214.4</v>
      </c>
      <c r="Q127" s="24">
        <v>0</v>
      </c>
      <c r="R127" s="24">
        <v>2</v>
      </c>
      <c r="S127" s="24">
        <v>2</v>
      </c>
      <c r="T127" s="24">
        <v>216.4</v>
      </c>
    </row>
    <row r="128" spans="1:20" ht="12.75" customHeight="1" x14ac:dyDescent="0.2">
      <c r="A128" s="167"/>
      <c r="B128" s="35"/>
      <c r="C128" s="165" t="s">
        <v>66</v>
      </c>
      <c r="D128" s="160">
        <v>5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1.5</v>
      </c>
      <c r="M128" s="25">
        <v>2.77</v>
      </c>
      <c r="N128" s="25">
        <v>4.5299999999999994</v>
      </c>
      <c r="O128" s="25">
        <v>8.8000000000000025</v>
      </c>
      <c r="P128" s="25">
        <v>8.8000000000000025</v>
      </c>
      <c r="Q128" s="25">
        <v>0</v>
      </c>
      <c r="R128" s="25">
        <v>0</v>
      </c>
      <c r="S128" s="25">
        <v>0</v>
      </c>
      <c r="T128" s="25">
        <v>8.8000000000000025</v>
      </c>
    </row>
    <row r="129" spans="1:20" ht="12.75" customHeight="1" x14ac:dyDescent="0.25">
      <c r="A129" s="185" t="s">
        <v>0</v>
      </c>
      <c r="B129" s="186"/>
      <c r="C129" s="187" t="s">
        <v>0</v>
      </c>
      <c r="D129" s="53">
        <f>SUM(D96:D128)</f>
        <v>296</v>
      </c>
      <c r="E129" s="54">
        <f>SUM(E96:E128)</f>
        <v>6.04</v>
      </c>
      <c r="F129" s="54">
        <f t="shared" ref="F129:T129" si="6">SUM(F96:F128)</f>
        <v>2.29</v>
      </c>
      <c r="G129" s="54">
        <f t="shared" si="6"/>
        <v>44.863</v>
      </c>
      <c r="H129" s="54">
        <f t="shared" si="6"/>
        <v>53.192999999999998</v>
      </c>
      <c r="I129" s="54">
        <f t="shared" si="6"/>
        <v>84.022999999999996</v>
      </c>
      <c r="J129" s="54">
        <f t="shared" si="6"/>
        <v>30.279999999999998</v>
      </c>
      <c r="K129" s="54">
        <f t="shared" si="6"/>
        <v>167.49600000000001</v>
      </c>
      <c r="L129" s="54">
        <f t="shared" si="6"/>
        <v>444.46500000000009</v>
      </c>
      <c r="M129" s="54">
        <f t="shared" si="6"/>
        <v>795.06</v>
      </c>
      <c r="N129" s="54">
        <f t="shared" si="6"/>
        <v>794.9190000000001</v>
      </c>
      <c r="O129" s="54">
        <f t="shared" si="6"/>
        <v>2034.4440000000002</v>
      </c>
      <c r="P129" s="54">
        <f t="shared" si="6"/>
        <v>2201.94</v>
      </c>
      <c r="Q129" s="54">
        <f t="shared" si="6"/>
        <v>13</v>
      </c>
      <c r="R129" s="54">
        <f t="shared" si="6"/>
        <v>55.800000000000004</v>
      </c>
      <c r="S129" s="54">
        <f t="shared" si="6"/>
        <v>68.8</v>
      </c>
      <c r="T129" s="54">
        <f t="shared" si="6"/>
        <v>2270.7399999999998</v>
      </c>
    </row>
    <row r="130" spans="1:20" ht="12.75" customHeight="1" x14ac:dyDescent="0.2">
      <c r="A130" s="172" t="s">
        <v>6</v>
      </c>
      <c r="B130" s="70" t="s">
        <v>86</v>
      </c>
      <c r="C130" s="161" t="s">
        <v>86</v>
      </c>
      <c r="D130" s="153">
        <v>66</v>
      </c>
      <c r="E130" s="154">
        <v>1.3</v>
      </c>
      <c r="F130" s="154">
        <v>0.8</v>
      </c>
      <c r="G130" s="154">
        <v>0.47</v>
      </c>
      <c r="H130" s="154">
        <v>2.5700000000000003</v>
      </c>
      <c r="I130" s="154">
        <v>37.999999999999993</v>
      </c>
      <c r="J130" s="154">
        <v>0</v>
      </c>
      <c r="K130" s="154">
        <v>40.569999999999993</v>
      </c>
      <c r="L130" s="154">
        <v>15.999999999999996</v>
      </c>
      <c r="M130" s="154">
        <v>68.484999999999999</v>
      </c>
      <c r="N130" s="154">
        <v>79.989999999999995</v>
      </c>
      <c r="O130" s="154">
        <v>164.47500000000002</v>
      </c>
      <c r="P130" s="154">
        <v>205.04500000000002</v>
      </c>
      <c r="Q130" s="154">
        <v>0.3</v>
      </c>
      <c r="R130" s="154">
        <v>3</v>
      </c>
      <c r="S130" s="154">
        <v>3.3</v>
      </c>
      <c r="T130" s="154">
        <v>208.34500000000006</v>
      </c>
    </row>
    <row r="131" spans="1:20" ht="12.75" customHeight="1" x14ac:dyDescent="0.2">
      <c r="A131" s="119"/>
      <c r="B131" s="71"/>
      <c r="C131" s="26" t="s">
        <v>272</v>
      </c>
      <c r="D131" s="162">
        <v>6</v>
      </c>
      <c r="E131" s="24">
        <v>0</v>
      </c>
      <c r="F131" s="24">
        <v>0</v>
      </c>
      <c r="G131" s="24">
        <v>0</v>
      </c>
      <c r="H131" s="24">
        <v>0</v>
      </c>
      <c r="I131" s="24">
        <v>0.4</v>
      </c>
      <c r="J131" s="24">
        <v>0</v>
      </c>
      <c r="K131" s="24">
        <v>0.4</v>
      </c>
      <c r="L131" s="24">
        <v>0</v>
      </c>
      <c r="M131" s="24">
        <v>3.7</v>
      </c>
      <c r="N131" s="24">
        <v>7.7099999999999991</v>
      </c>
      <c r="O131" s="24">
        <v>11.41</v>
      </c>
      <c r="P131" s="24">
        <v>11.81</v>
      </c>
      <c r="Q131" s="24">
        <v>0</v>
      </c>
      <c r="R131" s="24">
        <v>0</v>
      </c>
      <c r="S131" s="24">
        <v>0</v>
      </c>
      <c r="T131" s="24">
        <v>11.809999999999999</v>
      </c>
    </row>
    <row r="132" spans="1:20" ht="12.75" customHeight="1" x14ac:dyDescent="0.2">
      <c r="A132" s="119"/>
      <c r="B132" s="71"/>
      <c r="C132" s="26" t="s">
        <v>101</v>
      </c>
      <c r="D132" s="162">
        <v>11</v>
      </c>
      <c r="E132" s="24">
        <v>0</v>
      </c>
      <c r="F132" s="24">
        <v>0</v>
      </c>
      <c r="G132" s="24">
        <v>52.23</v>
      </c>
      <c r="H132" s="24">
        <v>52.23</v>
      </c>
      <c r="I132" s="24">
        <v>0</v>
      </c>
      <c r="J132" s="24">
        <v>0</v>
      </c>
      <c r="K132" s="24">
        <v>52.23</v>
      </c>
      <c r="L132" s="24">
        <v>163.69999999999999</v>
      </c>
      <c r="M132" s="24">
        <v>27.19</v>
      </c>
      <c r="N132" s="24">
        <v>21.990000000000002</v>
      </c>
      <c r="O132" s="24">
        <v>212.87999999999997</v>
      </c>
      <c r="P132" s="24">
        <v>265.10999999999996</v>
      </c>
      <c r="Q132" s="24">
        <v>0</v>
      </c>
      <c r="R132" s="24">
        <v>4.0199999999999996</v>
      </c>
      <c r="S132" s="24">
        <v>4.0199999999999996</v>
      </c>
      <c r="T132" s="24">
        <v>269.13</v>
      </c>
    </row>
    <row r="133" spans="1:20" ht="12.75" customHeight="1" x14ac:dyDescent="0.2">
      <c r="A133" s="119"/>
      <c r="B133" s="71"/>
      <c r="C133" s="26" t="s">
        <v>106</v>
      </c>
      <c r="D133" s="162">
        <v>32</v>
      </c>
      <c r="E133" s="24">
        <v>0</v>
      </c>
      <c r="F133" s="24">
        <v>0</v>
      </c>
      <c r="G133" s="24">
        <v>7</v>
      </c>
      <c r="H133" s="24">
        <v>7</v>
      </c>
      <c r="I133" s="24">
        <v>5.8500000000000005</v>
      </c>
      <c r="J133" s="24">
        <v>0</v>
      </c>
      <c r="K133" s="24">
        <v>12.850000000000001</v>
      </c>
      <c r="L133" s="24">
        <v>38.200000000000003</v>
      </c>
      <c r="M133" s="24">
        <v>20.099999999999998</v>
      </c>
      <c r="N133" s="24">
        <v>68.599999999999994</v>
      </c>
      <c r="O133" s="24">
        <v>126.89999999999999</v>
      </c>
      <c r="P133" s="24">
        <v>139.75</v>
      </c>
      <c r="Q133" s="24">
        <v>0.6</v>
      </c>
      <c r="R133" s="24">
        <v>4.0999999999999996</v>
      </c>
      <c r="S133" s="24">
        <v>4.7</v>
      </c>
      <c r="T133" s="24">
        <v>144.44999999999999</v>
      </c>
    </row>
    <row r="134" spans="1:20" ht="12.75" customHeight="1" x14ac:dyDescent="0.2">
      <c r="A134" s="119"/>
      <c r="B134" s="71"/>
      <c r="C134" s="26" t="s">
        <v>107</v>
      </c>
      <c r="D134" s="162">
        <v>18</v>
      </c>
      <c r="E134" s="24">
        <v>0</v>
      </c>
      <c r="F134" s="24">
        <v>0</v>
      </c>
      <c r="G134" s="24">
        <v>0.01</v>
      </c>
      <c r="H134" s="24">
        <v>0.01</v>
      </c>
      <c r="I134" s="24">
        <v>0.5</v>
      </c>
      <c r="J134" s="24">
        <v>0</v>
      </c>
      <c r="K134" s="24">
        <v>0.51</v>
      </c>
      <c r="L134" s="24">
        <v>0.02</v>
      </c>
      <c r="M134" s="24">
        <v>4.8140000000000001</v>
      </c>
      <c r="N134" s="24">
        <v>1.1700000000000002</v>
      </c>
      <c r="O134" s="24">
        <v>6.0039999999999996</v>
      </c>
      <c r="P134" s="24">
        <v>6.5139999999999993</v>
      </c>
      <c r="Q134" s="24">
        <v>0</v>
      </c>
      <c r="R134" s="24">
        <v>4.2</v>
      </c>
      <c r="S134" s="24">
        <v>4.2</v>
      </c>
      <c r="T134" s="24">
        <v>10.713999999999999</v>
      </c>
    </row>
    <row r="135" spans="1:20" ht="12.75" customHeight="1" x14ac:dyDescent="0.2">
      <c r="A135" s="119"/>
      <c r="B135" s="71"/>
      <c r="C135" s="26" t="s">
        <v>90</v>
      </c>
      <c r="D135" s="162">
        <v>6</v>
      </c>
      <c r="E135" s="24">
        <v>0</v>
      </c>
      <c r="F135" s="24">
        <v>0.4</v>
      </c>
      <c r="G135" s="24">
        <v>0</v>
      </c>
      <c r="H135" s="24">
        <v>0.4</v>
      </c>
      <c r="I135" s="24">
        <v>0</v>
      </c>
      <c r="J135" s="24">
        <v>0</v>
      </c>
      <c r="K135" s="24">
        <v>0.4</v>
      </c>
      <c r="L135" s="24">
        <v>0</v>
      </c>
      <c r="M135" s="24">
        <v>1.6724999999999999</v>
      </c>
      <c r="N135" s="24">
        <v>0.1</v>
      </c>
      <c r="O135" s="24">
        <v>1.7725</v>
      </c>
      <c r="P135" s="24">
        <v>2.1724999999999999</v>
      </c>
      <c r="Q135" s="24">
        <v>0</v>
      </c>
      <c r="R135" s="24">
        <v>0</v>
      </c>
      <c r="S135" s="24">
        <v>0</v>
      </c>
      <c r="T135" s="24">
        <v>2.1725000000000003</v>
      </c>
    </row>
    <row r="136" spans="1:20" ht="12.75" customHeight="1" x14ac:dyDescent="0.2">
      <c r="A136" s="119"/>
      <c r="B136" s="71"/>
      <c r="C136" s="26" t="s">
        <v>89</v>
      </c>
      <c r="D136" s="162">
        <v>24</v>
      </c>
      <c r="E136" s="24">
        <v>0</v>
      </c>
      <c r="F136" s="24">
        <v>0.2</v>
      </c>
      <c r="G136" s="24">
        <v>0.44</v>
      </c>
      <c r="H136" s="24">
        <v>0.64</v>
      </c>
      <c r="I136" s="24">
        <v>0.5</v>
      </c>
      <c r="J136" s="24">
        <v>0</v>
      </c>
      <c r="K136" s="24">
        <v>1.1400000000000001</v>
      </c>
      <c r="L136" s="24">
        <v>0.15</v>
      </c>
      <c r="M136" s="24">
        <v>7.8908999999999994</v>
      </c>
      <c r="N136" s="24">
        <v>5.1999999999999993</v>
      </c>
      <c r="O136" s="24">
        <v>13.240899999999998</v>
      </c>
      <c r="P136" s="24">
        <v>14.380899999999999</v>
      </c>
      <c r="Q136" s="24">
        <v>1.1499999999999999</v>
      </c>
      <c r="R136" s="24">
        <v>1.49</v>
      </c>
      <c r="S136" s="24">
        <v>2.64</v>
      </c>
      <c r="T136" s="24">
        <v>17.020900000000001</v>
      </c>
    </row>
    <row r="137" spans="1:20" ht="12.75" customHeight="1" x14ac:dyDescent="0.2">
      <c r="A137" s="119"/>
      <c r="B137" s="71"/>
      <c r="C137" s="26" t="s">
        <v>94</v>
      </c>
      <c r="D137" s="162">
        <v>26</v>
      </c>
      <c r="E137" s="24">
        <v>0</v>
      </c>
      <c r="F137" s="24">
        <v>0</v>
      </c>
      <c r="G137" s="24">
        <v>0</v>
      </c>
      <c r="H137" s="24">
        <v>0</v>
      </c>
      <c r="I137" s="24">
        <v>19.420000000000002</v>
      </c>
      <c r="J137" s="24">
        <v>0</v>
      </c>
      <c r="K137" s="24">
        <v>19.420000000000002</v>
      </c>
      <c r="L137" s="24">
        <v>16.13</v>
      </c>
      <c r="M137" s="24">
        <v>15.03</v>
      </c>
      <c r="N137" s="24">
        <v>29.250000000000004</v>
      </c>
      <c r="O137" s="24">
        <v>60.410000000000004</v>
      </c>
      <c r="P137" s="24">
        <v>79.830000000000013</v>
      </c>
      <c r="Q137" s="24">
        <v>0</v>
      </c>
      <c r="R137" s="24">
        <v>0.52</v>
      </c>
      <c r="S137" s="24">
        <v>0.52</v>
      </c>
      <c r="T137" s="24">
        <v>80.350000000000009</v>
      </c>
    </row>
    <row r="138" spans="1:20" ht="12.75" customHeight="1" x14ac:dyDescent="0.2">
      <c r="A138" s="119"/>
      <c r="B138" s="87"/>
      <c r="C138" s="26" t="s">
        <v>102</v>
      </c>
      <c r="D138" s="162">
        <v>24</v>
      </c>
      <c r="E138" s="24">
        <v>0</v>
      </c>
      <c r="F138" s="24">
        <v>0</v>
      </c>
      <c r="G138" s="24">
        <v>0</v>
      </c>
      <c r="H138" s="24">
        <v>0</v>
      </c>
      <c r="I138" s="24">
        <v>1</v>
      </c>
      <c r="J138" s="24">
        <v>0</v>
      </c>
      <c r="K138" s="24">
        <v>1</v>
      </c>
      <c r="L138" s="24">
        <v>6.3400000000000007</v>
      </c>
      <c r="M138" s="24">
        <v>19.23</v>
      </c>
      <c r="N138" s="24">
        <v>11.22</v>
      </c>
      <c r="O138" s="24">
        <v>36.79</v>
      </c>
      <c r="P138" s="24">
        <v>37.79</v>
      </c>
      <c r="Q138" s="24">
        <v>0</v>
      </c>
      <c r="R138" s="24">
        <v>3.25</v>
      </c>
      <c r="S138" s="24">
        <v>3.25</v>
      </c>
      <c r="T138" s="24">
        <v>41.040000000000006</v>
      </c>
    </row>
    <row r="139" spans="1:20" ht="12.75" customHeight="1" x14ac:dyDescent="0.2">
      <c r="A139" s="119"/>
      <c r="B139" s="71" t="s">
        <v>105</v>
      </c>
      <c r="C139" s="26" t="s">
        <v>105</v>
      </c>
      <c r="D139" s="162">
        <v>79</v>
      </c>
      <c r="E139" s="24">
        <v>0</v>
      </c>
      <c r="F139" s="24">
        <v>0</v>
      </c>
      <c r="G139" s="24">
        <v>0</v>
      </c>
      <c r="H139" s="24">
        <v>0</v>
      </c>
      <c r="I139" s="24">
        <v>0.2</v>
      </c>
      <c r="J139" s="24">
        <v>0</v>
      </c>
      <c r="K139" s="24">
        <v>0.2</v>
      </c>
      <c r="L139" s="24">
        <v>1.6</v>
      </c>
      <c r="M139" s="24">
        <v>11.224999999999998</v>
      </c>
      <c r="N139" s="24">
        <v>43.875</v>
      </c>
      <c r="O139" s="24">
        <v>56.7</v>
      </c>
      <c r="P139" s="24">
        <v>56.900000000000006</v>
      </c>
      <c r="Q139" s="24">
        <v>0.21000000000000002</v>
      </c>
      <c r="R139" s="24">
        <v>5.2399999999999993</v>
      </c>
      <c r="S139" s="24">
        <v>5.4499999999999993</v>
      </c>
      <c r="T139" s="24">
        <v>62.349999999999994</v>
      </c>
    </row>
    <row r="140" spans="1:20" ht="12.75" customHeight="1" x14ac:dyDescent="0.2">
      <c r="A140" s="119"/>
      <c r="B140" s="71"/>
      <c r="C140" s="26" t="s">
        <v>103</v>
      </c>
      <c r="D140" s="162">
        <v>41</v>
      </c>
      <c r="E140" s="24">
        <v>0</v>
      </c>
      <c r="F140" s="24">
        <v>0.3</v>
      </c>
      <c r="G140" s="24">
        <v>0</v>
      </c>
      <c r="H140" s="24">
        <v>0.3</v>
      </c>
      <c r="I140" s="24">
        <v>5.2</v>
      </c>
      <c r="J140" s="24">
        <v>0</v>
      </c>
      <c r="K140" s="24">
        <v>5.5</v>
      </c>
      <c r="L140" s="24">
        <v>16</v>
      </c>
      <c r="M140" s="24">
        <v>17.909999999999997</v>
      </c>
      <c r="N140" s="24">
        <v>59.05</v>
      </c>
      <c r="O140" s="24">
        <v>92.960000000000008</v>
      </c>
      <c r="P140" s="24">
        <v>98.460000000000008</v>
      </c>
      <c r="Q140" s="24">
        <v>0</v>
      </c>
      <c r="R140" s="24">
        <v>4.0999999999999996</v>
      </c>
      <c r="S140" s="24">
        <v>4.0999999999999996</v>
      </c>
      <c r="T140" s="24">
        <v>102.56000000000002</v>
      </c>
    </row>
    <row r="141" spans="1:20" ht="12.75" customHeight="1" x14ac:dyDescent="0.2">
      <c r="A141" s="119"/>
      <c r="B141" s="71"/>
      <c r="C141" s="26" t="s">
        <v>96</v>
      </c>
      <c r="D141" s="162">
        <v>15</v>
      </c>
      <c r="E141" s="24">
        <v>0.14799999999999999</v>
      </c>
      <c r="F141" s="24">
        <v>0</v>
      </c>
      <c r="G141" s="24">
        <v>0</v>
      </c>
      <c r="H141" s="24">
        <v>0.14799999999999999</v>
      </c>
      <c r="I141" s="24">
        <v>0</v>
      </c>
      <c r="J141" s="24">
        <v>0</v>
      </c>
      <c r="K141" s="24">
        <v>0.14799999999999999</v>
      </c>
      <c r="L141" s="24">
        <v>0.4</v>
      </c>
      <c r="M141" s="24">
        <v>5.2209000000000003</v>
      </c>
      <c r="N141" s="24">
        <v>10.047000000000001</v>
      </c>
      <c r="O141" s="24">
        <v>15.667900000000001</v>
      </c>
      <c r="P141" s="24">
        <v>15.815900000000001</v>
      </c>
      <c r="Q141" s="24">
        <v>0</v>
      </c>
      <c r="R141" s="24">
        <v>0.22500000000000001</v>
      </c>
      <c r="S141" s="24">
        <v>0.22500000000000001</v>
      </c>
      <c r="T141" s="24">
        <v>16.040900000000001</v>
      </c>
    </row>
    <row r="142" spans="1:20" ht="12.75" customHeight="1" x14ac:dyDescent="0.2">
      <c r="A142" s="119"/>
      <c r="B142" s="71"/>
      <c r="C142" s="26" t="s">
        <v>100</v>
      </c>
      <c r="D142" s="162">
        <v>28</v>
      </c>
      <c r="E142" s="24">
        <v>6</v>
      </c>
      <c r="F142" s="24">
        <v>0</v>
      </c>
      <c r="G142" s="24">
        <v>0</v>
      </c>
      <c r="H142" s="24">
        <v>6</v>
      </c>
      <c r="I142" s="24">
        <v>8.7199999999999989</v>
      </c>
      <c r="J142" s="24">
        <v>0</v>
      </c>
      <c r="K142" s="24">
        <v>14.719999999999999</v>
      </c>
      <c r="L142" s="24">
        <v>3.7</v>
      </c>
      <c r="M142" s="24">
        <v>12.81</v>
      </c>
      <c r="N142" s="24">
        <v>54.79</v>
      </c>
      <c r="O142" s="24">
        <v>71.300000000000011</v>
      </c>
      <c r="P142" s="24">
        <v>86.02000000000001</v>
      </c>
      <c r="Q142" s="24">
        <v>0</v>
      </c>
      <c r="R142" s="24">
        <v>9.1</v>
      </c>
      <c r="S142" s="24">
        <v>9.1</v>
      </c>
      <c r="T142" s="24">
        <v>95.120000000000019</v>
      </c>
    </row>
    <row r="143" spans="1:20" ht="12.75" customHeight="1" x14ac:dyDescent="0.2">
      <c r="A143" s="119"/>
      <c r="B143" s="71"/>
      <c r="C143" s="26" t="s">
        <v>98</v>
      </c>
      <c r="D143" s="162">
        <v>14</v>
      </c>
      <c r="E143" s="24">
        <v>1.9</v>
      </c>
      <c r="F143" s="24">
        <v>0.25</v>
      </c>
      <c r="G143" s="24">
        <v>7</v>
      </c>
      <c r="H143" s="24">
        <v>9.15</v>
      </c>
      <c r="I143" s="24">
        <v>0</v>
      </c>
      <c r="J143" s="24">
        <v>0</v>
      </c>
      <c r="K143" s="24">
        <v>9.15</v>
      </c>
      <c r="L143" s="24">
        <v>0.2</v>
      </c>
      <c r="M143" s="24">
        <v>5.34</v>
      </c>
      <c r="N143" s="24">
        <v>5.3699999999999992</v>
      </c>
      <c r="O143" s="24">
        <v>10.910000000000002</v>
      </c>
      <c r="P143" s="24">
        <v>20.060000000000002</v>
      </c>
      <c r="Q143" s="24">
        <v>0</v>
      </c>
      <c r="R143" s="24">
        <v>2.2000000000000002</v>
      </c>
      <c r="S143" s="24">
        <v>2.2000000000000002</v>
      </c>
      <c r="T143" s="24">
        <v>22.260000000000009</v>
      </c>
    </row>
    <row r="144" spans="1:20" ht="12.75" customHeight="1" x14ac:dyDescent="0.2">
      <c r="A144" s="119"/>
      <c r="B144" s="71"/>
      <c r="C144" s="26" t="s">
        <v>93</v>
      </c>
      <c r="D144" s="162">
        <v>61</v>
      </c>
      <c r="E144" s="24">
        <v>0</v>
      </c>
      <c r="F144" s="24">
        <v>0</v>
      </c>
      <c r="G144" s="24">
        <v>0</v>
      </c>
      <c r="H144" s="24">
        <v>0</v>
      </c>
      <c r="I144" s="24">
        <v>0.05</v>
      </c>
      <c r="J144" s="24">
        <v>0</v>
      </c>
      <c r="K144" s="24">
        <v>0.05</v>
      </c>
      <c r="L144" s="24">
        <v>1.6</v>
      </c>
      <c r="M144" s="24">
        <v>24.380000000000006</v>
      </c>
      <c r="N144" s="24">
        <v>39.75</v>
      </c>
      <c r="O144" s="24">
        <v>65.73</v>
      </c>
      <c r="P144" s="24">
        <v>65.78</v>
      </c>
      <c r="Q144" s="24">
        <v>0</v>
      </c>
      <c r="R144" s="24">
        <v>0.90999999999999992</v>
      </c>
      <c r="S144" s="24">
        <v>0.90999999999999992</v>
      </c>
      <c r="T144" s="24">
        <v>66.690000000000012</v>
      </c>
    </row>
    <row r="145" spans="1:20" ht="12.75" customHeight="1" x14ac:dyDescent="0.2">
      <c r="A145" s="119"/>
      <c r="B145" s="71"/>
      <c r="C145" s="26" t="s">
        <v>85</v>
      </c>
      <c r="D145" s="162">
        <v>19</v>
      </c>
      <c r="E145" s="24">
        <v>6.8</v>
      </c>
      <c r="F145" s="24">
        <v>0</v>
      </c>
      <c r="G145" s="24">
        <v>4.2599999999999989</v>
      </c>
      <c r="H145" s="24">
        <v>11.059999999999999</v>
      </c>
      <c r="I145" s="24">
        <v>0</v>
      </c>
      <c r="J145" s="24">
        <v>0</v>
      </c>
      <c r="K145" s="24">
        <v>11.059999999999999</v>
      </c>
      <c r="L145" s="24">
        <v>1.8</v>
      </c>
      <c r="M145" s="24">
        <v>3.5236000000000005</v>
      </c>
      <c r="N145" s="24">
        <v>5.0999999999999996</v>
      </c>
      <c r="O145" s="24">
        <v>10.4236</v>
      </c>
      <c r="P145" s="24">
        <v>21.483599999999999</v>
      </c>
      <c r="Q145" s="24">
        <v>0</v>
      </c>
      <c r="R145" s="24">
        <v>0</v>
      </c>
      <c r="S145" s="24">
        <v>0</v>
      </c>
      <c r="T145" s="24">
        <v>21.483600000000003</v>
      </c>
    </row>
    <row r="146" spans="1:20" ht="12.75" customHeight="1" x14ac:dyDescent="0.2">
      <c r="A146" s="119"/>
      <c r="B146" s="71"/>
      <c r="C146" s="26" t="s">
        <v>84</v>
      </c>
      <c r="D146" s="162">
        <v>26</v>
      </c>
      <c r="E146" s="24">
        <v>0.66</v>
      </c>
      <c r="F146" s="24">
        <v>0.09</v>
      </c>
      <c r="G146" s="24">
        <v>0</v>
      </c>
      <c r="H146" s="24">
        <v>0.75</v>
      </c>
      <c r="I146" s="24">
        <v>0.5</v>
      </c>
      <c r="J146" s="24">
        <v>0</v>
      </c>
      <c r="K146" s="24">
        <v>1.2500000000000002</v>
      </c>
      <c r="L146" s="24">
        <v>0</v>
      </c>
      <c r="M146" s="24">
        <v>4.468</v>
      </c>
      <c r="N146" s="24">
        <v>1.56</v>
      </c>
      <c r="O146" s="24">
        <v>6.0279999999999996</v>
      </c>
      <c r="P146" s="24">
        <v>7.2779999999999996</v>
      </c>
      <c r="Q146" s="24">
        <v>0</v>
      </c>
      <c r="R146" s="24">
        <v>0.12</v>
      </c>
      <c r="S146" s="24">
        <v>0.12</v>
      </c>
      <c r="T146" s="24">
        <v>7.3979999999999988</v>
      </c>
    </row>
    <row r="147" spans="1:20" ht="12.75" customHeight="1" x14ac:dyDescent="0.2">
      <c r="A147" s="119"/>
      <c r="B147" s="71"/>
      <c r="C147" s="26" t="s">
        <v>88</v>
      </c>
      <c r="D147" s="162">
        <v>9</v>
      </c>
      <c r="E147" s="24">
        <v>0</v>
      </c>
      <c r="F147" s="24">
        <v>0</v>
      </c>
      <c r="G147" s="24">
        <v>0.68</v>
      </c>
      <c r="H147" s="24">
        <v>0.68</v>
      </c>
      <c r="I147" s="24">
        <v>0</v>
      </c>
      <c r="J147" s="24">
        <v>0</v>
      </c>
      <c r="K147" s="24">
        <v>0.68</v>
      </c>
      <c r="L147" s="24">
        <v>0</v>
      </c>
      <c r="M147" s="24">
        <v>0.39500000000000002</v>
      </c>
      <c r="N147" s="24">
        <v>0.02</v>
      </c>
      <c r="O147" s="24">
        <v>0.41499999999999998</v>
      </c>
      <c r="P147" s="24">
        <v>1.095</v>
      </c>
      <c r="Q147" s="24">
        <v>0</v>
      </c>
      <c r="R147" s="24">
        <v>0.312</v>
      </c>
      <c r="S147" s="24">
        <v>0.312</v>
      </c>
      <c r="T147" s="24">
        <v>1.4070000000000003</v>
      </c>
    </row>
    <row r="148" spans="1:20" ht="12.75" customHeight="1" x14ac:dyDescent="0.2">
      <c r="A148" s="119"/>
      <c r="B148" s="87"/>
      <c r="C148" s="26" t="s">
        <v>293</v>
      </c>
      <c r="D148" s="162">
        <v>24</v>
      </c>
      <c r="E148" s="24">
        <v>0</v>
      </c>
      <c r="F148" s="24">
        <v>0</v>
      </c>
      <c r="G148" s="24">
        <v>0</v>
      </c>
      <c r="H148" s="24">
        <v>0</v>
      </c>
      <c r="I148" s="24">
        <v>7.4</v>
      </c>
      <c r="J148" s="24">
        <v>0</v>
      </c>
      <c r="K148" s="24">
        <v>7.4</v>
      </c>
      <c r="L148" s="24">
        <v>1.1099999999999999</v>
      </c>
      <c r="M148" s="24">
        <v>10.885</v>
      </c>
      <c r="N148" s="24">
        <v>34.32</v>
      </c>
      <c r="O148" s="24">
        <v>46.315000000000005</v>
      </c>
      <c r="P148" s="24">
        <v>53.715000000000003</v>
      </c>
      <c r="Q148" s="24">
        <v>0</v>
      </c>
      <c r="R148" s="24">
        <v>21.5</v>
      </c>
      <c r="S148" s="24">
        <v>21.5</v>
      </c>
      <c r="T148" s="24">
        <v>75.214999999999989</v>
      </c>
    </row>
    <row r="149" spans="1:20" ht="12.75" customHeight="1" x14ac:dyDescent="0.2">
      <c r="A149" s="119"/>
      <c r="B149" s="71" t="s">
        <v>91</v>
      </c>
      <c r="C149" s="26" t="s">
        <v>91</v>
      </c>
      <c r="D149" s="162">
        <v>46</v>
      </c>
      <c r="E149" s="24">
        <v>1.8</v>
      </c>
      <c r="F149" s="24">
        <v>0</v>
      </c>
      <c r="G149" s="24">
        <v>0</v>
      </c>
      <c r="H149" s="24">
        <v>1.8</v>
      </c>
      <c r="I149" s="24">
        <v>4.01</v>
      </c>
      <c r="J149" s="24">
        <v>0</v>
      </c>
      <c r="K149" s="24">
        <v>5.81</v>
      </c>
      <c r="L149" s="24">
        <v>112.44499999999999</v>
      </c>
      <c r="M149" s="24">
        <v>45.38</v>
      </c>
      <c r="N149" s="24">
        <v>81.320000000000007</v>
      </c>
      <c r="O149" s="24">
        <v>239.14499999999995</v>
      </c>
      <c r="P149" s="24">
        <v>244.95499999999996</v>
      </c>
      <c r="Q149" s="24">
        <v>1</v>
      </c>
      <c r="R149" s="24">
        <v>11.7</v>
      </c>
      <c r="S149" s="24">
        <v>12.7</v>
      </c>
      <c r="T149" s="24">
        <v>257.65499999999992</v>
      </c>
    </row>
    <row r="150" spans="1:20" ht="12.75" customHeight="1" x14ac:dyDescent="0.2">
      <c r="A150" s="119"/>
      <c r="B150" s="71"/>
      <c r="C150" s="26" t="s">
        <v>109</v>
      </c>
      <c r="D150" s="162">
        <v>7</v>
      </c>
      <c r="E150" s="24">
        <v>0</v>
      </c>
      <c r="F150" s="24">
        <v>0</v>
      </c>
      <c r="G150" s="24">
        <v>0</v>
      </c>
      <c r="H150" s="24">
        <v>0</v>
      </c>
      <c r="I150" s="24">
        <v>0</v>
      </c>
      <c r="J150" s="24">
        <v>0</v>
      </c>
      <c r="K150" s="24">
        <v>0</v>
      </c>
      <c r="L150" s="24">
        <v>0.1</v>
      </c>
      <c r="M150" s="24">
        <v>0.85000000000000009</v>
      </c>
      <c r="N150" s="24">
        <v>1.78</v>
      </c>
      <c r="O150" s="24">
        <v>2.73</v>
      </c>
      <c r="P150" s="24">
        <v>2.73</v>
      </c>
      <c r="Q150" s="24">
        <v>0</v>
      </c>
      <c r="R150" s="24">
        <v>4.3</v>
      </c>
      <c r="S150" s="24">
        <v>4.3</v>
      </c>
      <c r="T150" s="24">
        <v>7.03</v>
      </c>
    </row>
    <row r="151" spans="1:20" ht="12.75" customHeight="1" x14ac:dyDescent="0.2">
      <c r="A151" s="119"/>
      <c r="B151" s="71"/>
      <c r="C151" s="26" t="s">
        <v>83</v>
      </c>
      <c r="D151" s="162">
        <v>12</v>
      </c>
      <c r="E151" s="24">
        <v>0</v>
      </c>
      <c r="F151" s="24">
        <v>0</v>
      </c>
      <c r="G151" s="24">
        <v>0</v>
      </c>
      <c r="H151" s="24">
        <v>0</v>
      </c>
      <c r="I151" s="24">
        <v>0.7</v>
      </c>
      <c r="J151" s="24">
        <v>0</v>
      </c>
      <c r="K151" s="24">
        <v>0.7</v>
      </c>
      <c r="L151" s="24">
        <v>1.1000000000000001</v>
      </c>
      <c r="M151" s="24">
        <v>4.75</v>
      </c>
      <c r="N151" s="24">
        <v>3.75</v>
      </c>
      <c r="O151" s="24">
        <v>9.6</v>
      </c>
      <c r="P151" s="24">
        <v>10.299999999999999</v>
      </c>
      <c r="Q151" s="24">
        <v>1</v>
      </c>
      <c r="R151" s="24">
        <v>2</v>
      </c>
      <c r="S151" s="24">
        <v>3</v>
      </c>
      <c r="T151" s="24">
        <v>13.3</v>
      </c>
    </row>
    <row r="152" spans="1:20" ht="12.75" customHeight="1" x14ac:dyDescent="0.2">
      <c r="A152" s="119"/>
      <c r="B152" s="71"/>
      <c r="C152" s="26" t="s">
        <v>92</v>
      </c>
      <c r="D152" s="162">
        <v>33</v>
      </c>
      <c r="E152" s="24">
        <v>0</v>
      </c>
      <c r="F152" s="24">
        <v>0</v>
      </c>
      <c r="G152" s="24">
        <v>0</v>
      </c>
      <c r="H152" s="24">
        <v>0</v>
      </c>
      <c r="I152" s="24">
        <v>4</v>
      </c>
      <c r="J152" s="24">
        <v>0</v>
      </c>
      <c r="K152" s="24">
        <v>4</v>
      </c>
      <c r="L152" s="24">
        <v>194.41000000000003</v>
      </c>
      <c r="M152" s="24">
        <v>15.030000000000001</v>
      </c>
      <c r="N152" s="24">
        <v>23.79</v>
      </c>
      <c r="O152" s="24">
        <v>233.23</v>
      </c>
      <c r="P152" s="24">
        <v>237.23</v>
      </c>
      <c r="Q152" s="24">
        <v>0</v>
      </c>
      <c r="R152" s="24">
        <v>10.5</v>
      </c>
      <c r="S152" s="24">
        <v>10.5</v>
      </c>
      <c r="T152" s="24">
        <v>247.72999999999996</v>
      </c>
    </row>
    <row r="153" spans="1:20" ht="12.75" customHeight="1" x14ac:dyDescent="0.2">
      <c r="A153" s="119"/>
      <c r="B153" s="71"/>
      <c r="C153" s="26" t="s">
        <v>95</v>
      </c>
      <c r="D153" s="162">
        <v>36</v>
      </c>
      <c r="E153" s="24">
        <v>5.53</v>
      </c>
      <c r="F153" s="24">
        <v>0.1</v>
      </c>
      <c r="G153" s="24">
        <v>0.96000000000000008</v>
      </c>
      <c r="H153" s="24">
        <v>6.59</v>
      </c>
      <c r="I153" s="24">
        <v>0</v>
      </c>
      <c r="J153" s="24">
        <v>0</v>
      </c>
      <c r="K153" s="24">
        <v>6.59</v>
      </c>
      <c r="L153" s="24">
        <v>13</v>
      </c>
      <c r="M153" s="24">
        <v>15.790000000000001</v>
      </c>
      <c r="N153" s="24">
        <v>229.07999999999998</v>
      </c>
      <c r="O153" s="24">
        <v>257.86999999999995</v>
      </c>
      <c r="P153" s="24">
        <v>264.45999999999992</v>
      </c>
      <c r="Q153" s="24">
        <v>0.8</v>
      </c>
      <c r="R153" s="24">
        <v>31.12</v>
      </c>
      <c r="S153" s="24">
        <v>31.919999999999998</v>
      </c>
      <c r="T153" s="24">
        <v>296.37999999999994</v>
      </c>
    </row>
    <row r="154" spans="1:20" ht="12.75" customHeight="1" x14ac:dyDescent="0.2">
      <c r="A154" s="119"/>
      <c r="B154" s="71"/>
      <c r="C154" s="26" t="s">
        <v>99</v>
      </c>
      <c r="D154" s="162">
        <v>15</v>
      </c>
      <c r="E154" s="24">
        <v>0</v>
      </c>
      <c r="F154" s="24">
        <v>0</v>
      </c>
      <c r="G154" s="24">
        <v>0</v>
      </c>
      <c r="H154" s="24">
        <v>0</v>
      </c>
      <c r="I154" s="24">
        <v>0</v>
      </c>
      <c r="J154" s="24">
        <v>0</v>
      </c>
      <c r="K154" s="24">
        <v>0</v>
      </c>
      <c r="L154" s="24">
        <v>0.75</v>
      </c>
      <c r="M154" s="24">
        <v>14.375</v>
      </c>
      <c r="N154" s="24">
        <v>10.335000000000001</v>
      </c>
      <c r="O154" s="24">
        <v>25.46</v>
      </c>
      <c r="P154" s="24">
        <v>25.46</v>
      </c>
      <c r="Q154" s="24">
        <v>0.1</v>
      </c>
      <c r="R154" s="24">
        <v>5.52</v>
      </c>
      <c r="S154" s="24">
        <v>5.62</v>
      </c>
      <c r="T154" s="24">
        <v>31.080000000000002</v>
      </c>
    </row>
    <row r="155" spans="1:20" ht="12.75" customHeight="1" x14ac:dyDescent="0.2">
      <c r="A155" s="119"/>
      <c r="B155" s="71"/>
      <c r="C155" s="26" t="s">
        <v>104</v>
      </c>
      <c r="D155" s="162">
        <v>72</v>
      </c>
      <c r="E155" s="24">
        <v>4.0999999999999996</v>
      </c>
      <c r="F155" s="24">
        <v>3.4</v>
      </c>
      <c r="G155" s="24">
        <v>7.0000000000000007E-2</v>
      </c>
      <c r="H155" s="24">
        <v>7.57</v>
      </c>
      <c r="I155" s="24">
        <v>3.2</v>
      </c>
      <c r="J155" s="24">
        <v>3.7199999999999998</v>
      </c>
      <c r="K155" s="24">
        <v>14.489999999999998</v>
      </c>
      <c r="L155" s="24">
        <v>8</v>
      </c>
      <c r="M155" s="24">
        <v>106.97999999999999</v>
      </c>
      <c r="N155" s="24">
        <v>199.17000000000002</v>
      </c>
      <c r="O155" s="24">
        <v>314.14999999999992</v>
      </c>
      <c r="P155" s="24">
        <v>328.63999999999993</v>
      </c>
      <c r="Q155" s="24">
        <v>3.6399999999999997</v>
      </c>
      <c r="R155" s="24">
        <v>14.719999999999999</v>
      </c>
      <c r="S155" s="24">
        <v>18.36</v>
      </c>
      <c r="T155" s="24">
        <v>347</v>
      </c>
    </row>
    <row r="156" spans="1:20" ht="12.75" customHeight="1" x14ac:dyDescent="0.2">
      <c r="A156" s="119"/>
      <c r="B156" s="87"/>
      <c r="C156" s="26" t="s">
        <v>108</v>
      </c>
      <c r="D156" s="162">
        <v>12</v>
      </c>
      <c r="E156" s="24">
        <v>8</v>
      </c>
      <c r="F156" s="24">
        <v>0</v>
      </c>
      <c r="G156" s="24">
        <v>0</v>
      </c>
      <c r="H156" s="24">
        <v>8</v>
      </c>
      <c r="I156" s="24">
        <v>0</v>
      </c>
      <c r="J156" s="24">
        <v>0</v>
      </c>
      <c r="K156" s="24">
        <v>8</v>
      </c>
      <c r="L156" s="24">
        <v>1.2</v>
      </c>
      <c r="M156" s="24">
        <v>4.0599999999999996</v>
      </c>
      <c r="N156" s="24">
        <v>7.8860000000000001</v>
      </c>
      <c r="O156" s="24">
        <v>13.146000000000001</v>
      </c>
      <c r="P156" s="24">
        <v>21.146000000000001</v>
      </c>
      <c r="Q156" s="24">
        <v>0</v>
      </c>
      <c r="R156" s="24">
        <v>2.5</v>
      </c>
      <c r="S156" s="24">
        <v>2.5</v>
      </c>
      <c r="T156" s="24">
        <v>23.645999999999997</v>
      </c>
    </row>
    <row r="157" spans="1:20" ht="12.75" customHeight="1" x14ac:dyDescent="0.2">
      <c r="A157" s="119"/>
      <c r="B157" s="71" t="s">
        <v>82</v>
      </c>
      <c r="C157" s="26" t="s">
        <v>82</v>
      </c>
      <c r="D157" s="162">
        <v>28</v>
      </c>
      <c r="E157" s="24">
        <v>2</v>
      </c>
      <c r="F157" s="24">
        <v>104.879</v>
      </c>
      <c r="G157" s="24">
        <v>0</v>
      </c>
      <c r="H157" s="24">
        <v>106.879</v>
      </c>
      <c r="I157" s="24">
        <v>0.7</v>
      </c>
      <c r="J157" s="24">
        <v>0</v>
      </c>
      <c r="K157" s="24">
        <v>107.57900000000001</v>
      </c>
      <c r="L157" s="24">
        <v>2.0099999999999998</v>
      </c>
      <c r="M157" s="24">
        <v>80.819999999999993</v>
      </c>
      <c r="N157" s="24">
        <v>64.849999999999994</v>
      </c>
      <c r="O157" s="24">
        <v>147.68000000000004</v>
      </c>
      <c r="P157" s="24">
        <v>255.25900000000004</v>
      </c>
      <c r="Q157" s="24">
        <v>0</v>
      </c>
      <c r="R157" s="24">
        <v>59.113</v>
      </c>
      <c r="S157" s="24">
        <v>59.113</v>
      </c>
      <c r="T157" s="24">
        <v>314.37200000000001</v>
      </c>
    </row>
    <row r="158" spans="1:20" ht="12.75" customHeight="1" x14ac:dyDescent="0.2">
      <c r="A158" s="119"/>
      <c r="B158" s="71"/>
      <c r="C158" s="26" t="s">
        <v>87</v>
      </c>
      <c r="D158" s="162">
        <v>7</v>
      </c>
      <c r="E158" s="24">
        <v>0.08</v>
      </c>
      <c r="F158" s="24">
        <v>0</v>
      </c>
      <c r="G158" s="24">
        <v>0</v>
      </c>
      <c r="H158" s="24">
        <v>0.08</v>
      </c>
      <c r="I158" s="24">
        <v>0</v>
      </c>
      <c r="J158" s="24">
        <v>0</v>
      </c>
      <c r="K158" s="24">
        <v>0.08</v>
      </c>
      <c r="L158" s="24">
        <v>0</v>
      </c>
      <c r="M158" s="24">
        <v>3.3899999999999997</v>
      </c>
      <c r="N158" s="24">
        <v>2.59</v>
      </c>
      <c r="O158" s="24">
        <v>5.9799999999999995</v>
      </c>
      <c r="P158" s="24">
        <v>6.06</v>
      </c>
      <c r="Q158" s="24">
        <v>0</v>
      </c>
      <c r="R158" s="24">
        <v>2.9</v>
      </c>
      <c r="S158" s="24">
        <v>2.9</v>
      </c>
      <c r="T158" s="24">
        <v>8.9600000000000009</v>
      </c>
    </row>
    <row r="159" spans="1:20" ht="12.75" customHeight="1" x14ac:dyDescent="0.2">
      <c r="A159" s="119"/>
      <c r="B159" s="71"/>
      <c r="C159" s="165" t="s">
        <v>97</v>
      </c>
      <c r="D159" s="160">
        <v>5</v>
      </c>
      <c r="E159" s="25">
        <v>0</v>
      </c>
      <c r="F159" s="25">
        <v>0</v>
      </c>
      <c r="G159" s="25">
        <v>1.5</v>
      </c>
      <c r="H159" s="25">
        <v>1.5</v>
      </c>
      <c r="I159" s="25">
        <v>0.15000000000000002</v>
      </c>
      <c r="J159" s="25">
        <v>0</v>
      </c>
      <c r="K159" s="25">
        <v>1.6500000000000001</v>
      </c>
      <c r="L159" s="25">
        <v>0</v>
      </c>
      <c r="M159" s="25">
        <v>7.0000000000000007E-2</v>
      </c>
      <c r="N159" s="25">
        <v>0.15</v>
      </c>
      <c r="O159" s="25">
        <v>0.22</v>
      </c>
      <c r="P159" s="25">
        <v>1.87</v>
      </c>
      <c r="Q159" s="25">
        <v>0</v>
      </c>
      <c r="R159" s="25">
        <v>4</v>
      </c>
      <c r="S159" s="25">
        <v>4</v>
      </c>
      <c r="T159" s="25">
        <v>5.8699999999999992</v>
      </c>
    </row>
    <row r="160" spans="1:20" ht="12.75" customHeight="1" x14ac:dyDescent="0.25">
      <c r="A160" s="185" t="s">
        <v>0</v>
      </c>
      <c r="B160" s="186"/>
      <c r="C160" s="187" t="s">
        <v>0</v>
      </c>
      <c r="D160" s="53">
        <f>SUM(D130:D159)</f>
        <v>802</v>
      </c>
      <c r="E160" s="54">
        <f>SUM(E130:E159)</f>
        <v>38.317999999999998</v>
      </c>
      <c r="F160" s="54">
        <f t="shared" ref="F160:T160" si="7">SUM(F130:F159)</f>
        <v>110.41900000000001</v>
      </c>
      <c r="G160" s="54">
        <f t="shared" si="7"/>
        <v>74.61999999999999</v>
      </c>
      <c r="H160" s="54">
        <f t="shared" si="7"/>
        <v>223.35700000000006</v>
      </c>
      <c r="I160" s="54">
        <f t="shared" si="7"/>
        <v>100.50000000000001</v>
      </c>
      <c r="J160" s="54">
        <f t="shared" si="7"/>
        <v>3.7199999999999998</v>
      </c>
      <c r="K160" s="54">
        <f t="shared" si="7"/>
        <v>327.57699999999994</v>
      </c>
      <c r="L160" s="54">
        <f t="shared" si="7"/>
        <v>599.96500000000015</v>
      </c>
      <c r="M160" s="54">
        <f t="shared" si="7"/>
        <v>555.76490000000001</v>
      </c>
      <c r="N160" s="54">
        <f t="shared" si="7"/>
        <v>1103.8129999999999</v>
      </c>
      <c r="O160" s="54">
        <f t="shared" si="7"/>
        <v>2259.5428999999999</v>
      </c>
      <c r="P160" s="54">
        <f t="shared" si="7"/>
        <v>2587.1198999999997</v>
      </c>
      <c r="Q160" s="54">
        <f t="shared" si="7"/>
        <v>8.7999999999999989</v>
      </c>
      <c r="R160" s="54">
        <f t="shared" si="7"/>
        <v>212.66</v>
      </c>
      <c r="S160" s="54">
        <f t="shared" si="7"/>
        <v>221.46</v>
      </c>
      <c r="T160" s="54">
        <f t="shared" si="7"/>
        <v>2808.5798999999997</v>
      </c>
    </row>
    <row r="161" spans="1:20" ht="12.75" customHeight="1" x14ac:dyDescent="0.2">
      <c r="A161" s="166" t="s">
        <v>7</v>
      </c>
      <c r="B161" s="35" t="s">
        <v>426</v>
      </c>
      <c r="C161" s="161" t="s">
        <v>123</v>
      </c>
      <c r="D161" s="178">
        <v>80</v>
      </c>
      <c r="E161" s="179">
        <v>3.07</v>
      </c>
      <c r="F161" s="179">
        <v>0</v>
      </c>
      <c r="G161" s="179">
        <v>10</v>
      </c>
      <c r="H161" s="179">
        <v>13.07</v>
      </c>
      <c r="I161" s="179">
        <v>2.9299999999999997</v>
      </c>
      <c r="J161" s="179">
        <v>0</v>
      </c>
      <c r="K161" s="179">
        <v>16</v>
      </c>
      <c r="L161" s="179">
        <v>4.33</v>
      </c>
      <c r="M161" s="179">
        <v>28.622999999999998</v>
      </c>
      <c r="N161" s="179">
        <v>83.984999999999999</v>
      </c>
      <c r="O161" s="179">
        <v>116.93800000000002</v>
      </c>
      <c r="P161" s="179">
        <v>132.93800000000002</v>
      </c>
      <c r="Q161" s="179">
        <v>0.53</v>
      </c>
      <c r="R161" s="179">
        <v>0.92999999999999994</v>
      </c>
      <c r="S161" s="179">
        <v>1.46</v>
      </c>
      <c r="T161" s="179">
        <v>134.398</v>
      </c>
    </row>
    <row r="162" spans="1:20" ht="12.75" customHeight="1" x14ac:dyDescent="0.2">
      <c r="A162" s="167"/>
      <c r="B162" s="35"/>
      <c r="C162" s="26" t="s">
        <v>140</v>
      </c>
      <c r="D162" s="180">
        <v>8</v>
      </c>
      <c r="E162" s="181">
        <v>0.3</v>
      </c>
      <c r="F162" s="181">
        <v>0</v>
      </c>
      <c r="G162" s="181">
        <v>0</v>
      </c>
      <c r="H162" s="181">
        <v>0.3</v>
      </c>
      <c r="I162" s="181">
        <v>0.1</v>
      </c>
      <c r="J162" s="181">
        <v>0</v>
      </c>
      <c r="K162" s="181">
        <v>0.4</v>
      </c>
      <c r="L162" s="181">
        <v>0.18</v>
      </c>
      <c r="M162" s="181">
        <v>0.30000000000000004</v>
      </c>
      <c r="N162" s="181">
        <v>1.34</v>
      </c>
      <c r="O162" s="181">
        <v>1.8199999999999998</v>
      </c>
      <c r="P162" s="181">
        <v>2.2199999999999998</v>
      </c>
      <c r="Q162" s="181">
        <v>2.16</v>
      </c>
      <c r="R162" s="181">
        <v>1.9200000000000002</v>
      </c>
      <c r="S162" s="181">
        <v>4.08</v>
      </c>
      <c r="T162" s="181">
        <v>6.3000000000000007</v>
      </c>
    </row>
    <row r="163" spans="1:20" ht="12.75" customHeight="1" x14ac:dyDescent="0.2">
      <c r="A163" s="167"/>
      <c r="B163" s="35"/>
      <c r="C163" s="26" t="s">
        <v>141</v>
      </c>
      <c r="D163" s="180">
        <v>12</v>
      </c>
      <c r="E163" s="181">
        <v>0.66999999999999993</v>
      </c>
      <c r="F163" s="181">
        <v>56.697000000000003</v>
      </c>
      <c r="G163" s="181">
        <v>0.01</v>
      </c>
      <c r="H163" s="181">
        <v>57.377000000000002</v>
      </c>
      <c r="I163" s="181">
        <v>1.52</v>
      </c>
      <c r="J163" s="181">
        <v>0</v>
      </c>
      <c r="K163" s="181">
        <v>58.897000000000006</v>
      </c>
      <c r="L163" s="181">
        <v>0</v>
      </c>
      <c r="M163" s="181">
        <v>15.387</v>
      </c>
      <c r="N163" s="181">
        <v>16.53</v>
      </c>
      <c r="O163" s="181">
        <v>31.916999999999998</v>
      </c>
      <c r="P163" s="181">
        <v>90.814000000000007</v>
      </c>
      <c r="Q163" s="181">
        <v>0.2</v>
      </c>
      <c r="R163" s="181">
        <v>1</v>
      </c>
      <c r="S163" s="181">
        <v>1.2</v>
      </c>
      <c r="T163" s="181">
        <v>92.013999999999996</v>
      </c>
    </row>
    <row r="164" spans="1:20" ht="12.75" customHeight="1" x14ac:dyDescent="0.2">
      <c r="A164" s="167"/>
      <c r="B164" s="35"/>
      <c r="C164" s="26" t="s">
        <v>147</v>
      </c>
      <c r="D164" s="180">
        <v>33</v>
      </c>
      <c r="E164" s="181">
        <v>1.31</v>
      </c>
      <c r="F164" s="181">
        <v>0</v>
      </c>
      <c r="G164" s="181">
        <v>0</v>
      </c>
      <c r="H164" s="181">
        <v>1.31</v>
      </c>
      <c r="I164" s="181">
        <v>0.62</v>
      </c>
      <c r="J164" s="181">
        <v>0.2</v>
      </c>
      <c r="K164" s="181">
        <v>2.13</v>
      </c>
      <c r="L164" s="181">
        <v>3.89</v>
      </c>
      <c r="M164" s="181">
        <v>32.25</v>
      </c>
      <c r="N164" s="181">
        <v>52.57</v>
      </c>
      <c r="O164" s="181">
        <v>88.71</v>
      </c>
      <c r="P164" s="181">
        <v>90.839999999999989</v>
      </c>
      <c r="Q164" s="181">
        <v>0.44</v>
      </c>
      <c r="R164" s="181">
        <v>55.1</v>
      </c>
      <c r="S164" s="181">
        <v>55.54</v>
      </c>
      <c r="T164" s="181">
        <v>146.38</v>
      </c>
    </row>
    <row r="165" spans="1:20" ht="12.75" customHeight="1" x14ac:dyDescent="0.2">
      <c r="A165" s="167"/>
      <c r="B165" s="35"/>
      <c r="C165" s="26" t="s">
        <v>137</v>
      </c>
      <c r="D165" s="180">
        <v>11</v>
      </c>
      <c r="E165" s="181">
        <v>3.63</v>
      </c>
      <c r="F165" s="181">
        <v>0</v>
      </c>
      <c r="G165" s="181">
        <v>0</v>
      </c>
      <c r="H165" s="181">
        <v>3.63</v>
      </c>
      <c r="I165" s="181">
        <v>4</v>
      </c>
      <c r="J165" s="181">
        <v>0</v>
      </c>
      <c r="K165" s="181">
        <v>7.63</v>
      </c>
      <c r="L165" s="181">
        <v>2.5</v>
      </c>
      <c r="M165" s="181">
        <v>89.589999999999989</v>
      </c>
      <c r="N165" s="181">
        <v>76.77000000000001</v>
      </c>
      <c r="O165" s="181">
        <v>168.86</v>
      </c>
      <c r="P165" s="181">
        <v>176.49</v>
      </c>
      <c r="Q165" s="181">
        <v>0</v>
      </c>
      <c r="R165" s="181">
        <v>40.200000000000003</v>
      </c>
      <c r="S165" s="181">
        <v>40.200000000000003</v>
      </c>
      <c r="T165" s="181">
        <v>216.69</v>
      </c>
    </row>
    <row r="166" spans="1:20" ht="12.75" customHeight="1" x14ac:dyDescent="0.2">
      <c r="A166" s="167"/>
      <c r="B166" s="35"/>
      <c r="C166" s="26" t="s">
        <v>148</v>
      </c>
      <c r="D166" s="180">
        <v>11</v>
      </c>
      <c r="E166" s="181">
        <v>0</v>
      </c>
      <c r="F166" s="181">
        <v>0</v>
      </c>
      <c r="G166" s="181">
        <v>0</v>
      </c>
      <c r="H166" s="181">
        <v>0</v>
      </c>
      <c r="I166" s="181">
        <v>0</v>
      </c>
      <c r="J166" s="181">
        <v>0</v>
      </c>
      <c r="K166" s="181">
        <v>0</v>
      </c>
      <c r="L166" s="181">
        <v>2.41</v>
      </c>
      <c r="M166" s="181">
        <v>5.3618000000000006</v>
      </c>
      <c r="N166" s="181">
        <v>8.27</v>
      </c>
      <c r="O166" s="181">
        <v>16.041800000000002</v>
      </c>
      <c r="P166" s="181">
        <v>16.041800000000002</v>
      </c>
      <c r="Q166" s="181">
        <v>0</v>
      </c>
      <c r="R166" s="181">
        <v>0.01</v>
      </c>
      <c r="S166" s="181">
        <v>0.01</v>
      </c>
      <c r="T166" s="181">
        <v>16.0518</v>
      </c>
    </row>
    <row r="167" spans="1:20" ht="12.75" customHeight="1" x14ac:dyDescent="0.2">
      <c r="A167" s="167"/>
      <c r="B167" s="35"/>
      <c r="C167" s="26" t="s">
        <v>117</v>
      </c>
      <c r="D167" s="180">
        <v>54</v>
      </c>
      <c r="E167" s="181">
        <v>0.15</v>
      </c>
      <c r="F167" s="181">
        <v>0.32999999999999996</v>
      </c>
      <c r="G167" s="181">
        <v>0</v>
      </c>
      <c r="H167" s="181">
        <v>0.48</v>
      </c>
      <c r="I167" s="181">
        <v>8.39</v>
      </c>
      <c r="J167" s="181">
        <v>0</v>
      </c>
      <c r="K167" s="181">
        <v>8.870000000000001</v>
      </c>
      <c r="L167" s="181">
        <v>42.71</v>
      </c>
      <c r="M167" s="181">
        <v>20.595800000000001</v>
      </c>
      <c r="N167" s="181">
        <v>20.28</v>
      </c>
      <c r="O167" s="181">
        <v>83.58580000000002</v>
      </c>
      <c r="P167" s="181">
        <v>92.455800000000025</v>
      </c>
      <c r="Q167" s="181">
        <v>0</v>
      </c>
      <c r="R167" s="181">
        <v>48.1</v>
      </c>
      <c r="S167" s="181">
        <v>48.1</v>
      </c>
      <c r="T167" s="181">
        <v>140.5558</v>
      </c>
    </row>
    <row r="168" spans="1:20" ht="12.75" customHeight="1" x14ac:dyDescent="0.2">
      <c r="A168" s="167"/>
      <c r="B168" s="35"/>
      <c r="C168" s="26" t="s">
        <v>149</v>
      </c>
      <c r="D168" s="180">
        <v>6</v>
      </c>
      <c r="E168" s="181">
        <v>0</v>
      </c>
      <c r="F168" s="181">
        <v>0</v>
      </c>
      <c r="G168" s="181">
        <v>0</v>
      </c>
      <c r="H168" s="181">
        <v>0</v>
      </c>
      <c r="I168" s="181">
        <v>0</v>
      </c>
      <c r="J168" s="181">
        <v>0</v>
      </c>
      <c r="K168" s="181">
        <v>0</v>
      </c>
      <c r="L168" s="181">
        <v>0.3</v>
      </c>
      <c r="M168" s="181">
        <v>0.50500000000000012</v>
      </c>
      <c r="N168" s="181">
        <v>3</v>
      </c>
      <c r="O168" s="181">
        <v>3.8049999999999993</v>
      </c>
      <c r="P168" s="181">
        <v>3.8049999999999993</v>
      </c>
      <c r="Q168" s="181">
        <v>0</v>
      </c>
      <c r="R168" s="181">
        <v>5.67</v>
      </c>
      <c r="S168" s="181">
        <v>5.67</v>
      </c>
      <c r="T168" s="181">
        <v>9.4749999999999996</v>
      </c>
    </row>
    <row r="169" spans="1:20" ht="12.75" customHeight="1" x14ac:dyDescent="0.2">
      <c r="A169" s="167"/>
      <c r="B169" s="35"/>
      <c r="C169" s="26" t="s">
        <v>125</v>
      </c>
      <c r="D169" s="180">
        <v>5</v>
      </c>
      <c r="E169" s="181">
        <v>0.1</v>
      </c>
      <c r="F169" s="181">
        <v>0</v>
      </c>
      <c r="G169" s="181">
        <v>0</v>
      </c>
      <c r="H169" s="181">
        <v>0.1</v>
      </c>
      <c r="I169" s="181">
        <v>1.47</v>
      </c>
      <c r="J169" s="181">
        <v>0</v>
      </c>
      <c r="K169" s="181">
        <v>1.5699999999999998</v>
      </c>
      <c r="L169" s="181">
        <v>0.1</v>
      </c>
      <c r="M169" s="181">
        <v>4.2</v>
      </c>
      <c r="N169" s="181">
        <v>2</v>
      </c>
      <c r="O169" s="181">
        <v>6.3</v>
      </c>
      <c r="P169" s="181">
        <v>7.8699999999999992</v>
      </c>
      <c r="Q169" s="181">
        <v>0</v>
      </c>
      <c r="R169" s="181">
        <v>100.16</v>
      </c>
      <c r="S169" s="181">
        <v>100.16</v>
      </c>
      <c r="T169" s="181">
        <v>108.03</v>
      </c>
    </row>
    <row r="170" spans="1:20" ht="12.75" customHeight="1" x14ac:dyDescent="0.2">
      <c r="A170" s="167"/>
      <c r="B170" s="35"/>
      <c r="C170" s="26" t="s">
        <v>161</v>
      </c>
      <c r="D170" s="180">
        <v>17</v>
      </c>
      <c r="E170" s="181">
        <v>1.94</v>
      </c>
      <c r="F170" s="181">
        <v>0</v>
      </c>
      <c r="G170" s="181">
        <v>2</v>
      </c>
      <c r="H170" s="181">
        <v>3.94</v>
      </c>
      <c r="I170" s="181">
        <v>0</v>
      </c>
      <c r="J170" s="181">
        <v>0</v>
      </c>
      <c r="K170" s="181">
        <v>3.94</v>
      </c>
      <c r="L170" s="181">
        <v>0.8</v>
      </c>
      <c r="M170" s="181">
        <v>2.4914000000000001</v>
      </c>
      <c r="N170" s="181">
        <v>1.6</v>
      </c>
      <c r="O170" s="181">
        <v>4.8914000000000009</v>
      </c>
      <c r="P170" s="181">
        <v>8.8314000000000004</v>
      </c>
      <c r="Q170" s="181">
        <v>12.86</v>
      </c>
      <c r="R170" s="181">
        <v>42.25</v>
      </c>
      <c r="S170" s="181">
        <v>55.11</v>
      </c>
      <c r="T170" s="181">
        <v>63.941399999999994</v>
      </c>
    </row>
    <row r="171" spans="1:20" ht="12.75" customHeight="1" x14ac:dyDescent="0.2">
      <c r="A171" s="167"/>
      <c r="B171" s="35"/>
      <c r="C171" s="26" t="s">
        <v>138</v>
      </c>
      <c r="D171" s="180">
        <v>15</v>
      </c>
      <c r="E171" s="181">
        <v>0.5</v>
      </c>
      <c r="F171" s="181">
        <v>6.2</v>
      </c>
      <c r="G171" s="181">
        <v>0</v>
      </c>
      <c r="H171" s="181">
        <v>6.7</v>
      </c>
      <c r="I171" s="181">
        <v>0</v>
      </c>
      <c r="J171" s="181">
        <v>0</v>
      </c>
      <c r="K171" s="181">
        <v>6.7</v>
      </c>
      <c r="L171" s="181">
        <v>0</v>
      </c>
      <c r="M171" s="181">
        <v>9.1108999999999991</v>
      </c>
      <c r="N171" s="181">
        <v>8.0399999999999991</v>
      </c>
      <c r="O171" s="181">
        <v>17.150899999999996</v>
      </c>
      <c r="P171" s="181">
        <v>23.850899999999996</v>
      </c>
      <c r="Q171" s="181">
        <v>10</v>
      </c>
      <c r="R171" s="181">
        <v>0</v>
      </c>
      <c r="S171" s="181">
        <v>10</v>
      </c>
      <c r="T171" s="181">
        <v>33.850899999999996</v>
      </c>
    </row>
    <row r="172" spans="1:20" ht="12.75" customHeight="1" x14ac:dyDescent="0.2">
      <c r="A172" s="167"/>
      <c r="B172" s="35"/>
      <c r="C172" s="26" t="s">
        <v>112</v>
      </c>
      <c r="D172" s="180">
        <v>21</v>
      </c>
      <c r="E172" s="181">
        <v>15</v>
      </c>
      <c r="F172" s="181">
        <v>0</v>
      </c>
      <c r="G172" s="181">
        <v>0</v>
      </c>
      <c r="H172" s="181">
        <v>15</v>
      </c>
      <c r="I172" s="181">
        <v>116.8</v>
      </c>
      <c r="J172" s="181">
        <v>0</v>
      </c>
      <c r="K172" s="181">
        <v>131.80000000000001</v>
      </c>
      <c r="L172" s="181">
        <v>0</v>
      </c>
      <c r="M172" s="181">
        <v>8.16</v>
      </c>
      <c r="N172" s="181">
        <v>42.94</v>
      </c>
      <c r="O172" s="181">
        <v>51.099999999999987</v>
      </c>
      <c r="P172" s="181">
        <v>182.9</v>
      </c>
      <c r="Q172" s="181">
        <v>0</v>
      </c>
      <c r="R172" s="181">
        <v>4.93</v>
      </c>
      <c r="S172" s="181">
        <v>4.93</v>
      </c>
      <c r="T172" s="181">
        <v>187.83</v>
      </c>
    </row>
    <row r="173" spans="1:20" ht="12.75" customHeight="1" x14ac:dyDescent="0.2">
      <c r="A173" s="167"/>
      <c r="B173" s="35"/>
      <c r="C173" s="26" t="s">
        <v>144</v>
      </c>
      <c r="D173" s="180">
        <v>30</v>
      </c>
      <c r="E173" s="181">
        <v>0.06</v>
      </c>
      <c r="F173" s="181">
        <v>0.5</v>
      </c>
      <c r="G173" s="181">
        <v>4.99</v>
      </c>
      <c r="H173" s="181">
        <v>5.5500000000000007</v>
      </c>
      <c r="I173" s="181">
        <v>6.6599999999999993</v>
      </c>
      <c r="J173" s="181">
        <v>0.2</v>
      </c>
      <c r="K173" s="181">
        <v>12.409999999999998</v>
      </c>
      <c r="L173" s="181">
        <v>0</v>
      </c>
      <c r="M173" s="181">
        <v>28.840000000000003</v>
      </c>
      <c r="N173" s="181">
        <v>8.59</v>
      </c>
      <c r="O173" s="181">
        <v>37.43</v>
      </c>
      <c r="P173" s="181">
        <v>49.839999999999996</v>
      </c>
      <c r="Q173" s="181">
        <v>0</v>
      </c>
      <c r="R173" s="181">
        <v>0</v>
      </c>
      <c r="S173" s="181">
        <v>0</v>
      </c>
      <c r="T173" s="181">
        <v>49.839999999999996</v>
      </c>
    </row>
    <row r="174" spans="1:20" ht="12.75" customHeight="1" x14ac:dyDescent="0.2">
      <c r="A174" s="167"/>
      <c r="B174" s="35"/>
      <c r="C174" s="26" t="s">
        <v>116</v>
      </c>
      <c r="D174" s="180">
        <v>34</v>
      </c>
      <c r="E174" s="181">
        <v>1.21</v>
      </c>
      <c r="F174" s="181">
        <v>4.5999999999999996</v>
      </c>
      <c r="G174" s="181">
        <v>6.0000000000000005E-2</v>
      </c>
      <c r="H174" s="181">
        <v>5.8699999999999992</v>
      </c>
      <c r="I174" s="181">
        <v>4.49</v>
      </c>
      <c r="J174" s="181">
        <v>0.02</v>
      </c>
      <c r="K174" s="181">
        <v>10.379999999999999</v>
      </c>
      <c r="L174" s="181">
        <v>0.2</v>
      </c>
      <c r="M174" s="181">
        <v>29.742999999999999</v>
      </c>
      <c r="N174" s="181">
        <v>1.08</v>
      </c>
      <c r="O174" s="181">
        <v>31.023000000000003</v>
      </c>
      <c r="P174" s="181">
        <v>41.403000000000006</v>
      </c>
      <c r="Q174" s="181">
        <v>0</v>
      </c>
      <c r="R174" s="181">
        <v>2.25</v>
      </c>
      <c r="S174" s="181">
        <v>2.25</v>
      </c>
      <c r="T174" s="181">
        <v>43.653000000000006</v>
      </c>
    </row>
    <row r="175" spans="1:20" ht="12.75" customHeight="1" x14ac:dyDescent="0.2">
      <c r="A175" s="167"/>
      <c r="B175" s="35"/>
      <c r="C175" s="26" t="s">
        <v>158</v>
      </c>
      <c r="D175" s="180">
        <v>4</v>
      </c>
      <c r="E175" s="181">
        <v>0.5</v>
      </c>
      <c r="F175" s="181">
        <v>0</v>
      </c>
      <c r="G175" s="181">
        <v>0</v>
      </c>
      <c r="H175" s="181">
        <v>0.5</v>
      </c>
      <c r="I175" s="181">
        <v>0.1</v>
      </c>
      <c r="J175" s="181">
        <v>0</v>
      </c>
      <c r="K175" s="181">
        <v>0.6</v>
      </c>
      <c r="L175" s="181">
        <v>0</v>
      </c>
      <c r="M175" s="181">
        <v>2.82</v>
      </c>
      <c r="N175" s="181">
        <v>5.0999999999999996</v>
      </c>
      <c r="O175" s="181">
        <v>7.92</v>
      </c>
      <c r="P175" s="181">
        <v>8.52</v>
      </c>
      <c r="Q175" s="181">
        <v>0</v>
      </c>
      <c r="R175" s="181">
        <v>1</v>
      </c>
      <c r="S175" s="181">
        <v>1</v>
      </c>
      <c r="T175" s="181">
        <v>9.52</v>
      </c>
    </row>
    <row r="176" spans="1:20" ht="12.75" customHeight="1" x14ac:dyDescent="0.2">
      <c r="A176" s="167"/>
      <c r="B176" s="35"/>
      <c r="C176" s="26" t="s">
        <v>146</v>
      </c>
      <c r="D176" s="180">
        <v>10</v>
      </c>
      <c r="E176" s="181">
        <v>0</v>
      </c>
      <c r="F176" s="181">
        <v>0</v>
      </c>
      <c r="G176" s="181">
        <v>0.01</v>
      </c>
      <c r="H176" s="181">
        <v>0.01</v>
      </c>
      <c r="I176" s="181">
        <v>2.02</v>
      </c>
      <c r="J176" s="181">
        <v>0</v>
      </c>
      <c r="K176" s="181">
        <v>2.0299999999999998</v>
      </c>
      <c r="L176" s="181">
        <v>0</v>
      </c>
      <c r="M176" s="181">
        <v>23.639000000000003</v>
      </c>
      <c r="N176" s="181">
        <v>1.71</v>
      </c>
      <c r="O176" s="181">
        <v>25.349000000000004</v>
      </c>
      <c r="P176" s="181">
        <v>27.379000000000005</v>
      </c>
      <c r="Q176" s="181">
        <v>0</v>
      </c>
      <c r="R176" s="181">
        <v>0</v>
      </c>
      <c r="S176" s="181">
        <v>0</v>
      </c>
      <c r="T176" s="181">
        <v>27.379000000000005</v>
      </c>
    </row>
    <row r="177" spans="1:20" ht="12.75" customHeight="1" x14ac:dyDescent="0.2">
      <c r="A177" s="167"/>
      <c r="B177" s="35"/>
      <c r="C177" s="26" t="s">
        <v>115</v>
      </c>
      <c r="D177" s="180">
        <v>7</v>
      </c>
      <c r="E177" s="181">
        <v>0.2</v>
      </c>
      <c r="F177" s="181">
        <v>0.73</v>
      </c>
      <c r="G177" s="181">
        <v>0</v>
      </c>
      <c r="H177" s="181">
        <v>0.92999999999999994</v>
      </c>
      <c r="I177" s="181">
        <v>1.3</v>
      </c>
      <c r="J177" s="181">
        <v>0</v>
      </c>
      <c r="K177" s="181">
        <v>2.23</v>
      </c>
      <c r="L177" s="181">
        <v>0.1</v>
      </c>
      <c r="M177" s="181">
        <v>1.0050000000000001</v>
      </c>
      <c r="N177" s="181">
        <v>0.5</v>
      </c>
      <c r="O177" s="181">
        <v>1.605</v>
      </c>
      <c r="P177" s="181">
        <v>3.835</v>
      </c>
      <c r="Q177" s="181">
        <v>0</v>
      </c>
      <c r="R177" s="181">
        <v>4.4000000000000004</v>
      </c>
      <c r="S177" s="181">
        <v>4.4000000000000004</v>
      </c>
      <c r="T177" s="181">
        <v>8.2349999999999994</v>
      </c>
    </row>
    <row r="178" spans="1:20" ht="12.75" customHeight="1" x14ac:dyDescent="0.2">
      <c r="A178" s="167"/>
      <c r="B178" s="35"/>
      <c r="C178" s="26" t="s">
        <v>145</v>
      </c>
      <c r="D178" s="180">
        <v>22</v>
      </c>
      <c r="E178" s="181">
        <v>332.16</v>
      </c>
      <c r="F178" s="181">
        <v>52.24</v>
      </c>
      <c r="G178" s="181">
        <v>81.040000000000006</v>
      </c>
      <c r="H178" s="181">
        <v>465.44000000000005</v>
      </c>
      <c r="I178" s="181">
        <v>15</v>
      </c>
      <c r="J178" s="181">
        <v>0</v>
      </c>
      <c r="K178" s="181">
        <v>480.44</v>
      </c>
      <c r="L178" s="181">
        <v>1.7</v>
      </c>
      <c r="M178" s="181">
        <v>37.060099999999998</v>
      </c>
      <c r="N178" s="181">
        <v>52.749999999999993</v>
      </c>
      <c r="O178" s="181">
        <v>91.510100000000023</v>
      </c>
      <c r="P178" s="181">
        <v>571.95010000000002</v>
      </c>
      <c r="Q178" s="181">
        <v>81</v>
      </c>
      <c r="R178" s="181">
        <v>2.1199999999999997</v>
      </c>
      <c r="S178" s="181">
        <v>83.12</v>
      </c>
      <c r="T178" s="181">
        <v>655.0700999999998</v>
      </c>
    </row>
    <row r="179" spans="1:20" ht="12.75" customHeight="1" x14ac:dyDescent="0.2">
      <c r="A179" s="167"/>
      <c r="B179" s="35"/>
      <c r="C179" s="26" t="s">
        <v>136</v>
      </c>
      <c r="D179" s="180">
        <v>7</v>
      </c>
      <c r="E179" s="181">
        <v>22.39</v>
      </c>
      <c r="F179" s="181">
        <v>0</v>
      </c>
      <c r="G179" s="181">
        <v>0.2</v>
      </c>
      <c r="H179" s="181">
        <v>22.59</v>
      </c>
      <c r="I179" s="181">
        <v>0</v>
      </c>
      <c r="J179" s="181">
        <v>0</v>
      </c>
      <c r="K179" s="181">
        <v>22.59</v>
      </c>
      <c r="L179" s="181">
        <v>4.82</v>
      </c>
      <c r="M179" s="181">
        <v>2</v>
      </c>
      <c r="N179" s="181">
        <v>6.9999999999999993E-2</v>
      </c>
      <c r="O179" s="181">
        <v>6.89</v>
      </c>
      <c r="P179" s="181">
        <v>29.48</v>
      </c>
      <c r="Q179" s="181">
        <v>0</v>
      </c>
      <c r="R179" s="181">
        <v>2</v>
      </c>
      <c r="S179" s="181">
        <v>2</v>
      </c>
      <c r="T179" s="181">
        <v>31.48</v>
      </c>
    </row>
    <row r="180" spans="1:20" ht="12.75" customHeight="1" x14ac:dyDescent="0.2">
      <c r="A180" s="167"/>
      <c r="B180" s="35"/>
      <c r="C180" s="26" t="s">
        <v>150</v>
      </c>
      <c r="D180" s="180">
        <v>20</v>
      </c>
      <c r="E180" s="181">
        <v>0.4</v>
      </c>
      <c r="F180" s="181">
        <v>0</v>
      </c>
      <c r="G180" s="181">
        <v>6.1400000000000006</v>
      </c>
      <c r="H180" s="181">
        <v>6.5400000000000009</v>
      </c>
      <c r="I180" s="181">
        <v>20.29</v>
      </c>
      <c r="J180" s="181">
        <v>0</v>
      </c>
      <c r="K180" s="181">
        <v>26.830000000000002</v>
      </c>
      <c r="L180" s="181">
        <v>1.0900000000000001</v>
      </c>
      <c r="M180" s="181">
        <v>44.42</v>
      </c>
      <c r="N180" s="181">
        <v>52.48</v>
      </c>
      <c r="O180" s="181">
        <v>97.990000000000009</v>
      </c>
      <c r="P180" s="181">
        <v>124.82000000000001</v>
      </c>
      <c r="Q180" s="181">
        <v>2.87</v>
      </c>
      <c r="R180" s="181">
        <v>0.47</v>
      </c>
      <c r="S180" s="181">
        <v>3.34</v>
      </c>
      <c r="T180" s="181">
        <v>128.16</v>
      </c>
    </row>
    <row r="181" spans="1:20" ht="12.75" customHeight="1" x14ac:dyDescent="0.2">
      <c r="A181" s="167"/>
      <c r="B181" s="85"/>
      <c r="C181" s="26" t="s">
        <v>124</v>
      </c>
      <c r="D181" s="180">
        <v>25</v>
      </c>
      <c r="E181" s="181">
        <v>2.7770000000000001</v>
      </c>
      <c r="F181" s="181">
        <v>4.01</v>
      </c>
      <c r="G181" s="181">
        <v>0.3</v>
      </c>
      <c r="H181" s="181">
        <v>7.0869999999999997</v>
      </c>
      <c r="I181" s="181">
        <v>91.07</v>
      </c>
      <c r="J181" s="181">
        <v>0</v>
      </c>
      <c r="K181" s="181">
        <v>98.156999999999996</v>
      </c>
      <c r="L181" s="181">
        <v>1.07</v>
      </c>
      <c r="M181" s="181">
        <v>61.13</v>
      </c>
      <c r="N181" s="181">
        <v>159.56999999999994</v>
      </c>
      <c r="O181" s="181">
        <v>221.77</v>
      </c>
      <c r="P181" s="181">
        <v>319.92700000000002</v>
      </c>
      <c r="Q181" s="181">
        <v>0</v>
      </c>
      <c r="R181" s="181">
        <v>75.2</v>
      </c>
      <c r="S181" s="181">
        <v>75.2</v>
      </c>
      <c r="T181" s="181">
        <v>395.12699999999995</v>
      </c>
    </row>
    <row r="182" spans="1:20" ht="12.75" customHeight="1" x14ac:dyDescent="0.2">
      <c r="A182" s="167"/>
      <c r="B182" s="35" t="s">
        <v>427</v>
      </c>
      <c r="C182" s="26" t="s">
        <v>131</v>
      </c>
      <c r="D182" s="180">
        <v>134</v>
      </c>
      <c r="E182" s="181">
        <v>2.2000000000000002</v>
      </c>
      <c r="F182" s="181">
        <v>0.4</v>
      </c>
      <c r="G182" s="181">
        <v>3.13</v>
      </c>
      <c r="H182" s="181">
        <v>5.73</v>
      </c>
      <c r="I182" s="181">
        <v>11.4</v>
      </c>
      <c r="J182" s="181">
        <v>0.01</v>
      </c>
      <c r="K182" s="181">
        <v>17.14</v>
      </c>
      <c r="L182" s="181">
        <v>0</v>
      </c>
      <c r="M182" s="181">
        <v>113.6733</v>
      </c>
      <c r="N182" s="181">
        <v>138.35300000000001</v>
      </c>
      <c r="O182" s="181">
        <v>252.02629999999999</v>
      </c>
      <c r="P182" s="181">
        <v>269.16629999999998</v>
      </c>
      <c r="Q182" s="181">
        <v>0.6</v>
      </c>
      <c r="R182" s="181">
        <v>11.84</v>
      </c>
      <c r="S182" s="181">
        <v>12.440000000000001</v>
      </c>
      <c r="T182" s="181">
        <v>281.60629999999992</v>
      </c>
    </row>
    <row r="183" spans="1:20" ht="12.75" customHeight="1" x14ac:dyDescent="0.2">
      <c r="A183" s="167"/>
      <c r="B183" s="35"/>
      <c r="C183" s="26" t="s">
        <v>128</v>
      </c>
      <c r="D183" s="180">
        <v>25</v>
      </c>
      <c r="E183" s="181">
        <v>6.0000000000000005E-2</v>
      </c>
      <c r="F183" s="181">
        <v>88.99</v>
      </c>
      <c r="G183" s="181">
        <v>41.53</v>
      </c>
      <c r="H183" s="181">
        <v>130.57999999999998</v>
      </c>
      <c r="I183" s="181">
        <v>100.77999999999999</v>
      </c>
      <c r="J183" s="181">
        <v>0.04</v>
      </c>
      <c r="K183" s="181">
        <v>231.4</v>
      </c>
      <c r="L183" s="181">
        <v>8.9</v>
      </c>
      <c r="M183" s="181">
        <v>162.76</v>
      </c>
      <c r="N183" s="181">
        <v>119.80999999999999</v>
      </c>
      <c r="O183" s="181">
        <v>291.46999999999997</v>
      </c>
      <c r="P183" s="181">
        <v>522.87</v>
      </c>
      <c r="Q183" s="181">
        <v>50</v>
      </c>
      <c r="R183" s="181">
        <v>1.86</v>
      </c>
      <c r="S183" s="181">
        <v>51.86</v>
      </c>
      <c r="T183" s="181">
        <v>574.73</v>
      </c>
    </row>
    <row r="184" spans="1:20" ht="12.75" customHeight="1" x14ac:dyDescent="0.2">
      <c r="A184" s="167"/>
      <c r="B184" s="35"/>
      <c r="C184" s="26" t="s">
        <v>152</v>
      </c>
      <c r="D184" s="180">
        <v>11</v>
      </c>
      <c r="E184" s="181">
        <v>10.029999999999999</v>
      </c>
      <c r="F184" s="181">
        <v>0</v>
      </c>
      <c r="G184" s="181">
        <v>0</v>
      </c>
      <c r="H184" s="181">
        <v>10.029999999999999</v>
      </c>
      <c r="I184" s="181">
        <v>0</v>
      </c>
      <c r="J184" s="181">
        <v>0</v>
      </c>
      <c r="K184" s="181">
        <v>10.029999999999999</v>
      </c>
      <c r="L184" s="181">
        <v>0</v>
      </c>
      <c r="M184" s="181">
        <v>11.725</v>
      </c>
      <c r="N184" s="181">
        <v>13.209999999999999</v>
      </c>
      <c r="O184" s="181">
        <v>24.934999999999999</v>
      </c>
      <c r="P184" s="181">
        <v>34.964999999999996</v>
      </c>
      <c r="Q184" s="181">
        <v>0</v>
      </c>
      <c r="R184" s="181">
        <v>0</v>
      </c>
      <c r="S184" s="181">
        <v>0</v>
      </c>
      <c r="T184" s="181">
        <v>34.965000000000003</v>
      </c>
    </row>
    <row r="185" spans="1:20" ht="12.75" customHeight="1" x14ac:dyDescent="0.2">
      <c r="A185" s="167"/>
      <c r="B185" s="35"/>
      <c r="C185" s="26" t="s">
        <v>160</v>
      </c>
      <c r="D185" s="180">
        <v>40</v>
      </c>
      <c r="E185" s="181">
        <v>0.65999999999999992</v>
      </c>
      <c r="F185" s="181">
        <v>1.17</v>
      </c>
      <c r="G185" s="181">
        <v>8.51</v>
      </c>
      <c r="H185" s="181">
        <v>10.34</v>
      </c>
      <c r="I185" s="181">
        <v>3.09</v>
      </c>
      <c r="J185" s="181">
        <v>0.1</v>
      </c>
      <c r="K185" s="181">
        <v>13.530000000000001</v>
      </c>
      <c r="L185" s="181">
        <v>3.36</v>
      </c>
      <c r="M185" s="181">
        <v>28.540000000000003</v>
      </c>
      <c r="N185" s="181">
        <v>41.4</v>
      </c>
      <c r="O185" s="181">
        <v>73.3</v>
      </c>
      <c r="P185" s="181">
        <v>86.83</v>
      </c>
      <c r="Q185" s="181">
        <v>0</v>
      </c>
      <c r="R185" s="181">
        <v>2.2000000000000002</v>
      </c>
      <c r="S185" s="181">
        <v>2.2000000000000002</v>
      </c>
      <c r="T185" s="181">
        <v>89.03</v>
      </c>
    </row>
    <row r="186" spans="1:20" ht="12.75" customHeight="1" x14ac:dyDescent="0.2">
      <c r="A186" s="167"/>
      <c r="B186" s="35"/>
      <c r="C186" s="26" t="s">
        <v>113</v>
      </c>
      <c r="D186" s="180">
        <v>42</v>
      </c>
      <c r="E186" s="181">
        <v>162.744</v>
      </c>
      <c r="F186" s="181">
        <v>51.550000000000004</v>
      </c>
      <c r="G186" s="181">
        <v>3.1</v>
      </c>
      <c r="H186" s="181">
        <v>217.39400000000001</v>
      </c>
      <c r="I186" s="181">
        <v>1.22</v>
      </c>
      <c r="J186" s="181">
        <v>0</v>
      </c>
      <c r="K186" s="181">
        <v>218.61399999999998</v>
      </c>
      <c r="L186" s="181">
        <v>0</v>
      </c>
      <c r="M186" s="181">
        <v>78.710000000000008</v>
      </c>
      <c r="N186" s="181">
        <v>21.62</v>
      </c>
      <c r="O186" s="181">
        <v>100.33000000000003</v>
      </c>
      <c r="P186" s="181">
        <v>318.94400000000002</v>
      </c>
      <c r="Q186" s="181">
        <v>0</v>
      </c>
      <c r="R186" s="181">
        <v>21.33</v>
      </c>
      <c r="S186" s="181">
        <v>21.33</v>
      </c>
      <c r="T186" s="181">
        <v>340.27399999999983</v>
      </c>
    </row>
    <row r="187" spans="1:20" ht="12.75" customHeight="1" x14ac:dyDescent="0.2">
      <c r="A187" s="167"/>
      <c r="B187" s="35"/>
      <c r="C187" s="26" t="s">
        <v>159</v>
      </c>
      <c r="D187" s="180">
        <v>22</v>
      </c>
      <c r="E187" s="181">
        <v>5</v>
      </c>
      <c r="F187" s="181">
        <v>0.1</v>
      </c>
      <c r="G187" s="181">
        <v>0</v>
      </c>
      <c r="H187" s="181">
        <v>5.0999999999999996</v>
      </c>
      <c r="I187" s="181">
        <v>2.6</v>
      </c>
      <c r="J187" s="181">
        <v>0</v>
      </c>
      <c r="K187" s="181">
        <v>7.7</v>
      </c>
      <c r="L187" s="181">
        <v>0.37</v>
      </c>
      <c r="M187" s="181">
        <v>39.222999999999999</v>
      </c>
      <c r="N187" s="181">
        <v>4.3</v>
      </c>
      <c r="O187" s="181">
        <v>43.893000000000001</v>
      </c>
      <c r="P187" s="181">
        <v>51.593000000000004</v>
      </c>
      <c r="Q187" s="181">
        <v>28</v>
      </c>
      <c r="R187" s="181">
        <v>3.79</v>
      </c>
      <c r="S187" s="181">
        <v>31.79</v>
      </c>
      <c r="T187" s="181">
        <v>83.38300000000001</v>
      </c>
    </row>
    <row r="188" spans="1:20" ht="12.75" customHeight="1" x14ac:dyDescent="0.2">
      <c r="A188" s="167"/>
      <c r="B188" s="35"/>
      <c r="C188" s="26" t="s">
        <v>143</v>
      </c>
      <c r="D188" s="180">
        <v>17</v>
      </c>
      <c r="E188" s="181">
        <v>0.2</v>
      </c>
      <c r="F188" s="181">
        <v>0</v>
      </c>
      <c r="G188" s="181">
        <v>0</v>
      </c>
      <c r="H188" s="181">
        <v>0.2</v>
      </c>
      <c r="I188" s="181">
        <v>0.14000000000000001</v>
      </c>
      <c r="J188" s="181">
        <v>0</v>
      </c>
      <c r="K188" s="181">
        <v>0.34</v>
      </c>
      <c r="L188" s="181">
        <v>1</v>
      </c>
      <c r="M188" s="181">
        <v>4.8201999999999989</v>
      </c>
      <c r="N188" s="181">
        <v>6.33</v>
      </c>
      <c r="O188" s="181">
        <v>12.1502</v>
      </c>
      <c r="P188" s="181">
        <v>12.4902</v>
      </c>
      <c r="Q188" s="181">
        <v>0</v>
      </c>
      <c r="R188" s="181">
        <v>37.61</v>
      </c>
      <c r="S188" s="181">
        <v>37.61</v>
      </c>
      <c r="T188" s="181">
        <v>50.100200000000001</v>
      </c>
    </row>
    <row r="189" spans="1:20" ht="12.75" customHeight="1" x14ac:dyDescent="0.2">
      <c r="A189" s="167"/>
      <c r="B189" s="35"/>
      <c r="C189" s="26" t="s">
        <v>153</v>
      </c>
      <c r="D189" s="180">
        <v>9</v>
      </c>
      <c r="E189" s="181">
        <v>0.4</v>
      </c>
      <c r="F189" s="181">
        <v>0</v>
      </c>
      <c r="G189" s="181">
        <v>0</v>
      </c>
      <c r="H189" s="181">
        <v>0.4</v>
      </c>
      <c r="I189" s="181">
        <v>1</v>
      </c>
      <c r="J189" s="181">
        <v>0</v>
      </c>
      <c r="K189" s="181">
        <v>1.4</v>
      </c>
      <c r="L189" s="181">
        <v>1.9800000000000002</v>
      </c>
      <c r="M189" s="181">
        <v>2.82</v>
      </c>
      <c r="N189" s="181">
        <v>9.2800000000000011</v>
      </c>
      <c r="O189" s="181">
        <v>14.08</v>
      </c>
      <c r="P189" s="181">
        <v>15.48</v>
      </c>
      <c r="Q189" s="181">
        <v>0</v>
      </c>
      <c r="R189" s="181">
        <v>5.53</v>
      </c>
      <c r="S189" s="181">
        <v>5.53</v>
      </c>
      <c r="T189" s="181">
        <v>21.009999999999998</v>
      </c>
    </row>
    <row r="190" spans="1:20" ht="12.75" customHeight="1" x14ac:dyDescent="0.2">
      <c r="A190" s="167"/>
      <c r="B190" s="35"/>
      <c r="C190" s="163" t="s">
        <v>410</v>
      </c>
      <c r="D190" s="64">
        <v>4</v>
      </c>
      <c r="E190" s="36">
        <v>0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68</v>
      </c>
      <c r="M190" s="36">
        <v>0</v>
      </c>
      <c r="N190" s="36">
        <v>0</v>
      </c>
      <c r="O190" s="36">
        <v>68</v>
      </c>
      <c r="P190" s="36">
        <v>68</v>
      </c>
      <c r="Q190" s="36">
        <v>0</v>
      </c>
      <c r="R190" s="36">
        <v>0</v>
      </c>
      <c r="S190" s="36">
        <v>0</v>
      </c>
      <c r="T190" s="36">
        <v>68</v>
      </c>
    </row>
    <row r="191" spans="1:20" ht="12.75" customHeight="1" x14ac:dyDescent="0.2">
      <c r="A191" s="167"/>
      <c r="B191" s="35"/>
      <c r="C191" s="26" t="s">
        <v>142</v>
      </c>
      <c r="D191" s="180">
        <v>11</v>
      </c>
      <c r="E191" s="181">
        <v>47.8</v>
      </c>
      <c r="F191" s="181">
        <v>0</v>
      </c>
      <c r="G191" s="181">
        <v>0</v>
      </c>
      <c r="H191" s="181">
        <v>47.8</v>
      </c>
      <c r="I191" s="181">
        <v>7</v>
      </c>
      <c r="J191" s="181">
        <v>0</v>
      </c>
      <c r="K191" s="181">
        <v>54.8</v>
      </c>
      <c r="L191" s="181">
        <v>0</v>
      </c>
      <c r="M191" s="181">
        <v>10.46</v>
      </c>
      <c r="N191" s="181">
        <v>17.010000000000002</v>
      </c>
      <c r="O191" s="181">
        <v>27.47</v>
      </c>
      <c r="P191" s="181">
        <v>82.27</v>
      </c>
      <c r="Q191" s="181">
        <v>9</v>
      </c>
      <c r="R191" s="181">
        <v>0.11</v>
      </c>
      <c r="S191" s="181">
        <v>9.11</v>
      </c>
      <c r="T191" s="181">
        <v>91.38</v>
      </c>
    </row>
    <row r="192" spans="1:20" ht="12.75" customHeight="1" x14ac:dyDescent="0.2">
      <c r="A192" s="167"/>
      <c r="B192" s="35"/>
      <c r="C192" s="26" t="s">
        <v>133</v>
      </c>
      <c r="D192" s="180">
        <v>102</v>
      </c>
      <c r="E192" s="181">
        <v>37.64</v>
      </c>
      <c r="F192" s="181">
        <v>0.05</v>
      </c>
      <c r="G192" s="181">
        <v>37.230000000000004</v>
      </c>
      <c r="H192" s="181">
        <v>74.92</v>
      </c>
      <c r="I192" s="181">
        <v>122.88</v>
      </c>
      <c r="J192" s="181">
        <v>0</v>
      </c>
      <c r="K192" s="181">
        <v>197.79999999999998</v>
      </c>
      <c r="L192" s="181">
        <v>27.759999999999998</v>
      </c>
      <c r="M192" s="181">
        <v>199.28100000000003</v>
      </c>
      <c r="N192" s="181">
        <v>125.80999999999997</v>
      </c>
      <c r="O192" s="181">
        <v>352.85099999999994</v>
      </c>
      <c r="P192" s="181">
        <v>550.65099999999995</v>
      </c>
      <c r="Q192" s="181">
        <v>28.9</v>
      </c>
      <c r="R192" s="181">
        <v>358.93000000000006</v>
      </c>
      <c r="S192" s="181">
        <v>387.8300000000001</v>
      </c>
      <c r="T192" s="181">
        <v>938.48099999999965</v>
      </c>
    </row>
    <row r="193" spans="1:21" ht="12.75" customHeight="1" x14ac:dyDescent="0.2">
      <c r="A193" s="167"/>
      <c r="B193" s="35"/>
      <c r="C193" s="26" t="s">
        <v>134</v>
      </c>
      <c r="D193" s="180">
        <v>35</v>
      </c>
      <c r="E193" s="181">
        <v>2.77</v>
      </c>
      <c r="F193" s="181">
        <v>0</v>
      </c>
      <c r="G193" s="181">
        <v>2</v>
      </c>
      <c r="H193" s="181">
        <v>4.7699999999999996</v>
      </c>
      <c r="I193" s="181">
        <v>5.4</v>
      </c>
      <c r="J193" s="181">
        <v>0</v>
      </c>
      <c r="K193" s="181">
        <v>10.17</v>
      </c>
      <c r="L193" s="181">
        <v>0</v>
      </c>
      <c r="M193" s="181">
        <v>6.835</v>
      </c>
      <c r="N193" s="181">
        <v>2.92</v>
      </c>
      <c r="O193" s="181">
        <v>9.754999999999999</v>
      </c>
      <c r="P193" s="181">
        <v>19.924999999999997</v>
      </c>
      <c r="Q193" s="181">
        <v>0</v>
      </c>
      <c r="R193" s="181">
        <v>44.68</v>
      </c>
      <c r="S193" s="181">
        <v>44.68</v>
      </c>
      <c r="T193" s="181">
        <v>64.605000000000004</v>
      </c>
    </row>
    <row r="194" spans="1:21" ht="12.75" customHeight="1" x14ac:dyDescent="0.2">
      <c r="A194" s="167"/>
      <c r="B194" s="35"/>
      <c r="C194" s="26" t="s">
        <v>135</v>
      </c>
      <c r="D194" s="180">
        <v>25</v>
      </c>
      <c r="E194" s="181">
        <v>1</v>
      </c>
      <c r="F194" s="181">
        <v>0</v>
      </c>
      <c r="G194" s="181">
        <v>0</v>
      </c>
      <c r="H194" s="181">
        <v>1</v>
      </c>
      <c r="I194" s="181">
        <v>2.8200000000000003</v>
      </c>
      <c r="J194" s="181">
        <v>0</v>
      </c>
      <c r="K194" s="181">
        <v>3.8200000000000003</v>
      </c>
      <c r="L194" s="181">
        <v>0</v>
      </c>
      <c r="M194" s="181">
        <v>4.49</v>
      </c>
      <c r="N194" s="181">
        <v>33.070000000000007</v>
      </c>
      <c r="O194" s="181">
        <v>37.559999999999995</v>
      </c>
      <c r="P194" s="181">
        <v>41.379999999999995</v>
      </c>
      <c r="Q194" s="181">
        <v>5.8</v>
      </c>
      <c r="R194" s="181">
        <v>0.1</v>
      </c>
      <c r="S194" s="181">
        <v>5.8999999999999995</v>
      </c>
      <c r="T194" s="181">
        <v>47.279999999999987</v>
      </c>
    </row>
    <row r="195" spans="1:21" ht="12.75" customHeight="1" x14ac:dyDescent="0.2">
      <c r="A195" s="167"/>
      <c r="B195" s="85"/>
      <c r="C195" s="26" t="s">
        <v>110</v>
      </c>
      <c r="D195" s="180">
        <v>3</v>
      </c>
      <c r="E195" s="181">
        <v>0</v>
      </c>
      <c r="F195" s="181">
        <v>0</v>
      </c>
      <c r="G195" s="181">
        <v>0</v>
      </c>
      <c r="H195" s="181">
        <v>0</v>
      </c>
      <c r="I195" s="181">
        <v>0</v>
      </c>
      <c r="J195" s="181">
        <v>0</v>
      </c>
      <c r="K195" s="181">
        <v>0</v>
      </c>
      <c r="L195" s="181">
        <v>2.2000000000000002</v>
      </c>
      <c r="M195" s="181">
        <v>1.3</v>
      </c>
      <c r="N195" s="181">
        <v>2</v>
      </c>
      <c r="O195" s="181">
        <v>5.5</v>
      </c>
      <c r="P195" s="181">
        <v>5.5</v>
      </c>
      <c r="Q195" s="181">
        <v>0</v>
      </c>
      <c r="R195" s="181">
        <v>0.2</v>
      </c>
      <c r="S195" s="181">
        <v>0.2</v>
      </c>
      <c r="T195" s="181">
        <v>5.7</v>
      </c>
    </row>
    <row r="196" spans="1:21" ht="12.75" customHeight="1" x14ac:dyDescent="0.2">
      <c r="A196" s="167"/>
      <c r="B196" s="35" t="s">
        <v>118</v>
      </c>
      <c r="C196" s="26" t="s">
        <v>118</v>
      </c>
      <c r="D196" s="180">
        <v>23</v>
      </c>
      <c r="E196" s="181">
        <v>0</v>
      </c>
      <c r="F196" s="181">
        <v>0</v>
      </c>
      <c r="G196" s="181">
        <v>0.65</v>
      </c>
      <c r="H196" s="181">
        <v>0.65</v>
      </c>
      <c r="I196" s="181">
        <v>47.2</v>
      </c>
      <c r="J196" s="181">
        <v>0.01</v>
      </c>
      <c r="K196" s="181">
        <v>47.86</v>
      </c>
      <c r="L196" s="181">
        <v>0</v>
      </c>
      <c r="M196" s="181">
        <v>6.2919999999999989</v>
      </c>
      <c r="N196" s="181">
        <v>0.91000000000000014</v>
      </c>
      <c r="O196" s="181">
        <v>7.2019999999999991</v>
      </c>
      <c r="P196" s="181">
        <v>55.061999999999998</v>
      </c>
      <c r="Q196" s="181">
        <v>0</v>
      </c>
      <c r="R196" s="181">
        <v>0.11</v>
      </c>
      <c r="S196" s="181">
        <v>0.11</v>
      </c>
      <c r="T196" s="181">
        <v>55.172000000000004</v>
      </c>
    </row>
    <row r="197" spans="1:21" ht="12.75" customHeight="1" x14ac:dyDescent="0.2">
      <c r="A197" s="167"/>
      <c r="B197" s="35"/>
      <c r="C197" s="26" t="s">
        <v>155</v>
      </c>
      <c r="D197" s="180">
        <v>26</v>
      </c>
      <c r="E197" s="181">
        <v>0</v>
      </c>
      <c r="F197" s="181">
        <v>0</v>
      </c>
      <c r="G197" s="181">
        <v>0.2</v>
      </c>
      <c r="H197" s="181">
        <v>0.2</v>
      </c>
      <c r="I197" s="181">
        <v>0</v>
      </c>
      <c r="J197" s="181">
        <v>0</v>
      </c>
      <c r="K197" s="181">
        <v>0.2</v>
      </c>
      <c r="L197" s="181">
        <v>0</v>
      </c>
      <c r="M197" s="181">
        <v>2.8899999999999997</v>
      </c>
      <c r="N197" s="181">
        <v>12.51</v>
      </c>
      <c r="O197" s="181">
        <v>15.4</v>
      </c>
      <c r="P197" s="181">
        <v>15.6</v>
      </c>
      <c r="Q197" s="181">
        <v>0</v>
      </c>
      <c r="R197" s="181">
        <v>0.10100000000000001</v>
      </c>
      <c r="S197" s="181">
        <v>0.10100000000000001</v>
      </c>
      <c r="T197" s="181">
        <v>15.701000000000001</v>
      </c>
    </row>
    <row r="198" spans="1:21" ht="12.75" customHeight="1" x14ac:dyDescent="0.2">
      <c r="A198" s="167"/>
      <c r="B198" s="35"/>
      <c r="C198" s="163" t="s">
        <v>411</v>
      </c>
      <c r="D198" s="64">
        <v>9</v>
      </c>
      <c r="E198" s="36">
        <v>0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4.25</v>
      </c>
      <c r="N198" s="36">
        <v>9.16</v>
      </c>
      <c r="O198" s="36">
        <v>13.41</v>
      </c>
      <c r="P198" s="36">
        <v>13.41</v>
      </c>
      <c r="Q198" s="36">
        <v>1.7</v>
      </c>
      <c r="R198" s="36">
        <v>0</v>
      </c>
      <c r="S198" s="36">
        <v>1.7</v>
      </c>
      <c r="T198" s="36">
        <v>15.11</v>
      </c>
      <c r="U198" s="10"/>
    </row>
    <row r="199" spans="1:21" ht="12.75" customHeight="1" x14ac:dyDescent="0.2">
      <c r="A199" s="167"/>
      <c r="B199" s="35"/>
      <c r="C199" s="26" t="s">
        <v>139</v>
      </c>
      <c r="D199" s="180">
        <v>56</v>
      </c>
      <c r="E199" s="181">
        <v>7.0000000000000007E-2</v>
      </c>
      <c r="F199" s="181">
        <v>0</v>
      </c>
      <c r="G199" s="181">
        <v>0.11</v>
      </c>
      <c r="H199" s="181">
        <v>0.18</v>
      </c>
      <c r="I199" s="181">
        <v>1.2700000000000002</v>
      </c>
      <c r="J199" s="181">
        <v>0</v>
      </c>
      <c r="K199" s="181">
        <v>1.4500000000000002</v>
      </c>
      <c r="L199" s="181">
        <v>0.49</v>
      </c>
      <c r="M199" s="181">
        <v>8.2072999999999965</v>
      </c>
      <c r="N199" s="181">
        <v>0.71</v>
      </c>
      <c r="O199" s="181">
        <v>9.4072999999999976</v>
      </c>
      <c r="P199" s="181">
        <v>10.857299999999999</v>
      </c>
      <c r="Q199" s="181">
        <v>0</v>
      </c>
      <c r="R199" s="181">
        <v>0.22999999999999998</v>
      </c>
      <c r="S199" s="181">
        <v>0.22999999999999998</v>
      </c>
      <c r="T199" s="181">
        <v>11.087299999999997</v>
      </c>
    </row>
    <row r="200" spans="1:21" ht="12.75" customHeight="1" x14ac:dyDescent="0.2">
      <c r="A200" s="167"/>
      <c r="B200" s="35"/>
      <c r="C200" s="26" t="s">
        <v>157</v>
      </c>
      <c r="D200" s="180">
        <v>150</v>
      </c>
      <c r="E200" s="181">
        <v>5.4099999999999993</v>
      </c>
      <c r="F200" s="181">
        <v>2.14</v>
      </c>
      <c r="G200" s="181">
        <v>2.3099999999999996</v>
      </c>
      <c r="H200" s="181">
        <v>9.86</v>
      </c>
      <c r="I200" s="181">
        <v>35.130000000000031</v>
      </c>
      <c r="J200" s="181">
        <v>4.5</v>
      </c>
      <c r="K200" s="181">
        <v>49.490000000000016</v>
      </c>
      <c r="L200" s="181">
        <v>3.1300000000000003</v>
      </c>
      <c r="M200" s="181">
        <v>40.400399999999998</v>
      </c>
      <c r="N200" s="181">
        <v>0.97000000000000008</v>
      </c>
      <c r="O200" s="181">
        <v>44.500399999999999</v>
      </c>
      <c r="P200" s="181">
        <v>93.990400000000022</v>
      </c>
      <c r="Q200" s="181">
        <v>0</v>
      </c>
      <c r="R200" s="181">
        <v>6.61</v>
      </c>
      <c r="S200" s="181">
        <v>6.61</v>
      </c>
      <c r="T200" s="181">
        <v>100.60039999999999</v>
      </c>
    </row>
    <row r="201" spans="1:21" ht="12.75" customHeight="1" x14ac:dyDescent="0.2">
      <c r="A201" s="167"/>
      <c r="B201" s="35"/>
      <c r="C201" s="26" t="s">
        <v>126</v>
      </c>
      <c r="D201" s="180">
        <v>21</v>
      </c>
      <c r="E201" s="181">
        <v>0</v>
      </c>
      <c r="F201" s="181">
        <v>0.35</v>
      </c>
      <c r="G201" s="181">
        <v>0</v>
      </c>
      <c r="H201" s="181">
        <v>0.35</v>
      </c>
      <c r="I201" s="181">
        <v>2.1999999999999997</v>
      </c>
      <c r="J201" s="181">
        <v>0</v>
      </c>
      <c r="K201" s="181">
        <v>2.5499999999999998</v>
      </c>
      <c r="L201" s="181">
        <v>0</v>
      </c>
      <c r="M201" s="181">
        <v>4.6389999999999985</v>
      </c>
      <c r="N201" s="181">
        <v>0.63</v>
      </c>
      <c r="O201" s="181">
        <v>5.2689999999999992</v>
      </c>
      <c r="P201" s="181">
        <v>7.8189999999999991</v>
      </c>
      <c r="Q201" s="181">
        <v>2</v>
      </c>
      <c r="R201" s="181">
        <v>5.71</v>
      </c>
      <c r="S201" s="181">
        <v>7.71</v>
      </c>
      <c r="T201" s="181">
        <v>15.528999999999998</v>
      </c>
    </row>
    <row r="202" spans="1:21" ht="12.75" customHeight="1" x14ac:dyDescent="0.2">
      <c r="A202" s="167"/>
      <c r="B202" s="35"/>
      <c r="C202" s="26" t="s">
        <v>127</v>
      </c>
      <c r="D202" s="180">
        <v>45</v>
      </c>
      <c r="E202" s="181">
        <v>44.66</v>
      </c>
      <c r="F202" s="181">
        <v>4.0599999999999996</v>
      </c>
      <c r="G202" s="181">
        <v>3.1799999999999997</v>
      </c>
      <c r="H202" s="181">
        <v>51.9</v>
      </c>
      <c r="I202" s="181">
        <v>14.129999999999999</v>
      </c>
      <c r="J202" s="181">
        <v>0.4</v>
      </c>
      <c r="K202" s="181">
        <v>66.429999999999993</v>
      </c>
      <c r="L202" s="181">
        <v>1.67</v>
      </c>
      <c r="M202" s="181">
        <v>39.286000000000008</v>
      </c>
      <c r="N202" s="181">
        <v>26.32</v>
      </c>
      <c r="O202" s="181">
        <v>67.275999999999996</v>
      </c>
      <c r="P202" s="181">
        <v>133.70599999999999</v>
      </c>
      <c r="Q202" s="181">
        <v>0</v>
      </c>
      <c r="R202" s="181">
        <v>6.94</v>
      </c>
      <c r="S202" s="181">
        <v>6.94</v>
      </c>
      <c r="T202" s="181">
        <v>140.64599999999999</v>
      </c>
    </row>
    <row r="203" spans="1:21" ht="12.75" customHeight="1" x14ac:dyDescent="0.2">
      <c r="A203" s="167"/>
      <c r="B203" s="35"/>
      <c r="C203" s="26" t="s">
        <v>154</v>
      </c>
      <c r="D203" s="180">
        <v>14</v>
      </c>
      <c r="E203" s="181">
        <v>0</v>
      </c>
      <c r="F203" s="181">
        <v>0</v>
      </c>
      <c r="G203" s="181">
        <v>4.7199999999999989</v>
      </c>
      <c r="H203" s="181">
        <v>4.7199999999999989</v>
      </c>
      <c r="I203" s="181">
        <v>0.55000000000000004</v>
      </c>
      <c r="J203" s="181">
        <v>0</v>
      </c>
      <c r="K203" s="181">
        <v>5.2699999999999987</v>
      </c>
      <c r="L203" s="181">
        <v>1</v>
      </c>
      <c r="M203" s="181">
        <v>5.9940000000000007</v>
      </c>
      <c r="N203" s="181">
        <v>8.98</v>
      </c>
      <c r="O203" s="181">
        <v>15.973999999999998</v>
      </c>
      <c r="P203" s="181">
        <v>21.243999999999996</v>
      </c>
      <c r="Q203" s="181">
        <v>0</v>
      </c>
      <c r="R203" s="181">
        <v>2.8000000000000003</v>
      </c>
      <c r="S203" s="181">
        <v>2.8000000000000003</v>
      </c>
      <c r="T203" s="181">
        <v>24.043999999999997</v>
      </c>
    </row>
    <row r="204" spans="1:21" ht="12.75" customHeight="1" x14ac:dyDescent="0.2">
      <c r="A204" s="167"/>
      <c r="B204" s="35"/>
      <c r="C204" s="26" t="s">
        <v>132</v>
      </c>
      <c r="D204" s="180">
        <v>37</v>
      </c>
      <c r="E204" s="181">
        <v>0</v>
      </c>
      <c r="F204" s="181">
        <v>0</v>
      </c>
      <c r="G204" s="181">
        <v>0</v>
      </c>
      <c r="H204" s="181">
        <v>0</v>
      </c>
      <c r="I204" s="181">
        <v>0.21000000000000002</v>
      </c>
      <c r="J204" s="181">
        <v>0</v>
      </c>
      <c r="K204" s="181">
        <v>0.21000000000000002</v>
      </c>
      <c r="L204" s="181">
        <v>0</v>
      </c>
      <c r="M204" s="181">
        <v>4.9774999999999991</v>
      </c>
      <c r="N204" s="181">
        <v>0.71</v>
      </c>
      <c r="O204" s="181">
        <v>5.6874999999999991</v>
      </c>
      <c r="P204" s="181">
        <v>5.8974999999999991</v>
      </c>
      <c r="Q204" s="181">
        <v>0</v>
      </c>
      <c r="R204" s="181">
        <v>0</v>
      </c>
      <c r="S204" s="181">
        <v>0</v>
      </c>
      <c r="T204" s="181">
        <v>5.8975</v>
      </c>
    </row>
    <row r="205" spans="1:21" ht="12.75" customHeight="1" x14ac:dyDescent="0.2">
      <c r="A205" s="167"/>
      <c r="B205" s="35"/>
      <c r="C205" s="26" t="s">
        <v>120</v>
      </c>
      <c r="D205" s="180">
        <v>63</v>
      </c>
      <c r="E205" s="181">
        <v>0</v>
      </c>
      <c r="F205" s="181">
        <v>0</v>
      </c>
      <c r="G205" s="181">
        <v>0</v>
      </c>
      <c r="H205" s="181">
        <v>0</v>
      </c>
      <c r="I205" s="181">
        <v>0.95</v>
      </c>
      <c r="J205" s="181">
        <v>0</v>
      </c>
      <c r="K205" s="181">
        <v>0.95</v>
      </c>
      <c r="L205" s="181">
        <v>0.5</v>
      </c>
      <c r="M205" s="181">
        <v>17.784299999999995</v>
      </c>
      <c r="N205" s="181">
        <v>31.555000000000003</v>
      </c>
      <c r="O205" s="181">
        <v>49.839299999999994</v>
      </c>
      <c r="P205" s="181">
        <v>50.789299999999997</v>
      </c>
      <c r="Q205" s="181">
        <v>0.1</v>
      </c>
      <c r="R205" s="181">
        <v>0</v>
      </c>
      <c r="S205" s="181">
        <v>0.1</v>
      </c>
      <c r="T205" s="181">
        <v>50.889299999999992</v>
      </c>
    </row>
    <row r="206" spans="1:21" ht="12.75" customHeight="1" x14ac:dyDescent="0.2">
      <c r="A206" s="167"/>
      <c r="B206" s="35"/>
      <c r="C206" s="26" t="s">
        <v>151</v>
      </c>
      <c r="D206" s="180">
        <v>24</v>
      </c>
      <c r="E206" s="181">
        <v>1.4</v>
      </c>
      <c r="F206" s="181">
        <v>4.0000000000000001E-3</v>
      </c>
      <c r="G206" s="181">
        <v>0</v>
      </c>
      <c r="H206" s="181">
        <v>1.4039999999999999</v>
      </c>
      <c r="I206" s="181">
        <v>0</v>
      </c>
      <c r="J206" s="181">
        <v>0</v>
      </c>
      <c r="K206" s="181">
        <v>1.4039999999999999</v>
      </c>
      <c r="L206" s="181">
        <v>0</v>
      </c>
      <c r="M206" s="181">
        <v>2.2599999999999998</v>
      </c>
      <c r="N206" s="181">
        <v>7.9059999999999988</v>
      </c>
      <c r="O206" s="181">
        <v>10.166</v>
      </c>
      <c r="P206" s="181">
        <v>11.57</v>
      </c>
      <c r="Q206" s="181">
        <v>0</v>
      </c>
      <c r="R206" s="181">
        <v>0.04</v>
      </c>
      <c r="S206" s="181">
        <v>0.04</v>
      </c>
      <c r="T206" s="181">
        <v>11.61</v>
      </c>
    </row>
    <row r="207" spans="1:21" ht="12.75" customHeight="1" x14ac:dyDescent="0.2">
      <c r="A207" s="167"/>
      <c r="B207" s="85"/>
      <c r="C207" s="26" t="s">
        <v>122</v>
      </c>
      <c r="D207" s="180">
        <v>6</v>
      </c>
      <c r="E207" s="181">
        <v>0</v>
      </c>
      <c r="F207" s="181">
        <v>0</v>
      </c>
      <c r="G207" s="181">
        <v>0.05</v>
      </c>
      <c r="H207" s="181">
        <v>0.05</v>
      </c>
      <c r="I207" s="181">
        <v>0</v>
      </c>
      <c r="J207" s="181">
        <v>0</v>
      </c>
      <c r="K207" s="181">
        <v>0.05</v>
      </c>
      <c r="L207" s="181">
        <v>0.05</v>
      </c>
      <c r="M207" s="181">
        <v>1.9100000000000001</v>
      </c>
      <c r="N207" s="181">
        <v>0.66</v>
      </c>
      <c r="O207" s="181">
        <v>2.6200000000000006</v>
      </c>
      <c r="P207" s="181">
        <v>2.6700000000000004</v>
      </c>
      <c r="Q207" s="181">
        <v>0</v>
      </c>
      <c r="R207" s="181">
        <v>0.1</v>
      </c>
      <c r="S207" s="181">
        <v>0.1</v>
      </c>
      <c r="T207" s="181">
        <v>2.77</v>
      </c>
    </row>
    <row r="208" spans="1:21" ht="12.75" customHeight="1" x14ac:dyDescent="0.2">
      <c r="A208" s="167"/>
      <c r="B208" s="35" t="s">
        <v>111</v>
      </c>
      <c r="C208" s="26" t="s">
        <v>129</v>
      </c>
      <c r="D208" s="180">
        <v>117</v>
      </c>
      <c r="E208" s="181">
        <v>5.72</v>
      </c>
      <c r="F208" s="181">
        <v>2</v>
      </c>
      <c r="G208" s="181">
        <v>1.1200000000000001</v>
      </c>
      <c r="H208" s="181">
        <v>8.84</v>
      </c>
      <c r="I208" s="181">
        <v>9.7099999999999991</v>
      </c>
      <c r="J208" s="181">
        <v>0.1</v>
      </c>
      <c r="K208" s="181">
        <v>18.649999999999999</v>
      </c>
      <c r="L208" s="181">
        <v>0.503</v>
      </c>
      <c r="M208" s="181">
        <v>32.633500000000005</v>
      </c>
      <c r="N208" s="181">
        <v>2.1399999999999997</v>
      </c>
      <c r="O208" s="181">
        <v>35.276500000000006</v>
      </c>
      <c r="P208" s="181">
        <v>53.926500000000004</v>
      </c>
      <c r="Q208" s="181">
        <v>0</v>
      </c>
      <c r="R208" s="181">
        <v>8.4700000000000006</v>
      </c>
      <c r="S208" s="181">
        <v>8.4700000000000006</v>
      </c>
      <c r="T208" s="181">
        <v>62.396500000000003</v>
      </c>
    </row>
    <row r="209" spans="1:20" ht="12.75" customHeight="1" x14ac:dyDescent="0.2">
      <c r="A209" s="167"/>
      <c r="B209" s="35"/>
      <c r="C209" s="26" t="s">
        <v>121</v>
      </c>
      <c r="D209" s="162">
        <v>220</v>
      </c>
      <c r="E209" s="24">
        <v>0</v>
      </c>
      <c r="F209" s="24">
        <v>0.7</v>
      </c>
      <c r="G209" s="24">
        <v>0</v>
      </c>
      <c r="H209" s="24">
        <v>0.7</v>
      </c>
      <c r="I209" s="24">
        <v>26.599999999999998</v>
      </c>
      <c r="J209" s="24">
        <v>0</v>
      </c>
      <c r="K209" s="24">
        <v>27.299999999999997</v>
      </c>
      <c r="L209" s="24">
        <v>0</v>
      </c>
      <c r="M209" s="24">
        <v>40.895300000000042</v>
      </c>
      <c r="N209" s="24">
        <v>0</v>
      </c>
      <c r="O209" s="24">
        <v>40.895300000000042</v>
      </c>
      <c r="P209" s="24">
        <v>68.195300000000032</v>
      </c>
      <c r="Q209" s="24">
        <v>0</v>
      </c>
      <c r="R209" s="24">
        <v>0.02</v>
      </c>
      <c r="S209" s="24">
        <v>0.02</v>
      </c>
      <c r="T209" s="24">
        <v>68.215300000000056</v>
      </c>
    </row>
    <row r="210" spans="1:20" ht="12.75" customHeight="1" x14ac:dyDescent="0.2">
      <c r="A210" s="167"/>
      <c r="B210" s="35"/>
      <c r="C210" s="26" t="s">
        <v>111</v>
      </c>
      <c r="D210" s="162">
        <v>37</v>
      </c>
      <c r="E210" s="24">
        <v>0</v>
      </c>
      <c r="F210" s="24">
        <v>0</v>
      </c>
      <c r="G210" s="24">
        <v>0</v>
      </c>
      <c r="H210" s="24">
        <v>0</v>
      </c>
      <c r="I210" s="24">
        <v>6.71</v>
      </c>
      <c r="J210" s="24">
        <v>0</v>
      </c>
      <c r="K210" s="24">
        <v>6.71</v>
      </c>
      <c r="L210" s="24">
        <v>0</v>
      </c>
      <c r="M210" s="24">
        <v>14.7463</v>
      </c>
      <c r="N210" s="24">
        <v>27.59</v>
      </c>
      <c r="O210" s="24">
        <v>42.336300000000001</v>
      </c>
      <c r="P210" s="24">
        <v>49.046300000000002</v>
      </c>
      <c r="Q210" s="24">
        <v>0</v>
      </c>
      <c r="R210" s="24">
        <v>0.2</v>
      </c>
      <c r="S210" s="24">
        <v>0.2</v>
      </c>
      <c r="T210" s="24">
        <v>49.246299999999998</v>
      </c>
    </row>
    <row r="211" spans="1:20" ht="12.75" customHeight="1" x14ac:dyDescent="0.2">
      <c r="A211" s="167"/>
      <c r="B211" s="35"/>
      <c r="C211" s="26" t="s">
        <v>130</v>
      </c>
      <c r="D211" s="180">
        <v>157</v>
      </c>
      <c r="E211" s="181">
        <v>1.6600000000000001</v>
      </c>
      <c r="F211" s="181">
        <v>0.8</v>
      </c>
      <c r="G211" s="181">
        <v>0</v>
      </c>
      <c r="H211" s="181">
        <v>2.46</v>
      </c>
      <c r="I211" s="181">
        <v>25.159999999999997</v>
      </c>
      <c r="J211" s="181">
        <v>7</v>
      </c>
      <c r="K211" s="181">
        <v>34.619999999999997</v>
      </c>
      <c r="L211" s="181">
        <v>0</v>
      </c>
      <c r="M211" s="181">
        <v>37.87260000000002</v>
      </c>
      <c r="N211" s="181">
        <v>3.03</v>
      </c>
      <c r="O211" s="181">
        <v>40.902600000000007</v>
      </c>
      <c r="P211" s="181">
        <v>75.522600000000011</v>
      </c>
      <c r="Q211" s="181">
        <v>0</v>
      </c>
      <c r="R211" s="181">
        <v>0.01</v>
      </c>
      <c r="S211" s="181">
        <v>0.01</v>
      </c>
      <c r="T211" s="181">
        <v>75.532599999999988</v>
      </c>
    </row>
    <row r="212" spans="1:20" ht="12.75" customHeight="1" x14ac:dyDescent="0.2">
      <c r="A212" s="167"/>
      <c r="B212" s="35"/>
      <c r="C212" s="26" t="s">
        <v>114</v>
      </c>
      <c r="D212" s="162">
        <v>84</v>
      </c>
      <c r="E212" s="24">
        <v>4.3</v>
      </c>
      <c r="F212" s="24">
        <v>4.34</v>
      </c>
      <c r="G212" s="24">
        <v>15.39</v>
      </c>
      <c r="H212" s="24">
        <v>24.03</v>
      </c>
      <c r="I212" s="24">
        <v>37.799999999999997</v>
      </c>
      <c r="J212" s="24">
        <v>0</v>
      </c>
      <c r="K212" s="24">
        <v>61.829999999999991</v>
      </c>
      <c r="L212" s="24">
        <v>1.1000000000000001</v>
      </c>
      <c r="M212" s="24">
        <v>37.334900000000012</v>
      </c>
      <c r="N212" s="24">
        <v>13.71</v>
      </c>
      <c r="O212" s="24">
        <v>52.144899999999993</v>
      </c>
      <c r="P212" s="24">
        <v>113.97489999999999</v>
      </c>
      <c r="Q212" s="24">
        <v>3</v>
      </c>
      <c r="R212" s="24">
        <v>31.54</v>
      </c>
      <c r="S212" s="24">
        <v>34.54</v>
      </c>
      <c r="T212" s="24">
        <v>148.51490000000001</v>
      </c>
    </row>
    <row r="213" spans="1:20" ht="12.75" customHeight="1" x14ac:dyDescent="0.2">
      <c r="A213" s="167"/>
      <c r="B213" s="35"/>
      <c r="C213" s="26" t="s">
        <v>119</v>
      </c>
      <c r="D213" s="162">
        <v>39</v>
      </c>
      <c r="E213" s="24">
        <v>6.04</v>
      </c>
      <c r="F213" s="24">
        <v>0</v>
      </c>
      <c r="G213" s="24">
        <v>18</v>
      </c>
      <c r="H213" s="24">
        <v>24.04</v>
      </c>
      <c r="I213" s="24">
        <v>139.97999999999999</v>
      </c>
      <c r="J213" s="24">
        <v>0.06</v>
      </c>
      <c r="K213" s="24">
        <v>164.07999999999998</v>
      </c>
      <c r="L213" s="24">
        <v>6.0000000000000005E-2</v>
      </c>
      <c r="M213" s="24">
        <v>77.940000000000012</v>
      </c>
      <c r="N213" s="24">
        <v>0</v>
      </c>
      <c r="O213" s="24">
        <v>78</v>
      </c>
      <c r="P213" s="24">
        <v>242.07999999999998</v>
      </c>
      <c r="Q213" s="24">
        <v>0</v>
      </c>
      <c r="R213" s="24">
        <v>17.75</v>
      </c>
      <c r="S213" s="24">
        <v>17.75</v>
      </c>
      <c r="T213" s="24">
        <v>259.83000000000004</v>
      </c>
    </row>
    <row r="214" spans="1:20" ht="12.75" customHeight="1" x14ac:dyDescent="0.2">
      <c r="A214" s="167"/>
      <c r="B214" s="35"/>
      <c r="C214" s="165" t="s">
        <v>156</v>
      </c>
      <c r="D214" s="182">
        <v>76</v>
      </c>
      <c r="E214" s="183">
        <v>62.29</v>
      </c>
      <c r="F214" s="183">
        <v>15.18</v>
      </c>
      <c r="G214" s="183">
        <v>0.53</v>
      </c>
      <c r="H214" s="183">
        <v>78</v>
      </c>
      <c r="I214" s="183">
        <v>67.72</v>
      </c>
      <c r="J214" s="183">
        <v>0</v>
      </c>
      <c r="K214" s="183">
        <v>145.72</v>
      </c>
      <c r="L214" s="183">
        <v>25.6</v>
      </c>
      <c r="M214" s="183">
        <v>47.04</v>
      </c>
      <c r="N214" s="183">
        <v>39.359999999999992</v>
      </c>
      <c r="O214" s="183">
        <v>112.00000000000001</v>
      </c>
      <c r="P214" s="183">
        <v>257.72000000000003</v>
      </c>
      <c r="Q214" s="183">
        <v>0</v>
      </c>
      <c r="R214" s="183">
        <v>161.33000000000001</v>
      </c>
      <c r="S214" s="183">
        <v>161.33000000000001</v>
      </c>
      <c r="T214" s="183">
        <v>419.05000000000018</v>
      </c>
    </row>
    <row r="215" spans="1:20" ht="12.75" customHeight="1" x14ac:dyDescent="0.25">
      <c r="A215" s="230" t="s">
        <v>0</v>
      </c>
      <c r="B215" s="231"/>
      <c r="C215" s="232" t="s">
        <v>0</v>
      </c>
      <c r="D215" s="53">
        <f t="shared" ref="D215:T215" si="8">SUM(D161:D214)</f>
        <v>2116</v>
      </c>
      <c r="E215" s="54">
        <f t="shared" si="8"/>
        <v>788.42099999999971</v>
      </c>
      <c r="F215" s="54">
        <f t="shared" si="8"/>
        <v>297.14100000000002</v>
      </c>
      <c r="G215" s="54">
        <f t="shared" si="8"/>
        <v>246.51000000000002</v>
      </c>
      <c r="H215" s="54">
        <f t="shared" si="8"/>
        <v>1332.0720000000003</v>
      </c>
      <c r="I215" s="54">
        <f t="shared" si="8"/>
        <v>950.41000000000008</v>
      </c>
      <c r="J215" s="54">
        <f t="shared" si="8"/>
        <v>12.64</v>
      </c>
      <c r="K215" s="54">
        <f t="shared" si="8"/>
        <v>2295.1219999999998</v>
      </c>
      <c r="L215" s="54">
        <f t="shared" si="8"/>
        <v>213.87299999999996</v>
      </c>
      <c r="M215" s="54">
        <f t="shared" si="8"/>
        <v>1539.2226000000001</v>
      </c>
      <c r="N215" s="54">
        <f t="shared" si="8"/>
        <v>1321.1390000000004</v>
      </c>
      <c r="O215" s="54">
        <f t="shared" si="8"/>
        <v>3074.2345999999998</v>
      </c>
      <c r="P215" s="54">
        <f t="shared" si="8"/>
        <v>5369.356600000001</v>
      </c>
      <c r="Q215" s="54">
        <f t="shared" si="8"/>
        <v>239.16</v>
      </c>
      <c r="R215" s="54">
        <f t="shared" si="8"/>
        <v>1117.8510000000001</v>
      </c>
      <c r="S215" s="54">
        <f t="shared" si="8"/>
        <v>1357.011</v>
      </c>
      <c r="T215" s="54">
        <f t="shared" si="8"/>
        <v>6726.3675999999969</v>
      </c>
    </row>
    <row r="216" spans="1:20" ht="12.75" customHeight="1" x14ac:dyDescent="0.2">
      <c r="A216" s="166" t="s">
        <v>8</v>
      </c>
      <c r="B216" s="35" t="s">
        <v>428</v>
      </c>
      <c r="C216" s="161" t="s">
        <v>162</v>
      </c>
      <c r="D216" s="178">
        <v>46</v>
      </c>
      <c r="E216" s="179">
        <v>23</v>
      </c>
      <c r="F216" s="179">
        <v>0</v>
      </c>
      <c r="G216" s="179">
        <v>1</v>
      </c>
      <c r="H216" s="179">
        <v>24</v>
      </c>
      <c r="I216" s="179">
        <v>555.48899999999992</v>
      </c>
      <c r="J216" s="179">
        <v>0</v>
      </c>
      <c r="K216" s="179">
        <v>579.48899999999992</v>
      </c>
      <c r="L216" s="179">
        <v>12</v>
      </c>
      <c r="M216" s="179">
        <v>263.11400000000003</v>
      </c>
      <c r="N216" s="179">
        <v>10.589999999999998</v>
      </c>
      <c r="O216" s="179">
        <v>285.70400000000001</v>
      </c>
      <c r="P216" s="179">
        <v>865.19299999999998</v>
      </c>
      <c r="Q216" s="179">
        <v>0</v>
      </c>
      <c r="R216" s="179">
        <v>19</v>
      </c>
      <c r="S216" s="179">
        <v>19</v>
      </c>
      <c r="T216" s="179">
        <v>884.19299999999998</v>
      </c>
    </row>
    <row r="217" spans="1:20" ht="12.75" customHeight="1" x14ac:dyDescent="0.2">
      <c r="A217" s="167"/>
      <c r="B217" s="35"/>
      <c r="C217" s="26" t="s">
        <v>183</v>
      </c>
      <c r="D217" s="180">
        <v>16</v>
      </c>
      <c r="E217" s="181">
        <v>1</v>
      </c>
      <c r="F217" s="181">
        <v>0.04</v>
      </c>
      <c r="G217" s="181">
        <v>0.2</v>
      </c>
      <c r="H217" s="181">
        <v>1.24</v>
      </c>
      <c r="I217" s="181">
        <v>12.34</v>
      </c>
      <c r="J217" s="181">
        <v>0</v>
      </c>
      <c r="K217" s="181">
        <v>13.579999999999998</v>
      </c>
      <c r="L217" s="181">
        <v>0</v>
      </c>
      <c r="M217" s="181">
        <v>1.23</v>
      </c>
      <c r="N217" s="181">
        <v>0.76</v>
      </c>
      <c r="O217" s="181">
        <v>1.99</v>
      </c>
      <c r="P217" s="181">
        <v>15.569999999999999</v>
      </c>
      <c r="Q217" s="181">
        <v>0</v>
      </c>
      <c r="R217" s="181">
        <v>2.27</v>
      </c>
      <c r="S217" s="181">
        <v>2.27</v>
      </c>
      <c r="T217" s="181">
        <v>17.84</v>
      </c>
    </row>
    <row r="218" spans="1:20" ht="12.75" customHeight="1" x14ac:dyDescent="0.2">
      <c r="A218" s="167"/>
      <c r="B218" s="35"/>
      <c r="C218" s="26" t="s">
        <v>175</v>
      </c>
      <c r="D218" s="180">
        <v>36</v>
      </c>
      <c r="E218" s="181">
        <v>0.2</v>
      </c>
      <c r="F218" s="181">
        <v>0.09</v>
      </c>
      <c r="G218" s="181">
        <v>0</v>
      </c>
      <c r="H218" s="181">
        <v>0.29000000000000004</v>
      </c>
      <c r="I218" s="181">
        <v>36.51</v>
      </c>
      <c r="J218" s="181">
        <v>0</v>
      </c>
      <c r="K218" s="181">
        <v>36.799999999999997</v>
      </c>
      <c r="L218" s="181">
        <v>0</v>
      </c>
      <c r="M218" s="181">
        <v>122.542</v>
      </c>
      <c r="N218" s="181">
        <v>50.19</v>
      </c>
      <c r="O218" s="181">
        <v>172.73200000000003</v>
      </c>
      <c r="P218" s="181">
        <v>209.53200000000004</v>
      </c>
      <c r="Q218" s="181">
        <v>0.45</v>
      </c>
      <c r="R218" s="181">
        <v>24.94</v>
      </c>
      <c r="S218" s="181">
        <v>25.39</v>
      </c>
      <c r="T218" s="181">
        <v>234.922</v>
      </c>
    </row>
    <row r="219" spans="1:20" ht="12.75" customHeight="1" x14ac:dyDescent="0.2">
      <c r="A219" s="167"/>
      <c r="B219" s="35"/>
      <c r="C219" s="26" t="s">
        <v>184</v>
      </c>
      <c r="D219" s="180">
        <v>4</v>
      </c>
      <c r="E219" s="181">
        <v>0</v>
      </c>
      <c r="F219" s="181">
        <v>0.1</v>
      </c>
      <c r="G219" s="181">
        <v>0</v>
      </c>
      <c r="H219" s="181">
        <v>0.1</v>
      </c>
      <c r="I219" s="181">
        <v>0</v>
      </c>
      <c r="J219" s="181">
        <v>0</v>
      </c>
      <c r="K219" s="181">
        <v>0.1</v>
      </c>
      <c r="L219" s="181">
        <v>0</v>
      </c>
      <c r="M219" s="181">
        <v>1.25</v>
      </c>
      <c r="N219" s="181">
        <v>2.2999999999999998</v>
      </c>
      <c r="O219" s="181">
        <v>3.55</v>
      </c>
      <c r="P219" s="181">
        <v>3.65</v>
      </c>
      <c r="Q219" s="181">
        <v>0</v>
      </c>
      <c r="R219" s="181">
        <v>0.1</v>
      </c>
      <c r="S219" s="181">
        <v>0.1</v>
      </c>
      <c r="T219" s="181">
        <v>3.75</v>
      </c>
    </row>
    <row r="220" spans="1:20" ht="12.75" customHeight="1" x14ac:dyDescent="0.2">
      <c r="A220" s="167"/>
      <c r="B220" s="35"/>
      <c r="C220" s="26" t="s">
        <v>164</v>
      </c>
      <c r="D220" s="180">
        <v>226</v>
      </c>
      <c r="E220" s="181">
        <v>307.92999999999995</v>
      </c>
      <c r="F220" s="181">
        <v>8.4599999999999991</v>
      </c>
      <c r="G220" s="181">
        <v>31.96</v>
      </c>
      <c r="H220" s="181">
        <v>348.34999999999991</v>
      </c>
      <c r="I220" s="181">
        <v>55.48</v>
      </c>
      <c r="J220" s="181">
        <v>0</v>
      </c>
      <c r="K220" s="181">
        <v>403.83</v>
      </c>
      <c r="L220" s="181">
        <v>23.23</v>
      </c>
      <c r="M220" s="181">
        <v>175.72129999999993</v>
      </c>
      <c r="N220" s="181">
        <v>23.89</v>
      </c>
      <c r="O220" s="181">
        <v>222.84129999999993</v>
      </c>
      <c r="P220" s="181">
        <v>626.67129999999997</v>
      </c>
      <c r="Q220" s="181">
        <v>295.33999999999997</v>
      </c>
      <c r="R220" s="181">
        <v>61.36999999999999</v>
      </c>
      <c r="S220" s="181">
        <v>356.71</v>
      </c>
      <c r="T220" s="181">
        <v>983.38130000000001</v>
      </c>
    </row>
    <row r="221" spans="1:20" ht="12.75" customHeight="1" x14ac:dyDescent="0.2">
      <c r="A221" s="167"/>
      <c r="B221" s="35"/>
      <c r="C221" s="26" t="s">
        <v>168</v>
      </c>
      <c r="D221" s="180">
        <v>64</v>
      </c>
      <c r="E221" s="181">
        <v>81.38</v>
      </c>
      <c r="F221" s="181">
        <v>17.670000000000002</v>
      </c>
      <c r="G221" s="181">
        <v>604.23099999999999</v>
      </c>
      <c r="H221" s="181">
        <v>703.28099999999995</v>
      </c>
      <c r="I221" s="181">
        <v>1060.6219999999998</v>
      </c>
      <c r="J221" s="181">
        <v>275.04700000000003</v>
      </c>
      <c r="K221" s="181">
        <v>2038.95</v>
      </c>
      <c r="L221" s="181">
        <v>121.313</v>
      </c>
      <c r="M221" s="181">
        <v>1872.4610000000005</v>
      </c>
      <c r="N221" s="181">
        <v>738.48500000000001</v>
      </c>
      <c r="O221" s="181">
        <v>2732.259</v>
      </c>
      <c r="P221" s="181">
        <v>4771.2089999999998</v>
      </c>
      <c r="Q221" s="181">
        <v>7.3</v>
      </c>
      <c r="R221" s="181">
        <v>927.54099999999994</v>
      </c>
      <c r="S221" s="181">
        <v>934.84100000000001</v>
      </c>
      <c r="T221" s="181">
        <v>5706.0499999999993</v>
      </c>
    </row>
    <row r="222" spans="1:20" ht="12.75" customHeight="1" x14ac:dyDescent="0.2">
      <c r="A222" s="167"/>
      <c r="B222" s="35"/>
      <c r="C222" s="26" t="s">
        <v>188</v>
      </c>
      <c r="D222" s="180">
        <v>29</v>
      </c>
      <c r="E222" s="181">
        <v>234.54</v>
      </c>
      <c r="F222" s="181">
        <v>0</v>
      </c>
      <c r="G222" s="181">
        <v>273.49299999999999</v>
      </c>
      <c r="H222" s="181">
        <v>508.03300000000002</v>
      </c>
      <c r="I222" s="181">
        <v>116.25699999999999</v>
      </c>
      <c r="J222" s="181">
        <v>23.308</v>
      </c>
      <c r="K222" s="181">
        <v>647.59799999999996</v>
      </c>
      <c r="L222" s="181">
        <v>43.756</v>
      </c>
      <c r="M222" s="181">
        <v>100.38</v>
      </c>
      <c r="N222" s="181">
        <v>108.25299999999999</v>
      </c>
      <c r="O222" s="181">
        <v>252.38899999999998</v>
      </c>
      <c r="P222" s="181">
        <v>899.98699999999997</v>
      </c>
      <c r="Q222" s="181">
        <v>187.2</v>
      </c>
      <c r="R222" s="181">
        <v>47.731000000000002</v>
      </c>
      <c r="S222" s="181">
        <v>234.93099999999998</v>
      </c>
      <c r="T222" s="181">
        <v>1134.9179999999999</v>
      </c>
    </row>
    <row r="223" spans="1:20" ht="12.75" customHeight="1" x14ac:dyDescent="0.2">
      <c r="A223" s="167"/>
      <c r="B223" s="35"/>
      <c r="C223" s="26" t="s">
        <v>176</v>
      </c>
      <c r="D223" s="180">
        <v>81</v>
      </c>
      <c r="E223" s="181">
        <v>36.530000000000008</v>
      </c>
      <c r="F223" s="181">
        <v>10.26</v>
      </c>
      <c r="G223" s="181">
        <v>11</v>
      </c>
      <c r="H223" s="181">
        <v>57.790000000000006</v>
      </c>
      <c r="I223" s="181">
        <v>25.009999999999998</v>
      </c>
      <c r="J223" s="181">
        <v>0</v>
      </c>
      <c r="K223" s="181">
        <v>82.800000000000011</v>
      </c>
      <c r="L223" s="181">
        <v>9.51</v>
      </c>
      <c r="M223" s="181">
        <v>52.109999999999992</v>
      </c>
      <c r="N223" s="181">
        <v>5.46</v>
      </c>
      <c r="O223" s="181">
        <v>67.08</v>
      </c>
      <c r="P223" s="181">
        <v>149.88</v>
      </c>
      <c r="Q223" s="181">
        <v>0</v>
      </c>
      <c r="R223" s="181">
        <v>11.22</v>
      </c>
      <c r="S223" s="181">
        <v>11.22</v>
      </c>
      <c r="T223" s="181">
        <v>161.10000000000002</v>
      </c>
    </row>
    <row r="224" spans="1:20" ht="12.75" customHeight="1" x14ac:dyDescent="0.2">
      <c r="A224" s="167"/>
      <c r="B224" s="35"/>
      <c r="C224" s="26" t="s">
        <v>189</v>
      </c>
      <c r="D224" s="180">
        <v>69</v>
      </c>
      <c r="E224" s="181">
        <v>103.7</v>
      </c>
      <c r="F224" s="181">
        <v>0</v>
      </c>
      <c r="G224" s="181">
        <v>29.340000000000003</v>
      </c>
      <c r="H224" s="181">
        <v>133.04000000000002</v>
      </c>
      <c r="I224" s="181">
        <v>102.31</v>
      </c>
      <c r="J224" s="181">
        <v>0</v>
      </c>
      <c r="K224" s="181">
        <v>235.35000000000002</v>
      </c>
      <c r="L224" s="181">
        <v>18.59</v>
      </c>
      <c r="M224" s="181">
        <v>189.1940000000001</v>
      </c>
      <c r="N224" s="181">
        <v>118.46000000000001</v>
      </c>
      <c r="O224" s="181">
        <v>326.24400000000003</v>
      </c>
      <c r="P224" s="181">
        <v>561.59400000000005</v>
      </c>
      <c r="Q224" s="181">
        <v>221.97000000000003</v>
      </c>
      <c r="R224" s="181">
        <v>354.49</v>
      </c>
      <c r="S224" s="181">
        <v>576.45999999999992</v>
      </c>
      <c r="T224" s="181">
        <v>1138.0539999999999</v>
      </c>
    </row>
    <row r="225" spans="1:20" ht="12.75" customHeight="1" x14ac:dyDescent="0.2">
      <c r="A225" s="167"/>
      <c r="B225" s="35"/>
      <c r="C225" s="26" t="s">
        <v>294</v>
      </c>
      <c r="D225" s="180">
        <v>6</v>
      </c>
      <c r="E225" s="181">
        <v>0</v>
      </c>
      <c r="F225" s="181">
        <v>1.27</v>
      </c>
      <c r="G225" s="181">
        <v>0</v>
      </c>
      <c r="H225" s="181">
        <v>1.27</v>
      </c>
      <c r="I225" s="181">
        <v>0</v>
      </c>
      <c r="J225" s="181">
        <v>0</v>
      </c>
      <c r="K225" s="181">
        <v>1.27</v>
      </c>
      <c r="L225" s="181">
        <v>0.2</v>
      </c>
      <c r="M225" s="181">
        <v>0.69</v>
      </c>
      <c r="N225" s="181">
        <v>0.02</v>
      </c>
      <c r="O225" s="181">
        <v>0.90999999999999992</v>
      </c>
      <c r="P225" s="181">
        <v>2.1799999999999997</v>
      </c>
      <c r="Q225" s="181">
        <v>0</v>
      </c>
      <c r="R225" s="181">
        <v>14.7</v>
      </c>
      <c r="S225" s="181">
        <v>14.7</v>
      </c>
      <c r="T225" s="181">
        <v>16.88</v>
      </c>
    </row>
    <row r="226" spans="1:20" ht="12.75" customHeight="1" x14ac:dyDescent="0.2">
      <c r="A226" s="167"/>
      <c r="B226" s="85"/>
      <c r="C226" s="26" t="s">
        <v>174</v>
      </c>
      <c r="D226" s="180">
        <v>5</v>
      </c>
      <c r="E226" s="181">
        <v>0</v>
      </c>
      <c r="F226" s="181">
        <v>0</v>
      </c>
      <c r="G226" s="181">
        <v>0</v>
      </c>
      <c r="H226" s="181">
        <v>0</v>
      </c>
      <c r="I226" s="181">
        <v>0</v>
      </c>
      <c r="J226" s="181">
        <v>0</v>
      </c>
      <c r="K226" s="181">
        <v>0</v>
      </c>
      <c r="L226" s="181">
        <v>8.77</v>
      </c>
      <c r="M226" s="181">
        <v>1.5</v>
      </c>
      <c r="N226" s="181">
        <v>0</v>
      </c>
      <c r="O226" s="181">
        <v>10.27</v>
      </c>
      <c r="P226" s="181">
        <v>10.27</v>
      </c>
      <c r="Q226" s="181">
        <v>0</v>
      </c>
      <c r="R226" s="181">
        <v>0</v>
      </c>
      <c r="S226" s="181">
        <v>0</v>
      </c>
      <c r="T226" s="181">
        <v>10.27</v>
      </c>
    </row>
    <row r="227" spans="1:20" ht="12.75" customHeight="1" x14ac:dyDescent="0.2">
      <c r="A227" s="167"/>
      <c r="B227" s="35" t="s">
        <v>429</v>
      </c>
      <c r="C227" s="26" t="s">
        <v>186</v>
      </c>
      <c r="D227" s="180">
        <v>62</v>
      </c>
      <c r="E227" s="181">
        <v>2.35</v>
      </c>
      <c r="F227" s="181">
        <v>0.25</v>
      </c>
      <c r="G227" s="181">
        <v>5.8999999999999995</v>
      </c>
      <c r="H227" s="181">
        <v>8.5</v>
      </c>
      <c r="I227" s="181">
        <v>18.57</v>
      </c>
      <c r="J227" s="181">
        <v>0</v>
      </c>
      <c r="K227" s="181">
        <v>27.070000000000007</v>
      </c>
      <c r="L227" s="181">
        <v>1.8099999999999998</v>
      </c>
      <c r="M227" s="181">
        <v>34.462499999999999</v>
      </c>
      <c r="N227" s="181">
        <v>19.679999999999996</v>
      </c>
      <c r="O227" s="181">
        <v>55.952499999999986</v>
      </c>
      <c r="P227" s="181">
        <v>83.022499999999994</v>
      </c>
      <c r="Q227" s="181">
        <v>0.8</v>
      </c>
      <c r="R227" s="181">
        <v>24.27</v>
      </c>
      <c r="S227" s="181">
        <v>25.07</v>
      </c>
      <c r="T227" s="181">
        <v>108.0925</v>
      </c>
    </row>
    <row r="228" spans="1:20" ht="12.75" customHeight="1" x14ac:dyDescent="0.2">
      <c r="A228" s="167"/>
      <c r="B228" s="35"/>
      <c r="C228" s="26" t="s">
        <v>172</v>
      </c>
      <c r="D228" s="180">
        <v>19</v>
      </c>
      <c r="E228" s="181">
        <v>0</v>
      </c>
      <c r="F228" s="181">
        <v>0</v>
      </c>
      <c r="G228" s="181">
        <v>32.5</v>
      </c>
      <c r="H228" s="181">
        <v>32.5</v>
      </c>
      <c r="I228" s="181">
        <v>8.1</v>
      </c>
      <c r="J228" s="181">
        <v>0</v>
      </c>
      <c r="K228" s="181">
        <v>40.6</v>
      </c>
      <c r="L228" s="181">
        <v>3.2</v>
      </c>
      <c r="M228" s="181">
        <v>13.7</v>
      </c>
      <c r="N228" s="181">
        <v>52.9</v>
      </c>
      <c r="O228" s="181">
        <v>69.8</v>
      </c>
      <c r="P228" s="181">
        <v>110.4</v>
      </c>
      <c r="Q228" s="181">
        <v>0</v>
      </c>
      <c r="R228" s="181">
        <v>26.3</v>
      </c>
      <c r="S228" s="181">
        <v>26.3</v>
      </c>
      <c r="T228" s="181">
        <v>136.69999999999999</v>
      </c>
    </row>
    <row r="229" spans="1:20" ht="12.75" customHeight="1" x14ac:dyDescent="0.2">
      <c r="A229" s="167"/>
      <c r="B229" s="35"/>
      <c r="C229" s="26" t="s">
        <v>180</v>
      </c>
      <c r="D229" s="180">
        <v>7</v>
      </c>
      <c r="E229" s="181">
        <v>0</v>
      </c>
      <c r="F229" s="181">
        <v>0</v>
      </c>
      <c r="G229" s="181">
        <v>1</v>
      </c>
      <c r="H229" s="181">
        <v>1</v>
      </c>
      <c r="I229" s="181">
        <v>0.01</v>
      </c>
      <c r="J229" s="181">
        <v>0</v>
      </c>
      <c r="K229" s="181">
        <v>1.01</v>
      </c>
      <c r="L229" s="181">
        <v>2.5</v>
      </c>
      <c r="M229" s="181">
        <v>9.9499999999999993</v>
      </c>
      <c r="N229" s="181">
        <v>7.5</v>
      </c>
      <c r="O229" s="181">
        <v>19.95</v>
      </c>
      <c r="P229" s="181">
        <v>20.96</v>
      </c>
      <c r="Q229" s="181">
        <v>58</v>
      </c>
      <c r="R229" s="181">
        <v>66.400000000000006</v>
      </c>
      <c r="S229" s="181">
        <v>124.39999999999999</v>
      </c>
      <c r="T229" s="181">
        <v>145.36000000000001</v>
      </c>
    </row>
    <row r="230" spans="1:20" ht="12.75" customHeight="1" x14ac:dyDescent="0.2">
      <c r="A230" s="167"/>
      <c r="B230" s="35"/>
      <c r="C230" s="26" t="s">
        <v>170</v>
      </c>
      <c r="D230" s="180">
        <v>102</v>
      </c>
      <c r="E230" s="181">
        <v>115.70500000000001</v>
      </c>
      <c r="F230" s="181">
        <v>82.88</v>
      </c>
      <c r="G230" s="181">
        <v>535.96600000000001</v>
      </c>
      <c r="H230" s="181">
        <v>734.55100000000004</v>
      </c>
      <c r="I230" s="181">
        <v>650.99800000000005</v>
      </c>
      <c r="J230" s="181">
        <v>1.6700000000000002</v>
      </c>
      <c r="K230" s="181">
        <v>1387.2190000000003</v>
      </c>
      <c r="L230" s="181">
        <v>225.96100000000001</v>
      </c>
      <c r="M230" s="181">
        <v>234.83</v>
      </c>
      <c r="N230" s="181">
        <v>150.89500000000001</v>
      </c>
      <c r="O230" s="181">
        <v>611.68600000000015</v>
      </c>
      <c r="P230" s="181">
        <v>1998.9050000000004</v>
      </c>
      <c r="Q230" s="181">
        <v>0</v>
      </c>
      <c r="R230" s="181">
        <v>503.66999999999996</v>
      </c>
      <c r="S230" s="181">
        <v>503.66999999999996</v>
      </c>
      <c r="T230" s="181">
        <v>2502.5749999999998</v>
      </c>
    </row>
    <row r="231" spans="1:20" ht="12.75" customHeight="1" x14ac:dyDescent="0.2">
      <c r="A231" s="167"/>
      <c r="B231" s="35"/>
      <c r="C231" s="26" t="s">
        <v>178</v>
      </c>
      <c r="D231" s="180">
        <v>16</v>
      </c>
      <c r="E231" s="181">
        <v>1</v>
      </c>
      <c r="F231" s="181">
        <v>0</v>
      </c>
      <c r="G231" s="181">
        <v>13.6</v>
      </c>
      <c r="H231" s="181">
        <v>14.6</v>
      </c>
      <c r="I231" s="181">
        <v>41.8</v>
      </c>
      <c r="J231" s="181">
        <v>0</v>
      </c>
      <c r="K231" s="181">
        <v>56.4</v>
      </c>
      <c r="L231" s="181">
        <v>7.7</v>
      </c>
      <c r="M231" s="181">
        <v>25.6</v>
      </c>
      <c r="N231" s="181">
        <v>67.25</v>
      </c>
      <c r="O231" s="181">
        <v>100.55</v>
      </c>
      <c r="P231" s="181">
        <v>156.94999999999999</v>
      </c>
      <c r="Q231" s="181">
        <v>1.2</v>
      </c>
      <c r="R231" s="181">
        <v>0</v>
      </c>
      <c r="S231" s="181">
        <v>1.2</v>
      </c>
      <c r="T231" s="181">
        <v>158.15</v>
      </c>
    </row>
    <row r="232" spans="1:20" ht="12.75" customHeight="1" x14ac:dyDescent="0.2">
      <c r="A232" s="167"/>
      <c r="B232" s="35"/>
      <c r="C232" s="26" t="s">
        <v>163</v>
      </c>
      <c r="D232" s="180">
        <v>51</v>
      </c>
      <c r="E232" s="181">
        <v>2.5300000000000002</v>
      </c>
      <c r="F232" s="181">
        <v>15.92</v>
      </c>
      <c r="G232" s="181">
        <v>5.3999999999999995</v>
      </c>
      <c r="H232" s="181">
        <v>23.849999999999998</v>
      </c>
      <c r="I232" s="181">
        <v>26.78</v>
      </c>
      <c r="J232" s="181">
        <v>0</v>
      </c>
      <c r="K232" s="181">
        <v>50.63</v>
      </c>
      <c r="L232" s="181">
        <v>2.2999999999999998</v>
      </c>
      <c r="M232" s="181">
        <v>82.920000000000016</v>
      </c>
      <c r="N232" s="181">
        <v>7.2059999999999995</v>
      </c>
      <c r="O232" s="181">
        <v>92.426000000000002</v>
      </c>
      <c r="P232" s="181">
        <v>143.05600000000001</v>
      </c>
      <c r="Q232" s="181">
        <v>0</v>
      </c>
      <c r="R232" s="181">
        <v>4.66</v>
      </c>
      <c r="S232" s="181">
        <v>4.66</v>
      </c>
      <c r="T232" s="181">
        <v>147.71600000000001</v>
      </c>
    </row>
    <row r="233" spans="1:20" ht="12.75" customHeight="1" x14ac:dyDescent="0.2">
      <c r="A233" s="167"/>
      <c r="B233" s="35"/>
      <c r="C233" s="26" t="s">
        <v>185</v>
      </c>
      <c r="D233" s="180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</row>
    <row r="234" spans="1:20" ht="12.75" customHeight="1" x14ac:dyDescent="0.2">
      <c r="A234" s="167"/>
      <c r="B234" s="35"/>
      <c r="C234" s="26" t="s">
        <v>190</v>
      </c>
      <c r="D234" s="180">
        <v>6</v>
      </c>
      <c r="E234" s="181">
        <v>0.2</v>
      </c>
      <c r="F234" s="181">
        <v>0</v>
      </c>
      <c r="G234" s="181">
        <v>0.05</v>
      </c>
      <c r="H234" s="181">
        <v>0.25</v>
      </c>
      <c r="I234" s="181">
        <v>0.4</v>
      </c>
      <c r="J234" s="181">
        <v>0</v>
      </c>
      <c r="K234" s="181">
        <v>0.65</v>
      </c>
      <c r="L234" s="181">
        <v>0.3</v>
      </c>
      <c r="M234" s="181">
        <v>1.05</v>
      </c>
      <c r="N234" s="181">
        <v>0.16</v>
      </c>
      <c r="O234" s="181">
        <v>1.51</v>
      </c>
      <c r="P234" s="181">
        <v>2.16</v>
      </c>
      <c r="Q234" s="181">
        <v>0</v>
      </c>
      <c r="R234" s="181">
        <v>4</v>
      </c>
      <c r="S234" s="181">
        <v>4</v>
      </c>
      <c r="T234" s="181">
        <v>6.16</v>
      </c>
    </row>
    <row r="235" spans="1:20" ht="12.75" customHeight="1" x14ac:dyDescent="0.2">
      <c r="A235" s="167"/>
      <c r="B235" s="35"/>
      <c r="C235" s="163" t="s">
        <v>167</v>
      </c>
      <c r="D235" s="64">
        <v>33</v>
      </c>
      <c r="E235" s="36">
        <v>2.76</v>
      </c>
      <c r="F235" s="36">
        <v>41.6</v>
      </c>
      <c r="G235" s="36">
        <v>2.1</v>
      </c>
      <c r="H235" s="36">
        <v>46.46</v>
      </c>
      <c r="I235" s="36">
        <v>58.120000000000005</v>
      </c>
      <c r="J235" s="36">
        <v>66.561999999999998</v>
      </c>
      <c r="K235" s="36">
        <v>171.142</v>
      </c>
      <c r="L235" s="36">
        <v>1.2</v>
      </c>
      <c r="M235" s="36">
        <v>9.06</v>
      </c>
      <c r="N235" s="36">
        <v>17.969000000000001</v>
      </c>
      <c r="O235" s="36">
        <v>28.228999999999999</v>
      </c>
      <c r="P235" s="36">
        <v>199.37099999999998</v>
      </c>
      <c r="Q235" s="36">
        <v>5.8</v>
      </c>
      <c r="R235" s="36">
        <v>0.7</v>
      </c>
      <c r="S235" s="36">
        <v>6.4999999999999991</v>
      </c>
      <c r="T235" s="36">
        <v>205.87099999999998</v>
      </c>
    </row>
    <row r="236" spans="1:20" ht="12.75" customHeight="1" x14ac:dyDescent="0.2">
      <c r="A236" s="167"/>
      <c r="B236" s="35"/>
      <c r="C236" s="26" t="s">
        <v>169</v>
      </c>
      <c r="D236" s="180">
        <v>8</v>
      </c>
      <c r="E236" s="181">
        <v>0</v>
      </c>
      <c r="F236" s="181">
        <v>0</v>
      </c>
      <c r="G236" s="181">
        <v>0</v>
      </c>
      <c r="H236" s="181">
        <v>0</v>
      </c>
      <c r="I236" s="181">
        <v>0</v>
      </c>
      <c r="J236" s="181">
        <v>0</v>
      </c>
      <c r="K236" s="181">
        <v>0</v>
      </c>
      <c r="L236" s="181">
        <v>3.3</v>
      </c>
      <c r="M236" s="181">
        <v>6.0500000000000007</v>
      </c>
      <c r="N236" s="181">
        <v>8.1</v>
      </c>
      <c r="O236" s="181">
        <v>17.45</v>
      </c>
      <c r="P236" s="181">
        <v>17.45</v>
      </c>
      <c r="Q236" s="181">
        <v>0</v>
      </c>
      <c r="R236" s="181">
        <v>1.05</v>
      </c>
      <c r="S236" s="181">
        <v>1.05</v>
      </c>
      <c r="T236" s="181">
        <v>18.5</v>
      </c>
    </row>
    <row r="237" spans="1:20" ht="12.75" customHeight="1" x14ac:dyDescent="0.2">
      <c r="A237" s="167"/>
      <c r="B237" s="35"/>
      <c r="C237" s="26" t="s">
        <v>165</v>
      </c>
      <c r="D237" s="180">
        <v>6</v>
      </c>
      <c r="E237" s="181">
        <v>0</v>
      </c>
      <c r="F237" s="181">
        <v>0</v>
      </c>
      <c r="G237" s="181">
        <v>5</v>
      </c>
      <c r="H237" s="181">
        <v>5</v>
      </c>
      <c r="I237" s="181">
        <v>1</v>
      </c>
      <c r="J237" s="181">
        <v>0</v>
      </c>
      <c r="K237" s="181">
        <v>6</v>
      </c>
      <c r="L237" s="181">
        <v>11.7</v>
      </c>
      <c r="M237" s="181">
        <v>0.81</v>
      </c>
      <c r="N237" s="181">
        <v>20.5</v>
      </c>
      <c r="O237" s="181">
        <v>33.01</v>
      </c>
      <c r="P237" s="181">
        <v>39.01</v>
      </c>
      <c r="Q237" s="181">
        <v>0</v>
      </c>
      <c r="R237" s="181">
        <v>4.01</v>
      </c>
      <c r="S237" s="181">
        <v>4.01</v>
      </c>
      <c r="T237" s="181">
        <v>43.019999999999996</v>
      </c>
    </row>
    <row r="238" spans="1:20" ht="12.75" customHeight="1" x14ac:dyDescent="0.2">
      <c r="A238" s="167"/>
      <c r="B238" s="35"/>
      <c r="C238" s="26" t="s">
        <v>181</v>
      </c>
      <c r="D238" s="180">
        <v>16</v>
      </c>
      <c r="E238" s="181">
        <v>0</v>
      </c>
      <c r="F238" s="181">
        <v>0.01</v>
      </c>
      <c r="G238" s="181">
        <v>2</v>
      </c>
      <c r="H238" s="181">
        <v>2.0099999999999998</v>
      </c>
      <c r="I238" s="181">
        <v>7.8</v>
      </c>
      <c r="J238" s="181">
        <v>0</v>
      </c>
      <c r="K238" s="181">
        <v>9.81</v>
      </c>
      <c r="L238" s="181">
        <v>1.8</v>
      </c>
      <c r="M238" s="181">
        <v>13.799999999999999</v>
      </c>
      <c r="N238" s="181">
        <v>7.86</v>
      </c>
      <c r="O238" s="181">
        <v>23.459999999999997</v>
      </c>
      <c r="P238" s="181">
        <v>33.269999999999996</v>
      </c>
      <c r="Q238" s="181">
        <v>0</v>
      </c>
      <c r="R238" s="181">
        <v>2.9</v>
      </c>
      <c r="S238" s="181">
        <v>2.9</v>
      </c>
      <c r="T238" s="181">
        <v>36.17</v>
      </c>
    </row>
    <row r="239" spans="1:20" ht="12.75" customHeight="1" x14ac:dyDescent="0.2">
      <c r="A239" s="167"/>
      <c r="B239" s="35"/>
      <c r="C239" s="26" t="s">
        <v>171</v>
      </c>
      <c r="D239" s="180">
        <v>2</v>
      </c>
      <c r="E239" s="181">
        <v>0</v>
      </c>
      <c r="F239" s="181">
        <v>0</v>
      </c>
      <c r="G239" s="181">
        <v>0</v>
      </c>
      <c r="H239" s="181">
        <v>0</v>
      </c>
      <c r="I239" s="181">
        <v>0.94</v>
      </c>
      <c r="J239" s="181">
        <v>0</v>
      </c>
      <c r="K239" s="181">
        <v>0.94</v>
      </c>
      <c r="L239" s="181">
        <v>0.5</v>
      </c>
      <c r="M239" s="181">
        <v>0.39</v>
      </c>
      <c r="N239" s="181">
        <v>0.1</v>
      </c>
      <c r="O239" s="181">
        <v>0.99</v>
      </c>
      <c r="P239" s="181">
        <v>1.93</v>
      </c>
      <c r="Q239" s="181">
        <v>0</v>
      </c>
      <c r="R239" s="181">
        <v>0</v>
      </c>
      <c r="S239" s="181">
        <v>0</v>
      </c>
      <c r="T239" s="181">
        <v>1.9300000000000002</v>
      </c>
    </row>
    <row r="240" spans="1:20" ht="12.75" customHeight="1" x14ac:dyDescent="0.2">
      <c r="A240" s="167"/>
      <c r="B240" s="35"/>
      <c r="C240" s="26" t="s">
        <v>187</v>
      </c>
      <c r="D240" s="180">
        <v>1</v>
      </c>
      <c r="E240" s="181">
        <v>0</v>
      </c>
      <c r="F240" s="181">
        <v>0</v>
      </c>
      <c r="G240" s="181">
        <v>0</v>
      </c>
      <c r="H240" s="181">
        <v>0</v>
      </c>
      <c r="I240" s="181">
        <v>0.03</v>
      </c>
      <c r="J240" s="181">
        <v>0</v>
      </c>
      <c r="K240" s="181">
        <v>0.03</v>
      </c>
      <c r="L240" s="181">
        <v>0</v>
      </c>
      <c r="M240" s="181">
        <v>0</v>
      </c>
      <c r="N240" s="181">
        <v>0</v>
      </c>
      <c r="O240" s="181">
        <v>0</v>
      </c>
      <c r="P240" s="181">
        <v>0.03</v>
      </c>
      <c r="Q240" s="181">
        <v>0</v>
      </c>
      <c r="R240" s="181">
        <v>0</v>
      </c>
      <c r="S240" s="181">
        <v>0</v>
      </c>
      <c r="T240" s="181">
        <v>0.03</v>
      </c>
    </row>
    <row r="241" spans="1:21" ht="12.75" customHeight="1" x14ac:dyDescent="0.2">
      <c r="A241" s="167"/>
      <c r="B241" s="35"/>
      <c r="C241" s="26" t="s">
        <v>173</v>
      </c>
      <c r="D241" s="180">
        <v>17</v>
      </c>
      <c r="E241" s="181">
        <v>0</v>
      </c>
      <c r="F241" s="181">
        <v>0</v>
      </c>
      <c r="G241" s="181">
        <v>6</v>
      </c>
      <c r="H241" s="181">
        <v>6</v>
      </c>
      <c r="I241" s="181">
        <v>1</v>
      </c>
      <c r="J241" s="181">
        <v>0</v>
      </c>
      <c r="K241" s="181">
        <v>7</v>
      </c>
      <c r="L241" s="181">
        <v>1.6099999999999999</v>
      </c>
      <c r="M241" s="181">
        <v>6.3550000000000004</v>
      </c>
      <c r="N241" s="181">
        <v>2.5499999999999998</v>
      </c>
      <c r="O241" s="181">
        <v>10.514999999999999</v>
      </c>
      <c r="P241" s="181">
        <v>17.515000000000001</v>
      </c>
      <c r="Q241" s="181">
        <v>0</v>
      </c>
      <c r="R241" s="181">
        <v>0.65</v>
      </c>
      <c r="S241" s="181">
        <v>0.65</v>
      </c>
      <c r="T241" s="181">
        <v>18.164999999999999</v>
      </c>
    </row>
    <row r="242" spans="1:21" ht="12.75" customHeight="1" x14ac:dyDescent="0.2">
      <c r="A242" s="167"/>
      <c r="B242" s="35"/>
      <c r="C242" s="26" t="s">
        <v>191</v>
      </c>
      <c r="D242" s="180">
        <v>11</v>
      </c>
      <c r="E242" s="181">
        <v>0</v>
      </c>
      <c r="F242" s="181">
        <v>0</v>
      </c>
      <c r="G242" s="181">
        <v>0</v>
      </c>
      <c r="H242" s="181">
        <v>0</v>
      </c>
      <c r="I242" s="181">
        <v>0</v>
      </c>
      <c r="J242" s="181">
        <v>0</v>
      </c>
      <c r="K242" s="181">
        <v>0</v>
      </c>
      <c r="L242" s="181">
        <v>0.22</v>
      </c>
      <c r="M242" s="181">
        <v>4.91</v>
      </c>
      <c r="N242" s="181">
        <v>2.41</v>
      </c>
      <c r="O242" s="181">
        <v>7.54</v>
      </c>
      <c r="P242" s="181">
        <v>7.54</v>
      </c>
      <c r="Q242" s="181">
        <v>0</v>
      </c>
      <c r="R242" s="181">
        <v>6.0000000000000005E-2</v>
      </c>
      <c r="S242" s="181">
        <v>6.0000000000000005E-2</v>
      </c>
      <c r="T242" s="181">
        <v>7.6</v>
      </c>
    </row>
    <row r="243" spans="1:21" ht="12.75" customHeight="1" x14ac:dyDescent="0.2">
      <c r="A243" s="167"/>
      <c r="B243" s="35"/>
      <c r="C243" s="26" t="s">
        <v>182</v>
      </c>
      <c r="D243" s="180">
        <v>2</v>
      </c>
      <c r="E243" s="181">
        <v>0</v>
      </c>
      <c r="F243" s="181">
        <v>0</v>
      </c>
      <c r="G243" s="181">
        <v>0</v>
      </c>
      <c r="H243" s="181">
        <v>0</v>
      </c>
      <c r="I243" s="181">
        <v>0</v>
      </c>
      <c r="J243" s="181">
        <v>0</v>
      </c>
      <c r="K243" s="181">
        <v>0</v>
      </c>
      <c r="L243" s="181">
        <v>0</v>
      </c>
      <c r="M243" s="181">
        <v>0</v>
      </c>
      <c r="N243" s="181">
        <v>0</v>
      </c>
      <c r="O243" s="181">
        <v>0</v>
      </c>
      <c r="P243" s="181">
        <v>0</v>
      </c>
      <c r="Q243" s="181">
        <v>0</v>
      </c>
      <c r="R243" s="181">
        <v>0.25</v>
      </c>
      <c r="S243" s="181">
        <v>0.25</v>
      </c>
      <c r="T243" s="181">
        <v>0.25</v>
      </c>
    </row>
    <row r="244" spans="1:21" ht="12.75" customHeight="1" x14ac:dyDescent="0.2">
      <c r="A244" s="167"/>
      <c r="B244" s="35"/>
      <c r="C244" s="26" t="s">
        <v>166</v>
      </c>
      <c r="D244" s="180">
        <v>1</v>
      </c>
      <c r="E244" s="181">
        <v>0</v>
      </c>
      <c r="F244" s="181">
        <v>0</v>
      </c>
      <c r="G244" s="181">
        <v>0</v>
      </c>
      <c r="H244" s="181">
        <v>0</v>
      </c>
      <c r="I244" s="181">
        <v>0</v>
      </c>
      <c r="J244" s="181">
        <v>0</v>
      </c>
      <c r="K244" s="181">
        <v>0</v>
      </c>
      <c r="L244" s="181">
        <v>0</v>
      </c>
      <c r="M244" s="181">
        <v>0.3</v>
      </c>
      <c r="N244" s="181">
        <v>0.2</v>
      </c>
      <c r="O244" s="181">
        <v>0.5</v>
      </c>
      <c r="P244" s="181">
        <v>0.5</v>
      </c>
      <c r="Q244" s="181">
        <v>0</v>
      </c>
      <c r="R244" s="181">
        <v>0</v>
      </c>
      <c r="S244" s="181">
        <v>0</v>
      </c>
      <c r="T244" s="181">
        <v>0.5</v>
      </c>
    </row>
    <row r="245" spans="1:21" ht="12.75" customHeight="1" x14ac:dyDescent="0.2">
      <c r="A245" s="167"/>
      <c r="B245" s="35"/>
      <c r="C245" s="26" t="s">
        <v>177</v>
      </c>
      <c r="D245" s="180">
        <v>1</v>
      </c>
      <c r="E245" s="181">
        <v>0</v>
      </c>
      <c r="F245" s="181">
        <v>0</v>
      </c>
      <c r="G245" s="181">
        <v>0</v>
      </c>
      <c r="H245" s="181">
        <v>0</v>
      </c>
      <c r="I245" s="181">
        <v>0.2</v>
      </c>
      <c r="J245" s="181">
        <v>0</v>
      </c>
      <c r="K245" s="181">
        <v>0.2</v>
      </c>
      <c r="L245" s="181">
        <v>0.1</v>
      </c>
      <c r="M245" s="181">
        <v>0.3</v>
      </c>
      <c r="N245" s="181">
        <v>0.3</v>
      </c>
      <c r="O245" s="181">
        <v>0.7</v>
      </c>
      <c r="P245" s="181">
        <v>0.89999999999999991</v>
      </c>
      <c r="Q245" s="181">
        <v>0</v>
      </c>
      <c r="R245" s="181">
        <v>0</v>
      </c>
      <c r="S245" s="181">
        <v>0</v>
      </c>
      <c r="T245" s="181">
        <v>0.9</v>
      </c>
      <c r="U245" s="10"/>
    </row>
    <row r="246" spans="1:21" ht="12.75" customHeight="1" x14ac:dyDescent="0.2">
      <c r="A246" s="167"/>
      <c r="B246" s="35"/>
      <c r="C246" s="26" t="s">
        <v>304</v>
      </c>
      <c r="D246" s="180">
        <v>4</v>
      </c>
      <c r="E246" s="181">
        <v>5</v>
      </c>
      <c r="F246" s="181">
        <v>0</v>
      </c>
      <c r="G246" s="181">
        <v>0.03</v>
      </c>
      <c r="H246" s="181">
        <v>5.03</v>
      </c>
      <c r="I246" s="181">
        <v>10.52</v>
      </c>
      <c r="J246" s="181">
        <v>0</v>
      </c>
      <c r="K246" s="181">
        <v>15.55</v>
      </c>
      <c r="L246" s="181">
        <v>0.43000000000000005</v>
      </c>
      <c r="M246" s="181">
        <v>4.5</v>
      </c>
      <c r="N246" s="181">
        <v>6.4</v>
      </c>
      <c r="O246" s="181">
        <v>11.330000000000002</v>
      </c>
      <c r="P246" s="181">
        <v>26.880000000000003</v>
      </c>
      <c r="Q246" s="181">
        <v>0</v>
      </c>
      <c r="R246" s="181">
        <v>0.32</v>
      </c>
      <c r="S246" s="181">
        <v>0.32</v>
      </c>
      <c r="T246" s="181">
        <v>27.2</v>
      </c>
    </row>
    <row r="247" spans="1:21" ht="12.75" customHeight="1" x14ac:dyDescent="0.2">
      <c r="A247" s="167"/>
      <c r="B247" s="35"/>
      <c r="C247" s="165" t="s">
        <v>179</v>
      </c>
      <c r="D247" s="182">
        <v>22</v>
      </c>
      <c r="E247" s="183">
        <v>0</v>
      </c>
      <c r="F247" s="183">
        <v>0</v>
      </c>
      <c r="G247" s="183">
        <v>0.30000000000000004</v>
      </c>
      <c r="H247" s="183">
        <v>0.30000000000000004</v>
      </c>
      <c r="I247" s="183">
        <v>3.33</v>
      </c>
      <c r="J247" s="183">
        <v>0.01</v>
      </c>
      <c r="K247" s="183">
        <v>3.6400000000000006</v>
      </c>
      <c r="L247" s="183">
        <v>0.2</v>
      </c>
      <c r="M247" s="183">
        <v>7.9600000000000009</v>
      </c>
      <c r="N247" s="183">
        <v>3.8100000000000005</v>
      </c>
      <c r="O247" s="183">
        <v>11.969999999999999</v>
      </c>
      <c r="P247" s="183">
        <v>15.61</v>
      </c>
      <c r="Q247" s="183">
        <v>0</v>
      </c>
      <c r="R247" s="183">
        <v>4.5999999999999996</v>
      </c>
      <c r="S247" s="183">
        <v>4.5999999999999996</v>
      </c>
      <c r="T247" s="183">
        <v>20.209999999999997</v>
      </c>
    </row>
    <row r="248" spans="1:21" ht="12.75" customHeight="1" x14ac:dyDescent="0.25">
      <c r="A248" s="230" t="s">
        <v>0</v>
      </c>
      <c r="B248" s="231"/>
      <c r="C248" s="232" t="s">
        <v>0</v>
      </c>
      <c r="D248" s="53">
        <f>SUM(D216:D247)</f>
        <v>969</v>
      </c>
      <c r="E248" s="54">
        <f>SUM(E216:E247)</f>
        <v>917.82500000000005</v>
      </c>
      <c r="F248" s="54">
        <f t="shared" ref="F248:T248" si="9">SUM(F216:F247)</f>
        <v>178.54999999999998</v>
      </c>
      <c r="G248" s="54">
        <f t="shared" si="9"/>
        <v>1561.07</v>
      </c>
      <c r="H248" s="54">
        <f t="shared" si="9"/>
        <v>2657.4450000000002</v>
      </c>
      <c r="I248" s="54">
        <f t="shared" si="9"/>
        <v>2793.6160000000004</v>
      </c>
      <c r="J248" s="54">
        <f t="shared" si="9"/>
        <v>366.59700000000004</v>
      </c>
      <c r="K248" s="54">
        <f t="shared" si="9"/>
        <v>5817.6579999999994</v>
      </c>
      <c r="L248" s="54">
        <f t="shared" si="9"/>
        <v>502.2000000000001</v>
      </c>
      <c r="M248" s="54">
        <f t="shared" si="9"/>
        <v>3237.1398000000008</v>
      </c>
      <c r="N248" s="54">
        <f t="shared" si="9"/>
        <v>1434.1980000000001</v>
      </c>
      <c r="O248" s="54">
        <f t="shared" si="9"/>
        <v>5173.537800000001</v>
      </c>
      <c r="P248" s="54">
        <f t="shared" si="9"/>
        <v>10991.195800000003</v>
      </c>
      <c r="Q248" s="54">
        <f t="shared" si="9"/>
        <v>778.06</v>
      </c>
      <c r="R248" s="54">
        <f t="shared" si="9"/>
        <v>2107.2020000000002</v>
      </c>
      <c r="S248" s="54">
        <f t="shared" si="9"/>
        <v>2885.2620000000006</v>
      </c>
      <c r="T248" s="54">
        <f t="shared" si="9"/>
        <v>13876.457800000002</v>
      </c>
    </row>
    <row r="249" spans="1:21" ht="12.75" customHeight="1" x14ac:dyDescent="0.2">
      <c r="A249" s="166" t="s">
        <v>406</v>
      </c>
      <c r="B249" s="35" t="s">
        <v>219</v>
      </c>
      <c r="C249" s="161" t="s">
        <v>219</v>
      </c>
      <c r="D249" s="178">
        <v>15</v>
      </c>
      <c r="E249" s="179">
        <v>0</v>
      </c>
      <c r="F249" s="179">
        <v>0</v>
      </c>
      <c r="G249" s="179">
        <v>0.01</v>
      </c>
      <c r="H249" s="179">
        <v>0.01</v>
      </c>
      <c r="I249" s="179">
        <v>1.2</v>
      </c>
      <c r="J249" s="179">
        <v>0</v>
      </c>
      <c r="K249" s="179">
        <v>1.21</v>
      </c>
      <c r="L249" s="179">
        <v>0.40600000000000003</v>
      </c>
      <c r="M249" s="179">
        <v>4.9349999999999996</v>
      </c>
      <c r="N249" s="179">
        <v>1.4</v>
      </c>
      <c r="O249" s="179">
        <v>6.7409999999999997</v>
      </c>
      <c r="P249" s="179">
        <v>7.9509999999999996</v>
      </c>
      <c r="Q249" s="179">
        <v>0</v>
      </c>
      <c r="R249" s="179">
        <v>3.9E-2</v>
      </c>
      <c r="S249" s="179">
        <v>3.9E-2</v>
      </c>
      <c r="T249" s="179">
        <v>7.9899999999999984</v>
      </c>
    </row>
    <row r="250" spans="1:21" ht="12.75" customHeight="1" x14ac:dyDescent="0.2">
      <c r="A250" s="167"/>
      <c r="B250" s="35"/>
      <c r="C250" s="26" t="s">
        <v>205</v>
      </c>
      <c r="D250" s="180">
        <v>14</v>
      </c>
      <c r="E250" s="181">
        <v>60</v>
      </c>
      <c r="F250" s="181">
        <v>0</v>
      </c>
      <c r="G250" s="181">
        <v>0</v>
      </c>
      <c r="H250" s="181">
        <v>60</v>
      </c>
      <c r="I250" s="181">
        <v>107.06</v>
      </c>
      <c r="J250" s="181">
        <v>0</v>
      </c>
      <c r="K250" s="181">
        <v>167.06</v>
      </c>
      <c r="L250" s="181">
        <v>58</v>
      </c>
      <c r="M250" s="181">
        <v>47.660000000000004</v>
      </c>
      <c r="N250" s="181">
        <v>10.65</v>
      </c>
      <c r="O250" s="181">
        <v>116.31</v>
      </c>
      <c r="P250" s="181">
        <v>283.37</v>
      </c>
      <c r="Q250" s="181">
        <v>0</v>
      </c>
      <c r="R250" s="181">
        <v>79.12</v>
      </c>
      <c r="S250" s="181">
        <v>79.12</v>
      </c>
      <c r="T250" s="181">
        <v>362.49000000000007</v>
      </c>
    </row>
    <row r="251" spans="1:21" ht="12.75" customHeight="1" x14ac:dyDescent="0.2">
      <c r="A251" s="167"/>
      <c r="B251" s="35"/>
      <c r="C251" s="26" t="s">
        <v>275</v>
      </c>
      <c r="D251" s="180">
        <v>2</v>
      </c>
      <c r="E251" s="181">
        <v>0</v>
      </c>
      <c r="F251" s="181">
        <v>0</v>
      </c>
      <c r="G251" s="181">
        <v>1.2</v>
      </c>
      <c r="H251" s="181">
        <v>1.2</v>
      </c>
      <c r="I251" s="181">
        <v>0.80700000000000005</v>
      </c>
      <c r="J251" s="181">
        <v>0</v>
      </c>
      <c r="K251" s="181">
        <v>2.0070000000000001</v>
      </c>
      <c r="L251" s="181">
        <v>0</v>
      </c>
      <c r="M251" s="181">
        <v>0.1</v>
      </c>
      <c r="N251" s="181">
        <v>0.72299999999999998</v>
      </c>
      <c r="O251" s="181">
        <v>0.82299999999999995</v>
      </c>
      <c r="P251" s="181">
        <v>2.83</v>
      </c>
      <c r="Q251" s="181">
        <v>0</v>
      </c>
      <c r="R251" s="181">
        <v>0</v>
      </c>
      <c r="S251" s="181">
        <v>0</v>
      </c>
      <c r="T251" s="181">
        <v>2.83</v>
      </c>
    </row>
    <row r="252" spans="1:21" ht="12.75" customHeight="1" x14ac:dyDescent="0.2">
      <c r="A252" s="167"/>
      <c r="B252" s="35"/>
      <c r="C252" s="26" t="s">
        <v>202</v>
      </c>
      <c r="D252" s="180">
        <v>21</v>
      </c>
      <c r="E252" s="181">
        <v>1.5</v>
      </c>
      <c r="F252" s="181">
        <v>0</v>
      </c>
      <c r="G252" s="181">
        <v>0.2</v>
      </c>
      <c r="H252" s="181">
        <v>1.7</v>
      </c>
      <c r="I252" s="181">
        <v>1.6300000000000001</v>
      </c>
      <c r="J252" s="181">
        <v>0</v>
      </c>
      <c r="K252" s="181">
        <v>3.3299999999999996</v>
      </c>
      <c r="L252" s="181">
        <v>2</v>
      </c>
      <c r="M252" s="181">
        <v>9.8605000000000018</v>
      </c>
      <c r="N252" s="181">
        <v>0.18</v>
      </c>
      <c r="O252" s="181">
        <v>12.040500000000002</v>
      </c>
      <c r="P252" s="181">
        <v>15.370500000000002</v>
      </c>
      <c r="Q252" s="181">
        <v>1</v>
      </c>
      <c r="R252" s="181">
        <v>18.899999999999999</v>
      </c>
      <c r="S252" s="181">
        <v>19.899999999999999</v>
      </c>
      <c r="T252" s="181">
        <v>35.270499999999991</v>
      </c>
    </row>
    <row r="253" spans="1:21" ht="12.75" customHeight="1" x14ac:dyDescent="0.2">
      <c r="A253" s="167"/>
      <c r="B253" s="35"/>
      <c r="C253" s="26" t="s">
        <v>195</v>
      </c>
      <c r="D253" s="180">
        <v>1</v>
      </c>
      <c r="E253" s="181">
        <v>0</v>
      </c>
      <c r="F253" s="181">
        <v>0</v>
      </c>
      <c r="G253" s="181">
        <v>0</v>
      </c>
      <c r="H253" s="181">
        <v>0</v>
      </c>
      <c r="I253" s="181">
        <v>0</v>
      </c>
      <c r="J253" s="181">
        <v>0</v>
      </c>
      <c r="K253" s="181">
        <v>0</v>
      </c>
      <c r="L253" s="181">
        <v>0.25</v>
      </c>
      <c r="M253" s="181">
        <v>0.85</v>
      </c>
      <c r="N253" s="181">
        <v>0</v>
      </c>
      <c r="O253" s="181">
        <v>1.1000000000000001</v>
      </c>
      <c r="P253" s="181">
        <v>1.1000000000000001</v>
      </c>
      <c r="Q253" s="181">
        <v>0</v>
      </c>
      <c r="R253" s="181">
        <v>0</v>
      </c>
      <c r="S253" s="181">
        <v>0</v>
      </c>
      <c r="T253" s="181">
        <v>1.1000000000000001</v>
      </c>
    </row>
    <row r="254" spans="1:21" ht="12.75" customHeight="1" x14ac:dyDescent="0.2">
      <c r="A254" s="167"/>
      <c r="B254" s="35"/>
      <c r="C254" s="26" t="s">
        <v>204</v>
      </c>
      <c r="D254" s="180">
        <v>1</v>
      </c>
      <c r="E254" s="181">
        <v>0</v>
      </c>
      <c r="F254" s="181">
        <v>0</v>
      </c>
      <c r="G254" s="181">
        <v>0</v>
      </c>
      <c r="H254" s="181">
        <v>0</v>
      </c>
      <c r="I254" s="181">
        <v>0</v>
      </c>
      <c r="J254" s="181">
        <v>0</v>
      </c>
      <c r="K254" s="181">
        <v>0</v>
      </c>
      <c r="L254" s="181">
        <v>0</v>
      </c>
      <c r="M254" s="181">
        <v>0.2</v>
      </c>
      <c r="N254" s="181">
        <v>0</v>
      </c>
      <c r="O254" s="181">
        <v>0.2</v>
      </c>
      <c r="P254" s="181">
        <v>0.2</v>
      </c>
      <c r="Q254" s="181">
        <v>0</v>
      </c>
      <c r="R254" s="181">
        <v>1</v>
      </c>
      <c r="S254" s="181">
        <v>1</v>
      </c>
      <c r="T254" s="181">
        <v>1.2</v>
      </c>
    </row>
    <row r="255" spans="1:21" ht="12.75" customHeight="1" x14ac:dyDescent="0.2">
      <c r="A255" s="167"/>
      <c r="B255" s="35"/>
      <c r="C255" s="26" t="s">
        <v>277</v>
      </c>
      <c r="D255" s="180">
        <v>1</v>
      </c>
      <c r="E255" s="181">
        <v>0</v>
      </c>
      <c r="F255" s="181">
        <v>0</v>
      </c>
      <c r="G255" s="181">
        <v>0</v>
      </c>
      <c r="H255" s="181">
        <v>0</v>
      </c>
      <c r="I255" s="181">
        <v>0.05</v>
      </c>
      <c r="J255" s="181">
        <v>0</v>
      </c>
      <c r="K255" s="181">
        <v>0.05</v>
      </c>
      <c r="L255" s="181">
        <v>0</v>
      </c>
      <c r="M255" s="181">
        <v>0</v>
      </c>
      <c r="N255" s="181">
        <v>0.05</v>
      </c>
      <c r="O255" s="181">
        <v>0.05</v>
      </c>
      <c r="P255" s="181">
        <v>0.1</v>
      </c>
      <c r="Q255" s="181">
        <v>0</v>
      </c>
      <c r="R255" s="181">
        <v>0</v>
      </c>
      <c r="S255" s="181">
        <v>0</v>
      </c>
      <c r="T255" s="181">
        <v>0.1</v>
      </c>
    </row>
    <row r="256" spans="1:21" ht="12.75" customHeight="1" x14ac:dyDescent="0.2">
      <c r="A256" s="167"/>
      <c r="B256" s="85"/>
      <c r="C256" s="26" t="s">
        <v>208</v>
      </c>
      <c r="D256" s="180">
        <v>11</v>
      </c>
      <c r="E256" s="181">
        <v>0</v>
      </c>
      <c r="F256" s="181">
        <v>0</v>
      </c>
      <c r="G256" s="181">
        <v>3.8600000000000003</v>
      </c>
      <c r="H256" s="181">
        <v>3.8600000000000003</v>
      </c>
      <c r="I256" s="181">
        <v>1.6</v>
      </c>
      <c r="J256" s="181">
        <v>0</v>
      </c>
      <c r="K256" s="181">
        <v>5.4600000000000009</v>
      </c>
      <c r="L256" s="181">
        <v>0</v>
      </c>
      <c r="M256" s="181">
        <v>4.3309999999999995</v>
      </c>
      <c r="N256" s="181">
        <v>0.79</v>
      </c>
      <c r="O256" s="181">
        <v>5.1209999999999987</v>
      </c>
      <c r="P256" s="181">
        <v>10.581</v>
      </c>
      <c r="Q256" s="181">
        <v>0</v>
      </c>
      <c r="R256" s="181">
        <v>0</v>
      </c>
      <c r="S256" s="181">
        <v>0</v>
      </c>
      <c r="T256" s="181">
        <v>10.581000000000001</v>
      </c>
    </row>
    <row r="257" spans="1:20" ht="12.75" customHeight="1" x14ac:dyDescent="0.2">
      <c r="A257" s="167"/>
      <c r="B257" s="35" t="s">
        <v>431</v>
      </c>
      <c r="C257" s="26" t="s">
        <v>412</v>
      </c>
      <c r="D257" s="180">
        <v>11</v>
      </c>
      <c r="E257" s="181">
        <v>0</v>
      </c>
      <c r="F257" s="181">
        <v>0</v>
      </c>
      <c r="G257" s="181">
        <v>0</v>
      </c>
      <c r="H257" s="181">
        <v>0</v>
      </c>
      <c r="I257" s="181">
        <v>0</v>
      </c>
      <c r="J257" s="181">
        <v>0</v>
      </c>
      <c r="K257" s="181">
        <v>0</v>
      </c>
      <c r="L257" s="181">
        <v>0.30000000000000004</v>
      </c>
      <c r="M257" s="181">
        <v>2.6749999999999998</v>
      </c>
      <c r="N257" s="181">
        <v>0.38000000000000006</v>
      </c>
      <c r="O257" s="181">
        <v>3.355</v>
      </c>
      <c r="P257" s="181">
        <v>3.355</v>
      </c>
      <c r="Q257" s="181">
        <v>0</v>
      </c>
      <c r="R257" s="181">
        <v>6.71</v>
      </c>
      <c r="S257" s="181">
        <v>6.71</v>
      </c>
      <c r="T257" s="181">
        <v>10.065</v>
      </c>
    </row>
    <row r="258" spans="1:20" ht="12.75" customHeight="1" x14ac:dyDescent="0.2">
      <c r="A258" s="167"/>
      <c r="B258" s="35"/>
      <c r="C258" s="26" t="s">
        <v>305</v>
      </c>
      <c r="D258" s="180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</row>
    <row r="259" spans="1:20" ht="12.75" customHeight="1" x14ac:dyDescent="0.2">
      <c r="A259" s="167"/>
      <c r="B259" s="35"/>
      <c r="C259" s="26" t="s">
        <v>413</v>
      </c>
      <c r="D259" s="180">
        <v>6</v>
      </c>
      <c r="E259" s="181">
        <v>0</v>
      </c>
      <c r="F259" s="181">
        <v>0</v>
      </c>
      <c r="G259" s="181">
        <v>0</v>
      </c>
      <c r="H259" s="181">
        <v>0</v>
      </c>
      <c r="I259" s="181">
        <v>0</v>
      </c>
      <c r="J259" s="181">
        <v>0</v>
      </c>
      <c r="K259" s="181">
        <v>0</v>
      </c>
      <c r="L259" s="181">
        <v>0</v>
      </c>
      <c r="M259" s="181">
        <v>0.30000000000000004</v>
      </c>
      <c r="N259" s="181">
        <v>0.77</v>
      </c>
      <c r="O259" s="181">
        <v>1.07</v>
      </c>
      <c r="P259" s="181">
        <v>1.07</v>
      </c>
      <c r="Q259" s="181">
        <v>0</v>
      </c>
      <c r="R259" s="181">
        <v>0.1</v>
      </c>
      <c r="S259" s="181">
        <v>0.1</v>
      </c>
      <c r="T259" s="181">
        <v>1.17</v>
      </c>
    </row>
    <row r="260" spans="1:20" ht="12.75" customHeight="1" x14ac:dyDescent="0.2">
      <c r="A260" s="167"/>
      <c r="B260" s="35"/>
      <c r="C260" s="165" t="s">
        <v>201</v>
      </c>
      <c r="D260" s="182">
        <v>1</v>
      </c>
      <c r="E260" s="183">
        <v>0</v>
      </c>
      <c r="F260" s="183">
        <v>0</v>
      </c>
      <c r="G260" s="183">
        <v>0</v>
      </c>
      <c r="H260" s="183">
        <v>0</v>
      </c>
      <c r="I260" s="183">
        <v>0</v>
      </c>
      <c r="J260" s="183">
        <v>0</v>
      </c>
      <c r="K260" s="183">
        <v>0</v>
      </c>
      <c r="L260" s="183">
        <v>0</v>
      </c>
      <c r="M260" s="183">
        <v>0</v>
      </c>
      <c r="N260" s="183">
        <v>0</v>
      </c>
      <c r="O260" s="183">
        <v>0</v>
      </c>
      <c r="P260" s="183">
        <v>0</v>
      </c>
      <c r="Q260" s="183">
        <v>0</v>
      </c>
      <c r="R260" s="183">
        <v>0.15</v>
      </c>
      <c r="S260" s="183">
        <v>0.15</v>
      </c>
      <c r="T260" s="181">
        <v>0.15</v>
      </c>
    </row>
    <row r="261" spans="1:20" ht="12.75" customHeight="1" x14ac:dyDescent="0.25">
      <c r="A261" s="230" t="s">
        <v>0</v>
      </c>
      <c r="B261" s="231"/>
      <c r="C261" s="232" t="s">
        <v>0</v>
      </c>
      <c r="D261" s="53">
        <f>SUM(D249:D260)</f>
        <v>84</v>
      </c>
      <c r="E261" s="54">
        <f>SUM(E249:E260)</f>
        <v>61.5</v>
      </c>
      <c r="F261" s="54">
        <f t="shared" ref="F261:T261" si="10">SUM(F249:F260)</f>
        <v>0</v>
      </c>
      <c r="G261" s="54">
        <f t="shared" si="10"/>
        <v>5.2700000000000005</v>
      </c>
      <c r="H261" s="54">
        <f t="shared" si="10"/>
        <v>66.77000000000001</v>
      </c>
      <c r="I261" s="54">
        <f t="shared" si="10"/>
        <v>112.34699999999999</v>
      </c>
      <c r="J261" s="54">
        <f t="shared" si="10"/>
        <v>0</v>
      </c>
      <c r="K261" s="54">
        <f t="shared" si="10"/>
        <v>179.11700000000005</v>
      </c>
      <c r="L261" s="54">
        <f t="shared" si="10"/>
        <v>60.955999999999996</v>
      </c>
      <c r="M261" s="54">
        <f t="shared" si="10"/>
        <v>70.911500000000004</v>
      </c>
      <c r="N261" s="54">
        <f t="shared" si="10"/>
        <v>14.943000000000003</v>
      </c>
      <c r="O261" s="54">
        <f t="shared" si="10"/>
        <v>146.81049999999999</v>
      </c>
      <c r="P261" s="54">
        <f t="shared" si="10"/>
        <v>325.92750000000007</v>
      </c>
      <c r="Q261" s="54">
        <f t="shared" si="10"/>
        <v>1</v>
      </c>
      <c r="R261" s="54">
        <f t="shared" si="10"/>
        <v>106.01899999999999</v>
      </c>
      <c r="S261" s="54">
        <f t="shared" si="10"/>
        <v>107.01899999999999</v>
      </c>
      <c r="T261" s="54">
        <f t="shared" si="10"/>
        <v>432.94650000000007</v>
      </c>
    </row>
    <row r="262" spans="1:20" ht="12.75" customHeight="1" x14ac:dyDescent="0.2">
      <c r="A262" s="166" t="s">
        <v>9</v>
      </c>
      <c r="B262" s="35" t="s">
        <v>207</v>
      </c>
      <c r="C262" s="161" t="s">
        <v>207</v>
      </c>
      <c r="D262" s="178">
        <v>4</v>
      </c>
      <c r="E262" s="179">
        <v>0</v>
      </c>
      <c r="F262" s="179">
        <v>0.14000000000000001</v>
      </c>
      <c r="G262" s="179">
        <v>0.1</v>
      </c>
      <c r="H262" s="179">
        <v>0.24000000000000002</v>
      </c>
      <c r="I262" s="179">
        <v>0.56000000000000005</v>
      </c>
      <c r="J262" s="179">
        <v>0</v>
      </c>
      <c r="K262" s="179">
        <v>0.8</v>
      </c>
      <c r="L262" s="179">
        <v>0.7</v>
      </c>
      <c r="M262" s="179">
        <v>1.8</v>
      </c>
      <c r="N262" s="179">
        <v>0</v>
      </c>
      <c r="O262" s="179">
        <v>2.5</v>
      </c>
      <c r="P262" s="179">
        <v>3.3</v>
      </c>
      <c r="Q262" s="179">
        <v>0</v>
      </c>
      <c r="R262" s="179">
        <v>0</v>
      </c>
      <c r="S262" s="179">
        <v>0</v>
      </c>
      <c r="T262" s="179">
        <v>3.3</v>
      </c>
    </row>
    <row r="263" spans="1:20" ht="12.75" customHeight="1" x14ac:dyDescent="0.2">
      <c r="A263" s="167"/>
      <c r="B263" s="35"/>
      <c r="C263" s="26" t="s">
        <v>218</v>
      </c>
      <c r="D263" s="180">
        <v>3</v>
      </c>
      <c r="E263" s="181">
        <v>0</v>
      </c>
      <c r="F263" s="181">
        <v>0.1</v>
      </c>
      <c r="G263" s="181">
        <v>1</v>
      </c>
      <c r="H263" s="181">
        <v>1.1000000000000001</v>
      </c>
      <c r="I263" s="181">
        <v>0.3</v>
      </c>
      <c r="J263" s="181">
        <v>0</v>
      </c>
      <c r="K263" s="181">
        <v>1.4000000000000001</v>
      </c>
      <c r="L263" s="181">
        <v>0</v>
      </c>
      <c r="M263" s="181">
        <v>0.2</v>
      </c>
      <c r="N263" s="181">
        <v>0.1</v>
      </c>
      <c r="O263" s="181">
        <v>0.30000000000000004</v>
      </c>
      <c r="P263" s="181">
        <v>1.7000000000000002</v>
      </c>
      <c r="Q263" s="181">
        <v>0</v>
      </c>
      <c r="R263" s="181">
        <v>2.66</v>
      </c>
      <c r="S263" s="181">
        <v>2.66</v>
      </c>
      <c r="T263" s="181">
        <v>4.3599999999999994</v>
      </c>
    </row>
    <row r="264" spans="1:20" ht="12.75" customHeight="1" x14ac:dyDescent="0.2">
      <c r="A264" s="167"/>
      <c r="B264" s="35"/>
      <c r="C264" s="26" t="s">
        <v>464</v>
      </c>
      <c r="D264" s="180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</row>
    <row r="265" spans="1:20" ht="12.75" customHeight="1" x14ac:dyDescent="0.2">
      <c r="A265" s="167"/>
      <c r="B265" s="35"/>
      <c r="C265" s="26" t="s">
        <v>211</v>
      </c>
      <c r="D265" s="180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</row>
    <row r="266" spans="1:20" ht="12.75" customHeight="1" x14ac:dyDescent="0.2">
      <c r="A266" s="167"/>
      <c r="B266" s="35"/>
      <c r="C266" s="26" t="s">
        <v>325</v>
      </c>
      <c r="D266" s="162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181"/>
    </row>
    <row r="267" spans="1:20" ht="12.75" customHeight="1" x14ac:dyDescent="0.2">
      <c r="A267" s="167"/>
      <c r="B267" s="35"/>
      <c r="C267" s="26" t="s">
        <v>216</v>
      </c>
      <c r="D267" s="180">
        <v>3</v>
      </c>
      <c r="E267" s="181">
        <v>0</v>
      </c>
      <c r="F267" s="181">
        <v>1.3</v>
      </c>
      <c r="G267" s="181">
        <v>0</v>
      </c>
      <c r="H267" s="181">
        <v>1.3</v>
      </c>
      <c r="I267" s="181">
        <v>0.6</v>
      </c>
      <c r="J267" s="181">
        <v>0</v>
      </c>
      <c r="K267" s="181">
        <v>1.9</v>
      </c>
      <c r="L267" s="181">
        <v>0</v>
      </c>
      <c r="M267" s="181">
        <v>1.5</v>
      </c>
      <c r="N267" s="181">
        <v>0</v>
      </c>
      <c r="O267" s="181">
        <v>1.5</v>
      </c>
      <c r="P267" s="181">
        <v>3.4</v>
      </c>
      <c r="Q267" s="181">
        <v>0</v>
      </c>
      <c r="R267" s="181">
        <v>0</v>
      </c>
      <c r="S267" s="181">
        <v>0</v>
      </c>
      <c r="T267" s="181">
        <v>3.4</v>
      </c>
    </row>
    <row r="268" spans="1:20" ht="12.75" customHeight="1" x14ac:dyDescent="0.2">
      <c r="A268" s="167"/>
      <c r="B268" s="35"/>
      <c r="C268" s="26" t="s">
        <v>213</v>
      </c>
      <c r="D268" s="180">
        <v>2</v>
      </c>
      <c r="E268" s="181">
        <v>0</v>
      </c>
      <c r="F268" s="181">
        <v>0</v>
      </c>
      <c r="G268" s="181">
        <v>0</v>
      </c>
      <c r="H268" s="181">
        <v>0</v>
      </c>
      <c r="I268" s="181">
        <v>1</v>
      </c>
      <c r="J268" s="181">
        <v>0</v>
      </c>
      <c r="K268" s="181">
        <v>1</v>
      </c>
      <c r="L268" s="181">
        <v>1.5</v>
      </c>
      <c r="M268" s="181">
        <v>4.0008999999999997</v>
      </c>
      <c r="N268" s="181">
        <v>1</v>
      </c>
      <c r="O268" s="181">
        <v>6.5008999999999997</v>
      </c>
      <c r="P268" s="181">
        <v>7.5008999999999997</v>
      </c>
      <c r="Q268" s="181">
        <v>0</v>
      </c>
      <c r="R268" s="181">
        <v>0</v>
      </c>
      <c r="S268" s="181">
        <v>0</v>
      </c>
      <c r="T268" s="181">
        <v>7.5008999999999997</v>
      </c>
    </row>
    <row r="269" spans="1:20" ht="12.75" customHeight="1" x14ac:dyDescent="0.2">
      <c r="A269" s="167"/>
      <c r="B269" s="85"/>
      <c r="C269" s="26" t="s">
        <v>217</v>
      </c>
      <c r="D269" s="180">
        <v>12</v>
      </c>
      <c r="E269" s="181">
        <v>3</v>
      </c>
      <c r="F269" s="181">
        <v>0</v>
      </c>
      <c r="G269" s="181">
        <v>0</v>
      </c>
      <c r="H269" s="181">
        <v>3</v>
      </c>
      <c r="I269" s="181">
        <v>2.2999999999999998</v>
      </c>
      <c r="J269" s="181">
        <v>0</v>
      </c>
      <c r="K269" s="181">
        <v>5.3</v>
      </c>
      <c r="L269" s="181">
        <v>3.6</v>
      </c>
      <c r="M269" s="181">
        <v>8.4600000000000009</v>
      </c>
      <c r="N269" s="181">
        <v>2.1109999999999998</v>
      </c>
      <c r="O269" s="181">
        <v>14.170999999999999</v>
      </c>
      <c r="P269" s="181">
        <v>19.471</v>
      </c>
      <c r="Q269" s="181">
        <v>0</v>
      </c>
      <c r="R269" s="181">
        <v>1.51</v>
      </c>
      <c r="S269" s="181">
        <v>1.51</v>
      </c>
      <c r="T269" s="181">
        <v>20.980999999999998</v>
      </c>
    </row>
    <row r="270" spans="1:20" ht="12.75" customHeight="1" x14ac:dyDescent="0.2">
      <c r="A270" s="167"/>
      <c r="B270" s="35" t="s">
        <v>203</v>
      </c>
      <c r="C270" s="26" t="s">
        <v>210</v>
      </c>
      <c r="D270" s="180">
        <v>51</v>
      </c>
      <c r="E270" s="181">
        <v>0</v>
      </c>
      <c r="F270" s="181">
        <v>0</v>
      </c>
      <c r="G270" s="181">
        <v>0</v>
      </c>
      <c r="H270" s="181">
        <v>0</v>
      </c>
      <c r="I270" s="181">
        <v>1</v>
      </c>
      <c r="J270" s="181">
        <v>0</v>
      </c>
      <c r="K270" s="181">
        <v>1</v>
      </c>
      <c r="L270" s="181">
        <v>0.59</v>
      </c>
      <c r="M270" s="181">
        <v>63.060000000000016</v>
      </c>
      <c r="N270" s="181">
        <v>1</v>
      </c>
      <c r="O270" s="181">
        <v>64.650000000000006</v>
      </c>
      <c r="P270" s="181">
        <v>65.650000000000006</v>
      </c>
      <c r="Q270" s="181">
        <v>0</v>
      </c>
      <c r="R270" s="181">
        <v>0</v>
      </c>
      <c r="S270" s="181">
        <v>0</v>
      </c>
      <c r="T270" s="181">
        <v>65.650000000000006</v>
      </c>
    </row>
    <row r="271" spans="1:20" ht="12.75" customHeight="1" x14ac:dyDescent="0.2">
      <c r="A271" s="167"/>
      <c r="B271" s="35"/>
      <c r="C271" s="26" t="s">
        <v>273</v>
      </c>
      <c r="D271" s="180">
        <v>1</v>
      </c>
      <c r="E271" s="181">
        <v>0</v>
      </c>
      <c r="F271" s="181">
        <v>0</v>
      </c>
      <c r="G271" s="181">
        <v>0</v>
      </c>
      <c r="H271" s="181">
        <v>0</v>
      </c>
      <c r="I271" s="181">
        <v>0</v>
      </c>
      <c r="J271" s="181">
        <v>0</v>
      </c>
      <c r="K271" s="181">
        <v>0</v>
      </c>
      <c r="L271" s="181">
        <v>0</v>
      </c>
      <c r="M271" s="181">
        <v>0.1</v>
      </c>
      <c r="N271" s="181">
        <v>0</v>
      </c>
      <c r="O271" s="181">
        <v>0.1</v>
      </c>
      <c r="P271" s="181">
        <v>0.1</v>
      </c>
      <c r="Q271" s="181">
        <v>0</v>
      </c>
      <c r="R271" s="181">
        <v>0</v>
      </c>
      <c r="S271" s="181">
        <v>0</v>
      </c>
      <c r="T271" s="181">
        <v>0.1</v>
      </c>
    </row>
    <row r="272" spans="1:20" ht="12.75" customHeight="1" x14ac:dyDescent="0.2">
      <c r="A272" s="167"/>
      <c r="B272" s="35"/>
      <c r="C272" s="26" t="s">
        <v>193</v>
      </c>
      <c r="D272" s="180">
        <v>7</v>
      </c>
      <c r="E272" s="181">
        <v>0</v>
      </c>
      <c r="F272" s="181">
        <v>0</v>
      </c>
      <c r="G272" s="181">
        <v>0</v>
      </c>
      <c r="H272" s="181">
        <v>0</v>
      </c>
      <c r="I272" s="181">
        <v>260.14999999999998</v>
      </c>
      <c r="J272" s="181">
        <v>0</v>
      </c>
      <c r="K272" s="181">
        <v>260.14999999999998</v>
      </c>
      <c r="L272" s="181">
        <v>27.61</v>
      </c>
      <c r="M272" s="181">
        <v>59.83</v>
      </c>
      <c r="N272" s="181">
        <v>0.8</v>
      </c>
      <c r="O272" s="181">
        <v>88.240000000000009</v>
      </c>
      <c r="P272" s="181">
        <v>348.39</v>
      </c>
      <c r="Q272" s="181">
        <v>0</v>
      </c>
      <c r="R272" s="181">
        <v>7.91</v>
      </c>
      <c r="S272" s="181">
        <v>7.91</v>
      </c>
      <c r="T272" s="181">
        <v>356.3</v>
      </c>
    </row>
    <row r="273" spans="1:20" ht="12.75" customHeight="1" x14ac:dyDescent="0.2">
      <c r="A273" s="167"/>
      <c r="B273" s="35"/>
      <c r="C273" s="26" t="s">
        <v>206</v>
      </c>
      <c r="D273" s="180">
        <v>1</v>
      </c>
      <c r="E273" s="181">
        <v>0</v>
      </c>
      <c r="F273" s="181">
        <v>0</v>
      </c>
      <c r="G273" s="181">
        <v>0</v>
      </c>
      <c r="H273" s="181">
        <v>0</v>
      </c>
      <c r="I273" s="181">
        <v>0.9</v>
      </c>
      <c r="J273" s="181">
        <v>0</v>
      </c>
      <c r="K273" s="181">
        <v>0.9</v>
      </c>
      <c r="L273" s="181">
        <v>0</v>
      </c>
      <c r="M273" s="181">
        <v>0</v>
      </c>
      <c r="N273" s="181">
        <v>0</v>
      </c>
      <c r="O273" s="181">
        <v>0</v>
      </c>
      <c r="P273" s="181">
        <v>0.9</v>
      </c>
      <c r="Q273" s="181">
        <v>0</v>
      </c>
      <c r="R273" s="181">
        <v>0.1</v>
      </c>
      <c r="S273" s="181">
        <v>0.1</v>
      </c>
      <c r="T273" s="181">
        <v>1</v>
      </c>
    </row>
    <row r="274" spans="1:20" ht="12.75" customHeight="1" x14ac:dyDescent="0.2">
      <c r="A274" s="167"/>
      <c r="B274" s="35"/>
      <c r="C274" s="26" t="s">
        <v>276</v>
      </c>
      <c r="D274" s="180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</row>
    <row r="275" spans="1:20" ht="12.75" customHeight="1" x14ac:dyDescent="0.2">
      <c r="A275" s="167"/>
      <c r="B275" s="35"/>
      <c r="C275" s="26" t="s">
        <v>199</v>
      </c>
      <c r="D275" s="180">
        <v>1</v>
      </c>
      <c r="E275" s="181">
        <v>0</v>
      </c>
      <c r="F275" s="181">
        <v>0</v>
      </c>
      <c r="G275" s="181">
        <v>0</v>
      </c>
      <c r="H275" s="181">
        <v>0</v>
      </c>
      <c r="I275" s="181">
        <v>0</v>
      </c>
      <c r="J275" s="181">
        <v>0</v>
      </c>
      <c r="K275" s="181">
        <v>0</v>
      </c>
      <c r="L275" s="181">
        <v>0.5</v>
      </c>
      <c r="M275" s="181">
        <v>0</v>
      </c>
      <c r="N275" s="181">
        <v>0</v>
      </c>
      <c r="O275" s="181">
        <v>0.5</v>
      </c>
      <c r="P275" s="181">
        <v>0.5</v>
      </c>
      <c r="Q275" s="181">
        <v>0</v>
      </c>
      <c r="R275" s="181">
        <v>0</v>
      </c>
      <c r="S275" s="181">
        <v>0</v>
      </c>
      <c r="T275" s="181">
        <v>0.5</v>
      </c>
    </row>
    <row r="276" spans="1:20" ht="12.75" customHeight="1" x14ac:dyDescent="0.2">
      <c r="A276" s="167"/>
      <c r="B276" s="35"/>
      <c r="C276" s="26" t="s">
        <v>274</v>
      </c>
      <c r="D276" s="180">
        <v>1</v>
      </c>
      <c r="E276" s="181">
        <v>0</v>
      </c>
      <c r="F276" s="181">
        <v>0</v>
      </c>
      <c r="G276" s="181">
        <v>0</v>
      </c>
      <c r="H276" s="181">
        <v>0</v>
      </c>
      <c r="I276" s="181">
        <v>0</v>
      </c>
      <c r="J276" s="181">
        <v>0</v>
      </c>
      <c r="K276" s="181">
        <v>0</v>
      </c>
      <c r="L276" s="181">
        <v>0</v>
      </c>
      <c r="M276" s="181">
        <v>0</v>
      </c>
      <c r="N276" s="181">
        <v>0.03</v>
      </c>
      <c r="O276" s="181">
        <v>0.03</v>
      </c>
      <c r="P276" s="181">
        <v>0.03</v>
      </c>
      <c r="Q276" s="181">
        <v>0</v>
      </c>
      <c r="R276" s="181">
        <v>0.02</v>
      </c>
      <c r="S276" s="181">
        <v>0.02</v>
      </c>
      <c r="T276" s="181">
        <v>0.05</v>
      </c>
    </row>
    <row r="277" spans="1:20" ht="12.75" customHeight="1" x14ac:dyDescent="0.2">
      <c r="A277" s="167"/>
      <c r="B277" s="35"/>
      <c r="C277" s="26" t="s">
        <v>203</v>
      </c>
      <c r="D277" s="162">
        <v>3</v>
      </c>
      <c r="E277" s="24">
        <v>0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1.9</v>
      </c>
      <c r="N277" s="24">
        <v>2.5</v>
      </c>
      <c r="O277" s="24">
        <v>4.4000000000000004</v>
      </c>
      <c r="P277" s="24">
        <v>4.4000000000000004</v>
      </c>
      <c r="Q277" s="24">
        <v>0</v>
      </c>
      <c r="R277" s="24">
        <v>0</v>
      </c>
      <c r="S277" s="24">
        <v>0</v>
      </c>
      <c r="T277" s="181">
        <v>4.4000000000000004</v>
      </c>
    </row>
    <row r="278" spans="1:20" ht="12.75" customHeight="1" x14ac:dyDescent="0.2">
      <c r="A278" s="167"/>
      <c r="B278" s="85"/>
      <c r="C278" s="26" t="s">
        <v>212</v>
      </c>
      <c r="D278" s="180">
        <v>15</v>
      </c>
      <c r="E278" s="181">
        <v>0</v>
      </c>
      <c r="F278" s="181">
        <v>0</v>
      </c>
      <c r="G278" s="181">
        <v>0</v>
      </c>
      <c r="H278" s="181">
        <v>0</v>
      </c>
      <c r="I278" s="181">
        <v>0</v>
      </c>
      <c r="J278" s="181">
        <v>0</v>
      </c>
      <c r="K278" s="181">
        <v>0</v>
      </c>
      <c r="L278" s="181">
        <v>0.02</v>
      </c>
      <c r="M278" s="181">
        <v>5.3299999999999992</v>
      </c>
      <c r="N278" s="181">
        <v>0.02</v>
      </c>
      <c r="O278" s="181">
        <v>5.3699999999999983</v>
      </c>
      <c r="P278" s="181">
        <v>5.3699999999999983</v>
      </c>
      <c r="Q278" s="181">
        <v>0</v>
      </c>
      <c r="R278" s="181">
        <v>0</v>
      </c>
      <c r="S278" s="181">
        <v>0</v>
      </c>
      <c r="T278" s="181">
        <v>5.3699999999999983</v>
      </c>
    </row>
    <row r="279" spans="1:20" ht="12.75" customHeight="1" x14ac:dyDescent="0.2">
      <c r="A279" s="167"/>
      <c r="B279" s="35" t="s">
        <v>432</v>
      </c>
      <c r="C279" s="26" t="s">
        <v>194</v>
      </c>
      <c r="D279" s="180">
        <v>18</v>
      </c>
      <c r="E279" s="181">
        <v>0</v>
      </c>
      <c r="F279" s="181">
        <v>0</v>
      </c>
      <c r="G279" s="181">
        <v>0</v>
      </c>
      <c r="H279" s="181">
        <v>0</v>
      </c>
      <c r="I279" s="181">
        <v>1.7</v>
      </c>
      <c r="J279" s="181">
        <v>0</v>
      </c>
      <c r="K279" s="181">
        <v>1.7</v>
      </c>
      <c r="L279" s="181">
        <v>2.41</v>
      </c>
      <c r="M279" s="181">
        <v>19.8</v>
      </c>
      <c r="N279" s="181">
        <v>0.6</v>
      </c>
      <c r="O279" s="181">
        <v>22.810000000000002</v>
      </c>
      <c r="P279" s="181">
        <v>24.51</v>
      </c>
      <c r="Q279" s="181">
        <v>0</v>
      </c>
      <c r="R279" s="181">
        <v>2.0699999999999998</v>
      </c>
      <c r="S279" s="181">
        <v>2.0699999999999998</v>
      </c>
      <c r="T279" s="181">
        <v>26.58</v>
      </c>
    </row>
    <row r="280" spans="1:20" ht="12.75" customHeight="1" x14ac:dyDescent="0.2">
      <c r="A280" s="167"/>
      <c r="B280" s="35"/>
      <c r="C280" s="26" t="s">
        <v>192</v>
      </c>
      <c r="D280" s="180">
        <v>6</v>
      </c>
      <c r="E280" s="181">
        <v>0</v>
      </c>
      <c r="F280" s="181">
        <v>0</v>
      </c>
      <c r="G280" s="181">
        <v>0</v>
      </c>
      <c r="H280" s="181">
        <v>0</v>
      </c>
      <c r="I280" s="181">
        <v>0.5</v>
      </c>
      <c r="J280" s="181">
        <v>0</v>
      </c>
      <c r="K280" s="181">
        <v>0.5</v>
      </c>
      <c r="L280" s="181">
        <v>2.15</v>
      </c>
      <c r="M280" s="181">
        <v>5.55</v>
      </c>
      <c r="N280" s="181">
        <v>0.59000000000000008</v>
      </c>
      <c r="O280" s="181">
        <v>8.2899999999999991</v>
      </c>
      <c r="P280" s="181">
        <v>8.7899999999999991</v>
      </c>
      <c r="Q280" s="181">
        <v>0</v>
      </c>
      <c r="R280" s="181">
        <v>4.75</v>
      </c>
      <c r="S280" s="181">
        <v>4.75</v>
      </c>
      <c r="T280" s="181">
        <v>13.54</v>
      </c>
    </row>
    <row r="281" spans="1:20" ht="12.75" customHeight="1" x14ac:dyDescent="0.2">
      <c r="A281" s="167"/>
      <c r="B281" s="35"/>
      <c r="C281" s="26" t="s">
        <v>280</v>
      </c>
      <c r="D281" s="180">
        <v>2</v>
      </c>
      <c r="E281" s="181">
        <v>0</v>
      </c>
      <c r="F281" s="181">
        <v>0</v>
      </c>
      <c r="G281" s="181">
        <v>0</v>
      </c>
      <c r="H281" s="181">
        <v>0</v>
      </c>
      <c r="I281" s="181">
        <v>0</v>
      </c>
      <c r="J281" s="181">
        <v>0</v>
      </c>
      <c r="K281" s="181">
        <v>0</v>
      </c>
      <c r="L281" s="181">
        <v>0.1</v>
      </c>
      <c r="M281" s="181">
        <v>3.6</v>
      </c>
      <c r="N281" s="181">
        <v>0</v>
      </c>
      <c r="O281" s="181">
        <v>3.7</v>
      </c>
      <c r="P281" s="181">
        <v>3.7</v>
      </c>
      <c r="Q281" s="181">
        <v>0</v>
      </c>
      <c r="R281" s="181">
        <v>1.1000000000000001</v>
      </c>
      <c r="S281" s="181">
        <v>1.1000000000000001</v>
      </c>
      <c r="T281" s="24">
        <v>4.8</v>
      </c>
    </row>
    <row r="282" spans="1:20" ht="12.75" customHeight="1" x14ac:dyDescent="0.2">
      <c r="A282" s="167"/>
      <c r="B282" s="35"/>
      <c r="C282" s="26" t="s">
        <v>354</v>
      </c>
      <c r="D282" s="162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181"/>
    </row>
    <row r="283" spans="1:20" ht="12.75" customHeight="1" x14ac:dyDescent="0.2">
      <c r="A283" s="167"/>
      <c r="B283" s="35"/>
      <c r="C283" s="26" t="s">
        <v>198</v>
      </c>
      <c r="D283" s="180">
        <v>11</v>
      </c>
      <c r="E283" s="181">
        <v>0</v>
      </c>
      <c r="F283" s="181">
        <v>0</v>
      </c>
      <c r="G283" s="181">
        <v>0</v>
      </c>
      <c r="H283" s="181">
        <v>0</v>
      </c>
      <c r="I283" s="181">
        <v>0</v>
      </c>
      <c r="J283" s="181">
        <v>0</v>
      </c>
      <c r="K283" s="181">
        <v>0</v>
      </c>
      <c r="L283" s="181">
        <v>0.23</v>
      </c>
      <c r="M283" s="181">
        <v>4.58</v>
      </c>
      <c r="N283" s="181">
        <v>0</v>
      </c>
      <c r="O283" s="181">
        <v>4.8100000000000005</v>
      </c>
      <c r="P283" s="181">
        <v>4.8100000000000005</v>
      </c>
      <c r="Q283" s="181">
        <v>0</v>
      </c>
      <c r="R283" s="181">
        <v>0.54</v>
      </c>
      <c r="S283" s="181">
        <v>0.54</v>
      </c>
      <c r="T283" s="181">
        <v>5.35</v>
      </c>
    </row>
    <row r="284" spans="1:20" ht="12.75" customHeight="1" x14ac:dyDescent="0.2">
      <c r="A284" s="167"/>
      <c r="B284" s="35"/>
      <c r="C284" s="26" t="s">
        <v>386</v>
      </c>
      <c r="D284" s="180">
        <v>1</v>
      </c>
      <c r="E284" s="181">
        <v>0</v>
      </c>
      <c r="F284" s="181">
        <v>0</v>
      </c>
      <c r="G284" s="181">
        <v>0</v>
      </c>
      <c r="H284" s="181">
        <v>0</v>
      </c>
      <c r="I284" s="181">
        <v>0</v>
      </c>
      <c r="J284" s="181">
        <v>0</v>
      </c>
      <c r="K284" s="181">
        <v>0</v>
      </c>
      <c r="L284" s="181">
        <v>0.05</v>
      </c>
      <c r="M284" s="181">
        <v>0.8</v>
      </c>
      <c r="N284" s="181">
        <v>0</v>
      </c>
      <c r="O284" s="181">
        <v>0.85</v>
      </c>
      <c r="P284" s="181">
        <v>0.85</v>
      </c>
      <c r="Q284" s="181">
        <v>0</v>
      </c>
      <c r="R284" s="181">
        <v>0</v>
      </c>
      <c r="S284" s="181">
        <v>0</v>
      </c>
      <c r="T284" s="181">
        <v>0.85</v>
      </c>
    </row>
    <row r="285" spans="1:20" ht="12.75" customHeight="1" x14ac:dyDescent="0.2">
      <c r="A285" s="167"/>
      <c r="B285" s="35"/>
      <c r="C285" s="26" t="s">
        <v>326</v>
      </c>
      <c r="D285" s="162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181"/>
    </row>
    <row r="286" spans="1:20" ht="12.75" customHeight="1" x14ac:dyDescent="0.2">
      <c r="A286" s="167"/>
      <c r="B286" s="35"/>
      <c r="C286" s="26" t="s">
        <v>197</v>
      </c>
      <c r="D286" s="180">
        <v>7</v>
      </c>
      <c r="E286" s="181">
        <v>0</v>
      </c>
      <c r="F286" s="181">
        <v>0</v>
      </c>
      <c r="G286" s="181">
        <v>0</v>
      </c>
      <c r="H286" s="181">
        <v>0</v>
      </c>
      <c r="I286" s="181">
        <v>0</v>
      </c>
      <c r="J286" s="181">
        <v>0</v>
      </c>
      <c r="K286" s="181">
        <v>0</v>
      </c>
      <c r="L286" s="181">
        <v>0.8</v>
      </c>
      <c r="M286" s="181">
        <v>7.8999999999999995</v>
      </c>
      <c r="N286" s="181">
        <v>0</v>
      </c>
      <c r="O286" s="181">
        <v>8.6999999999999993</v>
      </c>
      <c r="P286" s="181">
        <v>8.6999999999999993</v>
      </c>
      <c r="Q286" s="181">
        <v>0</v>
      </c>
      <c r="R286" s="181">
        <v>0.51</v>
      </c>
      <c r="S286" s="181">
        <v>0.51</v>
      </c>
      <c r="T286" s="181">
        <v>9.2100000000000009</v>
      </c>
    </row>
    <row r="287" spans="1:20" ht="12.75" customHeight="1" x14ac:dyDescent="0.2">
      <c r="A287" s="167"/>
      <c r="B287" s="35"/>
      <c r="C287" s="26" t="s">
        <v>278</v>
      </c>
      <c r="D287" s="180">
        <v>1</v>
      </c>
      <c r="E287" s="181">
        <v>0</v>
      </c>
      <c r="F287" s="181">
        <v>0</v>
      </c>
      <c r="G287" s="181">
        <v>0</v>
      </c>
      <c r="H287" s="181">
        <v>0</v>
      </c>
      <c r="I287" s="181">
        <v>0</v>
      </c>
      <c r="J287" s="181">
        <v>0</v>
      </c>
      <c r="K287" s="181">
        <v>0</v>
      </c>
      <c r="L287" s="181">
        <v>0</v>
      </c>
      <c r="M287" s="181">
        <v>0.4</v>
      </c>
      <c r="N287" s="181">
        <v>0.1</v>
      </c>
      <c r="O287" s="181">
        <v>0.5</v>
      </c>
      <c r="P287" s="181">
        <v>0.5</v>
      </c>
      <c r="Q287" s="181">
        <v>0</v>
      </c>
      <c r="R287" s="181">
        <v>0</v>
      </c>
      <c r="S287" s="181">
        <v>0</v>
      </c>
      <c r="T287" s="181">
        <v>0.5</v>
      </c>
    </row>
    <row r="288" spans="1:20" ht="12.75" customHeight="1" x14ac:dyDescent="0.2">
      <c r="A288" s="167"/>
      <c r="B288" s="85"/>
      <c r="C288" s="26" t="s">
        <v>279</v>
      </c>
      <c r="D288" s="162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181"/>
    </row>
    <row r="289" spans="1:20" ht="12.75" customHeight="1" x14ac:dyDescent="0.2">
      <c r="A289" s="167"/>
      <c r="B289" s="35" t="s">
        <v>209</v>
      </c>
      <c r="C289" s="26" t="s">
        <v>196</v>
      </c>
      <c r="D289" s="180">
        <v>2</v>
      </c>
      <c r="E289" s="181">
        <v>0</v>
      </c>
      <c r="F289" s="181">
        <v>0</v>
      </c>
      <c r="G289" s="181">
        <v>0</v>
      </c>
      <c r="H289" s="181">
        <v>0</v>
      </c>
      <c r="I289" s="181">
        <v>0</v>
      </c>
      <c r="J289" s="181">
        <v>0</v>
      </c>
      <c r="K289" s="181">
        <v>0</v>
      </c>
      <c r="L289" s="181">
        <v>0</v>
      </c>
      <c r="M289" s="181">
        <v>0.5</v>
      </c>
      <c r="N289" s="181">
        <v>0</v>
      </c>
      <c r="O289" s="181">
        <v>0.5</v>
      </c>
      <c r="P289" s="181">
        <v>0.5</v>
      </c>
      <c r="Q289" s="181">
        <v>0</v>
      </c>
      <c r="R289" s="181">
        <v>0</v>
      </c>
      <c r="S289" s="181">
        <v>0</v>
      </c>
      <c r="T289" s="181">
        <v>0.5</v>
      </c>
    </row>
    <row r="290" spans="1:20" ht="12.75" customHeight="1" x14ac:dyDescent="0.2">
      <c r="A290" s="167"/>
      <c r="B290" s="35"/>
      <c r="C290" s="26" t="s">
        <v>209</v>
      </c>
      <c r="D290" s="180">
        <v>4</v>
      </c>
      <c r="E290" s="181">
        <v>0</v>
      </c>
      <c r="F290" s="181">
        <v>0</v>
      </c>
      <c r="G290" s="181">
        <v>0</v>
      </c>
      <c r="H290" s="181">
        <v>0</v>
      </c>
      <c r="I290" s="181">
        <v>0</v>
      </c>
      <c r="J290" s="181">
        <v>0</v>
      </c>
      <c r="K290" s="181">
        <v>0</v>
      </c>
      <c r="L290" s="181">
        <v>55</v>
      </c>
      <c r="M290" s="181">
        <v>32.32</v>
      </c>
      <c r="N290" s="181">
        <v>0</v>
      </c>
      <c r="O290" s="181">
        <v>87.32</v>
      </c>
      <c r="P290" s="181">
        <v>87.32</v>
      </c>
      <c r="Q290" s="181">
        <v>0</v>
      </c>
      <c r="R290" s="181">
        <v>10</v>
      </c>
      <c r="S290" s="181">
        <v>10</v>
      </c>
      <c r="T290" s="181">
        <v>97.32</v>
      </c>
    </row>
    <row r="291" spans="1:20" ht="12.75" customHeight="1" x14ac:dyDescent="0.2">
      <c r="A291" s="167"/>
      <c r="B291" s="35"/>
      <c r="C291" s="26" t="s">
        <v>295</v>
      </c>
      <c r="D291" s="180">
        <v>1</v>
      </c>
      <c r="E291" s="181">
        <v>0</v>
      </c>
      <c r="F291" s="181">
        <v>0</v>
      </c>
      <c r="G291" s="181">
        <v>0</v>
      </c>
      <c r="H291" s="181">
        <v>0</v>
      </c>
      <c r="I291" s="181">
        <v>0</v>
      </c>
      <c r="J291" s="181">
        <v>0</v>
      </c>
      <c r="K291" s="181">
        <v>0</v>
      </c>
      <c r="L291" s="181">
        <v>0</v>
      </c>
      <c r="M291" s="181">
        <v>0.01</v>
      </c>
      <c r="N291" s="181">
        <v>0</v>
      </c>
      <c r="O291" s="181">
        <v>0.01</v>
      </c>
      <c r="P291" s="181">
        <v>0.01</v>
      </c>
      <c r="Q291" s="181">
        <v>0</v>
      </c>
      <c r="R291" s="181">
        <v>0.01</v>
      </c>
      <c r="S291" s="181">
        <v>0.01</v>
      </c>
      <c r="T291" s="181">
        <v>0.02</v>
      </c>
    </row>
    <row r="292" spans="1:20" ht="12.75" customHeight="1" x14ac:dyDescent="0.2">
      <c r="A292" s="167"/>
      <c r="B292" s="35"/>
      <c r="C292" s="165" t="s">
        <v>306</v>
      </c>
      <c r="D292" s="156"/>
      <c r="E292" s="157"/>
      <c r="F292" s="157"/>
      <c r="G292" s="157"/>
      <c r="H292" s="157"/>
      <c r="I292" s="157"/>
      <c r="J292" s="157"/>
      <c r="K292" s="157"/>
      <c r="L292" s="157"/>
      <c r="M292" s="157"/>
      <c r="N292" s="157"/>
      <c r="O292" s="157"/>
      <c r="P292" s="157"/>
      <c r="Q292" s="157"/>
      <c r="R292" s="157"/>
      <c r="S292" s="157"/>
      <c r="T292" s="181"/>
    </row>
    <row r="293" spans="1:20" ht="12.75" customHeight="1" x14ac:dyDescent="0.25">
      <c r="A293" s="230" t="s">
        <v>0</v>
      </c>
      <c r="B293" s="231"/>
      <c r="C293" s="232" t="s">
        <v>0</v>
      </c>
      <c r="D293" s="53">
        <f>SUM(D262:D292)</f>
        <v>157</v>
      </c>
      <c r="E293" s="54">
        <f>SUM(E262:E292)</f>
        <v>3</v>
      </c>
      <c r="F293" s="54">
        <f t="shared" ref="F293:T293" si="11">SUM(F262:F292)</f>
        <v>1.54</v>
      </c>
      <c r="G293" s="54">
        <f t="shared" si="11"/>
        <v>1.1000000000000001</v>
      </c>
      <c r="H293" s="54">
        <f t="shared" si="11"/>
        <v>5.6400000000000006</v>
      </c>
      <c r="I293" s="54">
        <f t="shared" si="11"/>
        <v>269.00999999999993</v>
      </c>
      <c r="J293" s="54">
        <f t="shared" si="11"/>
        <v>0</v>
      </c>
      <c r="K293" s="54">
        <f t="shared" si="11"/>
        <v>274.64999999999992</v>
      </c>
      <c r="L293" s="54">
        <f t="shared" si="11"/>
        <v>95.259999999999991</v>
      </c>
      <c r="M293" s="54">
        <f t="shared" si="11"/>
        <v>221.64090000000004</v>
      </c>
      <c r="N293" s="54">
        <f t="shared" si="11"/>
        <v>8.8509999999999991</v>
      </c>
      <c r="O293" s="54">
        <f t="shared" si="11"/>
        <v>325.75189999999998</v>
      </c>
      <c r="P293" s="54">
        <f t="shared" si="11"/>
        <v>600.40189999999984</v>
      </c>
      <c r="Q293" s="54">
        <f t="shared" si="11"/>
        <v>0</v>
      </c>
      <c r="R293" s="54">
        <f t="shared" si="11"/>
        <v>31.180000000000003</v>
      </c>
      <c r="S293" s="54">
        <f t="shared" si="11"/>
        <v>31.180000000000003</v>
      </c>
      <c r="T293" s="54">
        <f t="shared" si="11"/>
        <v>631.58189999999991</v>
      </c>
    </row>
    <row r="294" spans="1:20" ht="12.75" customHeight="1" x14ac:dyDescent="0.2">
      <c r="A294" s="166" t="s">
        <v>10</v>
      </c>
      <c r="B294" s="169" t="s">
        <v>222</v>
      </c>
      <c r="C294" s="161" t="s">
        <v>222</v>
      </c>
      <c r="D294" s="178">
        <v>9</v>
      </c>
      <c r="E294" s="179">
        <v>0</v>
      </c>
      <c r="F294" s="179">
        <v>0</v>
      </c>
      <c r="G294" s="179">
        <v>9.9999999999999992E-2</v>
      </c>
      <c r="H294" s="179">
        <v>9.9999999999999992E-2</v>
      </c>
      <c r="I294" s="179">
        <v>0</v>
      </c>
      <c r="J294" s="179">
        <v>0</v>
      </c>
      <c r="K294" s="179">
        <v>9.9999999999999992E-2</v>
      </c>
      <c r="L294" s="179">
        <v>7.0000000000000001E-3</v>
      </c>
      <c r="M294" s="179">
        <v>5.2999999999999999E-2</v>
      </c>
      <c r="N294" s="179">
        <v>1.7299999999999998</v>
      </c>
      <c r="O294" s="179">
        <v>1.79</v>
      </c>
      <c r="P294" s="179">
        <v>1.8900000000000001</v>
      </c>
      <c r="Q294" s="179">
        <v>0</v>
      </c>
      <c r="R294" s="179">
        <v>0.23500000000000001</v>
      </c>
      <c r="S294" s="179">
        <v>0.23500000000000001</v>
      </c>
      <c r="T294" s="179">
        <v>2.125</v>
      </c>
    </row>
    <row r="295" spans="1:20" ht="12.75" customHeight="1" x14ac:dyDescent="0.2">
      <c r="A295" s="167"/>
      <c r="B295" s="170"/>
      <c r="C295" s="26" t="s">
        <v>282</v>
      </c>
      <c r="D295" s="180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</row>
    <row r="296" spans="1:20" ht="12.75" customHeight="1" x14ac:dyDescent="0.2">
      <c r="A296" s="167"/>
      <c r="B296" s="169" t="s">
        <v>220</v>
      </c>
      <c r="C296" s="26" t="s">
        <v>220</v>
      </c>
      <c r="D296" s="180">
        <v>3</v>
      </c>
      <c r="E296" s="181">
        <v>0</v>
      </c>
      <c r="F296" s="181">
        <v>0</v>
      </c>
      <c r="G296" s="181">
        <v>0</v>
      </c>
      <c r="H296" s="181">
        <v>0</v>
      </c>
      <c r="I296" s="181">
        <v>0</v>
      </c>
      <c r="J296" s="181">
        <v>0</v>
      </c>
      <c r="K296" s="181">
        <v>0</v>
      </c>
      <c r="L296" s="181">
        <v>0.28000000000000003</v>
      </c>
      <c r="M296" s="181">
        <v>1.127</v>
      </c>
      <c r="N296" s="181">
        <v>0.01</v>
      </c>
      <c r="O296" s="181">
        <v>1.4169999999999998</v>
      </c>
      <c r="P296" s="181">
        <v>1.4169999999999998</v>
      </c>
      <c r="Q296" s="181">
        <v>0</v>
      </c>
      <c r="R296" s="181">
        <v>0</v>
      </c>
      <c r="S296" s="181">
        <v>0</v>
      </c>
      <c r="T296" s="181">
        <v>1.4169999999999998</v>
      </c>
    </row>
    <row r="297" spans="1:20" ht="12.75" customHeight="1" x14ac:dyDescent="0.2">
      <c r="A297" s="167"/>
      <c r="B297" s="169"/>
      <c r="C297" s="26" t="s">
        <v>281</v>
      </c>
      <c r="D297" s="180">
        <v>1</v>
      </c>
      <c r="E297" s="181">
        <v>0</v>
      </c>
      <c r="F297" s="181">
        <v>0</v>
      </c>
      <c r="G297" s="181">
        <v>0</v>
      </c>
      <c r="H297" s="181">
        <v>0</v>
      </c>
      <c r="I297" s="181">
        <v>0</v>
      </c>
      <c r="J297" s="181">
        <v>0</v>
      </c>
      <c r="K297" s="181">
        <v>0</v>
      </c>
      <c r="L297" s="181">
        <v>1.4999999999999999E-2</v>
      </c>
      <c r="M297" s="181">
        <v>1.4999999999999999E-2</v>
      </c>
      <c r="N297" s="181">
        <v>0.03</v>
      </c>
      <c r="O297" s="181">
        <v>0.06</v>
      </c>
      <c r="P297" s="181">
        <v>0.06</v>
      </c>
      <c r="Q297" s="181">
        <v>0</v>
      </c>
      <c r="R297" s="181">
        <v>0.24</v>
      </c>
      <c r="S297" s="181">
        <v>0.24</v>
      </c>
      <c r="T297" s="181">
        <v>0.3</v>
      </c>
    </row>
    <row r="298" spans="1:20" ht="12.75" customHeight="1" x14ac:dyDescent="0.2">
      <c r="A298" s="167"/>
      <c r="B298" s="170"/>
      <c r="C298" s="26" t="s">
        <v>328</v>
      </c>
      <c r="D298" s="162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181"/>
    </row>
    <row r="299" spans="1:20" ht="12.75" customHeight="1" x14ac:dyDescent="0.2">
      <c r="A299" s="167"/>
      <c r="B299" s="169" t="s">
        <v>433</v>
      </c>
      <c r="C299" s="26" t="s">
        <v>223</v>
      </c>
      <c r="D299" s="180">
        <v>3</v>
      </c>
      <c r="E299" s="181">
        <v>0</v>
      </c>
      <c r="F299" s="181">
        <v>0</v>
      </c>
      <c r="G299" s="181">
        <v>0</v>
      </c>
      <c r="H299" s="181">
        <v>0</v>
      </c>
      <c r="I299" s="181">
        <v>0</v>
      </c>
      <c r="J299" s="181">
        <v>0</v>
      </c>
      <c r="K299" s="181">
        <v>0</v>
      </c>
      <c r="L299" s="181">
        <v>1.2</v>
      </c>
      <c r="M299" s="181">
        <v>11.4</v>
      </c>
      <c r="N299" s="181">
        <v>20.437999999999999</v>
      </c>
      <c r="O299" s="181">
        <v>33.037999999999997</v>
      </c>
      <c r="P299" s="181">
        <v>33.037999999999997</v>
      </c>
      <c r="Q299" s="181">
        <v>0</v>
      </c>
      <c r="R299" s="181">
        <v>0</v>
      </c>
      <c r="S299" s="181">
        <v>0</v>
      </c>
      <c r="T299" s="181">
        <v>33.037999999999997</v>
      </c>
    </row>
    <row r="300" spans="1:20" ht="12.75" customHeight="1" x14ac:dyDescent="0.2">
      <c r="A300" s="167"/>
      <c r="B300" s="170"/>
      <c r="C300" s="26" t="s">
        <v>329</v>
      </c>
      <c r="D300" s="180">
        <v>3</v>
      </c>
      <c r="E300" s="181">
        <v>0</v>
      </c>
      <c r="F300" s="181">
        <v>0</v>
      </c>
      <c r="G300" s="181">
        <v>0</v>
      </c>
      <c r="H300" s="181">
        <v>0</v>
      </c>
      <c r="I300" s="181">
        <v>0</v>
      </c>
      <c r="J300" s="181">
        <v>0</v>
      </c>
      <c r="K300" s="181">
        <v>0</v>
      </c>
      <c r="L300" s="181">
        <v>2.37</v>
      </c>
      <c r="M300" s="181">
        <v>2.1</v>
      </c>
      <c r="N300" s="181">
        <v>3.23</v>
      </c>
      <c r="O300" s="181">
        <v>7.7</v>
      </c>
      <c r="P300" s="181">
        <v>7.7</v>
      </c>
      <c r="Q300" s="181">
        <v>0</v>
      </c>
      <c r="R300" s="181">
        <v>0.5</v>
      </c>
      <c r="S300" s="181">
        <v>0.5</v>
      </c>
      <c r="T300" s="181">
        <v>8.1999999999999993</v>
      </c>
    </row>
    <row r="301" spans="1:20" ht="12.75" customHeight="1" x14ac:dyDescent="0.2">
      <c r="A301" s="167"/>
      <c r="B301" s="169" t="s">
        <v>434</v>
      </c>
      <c r="C301" s="26" t="s">
        <v>221</v>
      </c>
      <c r="D301" s="180">
        <v>2</v>
      </c>
      <c r="E301" s="181">
        <v>0</v>
      </c>
      <c r="F301" s="181">
        <v>0</v>
      </c>
      <c r="G301" s="181">
        <v>0</v>
      </c>
      <c r="H301" s="181">
        <v>0</v>
      </c>
      <c r="I301" s="181">
        <v>0</v>
      </c>
      <c r="J301" s="181">
        <v>0</v>
      </c>
      <c r="K301" s="181">
        <v>0</v>
      </c>
      <c r="L301" s="181">
        <v>5.53</v>
      </c>
      <c r="M301" s="181">
        <v>2.4699999999999998</v>
      </c>
      <c r="N301" s="181">
        <v>0</v>
      </c>
      <c r="O301" s="181">
        <v>8</v>
      </c>
      <c r="P301" s="181">
        <v>8</v>
      </c>
      <c r="Q301" s="181">
        <v>0</v>
      </c>
      <c r="R301" s="181">
        <v>2</v>
      </c>
      <c r="S301" s="181">
        <v>2</v>
      </c>
      <c r="T301" s="181">
        <v>10</v>
      </c>
    </row>
    <row r="302" spans="1:20" ht="12.75" customHeight="1" x14ac:dyDescent="0.2">
      <c r="A302" s="167"/>
      <c r="B302" s="169"/>
      <c r="C302" s="97" t="s">
        <v>283</v>
      </c>
      <c r="D302" s="180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</row>
    <row r="303" spans="1:20" ht="12.75" customHeight="1" x14ac:dyDescent="0.2">
      <c r="A303" s="167"/>
      <c r="B303" s="169"/>
      <c r="C303" s="165" t="s">
        <v>284</v>
      </c>
      <c r="D303" s="156"/>
      <c r="E303" s="157"/>
      <c r="F303" s="157"/>
      <c r="G303" s="157"/>
      <c r="H303" s="157"/>
      <c r="I303" s="157"/>
      <c r="J303" s="157"/>
      <c r="K303" s="157"/>
      <c r="L303" s="157"/>
      <c r="M303" s="157"/>
      <c r="N303" s="157"/>
      <c r="O303" s="157"/>
      <c r="P303" s="157"/>
      <c r="Q303" s="157"/>
      <c r="R303" s="157"/>
      <c r="S303" s="157"/>
      <c r="T303" s="181"/>
    </row>
    <row r="304" spans="1:20" ht="12.75" customHeight="1" x14ac:dyDescent="0.25">
      <c r="A304" s="185" t="s">
        <v>0</v>
      </c>
      <c r="B304" s="186"/>
      <c r="C304" s="187" t="s">
        <v>0</v>
      </c>
      <c r="D304" s="53">
        <f>SUM(D294:D303)</f>
        <v>21</v>
      </c>
      <c r="E304" s="54">
        <f>SUM(E294:E303)</f>
        <v>0</v>
      </c>
      <c r="F304" s="54">
        <f t="shared" ref="F304:T304" si="12">SUM(F294:F303)</f>
        <v>0</v>
      </c>
      <c r="G304" s="54">
        <f t="shared" si="12"/>
        <v>9.9999999999999992E-2</v>
      </c>
      <c r="H304" s="54">
        <f t="shared" si="12"/>
        <v>9.9999999999999992E-2</v>
      </c>
      <c r="I304" s="54">
        <f t="shared" si="12"/>
        <v>0</v>
      </c>
      <c r="J304" s="54">
        <f t="shared" si="12"/>
        <v>0</v>
      </c>
      <c r="K304" s="54">
        <f t="shared" si="12"/>
        <v>9.9999999999999992E-2</v>
      </c>
      <c r="L304" s="54">
        <f t="shared" si="12"/>
        <v>9.402000000000001</v>
      </c>
      <c r="M304" s="54">
        <f t="shared" si="12"/>
        <v>17.164999999999999</v>
      </c>
      <c r="N304" s="54">
        <f t="shared" si="12"/>
        <v>25.437999999999999</v>
      </c>
      <c r="O304" s="54">
        <f t="shared" si="12"/>
        <v>52.005000000000003</v>
      </c>
      <c r="P304" s="54">
        <f t="shared" si="12"/>
        <v>52.104999999999997</v>
      </c>
      <c r="Q304" s="54">
        <f t="shared" si="12"/>
        <v>0</v>
      </c>
      <c r="R304" s="54">
        <f t="shared" si="12"/>
        <v>2.9750000000000001</v>
      </c>
      <c r="S304" s="54">
        <f t="shared" si="12"/>
        <v>2.9750000000000001</v>
      </c>
      <c r="T304" s="54">
        <f t="shared" si="12"/>
        <v>55.08</v>
      </c>
    </row>
    <row r="305" spans="1:20" ht="12.75" customHeight="1" x14ac:dyDescent="0.2">
      <c r="A305" s="166" t="s">
        <v>11</v>
      </c>
      <c r="B305" s="70" t="s">
        <v>436</v>
      </c>
      <c r="C305" s="161" t="s">
        <v>226</v>
      </c>
      <c r="D305" s="178">
        <v>6</v>
      </c>
      <c r="E305" s="179">
        <v>0</v>
      </c>
      <c r="F305" s="179">
        <v>0</v>
      </c>
      <c r="G305" s="179">
        <v>0</v>
      </c>
      <c r="H305" s="179">
        <v>0</v>
      </c>
      <c r="I305" s="179">
        <v>0</v>
      </c>
      <c r="J305" s="179">
        <v>2E-3</v>
      </c>
      <c r="K305" s="179">
        <v>2E-3</v>
      </c>
      <c r="L305" s="179">
        <v>2E-3</v>
      </c>
      <c r="M305" s="179">
        <v>1.4999999999999999E-2</v>
      </c>
      <c r="N305" s="179">
        <v>9.8000000000000004E-2</v>
      </c>
      <c r="O305" s="179">
        <v>0.115</v>
      </c>
      <c r="P305" s="179">
        <v>0.11700000000000001</v>
      </c>
      <c r="Q305" s="179">
        <v>0</v>
      </c>
      <c r="R305" s="179">
        <v>0.01</v>
      </c>
      <c r="S305" s="179">
        <v>0.01</v>
      </c>
      <c r="T305" s="179">
        <v>0.127</v>
      </c>
    </row>
    <row r="306" spans="1:20" ht="12.75" customHeight="1" x14ac:dyDescent="0.2">
      <c r="A306" s="167"/>
      <c r="B306" s="71"/>
      <c r="C306" s="26" t="s">
        <v>285</v>
      </c>
      <c r="D306" s="162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181"/>
    </row>
    <row r="307" spans="1:20" ht="12.75" customHeight="1" x14ac:dyDescent="0.2">
      <c r="A307" s="167"/>
      <c r="B307" s="71"/>
      <c r="C307" s="26" t="s">
        <v>331</v>
      </c>
      <c r="D307" s="162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181"/>
    </row>
    <row r="308" spans="1:20" ht="12.75" customHeight="1" x14ac:dyDescent="0.2">
      <c r="A308" s="167"/>
      <c r="B308" s="87"/>
      <c r="C308" s="26" t="s">
        <v>332</v>
      </c>
      <c r="D308" s="162">
        <v>1</v>
      </c>
      <c r="E308" s="24">
        <v>0</v>
      </c>
      <c r="F308" s="24">
        <v>0</v>
      </c>
      <c r="G308" s="24">
        <v>0</v>
      </c>
      <c r="H308" s="24">
        <v>0</v>
      </c>
      <c r="I308" s="24">
        <v>0</v>
      </c>
      <c r="J308" s="24">
        <v>0</v>
      </c>
      <c r="K308" s="24">
        <v>0</v>
      </c>
      <c r="L308" s="24">
        <v>0</v>
      </c>
      <c r="M308" s="24">
        <v>40</v>
      </c>
      <c r="N308" s="24">
        <v>61.002000000000002</v>
      </c>
      <c r="O308" s="24">
        <v>101.002</v>
      </c>
      <c r="P308" s="24">
        <v>101.002</v>
      </c>
      <c r="Q308" s="24">
        <v>0</v>
      </c>
      <c r="R308" s="24">
        <v>0</v>
      </c>
      <c r="S308" s="24">
        <v>0</v>
      </c>
      <c r="T308" s="181">
        <v>101.002</v>
      </c>
    </row>
    <row r="309" spans="1:20" ht="12.75" customHeight="1" x14ac:dyDescent="0.2">
      <c r="A309" s="167"/>
      <c r="B309" s="71" t="s">
        <v>437</v>
      </c>
      <c r="C309" s="26" t="s">
        <v>407</v>
      </c>
      <c r="D309" s="180">
        <v>3</v>
      </c>
      <c r="E309" s="181">
        <v>0</v>
      </c>
      <c r="F309" s="181">
        <v>0</v>
      </c>
      <c r="G309" s="181">
        <v>0</v>
      </c>
      <c r="H309" s="181">
        <v>0</v>
      </c>
      <c r="I309" s="181">
        <v>0</v>
      </c>
      <c r="J309" s="181">
        <v>0</v>
      </c>
      <c r="K309" s="181">
        <v>0</v>
      </c>
      <c r="L309" s="181">
        <v>0.03</v>
      </c>
      <c r="M309" s="181">
        <v>0</v>
      </c>
      <c r="N309" s="181">
        <v>0</v>
      </c>
      <c r="O309" s="181">
        <v>0.03</v>
      </c>
      <c r="P309" s="181">
        <v>0.03</v>
      </c>
      <c r="Q309" s="181">
        <v>0</v>
      </c>
      <c r="R309" s="181">
        <v>0</v>
      </c>
      <c r="S309" s="181">
        <v>0</v>
      </c>
      <c r="T309" s="181">
        <v>0.03</v>
      </c>
    </row>
    <row r="310" spans="1:20" ht="12.75" customHeight="1" x14ac:dyDescent="0.2">
      <c r="A310" s="167"/>
      <c r="B310" s="87"/>
      <c r="C310" s="26" t="s">
        <v>288</v>
      </c>
      <c r="D310" s="162">
        <v>1</v>
      </c>
      <c r="E310" s="24">
        <v>0</v>
      </c>
      <c r="F310" s="24">
        <v>0</v>
      </c>
      <c r="G310" s="24">
        <v>0</v>
      </c>
      <c r="H310" s="24">
        <v>0</v>
      </c>
      <c r="I310" s="24">
        <v>0</v>
      </c>
      <c r="J310" s="24">
        <v>0</v>
      </c>
      <c r="K310" s="24">
        <v>0</v>
      </c>
      <c r="L310" s="24">
        <v>0</v>
      </c>
      <c r="M310" s="24">
        <v>0</v>
      </c>
      <c r="N310" s="24">
        <v>0.3</v>
      </c>
      <c r="O310" s="24">
        <v>0.3</v>
      </c>
      <c r="P310" s="24">
        <v>0.3</v>
      </c>
      <c r="Q310" s="24">
        <v>0</v>
      </c>
      <c r="R310" s="24">
        <v>0</v>
      </c>
      <c r="S310" s="24">
        <v>0</v>
      </c>
      <c r="T310" s="181">
        <v>0.3</v>
      </c>
    </row>
    <row r="311" spans="1:20" ht="12.75" customHeight="1" x14ac:dyDescent="0.2">
      <c r="A311" s="167"/>
      <c r="B311" s="71" t="s">
        <v>438</v>
      </c>
      <c r="C311" s="26" t="s">
        <v>225</v>
      </c>
      <c r="D311" s="180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</row>
    <row r="312" spans="1:20" ht="12.75" customHeight="1" x14ac:dyDescent="0.2">
      <c r="A312" s="167"/>
      <c r="B312" s="71"/>
      <c r="C312" s="26" t="s">
        <v>333</v>
      </c>
      <c r="D312" s="180">
        <v>1</v>
      </c>
      <c r="E312" s="181">
        <v>0</v>
      </c>
      <c r="F312" s="181">
        <v>0</v>
      </c>
      <c r="G312" s="181">
        <v>0</v>
      </c>
      <c r="H312" s="181">
        <v>0</v>
      </c>
      <c r="I312" s="181">
        <v>0</v>
      </c>
      <c r="J312" s="181">
        <v>0</v>
      </c>
      <c r="K312" s="181">
        <v>0</v>
      </c>
      <c r="L312" s="181">
        <v>0.01</v>
      </c>
      <c r="M312" s="181">
        <v>0.01</v>
      </c>
      <c r="N312" s="181">
        <v>0</v>
      </c>
      <c r="O312" s="181">
        <v>0.02</v>
      </c>
      <c r="P312" s="181">
        <v>0.02</v>
      </c>
      <c r="Q312" s="181">
        <v>0</v>
      </c>
      <c r="R312" s="181">
        <v>0</v>
      </c>
      <c r="S312" s="181">
        <v>0</v>
      </c>
      <c r="T312" s="181">
        <v>0.02</v>
      </c>
    </row>
    <row r="313" spans="1:20" ht="12.75" customHeight="1" x14ac:dyDescent="0.2">
      <c r="A313" s="167"/>
      <c r="B313" s="87"/>
      <c r="C313" s="26" t="s">
        <v>287</v>
      </c>
      <c r="D313" s="162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181"/>
    </row>
    <row r="314" spans="1:20" ht="12.75" customHeight="1" x14ac:dyDescent="0.2">
      <c r="A314" s="168"/>
      <c r="B314" s="72" t="s">
        <v>439</v>
      </c>
      <c r="C314" s="164" t="s">
        <v>286</v>
      </c>
      <c r="D314" s="156"/>
      <c r="E314" s="157"/>
      <c r="F314" s="157"/>
      <c r="G314" s="157"/>
      <c r="H314" s="157"/>
      <c r="I314" s="157"/>
      <c r="J314" s="157"/>
      <c r="K314" s="157"/>
      <c r="L314" s="157"/>
      <c r="M314" s="157"/>
      <c r="N314" s="157"/>
      <c r="O314" s="157"/>
      <c r="P314" s="157"/>
      <c r="Q314" s="157"/>
      <c r="R314" s="157"/>
      <c r="S314" s="157"/>
      <c r="T314" s="181"/>
    </row>
    <row r="315" spans="1:20" ht="12.75" customHeight="1" x14ac:dyDescent="0.25">
      <c r="A315" s="185" t="s">
        <v>0</v>
      </c>
      <c r="B315" s="186"/>
      <c r="C315" s="187" t="s">
        <v>0</v>
      </c>
      <c r="D315" s="53">
        <f>SUM(D305:D314)</f>
        <v>12</v>
      </c>
      <c r="E315" s="54">
        <f>SUM(E305:E314)</f>
        <v>0</v>
      </c>
      <c r="F315" s="54">
        <f t="shared" ref="F315:T315" si="13">SUM(F305:F314)</f>
        <v>0</v>
      </c>
      <c r="G315" s="54">
        <f t="shared" si="13"/>
        <v>0</v>
      </c>
      <c r="H315" s="54">
        <f t="shared" si="13"/>
        <v>0</v>
      </c>
      <c r="I315" s="54">
        <f t="shared" si="13"/>
        <v>0</v>
      </c>
      <c r="J315" s="54">
        <f t="shared" si="13"/>
        <v>2E-3</v>
      </c>
      <c r="K315" s="54">
        <f t="shared" si="13"/>
        <v>2E-3</v>
      </c>
      <c r="L315" s="54">
        <f t="shared" si="13"/>
        <v>4.2000000000000003E-2</v>
      </c>
      <c r="M315" s="54">
        <f t="shared" si="13"/>
        <v>40.024999999999999</v>
      </c>
      <c r="N315" s="54">
        <f t="shared" si="13"/>
        <v>61.4</v>
      </c>
      <c r="O315" s="54">
        <f t="shared" si="13"/>
        <v>101.46699999999998</v>
      </c>
      <c r="P315" s="54">
        <f t="shared" si="13"/>
        <v>101.46899999999999</v>
      </c>
      <c r="Q315" s="54">
        <f t="shared" si="13"/>
        <v>0</v>
      </c>
      <c r="R315" s="54">
        <f t="shared" si="13"/>
        <v>0.01</v>
      </c>
      <c r="S315" s="54">
        <f t="shared" si="13"/>
        <v>0.01</v>
      </c>
      <c r="T315" s="54">
        <f t="shared" si="13"/>
        <v>101.47899999999998</v>
      </c>
    </row>
    <row r="316" spans="1:20" ht="12.75" customHeight="1" x14ac:dyDescent="0.2">
      <c r="A316" s="166" t="s">
        <v>4</v>
      </c>
      <c r="B316" s="35" t="s">
        <v>440</v>
      </c>
      <c r="C316" s="161" t="s">
        <v>233</v>
      </c>
      <c r="D316" s="178">
        <v>31</v>
      </c>
      <c r="E316" s="179">
        <v>0.1</v>
      </c>
      <c r="F316" s="179">
        <v>0</v>
      </c>
      <c r="G316" s="179">
        <v>0</v>
      </c>
      <c r="H316" s="179">
        <v>0.1</v>
      </c>
      <c r="I316" s="179">
        <v>0.5</v>
      </c>
      <c r="J316" s="179">
        <v>0</v>
      </c>
      <c r="K316" s="179">
        <v>0.60000000000000009</v>
      </c>
      <c r="L316" s="179">
        <v>7</v>
      </c>
      <c r="M316" s="179">
        <v>153.54999999999993</v>
      </c>
      <c r="N316" s="179">
        <v>397.67000000000007</v>
      </c>
      <c r="O316" s="179">
        <v>558.22000000000014</v>
      </c>
      <c r="P316" s="179">
        <v>558.82000000000016</v>
      </c>
      <c r="Q316" s="179">
        <v>0</v>
      </c>
      <c r="R316" s="179">
        <v>0</v>
      </c>
      <c r="S316" s="179">
        <v>0</v>
      </c>
      <c r="T316" s="179">
        <v>558.82000000000005</v>
      </c>
    </row>
    <row r="317" spans="1:20" ht="12.75" customHeight="1" x14ac:dyDescent="0.2">
      <c r="A317" s="167"/>
      <c r="B317" s="35"/>
      <c r="C317" s="26" t="s">
        <v>239</v>
      </c>
      <c r="D317" s="180">
        <v>65</v>
      </c>
      <c r="E317" s="181">
        <v>0</v>
      </c>
      <c r="F317" s="181">
        <v>0</v>
      </c>
      <c r="G317" s="181">
        <v>0</v>
      </c>
      <c r="H317" s="181">
        <v>0</v>
      </c>
      <c r="I317" s="181">
        <v>0.7</v>
      </c>
      <c r="J317" s="181">
        <v>2.6</v>
      </c>
      <c r="K317" s="181">
        <v>3.3000000000000003</v>
      </c>
      <c r="L317" s="181">
        <v>31</v>
      </c>
      <c r="M317" s="181">
        <v>161.99999999999997</v>
      </c>
      <c r="N317" s="181">
        <v>387.81000000000017</v>
      </c>
      <c r="O317" s="181">
        <v>580.81000000000006</v>
      </c>
      <c r="P317" s="181">
        <v>584.11</v>
      </c>
      <c r="Q317" s="181">
        <v>0</v>
      </c>
      <c r="R317" s="181">
        <v>2.2000000000000002</v>
      </c>
      <c r="S317" s="181">
        <v>2.2000000000000002</v>
      </c>
      <c r="T317" s="181">
        <v>586.31000000000006</v>
      </c>
    </row>
    <row r="318" spans="1:20" ht="12.75" customHeight="1" x14ac:dyDescent="0.2">
      <c r="A318" s="167"/>
      <c r="B318" s="85"/>
      <c r="C318" s="26" t="s">
        <v>260</v>
      </c>
      <c r="D318" s="180">
        <v>24</v>
      </c>
      <c r="E318" s="181">
        <v>0</v>
      </c>
      <c r="F318" s="181">
        <v>0</v>
      </c>
      <c r="G318" s="181">
        <v>0</v>
      </c>
      <c r="H318" s="181">
        <v>0</v>
      </c>
      <c r="I318" s="181">
        <v>5.5</v>
      </c>
      <c r="J318" s="181">
        <v>0</v>
      </c>
      <c r="K318" s="181">
        <v>5.5</v>
      </c>
      <c r="L318" s="181">
        <v>33.06</v>
      </c>
      <c r="M318" s="181">
        <v>156.45999999999998</v>
      </c>
      <c r="N318" s="181">
        <v>462.88999999999993</v>
      </c>
      <c r="O318" s="181">
        <v>652.41</v>
      </c>
      <c r="P318" s="181">
        <v>657.91</v>
      </c>
      <c r="Q318" s="181">
        <v>0</v>
      </c>
      <c r="R318" s="181">
        <v>0</v>
      </c>
      <c r="S318" s="181">
        <v>0</v>
      </c>
      <c r="T318" s="181">
        <v>657.91</v>
      </c>
    </row>
    <row r="319" spans="1:20" ht="12.75" customHeight="1" x14ac:dyDescent="0.2">
      <c r="A319" s="167"/>
      <c r="B319" s="35" t="s">
        <v>441</v>
      </c>
      <c r="C319" s="26" t="s">
        <v>252</v>
      </c>
      <c r="D319" s="180">
        <v>20</v>
      </c>
      <c r="E319" s="181">
        <v>0</v>
      </c>
      <c r="F319" s="181">
        <v>0</v>
      </c>
      <c r="G319" s="181">
        <v>0</v>
      </c>
      <c r="H319" s="181">
        <v>0</v>
      </c>
      <c r="I319" s="181">
        <v>2.5</v>
      </c>
      <c r="J319" s="181">
        <v>0</v>
      </c>
      <c r="K319" s="181">
        <v>2.5</v>
      </c>
      <c r="L319" s="181">
        <v>2.5999999999999996</v>
      </c>
      <c r="M319" s="181">
        <v>11.919999999999998</v>
      </c>
      <c r="N319" s="181">
        <v>28.899999999999995</v>
      </c>
      <c r="O319" s="181">
        <v>43.42</v>
      </c>
      <c r="P319" s="181">
        <v>45.92</v>
      </c>
      <c r="Q319" s="181">
        <v>0</v>
      </c>
      <c r="R319" s="181">
        <v>0</v>
      </c>
      <c r="S319" s="181">
        <v>0</v>
      </c>
      <c r="T319" s="181">
        <v>45.920000000000009</v>
      </c>
    </row>
    <row r="320" spans="1:20" ht="12.75" customHeight="1" x14ac:dyDescent="0.2">
      <c r="A320" s="167"/>
      <c r="B320" s="35"/>
      <c r="C320" s="26" t="s">
        <v>249</v>
      </c>
      <c r="D320" s="180">
        <v>5</v>
      </c>
      <c r="E320" s="181">
        <v>0</v>
      </c>
      <c r="F320" s="181">
        <v>0</v>
      </c>
      <c r="G320" s="181">
        <v>0</v>
      </c>
      <c r="H320" s="181">
        <v>0</v>
      </c>
      <c r="I320" s="181">
        <v>0</v>
      </c>
      <c r="J320" s="181">
        <v>0</v>
      </c>
      <c r="K320" s="181">
        <v>0</v>
      </c>
      <c r="L320" s="181">
        <v>0</v>
      </c>
      <c r="M320" s="181">
        <v>0.6</v>
      </c>
      <c r="N320" s="181">
        <v>2.41</v>
      </c>
      <c r="O320" s="181">
        <v>3.01</v>
      </c>
      <c r="P320" s="181">
        <v>3.01</v>
      </c>
      <c r="Q320" s="181">
        <v>0</v>
      </c>
      <c r="R320" s="181">
        <v>0</v>
      </c>
      <c r="S320" s="181">
        <v>0</v>
      </c>
      <c r="T320" s="181">
        <v>3.01</v>
      </c>
    </row>
    <row r="321" spans="1:20" ht="12.75" customHeight="1" x14ac:dyDescent="0.2">
      <c r="A321" s="167"/>
      <c r="B321" s="85"/>
      <c r="C321" s="26" t="s">
        <v>257</v>
      </c>
      <c r="D321" s="180">
        <v>3</v>
      </c>
      <c r="E321" s="181">
        <v>0</v>
      </c>
      <c r="F321" s="181">
        <v>0</v>
      </c>
      <c r="G321" s="181">
        <v>0</v>
      </c>
      <c r="H321" s="181">
        <v>0</v>
      </c>
      <c r="I321" s="181">
        <v>0</v>
      </c>
      <c r="J321" s="181">
        <v>0</v>
      </c>
      <c r="K321" s="181">
        <v>0</v>
      </c>
      <c r="L321" s="181">
        <v>14</v>
      </c>
      <c r="M321" s="181">
        <v>27.5</v>
      </c>
      <c r="N321" s="181">
        <v>36.299999999999997</v>
      </c>
      <c r="O321" s="181">
        <v>77.8</v>
      </c>
      <c r="P321" s="181">
        <v>77.8</v>
      </c>
      <c r="Q321" s="181">
        <v>0</v>
      </c>
      <c r="R321" s="181">
        <v>0</v>
      </c>
      <c r="S321" s="181">
        <v>0</v>
      </c>
      <c r="T321" s="181">
        <v>77.8</v>
      </c>
    </row>
    <row r="322" spans="1:20" ht="12.75" customHeight="1" x14ac:dyDescent="0.2">
      <c r="A322" s="167"/>
      <c r="B322" s="35" t="s">
        <v>442</v>
      </c>
      <c r="C322" s="26" t="s">
        <v>256</v>
      </c>
      <c r="D322" s="180">
        <v>14</v>
      </c>
      <c r="E322" s="181">
        <v>0</v>
      </c>
      <c r="F322" s="181">
        <v>0</v>
      </c>
      <c r="G322" s="181">
        <v>0</v>
      </c>
      <c r="H322" s="181">
        <v>0</v>
      </c>
      <c r="I322" s="181">
        <v>3</v>
      </c>
      <c r="J322" s="181">
        <v>1</v>
      </c>
      <c r="K322" s="181">
        <v>4</v>
      </c>
      <c r="L322" s="181">
        <v>3.2</v>
      </c>
      <c r="M322" s="181">
        <v>15.4</v>
      </c>
      <c r="N322" s="181">
        <v>130.76999999999998</v>
      </c>
      <c r="O322" s="181">
        <v>149.37</v>
      </c>
      <c r="P322" s="181">
        <v>153.37</v>
      </c>
      <c r="Q322" s="181">
        <v>0</v>
      </c>
      <c r="R322" s="181">
        <v>0</v>
      </c>
      <c r="S322" s="181">
        <v>0</v>
      </c>
      <c r="T322" s="181">
        <v>153.37</v>
      </c>
    </row>
    <row r="323" spans="1:20" ht="12.75" customHeight="1" x14ac:dyDescent="0.2">
      <c r="A323" s="167"/>
      <c r="B323" s="35"/>
      <c r="C323" s="26" t="s">
        <v>229</v>
      </c>
      <c r="D323" s="180">
        <v>2</v>
      </c>
      <c r="E323" s="181">
        <v>0</v>
      </c>
      <c r="F323" s="181">
        <v>0</v>
      </c>
      <c r="G323" s="181">
        <v>0</v>
      </c>
      <c r="H323" s="181">
        <v>0</v>
      </c>
      <c r="I323" s="181">
        <v>0</v>
      </c>
      <c r="J323" s="181">
        <v>5</v>
      </c>
      <c r="K323" s="181">
        <v>5</v>
      </c>
      <c r="L323" s="181">
        <v>0</v>
      </c>
      <c r="M323" s="181">
        <v>3.2</v>
      </c>
      <c r="N323" s="181">
        <v>7.3</v>
      </c>
      <c r="O323" s="181">
        <v>10.5</v>
      </c>
      <c r="P323" s="181">
        <v>15.5</v>
      </c>
      <c r="Q323" s="181">
        <v>0</v>
      </c>
      <c r="R323" s="181">
        <v>0</v>
      </c>
      <c r="S323" s="181">
        <v>0</v>
      </c>
      <c r="T323" s="181">
        <v>15.5</v>
      </c>
    </row>
    <row r="324" spans="1:20" ht="12.75" customHeight="1" x14ac:dyDescent="0.2">
      <c r="A324" s="167"/>
      <c r="B324" s="35"/>
      <c r="C324" s="26" t="s">
        <v>246</v>
      </c>
      <c r="D324" s="180">
        <v>14</v>
      </c>
      <c r="E324" s="181">
        <v>0</v>
      </c>
      <c r="F324" s="181">
        <v>0</v>
      </c>
      <c r="G324" s="181">
        <v>0</v>
      </c>
      <c r="H324" s="181">
        <v>0</v>
      </c>
      <c r="I324" s="181">
        <v>1.3</v>
      </c>
      <c r="J324" s="181">
        <v>0</v>
      </c>
      <c r="K324" s="181">
        <v>1.3</v>
      </c>
      <c r="L324" s="181">
        <v>169.9</v>
      </c>
      <c r="M324" s="181">
        <v>108.11999999999999</v>
      </c>
      <c r="N324" s="181">
        <v>161.69999999999999</v>
      </c>
      <c r="O324" s="181">
        <v>439.71999999999997</v>
      </c>
      <c r="P324" s="181">
        <v>441.02</v>
      </c>
      <c r="Q324" s="181">
        <v>0</v>
      </c>
      <c r="R324" s="181">
        <v>0</v>
      </c>
      <c r="S324" s="181">
        <v>0</v>
      </c>
      <c r="T324" s="181">
        <v>441.02</v>
      </c>
    </row>
    <row r="325" spans="1:20" ht="12.75" customHeight="1" x14ac:dyDescent="0.2">
      <c r="A325" s="167"/>
      <c r="B325" s="85"/>
      <c r="C325" s="26" t="s">
        <v>230</v>
      </c>
      <c r="D325" s="180">
        <v>2</v>
      </c>
      <c r="E325" s="181">
        <v>0</v>
      </c>
      <c r="F325" s="181">
        <v>0</v>
      </c>
      <c r="G325" s="181">
        <v>0</v>
      </c>
      <c r="H325" s="181">
        <v>0</v>
      </c>
      <c r="I325" s="181">
        <v>1</v>
      </c>
      <c r="J325" s="181">
        <v>0</v>
      </c>
      <c r="K325" s="181">
        <v>1</v>
      </c>
      <c r="L325" s="181">
        <v>0</v>
      </c>
      <c r="M325" s="181">
        <v>22.2</v>
      </c>
      <c r="N325" s="181">
        <v>60</v>
      </c>
      <c r="O325" s="181">
        <v>82.2</v>
      </c>
      <c r="P325" s="181">
        <v>83.2</v>
      </c>
      <c r="Q325" s="181">
        <v>0</v>
      </c>
      <c r="R325" s="181">
        <v>0</v>
      </c>
      <c r="S325" s="181">
        <v>0</v>
      </c>
      <c r="T325" s="181">
        <v>83.2</v>
      </c>
    </row>
    <row r="326" spans="1:20" ht="12.75" customHeight="1" x14ac:dyDescent="0.2">
      <c r="A326" s="167"/>
      <c r="B326" s="35" t="s">
        <v>259</v>
      </c>
      <c r="C326" s="26" t="s">
        <v>259</v>
      </c>
      <c r="D326" s="180">
        <v>13</v>
      </c>
      <c r="E326" s="181">
        <v>0</v>
      </c>
      <c r="F326" s="181">
        <v>0</v>
      </c>
      <c r="G326" s="181">
        <v>0</v>
      </c>
      <c r="H326" s="181">
        <v>0</v>
      </c>
      <c r="I326" s="181">
        <v>1.5</v>
      </c>
      <c r="J326" s="181">
        <v>0.2</v>
      </c>
      <c r="K326" s="181">
        <v>1.7</v>
      </c>
      <c r="L326" s="181">
        <v>48.7</v>
      </c>
      <c r="M326" s="181">
        <v>41.4</v>
      </c>
      <c r="N326" s="181">
        <v>173.20999999999998</v>
      </c>
      <c r="O326" s="181">
        <v>263.31</v>
      </c>
      <c r="P326" s="181">
        <v>265.01</v>
      </c>
      <c r="Q326" s="181">
        <v>0</v>
      </c>
      <c r="R326" s="181">
        <v>0</v>
      </c>
      <c r="S326" s="181">
        <v>0</v>
      </c>
      <c r="T326" s="181">
        <v>265.01</v>
      </c>
    </row>
    <row r="327" spans="1:20" ht="12.75" customHeight="1" x14ac:dyDescent="0.2">
      <c r="A327" s="167"/>
      <c r="B327" s="35"/>
      <c r="C327" s="26" t="s">
        <v>247</v>
      </c>
      <c r="D327" s="180">
        <v>13</v>
      </c>
      <c r="E327" s="181">
        <v>0</v>
      </c>
      <c r="F327" s="181">
        <v>0</v>
      </c>
      <c r="G327" s="181">
        <v>0</v>
      </c>
      <c r="H327" s="181">
        <v>0</v>
      </c>
      <c r="I327" s="181">
        <v>0.1</v>
      </c>
      <c r="J327" s="181">
        <v>0.2</v>
      </c>
      <c r="K327" s="181">
        <v>0.30000000000000004</v>
      </c>
      <c r="L327" s="181">
        <v>2.8</v>
      </c>
      <c r="M327" s="181">
        <v>13.51</v>
      </c>
      <c r="N327" s="181">
        <v>32.36</v>
      </c>
      <c r="O327" s="181">
        <v>48.67</v>
      </c>
      <c r="P327" s="181">
        <v>48.97</v>
      </c>
      <c r="Q327" s="181">
        <v>5</v>
      </c>
      <c r="R327" s="181">
        <v>0.35</v>
      </c>
      <c r="S327" s="181">
        <v>5.35</v>
      </c>
      <c r="T327" s="181">
        <v>54.32</v>
      </c>
    </row>
    <row r="328" spans="1:20" ht="12.75" customHeight="1" x14ac:dyDescent="0.2">
      <c r="A328" s="167"/>
      <c r="B328" s="35"/>
      <c r="C328" s="26" t="s">
        <v>235</v>
      </c>
      <c r="D328" s="180">
        <v>6</v>
      </c>
      <c r="E328" s="181">
        <v>0</v>
      </c>
      <c r="F328" s="181">
        <v>0.6</v>
      </c>
      <c r="G328" s="181">
        <v>0</v>
      </c>
      <c r="H328" s="181">
        <v>0.6</v>
      </c>
      <c r="I328" s="181">
        <v>0</v>
      </c>
      <c r="J328" s="181">
        <v>0</v>
      </c>
      <c r="K328" s="181">
        <v>0.6</v>
      </c>
      <c r="L328" s="181">
        <v>1.9</v>
      </c>
      <c r="M328" s="181">
        <v>5.7</v>
      </c>
      <c r="N328" s="181">
        <v>9.9500000000000011</v>
      </c>
      <c r="O328" s="181">
        <v>17.55</v>
      </c>
      <c r="P328" s="181">
        <v>18.150000000000002</v>
      </c>
      <c r="Q328" s="181">
        <v>0.01</v>
      </c>
      <c r="R328" s="181">
        <v>0</v>
      </c>
      <c r="S328" s="181">
        <v>0.01</v>
      </c>
      <c r="T328" s="181">
        <v>18.16</v>
      </c>
    </row>
    <row r="329" spans="1:20" ht="12.75" customHeight="1" x14ac:dyDescent="0.2">
      <c r="A329" s="167"/>
      <c r="B329" s="35"/>
      <c r="C329" s="26" t="s">
        <v>237</v>
      </c>
      <c r="D329" s="180">
        <v>8</v>
      </c>
      <c r="E329" s="181">
        <v>0</v>
      </c>
      <c r="F329" s="181">
        <v>0</v>
      </c>
      <c r="G329" s="181">
        <v>0</v>
      </c>
      <c r="H329" s="181">
        <v>0</v>
      </c>
      <c r="I329" s="181">
        <v>23.410000000000004</v>
      </c>
      <c r="J329" s="181">
        <v>2</v>
      </c>
      <c r="K329" s="181">
        <v>25.410000000000004</v>
      </c>
      <c r="L329" s="181">
        <v>2.7</v>
      </c>
      <c r="M329" s="181">
        <v>14.5</v>
      </c>
      <c r="N329" s="181">
        <v>23.19</v>
      </c>
      <c r="O329" s="181">
        <v>40.39</v>
      </c>
      <c r="P329" s="181">
        <v>65.800000000000011</v>
      </c>
      <c r="Q329" s="181">
        <v>0</v>
      </c>
      <c r="R329" s="181">
        <v>0</v>
      </c>
      <c r="S329" s="181">
        <v>0</v>
      </c>
      <c r="T329" s="181">
        <v>65.8</v>
      </c>
    </row>
    <row r="330" spans="1:20" ht="12.75" customHeight="1" x14ac:dyDescent="0.2">
      <c r="A330" s="167"/>
      <c r="B330" s="85"/>
      <c r="C330" s="26" t="s">
        <v>245</v>
      </c>
      <c r="D330" s="180">
        <v>7</v>
      </c>
      <c r="E330" s="181">
        <v>0</v>
      </c>
      <c r="F330" s="181">
        <v>0</v>
      </c>
      <c r="G330" s="181">
        <v>0</v>
      </c>
      <c r="H330" s="181">
        <v>0</v>
      </c>
      <c r="I330" s="181">
        <v>0</v>
      </c>
      <c r="J330" s="181">
        <v>0</v>
      </c>
      <c r="K330" s="181">
        <v>0</v>
      </c>
      <c r="L330" s="181">
        <v>1.7</v>
      </c>
      <c r="M330" s="181">
        <v>52.400000000000006</v>
      </c>
      <c r="N330" s="181">
        <v>177.80999999999997</v>
      </c>
      <c r="O330" s="181">
        <v>231.90999999999997</v>
      </c>
      <c r="P330" s="181">
        <v>231.90999999999997</v>
      </c>
      <c r="Q330" s="181">
        <v>0</v>
      </c>
      <c r="R330" s="181">
        <v>0</v>
      </c>
      <c r="S330" s="181">
        <v>0</v>
      </c>
      <c r="T330" s="181">
        <v>231.90999999999997</v>
      </c>
    </row>
    <row r="331" spans="1:20" ht="12.75" customHeight="1" x14ac:dyDescent="0.2">
      <c r="A331" s="167"/>
      <c r="B331" s="35" t="s">
        <v>244</v>
      </c>
      <c r="C331" s="26" t="s">
        <v>244</v>
      </c>
      <c r="D331" s="180">
        <v>47</v>
      </c>
      <c r="E331" s="181">
        <v>0</v>
      </c>
      <c r="F331" s="181">
        <v>0</v>
      </c>
      <c r="G331" s="181">
        <v>0</v>
      </c>
      <c r="H331" s="181">
        <v>0</v>
      </c>
      <c r="I331" s="181">
        <v>27.549999999999997</v>
      </c>
      <c r="J331" s="181">
        <v>1.5</v>
      </c>
      <c r="K331" s="181">
        <v>29.05</v>
      </c>
      <c r="L331" s="181">
        <v>23</v>
      </c>
      <c r="M331" s="181">
        <v>220.80000000000004</v>
      </c>
      <c r="N331" s="181">
        <v>380.06999999999994</v>
      </c>
      <c r="O331" s="181">
        <v>623.87000000000012</v>
      </c>
      <c r="P331" s="181">
        <v>652.92000000000007</v>
      </c>
      <c r="Q331" s="181">
        <v>0</v>
      </c>
      <c r="R331" s="181">
        <v>0.01</v>
      </c>
      <c r="S331" s="181">
        <v>0.01</v>
      </c>
      <c r="T331" s="181">
        <v>652.92999999999972</v>
      </c>
    </row>
    <row r="332" spans="1:20" ht="12.75" customHeight="1" x14ac:dyDescent="0.2">
      <c r="A332" s="167"/>
      <c r="B332" s="35"/>
      <c r="C332" s="26" t="s">
        <v>243</v>
      </c>
      <c r="D332" s="180">
        <v>17</v>
      </c>
      <c r="E332" s="181">
        <v>0</v>
      </c>
      <c r="F332" s="181">
        <v>0</v>
      </c>
      <c r="G332" s="181">
        <v>0</v>
      </c>
      <c r="H332" s="181">
        <v>0</v>
      </c>
      <c r="I332" s="181">
        <v>0.01</v>
      </c>
      <c r="J332" s="181">
        <v>0</v>
      </c>
      <c r="K332" s="181">
        <v>0.01</v>
      </c>
      <c r="L332" s="181">
        <v>0.56999999999999995</v>
      </c>
      <c r="M332" s="181">
        <v>3.83</v>
      </c>
      <c r="N332" s="181">
        <v>10.7</v>
      </c>
      <c r="O332" s="181">
        <v>15.099999999999998</v>
      </c>
      <c r="P332" s="181">
        <v>15.109999999999998</v>
      </c>
      <c r="Q332" s="181">
        <v>0</v>
      </c>
      <c r="R332" s="181">
        <v>0</v>
      </c>
      <c r="S332" s="181">
        <v>0</v>
      </c>
      <c r="T332" s="181">
        <v>15.109999999999998</v>
      </c>
    </row>
    <row r="333" spans="1:20" ht="12.75" customHeight="1" x14ac:dyDescent="0.2">
      <c r="A333" s="167"/>
      <c r="B333" s="35"/>
      <c r="C333" s="26" t="s">
        <v>258</v>
      </c>
      <c r="D333" s="180">
        <v>46</v>
      </c>
      <c r="E333" s="181">
        <v>0</v>
      </c>
      <c r="F333" s="181">
        <v>0</v>
      </c>
      <c r="G333" s="181">
        <v>0</v>
      </c>
      <c r="H333" s="181">
        <v>0</v>
      </c>
      <c r="I333" s="181">
        <v>9.6999999999999993</v>
      </c>
      <c r="J333" s="181">
        <v>2</v>
      </c>
      <c r="K333" s="181">
        <v>11.7</v>
      </c>
      <c r="L333" s="181">
        <v>39.800000000000004</v>
      </c>
      <c r="M333" s="181">
        <v>180.85999999999999</v>
      </c>
      <c r="N333" s="181">
        <v>418.19</v>
      </c>
      <c r="O333" s="181">
        <v>638.85</v>
      </c>
      <c r="P333" s="181">
        <v>650.55000000000007</v>
      </c>
      <c r="Q333" s="181">
        <v>0</v>
      </c>
      <c r="R333" s="181">
        <v>8.5</v>
      </c>
      <c r="S333" s="181">
        <v>8.5</v>
      </c>
      <c r="T333" s="181">
        <v>659.05000000000007</v>
      </c>
    </row>
    <row r="334" spans="1:20" ht="12.75" customHeight="1" x14ac:dyDescent="0.2">
      <c r="A334" s="167"/>
      <c r="B334" s="35"/>
      <c r="C334" s="26" t="s">
        <v>234</v>
      </c>
      <c r="D334" s="180">
        <v>53</v>
      </c>
      <c r="E334" s="181">
        <v>0</v>
      </c>
      <c r="F334" s="181">
        <v>0</v>
      </c>
      <c r="G334" s="181">
        <v>0</v>
      </c>
      <c r="H334" s="181">
        <v>0</v>
      </c>
      <c r="I334" s="181">
        <v>0.05</v>
      </c>
      <c r="J334" s="181">
        <v>2.2999999999999998</v>
      </c>
      <c r="K334" s="181">
        <v>2.3499999999999996</v>
      </c>
      <c r="L334" s="181">
        <v>4.32</v>
      </c>
      <c r="M334" s="181">
        <v>29.75</v>
      </c>
      <c r="N334" s="181">
        <v>95.563000000000002</v>
      </c>
      <c r="O334" s="181">
        <v>129.63299999999995</v>
      </c>
      <c r="P334" s="181">
        <v>131.98299999999995</v>
      </c>
      <c r="Q334" s="181">
        <v>0</v>
      </c>
      <c r="R334" s="181">
        <v>0.60699999999999998</v>
      </c>
      <c r="S334" s="181">
        <v>0.60699999999999998</v>
      </c>
      <c r="T334" s="181">
        <v>132.58999999999997</v>
      </c>
    </row>
    <row r="335" spans="1:20" ht="12.75" customHeight="1" x14ac:dyDescent="0.2">
      <c r="A335" s="167"/>
      <c r="B335" s="85"/>
      <c r="C335" s="26" t="s">
        <v>228</v>
      </c>
      <c r="D335" s="180">
        <v>21</v>
      </c>
      <c r="E335" s="181">
        <v>0</v>
      </c>
      <c r="F335" s="181">
        <v>0</v>
      </c>
      <c r="G335" s="181">
        <v>0</v>
      </c>
      <c r="H335" s="181">
        <v>0</v>
      </c>
      <c r="I335" s="181">
        <v>5.8</v>
      </c>
      <c r="J335" s="181">
        <v>0.2</v>
      </c>
      <c r="K335" s="181">
        <v>6</v>
      </c>
      <c r="L335" s="181">
        <v>22.5</v>
      </c>
      <c r="M335" s="181">
        <v>70.820000000000007</v>
      </c>
      <c r="N335" s="181">
        <v>82.65</v>
      </c>
      <c r="O335" s="181">
        <v>175.97</v>
      </c>
      <c r="P335" s="181">
        <v>181.97</v>
      </c>
      <c r="Q335" s="181">
        <v>0</v>
      </c>
      <c r="R335" s="181">
        <v>0</v>
      </c>
      <c r="S335" s="181">
        <v>0</v>
      </c>
      <c r="T335" s="181">
        <v>181.97</v>
      </c>
    </row>
    <row r="336" spans="1:20" ht="12.75" customHeight="1" x14ac:dyDescent="0.2">
      <c r="A336" s="119"/>
      <c r="B336" s="233" t="s">
        <v>367</v>
      </c>
      <c r="C336" s="26" t="s">
        <v>367</v>
      </c>
      <c r="D336" s="162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</row>
    <row r="337" spans="1:20" ht="12.75" customHeight="1" x14ac:dyDescent="0.2">
      <c r="A337" s="119"/>
      <c r="B337" s="234"/>
      <c r="C337" s="26" t="s">
        <v>368</v>
      </c>
      <c r="D337" s="162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</row>
    <row r="338" spans="1:20" ht="12.75" customHeight="1" x14ac:dyDescent="0.2">
      <c r="A338" s="119"/>
      <c r="B338" s="234"/>
      <c r="C338" s="26" t="s">
        <v>254</v>
      </c>
      <c r="D338" s="180">
        <v>10</v>
      </c>
      <c r="E338" s="181">
        <v>0</v>
      </c>
      <c r="F338" s="181">
        <v>1</v>
      </c>
      <c r="G338" s="181">
        <v>0</v>
      </c>
      <c r="H338" s="181">
        <v>1</v>
      </c>
      <c r="I338" s="181">
        <v>1.1000000000000001</v>
      </c>
      <c r="J338" s="181">
        <v>1</v>
      </c>
      <c r="K338" s="181">
        <v>3.1</v>
      </c>
      <c r="L338" s="181">
        <v>2</v>
      </c>
      <c r="M338" s="181">
        <v>3.65</v>
      </c>
      <c r="N338" s="181">
        <v>7.88</v>
      </c>
      <c r="O338" s="181">
        <v>13.53</v>
      </c>
      <c r="P338" s="181">
        <v>16.63</v>
      </c>
      <c r="Q338" s="181">
        <v>0</v>
      </c>
      <c r="R338" s="181">
        <v>0</v>
      </c>
      <c r="S338" s="181">
        <v>0</v>
      </c>
      <c r="T338" s="181">
        <v>16.630000000000006</v>
      </c>
    </row>
    <row r="339" spans="1:20" ht="12.75" customHeight="1" x14ac:dyDescent="0.2">
      <c r="A339" s="119"/>
      <c r="B339" s="234"/>
      <c r="C339" s="26" t="s">
        <v>452</v>
      </c>
      <c r="D339" s="162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</row>
    <row r="340" spans="1:20" ht="12.75" customHeight="1" x14ac:dyDescent="0.2">
      <c r="A340" s="119"/>
      <c r="B340" s="234"/>
      <c r="C340" s="26" t="s">
        <v>361</v>
      </c>
      <c r="D340" s="162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</row>
    <row r="341" spans="1:20" ht="12.75" customHeight="1" x14ac:dyDescent="0.2">
      <c r="A341" s="119"/>
      <c r="B341" s="234"/>
      <c r="C341" s="26" t="s">
        <v>236</v>
      </c>
      <c r="D341" s="180">
        <v>10</v>
      </c>
      <c r="E341" s="181">
        <v>0</v>
      </c>
      <c r="F341" s="181">
        <v>0</v>
      </c>
      <c r="G341" s="181">
        <v>0</v>
      </c>
      <c r="H341" s="181">
        <v>0</v>
      </c>
      <c r="I341" s="181">
        <v>0</v>
      </c>
      <c r="J341" s="181">
        <v>0</v>
      </c>
      <c r="K341" s="181">
        <v>0</v>
      </c>
      <c r="L341" s="181">
        <v>5</v>
      </c>
      <c r="M341" s="181">
        <v>18.060000000000002</v>
      </c>
      <c r="N341" s="181">
        <v>50.22</v>
      </c>
      <c r="O341" s="181">
        <v>73.280000000000015</v>
      </c>
      <c r="P341" s="181">
        <v>73.280000000000015</v>
      </c>
      <c r="Q341" s="181">
        <v>0</v>
      </c>
      <c r="R341" s="181">
        <v>0</v>
      </c>
      <c r="S341" s="181">
        <v>0</v>
      </c>
      <c r="T341" s="181">
        <v>73.280000000000015</v>
      </c>
    </row>
    <row r="342" spans="1:20" ht="12.75" customHeight="1" x14ac:dyDescent="0.2">
      <c r="A342" s="119"/>
      <c r="B342" s="234"/>
      <c r="C342" s="26" t="s">
        <v>253</v>
      </c>
      <c r="D342" s="180">
        <v>12</v>
      </c>
      <c r="E342" s="181">
        <v>0</v>
      </c>
      <c r="F342" s="181">
        <v>0</v>
      </c>
      <c r="G342" s="181">
        <v>0</v>
      </c>
      <c r="H342" s="181">
        <v>0</v>
      </c>
      <c r="I342" s="181">
        <v>0</v>
      </c>
      <c r="J342" s="181">
        <v>0</v>
      </c>
      <c r="K342" s="181">
        <v>0</v>
      </c>
      <c r="L342" s="181">
        <v>0.2</v>
      </c>
      <c r="M342" s="181">
        <v>6.9</v>
      </c>
      <c r="N342" s="181">
        <v>58.82</v>
      </c>
      <c r="O342" s="181">
        <v>65.920000000000016</v>
      </c>
      <c r="P342" s="181">
        <v>65.920000000000016</v>
      </c>
      <c r="Q342" s="181">
        <v>0</v>
      </c>
      <c r="R342" s="181">
        <v>0</v>
      </c>
      <c r="S342" s="181">
        <v>0</v>
      </c>
      <c r="T342" s="181">
        <v>65.920000000000016</v>
      </c>
    </row>
    <row r="343" spans="1:20" ht="12.75" customHeight="1" x14ac:dyDescent="0.2">
      <c r="A343" s="119"/>
      <c r="B343" s="234"/>
      <c r="C343" s="26" t="s">
        <v>255</v>
      </c>
      <c r="D343" s="180">
        <v>12</v>
      </c>
      <c r="E343" s="181">
        <v>0</v>
      </c>
      <c r="F343" s="181">
        <v>0</v>
      </c>
      <c r="G343" s="181">
        <v>0</v>
      </c>
      <c r="H343" s="181">
        <v>0</v>
      </c>
      <c r="I343" s="181">
        <v>6.8</v>
      </c>
      <c r="J343" s="181">
        <v>0</v>
      </c>
      <c r="K343" s="181">
        <v>6.8</v>
      </c>
      <c r="L343" s="181">
        <v>1.2</v>
      </c>
      <c r="M343" s="181">
        <v>18.8</v>
      </c>
      <c r="N343" s="181">
        <v>99.399999999999991</v>
      </c>
      <c r="O343" s="181">
        <v>119.4</v>
      </c>
      <c r="P343" s="181">
        <v>126.2</v>
      </c>
      <c r="Q343" s="181">
        <v>0</v>
      </c>
      <c r="R343" s="181">
        <v>0</v>
      </c>
      <c r="S343" s="181">
        <v>0</v>
      </c>
      <c r="T343" s="181">
        <v>126.2</v>
      </c>
    </row>
    <row r="344" spans="1:20" ht="12.75" customHeight="1" x14ac:dyDescent="0.2">
      <c r="A344" s="119"/>
      <c r="B344" s="234"/>
      <c r="C344" s="26" t="s">
        <v>376</v>
      </c>
      <c r="D344" s="162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</row>
    <row r="345" spans="1:20" ht="12.75" customHeight="1" x14ac:dyDescent="0.2">
      <c r="A345" s="119"/>
      <c r="B345" s="234"/>
      <c r="C345" s="26" t="s">
        <v>251</v>
      </c>
      <c r="D345" s="180">
        <v>18</v>
      </c>
      <c r="E345" s="181">
        <v>0</v>
      </c>
      <c r="F345" s="181">
        <v>0</v>
      </c>
      <c r="G345" s="181">
        <v>0</v>
      </c>
      <c r="H345" s="181">
        <v>0</v>
      </c>
      <c r="I345" s="181">
        <v>6.6</v>
      </c>
      <c r="J345" s="181">
        <v>0.2</v>
      </c>
      <c r="K345" s="181">
        <v>6.8</v>
      </c>
      <c r="L345" s="181">
        <v>3.9</v>
      </c>
      <c r="M345" s="181">
        <v>129.39999999999998</v>
      </c>
      <c r="N345" s="181">
        <v>355.70000000000005</v>
      </c>
      <c r="O345" s="181">
        <v>488.99999999999994</v>
      </c>
      <c r="P345" s="181">
        <v>495.79999999999995</v>
      </c>
      <c r="Q345" s="181">
        <v>0.3</v>
      </c>
      <c r="R345" s="181">
        <v>0.5</v>
      </c>
      <c r="S345" s="181">
        <v>0.8</v>
      </c>
      <c r="T345" s="181">
        <v>496.59999999999997</v>
      </c>
    </row>
    <row r="346" spans="1:20" ht="12.75" customHeight="1" x14ac:dyDescent="0.2">
      <c r="A346" s="119"/>
      <c r="B346" s="234"/>
      <c r="C346" s="26" t="s">
        <v>232</v>
      </c>
      <c r="D346" s="162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</row>
    <row r="347" spans="1:20" ht="12.75" customHeight="1" x14ac:dyDescent="0.2">
      <c r="A347" s="119"/>
      <c r="B347" s="234"/>
      <c r="C347" s="26" t="s">
        <v>344</v>
      </c>
      <c r="D347" s="162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</row>
    <row r="348" spans="1:20" x14ac:dyDescent="0.2">
      <c r="A348" s="119"/>
      <c r="B348" s="234"/>
      <c r="C348" s="26" t="s">
        <v>242</v>
      </c>
      <c r="D348" s="180">
        <v>9</v>
      </c>
      <c r="E348" s="181">
        <v>0</v>
      </c>
      <c r="F348" s="181">
        <v>0</v>
      </c>
      <c r="G348" s="181">
        <v>0</v>
      </c>
      <c r="H348" s="181">
        <v>0</v>
      </c>
      <c r="I348" s="181">
        <v>0</v>
      </c>
      <c r="J348" s="181">
        <v>0</v>
      </c>
      <c r="K348" s="181">
        <v>0</v>
      </c>
      <c r="L348" s="181">
        <v>4.1199999999999992</v>
      </c>
      <c r="M348" s="181">
        <v>11.48</v>
      </c>
      <c r="N348" s="181">
        <v>31.1</v>
      </c>
      <c r="O348" s="181">
        <v>46.7</v>
      </c>
      <c r="P348" s="181">
        <v>46.7</v>
      </c>
      <c r="Q348" s="181">
        <v>0</v>
      </c>
      <c r="R348" s="181">
        <v>0</v>
      </c>
      <c r="S348" s="181">
        <v>0</v>
      </c>
      <c r="T348" s="181">
        <v>46.7</v>
      </c>
    </row>
    <row r="349" spans="1:20" x14ac:dyDescent="0.2">
      <c r="A349" s="119"/>
      <c r="B349" s="234"/>
      <c r="C349" s="26" t="s">
        <v>370</v>
      </c>
      <c r="D349" s="162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</row>
    <row r="350" spans="1:20" ht="12.75" customHeight="1" x14ac:dyDescent="0.2">
      <c r="A350" s="119"/>
      <c r="B350" s="234"/>
      <c r="C350" s="26" t="s">
        <v>231</v>
      </c>
      <c r="D350" s="162">
        <v>3</v>
      </c>
      <c r="E350" s="24">
        <v>0</v>
      </c>
      <c r="F350" s="24">
        <v>0</v>
      </c>
      <c r="G350" s="24">
        <v>0</v>
      </c>
      <c r="H350" s="24">
        <v>0</v>
      </c>
      <c r="I350" s="24">
        <v>0</v>
      </c>
      <c r="J350" s="24">
        <v>0</v>
      </c>
      <c r="K350" s="24">
        <v>0</v>
      </c>
      <c r="L350" s="24">
        <v>0</v>
      </c>
      <c r="M350" s="24">
        <v>0.5</v>
      </c>
      <c r="N350" s="24">
        <v>24.3</v>
      </c>
      <c r="O350" s="24">
        <v>24.8</v>
      </c>
      <c r="P350" s="24">
        <v>24.8</v>
      </c>
      <c r="Q350" s="24">
        <v>0</v>
      </c>
      <c r="R350" s="24">
        <v>0</v>
      </c>
      <c r="S350" s="24">
        <v>0</v>
      </c>
      <c r="T350" s="24">
        <v>24.8</v>
      </c>
    </row>
    <row r="351" spans="1:20" ht="12.75" customHeight="1" x14ac:dyDescent="0.2">
      <c r="A351" s="119"/>
      <c r="B351" s="234"/>
      <c r="C351" s="26" t="s">
        <v>346</v>
      </c>
      <c r="D351" s="162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</row>
    <row r="352" spans="1:20" ht="12.75" customHeight="1" x14ac:dyDescent="0.2">
      <c r="A352" s="119"/>
      <c r="B352" s="234"/>
      <c r="C352" s="26" t="s">
        <v>347</v>
      </c>
      <c r="D352" s="162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</row>
    <row r="353" spans="1:20" ht="12.75" customHeight="1" x14ac:dyDescent="0.2">
      <c r="A353" s="119"/>
      <c r="B353" s="234"/>
      <c r="C353" s="26" t="s">
        <v>289</v>
      </c>
      <c r="D353" s="162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</row>
    <row r="354" spans="1:20" ht="12.75" customHeight="1" x14ac:dyDescent="0.2">
      <c r="A354" s="119"/>
      <c r="B354" s="234"/>
      <c r="C354" s="26" t="s">
        <v>238</v>
      </c>
      <c r="D354" s="180">
        <v>3</v>
      </c>
      <c r="E354" s="181">
        <v>0</v>
      </c>
      <c r="F354" s="181">
        <v>0</v>
      </c>
      <c r="G354" s="181">
        <v>0</v>
      </c>
      <c r="H354" s="181">
        <v>0</v>
      </c>
      <c r="I354" s="181">
        <v>0</v>
      </c>
      <c r="J354" s="181">
        <v>0</v>
      </c>
      <c r="K354" s="181">
        <v>0</v>
      </c>
      <c r="L354" s="181">
        <v>0</v>
      </c>
      <c r="M354" s="181">
        <v>0.1</v>
      </c>
      <c r="N354" s="181">
        <v>0.31000000000000005</v>
      </c>
      <c r="O354" s="181">
        <v>0.41000000000000003</v>
      </c>
      <c r="P354" s="181">
        <v>0.41000000000000003</v>
      </c>
      <c r="Q354" s="181">
        <v>0</v>
      </c>
      <c r="R354" s="181">
        <v>0</v>
      </c>
      <c r="S354" s="181">
        <v>0</v>
      </c>
      <c r="T354" s="181">
        <v>0.41000000000000003</v>
      </c>
    </row>
    <row r="355" spans="1:20" ht="12.75" customHeight="1" x14ac:dyDescent="0.2">
      <c r="A355" s="119"/>
      <c r="B355" s="234"/>
      <c r="C355" s="26" t="s">
        <v>390</v>
      </c>
      <c r="D355" s="162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</row>
    <row r="356" spans="1:20" ht="12.75" customHeight="1" x14ac:dyDescent="0.2">
      <c r="A356" s="119"/>
      <c r="B356" s="234"/>
      <c r="C356" s="26" t="s">
        <v>352</v>
      </c>
      <c r="D356" s="162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</row>
    <row r="357" spans="1:20" ht="12.75" customHeight="1" x14ac:dyDescent="0.2">
      <c r="A357" s="119"/>
      <c r="B357" s="234"/>
      <c r="C357" s="26" t="s">
        <v>248</v>
      </c>
      <c r="D357" s="180">
        <v>5</v>
      </c>
      <c r="E357" s="181">
        <v>0</v>
      </c>
      <c r="F357" s="181">
        <v>0</v>
      </c>
      <c r="G357" s="181">
        <v>0</v>
      </c>
      <c r="H357" s="181">
        <v>0</v>
      </c>
      <c r="I357" s="181">
        <v>0</v>
      </c>
      <c r="J357" s="181">
        <v>0</v>
      </c>
      <c r="K357" s="181">
        <v>0</v>
      </c>
      <c r="L357" s="181">
        <v>0</v>
      </c>
      <c r="M357" s="181">
        <v>0.1</v>
      </c>
      <c r="N357" s="181">
        <v>0.71</v>
      </c>
      <c r="O357" s="181">
        <v>0.81</v>
      </c>
      <c r="P357" s="181">
        <v>0.81</v>
      </c>
      <c r="Q357" s="181">
        <v>0</v>
      </c>
      <c r="R357" s="181">
        <v>0</v>
      </c>
      <c r="S357" s="181">
        <v>0</v>
      </c>
      <c r="T357" s="181">
        <v>0.81</v>
      </c>
    </row>
    <row r="358" spans="1:20" ht="12.75" customHeight="1" x14ac:dyDescent="0.2">
      <c r="A358" s="119"/>
      <c r="B358" s="234"/>
      <c r="C358" s="26" t="s">
        <v>290</v>
      </c>
      <c r="D358" s="180">
        <v>1</v>
      </c>
      <c r="E358" s="181">
        <v>0</v>
      </c>
      <c r="F358" s="181">
        <v>0</v>
      </c>
      <c r="G358" s="181">
        <v>0</v>
      </c>
      <c r="H358" s="181">
        <v>0</v>
      </c>
      <c r="I358" s="181">
        <v>0</v>
      </c>
      <c r="J358" s="181">
        <v>0</v>
      </c>
      <c r="K358" s="181">
        <v>0</v>
      </c>
      <c r="L358" s="181">
        <v>0</v>
      </c>
      <c r="M358" s="181">
        <v>0.2</v>
      </c>
      <c r="N358" s="181">
        <v>0.5</v>
      </c>
      <c r="O358" s="181">
        <v>0.7</v>
      </c>
      <c r="P358" s="181">
        <v>0.7</v>
      </c>
      <c r="Q358" s="181">
        <v>0</v>
      </c>
      <c r="R358" s="181">
        <v>0</v>
      </c>
      <c r="S358" s="181">
        <v>0</v>
      </c>
      <c r="T358" s="181">
        <v>0.7</v>
      </c>
    </row>
    <row r="359" spans="1:20" ht="12.75" customHeight="1" x14ac:dyDescent="0.2">
      <c r="A359" s="119"/>
      <c r="B359" s="234"/>
      <c r="C359" s="26" t="s">
        <v>250</v>
      </c>
      <c r="D359" s="180">
        <v>1</v>
      </c>
      <c r="E359" s="181">
        <v>0</v>
      </c>
      <c r="F359" s="181">
        <v>0</v>
      </c>
      <c r="G359" s="181">
        <v>0</v>
      </c>
      <c r="H359" s="181">
        <v>0</v>
      </c>
      <c r="I359" s="181">
        <v>0</v>
      </c>
      <c r="J359" s="181">
        <v>0</v>
      </c>
      <c r="K359" s="181">
        <v>0</v>
      </c>
      <c r="L359" s="181">
        <v>0</v>
      </c>
      <c r="M359" s="181">
        <v>0</v>
      </c>
      <c r="N359" s="181">
        <v>0.01</v>
      </c>
      <c r="O359" s="181">
        <v>0.01</v>
      </c>
      <c r="P359" s="181">
        <v>0.01</v>
      </c>
      <c r="Q359" s="181">
        <v>0</v>
      </c>
      <c r="R359" s="181">
        <v>0</v>
      </c>
      <c r="S359" s="181">
        <v>0</v>
      </c>
      <c r="T359" s="181">
        <v>0.01</v>
      </c>
    </row>
    <row r="360" spans="1:20" ht="12.75" customHeight="1" x14ac:dyDescent="0.2">
      <c r="A360" s="119"/>
      <c r="B360" s="234"/>
      <c r="C360" s="26" t="s">
        <v>391</v>
      </c>
      <c r="D360" s="162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</row>
    <row r="361" spans="1:20" ht="12.75" customHeight="1" x14ac:dyDescent="0.2">
      <c r="A361" s="119"/>
      <c r="B361" s="234"/>
      <c r="C361" s="26" t="s">
        <v>240</v>
      </c>
      <c r="D361" s="180">
        <v>2</v>
      </c>
      <c r="E361" s="181">
        <v>0</v>
      </c>
      <c r="F361" s="181">
        <v>0</v>
      </c>
      <c r="G361" s="181">
        <v>0</v>
      </c>
      <c r="H361" s="181">
        <v>0</v>
      </c>
      <c r="I361" s="181">
        <v>0</v>
      </c>
      <c r="J361" s="181">
        <v>0</v>
      </c>
      <c r="K361" s="181">
        <v>0</v>
      </c>
      <c r="L361" s="181">
        <v>0</v>
      </c>
      <c r="M361" s="181">
        <v>0.2</v>
      </c>
      <c r="N361" s="181">
        <v>0.61</v>
      </c>
      <c r="O361" s="181">
        <v>0.81</v>
      </c>
      <c r="P361" s="181">
        <v>0.81</v>
      </c>
      <c r="Q361" s="181">
        <v>0</v>
      </c>
      <c r="R361" s="181">
        <v>0</v>
      </c>
      <c r="S361" s="181">
        <v>0</v>
      </c>
      <c r="T361" s="181">
        <v>0.81</v>
      </c>
    </row>
    <row r="362" spans="1:20" s="5" customFormat="1" ht="12.75" customHeight="1" x14ac:dyDescent="0.2">
      <c r="A362" s="119"/>
      <c r="B362" s="234"/>
      <c r="C362" s="26" t="s">
        <v>261</v>
      </c>
      <c r="D362" s="180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</row>
    <row r="363" spans="1:20" x14ac:dyDescent="0.2">
      <c r="A363" s="119"/>
      <c r="B363" s="234"/>
      <c r="C363" s="26" t="s">
        <v>241</v>
      </c>
      <c r="D363" s="180">
        <v>4</v>
      </c>
      <c r="E363" s="181">
        <v>0</v>
      </c>
      <c r="F363" s="181">
        <v>0</v>
      </c>
      <c r="G363" s="181">
        <v>0</v>
      </c>
      <c r="H363" s="181">
        <v>0</v>
      </c>
      <c r="I363" s="181">
        <v>0</v>
      </c>
      <c r="J363" s="181">
        <v>0</v>
      </c>
      <c r="K363" s="181">
        <v>0</v>
      </c>
      <c r="L363" s="181">
        <v>0</v>
      </c>
      <c r="M363" s="181">
        <v>0.11</v>
      </c>
      <c r="N363" s="181">
        <v>0.91</v>
      </c>
      <c r="O363" s="181">
        <v>1.02</v>
      </c>
      <c r="P363" s="181">
        <v>1.02</v>
      </c>
      <c r="Q363" s="181">
        <v>0</v>
      </c>
      <c r="R363" s="181">
        <v>0</v>
      </c>
      <c r="S363" s="181">
        <v>0</v>
      </c>
      <c r="T363" s="181">
        <v>1.02</v>
      </c>
    </row>
    <row r="364" spans="1:20" x14ac:dyDescent="0.2">
      <c r="A364" s="119"/>
      <c r="B364" s="234"/>
      <c r="C364" s="26" t="s">
        <v>570</v>
      </c>
      <c r="D364" s="180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</row>
    <row r="365" spans="1:20" x14ac:dyDescent="0.2">
      <c r="A365" s="119"/>
      <c r="B365" s="234"/>
      <c r="C365" s="26" t="s">
        <v>573</v>
      </c>
      <c r="D365" s="180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</row>
    <row r="366" spans="1:20" x14ac:dyDescent="0.2">
      <c r="A366" s="119"/>
      <c r="B366" s="234"/>
      <c r="C366" s="165" t="s">
        <v>574</v>
      </c>
      <c r="D366" s="180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</row>
    <row r="367" spans="1:20" x14ac:dyDescent="0.2">
      <c r="A367" s="119"/>
      <c r="B367" s="236"/>
      <c r="C367" s="26" t="s">
        <v>575</v>
      </c>
      <c r="D367" s="180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</row>
    <row r="368" spans="1:20" ht="15" x14ac:dyDescent="0.25">
      <c r="A368" s="230" t="s">
        <v>0</v>
      </c>
      <c r="B368" s="231"/>
      <c r="C368" s="232" t="s">
        <v>0</v>
      </c>
      <c r="D368" s="53">
        <f>SUM(D316:D363)</f>
        <v>501</v>
      </c>
      <c r="E368" s="54">
        <f>SUM(E316:E363)</f>
        <v>0.1</v>
      </c>
      <c r="F368" s="54">
        <f t="shared" ref="F368:T368" si="14">SUM(F316:F363)</f>
        <v>1.6</v>
      </c>
      <c r="G368" s="54">
        <f t="shared" si="14"/>
        <v>0</v>
      </c>
      <c r="H368" s="54">
        <f t="shared" si="14"/>
        <v>1.7</v>
      </c>
      <c r="I368" s="54">
        <f t="shared" si="14"/>
        <v>97.11999999999999</v>
      </c>
      <c r="J368" s="54">
        <f t="shared" si="14"/>
        <v>18.199999999999996</v>
      </c>
      <c r="K368" s="54">
        <f t="shared" si="14"/>
        <v>117.02</v>
      </c>
      <c r="L368" s="54">
        <f t="shared" si="14"/>
        <v>425.1699999999999</v>
      </c>
      <c r="M368" s="54">
        <f t="shared" si="14"/>
        <v>1484.0199999999998</v>
      </c>
      <c r="N368" s="54">
        <f t="shared" si="14"/>
        <v>3709.9130000000009</v>
      </c>
      <c r="O368" s="54">
        <f t="shared" si="14"/>
        <v>5619.1030000000001</v>
      </c>
      <c r="P368" s="54">
        <f t="shared" si="14"/>
        <v>5736.1230000000014</v>
      </c>
      <c r="Q368" s="54">
        <f t="shared" si="14"/>
        <v>5.31</v>
      </c>
      <c r="R368" s="54">
        <f t="shared" si="14"/>
        <v>12.167</v>
      </c>
      <c r="S368" s="54">
        <f t="shared" si="14"/>
        <v>17.477</v>
      </c>
      <c r="T368" s="54">
        <f t="shared" si="14"/>
        <v>5753.6000000000013</v>
      </c>
    </row>
    <row r="369" spans="1:20" ht="15" x14ac:dyDescent="0.25">
      <c r="A369" s="230" t="s">
        <v>337</v>
      </c>
      <c r="B369" s="231"/>
      <c r="C369" s="232"/>
      <c r="D369" s="173">
        <f>D368+D315+D304+D293+D261+D248+D215+D160+D129+D95+D56+D39+D29+D19+D11</f>
        <v>6081</v>
      </c>
      <c r="E369" s="174">
        <f t="shared" ref="E369:T369" si="15">E368+E315+E304+E293+E261+E248+E215+E160+E129+E95+E56+E39+E29+E19+E11</f>
        <v>1824.4209999999998</v>
      </c>
      <c r="F369" s="174">
        <f t="shared" si="15"/>
        <v>596.52</v>
      </c>
      <c r="G369" s="174">
        <f t="shared" si="15"/>
        <v>1934.5129999999999</v>
      </c>
      <c r="H369" s="174">
        <f t="shared" si="15"/>
        <v>4355.4540000000006</v>
      </c>
      <c r="I369" s="174">
        <f t="shared" si="15"/>
        <v>4638.563000000001</v>
      </c>
      <c r="J369" s="174">
        <f t="shared" si="15"/>
        <v>469.83900000000006</v>
      </c>
      <c r="K369" s="174">
        <f t="shared" si="15"/>
        <v>9463.8559999999979</v>
      </c>
      <c r="L369" s="174">
        <f t="shared" si="15"/>
        <v>3005.0129999999999</v>
      </c>
      <c r="M369" s="174">
        <f t="shared" si="15"/>
        <v>9864.7777000000024</v>
      </c>
      <c r="N369" s="174">
        <f t="shared" si="15"/>
        <v>12411.049000000003</v>
      </c>
      <c r="O369" s="174">
        <f t="shared" si="15"/>
        <v>25280.839700000004</v>
      </c>
      <c r="P369" s="174">
        <f t="shared" si="15"/>
        <v>34744.695699999997</v>
      </c>
      <c r="Q369" s="174">
        <f t="shared" si="15"/>
        <v>1047.1299999999999</v>
      </c>
      <c r="R369" s="174">
        <f t="shared" si="15"/>
        <v>3763.4410000000003</v>
      </c>
      <c r="S369" s="174">
        <f t="shared" si="15"/>
        <v>4810.5710000000008</v>
      </c>
      <c r="T369" s="174">
        <f t="shared" si="15"/>
        <v>39555.2667</v>
      </c>
    </row>
    <row r="370" spans="1:20" x14ac:dyDescent="0.2">
      <c r="A370" s="42" t="s">
        <v>513</v>
      </c>
      <c r="B370" s="29"/>
      <c r="D370" s="6"/>
      <c r="E370" s="5"/>
    </row>
    <row r="371" spans="1:20" x14ac:dyDescent="0.2">
      <c r="A371" s="42" t="s">
        <v>559</v>
      </c>
      <c r="B371" s="29"/>
      <c r="D371" s="6"/>
      <c r="E371" s="5"/>
    </row>
    <row r="372" spans="1:20" x14ac:dyDescent="0.2">
      <c r="A372" s="42"/>
      <c r="B372" s="29"/>
      <c r="D372" s="6"/>
      <c r="E372" s="5"/>
    </row>
    <row r="373" spans="1:20" x14ac:dyDescent="0.2">
      <c r="A373" s="29"/>
      <c r="B373" s="29"/>
      <c r="D373" s="6"/>
      <c r="E373" s="5"/>
    </row>
    <row r="374" spans="1:20" x14ac:dyDescent="0.2">
      <c r="A374" s="38" t="s">
        <v>454</v>
      </c>
      <c r="B374" s="38" t="s">
        <v>461</v>
      </c>
      <c r="C374" s="38"/>
      <c r="D374" s="38"/>
      <c r="E374" s="38"/>
      <c r="F374" s="38"/>
      <c r="G374" s="38"/>
      <c r="H374" s="38"/>
      <c r="I374" s="37" t="s">
        <v>473</v>
      </c>
      <c r="J374" s="10"/>
      <c r="K374" s="10"/>
      <c r="L374" s="10"/>
      <c r="M374" s="10"/>
      <c r="N374" s="10"/>
      <c r="O374" s="10"/>
    </row>
    <row r="375" spans="1:20" x14ac:dyDescent="0.2">
      <c r="A375" s="3"/>
      <c r="B375" s="37" t="s">
        <v>474</v>
      </c>
      <c r="D375" s="2"/>
      <c r="E375" s="10"/>
      <c r="F375" s="10"/>
      <c r="G375" s="10"/>
      <c r="H375" s="10"/>
      <c r="I375" s="38" t="s">
        <v>475</v>
      </c>
      <c r="J375" s="10"/>
      <c r="K375" s="10"/>
      <c r="L375" s="10"/>
      <c r="M375" s="10"/>
      <c r="N375" s="10"/>
      <c r="O375" s="10"/>
    </row>
    <row r="376" spans="1:20" x14ac:dyDescent="0.2">
      <c r="A376" s="3"/>
      <c r="B376" s="37" t="s">
        <v>455</v>
      </c>
      <c r="D376" s="2"/>
      <c r="E376" s="10"/>
      <c r="F376" s="10"/>
      <c r="G376" s="10"/>
      <c r="H376" s="10"/>
      <c r="I376" s="38" t="s">
        <v>476</v>
      </c>
      <c r="J376" s="10"/>
      <c r="K376" s="10"/>
      <c r="L376" s="10"/>
      <c r="M376" s="10"/>
      <c r="N376" s="10"/>
      <c r="O376" s="10"/>
      <c r="T376" s="10"/>
    </row>
    <row r="377" spans="1:20" x14ac:dyDescent="0.2">
      <c r="A377" s="3"/>
      <c r="B377" s="37" t="s">
        <v>457</v>
      </c>
      <c r="D377" s="2"/>
      <c r="E377" s="10"/>
      <c r="F377" s="10"/>
      <c r="G377" s="10"/>
      <c r="H377" s="10"/>
      <c r="I377" s="38" t="s">
        <v>460</v>
      </c>
      <c r="J377" s="10"/>
      <c r="K377" s="10"/>
      <c r="L377" s="10"/>
      <c r="M377" s="10"/>
      <c r="N377" s="10"/>
      <c r="O377" s="10"/>
    </row>
    <row r="378" spans="1:20" x14ac:dyDescent="0.2">
      <c r="A378" s="3"/>
      <c r="B378" s="37" t="s">
        <v>456</v>
      </c>
      <c r="D378" s="2"/>
      <c r="E378" s="10"/>
      <c r="F378" s="10"/>
      <c r="G378" s="10"/>
      <c r="H378" s="10"/>
      <c r="I378" s="38" t="s">
        <v>477</v>
      </c>
      <c r="J378" s="10"/>
      <c r="K378" s="10"/>
      <c r="L378" s="10"/>
      <c r="M378" s="10"/>
      <c r="N378" s="10"/>
      <c r="O378" s="10"/>
    </row>
    <row r="379" spans="1:20" x14ac:dyDescent="0.2">
      <c r="A379" s="3"/>
      <c r="B379" s="37" t="s">
        <v>458</v>
      </c>
      <c r="D379" s="2"/>
      <c r="E379" s="10"/>
      <c r="F379" s="10"/>
      <c r="G379" s="10"/>
      <c r="H379" s="10"/>
      <c r="I379" s="10" t="s">
        <v>519</v>
      </c>
      <c r="J379" s="10"/>
      <c r="K379" s="10"/>
      <c r="L379" s="10"/>
      <c r="M379" s="10"/>
      <c r="N379" s="10"/>
      <c r="O379" s="10"/>
    </row>
    <row r="380" spans="1:20" x14ac:dyDescent="0.2">
      <c r="A380" s="3"/>
      <c r="B380" s="37" t="s">
        <v>459</v>
      </c>
      <c r="D380" s="2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</row>
    <row r="381" spans="1:20" x14ac:dyDescent="0.2">
      <c r="A381" s="3"/>
      <c r="B381" s="3"/>
      <c r="D381" s="2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</row>
    <row r="382" spans="1:20" x14ac:dyDescent="0.2">
      <c r="A382" s="4"/>
      <c r="B382" s="4"/>
      <c r="C382" s="5"/>
      <c r="D382" s="6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</row>
    <row r="383" spans="1:20" x14ac:dyDescent="0.2">
      <c r="A383" s="3"/>
      <c r="B383" s="3"/>
      <c r="D383" s="6"/>
      <c r="E383" s="5"/>
    </row>
    <row r="384" spans="1:20" x14ac:dyDescent="0.2">
      <c r="A384" s="3"/>
      <c r="B384" s="3"/>
      <c r="D384" s="6"/>
      <c r="E384" s="5"/>
    </row>
    <row r="385" spans="1:20" x14ac:dyDescent="0.2">
      <c r="A385" s="3"/>
      <c r="B385" s="3"/>
      <c r="D385" s="6"/>
      <c r="E385" s="5"/>
    </row>
    <row r="386" spans="1:20" x14ac:dyDescent="0.2">
      <c r="A386" s="3"/>
      <c r="B386" s="3"/>
      <c r="D386" s="6"/>
      <c r="E386" s="5"/>
    </row>
    <row r="387" spans="1:20" x14ac:dyDescent="0.2">
      <c r="A387" s="3"/>
      <c r="B387" s="3"/>
      <c r="D387" s="6"/>
      <c r="E387" s="5"/>
    </row>
    <row r="388" spans="1:20" x14ac:dyDescent="0.2">
      <c r="A388" s="3"/>
      <c r="B388" s="3"/>
      <c r="D388" s="6"/>
      <c r="E388" s="5"/>
    </row>
    <row r="389" spans="1:20" x14ac:dyDescent="0.2">
      <c r="A389" s="3"/>
      <c r="B389" s="3"/>
      <c r="D389" s="6"/>
      <c r="E389" s="5"/>
    </row>
    <row r="390" spans="1:20" x14ac:dyDescent="0.2">
      <c r="A390" s="3"/>
      <c r="B390" s="3"/>
      <c r="D390" s="6"/>
      <c r="E390" s="5"/>
    </row>
    <row r="391" spans="1:20" x14ac:dyDescent="0.2">
      <c r="A391" s="3"/>
      <c r="B391" s="3"/>
      <c r="D391" s="6"/>
      <c r="E391" s="5"/>
      <c r="T391" s="10"/>
    </row>
    <row r="392" spans="1:20" x14ac:dyDescent="0.2">
      <c r="A392" s="3"/>
      <c r="B392" s="3"/>
      <c r="D392" s="6"/>
      <c r="E392" s="5"/>
    </row>
    <row r="393" spans="1:20" x14ac:dyDescent="0.2">
      <c r="A393" s="3"/>
      <c r="B393" s="3"/>
      <c r="D393" s="6"/>
      <c r="E393" s="5"/>
    </row>
    <row r="394" spans="1:20" x14ac:dyDescent="0.2">
      <c r="A394" s="3"/>
      <c r="B394" s="3"/>
      <c r="D394" s="6"/>
      <c r="E394" s="5"/>
    </row>
    <row r="395" spans="1:20" x14ac:dyDescent="0.2">
      <c r="A395" s="3"/>
      <c r="B395" s="3"/>
      <c r="D395" s="6"/>
      <c r="E395" s="5"/>
    </row>
    <row r="396" spans="1:20" x14ac:dyDescent="0.2">
      <c r="A396" s="3"/>
      <c r="B396" s="3"/>
      <c r="D396" s="6"/>
      <c r="E396" s="5"/>
    </row>
    <row r="397" spans="1:20" x14ac:dyDescent="0.2">
      <c r="A397" s="3"/>
      <c r="B397" s="3"/>
      <c r="D397" s="6"/>
      <c r="E397" s="5"/>
    </row>
    <row r="398" spans="1:20" x14ac:dyDescent="0.2">
      <c r="A398" s="3"/>
      <c r="B398" s="3"/>
      <c r="D398" s="6"/>
      <c r="E398" s="5"/>
    </row>
    <row r="399" spans="1:20" x14ac:dyDescent="0.2">
      <c r="A399" s="3"/>
      <c r="B399" s="3"/>
      <c r="D399" s="6"/>
      <c r="E399" s="5"/>
    </row>
    <row r="400" spans="1:20" x14ac:dyDescent="0.2">
      <c r="A400" s="3"/>
      <c r="B400" s="3"/>
      <c r="D400" s="6"/>
      <c r="E400" s="5"/>
    </row>
    <row r="401" spans="1:5" x14ac:dyDescent="0.2">
      <c r="A401" s="3"/>
      <c r="B401" s="3"/>
      <c r="D401" s="6"/>
      <c r="E401" s="5"/>
    </row>
    <row r="402" spans="1:5" x14ac:dyDescent="0.2">
      <c r="A402" s="3"/>
      <c r="B402" s="3"/>
      <c r="D402" s="6"/>
      <c r="E402" s="5"/>
    </row>
    <row r="403" spans="1:5" x14ac:dyDescent="0.2">
      <c r="A403" s="3"/>
      <c r="B403" s="3"/>
      <c r="D403" s="6"/>
      <c r="E403" s="5"/>
    </row>
    <row r="404" spans="1:5" x14ac:dyDescent="0.2">
      <c r="A404" s="3"/>
      <c r="B404" s="3"/>
      <c r="D404" s="6"/>
      <c r="E404" s="5"/>
    </row>
    <row r="405" spans="1:5" x14ac:dyDescent="0.2">
      <c r="A405" s="3"/>
      <c r="B405" s="3"/>
      <c r="D405" s="6"/>
      <c r="E405" s="5"/>
    </row>
    <row r="406" spans="1:5" x14ac:dyDescent="0.2">
      <c r="A406" s="3"/>
      <c r="B406" s="3"/>
      <c r="D406" s="6"/>
      <c r="E406" s="5"/>
    </row>
    <row r="407" spans="1:5" x14ac:dyDescent="0.2">
      <c r="A407" s="3"/>
      <c r="B407" s="3"/>
      <c r="D407" s="6"/>
      <c r="E407" s="5"/>
    </row>
    <row r="408" spans="1:5" x14ac:dyDescent="0.2">
      <c r="A408" s="3"/>
      <c r="B408" s="3"/>
      <c r="D408" s="6"/>
      <c r="E408" s="5"/>
    </row>
    <row r="409" spans="1:5" x14ac:dyDescent="0.2">
      <c r="A409" s="3"/>
      <c r="B409" s="3"/>
      <c r="D409" s="6"/>
      <c r="E409" s="5"/>
    </row>
    <row r="410" spans="1:5" x14ac:dyDescent="0.2">
      <c r="A410" s="3"/>
      <c r="B410" s="3"/>
      <c r="D410" s="6"/>
      <c r="E410" s="5"/>
    </row>
    <row r="411" spans="1:5" x14ac:dyDescent="0.2">
      <c r="A411" s="3"/>
      <c r="B411" s="3"/>
      <c r="D411" s="6"/>
      <c r="E411" s="5"/>
    </row>
    <row r="412" spans="1:5" x14ac:dyDescent="0.2">
      <c r="A412" s="3"/>
      <c r="B412" s="3"/>
      <c r="D412" s="6"/>
      <c r="E412" s="5"/>
    </row>
    <row r="413" spans="1:5" x14ac:dyDescent="0.2">
      <c r="A413" s="3"/>
      <c r="B413" s="3"/>
      <c r="D413" s="6"/>
      <c r="E413" s="5"/>
    </row>
    <row r="414" spans="1:5" x14ac:dyDescent="0.2">
      <c r="A414" s="3"/>
      <c r="B414" s="3"/>
      <c r="D414" s="6"/>
      <c r="E414" s="5"/>
    </row>
    <row r="415" spans="1:5" x14ac:dyDescent="0.2">
      <c r="A415" s="3"/>
      <c r="B415" s="3"/>
      <c r="D415" s="6"/>
      <c r="E415" s="5"/>
    </row>
    <row r="416" spans="1:5" x14ac:dyDescent="0.2">
      <c r="A416" s="3"/>
      <c r="B416" s="3"/>
      <c r="D416" s="6"/>
      <c r="E416" s="5"/>
    </row>
    <row r="417" spans="1:5" x14ac:dyDescent="0.2">
      <c r="A417" s="3"/>
      <c r="B417" s="3"/>
      <c r="D417" s="6"/>
      <c r="E417" s="5"/>
    </row>
    <row r="418" spans="1:5" x14ac:dyDescent="0.2">
      <c r="A418" s="3"/>
      <c r="B418" s="3"/>
      <c r="D418" s="6"/>
      <c r="E418" s="5"/>
    </row>
    <row r="419" spans="1:5" x14ac:dyDescent="0.2">
      <c r="A419" s="3"/>
      <c r="B419" s="3"/>
      <c r="D419" s="6"/>
      <c r="E419" s="5"/>
    </row>
    <row r="420" spans="1:5" x14ac:dyDescent="0.2">
      <c r="A420" s="3"/>
      <c r="B420" s="3"/>
      <c r="D420" s="6"/>
      <c r="E420" s="5"/>
    </row>
    <row r="421" spans="1:5" x14ac:dyDescent="0.2">
      <c r="A421" s="3"/>
      <c r="B421" s="3"/>
      <c r="D421" s="6"/>
      <c r="E421" s="5"/>
    </row>
    <row r="422" spans="1:5" x14ac:dyDescent="0.2">
      <c r="A422" s="3"/>
      <c r="B422" s="3"/>
      <c r="D422" s="6"/>
      <c r="E422" s="5"/>
    </row>
    <row r="423" spans="1:5" x14ac:dyDescent="0.2">
      <c r="A423" s="3"/>
      <c r="B423" s="3"/>
      <c r="D423" s="6"/>
      <c r="E423" s="5"/>
    </row>
    <row r="424" spans="1:5" x14ac:dyDescent="0.2">
      <c r="A424" s="3"/>
      <c r="B424" s="3"/>
      <c r="D424" s="6"/>
      <c r="E424" s="5"/>
    </row>
    <row r="425" spans="1:5" x14ac:dyDescent="0.2">
      <c r="A425" s="3"/>
      <c r="B425" s="3"/>
      <c r="D425" s="6"/>
      <c r="E425" s="5"/>
    </row>
    <row r="426" spans="1:5" x14ac:dyDescent="0.2">
      <c r="A426" s="3"/>
      <c r="B426" s="3"/>
      <c r="D426" s="6"/>
      <c r="E426" s="5"/>
    </row>
    <row r="427" spans="1:5" x14ac:dyDescent="0.2">
      <c r="A427" s="3"/>
      <c r="B427" s="3"/>
      <c r="D427" s="6"/>
      <c r="E427" s="5"/>
    </row>
    <row r="428" spans="1:5" x14ac:dyDescent="0.2">
      <c r="A428" s="3"/>
      <c r="B428" s="3"/>
      <c r="D428" s="6"/>
      <c r="E428" s="5"/>
    </row>
    <row r="429" spans="1:5" x14ac:dyDescent="0.2">
      <c r="A429" s="3"/>
      <c r="B429" s="3"/>
      <c r="D429" s="6"/>
      <c r="E429" s="5"/>
    </row>
    <row r="430" spans="1:5" x14ac:dyDescent="0.2">
      <c r="A430" s="3"/>
      <c r="B430" s="3"/>
      <c r="D430" s="6"/>
      <c r="E430" s="5"/>
    </row>
    <row r="431" spans="1:5" x14ac:dyDescent="0.2">
      <c r="A431" s="3"/>
      <c r="B431" s="3"/>
      <c r="D431" s="6"/>
      <c r="E431" s="5"/>
    </row>
    <row r="432" spans="1:5" x14ac:dyDescent="0.2">
      <c r="A432" s="3"/>
      <c r="B432" s="3"/>
      <c r="D432" s="6"/>
      <c r="E432" s="5"/>
    </row>
    <row r="433" spans="1:5" x14ac:dyDescent="0.2">
      <c r="A433" s="3"/>
      <c r="B433" s="3"/>
      <c r="D433" s="6"/>
      <c r="E433" s="5"/>
    </row>
    <row r="434" spans="1:5" x14ac:dyDescent="0.2">
      <c r="A434" s="3"/>
      <c r="B434" s="3"/>
      <c r="D434" s="6"/>
      <c r="E434" s="5"/>
    </row>
    <row r="435" spans="1:5" x14ac:dyDescent="0.2">
      <c r="A435" s="3"/>
      <c r="B435" s="3"/>
      <c r="D435" s="6"/>
      <c r="E435" s="5"/>
    </row>
    <row r="436" spans="1:5" x14ac:dyDescent="0.2">
      <c r="A436" s="3"/>
      <c r="B436" s="3"/>
      <c r="D436" s="6"/>
      <c r="E436" s="5"/>
    </row>
    <row r="437" spans="1:5" x14ac:dyDescent="0.2">
      <c r="A437" s="3"/>
      <c r="B437" s="3"/>
      <c r="D437" s="6"/>
      <c r="E437" s="5"/>
    </row>
    <row r="438" spans="1:5" x14ac:dyDescent="0.2">
      <c r="A438" s="3"/>
      <c r="B438" s="3"/>
      <c r="D438" s="6"/>
      <c r="E438" s="5"/>
    </row>
    <row r="439" spans="1:5" x14ac:dyDescent="0.2">
      <c r="A439" s="3"/>
      <c r="B439" s="3"/>
      <c r="D439" s="6"/>
      <c r="E439" s="5"/>
    </row>
    <row r="440" spans="1:5" x14ac:dyDescent="0.2">
      <c r="A440" s="3"/>
      <c r="B440" s="3"/>
      <c r="D440" s="6"/>
      <c r="E440" s="5"/>
    </row>
    <row r="441" spans="1:5" x14ac:dyDescent="0.2">
      <c r="A441" s="3"/>
      <c r="B441" s="3"/>
      <c r="D441" s="6"/>
      <c r="E441" s="5"/>
    </row>
    <row r="442" spans="1:5" x14ac:dyDescent="0.2">
      <c r="A442" s="3"/>
      <c r="B442" s="3"/>
      <c r="D442" s="6"/>
      <c r="E442" s="5"/>
    </row>
    <row r="443" spans="1:5" x14ac:dyDescent="0.2">
      <c r="A443" s="3"/>
      <c r="B443" s="3"/>
      <c r="D443" s="6"/>
      <c r="E443" s="5"/>
    </row>
    <row r="444" spans="1:5" x14ac:dyDescent="0.2">
      <c r="A444" s="3"/>
      <c r="B444" s="3"/>
      <c r="D444" s="6"/>
      <c r="E444" s="5"/>
    </row>
    <row r="445" spans="1:5" x14ac:dyDescent="0.2">
      <c r="A445" s="3"/>
      <c r="B445" s="3"/>
      <c r="D445" s="6"/>
      <c r="E445" s="5"/>
    </row>
    <row r="446" spans="1:5" x14ac:dyDescent="0.2">
      <c r="A446" s="3"/>
      <c r="B446" s="3"/>
      <c r="D446" s="6"/>
      <c r="E446" s="5"/>
    </row>
  </sheetData>
  <mergeCells count="21">
    <mergeCell ref="A215:C215"/>
    <mergeCell ref="T4:T6"/>
    <mergeCell ref="E5:K5"/>
    <mergeCell ref="L5:O5"/>
    <mergeCell ref="A11:C11"/>
    <mergeCell ref="E4:O4"/>
    <mergeCell ref="P4:P6"/>
    <mergeCell ref="Q4:R5"/>
    <mergeCell ref="S4:S6"/>
    <mergeCell ref="A1:T1"/>
    <mergeCell ref="A2:T2"/>
    <mergeCell ref="A4:A6"/>
    <mergeCell ref="B4:B6"/>
    <mergeCell ref="C4:C6"/>
    <mergeCell ref="D4:D6"/>
    <mergeCell ref="A369:C369"/>
    <mergeCell ref="A248:C248"/>
    <mergeCell ref="A261:C261"/>
    <mergeCell ref="A293:C293"/>
    <mergeCell ref="A368:C368"/>
    <mergeCell ref="B336:B367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4"/>
  <sheetViews>
    <sheetView showGridLines="0" topLeftCell="A330" zoomScale="87" zoomScaleNormal="87" workbookViewId="0">
      <selection activeCell="C362" sqref="C362:C365"/>
    </sheetView>
  </sheetViews>
  <sheetFormatPr baseColWidth="10" defaultRowHeight="12.75" x14ac:dyDescent="0.2"/>
  <cols>
    <col min="2" max="2" width="20.85546875" customWidth="1"/>
    <col min="3" max="3" width="28.85546875" bestFit="1" customWidth="1"/>
    <col min="4" max="4" width="14.42578125" customWidth="1"/>
    <col min="6" max="6" width="15.7109375" bestFit="1" customWidth="1"/>
    <col min="7" max="7" width="12.5703125" bestFit="1" customWidth="1"/>
    <col min="8" max="8" width="15.85546875" bestFit="1" customWidth="1"/>
    <col min="9" max="9" width="14.85546875" customWidth="1"/>
    <col min="11" max="11" width="13.42578125" bestFit="1" customWidth="1"/>
    <col min="12" max="12" width="14.42578125" customWidth="1"/>
    <col min="13" max="13" width="14.5703125" customWidth="1"/>
    <col min="14" max="14" width="12.85546875" customWidth="1"/>
    <col min="15" max="15" width="13.42578125" bestFit="1" customWidth="1"/>
    <col min="16" max="16" width="14.85546875" customWidth="1"/>
    <col min="17" max="17" width="12.85546875" customWidth="1"/>
    <col min="18" max="18" width="14.42578125" customWidth="1"/>
    <col min="19" max="19" width="17.7109375" customWidth="1"/>
    <col min="20" max="20" width="15.5703125" customWidth="1"/>
  </cols>
  <sheetData>
    <row r="1" spans="1:20" s="5" customFormat="1" ht="15.75" x14ac:dyDescent="0.25">
      <c r="A1" s="243" t="s">
        <v>311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</row>
    <row r="2" spans="1:20" s="5" customFormat="1" ht="16.5" customHeight="1" x14ac:dyDescent="0.25">
      <c r="A2" s="243" t="s">
        <v>551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</row>
    <row r="3" spans="1:20" s="5" customFormat="1" ht="15" customHeight="1" x14ac:dyDescent="0.25">
      <c r="A3" s="40" t="s">
        <v>552</v>
      </c>
      <c r="B3" s="20"/>
      <c r="C3" s="20"/>
      <c r="D3" s="27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0" s="4" customFormat="1" ht="13.5" customHeight="1" x14ac:dyDescent="0.2">
      <c r="A4" s="244" t="s">
        <v>313</v>
      </c>
      <c r="B4" s="247" t="s">
        <v>416</v>
      </c>
      <c r="C4" s="247" t="s">
        <v>314</v>
      </c>
      <c r="D4" s="250" t="s">
        <v>393</v>
      </c>
      <c r="E4" s="253" t="s">
        <v>315</v>
      </c>
      <c r="F4" s="254"/>
      <c r="G4" s="254"/>
      <c r="H4" s="254"/>
      <c r="I4" s="254"/>
      <c r="J4" s="254"/>
      <c r="K4" s="254"/>
      <c r="L4" s="254"/>
      <c r="M4" s="254"/>
      <c r="N4" s="254"/>
      <c r="O4" s="255"/>
      <c r="P4" s="250" t="s">
        <v>394</v>
      </c>
      <c r="Q4" s="256" t="s">
        <v>402</v>
      </c>
      <c r="R4" s="257"/>
      <c r="S4" s="260" t="s">
        <v>395</v>
      </c>
      <c r="T4" s="263" t="s">
        <v>396</v>
      </c>
    </row>
    <row r="5" spans="1:20" s="4" customFormat="1" ht="15" x14ac:dyDescent="0.2">
      <c r="A5" s="245"/>
      <c r="B5" s="248"/>
      <c r="C5" s="248"/>
      <c r="D5" s="251"/>
      <c r="E5" s="266" t="s">
        <v>479</v>
      </c>
      <c r="F5" s="266"/>
      <c r="G5" s="266"/>
      <c r="H5" s="266"/>
      <c r="I5" s="266"/>
      <c r="J5" s="266"/>
      <c r="K5" s="266"/>
      <c r="L5" s="267" t="s">
        <v>316</v>
      </c>
      <c r="M5" s="268"/>
      <c r="N5" s="268"/>
      <c r="O5" s="269"/>
      <c r="P5" s="251"/>
      <c r="Q5" s="258"/>
      <c r="R5" s="259"/>
      <c r="S5" s="261"/>
      <c r="T5" s="264"/>
    </row>
    <row r="6" spans="1:20" s="4" customFormat="1" ht="72.75" customHeight="1" x14ac:dyDescent="0.2">
      <c r="A6" s="246"/>
      <c r="B6" s="249"/>
      <c r="C6" s="249"/>
      <c r="D6" s="252"/>
      <c r="E6" s="151" t="s">
        <v>398</v>
      </c>
      <c r="F6" s="151" t="s">
        <v>399</v>
      </c>
      <c r="G6" s="151" t="s">
        <v>400</v>
      </c>
      <c r="H6" s="151" t="s">
        <v>401</v>
      </c>
      <c r="I6" s="150" t="s">
        <v>12</v>
      </c>
      <c r="J6" s="151" t="s">
        <v>480</v>
      </c>
      <c r="K6" s="150" t="s">
        <v>0</v>
      </c>
      <c r="L6" s="150" t="s">
        <v>13</v>
      </c>
      <c r="M6" s="150" t="s">
        <v>14</v>
      </c>
      <c r="N6" s="150" t="s">
        <v>15</v>
      </c>
      <c r="O6" s="150" t="s">
        <v>0</v>
      </c>
      <c r="P6" s="252"/>
      <c r="Q6" s="184" t="s">
        <v>16</v>
      </c>
      <c r="R6" s="151" t="s">
        <v>17</v>
      </c>
      <c r="S6" s="262"/>
      <c r="T6" s="265"/>
    </row>
    <row r="7" spans="1:20" s="4" customFormat="1" ht="12.95" customHeight="1" x14ac:dyDescent="0.2">
      <c r="A7" s="188" t="s">
        <v>524</v>
      </c>
      <c r="B7" s="189" t="s">
        <v>525</v>
      </c>
      <c r="C7" s="190" t="s">
        <v>525</v>
      </c>
      <c r="D7" s="153">
        <v>1</v>
      </c>
      <c r="E7" s="154">
        <v>0</v>
      </c>
      <c r="F7" s="154">
        <v>0</v>
      </c>
      <c r="G7" s="154">
        <v>0</v>
      </c>
      <c r="H7" s="154">
        <v>0</v>
      </c>
      <c r="I7" s="154">
        <v>0</v>
      </c>
      <c r="J7" s="154">
        <v>0</v>
      </c>
      <c r="K7" s="154">
        <v>0</v>
      </c>
      <c r="L7" s="154">
        <v>0</v>
      </c>
      <c r="M7" s="154">
        <v>0</v>
      </c>
      <c r="N7" s="154">
        <v>0.25</v>
      </c>
      <c r="O7" s="154">
        <v>0.25</v>
      </c>
      <c r="P7" s="154">
        <v>0.25</v>
      </c>
      <c r="Q7" s="154">
        <v>0.25</v>
      </c>
      <c r="R7" s="154">
        <v>0</v>
      </c>
      <c r="S7" s="154">
        <v>0.25</v>
      </c>
      <c r="T7" s="154">
        <v>0.5</v>
      </c>
    </row>
    <row r="8" spans="1:20" s="4" customFormat="1" ht="12.95" customHeight="1" x14ac:dyDescent="0.2">
      <c r="A8" s="103"/>
      <c r="B8" s="57"/>
      <c r="C8" s="191" t="s">
        <v>526</v>
      </c>
      <c r="D8" s="50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</row>
    <row r="9" spans="1:20" s="4" customFormat="1" ht="12.95" customHeight="1" x14ac:dyDescent="0.2">
      <c r="A9" s="102"/>
      <c r="B9" s="194" t="s">
        <v>529</v>
      </c>
      <c r="C9" s="191" t="s">
        <v>527</v>
      </c>
      <c r="D9" s="50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</row>
    <row r="10" spans="1:20" s="4" customFormat="1" ht="12.95" customHeight="1" x14ac:dyDescent="0.2">
      <c r="A10" s="102"/>
      <c r="B10" s="57"/>
      <c r="C10" s="192" t="s">
        <v>528</v>
      </c>
      <c r="D10" s="50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</row>
    <row r="11" spans="1:20" s="4" customFormat="1" ht="15.75" customHeight="1" x14ac:dyDescent="0.25">
      <c r="A11" s="230" t="s">
        <v>0</v>
      </c>
      <c r="B11" s="231"/>
      <c r="C11" s="232" t="s">
        <v>0</v>
      </c>
      <c r="D11" s="53">
        <f>SUM(D7:D10)</f>
        <v>1</v>
      </c>
      <c r="E11" s="54">
        <f>SUM(E7:E10)</f>
        <v>0</v>
      </c>
      <c r="F11" s="54">
        <f t="shared" ref="F11:T11" si="0">SUM(F7:F10)</f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0</v>
      </c>
      <c r="N11" s="54">
        <f t="shared" si="0"/>
        <v>0.25</v>
      </c>
      <c r="O11" s="54">
        <f t="shared" si="0"/>
        <v>0.25</v>
      </c>
      <c r="P11" s="54">
        <f t="shared" si="0"/>
        <v>0.25</v>
      </c>
      <c r="Q11" s="54">
        <f t="shared" si="0"/>
        <v>0.25</v>
      </c>
      <c r="R11" s="54">
        <f t="shared" si="0"/>
        <v>0</v>
      </c>
      <c r="S11" s="54">
        <f t="shared" si="0"/>
        <v>0.25</v>
      </c>
      <c r="T11" s="54">
        <f t="shared" si="0"/>
        <v>0.5</v>
      </c>
    </row>
    <row r="12" spans="1:20" s="4" customFormat="1" ht="12.95" customHeight="1" x14ac:dyDescent="0.2">
      <c r="A12" s="188" t="s">
        <v>530</v>
      </c>
      <c r="B12" s="189" t="s">
        <v>531</v>
      </c>
      <c r="C12" s="190" t="s">
        <v>531</v>
      </c>
      <c r="D12" s="153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</row>
    <row r="13" spans="1:20" s="4" customFormat="1" ht="12.95" customHeight="1" x14ac:dyDescent="0.2">
      <c r="A13" s="103"/>
      <c r="B13" s="57"/>
      <c r="C13" s="191" t="s">
        <v>532</v>
      </c>
      <c r="D13" s="50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</row>
    <row r="14" spans="1:20" s="4" customFormat="1" ht="12.95" customHeight="1" x14ac:dyDescent="0.2">
      <c r="A14" s="102"/>
      <c r="B14" s="193" t="s">
        <v>533</v>
      </c>
      <c r="C14" s="191" t="s">
        <v>534</v>
      </c>
      <c r="D14" s="50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</row>
    <row r="15" spans="1:20" s="4" customFormat="1" ht="12.95" customHeight="1" x14ac:dyDescent="0.2">
      <c r="A15" s="102"/>
      <c r="B15" s="57"/>
      <c r="C15" s="192" t="s">
        <v>535</v>
      </c>
      <c r="D15" s="50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</row>
    <row r="16" spans="1:20" s="4" customFormat="1" ht="12.95" customHeight="1" x14ac:dyDescent="0.2">
      <c r="A16" s="102"/>
      <c r="B16" s="58"/>
      <c r="C16" s="192" t="s">
        <v>536</v>
      </c>
      <c r="D16" s="50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</row>
    <row r="17" spans="1:20" s="4" customFormat="1" ht="17.25" customHeight="1" x14ac:dyDescent="0.25">
      <c r="A17" s="230" t="s">
        <v>0</v>
      </c>
      <c r="B17" s="231"/>
      <c r="C17" s="232" t="s">
        <v>0</v>
      </c>
      <c r="D17" s="53">
        <f>SUM(D12:D16)</f>
        <v>0</v>
      </c>
      <c r="E17" s="54">
        <f>SUM(E12:E16)</f>
        <v>0</v>
      </c>
      <c r="F17" s="54">
        <f t="shared" ref="F17:T17" si="1">SUM(F12:F16)</f>
        <v>0</v>
      </c>
      <c r="G17" s="54">
        <f t="shared" si="1"/>
        <v>0</v>
      </c>
      <c r="H17" s="54">
        <f t="shared" si="1"/>
        <v>0</v>
      </c>
      <c r="I17" s="54">
        <f t="shared" si="1"/>
        <v>0</v>
      </c>
      <c r="J17" s="54">
        <f t="shared" si="1"/>
        <v>0</v>
      </c>
      <c r="K17" s="54">
        <f t="shared" si="1"/>
        <v>0</v>
      </c>
      <c r="L17" s="54">
        <f t="shared" si="1"/>
        <v>0</v>
      </c>
      <c r="M17" s="54">
        <f t="shared" si="1"/>
        <v>0</v>
      </c>
      <c r="N17" s="54">
        <f t="shared" si="1"/>
        <v>0</v>
      </c>
      <c r="O17" s="54">
        <f t="shared" si="1"/>
        <v>0</v>
      </c>
      <c r="P17" s="54">
        <f t="shared" si="1"/>
        <v>0</v>
      </c>
      <c r="Q17" s="54">
        <f t="shared" si="1"/>
        <v>0</v>
      </c>
      <c r="R17" s="54">
        <f t="shared" si="1"/>
        <v>0</v>
      </c>
      <c r="S17" s="54">
        <f t="shared" si="1"/>
        <v>0</v>
      </c>
      <c r="T17" s="54">
        <f t="shared" si="1"/>
        <v>0</v>
      </c>
    </row>
    <row r="18" spans="1:20" s="4" customFormat="1" ht="12.75" customHeight="1" x14ac:dyDescent="0.2">
      <c r="A18" s="188" t="s">
        <v>537</v>
      </c>
      <c r="B18" s="189" t="s">
        <v>538</v>
      </c>
      <c r="C18" s="190" t="s">
        <v>538</v>
      </c>
      <c r="D18" s="153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</row>
    <row r="19" spans="1:20" s="4" customFormat="1" ht="12.75" customHeight="1" x14ac:dyDescent="0.2">
      <c r="A19" s="103"/>
      <c r="B19" s="57"/>
      <c r="C19" s="191" t="s">
        <v>539</v>
      </c>
      <c r="D19" s="50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</row>
    <row r="20" spans="1:20" s="4" customFormat="1" ht="12.75" customHeight="1" x14ac:dyDescent="0.2">
      <c r="A20" s="102"/>
      <c r="B20" s="58"/>
      <c r="C20" s="191" t="s">
        <v>540</v>
      </c>
      <c r="D20" s="50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</row>
    <row r="21" spans="1:20" s="4" customFormat="1" ht="12.75" customHeight="1" x14ac:dyDescent="0.2">
      <c r="A21" s="102"/>
      <c r="B21" s="57"/>
      <c r="C21" s="192" t="s">
        <v>541</v>
      </c>
      <c r="D21" s="50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</row>
    <row r="22" spans="1:20" s="4" customFormat="1" ht="12.75" customHeight="1" x14ac:dyDescent="0.2">
      <c r="A22" s="102"/>
      <c r="B22" s="193" t="s">
        <v>542</v>
      </c>
      <c r="C22" s="192" t="s">
        <v>543</v>
      </c>
      <c r="D22" s="50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</row>
    <row r="23" spans="1:20" s="4" customFormat="1" ht="12.75" customHeight="1" x14ac:dyDescent="0.2">
      <c r="A23" s="102"/>
      <c r="B23" s="58"/>
      <c r="C23" s="192" t="s">
        <v>544</v>
      </c>
      <c r="D23" s="50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</row>
    <row r="24" spans="1:20" s="4" customFormat="1" ht="12.75" customHeight="1" x14ac:dyDescent="0.2">
      <c r="A24" s="102"/>
      <c r="B24" s="58"/>
      <c r="C24" s="192" t="s">
        <v>545</v>
      </c>
      <c r="D24" s="50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</row>
    <row r="25" spans="1:20" s="4" customFormat="1" ht="12.75" customHeight="1" x14ac:dyDescent="0.2">
      <c r="A25" s="102"/>
      <c r="B25" s="193" t="s">
        <v>546</v>
      </c>
      <c r="C25" s="192" t="s">
        <v>546</v>
      </c>
      <c r="D25" s="50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</row>
    <row r="26" spans="1:20" s="4" customFormat="1" ht="12.75" customHeight="1" x14ac:dyDescent="0.2">
      <c r="A26" s="102"/>
      <c r="B26" s="58"/>
      <c r="C26" s="192" t="s">
        <v>547</v>
      </c>
      <c r="D26" s="50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</row>
    <row r="27" spans="1:20" s="4" customFormat="1" ht="15" customHeight="1" x14ac:dyDescent="0.25">
      <c r="A27" s="230" t="s">
        <v>0</v>
      </c>
      <c r="B27" s="231"/>
      <c r="C27" s="232" t="s">
        <v>0</v>
      </c>
      <c r="D27" s="53">
        <f>SUM(D18:D26)</f>
        <v>0</v>
      </c>
      <c r="E27" s="54">
        <f>SUM(E18:E26)</f>
        <v>0</v>
      </c>
      <c r="F27" s="54">
        <f t="shared" ref="F27:T27" si="2">SUM(F18:F26)</f>
        <v>0</v>
      </c>
      <c r="G27" s="54">
        <f t="shared" si="2"/>
        <v>0</v>
      </c>
      <c r="H27" s="54">
        <f t="shared" si="2"/>
        <v>0</v>
      </c>
      <c r="I27" s="54">
        <f t="shared" si="2"/>
        <v>0</v>
      </c>
      <c r="J27" s="54">
        <f t="shared" si="2"/>
        <v>0</v>
      </c>
      <c r="K27" s="54">
        <f t="shared" si="2"/>
        <v>0</v>
      </c>
      <c r="L27" s="54">
        <f t="shared" si="2"/>
        <v>0</v>
      </c>
      <c r="M27" s="54">
        <f t="shared" si="2"/>
        <v>0</v>
      </c>
      <c r="N27" s="54">
        <f t="shared" si="2"/>
        <v>0</v>
      </c>
      <c r="O27" s="54">
        <f t="shared" si="2"/>
        <v>0</v>
      </c>
      <c r="P27" s="54">
        <f t="shared" si="2"/>
        <v>0</v>
      </c>
      <c r="Q27" s="54">
        <f t="shared" si="2"/>
        <v>0</v>
      </c>
      <c r="R27" s="54">
        <f t="shared" si="2"/>
        <v>0</v>
      </c>
      <c r="S27" s="54">
        <f t="shared" si="2"/>
        <v>0</v>
      </c>
      <c r="T27" s="54">
        <f t="shared" si="2"/>
        <v>0</v>
      </c>
    </row>
    <row r="28" spans="1:20" ht="12.75" customHeight="1" x14ac:dyDescent="0.2">
      <c r="A28" s="188" t="s">
        <v>1</v>
      </c>
      <c r="B28" s="189" t="s">
        <v>548</v>
      </c>
      <c r="C28" s="190" t="s">
        <v>548</v>
      </c>
      <c r="D28" s="153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</row>
    <row r="29" spans="1:20" ht="12.75" customHeight="1" x14ac:dyDescent="0.2">
      <c r="A29" s="103"/>
      <c r="B29" s="57"/>
      <c r="C29" s="191" t="s">
        <v>414</v>
      </c>
      <c r="D29" s="50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</row>
    <row r="30" spans="1:20" ht="12.75" customHeight="1" x14ac:dyDescent="0.2">
      <c r="A30" s="102"/>
      <c r="B30" s="58"/>
      <c r="C30" s="191" t="s">
        <v>263</v>
      </c>
      <c r="D30" s="50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</row>
    <row r="31" spans="1:20" ht="12.75" customHeight="1" x14ac:dyDescent="0.2">
      <c r="A31" s="102"/>
      <c r="B31" s="194" t="s">
        <v>549</v>
      </c>
      <c r="C31" s="192" t="s">
        <v>549</v>
      </c>
      <c r="D31" s="50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</row>
    <row r="32" spans="1:20" ht="12.75" customHeight="1" x14ac:dyDescent="0.2">
      <c r="A32" s="102"/>
      <c r="B32" s="58"/>
      <c r="C32" s="192" t="s">
        <v>550</v>
      </c>
      <c r="D32" s="50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</row>
    <row r="33" spans="1:21" ht="12.75" customHeight="1" x14ac:dyDescent="0.2">
      <c r="A33" s="102"/>
      <c r="B33" s="193" t="s">
        <v>415</v>
      </c>
      <c r="C33" s="192" t="s">
        <v>264</v>
      </c>
      <c r="D33" s="50">
        <v>10</v>
      </c>
      <c r="E33" s="14">
        <v>0</v>
      </c>
      <c r="F33" s="14">
        <v>0</v>
      </c>
      <c r="G33" s="14">
        <v>0</v>
      </c>
      <c r="H33" s="14">
        <v>0</v>
      </c>
      <c r="I33" s="14">
        <v>0.92999999999999994</v>
      </c>
      <c r="J33" s="14">
        <v>0.1</v>
      </c>
      <c r="K33" s="14">
        <v>1.03</v>
      </c>
      <c r="L33" s="14">
        <v>0.63</v>
      </c>
      <c r="M33" s="14">
        <v>18.71</v>
      </c>
      <c r="N33" s="14">
        <v>7.9855</v>
      </c>
      <c r="O33" s="14">
        <v>27.325500000000002</v>
      </c>
      <c r="P33" s="14">
        <v>28.355500000000003</v>
      </c>
      <c r="Q33" s="14">
        <v>0</v>
      </c>
      <c r="R33" s="14">
        <v>0</v>
      </c>
      <c r="S33" s="14">
        <v>0</v>
      </c>
      <c r="T33" s="14">
        <v>28.355500000000003</v>
      </c>
    </row>
    <row r="34" spans="1:21" ht="12.75" customHeight="1" x14ac:dyDescent="0.2">
      <c r="A34" s="102"/>
      <c r="B34" s="58"/>
      <c r="C34" s="192" t="s">
        <v>297</v>
      </c>
      <c r="D34" s="50">
        <v>1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0.01</v>
      </c>
      <c r="N34" s="14">
        <v>0.02</v>
      </c>
      <c r="O34" s="14">
        <v>0.03</v>
      </c>
      <c r="P34" s="14">
        <v>0.03</v>
      </c>
      <c r="Q34" s="14">
        <v>0</v>
      </c>
      <c r="R34" s="14">
        <v>0</v>
      </c>
      <c r="S34" s="14">
        <v>0</v>
      </c>
      <c r="T34" s="14">
        <v>0.03</v>
      </c>
    </row>
    <row r="35" spans="1:21" ht="12.75" customHeight="1" x14ac:dyDescent="0.2">
      <c r="A35" s="102"/>
      <c r="B35" s="58"/>
      <c r="C35" s="192" t="s">
        <v>298</v>
      </c>
      <c r="D35" s="50">
        <v>1</v>
      </c>
      <c r="E35" s="14">
        <v>0</v>
      </c>
      <c r="F35" s="14">
        <v>0</v>
      </c>
      <c r="G35" s="14">
        <v>0</v>
      </c>
      <c r="H35" s="14">
        <v>0</v>
      </c>
      <c r="I35" s="14">
        <v>6.4</v>
      </c>
      <c r="J35" s="14">
        <v>0</v>
      </c>
      <c r="K35" s="14">
        <v>6.4</v>
      </c>
      <c r="L35" s="14">
        <v>0.9</v>
      </c>
      <c r="M35" s="14">
        <v>0</v>
      </c>
      <c r="N35" s="14">
        <v>1.9</v>
      </c>
      <c r="O35" s="14">
        <v>2.8</v>
      </c>
      <c r="P35" s="14">
        <v>9.1999999999999993</v>
      </c>
      <c r="Q35" s="14">
        <v>0</v>
      </c>
      <c r="R35" s="14">
        <v>0</v>
      </c>
      <c r="S35" s="14">
        <v>0</v>
      </c>
      <c r="T35" s="14">
        <v>9.1999999999999993</v>
      </c>
    </row>
    <row r="36" spans="1:21" ht="12.75" customHeight="1" x14ac:dyDescent="0.2">
      <c r="A36" s="102"/>
      <c r="B36" s="58"/>
      <c r="C36" s="192" t="s">
        <v>415</v>
      </c>
      <c r="D36" s="50">
        <v>2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4.3499999999999996</v>
      </c>
      <c r="N36" s="14">
        <v>0</v>
      </c>
      <c r="O36" s="14">
        <v>4.3499999999999996</v>
      </c>
      <c r="P36" s="14">
        <v>4.3499999999999996</v>
      </c>
      <c r="Q36" s="14">
        <v>0.3</v>
      </c>
      <c r="R36" s="14">
        <v>0</v>
      </c>
      <c r="S36" s="14">
        <v>0.3</v>
      </c>
      <c r="T36" s="14">
        <v>4.6499999999999995</v>
      </c>
    </row>
    <row r="37" spans="1:21" ht="12.75" customHeight="1" x14ac:dyDescent="0.25">
      <c r="A37" s="230" t="s">
        <v>0</v>
      </c>
      <c r="B37" s="231"/>
      <c r="C37" s="232" t="s">
        <v>0</v>
      </c>
      <c r="D37" s="53">
        <f>SUM(D28:D36)</f>
        <v>14</v>
      </c>
      <c r="E37" s="54">
        <f>SUM(E28:E36)</f>
        <v>0</v>
      </c>
      <c r="F37" s="54">
        <f t="shared" ref="F37:T37" si="3">SUM(F28:F36)</f>
        <v>0</v>
      </c>
      <c r="G37" s="54">
        <f t="shared" si="3"/>
        <v>0</v>
      </c>
      <c r="H37" s="54">
        <f t="shared" si="3"/>
        <v>0</v>
      </c>
      <c r="I37" s="54">
        <f t="shared" si="3"/>
        <v>7.33</v>
      </c>
      <c r="J37" s="54">
        <f t="shared" si="3"/>
        <v>0.1</v>
      </c>
      <c r="K37" s="54">
        <f t="shared" si="3"/>
        <v>7.4300000000000006</v>
      </c>
      <c r="L37" s="54">
        <f t="shared" si="3"/>
        <v>1.53</v>
      </c>
      <c r="M37" s="54">
        <f t="shared" si="3"/>
        <v>23.07</v>
      </c>
      <c r="N37" s="54">
        <f t="shared" si="3"/>
        <v>9.9055</v>
      </c>
      <c r="O37" s="54">
        <f t="shared" si="3"/>
        <v>34.505500000000005</v>
      </c>
      <c r="P37" s="54">
        <f t="shared" si="3"/>
        <v>41.935500000000005</v>
      </c>
      <c r="Q37" s="54">
        <f t="shared" si="3"/>
        <v>0.3</v>
      </c>
      <c r="R37" s="54">
        <f t="shared" si="3"/>
        <v>0</v>
      </c>
      <c r="S37" s="54">
        <f t="shared" si="3"/>
        <v>0.3</v>
      </c>
      <c r="T37" s="54">
        <f t="shared" si="3"/>
        <v>42.235500000000002</v>
      </c>
    </row>
    <row r="38" spans="1:21" ht="12.75" customHeight="1" x14ac:dyDescent="0.2">
      <c r="A38" s="172" t="s">
        <v>2</v>
      </c>
      <c r="B38" s="70" t="s">
        <v>418</v>
      </c>
      <c r="C38" s="161" t="s">
        <v>299</v>
      </c>
      <c r="D38" s="153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1:21" ht="12.75" customHeight="1" x14ac:dyDescent="0.2">
      <c r="A39" s="119"/>
      <c r="B39" s="71"/>
      <c r="C39" s="26" t="s">
        <v>265</v>
      </c>
      <c r="D39" s="180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</row>
    <row r="40" spans="1:21" ht="12.75" customHeight="1" x14ac:dyDescent="0.2">
      <c r="A40" s="119"/>
      <c r="B40" s="71"/>
      <c r="C40" s="26" t="s">
        <v>417</v>
      </c>
      <c r="D40" s="162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</row>
    <row r="41" spans="1:21" ht="12.75" customHeight="1" x14ac:dyDescent="0.2">
      <c r="A41" s="119"/>
      <c r="B41" s="71"/>
      <c r="C41" s="26" t="s">
        <v>19</v>
      </c>
      <c r="D41" s="180">
        <v>29</v>
      </c>
      <c r="E41" s="181">
        <v>0</v>
      </c>
      <c r="F41" s="181">
        <v>0</v>
      </c>
      <c r="G41" s="181">
        <v>0</v>
      </c>
      <c r="H41" s="181">
        <v>0</v>
      </c>
      <c r="I41" s="181">
        <v>37.71</v>
      </c>
      <c r="J41" s="181">
        <v>0</v>
      </c>
      <c r="K41" s="181">
        <v>37.71</v>
      </c>
      <c r="L41" s="181">
        <v>0.31</v>
      </c>
      <c r="M41" s="181">
        <v>8.5199999999999978</v>
      </c>
      <c r="N41" s="181">
        <v>1.6</v>
      </c>
      <c r="O41" s="181">
        <v>10.429999999999996</v>
      </c>
      <c r="P41" s="181">
        <v>48.14</v>
      </c>
      <c r="Q41" s="181">
        <v>0</v>
      </c>
      <c r="R41" s="181">
        <v>0</v>
      </c>
      <c r="S41" s="181">
        <v>0</v>
      </c>
      <c r="T41" s="181">
        <v>48.140000000000008</v>
      </c>
    </row>
    <row r="42" spans="1:21" ht="12.75" customHeight="1" x14ac:dyDescent="0.2">
      <c r="A42" s="119"/>
      <c r="B42" s="71"/>
      <c r="C42" s="26" t="s">
        <v>340</v>
      </c>
      <c r="D42" s="180">
        <v>3</v>
      </c>
      <c r="E42" s="181">
        <v>0</v>
      </c>
      <c r="F42" s="181">
        <v>0</v>
      </c>
      <c r="G42" s="181">
        <v>0</v>
      </c>
      <c r="H42" s="181">
        <v>0</v>
      </c>
      <c r="I42" s="181">
        <v>4</v>
      </c>
      <c r="J42" s="181">
        <v>0</v>
      </c>
      <c r="K42" s="181">
        <v>4</v>
      </c>
      <c r="L42" s="181">
        <v>16</v>
      </c>
      <c r="M42" s="181">
        <v>22</v>
      </c>
      <c r="N42" s="181">
        <v>8.6999999999999993</v>
      </c>
      <c r="O42" s="181">
        <v>46.7</v>
      </c>
      <c r="P42" s="181">
        <v>50.7</v>
      </c>
      <c r="Q42" s="181">
        <v>1.3</v>
      </c>
      <c r="R42" s="181">
        <v>0</v>
      </c>
      <c r="S42" s="181">
        <v>1.3</v>
      </c>
      <c r="T42" s="181">
        <v>52</v>
      </c>
    </row>
    <row r="43" spans="1:21" ht="12.75" customHeight="1" x14ac:dyDescent="0.2">
      <c r="A43" s="119"/>
      <c r="B43" s="87"/>
      <c r="C43" s="26" t="s">
        <v>268</v>
      </c>
      <c r="D43" s="162">
        <v>2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0.9</v>
      </c>
      <c r="M43" s="24">
        <v>1.8</v>
      </c>
      <c r="N43" s="24">
        <v>1</v>
      </c>
      <c r="O43" s="24">
        <v>3.7</v>
      </c>
      <c r="P43" s="24">
        <v>3.7</v>
      </c>
      <c r="Q43" s="24">
        <v>0</v>
      </c>
      <c r="R43" s="24">
        <v>0</v>
      </c>
      <c r="S43" s="24">
        <v>0</v>
      </c>
      <c r="T43" s="24">
        <v>3.7</v>
      </c>
      <c r="U43" s="10"/>
    </row>
    <row r="44" spans="1:21" ht="12.75" customHeight="1" x14ac:dyDescent="0.2">
      <c r="A44" s="119"/>
      <c r="B44" s="71" t="s">
        <v>419</v>
      </c>
      <c r="C44" s="26" t="s">
        <v>349</v>
      </c>
      <c r="D44" s="162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</row>
    <row r="45" spans="1:21" ht="12.75" customHeight="1" x14ac:dyDescent="0.2">
      <c r="A45" s="119"/>
      <c r="B45" s="71"/>
      <c r="C45" s="26" t="s">
        <v>341</v>
      </c>
      <c r="D45" s="162">
        <v>1</v>
      </c>
      <c r="E45" s="24">
        <v>0</v>
      </c>
      <c r="F45" s="24">
        <v>0</v>
      </c>
      <c r="G45" s="24">
        <v>0</v>
      </c>
      <c r="H45" s="24">
        <v>0</v>
      </c>
      <c r="I45" s="24">
        <v>3.5</v>
      </c>
      <c r="J45" s="24">
        <v>0</v>
      </c>
      <c r="K45" s="24">
        <v>3.5</v>
      </c>
      <c r="L45" s="24">
        <v>0</v>
      </c>
      <c r="M45" s="24">
        <v>0</v>
      </c>
      <c r="N45" s="24">
        <v>0</v>
      </c>
      <c r="O45" s="24">
        <v>0</v>
      </c>
      <c r="P45" s="24">
        <v>3.5</v>
      </c>
      <c r="Q45" s="24">
        <v>0</v>
      </c>
      <c r="R45" s="24">
        <v>0</v>
      </c>
      <c r="S45" s="24">
        <v>0</v>
      </c>
      <c r="T45" s="24">
        <v>3.5</v>
      </c>
    </row>
    <row r="46" spans="1:21" ht="12.75" customHeight="1" x14ac:dyDescent="0.2">
      <c r="A46" s="119"/>
      <c r="B46" s="71"/>
      <c r="C46" s="26" t="s">
        <v>21</v>
      </c>
      <c r="D46" s="180">
        <v>50</v>
      </c>
      <c r="E46" s="181">
        <v>0</v>
      </c>
      <c r="F46" s="181">
        <v>0</v>
      </c>
      <c r="G46" s="181">
        <v>0</v>
      </c>
      <c r="H46" s="181">
        <v>0</v>
      </c>
      <c r="I46" s="181">
        <v>25.7</v>
      </c>
      <c r="J46" s="181">
        <v>0</v>
      </c>
      <c r="K46" s="181">
        <v>25.7</v>
      </c>
      <c r="L46" s="181">
        <v>78.699999999999989</v>
      </c>
      <c r="M46" s="181">
        <v>166.22999999999993</v>
      </c>
      <c r="N46" s="181">
        <v>37.019999999999996</v>
      </c>
      <c r="O46" s="181">
        <v>281.94999999999987</v>
      </c>
      <c r="P46" s="181">
        <v>307.64999999999986</v>
      </c>
      <c r="Q46" s="181">
        <v>1</v>
      </c>
      <c r="R46" s="181">
        <v>0.01</v>
      </c>
      <c r="S46" s="181">
        <v>1.01</v>
      </c>
      <c r="T46" s="181">
        <v>308.65999999999991</v>
      </c>
    </row>
    <row r="47" spans="1:21" ht="12.75" customHeight="1" x14ac:dyDescent="0.2">
      <c r="A47" s="119"/>
      <c r="B47" s="71"/>
      <c r="C47" s="26" t="s">
        <v>309</v>
      </c>
      <c r="D47" s="162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</row>
    <row r="48" spans="1:21" ht="12.75" customHeight="1" x14ac:dyDescent="0.2">
      <c r="A48" s="119"/>
      <c r="B48" s="87"/>
      <c r="C48" s="26" t="s">
        <v>266</v>
      </c>
      <c r="D48" s="180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</row>
    <row r="49" spans="1:20" ht="12.75" customHeight="1" x14ac:dyDescent="0.2">
      <c r="A49" s="119"/>
      <c r="B49" s="71" t="s">
        <v>420</v>
      </c>
      <c r="C49" s="26" t="s">
        <v>300</v>
      </c>
      <c r="D49" s="162">
        <v>1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1.5</v>
      </c>
      <c r="N49" s="24">
        <v>0.5</v>
      </c>
      <c r="O49" s="24">
        <v>2</v>
      </c>
      <c r="P49" s="24">
        <v>2</v>
      </c>
      <c r="Q49" s="24">
        <v>0</v>
      </c>
      <c r="R49" s="24">
        <v>0</v>
      </c>
      <c r="S49" s="24">
        <v>0</v>
      </c>
      <c r="T49" s="24">
        <v>2</v>
      </c>
    </row>
    <row r="50" spans="1:20" ht="12.75" customHeight="1" x14ac:dyDescent="0.2">
      <c r="A50" s="119"/>
      <c r="B50" s="71"/>
      <c r="C50" s="26" t="s">
        <v>18</v>
      </c>
      <c r="D50" s="162">
        <v>1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4.32</v>
      </c>
      <c r="N50" s="24">
        <v>16</v>
      </c>
      <c r="O50" s="24">
        <v>20.32</v>
      </c>
      <c r="P50" s="24">
        <v>20.32</v>
      </c>
      <c r="Q50" s="24">
        <v>0</v>
      </c>
      <c r="R50" s="24">
        <v>0</v>
      </c>
      <c r="S50" s="24">
        <v>0</v>
      </c>
      <c r="T50" s="24">
        <v>20.32</v>
      </c>
    </row>
    <row r="51" spans="1:20" ht="12.75" customHeight="1" x14ac:dyDescent="0.2">
      <c r="A51" s="119"/>
      <c r="B51" s="71"/>
      <c r="C51" s="26" t="s">
        <v>20</v>
      </c>
      <c r="D51" s="180">
        <v>11</v>
      </c>
      <c r="E51" s="181">
        <v>0</v>
      </c>
      <c r="F51" s="181">
        <v>0</v>
      </c>
      <c r="G51" s="181">
        <v>0</v>
      </c>
      <c r="H51" s="181">
        <v>0</v>
      </c>
      <c r="I51" s="181">
        <v>4.5</v>
      </c>
      <c r="J51" s="181">
        <v>0</v>
      </c>
      <c r="K51" s="181">
        <v>4.5</v>
      </c>
      <c r="L51" s="181">
        <v>910.2</v>
      </c>
      <c r="M51" s="181">
        <v>2019.05</v>
      </c>
      <c r="N51" s="181">
        <v>224.76</v>
      </c>
      <c r="O51" s="181">
        <v>3154.01</v>
      </c>
      <c r="P51" s="181">
        <v>3158.51</v>
      </c>
      <c r="Q51" s="181">
        <v>0</v>
      </c>
      <c r="R51" s="181">
        <v>0</v>
      </c>
      <c r="S51" s="181">
        <v>0</v>
      </c>
      <c r="T51" s="181">
        <v>3158.51</v>
      </c>
    </row>
    <row r="52" spans="1:20" ht="12.75" customHeight="1" x14ac:dyDescent="0.2">
      <c r="A52" s="119"/>
      <c r="B52" s="71"/>
      <c r="C52" s="163" t="s">
        <v>342</v>
      </c>
      <c r="D52" s="64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</row>
    <row r="53" spans="1:20" ht="12.75" customHeight="1" x14ac:dyDescent="0.2">
      <c r="A53" s="119"/>
      <c r="B53" s="71"/>
      <c r="C53" s="165" t="s">
        <v>267</v>
      </c>
      <c r="D53" s="182">
        <v>3</v>
      </c>
      <c r="E53" s="183">
        <v>0</v>
      </c>
      <c r="F53" s="183">
        <v>0</v>
      </c>
      <c r="G53" s="183">
        <v>0</v>
      </c>
      <c r="H53" s="183">
        <v>0</v>
      </c>
      <c r="I53" s="183">
        <v>0</v>
      </c>
      <c r="J53" s="183">
        <v>0</v>
      </c>
      <c r="K53" s="183">
        <v>0</v>
      </c>
      <c r="L53" s="183">
        <v>10.25</v>
      </c>
      <c r="M53" s="183">
        <v>10.75</v>
      </c>
      <c r="N53" s="183">
        <v>22</v>
      </c>
      <c r="O53" s="183">
        <v>43</v>
      </c>
      <c r="P53" s="183">
        <v>43</v>
      </c>
      <c r="Q53" s="183">
        <v>0</v>
      </c>
      <c r="R53" s="183">
        <v>0</v>
      </c>
      <c r="S53" s="183">
        <v>0</v>
      </c>
      <c r="T53" s="183">
        <v>43</v>
      </c>
    </row>
    <row r="54" spans="1:20" ht="12.75" customHeight="1" x14ac:dyDescent="0.25">
      <c r="A54" s="230" t="s">
        <v>0</v>
      </c>
      <c r="B54" s="231"/>
      <c r="C54" s="232" t="s">
        <v>0</v>
      </c>
      <c r="D54" s="53">
        <f t="shared" ref="D54:J54" si="4">SUM(D38:D53)</f>
        <v>101</v>
      </c>
      <c r="E54" s="54">
        <f t="shared" si="4"/>
        <v>0</v>
      </c>
      <c r="F54" s="54">
        <f t="shared" si="4"/>
        <v>0</v>
      </c>
      <c r="G54" s="54">
        <f t="shared" si="4"/>
        <v>0</v>
      </c>
      <c r="H54" s="54">
        <f t="shared" si="4"/>
        <v>0</v>
      </c>
      <c r="I54" s="54">
        <f t="shared" si="4"/>
        <v>75.41</v>
      </c>
      <c r="J54" s="54">
        <f t="shared" si="4"/>
        <v>0</v>
      </c>
      <c r="K54" s="54">
        <f>+J54+I54+H54</f>
        <v>75.41</v>
      </c>
      <c r="L54" s="54">
        <f>SUM(L38:L53)</f>
        <v>1016.36</v>
      </c>
      <c r="M54" s="54">
        <f>SUM(M38:M53)</f>
        <v>2234.17</v>
      </c>
      <c r="N54" s="54">
        <f>SUM(N38:N53)</f>
        <v>311.58</v>
      </c>
      <c r="O54" s="54">
        <f>+N54+M54+L54</f>
        <v>3562.11</v>
      </c>
      <c r="P54" s="54">
        <f>+O54+K54</f>
        <v>3637.52</v>
      </c>
      <c r="Q54" s="54">
        <f>SUM(Q38:Q53)</f>
        <v>2.2999999999999998</v>
      </c>
      <c r="R54" s="54">
        <f>SUM(R38:R53)</f>
        <v>0.01</v>
      </c>
      <c r="S54" s="54">
        <f>+R54+Q54</f>
        <v>2.3099999999999996</v>
      </c>
      <c r="T54" s="55">
        <f>+S54+P54</f>
        <v>3639.83</v>
      </c>
    </row>
    <row r="55" spans="1:20" ht="12.75" customHeight="1" x14ac:dyDescent="0.2">
      <c r="A55" s="172" t="s">
        <v>3</v>
      </c>
      <c r="B55" s="70" t="s">
        <v>38</v>
      </c>
      <c r="C55" s="161" t="s">
        <v>24</v>
      </c>
      <c r="D55" s="178">
        <v>3</v>
      </c>
      <c r="E55" s="179">
        <v>0</v>
      </c>
      <c r="F55" s="179">
        <v>0</v>
      </c>
      <c r="G55" s="179">
        <v>0</v>
      </c>
      <c r="H55" s="179">
        <v>0</v>
      </c>
      <c r="I55" s="179">
        <v>0</v>
      </c>
      <c r="J55" s="179">
        <v>0</v>
      </c>
      <c r="K55" s="179">
        <v>0</v>
      </c>
      <c r="L55" s="179">
        <v>0.01</v>
      </c>
      <c r="M55" s="179">
        <v>0.6</v>
      </c>
      <c r="N55" s="179">
        <v>2.4</v>
      </c>
      <c r="O55" s="179">
        <v>3.01</v>
      </c>
      <c r="P55" s="179">
        <v>3.01</v>
      </c>
      <c r="Q55" s="179">
        <v>0</v>
      </c>
      <c r="R55" s="179">
        <v>0</v>
      </c>
      <c r="S55" s="179">
        <v>0</v>
      </c>
      <c r="T55" s="179">
        <v>3.01</v>
      </c>
    </row>
    <row r="56" spans="1:20" ht="12.75" customHeight="1" x14ac:dyDescent="0.2">
      <c r="A56" s="119"/>
      <c r="B56" s="71"/>
      <c r="C56" s="26" t="s">
        <v>33</v>
      </c>
      <c r="D56" s="180">
        <v>38</v>
      </c>
      <c r="E56" s="181">
        <v>0</v>
      </c>
      <c r="F56" s="181">
        <v>0</v>
      </c>
      <c r="G56" s="181">
        <v>0.3</v>
      </c>
      <c r="H56" s="181">
        <v>0.3</v>
      </c>
      <c r="I56" s="181">
        <v>0.96</v>
      </c>
      <c r="J56" s="181">
        <v>2.5499999999999998</v>
      </c>
      <c r="K56" s="181">
        <v>3.81</v>
      </c>
      <c r="L56" s="181">
        <v>713.47</v>
      </c>
      <c r="M56" s="181">
        <v>389.91000000000008</v>
      </c>
      <c r="N56" s="181">
        <v>1745.6900000000003</v>
      </c>
      <c r="O56" s="181">
        <v>2849.0699999999997</v>
      </c>
      <c r="P56" s="181">
        <v>2852.8799999999997</v>
      </c>
      <c r="Q56" s="181">
        <v>0</v>
      </c>
      <c r="R56" s="181">
        <v>3.6</v>
      </c>
      <c r="S56" s="181">
        <v>3.6</v>
      </c>
      <c r="T56" s="181">
        <v>2856.4800000000005</v>
      </c>
    </row>
    <row r="57" spans="1:20" ht="12.75" customHeight="1" x14ac:dyDescent="0.2">
      <c r="A57" s="119"/>
      <c r="B57" s="71"/>
      <c r="C57" s="26" t="s">
        <v>37</v>
      </c>
      <c r="D57" s="180">
        <v>6</v>
      </c>
      <c r="E57" s="181">
        <v>0</v>
      </c>
      <c r="F57" s="181">
        <v>0</v>
      </c>
      <c r="G57" s="181">
        <v>0</v>
      </c>
      <c r="H57" s="181">
        <v>0</v>
      </c>
      <c r="I57" s="181">
        <v>0</v>
      </c>
      <c r="J57" s="181">
        <v>0</v>
      </c>
      <c r="K57" s="181">
        <v>0</v>
      </c>
      <c r="L57" s="181">
        <v>0.54</v>
      </c>
      <c r="M57" s="181">
        <v>2.0700000000000003</v>
      </c>
      <c r="N57" s="181">
        <v>2.2200000000000002</v>
      </c>
      <c r="O57" s="181">
        <v>4.83</v>
      </c>
      <c r="P57" s="181">
        <v>4.83</v>
      </c>
      <c r="Q57" s="181">
        <v>0</v>
      </c>
      <c r="R57" s="181">
        <v>0</v>
      </c>
      <c r="S57" s="181">
        <v>0</v>
      </c>
      <c r="T57" s="181">
        <v>4.83</v>
      </c>
    </row>
    <row r="58" spans="1:20" ht="12.75" customHeight="1" x14ac:dyDescent="0.2">
      <c r="A58" s="119"/>
      <c r="B58" s="71"/>
      <c r="C58" s="26" t="s">
        <v>38</v>
      </c>
      <c r="D58" s="180">
        <v>2</v>
      </c>
      <c r="E58" s="181">
        <v>0</v>
      </c>
      <c r="F58" s="181">
        <v>0</v>
      </c>
      <c r="G58" s="181">
        <v>0</v>
      </c>
      <c r="H58" s="181">
        <v>0</v>
      </c>
      <c r="I58" s="181">
        <v>0</v>
      </c>
      <c r="J58" s="181">
        <v>2.9</v>
      </c>
      <c r="K58" s="181">
        <v>2.9</v>
      </c>
      <c r="L58" s="181">
        <v>0</v>
      </c>
      <c r="M58" s="181">
        <v>10</v>
      </c>
      <c r="N58" s="181">
        <v>14</v>
      </c>
      <c r="O58" s="181">
        <v>24</v>
      </c>
      <c r="P58" s="181">
        <v>26.9</v>
      </c>
      <c r="Q58" s="181">
        <v>0</v>
      </c>
      <c r="R58" s="181">
        <v>0</v>
      </c>
      <c r="S58" s="181">
        <v>0</v>
      </c>
      <c r="T58" s="181">
        <v>26.9</v>
      </c>
    </row>
    <row r="59" spans="1:20" ht="12.75" customHeight="1" x14ac:dyDescent="0.2">
      <c r="A59" s="119"/>
      <c r="B59" s="87"/>
      <c r="C59" s="26" t="s">
        <v>49</v>
      </c>
      <c r="D59" s="180">
        <v>14</v>
      </c>
      <c r="E59" s="181">
        <v>0</v>
      </c>
      <c r="F59" s="181">
        <v>0</v>
      </c>
      <c r="G59" s="181">
        <v>0</v>
      </c>
      <c r="H59" s="181">
        <v>0</v>
      </c>
      <c r="I59" s="181">
        <v>1</v>
      </c>
      <c r="J59" s="181">
        <v>0</v>
      </c>
      <c r="K59" s="181">
        <v>1</v>
      </c>
      <c r="L59" s="181">
        <v>327.40000000000003</v>
      </c>
      <c r="M59" s="181">
        <v>314.82999999999993</v>
      </c>
      <c r="N59" s="181">
        <v>172.41</v>
      </c>
      <c r="O59" s="181">
        <v>814.64</v>
      </c>
      <c r="P59" s="181">
        <v>815.64</v>
      </c>
      <c r="Q59" s="181">
        <v>0</v>
      </c>
      <c r="R59" s="181">
        <v>0</v>
      </c>
      <c r="S59" s="181">
        <v>0</v>
      </c>
      <c r="T59" s="181">
        <v>815.64</v>
      </c>
    </row>
    <row r="60" spans="1:20" ht="12.75" customHeight="1" x14ac:dyDescent="0.2">
      <c r="A60" s="119"/>
      <c r="B60" s="71" t="s">
        <v>310</v>
      </c>
      <c r="C60" s="26" t="s">
        <v>409</v>
      </c>
      <c r="D60" s="162">
        <v>3</v>
      </c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3.3</v>
      </c>
      <c r="N60" s="24">
        <v>5.7</v>
      </c>
      <c r="O60" s="24">
        <v>9</v>
      </c>
      <c r="P60" s="24">
        <v>9</v>
      </c>
      <c r="Q60" s="24">
        <v>0</v>
      </c>
      <c r="R60" s="24">
        <v>0</v>
      </c>
      <c r="S60" s="24">
        <v>0</v>
      </c>
      <c r="T60" s="24">
        <v>9</v>
      </c>
    </row>
    <row r="61" spans="1:20" ht="12.75" customHeight="1" x14ac:dyDescent="0.2">
      <c r="A61" s="119"/>
      <c r="B61" s="71"/>
      <c r="C61" s="26" t="s">
        <v>310</v>
      </c>
      <c r="D61" s="180">
        <v>4</v>
      </c>
      <c r="E61" s="181">
        <v>0</v>
      </c>
      <c r="F61" s="181">
        <v>0</v>
      </c>
      <c r="G61" s="181">
        <v>0</v>
      </c>
      <c r="H61" s="181">
        <v>0</v>
      </c>
      <c r="I61" s="181">
        <v>1.5</v>
      </c>
      <c r="J61" s="181">
        <v>0</v>
      </c>
      <c r="K61" s="181">
        <v>1.5</v>
      </c>
      <c r="L61" s="181">
        <v>0</v>
      </c>
      <c r="M61" s="181">
        <v>14.1</v>
      </c>
      <c r="N61" s="181">
        <v>20.6</v>
      </c>
      <c r="O61" s="181">
        <v>34.700000000000003</v>
      </c>
      <c r="P61" s="181">
        <v>36.200000000000003</v>
      </c>
      <c r="Q61" s="181">
        <v>0</v>
      </c>
      <c r="R61" s="181">
        <v>0</v>
      </c>
      <c r="S61" s="181">
        <v>0</v>
      </c>
      <c r="T61" s="181">
        <v>36.200000000000003</v>
      </c>
    </row>
    <row r="62" spans="1:20" ht="12.75" customHeight="1" x14ac:dyDescent="0.2">
      <c r="A62" s="119"/>
      <c r="B62" s="71"/>
      <c r="C62" s="26" t="s">
        <v>43</v>
      </c>
      <c r="D62" s="180">
        <v>2</v>
      </c>
      <c r="E62" s="181">
        <v>0</v>
      </c>
      <c r="F62" s="181">
        <v>0</v>
      </c>
      <c r="G62" s="181">
        <v>0</v>
      </c>
      <c r="H62" s="181">
        <v>0</v>
      </c>
      <c r="I62" s="181">
        <v>0</v>
      </c>
      <c r="J62" s="181">
        <v>1.3</v>
      </c>
      <c r="K62" s="181">
        <v>1.3</v>
      </c>
      <c r="L62" s="181">
        <v>0</v>
      </c>
      <c r="M62" s="181">
        <v>0.05</v>
      </c>
      <c r="N62" s="181">
        <v>0.30000000000000004</v>
      </c>
      <c r="O62" s="181">
        <v>0.35</v>
      </c>
      <c r="P62" s="181">
        <v>1.65</v>
      </c>
      <c r="Q62" s="181">
        <v>0</v>
      </c>
      <c r="R62" s="181">
        <v>0.05</v>
      </c>
      <c r="S62" s="181">
        <v>0.05</v>
      </c>
      <c r="T62" s="181">
        <v>1.7</v>
      </c>
    </row>
    <row r="63" spans="1:20" ht="12.75" customHeight="1" x14ac:dyDescent="0.2">
      <c r="A63" s="119"/>
      <c r="B63" s="87"/>
      <c r="C63" s="26" t="s">
        <v>350</v>
      </c>
      <c r="D63" s="180">
        <v>1</v>
      </c>
      <c r="E63" s="181">
        <v>0</v>
      </c>
      <c r="F63" s="181">
        <v>0</v>
      </c>
      <c r="G63" s="181">
        <v>0</v>
      </c>
      <c r="H63" s="181">
        <v>0</v>
      </c>
      <c r="I63" s="181">
        <v>0</v>
      </c>
      <c r="J63" s="181">
        <v>0</v>
      </c>
      <c r="K63" s="181">
        <v>0</v>
      </c>
      <c r="L63" s="181">
        <v>0</v>
      </c>
      <c r="M63" s="181">
        <v>50</v>
      </c>
      <c r="N63" s="181">
        <v>250</v>
      </c>
      <c r="O63" s="181">
        <v>300</v>
      </c>
      <c r="P63" s="181">
        <v>300</v>
      </c>
      <c r="Q63" s="181">
        <v>0</v>
      </c>
      <c r="R63" s="181">
        <v>0</v>
      </c>
      <c r="S63" s="181">
        <v>0</v>
      </c>
      <c r="T63" s="181">
        <v>300</v>
      </c>
    </row>
    <row r="64" spans="1:20" ht="12.75" customHeight="1" x14ac:dyDescent="0.2">
      <c r="A64" s="119"/>
      <c r="B64" s="71" t="s">
        <v>292</v>
      </c>
      <c r="C64" s="26" t="s">
        <v>317</v>
      </c>
      <c r="D64" s="180">
        <v>8</v>
      </c>
      <c r="E64" s="181">
        <v>0</v>
      </c>
      <c r="F64" s="181">
        <v>0</v>
      </c>
      <c r="G64" s="181">
        <v>0</v>
      </c>
      <c r="H64" s="181">
        <v>0</v>
      </c>
      <c r="I64" s="181">
        <v>2.84</v>
      </c>
      <c r="J64" s="181">
        <v>0</v>
      </c>
      <c r="K64" s="181">
        <v>2.84</v>
      </c>
      <c r="L64" s="181">
        <v>0.2</v>
      </c>
      <c r="M64" s="181">
        <v>42.4</v>
      </c>
      <c r="N64" s="181">
        <v>89.44</v>
      </c>
      <c r="O64" s="181">
        <v>132.04</v>
      </c>
      <c r="P64" s="181">
        <v>134.88</v>
      </c>
      <c r="Q64" s="181">
        <v>0</v>
      </c>
      <c r="R64" s="181">
        <v>0</v>
      </c>
      <c r="S64" s="181">
        <v>0</v>
      </c>
      <c r="T64" s="181">
        <v>134.88</v>
      </c>
    </row>
    <row r="65" spans="1:20" ht="12.75" customHeight="1" x14ac:dyDescent="0.2">
      <c r="A65" s="119"/>
      <c r="B65" s="71"/>
      <c r="C65" s="26" t="s">
        <v>269</v>
      </c>
      <c r="D65" s="180">
        <v>8</v>
      </c>
      <c r="E65" s="181">
        <v>0</v>
      </c>
      <c r="F65" s="181">
        <v>0</v>
      </c>
      <c r="G65" s="181">
        <v>0</v>
      </c>
      <c r="H65" s="181">
        <v>0</v>
      </c>
      <c r="I65" s="181">
        <v>0</v>
      </c>
      <c r="J65" s="181">
        <v>0</v>
      </c>
      <c r="K65" s="181">
        <v>0</v>
      </c>
      <c r="L65" s="181">
        <v>60.349999999999994</v>
      </c>
      <c r="M65" s="181">
        <v>342.27499999999998</v>
      </c>
      <c r="N65" s="181">
        <v>1250.1650000000002</v>
      </c>
      <c r="O65" s="181">
        <v>1652.79</v>
      </c>
      <c r="P65" s="181">
        <v>1652.79</v>
      </c>
      <c r="Q65" s="181">
        <v>0</v>
      </c>
      <c r="R65" s="181">
        <v>0</v>
      </c>
      <c r="S65" s="181">
        <v>0</v>
      </c>
      <c r="T65" s="181">
        <v>1652.79</v>
      </c>
    </row>
    <row r="66" spans="1:20" ht="12.75" customHeight="1" x14ac:dyDescent="0.2">
      <c r="A66" s="119"/>
      <c r="B66" s="71"/>
      <c r="C66" s="26" t="s">
        <v>270</v>
      </c>
      <c r="D66" s="180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</row>
    <row r="67" spans="1:20" ht="12.75" customHeight="1" x14ac:dyDescent="0.2">
      <c r="A67" s="119"/>
      <c r="B67" s="71"/>
      <c r="C67" s="26" t="s">
        <v>471</v>
      </c>
      <c r="D67" s="180">
        <v>6</v>
      </c>
      <c r="E67" s="181">
        <v>0</v>
      </c>
      <c r="F67" s="181">
        <v>0</v>
      </c>
      <c r="G67" s="181">
        <v>0</v>
      </c>
      <c r="H67" s="181">
        <v>0</v>
      </c>
      <c r="I67" s="181">
        <v>0</v>
      </c>
      <c r="J67" s="181">
        <v>0</v>
      </c>
      <c r="K67" s="181">
        <v>0</v>
      </c>
      <c r="L67" s="181">
        <v>0</v>
      </c>
      <c r="M67" s="181">
        <v>0.47</v>
      </c>
      <c r="N67" s="181">
        <v>1.23</v>
      </c>
      <c r="O67" s="181">
        <v>1.7</v>
      </c>
      <c r="P67" s="181">
        <v>1.7</v>
      </c>
      <c r="Q67" s="181">
        <v>0.05</v>
      </c>
      <c r="R67" s="181">
        <v>0</v>
      </c>
      <c r="S67" s="181">
        <v>0.05</v>
      </c>
      <c r="T67" s="181">
        <v>1.75</v>
      </c>
    </row>
    <row r="68" spans="1:20" ht="12.75" customHeight="1" x14ac:dyDescent="0.2">
      <c r="A68" s="119"/>
      <c r="B68" s="71"/>
      <c r="C68" s="26" t="s">
        <v>292</v>
      </c>
      <c r="D68" s="180">
        <v>6</v>
      </c>
      <c r="E68" s="181">
        <v>0</v>
      </c>
      <c r="F68" s="181">
        <v>0</v>
      </c>
      <c r="G68" s="181">
        <v>0</v>
      </c>
      <c r="H68" s="181">
        <v>0</v>
      </c>
      <c r="I68" s="181">
        <v>0</v>
      </c>
      <c r="J68" s="181">
        <v>0</v>
      </c>
      <c r="K68" s="181">
        <v>0</v>
      </c>
      <c r="L68" s="181">
        <v>0</v>
      </c>
      <c r="M68" s="181">
        <v>1.26</v>
      </c>
      <c r="N68" s="181">
        <v>2.0299999999999998</v>
      </c>
      <c r="O68" s="181">
        <v>3.2899999999999996</v>
      </c>
      <c r="P68" s="181">
        <v>3.2899999999999996</v>
      </c>
      <c r="Q68" s="181">
        <v>0</v>
      </c>
      <c r="R68" s="181">
        <v>0.06</v>
      </c>
      <c r="S68" s="181">
        <v>0.06</v>
      </c>
      <c r="T68" s="181">
        <v>3.3499999999999996</v>
      </c>
    </row>
    <row r="69" spans="1:20" ht="12.75" customHeight="1" x14ac:dyDescent="0.2">
      <c r="A69" s="119"/>
      <c r="B69" s="87"/>
      <c r="C69" s="26" t="s">
        <v>422</v>
      </c>
      <c r="D69" s="162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</row>
    <row r="70" spans="1:20" ht="12.75" customHeight="1" x14ac:dyDescent="0.2">
      <c r="A70" s="119"/>
      <c r="B70" s="71" t="s">
        <v>41</v>
      </c>
      <c r="C70" s="26" t="s">
        <v>31</v>
      </c>
      <c r="D70" s="180">
        <v>9</v>
      </c>
      <c r="E70" s="181">
        <v>0</v>
      </c>
      <c r="F70" s="181">
        <v>0.1</v>
      </c>
      <c r="G70" s="181">
        <v>0</v>
      </c>
      <c r="H70" s="181">
        <v>0.1</v>
      </c>
      <c r="I70" s="181">
        <v>0.1</v>
      </c>
      <c r="J70" s="181">
        <v>2.1</v>
      </c>
      <c r="K70" s="181">
        <v>2.2999999999999998</v>
      </c>
      <c r="L70" s="181">
        <v>90.41</v>
      </c>
      <c r="M70" s="181">
        <v>85.029999999999987</v>
      </c>
      <c r="N70" s="181">
        <v>131.41</v>
      </c>
      <c r="O70" s="181">
        <v>306.84999999999997</v>
      </c>
      <c r="P70" s="181">
        <v>309.14999999999998</v>
      </c>
      <c r="Q70" s="181">
        <v>0</v>
      </c>
      <c r="R70" s="181">
        <v>0</v>
      </c>
      <c r="S70" s="181">
        <v>0</v>
      </c>
      <c r="T70" s="181">
        <v>309.14999999999998</v>
      </c>
    </row>
    <row r="71" spans="1:20" ht="12.75" customHeight="1" x14ac:dyDescent="0.2">
      <c r="A71" s="119"/>
      <c r="B71" s="71"/>
      <c r="C71" s="26" t="s">
        <v>25</v>
      </c>
      <c r="D71" s="180">
        <v>4</v>
      </c>
      <c r="E71" s="181">
        <v>0</v>
      </c>
      <c r="F71" s="181">
        <v>0</v>
      </c>
      <c r="G71" s="181">
        <v>0</v>
      </c>
      <c r="H71" s="181">
        <v>0</v>
      </c>
      <c r="I71" s="181">
        <v>4</v>
      </c>
      <c r="J71" s="181">
        <v>0</v>
      </c>
      <c r="K71" s="181">
        <v>4</v>
      </c>
      <c r="L71" s="181">
        <v>0</v>
      </c>
      <c r="M71" s="181">
        <v>9.0599999999999987</v>
      </c>
      <c r="N71" s="181">
        <v>30.020000000000003</v>
      </c>
      <c r="O71" s="181">
        <v>39.08</v>
      </c>
      <c r="P71" s="181">
        <v>43.08</v>
      </c>
      <c r="Q71" s="181">
        <v>0</v>
      </c>
      <c r="R71" s="181">
        <v>0</v>
      </c>
      <c r="S71" s="181">
        <v>0</v>
      </c>
      <c r="T71" s="181">
        <v>43.08</v>
      </c>
    </row>
    <row r="72" spans="1:20" ht="12.75" customHeight="1" x14ac:dyDescent="0.2">
      <c r="A72" s="119"/>
      <c r="B72" s="71"/>
      <c r="C72" s="26" t="s">
        <v>32</v>
      </c>
      <c r="D72" s="180">
        <v>6</v>
      </c>
      <c r="E72" s="181">
        <v>0</v>
      </c>
      <c r="F72" s="181">
        <v>0</v>
      </c>
      <c r="G72" s="181">
        <v>0</v>
      </c>
      <c r="H72" s="181">
        <v>0</v>
      </c>
      <c r="I72" s="181">
        <v>0</v>
      </c>
      <c r="J72" s="181">
        <v>0</v>
      </c>
      <c r="K72" s="181">
        <v>0</v>
      </c>
      <c r="L72" s="181">
        <v>0</v>
      </c>
      <c r="M72" s="181">
        <v>3.06</v>
      </c>
      <c r="N72" s="181">
        <v>5</v>
      </c>
      <c r="O72" s="181">
        <v>8.06</v>
      </c>
      <c r="P72" s="181">
        <v>8.06</v>
      </c>
      <c r="Q72" s="181">
        <v>0</v>
      </c>
      <c r="R72" s="181">
        <v>0</v>
      </c>
      <c r="S72" s="181">
        <v>0</v>
      </c>
      <c r="T72" s="181">
        <v>8.06</v>
      </c>
    </row>
    <row r="73" spans="1:20" ht="12.75" customHeight="1" x14ac:dyDescent="0.2">
      <c r="A73" s="119"/>
      <c r="B73" s="71"/>
      <c r="C73" s="26" t="s">
        <v>34</v>
      </c>
      <c r="D73" s="180">
        <v>37</v>
      </c>
      <c r="E73" s="181">
        <v>0</v>
      </c>
      <c r="F73" s="181">
        <v>4</v>
      </c>
      <c r="G73" s="181">
        <v>0</v>
      </c>
      <c r="H73" s="181">
        <v>4</v>
      </c>
      <c r="I73" s="181">
        <v>30.430000000000003</v>
      </c>
      <c r="J73" s="181">
        <v>0</v>
      </c>
      <c r="K73" s="181">
        <v>34.429999999999993</v>
      </c>
      <c r="L73" s="181">
        <v>172.54</v>
      </c>
      <c r="M73" s="181">
        <v>603.02</v>
      </c>
      <c r="N73" s="181">
        <v>512.35000000000014</v>
      </c>
      <c r="O73" s="181">
        <v>1287.9099999999994</v>
      </c>
      <c r="P73" s="181">
        <v>1322.3399999999995</v>
      </c>
      <c r="Q73" s="181">
        <v>3.62</v>
      </c>
      <c r="R73" s="181">
        <v>1.2600000000000002</v>
      </c>
      <c r="S73" s="181">
        <v>4.879999999999999</v>
      </c>
      <c r="T73" s="181">
        <v>1327.2199999999996</v>
      </c>
    </row>
    <row r="74" spans="1:20" ht="12.75" customHeight="1" x14ac:dyDescent="0.2">
      <c r="A74" s="119"/>
      <c r="B74" s="71"/>
      <c r="C74" s="26" t="s">
        <v>35</v>
      </c>
      <c r="D74" s="180">
        <v>28</v>
      </c>
      <c r="E74" s="181">
        <v>0</v>
      </c>
      <c r="F74" s="181">
        <v>0</v>
      </c>
      <c r="G74" s="181">
        <v>0</v>
      </c>
      <c r="H74" s="181">
        <v>0</v>
      </c>
      <c r="I74" s="181">
        <v>26.96</v>
      </c>
      <c r="J74" s="181">
        <v>0</v>
      </c>
      <c r="K74" s="181">
        <v>26.96</v>
      </c>
      <c r="L74" s="181">
        <v>123.25999999999999</v>
      </c>
      <c r="M74" s="181">
        <v>113.67</v>
      </c>
      <c r="N74" s="181">
        <v>124.17</v>
      </c>
      <c r="O74" s="181">
        <v>361.09999999999991</v>
      </c>
      <c r="P74" s="181">
        <v>388.05999999999989</v>
      </c>
      <c r="Q74" s="181">
        <v>0</v>
      </c>
      <c r="R74" s="181">
        <v>0</v>
      </c>
      <c r="S74" s="181">
        <v>0</v>
      </c>
      <c r="T74" s="181">
        <v>388.05999999999995</v>
      </c>
    </row>
    <row r="75" spans="1:20" ht="12.75" customHeight="1" x14ac:dyDescent="0.2">
      <c r="A75" s="119"/>
      <c r="B75" s="71"/>
      <c r="C75" s="26" t="s">
        <v>36</v>
      </c>
      <c r="D75" s="180">
        <v>10</v>
      </c>
      <c r="E75" s="181">
        <v>0</v>
      </c>
      <c r="F75" s="181">
        <v>0</v>
      </c>
      <c r="G75" s="181">
        <v>0</v>
      </c>
      <c r="H75" s="181">
        <v>0</v>
      </c>
      <c r="I75" s="181">
        <v>0.1</v>
      </c>
      <c r="J75" s="181">
        <v>6</v>
      </c>
      <c r="K75" s="181">
        <v>6.1</v>
      </c>
      <c r="L75" s="181">
        <v>7.66</v>
      </c>
      <c r="M75" s="181">
        <v>39.480000000000004</v>
      </c>
      <c r="N75" s="181">
        <v>24.54</v>
      </c>
      <c r="O75" s="181">
        <v>71.680000000000007</v>
      </c>
      <c r="P75" s="181">
        <v>77.78</v>
      </c>
      <c r="Q75" s="181">
        <v>0</v>
      </c>
      <c r="R75" s="181">
        <v>0</v>
      </c>
      <c r="S75" s="181">
        <v>0</v>
      </c>
      <c r="T75" s="181">
        <v>77.78</v>
      </c>
    </row>
    <row r="76" spans="1:20" ht="12.75" customHeight="1" x14ac:dyDescent="0.2">
      <c r="A76" s="119"/>
      <c r="B76" s="87"/>
      <c r="C76" s="26" t="s">
        <v>41</v>
      </c>
      <c r="D76" s="180">
        <v>44</v>
      </c>
      <c r="E76" s="181">
        <v>1</v>
      </c>
      <c r="F76" s="181">
        <v>0</v>
      </c>
      <c r="G76" s="181">
        <v>0</v>
      </c>
      <c r="H76" s="181">
        <v>1</v>
      </c>
      <c r="I76" s="181">
        <v>5.05</v>
      </c>
      <c r="J76" s="181">
        <v>0.05</v>
      </c>
      <c r="K76" s="181">
        <v>6.1</v>
      </c>
      <c r="L76" s="181">
        <v>77.53</v>
      </c>
      <c r="M76" s="181">
        <v>92.11</v>
      </c>
      <c r="N76" s="181">
        <v>115.93000000000002</v>
      </c>
      <c r="O76" s="181">
        <v>285.57000000000005</v>
      </c>
      <c r="P76" s="181">
        <v>291.67000000000007</v>
      </c>
      <c r="Q76" s="181">
        <v>1.3</v>
      </c>
      <c r="R76" s="181">
        <v>0.5</v>
      </c>
      <c r="S76" s="181">
        <v>1.8</v>
      </c>
      <c r="T76" s="181">
        <v>293.47000000000003</v>
      </c>
    </row>
    <row r="77" spans="1:20" ht="12.75" customHeight="1" x14ac:dyDescent="0.2">
      <c r="A77" s="119"/>
      <c r="B77" s="71" t="s">
        <v>46</v>
      </c>
      <c r="C77" s="26" t="s">
        <v>27</v>
      </c>
      <c r="D77" s="180">
        <v>38</v>
      </c>
      <c r="E77" s="181">
        <v>0</v>
      </c>
      <c r="F77" s="181">
        <v>8.5</v>
      </c>
      <c r="G77" s="181">
        <v>59.85</v>
      </c>
      <c r="H77" s="181">
        <v>68.349999999999994</v>
      </c>
      <c r="I77" s="181">
        <v>198.78</v>
      </c>
      <c r="J77" s="181">
        <v>1.57</v>
      </c>
      <c r="K77" s="181">
        <v>268.70000000000005</v>
      </c>
      <c r="L77" s="181">
        <v>808.62</v>
      </c>
      <c r="M77" s="181">
        <v>1337.2</v>
      </c>
      <c r="N77" s="181">
        <v>755.11000000000013</v>
      </c>
      <c r="O77" s="181">
        <v>2900.93</v>
      </c>
      <c r="P77" s="181">
        <v>3169.63</v>
      </c>
      <c r="Q77" s="181">
        <v>12.5</v>
      </c>
      <c r="R77" s="181">
        <v>1</v>
      </c>
      <c r="S77" s="181">
        <v>13.5</v>
      </c>
      <c r="T77" s="181">
        <v>3183.1300000000006</v>
      </c>
    </row>
    <row r="78" spans="1:20" ht="12.75" customHeight="1" x14ac:dyDescent="0.2">
      <c r="A78" s="119"/>
      <c r="B78" s="71"/>
      <c r="C78" s="26" t="s">
        <v>28</v>
      </c>
      <c r="D78" s="180">
        <v>14</v>
      </c>
      <c r="E78" s="181">
        <v>0</v>
      </c>
      <c r="F78" s="181">
        <v>0.03</v>
      </c>
      <c r="G78" s="181">
        <v>0</v>
      </c>
      <c r="H78" s="181">
        <v>0.03</v>
      </c>
      <c r="I78" s="181">
        <v>33.200000000000003</v>
      </c>
      <c r="J78" s="181">
        <v>0</v>
      </c>
      <c r="K78" s="181">
        <v>33.230000000000004</v>
      </c>
      <c r="L78" s="181">
        <v>0.3</v>
      </c>
      <c r="M78" s="181">
        <v>8.3300000000000018</v>
      </c>
      <c r="N78" s="181">
        <v>18.399999999999999</v>
      </c>
      <c r="O78" s="181">
        <v>27.03</v>
      </c>
      <c r="P78" s="181">
        <v>60.260000000000005</v>
      </c>
      <c r="Q78" s="181">
        <v>0</v>
      </c>
      <c r="R78" s="181">
        <v>0.01</v>
      </c>
      <c r="S78" s="181">
        <v>0.01</v>
      </c>
      <c r="T78" s="181">
        <v>60.269999999999989</v>
      </c>
    </row>
    <row r="79" spans="1:20" ht="12.75" customHeight="1" x14ac:dyDescent="0.2">
      <c r="A79" s="119"/>
      <c r="B79" s="71"/>
      <c r="C79" s="26" t="s">
        <v>39</v>
      </c>
      <c r="D79" s="180">
        <v>15</v>
      </c>
      <c r="E79" s="181">
        <v>0</v>
      </c>
      <c r="F79" s="181">
        <v>0</v>
      </c>
      <c r="G79" s="181">
        <v>0</v>
      </c>
      <c r="H79" s="181">
        <v>0</v>
      </c>
      <c r="I79" s="181">
        <v>5.879999999999999</v>
      </c>
      <c r="J79" s="181">
        <v>0</v>
      </c>
      <c r="K79" s="181">
        <v>5.879999999999999</v>
      </c>
      <c r="L79" s="181">
        <v>2</v>
      </c>
      <c r="M79" s="181">
        <v>5.2599999999999989</v>
      </c>
      <c r="N79" s="181">
        <v>7.56</v>
      </c>
      <c r="O79" s="181">
        <v>14.819999999999999</v>
      </c>
      <c r="P79" s="181">
        <v>20.699999999999996</v>
      </c>
      <c r="Q79" s="181">
        <v>2.5</v>
      </c>
      <c r="R79" s="181">
        <v>0</v>
      </c>
      <c r="S79" s="181">
        <v>2.5</v>
      </c>
      <c r="T79" s="181">
        <v>23.200000000000003</v>
      </c>
    </row>
    <row r="80" spans="1:20" ht="12.75" customHeight="1" x14ac:dyDescent="0.2">
      <c r="A80" s="119"/>
      <c r="B80" s="71"/>
      <c r="C80" s="26" t="s">
        <v>40</v>
      </c>
      <c r="D80" s="180">
        <v>95</v>
      </c>
      <c r="E80" s="181">
        <v>1</v>
      </c>
      <c r="F80" s="181">
        <v>7.82</v>
      </c>
      <c r="G80" s="181">
        <v>0</v>
      </c>
      <c r="H80" s="181">
        <v>8.82</v>
      </c>
      <c r="I80" s="181">
        <v>38.479999999999997</v>
      </c>
      <c r="J80" s="181">
        <v>0.02</v>
      </c>
      <c r="K80" s="181">
        <v>47.32</v>
      </c>
      <c r="L80" s="181">
        <v>129.78</v>
      </c>
      <c r="M80" s="181">
        <v>244.62000000000003</v>
      </c>
      <c r="N80" s="181">
        <v>176.79000000000002</v>
      </c>
      <c r="O80" s="181">
        <v>551.19000000000005</v>
      </c>
      <c r="P80" s="181">
        <v>598.5100000000001</v>
      </c>
      <c r="Q80" s="181">
        <v>0</v>
      </c>
      <c r="R80" s="181">
        <v>0.28999999999999998</v>
      </c>
      <c r="S80" s="181">
        <v>0.28999999999999998</v>
      </c>
      <c r="T80" s="181">
        <v>598.80000000000007</v>
      </c>
    </row>
    <row r="81" spans="1:20" ht="12.75" customHeight="1" x14ac:dyDescent="0.2">
      <c r="A81" s="119"/>
      <c r="B81" s="71"/>
      <c r="C81" s="26" t="s">
        <v>42</v>
      </c>
      <c r="D81" s="162">
        <v>22</v>
      </c>
      <c r="E81" s="24">
        <v>0.5</v>
      </c>
      <c r="F81" s="24">
        <v>0.1</v>
      </c>
      <c r="G81" s="24">
        <v>0</v>
      </c>
      <c r="H81" s="24">
        <v>0.6</v>
      </c>
      <c r="I81" s="24">
        <v>4.96</v>
      </c>
      <c r="J81" s="24">
        <v>0</v>
      </c>
      <c r="K81" s="24">
        <v>5.56</v>
      </c>
      <c r="L81" s="24">
        <v>59.1</v>
      </c>
      <c r="M81" s="24">
        <v>85.359999999999985</v>
      </c>
      <c r="N81" s="24">
        <v>150.67999999999998</v>
      </c>
      <c r="O81" s="24">
        <v>295.14</v>
      </c>
      <c r="P81" s="24">
        <v>300.7</v>
      </c>
      <c r="Q81" s="24">
        <v>0</v>
      </c>
      <c r="R81" s="24">
        <v>0.2</v>
      </c>
      <c r="S81" s="24">
        <v>0.2</v>
      </c>
      <c r="T81" s="24">
        <v>300.89999999999998</v>
      </c>
    </row>
    <row r="82" spans="1:20" ht="12.75" customHeight="1" x14ac:dyDescent="0.2">
      <c r="A82" s="119"/>
      <c r="B82" s="71"/>
      <c r="C82" s="26" t="s">
        <v>46</v>
      </c>
      <c r="D82" s="162">
        <v>135</v>
      </c>
      <c r="E82" s="24">
        <v>5.5299999999999985</v>
      </c>
      <c r="F82" s="24">
        <v>4.87</v>
      </c>
      <c r="G82" s="24">
        <v>139.17000000000002</v>
      </c>
      <c r="H82" s="24">
        <v>149.57000000000002</v>
      </c>
      <c r="I82" s="24">
        <v>174.64000000000001</v>
      </c>
      <c r="J82" s="24">
        <v>0.08</v>
      </c>
      <c r="K82" s="24">
        <v>324.28999999999991</v>
      </c>
      <c r="L82" s="24">
        <v>126.49000000000001</v>
      </c>
      <c r="M82" s="24">
        <v>374.92000000000007</v>
      </c>
      <c r="N82" s="24">
        <v>169.06999999999994</v>
      </c>
      <c r="O82" s="24">
        <v>670.47999999999968</v>
      </c>
      <c r="P82" s="24">
        <v>994.76999999999953</v>
      </c>
      <c r="Q82" s="24">
        <v>0</v>
      </c>
      <c r="R82" s="24">
        <v>20.650000000000006</v>
      </c>
      <c r="S82" s="24">
        <v>20.650000000000006</v>
      </c>
      <c r="T82" s="24">
        <v>1015.4199999999995</v>
      </c>
    </row>
    <row r="83" spans="1:20" ht="12.75" customHeight="1" x14ac:dyDescent="0.2">
      <c r="A83" s="119"/>
      <c r="B83" s="71"/>
      <c r="C83" s="26" t="s">
        <v>47</v>
      </c>
      <c r="D83" s="180">
        <v>121</v>
      </c>
      <c r="E83" s="181">
        <v>0</v>
      </c>
      <c r="F83" s="181">
        <v>0</v>
      </c>
      <c r="G83" s="181">
        <v>0.3</v>
      </c>
      <c r="H83" s="181">
        <v>0.3</v>
      </c>
      <c r="I83" s="181">
        <v>44.19</v>
      </c>
      <c r="J83" s="181">
        <v>0</v>
      </c>
      <c r="K83" s="181">
        <v>44.489999999999995</v>
      </c>
      <c r="L83" s="181">
        <v>253.44</v>
      </c>
      <c r="M83" s="181">
        <v>1041.6999999999996</v>
      </c>
      <c r="N83" s="181">
        <v>478.65999999999985</v>
      </c>
      <c r="O83" s="181">
        <v>1773.7999999999997</v>
      </c>
      <c r="P83" s="181">
        <v>1818.2899999999997</v>
      </c>
      <c r="Q83" s="181">
        <v>39.200000000000003</v>
      </c>
      <c r="R83" s="181">
        <v>1.4600000000000002</v>
      </c>
      <c r="S83" s="181">
        <v>40.660000000000011</v>
      </c>
      <c r="T83" s="181">
        <v>1858.9499999999998</v>
      </c>
    </row>
    <row r="84" spans="1:20" ht="12.75" customHeight="1" x14ac:dyDescent="0.2">
      <c r="A84" s="119"/>
      <c r="B84" s="71"/>
      <c r="C84" s="26" t="s">
        <v>48</v>
      </c>
      <c r="D84" s="162">
        <v>62</v>
      </c>
      <c r="E84" s="24">
        <v>0</v>
      </c>
      <c r="F84" s="24">
        <v>0.2</v>
      </c>
      <c r="G84" s="24">
        <v>0</v>
      </c>
      <c r="H84" s="24">
        <v>0.2</v>
      </c>
      <c r="I84" s="24">
        <v>6.8119999999999985</v>
      </c>
      <c r="J84" s="24">
        <v>0</v>
      </c>
      <c r="K84" s="24">
        <v>7.0119999999999987</v>
      </c>
      <c r="L84" s="24">
        <v>3.99</v>
      </c>
      <c r="M84" s="24">
        <v>19.398</v>
      </c>
      <c r="N84" s="24">
        <v>32.35</v>
      </c>
      <c r="O84" s="24">
        <v>55.738</v>
      </c>
      <c r="P84" s="24">
        <v>62.75</v>
      </c>
      <c r="Q84" s="24">
        <v>0</v>
      </c>
      <c r="R84" s="24">
        <v>0.60000000000000009</v>
      </c>
      <c r="S84" s="24">
        <v>0.60000000000000009</v>
      </c>
      <c r="T84" s="24">
        <v>63.350000000000023</v>
      </c>
    </row>
    <row r="85" spans="1:20" ht="12.75" customHeight="1" x14ac:dyDescent="0.2">
      <c r="A85" s="119"/>
      <c r="B85" s="87"/>
      <c r="C85" s="26" t="s">
        <v>343</v>
      </c>
      <c r="D85" s="162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</row>
    <row r="86" spans="1:20" ht="12.75" customHeight="1" x14ac:dyDescent="0.2">
      <c r="A86" s="119"/>
      <c r="B86" s="71" t="s">
        <v>44</v>
      </c>
      <c r="C86" s="26" t="s">
        <v>23</v>
      </c>
      <c r="D86" s="180">
        <v>20</v>
      </c>
      <c r="E86" s="181">
        <v>0</v>
      </c>
      <c r="F86" s="181">
        <v>1.66</v>
      </c>
      <c r="G86" s="181">
        <v>0</v>
      </c>
      <c r="H86" s="181">
        <v>1.66</v>
      </c>
      <c r="I86" s="181">
        <v>25.6</v>
      </c>
      <c r="J86" s="181">
        <v>0</v>
      </c>
      <c r="K86" s="181">
        <v>27.259999999999998</v>
      </c>
      <c r="L86" s="181">
        <v>42.25</v>
      </c>
      <c r="M86" s="181">
        <v>24.220000000000006</v>
      </c>
      <c r="N86" s="181">
        <v>193.36999999999998</v>
      </c>
      <c r="O86" s="181">
        <v>259.84000000000009</v>
      </c>
      <c r="P86" s="181">
        <v>287.10000000000008</v>
      </c>
      <c r="Q86" s="181">
        <v>0</v>
      </c>
      <c r="R86" s="181">
        <v>0.04</v>
      </c>
      <c r="S86" s="181">
        <v>0.04</v>
      </c>
      <c r="T86" s="181">
        <v>287.13999999999993</v>
      </c>
    </row>
    <row r="87" spans="1:20" ht="12.75" customHeight="1" x14ac:dyDescent="0.2">
      <c r="A87" s="119"/>
      <c r="B87" s="71"/>
      <c r="C87" s="26" t="s">
        <v>26</v>
      </c>
      <c r="D87" s="180">
        <v>44</v>
      </c>
      <c r="E87" s="181">
        <v>0</v>
      </c>
      <c r="F87" s="181">
        <v>5</v>
      </c>
      <c r="G87" s="181">
        <v>183.95000000000002</v>
      </c>
      <c r="H87" s="181">
        <v>188.95000000000002</v>
      </c>
      <c r="I87" s="181">
        <v>627.7299999999999</v>
      </c>
      <c r="J87" s="181">
        <v>0</v>
      </c>
      <c r="K87" s="181">
        <v>816.67999999999984</v>
      </c>
      <c r="L87" s="181">
        <v>170.27</v>
      </c>
      <c r="M87" s="181">
        <v>671.2600000000001</v>
      </c>
      <c r="N87" s="181">
        <v>1463.8199999999995</v>
      </c>
      <c r="O87" s="181">
        <v>2305.349999999999</v>
      </c>
      <c r="P87" s="181">
        <v>3122.0299999999988</v>
      </c>
      <c r="Q87" s="181">
        <v>0</v>
      </c>
      <c r="R87" s="181">
        <v>10.8</v>
      </c>
      <c r="S87" s="181">
        <v>10.8</v>
      </c>
      <c r="T87" s="181">
        <v>3132.8299999999995</v>
      </c>
    </row>
    <row r="88" spans="1:20" ht="12.75" customHeight="1" x14ac:dyDescent="0.2">
      <c r="A88" s="119"/>
      <c r="B88" s="71"/>
      <c r="C88" s="26" t="s">
        <v>29</v>
      </c>
      <c r="D88" s="180">
        <v>17</v>
      </c>
      <c r="E88" s="181">
        <v>0.2</v>
      </c>
      <c r="F88" s="181">
        <v>0.28000000000000003</v>
      </c>
      <c r="G88" s="181">
        <v>0.11</v>
      </c>
      <c r="H88" s="181">
        <v>0.59000000000000008</v>
      </c>
      <c r="I88" s="181">
        <v>4.16</v>
      </c>
      <c r="J88" s="181">
        <v>0</v>
      </c>
      <c r="K88" s="181">
        <v>4.75</v>
      </c>
      <c r="L88" s="181">
        <v>0</v>
      </c>
      <c r="M88" s="181">
        <v>5.59</v>
      </c>
      <c r="N88" s="181">
        <v>8.36</v>
      </c>
      <c r="O88" s="181">
        <v>13.950000000000001</v>
      </c>
      <c r="P88" s="181">
        <v>18.700000000000003</v>
      </c>
      <c r="Q88" s="181">
        <v>0</v>
      </c>
      <c r="R88" s="181">
        <v>0.03</v>
      </c>
      <c r="S88" s="181">
        <v>0.03</v>
      </c>
      <c r="T88" s="181">
        <v>18.729999999999997</v>
      </c>
    </row>
    <row r="89" spans="1:20" ht="12.75" customHeight="1" x14ac:dyDescent="0.2">
      <c r="A89" s="119"/>
      <c r="B89" s="71"/>
      <c r="C89" s="26" t="s">
        <v>30</v>
      </c>
      <c r="D89" s="180">
        <v>12</v>
      </c>
      <c r="E89" s="181">
        <v>0.7</v>
      </c>
      <c r="F89" s="181">
        <v>0.01</v>
      </c>
      <c r="G89" s="181">
        <v>0</v>
      </c>
      <c r="H89" s="181">
        <v>0.71</v>
      </c>
      <c r="I89" s="181">
        <v>0.6100000000000001</v>
      </c>
      <c r="J89" s="181">
        <v>0</v>
      </c>
      <c r="K89" s="181">
        <v>1.32</v>
      </c>
      <c r="L89" s="181">
        <v>0.12000000000000001</v>
      </c>
      <c r="M89" s="181">
        <v>0.27</v>
      </c>
      <c r="N89" s="181">
        <v>1.1300000000000001</v>
      </c>
      <c r="O89" s="181">
        <v>1.52</v>
      </c>
      <c r="P89" s="181">
        <v>2.84</v>
      </c>
      <c r="Q89" s="181">
        <v>0</v>
      </c>
      <c r="R89" s="181">
        <v>0.04</v>
      </c>
      <c r="S89" s="181">
        <v>0.04</v>
      </c>
      <c r="T89" s="181">
        <v>2.8800000000000003</v>
      </c>
    </row>
    <row r="90" spans="1:20" ht="12.75" customHeight="1" x14ac:dyDescent="0.2">
      <c r="A90" s="119"/>
      <c r="B90" s="71"/>
      <c r="C90" s="26" t="s">
        <v>44</v>
      </c>
      <c r="D90" s="180">
        <v>71</v>
      </c>
      <c r="E90" s="181">
        <v>0.03</v>
      </c>
      <c r="F90" s="181">
        <v>0.75</v>
      </c>
      <c r="G90" s="181">
        <v>38.520000000000003</v>
      </c>
      <c r="H90" s="181">
        <v>39.300000000000004</v>
      </c>
      <c r="I90" s="181">
        <v>284.41999999999996</v>
      </c>
      <c r="J90" s="181">
        <v>3.6</v>
      </c>
      <c r="K90" s="181">
        <v>327.32</v>
      </c>
      <c r="L90" s="181">
        <v>304.87</v>
      </c>
      <c r="M90" s="181">
        <v>232.92000000000004</v>
      </c>
      <c r="N90" s="181">
        <v>1162.1200000000001</v>
      </c>
      <c r="O90" s="181">
        <v>1699.9099999999999</v>
      </c>
      <c r="P90" s="181">
        <v>2027.2299999999998</v>
      </c>
      <c r="Q90" s="181">
        <v>0</v>
      </c>
      <c r="R90" s="181">
        <v>1.9100000000000001</v>
      </c>
      <c r="S90" s="181">
        <v>1.9100000000000001</v>
      </c>
      <c r="T90" s="181">
        <v>2029.1399999999994</v>
      </c>
    </row>
    <row r="91" spans="1:20" ht="12.75" customHeight="1" x14ac:dyDescent="0.2">
      <c r="A91" s="119"/>
      <c r="B91" s="87"/>
      <c r="C91" s="26" t="s">
        <v>45</v>
      </c>
      <c r="D91" s="180">
        <v>24</v>
      </c>
      <c r="E91" s="181">
        <v>0</v>
      </c>
      <c r="F91" s="181">
        <v>0</v>
      </c>
      <c r="G91" s="181">
        <v>56.49</v>
      </c>
      <c r="H91" s="181">
        <v>56.49</v>
      </c>
      <c r="I91" s="181">
        <v>653.68000000000006</v>
      </c>
      <c r="J91" s="181">
        <v>65.27</v>
      </c>
      <c r="K91" s="181">
        <v>775.44</v>
      </c>
      <c r="L91" s="181">
        <v>1643.12</v>
      </c>
      <c r="M91" s="181">
        <v>629.83999999999992</v>
      </c>
      <c r="N91" s="181">
        <v>2755.1200000000008</v>
      </c>
      <c r="O91" s="181">
        <v>5028.0800000000008</v>
      </c>
      <c r="P91" s="181">
        <v>5803.52</v>
      </c>
      <c r="Q91" s="181">
        <v>0</v>
      </c>
      <c r="R91" s="181">
        <v>0.01</v>
      </c>
      <c r="S91" s="181">
        <v>0.01</v>
      </c>
      <c r="T91" s="181">
        <v>5803.5300000000007</v>
      </c>
    </row>
    <row r="92" spans="1:20" ht="12.75" customHeight="1" x14ac:dyDescent="0.2">
      <c r="A92" s="119"/>
      <c r="B92" s="71" t="s">
        <v>363</v>
      </c>
      <c r="C92" s="165" t="s">
        <v>363</v>
      </c>
      <c r="D92" s="182">
        <v>32</v>
      </c>
      <c r="E92" s="183">
        <v>0</v>
      </c>
      <c r="F92" s="183">
        <v>0</v>
      </c>
      <c r="G92" s="183">
        <v>0</v>
      </c>
      <c r="H92" s="183">
        <v>0</v>
      </c>
      <c r="I92" s="183">
        <v>20</v>
      </c>
      <c r="J92" s="183">
        <v>0</v>
      </c>
      <c r="K92" s="183">
        <v>20</v>
      </c>
      <c r="L92" s="183">
        <v>15.01</v>
      </c>
      <c r="M92" s="183">
        <v>0</v>
      </c>
      <c r="N92" s="183">
        <v>411.51</v>
      </c>
      <c r="O92" s="183">
        <v>426.52</v>
      </c>
      <c r="P92" s="183">
        <v>446.52</v>
      </c>
      <c r="Q92" s="183">
        <v>0</v>
      </c>
      <c r="R92" s="183">
        <v>0</v>
      </c>
      <c r="S92" s="183">
        <v>0</v>
      </c>
      <c r="T92" s="183">
        <v>446.52</v>
      </c>
    </row>
    <row r="93" spans="1:20" ht="12.75" customHeight="1" x14ac:dyDescent="0.25">
      <c r="A93" s="230" t="s">
        <v>0</v>
      </c>
      <c r="B93" s="231"/>
      <c r="C93" s="232" t="s">
        <v>0</v>
      </c>
      <c r="D93" s="53">
        <f>SUM(D55:D92)</f>
        <v>961</v>
      </c>
      <c r="E93" s="54">
        <f>SUM(E55:E92)</f>
        <v>8.9599999999999955</v>
      </c>
      <c r="F93" s="54">
        <f>SUM(F55:F92)</f>
        <v>33.32</v>
      </c>
      <c r="G93" s="54">
        <f>SUM(G55:G92)</f>
        <v>478.69000000000005</v>
      </c>
      <c r="H93" s="54">
        <f>+G93+F93+E93</f>
        <v>520.97000000000014</v>
      </c>
      <c r="I93" s="54">
        <f>SUM(I55:I92)</f>
        <v>2196.0820000000003</v>
      </c>
      <c r="J93" s="54">
        <f>SUM(J55:J92)</f>
        <v>85.44</v>
      </c>
      <c r="K93" s="54">
        <f>+J93+I93+H93</f>
        <v>2802.4920000000006</v>
      </c>
      <c r="L93" s="54">
        <f>SUM(L55:L92)</f>
        <v>5132.7300000000005</v>
      </c>
      <c r="M93" s="54">
        <f>SUM(M55:M92)</f>
        <v>6797.5830000000014</v>
      </c>
      <c r="N93" s="54">
        <f>SUM(N55:N92)</f>
        <v>12283.655000000002</v>
      </c>
      <c r="O93" s="54">
        <f>+N93+M93+L93</f>
        <v>24213.968000000004</v>
      </c>
      <c r="P93" s="54">
        <f>+O93+K93</f>
        <v>27016.460000000006</v>
      </c>
      <c r="Q93" s="54">
        <f>SUM(Q55:Q92)</f>
        <v>59.17</v>
      </c>
      <c r="R93" s="54">
        <f>SUM(R55:R92)</f>
        <v>42.510000000000012</v>
      </c>
      <c r="S93" s="54">
        <f>+R93+Q93</f>
        <v>101.68</v>
      </c>
      <c r="T93" s="55">
        <f>+S93+P93</f>
        <v>27118.140000000007</v>
      </c>
    </row>
    <row r="94" spans="1:20" ht="12.75" customHeight="1" x14ac:dyDescent="0.2">
      <c r="A94" s="166" t="s">
        <v>5</v>
      </c>
      <c r="B94" s="35" t="s">
        <v>423</v>
      </c>
      <c r="C94" s="161" t="s">
        <v>77</v>
      </c>
      <c r="D94" s="153">
        <v>5</v>
      </c>
      <c r="E94" s="154">
        <v>0</v>
      </c>
      <c r="F94" s="154">
        <v>0</v>
      </c>
      <c r="G94" s="154">
        <v>0</v>
      </c>
      <c r="H94" s="154">
        <v>0</v>
      </c>
      <c r="I94" s="154">
        <v>0</v>
      </c>
      <c r="J94" s="154">
        <v>0</v>
      </c>
      <c r="K94" s="154">
        <v>0</v>
      </c>
      <c r="L94" s="154">
        <v>5</v>
      </c>
      <c r="M94" s="154">
        <v>6.2</v>
      </c>
      <c r="N94" s="154">
        <v>3.8</v>
      </c>
      <c r="O94" s="154">
        <v>15</v>
      </c>
      <c r="P94" s="154">
        <v>15</v>
      </c>
      <c r="Q94" s="154">
        <v>0</v>
      </c>
      <c r="R94" s="154">
        <v>0</v>
      </c>
      <c r="S94" s="154">
        <v>0</v>
      </c>
      <c r="T94" s="154">
        <v>15</v>
      </c>
    </row>
    <row r="95" spans="1:20" ht="12.75" customHeight="1" x14ac:dyDescent="0.2">
      <c r="A95" s="167"/>
      <c r="B95" s="35"/>
      <c r="C95" s="26" t="s">
        <v>61</v>
      </c>
      <c r="D95" s="162">
        <v>12</v>
      </c>
      <c r="E95" s="24">
        <v>0</v>
      </c>
      <c r="F95" s="24">
        <v>0</v>
      </c>
      <c r="G95" s="24">
        <v>0</v>
      </c>
      <c r="H95" s="24">
        <v>0</v>
      </c>
      <c r="I95" s="24">
        <v>0.1</v>
      </c>
      <c r="J95" s="24">
        <v>0</v>
      </c>
      <c r="K95" s="24">
        <v>0.1</v>
      </c>
      <c r="L95" s="24">
        <v>34.919999999999995</v>
      </c>
      <c r="M95" s="24">
        <v>29.535000000000004</v>
      </c>
      <c r="N95" s="24">
        <v>14.775</v>
      </c>
      <c r="O95" s="24">
        <v>79.23</v>
      </c>
      <c r="P95" s="24">
        <v>79.33</v>
      </c>
      <c r="Q95" s="24">
        <v>0</v>
      </c>
      <c r="R95" s="24">
        <v>0</v>
      </c>
      <c r="S95" s="24">
        <v>0</v>
      </c>
      <c r="T95" s="24">
        <v>79.33</v>
      </c>
    </row>
    <row r="96" spans="1:20" ht="12.75" customHeight="1" x14ac:dyDescent="0.2">
      <c r="A96" s="167"/>
      <c r="B96" s="35"/>
      <c r="C96" s="26" t="s">
        <v>56</v>
      </c>
      <c r="D96" s="162">
        <v>1</v>
      </c>
      <c r="E96" s="24">
        <v>0</v>
      </c>
      <c r="F96" s="24">
        <v>0</v>
      </c>
      <c r="G96" s="24">
        <v>0</v>
      </c>
      <c r="H96" s="24">
        <v>0</v>
      </c>
      <c r="I96" s="24">
        <v>0</v>
      </c>
      <c r="J96" s="24">
        <v>0</v>
      </c>
      <c r="K96" s="24">
        <v>0</v>
      </c>
      <c r="L96" s="24">
        <v>0</v>
      </c>
      <c r="M96" s="24">
        <v>0</v>
      </c>
      <c r="N96" s="24">
        <v>0.03</v>
      </c>
      <c r="O96" s="24">
        <v>0.03</v>
      </c>
      <c r="P96" s="24">
        <v>0.03</v>
      </c>
      <c r="Q96" s="24">
        <v>0</v>
      </c>
      <c r="R96" s="24">
        <v>0.02</v>
      </c>
      <c r="S96" s="24">
        <v>0.02</v>
      </c>
      <c r="T96" s="24">
        <v>0.05</v>
      </c>
    </row>
    <row r="97" spans="1:22" ht="12.75" customHeight="1" x14ac:dyDescent="0.2">
      <c r="A97" s="167"/>
      <c r="B97" s="35"/>
      <c r="C97" s="26" t="s">
        <v>50</v>
      </c>
      <c r="D97" s="162">
        <v>4</v>
      </c>
      <c r="E97" s="24">
        <v>0</v>
      </c>
      <c r="F97" s="24">
        <v>0</v>
      </c>
      <c r="G97" s="24">
        <v>0</v>
      </c>
      <c r="H97" s="24">
        <v>0</v>
      </c>
      <c r="I97" s="24">
        <v>2.1</v>
      </c>
      <c r="J97" s="24">
        <v>0</v>
      </c>
      <c r="K97" s="24">
        <v>2.1</v>
      </c>
      <c r="L97" s="24">
        <v>1</v>
      </c>
      <c r="M97" s="24">
        <v>0.75</v>
      </c>
      <c r="N97" s="24">
        <v>1.2</v>
      </c>
      <c r="O97" s="24">
        <v>2.9499999999999997</v>
      </c>
      <c r="P97" s="24">
        <v>5.05</v>
      </c>
      <c r="Q97" s="24">
        <v>0</v>
      </c>
      <c r="R97" s="24">
        <v>0</v>
      </c>
      <c r="S97" s="24">
        <v>0</v>
      </c>
      <c r="T97" s="24">
        <v>5.05</v>
      </c>
    </row>
    <row r="98" spans="1:22" ht="12.75" customHeight="1" x14ac:dyDescent="0.2">
      <c r="A98" s="167"/>
      <c r="B98" s="35"/>
      <c r="C98" s="26" t="s">
        <v>64</v>
      </c>
      <c r="D98" s="162">
        <v>7</v>
      </c>
      <c r="E98" s="24">
        <v>0</v>
      </c>
      <c r="F98" s="24">
        <v>0</v>
      </c>
      <c r="G98" s="24">
        <v>0</v>
      </c>
      <c r="H98" s="24">
        <v>0</v>
      </c>
      <c r="I98" s="24">
        <v>0</v>
      </c>
      <c r="J98" s="24">
        <v>0</v>
      </c>
      <c r="K98" s="24">
        <v>0</v>
      </c>
      <c r="L98" s="24">
        <v>484.6</v>
      </c>
      <c r="M98" s="24">
        <v>63.2</v>
      </c>
      <c r="N98" s="24">
        <v>23.8</v>
      </c>
      <c r="O98" s="24">
        <v>571.6</v>
      </c>
      <c r="P98" s="24">
        <v>571.6</v>
      </c>
      <c r="Q98" s="24">
        <v>0</v>
      </c>
      <c r="R98" s="24">
        <v>0</v>
      </c>
      <c r="S98" s="24">
        <v>0</v>
      </c>
      <c r="T98" s="24">
        <v>571.6</v>
      </c>
      <c r="V98" s="2"/>
    </row>
    <row r="99" spans="1:22" ht="12.75" customHeight="1" x14ac:dyDescent="0.2">
      <c r="A99" s="167"/>
      <c r="B99" s="35"/>
      <c r="C99" s="26" t="s">
        <v>79</v>
      </c>
      <c r="D99" s="162">
        <v>8</v>
      </c>
      <c r="E99" s="24">
        <v>0</v>
      </c>
      <c r="F99" s="24">
        <v>0</v>
      </c>
      <c r="G99" s="24">
        <v>0</v>
      </c>
      <c r="H99" s="24">
        <v>0</v>
      </c>
      <c r="I99" s="24">
        <v>0.15</v>
      </c>
      <c r="J99" s="24">
        <v>0</v>
      </c>
      <c r="K99" s="24">
        <v>0.15</v>
      </c>
      <c r="L99" s="24">
        <v>237.6</v>
      </c>
      <c r="M99" s="24">
        <v>178</v>
      </c>
      <c r="N99" s="24">
        <v>1.55</v>
      </c>
      <c r="O99" s="24">
        <v>417.15</v>
      </c>
      <c r="P99" s="24">
        <v>417.29999999999995</v>
      </c>
      <c r="Q99" s="24">
        <v>0</v>
      </c>
      <c r="R99" s="24">
        <v>0</v>
      </c>
      <c r="S99" s="24">
        <v>0</v>
      </c>
      <c r="T99" s="24">
        <v>417.29999999999995</v>
      </c>
    </row>
    <row r="100" spans="1:22" ht="12.75" customHeight="1" x14ac:dyDescent="0.2">
      <c r="A100" s="167"/>
      <c r="B100" s="35"/>
      <c r="C100" s="26" t="s">
        <v>67</v>
      </c>
      <c r="D100" s="162"/>
      <c r="E100" s="1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</row>
    <row r="101" spans="1:22" ht="12.75" customHeight="1" x14ac:dyDescent="0.2">
      <c r="A101" s="167"/>
      <c r="B101" s="35"/>
      <c r="C101" s="26" t="s">
        <v>78</v>
      </c>
      <c r="D101" s="162">
        <v>12</v>
      </c>
      <c r="E101" s="24">
        <v>0</v>
      </c>
      <c r="F101" s="24">
        <v>0</v>
      </c>
      <c r="G101" s="24">
        <v>0</v>
      </c>
      <c r="H101" s="24">
        <v>0</v>
      </c>
      <c r="I101" s="24">
        <v>49.3</v>
      </c>
      <c r="J101" s="24">
        <v>0</v>
      </c>
      <c r="K101" s="24">
        <v>49.3</v>
      </c>
      <c r="L101" s="24">
        <v>59.81</v>
      </c>
      <c r="M101" s="24">
        <v>47.5</v>
      </c>
      <c r="N101" s="24">
        <v>4.9000000000000004</v>
      </c>
      <c r="O101" s="24">
        <v>112.21000000000001</v>
      </c>
      <c r="P101" s="24">
        <v>161.51</v>
      </c>
      <c r="Q101" s="24">
        <v>0</v>
      </c>
      <c r="R101" s="24">
        <v>1</v>
      </c>
      <c r="S101" s="24">
        <v>1</v>
      </c>
      <c r="T101" s="24">
        <v>162.51</v>
      </c>
    </row>
    <row r="102" spans="1:22" ht="12.75" customHeight="1" x14ac:dyDescent="0.2">
      <c r="A102" s="167"/>
      <c r="B102" s="35"/>
      <c r="C102" s="26" t="s">
        <v>76</v>
      </c>
      <c r="D102" s="162">
        <v>3</v>
      </c>
      <c r="E102" s="24">
        <v>0</v>
      </c>
      <c r="F102" s="24">
        <v>0</v>
      </c>
      <c r="G102" s="24">
        <v>0</v>
      </c>
      <c r="H102" s="24">
        <v>0</v>
      </c>
      <c r="I102" s="24">
        <v>0</v>
      </c>
      <c r="J102" s="24">
        <v>0</v>
      </c>
      <c r="K102" s="24">
        <v>0</v>
      </c>
      <c r="L102" s="24">
        <v>12</v>
      </c>
      <c r="M102" s="24">
        <v>3.5</v>
      </c>
      <c r="N102" s="24">
        <v>6</v>
      </c>
      <c r="O102" s="24">
        <v>21.5</v>
      </c>
      <c r="P102" s="24">
        <v>21.5</v>
      </c>
      <c r="Q102" s="24">
        <v>0</v>
      </c>
      <c r="R102" s="24">
        <v>0</v>
      </c>
      <c r="S102" s="24">
        <v>0</v>
      </c>
      <c r="T102" s="24">
        <v>21.5</v>
      </c>
    </row>
    <row r="103" spans="1:22" ht="12.75" customHeight="1" x14ac:dyDescent="0.2">
      <c r="A103" s="167"/>
      <c r="B103" s="35"/>
      <c r="C103" s="26" t="s">
        <v>62</v>
      </c>
      <c r="D103" s="162">
        <v>2</v>
      </c>
      <c r="E103" s="24">
        <v>0</v>
      </c>
      <c r="F103" s="24">
        <v>0</v>
      </c>
      <c r="G103" s="24">
        <v>0</v>
      </c>
      <c r="H103" s="24">
        <v>0</v>
      </c>
      <c r="I103" s="24">
        <v>0</v>
      </c>
      <c r="J103" s="24">
        <v>0</v>
      </c>
      <c r="K103" s="24">
        <v>0</v>
      </c>
      <c r="L103" s="24">
        <v>0</v>
      </c>
      <c r="M103" s="24">
        <v>5</v>
      </c>
      <c r="N103" s="24">
        <v>0.3</v>
      </c>
      <c r="O103" s="24">
        <v>5.3</v>
      </c>
      <c r="P103" s="24">
        <v>5.3</v>
      </c>
      <c r="Q103" s="24">
        <v>0</v>
      </c>
      <c r="R103" s="24">
        <v>0.2</v>
      </c>
      <c r="S103" s="24">
        <v>0.2</v>
      </c>
      <c r="T103" s="24">
        <v>5.5</v>
      </c>
    </row>
    <row r="104" spans="1:22" ht="12.75" customHeight="1" x14ac:dyDescent="0.2">
      <c r="A104" s="167"/>
      <c r="B104" s="35"/>
      <c r="C104" s="26" t="s">
        <v>319</v>
      </c>
      <c r="D104" s="162">
        <v>15</v>
      </c>
      <c r="E104" s="24">
        <v>0</v>
      </c>
      <c r="F104" s="24">
        <v>0</v>
      </c>
      <c r="G104" s="24">
        <v>0</v>
      </c>
      <c r="H104" s="24">
        <v>0</v>
      </c>
      <c r="I104" s="24">
        <v>0.60000000000000009</v>
      </c>
      <c r="J104" s="24">
        <v>0.1</v>
      </c>
      <c r="K104" s="24">
        <v>0.70000000000000007</v>
      </c>
      <c r="L104" s="24">
        <v>64.2</v>
      </c>
      <c r="M104" s="24">
        <v>25.28</v>
      </c>
      <c r="N104" s="24">
        <v>26.050000000000004</v>
      </c>
      <c r="O104" s="24">
        <v>115.53</v>
      </c>
      <c r="P104" s="24">
        <v>116.23</v>
      </c>
      <c r="Q104" s="24">
        <v>0</v>
      </c>
      <c r="R104" s="24">
        <v>0.12000000000000001</v>
      </c>
      <c r="S104" s="24">
        <v>0.12000000000000001</v>
      </c>
      <c r="T104" s="24">
        <v>116.35000000000001</v>
      </c>
    </row>
    <row r="105" spans="1:22" ht="12.75" customHeight="1" x14ac:dyDescent="0.2">
      <c r="A105" s="167"/>
      <c r="B105" s="35"/>
      <c r="C105" s="26" t="s">
        <v>55</v>
      </c>
      <c r="D105" s="162">
        <v>3</v>
      </c>
      <c r="E105" s="24">
        <v>0</v>
      </c>
      <c r="F105" s="24">
        <v>0</v>
      </c>
      <c r="G105" s="24">
        <v>0</v>
      </c>
      <c r="H105" s="24">
        <v>0</v>
      </c>
      <c r="I105" s="24">
        <v>1</v>
      </c>
      <c r="J105" s="24">
        <v>0</v>
      </c>
      <c r="K105" s="24">
        <v>1</v>
      </c>
      <c r="L105" s="24">
        <v>10.1</v>
      </c>
      <c r="M105" s="24">
        <v>6</v>
      </c>
      <c r="N105" s="24">
        <v>6</v>
      </c>
      <c r="O105" s="24">
        <v>22.1</v>
      </c>
      <c r="P105" s="24">
        <v>23.1</v>
      </c>
      <c r="Q105" s="24">
        <v>0</v>
      </c>
      <c r="R105" s="24">
        <v>0</v>
      </c>
      <c r="S105" s="24">
        <v>0</v>
      </c>
      <c r="T105" s="24">
        <v>23.1</v>
      </c>
    </row>
    <row r="106" spans="1:22" ht="12.75" customHeight="1" x14ac:dyDescent="0.2">
      <c r="A106" s="167"/>
      <c r="B106" s="35"/>
      <c r="C106" s="26" t="s">
        <v>51</v>
      </c>
      <c r="D106" s="162">
        <v>3</v>
      </c>
      <c r="E106" s="24">
        <v>0</v>
      </c>
      <c r="F106" s="24">
        <v>0</v>
      </c>
      <c r="G106" s="24">
        <v>0</v>
      </c>
      <c r="H106" s="24">
        <v>0</v>
      </c>
      <c r="I106" s="24">
        <v>0.2</v>
      </c>
      <c r="J106" s="24">
        <v>0</v>
      </c>
      <c r="K106" s="24">
        <v>0.2</v>
      </c>
      <c r="L106" s="24">
        <v>451.5</v>
      </c>
      <c r="M106" s="24">
        <v>0</v>
      </c>
      <c r="N106" s="24">
        <v>199.3</v>
      </c>
      <c r="O106" s="24">
        <v>650.79999999999995</v>
      </c>
      <c r="P106" s="24">
        <v>651</v>
      </c>
      <c r="Q106" s="24">
        <v>0</v>
      </c>
      <c r="R106" s="24">
        <v>0</v>
      </c>
      <c r="S106" s="24">
        <v>0</v>
      </c>
      <c r="T106" s="24">
        <v>651</v>
      </c>
    </row>
    <row r="107" spans="1:22" ht="12.75" customHeight="1" x14ac:dyDescent="0.2">
      <c r="A107" s="167"/>
      <c r="B107" s="35"/>
      <c r="C107" s="26" t="s">
        <v>52</v>
      </c>
      <c r="D107" s="162">
        <v>9</v>
      </c>
      <c r="E107" s="24">
        <v>0</v>
      </c>
      <c r="F107" s="24">
        <v>0</v>
      </c>
      <c r="G107" s="24">
        <v>0</v>
      </c>
      <c r="H107" s="24">
        <v>0</v>
      </c>
      <c r="I107" s="24">
        <v>0.2</v>
      </c>
      <c r="J107" s="24">
        <v>0</v>
      </c>
      <c r="K107" s="24">
        <v>0.2</v>
      </c>
      <c r="L107" s="24">
        <v>3.9499999999999997</v>
      </c>
      <c r="M107" s="24">
        <v>1.95</v>
      </c>
      <c r="N107" s="24">
        <v>2.8000000000000003</v>
      </c>
      <c r="O107" s="24">
        <v>8.7000000000000011</v>
      </c>
      <c r="P107" s="24">
        <v>8.9</v>
      </c>
      <c r="Q107" s="24">
        <v>0</v>
      </c>
      <c r="R107" s="24">
        <v>0</v>
      </c>
      <c r="S107" s="24">
        <v>0</v>
      </c>
      <c r="T107" s="24">
        <v>8.9</v>
      </c>
    </row>
    <row r="108" spans="1:22" ht="12.75" customHeight="1" x14ac:dyDescent="0.2">
      <c r="A108" s="167"/>
      <c r="B108" s="35"/>
      <c r="C108" s="26" t="s">
        <v>72</v>
      </c>
      <c r="D108" s="162">
        <v>9</v>
      </c>
      <c r="E108" s="24">
        <v>0</v>
      </c>
      <c r="F108" s="24">
        <v>0</v>
      </c>
      <c r="G108" s="24">
        <v>0</v>
      </c>
      <c r="H108" s="24">
        <v>0</v>
      </c>
      <c r="I108" s="24">
        <v>10</v>
      </c>
      <c r="J108" s="24">
        <v>0</v>
      </c>
      <c r="K108" s="24">
        <v>10</v>
      </c>
      <c r="L108" s="24">
        <v>1192.8</v>
      </c>
      <c r="M108" s="24">
        <v>400.91999999999996</v>
      </c>
      <c r="N108" s="24">
        <v>154.68</v>
      </c>
      <c r="O108" s="24">
        <v>1748.3999999999999</v>
      </c>
      <c r="P108" s="24">
        <v>1758.3999999999999</v>
      </c>
      <c r="Q108" s="24">
        <v>0</v>
      </c>
      <c r="R108" s="24">
        <v>0</v>
      </c>
      <c r="S108" s="24">
        <v>0</v>
      </c>
      <c r="T108" s="24">
        <v>1758.3999999999999</v>
      </c>
    </row>
    <row r="109" spans="1:22" ht="12.75" customHeight="1" x14ac:dyDescent="0.2">
      <c r="A109" s="167"/>
      <c r="B109" s="35"/>
      <c r="C109" s="26" t="s">
        <v>71</v>
      </c>
      <c r="D109" s="162">
        <v>2</v>
      </c>
      <c r="E109" s="24">
        <v>0</v>
      </c>
      <c r="F109" s="24">
        <v>0</v>
      </c>
      <c r="G109" s="24">
        <v>0</v>
      </c>
      <c r="H109" s="24">
        <v>0</v>
      </c>
      <c r="I109" s="24">
        <v>0.2</v>
      </c>
      <c r="J109" s="24">
        <v>0</v>
      </c>
      <c r="K109" s="24">
        <v>0.2</v>
      </c>
      <c r="L109" s="24">
        <v>0</v>
      </c>
      <c r="M109" s="24">
        <v>0</v>
      </c>
      <c r="N109" s="24">
        <v>1</v>
      </c>
      <c r="O109" s="24">
        <v>1</v>
      </c>
      <c r="P109" s="24">
        <v>1.2</v>
      </c>
      <c r="Q109" s="24">
        <v>0</v>
      </c>
      <c r="R109" s="24">
        <v>0.2</v>
      </c>
      <c r="S109" s="24">
        <v>0.2</v>
      </c>
      <c r="T109" s="24">
        <v>1.4</v>
      </c>
    </row>
    <row r="110" spans="1:22" ht="12.75" customHeight="1" x14ac:dyDescent="0.2">
      <c r="A110" s="167"/>
      <c r="B110" s="85"/>
      <c r="C110" s="26" t="s">
        <v>58</v>
      </c>
      <c r="D110" s="162">
        <v>18</v>
      </c>
      <c r="E110" s="24">
        <v>0</v>
      </c>
      <c r="F110" s="24">
        <v>0</v>
      </c>
      <c r="G110" s="24">
        <v>0</v>
      </c>
      <c r="H110" s="24">
        <v>0</v>
      </c>
      <c r="I110" s="24">
        <v>0.5</v>
      </c>
      <c r="J110" s="24">
        <v>0</v>
      </c>
      <c r="K110" s="24">
        <v>0.5</v>
      </c>
      <c r="L110" s="24">
        <v>192</v>
      </c>
      <c r="M110" s="24">
        <v>80.25</v>
      </c>
      <c r="N110" s="24">
        <v>54.400000000000006</v>
      </c>
      <c r="O110" s="24">
        <v>326.64999999999998</v>
      </c>
      <c r="P110" s="24">
        <v>327.14999999999998</v>
      </c>
      <c r="Q110" s="24">
        <v>0</v>
      </c>
      <c r="R110" s="24">
        <v>0</v>
      </c>
      <c r="S110" s="24">
        <v>0</v>
      </c>
      <c r="T110" s="24">
        <v>327.14999999999998</v>
      </c>
    </row>
    <row r="111" spans="1:22" ht="12.75" customHeight="1" x14ac:dyDescent="0.2">
      <c r="A111" s="167"/>
      <c r="B111" s="35" t="s">
        <v>424</v>
      </c>
      <c r="C111" s="26" t="s">
        <v>80</v>
      </c>
      <c r="D111" s="162">
        <v>23</v>
      </c>
      <c r="E111" s="24">
        <v>0</v>
      </c>
      <c r="F111" s="24">
        <v>0</v>
      </c>
      <c r="G111" s="24">
        <v>0</v>
      </c>
      <c r="H111" s="24">
        <v>0</v>
      </c>
      <c r="I111" s="24">
        <v>3.6</v>
      </c>
      <c r="J111" s="24">
        <v>0</v>
      </c>
      <c r="K111" s="24">
        <v>3.6</v>
      </c>
      <c r="L111" s="24">
        <v>16.25</v>
      </c>
      <c r="M111" s="24">
        <v>14.500000000000002</v>
      </c>
      <c r="N111" s="24">
        <v>20.860999999999997</v>
      </c>
      <c r="O111" s="24">
        <v>51.61099999999999</v>
      </c>
      <c r="P111" s="24">
        <v>55.210999999999991</v>
      </c>
      <c r="Q111" s="24">
        <v>5</v>
      </c>
      <c r="R111" s="24">
        <v>0</v>
      </c>
      <c r="S111" s="24">
        <v>5</v>
      </c>
      <c r="T111" s="24">
        <v>60.210999999999999</v>
      </c>
    </row>
    <row r="112" spans="1:22" ht="12.75" customHeight="1" x14ac:dyDescent="0.2">
      <c r="A112" s="167"/>
      <c r="B112" s="35"/>
      <c r="C112" s="26" t="s">
        <v>54</v>
      </c>
      <c r="D112" s="162">
        <v>3</v>
      </c>
      <c r="E112" s="24">
        <v>0</v>
      </c>
      <c r="F112" s="24">
        <v>0</v>
      </c>
      <c r="G112" s="24">
        <v>0</v>
      </c>
      <c r="H112" s="24">
        <v>0</v>
      </c>
      <c r="I112" s="24">
        <v>0.72</v>
      </c>
      <c r="J112" s="24">
        <v>0</v>
      </c>
      <c r="K112" s="24">
        <v>0.72</v>
      </c>
      <c r="L112" s="24">
        <v>0.05</v>
      </c>
      <c r="M112" s="24">
        <v>0.12000000000000001</v>
      </c>
      <c r="N112" s="24">
        <v>0.41</v>
      </c>
      <c r="O112" s="24">
        <v>0.58000000000000007</v>
      </c>
      <c r="P112" s="24">
        <v>1.3</v>
      </c>
      <c r="Q112" s="24">
        <v>0.1</v>
      </c>
      <c r="R112" s="24">
        <v>0</v>
      </c>
      <c r="S112" s="24">
        <v>0.1</v>
      </c>
      <c r="T112" s="24">
        <v>1.4</v>
      </c>
    </row>
    <row r="113" spans="1:20" ht="12.75" customHeight="1" x14ac:dyDescent="0.2">
      <c r="A113" s="167"/>
      <c r="B113" s="35"/>
      <c r="C113" s="26" t="s">
        <v>65</v>
      </c>
      <c r="D113" s="162">
        <v>1</v>
      </c>
      <c r="E113" s="24">
        <v>0</v>
      </c>
      <c r="F113" s="24">
        <v>0</v>
      </c>
      <c r="G113" s="24">
        <v>0</v>
      </c>
      <c r="H113" s="24">
        <v>0</v>
      </c>
      <c r="I113" s="24">
        <v>0</v>
      </c>
      <c r="J113" s="24">
        <v>0</v>
      </c>
      <c r="K113" s="24">
        <v>0</v>
      </c>
      <c r="L113" s="24">
        <v>0.23</v>
      </c>
      <c r="M113" s="24">
        <v>0.1</v>
      </c>
      <c r="N113" s="24">
        <v>0.1</v>
      </c>
      <c r="O113" s="24">
        <v>0.43</v>
      </c>
      <c r="P113" s="24">
        <v>0.43</v>
      </c>
      <c r="Q113" s="24">
        <v>0</v>
      </c>
      <c r="R113" s="24">
        <v>0</v>
      </c>
      <c r="S113" s="24">
        <v>0</v>
      </c>
      <c r="T113" s="24">
        <v>0.43</v>
      </c>
    </row>
    <row r="114" spans="1:20" ht="12.75" customHeight="1" x14ac:dyDescent="0.2">
      <c r="A114" s="167"/>
      <c r="B114" s="35"/>
      <c r="C114" s="26" t="s">
        <v>74</v>
      </c>
      <c r="D114" s="162">
        <v>2</v>
      </c>
      <c r="E114" s="24">
        <v>0</v>
      </c>
      <c r="F114" s="24">
        <v>0</v>
      </c>
      <c r="G114" s="24">
        <v>0</v>
      </c>
      <c r="H114" s="24">
        <v>0</v>
      </c>
      <c r="I114" s="24">
        <v>0</v>
      </c>
      <c r="J114" s="24">
        <v>0</v>
      </c>
      <c r="K114" s="24">
        <v>0</v>
      </c>
      <c r="L114" s="24">
        <v>0.95</v>
      </c>
      <c r="M114" s="24">
        <v>3.25</v>
      </c>
      <c r="N114" s="24">
        <v>0</v>
      </c>
      <c r="O114" s="24">
        <v>4.2</v>
      </c>
      <c r="P114" s="24">
        <v>4.2</v>
      </c>
      <c r="Q114" s="24">
        <v>0</v>
      </c>
      <c r="R114" s="24">
        <v>0</v>
      </c>
      <c r="S114" s="24">
        <v>0</v>
      </c>
      <c r="T114" s="24">
        <v>4.2</v>
      </c>
    </row>
    <row r="115" spans="1:20" ht="12.75" customHeight="1" x14ac:dyDescent="0.2">
      <c r="A115" s="167"/>
      <c r="B115" s="35"/>
      <c r="C115" s="26" t="s">
        <v>53</v>
      </c>
      <c r="D115" s="162">
        <v>3</v>
      </c>
      <c r="E115" s="24">
        <v>0</v>
      </c>
      <c r="F115" s="24">
        <v>0</v>
      </c>
      <c r="G115" s="24">
        <v>272</v>
      </c>
      <c r="H115" s="24">
        <v>272</v>
      </c>
      <c r="I115" s="24">
        <v>20</v>
      </c>
      <c r="J115" s="24">
        <v>0</v>
      </c>
      <c r="K115" s="24">
        <v>292</v>
      </c>
      <c r="L115" s="24">
        <v>394.05</v>
      </c>
      <c r="M115" s="24">
        <v>0</v>
      </c>
      <c r="N115" s="24">
        <v>56</v>
      </c>
      <c r="O115" s="24">
        <v>450.05</v>
      </c>
      <c r="P115" s="24">
        <v>742.05</v>
      </c>
      <c r="Q115" s="24">
        <v>0</v>
      </c>
      <c r="R115" s="24">
        <v>4</v>
      </c>
      <c r="S115" s="24">
        <v>4</v>
      </c>
      <c r="T115" s="24">
        <v>746.05</v>
      </c>
    </row>
    <row r="116" spans="1:20" ht="12.75" customHeight="1" x14ac:dyDescent="0.2">
      <c r="A116" s="167"/>
      <c r="B116" s="35"/>
      <c r="C116" s="26" t="s">
        <v>81</v>
      </c>
      <c r="D116" s="162">
        <v>13</v>
      </c>
      <c r="E116" s="24">
        <v>7.3</v>
      </c>
      <c r="F116" s="24">
        <v>0</v>
      </c>
      <c r="G116" s="24">
        <v>12</v>
      </c>
      <c r="H116" s="24">
        <v>19.3</v>
      </c>
      <c r="I116" s="24">
        <v>0.1</v>
      </c>
      <c r="J116" s="24">
        <v>0</v>
      </c>
      <c r="K116" s="24">
        <v>19.400000000000002</v>
      </c>
      <c r="L116" s="24">
        <v>4415.5</v>
      </c>
      <c r="M116" s="24">
        <v>4573.2</v>
      </c>
      <c r="N116" s="24">
        <v>406.23</v>
      </c>
      <c r="O116" s="24">
        <v>9394.93</v>
      </c>
      <c r="P116" s="24">
        <v>9414.33</v>
      </c>
      <c r="Q116" s="24">
        <v>1022</v>
      </c>
      <c r="R116" s="24">
        <v>0</v>
      </c>
      <c r="S116" s="24">
        <v>1022</v>
      </c>
      <c r="T116" s="24">
        <v>10436.329999999998</v>
      </c>
    </row>
    <row r="117" spans="1:20" ht="12.75" customHeight="1" x14ac:dyDescent="0.2">
      <c r="A117" s="167"/>
      <c r="B117" s="35"/>
      <c r="C117" s="26" t="s">
        <v>68</v>
      </c>
      <c r="D117" s="162">
        <v>3</v>
      </c>
      <c r="E117" s="24">
        <v>0</v>
      </c>
      <c r="F117" s="24">
        <v>0</v>
      </c>
      <c r="G117" s="24">
        <v>0</v>
      </c>
      <c r="H117" s="24">
        <v>0</v>
      </c>
      <c r="I117" s="24">
        <v>0</v>
      </c>
      <c r="J117" s="24">
        <v>0</v>
      </c>
      <c r="K117" s="24">
        <v>0</v>
      </c>
      <c r="L117" s="24">
        <v>26</v>
      </c>
      <c r="M117" s="24">
        <v>0</v>
      </c>
      <c r="N117" s="24">
        <v>2</v>
      </c>
      <c r="O117" s="24">
        <v>28</v>
      </c>
      <c r="P117" s="24">
        <v>28</v>
      </c>
      <c r="Q117" s="24">
        <v>0</v>
      </c>
      <c r="R117" s="24">
        <v>0</v>
      </c>
      <c r="S117" s="24">
        <v>0</v>
      </c>
      <c r="T117" s="24">
        <v>28</v>
      </c>
    </row>
    <row r="118" spans="1:20" ht="12.75" customHeight="1" x14ac:dyDescent="0.2">
      <c r="A118" s="167"/>
      <c r="B118" s="35"/>
      <c r="C118" s="26" t="s">
        <v>60</v>
      </c>
      <c r="D118" s="162">
        <v>4</v>
      </c>
      <c r="E118" s="24">
        <v>798</v>
      </c>
      <c r="F118" s="24">
        <v>0</v>
      </c>
      <c r="G118" s="24">
        <v>824</v>
      </c>
      <c r="H118" s="24">
        <v>1622</v>
      </c>
      <c r="I118" s="24">
        <v>0</v>
      </c>
      <c r="J118" s="24">
        <v>0</v>
      </c>
      <c r="K118" s="24">
        <v>1622</v>
      </c>
      <c r="L118" s="24">
        <v>938.5</v>
      </c>
      <c r="M118" s="24">
        <v>2287</v>
      </c>
      <c r="N118" s="24">
        <v>323.39999999999998</v>
      </c>
      <c r="O118" s="24">
        <v>3548.9</v>
      </c>
      <c r="P118" s="24">
        <v>5170.8999999999996</v>
      </c>
      <c r="Q118" s="24">
        <v>761</v>
      </c>
      <c r="R118" s="24">
        <v>0</v>
      </c>
      <c r="S118" s="24">
        <v>761</v>
      </c>
      <c r="T118" s="24">
        <v>5931.9</v>
      </c>
    </row>
    <row r="119" spans="1:20" ht="12.75" customHeight="1" x14ac:dyDescent="0.2">
      <c r="A119" s="167"/>
      <c r="B119" s="35"/>
      <c r="C119" s="26" t="s">
        <v>75</v>
      </c>
      <c r="D119" s="162">
        <v>3</v>
      </c>
      <c r="E119" s="24">
        <v>3068</v>
      </c>
      <c r="F119" s="24">
        <v>0</v>
      </c>
      <c r="G119" s="24">
        <v>14059</v>
      </c>
      <c r="H119" s="24">
        <v>17127</v>
      </c>
      <c r="I119" s="24">
        <v>244.02</v>
      </c>
      <c r="J119" s="24">
        <v>417</v>
      </c>
      <c r="K119" s="24">
        <v>17788.02</v>
      </c>
      <c r="L119" s="24">
        <v>10116</v>
      </c>
      <c r="M119" s="24">
        <v>10513.03</v>
      </c>
      <c r="N119" s="24">
        <v>554.03</v>
      </c>
      <c r="O119" s="24">
        <v>21183.059999999998</v>
      </c>
      <c r="P119" s="24">
        <v>38971.08</v>
      </c>
      <c r="Q119" s="24">
        <v>7519</v>
      </c>
      <c r="R119" s="24">
        <v>0</v>
      </c>
      <c r="S119" s="24">
        <v>7519</v>
      </c>
      <c r="T119" s="24">
        <v>46490.080000000002</v>
      </c>
    </row>
    <row r="120" spans="1:20" ht="12.75" customHeight="1" x14ac:dyDescent="0.2">
      <c r="A120" s="167"/>
      <c r="B120" s="85"/>
      <c r="C120" s="26" t="s">
        <v>70</v>
      </c>
      <c r="D120" s="162">
        <v>3</v>
      </c>
      <c r="E120" s="24">
        <v>0</v>
      </c>
      <c r="F120" s="24">
        <v>0</v>
      </c>
      <c r="G120" s="24">
        <v>0</v>
      </c>
      <c r="H120" s="24">
        <v>0</v>
      </c>
      <c r="I120" s="24">
        <v>0.5</v>
      </c>
      <c r="J120" s="24">
        <v>0</v>
      </c>
      <c r="K120" s="24">
        <v>0.5</v>
      </c>
      <c r="L120" s="24">
        <v>0.5</v>
      </c>
      <c r="M120" s="24">
        <v>6</v>
      </c>
      <c r="N120" s="24">
        <v>7.5</v>
      </c>
      <c r="O120" s="24">
        <v>14</v>
      </c>
      <c r="P120" s="24">
        <v>14.5</v>
      </c>
      <c r="Q120" s="24">
        <v>0</v>
      </c>
      <c r="R120" s="24">
        <v>0</v>
      </c>
      <c r="S120" s="24">
        <v>0</v>
      </c>
      <c r="T120" s="24">
        <v>14.5</v>
      </c>
    </row>
    <row r="121" spans="1:20" ht="12.75" customHeight="1" x14ac:dyDescent="0.2">
      <c r="A121" s="167"/>
      <c r="B121" s="35" t="s">
        <v>425</v>
      </c>
      <c r="C121" s="26" t="s">
        <v>73</v>
      </c>
      <c r="D121" s="162">
        <v>15</v>
      </c>
      <c r="E121" s="24">
        <v>55.262999999999998</v>
      </c>
      <c r="F121" s="24">
        <v>0</v>
      </c>
      <c r="G121" s="24">
        <v>14.011999999999999</v>
      </c>
      <c r="H121" s="24">
        <v>69.274999999999991</v>
      </c>
      <c r="I121" s="24">
        <v>0.82000000000000006</v>
      </c>
      <c r="J121" s="24">
        <v>0.05</v>
      </c>
      <c r="K121" s="24">
        <v>70.14500000000001</v>
      </c>
      <c r="L121" s="24">
        <v>22.567</v>
      </c>
      <c r="M121" s="24">
        <v>3.9599999999999995</v>
      </c>
      <c r="N121" s="24">
        <v>2.2400000000000002</v>
      </c>
      <c r="O121" s="24">
        <v>28.767000000000007</v>
      </c>
      <c r="P121" s="24">
        <v>98.91200000000002</v>
      </c>
      <c r="Q121" s="24">
        <v>0</v>
      </c>
      <c r="R121" s="24">
        <v>5.1210000000000004</v>
      </c>
      <c r="S121" s="24">
        <v>5.1210000000000004</v>
      </c>
      <c r="T121" s="24">
        <v>104.03299999999997</v>
      </c>
    </row>
    <row r="122" spans="1:20" ht="12.75" customHeight="1" x14ac:dyDescent="0.2">
      <c r="A122" s="167"/>
      <c r="B122" s="35"/>
      <c r="C122" s="26" t="s">
        <v>69</v>
      </c>
      <c r="D122" s="162">
        <v>8</v>
      </c>
      <c r="E122" s="24">
        <v>387</v>
      </c>
      <c r="F122" s="24">
        <v>5</v>
      </c>
      <c r="G122" s="24">
        <v>10796</v>
      </c>
      <c r="H122" s="24">
        <v>11188</v>
      </c>
      <c r="I122" s="24">
        <v>4092</v>
      </c>
      <c r="J122" s="24">
        <v>0</v>
      </c>
      <c r="K122" s="24">
        <v>15280</v>
      </c>
      <c r="L122" s="24">
        <v>1922</v>
      </c>
      <c r="M122" s="24">
        <v>5326.8</v>
      </c>
      <c r="N122" s="24">
        <v>2136</v>
      </c>
      <c r="O122" s="24">
        <v>9384.7999999999993</v>
      </c>
      <c r="P122" s="24">
        <v>24664.799999999999</v>
      </c>
      <c r="Q122" s="24">
        <v>0</v>
      </c>
      <c r="R122" s="24">
        <v>121</v>
      </c>
      <c r="S122" s="24">
        <v>121</v>
      </c>
      <c r="T122" s="24">
        <v>24785.8</v>
      </c>
    </row>
    <row r="123" spans="1:20" ht="12.75" customHeight="1" x14ac:dyDescent="0.2">
      <c r="A123" s="167"/>
      <c r="B123" s="35"/>
      <c r="C123" s="26" t="s">
        <v>63</v>
      </c>
      <c r="D123" s="162">
        <v>17</v>
      </c>
      <c r="E123" s="24">
        <v>8</v>
      </c>
      <c r="F123" s="24">
        <v>483</v>
      </c>
      <c r="G123" s="24">
        <v>352</v>
      </c>
      <c r="H123" s="24">
        <v>843</v>
      </c>
      <c r="I123" s="24">
        <v>505.53</v>
      </c>
      <c r="J123" s="24">
        <v>15</v>
      </c>
      <c r="K123" s="24">
        <v>1363.53</v>
      </c>
      <c r="L123" s="24">
        <v>1191.0999999999999</v>
      </c>
      <c r="M123" s="24">
        <v>305.17</v>
      </c>
      <c r="N123" s="24">
        <v>250.6</v>
      </c>
      <c r="O123" s="24">
        <v>1746.8700000000001</v>
      </c>
      <c r="P123" s="24">
        <v>3110.4</v>
      </c>
      <c r="Q123" s="24">
        <v>71</v>
      </c>
      <c r="R123" s="24">
        <v>10</v>
      </c>
      <c r="S123" s="24">
        <v>81</v>
      </c>
      <c r="T123" s="24">
        <v>3191.3999999999996</v>
      </c>
    </row>
    <row r="124" spans="1:20" ht="12.75" customHeight="1" x14ac:dyDescent="0.2">
      <c r="A124" s="167"/>
      <c r="B124" s="35"/>
      <c r="C124" s="26" t="s">
        <v>59</v>
      </c>
      <c r="D124" s="162">
        <v>27</v>
      </c>
      <c r="E124" s="24">
        <v>257.5</v>
      </c>
      <c r="F124" s="24">
        <v>0</v>
      </c>
      <c r="G124" s="24">
        <v>1.4</v>
      </c>
      <c r="H124" s="24">
        <v>258.89999999999998</v>
      </c>
      <c r="I124" s="24">
        <v>404.7</v>
      </c>
      <c r="J124" s="24">
        <v>0</v>
      </c>
      <c r="K124" s="24">
        <v>663.6</v>
      </c>
      <c r="L124" s="24">
        <v>924.55499999999995</v>
      </c>
      <c r="M124" s="24">
        <v>1315.3999999999999</v>
      </c>
      <c r="N124" s="24">
        <v>2149.6550000000002</v>
      </c>
      <c r="O124" s="24">
        <v>4389.6100000000015</v>
      </c>
      <c r="P124" s="24">
        <v>5053.2100000000019</v>
      </c>
      <c r="Q124" s="24">
        <v>25</v>
      </c>
      <c r="R124" s="24">
        <v>69</v>
      </c>
      <c r="S124" s="24">
        <v>94</v>
      </c>
      <c r="T124" s="24">
        <v>5147.2100000000009</v>
      </c>
    </row>
    <row r="125" spans="1:20" ht="12.75" customHeight="1" x14ac:dyDescent="0.2">
      <c r="A125" s="167"/>
      <c r="B125" s="35"/>
      <c r="C125" s="26" t="s">
        <v>57</v>
      </c>
      <c r="D125" s="162">
        <v>8</v>
      </c>
      <c r="E125" s="24">
        <v>0</v>
      </c>
      <c r="F125" s="24">
        <v>0</v>
      </c>
      <c r="G125" s="24">
        <v>0</v>
      </c>
      <c r="H125" s="24">
        <v>0</v>
      </c>
      <c r="I125" s="24">
        <v>0.5</v>
      </c>
      <c r="J125" s="24">
        <v>16.25</v>
      </c>
      <c r="K125" s="24">
        <v>16.75</v>
      </c>
      <c r="L125" s="24">
        <v>65</v>
      </c>
      <c r="M125" s="24">
        <v>1027.5</v>
      </c>
      <c r="N125" s="24">
        <v>713</v>
      </c>
      <c r="O125" s="24">
        <v>1805.5</v>
      </c>
      <c r="P125" s="24">
        <v>1822.25</v>
      </c>
      <c r="Q125" s="24">
        <v>39.25</v>
      </c>
      <c r="R125" s="24">
        <v>0</v>
      </c>
      <c r="S125" s="24">
        <v>39.25</v>
      </c>
      <c r="T125" s="24">
        <v>1861.5</v>
      </c>
    </row>
    <row r="126" spans="1:20" ht="12.75" customHeight="1" x14ac:dyDescent="0.2">
      <c r="A126" s="167"/>
      <c r="B126" s="35"/>
      <c r="C126" s="165" t="s">
        <v>66</v>
      </c>
      <c r="D126" s="160">
        <v>9</v>
      </c>
      <c r="E126" s="25">
        <v>0</v>
      </c>
      <c r="F126" s="25">
        <v>0</v>
      </c>
      <c r="G126" s="25">
        <v>299</v>
      </c>
      <c r="H126" s="25">
        <v>299</v>
      </c>
      <c r="I126" s="25">
        <v>36.700000000000003</v>
      </c>
      <c r="J126" s="25">
        <v>0</v>
      </c>
      <c r="K126" s="25">
        <v>335.7</v>
      </c>
      <c r="L126" s="25">
        <v>339.45</v>
      </c>
      <c r="M126" s="25">
        <v>1819</v>
      </c>
      <c r="N126" s="25">
        <v>56.400000000000006</v>
      </c>
      <c r="O126" s="25">
        <v>2214.85</v>
      </c>
      <c r="P126" s="25">
        <v>2550.5499999999997</v>
      </c>
      <c r="Q126" s="25">
        <v>25</v>
      </c>
      <c r="R126" s="25">
        <v>0.2</v>
      </c>
      <c r="S126" s="25">
        <v>25.2</v>
      </c>
      <c r="T126" s="25">
        <v>2575.7500000000005</v>
      </c>
    </row>
    <row r="127" spans="1:20" ht="12.75" customHeight="1" x14ac:dyDescent="0.25">
      <c r="A127" s="230" t="s">
        <v>0</v>
      </c>
      <c r="B127" s="231"/>
      <c r="C127" s="232" t="s">
        <v>0</v>
      </c>
      <c r="D127" s="53">
        <f>SUM(D94:D126)</f>
        <v>255</v>
      </c>
      <c r="E127" s="54">
        <f>SUM(E94:E126)</f>
        <v>4581.0630000000001</v>
      </c>
      <c r="F127" s="54">
        <f>SUM(F94:F126)</f>
        <v>488</v>
      </c>
      <c r="G127" s="54">
        <f>SUM(G94:G126)</f>
        <v>26629.412000000004</v>
      </c>
      <c r="H127" s="54">
        <f>+G127+F127+E127</f>
        <v>31698.475000000006</v>
      </c>
      <c r="I127" s="54">
        <f>SUM(I94:I126)</f>
        <v>5373.5399999999991</v>
      </c>
      <c r="J127" s="54">
        <f>SUM(J94:J126)</f>
        <v>448.40000000000003</v>
      </c>
      <c r="K127" s="54">
        <f>+J127+I127+H127</f>
        <v>37520.415000000008</v>
      </c>
      <c r="L127" s="54">
        <f>SUM(L94:L126)</f>
        <v>23122.182000000001</v>
      </c>
      <c r="M127" s="54">
        <f>SUM(M94:M126)</f>
        <v>28043.114999999998</v>
      </c>
      <c r="N127" s="54">
        <f>SUM(N94:N126)</f>
        <v>7179.0110000000004</v>
      </c>
      <c r="O127" s="54">
        <f>+N127+M127+L127</f>
        <v>58344.307999999997</v>
      </c>
      <c r="P127" s="54">
        <f>+O127+K127</f>
        <v>95864.722999999998</v>
      </c>
      <c r="Q127" s="54">
        <f>SUM(Q94:Q126)</f>
        <v>9467.35</v>
      </c>
      <c r="R127" s="54">
        <f>SUM(R94:R126)</f>
        <v>210.86099999999999</v>
      </c>
      <c r="S127" s="54">
        <f>+R127+Q127</f>
        <v>9678.2110000000011</v>
      </c>
      <c r="T127" s="55">
        <f>+S127+P127</f>
        <v>105542.93399999999</v>
      </c>
    </row>
    <row r="128" spans="1:20" ht="12.75" customHeight="1" x14ac:dyDescent="0.2">
      <c r="A128" s="172" t="s">
        <v>6</v>
      </c>
      <c r="B128" s="70" t="s">
        <v>86</v>
      </c>
      <c r="C128" s="161" t="s">
        <v>86</v>
      </c>
      <c r="D128" s="153">
        <v>20</v>
      </c>
      <c r="E128" s="154">
        <v>0</v>
      </c>
      <c r="F128" s="154">
        <v>0</v>
      </c>
      <c r="G128" s="154">
        <v>6</v>
      </c>
      <c r="H128" s="154">
        <v>6</v>
      </c>
      <c r="I128" s="154">
        <v>10.199999999999999</v>
      </c>
      <c r="J128" s="154">
        <v>0</v>
      </c>
      <c r="K128" s="154">
        <v>16.2</v>
      </c>
      <c r="L128" s="154">
        <v>23.6</v>
      </c>
      <c r="M128" s="154">
        <v>43.2</v>
      </c>
      <c r="N128" s="154">
        <v>72.949999999999989</v>
      </c>
      <c r="O128" s="154">
        <v>139.75</v>
      </c>
      <c r="P128" s="154">
        <v>155.94999999999999</v>
      </c>
      <c r="Q128" s="154">
        <v>0.2</v>
      </c>
      <c r="R128" s="154">
        <v>0</v>
      </c>
      <c r="S128" s="154">
        <v>0.2</v>
      </c>
      <c r="T128" s="154">
        <v>156.15</v>
      </c>
    </row>
    <row r="129" spans="1:20" ht="12.75" customHeight="1" x14ac:dyDescent="0.2">
      <c r="A129" s="119"/>
      <c r="B129" s="71"/>
      <c r="C129" s="26" t="s">
        <v>272</v>
      </c>
      <c r="D129" s="162">
        <v>7</v>
      </c>
      <c r="E129" s="24">
        <v>0</v>
      </c>
      <c r="F129" s="24">
        <v>0</v>
      </c>
      <c r="G129" s="24">
        <v>0</v>
      </c>
      <c r="H129" s="24">
        <v>0</v>
      </c>
      <c r="I129" s="24">
        <v>0</v>
      </c>
      <c r="J129" s="24">
        <v>0</v>
      </c>
      <c r="K129" s="24">
        <v>0</v>
      </c>
      <c r="L129" s="24">
        <v>1</v>
      </c>
      <c r="M129" s="24">
        <v>95.9</v>
      </c>
      <c r="N129" s="24">
        <v>65.599999999999994</v>
      </c>
      <c r="O129" s="24">
        <v>162.5</v>
      </c>
      <c r="P129" s="24">
        <v>162.5</v>
      </c>
      <c r="Q129" s="24">
        <v>0</v>
      </c>
      <c r="R129" s="24">
        <v>0</v>
      </c>
      <c r="S129" s="24">
        <v>0</v>
      </c>
      <c r="T129" s="24">
        <v>162.5</v>
      </c>
    </row>
    <row r="130" spans="1:20" ht="12.75" customHeight="1" x14ac:dyDescent="0.2">
      <c r="A130" s="119"/>
      <c r="B130" s="71"/>
      <c r="C130" s="26" t="s">
        <v>101</v>
      </c>
      <c r="D130" s="162">
        <v>10</v>
      </c>
      <c r="E130" s="24">
        <v>0</v>
      </c>
      <c r="F130" s="24">
        <v>0</v>
      </c>
      <c r="G130" s="24">
        <v>0</v>
      </c>
      <c r="H130" s="24">
        <v>0</v>
      </c>
      <c r="I130" s="24">
        <v>29.2</v>
      </c>
      <c r="J130" s="24">
        <v>0</v>
      </c>
      <c r="K130" s="24">
        <v>29.2</v>
      </c>
      <c r="L130" s="24">
        <v>25</v>
      </c>
      <c r="M130" s="24">
        <v>89.53</v>
      </c>
      <c r="N130" s="24">
        <v>44.9</v>
      </c>
      <c r="O130" s="24">
        <v>159.43</v>
      </c>
      <c r="P130" s="24">
        <v>188.63</v>
      </c>
      <c r="Q130" s="24">
        <v>6</v>
      </c>
      <c r="R130" s="24">
        <v>0</v>
      </c>
      <c r="S130" s="24">
        <v>6</v>
      </c>
      <c r="T130" s="24">
        <v>194.63</v>
      </c>
    </row>
    <row r="131" spans="1:20" ht="12.75" customHeight="1" x14ac:dyDescent="0.2">
      <c r="A131" s="119"/>
      <c r="B131" s="71"/>
      <c r="C131" s="26" t="s">
        <v>106</v>
      </c>
      <c r="D131" s="162">
        <v>10</v>
      </c>
      <c r="E131" s="24">
        <v>0</v>
      </c>
      <c r="F131" s="24">
        <v>0</v>
      </c>
      <c r="G131" s="24">
        <v>0</v>
      </c>
      <c r="H131" s="24">
        <v>0</v>
      </c>
      <c r="I131" s="24">
        <v>5.0999999999999996</v>
      </c>
      <c r="J131" s="24">
        <v>0</v>
      </c>
      <c r="K131" s="24">
        <v>5.0999999999999996</v>
      </c>
      <c r="L131" s="24">
        <v>0</v>
      </c>
      <c r="M131" s="24">
        <v>20.9</v>
      </c>
      <c r="N131" s="24">
        <v>28.65</v>
      </c>
      <c r="O131" s="24">
        <v>49.55</v>
      </c>
      <c r="P131" s="24">
        <v>54.65</v>
      </c>
      <c r="Q131" s="24">
        <v>3</v>
      </c>
      <c r="R131" s="24">
        <v>0</v>
      </c>
      <c r="S131" s="24">
        <v>3</v>
      </c>
      <c r="T131" s="24">
        <v>57.65</v>
      </c>
    </row>
    <row r="132" spans="1:20" ht="12.75" customHeight="1" x14ac:dyDescent="0.2">
      <c r="A132" s="119"/>
      <c r="B132" s="71"/>
      <c r="C132" s="26" t="s">
        <v>107</v>
      </c>
      <c r="D132" s="162">
        <v>34</v>
      </c>
      <c r="E132" s="24">
        <v>12530.500000000002</v>
      </c>
      <c r="F132" s="24">
        <v>0.8</v>
      </c>
      <c r="G132" s="24">
        <v>15782.06</v>
      </c>
      <c r="H132" s="24">
        <v>28313.360000000001</v>
      </c>
      <c r="I132" s="24">
        <v>2592.6799999999998</v>
      </c>
      <c r="J132" s="24">
        <v>592.70000000000005</v>
      </c>
      <c r="K132" s="24">
        <v>31498.739999999998</v>
      </c>
      <c r="L132" s="24">
        <v>1768.1800000000003</v>
      </c>
      <c r="M132" s="24">
        <v>11139.63</v>
      </c>
      <c r="N132" s="24">
        <v>387.46</v>
      </c>
      <c r="O132" s="24">
        <v>13295.270000000002</v>
      </c>
      <c r="P132" s="24">
        <v>44794.01</v>
      </c>
      <c r="Q132" s="24">
        <v>566.44000000000005</v>
      </c>
      <c r="R132" s="24">
        <v>2.6</v>
      </c>
      <c r="S132" s="24">
        <v>569.04000000000008</v>
      </c>
      <c r="T132" s="24">
        <v>45363.05</v>
      </c>
    </row>
    <row r="133" spans="1:20" ht="12.75" customHeight="1" x14ac:dyDescent="0.2">
      <c r="A133" s="119"/>
      <c r="B133" s="71"/>
      <c r="C133" s="26" t="s">
        <v>90</v>
      </c>
      <c r="D133" s="162">
        <v>5</v>
      </c>
      <c r="E133" s="24">
        <v>0.4</v>
      </c>
      <c r="F133" s="24">
        <v>19.600000000000001</v>
      </c>
      <c r="G133" s="24">
        <v>0</v>
      </c>
      <c r="H133" s="24">
        <v>20</v>
      </c>
      <c r="I133" s="24">
        <v>25</v>
      </c>
      <c r="J133" s="24">
        <v>0</v>
      </c>
      <c r="K133" s="24">
        <v>45</v>
      </c>
      <c r="L133" s="24">
        <v>0</v>
      </c>
      <c r="M133" s="24">
        <v>2.73</v>
      </c>
      <c r="N133" s="24">
        <v>1</v>
      </c>
      <c r="O133" s="24">
        <v>3.73</v>
      </c>
      <c r="P133" s="24">
        <v>48.73</v>
      </c>
      <c r="Q133" s="24">
        <v>0</v>
      </c>
      <c r="R133" s="24">
        <v>0</v>
      </c>
      <c r="S133" s="24">
        <v>0</v>
      </c>
      <c r="T133" s="24">
        <v>48.73</v>
      </c>
    </row>
    <row r="134" spans="1:20" ht="12.75" customHeight="1" x14ac:dyDescent="0.2">
      <c r="A134" s="119"/>
      <c r="B134" s="71"/>
      <c r="C134" s="26" t="s">
        <v>89</v>
      </c>
      <c r="D134" s="162">
        <v>9</v>
      </c>
      <c r="E134" s="24">
        <v>20</v>
      </c>
      <c r="F134" s="24">
        <v>0</v>
      </c>
      <c r="G134" s="24">
        <v>0</v>
      </c>
      <c r="H134" s="24">
        <v>20</v>
      </c>
      <c r="I134" s="24">
        <v>0</v>
      </c>
      <c r="J134" s="24">
        <v>0</v>
      </c>
      <c r="K134" s="24">
        <v>20</v>
      </c>
      <c r="L134" s="24">
        <v>0</v>
      </c>
      <c r="M134" s="24">
        <v>24.1</v>
      </c>
      <c r="N134" s="24">
        <v>20.810000000000002</v>
      </c>
      <c r="O134" s="24">
        <v>44.910000000000004</v>
      </c>
      <c r="P134" s="24">
        <v>64.91</v>
      </c>
      <c r="Q134" s="24">
        <v>0</v>
      </c>
      <c r="R134" s="24">
        <v>0</v>
      </c>
      <c r="S134" s="24">
        <v>0</v>
      </c>
      <c r="T134" s="24">
        <v>64.91</v>
      </c>
    </row>
    <row r="135" spans="1:20" ht="12.75" customHeight="1" x14ac:dyDescent="0.2">
      <c r="A135" s="119"/>
      <c r="B135" s="71"/>
      <c r="C135" s="26" t="s">
        <v>94</v>
      </c>
      <c r="D135" s="162">
        <v>21</v>
      </c>
      <c r="E135" s="24">
        <v>0</v>
      </c>
      <c r="F135" s="24">
        <v>0.26</v>
      </c>
      <c r="G135" s="24">
        <v>0.1</v>
      </c>
      <c r="H135" s="24">
        <v>0.36</v>
      </c>
      <c r="I135" s="24">
        <v>15.369999999999997</v>
      </c>
      <c r="J135" s="24">
        <v>0</v>
      </c>
      <c r="K135" s="24">
        <v>15.729999999999999</v>
      </c>
      <c r="L135" s="24">
        <v>14.4</v>
      </c>
      <c r="M135" s="24">
        <v>56.5</v>
      </c>
      <c r="N135" s="24">
        <v>87.152999999999992</v>
      </c>
      <c r="O135" s="24">
        <v>158.05299999999997</v>
      </c>
      <c r="P135" s="24">
        <v>173.78299999999996</v>
      </c>
      <c r="Q135" s="24">
        <v>0</v>
      </c>
      <c r="R135" s="24">
        <v>0.01</v>
      </c>
      <c r="S135" s="24">
        <v>0.01</v>
      </c>
      <c r="T135" s="24">
        <v>173.79300000000003</v>
      </c>
    </row>
    <row r="136" spans="1:20" ht="12.75" customHeight="1" x14ac:dyDescent="0.2">
      <c r="A136" s="119"/>
      <c r="B136" s="87"/>
      <c r="C136" s="26" t="s">
        <v>102</v>
      </c>
      <c r="D136" s="162">
        <v>17</v>
      </c>
      <c r="E136" s="24">
        <v>0.5</v>
      </c>
      <c r="F136" s="24">
        <v>0</v>
      </c>
      <c r="G136" s="24">
        <v>0.05</v>
      </c>
      <c r="H136" s="24">
        <v>0.55000000000000004</v>
      </c>
      <c r="I136" s="24">
        <v>2.5</v>
      </c>
      <c r="J136" s="24">
        <v>0</v>
      </c>
      <c r="K136" s="24">
        <v>3.05</v>
      </c>
      <c r="L136" s="24">
        <v>61.3</v>
      </c>
      <c r="M136" s="24">
        <v>98.6</v>
      </c>
      <c r="N136" s="24">
        <v>145.4</v>
      </c>
      <c r="O136" s="24">
        <v>305.29999999999995</v>
      </c>
      <c r="P136" s="24">
        <v>308.34999999999997</v>
      </c>
      <c r="Q136" s="24">
        <v>0</v>
      </c>
      <c r="R136" s="24">
        <v>0.18</v>
      </c>
      <c r="S136" s="24">
        <v>0.18</v>
      </c>
      <c r="T136" s="24">
        <v>308.52999999999997</v>
      </c>
    </row>
    <row r="137" spans="1:20" ht="12.75" customHeight="1" x14ac:dyDescent="0.2">
      <c r="A137" s="119"/>
      <c r="B137" s="71" t="s">
        <v>105</v>
      </c>
      <c r="C137" s="26" t="s">
        <v>105</v>
      </c>
      <c r="D137" s="162">
        <v>43</v>
      </c>
      <c r="E137" s="24">
        <v>0</v>
      </c>
      <c r="F137" s="24">
        <v>0</v>
      </c>
      <c r="G137" s="24">
        <v>0</v>
      </c>
      <c r="H137" s="24">
        <v>0</v>
      </c>
      <c r="I137" s="24">
        <v>2.1</v>
      </c>
      <c r="J137" s="24">
        <v>0</v>
      </c>
      <c r="K137" s="24">
        <v>2.1</v>
      </c>
      <c r="L137" s="24">
        <v>1.2</v>
      </c>
      <c r="M137" s="24">
        <v>21.55</v>
      </c>
      <c r="N137" s="24">
        <v>29.899999999999995</v>
      </c>
      <c r="O137" s="24">
        <v>52.649999999999991</v>
      </c>
      <c r="P137" s="24">
        <v>54.749999999999993</v>
      </c>
      <c r="Q137" s="24">
        <v>0</v>
      </c>
      <c r="R137" s="24">
        <v>1.65</v>
      </c>
      <c r="S137" s="24">
        <v>1.65</v>
      </c>
      <c r="T137" s="24">
        <v>56.4</v>
      </c>
    </row>
    <row r="138" spans="1:20" ht="12.75" customHeight="1" x14ac:dyDescent="0.2">
      <c r="A138" s="119"/>
      <c r="B138" s="71"/>
      <c r="C138" s="26" t="s">
        <v>103</v>
      </c>
      <c r="D138" s="162">
        <v>24</v>
      </c>
      <c r="E138" s="24">
        <v>0</v>
      </c>
      <c r="F138" s="24">
        <v>0</v>
      </c>
      <c r="G138" s="24">
        <v>44.57</v>
      </c>
      <c r="H138" s="24">
        <v>44.57</v>
      </c>
      <c r="I138" s="24">
        <v>1.39</v>
      </c>
      <c r="J138" s="24">
        <v>0</v>
      </c>
      <c r="K138" s="24">
        <v>45.96</v>
      </c>
      <c r="L138" s="24">
        <v>69.31</v>
      </c>
      <c r="M138" s="24">
        <v>92.369999999999976</v>
      </c>
      <c r="N138" s="24">
        <v>13.149999999999999</v>
      </c>
      <c r="O138" s="24">
        <v>174.82999999999998</v>
      </c>
      <c r="P138" s="24">
        <v>220.79</v>
      </c>
      <c r="Q138" s="24">
        <v>29.62</v>
      </c>
      <c r="R138" s="24">
        <v>21.65</v>
      </c>
      <c r="S138" s="24">
        <v>51.27</v>
      </c>
      <c r="T138" s="24">
        <v>272.05999999999995</v>
      </c>
    </row>
    <row r="139" spans="1:20" ht="12.75" customHeight="1" x14ac:dyDescent="0.2">
      <c r="A139" s="119"/>
      <c r="B139" s="71"/>
      <c r="C139" s="26" t="s">
        <v>96</v>
      </c>
      <c r="D139" s="162">
        <v>3</v>
      </c>
      <c r="E139" s="24">
        <v>0</v>
      </c>
      <c r="F139" s="24">
        <v>0</v>
      </c>
      <c r="G139" s="24">
        <v>0</v>
      </c>
      <c r="H139" s="24">
        <v>0</v>
      </c>
      <c r="I139" s="24">
        <v>0</v>
      </c>
      <c r="J139" s="24">
        <v>0</v>
      </c>
      <c r="K139" s="24">
        <v>0</v>
      </c>
      <c r="L139" s="24">
        <v>0</v>
      </c>
      <c r="M139" s="24">
        <v>0.92</v>
      </c>
      <c r="N139" s="24">
        <v>2.2599999999999998</v>
      </c>
      <c r="O139" s="24">
        <v>3.1799999999999997</v>
      </c>
      <c r="P139" s="24">
        <v>3.1799999999999997</v>
      </c>
      <c r="Q139" s="24">
        <v>0</v>
      </c>
      <c r="R139" s="24">
        <v>0</v>
      </c>
      <c r="S139" s="24">
        <v>0</v>
      </c>
      <c r="T139" s="24">
        <v>3.1799999999999997</v>
      </c>
    </row>
    <row r="140" spans="1:20" ht="12.75" customHeight="1" x14ac:dyDescent="0.2">
      <c r="A140" s="119"/>
      <c r="B140" s="71"/>
      <c r="C140" s="26" t="s">
        <v>100</v>
      </c>
      <c r="D140" s="162">
        <v>38</v>
      </c>
      <c r="E140" s="24">
        <v>1</v>
      </c>
      <c r="F140" s="24">
        <v>0</v>
      </c>
      <c r="G140" s="24">
        <v>19.7</v>
      </c>
      <c r="H140" s="24">
        <v>20.7</v>
      </c>
      <c r="I140" s="24">
        <v>79.199999999999989</v>
      </c>
      <c r="J140" s="24">
        <v>0</v>
      </c>
      <c r="K140" s="24">
        <v>99.899999999999991</v>
      </c>
      <c r="L140" s="24">
        <v>35.200000000000003</v>
      </c>
      <c r="M140" s="24">
        <v>161.38999999999999</v>
      </c>
      <c r="N140" s="24">
        <v>266.50000000000011</v>
      </c>
      <c r="O140" s="24">
        <v>463.09</v>
      </c>
      <c r="P140" s="24">
        <v>562.99</v>
      </c>
      <c r="Q140" s="24">
        <v>23.5</v>
      </c>
      <c r="R140" s="24">
        <v>17.66</v>
      </c>
      <c r="S140" s="24">
        <v>41.16</v>
      </c>
      <c r="T140" s="24">
        <v>604.15</v>
      </c>
    </row>
    <row r="141" spans="1:20" ht="12.75" customHeight="1" x14ac:dyDescent="0.2">
      <c r="A141" s="119"/>
      <c r="B141" s="71"/>
      <c r="C141" s="26" t="s">
        <v>98</v>
      </c>
      <c r="D141" s="162">
        <v>16</v>
      </c>
      <c r="E141" s="24">
        <v>0.5</v>
      </c>
      <c r="F141" s="24">
        <v>0.34</v>
      </c>
      <c r="G141" s="24">
        <v>9.89</v>
      </c>
      <c r="H141" s="24">
        <v>10.73</v>
      </c>
      <c r="I141" s="24">
        <v>0</v>
      </c>
      <c r="J141" s="24">
        <v>0</v>
      </c>
      <c r="K141" s="24">
        <v>10.73</v>
      </c>
      <c r="L141" s="24">
        <v>0.77</v>
      </c>
      <c r="M141" s="24">
        <v>4.76</v>
      </c>
      <c r="N141" s="24">
        <v>6.4399999999999995</v>
      </c>
      <c r="O141" s="24">
        <v>11.969999999999999</v>
      </c>
      <c r="P141" s="24">
        <v>22.7</v>
      </c>
      <c r="Q141" s="24">
        <v>0</v>
      </c>
      <c r="R141" s="24">
        <v>2.13</v>
      </c>
      <c r="S141" s="24">
        <v>2.13</v>
      </c>
      <c r="T141" s="24">
        <v>24.830000000000005</v>
      </c>
    </row>
    <row r="142" spans="1:20" ht="12.75" customHeight="1" x14ac:dyDescent="0.2">
      <c r="A142" s="119"/>
      <c r="B142" s="71"/>
      <c r="C142" s="26" t="s">
        <v>93</v>
      </c>
      <c r="D142" s="162">
        <v>34</v>
      </c>
      <c r="E142" s="24">
        <v>186.81</v>
      </c>
      <c r="F142" s="24">
        <v>0</v>
      </c>
      <c r="G142" s="24">
        <v>641.1</v>
      </c>
      <c r="H142" s="24">
        <v>827.91000000000008</v>
      </c>
      <c r="I142" s="24">
        <v>75.17</v>
      </c>
      <c r="J142" s="24">
        <v>108.19</v>
      </c>
      <c r="K142" s="24">
        <v>1011.27</v>
      </c>
      <c r="L142" s="24">
        <v>115.80999999999999</v>
      </c>
      <c r="M142" s="24">
        <v>2381.12</v>
      </c>
      <c r="N142" s="24">
        <v>259.32</v>
      </c>
      <c r="O142" s="24">
        <v>2756.25</v>
      </c>
      <c r="P142" s="24">
        <v>3767.52</v>
      </c>
      <c r="Q142" s="24">
        <v>231.64</v>
      </c>
      <c r="R142" s="24">
        <v>6.0400000000000002E-2</v>
      </c>
      <c r="S142" s="24">
        <v>231.70039999999997</v>
      </c>
      <c r="T142" s="24">
        <v>3999.2204000000002</v>
      </c>
    </row>
    <row r="143" spans="1:20" ht="12.75" customHeight="1" x14ac:dyDescent="0.2">
      <c r="A143" s="119"/>
      <c r="B143" s="71"/>
      <c r="C143" s="26" t="s">
        <v>85</v>
      </c>
      <c r="D143" s="162">
        <v>23</v>
      </c>
      <c r="E143" s="24">
        <v>613.75999999999988</v>
      </c>
      <c r="F143" s="24">
        <v>640</v>
      </c>
      <c r="G143" s="24">
        <v>2153.08</v>
      </c>
      <c r="H143" s="24">
        <v>3406.8399999999997</v>
      </c>
      <c r="I143" s="24">
        <v>127.94</v>
      </c>
      <c r="J143" s="24">
        <v>74.03</v>
      </c>
      <c r="K143" s="24">
        <v>3608.8100000000004</v>
      </c>
      <c r="L143" s="24">
        <v>555.72</v>
      </c>
      <c r="M143" s="24">
        <v>1330.8909000000001</v>
      </c>
      <c r="N143" s="24">
        <v>379.90999999999997</v>
      </c>
      <c r="O143" s="24">
        <v>2266.5208999999995</v>
      </c>
      <c r="P143" s="24">
        <v>5875.3308999999999</v>
      </c>
      <c r="Q143" s="24">
        <v>65.86</v>
      </c>
      <c r="R143" s="24">
        <v>969.4</v>
      </c>
      <c r="S143" s="24">
        <v>1035.26</v>
      </c>
      <c r="T143" s="24">
        <v>6910.5908999999992</v>
      </c>
    </row>
    <row r="144" spans="1:20" ht="12.75" customHeight="1" x14ac:dyDescent="0.2">
      <c r="A144" s="119"/>
      <c r="B144" s="71"/>
      <c r="C144" s="26" t="s">
        <v>84</v>
      </c>
      <c r="D144" s="162">
        <v>66</v>
      </c>
      <c r="E144" s="24">
        <v>19.939999999999998</v>
      </c>
      <c r="F144" s="24">
        <v>23</v>
      </c>
      <c r="G144" s="24">
        <v>27.46</v>
      </c>
      <c r="H144" s="24">
        <v>70.400000000000006</v>
      </c>
      <c r="I144" s="24">
        <v>11.474000000000002</v>
      </c>
      <c r="J144" s="24">
        <v>0</v>
      </c>
      <c r="K144" s="24">
        <v>81.873999999999995</v>
      </c>
      <c r="L144" s="24">
        <v>0.87999999999999989</v>
      </c>
      <c r="M144" s="24">
        <v>61.342000000000006</v>
      </c>
      <c r="N144" s="24">
        <v>13.32</v>
      </c>
      <c r="O144" s="24">
        <v>75.542000000000002</v>
      </c>
      <c r="P144" s="24">
        <v>157.416</v>
      </c>
      <c r="Q144" s="24">
        <v>0</v>
      </c>
      <c r="R144" s="24">
        <v>1.01</v>
      </c>
      <c r="S144" s="24">
        <v>1.01</v>
      </c>
      <c r="T144" s="24">
        <v>158.42600000000007</v>
      </c>
    </row>
    <row r="145" spans="1:20" ht="12.75" customHeight="1" x14ac:dyDescent="0.2">
      <c r="A145" s="119"/>
      <c r="B145" s="71"/>
      <c r="C145" s="26" t="s">
        <v>88</v>
      </c>
      <c r="D145" s="162">
        <v>8</v>
      </c>
      <c r="E145" s="24">
        <v>30.15</v>
      </c>
      <c r="F145" s="24">
        <v>0</v>
      </c>
      <c r="G145" s="24">
        <v>40</v>
      </c>
      <c r="H145" s="24">
        <v>70.150000000000006</v>
      </c>
      <c r="I145" s="24">
        <v>0</v>
      </c>
      <c r="J145" s="24">
        <v>0</v>
      </c>
      <c r="K145" s="24">
        <v>70.150000000000006</v>
      </c>
      <c r="L145" s="24">
        <v>0</v>
      </c>
      <c r="M145" s="24">
        <v>11.11</v>
      </c>
      <c r="N145" s="24">
        <v>10.4</v>
      </c>
      <c r="O145" s="24">
        <v>21.51</v>
      </c>
      <c r="P145" s="24">
        <v>91.660000000000011</v>
      </c>
      <c r="Q145" s="24">
        <v>0</v>
      </c>
      <c r="R145" s="24">
        <v>0.2</v>
      </c>
      <c r="S145" s="24">
        <v>0.2</v>
      </c>
      <c r="T145" s="24">
        <v>91.86</v>
      </c>
    </row>
    <row r="146" spans="1:20" ht="12.75" customHeight="1" x14ac:dyDescent="0.2">
      <c r="A146" s="119"/>
      <c r="B146" s="87"/>
      <c r="C146" s="26" t="s">
        <v>293</v>
      </c>
      <c r="D146" s="162">
        <v>18</v>
      </c>
      <c r="E146" s="24">
        <v>0</v>
      </c>
      <c r="F146" s="24">
        <v>0.25</v>
      </c>
      <c r="G146" s="24">
        <v>0</v>
      </c>
      <c r="H146" s="24">
        <v>0.25</v>
      </c>
      <c r="I146" s="24">
        <v>43.519999999999996</v>
      </c>
      <c r="J146" s="24">
        <v>0</v>
      </c>
      <c r="K146" s="24">
        <v>43.769999999999996</v>
      </c>
      <c r="L146" s="24">
        <v>72</v>
      </c>
      <c r="M146" s="24">
        <v>109.94</v>
      </c>
      <c r="N146" s="24">
        <v>222.14999999999998</v>
      </c>
      <c r="O146" s="24">
        <v>404.09</v>
      </c>
      <c r="P146" s="24">
        <v>447.85999999999996</v>
      </c>
      <c r="Q146" s="24">
        <v>0</v>
      </c>
      <c r="R146" s="24">
        <v>5.0199999999999996</v>
      </c>
      <c r="S146" s="24">
        <v>5.0199999999999996</v>
      </c>
      <c r="T146" s="24">
        <v>452.87999999999994</v>
      </c>
    </row>
    <row r="147" spans="1:20" ht="12.75" customHeight="1" x14ac:dyDescent="0.2">
      <c r="A147" s="119"/>
      <c r="B147" s="71" t="s">
        <v>91</v>
      </c>
      <c r="C147" s="26" t="s">
        <v>91</v>
      </c>
      <c r="D147" s="162">
        <v>17</v>
      </c>
      <c r="E147" s="24">
        <v>101.63</v>
      </c>
      <c r="F147" s="24">
        <v>0</v>
      </c>
      <c r="G147" s="24">
        <v>1053.93</v>
      </c>
      <c r="H147" s="24">
        <v>1155.56</v>
      </c>
      <c r="I147" s="24">
        <v>41.91</v>
      </c>
      <c r="J147" s="24">
        <v>46.37</v>
      </c>
      <c r="K147" s="24">
        <v>1243.8399999999999</v>
      </c>
      <c r="L147" s="24">
        <v>948.87</v>
      </c>
      <c r="M147" s="24">
        <v>421.40999999999997</v>
      </c>
      <c r="N147" s="24">
        <v>40.78</v>
      </c>
      <c r="O147" s="24">
        <v>1411.06</v>
      </c>
      <c r="P147" s="24">
        <v>2654.8999999999996</v>
      </c>
      <c r="Q147" s="24">
        <v>101.2</v>
      </c>
      <c r="R147" s="24">
        <v>0</v>
      </c>
      <c r="S147" s="24">
        <v>101.2</v>
      </c>
      <c r="T147" s="24">
        <v>2756.1</v>
      </c>
    </row>
    <row r="148" spans="1:20" ht="12.75" customHeight="1" x14ac:dyDescent="0.2">
      <c r="A148" s="119"/>
      <c r="B148" s="71"/>
      <c r="C148" s="26" t="s">
        <v>109</v>
      </c>
      <c r="D148" s="162">
        <v>9</v>
      </c>
      <c r="E148" s="24">
        <v>0</v>
      </c>
      <c r="F148" s="24">
        <v>0</v>
      </c>
      <c r="G148" s="24">
        <v>0</v>
      </c>
      <c r="H148" s="24">
        <v>0</v>
      </c>
      <c r="I148" s="24">
        <v>1</v>
      </c>
      <c r="J148" s="24">
        <v>0</v>
      </c>
      <c r="K148" s="24">
        <v>1</v>
      </c>
      <c r="L148" s="24">
        <v>2.9</v>
      </c>
      <c r="M148" s="24">
        <v>11</v>
      </c>
      <c r="N148" s="24">
        <v>22.5</v>
      </c>
      <c r="O148" s="24">
        <v>36.4</v>
      </c>
      <c r="P148" s="24">
        <v>37.4</v>
      </c>
      <c r="Q148" s="24">
        <v>0</v>
      </c>
      <c r="R148" s="24">
        <v>2</v>
      </c>
      <c r="S148" s="24">
        <v>2</v>
      </c>
      <c r="T148" s="24">
        <v>39.4</v>
      </c>
    </row>
    <row r="149" spans="1:20" ht="12.75" customHeight="1" x14ac:dyDescent="0.2">
      <c r="A149" s="119"/>
      <c r="B149" s="71"/>
      <c r="C149" s="26" t="s">
        <v>83</v>
      </c>
      <c r="D149" s="162">
        <v>6</v>
      </c>
      <c r="E149" s="24">
        <v>0</v>
      </c>
      <c r="F149" s="24">
        <v>4</v>
      </c>
      <c r="G149" s="24">
        <v>0</v>
      </c>
      <c r="H149" s="24">
        <v>4</v>
      </c>
      <c r="I149" s="24">
        <v>0</v>
      </c>
      <c r="J149" s="24">
        <v>0</v>
      </c>
      <c r="K149" s="24">
        <v>4</v>
      </c>
      <c r="L149" s="24">
        <v>2.2000000000000002</v>
      </c>
      <c r="M149" s="24">
        <v>3.5</v>
      </c>
      <c r="N149" s="24">
        <v>0.7</v>
      </c>
      <c r="O149" s="24">
        <v>6.4</v>
      </c>
      <c r="P149" s="24">
        <v>10.4</v>
      </c>
      <c r="Q149" s="24">
        <v>0</v>
      </c>
      <c r="R149" s="24">
        <v>0</v>
      </c>
      <c r="S149" s="24">
        <v>0</v>
      </c>
      <c r="T149" s="24">
        <v>10.399999999999999</v>
      </c>
    </row>
    <row r="150" spans="1:20" ht="12.75" customHeight="1" x14ac:dyDescent="0.2">
      <c r="A150" s="119"/>
      <c r="B150" s="71"/>
      <c r="C150" s="26" t="s">
        <v>92</v>
      </c>
      <c r="D150" s="162">
        <v>19</v>
      </c>
      <c r="E150" s="24">
        <v>0.35</v>
      </c>
      <c r="F150" s="24">
        <v>0</v>
      </c>
      <c r="G150" s="24">
        <v>0</v>
      </c>
      <c r="H150" s="24">
        <v>0.35</v>
      </c>
      <c r="I150" s="24">
        <v>0</v>
      </c>
      <c r="J150" s="24">
        <v>0</v>
      </c>
      <c r="K150" s="24">
        <v>0.35</v>
      </c>
      <c r="L150" s="24">
        <v>13.61</v>
      </c>
      <c r="M150" s="24">
        <v>18.509999999999998</v>
      </c>
      <c r="N150" s="24">
        <v>39.049999999999997</v>
      </c>
      <c r="O150" s="24">
        <v>71.17</v>
      </c>
      <c r="P150" s="24">
        <v>71.52</v>
      </c>
      <c r="Q150" s="24">
        <v>31.0791</v>
      </c>
      <c r="R150" s="24">
        <v>6.9999999999999993E-2</v>
      </c>
      <c r="S150" s="24">
        <v>31.149100000000001</v>
      </c>
      <c r="T150" s="24">
        <v>102.6691</v>
      </c>
    </row>
    <row r="151" spans="1:20" ht="12.75" customHeight="1" x14ac:dyDescent="0.2">
      <c r="A151" s="119"/>
      <c r="B151" s="71"/>
      <c r="C151" s="26" t="s">
        <v>95</v>
      </c>
      <c r="D151" s="162">
        <v>24</v>
      </c>
      <c r="E151" s="24">
        <v>540.70000000000005</v>
      </c>
      <c r="F151" s="24">
        <v>0</v>
      </c>
      <c r="G151" s="24">
        <v>890.55</v>
      </c>
      <c r="H151" s="24">
        <v>1431.25</v>
      </c>
      <c r="I151" s="24">
        <v>165.1</v>
      </c>
      <c r="J151" s="24">
        <v>0.2</v>
      </c>
      <c r="K151" s="24">
        <v>1596.55</v>
      </c>
      <c r="L151" s="24">
        <v>55</v>
      </c>
      <c r="M151" s="24">
        <v>446.59</v>
      </c>
      <c r="N151" s="24">
        <v>348.77</v>
      </c>
      <c r="O151" s="24">
        <v>850.36</v>
      </c>
      <c r="P151" s="24">
        <v>2446.91</v>
      </c>
      <c r="Q151" s="24">
        <v>7</v>
      </c>
      <c r="R151" s="24">
        <v>29.71</v>
      </c>
      <c r="S151" s="24">
        <v>36.71</v>
      </c>
      <c r="T151" s="24">
        <v>2483.6200000000003</v>
      </c>
    </row>
    <row r="152" spans="1:20" ht="12.75" customHeight="1" x14ac:dyDescent="0.2">
      <c r="A152" s="119"/>
      <c r="B152" s="71"/>
      <c r="C152" s="26" t="s">
        <v>99</v>
      </c>
      <c r="D152" s="162">
        <v>13</v>
      </c>
      <c r="E152" s="24">
        <v>0.5</v>
      </c>
      <c r="F152" s="24">
        <v>0</v>
      </c>
      <c r="G152" s="24">
        <v>0</v>
      </c>
      <c r="H152" s="24">
        <v>0.5</v>
      </c>
      <c r="I152" s="24">
        <v>10</v>
      </c>
      <c r="J152" s="24">
        <v>2</v>
      </c>
      <c r="K152" s="24">
        <v>12.5</v>
      </c>
      <c r="L152" s="24">
        <v>24.5</v>
      </c>
      <c r="M152" s="24">
        <v>360.55</v>
      </c>
      <c r="N152" s="24">
        <v>785.25</v>
      </c>
      <c r="O152" s="24">
        <v>1170.3</v>
      </c>
      <c r="P152" s="24">
        <v>1182.8</v>
      </c>
      <c r="Q152" s="24">
        <v>50</v>
      </c>
      <c r="R152" s="24">
        <v>26.55</v>
      </c>
      <c r="S152" s="24">
        <v>76.55</v>
      </c>
      <c r="T152" s="24">
        <v>1259.3499999999999</v>
      </c>
    </row>
    <row r="153" spans="1:20" ht="12.75" customHeight="1" x14ac:dyDescent="0.2">
      <c r="A153" s="119"/>
      <c r="B153" s="71"/>
      <c r="C153" s="26" t="s">
        <v>104</v>
      </c>
      <c r="D153" s="162">
        <v>58</v>
      </c>
      <c r="E153" s="24">
        <v>15.19</v>
      </c>
      <c r="F153" s="24">
        <v>765</v>
      </c>
      <c r="G153" s="24">
        <v>1500</v>
      </c>
      <c r="H153" s="24">
        <v>2280.19</v>
      </c>
      <c r="I153" s="24">
        <v>749.45</v>
      </c>
      <c r="J153" s="24">
        <v>0</v>
      </c>
      <c r="K153" s="24">
        <v>3029.64</v>
      </c>
      <c r="L153" s="24">
        <v>89.83</v>
      </c>
      <c r="M153" s="24">
        <v>1089.279</v>
      </c>
      <c r="N153" s="24">
        <v>999.02</v>
      </c>
      <c r="O153" s="24">
        <v>2178.1289999999999</v>
      </c>
      <c r="P153" s="24">
        <v>5207.7690000000002</v>
      </c>
      <c r="Q153" s="24">
        <v>40.9</v>
      </c>
      <c r="R153" s="24">
        <v>1.1200000000000001</v>
      </c>
      <c r="S153" s="24">
        <v>42.019999999999996</v>
      </c>
      <c r="T153" s="24">
        <v>5249.7890000000007</v>
      </c>
    </row>
    <row r="154" spans="1:20" ht="12.75" customHeight="1" x14ac:dyDescent="0.2">
      <c r="A154" s="119"/>
      <c r="B154" s="87"/>
      <c r="C154" s="26" t="s">
        <v>108</v>
      </c>
      <c r="D154" s="162">
        <v>3</v>
      </c>
      <c r="E154" s="24">
        <v>0</v>
      </c>
      <c r="F154" s="24">
        <v>0</v>
      </c>
      <c r="G154" s="24">
        <v>0</v>
      </c>
      <c r="H154" s="24">
        <v>0</v>
      </c>
      <c r="I154" s="24">
        <v>0</v>
      </c>
      <c r="J154" s="24">
        <v>0</v>
      </c>
      <c r="K154" s="24">
        <v>0</v>
      </c>
      <c r="L154" s="24">
        <v>0</v>
      </c>
      <c r="M154" s="24">
        <v>0.4</v>
      </c>
      <c r="N154" s="24">
        <v>1.02</v>
      </c>
      <c r="O154" s="24">
        <v>1.42</v>
      </c>
      <c r="P154" s="24">
        <v>1.42</v>
      </c>
      <c r="Q154" s="24">
        <v>0.1</v>
      </c>
      <c r="R154" s="24">
        <v>0.1</v>
      </c>
      <c r="S154" s="24">
        <v>0.2</v>
      </c>
      <c r="T154" s="24">
        <v>1.62</v>
      </c>
    </row>
    <row r="155" spans="1:20" ht="12.75" customHeight="1" x14ac:dyDescent="0.2">
      <c r="A155" s="119"/>
      <c r="B155" s="71" t="s">
        <v>82</v>
      </c>
      <c r="C155" s="26" t="s">
        <v>82</v>
      </c>
      <c r="D155" s="162">
        <v>56</v>
      </c>
      <c r="E155" s="24">
        <v>39773.269999999997</v>
      </c>
      <c r="F155" s="24">
        <v>683.02</v>
      </c>
      <c r="G155" s="24">
        <v>78753.219999999987</v>
      </c>
      <c r="H155" s="24">
        <v>119209.50999999998</v>
      </c>
      <c r="I155" s="24">
        <v>7675.23</v>
      </c>
      <c r="J155" s="24">
        <v>3173.2</v>
      </c>
      <c r="K155" s="24">
        <v>130057.94000000002</v>
      </c>
      <c r="L155" s="24">
        <v>22640.78</v>
      </c>
      <c r="M155" s="24">
        <v>19551.970800000003</v>
      </c>
      <c r="N155" s="24">
        <v>2683.0499999999997</v>
      </c>
      <c r="O155" s="24">
        <v>44875.800800000005</v>
      </c>
      <c r="P155" s="24">
        <v>174933.74080000003</v>
      </c>
      <c r="Q155" s="24">
        <v>6513.8600000000006</v>
      </c>
      <c r="R155" s="24">
        <v>6.4799999999999995</v>
      </c>
      <c r="S155" s="24">
        <v>6520.3400000000011</v>
      </c>
      <c r="T155" s="24">
        <v>181454.0808</v>
      </c>
    </row>
    <row r="156" spans="1:20" ht="12.75" customHeight="1" x14ac:dyDescent="0.2">
      <c r="A156" s="119"/>
      <c r="B156" s="71"/>
      <c r="C156" s="26" t="s">
        <v>87</v>
      </c>
      <c r="D156" s="162">
        <v>11</v>
      </c>
      <c r="E156" s="24">
        <v>25.3</v>
      </c>
      <c r="F156" s="24">
        <v>45.6</v>
      </c>
      <c r="G156" s="24">
        <v>1.5</v>
      </c>
      <c r="H156" s="24">
        <v>72.400000000000006</v>
      </c>
      <c r="I156" s="24">
        <v>0.85</v>
      </c>
      <c r="J156" s="24">
        <v>0</v>
      </c>
      <c r="K156" s="24">
        <v>73.25</v>
      </c>
      <c r="L156" s="24">
        <v>0</v>
      </c>
      <c r="M156" s="24">
        <v>3.645</v>
      </c>
      <c r="N156" s="24">
        <v>1.25</v>
      </c>
      <c r="O156" s="24">
        <v>4.8949999999999987</v>
      </c>
      <c r="P156" s="24">
        <v>78.144999999999996</v>
      </c>
      <c r="Q156" s="24">
        <v>0</v>
      </c>
      <c r="R156" s="24">
        <v>0</v>
      </c>
      <c r="S156" s="24">
        <v>0</v>
      </c>
      <c r="T156" s="24">
        <v>78.145000000000024</v>
      </c>
    </row>
    <row r="157" spans="1:20" ht="12.75" customHeight="1" x14ac:dyDescent="0.2">
      <c r="A157" s="119"/>
      <c r="B157" s="71"/>
      <c r="C157" s="165" t="s">
        <v>97</v>
      </c>
      <c r="D157" s="160">
        <v>9</v>
      </c>
      <c r="E157" s="25">
        <v>0</v>
      </c>
      <c r="F157" s="25">
        <v>2.4</v>
      </c>
      <c r="G157" s="25">
        <v>0</v>
      </c>
      <c r="H157" s="25">
        <v>2.4</v>
      </c>
      <c r="I157" s="25">
        <v>2.5</v>
      </c>
      <c r="J157" s="25">
        <v>0</v>
      </c>
      <c r="K157" s="25">
        <v>4.8999999999999995</v>
      </c>
      <c r="L157" s="25">
        <v>0</v>
      </c>
      <c r="M157" s="25">
        <v>7.2299999999999995</v>
      </c>
      <c r="N157" s="25">
        <v>5.25</v>
      </c>
      <c r="O157" s="25">
        <v>12.48</v>
      </c>
      <c r="P157" s="25">
        <v>17.38</v>
      </c>
      <c r="Q157" s="25">
        <v>0</v>
      </c>
      <c r="R157" s="25">
        <v>0.01</v>
      </c>
      <c r="S157" s="25">
        <v>0.01</v>
      </c>
      <c r="T157" s="25">
        <v>17.390000000000004</v>
      </c>
    </row>
    <row r="158" spans="1:20" ht="12.75" customHeight="1" x14ac:dyDescent="0.25">
      <c r="A158" s="230" t="s">
        <v>0</v>
      </c>
      <c r="B158" s="231"/>
      <c r="C158" s="232" t="s">
        <v>0</v>
      </c>
      <c r="D158" s="53">
        <f>SUM(D128:D157)</f>
        <v>631</v>
      </c>
      <c r="E158" s="54">
        <f>SUM(E128:E157)</f>
        <v>53860.5</v>
      </c>
      <c r="F158" s="54">
        <f>SUM(F128:F157)</f>
        <v>2184.27</v>
      </c>
      <c r="G158" s="54">
        <f>SUM(G128:G157)</f>
        <v>100923.20999999998</v>
      </c>
      <c r="H158" s="54">
        <f>+G158+F158+E158</f>
        <v>156967.97999999998</v>
      </c>
      <c r="I158" s="54">
        <f>SUM(I128:I157)</f>
        <v>11666.884</v>
      </c>
      <c r="J158" s="54">
        <f>SUM(J128:J157)</f>
        <v>3996.69</v>
      </c>
      <c r="K158" s="54">
        <f>+J158+I158+H158</f>
        <v>172631.55399999997</v>
      </c>
      <c r="L158" s="54">
        <f>SUM(L128:L157)</f>
        <v>26522.059999999998</v>
      </c>
      <c r="M158" s="54">
        <f>SUM(M128:M157)</f>
        <v>37660.5677</v>
      </c>
      <c r="N158" s="54">
        <f>SUM(N128:N157)</f>
        <v>6983.9130000000005</v>
      </c>
      <c r="O158" s="54">
        <f>+N158+M158+L158</f>
        <v>71166.540699999998</v>
      </c>
      <c r="P158" s="54">
        <f>+O158+K158</f>
        <v>243798.09469999996</v>
      </c>
      <c r="Q158" s="54">
        <f>SUM(Q128:Q157)</f>
        <v>7670.3991000000005</v>
      </c>
      <c r="R158" s="54">
        <f>SUM(R128:R157)</f>
        <v>1087.6103999999998</v>
      </c>
      <c r="S158" s="54">
        <f>+R158+Q158</f>
        <v>8758.0095000000001</v>
      </c>
      <c r="T158" s="55">
        <f>+S158+P158</f>
        <v>252556.10419999994</v>
      </c>
    </row>
    <row r="159" spans="1:20" ht="12.75" customHeight="1" x14ac:dyDescent="0.2">
      <c r="A159" s="166" t="s">
        <v>7</v>
      </c>
      <c r="B159" s="35" t="s">
        <v>426</v>
      </c>
      <c r="C159" s="161" t="s">
        <v>123</v>
      </c>
      <c r="D159" s="178">
        <v>62</v>
      </c>
      <c r="E159" s="179">
        <v>101.08</v>
      </c>
      <c r="F159" s="179">
        <v>0</v>
      </c>
      <c r="G159" s="179">
        <v>125.5</v>
      </c>
      <c r="H159" s="179">
        <v>226.57999999999998</v>
      </c>
      <c r="I159" s="179">
        <v>10.89</v>
      </c>
      <c r="J159" s="179">
        <v>2</v>
      </c>
      <c r="K159" s="179">
        <v>239.47</v>
      </c>
      <c r="L159" s="179">
        <v>81.899999999999991</v>
      </c>
      <c r="M159" s="179">
        <v>124.49499999999999</v>
      </c>
      <c r="N159" s="179">
        <v>94.39</v>
      </c>
      <c r="O159" s="179">
        <v>300.78499999999997</v>
      </c>
      <c r="P159" s="179">
        <v>540.255</v>
      </c>
      <c r="Q159" s="179">
        <v>73.5</v>
      </c>
      <c r="R159" s="179">
        <v>19.859000000000002</v>
      </c>
      <c r="S159" s="179">
        <v>93.358999999999995</v>
      </c>
      <c r="T159" s="179">
        <v>633.61399999999992</v>
      </c>
    </row>
    <row r="160" spans="1:20" ht="12.75" customHeight="1" x14ac:dyDescent="0.2">
      <c r="A160" s="167"/>
      <c r="B160" s="35"/>
      <c r="C160" s="26" t="s">
        <v>140</v>
      </c>
      <c r="D160" s="180">
        <v>9</v>
      </c>
      <c r="E160" s="181">
        <v>36.770000000000003</v>
      </c>
      <c r="F160" s="181">
        <v>0</v>
      </c>
      <c r="G160" s="181">
        <v>0.45</v>
      </c>
      <c r="H160" s="181">
        <v>37.220000000000006</v>
      </c>
      <c r="I160" s="181">
        <v>0.39</v>
      </c>
      <c r="J160" s="181">
        <v>0</v>
      </c>
      <c r="K160" s="181">
        <v>37.61</v>
      </c>
      <c r="L160" s="181">
        <v>2.14</v>
      </c>
      <c r="M160" s="181">
        <v>2.2200000000000002</v>
      </c>
      <c r="N160" s="181">
        <v>2</v>
      </c>
      <c r="O160" s="181">
        <v>6.36</v>
      </c>
      <c r="P160" s="181">
        <v>43.97</v>
      </c>
      <c r="Q160" s="181">
        <v>3.19</v>
      </c>
      <c r="R160" s="181">
        <v>3</v>
      </c>
      <c r="S160" s="181">
        <v>6.19</v>
      </c>
      <c r="T160" s="181">
        <v>50.16</v>
      </c>
    </row>
    <row r="161" spans="1:20" ht="12.75" customHeight="1" x14ac:dyDescent="0.2">
      <c r="A161" s="167"/>
      <c r="B161" s="35"/>
      <c r="C161" s="26" t="s">
        <v>141</v>
      </c>
      <c r="D161" s="180">
        <v>5</v>
      </c>
      <c r="E161" s="181">
        <v>378.51600000000002</v>
      </c>
      <c r="F161" s="181">
        <v>0</v>
      </c>
      <c r="G161" s="181">
        <v>1018</v>
      </c>
      <c r="H161" s="181">
        <v>1396.5160000000001</v>
      </c>
      <c r="I161" s="181">
        <v>733</v>
      </c>
      <c r="J161" s="181">
        <v>0</v>
      </c>
      <c r="K161" s="181">
        <v>2129.5160000000001</v>
      </c>
      <c r="L161" s="181">
        <v>1421.3</v>
      </c>
      <c r="M161" s="181">
        <v>404.06</v>
      </c>
      <c r="N161" s="181">
        <v>81.599999999999994</v>
      </c>
      <c r="O161" s="181">
        <v>1906.9599999999998</v>
      </c>
      <c r="P161" s="181">
        <v>4036.4759999999997</v>
      </c>
      <c r="Q161" s="181">
        <v>330.6</v>
      </c>
      <c r="R161" s="181">
        <v>1.5</v>
      </c>
      <c r="S161" s="181">
        <v>332.1</v>
      </c>
      <c r="T161" s="181">
        <v>4368.576</v>
      </c>
    </row>
    <row r="162" spans="1:20" ht="12.75" customHeight="1" x14ac:dyDescent="0.2">
      <c r="A162" s="167"/>
      <c r="B162" s="35"/>
      <c r="C162" s="26" t="s">
        <v>147</v>
      </c>
      <c r="D162" s="180">
        <v>35</v>
      </c>
      <c r="E162" s="181">
        <v>0</v>
      </c>
      <c r="F162" s="181">
        <v>0</v>
      </c>
      <c r="G162" s="181">
        <v>0</v>
      </c>
      <c r="H162" s="181">
        <v>0</v>
      </c>
      <c r="I162" s="181">
        <v>0</v>
      </c>
      <c r="J162" s="181">
        <v>0</v>
      </c>
      <c r="K162" s="181">
        <v>0</v>
      </c>
      <c r="L162" s="181">
        <v>0.6</v>
      </c>
      <c r="M162" s="181">
        <v>29.434999999999995</v>
      </c>
      <c r="N162" s="181">
        <v>66.850000000000023</v>
      </c>
      <c r="O162" s="181">
        <v>96.885000000000019</v>
      </c>
      <c r="P162" s="181">
        <v>96.885000000000019</v>
      </c>
      <c r="Q162" s="181">
        <v>3.4</v>
      </c>
      <c r="R162" s="181">
        <v>6.65</v>
      </c>
      <c r="S162" s="181">
        <v>10.050000000000001</v>
      </c>
      <c r="T162" s="181">
        <v>106.93500000000003</v>
      </c>
    </row>
    <row r="163" spans="1:20" ht="12.75" customHeight="1" x14ac:dyDescent="0.2">
      <c r="A163" s="167"/>
      <c r="B163" s="35"/>
      <c r="C163" s="26" t="s">
        <v>137</v>
      </c>
      <c r="D163" s="180">
        <v>20</v>
      </c>
      <c r="E163" s="181">
        <v>315.64999999999998</v>
      </c>
      <c r="F163" s="181">
        <v>120.25</v>
      </c>
      <c r="G163" s="181">
        <v>91.61</v>
      </c>
      <c r="H163" s="181">
        <v>527.51</v>
      </c>
      <c r="I163" s="181">
        <v>83.38000000000001</v>
      </c>
      <c r="J163" s="181">
        <v>6</v>
      </c>
      <c r="K163" s="181">
        <v>616.89</v>
      </c>
      <c r="L163" s="181">
        <v>145</v>
      </c>
      <c r="M163" s="181">
        <v>115.931</v>
      </c>
      <c r="N163" s="181">
        <v>58.4</v>
      </c>
      <c r="O163" s="181">
        <v>319.33100000000002</v>
      </c>
      <c r="P163" s="181">
        <v>936.221</v>
      </c>
      <c r="Q163" s="181">
        <v>2.6</v>
      </c>
      <c r="R163" s="181">
        <v>141.75</v>
      </c>
      <c r="S163" s="181">
        <v>144.35</v>
      </c>
      <c r="T163" s="181">
        <v>1080.5710000000001</v>
      </c>
    </row>
    <row r="164" spans="1:20" ht="12.75" customHeight="1" x14ac:dyDescent="0.2">
      <c r="A164" s="167"/>
      <c r="B164" s="35"/>
      <c r="C164" s="26" t="s">
        <v>148</v>
      </c>
      <c r="D164" s="180">
        <v>24</v>
      </c>
      <c r="E164" s="181">
        <v>0.48</v>
      </c>
      <c r="F164" s="181">
        <v>0.02</v>
      </c>
      <c r="G164" s="181">
        <v>0</v>
      </c>
      <c r="H164" s="181">
        <v>0.5</v>
      </c>
      <c r="I164" s="181">
        <v>4.0999999999999996</v>
      </c>
      <c r="J164" s="181">
        <v>0</v>
      </c>
      <c r="K164" s="181">
        <v>4.5999999999999996</v>
      </c>
      <c r="L164" s="181">
        <v>243.3</v>
      </c>
      <c r="M164" s="181">
        <v>6.8753999999999991</v>
      </c>
      <c r="N164" s="181">
        <v>15.6</v>
      </c>
      <c r="O164" s="181">
        <v>265.77540000000005</v>
      </c>
      <c r="P164" s="181">
        <v>270.37540000000007</v>
      </c>
      <c r="Q164" s="181">
        <v>0</v>
      </c>
      <c r="R164" s="181">
        <v>0</v>
      </c>
      <c r="S164" s="181">
        <v>0</v>
      </c>
      <c r="T164" s="181">
        <v>270.37540000000001</v>
      </c>
    </row>
    <row r="165" spans="1:20" ht="12.75" customHeight="1" x14ac:dyDescent="0.2">
      <c r="A165" s="167"/>
      <c r="B165" s="35"/>
      <c r="C165" s="26" t="s">
        <v>117</v>
      </c>
      <c r="D165" s="180">
        <v>45</v>
      </c>
      <c r="E165" s="181">
        <v>49.86</v>
      </c>
      <c r="F165" s="181">
        <v>0.44</v>
      </c>
      <c r="G165" s="181">
        <v>55</v>
      </c>
      <c r="H165" s="181">
        <v>105.3</v>
      </c>
      <c r="I165" s="181">
        <v>0</v>
      </c>
      <c r="J165" s="181">
        <v>0</v>
      </c>
      <c r="K165" s="181">
        <v>105.3</v>
      </c>
      <c r="L165" s="181">
        <v>21.1</v>
      </c>
      <c r="M165" s="181">
        <v>73.487000000000009</v>
      </c>
      <c r="N165" s="181">
        <v>36.475000000000009</v>
      </c>
      <c r="O165" s="181">
        <v>131.06200000000001</v>
      </c>
      <c r="P165" s="181">
        <v>236.36200000000002</v>
      </c>
      <c r="Q165" s="181">
        <v>10.14</v>
      </c>
      <c r="R165" s="181">
        <v>36.04</v>
      </c>
      <c r="S165" s="181">
        <v>46.18</v>
      </c>
      <c r="T165" s="181">
        <v>282.54199999999997</v>
      </c>
    </row>
    <row r="166" spans="1:20" ht="12.75" customHeight="1" x14ac:dyDescent="0.2">
      <c r="A166" s="167"/>
      <c r="B166" s="35"/>
      <c r="C166" s="26" t="s">
        <v>149</v>
      </c>
      <c r="D166" s="180">
        <v>7</v>
      </c>
      <c r="E166" s="181">
        <v>0</v>
      </c>
      <c r="F166" s="181">
        <v>0</v>
      </c>
      <c r="G166" s="181">
        <v>0</v>
      </c>
      <c r="H166" s="181">
        <v>0</v>
      </c>
      <c r="I166" s="181">
        <v>0.1</v>
      </c>
      <c r="J166" s="181">
        <v>0</v>
      </c>
      <c r="K166" s="181">
        <v>0.1</v>
      </c>
      <c r="L166" s="181">
        <v>0.4</v>
      </c>
      <c r="M166" s="181">
        <v>10.39</v>
      </c>
      <c r="N166" s="181">
        <v>23.5</v>
      </c>
      <c r="O166" s="181">
        <v>34.290000000000006</v>
      </c>
      <c r="P166" s="181">
        <v>34.390000000000008</v>
      </c>
      <c r="Q166" s="181">
        <v>0.97</v>
      </c>
      <c r="R166" s="181">
        <v>34.089999999999996</v>
      </c>
      <c r="S166" s="181">
        <v>35.059999999999995</v>
      </c>
      <c r="T166" s="181">
        <v>69.45</v>
      </c>
    </row>
    <row r="167" spans="1:20" ht="12.75" customHeight="1" x14ac:dyDescent="0.2">
      <c r="A167" s="167"/>
      <c r="B167" s="35"/>
      <c r="C167" s="26" t="s">
        <v>125</v>
      </c>
      <c r="D167" s="180">
        <v>11</v>
      </c>
      <c r="E167" s="181">
        <v>0</v>
      </c>
      <c r="F167" s="181">
        <v>0</v>
      </c>
      <c r="G167" s="181">
        <v>2.1</v>
      </c>
      <c r="H167" s="181">
        <v>2.1</v>
      </c>
      <c r="I167" s="181">
        <v>0</v>
      </c>
      <c r="J167" s="181">
        <v>1.22</v>
      </c>
      <c r="K167" s="181">
        <v>3.32</v>
      </c>
      <c r="L167" s="181">
        <v>2</v>
      </c>
      <c r="M167" s="181">
        <v>12.139999999999999</v>
      </c>
      <c r="N167" s="181">
        <v>7</v>
      </c>
      <c r="O167" s="181">
        <v>21.14</v>
      </c>
      <c r="P167" s="181">
        <v>24.46</v>
      </c>
      <c r="Q167" s="181">
        <v>80</v>
      </c>
      <c r="R167" s="181">
        <v>0</v>
      </c>
      <c r="S167" s="181">
        <v>80</v>
      </c>
      <c r="T167" s="181">
        <v>104.46000000000001</v>
      </c>
    </row>
    <row r="168" spans="1:20" ht="12.75" customHeight="1" x14ac:dyDescent="0.2">
      <c r="A168" s="167"/>
      <c r="B168" s="35"/>
      <c r="C168" s="26" t="s">
        <v>161</v>
      </c>
      <c r="D168" s="180">
        <v>29</v>
      </c>
      <c r="E168" s="181">
        <v>2.5</v>
      </c>
      <c r="F168" s="181">
        <v>1.26</v>
      </c>
      <c r="G168" s="181">
        <v>0.35</v>
      </c>
      <c r="H168" s="181">
        <v>4.1099999999999994</v>
      </c>
      <c r="I168" s="181">
        <v>0.01</v>
      </c>
      <c r="J168" s="181">
        <v>3</v>
      </c>
      <c r="K168" s="181">
        <v>7.12</v>
      </c>
      <c r="L168" s="181">
        <v>30</v>
      </c>
      <c r="M168" s="181">
        <v>42.074999999999996</v>
      </c>
      <c r="N168" s="181">
        <v>10.719999999999999</v>
      </c>
      <c r="O168" s="181">
        <v>82.795000000000002</v>
      </c>
      <c r="P168" s="181">
        <v>89.915000000000006</v>
      </c>
      <c r="Q168" s="181">
        <v>0</v>
      </c>
      <c r="R168" s="181">
        <v>28.7</v>
      </c>
      <c r="S168" s="181">
        <v>28.7</v>
      </c>
      <c r="T168" s="181">
        <v>118.61500000000001</v>
      </c>
    </row>
    <row r="169" spans="1:20" ht="12.75" customHeight="1" x14ac:dyDescent="0.2">
      <c r="A169" s="167"/>
      <c r="B169" s="35"/>
      <c r="C169" s="26" t="s">
        <v>138</v>
      </c>
      <c r="D169" s="180">
        <v>14</v>
      </c>
      <c r="E169" s="181">
        <v>95.8</v>
      </c>
      <c r="F169" s="181">
        <v>34.299999999999997</v>
      </c>
      <c r="G169" s="181">
        <v>19</v>
      </c>
      <c r="H169" s="181">
        <v>149.1</v>
      </c>
      <c r="I169" s="181">
        <v>2.4</v>
      </c>
      <c r="J169" s="181">
        <v>0</v>
      </c>
      <c r="K169" s="181">
        <v>151.5</v>
      </c>
      <c r="L169" s="181">
        <v>0</v>
      </c>
      <c r="M169" s="181">
        <v>312.43</v>
      </c>
      <c r="N169" s="181">
        <v>2.36</v>
      </c>
      <c r="O169" s="181">
        <v>314.78999999999996</v>
      </c>
      <c r="P169" s="181">
        <v>466.28999999999996</v>
      </c>
      <c r="Q169" s="181">
        <v>8.52</v>
      </c>
      <c r="R169" s="181">
        <v>214</v>
      </c>
      <c r="S169" s="181">
        <v>222.52</v>
      </c>
      <c r="T169" s="181">
        <v>688.81</v>
      </c>
    </row>
    <row r="170" spans="1:20" ht="12.75" customHeight="1" x14ac:dyDescent="0.2">
      <c r="A170" s="167"/>
      <c r="B170" s="35"/>
      <c r="C170" s="26" t="s">
        <v>112</v>
      </c>
      <c r="D170" s="180">
        <v>22</v>
      </c>
      <c r="E170" s="181">
        <v>204</v>
      </c>
      <c r="F170" s="181">
        <v>65</v>
      </c>
      <c r="G170" s="181">
        <v>15.5</v>
      </c>
      <c r="H170" s="181">
        <v>284.5</v>
      </c>
      <c r="I170" s="181">
        <v>27.529999999999998</v>
      </c>
      <c r="J170" s="181">
        <v>0.42000000000000004</v>
      </c>
      <c r="K170" s="181">
        <v>312.44999999999993</v>
      </c>
      <c r="L170" s="181">
        <v>40.869999999999997</v>
      </c>
      <c r="M170" s="181">
        <v>79.839999999999989</v>
      </c>
      <c r="N170" s="181">
        <v>92.27000000000001</v>
      </c>
      <c r="O170" s="181">
        <v>212.98</v>
      </c>
      <c r="P170" s="181">
        <v>525.42999999999995</v>
      </c>
      <c r="Q170" s="181">
        <v>4</v>
      </c>
      <c r="R170" s="181">
        <v>32.61</v>
      </c>
      <c r="S170" s="181">
        <v>36.609999999999992</v>
      </c>
      <c r="T170" s="181">
        <v>562.04</v>
      </c>
    </row>
    <row r="171" spans="1:20" ht="12.75" customHeight="1" x14ac:dyDescent="0.2">
      <c r="A171" s="167"/>
      <c r="B171" s="35"/>
      <c r="C171" s="26" t="s">
        <v>144</v>
      </c>
      <c r="D171" s="180">
        <v>44</v>
      </c>
      <c r="E171" s="181">
        <v>8.83</v>
      </c>
      <c r="F171" s="181">
        <v>200</v>
      </c>
      <c r="G171" s="181">
        <v>116.04</v>
      </c>
      <c r="H171" s="181">
        <v>324.87</v>
      </c>
      <c r="I171" s="181">
        <v>205</v>
      </c>
      <c r="J171" s="181">
        <v>0</v>
      </c>
      <c r="K171" s="181">
        <v>529.86999999999989</v>
      </c>
      <c r="L171" s="181">
        <v>141.46</v>
      </c>
      <c r="M171" s="181">
        <v>383.08200000000011</v>
      </c>
      <c r="N171" s="181">
        <v>360.79999999999995</v>
      </c>
      <c r="O171" s="181">
        <v>885.34199999999998</v>
      </c>
      <c r="P171" s="181">
        <v>1415.212</v>
      </c>
      <c r="Q171" s="181">
        <v>154.93599999999998</v>
      </c>
      <c r="R171" s="181">
        <v>0.03</v>
      </c>
      <c r="S171" s="181">
        <v>154.96600000000001</v>
      </c>
      <c r="T171" s="181">
        <v>1570.1779999999999</v>
      </c>
    </row>
    <row r="172" spans="1:20" ht="12.75" customHeight="1" x14ac:dyDescent="0.2">
      <c r="A172" s="167"/>
      <c r="B172" s="35"/>
      <c r="C172" s="26" t="s">
        <v>116</v>
      </c>
      <c r="D172" s="180">
        <v>43</v>
      </c>
      <c r="E172" s="181">
        <v>29.33</v>
      </c>
      <c r="F172" s="181">
        <v>12.054</v>
      </c>
      <c r="G172" s="181">
        <v>1.3900000000000001</v>
      </c>
      <c r="H172" s="181">
        <v>42.774000000000001</v>
      </c>
      <c r="I172" s="181">
        <v>9.5399999999999991</v>
      </c>
      <c r="J172" s="181">
        <v>0</v>
      </c>
      <c r="K172" s="181">
        <v>52.314</v>
      </c>
      <c r="L172" s="181">
        <v>1.5</v>
      </c>
      <c r="M172" s="181">
        <v>11.608000000000001</v>
      </c>
      <c r="N172" s="181">
        <v>2.65</v>
      </c>
      <c r="O172" s="181">
        <v>15.758000000000001</v>
      </c>
      <c r="P172" s="181">
        <v>68.072000000000003</v>
      </c>
      <c r="Q172" s="181">
        <v>0</v>
      </c>
      <c r="R172" s="181">
        <v>5.3</v>
      </c>
      <c r="S172" s="181">
        <v>5.3</v>
      </c>
      <c r="T172" s="181">
        <v>73.372</v>
      </c>
    </row>
    <row r="173" spans="1:20" ht="12.75" customHeight="1" x14ac:dyDescent="0.2">
      <c r="A173" s="167"/>
      <c r="B173" s="35"/>
      <c r="C173" s="26" t="s">
        <v>158</v>
      </c>
      <c r="D173" s="180">
        <v>4</v>
      </c>
      <c r="E173" s="181">
        <v>0.06</v>
      </c>
      <c r="F173" s="181">
        <v>0</v>
      </c>
      <c r="G173" s="181">
        <v>0</v>
      </c>
      <c r="H173" s="181">
        <v>0.06</v>
      </c>
      <c r="I173" s="181">
        <v>0</v>
      </c>
      <c r="J173" s="181">
        <v>0</v>
      </c>
      <c r="K173" s="181">
        <v>0.06</v>
      </c>
      <c r="L173" s="181">
        <v>0</v>
      </c>
      <c r="M173" s="181">
        <v>4.65E-2</v>
      </c>
      <c r="N173" s="181">
        <v>0</v>
      </c>
      <c r="O173" s="181">
        <v>4.65E-2</v>
      </c>
      <c r="P173" s="181">
        <v>0.1065</v>
      </c>
      <c r="Q173" s="181">
        <v>0</v>
      </c>
      <c r="R173" s="181">
        <v>0</v>
      </c>
      <c r="S173" s="181">
        <v>0</v>
      </c>
      <c r="T173" s="181">
        <v>0.1065</v>
      </c>
    </row>
    <row r="174" spans="1:20" ht="12.75" customHeight="1" x14ac:dyDescent="0.2">
      <c r="A174" s="167"/>
      <c r="B174" s="35"/>
      <c r="C174" s="26" t="s">
        <v>146</v>
      </c>
      <c r="D174" s="180">
        <v>13</v>
      </c>
      <c r="E174" s="181">
        <v>0.28000000000000003</v>
      </c>
      <c r="F174" s="181">
        <v>0</v>
      </c>
      <c r="G174" s="181">
        <v>0.3</v>
      </c>
      <c r="H174" s="181">
        <v>0.58000000000000007</v>
      </c>
      <c r="I174" s="181">
        <v>0</v>
      </c>
      <c r="J174" s="181">
        <v>0</v>
      </c>
      <c r="K174" s="181">
        <v>0.57999999999999996</v>
      </c>
      <c r="L174" s="181">
        <v>0</v>
      </c>
      <c r="M174" s="181">
        <v>4.2170000000000005</v>
      </c>
      <c r="N174" s="181">
        <v>1.54</v>
      </c>
      <c r="O174" s="181">
        <v>5.7570000000000006</v>
      </c>
      <c r="P174" s="181">
        <v>6.3370000000000006</v>
      </c>
      <c r="Q174" s="181">
        <v>0</v>
      </c>
      <c r="R174" s="181">
        <v>0</v>
      </c>
      <c r="S174" s="181">
        <v>0</v>
      </c>
      <c r="T174" s="181">
        <v>6.3370000000000006</v>
      </c>
    </row>
    <row r="175" spans="1:20" ht="12.75" customHeight="1" x14ac:dyDescent="0.2">
      <c r="A175" s="167"/>
      <c r="B175" s="35"/>
      <c r="C175" s="26" t="s">
        <v>115</v>
      </c>
      <c r="D175" s="180">
        <v>2</v>
      </c>
      <c r="E175" s="181">
        <v>0</v>
      </c>
      <c r="F175" s="181">
        <v>0</v>
      </c>
      <c r="G175" s="181">
        <v>0</v>
      </c>
      <c r="H175" s="181">
        <v>0</v>
      </c>
      <c r="I175" s="181">
        <v>0.1</v>
      </c>
      <c r="J175" s="181">
        <v>0</v>
      </c>
      <c r="K175" s="181">
        <v>0.1</v>
      </c>
      <c r="L175" s="181">
        <v>0</v>
      </c>
      <c r="M175" s="181">
        <v>0.52</v>
      </c>
      <c r="N175" s="181">
        <v>0.04</v>
      </c>
      <c r="O175" s="181">
        <v>0.56000000000000005</v>
      </c>
      <c r="P175" s="181">
        <v>0.66</v>
      </c>
      <c r="Q175" s="181">
        <v>0</v>
      </c>
      <c r="R175" s="181">
        <v>0.51</v>
      </c>
      <c r="S175" s="181">
        <v>0.51</v>
      </c>
      <c r="T175" s="181">
        <v>1.17</v>
      </c>
    </row>
    <row r="176" spans="1:20" ht="12.75" customHeight="1" x14ac:dyDescent="0.2">
      <c r="A176" s="167"/>
      <c r="B176" s="35"/>
      <c r="C176" s="26" t="s">
        <v>145</v>
      </c>
      <c r="D176" s="180">
        <v>26</v>
      </c>
      <c r="E176" s="181">
        <v>2833.9399999999996</v>
      </c>
      <c r="F176" s="181">
        <v>124.82000000000001</v>
      </c>
      <c r="G176" s="181">
        <v>2654.7</v>
      </c>
      <c r="H176" s="181">
        <v>5613.4599999999991</v>
      </c>
      <c r="I176" s="181">
        <v>1232.02</v>
      </c>
      <c r="J176" s="181">
        <v>0</v>
      </c>
      <c r="K176" s="181">
        <v>6845.48</v>
      </c>
      <c r="L176" s="181">
        <v>796.8</v>
      </c>
      <c r="M176" s="181">
        <v>2506.42</v>
      </c>
      <c r="N176" s="181">
        <v>473.78999999999996</v>
      </c>
      <c r="O176" s="181">
        <v>3777.01</v>
      </c>
      <c r="P176" s="181">
        <v>10622.49</v>
      </c>
      <c r="Q176" s="181">
        <v>859.5</v>
      </c>
      <c r="R176" s="181">
        <v>6.68</v>
      </c>
      <c r="S176" s="181">
        <v>866.18</v>
      </c>
      <c r="T176" s="181">
        <v>11488.669999999998</v>
      </c>
    </row>
    <row r="177" spans="1:20" ht="12.75" customHeight="1" x14ac:dyDescent="0.2">
      <c r="A177" s="167"/>
      <c r="B177" s="35"/>
      <c r="C177" s="26" t="s">
        <v>136</v>
      </c>
      <c r="D177" s="180">
        <v>8</v>
      </c>
      <c r="E177" s="181">
        <v>3.7</v>
      </c>
      <c r="F177" s="181">
        <v>14.6</v>
      </c>
      <c r="G177" s="181">
        <v>0</v>
      </c>
      <c r="H177" s="181">
        <v>18.3</v>
      </c>
      <c r="I177" s="181">
        <v>0.7</v>
      </c>
      <c r="J177" s="181">
        <v>0</v>
      </c>
      <c r="K177" s="181">
        <v>19</v>
      </c>
      <c r="L177" s="181">
        <v>0</v>
      </c>
      <c r="M177" s="181">
        <v>9.35</v>
      </c>
      <c r="N177" s="181">
        <v>14.290000000000001</v>
      </c>
      <c r="O177" s="181">
        <v>23.639999999999997</v>
      </c>
      <c r="P177" s="181">
        <v>42.64</v>
      </c>
      <c r="Q177" s="181">
        <v>0.1</v>
      </c>
      <c r="R177" s="181">
        <v>0</v>
      </c>
      <c r="S177" s="181">
        <v>0.1</v>
      </c>
      <c r="T177" s="181">
        <v>42.74</v>
      </c>
    </row>
    <row r="178" spans="1:20" ht="12.75" customHeight="1" x14ac:dyDescent="0.2">
      <c r="A178" s="167"/>
      <c r="B178" s="35"/>
      <c r="C178" s="26" t="s">
        <v>150</v>
      </c>
      <c r="D178" s="180">
        <v>15</v>
      </c>
      <c r="E178" s="181">
        <v>404.6</v>
      </c>
      <c r="F178" s="181">
        <v>0</v>
      </c>
      <c r="G178" s="181">
        <v>1422.19</v>
      </c>
      <c r="H178" s="181">
        <v>1826.79</v>
      </c>
      <c r="I178" s="181">
        <v>3115.27</v>
      </c>
      <c r="J178" s="181">
        <v>7.7</v>
      </c>
      <c r="K178" s="181">
        <v>4949.76</v>
      </c>
      <c r="L178" s="181">
        <v>494.5</v>
      </c>
      <c r="M178" s="181">
        <v>3385.04</v>
      </c>
      <c r="N178" s="181">
        <v>672.38</v>
      </c>
      <c r="O178" s="181">
        <v>4551.92</v>
      </c>
      <c r="P178" s="181">
        <v>9501.68</v>
      </c>
      <c r="Q178" s="181">
        <v>2854.02</v>
      </c>
      <c r="R178" s="181">
        <v>1.7</v>
      </c>
      <c r="S178" s="181">
        <v>2855.72</v>
      </c>
      <c r="T178" s="181">
        <v>12357.400000000001</v>
      </c>
    </row>
    <row r="179" spans="1:20" ht="12.75" customHeight="1" x14ac:dyDescent="0.2">
      <c r="A179" s="167"/>
      <c r="B179" s="85"/>
      <c r="C179" s="26" t="s">
        <v>124</v>
      </c>
      <c r="D179" s="180">
        <v>31</v>
      </c>
      <c r="E179" s="181">
        <v>2.06</v>
      </c>
      <c r="F179" s="181">
        <v>0</v>
      </c>
      <c r="G179" s="181">
        <v>0.2</v>
      </c>
      <c r="H179" s="181">
        <v>2.2600000000000002</v>
      </c>
      <c r="I179" s="181">
        <v>79.599999999999994</v>
      </c>
      <c r="J179" s="181">
        <v>0</v>
      </c>
      <c r="K179" s="181">
        <v>81.86</v>
      </c>
      <c r="L179" s="181">
        <v>0.55000000000000004</v>
      </c>
      <c r="M179" s="181">
        <v>47.79999999999999</v>
      </c>
      <c r="N179" s="181">
        <v>108.93000000000002</v>
      </c>
      <c r="O179" s="181">
        <v>157.28</v>
      </c>
      <c r="P179" s="181">
        <v>239.14</v>
      </c>
      <c r="Q179" s="181">
        <v>44</v>
      </c>
      <c r="R179" s="181">
        <v>0.5</v>
      </c>
      <c r="S179" s="181">
        <v>44.5</v>
      </c>
      <c r="T179" s="181">
        <v>283.63999999999993</v>
      </c>
    </row>
    <row r="180" spans="1:20" ht="12.75" customHeight="1" x14ac:dyDescent="0.2">
      <c r="A180" s="167"/>
      <c r="B180" s="35" t="s">
        <v>427</v>
      </c>
      <c r="C180" s="26" t="s">
        <v>131</v>
      </c>
      <c r="D180" s="180">
        <v>165</v>
      </c>
      <c r="E180" s="181">
        <v>266.42999999999995</v>
      </c>
      <c r="F180" s="181">
        <v>33.4</v>
      </c>
      <c r="G180" s="181">
        <v>440.41</v>
      </c>
      <c r="H180" s="181">
        <v>740.24</v>
      </c>
      <c r="I180" s="181">
        <v>44.439999999999991</v>
      </c>
      <c r="J180" s="181">
        <v>14.51</v>
      </c>
      <c r="K180" s="181">
        <v>799.18999999999994</v>
      </c>
      <c r="L180" s="181">
        <v>154.5</v>
      </c>
      <c r="M180" s="181">
        <v>186.97230000000002</v>
      </c>
      <c r="N180" s="181">
        <v>217.01299999999986</v>
      </c>
      <c r="O180" s="181">
        <v>558.48529999999994</v>
      </c>
      <c r="P180" s="181">
        <v>1357.6752999999999</v>
      </c>
      <c r="Q180" s="181">
        <v>76.28</v>
      </c>
      <c r="R180" s="181">
        <v>37.980000000000004</v>
      </c>
      <c r="S180" s="181">
        <v>114.25999999999999</v>
      </c>
      <c r="T180" s="181">
        <v>1471.9352999999999</v>
      </c>
    </row>
    <row r="181" spans="1:20" ht="12.75" customHeight="1" x14ac:dyDescent="0.2">
      <c r="A181" s="167"/>
      <c r="B181" s="35"/>
      <c r="C181" s="26" t="s">
        <v>128</v>
      </c>
      <c r="D181" s="180">
        <v>38</v>
      </c>
      <c r="E181" s="181">
        <v>27.56</v>
      </c>
      <c r="F181" s="181">
        <v>25.83</v>
      </c>
      <c r="G181" s="181">
        <v>0</v>
      </c>
      <c r="H181" s="181">
        <v>53.39</v>
      </c>
      <c r="I181" s="181">
        <v>0</v>
      </c>
      <c r="J181" s="181">
        <v>0</v>
      </c>
      <c r="K181" s="181">
        <v>53.39</v>
      </c>
      <c r="L181" s="181">
        <v>0</v>
      </c>
      <c r="M181" s="181">
        <v>31.590000000000007</v>
      </c>
      <c r="N181" s="181">
        <v>14.33</v>
      </c>
      <c r="O181" s="181">
        <v>45.92</v>
      </c>
      <c r="P181" s="181">
        <v>99.31</v>
      </c>
      <c r="Q181" s="181">
        <v>0</v>
      </c>
      <c r="R181" s="181">
        <v>3.4</v>
      </c>
      <c r="S181" s="181">
        <v>3.4</v>
      </c>
      <c r="T181" s="181">
        <v>102.71000000000002</v>
      </c>
    </row>
    <row r="182" spans="1:20" ht="12.75" customHeight="1" x14ac:dyDescent="0.2">
      <c r="A182" s="167"/>
      <c r="B182" s="35"/>
      <c r="C182" s="26" t="s">
        <v>152</v>
      </c>
      <c r="D182" s="180">
        <v>7</v>
      </c>
      <c r="E182" s="181">
        <v>11.370000000000001</v>
      </c>
      <c r="F182" s="181">
        <v>0</v>
      </c>
      <c r="G182" s="181">
        <v>0</v>
      </c>
      <c r="H182" s="181">
        <v>11.370000000000001</v>
      </c>
      <c r="I182" s="181">
        <v>0.6</v>
      </c>
      <c r="J182" s="181">
        <v>0</v>
      </c>
      <c r="K182" s="181">
        <v>11.97</v>
      </c>
      <c r="L182" s="181">
        <v>0</v>
      </c>
      <c r="M182" s="181">
        <v>1.61</v>
      </c>
      <c r="N182" s="181">
        <v>78.429999999999993</v>
      </c>
      <c r="O182" s="181">
        <v>80.039999999999992</v>
      </c>
      <c r="P182" s="181">
        <v>92.009999999999991</v>
      </c>
      <c r="Q182" s="181">
        <v>0</v>
      </c>
      <c r="R182" s="181">
        <v>2.21</v>
      </c>
      <c r="S182" s="181">
        <v>2.21</v>
      </c>
      <c r="T182" s="181">
        <v>94.22</v>
      </c>
    </row>
    <row r="183" spans="1:20" ht="12.75" customHeight="1" x14ac:dyDescent="0.2">
      <c r="A183" s="167"/>
      <c r="B183" s="35"/>
      <c r="C183" s="26" t="s">
        <v>160</v>
      </c>
      <c r="D183" s="180">
        <v>45</v>
      </c>
      <c r="E183" s="181">
        <v>1614.99</v>
      </c>
      <c r="F183" s="181">
        <v>1.0900000000000001</v>
      </c>
      <c r="G183" s="181">
        <v>2739.98</v>
      </c>
      <c r="H183" s="181">
        <v>4356.0599999999995</v>
      </c>
      <c r="I183" s="181">
        <v>2329.46</v>
      </c>
      <c r="J183" s="181">
        <v>0.7</v>
      </c>
      <c r="K183" s="181">
        <v>6686.22</v>
      </c>
      <c r="L183" s="181">
        <v>2257.8500000000004</v>
      </c>
      <c r="M183" s="181">
        <v>2177.3900000000003</v>
      </c>
      <c r="N183" s="181">
        <v>144.82999999999996</v>
      </c>
      <c r="O183" s="181">
        <v>4580.0700000000024</v>
      </c>
      <c r="P183" s="181">
        <v>11266.290000000003</v>
      </c>
      <c r="Q183" s="181">
        <v>865</v>
      </c>
      <c r="R183" s="181">
        <v>24.069999999999997</v>
      </c>
      <c r="S183" s="181">
        <v>889.06999999999994</v>
      </c>
      <c r="T183" s="181">
        <v>12155.36</v>
      </c>
    </row>
    <row r="184" spans="1:20" ht="12.75" customHeight="1" x14ac:dyDescent="0.2">
      <c r="A184" s="167"/>
      <c r="B184" s="35"/>
      <c r="C184" s="26" t="s">
        <v>113</v>
      </c>
      <c r="D184" s="180">
        <v>33</v>
      </c>
      <c r="E184" s="181">
        <v>0.05</v>
      </c>
      <c r="F184" s="181">
        <v>1.32</v>
      </c>
      <c r="G184" s="181">
        <v>1.1200000000000001</v>
      </c>
      <c r="H184" s="181">
        <v>2.4900000000000002</v>
      </c>
      <c r="I184" s="181">
        <v>0</v>
      </c>
      <c r="J184" s="181">
        <v>0</v>
      </c>
      <c r="K184" s="181">
        <v>2.4900000000000002</v>
      </c>
      <c r="L184" s="181">
        <v>0</v>
      </c>
      <c r="M184" s="181">
        <v>6.5449999999999982</v>
      </c>
      <c r="N184" s="181">
        <v>5.4649999999999999</v>
      </c>
      <c r="O184" s="181">
        <v>12.01</v>
      </c>
      <c r="P184" s="181">
        <v>14.5</v>
      </c>
      <c r="Q184" s="181">
        <v>2</v>
      </c>
      <c r="R184" s="181">
        <v>0.01</v>
      </c>
      <c r="S184" s="181">
        <v>2.0099999999999998</v>
      </c>
      <c r="T184" s="181">
        <v>16.509999999999998</v>
      </c>
    </row>
    <row r="185" spans="1:20" ht="12.75" customHeight="1" x14ac:dyDescent="0.2">
      <c r="A185" s="167"/>
      <c r="B185" s="35"/>
      <c r="C185" s="26" t="s">
        <v>159</v>
      </c>
      <c r="D185" s="180">
        <v>31</v>
      </c>
      <c r="E185" s="181">
        <v>0</v>
      </c>
      <c r="F185" s="181">
        <v>0</v>
      </c>
      <c r="G185" s="181">
        <v>0</v>
      </c>
      <c r="H185" s="181">
        <v>0</v>
      </c>
      <c r="I185" s="181">
        <v>1.62</v>
      </c>
      <c r="J185" s="181">
        <v>0</v>
      </c>
      <c r="K185" s="181">
        <v>1.62</v>
      </c>
      <c r="L185" s="181">
        <v>1.2</v>
      </c>
      <c r="M185" s="181">
        <v>75.4041</v>
      </c>
      <c r="N185" s="181">
        <v>1.4</v>
      </c>
      <c r="O185" s="181">
        <v>78.004100000000008</v>
      </c>
      <c r="P185" s="181">
        <v>79.624100000000013</v>
      </c>
      <c r="Q185" s="181">
        <v>2.74</v>
      </c>
      <c r="R185" s="181">
        <v>0.08</v>
      </c>
      <c r="S185" s="181">
        <v>2.8200000000000003</v>
      </c>
      <c r="T185" s="181">
        <v>82.444099999999992</v>
      </c>
    </row>
    <row r="186" spans="1:20" ht="12.75" customHeight="1" x14ac:dyDescent="0.2">
      <c r="A186" s="167"/>
      <c r="B186" s="35"/>
      <c r="C186" s="26" t="s">
        <v>143</v>
      </c>
      <c r="D186" s="180">
        <v>25</v>
      </c>
      <c r="E186" s="181">
        <v>0.93</v>
      </c>
      <c r="F186" s="181">
        <v>1.1400000000000001</v>
      </c>
      <c r="G186" s="181">
        <v>0</v>
      </c>
      <c r="H186" s="181">
        <v>2.0700000000000003</v>
      </c>
      <c r="I186" s="181">
        <v>0</v>
      </c>
      <c r="J186" s="181">
        <v>6.3</v>
      </c>
      <c r="K186" s="181">
        <v>8.370000000000001</v>
      </c>
      <c r="L186" s="181">
        <v>0.5</v>
      </c>
      <c r="M186" s="181">
        <v>3.0457000000000001</v>
      </c>
      <c r="N186" s="181">
        <v>2.2599999999999998</v>
      </c>
      <c r="O186" s="181">
        <v>5.8057000000000007</v>
      </c>
      <c r="P186" s="181">
        <v>14.175700000000003</v>
      </c>
      <c r="Q186" s="181">
        <v>5.3</v>
      </c>
      <c r="R186" s="181">
        <v>3</v>
      </c>
      <c r="S186" s="181">
        <v>8.3000000000000007</v>
      </c>
      <c r="T186" s="181">
        <v>22.475699999999996</v>
      </c>
    </row>
    <row r="187" spans="1:20" ht="12.75" customHeight="1" x14ac:dyDescent="0.2">
      <c r="A187" s="167"/>
      <c r="B187" s="35"/>
      <c r="C187" s="26" t="s">
        <v>153</v>
      </c>
      <c r="D187" s="180">
        <v>11</v>
      </c>
      <c r="E187" s="181">
        <v>1.4</v>
      </c>
      <c r="F187" s="181">
        <v>0.01</v>
      </c>
      <c r="G187" s="181">
        <v>0.24</v>
      </c>
      <c r="H187" s="181">
        <v>1.65</v>
      </c>
      <c r="I187" s="181">
        <v>2.0299999999999998</v>
      </c>
      <c r="J187" s="181">
        <v>0.25</v>
      </c>
      <c r="K187" s="181">
        <v>3.9299999999999997</v>
      </c>
      <c r="L187" s="181">
        <v>0</v>
      </c>
      <c r="M187" s="181">
        <v>24.204799999999999</v>
      </c>
      <c r="N187" s="181">
        <v>32</v>
      </c>
      <c r="O187" s="181">
        <v>56.204799999999999</v>
      </c>
      <c r="P187" s="181">
        <v>60.134799999999998</v>
      </c>
      <c r="Q187" s="181">
        <v>0</v>
      </c>
      <c r="R187" s="181">
        <v>1.01</v>
      </c>
      <c r="S187" s="181">
        <v>1.01</v>
      </c>
      <c r="T187" s="181">
        <v>61.144800000000004</v>
      </c>
    </row>
    <row r="188" spans="1:20" ht="12.75" customHeight="1" x14ac:dyDescent="0.2">
      <c r="A188" s="167"/>
      <c r="B188" s="35"/>
      <c r="C188" s="163" t="s">
        <v>410</v>
      </c>
      <c r="D188" s="64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</row>
    <row r="189" spans="1:20" ht="12.75" customHeight="1" x14ac:dyDescent="0.2">
      <c r="A189" s="167"/>
      <c r="B189" s="35"/>
      <c r="C189" s="26" t="s">
        <v>142</v>
      </c>
      <c r="D189" s="180">
        <v>10</v>
      </c>
      <c r="E189" s="181">
        <v>0.06</v>
      </c>
      <c r="F189" s="181">
        <v>0</v>
      </c>
      <c r="G189" s="181">
        <v>0</v>
      </c>
      <c r="H189" s="181">
        <v>0.06</v>
      </c>
      <c r="I189" s="181">
        <v>1.26</v>
      </c>
      <c r="J189" s="181">
        <v>0</v>
      </c>
      <c r="K189" s="181">
        <v>1.32</v>
      </c>
      <c r="L189" s="181">
        <v>0</v>
      </c>
      <c r="M189" s="181">
        <v>6.9599999999999991</v>
      </c>
      <c r="N189" s="181">
        <v>11.4</v>
      </c>
      <c r="O189" s="181">
        <v>18.36</v>
      </c>
      <c r="P189" s="181">
        <v>19.68</v>
      </c>
      <c r="Q189" s="181">
        <v>0</v>
      </c>
      <c r="R189" s="181">
        <v>2.76</v>
      </c>
      <c r="S189" s="181">
        <v>2.76</v>
      </c>
      <c r="T189" s="181">
        <v>22.44</v>
      </c>
    </row>
    <row r="190" spans="1:20" ht="12.75" customHeight="1" x14ac:dyDescent="0.2">
      <c r="A190" s="167"/>
      <c r="B190" s="35"/>
      <c r="C190" s="26" t="s">
        <v>133</v>
      </c>
      <c r="D190" s="180">
        <v>86</v>
      </c>
      <c r="E190" s="181">
        <v>10.540000000000001</v>
      </c>
      <c r="F190" s="181">
        <v>0.01</v>
      </c>
      <c r="G190" s="181">
        <v>191.60999999999999</v>
      </c>
      <c r="H190" s="181">
        <v>202.16</v>
      </c>
      <c r="I190" s="181">
        <v>1289.2540000000001</v>
      </c>
      <c r="J190" s="181">
        <v>1</v>
      </c>
      <c r="K190" s="181">
        <v>1492.414</v>
      </c>
      <c r="L190" s="181">
        <v>399.8</v>
      </c>
      <c r="M190" s="181">
        <v>141.58000000000001</v>
      </c>
      <c r="N190" s="181">
        <v>160.965</v>
      </c>
      <c r="O190" s="181">
        <v>702.34499999999991</v>
      </c>
      <c r="P190" s="181">
        <v>2194.759</v>
      </c>
      <c r="Q190" s="181">
        <v>575.4</v>
      </c>
      <c r="R190" s="181">
        <v>200.47</v>
      </c>
      <c r="S190" s="181">
        <v>775.87000000000012</v>
      </c>
      <c r="T190" s="181">
        <v>2970.6290000000008</v>
      </c>
    </row>
    <row r="191" spans="1:20" ht="12.75" customHeight="1" x14ac:dyDescent="0.2">
      <c r="A191" s="167"/>
      <c r="B191" s="35"/>
      <c r="C191" s="26" t="s">
        <v>134</v>
      </c>
      <c r="D191" s="180">
        <v>21</v>
      </c>
      <c r="E191" s="181">
        <v>0</v>
      </c>
      <c r="F191" s="181">
        <v>0.53</v>
      </c>
      <c r="G191" s="181">
        <v>0.03</v>
      </c>
      <c r="H191" s="181">
        <v>0.56000000000000005</v>
      </c>
      <c r="I191" s="181">
        <v>1.45</v>
      </c>
      <c r="J191" s="181">
        <v>0</v>
      </c>
      <c r="K191" s="181">
        <v>2.0099999999999998</v>
      </c>
      <c r="L191" s="181">
        <v>0.25</v>
      </c>
      <c r="M191" s="181">
        <v>4.9399999999999995</v>
      </c>
      <c r="N191" s="181">
        <v>0.3</v>
      </c>
      <c r="O191" s="181">
        <v>5.4899999999999993</v>
      </c>
      <c r="P191" s="181">
        <v>7.4999999999999991</v>
      </c>
      <c r="Q191" s="181">
        <v>0.93</v>
      </c>
      <c r="R191" s="181">
        <v>2.02</v>
      </c>
      <c r="S191" s="181">
        <v>2.95</v>
      </c>
      <c r="T191" s="181">
        <v>10.45</v>
      </c>
    </row>
    <row r="192" spans="1:20" ht="12.75" customHeight="1" x14ac:dyDescent="0.2">
      <c r="A192" s="167"/>
      <c r="B192" s="35"/>
      <c r="C192" s="26" t="s">
        <v>135</v>
      </c>
      <c r="D192" s="180">
        <v>21</v>
      </c>
      <c r="E192" s="181">
        <v>0</v>
      </c>
      <c r="F192" s="181">
        <v>0</v>
      </c>
      <c r="G192" s="181">
        <v>0.2</v>
      </c>
      <c r="H192" s="181">
        <v>0.2</v>
      </c>
      <c r="I192" s="181">
        <v>5.07</v>
      </c>
      <c r="J192" s="181">
        <v>0</v>
      </c>
      <c r="K192" s="181">
        <v>5.27</v>
      </c>
      <c r="L192" s="181">
        <v>0</v>
      </c>
      <c r="M192" s="181">
        <v>7.1349999999999998</v>
      </c>
      <c r="N192" s="181">
        <v>6.1</v>
      </c>
      <c r="O192" s="181">
        <v>13.234999999999998</v>
      </c>
      <c r="P192" s="181">
        <v>18.504999999999995</v>
      </c>
      <c r="Q192" s="181">
        <v>1.6600000000000001</v>
      </c>
      <c r="R192" s="181">
        <v>0</v>
      </c>
      <c r="S192" s="181">
        <v>1.6600000000000001</v>
      </c>
      <c r="T192" s="181">
        <v>20.164999999999999</v>
      </c>
    </row>
    <row r="193" spans="1:21" ht="12.75" customHeight="1" x14ac:dyDescent="0.2">
      <c r="A193" s="167"/>
      <c r="B193" s="85"/>
      <c r="C193" s="26" t="s">
        <v>110</v>
      </c>
      <c r="D193" s="180">
        <v>4</v>
      </c>
      <c r="E193" s="181">
        <v>6.3</v>
      </c>
      <c r="F193" s="181">
        <v>0</v>
      </c>
      <c r="G193" s="181">
        <v>0</v>
      </c>
      <c r="H193" s="181">
        <v>6.3</v>
      </c>
      <c r="I193" s="181">
        <v>3.2</v>
      </c>
      <c r="J193" s="181">
        <v>6.4</v>
      </c>
      <c r="K193" s="181">
        <v>15.9</v>
      </c>
      <c r="L193" s="181">
        <v>2</v>
      </c>
      <c r="M193" s="181">
        <v>0.01</v>
      </c>
      <c r="N193" s="181">
        <v>0.01</v>
      </c>
      <c r="O193" s="181">
        <v>2.0199999999999996</v>
      </c>
      <c r="P193" s="181">
        <v>17.920000000000002</v>
      </c>
      <c r="Q193" s="181">
        <v>0</v>
      </c>
      <c r="R193" s="181">
        <v>21.92</v>
      </c>
      <c r="S193" s="181">
        <v>21.92</v>
      </c>
      <c r="T193" s="181">
        <v>39.839999999999996</v>
      </c>
    </row>
    <row r="194" spans="1:21" ht="12.75" customHeight="1" x14ac:dyDescent="0.2">
      <c r="A194" s="167"/>
      <c r="B194" s="35" t="s">
        <v>118</v>
      </c>
      <c r="C194" s="26" t="s">
        <v>118</v>
      </c>
      <c r="D194" s="180">
        <v>22</v>
      </c>
      <c r="E194" s="181">
        <v>627.29999999999995</v>
      </c>
      <c r="F194" s="181">
        <v>0</v>
      </c>
      <c r="G194" s="181">
        <v>4747.2</v>
      </c>
      <c r="H194" s="181">
        <v>5374.5</v>
      </c>
      <c r="I194" s="181">
        <v>6180.64</v>
      </c>
      <c r="J194" s="181">
        <v>24.5</v>
      </c>
      <c r="K194" s="181">
        <v>11579.64</v>
      </c>
      <c r="L194" s="181">
        <v>3722</v>
      </c>
      <c r="M194" s="181">
        <v>2553.5120000000002</v>
      </c>
      <c r="N194" s="181">
        <v>719.7</v>
      </c>
      <c r="O194" s="181">
        <v>6995.2120000000004</v>
      </c>
      <c r="P194" s="181">
        <v>18574.851999999999</v>
      </c>
      <c r="Q194" s="181">
        <v>384</v>
      </c>
      <c r="R194" s="181">
        <v>0</v>
      </c>
      <c r="S194" s="181">
        <v>384</v>
      </c>
      <c r="T194" s="181">
        <v>18958.851999999999</v>
      </c>
    </row>
    <row r="195" spans="1:21" ht="12.75" customHeight="1" x14ac:dyDescent="0.2">
      <c r="A195" s="167"/>
      <c r="B195" s="35"/>
      <c r="C195" s="26" t="s">
        <v>155</v>
      </c>
      <c r="D195" s="180">
        <v>27</v>
      </c>
      <c r="E195" s="181">
        <v>1.03</v>
      </c>
      <c r="F195" s="181">
        <v>0.5</v>
      </c>
      <c r="G195" s="181">
        <v>0.2</v>
      </c>
      <c r="H195" s="181">
        <v>1.73</v>
      </c>
      <c r="I195" s="181">
        <v>30.97</v>
      </c>
      <c r="J195" s="181">
        <v>0</v>
      </c>
      <c r="K195" s="181">
        <v>32.700000000000003</v>
      </c>
      <c r="L195" s="181">
        <v>5.5</v>
      </c>
      <c r="M195" s="181">
        <v>15.109999999999998</v>
      </c>
      <c r="N195" s="181">
        <v>11.299999999999999</v>
      </c>
      <c r="O195" s="181">
        <v>31.910000000000004</v>
      </c>
      <c r="P195" s="181">
        <v>64.610000000000014</v>
      </c>
      <c r="Q195" s="181">
        <v>0</v>
      </c>
      <c r="R195" s="181">
        <v>0.21000000000000002</v>
      </c>
      <c r="S195" s="181">
        <v>0.21000000000000002</v>
      </c>
      <c r="T195" s="181">
        <v>64.820000000000007</v>
      </c>
    </row>
    <row r="196" spans="1:21" ht="12.75" customHeight="1" x14ac:dyDescent="0.2">
      <c r="A196" s="167"/>
      <c r="B196" s="35"/>
      <c r="C196" s="163" t="s">
        <v>411</v>
      </c>
      <c r="D196" s="64">
        <v>8</v>
      </c>
      <c r="E196" s="36">
        <v>0.03</v>
      </c>
      <c r="F196" s="36">
        <v>0</v>
      </c>
      <c r="G196" s="36">
        <v>0.7</v>
      </c>
      <c r="H196" s="36">
        <v>0.73</v>
      </c>
      <c r="I196" s="36">
        <v>0.3</v>
      </c>
      <c r="J196" s="36">
        <v>0</v>
      </c>
      <c r="K196" s="36">
        <v>1.0299999999999998</v>
      </c>
      <c r="L196" s="36">
        <v>0.2</v>
      </c>
      <c r="M196" s="36">
        <v>0.5</v>
      </c>
      <c r="N196" s="36">
        <v>1.87</v>
      </c>
      <c r="O196" s="36">
        <v>2.5700000000000003</v>
      </c>
      <c r="P196" s="36">
        <v>3.6</v>
      </c>
      <c r="Q196" s="36">
        <v>0</v>
      </c>
      <c r="R196" s="36">
        <v>0.3</v>
      </c>
      <c r="S196" s="36">
        <v>0.3</v>
      </c>
      <c r="T196" s="36">
        <v>3.9000000000000004</v>
      </c>
      <c r="U196" s="10"/>
    </row>
    <row r="197" spans="1:21" ht="12.75" customHeight="1" x14ac:dyDescent="0.2">
      <c r="A197" s="167"/>
      <c r="B197" s="35"/>
      <c r="C197" s="26" t="s">
        <v>139</v>
      </c>
      <c r="D197" s="180">
        <v>56</v>
      </c>
      <c r="E197" s="181">
        <v>0.3</v>
      </c>
      <c r="F197" s="181">
        <v>0</v>
      </c>
      <c r="G197" s="181">
        <v>10.129999999999999</v>
      </c>
      <c r="H197" s="181">
        <v>10.43</v>
      </c>
      <c r="I197" s="181">
        <v>222.52</v>
      </c>
      <c r="J197" s="181">
        <v>0</v>
      </c>
      <c r="K197" s="181">
        <v>232.95000000000002</v>
      </c>
      <c r="L197" s="181">
        <v>7.9</v>
      </c>
      <c r="M197" s="181">
        <v>120.36229999999999</v>
      </c>
      <c r="N197" s="181">
        <v>17.070000000000004</v>
      </c>
      <c r="O197" s="181">
        <v>145.33229999999998</v>
      </c>
      <c r="P197" s="181">
        <v>378.28229999999996</v>
      </c>
      <c r="Q197" s="181">
        <v>4</v>
      </c>
      <c r="R197" s="181">
        <v>0</v>
      </c>
      <c r="S197" s="181">
        <v>4</v>
      </c>
      <c r="T197" s="181">
        <v>382.28229999999996</v>
      </c>
    </row>
    <row r="198" spans="1:21" ht="12.75" customHeight="1" x14ac:dyDescent="0.2">
      <c r="A198" s="167"/>
      <c r="B198" s="35"/>
      <c r="C198" s="26" t="s">
        <v>157</v>
      </c>
      <c r="D198" s="180">
        <v>155</v>
      </c>
      <c r="E198" s="181">
        <v>316.08499999999998</v>
      </c>
      <c r="F198" s="181">
        <v>20.650000000000002</v>
      </c>
      <c r="G198" s="181">
        <v>926.6</v>
      </c>
      <c r="H198" s="181">
        <v>1263.335</v>
      </c>
      <c r="I198" s="181">
        <v>1158.9766</v>
      </c>
      <c r="J198" s="181">
        <v>6.03</v>
      </c>
      <c r="K198" s="181">
        <v>2428.3416000000002</v>
      </c>
      <c r="L198" s="181">
        <v>718.6</v>
      </c>
      <c r="M198" s="181">
        <v>627.61759999999992</v>
      </c>
      <c r="N198" s="181">
        <v>29.620000000000005</v>
      </c>
      <c r="O198" s="181">
        <v>1375.8375999999998</v>
      </c>
      <c r="P198" s="181">
        <v>3804.1792</v>
      </c>
      <c r="Q198" s="181">
        <v>165.3</v>
      </c>
      <c r="R198" s="181">
        <v>3.2793999999999999</v>
      </c>
      <c r="S198" s="181">
        <v>168.57939999999999</v>
      </c>
      <c r="T198" s="181">
        <v>3972.7586000000015</v>
      </c>
    </row>
    <row r="199" spans="1:21" ht="12.75" customHeight="1" x14ac:dyDescent="0.2">
      <c r="A199" s="167"/>
      <c r="B199" s="35"/>
      <c r="C199" s="26" t="s">
        <v>126</v>
      </c>
      <c r="D199" s="180">
        <v>42</v>
      </c>
      <c r="E199" s="181">
        <v>2745.4799999999996</v>
      </c>
      <c r="F199" s="181">
        <v>0.9</v>
      </c>
      <c r="G199" s="181">
        <v>7106.4</v>
      </c>
      <c r="H199" s="181">
        <v>9852.7799999999988</v>
      </c>
      <c r="I199" s="181">
        <v>7165.2000000000007</v>
      </c>
      <c r="J199" s="181">
        <v>23.5</v>
      </c>
      <c r="K199" s="181">
        <v>17041.479999999996</v>
      </c>
      <c r="L199" s="181">
        <v>4728.2</v>
      </c>
      <c r="M199" s="181">
        <v>3386.866</v>
      </c>
      <c r="N199" s="181">
        <v>854</v>
      </c>
      <c r="O199" s="181">
        <v>8969.0659999999989</v>
      </c>
      <c r="P199" s="181">
        <v>26010.545999999995</v>
      </c>
      <c r="Q199" s="181">
        <v>4523.7</v>
      </c>
      <c r="R199" s="181">
        <v>3</v>
      </c>
      <c r="S199" s="181">
        <v>4526.7</v>
      </c>
      <c r="T199" s="181">
        <v>30537.245999999999</v>
      </c>
    </row>
    <row r="200" spans="1:21" ht="12.75" customHeight="1" x14ac:dyDescent="0.2">
      <c r="A200" s="167"/>
      <c r="B200" s="35"/>
      <c r="C200" s="26" t="s">
        <v>127</v>
      </c>
      <c r="D200" s="180">
        <v>58</v>
      </c>
      <c r="E200" s="181">
        <v>571.04999999999995</v>
      </c>
      <c r="F200" s="181">
        <v>0.02</v>
      </c>
      <c r="G200" s="181">
        <v>2311.7999999999997</v>
      </c>
      <c r="H200" s="181">
        <v>2882.87</v>
      </c>
      <c r="I200" s="181">
        <v>2478.6</v>
      </c>
      <c r="J200" s="181">
        <v>3</v>
      </c>
      <c r="K200" s="181">
        <v>5364.47</v>
      </c>
      <c r="L200" s="181">
        <v>2280.1799999999998</v>
      </c>
      <c r="M200" s="181">
        <v>1686.6119999999999</v>
      </c>
      <c r="N200" s="181">
        <v>279.33999999999997</v>
      </c>
      <c r="O200" s="181">
        <v>4246.1319999999996</v>
      </c>
      <c r="P200" s="181">
        <v>9610.601999999999</v>
      </c>
      <c r="Q200" s="181">
        <v>287.5</v>
      </c>
      <c r="R200" s="181">
        <v>3.84</v>
      </c>
      <c r="S200" s="181">
        <v>291.34000000000003</v>
      </c>
      <c r="T200" s="181">
        <v>9901.9420000000009</v>
      </c>
    </row>
    <row r="201" spans="1:21" ht="12.75" customHeight="1" x14ac:dyDescent="0.2">
      <c r="A201" s="167"/>
      <c r="B201" s="35"/>
      <c r="C201" s="26" t="s">
        <v>154</v>
      </c>
      <c r="D201" s="180">
        <v>19</v>
      </c>
      <c r="E201" s="181">
        <v>253.96</v>
      </c>
      <c r="F201" s="181">
        <v>56.66</v>
      </c>
      <c r="G201" s="181">
        <v>4.05</v>
      </c>
      <c r="H201" s="181">
        <v>314.67</v>
      </c>
      <c r="I201" s="181">
        <v>17.07</v>
      </c>
      <c r="J201" s="181">
        <v>0</v>
      </c>
      <c r="K201" s="181">
        <v>331.74</v>
      </c>
      <c r="L201" s="181">
        <v>3.16</v>
      </c>
      <c r="M201" s="181">
        <v>195.405</v>
      </c>
      <c r="N201" s="181">
        <v>0.16999999999999998</v>
      </c>
      <c r="O201" s="181">
        <v>198.73499999999999</v>
      </c>
      <c r="P201" s="181">
        <v>530.47500000000002</v>
      </c>
      <c r="Q201" s="181">
        <v>0</v>
      </c>
      <c r="R201" s="181">
        <v>27.93</v>
      </c>
      <c r="S201" s="181">
        <v>27.93</v>
      </c>
      <c r="T201" s="181">
        <v>558.40499999999986</v>
      </c>
    </row>
    <row r="202" spans="1:21" ht="12.75" customHeight="1" x14ac:dyDescent="0.2">
      <c r="A202" s="167"/>
      <c r="B202" s="35"/>
      <c r="C202" s="26" t="s">
        <v>132</v>
      </c>
      <c r="D202" s="180">
        <v>42</v>
      </c>
      <c r="E202" s="181">
        <v>0</v>
      </c>
      <c r="F202" s="181">
        <v>0</v>
      </c>
      <c r="G202" s="181">
        <v>0</v>
      </c>
      <c r="H202" s="181">
        <v>0</v>
      </c>
      <c r="I202" s="181">
        <v>0</v>
      </c>
      <c r="J202" s="181">
        <v>0</v>
      </c>
      <c r="K202" s="181">
        <v>0</v>
      </c>
      <c r="L202" s="181">
        <v>0.6</v>
      </c>
      <c r="M202" s="181">
        <v>5.5738000000000003</v>
      </c>
      <c r="N202" s="181">
        <v>0.15</v>
      </c>
      <c r="O202" s="181">
        <v>6.3238000000000003</v>
      </c>
      <c r="P202" s="181">
        <v>6.3238000000000003</v>
      </c>
      <c r="Q202" s="181">
        <v>0</v>
      </c>
      <c r="R202" s="181">
        <v>0</v>
      </c>
      <c r="S202" s="181">
        <v>0</v>
      </c>
      <c r="T202" s="181">
        <v>6.3238000000000003</v>
      </c>
    </row>
    <row r="203" spans="1:21" ht="12.75" customHeight="1" x14ac:dyDescent="0.2">
      <c r="A203" s="167"/>
      <c r="B203" s="35"/>
      <c r="C203" s="26" t="s">
        <v>120</v>
      </c>
      <c r="D203" s="180">
        <v>33</v>
      </c>
      <c r="E203" s="181">
        <v>0</v>
      </c>
      <c r="F203" s="181">
        <v>0</v>
      </c>
      <c r="G203" s="181">
        <v>0</v>
      </c>
      <c r="H203" s="181">
        <v>0</v>
      </c>
      <c r="I203" s="181">
        <v>0.55000000000000004</v>
      </c>
      <c r="J203" s="181">
        <v>0</v>
      </c>
      <c r="K203" s="181">
        <v>0.55000000000000004</v>
      </c>
      <c r="L203" s="181">
        <v>0</v>
      </c>
      <c r="M203" s="181">
        <v>15.056999999999999</v>
      </c>
      <c r="N203" s="181">
        <v>58.94</v>
      </c>
      <c r="O203" s="181">
        <v>73.996999999999986</v>
      </c>
      <c r="P203" s="181">
        <v>74.546999999999983</v>
      </c>
      <c r="Q203" s="181">
        <v>0</v>
      </c>
      <c r="R203" s="181">
        <v>0.31</v>
      </c>
      <c r="S203" s="181">
        <v>0.31</v>
      </c>
      <c r="T203" s="181">
        <v>74.856999999999985</v>
      </c>
    </row>
    <row r="204" spans="1:21" ht="12.75" customHeight="1" x14ac:dyDescent="0.2">
      <c r="A204" s="167"/>
      <c r="B204" s="35"/>
      <c r="C204" s="26" t="s">
        <v>151</v>
      </c>
      <c r="D204" s="180">
        <v>25</v>
      </c>
      <c r="E204" s="181">
        <v>1.51</v>
      </c>
      <c r="F204" s="181">
        <v>1.07</v>
      </c>
      <c r="G204" s="181">
        <v>0</v>
      </c>
      <c r="H204" s="181">
        <v>2.58</v>
      </c>
      <c r="I204" s="181">
        <v>2.7</v>
      </c>
      <c r="J204" s="181">
        <v>0</v>
      </c>
      <c r="K204" s="181">
        <v>5.28</v>
      </c>
      <c r="L204" s="181">
        <v>0</v>
      </c>
      <c r="M204" s="181">
        <v>10.73</v>
      </c>
      <c r="N204" s="181">
        <v>27.340000000000003</v>
      </c>
      <c r="O204" s="181">
        <v>38.07</v>
      </c>
      <c r="P204" s="181">
        <v>43.35</v>
      </c>
      <c r="Q204" s="181">
        <v>0</v>
      </c>
      <c r="R204" s="181">
        <v>0.1</v>
      </c>
      <c r="S204" s="181">
        <v>0.1</v>
      </c>
      <c r="T204" s="181">
        <v>43.449999999999996</v>
      </c>
    </row>
    <row r="205" spans="1:21" ht="12.75" customHeight="1" x14ac:dyDescent="0.2">
      <c r="A205" s="167"/>
      <c r="B205" s="85"/>
      <c r="C205" s="26" t="s">
        <v>122</v>
      </c>
      <c r="D205" s="180">
        <v>14</v>
      </c>
      <c r="E205" s="181">
        <v>0</v>
      </c>
      <c r="F205" s="181">
        <v>0</v>
      </c>
      <c r="G205" s="181">
        <v>0</v>
      </c>
      <c r="H205" s="181">
        <v>0</v>
      </c>
      <c r="I205" s="181">
        <v>1.25</v>
      </c>
      <c r="J205" s="181">
        <v>0</v>
      </c>
      <c r="K205" s="181">
        <v>1.25</v>
      </c>
      <c r="L205" s="181">
        <v>0.8</v>
      </c>
      <c r="M205" s="181">
        <v>6.1414999999999997</v>
      </c>
      <c r="N205" s="181">
        <v>3.6000000000000005</v>
      </c>
      <c r="O205" s="181">
        <v>10.541499999999999</v>
      </c>
      <c r="P205" s="181">
        <v>11.791499999999999</v>
      </c>
      <c r="Q205" s="181">
        <v>0</v>
      </c>
      <c r="R205" s="181">
        <v>0.2</v>
      </c>
      <c r="S205" s="181">
        <v>0.2</v>
      </c>
      <c r="T205" s="181">
        <v>11.991499999999998</v>
      </c>
    </row>
    <row r="206" spans="1:21" ht="12.75" customHeight="1" x14ac:dyDescent="0.2">
      <c r="A206" s="167"/>
      <c r="B206" s="35" t="s">
        <v>111</v>
      </c>
      <c r="C206" s="26" t="s">
        <v>129</v>
      </c>
      <c r="D206" s="180">
        <v>77</v>
      </c>
      <c r="E206" s="181">
        <v>1329.9199999999998</v>
      </c>
      <c r="F206" s="181">
        <v>216.99</v>
      </c>
      <c r="G206" s="181">
        <v>51.32</v>
      </c>
      <c r="H206" s="181">
        <v>1598.2299999999998</v>
      </c>
      <c r="I206" s="181">
        <v>28.139999999999997</v>
      </c>
      <c r="J206" s="181">
        <v>0</v>
      </c>
      <c r="K206" s="181">
        <v>1626.37</v>
      </c>
      <c r="L206" s="181">
        <v>13.33</v>
      </c>
      <c r="M206" s="181">
        <v>1070.0619999999999</v>
      </c>
      <c r="N206" s="181">
        <v>10.120000000000001</v>
      </c>
      <c r="O206" s="181">
        <v>1093.5119999999999</v>
      </c>
      <c r="P206" s="181">
        <v>2719.8819999999996</v>
      </c>
      <c r="Q206" s="181">
        <v>0</v>
      </c>
      <c r="R206" s="181">
        <v>74.72</v>
      </c>
      <c r="S206" s="181">
        <v>74.72</v>
      </c>
      <c r="T206" s="181">
        <v>2794.6020000000008</v>
      </c>
    </row>
    <row r="207" spans="1:21" ht="12.75" customHeight="1" x14ac:dyDescent="0.2">
      <c r="A207" s="167"/>
      <c r="B207" s="35"/>
      <c r="C207" s="26" t="s">
        <v>121</v>
      </c>
      <c r="D207" s="162">
        <v>113</v>
      </c>
      <c r="E207" s="24">
        <v>1.7</v>
      </c>
      <c r="F207" s="24">
        <v>1.3</v>
      </c>
      <c r="G207" s="24">
        <v>0</v>
      </c>
      <c r="H207" s="24">
        <v>3</v>
      </c>
      <c r="I207" s="24">
        <v>4.2300000000000004</v>
      </c>
      <c r="J207" s="24">
        <v>0</v>
      </c>
      <c r="K207" s="24">
        <v>7.23</v>
      </c>
      <c r="L207" s="24">
        <v>0</v>
      </c>
      <c r="M207" s="24">
        <v>15.136699999999999</v>
      </c>
      <c r="N207" s="24">
        <v>0.12</v>
      </c>
      <c r="O207" s="24">
        <v>15.256699999999999</v>
      </c>
      <c r="P207" s="24">
        <v>22.486699999999999</v>
      </c>
      <c r="Q207" s="24">
        <v>0</v>
      </c>
      <c r="R207" s="24">
        <v>2.1149999999999998</v>
      </c>
      <c r="S207" s="24">
        <v>2.1149999999999998</v>
      </c>
      <c r="T207" s="24">
        <v>24.601700000000001</v>
      </c>
    </row>
    <row r="208" spans="1:21" ht="12.75" customHeight="1" x14ac:dyDescent="0.2">
      <c r="A208" s="167"/>
      <c r="B208" s="35"/>
      <c r="C208" s="26" t="s">
        <v>111</v>
      </c>
      <c r="D208" s="162">
        <v>52</v>
      </c>
      <c r="E208" s="24">
        <v>0.15</v>
      </c>
      <c r="F208" s="24">
        <v>2.86</v>
      </c>
      <c r="G208" s="24">
        <v>0</v>
      </c>
      <c r="H208" s="24">
        <v>3.01</v>
      </c>
      <c r="I208" s="24">
        <v>1.96</v>
      </c>
      <c r="J208" s="24">
        <v>0</v>
      </c>
      <c r="K208" s="24">
        <v>4.97</v>
      </c>
      <c r="L208" s="24">
        <v>0</v>
      </c>
      <c r="M208" s="24">
        <v>98.234000000000023</v>
      </c>
      <c r="N208" s="24">
        <v>236.23</v>
      </c>
      <c r="O208" s="24">
        <v>334.464</v>
      </c>
      <c r="P208" s="24">
        <v>339.43400000000003</v>
      </c>
      <c r="Q208" s="24">
        <v>0</v>
      </c>
      <c r="R208" s="24">
        <v>0.5</v>
      </c>
      <c r="S208" s="24">
        <v>0.5</v>
      </c>
      <c r="T208" s="24">
        <v>339.93400000000003</v>
      </c>
    </row>
    <row r="209" spans="1:20" ht="12.75" customHeight="1" x14ac:dyDescent="0.2">
      <c r="A209" s="167"/>
      <c r="B209" s="35"/>
      <c r="C209" s="26" t="s">
        <v>130</v>
      </c>
      <c r="D209" s="180">
        <v>103</v>
      </c>
      <c r="E209" s="181">
        <v>0.18</v>
      </c>
      <c r="F209" s="181">
        <v>0</v>
      </c>
      <c r="G209" s="181">
        <v>0.48</v>
      </c>
      <c r="H209" s="181">
        <v>0.65999999999999992</v>
      </c>
      <c r="I209" s="181">
        <v>4.6734</v>
      </c>
      <c r="J209" s="181">
        <v>0</v>
      </c>
      <c r="K209" s="181">
        <v>5.3334000000000001</v>
      </c>
      <c r="L209" s="181">
        <v>0</v>
      </c>
      <c r="M209" s="181">
        <v>18.476900000000001</v>
      </c>
      <c r="N209" s="181">
        <v>0.25</v>
      </c>
      <c r="O209" s="181">
        <v>18.726900000000004</v>
      </c>
      <c r="P209" s="181">
        <v>24.060300000000005</v>
      </c>
      <c r="Q209" s="181">
        <v>0</v>
      </c>
      <c r="R209" s="181">
        <v>1.06</v>
      </c>
      <c r="S209" s="181">
        <v>1.06</v>
      </c>
      <c r="T209" s="181">
        <v>25.120300000000004</v>
      </c>
    </row>
    <row r="210" spans="1:20" ht="12.75" customHeight="1" x14ac:dyDescent="0.2">
      <c r="A210" s="167"/>
      <c r="B210" s="35"/>
      <c r="C210" s="26" t="s">
        <v>114</v>
      </c>
      <c r="D210" s="162">
        <v>63</v>
      </c>
      <c r="E210" s="24">
        <v>21.630000000000003</v>
      </c>
      <c r="F210" s="24">
        <v>4.1100000000000003</v>
      </c>
      <c r="G210" s="24">
        <v>3.2</v>
      </c>
      <c r="H210" s="24">
        <v>28.94</v>
      </c>
      <c r="I210" s="24">
        <v>18.62</v>
      </c>
      <c r="J210" s="24">
        <v>1.1599999999999999</v>
      </c>
      <c r="K210" s="24">
        <v>48.72</v>
      </c>
      <c r="L210" s="24">
        <v>2.4</v>
      </c>
      <c r="M210" s="24">
        <v>13.048399999999999</v>
      </c>
      <c r="N210" s="24">
        <v>12.709999999999999</v>
      </c>
      <c r="O210" s="24">
        <v>28.1584</v>
      </c>
      <c r="P210" s="24">
        <v>76.878399999999999</v>
      </c>
      <c r="Q210" s="24">
        <v>0</v>
      </c>
      <c r="R210" s="24">
        <v>37.570000000000014</v>
      </c>
      <c r="S210" s="24">
        <v>37.570000000000014</v>
      </c>
      <c r="T210" s="24">
        <v>114.44840000000002</v>
      </c>
    </row>
    <row r="211" spans="1:20" ht="12.75" customHeight="1" x14ac:dyDescent="0.2">
      <c r="A211" s="167"/>
      <c r="B211" s="35"/>
      <c r="C211" s="26" t="s">
        <v>119</v>
      </c>
      <c r="D211" s="162">
        <v>28</v>
      </c>
      <c r="E211" s="24">
        <v>5.25</v>
      </c>
      <c r="F211" s="24">
        <v>2.54</v>
      </c>
      <c r="G211" s="24">
        <v>5.1499999999999995</v>
      </c>
      <c r="H211" s="24">
        <v>12.94</v>
      </c>
      <c r="I211" s="24">
        <v>23.3</v>
      </c>
      <c r="J211" s="24">
        <v>0.5</v>
      </c>
      <c r="K211" s="24">
        <v>36.74</v>
      </c>
      <c r="L211" s="24">
        <v>0.7</v>
      </c>
      <c r="M211" s="24">
        <v>31.230000000000008</v>
      </c>
      <c r="N211" s="24">
        <v>0.4</v>
      </c>
      <c r="O211" s="24">
        <v>32.330000000000005</v>
      </c>
      <c r="P211" s="24">
        <v>69.070000000000007</v>
      </c>
      <c r="Q211" s="24">
        <v>0</v>
      </c>
      <c r="R211" s="24">
        <v>0.92999999999999994</v>
      </c>
      <c r="S211" s="24">
        <v>0.92999999999999994</v>
      </c>
      <c r="T211" s="24">
        <v>69.999999999999986</v>
      </c>
    </row>
    <row r="212" spans="1:20" ht="12.75" customHeight="1" x14ac:dyDescent="0.2">
      <c r="A212" s="167"/>
      <c r="B212" s="35"/>
      <c r="C212" s="165" t="s">
        <v>156</v>
      </c>
      <c r="D212" s="182">
        <v>48</v>
      </c>
      <c r="E212" s="183">
        <v>10.32</v>
      </c>
      <c r="F212" s="183">
        <v>4.1999999999999993</v>
      </c>
      <c r="G212" s="183">
        <v>14.85</v>
      </c>
      <c r="H212" s="183">
        <v>29.369999999999997</v>
      </c>
      <c r="I212" s="183">
        <v>37.709999999999994</v>
      </c>
      <c r="J212" s="183">
        <v>10</v>
      </c>
      <c r="K212" s="183">
        <v>77.08</v>
      </c>
      <c r="L212" s="183">
        <v>0.21</v>
      </c>
      <c r="M212" s="183">
        <v>11.85</v>
      </c>
      <c r="N212" s="183">
        <v>68.570000000000007</v>
      </c>
      <c r="O212" s="183">
        <v>80.63</v>
      </c>
      <c r="P212" s="183">
        <v>157.70999999999998</v>
      </c>
      <c r="Q212" s="183">
        <v>2.5</v>
      </c>
      <c r="R212" s="183">
        <v>132.94999999999999</v>
      </c>
      <c r="S212" s="183">
        <v>135.44999999999999</v>
      </c>
      <c r="T212" s="183">
        <v>293.15999999999997</v>
      </c>
    </row>
    <row r="213" spans="1:20" ht="12.75" customHeight="1" x14ac:dyDescent="0.25">
      <c r="A213" s="230" t="s">
        <v>0</v>
      </c>
      <c r="B213" s="231"/>
      <c r="C213" s="232" t="s">
        <v>0</v>
      </c>
      <c r="D213" s="53">
        <f>SUM(D159:D212)</f>
        <v>1951</v>
      </c>
      <c r="E213" s="54">
        <f>SUM(E159:E212)</f>
        <v>12292.981</v>
      </c>
      <c r="F213" s="54">
        <f>SUM(F159:F212)</f>
        <v>947.87400000000002</v>
      </c>
      <c r="G213" s="54">
        <f>SUM(G159:G212)</f>
        <v>24078</v>
      </c>
      <c r="H213" s="54">
        <f>+G213+F213+E213</f>
        <v>37318.854999999996</v>
      </c>
      <c r="I213" s="54">
        <f>SUM(I159:I212)</f>
        <v>26559.823999999997</v>
      </c>
      <c r="J213" s="54">
        <f>SUM(J159:J212)</f>
        <v>118.19</v>
      </c>
      <c r="K213" s="54">
        <f>+J213+I213+H213</f>
        <v>63996.868999999992</v>
      </c>
      <c r="L213" s="54">
        <f>SUM(L159:L212)</f>
        <v>17723.300000000003</v>
      </c>
      <c r="M213" s="54">
        <f>SUM(M159:M212)</f>
        <v>20110.374</v>
      </c>
      <c r="N213" s="54">
        <f>SUM(N159:N212)</f>
        <v>5131.5879999999997</v>
      </c>
      <c r="O213" s="54">
        <f>+N213+M213+L213</f>
        <v>42965.262000000002</v>
      </c>
      <c r="P213" s="54">
        <f>+O213+K213</f>
        <v>106962.13099999999</v>
      </c>
      <c r="Q213" s="54">
        <f>SUM(Q159:Q212)</f>
        <v>11325.786</v>
      </c>
      <c r="R213" s="54">
        <f>SUM(R159:R212)</f>
        <v>1120.8634</v>
      </c>
      <c r="S213" s="54">
        <f>+R213+Q213</f>
        <v>12446.6494</v>
      </c>
      <c r="T213" s="55">
        <f>+S213+P213</f>
        <v>119408.78039999999</v>
      </c>
    </row>
    <row r="214" spans="1:20" ht="12.75" customHeight="1" x14ac:dyDescent="0.2">
      <c r="A214" s="166" t="s">
        <v>8</v>
      </c>
      <c r="B214" s="35" t="s">
        <v>428</v>
      </c>
      <c r="C214" s="161" t="s">
        <v>162</v>
      </c>
      <c r="D214" s="178">
        <v>52</v>
      </c>
      <c r="E214" s="179">
        <v>1.5</v>
      </c>
      <c r="F214" s="179">
        <v>0</v>
      </c>
      <c r="G214" s="179">
        <v>5</v>
      </c>
      <c r="H214" s="179">
        <v>6.5</v>
      </c>
      <c r="I214" s="179">
        <v>146.31</v>
      </c>
      <c r="J214" s="179">
        <v>0</v>
      </c>
      <c r="K214" s="179">
        <v>152.81</v>
      </c>
      <c r="L214" s="179">
        <v>1.9000000000000001</v>
      </c>
      <c r="M214" s="179">
        <v>322.46000000000015</v>
      </c>
      <c r="N214" s="179">
        <v>60.290000000000006</v>
      </c>
      <c r="O214" s="179">
        <v>384.65000000000009</v>
      </c>
      <c r="P214" s="179">
        <v>537.46</v>
      </c>
      <c r="Q214" s="179">
        <v>0</v>
      </c>
      <c r="R214" s="179">
        <v>21.53</v>
      </c>
      <c r="S214" s="179">
        <v>21.53</v>
      </c>
      <c r="T214" s="179">
        <v>558.99000000000012</v>
      </c>
    </row>
    <row r="215" spans="1:20" ht="12.75" customHeight="1" x14ac:dyDescent="0.2">
      <c r="A215" s="167"/>
      <c r="B215" s="35"/>
      <c r="C215" s="26" t="s">
        <v>183</v>
      </c>
      <c r="D215" s="180">
        <v>12</v>
      </c>
      <c r="E215" s="181">
        <v>0</v>
      </c>
      <c r="F215" s="181">
        <v>0</v>
      </c>
      <c r="G215" s="181">
        <v>8</v>
      </c>
      <c r="H215" s="181">
        <v>8</v>
      </c>
      <c r="I215" s="181">
        <v>54.06</v>
      </c>
      <c r="J215" s="181">
        <v>0.3</v>
      </c>
      <c r="K215" s="181">
        <v>62.36</v>
      </c>
      <c r="L215" s="181">
        <v>30.82</v>
      </c>
      <c r="M215" s="181">
        <v>2.6199999999999997</v>
      </c>
      <c r="N215" s="181">
        <v>11.700000000000001</v>
      </c>
      <c r="O215" s="181">
        <v>45.139999999999993</v>
      </c>
      <c r="P215" s="181">
        <v>107.5</v>
      </c>
      <c r="Q215" s="181">
        <v>0.02</v>
      </c>
      <c r="R215" s="181">
        <v>24.15</v>
      </c>
      <c r="S215" s="181">
        <v>24.17</v>
      </c>
      <c r="T215" s="181">
        <v>131.66999999999999</v>
      </c>
    </row>
    <row r="216" spans="1:20" ht="12.75" customHeight="1" x14ac:dyDescent="0.2">
      <c r="A216" s="167"/>
      <c r="B216" s="35"/>
      <c r="C216" s="26" t="s">
        <v>175</v>
      </c>
      <c r="D216" s="180">
        <v>37</v>
      </c>
      <c r="E216" s="181">
        <v>0.55000000000000004</v>
      </c>
      <c r="F216" s="181">
        <v>7.33</v>
      </c>
      <c r="G216" s="181">
        <v>4.91</v>
      </c>
      <c r="H216" s="181">
        <v>12.79</v>
      </c>
      <c r="I216" s="181">
        <v>52.600000000000009</v>
      </c>
      <c r="J216" s="181">
        <v>0</v>
      </c>
      <c r="K216" s="181">
        <v>65.390000000000015</v>
      </c>
      <c r="L216" s="181">
        <v>1.0900000000000001</v>
      </c>
      <c r="M216" s="181">
        <v>21.851400000000005</v>
      </c>
      <c r="N216" s="181">
        <v>19.45</v>
      </c>
      <c r="O216" s="181">
        <v>42.391400000000004</v>
      </c>
      <c r="P216" s="181">
        <v>107.78140000000002</v>
      </c>
      <c r="Q216" s="181">
        <v>0</v>
      </c>
      <c r="R216" s="181">
        <v>27.85</v>
      </c>
      <c r="S216" s="181">
        <v>27.85</v>
      </c>
      <c r="T216" s="181">
        <v>135.63140000000001</v>
      </c>
    </row>
    <row r="217" spans="1:20" ht="12.75" customHeight="1" x14ac:dyDescent="0.2">
      <c r="A217" s="167"/>
      <c r="B217" s="35"/>
      <c r="C217" s="26" t="s">
        <v>184</v>
      </c>
      <c r="D217" s="180">
        <v>6</v>
      </c>
      <c r="E217" s="181">
        <v>23.44</v>
      </c>
      <c r="F217" s="181">
        <v>0</v>
      </c>
      <c r="G217" s="181">
        <v>0.15</v>
      </c>
      <c r="H217" s="181">
        <v>23.59</v>
      </c>
      <c r="I217" s="181">
        <v>98.45</v>
      </c>
      <c r="J217" s="181">
        <v>0</v>
      </c>
      <c r="K217" s="181">
        <v>122.04</v>
      </c>
      <c r="L217" s="181">
        <v>0.3</v>
      </c>
      <c r="M217" s="181">
        <v>5.6999999999999993</v>
      </c>
      <c r="N217" s="181">
        <v>1</v>
      </c>
      <c r="O217" s="181">
        <v>7</v>
      </c>
      <c r="P217" s="181">
        <v>129.04000000000002</v>
      </c>
      <c r="Q217" s="181">
        <v>0</v>
      </c>
      <c r="R217" s="181">
        <v>5.05</v>
      </c>
      <c r="S217" s="181">
        <v>5.05</v>
      </c>
      <c r="T217" s="181">
        <v>134.09</v>
      </c>
    </row>
    <row r="218" spans="1:20" ht="12.75" customHeight="1" x14ac:dyDescent="0.2">
      <c r="A218" s="167"/>
      <c r="B218" s="35"/>
      <c r="C218" s="26" t="s">
        <v>164</v>
      </c>
      <c r="D218" s="180">
        <v>137</v>
      </c>
      <c r="E218" s="181">
        <v>46.230000000000004</v>
      </c>
      <c r="F218" s="181">
        <v>51.1</v>
      </c>
      <c r="G218" s="181">
        <v>64.72</v>
      </c>
      <c r="H218" s="181">
        <v>162.05000000000001</v>
      </c>
      <c r="I218" s="181">
        <v>1405.1699999999998</v>
      </c>
      <c r="J218" s="181">
        <v>4.55</v>
      </c>
      <c r="K218" s="181">
        <v>1571.7699999999998</v>
      </c>
      <c r="L218" s="181">
        <v>45.570000000000007</v>
      </c>
      <c r="M218" s="181">
        <v>504.45999999999964</v>
      </c>
      <c r="N218" s="181">
        <v>170.66</v>
      </c>
      <c r="O218" s="181">
        <v>720.68999999999971</v>
      </c>
      <c r="P218" s="181">
        <v>2292.4599999999996</v>
      </c>
      <c r="Q218" s="181">
        <v>39.06</v>
      </c>
      <c r="R218" s="181">
        <v>222.52</v>
      </c>
      <c r="S218" s="181">
        <v>261.58</v>
      </c>
      <c r="T218" s="181">
        <v>2554.0400000000004</v>
      </c>
    </row>
    <row r="219" spans="1:20" ht="12.75" customHeight="1" x14ac:dyDescent="0.2">
      <c r="A219" s="167"/>
      <c r="B219" s="35"/>
      <c r="C219" s="26" t="s">
        <v>168</v>
      </c>
      <c r="D219" s="180">
        <v>53</v>
      </c>
      <c r="E219" s="181">
        <v>17.600000000000001</v>
      </c>
      <c r="F219" s="181">
        <v>0</v>
      </c>
      <c r="G219" s="181">
        <v>0</v>
      </c>
      <c r="H219" s="181">
        <v>17.600000000000001</v>
      </c>
      <c r="I219" s="181">
        <v>131.74</v>
      </c>
      <c r="J219" s="181">
        <v>0</v>
      </c>
      <c r="K219" s="181">
        <v>149.34</v>
      </c>
      <c r="L219" s="181">
        <v>2.1</v>
      </c>
      <c r="M219" s="181">
        <v>93.649999999999991</v>
      </c>
      <c r="N219" s="181">
        <v>16.8</v>
      </c>
      <c r="O219" s="181">
        <v>112.55</v>
      </c>
      <c r="P219" s="181">
        <v>261.89</v>
      </c>
      <c r="Q219" s="181">
        <v>42.8</v>
      </c>
      <c r="R219" s="181">
        <v>7</v>
      </c>
      <c r="S219" s="181">
        <v>49.8</v>
      </c>
      <c r="T219" s="181">
        <v>311.69</v>
      </c>
    </row>
    <row r="220" spans="1:20" ht="12.75" customHeight="1" x14ac:dyDescent="0.2">
      <c r="A220" s="167"/>
      <c r="B220" s="35"/>
      <c r="C220" s="26" t="s">
        <v>188</v>
      </c>
      <c r="D220" s="180">
        <v>22</v>
      </c>
      <c r="E220" s="181">
        <v>0.8</v>
      </c>
      <c r="F220" s="181">
        <v>38.76</v>
      </c>
      <c r="G220" s="181">
        <v>4.95</v>
      </c>
      <c r="H220" s="181">
        <v>44.51</v>
      </c>
      <c r="I220" s="181">
        <v>169.03</v>
      </c>
      <c r="J220" s="181">
        <v>0</v>
      </c>
      <c r="K220" s="181">
        <v>213.54000000000002</v>
      </c>
      <c r="L220" s="181">
        <v>130.5</v>
      </c>
      <c r="M220" s="181">
        <v>269.42999999999989</v>
      </c>
      <c r="N220" s="181">
        <v>241.72</v>
      </c>
      <c r="O220" s="181">
        <v>641.65</v>
      </c>
      <c r="P220" s="181">
        <v>855.19</v>
      </c>
      <c r="Q220" s="181">
        <v>20</v>
      </c>
      <c r="R220" s="181">
        <v>0.91999999999999993</v>
      </c>
      <c r="S220" s="181">
        <v>20.92</v>
      </c>
      <c r="T220" s="181">
        <v>876.1099999999999</v>
      </c>
    </row>
    <row r="221" spans="1:20" ht="12.75" customHeight="1" x14ac:dyDescent="0.2">
      <c r="A221" s="167"/>
      <c r="B221" s="35"/>
      <c r="C221" s="26" t="s">
        <v>176</v>
      </c>
      <c r="D221" s="180">
        <v>80</v>
      </c>
      <c r="E221" s="181">
        <v>140.94</v>
      </c>
      <c r="F221" s="181">
        <v>8.7399999999999984</v>
      </c>
      <c r="G221" s="181">
        <v>673.67</v>
      </c>
      <c r="H221" s="181">
        <v>823.34999999999991</v>
      </c>
      <c r="I221" s="181">
        <v>363.74000000000012</v>
      </c>
      <c r="J221" s="181">
        <v>0</v>
      </c>
      <c r="K221" s="181">
        <v>1187.0899999999995</v>
      </c>
      <c r="L221" s="181">
        <v>378.18</v>
      </c>
      <c r="M221" s="181">
        <v>158.83000000000001</v>
      </c>
      <c r="N221" s="181">
        <v>110.92</v>
      </c>
      <c r="O221" s="181">
        <v>647.93000000000006</v>
      </c>
      <c r="P221" s="181">
        <v>1835.0199999999995</v>
      </c>
      <c r="Q221" s="181">
        <v>0.01</v>
      </c>
      <c r="R221" s="181">
        <v>306.50000000000006</v>
      </c>
      <c r="S221" s="181">
        <v>306.51000000000005</v>
      </c>
      <c r="T221" s="181">
        <v>2141.5299999999993</v>
      </c>
    </row>
    <row r="222" spans="1:20" ht="12.75" customHeight="1" x14ac:dyDescent="0.2">
      <c r="A222" s="167"/>
      <c r="B222" s="35"/>
      <c r="C222" s="26" t="s">
        <v>189</v>
      </c>
      <c r="D222" s="180">
        <v>29</v>
      </c>
      <c r="E222" s="181">
        <v>0</v>
      </c>
      <c r="F222" s="181">
        <v>0</v>
      </c>
      <c r="G222" s="181">
        <v>0.8</v>
      </c>
      <c r="H222" s="181">
        <v>0.8</v>
      </c>
      <c r="I222" s="181">
        <v>2</v>
      </c>
      <c r="J222" s="181">
        <v>0</v>
      </c>
      <c r="K222" s="181">
        <v>2.8</v>
      </c>
      <c r="L222" s="181">
        <v>0.4</v>
      </c>
      <c r="M222" s="181">
        <v>11.969999999999999</v>
      </c>
      <c r="N222" s="181">
        <v>20.330000000000002</v>
      </c>
      <c r="O222" s="181">
        <v>32.700000000000003</v>
      </c>
      <c r="P222" s="181">
        <v>35.5</v>
      </c>
      <c r="Q222" s="181">
        <v>5.5</v>
      </c>
      <c r="R222" s="181">
        <v>35.630000000000003</v>
      </c>
      <c r="S222" s="181">
        <v>41.13</v>
      </c>
      <c r="T222" s="181">
        <v>76.63</v>
      </c>
    </row>
    <row r="223" spans="1:20" ht="12.75" customHeight="1" x14ac:dyDescent="0.2">
      <c r="A223" s="167"/>
      <c r="B223" s="35"/>
      <c r="C223" s="26" t="s">
        <v>294</v>
      </c>
      <c r="D223" s="180">
        <v>4</v>
      </c>
      <c r="E223" s="181">
        <v>0</v>
      </c>
      <c r="F223" s="181">
        <v>0</v>
      </c>
      <c r="G223" s="181">
        <v>0</v>
      </c>
      <c r="H223" s="181">
        <v>0</v>
      </c>
      <c r="I223" s="181">
        <v>0.5</v>
      </c>
      <c r="J223" s="181">
        <v>0</v>
      </c>
      <c r="K223" s="181">
        <v>0.5</v>
      </c>
      <c r="L223" s="181">
        <v>0.1</v>
      </c>
      <c r="M223" s="181">
        <v>0.8</v>
      </c>
      <c r="N223" s="181">
        <v>0.5</v>
      </c>
      <c r="O223" s="181">
        <v>1.4</v>
      </c>
      <c r="P223" s="181">
        <v>1.9</v>
      </c>
      <c r="Q223" s="181">
        <v>0</v>
      </c>
      <c r="R223" s="181">
        <v>2.02</v>
      </c>
      <c r="S223" s="181">
        <v>2.02</v>
      </c>
      <c r="T223" s="181">
        <v>3.92</v>
      </c>
    </row>
    <row r="224" spans="1:20" ht="12.75" customHeight="1" x14ac:dyDescent="0.2">
      <c r="A224" s="167"/>
      <c r="B224" s="85"/>
      <c r="C224" s="26" t="s">
        <v>174</v>
      </c>
      <c r="D224" s="180">
        <v>7</v>
      </c>
      <c r="E224" s="181">
        <v>0</v>
      </c>
      <c r="F224" s="181">
        <v>0</v>
      </c>
      <c r="G224" s="181">
        <v>0</v>
      </c>
      <c r="H224" s="181">
        <v>0</v>
      </c>
      <c r="I224" s="181">
        <v>0</v>
      </c>
      <c r="J224" s="181">
        <v>0</v>
      </c>
      <c r="K224" s="181">
        <v>0</v>
      </c>
      <c r="L224" s="181">
        <v>0.25000000000000006</v>
      </c>
      <c r="M224" s="181">
        <v>0.01</v>
      </c>
      <c r="N224" s="181">
        <v>40</v>
      </c>
      <c r="O224" s="181">
        <v>40.260000000000005</v>
      </c>
      <c r="P224" s="181">
        <v>40.260000000000005</v>
      </c>
      <c r="Q224" s="181">
        <v>0</v>
      </c>
      <c r="R224" s="181">
        <v>0</v>
      </c>
      <c r="S224" s="181">
        <v>0</v>
      </c>
      <c r="T224" s="181">
        <v>40.260000000000005</v>
      </c>
    </row>
    <row r="225" spans="1:20" ht="12.75" customHeight="1" x14ac:dyDescent="0.2">
      <c r="A225" s="167"/>
      <c r="B225" s="35" t="s">
        <v>429</v>
      </c>
      <c r="C225" s="26" t="s">
        <v>186</v>
      </c>
      <c r="D225" s="180">
        <v>46</v>
      </c>
      <c r="E225" s="181">
        <v>0.05</v>
      </c>
      <c r="F225" s="181">
        <v>0.2</v>
      </c>
      <c r="G225" s="181">
        <v>0</v>
      </c>
      <c r="H225" s="181">
        <v>0.25</v>
      </c>
      <c r="I225" s="181">
        <v>6.6499999999999995</v>
      </c>
      <c r="J225" s="181">
        <v>0</v>
      </c>
      <c r="K225" s="181">
        <v>6.9</v>
      </c>
      <c r="L225" s="181">
        <v>1.1200000000000001</v>
      </c>
      <c r="M225" s="181">
        <v>17.500000000000007</v>
      </c>
      <c r="N225" s="181">
        <v>13.395</v>
      </c>
      <c r="O225" s="181">
        <v>32.015000000000001</v>
      </c>
      <c r="P225" s="181">
        <v>38.914999999999999</v>
      </c>
      <c r="Q225" s="181">
        <v>5</v>
      </c>
      <c r="R225" s="181">
        <v>4.8249999999999993</v>
      </c>
      <c r="S225" s="181">
        <v>9.8249999999999993</v>
      </c>
      <c r="T225" s="181">
        <v>48.739999999999995</v>
      </c>
    </row>
    <row r="226" spans="1:20" ht="12.75" customHeight="1" x14ac:dyDescent="0.2">
      <c r="A226" s="167"/>
      <c r="B226" s="35"/>
      <c r="C226" s="26" t="s">
        <v>172</v>
      </c>
      <c r="D226" s="180">
        <v>18</v>
      </c>
      <c r="E226" s="181">
        <v>0.8</v>
      </c>
      <c r="F226" s="181">
        <v>3.35</v>
      </c>
      <c r="G226" s="181">
        <v>0.4</v>
      </c>
      <c r="H226" s="181">
        <v>4.5500000000000007</v>
      </c>
      <c r="I226" s="181">
        <v>4.8</v>
      </c>
      <c r="J226" s="181">
        <v>0</v>
      </c>
      <c r="K226" s="181">
        <v>9.3500000000000014</v>
      </c>
      <c r="L226" s="181">
        <v>0.5</v>
      </c>
      <c r="M226" s="181">
        <v>7.66</v>
      </c>
      <c r="N226" s="181">
        <v>3.5100000000000002</v>
      </c>
      <c r="O226" s="181">
        <v>11.67</v>
      </c>
      <c r="P226" s="181">
        <v>21.020000000000003</v>
      </c>
      <c r="Q226" s="181">
        <v>0</v>
      </c>
      <c r="R226" s="181">
        <v>50.459999999999994</v>
      </c>
      <c r="S226" s="181">
        <v>50.459999999999994</v>
      </c>
      <c r="T226" s="181">
        <v>71.48</v>
      </c>
    </row>
    <row r="227" spans="1:20" ht="12.75" customHeight="1" x14ac:dyDescent="0.2">
      <c r="A227" s="167"/>
      <c r="B227" s="35"/>
      <c r="C227" s="26" t="s">
        <v>180</v>
      </c>
      <c r="D227" s="180">
        <v>3</v>
      </c>
      <c r="E227" s="181">
        <v>0</v>
      </c>
      <c r="F227" s="181">
        <v>0</v>
      </c>
      <c r="G227" s="181">
        <v>0</v>
      </c>
      <c r="H227" s="181">
        <v>0</v>
      </c>
      <c r="I227" s="181">
        <v>5</v>
      </c>
      <c r="J227" s="181">
        <v>0</v>
      </c>
      <c r="K227" s="181">
        <v>5</v>
      </c>
      <c r="L227" s="181">
        <v>5</v>
      </c>
      <c r="M227" s="181">
        <v>0.30000000000000004</v>
      </c>
      <c r="N227" s="181">
        <v>0.1</v>
      </c>
      <c r="O227" s="181">
        <v>5.3999999999999995</v>
      </c>
      <c r="P227" s="181">
        <v>10.399999999999999</v>
      </c>
      <c r="Q227" s="181">
        <v>0</v>
      </c>
      <c r="R227" s="181">
        <v>19.010000000000002</v>
      </c>
      <c r="S227" s="181">
        <v>19.010000000000002</v>
      </c>
      <c r="T227" s="181">
        <v>29.41</v>
      </c>
    </row>
    <row r="228" spans="1:20" ht="12.75" customHeight="1" x14ac:dyDescent="0.2">
      <c r="A228" s="167"/>
      <c r="B228" s="35"/>
      <c r="C228" s="26" t="s">
        <v>170</v>
      </c>
      <c r="D228" s="180">
        <v>86</v>
      </c>
      <c r="E228" s="181">
        <v>180.83</v>
      </c>
      <c r="F228" s="181">
        <v>56.209999999999994</v>
      </c>
      <c r="G228" s="181">
        <v>48.56</v>
      </c>
      <c r="H228" s="181">
        <v>285.60000000000002</v>
      </c>
      <c r="I228" s="181">
        <v>179.59999999999997</v>
      </c>
      <c r="J228" s="181">
        <v>7.6</v>
      </c>
      <c r="K228" s="181">
        <v>472.80000000000007</v>
      </c>
      <c r="L228" s="181">
        <v>38.630000000000003</v>
      </c>
      <c r="M228" s="181">
        <v>79.239999999999981</v>
      </c>
      <c r="N228" s="181">
        <v>116.16999999999997</v>
      </c>
      <c r="O228" s="181">
        <v>234.04</v>
      </c>
      <c r="P228" s="181">
        <v>706.84</v>
      </c>
      <c r="Q228" s="181">
        <v>70.5</v>
      </c>
      <c r="R228" s="181">
        <v>198.49999999999997</v>
      </c>
      <c r="S228" s="181">
        <v>269</v>
      </c>
      <c r="T228" s="181">
        <v>975.83999999999969</v>
      </c>
    </row>
    <row r="229" spans="1:20" ht="12.75" customHeight="1" x14ac:dyDescent="0.2">
      <c r="A229" s="167"/>
      <c r="B229" s="35"/>
      <c r="C229" s="26" t="s">
        <v>178</v>
      </c>
      <c r="D229" s="180">
        <v>18</v>
      </c>
      <c r="E229" s="181">
        <v>0</v>
      </c>
      <c r="F229" s="181">
        <v>0</v>
      </c>
      <c r="G229" s="181">
        <v>0</v>
      </c>
      <c r="H229" s="181">
        <v>0</v>
      </c>
      <c r="I229" s="181">
        <v>4.1000000000000005</v>
      </c>
      <c r="J229" s="181">
        <v>0</v>
      </c>
      <c r="K229" s="181">
        <v>4.1000000000000005</v>
      </c>
      <c r="L229" s="181">
        <v>0</v>
      </c>
      <c r="M229" s="181">
        <v>8.2600000000000016</v>
      </c>
      <c r="N229" s="181">
        <v>7.5</v>
      </c>
      <c r="O229" s="181">
        <v>15.76</v>
      </c>
      <c r="P229" s="181">
        <v>19.86</v>
      </c>
      <c r="Q229" s="181">
        <v>0.5</v>
      </c>
      <c r="R229" s="181">
        <v>7.01</v>
      </c>
      <c r="S229" s="181">
        <v>7.51</v>
      </c>
      <c r="T229" s="181">
        <v>27.369999999999997</v>
      </c>
    </row>
    <row r="230" spans="1:20" ht="12.75" customHeight="1" x14ac:dyDescent="0.2">
      <c r="A230" s="167"/>
      <c r="B230" s="35"/>
      <c r="C230" s="26" t="s">
        <v>163</v>
      </c>
      <c r="D230" s="180">
        <v>32</v>
      </c>
      <c r="E230" s="181">
        <v>12.979999999999999</v>
      </c>
      <c r="F230" s="181">
        <v>0</v>
      </c>
      <c r="G230" s="181">
        <v>19.82</v>
      </c>
      <c r="H230" s="181">
        <v>32.799999999999997</v>
      </c>
      <c r="I230" s="181">
        <v>36.770000000000003</v>
      </c>
      <c r="J230" s="181">
        <v>0</v>
      </c>
      <c r="K230" s="181">
        <v>69.570000000000036</v>
      </c>
      <c r="L230" s="181">
        <v>0</v>
      </c>
      <c r="M230" s="181">
        <v>16.499999999999996</v>
      </c>
      <c r="N230" s="181">
        <v>0.32</v>
      </c>
      <c r="O230" s="181">
        <v>16.819999999999997</v>
      </c>
      <c r="P230" s="181">
        <v>86.390000000000029</v>
      </c>
      <c r="Q230" s="181">
        <v>0.7</v>
      </c>
      <c r="R230" s="181">
        <v>2.02</v>
      </c>
      <c r="S230" s="181">
        <v>2.7199999999999998</v>
      </c>
      <c r="T230" s="181">
        <v>89.109999999999985</v>
      </c>
    </row>
    <row r="231" spans="1:20" ht="12.75" customHeight="1" x14ac:dyDescent="0.2">
      <c r="A231" s="167"/>
      <c r="B231" s="35"/>
      <c r="C231" s="26" t="s">
        <v>185</v>
      </c>
      <c r="D231" s="180">
        <v>1</v>
      </c>
      <c r="E231" s="181">
        <v>0</v>
      </c>
      <c r="F231" s="181">
        <v>0</v>
      </c>
      <c r="G231" s="181">
        <v>0.05</v>
      </c>
      <c r="H231" s="181">
        <v>0.05</v>
      </c>
      <c r="I231" s="181">
        <v>0.02</v>
      </c>
      <c r="J231" s="181">
        <v>0</v>
      </c>
      <c r="K231" s="181">
        <v>7.0000000000000007E-2</v>
      </c>
      <c r="L231" s="181">
        <v>0</v>
      </c>
      <c r="M231" s="181">
        <v>0.05</v>
      </c>
      <c r="N231" s="181">
        <v>0</v>
      </c>
      <c r="O231" s="181">
        <v>0.05</v>
      </c>
      <c r="P231" s="181">
        <v>0.12000000000000001</v>
      </c>
      <c r="Q231" s="181">
        <v>0</v>
      </c>
      <c r="R231" s="181">
        <v>0</v>
      </c>
      <c r="S231" s="181">
        <v>0</v>
      </c>
      <c r="T231" s="181">
        <v>0.12</v>
      </c>
    </row>
    <row r="232" spans="1:20" ht="12.75" customHeight="1" x14ac:dyDescent="0.2">
      <c r="A232" s="167"/>
      <c r="B232" s="35"/>
      <c r="C232" s="26" t="s">
        <v>190</v>
      </c>
      <c r="D232" s="180">
        <v>3</v>
      </c>
      <c r="E232" s="181">
        <v>0.5</v>
      </c>
      <c r="F232" s="181">
        <v>0</v>
      </c>
      <c r="G232" s="181">
        <v>0</v>
      </c>
      <c r="H232" s="181">
        <v>0.5</v>
      </c>
      <c r="I232" s="181">
        <v>0</v>
      </c>
      <c r="J232" s="181">
        <v>0</v>
      </c>
      <c r="K232" s="181">
        <v>0.5</v>
      </c>
      <c r="L232" s="181">
        <v>0</v>
      </c>
      <c r="M232" s="181">
        <v>0.5</v>
      </c>
      <c r="N232" s="181">
        <v>1.2</v>
      </c>
      <c r="O232" s="181">
        <v>1.7</v>
      </c>
      <c r="P232" s="181">
        <v>2.2000000000000002</v>
      </c>
      <c r="Q232" s="181">
        <v>0</v>
      </c>
      <c r="R232" s="181">
        <v>2.5</v>
      </c>
      <c r="S232" s="181">
        <v>2.5</v>
      </c>
      <c r="T232" s="181">
        <v>4.7</v>
      </c>
    </row>
    <row r="233" spans="1:20" ht="12.75" customHeight="1" x14ac:dyDescent="0.2">
      <c r="A233" s="167"/>
      <c r="B233" s="35"/>
      <c r="C233" s="163" t="s">
        <v>167</v>
      </c>
      <c r="D233" s="64">
        <v>46</v>
      </c>
      <c r="E233" s="36">
        <v>11.739999999999998</v>
      </c>
      <c r="F233" s="36">
        <v>3.5000000000000003E-2</v>
      </c>
      <c r="G233" s="36">
        <v>6.004999999999999</v>
      </c>
      <c r="H233" s="36">
        <v>17.779999999999998</v>
      </c>
      <c r="I233" s="36">
        <v>24.960000000000004</v>
      </c>
      <c r="J233" s="36">
        <v>0</v>
      </c>
      <c r="K233" s="36">
        <v>42.74</v>
      </c>
      <c r="L233" s="36">
        <v>0.4</v>
      </c>
      <c r="M233" s="36">
        <v>12.059999999999997</v>
      </c>
      <c r="N233" s="36">
        <v>12.229999999999997</v>
      </c>
      <c r="O233" s="36">
        <v>24.689999999999998</v>
      </c>
      <c r="P233" s="36">
        <v>67.430000000000007</v>
      </c>
      <c r="Q233" s="36">
        <v>0</v>
      </c>
      <c r="R233" s="36">
        <v>5.0999999999999996</v>
      </c>
      <c r="S233" s="36">
        <v>5.0999999999999996</v>
      </c>
      <c r="T233" s="36">
        <v>72.53</v>
      </c>
    </row>
    <row r="234" spans="1:20" ht="12.75" customHeight="1" x14ac:dyDescent="0.2">
      <c r="A234" s="167"/>
      <c r="B234" s="35"/>
      <c r="C234" s="26" t="s">
        <v>169</v>
      </c>
      <c r="D234" s="180">
        <v>6</v>
      </c>
      <c r="E234" s="181">
        <v>0</v>
      </c>
      <c r="F234" s="181">
        <v>0</v>
      </c>
      <c r="G234" s="181">
        <v>0</v>
      </c>
      <c r="H234" s="181">
        <v>0</v>
      </c>
      <c r="I234" s="181">
        <v>0.1</v>
      </c>
      <c r="J234" s="181">
        <v>0</v>
      </c>
      <c r="K234" s="181">
        <v>0.1</v>
      </c>
      <c r="L234" s="181">
        <v>0.6</v>
      </c>
      <c r="M234" s="181">
        <v>3</v>
      </c>
      <c r="N234" s="181">
        <v>0.5</v>
      </c>
      <c r="O234" s="181">
        <v>4.0999999999999996</v>
      </c>
      <c r="P234" s="181">
        <v>4.1999999999999993</v>
      </c>
      <c r="Q234" s="181">
        <v>0</v>
      </c>
      <c r="R234" s="181">
        <v>3.3</v>
      </c>
      <c r="S234" s="181">
        <v>3.3</v>
      </c>
      <c r="T234" s="181">
        <v>7.5</v>
      </c>
    </row>
    <row r="235" spans="1:20" ht="12.75" customHeight="1" x14ac:dyDescent="0.2">
      <c r="A235" s="167"/>
      <c r="B235" s="35"/>
      <c r="C235" s="26" t="s">
        <v>165</v>
      </c>
      <c r="D235" s="180">
        <v>6</v>
      </c>
      <c r="E235" s="181">
        <v>0</v>
      </c>
      <c r="F235" s="181">
        <v>0</v>
      </c>
      <c r="G235" s="181">
        <v>0.2</v>
      </c>
      <c r="H235" s="181">
        <v>0.2</v>
      </c>
      <c r="I235" s="181">
        <v>0</v>
      </c>
      <c r="J235" s="181">
        <v>0</v>
      </c>
      <c r="K235" s="181">
        <v>0.2</v>
      </c>
      <c r="L235" s="181">
        <v>0</v>
      </c>
      <c r="M235" s="181">
        <v>0.61</v>
      </c>
      <c r="N235" s="181">
        <v>0</v>
      </c>
      <c r="O235" s="181">
        <v>0.61</v>
      </c>
      <c r="P235" s="181">
        <v>0.81</v>
      </c>
      <c r="Q235" s="181">
        <v>0</v>
      </c>
      <c r="R235" s="181">
        <v>1.1000000000000001</v>
      </c>
      <c r="S235" s="181">
        <v>1.1000000000000001</v>
      </c>
      <c r="T235" s="181">
        <v>1.9100000000000001</v>
      </c>
    </row>
    <row r="236" spans="1:20" ht="12.75" customHeight="1" x14ac:dyDescent="0.2">
      <c r="A236" s="167"/>
      <c r="B236" s="35"/>
      <c r="C236" s="26" t="s">
        <v>181</v>
      </c>
      <c r="D236" s="180">
        <v>3</v>
      </c>
      <c r="E236" s="181">
        <v>0</v>
      </c>
      <c r="F236" s="181">
        <v>0</v>
      </c>
      <c r="G236" s="181">
        <v>0</v>
      </c>
      <c r="H236" s="181">
        <v>0</v>
      </c>
      <c r="I236" s="181">
        <v>0.4</v>
      </c>
      <c r="J236" s="181">
        <v>0</v>
      </c>
      <c r="K236" s="181">
        <v>0.4</v>
      </c>
      <c r="L236" s="181">
        <v>0</v>
      </c>
      <c r="M236" s="181">
        <v>0.5</v>
      </c>
      <c r="N236" s="181">
        <v>0.2</v>
      </c>
      <c r="O236" s="181">
        <v>0.7</v>
      </c>
      <c r="P236" s="181">
        <v>1.1000000000000001</v>
      </c>
      <c r="Q236" s="181">
        <v>0</v>
      </c>
      <c r="R236" s="181">
        <v>0</v>
      </c>
      <c r="S236" s="181">
        <v>0</v>
      </c>
      <c r="T236" s="181">
        <v>1.1000000000000001</v>
      </c>
    </row>
    <row r="237" spans="1:20" ht="12.75" customHeight="1" x14ac:dyDescent="0.2">
      <c r="A237" s="167"/>
      <c r="B237" s="35"/>
      <c r="C237" s="26" t="s">
        <v>171</v>
      </c>
      <c r="D237" s="180">
        <v>3</v>
      </c>
      <c r="E237" s="181">
        <v>0.01</v>
      </c>
      <c r="F237" s="181">
        <v>0</v>
      </c>
      <c r="G237" s="181">
        <v>0.1</v>
      </c>
      <c r="H237" s="181">
        <v>0.11</v>
      </c>
      <c r="I237" s="181">
        <v>0</v>
      </c>
      <c r="J237" s="181">
        <v>0</v>
      </c>
      <c r="K237" s="181">
        <v>0.11</v>
      </c>
      <c r="L237" s="181">
        <v>0</v>
      </c>
      <c r="M237" s="181">
        <v>0.01</v>
      </c>
      <c r="N237" s="181">
        <v>0</v>
      </c>
      <c r="O237" s="181">
        <v>0.01</v>
      </c>
      <c r="P237" s="181">
        <v>0.12</v>
      </c>
      <c r="Q237" s="181">
        <v>0</v>
      </c>
      <c r="R237" s="181">
        <v>1.3</v>
      </c>
      <c r="S237" s="181">
        <v>1.3</v>
      </c>
      <c r="T237" s="181">
        <v>1.42</v>
      </c>
    </row>
    <row r="238" spans="1:20" ht="12.75" customHeight="1" x14ac:dyDescent="0.2">
      <c r="A238" s="167"/>
      <c r="B238" s="35"/>
      <c r="C238" s="26" t="s">
        <v>187</v>
      </c>
      <c r="D238" s="180">
        <v>1</v>
      </c>
      <c r="E238" s="181">
        <v>0</v>
      </c>
      <c r="F238" s="181">
        <v>0</v>
      </c>
      <c r="G238" s="181">
        <v>0</v>
      </c>
      <c r="H238" s="181">
        <v>0</v>
      </c>
      <c r="I238" s="181">
        <v>0</v>
      </c>
      <c r="J238" s="181">
        <v>0</v>
      </c>
      <c r="K238" s="181">
        <v>0</v>
      </c>
      <c r="L238" s="181">
        <v>0</v>
      </c>
      <c r="M238" s="181">
        <v>2.4</v>
      </c>
      <c r="N238" s="181">
        <v>0</v>
      </c>
      <c r="O238" s="181">
        <v>2.4</v>
      </c>
      <c r="P238" s="181">
        <v>2.4</v>
      </c>
      <c r="Q238" s="181">
        <v>0</v>
      </c>
      <c r="R238" s="181">
        <v>0</v>
      </c>
      <c r="S238" s="181">
        <v>0</v>
      </c>
      <c r="T238" s="181">
        <v>2.4</v>
      </c>
    </row>
    <row r="239" spans="1:20" ht="12.75" customHeight="1" x14ac:dyDescent="0.2">
      <c r="A239" s="167"/>
      <c r="B239" s="35"/>
      <c r="C239" s="26" t="s">
        <v>173</v>
      </c>
      <c r="D239" s="180">
        <v>5</v>
      </c>
      <c r="E239" s="181">
        <v>0</v>
      </c>
      <c r="F239" s="181">
        <v>0</v>
      </c>
      <c r="G239" s="181">
        <v>0</v>
      </c>
      <c r="H239" s="181">
        <v>0</v>
      </c>
      <c r="I239" s="181">
        <v>2</v>
      </c>
      <c r="J239" s="181">
        <v>0</v>
      </c>
      <c r="K239" s="181">
        <v>2</v>
      </c>
      <c r="L239" s="181">
        <v>0.5</v>
      </c>
      <c r="M239" s="181">
        <v>0.87000000000000011</v>
      </c>
      <c r="N239" s="181">
        <v>0</v>
      </c>
      <c r="O239" s="181">
        <v>1.37</v>
      </c>
      <c r="P239" s="181">
        <v>3.37</v>
      </c>
      <c r="Q239" s="181">
        <v>0</v>
      </c>
      <c r="R239" s="181">
        <v>5</v>
      </c>
      <c r="S239" s="181">
        <v>5</v>
      </c>
      <c r="T239" s="181">
        <v>8.370000000000001</v>
      </c>
    </row>
    <row r="240" spans="1:20" ht="12.75" customHeight="1" x14ac:dyDescent="0.2">
      <c r="A240" s="167"/>
      <c r="B240" s="35"/>
      <c r="C240" s="26" t="s">
        <v>191</v>
      </c>
      <c r="D240" s="180">
        <v>3</v>
      </c>
      <c r="E240" s="181">
        <v>0</v>
      </c>
      <c r="F240" s="181">
        <v>0</v>
      </c>
      <c r="G240" s="181">
        <v>0</v>
      </c>
      <c r="H240" s="181">
        <v>0</v>
      </c>
      <c r="I240" s="181">
        <v>0</v>
      </c>
      <c r="J240" s="181">
        <v>0</v>
      </c>
      <c r="K240" s="181">
        <v>0</v>
      </c>
      <c r="L240" s="181">
        <v>0</v>
      </c>
      <c r="M240" s="181">
        <v>0.1</v>
      </c>
      <c r="N240" s="181">
        <v>0</v>
      </c>
      <c r="O240" s="181">
        <v>0.1</v>
      </c>
      <c r="P240" s="181">
        <v>0.1</v>
      </c>
      <c r="Q240" s="181">
        <v>0</v>
      </c>
      <c r="R240" s="181">
        <v>0.31</v>
      </c>
      <c r="S240" s="181">
        <v>0.31</v>
      </c>
      <c r="T240" s="181">
        <v>0.41000000000000003</v>
      </c>
    </row>
    <row r="241" spans="1:21" ht="12.75" customHeight="1" x14ac:dyDescent="0.2">
      <c r="A241" s="167"/>
      <c r="B241" s="35"/>
      <c r="C241" s="26" t="s">
        <v>182</v>
      </c>
      <c r="D241" s="180">
        <v>2</v>
      </c>
      <c r="E241" s="181">
        <v>0</v>
      </c>
      <c r="F241" s="181">
        <v>0</v>
      </c>
      <c r="G241" s="181">
        <v>0</v>
      </c>
      <c r="H241" s="181">
        <v>0</v>
      </c>
      <c r="I241" s="181">
        <v>0</v>
      </c>
      <c r="J241" s="181">
        <v>0</v>
      </c>
      <c r="K241" s="181">
        <v>0</v>
      </c>
      <c r="L241" s="181">
        <v>0</v>
      </c>
      <c r="M241" s="181">
        <v>0.3</v>
      </c>
      <c r="N241" s="181">
        <v>0</v>
      </c>
      <c r="O241" s="181">
        <v>0.3</v>
      </c>
      <c r="P241" s="181">
        <v>0.3</v>
      </c>
      <c r="Q241" s="181">
        <v>0</v>
      </c>
      <c r="R241" s="181">
        <v>0.7</v>
      </c>
      <c r="S241" s="181">
        <v>0.7</v>
      </c>
      <c r="T241" s="181">
        <v>1</v>
      </c>
    </row>
    <row r="242" spans="1:21" ht="12.75" customHeight="1" x14ac:dyDescent="0.2">
      <c r="A242" s="167"/>
      <c r="B242" s="35"/>
      <c r="C242" s="26" t="s">
        <v>166</v>
      </c>
      <c r="D242" s="180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</row>
    <row r="243" spans="1:21" ht="12.75" customHeight="1" x14ac:dyDescent="0.2">
      <c r="A243" s="167"/>
      <c r="B243" s="35"/>
      <c r="C243" s="26" t="s">
        <v>177</v>
      </c>
      <c r="D243" s="180">
        <v>6</v>
      </c>
      <c r="E243" s="181">
        <v>0</v>
      </c>
      <c r="F243" s="181">
        <v>0</v>
      </c>
      <c r="G243" s="181">
        <v>0</v>
      </c>
      <c r="H243" s="181">
        <v>0</v>
      </c>
      <c r="I243" s="181">
        <v>0.15</v>
      </c>
      <c r="J243" s="181">
        <v>0</v>
      </c>
      <c r="K243" s="181">
        <v>0.15</v>
      </c>
      <c r="L243" s="181">
        <v>0.11</v>
      </c>
      <c r="M243" s="181">
        <v>0.55000000000000004</v>
      </c>
      <c r="N243" s="181">
        <v>0.05</v>
      </c>
      <c r="O243" s="181">
        <v>0.71</v>
      </c>
      <c r="P243" s="181">
        <v>0.86</v>
      </c>
      <c r="Q243" s="181">
        <v>0</v>
      </c>
      <c r="R243" s="181">
        <v>0.11</v>
      </c>
      <c r="S243" s="181">
        <v>0.11</v>
      </c>
      <c r="T243" s="181">
        <v>0.97</v>
      </c>
      <c r="U243" s="10"/>
    </row>
    <row r="244" spans="1:21" ht="12.75" customHeight="1" x14ac:dyDescent="0.2">
      <c r="A244" s="167"/>
      <c r="B244" s="35"/>
      <c r="C244" s="26" t="s">
        <v>304</v>
      </c>
      <c r="D244" s="180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</row>
    <row r="245" spans="1:21" ht="12.75" customHeight="1" x14ac:dyDescent="0.2">
      <c r="A245" s="167"/>
      <c r="B245" s="35"/>
      <c r="C245" s="165" t="s">
        <v>179</v>
      </c>
      <c r="D245" s="182">
        <v>26</v>
      </c>
      <c r="E245" s="183">
        <v>0.12</v>
      </c>
      <c r="F245" s="183">
        <v>0</v>
      </c>
      <c r="G245" s="183">
        <v>0.02</v>
      </c>
      <c r="H245" s="183">
        <v>0.13999999999999999</v>
      </c>
      <c r="I245" s="183">
        <v>0.61</v>
      </c>
      <c r="J245" s="183">
        <v>0</v>
      </c>
      <c r="K245" s="183">
        <v>0.75</v>
      </c>
      <c r="L245" s="183">
        <v>6</v>
      </c>
      <c r="M245" s="183">
        <v>6.919999999999999</v>
      </c>
      <c r="N245" s="183">
        <v>6.0000000000000005E-2</v>
      </c>
      <c r="O245" s="183">
        <v>12.98</v>
      </c>
      <c r="P245" s="183">
        <v>13.73</v>
      </c>
      <c r="Q245" s="183">
        <v>0</v>
      </c>
      <c r="R245" s="183">
        <v>38.81</v>
      </c>
      <c r="S245" s="183">
        <v>38.81</v>
      </c>
      <c r="T245" s="183">
        <v>52.540000000000006</v>
      </c>
    </row>
    <row r="246" spans="1:21" ht="12.75" customHeight="1" x14ac:dyDescent="0.25">
      <c r="A246" s="230" t="s">
        <v>0</v>
      </c>
      <c r="B246" s="231"/>
      <c r="C246" s="232" t="s">
        <v>0</v>
      </c>
      <c r="D246" s="53">
        <f>SUM(D214:D245)</f>
        <v>753</v>
      </c>
      <c r="E246" s="54">
        <f>SUM(E214:E245)</f>
        <v>438.09000000000003</v>
      </c>
      <c r="F246" s="54">
        <f>SUM(F214:F245)</f>
        <v>165.72499999999999</v>
      </c>
      <c r="G246" s="54">
        <f>SUM(G214:G245)</f>
        <v>837.3549999999999</v>
      </c>
      <c r="H246" s="54">
        <f>+G246+F246+E246</f>
        <v>1441.17</v>
      </c>
      <c r="I246" s="54">
        <f>SUM(I214:I245)</f>
        <v>2688.7600000000007</v>
      </c>
      <c r="J246" s="54">
        <f>SUM(J214:J245)</f>
        <v>12.45</v>
      </c>
      <c r="K246" s="54">
        <f>+J246+I246+H246</f>
        <v>4142.380000000001</v>
      </c>
      <c r="L246" s="54">
        <f>SUM(L214:L245)</f>
        <v>644.07000000000005</v>
      </c>
      <c r="M246" s="54">
        <f>SUM(M214:M245)</f>
        <v>1549.1113999999993</v>
      </c>
      <c r="N246" s="54">
        <f>SUM(N214:N245)</f>
        <v>848.60500000000002</v>
      </c>
      <c r="O246" s="54">
        <f>+N246+M246+L246</f>
        <v>3041.7863999999995</v>
      </c>
      <c r="P246" s="54">
        <f>+O246+K246</f>
        <v>7184.1664000000001</v>
      </c>
      <c r="Q246" s="54">
        <f>SUM(Q214:Q245)</f>
        <v>184.08999999999997</v>
      </c>
      <c r="R246" s="54">
        <f>SUM(R214:R245)</f>
        <v>993.22500000000014</v>
      </c>
      <c r="S246" s="54">
        <f>+R246+Q246</f>
        <v>1177.3150000000001</v>
      </c>
      <c r="T246" s="55">
        <f>+S246+P246</f>
        <v>8361.4814000000006</v>
      </c>
    </row>
    <row r="247" spans="1:21" ht="12.75" customHeight="1" x14ac:dyDescent="0.2">
      <c r="A247" s="166" t="s">
        <v>406</v>
      </c>
      <c r="B247" s="35" t="s">
        <v>219</v>
      </c>
      <c r="C247" s="161" t="s">
        <v>219</v>
      </c>
      <c r="D247" s="178">
        <v>8</v>
      </c>
      <c r="E247" s="179">
        <v>0</v>
      </c>
      <c r="F247" s="179">
        <v>0</v>
      </c>
      <c r="G247" s="179">
        <v>0</v>
      </c>
      <c r="H247" s="179">
        <v>0</v>
      </c>
      <c r="I247" s="179">
        <v>0.02</v>
      </c>
      <c r="J247" s="179">
        <v>0</v>
      </c>
      <c r="K247" s="179">
        <v>0.02</v>
      </c>
      <c r="L247" s="179">
        <v>3.2</v>
      </c>
      <c r="M247" s="179">
        <v>1.5799999999999998</v>
      </c>
      <c r="N247" s="179">
        <v>0.08</v>
      </c>
      <c r="O247" s="179">
        <v>4.8600000000000003</v>
      </c>
      <c r="P247" s="179">
        <v>4.88</v>
      </c>
      <c r="Q247" s="179">
        <v>0</v>
      </c>
      <c r="R247" s="179">
        <v>0.3</v>
      </c>
      <c r="S247" s="179">
        <v>0.3</v>
      </c>
      <c r="T247" s="179">
        <v>5.18</v>
      </c>
    </row>
    <row r="248" spans="1:21" ht="12.75" customHeight="1" x14ac:dyDescent="0.2">
      <c r="A248" s="167"/>
      <c r="B248" s="35"/>
      <c r="C248" s="26" t="s">
        <v>205</v>
      </c>
      <c r="D248" s="180">
        <v>15</v>
      </c>
      <c r="E248" s="181">
        <v>0</v>
      </c>
      <c r="F248" s="181">
        <v>0</v>
      </c>
      <c r="G248" s="181">
        <v>0</v>
      </c>
      <c r="H248" s="181">
        <v>0</v>
      </c>
      <c r="I248" s="181">
        <v>0.7</v>
      </c>
      <c r="J248" s="181">
        <v>0</v>
      </c>
      <c r="K248" s="181">
        <v>0.7</v>
      </c>
      <c r="L248" s="181">
        <v>0</v>
      </c>
      <c r="M248" s="181">
        <v>16.170000000000002</v>
      </c>
      <c r="N248" s="181">
        <v>0.6</v>
      </c>
      <c r="O248" s="181">
        <v>16.770000000000003</v>
      </c>
      <c r="P248" s="181">
        <v>17.470000000000002</v>
      </c>
      <c r="Q248" s="181">
        <v>3.5</v>
      </c>
      <c r="R248" s="181">
        <v>5.7</v>
      </c>
      <c r="S248" s="181">
        <v>9.1999999999999993</v>
      </c>
      <c r="T248" s="181">
        <v>26.67</v>
      </c>
    </row>
    <row r="249" spans="1:21" ht="12.75" customHeight="1" x14ac:dyDescent="0.2">
      <c r="A249" s="167"/>
      <c r="B249" s="35"/>
      <c r="C249" s="26" t="s">
        <v>275</v>
      </c>
      <c r="D249" s="180">
        <v>1</v>
      </c>
      <c r="E249" s="181">
        <v>0</v>
      </c>
      <c r="F249" s="181">
        <v>0</v>
      </c>
      <c r="G249" s="181">
        <v>0</v>
      </c>
      <c r="H249" s="181">
        <v>0</v>
      </c>
      <c r="I249" s="181">
        <v>0</v>
      </c>
      <c r="J249" s="181">
        <v>0</v>
      </c>
      <c r="K249" s="181">
        <v>0</v>
      </c>
      <c r="L249" s="181">
        <v>0</v>
      </c>
      <c r="M249" s="181">
        <v>0.01</v>
      </c>
      <c r="N249" s="181">
        <v>0</v>
      </c>
      <c r="O249" s="181">
        <v>0.01</v>
      </c>
      <c r="P249" s="181">
        <v>0.01</v>
      </c>
      <c r="Q249" s="181">
        <v>0</v>
      </c>
      <c r="R249" s="181">
        <v>0</v>
      </c>
      <c r="S249" s="181">
        <v>0</v>
      </c>
      <c r="T249" s="181">
        <v>0.01</v>
      </c>
    </row>
    <row r="250" spans="1:21" ht="12.75" customHeight="1" x14ac:dyDescent="0.2">
      <c r="A250" s="167"/>
      <c r="B250" s="35"/>
      <c r="C250" s="26" t="s">
        <v>202</v>
      </c>
      <c r="D250" s="180">
        <v>17</v>
      </c>
      <c r="E250" s="181">
        <v>0</v>
      </c>
      <c r="F250" s="181">
        <v>0</v>
      </c>
      <c r="G250" s="181">
        <v>0</v>
      </c>
      <c r="H250" s="181">
        <v>0</v>
      </c>
      <c r="I250" s="181">
        <v>0</v>
      </c>
      <c r="J250" s="181">
        <v>0</v>
      </c>
      <c r="K250" s="181">
        <v>0</v>
      </c>
      <c r="L250" s="181">
        <v>0</v>
      </c>
      <c r="M250" s="181">
        <v>4.59</v>
      </c>
      <c r="N250" s="181">
        <v>0</v>
      </c>
      <c r="O250" s="181">
        <v>4.59</v>
      </c>
      <c r="P250" s="181">
        <v>4.59</v>
      </c>
      <c r="Q250" s="181">
        <v>0</v>
      </c>
      <c r="R250" s="181">
        <v>0</v>
      </c>
      <c r="S250" s="181">
        <v>0</v>
      </c>
      <c r="T250" s="181">
        <v>4.59</v>
      </c>
    </row>
    <row r="251" spans="1:21" ht="12.75" customHeight="1" x14ac:dyDescent="0.2">
      <c r="A251" s="167"/>
      <c r="B251" s="35"/>
      <c r="C251" s="26" t="s">
        <v>195</v>
      </c>
      <c r="D251" s="180">
        <v>6</v>
      </c>
      <c r="E251" s="181">
        <v>0</v>
      </c>
      <c r="F251" s="181">
        <v>0</v>
      </c>
      <c r="G251" s="181">
        <v>0</v>
      </c>
      <c r="H251" s="181">
        <v>0</v>
      </c>
      <c r="I251" s="181">
        <v>0.2</v>
      </c>
      <c r="J251" s="181">
        <v>0</v>
      </c>
      <c r="K251" s="181">
        <v>0.2</v>
      </c>
      <c r="L251" s="181">
        <v>0</v>
      </c>
      <c r="M251" s="181">
        <v>1.4100000000000001</v>
      </c>
      <c r="N251" s="181">
        <v>0</v>
      </c>
      <c r="O251" s="181">
        <v>1.4100000000000001</v>
      </c>
      <c r="P251" s="181">
        <v>1.61</v>
      </c>
      <c r="Q251" s="181">
        <v>0</v>
      </c>
      <c r="R251" s="181">
        <v>0</v>
      </c>
      <c r="S251" s="181">
        <v>0</v>
      </c>
      <c r="T251" s="181">
        <v>1.61</v>
      </c>
    </row>
    <row r="252" spans="1:21" ht="12.75" customHeight="1" x14ac:dyDescent="0.2">
      <c r="A252" s="167"/>
      <c r="B252" s="35"/>
      <c r="C252" s="26" t="s">
        <v>204</v>
      </c>
      <c r="D252" s="180">
        <v>2</v>
      </c>
      <c r="E252" s="181">
        <v>0</v>
      </c>
      <c r="F252" s="181">
        <v>0</v>
      </c>
      <c r="G252" s="181">
        <v>0</v>
      </c>
      <c r="H252" s="181">
        <v>0</v>
      </c>
      <c r="I252" s="181">
        <v>0</v>
      </c>
      <c r="J252" s="181">
        <v>0</v>
      </c>
      <c r="K252" s="181">
        <v>0</v>
      </c>
      <c r="L252" s="181">
        <v>0.15</v>
      </c>
      <c r="M252" s="181">
        <v>0.16999999999999998</v>
      </c>
      <c r="N252" s="181">
        <v>0</v>
      </c>
      <c r="O252" s="181">
        <v>0.32</v>
      </c>
      <c r="P252" s="181">
        <v>0.32</v>
      </c>
      <c r="Q252" s="181">
        <v>0</v>
      </c>
      <c r="R252" s="181">
        <v>7</v>
      </c>
      <c r="S252" s="181">
        <v>7</v>
      </c>
      <c r="T252" s="181">
        <v>7.3199999999999994</v>
      </c>
    </row>
    <row r="253" spans="1:21" ht="12.75" customHeight="1" x14ac:dyDescent="0.2">
      <c r="A253" s="167"/>
      <c r="B253" s="35"/>
      <c r="C253" s="26" t="s">
        <v>277</v>
      </c>
      <c r="D253" s="180">
        <v>1</v>
      </c>
      <c r="E253" s="181">
        <v>0</v>
      </c>
      <c r="F253" s="181">
        <v>0</v>
      </c>
      <c r="G253" s="181">
        <v>0</v>
      </c>
      <c r="H253" s="181">
        <v>0</v>
      </c>
      <c r="I253" s="181">
        <v>0</v>
      </c>
      <c r="J253" s="181">
        <v>0</v>
      </c>
      <c r="K253" s="181">
        <v>0</v>
      </c>
      <c r="L253" s="181">
        <v>0</v>
      </c>
      <c r="M253" s="181">
        <v>0.25</v>
      </c>
      <c r="N253" s="181">
        <v>0</v>
      </c>
      <c r="O253" s="181">
        <v>0.25</v>
      </c>
      <c r="P253" s="181">
        <v>0.25</v>
      </c>
      <c r="Q253" s="181">
        <v>0</v>
      </c>
      <c r="R253" s="181">
        <v>0</v>
      </c>
      <c r="S253" s="181">
        <v>0</v>
      </c>
      <c r="T253" s="181">
        <v>0.25</v>
      </c>
    </row>
    <row r="254" spans="1:21" ht="12.75" customHeight="1" x14ac:dyDescent="0.2">
      <c r="A254" s="167"/>
      <c r="B254" s="85"/>
      <c r="C254" s="26" t="s">
        <v>208</v>
      </c>
      <c r="D254" s="180">
        <v>7</v>
      </c>
      <c r="E254" s="181">
        <v>0</v>
      </c>
      <c r="F254" s="181">
        <v>0</v>
      </c>
      <c r="G254" s="181">
        <v>0</v>
      </c>
      <c r="H254" s="181">
        <v>0</v>
      </c>
      <c r="I254" s="181">
        <v>3.5</v>
      </c>
      <c r="J254" s="181">
        <v>0</v>
      </c>
      <c r="K254" s="181">
        <v>3.5</v>
      </c>
      <c r="L254" s="181">
        <v>0.2</v>
      </c>
      <c r="M254" s="181">
        <v>2.105</v>
      </c>
      <c r="N254" s="181">
        <v>0.495</v>
      </c>
      <c r="O254" s="181">
        <v>2.8</v>
      </c>
      <c r="P254" s="181">
        <v>6.3</v>
      </c>
      <c r="Q254" s="181">
        <v>0</v>
      </c>
      <c r="R254" s="181">
        <v>0.5</v>
      </c>
      <c r="S254" s="181">
        <v>0.5</v>
      </c>
      <c r="T254" s="181">
        <v>6.8000000000000007</v>
      </c>
    </row>
    <row r="255" spans="1:21" ht="12.75" customHeight="1" x14ac:dyDescent="0.2">
      <c r="A255" s="167"/>
      <c r="B255" s="35" t="s">
        <v>431</v>
      </c>
      <c r="C255" s="26" t="s">
        <v>412</v>
      </c>
      <c r="D255" s="180">
        <v>18</v>
      </c>
      <c r="E255" s="181">
        <v>0</v>
      </c>
      <c r="F255" s="181">
        <v>0</v>
      </c>
      <c r="G255" s="181">
        <v>0</v>
      </c>
      <c r="H255" s="181">
        <v>0</v>
      </c>
      <c r="I255" s="181">
        <v>0</v>
      </c>
      <c r="J255" s="181">
        <v>0</v>
      </c>
      <c r="K255" s="181">
        <v>0</v>
      </c>
      <c r="L255" s="181">
        <v>0</v>
      </c>
      <c r="M255" s="181">
        <v>12.810999999999998</v>
      </c>
      <c r="N255" s="181">
        <v>4.3599999999999994</v>
      </c>
      <c r="O255" s="181">
        <v>17.170999999999999</v>
      </c>
      <c r="P255" s="181">
        <v>17.170999999999999</v>
      </c>
      <c r="Q255" s="181">
        <v>0</v>
      </c>
      <c r="R255" s="181">
        <v>8.6</v>
      </c>
      <c r="S255" s="181">
        <v>8.6</v>
      </c>
      <c r="T255" s="181">
        <v>25.770999999999997</v>
      </c>
    </row>
    <row r="256" spans="1:21" ht="12.75" customHeight="1" x14ac:dyDescent="0.2">
      <c r="A256" s="167"/>
      <c r="B256" s="35"/>
      <c r="C256" s="26" t="s">
        <v>305</v>
      </c>
      <c r="D256" s="180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</row>
    <row r="257" spans="1:20" ht="12.75" customHeight="1" x14ac:dyDescent="0.2">
      <c r="A257" s="167"/>
      <c r="B257" s="35"/>
      <c r="C257" s="26" t="s">
        <v>413</v>
      </c>
      <c r="D257" s="180">
        <v>3</v>
      </c>
      <c r="E257" s="181">
        <v>0</v>
      </c>
      <c r="F257" s="181">
        <v>0</v>
      </c>
      <c r="G257" s="181">
        <v>0</v>
      </c>
      <c r="H257" s="181">
        <v>0</v>
      </c>
      <c r="I257" s="181">
        <v>0.5</v>
      </c>
      <c r="J257" s="181">
        <v>0</v>
      </c>
      <c r="K257" s="181">
        <v>0.5</v>
      </c>
      <c r="L257" s="181">
        <v>0</v>
      </c>
      <c r="M257" s="181">
        <v>1.6</v>
      </c>
      <c r="N257" s="181">
        <v>1.2</v>
      </c>
      <c r="O257" s="181">
        <v>2.8</v>
      </c>
      <c r="P257" s="181">
        <v>3.3</v>
      </c>
      <c r="Q257" s="181">
        <v>8</v>
      </c>
      <c r="R257" s="181">
        <v>5</v>
      </c>
      <c r="S257" s="181">
        <v>13</v>
      </c>
      <c r="T257" s="181">
        <v>16.3</v>
      </c>
    </row>
    <row r="258" spans="1:20" ht="12.75" customHeight="1" x14ac:dyDescent="0.2">
      <c r="A258" s="167"/>
      <c r="B258" s="35"/>
      <c r="C258" s="165" t="s">
        <v>201</v>
      </c>
      <c r="D258" s="182"/>
      <c r="E258" s="183"/>
      <c r="F258" s="183"/>
      <c r="G258" s="183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1"/>
    </row>
    <row r="259" spans="1:20" ht="12.75" customHeight="1" x14ac:dyDescent="0.25">
      <c r="A259" s="230" t="s">
        <v>0</v>
      </c>
      <c r="B259" s="231"/>
      <c r="C259" s="232" t="s">
        <v>0</v>
      </c>
      <c r="D259" s="53">
        <f>SUM(D247:D258)</f>
        <v>78</v>
      </c>
      <c r="E259" s="54">
        <f>SUM(E247:E258)</f>
        <v>0</v>
      </c>
      <c r="F259" s="54">
        <f t="shared" ref="F259:T259" si="5">SUM(F247:F258)</f>
        <v>0</v>
      </c>
      <c r="G259" s="54">
        <f t="shared" si="5"/>
        <v>0</v>
      </c>
      <c r="H259" s="54">
        <f t="shared" si="5"/>
        <v>0</v>
      </c>
      <c r="I259" s="54">
        <f t="shared" si="5"/>
        <v>4.92</v>
      </c>
      <c r="J259" s="54">
        <f t="shared" si="5"/>
        <v>0</v>
      </c>
      <c r="K259" s="54">
        <f t="shared" si="5"/>
        <v>4.92</v>
      </c>
      <c r="L259" s="54">
        <f t="shared" si="5"/>
        <v>3.5500000000000003</v>
      </c>
      <c r="M259" s="54">
        <f t="shared" si="5"/>
        <v>40.696000000000005</v>
      </c>
      <c r="N259" s="54">
        <f t="shared" si="5"/>
        <v>6.7349999999999994</v>
      </c>
      <c r="O259" s="54">
        <f t="shared" si="5"/>
        <v>50.981000000000002</v>
      </c>
      <c r="P259" s="54">
        <f t="shared" si="5"/>
        <v>55.900999999999996</v>
      </c>
      <c r="Q259" s="54">
        <f t="shared" si="5"/>
        <v>11.5</v>
      </c>
      <c r="R259" s="54">
        <f t="shared" si="5"/>
        <v>27.1</v>
      </c>
      <c r="S259" s="54">
        <f t="shared" si="5"/>
        <v>38.6</v>
      </c>
      <c r="T259" s="54">
        <f t="shared" si="5"/>
        <v>94.501000000000005</v>
      </c>
    </row>
    <row r="260" spans="1:20" ht="12.75" customHeight="1" x14ac:dyDescent="0.2">
      <c r="A260" s="166" t="s">
        <v>9</v>
      </c>
      <c r="B260" s="35" t="s">
        <v>207</v>
      </c>
      <c r="C260" s="161" t="s">
        <v>207</v>
      </c>
      <c r="D260" s="178">
        <v>3</v>
      </c>
      <c r="E260" s="179">
        <v>0</v>
      </c>
      <c r="F260" s="179">
        <v>0</v>
      </c>
      <c r="G260" s="179">
        <v>0</v>
      </c>
      <c r="H260" s="179">
        <v>0</v>
      </c>
      <c r="I260" s="179">
        <v>1.7</v>
      </c>
      <c r="J260" s="179">
        <v>0</v>
      </c>
      <c r="K260" s="179">
        <v>1.7</v>
      </c>
      <c r="L260" s="179">
        <v>6.1000000000000005</v>
      </c>
      <c r="M260" s="179">
        <v>0</v>
      </c>
      <c r="N260" s="179">
        <v>0.9</v>
      </c>
      <c r="O260" s="179">
        <v>7</v>
      </c>
      <c r="P260" s="179">
        <v>8.6999999999999993</v>
      </c>
      <c r="Q260" s="179">
        <v>0</v>
      </c>
      <c r="R260" s="179">
        <v>32</v>
      </c>
      <c r="S260" s="179">
        <v>32</v>
      </c>
      <c r="T260" s="179">
        <v>40.700000000000003</v>
      </c>
    </row>
    <row r="261" spans="1:20" ht="12.75" customHeight="1" x14ac:dyDescent="0.2">
      <c r="A261" s="167"/>
      <c r="B261" s="35"/>
      <c r="C261" s="26" t="s">
        <v>218</v>
      </c>
      <c r="D261" s="180">
        <v>3</v>
      </c>
      <c r="E261" s="181">
        <v>0</v>
      </c>
      <c r="F261" s="181">
        <v>0.55000000000000004</v>
      </c>
      <c r="G261" s="181">
        <v>0</v>
      </c>
      <c r="H261" s="181">
        <v>0.55000000000000004</v>
      </c>
      <c r="I261" s="181">
        <v>0.2</v>
      </c>
      <c r="J261" s="181">
        <v>0</v>
      </c>
      <c r="K261" s="181">
        <v>0.75</v>
      </c>
      <c r="L261" s="181">
        <v>0</v>
      </c>
      <c r="M261" s="181">
        <v>0.5</v>
      </c>
      <c r="N261" s="181">
        <v>0</v>
      </c>
      <c r="O261" s="181">
        <v>0.5</v>
      </c>
      <c r="P261" s="181">
        <v>1.25</v>
      </c>
      <c r="Q261" s="181">
        <v>3</v>
      </c>
      <c r="R261" s="181">
        <v>1.95</v>
      </c>
      <c r="S261" s="181">
        <v>4.95</v>
      </c>
      <c r="T261" s="181">
        <v>6.2</v>
      </c>
    </row>
    <row r="262" spans="1:20" ht="12.75" customHeight="1" x14ac:dyDescent="0.2">
      <c r="A262" s="167"/>
      <c r="B262" s="35"/>
      <c r="C262" s="26" t="s">
        <v>464</v>
      </c>
      <c r="D262" s="180">
        <v>1</v>
      </c>
      <c r="E262" s="181">
        <v>0</v>
      </c>
      <c r="F262" s="181">
        <v>0</v>
      </c>
      <c r="G262" s="181">
        <v>0</v>
      </c>
      <c r="H262" s="181">
        <v>0</v>
      </c>
      <c r="I262" s="181">
        <v>0</v>
      </c>
      <c r="J262" s="181">
        <v>0</v>
      </c>
      <c r="K262" s="181">
        <v>0</v>
      </c>
      <c r="L262" s="181">
        <v>0</v>
      </c>
      <c r="M262" s="181">
        <v>0.1</v>
      </c>
      <c r="N262" s="181">
        <v>0</v>
      </c>
      <c r="O262" s="181">
        <v>0.1</v>
      </c>
      <c r="P262" s="181">
        <v>0.1</v>
      </c>
      <c r="Q262" s="181">
        <v>0</v>
      </c>
      <c r="R262" s="181">
        <v>0.2</v>
      </c>
      <c r="S262" s="181">
        <v>0.2</v>
      </c>
      <c r="T262" s="181">
        <v>0.3</v>
      </c>
    </row>
    <row r="263" spans="1:20" ht="12.75" customHeight="1" x14ac:dyDescent="0.2">
      <c r="A263" s="167"/>
      <c r="B263" s="35"/>
      <c r="C263" s="26" t="s">
        <v>211</v>
      </c>
      <c r="D263" s="180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</row>
    <row r="264" spans="1:20" ht="12.75" customHeight="1" x14ac:dyDescent="0.2">
      <c r="A264" s="167"/>
      <c r="B264" s="35"/>
      <c r="C264" s="26" t="s">
        <v>325</v>
      </c>
      <c r="D264" s="162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181"/>
    </row>
    <row r="265" spans="1:20" ht="12.75" customHeight="1" x14ac:dyDescent="0.2">
      <c r="A265" s="167"/>
      <c r="B265" s="35"/>
      <c r="C265" s="26" t="s">
        <v>216</v>
      </c>
      <c r="D265" s="180">
        <v>1</v>
      </c>
      <c r="E265" s="181">
        <v>0</v>
      </c>
      <c r="F265" s="181">
        <v>0</v>
      </c>
      <c r="G265" s="181">
        <v>0</v>
      </c>
      <c r="H265" s="181">
        <v>0</v>
      </c>
      <c r="I265" s="181">
        <v>0</v>
      </c>
      <c r="J265" s="181">
        <v>0</v>
      </c>
      <c r="K265" s="181">
        <v>0</v>
      </c>
      <c r="L265" s="181">
        <v>0</v>
      </c>
      <c r="M265" s="181">
        <v>0.7</v>
      </c>
      <c r="N265" s="181">
        <v>0</v>
      </c>
      <c r="O265" s="181">
        <v>0.7</v>
      </c>
      <c r="P265" s="181">
        <v>0.7</v>
      </c>
      <c r="Q265" s="181">
        <v>0</v>
      </c>
      <c r="R265" s="181">
        <v>0</v>
      </c>
      <c r="S265" s="181">
        <v>0</v>
      </c>
      <c r="T265" s="181">
        <v>0.7</v>
      </c>
    </row>
    <row r="266" spans="1:20" ht="12.75" customHeight="1" x14ac:dyDescent="0.2">
      <c r="A266" s="167"/>
      <c r="B266" s="35"/>
      <c r="C266" s="26" t="s">
        <v>213</v>
      </c>
      <c r="D266" s="180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</row>
    <row r="267" spans="1:20" ht="12.75" customHeight="1" x14ac:dyDescent="0.2">
      <c r="A267" s="167"/>
      <c r="B267" s="85"/>
      <c r="C267" s="26" t="s">
        <v>217</v>
      </c>
      <c r="D267" s="180">
        <v>4</v>
      </c>
      <c r="E267" s="181">
        <v>0</v>
      </c>
      <c r="F267" s="181">
        <v>0</v>
      </c>
      <c r="G267" s="181">
        <v>0</v>
      </c>
      <c r="H267" s="181">
        <v>0</v>
      </c>
      <c r="I267" s="181">
        <v>0.9</v>
      </c>
      <c r="J267" s="181">
        <v>0</v>
      </c>
      <c r="K267" s="181">
        <v>0.9</v>
      </c>
      <c r="L267" s="181">
        <v>0.1</v>
      </c>
      <c r="M267" s="181">
        <v>0.45</v>
      </c>
      <c r="N267" s="181">
        <v>0.05</v>
      </c>
      <c r="O267" s="181">
        <v>0.60000000000000009</v>
      </c>
      <c r="P267" s="181">
        <v>1.5</v>
      </c>
      <c r="Q267" s="181">
        <v>0</v>
      </c>
      <c r="R267" s="181">
        <v>0</v>
      </c>
      <c r="S267" s="181">
        <v>0</v>
      </c>
      <c r="T267" s="181">
        <v>1.5</v>
      </c>
    </row>
    <row r="268" spans="1:20" ht="12.75" customHeight="1" x14ac:dyDescent="0.2">
      <c r="A268" s="167"/>
      <c r="B268" s="35" t="s">
        <v>203</v>
      </c>
      <c r="C268" s="26" t="s">
        <v>210</v>
      </c>
      <c r="D268" s="180">
        <v>49</v>
      </c>
      <c r="E268" s="181">
        <v>0</v>
      </c>
      <c r="F268" s="181">
        <v>0</v>
      </c>
      <c r="G268" s="181">
        <v>0</v>
      </c>
      <c r="H268" s="181">
        <v>0</v>
      </c>
      <c r="I268" s="181">
        <v>0</v>
      </c>
      <c r="J268" s="181">
        <v>0.1</v>
      </c>
      <c r="K268" s="181">
        <v>0.1</v>
      </c>
      <c r="L268" s="181">
        <v>0.84400000000000008</v>
      </c>
      <c r="M268" s="181">
        <v>24.936000000000011</v>
      </c>
      <c r="N268" s="181">
        <v>0.45</v>
      </c>
      <c r="O268" s="181">
        <v>26.230000000000015</v>
      </c>
      <c r="P268" s="181">
        <v>26.330000000000016</v>
      </c>
      <c r="Q268" s="181">
        <v>0</v>
      </c>
      <c r="R268" s="181">
        <v>0</v>
      </c>
      <c r="S268" s="181">
        <v>0</v>
      </c>
      <c r="T268" s="181">
        <v>26.330000000000016</v>
      </c>
    </row>
    <row r="269" spans="1:20" ht="12.75" customHeight="1" x14ac:dyDescent="0.2">
      <c r="A269" s="167"/>
      <c r="B269" s="35"/>
      <c r="C269" s="26" t="s">
        <v>273</v>
      </c>
      <c r="D269" s="180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</row>
    <row r="270" spans="1:20" ht="12.75" customHeight="1" x14ac:dyDescent="0.2">
      <c r="A270" s="167"/>
      <c r="B270" s="35"/>
      <c r="C270" s="26" t="s">
        <v>193</v>
      </c>
      <c r="D270" s="180">
        <v>2</v>
      </c>
      <c r="E270" s="181">
        <v>0</v>
      </c>
      <c r="F270" s="181">
        <v>0</v>
      </c>
      <c r="G270" s="181">
        <v>0</v>
      </c>
      <c r="H270" s="181">
        <v>0</v>
      </c>
      <c r="I270" s="181">
        <v>0</v>
      </c>
      <c r="J270" s="181">
        <v>0</v>
      </c>
      <c r="K270" s="181">
        <v>0</v>
      </c>
      <c r="L270" s="181">
        <v>0.2</v>
      </c>
      <c r="M270" s="181">
        <v>0.1</v>
      </c>
      <c r="N270" s="181">
        <v>0</v>
      </c>
      <c r="O270" s="181">
        <v>0.30000000000000004</v>
      </c>
      <c r="P270" s="181">
        <v>0.30000000000000004</v>
      </c>
      <c r="Q270" s="181">
        <v>0</v>
      </c>
      <c r="R270" s="181">
        <v>1.8</v>
      </c>
      <c r="S270" s="181">
        <v>1.8</v>
      </c>
      <c r="T270" s="181">
        <v>2.1</v>
      </c>
    </row>
    <row r="271" spans="1:20" ht="12.75" customHeight="1" x14ac:dyDescent="0.2">
      <c r="A271" s="167"/>
      <c r="B271" s="35"/>
      <c r="C271" s="26" t="s">
        <v>206</v>
      </c>
      <c r="D271" s="180">
        <v>1</v>
      </c>
      <c r="E271" s="181">
        <v>0</v>
      </c>
      <c r="F271" s="181">
        <v>0</v>
      </c>
      <c r="G271" s="181">
        <v>0</v>
      </c>
      <c r="H271" s="181">
        <v>0</v>
      </c>
      <c r="I271" s="181">
        <v>0.8</v>
      </c>
      <c r="J271" s="181">
        <v>0</v>
      </c>
      <c r="K271" s="181">
        <v>0.8</v>
      </c>
      <c r="L271" s="181">
        <v>0.01</v>
      </c>
      <c r="M271" s="181">
        <v>0</v>
      </c>
      <c r="N271" s="181">
        <v>0</v>
      </c>
      <c r="O271" s="181">
        <v>0.01</v>
      </c>
      <c r="P271" s="181">
        <v>0.81</v>
      </c>
      <c r="Q271" s="181">
        <v>0</v>
      </c>
      <c r="R271" s="181">
        <v>0.2</v>
      </c>
      <c r="S271" s="181">
        <v>0.2</v>
      </c>
      <c r="T271" s="181">
        <v>1.01</v>
      </c>
    </row>
    <row r="272" spans="1:20" ht="12.75" customHeight="1" x14ac:dyDescent="0.2">
      <c r="A272" s="167"/>
      <c r="B272" s="35"/>
      <c r="C272" s="26" t="s">
        <v>276</v>
      </c>
      <c r="D272" s="180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</row>
    <row r="273" spans="1:20" ht="12.75" customHeight="1" x14ac:dyDescent="0.2">
      <c r="A273" s="167"/>
      <c r="B273" s="35"/>
      <c r="C273" s="26" t="s">
        <v>199</v>
      </c>
      <c r="D273" s="180">
        <v>2</v>
      </c>
      <c r="E273" s="181">
        <v>0</v>
      </c>
      <c r="F273" s="181">
        <v>0</v>
      </c>
      <c r="G273" s="181">
        <v>0</v>
      </c>
      <c r="H273" s="181">
        <v>0</v>
      </c>
      <c r="I273" s="181">
        <v>0</v>
      </c>
      <c r="J273" s="181">
        <v>0</v>
      </c>
      <c r="K273" s="181">
        <v>0</v>
      </c>
      <c r="L273" s="181">
        <v>12.2</v>
      </c>
      <c r="M273" s="181">
        <v>0</v>
      </c>
      <c r="N273" s="181">
        <v>0</v>
      </c>
      <c r="O273" s="181">
        <v>12.2</v>
      </c>
      <c r="P273" s="181">
        <v>12.2</v>
      </c>
      <c r="Q273" s="181">
        <v>0</v>
      </c>
      <c r="R273" s="181">
        <v>0</v>
      </c>
      <c r="S273" s="181">
        <v>0</v>
      </c>
      <c r="T273" s="181">
        <v>12.2</v>
      </c>
    </row>
    <row r="274" spans="1:20" ht="12.75" customHeight="1" x14ac:dyDescent="0.2">
      <c r="A274" s="167"/>
      <c r="B274" s="35"/>
      <c r="C274" s="26" t="s">
        <v>274</v>
      </c>
      <c r="D274" s="180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</row>
    <row r="275" spans="1:20" ht="12.75" customHeight="1" x14ac:dyDescent="0.2">
      <c r="A275" s="167"/>
      <c r="B275" s="35"/>
      <c r="C275" s="26" t="s">
        <v>203</v>
      </c>
      <c r="D275" s="162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181"/>
    </row>
    <row r="276" spans="1:20" ht="12.75" customHeight="1" x14ac:dyDescent="0.2">
      <c r="A276" s="167"/>
      <c r="B276" s="85"/>
      <c r="C276" s="26" t="s">
        <v>212</v>
      </c>
      <c r="D276" s="180">
        <v>2</v>
      </c>
      <c r="E276" s="181">
        <v>0</v>
      </c>
      <c r="F276" s="181">
        <v>0</v>
      </c>
      <c r="G276" s="181">
        <v>0</v>
      </c>
      <c r="H276" s="181">
        <v>0</v>
      </c>
      <c r="I276" s="181">
        <v>0</v>
      </c>
      <c r="J276" s="181">
        <v>0</v>
      </c>
      <c r="K276" s="181">
        <v>0</v>
      </c>
      <c r="L276" s="181">
        <v>0</v>
      </c>
      <c r="M276" s="181">
        <v>1.51</v>
      </c>
      <c r="N276" s="181">
        <v>0</v>
      </c>
      <c r="O276" s="181">
        <v>1.51</v>
      </c>
      <c r="P276" s="181">
        <v>1.51</v>
      </c>
      <c r="Q276" s="181">
        <v>0</v>
      </c>
      <c r="R276" s="181">
        <v>0</v>
      </c>
      <c r="S276" s="181">
        <v>0</v>
      </c>
      <c r="T276" s="181">
        <v>1.51</v>
      </c>
    </row>
    <row r="277" spans="1:20" ht="12.75" customHeight="1" x14ac:dyDescent="0.2">
      <c r="A277" s="167"/>
      <c r="B277" s="35" t="s">
        <v>432</v>
      </c>
      <c r="C277" s="26" t="s">
        <v>194</v>
      </c>
      <c r="D277" s="180">
        <v>12</v>
      </c>
      <c r="E277" s="181">
        <v>0</v>
      </c>
      <c r="F277" s="181">
        <v>0.1</v>
      </c>
      <c r="G277" s="181">
        <v>0</v>
      </c>
      <c r="H277" s="181">
        <v>0.1</v>
      </c>
      <c r="I277" s="181">
        <v>0</v>
      </c>
      <c r="J277" s="181">
        <v>0</v>
      </c>
      <c r="K277" s="181">
        <v>0.1</v>
      </c>
      <c r="L277" s="181">
        <v>0.3</v>
      </c>
      <c r="M277" s="181">
        <v>5.4049999999999994</v>
      </c>
      <c r="N277" s="181">
        <v>0.32000000000000006</v>
      </c>
      <c r="O277" s="181">
        <v>6.0249999999999995</v>
      </c>
      <c r="P277" s="181">
        <v>6.1249999999999991</v>
      </c>
      <c r="Q277" s="181">
        <v>0</v>
      </c>
      <c r="R277" s="181">
        <v>5.5E-2</v>
      </c>
      <c r="S277" s="181">
        <v>5.5E-2</v>
      </c>
      <c r="T277" s="181">
        <v>6.1799999999999988</v>
      </c>
    </row>
    <row r="278" spans="1:20" ht="12.75" customHeight="1" x14ac:dyDescent="0.2">
      <c r="A278" s="167"/>
      <c r="B278" s="35"/>
      <c r="C278" s="26" t="s">
        <v>192</v>
      </c>
      <c r="D278" s="180">
        <v>2</v>
      </c>
      <c r="E278" s="181">
        <v>0</v>
      </c>
      <c r="F278" s="181">
        <v>0</v>
      </c>
      <c r="G278" s="181">
        <v>0</v>
      </c>
      <c r="H278" s="181">
        <v>0</v>
      </c>
      <c r="I278" s="181">
        <v>16</v>
      </c>
      <c r="J278" s="181">
        <v>0</v>
      </c>
      <c r="K278" s="181">
        <v>16</v>
      </c>
      <c r="L278" s="181">
        <v>0</v>
      </c>
      <c r="M278" s="181">
        <v>3.1</v>
      </c>
      <c r="N278" s="181">
        <v>1</v>
      </c>
      <c r="O278" s="181">
        <v>4.0999999999999996</v>
      </c>
      <c r="P278" s="181">
        <v>20.100000000000001</v>
      </c>
      <c r="Q278" s="181">
        <v>0</v>
      </c>
      <c r="R278" s="181">
        <v>0.2</v>
      </c>
      <c r="S278" s="181">
        <v>0.2</v>
      </c>
      <c r="T278" s="181">
        <v>20.3</v>
      </c>
    </row>
    <row r="279" spans="1:20" ht="12.75" customHeight="1" x14ac:dyDescent="0.2">
      <c r="A279" s="167"/>
      <c r="B279" s="35"/>
      <c r="C279" s="26" t="s">
        <v>280</v>
      </c>
      <c r="D279" s="180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24"/>
    </row>
    <row r="280" spans="1:20" ht="12.75" customHeight="1" x14ac:dyDescent="0.2">
      <c r="A280" s="167"/>
      <c r="B280" s="35"/>
      <c r="C280" s="26" t="s">
        <v>354</v>
      </c>
      <c r="D280" s="162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181"/>
    </row>
    <row r="281" spans="1:20" ht="12.75" customHeight="1" x14ac:dyDescent="0.2">
      <c r="A281" s="167"/>
      <c r="B281" s="35"/>
      <c r="C281" s="26" t="s">
        <v>198</v>
      </c>
      <c r="D281" s="180">
        <v>3</v>
      </c>
      <c r="E281" s="181">
        <v>0</v>
      </c>
      <c r="F281" s="181">
        <v>0</v>
      </c>
      <c r="G281" s="181">
        <v>0</v>
      </c>
      <c r="H281" s="181">
        <v>0</v>
      </c>
      <c r="I281" s="181">
        <v>0</v>
      </c>
      <c r="J281" s="181">
        <v>0</v>
      </c>
      <c r="K281" s="181">
        <v>0</v>
      </c>
      <c r="L281" s="181">
        <v>0</v>
      </c>
      <c r="M281" s="181">
        <v>0.25</v>
      </c>
      <c r="N281" s="181">
        <v>0.2</v>
      </c>
      <c r="O281" s="181">
        <v>0.44999999999999996</v>
      </c>
      <c r="P281" s="181">
        <v>0.44999999999999996</v>
      </c>
      <c r="Q281" s="181">
        <v>0</v>
      </c>
      <c r="R281" s="181">
        <v>0.4</v>
      </c>
      <c r="S281" s="181">
        <v>0.4</v>
      </c>
      <c r="T281" s="181">
        <v>0.85</v>
      </c>
    </row>
    <row r="282" spans="1:20" ht="12.75" customHeight="1" x14ac:dyDescent="0.2">
      <c r="A282" s="167"/>
      <c r="B282" s="35"/>
      <c r="C282" s="26" t="s">
        <v>386</v>
      </c>
      <c r="D282" s="180">
        <v>2</v>
      </c>
      <c r="E282" s="181">
        <v>0</v>
      </c>
      <c r="F282" s="181">
        <v>0</v>
      </c>
      <c r="G282" s="181">
        <v>0</v>
      </c>
      <c r="H282" s="181">
        <v>0</v>
      </c>
      <c r="I282" s="181">
        <v>0</v>
      </c>
      <c r="J282" s="181">
        <v>0</v>
      </c>
      <c r="K282" s="181">
        <v>0</v>
      </c>
      <c r="L282" s="181">
        <v>0.30000000000000004</v>
      </c>
      <c r="M282" s="181">
        <v>5.2</v>
      </c>
      <c r="N282" s="181">
        <v>0</v>
      </c>
      <c r="O282" s="181">
        <v>5.5</v>
      </c>
      <c r="P282" s="181">
        <v>5.5</v>
      </c>
      <c r="Q282" s="181">
        <v>0</v>
      </c>
      <c r="R282" s="181">
        <v>0</v>
      </c>
      <c r="S282" s="181">
        <v>0</v>
      </c>
      <c r="T282" s="181">
        <v>5.5</v>
      </c>
    </row>
    <row r="283" spans="1:20" ht="12.75" customHeight="1" x14ac:dyDescent="0.2">
      <c r="A283" s="167"/>
      <c r="B283" s="35"/>
      <c r="C283" s="26" t="s">
        <v>326</v>
      </c>
      <c r="D283" s="162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181"/>
    </row>
    <row r="284" spans="1:20" ht="12.75" customHeight="1" x14ac:dyDescent="0.2">
      <c r="A284" s="167"/>
      <c r="B284" s="35"/>
      <c r="C284" s="26" t="s">
        <v>197</v>
      </c>
      <c r="D284" s="180">
        <v>3</v>
      </c>
      <c r="E284" s="181">
        <v>0</v>
      </c>
      <c r="F284" s="181">
        <v>0</v>
      </c>
      <c r="G284" s="181">
        <v>0</v>
      </c>
      <c r="H284" s="181">
        <v>0</v>
      </c>
      <c r="I284" s="181">
        <v>0</v>
      </c>
      <c r="J284" s="181">
        <v>0</v>
      </c>
      <c r="K284" s="181">
        <v>0</v>
      </c>
      <c r="L284" s="181">
        <v>0.1</v>
      </c>
      <c r="M284" s="181">
        <v>1.61</v>
      </c>
      <c r="N284" s="181">
        <v>0</v>
      </c>
      <c r="O284" s="181">
        <v>1.71</v>
      </c>
      <c r="P284" s="181">
        <v>1.71</v>
      </c>
      <c r="Q284" s="181">
        <v>0</v>
      </c>
      <c r="R284" s="181">
        <v>0</v>
      </c>
      <c r="S284" s="181">
        <v>0</v>
      </c>
      <c r="T284" s="181">
        <v>1.71</v>
      </c>
    </row>
    <row r="285" spans="1:20" ht="12.75" customHeight="1" x14ac:dyDescent="0.2">
      <c r="A285" s="167"/>
      <c r="B285" s="35"/>
      <c r="C285" s="26" t="s">
        <v>278</v>
      </c>
      <c r="D285" s="180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</row>
    <row r="286" spans="1:20" ht="12.75" customHeight="1" x14ac:dyDescent="0.2">
      <c r="A286" s="167"/>
      <c r="B286" s="85"/>
      <c r="C286" s="26" t="s">
        <v>279</v>
      </c>
      <c r="D286" s="162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181"/>
    </row>
    <row r="287" spans="1:20" ht="12.75" customHeight="1" x14ac:dyDescent="0.2">
      <c r="A287" s="167"/>
      <c r="B287" s="35" t="s">
        <v>209</v>
      </c>
      <c r="C287" s="26" t="s">
        <v>196</v>
      </c>
      <c r="D287" s="180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</row>
    <row r="288" spans="1:20" ht="12.75" customHeight="1" x14ac:dyDescent="0.2">
      <c r="A288" s="167"/>
      <c r="B288" s="35"/>
      <c r="C288" s="26" t="s">
        <v>209</v>
      </c>
      <c r="D288" s="180">
        <v>2</v>
      </c>
      <c r="E288" s="181">
        <v>0</v>
      </c>
      <c r="F288" s="181">
        <v>0</v>
      </c>
      <c r="G288" s="181">
        <v>0</v>
      </c>
      <c r="H288" s="181">
        <v>0</v>
      </c>
      <c r="I288" s="181">
        <v>0</v>
      </c>
      <c r="J288" s="181">
        <v>0</v>
      </c>
      <c r="K288" s="181">
        <v>0</v>
      </c>
      <c r="L288" s="181">
        <v>0.21</v>
      </c>
      <c r="M288" s="181">
        <v>0</v>
      </c>
      <c r="N288" s="181">
        <v>0</v>
      </c>
      <c r="O288" s="181">
        <v>0.21</v>
      </c>
      <c r="P288" s="181">
        <v>0.21</v>
      </c>
      <c r="Q288" s="181">
        <v>0</v>
      </c>
      <c r="R288" s="181">
        <v>0</v>
      </c>
      <c r="S288" s="181">
        <v>0</v>
      </c>
      <c r="T288" s="181">
        <v>0.21</v>
      </c>
    </row>
    <row r="289" spans="1:20" ht="12.75" customHeight="1" x14ac:dyDescent="0.2">
      <c r="A289" s="167"/>
      <c r="B289" s="35"/>
      <c r="C289" s="26" t="s">
        <v>295</v>
      </c>
      <c r="D289" s="180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</row>
    <row r="290" spans="1:20" ht="12.75" customHeight="1" x14ac:dyDescent="0.2">
      <c r="A290" s="167"/>
      <c r="B290" s="35"/>
      <c r="C290" s="165" t="s">
        <v>306</v>
      </c>
      <c r="D290" s="156"/>
      <c r="E290" s="157"/>
      <c r="F290" s="157"/>
      <c r="G290" s="157"/>
      <c r="H290" s="157"/>
      <c r="I290" s="157"/>
      <c r="J290" s="157"/>
      <c r="K290" s="157"/>
      <c r="L290" s="157"/>
      <c r="M290" s="157"/>
      <c r="N290" s="157"/>
      <c r="O290" s="157"/>
      <c r="P290" s="157"/>
      <c r="Q290" s="157"/>
      <c r="R290" s="157"/>
      <c r="S290" s="157"/>
      <c r="T290" s="181"/>
    </row>
    <row r="291" spans="1:20" ht="12.75" customHeight="1" x14ac:dyDescent="0.25">
      <c r="A291" s="230" t="s">
        <v>0</v>
      </c>
      <c r="B291" s="231"/>
      <c r="C291" s="232" t="s">
        <v>0</v>
      </c>
      <c r="D291" s="53">
        <f>SUM(D260:D290)</f>
        <v>92</v>
      </c>
      <c r="E291" s="54">
        <f>SUM(E260:E290)</f>
        <v>0</v>
      </c>
      <c r="F291" s="54">
        <f>SUM(F260:F290)</f>
        <v>0.65</v>
      </c>
      <c r="G291" s="54">
        <f>SUM(G260:G290)</f>
        <v>0</v>
      </c>
      <c r="H291" s="54">
        <f>+G291+F291+E291</f>
        <v>0.65</v>
      </c>
      <c r="I291" s="54">
        <f>SUM(I260:I290)</f>
        <v>19.600000000000001</v>
      </c>
      <c r="J291" s="54">
        <f>SUM(J260:J290)</f>
        <v>0.1</v>
      </c>
      <c r="K291" s="54">
        <f>+J291+I291+H291</f>
        <v>20.350000000000001</v>
      </c>
      <c r="L291" s="54">
        <f>SUM(L260:L290)</f>
        <v>20.364000000000004</v>
      </c>
      <c r="M291" s="54">
        <f>SUM(M260:M290)</f>
        <v>43.861000000000018</v>
      </c>
      <c r="N291" s="54">
        <f>SUM(N260:N290)</f>
        <v>2.9200000000000004</v>
      </c>
      <c r="O291" s="54">
        <f>+N291+M291+L291</f>
        <v>67.145000000000024</v>
      </c>
      <c r="P291" s="54">
        <f>+O291+K291</f>
        <v>87.495000000000033</v>
      </c>
      <c r="Q291" s="54">
        <f>SUM(Q260:Q290)</f>
        <v>3</v>
      </c>
      <c r="R291" s="54">
        <f>SUM(R260:R290)</f>
        <v>36.805000000000007</v>
      </c>
      <c r="S291" s="54">
        <f>+R291+Q291</f>
        <v>39.805000000000007</v>
      </c>
      <c r="T291" s="55">
        <f>+S291+P291</f>
        <v>127.30000000000004</v>
      </c>
    </row>
    <row r="292" spans="1:20" ht="12.75" customHeight="1" x14ac:dyDescent="0.2">
      <c r="A292" s="166" t="s">
        <v>10</v>
      </c>
      <c r="B292" s="169" t="s">
        <v>222</v>
      </c>
      <c r="C292" s="161" t="s">
        <v>222</v>
      </c>
      <c r="D292" s="178">
        <v>16</v>
      </c>
      <c r="E292" s="179">
        <v>0</v>
      </c>
      <c r="F292" s="179">
        <v>0</v>
      </c>
      <c r="G292" s="179">
        <v>1.0999999999999999E-2</v>
      </c>
      <c r="H292" s="179">
        <v>1.0999999999999999E-2</v>
      </c>
      <c r="I292" s="179">
        <v>0</v>
      </c>
      <c r="J292" s="179">
        <v>0</v>
      </c>
      <c r="K292" s="179">
        <v>1.0999999999999999E-2</v>
      </c>
      <c r="L292" s="179">
        <v>0.96779999999999999</v>
      </c>
      <c r="M292" s="179">
        <v>0.5</v>
      </c>
      <c r="N292" s="179">
        <v>0.64200000000000002</v>
      </c>
      <c r="O292" s="179">
        <v>2.1097999999999999</v>
      </c>
      <c r="P292" s="179">
        <v>2.1208</v>
      </c>
      <c r="Q292" s="179">
        <v>0</v>
      </c>
      <c r="R292" s="179">
        <v>0.05</v>
      </c>
      <c r="S292" s="179">
        <v>0.05</v>
      </c>
      <c r="T292" s="179">
        <v>2.1708000000000003</v>
      </c>
    </row>
    <row r="293" spans="1:20" ht="12.75" customHeight="1" x14ac:dyDescent="0.2">
      <c r="A293" s="167"/>
      <c r="B293" s="170"/>
      <c r="C293" s="26" t="s">
        <v>282</v>
      </c>
      <c r="D293" s="180">
        <v>1</v>
      </c>
      <c r="E293" s="181">
        <v>0</v>
      </c>
      <c r="F293" s="181">
        <v>0</v>
      </c>
      <c r="G293" s="181">
        <v>0</v>
      </c>
      <c r="H293" s="181">
        <v>0</v>
      </c>
      <c r="I293" s="181">
        <v>0</v>
      </c>
      <c r="J293" s="181">
        <v>0</v>
      </c>
      <c r="K293" s="181">
        <v>0</v>
      </c>
      <c r="L293" s="181">
        <v>0.1</v>
      </c>
      <c r="M293" s="181">
        <v>0.2</v>
      </c>
      <c r="N293" s="181">
        <v>0</v>
      </c>
      <c r="O293" s="181">
        <v>0.3</v>
      </c>
      <c r="P293" s="181">
        <v>0.3</v>
      </c>
      <c r="Q293" s="181">
        <v>0</v>
      </c>
      <c r="R293" s="181">
        <v>0</v>
      </c>
      <c r="S293" s="181">
        <v>0</v>
      </c>
      <c r="T293" s="181">
        <v>0.3</v>
      </c>
    </row>
    <row r="294" spans="1:20" ht="12.75" customHeight="1" x14ac:dyDescent="0.2">
      <c r="A294" s="167"/>
      <c r="B294" s="169" t="s">
        <v>220</v>
      </c>
      <c r="C294" s="26" t="s">
        <v>220</v>
      </c>
      <c r="D294" s="180">
        <v>2</v>
      </c>
      <c r="E294" s="181">
        <v>0</v>
      </c>
      <c r="F294" s="181">
        <v>0</v>
      </c>
      <c r="G294" s="181">
        <v>0</v>
      </c>
      <c r="H294" s="181">
        <v>0</v>
      </c>
      <c r="I294" s="181">
        <v>0</v>
      </c>
      <c r="J294" s="181">
        <v>0</v>
      </c>
      <c r="K294" s="181">
        <v>0</v>
      </c>
      <c r="L294" s="181">
        <v>1</v>
      </c>
      <c r="M294" s="181">
        <v>2.0144000000000002</v>
      </c>
      <c r="N294" s="181">
        <v>2.8899999999999999E-2</v>
      </c>
      <c r="O294" s="181">
        <v>3.0432999999999999</v>
      </c>
      <c r="P294" s="181">
        <v>3.0432999999999999</v>
      </c>
      <c r="Q294" s="181">
        <v>0</v>
      </c>
      <c r="R294" s="181">
        <v>1.0144</v>
      </c>
      <c r="S294" s="181">
        <v>1.0144</v>
      </c>
      <c r="T294" s="181">
        <v>4.0576999999999996</v>
      </c>
    </row>
    <row r="295" spans="1:20" ht="12.75" customHeight="1" x14ac:dyDescent="0.2">
      <c r="A295" s="167"/>
      <c r="B295" s="169"/>
      <c r="C295" s="26" t="s">
        <v>281</v>
      </c>
      <c r="D295" s="180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</row>
    <row r="296" spans="1:20" ht="12.75" customHeight="1" x14ac:dyDescent="0.2">
      <c r="A296" s="167"/>
      <c r="B296" s="170"/>
      <c r="C296" s="26" t="s">
        <v>328</v>
      </c>
      <c r="D296" s="162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181"/>
    </row>
    <row r="297" spans="1:20" ht="12.75" customHeight="1" x14ac:dyDescent="0.2">
      <c r="A297" s="167"/>
      <c r="B297" s="169" t="s">
        <v>433</v>
      </c>
      <c r="C297" s="26" t="s">
        <v>223</v>
      </c>
      <c r="D297" s="180">
        <v>1</v>
      </c>
      <c r="E297" s="181">
        <v>0</v>
      </c>
      <c r="F297" s="181">
        <v>0</v>
      </c>
      <c r="G297" s="181">
        <v>0</v>
      </c>
      <c r="H297" s="181">
        <v>0</v>
      </c>
      <c r="I297" s="181">
        <v>0</v>
      </c>
      <c r="J297" s="181">
        <v>0</v>
      </c>
      <c r="K297" s="181">
        <v>0</v>
      </c>
      <c r="L297" s="181">
        <v>0.2</v>
      </c>
      <c r="M297" s="181">
        <v>0.4</v>
      </c>
      <c r="N297" s="181">
        <v>0.4</v>
      </c>
      <c r="O297" s="181">
        <v>1</v>
      </c>
      <c r="P297" s="181">
        <v>1</v>
      </c>
      <c r="Q297" s="181">
        <v>0</v>
      </c>
      <c r="R297" s="181">
        <v>0</v>
      </c>
      <c r="S297" s="181">
        <v>0</v>
      </c>
      <c r="T297" s="181">
        <v>1</v>
      </c>
    </row>
    <row r="298" spans="1:20" ht="12.75" customHeight="1" x14ac:dyDescent="0.2">
      <c r="A298" s="167"/>
      <c r="B298" s="170"/>
      <c r="C298" s="26" t="s">
        <v>329</v>
      </c>
      <c r="D298" s="180">
        <v>1</v>
      </c>
      <c r="E298" s="181">
        <v>0</v>
      </c>
      <c r="F298" s="181">
        <v>0</v>
      </c>
      <c r="G298" s="181">
        <v>0</v>
      </c>
      <c r="H298" s="181">
        <v>0</v>
      </c>
      <c r="I298" s="181">
        <v>0</v>
      </c>
      <c r="J298" s="181">
        <v>0</v>
      </c>
      <c r="K298" s="181">
        <v>0</v>
      </c>
      <c r="L298" s="181">
        <v>1E-3</v>
      </c>
      <c r="M298" s="181">
        <v>0</v>
      </c>
      <c r="N298" s="181">
        <v>0</v>
      </c>
      <c r="O298" s="181">
        <v>1E-3</v>
      </c>
      <c r="P298" s="181">
        <v>1E-3</v>
      </c>
      <c r="Q298" s="181">
        <v>0</v>
      </c>
      <c r="R298" s="181">
        <v>8.9999999999999993E-3</v>
      </c>
      <c r="S298" s="181">
        <v>8.9999999999999993E-3</v>
      </c>
      <c r="T298" s="181">
        <v>0.01</v>
      </c>
    </row>
    <row r="299" spans="1:20" ht="12.75" customHeight="1" x14ac:dyDescent="0.2">
      <c r="A299" s="167"/>
      <c r="B299" s="169" t="s">
        <v>434</v>
      </c>
      <c r="C299" s="26" t="s">
        <v>221</v>
      </c>
      <c r="D299" s="180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</row>
    <row r="300" spans="1:20" ht="12.75" customHeight="1" x14ac:dyDescent="0.2">
      <c r="A300" s="167"/>
      <c r="B300" s="169"/>
      <c r="C300" s="97" t="s">
        <v>283</v>
      </c>
      <c r="D300" s="180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</row>
    <row r="301" spans="1:20" ht="12.75" customHeight="1" x14ac:dyDescent="0.2">
      <c r="A301" s="167"/>
      <c r="B301" s="169"/>
      <c r="C301" s="165" t="s">
        <v>284</v>
      </c>
      <c r="D301" s="156"/>
      <c r="E301" s="157"/>
      <c r="F301" s="157"/>
      <c r="G301" s="157"/>
      <c r="H301" s="157"/>
      <c r="I301" s="157"/>
      <c r="J301" s="157"/>
      <c r="K301" s="157"/>
      <c r="L301" s="157"/>
      <c r="M301" s="157"/>
      <c r="N301" s="157"/>
      <c r="O301" s="157"/>
      <c r="P301" s="157"/>
      <c r="Q301" s="157"/>
      <c r="R301" s="157"/>
      <c r="S301" s="157"/>
      <c r="T301" s="181"/>
    </row>
    <row r="302" spans="1:20" ht="12.75" customHeight="1" x14ac:dyDescent="0.25">
      <c r="A302" s="230" t="s">
        <v>0</v>
      </c>
      <c r="B302" s="231"/>
      <c r="C302" s="232" t="s">
        <v>0</v>
      </c>
      <c r="D302" s="53">
        <f>SUM(D292:D301)</f>
        <v>21</v>
      </c>
      <c r="E302" s="54">
        <f>SUM(E292:E301)</f>
        <v>0</v>
      </c>
      <c r="F302" s="54">
        <f>SUM(F292:F301)</f>
        <v>0</v>
      </c>
      <c r="G302" s="54">
        <f>SUM(G292:G301)</f>
        <v>1.0999999999999999E-2</v>
      </c>
      <c r="H302" s="54">
        <f>+G302+F302+E302</f>
        <v>1.0999999999999999E-2</v>
      </c>
      <c r="I302" s="54">
        <f>SUM(I292:I301)</f>
        <v>0</v>
      </c>
      <c r="J302" s="54">
        <f>SUM(J292:J301)</f>
        <v>0</v>
      </c>
      <c r="K302" s="54">
        <f>+J302+I302+H302</f>
        <v>1.0999999999999999E-2</v>
      </c>
      <c r="L302" s="54">
        <f>SUM(L292:L301)</f>
        <v>2.2688000000000001</v>
      </c>
      <c r="M302" s="54">
        <f>SUM(M292:M301)</f>
        <v>3.1144000000000003</v>
      </c>
      <c r="N302" s="54">
        <f>SUM(N292:N301)</f>
        <v>1.0709</v>
      </c>
      <c r="O302" s="54">
        <f>+N302+M302+L302</f>
        <v>6.4541000000000004</v>
      </c>
      <c r="P302" s="54">
        <f>+O302+K302</f>
        <v>6.4651000000000005</v>
      </c>
      <c r="Q302" s="54">
        <f>SUM(Q292:Q301)</f>
        <v>0</v>
      </c>
      <c r="R302" s="54">
        <f>SUM(R292:R301)</f>
        <v>1.0733999999999999</v>
      </c>
      <c r="S302" s="54">
        <f>+R302+Q302</f>
        <v>1.0733999999999999</v>
      </c>
      <c r="T302" s="55">
        <f>+S302+P302</f>
        <v>7.5385000000000009</v>
      </c>
    </row>
    <row r="303" spans="1:20" ht="12.75" customHeight="1" x14ac:dyDescent="0.2">
      <c r="A303" s="166" t="s">
        <v>11</v>
      </c>
      <c r="B303" s="70" t="s">
        <v>436</v>
      </c>
      <c r="C303" s="161" t="s">
        <v>226</v>
      </c>
      <c r="D303" s="178">
        <v>14</v>
      </c>
      <c r="E303" s="179">
        <v>0</v>
      </c>
      <c r="F303" s="179">
        <v>0</v>
      </c>
      <c r="G303" s="179">
        <v>0</v>
      </c>
      <c r="H303" s="179">
        <v>0</v>
      </c>
      <c r="I303" s="179">
        <v>0</v>
      </c>
      <c r="J303" s="179">
        <v>19.739999999999998</v>
      </c>
      <c r="K303" s="179">
        <v>19.739999999999998</v>
      </c>
      <c r="L303" s="179">
        <v>8.2750000000000004</v>
      </c>
      <c r="M303" s="179">
        <v>3.4850999999999992</v>
      </c>
      <c r="N303" s="179">
        <v>1.7496</v>
      </c>
      <c r="O303" s="179">
        <v>13.509699999999999</v>
      </c>
      <c r="P303" s="179">
        <v>33.249699999999997</v>
      </c>
      <c r="Q303" s="179">
        <v>0</v>
      </c>
      <c r="R303" s="179">
        <v>0</v>
      </c>
      <c r="S303" s="179">
        <v>0</v>
      </c>
      <c r="T303" s="179">
        <v>33.249699999999997</v>
      </c>
    </row>
    <row r="304" spans="1:20" ht="12.75" customHeight="1" x14ac:dyDescent="0.2">
      <c r="A304" s="167"/>
      <c r="B304" s="71"/>
      <c r="C304" s="26" t="s">
        <v>285</v>
      </c>
      <c r="D304" s="162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181"/>
    </row>
    <row r="305" spans="1:20" ht="12.75" customHeight="1" x14ac:dyDescent="0.2">
      <c r="A305" s="167"/>
      <c r="B305" s="71"/>
      <c r="C305" s="26" t="s">
        <v>331</v>
      </c>
      <c r="D305" s="162">
        <v>1</v>
      </c>
      <c r="E305" s="24">
        <v>0</v>
      </c>
      <c r="F305" s="24">
        <v>0</v>
      </c>
      <c r="G305" s="24">
        <v>0</v>
      </c>
      <c r="H305" s="24">
        <v>0</v>
      </c>
      <c r="I305" s="24">
        <v>0</v>
      </c>
      <c r="J305" s="24">
        <v>0</v>
      </c>
      <c r="K305" s="24">
        <v>0</v>
      </c>
      <c r="L305" s="24">
        <v>0</v>
      </c>
      <c r="M305" s="24">
        <v>0</v>
      </c>
      <c r="N305" s="24">
        <v>0</v>
      </c>
      <c r="O305" s="24">
        <v>0</v>
      </c>
      <c r="P305" s="24">
        <v>0</v>
      </c>
      <c r="Q305" s="24">
        <v>0</v>
      </c>
      <c r="R305" s="24">
        <v>0.01</v>
      </c>
      <c r="S305" s="24">
        <v>0.01</v>
      </c>
      <c r="T305" s="181">
        <v>0.01</v>
      </c>
    </row>
    <row r="306" spans="1:20" ht="12.75" customHeight="1" x14ac:dyDescent="0.2">
      <c r="A306" s="167"/>
      <c r="B306" s="87"/>
      <c r="C306" s="26" t="s">
        <v>332</v>
      </c>
      <c r="D306" s="162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181"/>
    </row>
    <row r="307" spans="1:20" ht="12.75" customHeight="1" x14ac:dyDescent="0.2">
      <c r="A307" s="167"/>
      <c r="B307" s="71" t="s">
        <v>437</v>
      </c>
      <c r="C307" s="26" t="s">
        <v>407</v>
      </c>
      <c r="D307" s="180">
        <v>7</v>
      </c>
      <c r="E307" s="181">
        <v>0</v>
      </c>
      <c r="F307" s="181">
        <v>0</v>
      </c>
      <c r="G307" s="181">
        <v>0</v>
      </c>
      <c r="H307" s="181">
        <v>0</v>
      </c>
      <c r="I307" s="181">
        <v>0</v>
      </c>
      <c r="J307" s="181">
        <v>0</v>
      </c>
      <c r="K307" s="181">
        <v>0</v>
      </c>
      <c r="L307" s="181">
        <v>3.4</v>
      </c>
      <c r="M307" s="181">
        <v>5.109</v>
      </c>
      <c r="N307" s="181">
        <v>7.6855000000000002</v>
      </c>
      <c r="O307" s="181">
        <v>16.194500000000001</v>
      </c>
      <c r="P307" s="181">
        <v>16.194500000000001</v>
      </c>
      <c r="Q307" s="181">
        <v>0</v>
      </c>
      <c r="R307" s="181">
        <v>0.01</v>
      </c>
      <c r="S307" s="181">
        <v>0.01</v>
      </c>
      <c r="T307" s="181">
        <v>16.204499999999999</v>
      </c>
    </row>
    <row r="308" spans="1:20" ht="12.75" customHeight="1" x14ac:dyDescent="0.2">
      <c r="A308" s="167"/>
      <c r="B308" s="87"/>
      <c r="C308" s="26" t="s">
        <v>288</v>
      </c>
      <c r="D308" s="162">
        <v>2</v>
      </c>
      <c r="E308" s="24">
        <v>0</v>
      </c>
      <c r="F308" s="24">
        <v>0</v>
      </c>
      <c r="G308" s="24">
        <v>0</v>
      </c>
      <c r="H308" s="24">
        <v>0</v>
      </c>
      <c r="I308" s="24">
        <v>0</v>
      </c>
      <c r="J308" s="24">
        <v>0</v>
      </c>
      <c r="K308" s="24">
        <v>0</v>
      </c>
      <c r="L308" s="24">
        <v>0</v>
      </c>
      <c r="M308" s="24">
        <v>0.01</v>
      </c>
      <c r="N308" s="24">
        <v>8.01</v>
      </c>
      <c r="O308" s="24">
        <v>8.02</v>
      </c>
      <c r="P308" s="24">
        <v>8.02</v>
      </c>
      <c r="Q308" s="24">
        <v>0</v>
      </c>
      <c r="R308" s="24">
        <v>0</v>
      </c>
      <c r="S308" s="24">
        <v>0</v>
      </c>
      <c r="T308" s="181">
        <v>8.02</v>
      </c>
    </row>
    <row r="309" spans="1:20" ht="12.75" customHeight="1" x14ac:dyDescent="0.2">
      <c r="A309" s="167"/>
      <c r="B309" s="71" t="s">
        <v>438</v>
      </c>
      <c r="C309" s="26" t="s">
        <v>225</v>
      </c>
      <c r="D309" s="180">
        <v>2</v>
      </c>
      <c r="E309" s="181">
        <v>0</v>
      </c>
      <c r="F309" s="181">
        <v>0</v>
      </c>
      <c r="G309" s="181">
        <v>0</v>
      </c>
      <c r="H309" s="181">
        <v>0</v>
      </c>
      <c r="I309" s="181">
        <v>0</v>
      </c>
      <c r="J309" s="181">
        <v>0</v>
      </c>
      <c r="K309" s="181">
        <v>0</v>
      </c>
      <c r="L309" s="181">
        <v>0</v>
      </c>
      <c r="M309" s="181">
        <v>1.1299999999999999</v>
      </c>
      <c r="N309" s="181">
        <v>0.38</v>
      </c>
      <c r="O309" s="181">
        <v>1.51</v>
      </c>
      <c r="P309" s="181">
        <v>1.51</v>
      </c>
      <c r="Q309" s="181">
        <v>0</v>
      </c>
      <c r="R309" s="181">
        <v>0</v>
      </c>
      <c r="S309" s="181">
        <v>0</v>
      </c>
      <c r="T309" s="181">
        <v>1.51</v>
      </c>
    </row>
    <row r="310" spans="1:20" ht="12.75" customHeight="1" x14ac:dyDescent="0.2">
      <c r="A310" s="167"/>
      <c r="B310" s="71"/>
      <c r="C310" s="26" t="s">
        <v>333</v>
      </c>
      <c r="D310" s="180">
        <v>1</v>
      </c>
      <c r="E310" s="181">
        <v>0</v>
      </c>
      <c r="F310" s="181">
        <v>0</v>
      </c>
      <c r="G310" s="181">
        <v>0</v>
      </c>
      <c r="H310" s="181">
        <v>0</v>
      </c>
      <c r="I310" s="181">
        <v>0</v>
      </c>
      <c r="J310" s="181">
        <v>1.5</v>
      </c>
      <c r="K310" s="181">
        <v>1.5</v>
      </c>
      <c r="L310" s="181">
        <v>1</v>
      </c>
      <c r="M310" s="181">
        <v>0</v>
      </c>
      <c r="N310" s="181">
        <v>0</v>
      </c>
      <c r="O310" s="181">
        <v>1</v>
      </c>
      <c r="P310" s="181">
        <v>2.5</v>
      </c>
      <c r="Q310" s="181">
        <v>0</v>
      </c>
      <c r="R310" s="181">
        <v>0</v>
      </c>
      <c r="S310" s="181">
        <v>0</v>
      </c>
      <c r="T310" s="181">
        <v>2.5</v>
      </c>
    </row>
    <row r="311" spans="1:20" ht="12.75" customHeight="1" x14ac:dyDescent="0.2">
      <c r="A311" s="167"/>
      <c r="B311" s="87"/>
      <c r="C311" s="26" t="s">
        <v>287</v>
      </c>
      <c r="D311" s="162">
        <v>1</v>
      </c>
      <c r="E311" s="24">
        <v>0</v>
      </c>
      <c r="F311" s="24">
        <v>0</v>
      </c>
      <c r="G311" s="24">
        <v>0</v>
      </c>
      <c r="H311" s="24">
        <v>0</v>
      </c>
      <c r="I311" s="24">
        <v>0</v>
      </c>
      <c r="J311" s="24">
        <v>0</v>
      </c>
      <c r="K311" s="24">
        <v>0</v>
      </c>
      <c r="L311" s="24">
        <v>0</v>
      </c>
      <c r="M311" s="24">
        <v>0</v>
      </c>
      <c r="N311" s="24">
        <v>0.5</v>
      </c>
      <c r="O311" s="24">
        <v>0.5</v>
      </c>
      <c r="P311" s="24">
        <v>0.5</v>
      </c>
      <c r="Q311" s="24">
        <v>0</v>
      </c>
      <c r="R311" s="24">
        <v>0</v>
      </c>
      <c r="S311" s="24">
        <v>0</v>
      </c>
      <c r="T311" s="181">
        <v>0.5</v>
      </c>
    </row>
    <row r="312" spans="1:20" ht="12.75" customHeight="1" x14ac:dyDescent="0.2">
      <c r="A312" s="168"/>
      <c r="B312" s="72" t="s">
        <v>439</v>
      </c>
      <c r="C312" s="164" t="s">
        <v>286</v>
      </c>
      <c r="D312" s="156"/>
      <c r="E312" s="157"/>
      <c r="F312" s="157"/>
      <c r="G312" s="157"/>
      <c r="H312" s="157"/>
      <c r="I312" s="157"/>
      <c r="J312" s="157"/>
      <c r="K312" s="157"/>
      <c r="L312" s="157"/>
      <c r="M312" s="157"/>
      <c r="N312" s="157"/>
      <c r="O312" s="157"/>
      <c r="P312" s="157"/>
      <c r="Q312" s="157"/>
      <c r="R312" s="157"/>
      <c r="S312" s="157"/>
      <c r="T312" s="181"/>
    </row>
    <row r="313" spans="1:20" ht="12.75" customHeight="1" x14ac:dyDescent="0.25">
      <c r="A313" s="230" t="s">
        <v>0</v>
      </c>
      <c r="B313" s="231"/>
      <c r="C313" s="232" t="s">
        <v>0</v>
      </c>
      <c r="D313" s="53">
        <f>SUM(D303:D312)</f>
        <v>28</v>
      </c>
      <c r="E313" s="54">
        <f>SUM(E303:E312)</f>
        <v>0</v>
      </c>
      <c r="F313" s="54">
        <f>SUM(F303:F312)</f>
        <v>0</v>
      </c>
      <c r="G313" s="54">
        <f>SUM(G303:G312)</f>
        <v>0</v>
      </c>
      <c r="H313" s="54">
        <f>+G313+F313+E313</f>
        <v>0</v>
      </c>
      <c r="I313" s="54">
        <f>SUM(I303:I312)</f>
        <v>0</v>
      </c>
      <c r="J313" s="54">
        <f>SUM(J303:J312)</f>
        <v>21.24</v>
      </c>
      <c r="K313" s="54">
        <f>+J313+I313+H313</f>
        <v>21.24</v>
      </c>
      <c r="L313" s="54">
        <f>SUM(L303:L312)</f>
        <v>12.675000000000001</v>
      </c>
      <c r="M313" s="54">
        <f>SUM(M303:M312)</f>
        <v>9.734099999999998</v>
      </c>
      <c r="N313" s="54">
        <f>SUM(N303:N312)</f>
        <v>18.325099999999999</v>
      </c>
      <c r="O313" s="54">
        <f>+N313+M313+L313</f>
        <v>40.734200000000001</v>
      </c>
      <c r="P313" s="54">
        <f>+O313+K313</f>
        <v>61.974199999999996</v>
      </c>
      <c r="Q313" s="54">
        <f>SUM(Q303:Q312)</f>
        <v>0</v>
      </c>
      <c r="R313" s="54">
        <f>SUM(R303:R312)</f>
        <v>0.02</v>
      </c>
      <c r="S313" s="54">
        <f>+R313+Q313</f>
        <v>0.02</v>
      </c>
      <c r="T313" s="55">
        <f>+S313+P313</f>
        <v>61.994199999999999</v>
      </c>
    </row>
    <row r="314" spans="1:20" ht="12.75" customHeight="1" x14ac:dyDescent="0.2">
      <c r="A314" s="166" t="s">
        <v>4</v>
      </c>
      <c r="B314" s="35" t="s">
        <v>440</v>
      </c>
      <c r="C314" s="161" t="s">
        <v>233</v>
      </c>
      <c r="D314" s="178">
        <v>17</v>
      </c>
      <c r="E314" s="179">
        <v>0</v>
      </c>
      <c r="F314" s="179">
        <v>0</v>
      </c>
      <c r="G314" s="179">
        <v>0</v>
      </c>
      <c r="H314" s="179">
        <v>0</v>
      </c>
      <c r="I314" s="179">
        <v>17.2</v>
      </c>
      <c r="J314" s="179">
        <v>0</v>
      </c>
      <c r="K314" s="179">
        <v>17.2</v>
      </c>
      <c r="L314" s="179">
        <v>247.7</v>
      </c>
      <c r="M314" s="179">
        <v>520.63000000000011</v>
      </c>
      <c r="N314" s="179">
        <v>1057.77</v>
      </c>
      <c r="O314" s="179">
        <v>1826.1</v>
      </c>
      <c r="P314" s="179">
        <v>1843.3</v>
      </c>
      <c r="Q314" s="179">
        <v>0</v>
      </c>
      <c r="R314" s="179">
        <v>0</v>
      </c>
      <c r="S314" s="179">
        <v>0</v>
      </c>
      <c r="T314" s="179">
        <v>1843.3</v>
      </c>
    </row>
    <row r="315" spans="1:20" ht="12.75" customHeight="1" x14ac:dyDescent="0.2">
      <c r="A315" s="167"/>
      <c r="B315" s="35"/>
      <c r="C315" s="26" t="s">
        <v>239</v>
      </c>
      <c r="D315" s="180">
        <v>49</v>
      </c>
      <c r="E315" s="181">
        <v>0</v>
      </c>
      <c r="F315" s="181">
        <v>0</v>
      </c>
      <c r="G315" s="181">
        <v>0</v>
      </c>
      <c r="H315" s="181">
        <v>0</v>
      </c>
      <c r="I315" s="181">
        <v>1.4000000000000001</v>
      </c>
      <c r="J315" s="181">
        <v>3.5</v>
      </c>
      <c r="K315" s="181">
        <v>4.9000000000000004</v>
      </c>
      <c r="L315" s="181">
        <v>472.86000000000007</v>
      </c>
      <c r="M315" s="181">
        <v>1018.8400000000004</v>
      </c>
      <c r="N315" s="181">
        <v>2698.6250000000009</v>
      </c>
      <c r="O315" s="181">
        <v>4190.3250000000025</v>
      </c>
      <c r="P315" s="181">
        <v>4195.2250000000022</v>
      </c>
      <c r="Q315" s="181">
        <v>0</v>
      </c>
      <c r="R315" s="181">
        <v>0.01</v>
      </c>
      <c r="S315" s="181">
        <v>0.01</v>
      </c>
      <c r="T315" s="181">
        <v>4195.2350000000024</v>
      </c>
    </row>
    <row r="316" spans="1:20" ht="12.75" customHeight="1" x14ac:dyDescent="0.2">
      <c r="A316" s="167"/>
      <c r="B316" s="85"/>
      <c r="C316" s="26" t="s">
        <v>260</v>
      </c>
      <c r="D316" s="180">
        <v>18</v>
      </c>
      <c r="E316" s="181">
        <v>0</v>
      </c>
      <c r="F316" s="181">
        <v>0</v>
      </c>
      <c r="G316" s="181">
        <v>0</v>
      </c>
      <c r="H316" s="181">
        <v>0</v>
      </c>
      <c r="I316" s="181">
        <v>2.2000000000000002</v>
      </c>
      <c r="J316" s="181">
        <v>4.4000000000000004</v>
      </c>
      <c r="K316" s="181">
        <v>6.6</v>
      </c>
      <c r="L316" s="181">
        <v>108.15</v>
      </c>
      <c r="M316" s="181">
        <v>644</v>
      </c>
      <c r="N316" s="181">
        <v>3254.21</v>
      </c>
      <c r="O316" s="181">
        <v>4006.3600000000006</v>
      </c>
      <c r="P316" s="181">
        <v>4012.9600000000005</v>
      </c>
      <c r="Q316" s="181">
        <v>0</v>
      </c>
      <c r="R316" s="181">
        <v>0</v>
      </c>
      <c r="S316" s="181">
        <v>0</v>
      </c>
      <c r="T316" s="181">
        <v>4012.96</v>
      </c>
    </row>
    <row r="317" spans="1:20" ht="12.75" customHeight="1" x14ac:dyDescent="0.2">
      <c r="A317" s="167"/>
      <c r="B317" s="35" t="s">
        <v>441</v>
      </c>
      <c r="C317" s="26" t="s">
        <v>252</v>
      </c>
      <c r="D317" s="180">
        <v>10</v>
      </c>
      <c r="E317" s="181">
        <v>0</v>
      </c>
      <c r="F317" s="181">
        <v>0</v>
      </c>
      <c r="G317" s="181">
        <v>0</v>
      </c>
      <c r="H317" s="181">
        <v>0</v>
      </c>
      <c r="I317" s="181">
        <v>0.2</v>
      </c>
      <c r="J317" s="181">
        <v>0</v>
      </c>
      <c r="K317" s="181">
        <v>0.2</v>
      </c>
      <c r="L317" s="181">
        <v>0</v>
      </c>
      <c r="M317" s="181">
        <v>2.2999999999999998</v>
      </c>
      <c r="N317" s="181">
        <v>9.6</v>
      </c>
      <c r="O317" s="181">
        <v>11.899999999999999</v>
      </c>
      <c r="P317" s="181">
        <v>12.099999999999998</v>
      </c>
      <c r="Q317" s="181">
        <v>0</v>
      </c>
      <c r="R317" s="181">
        <v>0</v>
      </c>
      <c r="S317" s="181">
        <v>0</v>
      </c>
      <c r="T317" s="181">
        <v>12.099999999999998</v>
      </c>
    </row>
    <row r="318" spans="1:20" ht="12.75" customHeight="1" x14ac:dyDescent="0.2">
      <c r="A318" s="167"/>
      <c r="B318" s="35"/>
      <c r="C318" s="26" t="s">
        <v>249</v>
      </c>
      <c r="D318" s="180">
        <v>10</v>
      </c>
      <c r="E318" s="181">
        <v>0.25</v>
      </c>
      <c r="F318" s="181">
        <v>0</v>
      </c>
      <c r="G318" s="181">
        <v>0</v>
      </c>
      <c r="H318" s="181">
        <v>0.25</v>
      </c>
      <c r="I318" s="181">
        <v>0.05</v>
      </c>
      <c r="J318" s="181">
        <v>0</v>
      </c>
      <c r="K318" s="181">
        <v>0.3</v>
      </c>
      <c r="L318" s="181">
        <v>1294.43</v>
      </c>
      <c r="M318" s="181">
        <v>697.87000000000012</v>
      </c>
      <c r="N318" s="181">
        <v>2508.6999999999998</v>
      </c>
      <c r="O318" s="181">
        <v>4501</v>
      </c>
      <c r="P318" s="181">
        <v>4501.3</v>
      </c>
      <c r="Q318" s="181">
        <v>0</v>
      </c>
      <c r="R318" s="181">
        <v>0</v>
      </c>
      <c r="S318" s="181">
        <v>0</v>
      </c>
      <c r="T318" s="181">
        <v>4501.3</v>
      </c>
    </row>
    <row r="319" spans="1:20" ht="12.75" customHeight="1" x14ac:dyDescent="0.2">
      <c r="A319" s="167"/>
      <c r="B319" s="85"/>
      <c r="C319" s="26" t="s">
        <v>257</v>
      </c>
      <c r="D319" s="180">
        <v>13</v>
      </c>
      <c r="E319" s="181">
        <v>0</v>
      </c>
      <c r="F319" s="181">
        <v>0</v>
      </c>
      <c r="G319" s="181">
        <v>0</v>
      </c>
      <c r="H319" s="181">
        <v>0</v>
      </c>
      <c r="I319" s="181">
        <v>0</v>
      </c>
      <c r="J319" s="181">
        <v>4</v>
      </c>
      <c r="K319" s="181">
        <v>4</v>
      </c>
      <c r="L319" s="181">
        <v>153.84</v>
      </c>
      <c r="M319" s="181">
        <v>407.29999999999995</v>
      </c>
      <c r="N319" s="181">
        <v>600.46999999999991</v>
      </c>
      <c r="O319" s="181">
        <v>1161.6099999999999</v>
      </c>
      <c r="P319" s="181">
        <v>1165.6099999999999</v>
      </c>
      <c r="Q319" s="181">
        <v>0</v>
      </c>
      <c r="R319" s="181">
        <v>0</v>
      </c>
      <c r="S319" s="181">
        <v>0</v>
      </c>
      <c r="T319" s="181">
        <v>1165.6099999999999</v>
      </c>
    </row>
    <row r="320" spans="1:20" ht="12.75" customHeight="1" x14ac:dyDescent="0.2">
      <c r="A320" s="167"/>
      <c r="B320" s="35" t="s">
        <v>442</v>
      </c>
      <c r="C320" s="26" t="s">
        <v>256</v>
      </c>
      <c r="D320" s="180">
        <v>11</v>
      </c>
      <c r="E320" s="181">
        <v>0</v>
      </c>
      <c r="F320" s="181">
        <v>0</v>
      </c>
      <c r="G320" s="181">
        <v>0</v>
      </c>
      <c r="H320" s="181">
        <v>0</v>
      </c>
      <c r="I320" s="181">
        <v>0.2</v>
      </c>
      <c r="J320" s="181">
        <v>0</v>
      </c>
      <c r="K320" s="181">
        <v>0.2</v>
      </c>
      <c r="L320" s="181">
        <v>0</v>
      </c>
      <c r="M320" s="181">
        <v>61.599999999999994</v>
      </c>
      <c r="N320" s="181">
        <v>199.71999999999997</v>
      </c>
      <c r="O320" s="181">
        <v>261.32</v>
      </c>
      <c r="P320" s="181">
        <v>261.52</v>
      </c>
      <c r="Q320" s="181">
        <v>0</v>
      </c>
      <c r="R320" s="181">
        <v>0</v>
      </c>
      <c r="S320" s="181">
        <v>0</v>
      </c>
      <c r="T320" s="181">
        <v>261.52</v>
      </c>
    </row>
    <row r="321" spans="1:20" ht="12.75" customHeight="1" x14ac:dyDescent="0.2">
      <c r="A321" s="167"/>
      <c r="B321" s="35"/>
      <c r="C321" s="26" t="s">
        <v>229</v>
      </c>
      <c r="D321" s="180">
        <v>3</v>
      </c>
      <c r="E321" s="181">
        <v>0</v>
      </c>
      <c r="F321" s="181">
        <v>0</v>
      </c>
      <c r="G321" s="181">
        <v>0</v>
      </c>
      <c r="H321" s="181">
        <v>0</v>
      </c>
      <c r="I321" s="181">
        <v>0.1</v>
      </c>
      <c r="J321" s="181">
        <v>0</v>
      </c>
      <c r="K321" s="181">
        <v>0.1</v>
      </c>
      <c r="L321" s="181">
        <v>15.5</v>
      </c>
      <c r="M321" s="181">
        <v>10.9</v>
      </c>
      <c r="N321" s="181">
        <v>21.5</v>
      </c>
      <c r="O321" s="181">
        <v>47.9</v>
      </c>
      <c r="P321" s="181">
        <v>48</v>
      </c>
      <c r="Q321" s="181">
        <v>2</v>
      </c>
      <c r="R321" s="181">
        <v>0</v>
      </c>
      <c r="S321" s="181">
        <v>2</v>
      </c>
      <c r="T321" s="181">
        <v>50</v>
      </c>
    </row>
    <row r="322" spans="1:20" ht="12.75" customHeight="1" x14ac:dyDescent="0.2">
      <c r="A322" s="167"/>
      <c r="B322" s="35"/>
      <c r="C322" s="26" t="s">
        <v>246</v>
      </c>
      <c r="D322" s="180">
        <v>11</v>
      </c>
      <c r="E322" s="181">
        <v>0</v>
      </c>
      <c r="F322" s="181">
        <v>0</v>
      </c>
      <c r="G322" s="181">
        <v>0</v>
      </c>
      <c r="H322" s="181">
        <v>0</v>
      </c>
      <c r="I322" s="181">
        <v>0</v>
      </c>
      <c r="J322" s="181">
        <v>0</v>
      </c>
      <c r="K322" s="181">
        <v>0</v>
      </c>
      <c r="L322" s="181">
        <v>54.3</v>
      </c>
      <c r="M322" s="181">
        <v>94.499999999999986</v>
      </c>
      <c r="N322" s="181">
        <v>137.49999999999997</v>
      </c>
      <c r="O322" s="181">
        <v>286.3</v>
      </c>
      <c r="P322" s="181">
        <v>286.3</v>
      </c>
      <c r="Q322" s="181">
        <v>0</v>
      </c>
      <c r="R322" s="181">
        <v>0</v>
      </c>
      <c r="S322" s="181">
        <v>0</v>
      </c>
      <c r="T322" s="181">
        <v>286.3</v>
      </c>
    </row>
    <row r="323" spans="1:20" ht="12.75" customHeight="1" x14ac:dyDescent="0.2">
      <c r="A323" s="167"/>
      <c r="B323" s="85"/>
      <c r="C323" s="26" t="s">
        <v>230</v>
      </c>
      <c r="D323" s="180">
        <v>1</v>
      </c>
      <c r="E323" s="181">
        <v>0</v>
      </c>
      <c r="F323" s="181">
        <v>0</v>
      </c>
      <c r="G323" s="181">
        <v>0</v>
      </c>
      <c r="H323" s="181">
        <v>0</v>
      </c>
      <c r="I323" s="181">
        <v>0</v>
      </c>
      <c r="J323" s="181">
        <v>0</v>
      </c>
      <c r="K323" s="181">
        <v>0</v>
      </c>
      <c r="L323" s="181">
        <v>0</v>
      </c>
      <c r="M323" s="181">
        <v>0</v>
      </c>
      <c r="N323" s="181">
        <v>4</v>
      </c>
      <c r="O323" s="181">
        <v>4</v>
      </c>
      <c r="P323" s="181">
        <v>4</v>
      </c>
      <c r="Q323" s="181">
        <v>0</v>
      </c>
      <c r="R323" s="181">
        <v>0</v>
      </c>
      <c r="S323" s="181">
        <v>0</v>
      </c>
      <c r="T323" s="181">
        <v>4</v>
      </c>
    </row>
    <row r="324" spans="1:20" ht="12.75" customHeight="1" x14ac:dyDescent="0.2">
      <c r="A324" s="167"/>
      <c r="B324" s="35" t="s">
        <v>259</v>
      </c>
      <c r="C324" s="26" t="s">
        <v>259</v>
      </c>
      <c r="D324" s="180">
        <v>5</v>
      </c>
      <c r="E324" s="181">
        <v>0</v>
      </c>
      <c r="F324" s="181">
        <v>0</v>
      </c>
      <c r="G324" s="181">
        <v>0</v>
      </c>
      <c r="H324" s="181">
        <v>0</v>
      </c>
      <c r="I324" s="181">
        <v>0.2</v>
      </c>
      <c r="J324" s="181">
        <v>0</v>
      </c>
      <c r="K324" s="181">
        <v>0.2</v>
      </c>
      <c r="L324" s="181">
        <v>17</v>
      </c>
      <c r="M324" s="181">
        <v>164.8</v>
      </c>
      <c r="N324" s="181">
        <v>397.4</v>
      </c>
      <c r="O324" s="181">
        <v>579.19999999999993</v>
      </c>
      <c r="P324" s="181">
        <v>579.4</v>
      </c>
      <c r="Q324" s="181">
        <v>0</v>
      </c>
      <c r="R324" s="181">
        <v>0</v>
      </c>
      <c r="S324" s="181">
        <v>0</v>
      </c>
      <c r="T324" s="181">
        <v>579.4</v>
      </c>
    </row>
    <row r="325" spans="1:20" ht="12.75" customHeight="1" x14ac:dyDescent="0.2">
      <c r="A325" s="167"/>
      <c r="B325" s="35"/>
      <c r="C325" s="26" t="s">
        <v>247</v>
      </c>
      <c r="D325" s="180">
        <v>7</v>
      </c>
      <c r="E325" s="181">
        <v>0</v>
      </c>
      <c r="F325" s="181">
        <v>0</v>
      </c>
      <c r="G325" s="181">
        <v>0</v>
      </c>
      <c r="H325" s="181">
        <v>0</v>
      </c>
      <c r="I325" s="181">
        <v>1</v>
      </c>
      <c r="J325" s="181">
        <v>0</v>
      </c>
      <c r="K325" s="181">
        <v>1</v>
      </c>
      <c r="L325" s="181">
        <v>55.32</v>
      </c>
      <c r="M325" s="181">
        <v>147.26</v>
      </c>
      <c r="N325" s="181">
        <v>249.14</v>
      </c>
      <c r="O325" s="181">
        <v>451.72</v>
      </c>
      <c r="P325" s="181">
        <v>452.72</v>
      </c>
      <c r="Q325" s="181">
        <v>0</v>
      </c>
      <c r="R325" s="181">
        <v>0</v>
      </c>
      <c r="S325" s="181">
        <v>0</v>
      </c>
      <c r="T325" s="181">
        <v>452.72</v>
      </c>
    </row>
    <row r="326" spans="1:20" ht="12.75" customHeight="1" x14ac:dyDescent="0.2">
      <c r="A326" s="167"/>
      <c r="B326" s="35"/>
      <c r="C326" s="26" t="s">
        <v>235</v>
      </c>
      <c r="D326" s="180">
        <v>3</v>
      </c>
      <c r="E326" s="181">
        <v>0</v>
      </c>
      <c r="F326" s="181">
        <v>0</v>
      </c>
      <c r="G326" s="181">
        <v>0</v>
      </c>
      <c r="H326" s="181">
        <v>0</v>
      </c>
      <c r="I326" s="181">
        <v>0</v>
      </c>
      <c r="J326" s="181">
        <v>0</v>
      </c>
      <c r="K326" s="181">
        <v>0</v>
      </c>
      <c r="L326" s="181">
        <v>2</v>
      </c>
      <c r="M326" s="181">
        <v>4.0999999999999996</v>
      </c>
      <c r="N326" s="181">
        <v>6.21</v>
      </c>
      <c r="O326" s="181">
        <v>12.31</v>
      </c>
      <c r="P326" s="181">
        <v>12.31</v>
      </c>
      <c r="Q326" s="181">
        <v>0</v>
      </c>
      <c r="R326" s="181">
        <v>0</v>
      </c>
      <c r="S326" s="181">
        <v>0</v>
      </c>
      <c r="T326" s="181">
        <v>12.31</v>
      </c>
    </row>
    <row r="327" spans="1:20" ht="12.75" customHeight="1" x14ac:dyDescent="0.2">
      <c r="A327" s="167"/>
      <c r="B327" s="35"/>
      <c r="C327" s="26" t="s">
        <v>237</v>
      </c>
      <c r="D327" s="180">
        <v>4</v>
      </c>
      <c r="E327" s="181">
        <v>0</v>
      </c>
      <c r="F327" s="181">
        <v>0</v>
      </c>
      <c r="G327" s="181">
        <v>0</v>
      </c>
      <c r="H327" s="181">
        <v>0</v>
      </c>
      <c r="I327" s="181">
        <v>4.5</v>
      </c>
      <c r="J327" s="181">
        <v>0</v>
      </c>
      <c r="K327" s="181">
        <v>4.5</v>
      </c>
      <c r="L327" s="181">
        <v>0</v>
      </c>
      <c r="M327" s="181">
        <v>2</v>
      </c>
      <c r="N327" s="181">
        <v>2.2999999999999998</v>
      </c>
      <c r="O327" s="181">
        <v>4.3</v>
      </c>
      <c r="P327" s="181">
        <v>8.8000000000000007</v>
      </c>
      <c r="Q327" s="181">
        <v>0</v>
      </c>
      <c r="R327" s="181">
        <v>0</v>
      </c>
      <c r="S327" s="181">
        <v>0</v>
      </c>
      <c r="T327" s="181">
        <v>8.8000000000000007</v>
      </c>
    </row>
    <row r="328" spans="1:20" ht="12.75" customHeight="1" x14ac:dyDescent="0.2">
      <c r="A328" s="167"/>
      <c r="B328" s="85"/>
      <c r="C328" s="26" t="s">
        <v>245</v>
      </c>
      <c r="D328" s="180">
        <v>7</v>
      </c>
      <c r="E328" s="181">
        <v>0</v>
      </c>
      <c r="F328" s="181">
        <v>0</v>
      </c>
      <c r="G328" s="181">
        <v>0</v>
      </c>
      <c r="H328" s="181">
        <v>0</v>
      </c>
      <c r="I328" s="181">
        <v>0</v>
      </c>
      <c r="J328" s="181">
        <v>0.3</v>
      </c>
      <c r="K328" s="181">
        <v>0.3</v>
      </c>
      <c r="L328" s="181">
        <v>173.82999999999998</v>
      </c>
      <c r="M328" s="181">
        <v>391.57</v>
      </c>
      <c r="N328" s="181">
        <v>621.20000000000005</v>
      </c>
      <c r="O328" s="181">
        <v>1186.5999999999999</v>
      </c>
      <c r="P328" s="181">
        <v>1186.8999999999999</v>
      </c>
      <c r="Q328" s="181">
        <v>0</v>
      </c>
      <c r="R328" s="181">
        <v>0</v>
      </c>
      <c r="S328" s="181">
        <v>0</v>
      </c>
      <c r="T328" s="181">
        <v>1186.9000000000001</v>
      </c>
    </row>
    <row r="329" spans="1:20" ht="12.75" customHeight="1" x14ac:dyDescent="0.2">
      <c r="A329" s="167"/>
      <c r="B329" s="35" t="s">
        <v>244</v>
      </c>
      <c r="C329" s="26" t="s">
        <v>244</v>
      </c>
      <c r="D329" s="180">
        <v>50</v>
      </c>
      <c r="E329" s="181">
        <v>0</v>
      </c>
      <c r="F329" s="181">
        <v>0</v>
      </c>
      <c r="G329" s="181">
        <v>0</v>
      </c>
      <c r="H329" s="181">
        <v>0</v>
      </c>
      <c r="I329" s="181">
        <v>5.66</v>
      </c>
      <c r="J329" s="181">
        <v>3</v>
      </c>
      <c r="K329" s="181">
        <v>8.66</v>
      </c>
      <c r="L329" s="181">
        <v>212.9</v>
      </c>
      <c r="M329" s="181">
        <v>615.15999999999963</v>
      </c>
      <c r="N329" s="181">
        <v>740.64</v>
      </c>
      <c r="O329" s="181">
        <v>1568.6999999999998</v>
      </c>
      <c r="P329" s="181">
        <v>1577.36</v>
      </c>
      <c r="Q329" s="181">
        <v>0</v>
      </c>
      <c r="R329" s="181">
        <v>0</v>
      </c>
      <c r="S329" s="181">
        <v>0</v>
      </c>
      <c r="T329" s="181">
        <v>1577.36</v>
      </c>
    </row>
    <row r="330" spans="1:20" ht="12.75" customHeight="1" x14ac:dyDescent="0.2">
      <c r="A330" s="167"/>
      <c r="B330" s="35"/>
      <c r="C330" s="26" t="s">
        <v>243</v>
      </c>
      <c r="D330" s="180">
        <v>10</v>
      </c>
      <c r="E330" s="181">
        <v>0</v>
      </c>
      <c r="F330" s="181">
        <v>0</v>
      </c>
      <c r="G330" s="181">
        <v>0</v>
      </c>
      <c r="H330" s="181">
        <v>0</v>
      </c>
      <c r="I330" s="181">
        <v>0</v>
      </c>
      <c r="J330" s="181">
        <v>0</v>
      </c>
      <c r="K330" s="181">
        <v>0</v>
      </c>
      <c r="L330" s="181">
        <v>374.6</v>
      </c>
      <c r="M330" s="181">
        <v>202</v>
      </c>
      <c r="N330" s="181">
        <v>302.53000000000003</v>
      </c>
      <c r="O330" s="181">
        <v>879.13</v>
      </c>
      <c r="P330" s="181">
        <v>879.13</v>
      </c>
      <c r="Q330" s="181">
        <v>0</v>
      </c>
      <c r="R330" s="181">
        <v>0</v>
      </c>
      <c r="S330" s="181">
        <v>0</v>
      </c>
      <c r="T330" s="181">
        <v>879.13</v>
      </c>
    </row>
    <row r="331" spans="1:20" ht="12.75" customHeight="1" x14ac:dyDescent="0.2">
      <c r="A331" s="167"/>
      <c r="B331" s="35"/>
      <c r="C331" s="26" t="s">
        <v>258</v>
      </c>
      <c r="D331" s="180">
        <v>35</v>
      </c>
      <c r="E331" s="181">
        <v>0</v>
      </c>
      <c r="F331" s="181">
        <v>0</v>
      </c>
      <c r="G331" s="181">
        <v>0</v>
      </c>
      <c r="H331" s="181">
        <v>0</v>
      </c>
      <c r="I331" s="181">
        <v>53.81</v>
      </c>
      <c r="J331" s="181">
        <v>145.30000000000001</v>
      </c>
      <c r="K331" s="181">
        <v>199.11</v>
      </c>
      <c r="L331" s="181">
        <v>3786.86</v>
      </c>
      <c r="M331" s="181">
        <v>3774.3500000000008</v>
      </c>
      <c r="N331" s="181">
        <v>4952.5200000000013</v>
      </c>
      <c r="O331" s="181">
        <v>12513.730000000001</v>
      </c>
      <c r="P331" s="181">
        <v>12712.840000000002</v>
      </c>
      <c r="Q331" s="181">
        <v>2.5</v>
      </c>
      <c r="R331" s="181">
        <v>0</v>
      </c>
      <c r="S331" s="181">
        <v>2.5</v>
      </c>
      <c r="T331" s="181">
        <v>12715.340000000002</v>
      </c>
    </row>
    <row r="332" spans="1:20" ht="12.75" customHeight="1" x14ac:dyDescent="0.2">
      <c r="A332" s="167"/>
      <c r="B332" s="35"/>
      <c r="C332" s="26" t="s">
        <v>234</v>
      </c>
      <c r="D332" s="180">
        <v>34</v>
      </c>
      <c r="E332" s="181">
        <v>0</v>
      </c>
      <c r="F332" s="181">
        <v>0</v>
      </c>
      <c r="G332" s="181">
        <v>0</v>
      </c>
      <c r="H332" s="181">
        <v>0</v>
      </c>
      <c r="I332" s="181">
        <v>3.1</v>
      </c>
      <c r="J332" s="181">
        <v>1.1000000000000001</v>
      </c>
      <c r="K332" s="181">
        <v>4.1999999999999993</v>
      </c>
      <c r="L332" s="181">
        <v>5070.8</v>
      </c>
      <c r="M332" s="181">
        <v>645.46500000000015</v>
      </c>
      <c r="N332" s="181">
        <v>311.09500000000003</v>
      </c>
      <c r="O332" s="181">
        <v>6027.3600000000006</v>
      </c>
      <c r="P332" s="181">
        <v>6031.56</v>
      </c>
      <c r="Q332" s="181">
        <v>0.2</v>
      </c>
      <c r="R332" s="181">
        <v>0</v>
      </c>
      <c r="S332" s="181">
        <v>0.2</v>
      </c>
      <c r="T332" s="181">
        <v>6031.76</v>
      </c>
    </row>
    <row r="333" spans="1:20" ht="12.75" customHeight="1" x14ac:dyDescent="0.2">
      <c r="A333" s="167"/>
      <c r="B333" s="85"/>
      <c r="C333" s="26" t="s">
        <v>228</v>
      </c>
      <c r="D333" s="180">
        <v>14</v>
      </c>
      <c r="E333" s="181">
        <v>0</v>
      </c>
      <c r="F333" s="181">
        <v>0</v>
      </c>
      <c r="G333" s="181">
        <v>0</v>
      </c>
      <c r="H333" s="181">
        <v>0</v>
      </c>
      <c r="I333" s="181">
        <v>1.5</v>
      </c>
      <c r="J333" s="181">
        <v>8</v>
      </c>
      <c r="K333" s="181">
        <v>9.5</v>
      </c>
      <c r="L333" s="181">
        <v>3327.0200000000004</v>
      </c>
      <c r="M333" s="181">
        <v>4478.51</v>
      </c>
      <c r="N333" s="181">
        <v>1668.5</v>
      </c>
      <c r="O333" s="181">
        <v>9474.0300000000007</v>
      </c>
      <c r="P333" s="181">
        <v>9483.5300000000007</v>
      </c>
      <c r="Q333" s="181">
        <v>0</v>
      </c>
      <c r="R333" s="181">
        <v>0</v>
      </c>
      <c r="S333" s="181">
        <v>0</v>
      </c>
      <c r="T333" s="181">
        <v>9483.5300000000007</v>
      </c>
    </row>
    <row r="334" spans="1:20" ht="12.75" customHeight="1" x14ac:dyDescent="0.2">
      <c r="A334" s="119"/>
      <c r="B334" s="221" t="s">
        <v>367</v>
      </c>
      <c r="C334" s="26" t="s">
        <v>367</v>
      </c>
      <c r="D334" s="162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</row>
    <row r="335" spans="1:20" ht="12.75" customHeight="1" x14ac:dyDescent="0.2">
      <c r="A335" s="119"/>
      <c r="B335" s="71"/>
      <c r="C335" s="26" t="s">
        <v>368</v>
      </c>
      <c r="D335" s="162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</row>
    <row r="336" spans="1:20" ht="12.75" customHeight="1" x14ac:dyDescent="0.2">
      <c r="A336" s="119"/>
      <c r="B336" s="71"/>
      <c r="C336" s="26" t="s">
        <v>254</v>
      </c>
      <c r="D336" s="180">
        <v>6</v>
      </c>
      <c r="E336" s="181">
        <v>0</v>
      </c>
      <c r="F336" s="181">
        <v>0</v>
      </c>
      <c r="G336" s="181">
        <v>0</v>
      </c>
      <c r="H336" s="181">
        <v>0</v>
      </c>
      <c r="I336" s="181">
        <v>0.1</v>
      </c>
      <c r="J336" s="181">
        <v>1.65</v>
      </c>
      <c r="K336" s="181">
        <v>1.75</v>
      </c>
      <c r="L336" s="181">
        <v>0.55000000000000004</v>
      </c>
      <c r="M336" s="181">
        <v>0.55000000000000004</v>
      </c>
      <c r="N336" s="181">
        <v>2.15</v>
      </c>
      <c r="O336" s="181">
        <v>3.2499999999999996</v>
      </c>
      <c r="P336" s="181">
        <v>5</v>
      </c>
      <c r="Q336" s="181">
        <v>0</v>
      </c>
      <c r="R336" s="181">
        <v>0</v>
      </c>
      <c r="S336" s="181">
        <v>0</v>
      </c>
      <c r="T336" s="181">
        <v>5.0000000000000009</v>
      </c>
    </row>
    <row r="337" spans="1:20" ht="12.75" customHeight="1" x14ac:dyDescent="0.2">
      <c r="A337" s="119"/>
      <c r="B337" s="71"/>
      <c r="C337" s="26" t="s">
        <v>452</v>
      </c>
      <c r="D337" s="162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</row>
    <row r="338" spans="1:20" ht="12.75" customHeight="1" x14ac:dyDescent="0.2">
      <c r="A338" s="119"/>
      <c r="B338" s="71"/>
      <c r="C338" s="26" t="s">
        <v>361</v>
      </c>
      <c r="D338" s="162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</row>
    <row r="339" spans="1:20" ht="12.75" customHeight="1" x14ac:dyDescent="0.2">
      <c r="A339" s="119"/>
      <c r="B339" s="71"/>
      <c r="C339" s="26" t="s">
        <v>236</v>
      </c>
      <c r="D339" s="180">
        <v>10</v>
      </c>
      <c r="E339" s="181">
        <v>0</v>
      </c>
      <c r="F339" s="181">
        <v>0</v>
      </c>
      <c r="G339" s="181">
        <v>0</v>
      </c>
      <c r="H339" s="181">
        <v>0</v>
      </c>
      <c r="I339" s="181">
        <v>1.2</v>
      </c>
      <c r="J339" s="181">
        <v>0.5</v>
      </c>
      <c r="K339" s="181">
        <v>1.7</v>
      </c>
      <c r="L339" s="181">
        <v>2.7</v>
      </c>
      <c r="M339" s="181">
        <v>39.000000000000007</v>
      </c>
      <c r="N339" s="181">
        <v>151.99999999999997</v>
      </c>
      <c r="O339" s="181">
        <v>193.70000000000002</v>
      </c>
      <c r="P339" s="181">
        <v>195.4</v>
      </c>
      <c r="Q339" s="181">
        <v>0</v>
      </c>
      <c r="R339" s="181">
        <v>0</v>
      </c>
      <c r="S339" s="181">
        <v>0</v>
      </c>
      <c r="T339" s="181">
        <v>195.4</v>
      </c>
    </row>
    <row r="340" spans="1:20" ht="12.75" customHeight="1" x14ac:dyDescent="0.2">
      <c r="A340" s="119"/>
      <c r="B340" s="71"/>
      <c r="C340" s="26" t="s">
        <v>253</v>
      </c>
      <c r="D340" s="180">
        <v>7</v>
      </c>
      <c r="E340" s="181">
        <v>0</v>
      </c>
      <c r="F340" s="181">
        <v>0</v>
      </c>
      <c r="G340" s="181">
        <v>0</v>
      </c>
      <c r="H340" s="181">
        <v>0</v>
      </c>
      <c r="I340" s="181">
        <v>0</v>
      </c>
      <c r="J340" s="181">
        <v>0</v>
      </c>
      <c r="K340" s="181">
        <v>0</v>
      </c>
      <c r="L340" s="181">
        <v>0</v>
      </c>
      <c r="M340" s="181">
        <v>0</v>
      </c>
      <c r="N340" s="181">
        <v>28.91</v>
      </c>
      <c r="O340" s="181">
        <v>28.91</v>
      </c>
      <c r="P340" s="181">
        <v>28.91</v>
      </c>
      <c r="Q340" s="181">
        <v>0</v>
      </c>
      <c r="R340" s="181">
        <v>0</v>
      </c>
      <c r="S340" s="181">
        <v>0</v>
      </c>
      <c r="T340" s="181">
        <v>28.91</v>
      </c>
    </row>
    <row r="341" spans="1:20" ht="12.75" customHeight="1" x14ac:dyDescent="0.2">
      <c r="A341" s="119"/>
      <c r="B341" s="71"/>
      <c r="C341" s="26" t="s">
        <v>255</v>
      </c>
      <c r="D341" s="180">
        <v>10</v>
      </c>
      <c r="E341" s="181">
        <v>0</v>
      </c>
      <c r="F341" s="181">
        <v>0</v>
      </c>
      <c r="G341" s="181">
        <v>0</v>
      </c>
      <c r="H341" s="181">
        <v>0</v>
      </c>
      <c r="I341" s="181">
        <v>0.3</v>
      </c>
      <c r="J341" s="181">
        <v>0.1</v>
      </c>
      <c r="K341" s="181">
        <v>0.4</v>
      </c>
      <c r="L341" s="181">
        <v>0.1</v>
      </c>
      <c r="M341" s="181">
        <v>2.4000000000000004</v>
      </c>
      <c r="N341" s="181">
        <v>15.11</v>
      </c>
      <c r="O341" s="181">
        <v>17.609999999999996</v>
      </c>
      <c r="P341" s="181">
        <v>18.009999999999994</v>
      </c>
      <c r="Q341" s="181">
        <v>0</v>
      </c>
      <c r="R341" s="181">
        <v>0</v>
      </c>
      <c r="S341" s="181">
        <v>0</v>
      </c>
      <c r="T341" s="181">
        <v>18.009999999999998</v>
      </c>
    </row>
    <row r="342" spans="1:20" ht="12.75" customHeight="1" x14ac:dyDescent="0.2">
      <c r="A342" s="119"/>
      <c r="B342" s="71"/>
      <c r="C342" s="26" t="s">
        <v>376</v>
      </c>
      <c r="D342" s="162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</row>
    <row r="343" spans="1:20" ht="12.75" customHeight="1" x14ac:dyDescent="0.2">
      <c r="A343" s="119"/>
      <c r="B343" s="71"/>
      <c r="C343" s="26" t="s">
        <v>251</v>
      </c>
      <c r="D343" s="180">
        <v>13</v>
      </c>
      <c r="E343" s="181">
        <v>0</v>
      </c>
      <c r="F343" s="181">
        <v>0</v>
      </c>
      <c r="G343" s="181">
        <v>0</v>
      </c>
      <c r="H343" s="181">
        <v>0</v>
      </c>
      <c r="I343" s="181">
        <v>4.5</v>
      </c>
      <c r="J343" s="181">
        <v>0</v>
      </c>
      <c r="K343" s="181">
        <v>4.5</v>
      </c>
      <c r="L343" s="181">
        <v>672</v>
      </c>
      <c r="M343" s="181">
        <v>1943.81</v>
      </c>
      <c r="N343" s="181">
        <v>932.79000000000008</v>
      </c>
      <c r="O343" s="181">
        <v>3548.5999999999995</v>
      </c>
      <c r="P343" s="181">
        <v>3553.0999999999995</v>
      </c>
      <c r="Q343" s="181">
        <v>0</v>
      </c>
      <c r="R343" s="181">
        <v>0.6</v>
      </c>
      <c r="S343" s="181">
        <v>0.6</v>
      </c>
      <c r="T343" s="181">
        <v>3553.7</v>
      </c>
    </row>
    <row r="344" spans="1:20" ht="12.75" customHeight="1" x14ac:dyDescent="0.2">
      <c r="A344" s="119"/>
      <c r="B344" s="71"/>
      <c r="C344" s="26" t="s">
        <v>232</v>
      </c>
      <c r="D344" s="162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</row>
    <row r="345" spans="1:20" ht="12.75" customHeight="1" x14ac:dyDescent="0.2">
      <c r="A345" s="119"/>
      <c r="B345" s="71"/>
      <c r="C345" s="26" t="s">
        <v>344</v>
      </c>
      <c r="D345" s="162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</row>
    <row r="346" spans="1:20" x14ac:dyDescent="0.2">
      <c r="A346" s="119"/>
      <c r="B346" s="71"/>
      <c r="C346" s="26" t="s">
        <v>242</v>
      </c>
      <c r="D346" s="180">
        <v>6</v>
      </c>
      <c r="E346" s="181">
        <v>0</v>
      </c>
      <c r="F346" s="181">
        <v>0</v>
      </c>
      <c r="G346" s="181">
        <v>0</v>
      </c>
      <c r="H346" s="181">
        <v>0</v>
      </c>
      <c r="I346" s="181">
        <v>0</v>
      </c>
      <c r="J346" s="181">
        <v>0</v>
      </c>
      <c r="K346" s="181">
        <v>0</v>
      </c>
      <c r="L346" s="181">
        <v>5</v>
      </c>
      <c r="M346" s="181">
        <v>12.2</v>
      </c>
      <c r="N346" s="181">
        <v>31.71</v>
      </c>
      <c r="O346" s="181">
        <v>48.91</v>
      </c>
      <c r="P346" s="181">
        <v>48.91</v>
      </c>
      <c r="Q346" s="181">
        <v>0</v>
      </c>
      <c r="R346" s="181">
        <v>0</v>
      </c>
      <c r="S346" s="181">
        <v>0</v>
      </c>
      <c r="T346" s="181">
        <v>48.91</v>
      </c>
    </row>
    <row r="347" spans="1:20" x14ac:dyDescent="0.2">
      <c r="A347" s="119"/>
      <c r="B347" s="71"/>
      <c r="C347" s="26" t="s">
        <v>370</v>
      </c>
      <c r="D347" s="162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</row>
    <row r="348" spans="1:20" ht="12.75" customHeight="1" x14ac:dyDescent="0.2">
      <c r="A348" s="119"/>
      <c r="B348" s="71"/>
      <c r="C348" s="26" t="s">
        <v>231</v>
      </c>
      <c r="D348" s="162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</row>
    <row r="349" spans="1:20" ht="12.75" customHeight="1" x14ac:dyDescent="0.2">
      <c r="A349" s="119"/>
      <c r="B349" s="71"/>
      <c r="C349" s="26" t="s">
        <v>346</v>
      </c>
      <c r="D349" s="162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</row>
    <row r="350" spans="1:20" ht="12.75" customHeight="1" x14ac:dyDescent="0.2">
      <c r="A350" s="119"/>
      <c r="B350" s="71"/>
      <c r="C350" s="26" t="s">
        <v>347</v>
      </c>
      <c r="D350" s="162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</row>
    <row r="351" spans="1:20" ht="12.75" customHeight="1" x14ac:dyDescent="0.2">
      <c r="A351" s="119"/>
      <c r="B351" s="71"/>
      <c r="C351" s="26" t="s">
        <v>289</v>
      </c>
      <c r="D351" s="162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</row>
    <row r="352" spans="1:20" ht="12.75" customHeight="1" x14ac:dyDescent="0.2">
      <c r="A352" s="119"/>
      <c r="B352" s="71"/>
      <c r="C352" s="26" t="s">
        <v>238</v>
      </c>
      <c r="D352" s="180">
        <v>6</v>
      </c>
      <c r="E352" s="181">
        <v>0</v>
      </c>
      <c r="F352" s="181">
        <v>0</v>
      </c>
      <c r="G352" s="181">
        <v>0</v>
      </c>
      <c r="H352" s="181">
        <v>0</v>
      </c>
      <c r="I352" s="181">
        <v>0.5</v>
      </c>
      <c r="J352" s="181">
        <v>0.1</v>
      </c>
      <c r="K352" s="181">
        <v>0.6</v>
      </c>
      <c r="L352" s="181">
        <v>0</v>
      </c>
      <c r="M352" s="181">
        <v>6.2199999999999989</v>
      </c>
      <c r="N352" s="181">
        <v>8.8800000000000008</v>
      </c>
      <c r="O352" s="181">
        <v>15.1</v>
      </c>
      <c r="P352" s="181">
        <v>15.7</v>
      </c>
      <c r="Q352" s="181">
        <v>0</v>
      </c>
      <c r="R352" s="181">
        <v>0</v>
      </c>
      <c r="S352" s="181">
        <v>0</v>
      </c>
      <c r="T352" s="181">
        <v>15.700000000000001</v>
      </c>
    </row>
    <row r="353" spans="1:20" ht="12.75" customHeight="1" x14ac:dyDescent="0.2">
      <c r="A353" s="119"/>
      <c r="B353" s="71"/>
      <c r="C353" s="26" t="s">
        <v>390</v>
      </c>
      <c r="D353" s="162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</row>
    <row r="354" spans="1:20" ht="12.75" customHeight="1" x14ac:dyDescent="0.2">
      <c r="A354" s="119"/>
      <c r="B354" s="71"/>
      <c r="C354" s="26" t="s">
        <v>352</v>
      </c>
      <c r="D354" s="162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</row>
    <row r="355" spans="1:20" ht="12.75" customHeight="1" x14ac:dyDescent="0.2">
      <c r="A355" s="119"/>
      <c r="B355" s="71"/>
      <c r="C355" s="26" t="s">
        <v>248</v>
      </c>
      <c r="D355" s="180">
        <v>9</v>
      </c>
      <c r="E355" s="181">
        <v>0</v>
      </c>
      <c r="F355" s="181">
        <v>0</v>
      </c>
      <c r="G355" s="181">
        <v>0</v>
      </c>
      <c r="H355" s="181">
        <v>0</v>
      </c>
      <c r="I355" s="181">
        <v>0.6</v>
      </c>
      <c r="J355" s="181">
        <v>0</v>
      </c>
      <c r="K355" s="181">
        <v>0.6</v>
      </c>
      <c r="L355" s="181">
        <v>9.3299999999999983</v>
      </c>
      <c r="M355" s="181">
        <v>30.74</v>
      </c>
      <c r="N355" s="181">
        <v>63.13</v>
      </c>
      <c r="O355" s="181">
        <v>103.2</v>
      </c>
      <c r="P355" s="181">
        <v>103.8</v>
      </c>
      <c r="Q355" s="181">
        <v>0</v>
      </c>
      <c r="R355" s="181">
        <v>0</v>
      </c>
      <c r="S355" s="181">
        <v>0</v>
      </c>
      <c r="T355" s="181">
        <v>103.8</v>
      </c>
    </row>
    <row r="356" spans="1:20" ht="12.75" customHeight="1" x14ac:dyDescent="0.2">
      <c r="A356" s="119"/>
      <c r="B356" s="71"/>
      <c r="C356" s="26" t="s">
        <v>290</v>
      </c>
      <c r="D356" s="180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</row>
    <row r="357" spans="1:20" ht="12.75" customHeight="1" x14ac:dyDescent="0.2">
      <c r="A357" s="119"/>
      <c r="B357" s="71"/>
      <c r="C357" s="26" t="s">
        <v>250</v>
      </c>
      <c r="D357" s="180">
        <v>2</v>
      </c>
      <c r="E357" s="181">
        <v>0</v>
      </c>
      <c r="F357" s="181">
        <v>0</v>
      </c>
      <c r="G357" s="181">
        <v>0</v>
      </c>
      <c r="H357" s="181">
        <v>0</v>
      </c>
      <c r="I357" s="181">
        <v>0</v>
      </c>
      <c r="J357" s="181">
        <v>0</v>
      </c>
      <c r="K357" s="181">
        <v>0</v>
      </c>
      <c r="L357" s="181">
        <v>6.0000000000000005E-2</v>
      </c>
      <c r="M357" s="181">
        <v>0.15</v>
      </c>
      <c r="N357" s="181">
        <v>0.05</v>
      </c>
      <c r="O357" s="181">
        <v>0.26</v>
      </c>
      <c r="P357" s="181">
        <v>0.26</v>
      </c>
      <c r="Q357" s="181">
        <v>0</v>
      </c>
      <c r="R357" s="181">
        <v>0.05</v>
      </c>
      <c r="S357" s="181">
        <v>0.05</v>
      </c>
      <c r="T357" s="181">
        <v>0.31</v>
      </c>
    </row>
    <row r="358" spans="1:20" ht="12.75" customHeight="1" x14ac:dyDescent="0.2">
      <c r="A358" s="119"/>
      <c r="B358" s="71"/>
      <c r="C358" s="26" t="s">
        <v>391</v>
      </c>
      <c r="D358" s="162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</row>
    <row r="359" spans="1:20" ht="12.75" customHeight="1" x14ac:dyDescent="0.2">
      <c r="A359" s="119"/>
      <c r="B359" s="71"/>
      <c r="C359" s="26" t="s">
        <v>240</v>
      </c>
      <c r="D359" s="180">
        <v>5</v>
      </c>
      <c r="E359" s="181">
        <v>0</v>
      </c>
      <c r="F359" s="181">
        <v>0</v>
      </c>
      <c r="G359" s="181">
        <v>0</v>
      </c>
      <c r="H359" s="181">
        <v>0</v>
      </c>
      <c r="I359" s="181">
        <v>0</v>
      </c>
      <c r="J359" s="181">
        <v>0.3</v>
      </c>
      <c r="K359" s="181">
        <v>0.3</v>
      </c>
      <c r="L359" s="181">
        <v>0</v>
      </c>
      <c r="M359" s="181">
        <v>1</v>
      </c>
      <c r="N359" s="181">
        <v>1.8099999999999998</v>
      </c>
      <c r="O359" s="181">
        <v>2.81</v>
      </c>
      <c r="P359" s="181">
        <v>3.11</v>
      </c>
      <c r="Q359" s="181">
        <v>0</v>
      </c>
      <c r="R359" s="181">
        <v>0</v>
      </c>
      <c r="S359" s="181">
        <v>0</v>
      </c>
      <c r="T359" s="181">
        <v>3.1100000000000003</v>
      </c>
    </row>
    <row r="360" spans="1:20" s="5" customFormat="1" ht="12.75" customHeight="1" x14ac:dyDescent="0.2">
      <c r="A360" s="119"/>
      <c r="B360" s="71"/>
      <c r="C360" s="26" t="s">
        <v>261</v>
      </c>
      <c r="D360" s="180">
        <v>1</v>
      </c>
      <c r="E360" s="181">
        <v>0</v>
      </c>
      <c r="F360" s="181">
        <v>0</v>
      </c>
      <c r="G360" s="181">
        <v>0</v>
      </c>
      <c r="H360" s="181">
        <v>0</v>
      </c>
      <c r="I360" s="181">
        <v>0</v>
      </c>
      <c r="J360" s="181">
        <v>0</v>
      </c>
      <c r="K360" s="181">
        <v>0</v>
      </c>
      <c r="L360" s="181">
        <v>0.4</v>
      </c>
      <c r="M360" s="181">
        <v>0.4</v>
      </c>
      <c r="N360" s="181">
        <v>1.2</v>
      </c>
      <c r="O360" s="181">
        <v>2</v>
      </c>
      <c r="P360" s="181">
        <v>2</v>
      </c>
      <c r="Q360" s="181">
        <v>0</v>
      </c>
      <c r="R360" s="181">
        <v>0</v>
      </c>
      <c r="S360" s="181">
        <v>0</v>
      </c>
      <c r="T360" s="181">
        <v>2</v>
      </c>
    </row>
    <row r="361" spans="1:20" x14ac:dyDescent="0.2">
      <c r="A361" s="119"/>
      <c r="B361" s="71"/>
      <c r="C361" s="26" t="s">
        <v>241</v>
      </c>
      <c r="D361" s="180">
        <v>1</v>
      </c>
      <c r="E361" s="181">
        <v>0</v>
      </c>
      <c r="F361" s="181">
        <v>0</v>
      </c>
      <c r="G361" s="181">
        <v>0</v>
      </c>
      <c r="H361" s="181">
        <v>0</v>
      </c>
      <c r="I361" s="181">
        <v>0</v>
      </c>
      <c r="J361" s="181">
        <v>0</v>
      </c>
      <c r="K361" s="181">
        <v>0</v>
      </c>
      <c r="L361" s="181">
        <v>0</v>
      </c>
      <c r="M361" s="181">
        <v>0.5</v>
      </c>
      <c r="N361" s="181">
        <v>0.8</v>
      </c>
      <c r="O361" s="181">
        <v>1.3</v>
      </c>
      <c r="P361" s="181">
        <v>1.3</v>
      </c>
      <c r="Q361" s="181">
        <v>0</v>
      </c>
      <c r="R361" s="181">
        <v>0</v>
      </c>
      <c r="S361" s="181">
        <v>0</v>
      </c>
      <c r="T361" s="181">
        <v>1.3</v>
      </c>
    </row>
    <row r="362" spans="1:20" x14ac:dyDescent="0.2">
      <c r="A362" s="119"/>
      <c r="B362" s="71"/>
      <c r="C362" s="26" t="s">
        <v>570</v>
      </c>
      <c r="D362" s="180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</row>
    <row r="363" spans="1:20" x14ac:dyDescent="0.2">
      <c r="A363" s="119"/>
      <c r="B363" s="71"/>
      <c r="C363" s="26" t="s">
        <v>573</v>
      </c>
      <c r="D363" s="180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</row>
    <row r="364" spans="1:20" x14ac:dyDescent="0.2">
      <c r="A364" s="119"/>
      <c r="B364" s="71"/>
      <c r="C364" s="165" t="s">
        <v>574</v>
      </c>
      <c r="D364" s="180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</row>
    <row r="365" spans="1:20" x14ac:dyDescent="0.2">
      <c r="A365" s="119"/>
      <c r="B365" s="72"/>
      <c r="C365" s="26" t="s">
        <v>575</v>
      </c>
      <c r="D365" s="180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</row>
    <row r="366" spans="1:20" ht="15" x14ac:dyDescent="0.25">
      <c r="A366" s="230" t="s">
        <v>0</v>
      </c>
      <c r="B366" s="231"/>
      <c r="C366" s="232" t="s">
        <v>0</v>
      </c>
      <c r="D366" s="53">
        <f>SUM(D314:D361)</f>
        <v>388</v>
      </c>
      <c r="E366" s="54">
        <f>SUM(E314:E361)</f>
        <v>0.25</v>
      </c>
      <c r="F366" s="54">
        <f>SUM(F314:F361)</f>
        <v>0</v>
      </c>
      <c r="G366" s="54">
        <f>SUM(G314:G361)</f>
        <v>0</v>
      </c>
      <c r="H366" s="54">
        <f>+G366+F366+E366</f>
        <v>0.25</v>
      </c>
      <c r="I366" s="54">
        <f>SUM(I314:I361)</f>
        <v>98.319999999999979</v>
      </c>
      <c r="J366" s="54">
        <f>SUM(J314:J361)</f>
        <v>172.25</v>
      </c>
      <c r="K366" s="54">
        <f>+J366+I366+H366</f>
        <v>270.82</v>
      </c>
      <c r="L366" s="54">
        <f>SUM(L314:L361)</f>
        <v>16057.25</v>
      </c>
      <c r="M366" s="54">
        <f>SUM(M314:M361)</f>
        <v>15920.125</v>
      </c>
      <c r="N366" s="54">
        <f>SUM(N314:N361)</f>
        <v>20982.170000000006</v>
      </c>
      <c r="O366" s="54">
        <f>+N366+M366+L366</f>
        <v>52959.545000000006</v>
      </c>
      <c r="P366" s="54">
        <f>+O366+K366</f>
        <v>53230.365000000005</v>
      </c>
      <c r="Q366" s="54">
        <f>SUM(Q314:Q361)</f>
        <v>4.7</v>
      </c>
      <c r="R366" s="54">
        <f>SUM(R314:R361)</f>
        <v>0.66</v>
      </c>
      <c r="S366" s="54">
        <f>+R366+Q366</f>
        <v>5.36</v>
      </c>
      <c r="T366" s="55">
        <f>+S366+P366</f>
        <v>53235.725000000006</v>
      </c>
    </row>
    <row r="367" spans="1:20" ht="15" x14ac:dyDescent="0.25">
      <c r="A367" s="237" t="s">
        <v>337</v>
      </c>
      <c r="B367" s="238"/>
      <c r="C367" s="239"/>
      <c r="D367" s="173">
        <f>D366+D313+D302+D291+D259+D246+D213+D158+D127+D93+D54+D37+D27+D17+D11</f>
        <v>5274</v>
      </c>
      <c r="E367" s="174">
        <f t="shared" ref="E367:T367" si="6">E366+E313+E302+E291+E259+E246+E213+E158+E127+E93+E54+E37+E27+E17+E11</f>
        <v>71181.843999999997</v>
      </c>
      <c r="F367" s="174">
        <f t="shared" si="6"/>
        <v>3819.8390000000004</v>
      </c>
      <c r="G367" s="174">
        <f t="shared" si="6"/>
        <v>152946.67799999999</v>
      </c>
      <c r="H367" s="174">
        <f t="shared" si="6"/>
        <v>227948.36099999998</v>
      </c>
      <c r="I367" s="174">
        <f t="shared" si="6"/>
        <v>48690.670000000006</v>
      </c>
      <c r="J367" s="174">
        <f t="shared" si="6"/>
        <v>4854.8599999999997</v>
      </c>
      <c r="K367" s="174">
        <f t="shared" si="6"/>
        <v>281493.891</v>
      </c>
      <c r="L367" s="174">
        <f t="shared" si="6"/>
        <v>90258.339799999987</v>
      </c>
      <c r="M367" s="174">
        <f t="shared" si="6"/>
        <v>112435.52160000001</v>
      </c>
      <c r="N367" s="174">
        <f t="shared" si="6"/>
        <v>53759.728500000005</v>
      </c>
      <c r="O367" s="174">
        <f t="shared" si="6"/>
        <v>256453.58989999996</v>
      </c>
      <c r="P367" s="174">
        <f t="shared" si="6"/>
        <v>537947.48089999997</v>
      </c>
      <c r="Q367" s="174">
        <f t="shared" si="6"/>
        <v>28728.845099999999</v>
      </c>
      <c r="R367" s="174">
        <f t="shared" si="6"/>
        <v>3520.7381999999998</v>
      </c>
      <c r="S367" s="174">
        <f t="shared" si="6"/>
        <v>32249.583300000006</v>
      </c>
      <c r="T367" s="174">
        <f t="shared" si="6"/>
        <v>570197.06419999991</v>
      </c>
    </row>
    <row r="368" spans="1:20" x14ac:dyDescent="0.2">
      <c r="A368" s="42" t="s">
        <v>513</v>
      </c>
      <c r="B368" s="29"/>
      <c r="D368" s="6"/>
      <c r="E368" s="5"/>
    </row>
    <row r="369" spans="1:20" x14ac:dyDescent="0.2">
      <c r="A369" s="42" t="s">
        <v>514</v>
      </c>
      <c r="B369" s="29"/>
      <c r="D369" s="6"/>
      <c r="E369" s="5"/>
    </row>
    <row r="370" spans="1:20" x14ac:dyDescent="0.2">
      <c r="A370" s="42"/>
      <c r="B370" s="29"/>
      <c r="D370" s="6"/>
      <c r="E370" s="5"/>
    </row>
    <row r="371" spans="1:20" x14ac:dyDescent="0.2">
      <c r="A371" s="29"/>
      <c r="B371" s="29"/>
      <c r="D371" s="6"/>
      <c r="E371" s="5"/>
    </row>
    <row r="372" spans="1:20" x14ac:dyDescent="0.2">
      <c r="A372" s="38" t="s">
        <v>454</v>
      </c>
      <c r="B372" s="38" t="s">
        <v>461</v>
      </c>
      <c r="C372" s="38"/>
      <c r="D372" s="38"/>
      <c r="E372" s="38"/>
      <c r="F372" s="38"/>
      <c r="G372" s="38"/>
      <c r="H372" s="38"/>
      <c r="I372" s="37" t="s">
        <v>473</v>
      </c>
      <c r="J372" s="10"/>
      <c r="K372" s="10"/>
      <c r="L372" s="10"/>
      <c r="M372" s="10"/>
      <c r="N372" s="10"/>
      <c r="O372" s="10"/>
    </row>
    <row r="373" spans="1:20" x14ac:dyDescent="0.2">
      <c r="A373" s="3"/>
      <c r="B373" s="37" t="s">
        <v>474</v>
      </c>
      <c r="D373" s="2"/>
      <c r="E373" s="10"/>
      <c r="F373" s="10"/>
      <c r="G373" s="10"/>
      <c r="H373" s="10"/>
      <c r="I373" s="38" t="s">
        <v>475</v>
      </c>
      <c r="J373" s="10"/>
      <c r="K373" s="10"/>
      <c r="L373" s="10"/>
      <c r="M373" s="10"/>
      <c r="N373" s="10"/>
      <c r="O373" s="10"/>
    </row>
    <row r="374" spans="1:20" x14ac:dyDescent="0.2">
      <c r="A374" s="3"/>
      <c r="B374" s="37" t="s">
        <v>455</v>
      </c>
      <c r="D374" s="2"/>
      <c r="E374" s="10"/>
      <c r="F374" s="10"/>
      <c r="G374" s="10"/>
      <c r="H374" s="10"/>
      <c r="I374" s="38" t="s">
        <v>476</v>
      </c>
      <c r="J374" s="10"/>
      <c r="K374" s="10"/>
      <c r="L374" s="10"/>
      <c r="M374" s="10"/>
      <c r="N374" s="10"/>
      <c r="O374" s="10"/>
      <c r="T374" s="10"/>
    </row>
    <row r="375" spans="1:20" x14ac:dyDescent="0.2">
      <c r="A375" s="3"/>
      <c r="B375" s="37" t="s">
        <v>457</v>
      </c>
      <c r="D375" s="2"/>
      <c r="E375" s="10"/>
      <c r="F375" s="10"/>
      <c r="G375" s="10"/>
      <c r="H375" s="10"/>
      <c r="I375" s="38" t="s">
        <v>460</v>
      </c>
      <c r="J375" s="10"/>
      <c r="K375" s="10"/>
      <c r="L375" s="10"/>
      <c r="M375" s="10"/>
      <c r="N375" s="10"/>
      <c r="O375" s="10"/>
    </row>
    <row r="376" spans="1:20" x14ac:dyDescent="0.2">
      <c r="A376" s="3"/>
      <c r="B376" s="37" t="s">
        <v>456</v>
      </c>
      <c r="D376" s="2"/>
      <c r="E376" s="10"/>
      <c r="F376" s="10"/>
      <c r="G376" s="10"/>
      <c r="H376" s="10"/>
      <c r="I376" s="38" t="s">
        <v>477</v>
      </c>
      <c r="J376" s="10"/>
      <c r="K376" s="10"/>
      <c r="L376" s="10"/>
      <c r="M376" s="10"/>
      <c r="N376" s="10"/>
      <c r="O376" s="10"/>
    </row>
    <row r="377" spans="1:20" x14ac:dyDescent="0.2">
      <c r="A377" s="3"/>
      <c r="B377" s="37" t="s">
        <v>458</v>
      </c>
      <c r="D377" s="2"/>
      <c r="E377" s="10"/>
      <c r="F377" s="10"/>
      <c r="G377" s="10"/>
      <c r="H377" s="10"/>
      <c r="I377" s="10" t="s">
        <v>519</v>
      </c>
      <c r="J377" s="10"/>
      <c r="K377" s="10"/>
      <c r="L377" s="10"/>
      <c r="M377" s="10"/>
      <c r="N377" s="10"/>
      <c r="O377" s="10"/>
    </row>
    <row r="378" spans="1:20" x14ac:dyDescent="0.2">
      <c r="A378" s="3"/>
      <c r="B378" s="37" t="s">
        <v>459</v>
      </c>
      <c r="D378" s="2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</row>
    <row r="379" spans="1:20" x14ac:dyDescent="0.2">
      <c r="A379" s="3"/>
      <c r="B379" s="3"/>
      <c r="D379" s="2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</row>
    <row r="380" spans="1:20" x14ac:dyDescent="0.2">
      <c r="A380" s="4"/>
      <c r="B380" s="4"/>
      <c r="C380" s="5"/>
      <c r="D380" s="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</row>
    <row r="381" spans="1:20" x14ac:dyDescent="0.2">
      <c r="A381" s="3"/>
      <c r="B381" s="3"/>
      <c r="D381" s="6"/>
      <c r="E381" s="5"/>
    </row>
    <row r="382" spans="1:20" x14ac:dyDescent="0.2">
      <c r="A382" s="3"/>
      <c r="B382" s="3"/>
      <c r="D382" s="6"/>
      <c r="E382" s="5"/>
    </row>
    <row r="383" spans="1:20" x14ac:dyDescent="0.2">
      <c r="A383" s="3"/>
      <c r="B383" s="3"/>
      <c r="D383" s="6"/>
      <c r="E383" s="5"/>
    </row>
    <row r="384" spans="1:20" x14ac:dyDescent="0.2">
      <c r="A384" s="3"/>
      <c r="B384" s="3"/>
      <c r="D384" s="6"/>
      <c r="E384" s="5"/>
    </row>
    <row r="385" spans="1:20" x14ac:dyDescent="0.2">
      <c r="A385" s="3"/>
      <c r="B385" s="3"/>
      <c r="D385" s="6"/>
      <c r="E385" s="5"/>
    </row>
    <row r="386" spans="1:20" x14ac:dyDescent="0.2">
      <c r="A386" s="3"/>
      <c r="B386" s="3"/>
      <c r="D386" s="6"/>
      <c r="E386" s="5"/>
    </row>
    <row r="387" spans="1:20" x14ac:dyDescent="0.2">
      <c r="A387" s="3"/>
      <c r="B387" s="3"/>
      <c r="D387" s="6"/>
      <c r="E387" s="5"/>
    </row>
    <row r="388" spans="1:20" x14ac:dyDescent="0.2">
      <c r="A388" s="3"/>
      <c r="B388" s="3"/>
      <c r="D388" s="6"/>
      <c r="E388" s="5"/>
    </row>
    <row r="389" spans="1:20" x14ac:dyDescent="0.2">
      <c r="A389" s="3"/>
      <c r="B389" s="3"/>
      <c r="D389" s="6"/>
      <c r="E389" s="5"/>
      <c r="T389" s="10"/>
    </row>
    <row r="390" spans="1:20" x14ac:dyDescent="0.2">
      <c r="A390" s="3"/>
      <c r="B390" s="3"/>
      <c r="D390" s="6"/>
      <c r="E390" s="5"/>
    </row>
    <row r="391" spans="1:20" x14ac:dyDescent="0.2">
      <c r="A391" s="3"/>
      <c r="B391" s="3"/>
      <c r="D391" s="6"/>
      <c r="E391" s="5"/>
    </row>
    <row r="392" spans="1:20" x14ac:dyDescent="0.2">
      <c r="A392" s="3"/>
      <c r="B392" s="3"/>
      <c r="D392" s="6"/>
      <c r="E392" s="5"/>
    </row>
    <row r="393" spans="1:20" x14ac:dyDescent="0.2">
      <c r="A393" s="3"/>
      <c r="B393" s="3"/>
      <c r="D393" s="6"/>
      <c r="E393" s="5"/>
    </row>
    <row r="394" spans="1:20" x14ac:dyDescent="0.2">
      <c r="A394" s="3"/>
      <c r="B394" s="3"/>
      <c r="D394" s="6"/>
      <c r="E394" s="5"/>
    </row>
    <row r="395" spans="1:20" x14ac:dyDescent="0.2">
      <c r="A395" s="3"/>
      <c r="B395" s="3"/>
      <c r="D395" s="6"/>
      <c r="E395" s="5"/>
    </row>
    <row r="396" spans="1:20" x14ac:dyDescent="0.2">
      <c r="A396" s="3"/>
      <c r="B396" s="3"/>
      <c r="D396" s="6"/>
      <c r="E396" s="5"/>
    </row>
    <row r="397" spans="1:20" x14ac:dyDescent="0.2">
      <c r="A397" s="3"/>
      <c r="B397" s="3"/>
      <c r="D397" s="6"/>
      <c r="E397" s="5"/>
    </row>
    <row r="398" spans="1:20" x14ac:dyDescent="0.2">
      <c r="A398" s="3"/>
      <c r="B398" s="3"/>
      <c r="D398" s="6"/>
      <c r="E398" s="5"/>
    </row>
    <row r="399" spans="1:20" x14ac:dyDescent="0.2">
      <c r="A399" s="3"/>
      <c r="B399" s="3"/>
      <c r="D399" s="6"/>
      <c r="E399" s="5"/>
    </row>
    <row r="400" spans="1:20" x14ac:dyDescent="0.2">
      <c r="A400" s="3"/>
      <c r="B400" s="3"/>
      <c r="D400" s="6"/>
      <c r="E400" s="5"/>
    </row>
    <row r="401" spans="1:5" x14ac:dyDescent="0.2">
      <c r="A401" s="3"/>
      <c r="B401" s="3"/>
      <c r="D401" s="6"/>
      <c r="E401" s="5"/>
    </row>
    <row r="402" spans="1:5" x14ac:dyDescent="0.2">
      <c r="A402" s="3"/>
      <c r="B402" s="3"/>
      <c r="D402" s="6"/>
      <c r="E402" s="5"/>
    </row>
    <row r="403" spans="1:5" x14ac:dyDescent="0.2">
      <c r="A403" s="3"/>
      <c r="B403" s="3"/>
      <c r="D403" s="6"/>
      <c r="E403" s="5"/>
    </row>
    <row r="404" spans="1:5" x14ac:dyDescent="0.2">
      <c r="A404" s="3"/>
      <c r="B404" s="3"/>
      <c r="D404" s="6"/>
      <c r="E404" s="5"/>
    </row>
    <row r="405" spans="1:5" x14ac:dyDescent="0.2">
      <c r="A405" s="3"/>
      <c r="B405" s="3"/>
      <c r="D405" s="6"/>
      <c r="E405" s="5"/>
    </row>
    <row r="406" spans="1:5" x14ac:dyDescent="0.2">
      <c r="A406" s="3"/>
      <c r="B406" s="3"/>
      <c r="D406" s="6"/>
      <c r="E406" s="5"/>
    </row>
    <row r="407" spans="1:5" x14ac:dyDescent="0.2">
      <c r="A407" s="3"/>
      <c r="B407" s="3"/>
      <c r="D407" s="6"/>
      <c r="E407" s="5"/>
    </row>
    <row r="408" spans="1:5" x14ac:dyDescent="0.2">
      <c r="A408" s="3"/>
      <c r="B408" s="3"/>
      <c r="D408" s="6"/>
      <c r="E408" s="5"/>
    </row>
    <row r="409" spans="1:5" x14ac:dyDescent="0.2">
      <c r="A409" s="3"/>
      <c r="B409" s="3"/>
      <c r="D409" s="6"/>
      <c r="E409" s="5"/>
    </row>
    <row r="410" spans="1:5" x14ac:dyDescent="0.2">
      <c r="A410" s="3"/>
      <c r="B410" s="3"/>
      <c r="D410" s="6"/>
      <c r="E410" s="5"/>
    </row>
    <row r="411" spans="1:5" x14ac:dyDescent="0.2">
      <c r="A411" s="3"/>
      <c r="B411" s="3"/>
      <c r="D411" s="6"/>
      <c r="E411" s="5"/>
    </row>
    <row r="412" spans="1:5" x14ac:dyDescent="0.2">
      <c r="A412" s="3"/>
      <c r="B412" s="3"/>
      <c r="D412" s="6"/>
      <c r="E412" s="5"/>
    </row>
    <row r="413" spans="1:5" x14ac:dyDescent="0.2">
      <c r="A413" s="3"/>
      <c r="B413" s="3"/>
      <c r="D413" s="6"/>
      <c r="E413" s="5"/>
    </row>
    <row r="414" spans="1:5" x14ac:dyDescent="0.2">
      <c r="A414" s="3"/>
      <c r="B414" s="3"/>
      <c r="D414" s="6"/>
      <c r="E414" s="5"/>
    </row>
    <row r="415" spans="1:5" x14ac:dyDescent="0.2">
      <c r="A415" s="3"/>
      <c r="B415" s="3"/>
      <c r="D415" s="6"/>
      <c r="E415" s="5"/>
    </row>
    <row r="416" spans="1:5" x14ac:dyDescent="0.2">
      <c r="A416" s="3"/>
      <c r="B416" s="3"/>
      <c r="D416" s="6"/>
      <c r="E416" s="5"/>
    </row>
    <row r="417" spans="1:5" x14ac:dyDescent="0.2">
      <c r="A417" s="3"/>
      <c r="B417" s="3"/>
      <c r="D417" s="6"/>
      <c r="E417" s="5"/>
    </row>
    <row r="418" spans="1:5" x14ac:dyDescent="0.2">
      <c r="A418" s="3"/>
      <c r="B418" s="3"/>
      <c r="D418" s="6"/>
      <c r="E418" s="5"/>
    </row>
    <row r="419" spans="1:5" x14ac:dyDescent="0.2">
      <c r="A419" s="3"/>
      <c r="B419" s="3"/>
      <c r="D419" s="6"/>
      <c r="E419" s="5"/>
    </row>
    <row r="420" spans="1:5" x14ac:dyDescent="0.2">
      <c r="A420" s="3"/>
      <c r="B420" s="3"/>
      <c r="D420" s="6"/>
      <c r="E420" s="5"/>
    </row>
    <row r="421" spans="1:5" x14ac:dyDescent="0.2">
      <c r="A421" s="3"/>
      <c r="B421" s="3"/>
      <c r="D421" s="6"/>
      <c r="E421" s="5"/>
    </row>
    <row r="422" spans="1:5" x14ac:dyDescent="0.2">
      <c r="A422" s="3"/>
      <c r="B422" s="3"/>
      <c r="D422" s="6"/>
      <c r="E422" s="5"/>
    </row>
    <row r="423" spans="1:5" x14ac:dyDescent="0.2">
      <c r="A423" s="3"/>
      <c r="B423" s="3"/>
      <c r="D423" s="6"/>
      <c r="E423" s="5"/>
    </row>
    <row r="424" spans="1:5" x14ac:dyDescent="0.2">
      <c r="A424" s="3"/>
      <c r="B424" s="3"/>
      <c r="D424" s="6"/>
      <c r="E424" s="5"/>
    </row>
    <row r="425" spans="1:5" x14ac:dyDescent="0.2">
      <c r="A425" s="3"/>
      <c r="B425" s="3"/>
      <c r="D425" s="6"/>
      <c r="E425" s="5"/>
    </row>
    <row r="426" spans="1:5" x14ac:dyDescent="0.2">
      <c r="A426" s="3"/>
      <c r="B426" s="3"/>
      <c r="D426" s="6"/>
      <c r="E426" s="5"/>
    </row>
    <row r="427" spans="1:5" x14ac:dyDescent="0.2">
      <c r="A427" s="3"/>
      <c r="B427" s="3"/>
      <c r="D427" s="6"/>
      <c r="E427" s="5"/>
    </row>
    <row r="428" spans="1:5" x14ac:dyDescent="0.2">
      <c r="A428" s="3"/>
      <c r="B428" s="3"/>
      <c r="D428" s="6"/>
      <c r="E428" s="5"/>
    </row>
    <row r="429" spans="1:5" x14ac:dyDescent="0.2">
      <c r="A429" s="3"/>
      <c r="B429" s="3"/>
      <c r="D429" s="6"/>
      <c r="E429" s="5"/>
    </row>
    <row r="430" spans="1:5" x14ac:dyDescent="0.2">
      <c r="A430" s="3"/>
      <c r="B430" s="3"/>
      <c r="D430" s="6"/>
      <c r="E430" s="5"/>
    </row>
    <row r="431" spans="1:5" x14ac:dyDescent="0.2">
      <c r="A431" s="3"/>
      <c r="B431" s="3"/>
      <c r="D431" s="6"/>
      <c r="E431" s="5"/>
    </row>
    <row r="432" spans="1:5" x14ac:dyDescent="0.2">
      <c r="A432" s="3"/>
      <c r="B432" s="3"/>
      <c r="D432" s="6"/>
      <c r="E432" s="5"/>
    </row>
    <row r="433" spans="1:5" x14ac:dyDescent="0.2">
      <c r="A433" s="3"/>
      <c r="B433" s="3"/>
      <c r="D433" s="6"/>
      <c r="E433" s="5"/>
    </row>
    <row r="434" spans="1:5" x14ac:dyDescent="0.2">
      <c r="A434" s="3"/>
      <c r="B434" s="3"/>
      <c r="D434" s="6"/>
      <c r="E434" s="5"/>
    </row>
    <row r="435" spans="1:5" x14ac:dyDescent="0.2">
      <c r="A435" s="3"/>
      <c r="B435" s="3"/>
      <c r="D435" s="6"/>
      <c r="E435" s="5"/>
    </row>
    <row r="436" spans="1:5" x14ac:dyDescent="0.2">
      <c r="A436" s="3"/>
      <c r="B436" s="3"/>
      <c r="D436" s="6"/>
      <c r="E436" s="5"/>
    </row>
    <row r="437" spans="1:5" x14ac:dyDescent="0.2">
      <c r="A437" s="3"/>
      <c r="B437" s="3"/>
      <c r="D437" s="6"/>
      <c r="E437" s="5"/>
    </row>
    <row r="438" spans="1:5" x14ac:dyDescent="0.2">
      <c r="A438" s="3"/>
      <c r="B438" s="3"/>
      <c r="D438" s="6"/>
      <c r="E438" s="5"/>
    </row>
    <row r="439" spans="1:5" x14ac:dyDescent="0.2">
      <c r="A439" s="3"/>
      <c r="B439" s="3"/>
      <c r="D439" s="6"/>
      <c r="E439" s="5"/>
    </row>
    <row r="440" spans="1:5" x14ac:dyDescent="0.2">
      <c r="A440" s="3"/>
      <c r="B440" s="3"/>
      <c r="D440" s="6"/>
      <c r="E440" s="5"/>
    </row>
    <row r="441" spans="1:5" x14ac:dyDescent="0.2">
      <c r="A441" s="3"/>
      <c r="B441" s="3"/>
      <c r="D441" s="6"/>
      <c r="E441" s="5"/>
    </row>
    <row r="442" spans="1:5" x14ac:dyDescent="0.2">
      <c r="A442" s="3"/>
      <c r="B442" s="3"/>
      <c r="D442" s="6"/>
      <c r="E442" s="5"/>
    </row>
    <row r="443" spans="1:5" x14ac:dyDescent="0.2">
      <c r="A443" s="3"/>
      <c r="B443" s="3"/>
      <c r="D443" s="6"/>
      <c r="E443" s="5"/>
    </row>
    <row r="444" spans="1:5" x14ac:dyDescent="0.2">
      <c r="A444" s="3"/>
      <c r="B444" s="3"/>
      <c r="D444" s="6"/>
      <c r="E444" s="5"/>
    </row>
  </sheetData>
  <mergeCells count="29">
    <mergeCell ref="A1:T1"/>
    <mergeCell ref="A2:T2"/>
    <mergeCell ref="A4:A6"/>
    <mergeCell ref="B4:B6"/>
    <mergeCell ref="C4:C6"/>
    <mergeCell ref="D4:D6"/>
    <mergeCell ref="E4:O4"/>
    <mergeCell ref="P4:P6"/>
    <mergeCell ref="Q4:R5"/>
    <mergeCell ref="S4:S6"/>
    <mergeCell ref="T4:T6"/>
    <mergeCell ref="E5:K5"/>
    <mergeCell ref="L5:O5"/>
    <mergeCell ref="A11:C11"/>
    <mergeCell ref="A17:C17"/>
    <mergeCell ref="A27:C27"/>
    <mergeCell ref="A37:C37"/>
    <mergeCell ref="A54:C54"/>
    <mergeCell ref="A93:C93"/>
    <mergeCell ref="A127:C127"/>
    <mergeCell ref="A158:C158"/>
    <mergeCell ref="A213:C213"/>
    <mergeCell ref="A367:C367"/>
    <mergeCell ref="A246:C246"/>
    <mergeCell ref="A259:C259"/>
    <mergeCell ref="A291:C291"/>
    <mergeCell ref="A302:C302"/>
    <mergeCell ref="A313:C313"/>
    <mergeCell ref="A366:C36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4"/>
  <sheetViews>
    <sheetView showGridLines="0" topLeftCell="A325" zoomScale="70" zoomScaleNormal="70" workbookViewId="0">
      <selection activeCell="C362" sqref="C362:C365"/>
    </sheetView>
  </sheetViews>
  <sheetFormatPr baseColWidth="10" defaultRowHeight="12.75" x14ac:dyDescent="0.2"/>
  <cols>
    <col min="2" max="2" width="20.85546875" customWidth="1"/>
    <col min="3" max="3" width="28.85546875" bestFit="1" customWidth="1"/>
    <col min="4" max="4" width="14.42578125" customWidth="1"/>
    <col min="6" max="6" width="15.7109375" bestFit="1" customWidth="1"/>
    <col min="7" max="7" width="12.5703125" bestFit="1" customWidth="1"/>
    <col min="8" max="8" width="15.85546875" bestFit="1" customWidth="1"/>
    <col min="9" max="9" width="14.85546875" customWidth="1"/>
    <col min="11" max="11" width="13.42578125" bestFit="1" customWidth="1"/>
    <col min="12" max="12" width="14.42578125" customWidth="1"/>
    <col min="13" max="13" width="14.5703125" customWidth="1"/>
    <col min="14" max="14" width="12.85546875" customWidth="1"/>
    <col min="15" max="15" width="13.42578125" bestFit="1" customWidth="1"/>
    <col min="16" max="16" width="14.85546875" customWidth="1"/>
    <col min="17" max="17" width="12.85546875" customWidth="1"/>
    <col min="18" max="18" width="14.42578125" customWidth="1"/>
    <col min="19" max="19" width="17.7109375" customWidth="1"/>
    <col min="20" max="20" width="15.5703125" customWidth="1"/>
  </cols>
  <sheetData>
    <row r="1" spans="1:20" s="5" customFormat="1" ht="15.75" x14ac:dyDescent="0.25">
      <c r="A1" s="243" t="s">
        <v>311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</row>
    <row r="2" spans="1:20" s="5" customFormat="1" ht="16.5" customHeight="1" x14ac:dyDescent="0.25">
      <c r="A2" s="243" t="s">
        <v>522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</row>
    <row r="3" spans="1:20" s="5" customFormat="1" ht="15" customHeight="1" x14ac:dyDescent="0.25">
      <c r="A3" s="40" t="s">
        <v>523</v>
      </c>
      <c r="B3" s="20"/>
      <c r="C3" s="20"/>
      <c r="D3" s="27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0" s="4" customFormat="1" ht="13.5" customHeight="1" x14ac:dyDescent="0.2">
      <c r="A4" s="244" t="s">
        <v>313</v>
      </c>
      <c r="B4" s="247" t="s">
        <v>416</v>
      </c>
      <c r="C4" s="247" t="s">
        <v>314</v>
      </c>
      <c r="D4" s="250" t="s">
        <v>393</v>
      </c>
      <c r="E4" s="253" t="s">
        <v>315</v>
      </c>
      <c r="F4" s="254"/>
      <c r="G4" s="254"/>
      <c r="H4" s="254"/>
      <c r="I4" s="254"/>
      <c r="J4" s="254"/>
      <c r="K4" s="254"/>
      <c r="L4" s="254"/>
      <c r="M4" s="254"/>
      <c r="N4" s="254"/>
      <c r="O4" s="255"/>
      <c r="P4" s="250" t="s">
        <v>394</v>
      </c>
      <c r="Q4" s="256" t="s">
        <v>402</v>
      </c>
      <c r="R4" s="257"/>
      <c r="S4" s="260" t="s">
        <v>395</v>
      </c>
      <c r="T4" s="263" t="s">
        <v>396</v>
      </c>
    </row>
    <row r="5" spans="1:20" s="4" customFormat="1" ht="15" x14ac:dyDescent="0.2">
      <c r="A5" s="245"/>
      <c r="B5" s="248"/>
      <c r="C5" s="248"/>
      <c r="D5" s="251"/>
      <c r="E5" s="266" t="s">
        <v>479</v>
      </c>
      <c r="F5" s="266"/>
      <c r="G5" s="266"/>
      <c r="H5" s="266"/>
      <c r="I5" s="266"/>
      <c r="J5" s="266"/>
      <c r="K5" s="266"/>
      <c r="L5" s="267" t="s">
        <v>316</v>
      </c>
      <c r="M5" s="268"/>
      <c r="N5" s="268"/>
      <c r="O5" s="269"/>
      <c r="P5" s="251"/>
      <c r="Q5" s="258"/>
      <c r="R5" s="259"/>
      <c r="S5" s="261"/>
      <c r="T5" s="264"/>
    </row>
    <row r="6" spans="1:20" s="4" customFormat="1" ht="72.75" customHeight="1" x14ac:dyDescent="0.2">
      <c r="A6" s="246"/>
      <c r="B6" s="249"/>
      <c r="C6" s="249"/>
      <c r="D6" s="252"/>
      <c r="E6" s="151" t="s">
        <v>398</v>
      </c>
      <c r="F6" s="151" t="s">
        <v>399</v>
      </c>
      <c r="G6" s="151" t="s">
        <v>400</v>
      </c>
      <c r="H6" s="151" t="s">
        <v>401</v>
      </c>
      <c r="I6" s="150" t="s">
        <v>12</v>
      </c>
      <c r="J6" s="151" t="s">
        <v>480</v>
      </c>
      <c r="K6" s="150" t="s">
        <v>0</v>
      </c>
      <c r="L6" s="150" t="s">
        <v>13</v>
      </c>
      <c r="M6" s="150" t="s">
        <v>14</v>
      </c>
      <c r="N6" s="150" t="s">
        <v>15</v>
      </c>
      <c r="O6" s="150" t="s">
        <v>0</v>
      </c>
      <c r="P6" s="252"/>
      <c r="Q6" s="184" t="s">
        <v>16</v>
      </c>
      <c r="R6" s="151" t="s">
        <v>17</v>
      </c>
      <c r="S6" s="262"/>
      <c r="T6" s="265"/>
    </row>
    <row r="7" spans="1:20" s="4" customFormat="1" ht="12.95" customHeight="1" x14ac:dyDescent="0.2">
      <c r="A7" s="188" t="s">
        <v>524</v>
      </c>
      <c r="B7" s="189" t="s">
        <v>525</v>
      </c>
      <c r="C7" s="190" t="s">
        <v>525</v>
      </c>
      <c r="D7" s="153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</row>
    <row r="8" spans="1:20" s="4" customFormat="1" ht="12.95" customHeight="1" x14ac:dyDescent="0.2">
      <c r="A8" s="103"/>
      <c r="B8" s="57"/>
      <c r="C8" s="191" t="s">
        <v>526</v>
      </c>
      <c r="D8" s="50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</row>
    <row r="9" spans="1:20" s="4" customFormat="1" ht="12.95" customHeight="1" x14ac:dyDescent="0.2">
      <c r="A9" s="102"/>
      <c r="B9" s="194" t="s">
        <v>529</v>
      </c>
      <c r="C9" s="191" t="s">
        <v>527</v>
      </c>
      <c r="D9" s="50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</row>
    <row r="10" spans="1:20" s="4" customFormat="1" ht="12.95" customHeight="1" x14ac:dyDescent="0.2">
      <c r="A10" s="102"/>
      <c r="B10" s="57"/>
      <c r="C10" s="192" t="s">
        <v>528</v>
      </c>
      <c r="D10" s="50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</row>
    <row r="11" spans="1:20" s="4" customFormat="1" ht="15.75" customHeight="1" x14ac:dyDescent="0.25">
      <c r="A11" s="230" t="s">
        <v>0</v>
      </c>
      <c r="B11" s="231"/>
      <c r="C11" s="232" t="s">
        <v>0</v>
      </c>
      <c r="D11" s="53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5"/>
    </row>
    <row r="12" spans="1:20" s="4" customFormat="1" ht="12.95" customHeight="1" x14ac:dyDescent="0.2">
      <c r="A12" s="188" t="s">
        <v>530</v>
      </c>
      <c r="B12" s="189" t="s">
        <v>531</v>
      </c>
      <c r="C12" s="190" t="s">
        <v>531</v>
      </c>
      <c r="D12" s="153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</row>
    <row r="13" spans="1:20" s="4" customFormat="1" ht="12.95" customHeight="1" x14ac:dyDescent="0.2">
      <c r="A13" s="103"/>
      <c r="B13" s="57"/>
      <c r="C13" s="191" t="s">
        <v>532</v>
      </c>
      <c r="D13" s="50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</row>
    <row r="14" spans="1:20" s="4" customFormat="1" ht="12.95" customHeight="1" x14ac:dyDescent="0.2">
      <c r="A14" s="102"/>
      <c r="B14" s="193" t="s">
        <v>533</v>
      </c>
      <c r="C14" s="191" t="s">
        <v>534</v>
      </c>
      <c r="D14" s="50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</row>
    <row r="15" spans="1:20" s="4" customFormat="1" ht="12.95" customHeight="1" x14ac:dyDescent="0.2">
      <c r="A15" s="102"/>
      <c r="B15" s="57"/>
      <c r="C15" s="192" t="s">
        <v>535</v>
      </c>
      <c r="D15" s="50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</row>
    <row r="16" spans="1:20" s="4" customFormat="1" ht="12.95" customHeight="1" x14ac:dyDescent="0.2">
      <c r="A16" s="102"/>
      <c r="B16" s="58"/>
      <c r="C16" s="192" t="s">
        <v>536</v>
      </c>
      <c r="D16" s="50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</row>
    <row r="17" spans="1:20" s="4" customFormat="1" ht="17.25" customHeight="1" x14ac:dyDescent="0.25">
      <c r="A17" s="230" t="s">
        <v>0</v>
      </c>
      <c r="B17" s="231"/>
      <c r="C17" s="232" t="s">
        <v>0</v>
      </c>
      <c r="D17" s="53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5"/>
    </row>
    <row r="18" spans="1:20" s="4" customFormat="1" ht="12.75" customHeight="1" x14ac:dyDescent="0.2">
      <c r="A18" s="188" t="s">
        <v>537</v>
      </c>
      <c r="B18" s="189" t="s">
        <v>538</v>
      </c>
      <c r="C18" s="190" t="s">
        <v>538</v>
      </c>
      <c r="D18" s="153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</row>
    <row r="19" spans="1:20" s="4" customFormat="1" ht="12.75" customHeight="1" x14ac:dyDescent="0.2">
      <c r="A19" s="103"/>
      <c r="B19" s="57"/>
      <c r="C19" s="191" t="s">
        <v>539</v>
      </c>
      <c r="D19" s="50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</row>
    <row r="20" spans="1:20" s="4" customFormat="1" ht="12.75" customHeight="1" x14ac:dyDescent="0.2">
      <c r="A20" s="102"/>
      <c r="B20" s="58"/>
      <c r="C20" s="191" t="s">
        <v>540</v>
      </c>
      <c r="D20" s="50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</row>
    <row r="21" spans="1:20" s="4" customFormat="1" ht="12.75" customHeight="1" x14ac:dyDescent="0.2">
      <c r="A21" s="102"/>
      <c r="B21" s="57"/>
      <c r="C21" s="192" t="s">
        <v>541</v>
      </c>
      <c r="D21" s="50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</row>
    <row r="22" spans="1:20" s="4" customFormat="1" ht="12.75" customHeight="1" x14ac:dyDescent="0.2">
      <c r="A22" s="102"/>
      <c r="B22" s="193" t="s">
        <v>542</v>
      </c>
      <c r="C22" s="192" t="s">
        <v>543</v>
      </c>
      <c r="D22" s="50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</row>
    <row r="23" spans="1:20" s="4" customFormat="1" ht="12.75" customHeight="1" x14ac:dyDescent="0.2">
      <c r="A23" s="102"/>
      <c r="B23" s="58"/>
      <c r="C23" s="192" t="s">
        <v>544</v>
      </c>
      <c r="D23" s="50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</row>
    <row r="24" spans="1:20" s="4" customFormat="1" ht="12.75" customHeight="1" x14ac:dyDescent="0.2">
      <c r="A24" s="102"/>
      <c r="B24" s="58"/>
      <c r="C24" s="192" t="s">
        <v>545</v>
      </c>
      <c r="D24" s="50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</row>
    <row r="25" spans="1:20" s="4" customFormat="1" ht="12.75" customHeight="1" x14ac:dyDescent="0.2">
      <c r="A25" s="102"/>
      <c r="B25" s="193" t="s">
        <v>546</v>
      </c>
      <c r="C25" s="192" t="s">
        <v>546</v>
      </c>
      <c r="D25" s="50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</row>
    <row r="26" spans="1:20" s="4" customFormat="1" ht="12.75" customHeight="1" x14ac:dyDescent="0.2">
      <c r="A26" s="102"/>
      <c r="B26" s="58"/>
      <c r="C26" s="192" t="s">
        <v>547</v>
      </c>
      <c r="D26" s="50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</row>
    <row r="27" spans="1:20" s="4" customFormat="1" ht="15" customHeight="1" x14ac:dyDescent="0.25">
      <c r="A27" s="230" t="s">
        <v>0</v>
      </c>
      <c r="B27" s="231"/>
      <c r="C27" s="232" t="s">
        <v>0</v>
      </c>
      <c r="D27" s="53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5"/>
    </row>
    <row r="28" spans="1:20" ht="12.75" customHeight="1" x14ac:dyDescent="0.2">
      <c r="A28" s="188" t="s">
        <v>1</v>
      </c>
      <c r="B28" s="189" t="s">
        <v>548</v>
      </c>
      <c r="C28" s="190" t="s">
        <v>548</v>
      </c>
      <c r="D28" s="153">
        <v>1</v>
      </c>
      <c r="E28" s="154">
        <v>0</v>
      </c>
      <c r="F28" s="154">
        <v>0</v>
      </c>
      <c r="G28" s="154">
        <v>0</v>
      </c>
      <c r="H28" s="154">
        <v>0</v>
      </c>
      <c r="I28" s="154">
        <v>0</v>
      </c>
      <c r="J28" s="154">
        <v>0.53</v>
      </c>
      <c r="K28" s="154">
        <v>0.53</v>
      </c>
      <c r="L28" s="154">
        <v>0.67</v>
      </c>
      <c r="M28" s="154">
        <v>0</v>
      </c>
      <c r="N28" s="154">
        <v>0.43</v>
      </c>
      <c r="O28" s="154">
        <v>1.1000000000000001</v>
      </c>
      <c r="P28" s="154">
        <v>1.6300000000000001</v>
      </c>
      <c r="Q28" s="154">
        <v>0</v>
      </c>
      <c r="R28" s="154">
        <v>0</v>
      </c>
      <c r="S28" s="154">
        <v>0</v>
      </c>
      <c r="T28" s="154">
        <v>1.63</v>
      </c>
    </row>
    <row r="29" spans="1:20" ht="12.75" customHeight="1" x14ac:dyDescent="0.2">
      <c r="A29" s="103"/>
      <c r="B29" s="57"/>
      <c r="C29" s="191" t="s">
        <v>414</v>
      </c>
      <c r="D29" s="50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</row>
    <row r="30" spans="1:20" ht="12.75" customHeight="1" x14ac:dyDescent="0.2">
      <c r="A30" s="102"/>
      <c r="B30" s="58"/>
      <c r="C30" s="191" t="s">
        <v>263</v>
      </c>
      <c r="D30" s="50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</row>
    <row r="31" spans="1:20" ht="12.75" customHeight="1" x14ac:dyDescent="0.2">
      <c r="A31" s="102"/>
      <c r="B31" s="194" t="s">
        <v>549</v>
      </c>
      <c r="C31" s="192" t="s">
        <v>549</v>
      </c>
      <c r="D31" s="50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</row>
    <row r="32" spans="1:20" ht="12.75" customHeight="1" x14ac:dyDescent="0.2">
      <c r="A32" s="102"/>
      <c r="B32" s="58"/>
      <c r="C32" s="192" t="s">
        <v>550</v>
      </c>
      <c r="D32" s="50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</row>
    <row r="33" spans="1:21" ht="12.75" customHeight="1" x14ac:dyDescent="0.2">
      <c r="A33" s="102"/>
      <c r="B33" s="193" t="s">
        <v>415</v>
      </c>
      <c r="C33" s="192" t="s">
        <v>264</v>
      </c>
      <c r="D33" s="50">
        <v>18</v>
      </c>
      <c r="E33" s="14">
        <v>0</v>
      </c>
      <c r="F33" s="14">
        <v>0</v>
      </c>
      <c r="G33" s="14">
        <v>0</v>
      </c>
      <c r="H33" s="14">
        <v>0</v>
      </c>
      <c r="I33" s="14">
        <v>12.969999999999999</v>
      </c>
      <c r="J33" s="14">
        <v>1.68</v>
      </c>
      <c r="K33" s="14">
        <v>14.649999999999999</v>
      </c>
      <c r="L33" s="14">
        <v>0.37</v>
      </c>
      <c r="M33" s="14">
        <v>64.699999999999989</v>
      </c>
      <c r="N33" s="14">
        <v>2.41</v>
      </c>
      <c r="O33" s="14">
        <v>67.48</v>
      </c>
      <c r="P33" s="14">
        <v>82.13</v>
      </c>
      <c r="Q33" s="14">
        <v>0</v>
      </c>
      <c r="R33" s="14">
        <v>0</v>
      </c>
      <c r="S33" s="14">
        <v>0</v>
      </c>
      <c r="T33" s="14">
        <v>82.13000000000001</v>
      </c>
    </row>
    <row r="34" spans="1:21" ht="12.75" customHeight="1" x14ac:dyDescent="0.2">
      <c r="A34" s="102"/>
      <c r="B34" s="58"/>
      <c r="C34" s="192" t="s">
        <v>297</v>
      </c>
      <c r="D34" s="50">
        <v>1</v>
      </c>
      <c r="E34" s="14">
        <v>0</v>
      </c>
      <c r="F34" s="14">
        <v>0</v>
      </c>
      <c r="G34" s="14">
        <v>0</v>
      </c>
      <c r="H34" s="14">
        <v>0</v>
      </c>
      <c r="I34" s="14">
        <v>0.8</v>
      </c>
      <c r="J34" s="14">
        <v>1.6</v>
      </c>
      <c r="K34" s="14">
        <v>2.4</v>
      </c>
      <c r="L34" s="14">
        <v>6.8</v>
      </c>
      <c r="M34" s="14">
        <v>8.3000000000000007</v>
      </c>
      <c r="N34" s="14">
        <v>0</v>
      </c>
      <c r="O34" s="14">
        <v>15.1</v>
      </c>
      <c r="P34" s="14">
        <v>17.5</v>
      </c>
      <c r="Q34" s="14">
        <v>0</v>
      </c>
      <c r="R34" s="14">
        <v>0</v>
      </c>
      <c r="S34" s="14">
        <v>0</v>
      </c>
      <c r="T34" s="14">
        <v>17.5</v>
      </c>
    </row>
    <row r="35" spans="1:21" ht="12.75" customHeight="1" x14ac:dyDescent="0.2">
      <c r="A35" s="102"/>
      <c r="B35" s="58"/>
      <c r="C35" s="192" t="s">
        <v>298</v>
      </c>
      <c r="D35" s="50">
        <v>7</v>
      </c>
      <c r="E35" s="14">
        <v>0</v>
      </c>
      <c r="F35" s="14">
        <v>0</v>
      </c>
      <c r="G35" s="14">
        <v>0</v>
      </c>
      <c r="H35" s="14">
        <v>0</v>
      </c>
      <c r="I35" s="14">
        <v>0.1</v>
      </c>
      <c r="J35" s="14">
        <v>0.11</v>
      </c>
      <c r="K35" s="14">
        <v>0.21000000000000002</v>
      </c>
      <c r="L35" s="14">
        <v>0.23</v>
      </c>
      <c r="M35" s="14">
        <v>1.01</v>
      </c>
      <c r="N35" s="14">
        <v>0.89</v>
      </c>
      <c r="O35" s="14">
        <v>2.1300000000000003</v>
      </c>
      <c r="P35" s="14">
        <v>2.3400000000000003</v>
      </c>
      <c r="Q35" s="14">
        <v>0</v>
      </c>
      <c r="R35" s="14">
        <v>0</v>
      </c>
      <c r="S35" s="14">
        <v>0</v>
      </c>
      <c r="T35" s="14">
        <v>2.34</v>
      </c>
    </row>
    <row r="36" spans="1:21" ht="12.75" customHeight="1" x14ac:dyDescent="0.2">
      <c r="A36" s="102"/>
      <c r="B36" s="58"/>
      <c r="C36" s="192" t="s">
        <v>415</v>
      </c>
      <c r="D36" s="50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</row>
    <row r="37" spans="1:21" ht="12.75" customHeight="1" x14ac:dyDescent="0.25">
      <c r="A37" s="230" t="s">
        <v>0</v>
      </c>
      <c r="B37" s="231"/>
      <c r="C37" s="232" t="s">
        <v>0</v>
      </c>
      <c r="D37" s="53">
        <f>SUM(D28:D36)</f>
        <v>27</v>
      </c>
      <c r="E37" s="54">
        <f t="shared" ref="E37:T37" si="0">SUM(E28:E36)</f>
        <v>0</v>
      </c>
      <c r="F37" s="54">
        <f t="shared" si="0"/>
        <v>0</v>
      </c>
      <c r="G37" s="54">
        <f t="shared" si="0"/>
        <v>0</v>
      </c>
      <c r="H37" s="54">
        <f t="shared" si="0"/>
        <v>0</v>
      </c>
      <c r="I37" s="54">
        <f t="shared" si="0"/>
        <v>13.87</v>
      </c>
      <c r="J37" s="54">
        <f t="shared" si="0"/>
        <v>3.92</v>
      </c>
      <c r="K37" s="54">
        <f t="shared" si="0"/>
        <v>17.79</v>
      </c>
      <c r="L37" s="54">
        <f t="shared" si="0"/>
        <v>8.07</v>
      </c>
      <c r="M37" s="54">
        <f t="shared" si="0"/>
        <v>74.009999999999991</v>
      </c>
      <c r="N37" s="54">
        <f t="shared" si="0"/>
        <v>3.7300000000000004</v>
      </c>
      <c r="O37" s="54">
        <f t="shared" si="0"/>
        <v>85.809999999999988</v>
      </c>
      <c r="P37" s="54">
        <f t="shared" si="0"/>
        <v>103.6</v>
      </c>
      <c r="Q37" s="54">
        <f t="shared" si="0"/>
        <v>0</v>
      </c>
      <c r="R37" s="54">
        <f t="shared" si="0"/>
        <v>0</v>
      </c>
      <c r="S37" s="54">
        <f t="shared" si="0"/>
        <v>0</v>
      </c>
      <c r="T37" s="54">
        <f t="shared" si="0"/>
        <v>103.60000000000001</v>
      </c>
    </row>
    <row r="38" spans="1:21" ht="12.75" customHeight="1" x14ac:dyDescent="0.2">
      <c r="A38" s="172" t="s">
        <v>2</v>
      </c>
      <c r="B38" s="70" t="s">
        <v>418</v>
      </c>
      <c r="C38" s="161" t="s">
        <v>299</v>
      </c>
      <c r="D38" s="153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1:21" ht="12.75" customHeight="1" x14ac:dyDescent="0.2">
      <c r="A39" s="119"/>
      <c r="B39" s="71"/>
      <c r="C39" s="26" t="s">
        <v>265</v>
      </c>
      <c r="D39" s="180">
        <v>21</v>
      </c>
      <c r="E39" s="181">
        <v>0</v>
      </c>
      <c r="F39" s="181">
        <v>0</v>
      </c>
      <c r="G39" s="181">
        <v>0</v>
      </c>
      <c r="H39" s="181">
        <v>0</v>
      </c>
      <c r="I39" s="181">
        <v>7.407</v>
      </c>
      <c r="J39" s="181">
        <v>0.01</v>
      </c>
      <c r="K39" s="181">
        <v>7.4169999999999998</v>
      </c>
      <c r="L39" s="181">
        <v>0.11</v>
      </c>
      <c r="M39" s="181">
        <v>2.27</v>
      </c>
      <c r="N39" s="181">
        <v>3.1011999999999995</v>
      </c>
      <c r="O39" s="181">
        <v>5.4811999999999994</v>
      </c>
      <c r="P39" s="181">
        <v>12.898199999999999</v>
      </c>
      <c r="Q39" s="181">
        <v>0</v>
      </c>
      <c r="R39" s="181">
        <v>5.0000000000000001E-3</v>
      </c>
      <c r="S39" s="181">
        <v>5.0000000000000001E-3</v>
      </c>
      <c r="T39" s="181">
        <v>12.903199999999996</v>
      </c>
    </row>
    <row r="40" spans="1:21" ht="12.75" customHeight="1" x14ac:dyDescent="0.2">
      <c r="A40" s="119"/>
      <c r="B40" s="71"/>
      <c r="C40" s="26" t="s">
        <v>417</v>
      </c>
      <c r="D40" s="162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</row>
    <row r="41" spans="1:21" ht="12.75" customHeight="1" x14ac:dyDescent="0.2">
      <c r="A41" s="119"/>
      <c r="B41" s="71"/>
      <c r="C41" s="26" t="s">
        <v>19</v>
      </c>
      <c r="D41" s="180">
        <v>39</v>
      </c>
      <c r="E41" s="181">
        <v>0</v>
      </c>
      <c r="F41" s="181">
        <v>0</v>
      </c>
      <c r="G41" s="181">
        <v>0</v>
      </c>
      <c r="H41" s="181">
        <v>0</v>
      </c>
      <c r="I41" s="181">
        <v>11.962299999999999</v>
      </c>
      <c r="J41" s="181">
        <v>0</v>
      </c>
      <c r="K41" s="181">
        <v>11.962299999999999</v>
      </c>
      <c r="L41" s="181">
        <v>0.65560000000000007</v>
      </c>
      <c r="M41" s="181">
        <v>7.0068999999999981</v>
      </c>
      <c r="N41" s="181">
        <v>5.1508999999999991</v>
      </c>
      <c r="O41" s="181">
        <v>12.8134</v>
      </c>
      <c r="P41" s="181">
        <v>24.775700000000001</v>
      </c>
      <c r="Q41" s="181">
        <v>0</v>
      </c>
      <c r="R41" s="181">
        <v>0.39239999999999997</v>
      </c>
      <c r="S41" s="181">
        <v>0.39239999999999997</v>
      </c>
      <c r="T41" s="181">
        <v>25.168100000000003</v>
      </c>
    </row>
    <row r="42" spans="1:21" ht="12.75" customHeight="1" x14ac:dyDescent="0.2">
      <c r="A42" s="119"/>
      <c r="B42" s="71"/>
      <c r="C42" s="26" t="s">
        <v>340</v>
      </c>
      <c r="D42" s="180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</row>
    <row r="43" spans="1:21" ht="12.75" customHeight="1" x14ac:dyDescent="0.2">
      <c r="A43" s="119"/>
      <c r="B43" s="87"/>
      <c r="C43" s="26" t="s">
        <v>268</v>
      </c>
      <c r="D43" s="162">
        <v>1</v>
      </c>
      <c r="E43" s="24">
        <v>0</v>
      </c>
      <c r="F43" s="24">
        <v>0</v>
      </c>
      <c r="G43" s="24">
        <v>0</v>
      </c>
      <c r="H43" s="24">
        <v>0</v>
      </c>
      <c r="I43" s="24">
        <v>0.05</v>
      </c>
      <c r="J43" s="24">
        <v>0</v>
      </c>
      <c r="K43" s="24">
        <v>0.05</v>
      </c>
      <c r="L43" s="24">
        <v>0</v>
      </c>
      <c r="M43" s="24">
        <v>1</v>
      </c>
      <c r="N43" s="24">
        <v>0</v>
      </c>
      <c r="O43" s="24">
        <v>1</v>
      </c>
      <c r="P43" s="24">
        <v>1.05</v>
      </c>
      <c r="Q43" s="24">
        <v>0</v>
      </c>
      <c r="R43" s="24">
        <v>0</v>
      </c>
      <c r="S43" s="24">
        <v>0</v>
      </c>
      <c r="T43" s="24">
        <v>1.05</v>
      </c>
      <c r="U43" s="10"/>
    </row>
    <row r="44" spans="1:21" ht="12.75" customHeight="1" x14ac:dyDescent="0.2">
      <c r="A44" s="119"/>
      <c r="B44" s="71" t="s">
        <v>419</v>
      </c>
      <c r="C44" s="26" t="s">
        <v>349</v>
      </c>
      <c r="D44" s="162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</row>
    <row r="45" spans="1:21" ht="12.75" customHeight="1" x14ac:dyDescent="0.2">
      <c r="A45" s="119"/>
      <c r="B45" s="71"/>
      <c r="C45" s="26" t="s">
        <v>341</v>
      </c>
      <c r="D45" s="162">
        <v>1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2.5</v>
      </c>
      <c r="M45" s="24">
        <v>3</v>
      </c>
      <c r="N45" s="24">
        <v>2</v>
      </c>
      <c r="O45" s="24">
        <v>7.5</v>
      </c>
      <c r="P45" s="24">
        <v>7.5</v>
      </c>
      <c r="Q45" s="24">
        <v>0</v>
      </c>
      <c r="R45" s="24">
        <v>0</v>
      </c>
      <c r="S45" s="24">
        <v>0</v>
      </c>
      <c r="T45" s="24">
        <v>7.5</v>
      </c>
    </row>
    <row r="46" spans="1:21" ht="12.75" customHeight="1" x14ac:dyDescent="0.2">
      <c r="A46" s="119"/>
      <c r="B46" s="71"/>
      <c r="C46" s="26" t="s">
        <v>21</v>
      </c>
      <c r="D46" s="180">
        <v>29</v>
      </c>
      <c r="E46" s="181">
        <v>0</v>
      </c>
      <c r="F46" s="181">
        <v>0</v>
      </c>
      <c r="G46" s="181">
        <v>0</v>
      </c>
      <c r="H46" s="181">
        <v>0</v>
      </c>
      <c r="I46" s="181">
        <v>30.25</v>
      </c>
      <c r="J46" s="181">
        <v>0.3</v>
      </c>
      <c r="K46" s="181">
        <v>30.55</v>
      </c>
      <c r="L46" s="181">
        <v>30.85</v>
      </c>
      <c r="M46" s="181">
        <v>30.929999999999996</v>
      </c>
      <c r="N46" s="181">
        <v>20.93</v>
      </c>
      <c r="O46" s="181">
        <v>82.710000000000008</v>
      </c>
      <c r="P46" s="181">
        <v>113.26</v>
      </c>
      <c r="Q46" s="181">
        <v>0</v>
      </c>
      <c r="R46" s="181">
        <v>1</v>
      </c>
      <c r="S46" s="181">
        <v>1</v>
      </c>
      <c r="T46" s="181">
        <v>114.25999999999999</v>
      </c>
    </row>
    <row r="47" spans="1:21" ht="12.75" customHeight="1" x14ac:dyDescent="0.2">
      <c r="A47" s="119"/>
      <c r="B47" s="71"/>
      <c r="C47" s="26" t="s">
        <v>309</v>
      </c>
      <c r="D47" s="162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</row>
    <row r="48" spans="1:21" ht="12.75" customHeight="1" x14ac:dyDescent="0.2">
      <c r="A48" s="119"/>
      <c r="B48" s="87"/>
      <c r="C48" s="26" t="s">
        <v>266</v>
      </c>
      <c r="D48" s="180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</row>
    <row r="49" spans="1:20" ht="12.75" customHeight="1" x14ac:dyDescent="0.2">
      <c r="A49" s="119"/>
      <c r="B49" s="71" t="s">
        <v>420</v>
      </c>
      <c r="C49" s="26" t="s">
        <v>300</v>
      </c>
      <c r="D49" s="162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</row>
    <row r="50" spans="1:20" ht="12.75" customHeight="1" x14ac:dyDescent="0.2">
      <c r="A50" s="119"/>
      <c r="B50" s="71"/>
      <c r="C50" s="26" t="s">
        <v>18</v>
      </c>
      <c r="D50" s="162">
        <v>1</v>
      </c>
      <c r="E50" s="24">
        <v>0</v>
      </c>
      <c r="F50" s="24">
        <v>0</v>
      </c>
      <c r="G50" s="24">
        <v>0</v>
      </c>
      <c r="H50" s="24">
        <v>0</v>
      </c>
      <c r="I50" s="24">
        <v>4</v>
      </c>
      <c r="J50" s="24">
        <v>0</v>
      </c>
      <c r="K50" s="24">
        <v>4</v>
      </c>
      <c r="L50" s="24">
        <v>0</v>
      </c>
      <c r="M50" s="24">
        <v>1</v>
      </c>
      <c r="N50" s="24">
        <v>1.5</v>
      </c>
      <c r="O50" s="24">
        <v>2.5</v>
      </c>
      <c r="P50" s="24">
        <v>6.5</v>
      </c>
      <c r="Q50" s="24">
        <v>0</v>
      </c>
      <c r="R50" s="24">
        <v>0</v>
      </c>
      <c r="S50" s="24">
        <v>0</v>
      </c>
      <c r="T50" s="24">
        <v>6.5</v>
      </c>
    </row>
    <row r="51" spans="1:20" ht="12.75" customHeight="1" x14ac:dyDescent="0.2">
      <c r="A51" s="119"/>
      <c r="B51" s="71"/>
      <c r="C51" s="26" t="s">
        <v>20</v>
      </c>
      <c r="D51" s="180">
        <v>3</v>
      </c>
      <c r="E51" s="181">
        <v>0</v>
      </c>
      <c r="F51" s="181">
        <v>0</v>
      </c>
      <c r="G51" s="181">
        <v>0</v>
      </c>
      <c r="H51" s="181">
        <v>0</v>
      </c>
      <c r="I51" s="181">
        <v>0</v>
      </c>
      <c r="J51" s="181">
        <v>0</v>
      </c>
      <c r="K51" s="181">
        <v>0</v>
      </c>
      <c r="L51" s="181">
        <v>0.3</v>
      </c>
      <c r="M51" s="181">
        <v>14.700000000000001</v>
      </c>
      <c r="N51" s="181">
        <v>6</v>
      </c>
      <c r="O51" s="181">
        <v>21</v>
      </c>
      <c r="P51" s="181">
        <v>21</v>
      </c>
      <c r="Q51" s="181">
        <v>0</v>
      </c>
      <c r="R51" s="181">
        <v>0</v>
      </c>
      <c r="S51" s="181">
        <v>0</v>
      </c>
      <c r="T51" s="181">
        <v>21</v>
      </c>
    </row>
    <row r="52" spans="1:20" ht="12.75" customHeight="1" x14ac:dyDescent="0.2">
      <c r="A52" s="119"/>
      <c r="B52" s="71"/>
      <c r="C52" s="163" t="s">
        <v>342</v>
      </c>
      <c r="D52" s="64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</row>
    <row r="53" spans="1:20" ht="12.75" customHeight="1" x14ac:dyDescent="0.2">
      <c r="A53" s="119"/>
      <c r="B53" s="71"/>
      <c r="C53" s="165" t="s">
        <v>267</v>
      </c>
      <c r="D53" s="182">
        <v>1</v>
      </c>
      <c r="E53" s="183">
        <v>0</v>
      </c>
      <c r="F53" s="183">
        <v>0</v>
      </c>
      <c r="G53" s="183">
        <v>0</v>
      </c>
      <c r="H53" s="183">
        <v>0</v>
      </c>
      <c r="I53" s="183">
        <v>0</v>
      </c>
      <c r="J53" s="183">
        <v>0</v>
      </c>
      <c r="K53" s="183">
        <v>0</v>
      </c>
      <c r="L53" s="183">
        <v>0.1</v>
      </c>
      <c r="M53" s="183">
        <v>0</v>
      </c>
      <c r="N53" s="183">
        <v>0.5</v>
      </c>
      <c r="O53" s="183">
        <v>0.6</v>
      </c>
      <c r="P53" s="183">
        <v>0.6</v>
      </c>
      <c r="Q53" s="183">
        <v>0</v>
      </c>
      <c r="R53" s="183">
        <v>0</v>
      </c>
      <c r="S53" s="183">
        <v>0</v>
      </c>
      <c r="T53" s="183">
        <v>0.6</v>
      </c>
    </row>
    <row r="54" spans="1:20" ht="12.75" customHeight="1" x14ac:dyDescent="0.25">
      <c r="A54" s="230" t="s">
        <v>0</v>
      </c>
      <c r="B54" s="231"/>
      <c r="C54" s="232" t="s">
        <v>0</v>
      </c>
      <c r="D54" s="53">
        <f t="shared" ref="D54:J54" si="1">SUM(D38:D53)</f>
        <v>96</v>
      </c>
      <c r="E54" s="54">
        <f t="shared" si="1"/>
        <v>0</v>
      </c>
      <c r="F54" s="54">
        <f t="shared" si="1"/>
        <v>0</v>
      </c>
      <c r="G54" s="54">
        <f t="shared" si="1"/>
        <v>0</v>
      </c>
      <c r="H54" s="54">
        <f t="shared" si="1"/>
        <v>0</v>
      </c>
      <c r="I54" s="54">
        <f t="shared" si="1"/>
        <v>53.6693</v>
      </c>
      <c r="J54" s="54">
        <f t="shared" si="1"/>
        <v>0.31</v>
      </c>
      <c r="K54" s="54">
        <f>+J54+I54+H54</f>
        <v>53.979300000000002</v>
      </c>
      <c r="L54" s="54">
        <f>SUM(L38:L53)</f>
        <v>34.515599999999999</v>
      </c>
      <c r="M54" s="54">
        <f>SUM(M38:M53)</f>
        <v>59.906899999999993</v>
      </c>
      <c r="N54" s="54">
        <f>SUM(N38:N53)</f>
        <v>39.182099999999998</v>
      </c>
      <c r="O54" s="54">
        <f>+N54+M54+L54</f>
        <v>133.6046</v>
      </c>
      <c r="P54" s="54">
        <f>+O54+K54</f>
        <v>187.5839</v>
      </c>
      <c r="Q54" s="54">
        <f>SUM(Q38:Q53)</f>
        <v>0</v>
      </c>
      <c r="R54" s="54">
        <f>SUM(R38:R53)</f>
        <v>1.3974</v>
      </c>
      <c r="S54" s="54">
        <f>+R54+Q54</f>
        <v>1.3974</v>
      </c>
      <c r="T54" s="55">
        <f>+S54+P54</f>
        <v>188.9813</v>
      </c>
    </row>
    <row r="55" spans="1:20" ht="12.75" customHeight="1" x14ac:dyDescent="0.2">
      <c r="A55" s="172" t="s">
        <v>3</v>
      </c>
      <c r="B55" s="70" t="s">
        <v>38</v>
      </c>
      <c r="C55" s="161" t="s">
        <v>24</v>
      </c>
      <c r="D55" s="178">
        <v>5</v>
      </c>
      <c r="E55" s="179">
        <v>0</v>
      </c>
      <c r="F55" s="179">
        <v>0</v>
      </c>
      <c r="G55" s="179">
        <v>0</v>
      </c>
      <c r="H55" s="179">
        <v>0</v>
      </c>
      <c r="I55" s="179">
        <v>0</v>
      </c>
      <c r="J55" s="179">
        <v>0</v>
      </c>
      <c r="K55" s="179">
        <v>0</v>
      </c>
      <c r="L55" s="179">
        <v>5.18</v>
      </c>
      <c r="M55" s="179">
        <v>14.450000000000001</v>
      </c>
      <c r="N55" s="179">
        <v>6.77</v>
      </c>
      <c r="O55" s="179">
        <v>26.400000000000002</v>
      </c>
      <c r="P55" s="179">
        <v>26.400000000000002</v>
      </c>
      <c r="Q55" s="179">
        <v>0</v>
      </c>
      <c r="R55" s="179">
        <v>0</v>
      </c>
      <c r="S55" s="179">
        <v>0</v>
      </c>
      <c r="T55" s="179">
        <v>26.400000000000002</v>
      </c>
    </row>
    <row r="56" spans="1:20" ht="12.75" customHeight="1" x14ac:dyDescent="0.2">
      <c r="A56" s="119"/>
      <c r="B56" s="71"/>
      <c r="C56" s="26" t="s">
        <v>33</v>
      </c>
      <c r="D56" s="180">
        <v>10</v>
      </c>
      <c r="E56" s="181">
        <v>0</v>
      </c>
      <c r="F56" s="181">
        <v>0</v>
      </c>
      <c r="G56" s="181">
        <v>0</v>
      </c>
      <c r="H56" s="181">
        <v>0</v>
      </c>
      <c r="I56" s="181">
        <v>0.4</v>
      </c>
      <c r="J56" s="181">
        <v>7.9</v>
      </c>
      <c r="K56" s="181">
        <v>8.3000000000000007</v>
      </c>
      <c r="L56" s="181">
        <v>205</v>
      </c>
      <c r="M56" s="181">
        <v>291.81</v>
      </c>
      <c r="N56" s="181">
        <v>78.429999999999993</v>
      </c>
      <c r="O56" s="181">
        <v>575.24</v>
      </c>
      <c r="P56" s="181">
        <v>583.54</v>
      </c>
      <c r="Q56" s="181">
        <v>0</v>
      </c>
      <c r="R56" s="181">
        <v>0</v>
      </c>
      <c r="S56" s="181">
        <v>0</v>
      </c>
      <c r="T56" s="181">
        <v>583.54</v>
      </c>
    </row>
    <row r="57" spans="1:20" ht="12.75" customHeight="1" x14ac:dyDescent="0.2">
      <c r="A57" s="119"/>
      <c r="B57" s="71"/>
      <c r="C57" s="26" t="s">
        <v>37</v>
      </c>
      <c r="D57" s="180">
        <v>8</v>
      </c>
      <c r="E57" s="181">
        <v>0</v>
      </c>
      <c r="F57" s="181">
        <v>0</v>
      </c>
      <c r="G57" s="181">
        <v>0</v>
      </c>
      <c r="H57" s="181">
        <v>0</v>
      </c>
      <c r="I57" s="181">
        <v>0.03</v>
      </c>
      <c r="J57" s="181">
        <v>0</v>
      </c>
      <c r="K57" s="181">
        <v>0.03</v>
      </c>
      <c r="L57" s="181">
        <v>6.7</v>
      </c>
      <c r="M57" s="181">
        <v>2.0599999999999996</v>
      </c>
      <c r="N57" s="181">
        <v>7.36</v>
      </c>
      <c r="O57" s="181">
        <v>16.119999999999997</v>
      </c>
      <c r="P57" s="181">
        <v>16.149999999999999</v>
      </c>
      <c r="Q57" s="181">
        <v>0</v>
      </c>
      <c r="R57" s="181">
        <v>0.3</v>
      </c>
      <c r="S57" s="181">
        <v>0.3</v>
      </c>
      <c r="T57" s="181">
        <v>16.45</v>
      </c>
    </row>
    <row r="58" spans="1:20" ht="12.75" customHeight="1" x14ac:dyDescent="0.2">
      <c r="A58" s="119"/>
      <c r="B58" s="71"/>
      <c r="C58" s="26" t="s">
        <v>38</v>
      </c>
      <c r="D58" s="180">
        <v>1</v>
      </c>
      <c r="E58" s="181">
        <v>0</v>
      </c>
      <c r="F58" s="181">
        <v>0</v>
      </c>
      <c r="G58" s="181">
        <v>0</v>
      </c>
      <c r="H58" s="181">
        <v>0</v>
      </c>
      <c r="I58" s="181">
        <v>0</v>
      </c>
      <c r="J58" s="181">
        <v>0</v>
      </c>
      <c r="K58" s="181">
        <v>0</v>
      </c>
      <c r="L58" s="181">
        <v>0</v>
      </c>
      <c r="M58" s="181">
        <v>0</v>
      </c>
      <c r="N58" s="181">
        <v>2</v>
      </c>
      <c r="O58" s="181">
        <v>2</v>
      </c>
      <c r="P58" s="181">
        <v>2</v>
      </c>
      <c r="Q58" s="181">
        <v>0</v>
      </c>
      <c r="R58" s="181">
        <v>0</v>
      </c>
      <c r="S58" s="181">
        <v>0</v>
      </c>
      <c r="T58" s="181">
        <v>2</v>
      </c>
    </row>
    <row r="59" spans="1:20" ht="12.75" customHeight="1" x14ac:dyDescent="0.2">
      <c r="A59" s="119"/>
      <c r="B59" s="87"/>
      <c r="C59" s="26" t="s">
        <v>49</v>
      </c>
      <c r="D59" s="180">
        <v>7</v>
      </c>
      <c r="E59" s="181">
        <v>0</v>
      </c>
      <c r="F59" s="181">
        <v>0</v>
      </c>
      <c r="G59" s="181">
        <v>7.0000000000000007E-2</v>
      </c>
      <c r="H59" s="181">
        <v>7.0000000000000007E-2</v>
      </c>
      <c r="I59" s="181">
        <v>18.3</v>
      </c>
      <c r="J59" s="181">
        <v>0</v>
      </c>
      <c r="K59" s="181">
        <v>18.37</v>
      </c>
      <c r="L59" s="181">
        <v>58.62</v>
      </c>
      <c r="M59" s="181">
        <v>43.749999999999993</v>
      </c>
      <c r="N59" s="181">
        <v>16.38</v>
      </c>
      <c r="O59" s="181">
        <v>118.75</v>
      </c>
      <c r="P59" s="181">
        <v>137.12</v>
      </c>
      <c r="Q59" s="181">
        <v>0</v>
      </c>
      <c r="R59" s="181">
        <v>0.55000000000000004</v>
      </c>
      <c r="S59" s="181">
        <v>0.55000000000000004</v>
      </c>
      <c r="T59" s="181">
        <v>137.66999999999999</v>
      </c>
    </row>
    <row r="60" spans="1:20" ht="12.75" customHeight="1" x14ac:dyDescent="0.2">
      <c r="A60" s="119"/>
      <c r="B60" s="71" t="s">
        <v>310</v>
      </c>
      <c r="C60" s="26" t="s">
        <v>409</v>
      </c>
      <c r="D60" s="162">
        <v>1</v>
      </c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7</v>
      </c>
      <c r="O60" s="24">
        <v>7</v>
      </c>
      <c r="P60" s="24">
        <v>7</v>
      </c>
      <c r="Q60" s="24">
        <v>0</v>
      </c>
      <c r="R60" s="24">
        <v>0</v>
      </c>
      <c r="S60" s="24">
        <v>0</v>
      </c>
      <c r="T60" s="24">
        <v>7</v>
      </c>
    </row>
    <row r="61" spans="1:20" ht="12.75" customHeight="1" x14ac:dyDescent="0.2">
      <c r="A61" s="119"/>
      <c r="B61" s="71"/>
      <c r="C61" s="26" t="s">
        <v>310</v>
      </c>
      <c r="D61" s="180">
        <v>1</v>
      </c>
      <c r="E61" s="181">
        <v>0</v>
      </c>
      <c r="F61" s="181">
        <v>0</v>
      </c>
      <c r="G61" s="181">
        <v>0</v>
      </c>
      <c r="H61" s="181">
        <v>0</v>
      </c>
      <c r="I61" s="181">
        <v>0</v>
      </c>
      <c r="J61" s="181">
        <v>0</v>
      </c>
      <c r="K61" s="181">
        <v>0</v>
      </c>
      <c r="L61" s="181">
        <v>0</v>
      </c>
      <c r="M61" s="181">
        <v>0.6</v>
      </c>
      <c r="N61" s="181">
        <v>0.5</v>
      </c>
      <c r="O61" s="181">
        <v>1.1000000000000001</v>
      </c>
      <c r="P61" s="181">
        <v>1.1000000000000001</v>
      </c>
      <c r="Q61" s="181">
        <v>0</v>
      </c>
      <c r="R61" s="181">
        <v>0</v>
      </c>
      <c r="S61" s="181">
        <v>0</v>
      </c>
      <c r="T61" s="181">
        <v>1.1000000000000001</v>
      </c>
    </row>
    <row r="62" spans="1:20" ht="12.75" customHeight="1" x14ac:dyDescent="0.2">
      <c r="A62" s="119"/>
      <c r="B62" s="71"/>
      <c r="C62" s="26" t="s">
        <v>43</v>
      </c>
      <c r="D62" s="180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</row>
    <row r="63" spans="1:20" ht="12.75" customHeight="1" x14ac:dyDescent="0.2">
      <c r="A63" s="119"/>
      <c r="B63" s="87"/>
      <c r="C63" s="26" t="s">
        <v>350</v>
      </c>
      <c r="D63" s="180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</row>
    <row r="64" spans="1:20" ht="12.75" customHeight="1" x14ac:dyDescent="0.2">
      <c r="A64" s="119"/>
      <c r="B64" s="71" t="s">
        <v>292</v>
      </c>
      <c r="C64" s="26" t="s">
        <v>317</v>
      </c>
      <c r="D64" s="180">
        <v>7</v>
      </c>
      <c r="E64" s="181">
        <v>0</v>
      </c>
      <c r="F64" s="181">
        <v>0</v>
      </c>
      <c r="G64" s="181">
        <v>0</v>
      </c>
      <c r="H64" s="181">
        <v>0</v>
      </c>
      <c r="I64" s="181">
        <v>0.30000000000000004</v>
      </c>
      <c r="J64" s="181">
        <v>0</v>
      </c>
      <c r="K64" s="181">
        <v>0.30000000000000004</v>
      </c>
      <c r="L64" s="181">
        <v>0.6</v>
      </c>
      <c r="M64" s="181">
        <v>2.4500000000000002</v>
      </c>
      <c r="N64" s="181">
        <v>1.92</v>
      </c>
      <c r="O64" s="181">
        <v>4.97</v>
      </c>
      <c r="P64" s="181">
        <v>5.27</v>
      </c>
      <c r="Q64" s="181">
        <v>0</v>
      </c>
      <c r="R64" s="181">
        <v>0</v>
      </c>
      <c r="S64" s="181">
        <v>0</v>
      </c>
      <c r="T64" s="181">
        <v>5.2700000000000005</v>
      </c>
    </row>
    <row r="65" spans="1:20" ht="12.75" customHeight="1" x14ac:dyDescent="0.2">
      <c r="A65" s="119"/>
      <c r="B65" s="71"/>
      <c r="C65" s="26" t="s">
        <v>269</v>
      </c>
      <c r="D65" s="180">
        <v>4</v>
      </c>
      <c r="E65" s="181">
        <v>0</v>
      </c>
      <c r="F65" s="181">
        <v>0</v>
      </c>
      <c r="G65" s="181">
        <v>0</v>
      </c>
      <c r="H65" s="181">
        <v>0</v>
      </c>
      <c r="I65" s="181">
        <v>0</v>
      </c>
      <c r="J65" s="181">
        <v>0</v>
      </c>
      <c r="K65" s="181">
        <v>0</v>
      </c>
      <c r="L65" s="181">
        <v>0</v>
      </c>
      <c r="M65" s="181">
        <v>9.08</v>
      </c>
      <c r="N65" s="181">
        <v>4.1000000000000005</v>
      </c>
      <c r="O65" s="181">
        <v>13.18</v>
      </c>
      <c r="P65" s="181">
        <v>13.18</v>
      </c>
      <c r="Q65" s="181">
        <v>0.1</v>
      </c>
      <c r="R65" s="181">
        <v>0</v>
      </c>
      <c r="S65" s="181">
        <v>0.1</v>
      </c>
      <c r="T65" s="181">
        <v>13.28</v>
      </c>
    </row>
    <row r="66" spans="1:20" ht="12.75" customHeight="1" x14ac:dyDescent="0.2">
      <c r="A66" s="119"/>
      <c r="B66" s="71"/>
      <c r="C66" s="26" t="s">
        <v>270</v>
      </c>
      <c r="D66" s="180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</row>
    <row r="67" spans="1:20" ht="12.75" customHeight="1" x14ac:dyDescent="0.2">
      <c r="A67" s="119"/>
      <c r="B67" s="71"/>
      <c r="C67" s="26" t="s">
        <v>471</v>
      </c>
      <c r="D67" s="180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</row>
    <row r="68" spans="1:20" ht="12.75" customHeight="1" x14ac:dyDescent="0.2">
      <c r="A68" s="119"/>
      <c r="B68" s="71"/>
      <c r="C68" s="26" t="s">
        <v>292</v>
      </c>
      <c r="D68" s="180">
        <v>3</v>
      </c>
      <c r="E68" s="181">
        <v>0</v>
      </c>
      <c r="F68" s="181">
        <v>0</v>
      </c>
      <c r="G68" s="181">
        <v>0</v>
      </c>
      <c r="H68" s="181">
        <v>0</v>
      </c>
      <c r="I68" s="181">
        <v>0</v>
      </c>
      <c r="J68" s="181">
        <v>0</v>
      </c>
      <c r="K68" s="181">
        <v>0</v>
      </c>
      <c r="L68" s="181">
        <v>272.33000000000004</v>
      </c>
      <c r="M68" s="181">
        <v>462.74</v>
      </c>
      <c r="N68" s="181">
        <v>27.619999999999997</v>
      </c>
      <c r="O68" s="181">
        <v>762.69</v>
      </c>
      <c r="P68" s="181">
        <v>762.69</v>
      </c>
      <c r="Q68" s="181">
        <v>0</v>
      </c>
      <c r="R68" s="181">
        <v>0</v>
      </c>
      <c r="S68" s="181">
        <v>0</v>
      </c>
      <c r="T68" s="181">
        <v>762.69</v>
      </c>
    </row>
    <row r="69" spans="1:20" ht="12.75" customHeight="1" x14ac:dyDescent="0.2">
      <c r="A69" s="119"/>
      <c r="B69" s="87"/>
      <c r="C69" s="26" t="s">
        <v>422</v>
      </c>
      <c r="D69" s="162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</row>
    <row r="70" spans="1:20" ht="12.75" customHeight="1" x14ac:dyDescent="0.2">
      <c r="A70" s="119"/>
      <c r="B70" s="71" t="s">
        <v>41</v>
      </c>
      <c r="C70" s="26" t="s">
        <v>31</v>
      </c>
      <c r="D70" s="180">
        <v>6</v>
      </c>
      <c r="E70" s="181">
        <v>0</v>
      </c>
      <c r="F70" s="181">
        <v>0</v>
      </c>
      <c r="G70" s="181">
        <v>0</v>
      </c>
      <c r="H70" s="181">
        <v>0</v>
      </c>
      <c r="I70" s="181">
        <v>0.14000000000000001</v>
      </c>
      <c r="J70" s="181">
        <v>0</v>
      </c>
      <c r="K70" s="181">
        <v>0.14000000000000001</v>
      </c>
      <c r="L70" s="181">
        <v>1.42</v>
      </c>
      <c r="M70" s="181">
        <v>1.68</v>
      </c>
      <c r="N70" s="181">
        <v>2.3200000000000003</v>
      </c>
      <c r="O70" s="181">
        <v>5.4200000000000008</v>
      </c>
      <c r="P70" s="181">
        <v>5.5600000000000005</v>
      </c>
      <c r="Q70" s="181">
        <v>0</v>
      </c>
      <c r="R70" s="181">
        <v>0</v>
      </c>
      <c r="S70" s="181">
        <v>0</v>
      </c>
      <c r="T70" s="181">
        <v>5.5600000000000005</v>
      </c>
    </row>
    <row r="71" spans="1:20" ht="12.75" customHeight="1" x14ac:dyDescent="0.2">
      <c r="A71" s="119"/>
      <c r="B71" s="71"/>
      <c r="C71" s="26" t="s">
        <v>25</v>
      </c>
      <c r="D71" s="180">
        <v>12</v>
      </c>
      <c r="E71" s="181">
        <v>0</v>
      </c>
      <c r="F71" s="181">
        <v>0</v>
      </c>
      <c r="G71" s="181">
        <v>0</v>
      </c>
      <c r="H71" s="181">
        <v>0</v>
      </c>
      <c r="I71" s="181">
        <v>1</v>
      </c>
      <c r="J71" s="181">
        <v>0</v>
      </c>
      <c r="K71" s="181">
        <v>1</v>
      </c>
      <c r="L71" s="181">
        <v>0</v>
      </c>
      <c r="M71" s="181">
        <v>3.0599999999999996</v>
      </c>
      <c r="N71" s="181">
        <v>6.03</v>
      </c>
      <c r="O71" s="181">
        <v>9.09</v>
      </c>
      <c r="P71" s="181">
        <v>10.09</v>
      </c>
      <c r="Q71" s="181">
        <v>0</v>
      </c>
      <c r="R71" s="181">
        <v>0.6</v>
      </c>
      <c r="S71" s="181">
        <v>0.6</v>
      </c>
      <c r="T71" s="181">
        <v>10.69</v>
      </c>
    </row>
    <row r="72" spans="1:20" ht="12.75" customHeight="1" x14ac:dyDescent="0.2">
      <c r="A72" s="119"/>
      <c r="B72" s="71"/>
      <c r="C72" s="26" t="s">
        <v>32</v>
      </c>
      <c r="D72" s="180">
        <v>9</v>
      </c>
      <c r="E72" s="181">
        <v>0</v>
      </c>
      <c r="F72" s="181">
        <v>0</v>
      </c>
      <c r="G72" s="181">
        <v>0</v>
      </c>
      <c r="H72" s="181">
        <v>0</v>
      </c>
      <c r="I72" s="181">
        <v>0.21000000000000002</v>
      </c>
      <c r="J72" s="181">
        <v>0.18</v>
      </c>
      <c r="K72" s="181">
        <v>0.39</v>
      </c>
      <c r="L72" s="181">
        <v>0</v>
      </c>
      <c r="M72" s="181">
        <v>3.06</v>
      </c>
      <c r="N72" s="181">
        <v>8.2999999999999989</v>
      </c>
      <c r="O72" s="181">
        <v>11.360000000000001</v>
      </c>
      <c r="P72" s="181">
        <v>11.750000000000002</v>
      </c>
      <c r="Q72" s="181">
        <v>0</v>
      </c>
      <c r="R72" s="181">
        <v>0.08</v>
      </c>
      <c r="S72" s="181">
        <v>0.08</v>
      </c>
      <c r="T72" s="181">
        <v>11.83</v>
      </c>
    </row>
    <row r="73" spans="1:20" ht="12.75" customHeight="1" x14ac:dyDescent="0.2">
      <c r="A73" s="119"/>
      <c r="B73" s="71"/>
      <c r="C73" s="26" t="s">
        <v>34</v>
      </c>
      <c r="D73" s="180">
        <v>40</v>
      </c>
      <c r="E73" s="181">
        <v>0</v>
      </c>
      <c r="F73" s="181">
        <v>0</v>
      </c>
      <c r="G73" s="181">
        <v>0</v>
      </c>
      <c r="H73" s="181">
        <v>0</v>
      </c>
      <c r="I73" s="181">
        <v>6.23</v>
      </c>
      <c r="J73" s="181">
        <v>0</v>
      </c>
      <c r="K73" s="181">
        <v>6.23</v>
      </c>
      <c r="L73" s="181">
        <v>26.58</v>
      </c>
      <c r="M73" s="181">
        <v>111.27999999999997</v>
      </c>
      <c r="N73" s="181">
        <v>146.36999999999998</v>
      </c>
      <c r="O73" s="181">
        <v>284.23</v>
      </c>
      <c r="P73" s="181">
        <v>290.46000000000004</v>
      </c>
      <c r="Q73" s="181">
        <v>0</v>
      </c>
      <c r="R73" s="181">
        <v>1.56</v>
      </c>
      <c r="S73" s="181">
        <v>1.56</v>
      </c>
      <c r="T73" s="181">
        <v>292.02</v>
      </c>
    </row>
    <row r="74" spans="1:20" ht="12.75" customHeight="1" x14ac:dyDescent="0.2">
      <c r="A74" s="119"/>
      <c r="B74" s="71"/>
      <c r="C74" s="26" t="s">
        <v>35</v>
      </c>
      <c r="D74" s="180">
        <v>3</v>
      </c>
      <c r="E74" s="181">
        <v>0</v>
      </c>
      <c r="F74" s="181">
        <v>0</v>
      </c>
      <c r="G74" s="181">
        <v>0</v>
      </c>
      <c r="H74" s="181">
        <v>0</v>
      </c>
      <c r="I74" s="181">
        <v>0</v>
      </c>
      <c r="J74" s="181">
        <v>0</v>
      </c>
      <c r="K74" s="181">
        <v>0</v>
      </c>
      <c r="L74" s="181">
        <v>0.4</v>
      </c>
      <c r="M74" s="181">
        <v>5.37</v>
      </c>
      <c r="N74" s="181">
        <v>8.4600000000000009</v>
      </c>
      <c r="O74" s="181">
        <v>14.23</v>
      </c>
      <c r="P74" s="181">
        <v>14.23</v>
      </c>
      <c r="Q74" s="181">
        <v>0</v>
      </c>
      <c r="R74" s="181">
        <v>0</v>
      </c>
      <c r="S74" s="181">
        <v>0</v>
      </c>
      <c r="T74" s="181">
        <v>14.23</v>
      </c>
    </row>
    <row r="75" spans="1:20" ht="12.75" customHeight="1" x14ac:dyDescent="0.2">
      <c r="A75" s="119"/>
      <c r="B75" s="71"/>
      <c r="C75" s="26" t="s">
        <v>36</v>
      </c>
      <c r="D75" s="180">
        <v>10</v>
      </c>
      <c r="E75" s="181">
        <v>0</v>
      </c>
      <c r="F75" s="181">
        <v>0</v>
      </c>
      <c r="G75" s="181">
        <v>0</v>
      </c>
      <c r="H75" s="181">
        <v>0</v>
      </c>
      <c r="I75" s="181">
        <v>1.5</v>
      </c>
      <c r="J75" s="181">
        <v>0</v>
      </c>
      <c r="K75" s="181">
        <v>1.5</v>
      </c>
      <c r="L75" s="181">
        <v>0</v>
      </c>
      <c r="M75" s="181">
        <v>2.75</v>
      </c>
      <c r="N75" s="181">
        <v>0.84000000000000008</v>
      </c>
      <c r="O75" s="181">
        <v>3.5900000000000003</v>
      </c>
      <c r="P75" s="181">
        <v>5.09</v>
      </c>
      <c r="Q75" s="181">
        <v>0</v>
      </c>
      <c r="R75" s="181">
        <v>0</v>
      </c>
      <c r="S75" s="181">
        <v>0</v>
      </c>
      <c r="T75" s="181">
        <v>5.09</v>
      </c>
    </row>
    <row r="76" spans="1:20" ht="12.75" customHeight="1" x14ac:dyDescent="0.2">
      <c r="A76" s="119"/>
      <c r="B76" s="87"/>
      <c r="C76" s="26" t="s">
        <v>41</v>
      </c>
      <c r="D76" s="180">
        <v>34</v>
      </c>
      <c r="E76" s="181">
        <v>0</v>
      </c>
      <c r="F76" s="181">
        <v>0</v>
      </c>
      <c r="G76" s="181">
        <v>0</v>
      </c>
      <c r="H76" s="181">
        <v>0</v>
      </c>
      <c r="I76" s="181">
        <v>0</v>
      </c>
      <c r="J76" s="181">
        <v>0</v>
      </c>
      <c r="K76" s="181">
        <v>0</v>
      </c>
      <c r="L76" s="181">
        <v>0.1</v>
      </c>
      <c r="M76" s="181">
        <v>9.1699999999999982</v>
      </c>
      <c r="N76" s="181">
        <v>25.335000000000001</v>
      </c>
      <c r="O76" s="181">
        <v>34.605000000000004</v>
      </c>
      <c r="P76" s="181">
        <v>34.605000000000004</v>
      </c>
      <c r="Q76" s="181">
        <v>0</v>
      </c>
      <c r="R76" s="181">
        <v>0.19</v>
      </c>
      <c r="S76" s="181">
        <v>0.19</v>
      </c>
      <c r="T76" s="181">
        <v>34.795000000000009</v>
      </c>
    </row>
    <row r="77" spans="1:20" ht="12.75" customHeight="1" x14ac:dyDescent="0.2">
      <c r="A77" s="119"/>
      <c r="B77" s="71" t="s">
        <v>46</v>
      </c>
      <c r="C77" s="26" t="s">
        <v>27</v>
      </c>
      <c r="D77" s="180">
        <v>19</v>
      </c>
      <c r="E77" s="181">
        <v>0.56000000000000005</v>
      </c>
      <c r="F77" s="181">
        <v>0</v>
      </c>
      <c r="G77" s="181">
        <v>0</v>
      </c>
      <c r="H77" s="181">
        <v>0.56000000000000005</v>
      </c>
      <c r="I77" s="181">
        <v>1.8800000000000001</v>
      </c>
      <c r="J77" s="181">
        <v>5</v>
      </c>
      <c r="K77" s="181">
        <v>7.4399999999999995</v>
      </c>
      <c r="L77" s="181">
        <v>30</v>
      </c>
      <c r="M77" s="181">
        <v>77.349999999999994</v>
      </c>
      <c r="N77" s="181">
        <v>49.28</v>
      </c>
      <c r="O77" s="181">
        <v>156.63</v>
      </c>
      <c r="P77" s="181">
        <v>164.07</v>
      </c>
      <c r="Q77" s="181">
        <v>0.37</v>
      </c>
      <c r="R77" s="181">
        <v>0</v>
      </c>
      <c r="S77" s="181">
        <v>0.37</v>
      </c>
      <c r="T77" s="181">
        <v>164.44</v>
      </c>
    </row>
    <row r="78" spans="1:20" ht="12.75" customHeight="1" x14ac:dyDescent="0.2">
      <c r="A78" s="119"/>
      <c r="B78" s="71"/>
      <c r="C78" s="26" t="s">
        <v>28</v>
      </c>
      <c r="D78" s="180">
        <v>13</v>
      </c>
      <c r="E78" s="181">
        <v>0.39</v>
      </c>
      <c r="F78" s="181">
        <v>0</v>
      </c>
      <c r="G78" s="181">
        <v>0</v>
      </c>
      <c r="H78" s="181">
        <v>0.39</v>
      </c>
      <c r="I78" s="181">
        <v>2.0099999999999998</v>
      </c>
      <c r="J78" s="181">
        <v>0</v>
      </c>
      <c r="K78" s="181">
        <v>2.4</v>
      </c>
      <c r="L78" s="181">
        <v>0</v>
      </c>
      <c r="M78" s="181">
        <v>3.6999999999999993</v>
      </c>
      <c r="N78" s="181">
        <v>5.3100000000000005</v>
      </c>
      <c r="O78" s="181">
        <v>9.0100000000000016</v>
      </c>
      <c r="P78" s="181">
        <v>11.410000000000002</v>
      </c>
      <c r="Q78" s="181">
        <v>0</v>
      </c>
      <c r="R78" s="181">
        <v>0</v>
      </c>
      <c r="S78" s="181">
        <v>0</v>
      </c>
      <c r="T78" s="181">
        <v>11.41</v>
      </c>
    </row>
    <row r="79" spans="1:20" ht="12.75" customHeight="1" x14ac:dyDescent="0.2">
      <c r="A79" s="119"/>
      <c r="B79" s="71"/>
      <c r="C79" s="26" t="s">
        <v>39</v>
      </c>
      <c r="D79" s="180">
        <v>21</v>
      </c>
      <c r="E79" s="181">
        <v>0</v>
      </c>
      <c r="F79" s="181">
        <v>0</v>
      </c>
      <c r="G79" s="181">
        <v>0</v>
      </c>
      <c r="H79" s="181">
        <v>0</v>
      </c>
      <c r="I79" s="181">
        <v>12.6</v>
      </c>
      <c r="J79" s="181">
        <v>0.98</v>
      </c>
      <c r="K79" s="181">
        <v>13.58</v>
      </c>
      <c r="L79" s="181">
        <v>7.05</v>
      </c>
      <c r="M79" s="181">
        <v>117.87999999999998</v>
      </c>
      <c r="N79" s="181">
        <v>169.72</v>
      </c>
      <c r="O79" s="181">
        <v>294.64999999999998</v>
      </c>
      <c r="P79" s="181">
        <v>308.22999999999996</v>
      </c>
      <c r="Q79" s="181">
        <v>0</v>
      </c>
      <c r="R79" s="181">
        <v>0.34</v>
      </c>
      <c r="S79" s="181">
        <v>0.34</v>
      </c>
      <c r="T79" s="181">
        <v>308.57</v>
      </c>
    </row>
    <row r="80" spans="1:20" ht="12.75" customHeight="1" x14ac:dyDescent="0.2">
      <c r="A80" s="119"/>
      <c r="B80" s="71"/>
      <c r="C80" s="26" t="s">
        <v>40</v>
      </c>
      <c r="D80" s="180">
        <v>65</v>
      </c>
      <c r="E80" s="181">
        <v>0</v>
      </c>
      <c r="F80" s="181">
        <v>0</v>
      </c>
      <c r="G80" s="181">
        <v>0</v>
      </c>
      <c r="H80" s="181">
        <v>0</v>
      </c>
      <c r="I80" s="181">
        <v>13.879999999999995</v>
      </c>
      <c r="J80" s="181">
        <v>0</v>
      </c>
      <c r="K80" s="181">
        <v>13.879999999999995</v>
      </c>
      <c r="L80" s="181">
        <v>2.71</v>
      </c>
      <c r="M80" s="181">
        <v>59.34</v>
      </c>
      <c r="N80" s="181">
        <v>49.02</v>
      </c>
      <c r="O80" s="181">
        <v>111.07</v>
      </c>
      <c r="P80" s="181">
        <v>124.94999999999999</v>
      </c>
      <c r="Q80" s="181">
        <v>0</v>
      </c>
      <c r="R80" s="181">
        <v>0.43</v>
      </c>
      <c r="S80" s="181">
        <v>0.43</v>
      </c>
      <c r="T80" s="181">
        <v>125.38</v>
      </c>
    </row>
    <row r="81" spans="1:20" ht="12.75" customHeight="1" x14ac:dyDescent="0.2">
      <c r="A81" s="119"/>
      <c r="B81" s="71"/>
      <c r="C81" s="26" t="s">
        <v>42</v>
      </c>
      <c r="D81" s="162">
        <v>15</v>
      </c>
      <c r="E81" s="24">
        <v>0.37</v>
      </c>
      <c r="F81" s="24">
        <v>3.1</v>
      </c>
      <c r="G81" s="24">
        <v>0</v>
      </c>
      <c r="H81" s="24">
        <v>3.47</v>
      </c>
      <c r="I81" s="24">
        <v>1</v>
      </c>
      <c r="J81" s="24">
        <v>0</v>
      </c>
      <c r="K81" s="24">
        <v>4.47</v>
      </c>
      <c r="L81" s="24">
        <v>0</v>
      </c>
      <c r="M81" s="24">
        <v>13.45</v>
      </c>
      <c r="N81" s="24">
        <v>64.709999999999994</v>
      </c>
      <c r="O81" s="24">
        <v>78.16</v>
      </c>
      <c r="P81" s="24">
        <v>82.63</v>
      </c>
      <c r="Q81" s="24">
        <v>0</v>
      </c>
      <c r="R81" s="24">
        <v>0</v>
      </c>
      <c r="S81" s="24">
        <v>0</v>
      </c>
      <c r="T81" s="24">
        <v>82.63</v>
      </c>
    </row>
    <row r="82" spans="1:20" ht="12.75" customHeight="1" x14ac:dyDescent="0.2">
      <c r="A82" s="119"/>
      <c r="B82" s="71"/>
      <c r="C82" s="26" t="s">
        <v>46</v>
      </c>
      <c r="D82" s="162">
        <v>142</v>
      </c>
      <c r="E82" s="24">
        <v>0.13999999999999999</v>
      </c>
      <c r="F82" s="24">
        <v>0.84000000000000019</v>
      </c>
      <c r="G82" s="24">
        <v>0.8600000000000001</v>
      </c>
      <c r="H82" s="24">
        <v>1.8400000000000003</v>
      </c>
      <c r="I82" s="24">
        <v>6.3299999999999992</v>
      </c>
      <c r="J82" s="24">
        <v>0</v>
      </c>
      <c r="K82" s="24">
        <v>8.1699999999999964</v>
      </c>
      <c r="L82" s="24">
        <v>0.36</v>
      </c>
      <c r="M82" s="24">
        <v>3.919999999999999</v>
      </c>
      <c r="N82" s="24">
        <v>11.489999999999997</v>
      </c>
      <c r="O82" s="24">
        <v>15.769999999999991</v>
      </c>
      <c r="P82" s="24">
        <v>23.939999999999987</v>
      </c>
      <c r="Q82" s="24">
        <v>0</v>
      </c>
      <c r="R82" s="24">
        <v>1.7000000000000004</v>
      </c>
      <c r="S82" s="24">
        <v>1.7000000000000004</v>
      </c>
      <c r="T82" s="24">
        <v>25.640000000000008</v>
      </c>
    </row>
    <row r="83" spans="1:20" ht="12.75" customHeight="1" x14ac:dyDescent="0.2">
      <c r="A83" s="119"/>
      <c r="B83" s="71"/>
      <c r="C83" s="26" t="s">
        <v>47</v>
      </c>
      <c r="D83" s="180">
        <v>106</v>
      </c>
      <c r="E83" s="181">
        <v>0</v>
      </c>
      <c r="F83" s="181">
        <v>0</v>
      </c>
      <c r="G83" s="181">
        <v>0.61</v>
      </c>
      <c r="H83" s="181">
        <v>0.61</v>
      </c>
      <c r="I83" s="181">
        <v>4.9400000000000004</v>
      </c>
      <c r="J83" s="181">
        <v>0</v>
      </c>
      <c r="K83" s="181">
        <v>5.55</v>
      </c>
      <c r="L83" s="181">
        <v>11.889999999999999</v>
      </c>
      <c r="M83" s="181">
        <v>84.470000000000013</v>
      </c>
      <c r="N83" s="181">
        <v>153.64000000000013</v>
      </c>
      <c r="O83" s="181">
        <v>249.99999999999997</v>
      </c>
      <c r="P83" s="181">
        <v>255.54999999999998</v>
      </c>
      <c r="Q83" s="181">
        <v>0</v>
      </c>
      <c r="R83" s="181">
        <v>0.60000000000000009</v>
      </c>
      <c r="S83" s="181">
        <v>0.60000000000000009</v>
      </c>
      <c r="T83" s="181">
        <v>256.14999999999998</v>
      </c>
    </row>
    <row r="84" spans="1:20" ht="12.75" customHeight="1" x14ac:dyDescent="0.2">
      <c r="A84" s="119"/>
      <c r="B84" s="71"/>
      <c r="C84" s="26" t="s">
        <v>48</v>
      </c>
      <c r="D84" s="162">
        <v>57</v>
      </c>
      <c r="E84" s="24">
        <v>0.01</v>
      </c>
      <c r="F84" s="24">
        <v>0.03</v>
      </c>
      <c r="G84" s="24">
        <v>0</v>
      </c>
      <c r="H84" s="24">
        <v>0.04</v>
      </c>
      <c r="I84" s="24">
        <v>1.0600000000000003</v>
      </c>
      <c r="J84" s="24">
        <v>0</v>
      </c>
      <c r="K84" s="24">
        <v>1.1000000000000003</v>
      </c>
      <c r="L84" s="24">
        <v>0.85</v>
      </c>
      <c r="M84" s="24">
        <v>5.8299999999999974</v>
      </c>
      <c r="N84" s="24">
        <v>9.3299999999999965</v>
      </c>
      <c r="O84" s="24">
        <v>16.009999999999991</v>
      </c>
      <c r="P84" s="24">
        <v>17.109999999999992</v>
      </c>
      <c r="Q84" s="24">
        <v>0</v>
      </c>
      <c r="R84" s="24">
        <v>0.02</v>
      </c>
      <c r="S84" s="24">
        <v>0.02</v>
      </c>
      <c r="T84" s="24">
        <v>17.129999999999995</v>
      </c>
    </row>
    <row r="85" spans="1:20" ht="12.75" customHeight="1" x14ac:dyDescent="0.2">
      <c r="A85" s="119"/>
      <c r="B85" s="87"/>
      <c r="C85" s="26" t="s">
        <v>343</v>
      </c>
      <c r="D85" s="162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</row>
    <row r="86" spans="1:20" ht="12.75" customHeight="1" x14ac:dyDescent="0.2">
      <c r="A86" s="119"/>
      <c r="B86" s="71" t="s">
        <v>44</v>
      </c>
      <c r="C86" s="26" t="s">
        <v>23</v>
      </c>
      <c r="D86" s="180">
        <v>5</v>
      </c>
      <c r="E86" s="181">
        <v>0</v>
      </c>
      <c r="F86" s="181">
        <v>0</v>
      </c>
      <c r="G86" s="181">
        <v>0</v>
      </c>
      <c r="H86" s="181">
        <v>0</v>
      </c>
      <c r="I86" s="181">
        <v>1.3</v>
      </c>
      <c r="J86" s="181">
        <v>0</v>
      </c>
      <c r="K86" s="181">
        <v>1.3</v>
      </c>
      <c r="L86" s="181">
        <v>0</v>
      </c>
      <c r="M86" s="181">
        <v>0.73</v>
      </c>
      <c r="N86" s="181">
        <v>1.38</v>
      </c>
      <c r="O86" s="181">
        <v>2.1100000000000003</v>
      </c>
      <c r="P86" s="181">
        <v>3.41</v>
      </c>
      <c r="Q86" s="181">
        <v>0</v>
      </c>
      <c r="R86" s="181">
        <v>0</v>
      </c>
      <c r="S86" s="181">
        <v>0</v>
      </c>
      <c r="T86" s="181">
        <v>3.41</v>
      </c>
    </row>
    <row r="87" spans="1:20" ht="12.75" customHeight="1" x14ac:dyDescent="0.2">
      <c r="A87" s="119"/>
      <c r="B87" s="71"/>
      <c r="C87" s="26" t="s">
        <v>26</v>
      </c>
      <c r="D87" s="180">
        <v>31</v>
      </c>
      <c r="E87" s="181">
        <v>0</v>
      </c>
      <c r="F87" s="181">
        <v>0.1</v>
      </c>
      <c r="G87" s="181">
        <v>0</v>
      </c>
      <c r="H87" s="181">
        <v>0.1</v>
      </c>
      <c r="I87" s="181">
        <v>4.47</v>
      </c>
      <c r="J87" s="181">
        <v>0</v>
      </c>
      <c r="K87" s="181">
        <v>4.5699999999999994</v>
      </c>
      <c r="L87" s="181">
        <v>7.8</v>
      </c>
      <c r="M87" s="181">
        <v>7.3699999999999992</v>
      </c>
      <c r="N87" s="181">
        <v>45.699999999999996</v>
      </c>
      <c r="O87" s="181">
        <v>60.870000000000005</v>
      </c>
      <c r="P87" s="181">
        <v>65.44</v>
      </c>
      <c r="Q87" s="181">
        <v>0</v>
      </c>
      <c r="R87" s="181">
        <v>1.1200000000000001</v>
      </c>
      <c r="S87" s="181">
        <v>1.1200000000000001</v>
      </c>
      <c r="T87" s="181">
        <v>66.560000000000016</v>
      </c>
    </row>
    <row r="88" spans="1:20" ht="12.75" customHeight="1" x14ac:dyDescent="0.2">
      <c r="A88" s="119"/>
      <c r="B88" s="71"/>
      <c r="C88" s="26" t="s">
        <v>29</v>
      </c>
      <c r="D88" s="180">
        <v>6</v>
      </c>
      <c r="E88" s="181">
        <v>0</v>
      </c>
      <c r="F88" s="181">
        <v>0.1</v>
      </c>
      <c r="G88" s="181">
        <v>0.02</v>
      </c>
      <c r="H88" s="181">
        <v>0.12000000000000001</v>
      </c>
      <c r="I88" s="181">
        <v>0.6</v>
      </c>
      <c r="J88" s="181">
        <v>0</v>
      </c>
      <c r="K88" s="181">
        <v>0.72</v>
      </c>
      <c r="L88" s="181">
        <v>0</v>
      </c>
      <c r="M88" s="181">
        <v>0.2</v>
      </c>
      <c r="N88" s="181">
        <v>1.43</v>
      </c>
      <c r="O88" s="181">
        <v>1.6300000000000001</v>
      </c>
      <c r="P88" s="181">
        <v>2.35</v>
      </c>
      <c r="Q88" s="181">
        <v>0</v>
      </c>
      <c r="R88" s="181">
        <v>1.5</v>
      </c>
      <c r="S88" s="181">
        <v>1.5</v>
      </c>
      <c r="T88" s="181">
        <v>3.8499999999999996</v>
      </c>
    </row>
    <row r="89" spans="1:20" ht="12.75" customHeight="1" x14ac:dyDescent="0.2">
      <c r="A89" s="119"/>
      <c r="B89" s="71"/>
      <c r="C89" s="26" t="s">
        <v>30</v>
      </c>
      <c r="D89" s="180">
        <v>8</v>
      </c>
      <c r="E89" s="181">
        <v>0</v>
      </c>
      <c r="F89" s="181">
        <v>0.44</v>
      </c>
      <c r="G89" s="181">
        <v>0.1</v>
      </c>
      <c r="H89" s="181">
        <v>0.54</v>
      </c>
      <c r="I89" s="181">
        <v>7.3999999999999995</v>
      </c>
      <c r="J89" s="181">
        <v>0</v>
      </c>
      <c r="K89" s="181">
        <v>7.9399999999999995</v>
      </c>
      <c r="L89" s="181">
        <v>0</v>
      </c>
      <c r="M89" s="181">
        <v>0.14000000000000001</v>
      </c>
      <c r="N89" s="181">
        <v>5.7299999999999986</v>
      </c>
      <c r="O89" s="181">
        <v>5.8699999999999992</v>
      </c>
      <c r="P89" s="181">
        <v>13.809999999999999</v>
      </c>
      <c r="Q89" s="181">
        <v>0</v>
      </c>
      <c r="R89" s="181">
        <v>0</v>
      </c>
      <c r="S89" s="181">
        <v>0</v>
      </c>
      <c r="T89" s="181">
        <v>13.809999999999999</v>
      </c>
    </row>
    <row r="90" spans="1:20" ht="12.75" customHeight="1" x14ac:dyDescent="0.2">
      <c r="A90" s="119"/>
      <c r="B90" s="71"/>
      <c r="C90" s="26" t="s">
        <v>44</v>
      </c>
      <c r="D90" s="180">
        <v>80</v>
      </c>
      <c r="E90" s="181">
        <v>0.7</v>
      </c>
      <c r="F90" s="181">
        <v>0.7</v>
      </c>
      <c r="G90" s="181">
        <v>0</v>
      </c>
      <c r="H90" s="181">
        <v>1.4</v>
      </c>
      <c r="I90" s="181">
        <v>30.320000000000004</v>
      </c>
      <c r="J90" s="181">
        <v>0</v>
      </c>
      <c r="K90" s="181">
        <v>31.720000000000002</v>
      </c>
      <c r="L90" s="181">
        <v>33.480000000000004</v>
      </c>
      <c r="M90" s="181">
        <v>49.010000000000005</v>
      </c>
      <c r="N90" s="181">
        <v>279.2399999999999</v>
      </c>
      <c r="O90" s="181">
        <v>361.73000000000008</v>
      </c>
      <c r="P90" s="181">
        <v>393.4500000000001</v>
      </c>
      <c r="Q90" s="181">
        <v>0</v>
      </c>
      <c r="R90" s="181">
        <v>0.86</v>
      </c>
      <c r="S90" s="181">
        <v>0.86</v>
      </c>
      <c r="T90" s="181">
        <v>394.30999999999995</v>
      </c>
    </row>
    <row r="91" spans="1:20" ht="12.75" customHeight="1" x14ac:dyDescent="0.2">
      <c r="A91" s="119"/>
      <c r="B91" s="87"/>
      <c r="C91" s="26" t="s">
        <v>45</v>
      </c>
      <c r="D91" s="180">
        <v>14</v>
      </c>
      <c r="E91" s="181">
        <v>0</v>
      </c>
      <c r="F91" s="181">
        <v>1.2</v>
      </c>
      <c r="G91" s="181">
        <v>0</v>
      </c>
      <c r="H91" s="181">
        <v>1.2</v>
      </c>
      <c r="I91" s="181">
        <v>2.06</v>
      </c>
      <c r="J91" s="181">
        <v>0</v>
      </c>
      <c r="K91" s="181">
        <v>3.2600000000000002</v>
      </c>
      <c r="L91" s="181">
        <v>120.48</v>
      </c>
      <c r="M91" s="181">
        <v>103.25</v>
      </c>
      <c r="N91" s="181">
        <v>80.17</v>
      </c>
      <c r="O91" s="181">
        <v>303.90000000000003</v>
      </c>
      <c r="P91" s="181">
        <v>307.16000000000003</v>
      </c>
      <c r="Q91" s="181">
        <v>0</v>
      </c>
      <c r="R91" s="181">
        <v>0.14000000000000001</v>
      </c>
      <c r="S91" s="181">
        <v>0.14000000000000001</v>
      </c>
      <c r="T91" s="181">
        <v>307.3</v>
      </c>
    </row>
    <row r="92" spans="1:20" ht="12.75" customHeight="1" x14ac:dyDescent="0.2">
      <c r="A92" s="119"/>
      <c r="B92" s="71" t="s">
        <v>363</v>
      </c>
      <c r="C92" s="165" t="s">
        <v>363</v>
      </c>
      <c r="D92" s="182">
        <v>17</v>
      </c>
      <c r="E92" s="183">
        <v>0</v>
      </c>
      <c r="F92" s="183">
        <v>0</v>
      </c>
      <c r="G92" s="183">
        <v>0</v>
      </c>
      <c r="H92" s="183">
        <v>0</v>
      </c>
      <c r="I92" s="183">
        <v>52</v>
      </c>
      <c r="J92" s="183">
        <v>25</v>
      </c>
      <c r="K92" s="183">
        <v>77</v>
      </c>
      <c r="L92" s="183">
        <v>0</v>
      </c>
      <c r="M92" s="183">
        <v>20</v>
      </c>
      <c r="N92" s="183">
        <v>325.5</v>
      </c>
      <c r="O92" s="183">
        <v>345.5</v>
      </c>
      <c r="P92" s="183">
        <v>422.5</v>
      </c>
      <c r="Q92" s="183">
        <v>0</v>
      </c>
      <c r="R92" s="183">
        <v>0</v>
      </c>
      <c r="S92" s="183">
        <v>0</v>
      </c>
      <c r="T92" s="183">
        <v>422.5</v>
      </c>
    </row>
    <row r="93" spans="1:20" ht="12.75" customHeight="1" x14ac:dyDescent="0.25">
      <c r="A93" s="230" t="s">
        <v>0</v>
      </c>
      <c r="B93" s="231"/>
      <c r="C93" s="232" t="s">
        <v>0</v>
      </c>
      <c r="D93" s="53">
        <f>SUM(D55:D92)</f>
        <v>760</v>
      </c>
      <c r="E93" s="54">
        <f>SUM(E55:E92)</f>
        <v>2.17</v>
      </c>
      <c r="F93" s="54">
        <f>SUM(F55:F92)</f>
        <v>6.5100000000000007</v>
      </c>
      <c r="G93" s="54">
        <f>SUM(G55:G92)</f>
        <v>1.6600000000000001</v>
      </c>
      <c r="H93" s="54">
        <f>+G93+F93+E93</f>
        <v>10.340000000000002</v>
      </c>
      <c r="I93" s="54">
        <f>SUM(I55:I92)</f>
        <v>169.96</v>
      </c>
      <c r="J93" s="54">
        <f>SUM(J55:J92)</f>
        <v>39.06</v>
      </c>
      <c r="K93" s="54">
        <f>+J93+I93+H93</f>
        <v>219.36</v>
      </c>
      <c r="L93" s="54">
        <f>SUM(L55:L92)</f>
        <v>791.55000000000007</v>
      </c>
      <c r="M93" s="54">
        <f>SUM(M55:M92)</f>
        <v>1509.9499999999998</v>
      </c>
      <c r="N93" s="54">
        <f>SUM(N55:N92)</f>
        <v>1601.385</v>
      </c>
      <c r="O93" s="54">
        <f>+N93+M93+L93</f>
        <v>3902.8850000000002</v>
      </c>
      <c r="P93" s="54">
        <f>+O93+K93</f>
        <v>4122.2449999999999</v>
      </c>
      <c r="Q93" s="54">
        <f>SUM(Q55:Q92)</f>
        <v>0.47</v>
      </c>
      <c r="R93" s="54">
        <f>SUM(R55:R92)</f>
        <v>9.9899999999999984</v>
      </c>
      <c r="S93" s="54">
        <f>+R93+Q93</f>
        <v>10.459999999999999</v>
      </c>
      <c r="T93" s="55">
        <f>+S93+P93</f>
        <v>4132.7049999999999</v>
      </c>
    </row>
    <row r="94" spans="1:20" ht="12.75" customHeight="1" x14ac:dyDescent="0.2">
      <c r="A94" s="166" t="s">
        <v>5</v>
      </c>
      <c r="B94" s="35" t="s">
        <v>423</v>
      </c>
      <c r="C94" s="161" t="s">
        <v>77</v>
      </c>
      <c r="D94" s="153">
        <v>2</v>
      </c>
      <c r="E94" s="154">
        <v>0</v>
      </c>
      <c r="F94" s="154">
        <v>0</v>
      </c>
      <c r="G94" s="154">
        <v>0</v>
      </c>
      <c r="H94" s="154">
        <v>0</v>
      </c>
      <c r="I94" s="154">
        <v>0</v>
      </c>
      <c r="J94" s="154">
        <v>0.02</v>
      </c>
      <c r="K94" s="154">
        <v>0.02</v>
      </c>
      <c r="L94" s="154">
        <v>0.1</v>
      </c>
      <c r="M94" s="154">
        <v>0.1</v>
      </c>
      <c r="N94" s="154">
        <v>0.17</v>
      </c>
      <c r="O94" s="154">
        <v>0.37</v>
      </c>
      <c r="P94" s="154">
        <v>0.39</v>
      </c>
      <c r="Q94" s="154">
        <v>0</v>
      </c>
      <c r="R94" s="154">
        <v>0</v>
      </c>
      <c r="S94" s="154">
        <v>0</v>
      </c>
      <c r="T94" s="154">
        <v>0.39</v>
      </c>
    </row>
    <row r="95" spans="1:20" ht="12.75" customHeight="1" x14ac:dyDescent="0.2">
      <c r="A95" s="167"/>
      <c r="B95" s="35"/>
      <c r="C95" s="26" t="s">
        <v>61</v>
      </c>
      <c r="D95" s="162">
        <v>13</v>
      </c>
      <c r="E95" s="24">
        <v>0</v>
      </c>
      <c r="F95" s="24">
        <v>0</v>
      </c>
      <c r="G95" s="24">
        <v>0</v>
      </c>
      <c r="H95" s="24">
        <v>0</v>
      </c>
      <c r="I95" s="24">
        <v>0.22000000000000003</v>
      </c>
      <c r="J95" s="24">
        <v>0</v>
      </c>
      <c r="K95" s="24">
        <v>0.22000000000000003</v>
      </c>
      <c r="L95" s="24">
        <v>8.2799999999999994</v>
      </c>
      <c r="M95" s="24">
        <v>32.720000000000006</v>
      </c>
      <c r="N95" s="24">
        <v>18.28</v>
      </c>
      <c r="O95" s="24">
        <v>59.28</v>
      </c>
      <c r="P95" s="24">
        <v>59.5</v>
      </c>
      <c r="Q95" s="24">
        <v>0</v>
      </c>
      <c r="R95" s="24">
        <v>0</v>
      </c>
      <c r="S95" s="24">
        <v>0</v>
      </c>
      <c r="T95" s="24">
        <v>59.500000000000007</v>
      </c>
    </row>
    <row r="96" spans="1:20" ht="12.75" customHeight="1" x14ac:dyDescent="0.2">
      <c r="A96" s="167"/>
      <c r="B96" s="35"/>
      <c r="C96" s="26" t="s">
        <v>56</v>
      </c>
      <c r="D96" s="162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</row>
    <row r="97" spans="1:22" ht="12.75" customHeight="1" x14ac:dyDescent="0.2">
      <c r="A97" s="167"/>
      <c r="B97" s="35"/>
      <c r="C97" s="26" t="s">
        <v>50</v>
      </c>
      <c r="D97" s="162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</row>
    <row r="98" spans="1:22" ht="12.75" customHeight="1" x14ac:dyDescent="0.2">
      <c r="A98" s="167"/>
      <c r="B98" s="35"/>
      <c r="C98" s="26" t="s">
        <v>64</v>
      </c>
      <c r="D98" s="162">
        <v>1</v>
      </c>
      <c r="E98" s="24">
        <v>0</v>
      </c>
      <c r="F98" s="24">
        <v>0</v>
      </c>
      <c r="G98" s="24">
        <v>0</v>
      </c>
      <c r="H98" s="24">
        <v>0</v>
      </c>
      <c r="I98" s="24">
        <v>2</v>
      </c>
      <c r="J98" s="24">
        <v>0</v>
      </c>
      <c r="K98" s="24">
        <v>2</v>
      </c>
      <c r="L98" s="24">
        <v>0</v>
      </c>
      <c r="M98" s="24">
        <v>0.5</v>
      </c>
      <c r="N98" s="24">
        <v>0</v>
      </c>
      <c r="O98" s="24">
        <v>0.5</v>
      </c>
      <c r="P98" s="24">
        <v>2.5</v>
      </c>
      <c r="Q98" s="24">
        <v>0</v>
      </c>
      <c r="R98" s="24">
        <v>0</v>
      </c>
      <c r="S98" s="24">
        <v>0</v>
      </c>
      <c r="T98" s="24">
        <v>2.5</v>
      </c>
      <c r="V98" s="2"/>
    </row>
    <row r="99" spans="1:22" ht="12.75" customHeight="1" x14ac:dyDescent="0.2">
      <c r="A99" s="167"/>
      <c r="B99" s="35"/>
      <c r="C99" s="26" t="s">
        <v>79</v>
      </c>
      <c r="D99" s="162">
        <v>6</v>
      </c>
      <c r="E99" s="24">
        <v>0</v>
      </c>
      <c r="F99" s="24">
        <v>0</v>
      </c>
      <c r="G99" s="24">
        <v>0</v>
      </c>
      <c r="H99" s="24">
        <v>0</v>
      </c>
      <c r="I99" s="24">
        <v>0.4</v>
      </c>
      <c r="J99" s="24">
        <v>0</v>
      </c>
      <c r="K99" s="24">
        <v>0.4</v>
      </c>
      <c r="L99" s="24">
        <v>125.6</v>
      </c>
      <c r="M99" s="24">
        <v>30.7</v>
      </c>
      <c r="N99" s="24">
        <v>16.350000000000001</v>
      </c>
      <c r="O99" s="24">
        <v>172.65</v>
      </c>
      <c r="P99" s="24">
        <v>173.05</v>
      </c>
      <c r="Q99" s="24">
        <v>1</v>
      </c>
      <c r="R99" s="24">
        <v>0</v>
      </c>
      <c r="S99" s="24">
        <v>1</v>
      </c>
      <c r="T99" s="24">
        <v>174.05</v>
      </c>
    </row>
    <row r="100" spans="1:22" ht="12.75" customHeight="1" x14ac:dyDescent="0.2">
      <c r="A100" s="167"/>
      <c r="B100" s="35"/>
      <c r="C100" s="26" t="s">
        <v>67</v>
      </c>
      <c r="D100" s="162">
        <v>1</v>
      </c>
      <c r="E100" s="14">
        <v>0</v>
      </c>
      <c r="F100" s="24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0</v>
      </c>
      <c r="M100" s="24">
        <v>1</v>
      </c>
      <c r="N100" s="24">
        <v>2.5</v>
      </c>
      <c r="O100" s="24">
        <v>3.5</v>
      </c>
      <c r="P100" s="24">
        <v>3.5</v>
      </c>
      <c r="Q100" s="24">
        <v>0</v>
      </c>
      <c r="R100" s="24">
        <v>0</v>
      </c>
      <c r="S100" s="24">
        <v>0</v>
      </c>
      <c r="T100" s="24">
        <v>3.5</v>
      </c>
    </row>
    <row r="101" spans="1:22" ht="12.75" customHeight="1" x14ac:dyDescent="0.2">
      <c r="A101" s="167"/>
      <c r="B101" s="35"/>
      <c r="C101" s="26" t="s">
        <v>78</v>
      </c>
      <c r="D101" s="162">
        <v>11</v>
      </c>
      <c r="E101" s="24">
        <v>0</v>
      </c>
      <c r="F101" s="24">
        <v>0</v>
      </c>
      <c r="G101" s="24">
        <v>0</v>
      </c>
      <c r="H101" s="24">
        <v>0</v>
      </c>
      <c r="I101" s="24">
        <v>0.1</v>
      </c>
      <c r="J101" s="24">
        <v>0</v>
      </c>
      <c r="K101" s="24">
        <v>0.1</v>
      </c>
      <c r="L101" s="24">
        <v>2.5</v>
      </c>
      <c r="M101" s="24">
        <v>6.2</v>
      </c>
      <c r="N101" s="24">
        <v>9.6</v>
      </c>
      <c r="O101" s="24">
        <v>18.3</v>
      </c>
      <c r="P101" s="24">
        <v>18.400000000000002</v>
      </c>
      <c r="Q101" s="24">
        <v>0.2</v>
      </c>
      <c r="R101" s="24">
        <v>0</v>
      </c>
      <c r="S101" s="24">
        <v>0.2</v>
      </c>
      <c r="T101" s="24">
        <v>18.600000000000001</v>
      </c>
    </row>
    <row r="102" spans="1:22" ht="12.75" customHeight="1" x14ac:dyDescent="0.2">
      <c r="A102" s="167"/>
      <c r="B102" s="35"/>
      <c r="C102" s="26" t="s">
        <v>76</v>
      </c>
      <c r="D102" s="162">
        <v>1</v>
      </c>
      <c r="E102" s="24">
        <v>0</v>
      </c>
      <c r="F102" s="24">
        <v>0</v>
      </c>
      <c r="G102" s="24">
        <v>0</v>
      </c>
      <c r="H102" s="24">
        <v>0</v>
      </c>
      <c r="I102" s="24">
        <v>0.5</v>
      </c>
      <c r="J102" s="24">
        <v>0</v>
      </c>
      <c r="K102" s="24">
        <v>0.5</v>
      </c>
      <c r="L102" s="24">
        <v>0</v>
      </c>
      <c r="M102" s="24">
        <v>0.5</v>
      </c>
      <c r="N102" s="24">
        <v>1</v>
      </c>
      <c r="O102" s="24">
        <v>1.5</v>
      </c>
      <c r="P102" s="24">
        <v>2</v>
      </c>
      <c r="Q102" s="24">
        <v>0</v>
      </c>
      <c r="R102" s="24">
        <v>0</v>
      </c>
      <c r="S102" s="24">
        <v>0</v>
      </c>
      <c r="T102" s="24">
        <v>2</v>
      </c>
    </row>
    <row r="103" spans="1:22" ht="12.75" customHeight="1" x14ac:dyDescent="0.2">
      <c r="A103" s="167"/>
      <c r="B103" s="35"/>
      <c r="C103" s="26" t="s">
        <v>62</v>
      </c>
      <c r="D103" s="162">
        <v>7</v>
      </c>
      <c r="E103" s="24">
        <v>0</v>
      </c>
      <c r="F103" s="24">
        <v>0</v>
      </c>
      <c r="G103" s="24">
        <v>0</v>
      </c>
      <c r="H103" s="24">
        <v>0</v>
      </c>
      <c r="I103" s="24">
        <v>4.2</v>
      </c>
      <c r="J103" s="24">
        <v>0</v>
      </c>
      <c r="K103" s="24">
        <v>4.2</v>
      </c>
      <c r="L103" s="24">
        <v>0</v>
      </c>
      <c r="M103" s="24">
        <v>4.1000000000000005</v>
      </c>
      <c r="N103" s="24">
        <v>6.5</v>
      </c>
      <c r="O103" s="24">
        <v>10.6</v>
      </c>
      <c r="P103" s="24">
        <v>14.8</v>
      </c>
      <c r="Q103" s="24">
        <v>0.1</v>
      </c>
      <c r="R103" s="24">
        <v>0.4</v>
      </c>
      <c r="S103" s="24">
        <v>0.5</v>
      </c>
      <c r="T103" s="24">
        <v>15.299999999999999</v>
      </c>
    </row>
    <row r="104" spans="1:22" ht="12.75" customHeight="1" x14ac:dyDescent="0.2">
      <c r="A104" s="167"/>
      <c r="B104" s="35"/>
      <c r="C104" s="26" t="s">
        <v>319</v>
      </c>
      <c r="D104" s="162">
        <v>10</v>
      </c>
      <c r="E104" s="24">
        <v>0</v>
      </c>
      <c r="F104" s="24">
        <v>0</v>
      </c>
      <c r="G104" s="24">
        <v>0</v>
      </c>
      <c r="H104" s="24">
        <v>0</v>
      </c>
      <c r="I104" s="24">
        <v>0.2</v>
      </c>
      <c r="J104" s="24">
        <v>0</v>
      </c>
      <c r="K104" s="24">
        <v>0.2</v>
      </c>
      <c r="L104" s="24">
        <v>0.5</v>
      </c>
      <c r="M104" s="24">
        <v>5.8</v>
      </c>
      <c r="N104" s="24">
        <v>7.5000000000000009</v>
      </c>
      <c r="O104" s="24">
        <v>13.8</v>
      </c>
      <c r="P104" s="24">
        <v>14</v>
      </c>
      <c r="Q104" s="24">
        <v>0</v>
      </c>
      <c r="R104" s="24">
        <v>0</v>
      </c>
      <c r="S104" s="24">
        <v>0</v>
      </c>
      <c r="T104" s="24">
        <v>14</v>
      </c>
    </row>
    <row r="105" spans="1:22" ht="12.75" customHeight="1" x14ac:dyDescent="0.2">
      <c r="A105" s="167"/>
      <c r="B105" s="35"/>
      <c r="C105" s="26" t="s">
        <v>55</v>
      </c>
      <c r="D105" s="162">
        <v>1</v>
      </c>
      <c r="E105" s="24">
        <v>0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0.8</v>
      </c>
      <c r="M105" s="24">
        <v>0.1</v>
      </c>
      <c r="N105" s="24">
        <v>0.1</v>
      </c>
      <c r="O105" s="24">
        <v>1</v>
      </c>
      <c r="P105" s="24">
        <v>1</v>
      </c>
      <c r="Q105" s="24">
        <v>0</v>
      </c>
      <c r="R105" s="24">
        <v>0</v>
      </c>
      <c r="S105" s="24">
        <v>0</v>
      </c>
      <c r="T105" s="24">
        <v>1</v>
      </c>
    </row>
    <row r="106" spans="1:22" ht="12.75" customHeight="1" x14ac:dyDescent="0.2">
      <c r="A106" s="167"/>
      <c r="B106" s="35"/>
      <c r="C106" s="26" t="s">
        <v>51</v>
      </c>
      <c r="D106" s="162">
        <v>1</v>
      </c>
      <c r="E106" s="24">
        <v>0</v>
      </c>
      <c r="F106" s="24">
        <v>0</v>
      </c>
      <c r="G106" s="24">
        <v>0</v>
      </c>
      <c r="H106" s="24">
        <v>0</v>
      </c>
      <c r="I106" s="24">
        <v>0</v>
      </c>
      <c r="J106" s="24">
        <v>0.1</v>
      </c>
      <c r="K106" s="24">
        <v>0.1</v>
      </c>
      <c r="L106" s="24">
        <v>0</v>
      </c>
      <c r="M106" s="24">
        <v>0.55000000000000004</v>
      </c>
      <c r="N106" s="24">
        <v>3</v>
      </c>
      <c r="O106" s="24">
        <v>3.55</v>
      </c>
      <c r="P106" s="24">
        <v>3.65</v>
      </c>
      <c r="Q106" s="24">
        <v>0</v>
      </c>
      <c r="R106" s="24">
        <v>0</v>
      </c>
      <c r="S106" s="24">
        <v>0</v>
      </c>
      <c r="T106" s="24">
        <v>3.65</v>
      </c>
    </row>
    <row r="107" spans="1:22" ht="12.75" customHeight="1" x14ac:dyDescent="0.2">
      <c r="A107" s="167"/>
      <c r="B107" s="35"/>
      <c r="C107" s="26" t="s">
        <v>52</v>
      </c>
      <c r="D107" s="162">
        <v>22</v>
      </c>
      <c r="E107" s="24">
        <v>0</v>
      </c>
      <c r="F107" s="24">
        <v>0</v>
      </c>
      <c r="G107" s="24">
        <v>0</v>
      </c>
      <c r="H107" s="24">
        <v>0</v>
      </c>
      <c r="I107" s="24">
        <v>0</v>
      </c>
      <c r="J107" s="24">
        <v>0.2</v>
      </c>
      <c r="K107" s="24">
        <v>0.2</v>
      </c>
      <c r="L107" s="24">
        <v>18.41</v>
      </c>
      <c r="M107" s="24">
        <v>6.6299999999999981</v>
      </c>
      <c r="N107" s="24">
        <v>6.8099999999999987</v>
      </c>
      <c r="O107" s="24">
        <v>31.85</v>
      </c>
      <c r="P107" s="24">
        <v>32.050000000000004</v>
      </c>
      <c r="Q107" s="24">
        <v>0</v>
      </c>
      <c r="R107" s="24">
        <v>0</v>
      </c>
      <c r="S107" s="24">
        <v>0</v>
      </c>
      <c r="T107" s="24">
        <v>32.050000000000004</v>
      </c>
    </row>
    <row r="108" spans="1:22" ht="12.75" customHeight="1" x14ac:dyDescent="0.2">
      <c r="A108" s="167"/>
      <c r="B108" s="35"/>
      <c r="C108" s="26" t="s">
        <v>72</v>
      </c>
      <c r="D108" s="162">
        <v>11</v>
      </c>
      <c r="E108" s="24">
        <v>0</v>
      </c>
      <c r="F108" s="24">
        <v>0</v>
      </c>
      <c r="G108" s="24">
        <v>0</v>
      </c>
      <c r="H108" s="24">
        <v>0</v>
      </c>
      <c r="I108" s="24">
        <v>7</v>
      </c>
      <c r="J108" s="24">
        <v>0.5</v>
      </c>
      <c r="K108" s="24">
        <v>7.5</v>
      </c>
      <c r="L108" s="24">
        <v>55.05</v>
      </c>
      <c r="M108" s="24">
        <v>766.15000000000009</v>
      </c>
      <c r="N108" s="24">
        <v>552.70000000000005</v>
      </c>
      <c r="O108" s="24">
        <v>1373.9</v>
      </c>
      <c r="P108" s="24">
        <v>1381.4</v>
      </c>
      <c r="Q108" s="24">
        <v>3</v>
      </c>
      <c r="R108" s="24">
        <v>0</v>
      </c>
      <c r="S108" s="24">
        <v>3</v>
      </c>
      <c r="T108" s="24">
        <v>1384.4</v>
      </c>
    </row>
    <row r="109" spans="1:22" ht="12.75" customHeight="1" x14ac:dyDescent="0.2">
      <c r="A109" s="167"/>
      <c r="B109" s="35"/>
      <c r="C109" s="26" t="s">
        <v>71</v>
      </c>
      <c r="D109" s="162">
        <v>1</v>
      </c>
      <c r="E109" s="24">
        <v>0</v>
      </c>
      <c r="F109" s="24">
        <v>0</v>
      </c>
      <c r="G109" s="24">
        <v>0</v>
      </c>
      <c r="H109" s="24">
        <v>0</v>
      </c>
      <c r="I109" s="24">
        <v>0.05</v>
      </c>
      <c r="J109" s="24">
        <v>0</v>
      </c>
      <c r="K109" s="24">
        <v>0.05</v>
      </c>
      <c r="L109" s="24">
        <v>0</v>
      </c>
      <c r="M109" s="24">
        <v>0</v>
      </c>
      <c r="N109" s="24">
        <v>0</v>
      </c>
      <c r="O109" s="24">
        <v>0</v>
      </c>
      <c r="P109" s="24">
        <v>0.05</v>
      </c>
      <c r="Q109" s="24">
        <v>0</v>
      </c>
      <c r="R109" s="24">
        <v>0</v>
      </c>
      <c r="S109" s="24">
        <v>0</v>
      </c>
      <c r="T109" s="24">
        <v>0.05</v>
      </c>
    </row>
    <row r="110" spans="1:22" ht="12.75" customHeight="1" x14ac:dyDescent="0.2">
      <c r="A110" s="167"/>
      <c r="B110" s="85"/>
      <c r="C110" s="26" t="s">
        <v>58</v>
      </c>
      <c r="D110" s="162">
        <v>4</v>
      </c>
      <c r="E110" s="24">
        <v>0</v>
      </c>
      <c r="F110" s="24">
        <v>0</v>
      </c>
      <c r="G110" s="24">
        <v>0</v>
      </c>
      <c r="H110" s="24">
        <v>0</v>
      </c>
      <c r="I110" s="24">
        <v>0</v>
      </c>
      <c r="J110" s="24">
        <v>0</v>
      </c>
      <c r="K110" s="24">
        <v>0</v>
      </c>
      <c r="L110" s="24">
        <v>0.6</v>
      </c>
      <c r="M110" s="24">
        <v>80.5</v>
      </c>
      <c r="N110" s="24">
        <v>34.409999999999997</v>
      </c>
      <c r="O110" s="24">
        <v>115.51</v>
      </c>
      <c r="P110" s="24">
        <v>115.51</v>
      </c>
      <c r="Q110" s="24">
        <v>10</v>
      </c>
      <c r="R110" s="24">
        <v>0</v>
      </c>
      <c r="S110" s="24">
        <v>10</v>
      </c>
      <c r="T110" s="24">
        <v>125.51</v>
      </c>
    </row>
    <row r="111" spans="1:22" ht="12.75" customHeight="1" x14ac:dyDescent="0.2">
      <c r="A111" s="167"/>
      <c r="B111" s="35" t="s">
        <v>424</v>
      </c>
      <c r="C111" s="26" t="s">
        <v>80</v>
      </c>
      <c r="D111" s="162">
        <v>15</v>
      </c>
      <c r="E111" s="24">
        <v>0</v>
      </c>
      <c r="F111" s="24">
        <v>0</v>
      </c>
      <c r="G111" s="24">
        <v>0</v>
      </c>
      <c r="H111" s="24">
        <v>0</v>
      </c>
      <c r="I111" s="24">
        <v>3.78</v>
      </c>
      <c r="J111" s="24">
        <v>0</v>
      </c>
      <c r="K111" s="24">
        <v>3.78</v>
      </c>
      <c r="L111" s="24">
        <v>2</v>
      </c>
      <c r="M111" s="24">
        <v>8.2799999999999994</v>
      </c>
      <c r="N111" s="24">
        <v>5.54</v>
      </c>
      <c r="O111" s="24">
        <v>15.82</v>
      </c>
      <c r="P111" s="24">
        <v>19.600000000000001</v>
      </c>
      <c r="Q111" s="24">
        <v>0</v>
      </c>
      <c r="R111" s="24">
        <v>0.05</v>
      </c>
      <c r="S111" s="24">
        <v>0.05</v>
      </c>
      <c r="T111" s="24">
        <v>19.650000000000002</v>
      </c>
    </row>
    <row r="112" spans="1:22" ht="12.75" customHeight="1" x14ac:dyDescent="0.2">
      <c r="A112" s="167"/>
      <c r="B112" s="35"/>
      <c r="C112" s="26" t="s">
        <v>54</v>
      </c>
      <c r="D112" s="162">
        <v>1</v>
      </c>
      <c r="E112" s="24">
        <v>0</v>
      </c>
      <c r="F112" s="24">
        <v>0</v>
      </c>
      <c r="G112" s="24">
        <v>0</v>
      </c>
      <c r="H112" s="24">
        <v>0</v>
      </c>
      <c r="I112" s="24">
        <v>0</v>
      </c>
      <c r="J112" s="24">
        <v>0</v>
      </c>
      <c r="K112" s="24">
        <v>0</v>
      </c>
      <c r="L112" s="24">
        <v>0.5</v>
      </c>
      <c r="M112" s="24">
        <v>4</v>
      </c>
      <c r="N112" s="24">
        <v>0</v>
      </c>
      <c r="O112" s="24">
        <v>4.5</v>
      </c>
      <c r="P112" s="24">
        <v>4.5</v>
      </c>
      <c r="Q112" s="24">
        <v>0</v>
      </c>
      <c r="R112" s="24">
        <v>0</v>
      </c>
      <c r="S112" s="24">
        <v>0</v>
      </c>
      <c r="T112" s="24">
        <v>4.5</v>
      </c>
    </row>
    <row r="113" spans="1:20" ht="12.75" customHeight="1" x14ac:dyDescent="0.2">
      <c r="A113" s="167"/>
      <c r="B113" s="35"/>
      <c r="C113" s="26" t="s">
        <v>65</v>
      </c>
      <c r="D113" s="162">
        <v>3</v>
      </c>
      <c r="E113" s="24">
        <v>0</v>
      </c>
      <c r="F113" s="24">
        <v>0</v>
      </c>
      <c r="G113" s="24">
        <v>0</v>
      </c>
      <c r="H113" s="24">
        <v>0</v>
      </c>
      <c r="I113" s="24">
        <v>0</v>
      </c>
      <c r="J113" s="24">
        <v>0</v>
      </c>
      <c r="K113" s="24">
        <v>0</v>
      </c>
      <c r="L113" s="24">
        <v>2.1</v>
      </c>
      <c r="M113" s="24">
        <v>3</v>
      </c>
      <c r="N113" s="24">
        <v>0.7</v>
      </c>
      <c r="O113" s="24">
        <v>5.8</v>
      </c>
      <c r="P113" s="24">
        <v>5.8</v>
      </c>
      <c r="Q113" s="24">
        <v>0</v>
      </c>
      <c r="R113" s="24">
        <v>1</v>
      </c>
      <c r="S113" s="24">
        <v>1</v>
      </c>
      <c r="T113" s="24">
        <v>6.8</v>
      </c>
    </row>
    <row r="114" spans="1:20" ht="12.75" customHeight="1" x14ac:dyDescent="0.2">
      <c r="A114" s="167"/>
      <c r="B114" s="35"/>
      <c r="C114" s="26" t="s">
        <v>74</v>
      </c>
      <c r="D114" s="162">
        <v>1</v>
      </c>
      <c r="E114" s="24">
        <v>0</v>
      </c>
      <c r="F114" s="24">
        <v>0</v>
      </c>
      <c r="G114" s="24">
        <v>0</v>
      </c>
      <c r="H114" s="24">
        <v>0</v>
      </c>
      <c r="I114" s="24">
        <v>0</v>
      </c>
      <c r="J114" s="24">
        <v>0</v>
      </c>
      <c r="K114" s="24">
        <v>0</v>
      </c>
      <c r="L114" s="24">
        <v>0.2</v>
      </c>
      <c r="M114" s="24">
        <v>0.05</v>
      </c>
      <c r="N114" s="24">
        <v>0.05</v>
      </c>
      <c r="O114" s="24">
        <v>0.3</v>
      </c>
      <c r="P114" s="24">
        <v>0.3</v>
      </c>
      <c r="Q114" s="24">
        <v>0</v>
      </c>
      <c r="R114" s="24">
        <v>0</v>
      </c>
      <c r="S114" s="24">
        <v>0</v>
      </c>
      <c r="T114" s="24">
        <v>0.3</v>
      </c>
    </row>
    <row r="115" spans="1:20" ht="12.75" customHeight="1" x14ac:dyDescent="0.2">
      <c r="A115" s="167"/>
      <c r="B115" s="35"/>
      <c r="C115" s="26" t="s">
        <v>53</v>
      </c>
      <c r="D115" s="162">
        <v>2</v>
      </c>
      <c r="E115" s="24">
        <v>0</v>
      </c>
      <c r="F115" s="24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0</v>
      </c>
      <c r="M115" s="24">
        <v>1.4</v>
      </c>
      <c r="N115" s="24">
        <v>0</v>
      </c>
      <c r="O115" s="24">
        <v>1.4</v>
      </c>
      <c r="P115" s="24">
        <v>1.4</v>
      </c>
      <c r="Q115" s="24">
        <v>0.1</v>
      </c>
      <c r="R115" s="24">
        <v>0</v>
      </c>
      <c r="S115" s="24">
        <v>0.1</v>
      </c>
      <c r="T115" s="24">
        <v>1.5</v>
      </c>
    </row>
    <row r="116" spans="1:20" ht="12.75" customHeight="1" x14ac:dyDescent="0.2">
      <c r="A116" s="167"/>
      <c r="B116" s="35"/>
      <c r="C116" s="26" t="s">
        <v>81</v>
      </c>
      <c r="D116" s="162">
        <v>6</v>
      </c>
      <c r="E116" s="24">
        <v>0.2</v>
      </c>
      <c r="F116" s="24">
        <v>1.4</v>
      </c>
      <c r="G116" s="24">
        <v>0</v>
      </c>
      <c r="H116" s="24">
        <v>1.5999999999999999</v>
      </c>
      <c r="I116" s="24">
        <v>0.5</v>
      </c>
      <c r="J116" s="24">
        <v>0</v>
      </c>
      <c r="K116" s="24">
        <v>2.1</v>
      </c>
      <c r="L116" s="24">
        <v>1.2</v>
      </c>
      <c r="M116" s="24">
        <v>4.0999999999999996</v>
      </c>
      <c r="N116" s="24">
        <v>5.5</v>
      </c>
      <c r="O116" s="24">
        <v>10.8</v>
      </c>
      <c r="P116" s="24">
        <v>12.9</v>
      </c>
      <c r="Q116" s="24">
        <v>0.5</v>
      </c>
      <c r="R116" s="24">
        <v>0</v>
      </c>
      <c r="S116" s="24">
        <v>0.5</v>
      </c>
      <c r="T116" s="24">
        <v>13.399999999999999</v>
      </c>
    </row>
    <row r="117" spans="1:20" ht="12.75" customHeight="1" x14ac:dyDescent="0.2">
      <c r="A117" s="167"/>
      <c r="B117" s="35"/>
      <c r="C117" s="26" t="s">
        <v>68</v>
      </c>
      <c r="D117" s="162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</row>
    <row r="118" spans="1:20" ht="12.75" customHeight="1" x14ac:dyDescent="0.2">
      <c r="A118" s="167"/>
      <c r="B118" s="35"/>
      <c r="C118" s="26" t="s">
        <v>60</v>
      </c>
      <c r="D118" s="162">
        <v>3</v>
      </c>
      <c r="E118" s="24">
        <v>0</v>
      </c>
      <c r="F118" s="24">
        <v>1.5</v>
      </c>
      <c r="G118" s="24">
        <v>2.6</v>
      </c>
      <c r="H118" s="24">
        <v>4.0999999999999996</v>
      </c>
      <c r="I118" s="24">
        <v>0</v>
      </c>
      <c r="J118" s="24">
        <v>0</v>
      </c>
      <c r="K118" s="24">
        <v>4.0999999999999996</v>
      </c>
      <c r="L118" s="24">
        <v>0</v>
      </c>
      <c r="M118" s="24">
        <v>0.4</v>
      </c>
      <c r="N118" s="24">
        <v>1</v>
      </c>
      <c r="O118" s="24">
        <v>1.4</v>
      </c>
      <c r="P118" s="24">
        <v>5.5</v>
      </c>
      <c r="Q118" s="24">
        <v>0</v>
      </c>
      <c r="R118" s="24">
        <v>0</v>
      </c>
      <c r="S118" s="24">
        <v>0</v>
      </c>
      <c r="T118" s="24">
        <v>5.5</v>
      </c>
    </row>
    <row r="119" spans="1:20" ht="12.75" customHeight="1" x14ac:dyDescent="0.2">
      <c r="A119" s="167"/>
      <c r="B119" s="35"/>
      <c r="C119" s="26" t="s">
        <v>75</v>
      </c>
      <c r="D119" s="162">
        <v>2</v>
      </c>
      <c r="E119" s="24">
        <v>0</v>
      </c>
      <c r="F119" s="24">
        <v>0</v>
      </c>
      <c r="G119" s="24">
        <v>0</v>
      </c>
      <c r="H119" s="24">
        <v>0</v>
      </c>
      <c r="I119" s="24">
        <v>3.5</v>
      </c>
      <c r="J119" s="24">
        <v>0</v>
      </c>
      <c r="K119" s="24">
        <v>3.5</v>
      </c>
      <c r="L119" s="24">
        <v>0</v>
      </c>
      <c r="M119" s="24">
        <v>0.1</v>
      </c>
      <c r="N119" s="24">
        <v>0.65</v>
      </c>
      <c r="O119" s="24">
        <v>0.75</v>
      </c>
      <c r="P119" s="24">
        <v>4.25</v>
      </c>
      <c r="Q119" s="24">
        <v>0</v>
      </c>
      <c r="R119" s="24">
        <v>0</v>
      </c>
      <c r="S119" s="24">
        <v>0</v>
      </c>
      <c r="T119" s="24">
        <v>4.25</v>
      </c>
    </row>
    <row r="120" spans="1:20" ht="12.75" customHeight="1" x14ac:dyDescent="0.2">
      <c r="A120" s="167"/>
      <c r="B120" s="85"/>
      <c r="C120" s="26" t="s">
        <v>70</v>
      </c>
      <c r="D120" s="162">
        <v>4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3</v>
      </c>
      <c r="K120" s="24">
        <v>3</v>
      </c>
      <c r="L120" s="24">
        <v>0</v>
      </c>
      <c r="M120" s="24">
        <v>2.8</v>
      </c>
      <c r="N120" s="24">
        <v>3.2</v>
      </c>
      <c r="O120" s="24">
        <v>6</v>
      </c>
      <c r="P120" s="24">
        <v>9</v>
      </c>
      <c r="Q120" s="24">
        <v>0</v>
      </c>
      <c r="R120" s="24">
        <v>10</v>
      </c>
      <c r="S120" s="24">
        <v>10</v>
      </c>
      <c r="T120" s="24">
        <v>19</v>
      </c>
    </row>
    <row r="121" spans="1:20" ht="12.75" customHeight="1" x14ac:dyDescent="0.2">
      <c r="A121" s="167"/>
      <c r="B121" s="35" t="s">
        <v>425</v>
      </c>
      <c r="C121" s="26" t="s">
        <v>73</v>
      </c>
      <c r="D121" s="162">
        <v>22</v>
      </c>
      <c r="E121" s="24">
        <v>19.09</v>
      </c>
      <c r="F121" s="24">
        <v>10.16</v>
      </c>
      <c r="G121" s="24">
        <v>2.0999999999999996</v>
      </c>
      <c r="H121" s="24">
        <v>31.35</v>
      </c>
      <c r="I121" s="24">
        <v>4.5</v>
      </c>
      <c r="J121" s="24">
        <v>0</v>
      </c>
      <c r="K121" s="24">
        <v>35.849999999999994</v>
      </c>
      <c r="L121" s="24">
        <v>0</v>
      </c>
      <c r="M121" s="24">
        <v>16.180000000000003</v>
      </c>
      <c r="N121" s="24">
        <v>0.63</v>
      </c>
      <c r="O121" s="24">
        <v>16.810000000000002</v>
      </c>
      <c r="P121" s="24">
        <v>52.66</v>
      </c>
      <c r="Q121" s="24">
        <v>0.2</v>
      </c>
      <c r="R121" s="24">
        <v>0.34</v>
      </c>
      <c r="S121" s="24">
        <v>0.54</v>
      </c>
      <c r="T121" s="24">
        <v>53.2</v>
      </c>
    </row>
    <row r="122" spans="1:20" ht="12.75" customHeight="1" x14ac:dyDescent="0.2">
      <c r="A122" s="167"/>
      <c r="B122" s="35"/>
      <c r="C122" s="26" t="s">
        <v>69</v>
      </c>
      <c r="D122" s="162">
        <v>10</v>
      </c>
      <c r="E122" s="24">
        <v>1.65</v>
      </c>
      <c r="F122" s="24">
        <v>0</v>
      </c>
      <c r="G122" s="24">
        <v>1.72</v>
      </c>
      <c r="H122" s="24">
        <v>3.37</v>
      </c>
      <c r="I122" s="24">
        <v>6.1</v>
      </c>
      <c r="J122" s="24">
        <v>0</v>
      </c>
      <c r="K122" s="24">
        <v>9.4700000000000006</v>
      </c>
      <c r="L122" s="24">
        <v>0.4</v>
      </c>
      <c r="M122" s="24">
        <v>6.08</v>
      </c>
      <c r="N122" s="24">
        <v>3.63</v>
      </c>
      <c r="O122" s="24">
        <v>10.11</v>
      </c>
      <c r="P122" s="24">
        <v>19.579999999999998</v>
      </c>
      <c r="Q122" s="24">
        <v>0</v>
      </c>
      <c r="R122" s="24">
        <v>1.4</v>
      </c>
      <c r="S122" s="24">
        <v>1.4</v>
      </c>
      <c r="T122" s="24">
        <v>20.979999999999997</v>
      </c>
    </row>
    <row r="123" spans="1:20" ht="12.75" customHeight="1" x14ac:dyDescent="0.2">
      <c r="A123" s="167"/>
      <c r="B123" s="35"/>
      <c r="C123" s="26" t="s">
        <v>63</v>
      </c>
      <c r="D123" s="162">
        <v>17</v>
      </c>
      <c r="E123" s="24">
        <v>1.2</v>
      </c>
      <c r="F123" s="24">
        <v>0</v>
      </c>
      <c r="G123" s="24">
        <v>0</v>
      </c>
      <c r="H123" s="24">
        <v>1.2</v>
      </c>
      <c r="I123" s="24">
        <v>0.3</v>
      </c>
      <c r="J123" s="24">
        <v>0</v>
      </c>
      <c r="K123" s="24">
        <v>1.5</v>
      </c>
      <c r="L123" s="24">
        <v>43.5</v>
      </c>
      <c r="M123" s="24">
        <v>40.15</v>
      </c>
      <c r="N123" s="24">
        <v>159.5</v>
      </c>
      <c r="O123" s="24">
        <v>243.14999999999998</v>
      </c>
      <c r="P123" s="24">
        <v>244.64999999999998</v>
      </c>
      <c r="Q123" s="24">
        <v>10.4</v>
      </c>
      <c r="R123" s="24">
        <v>0.1</v>
      </c>
      <c r="S123" s="24">
        <v>10.5</v>
      </c>
      <c r="T123" s="24">
        <v>255.15000000000003</v>
      </c>
    </row>
    <row r="124" spans="1:20" ht="12.75" customHeight="1" x14ac:dyDescent="0.2">
      <c r="A124" s="167"/>
      <c r="B124" s="35"/>
      <c r="C124" s="26" t="s">
        <v>59</v>
      </c>
      <c r="D124" s="162">
        <v>15</v>
      </c>
      <c r="E124" s="24">
        <v>0</v>
      </c>
      <c r="F124" s="24">
        <v>0</v>
      </c>
      <c r="G124" s="24">
        <v>0</v>
      </c>
      <c r="H124" s="24">
        <v>0</v>
      </c>
      <c r="I124" s="24">
        <v>19</v>
      </c>
      <c r="J124" s="24">
        <v>0</v>
      </c>
      <c r="K124" s="24">
        <v>19</v>
      </c>
      <c r="L124" s="24">
        <v>366.05</v>
      </c>
      <c r="M124" s="24">
        <v>187.39000000000001</v>
      </c>
      <c r="N124" s="24">
        <v>358.56</v>
      </c>
      <c r="O124" s="24">
        <v>911.99999999999989</v>
      </c>
      <c r="P124" s="24">
        <v>930.99999999999989</v>
      </c>
      <c r="Q124" s="24">
        <v>3</v>
      </c>
      <c r="R124" s="24">
        <v>12.05</v>
      </c>
      <c r="S124" s="24">
        <v>15.05</v>
      </c>
      <c r="T124" s="24">
        <v>946.05</v>
      </c>
    </row>
    <row r="125" spans="1:20" ht="12.75" customHeight="1" x14ac:dyDescent="0.2">
      <c r="A125" s="167"/>
      <c r="B125" s="35"/>
      <c r="C125" s="26" t="s">
        <v>57</v>
      </c>
      <c r="D125" s="162">
        <v>10</v>
      </c>
      <c r="E125" s="24">
        <v>0</v>
      </c>
      <c r="F125" s="24">
        <v>0</v>
      </c>
      <c r="G125" s="24">
        <v>5.6</v>
      </c>
      <c r="H125" s="24">
        <v>5.6</v>
      </c>
      <c r="I125" s="24">
        <v>0.6</v>
      </c>
      <c r="J125" s="24">
        <v>1</v>
      </c>
      <c r="K125" s="24">
        <v>7.1999999999999993</v>
      </c>
      <c r="L125" s="24">
        <v>3.5</v>
      </c>
      <c r="M125" s="24">
        <v>86.36999999999999</v>
      </c>
      <c r="N125" s="24">
        <v>260.99</v>
      </c>
      <c r="O125" s="24">
        <v>350.86</v>
      </c>
      <c r="P125" s="24">
        <v>358.06</v>
      </c>
      <c r="Q125" s="24">
        <v>60.5</v>
      </c>
      <c r="R125" s="24">
        <v>2</v>
      </c>
      <c r="S125" s="24">
        <v>62.5</v>
      </c>
      <c r="T125" s="24">
        <v>420.56</v>
      </c>
    </row>
    <row r="126" spans="1:20" ht="12.75" customHeight="1" x14ac:dyDescent="0.2">
      <c r="A126" s="167"/>
      <c r="B126" s="35"/>
      <c r="C126" s="165" t="s">
        <v>66</v>
      </c>
      <c r="D126" s="160">
        <v>2</v>
      </c>
      <c r="E126" s="25">
        <v>0</v>
      </c>
      <c r="F126" s="25">
        <v>0</v>
      </c>
      <c r="G126" s="25">
        <v>0.1</v>
      </c>
      <c r="H126" s="25">
        <v>0.1</v>
      </c>
      <c r="I126" s="25">
        <v>0</v>
      </c>
      <c r="J126" s="25">
        <v>0</v>
      </c>
      <c r="K126" s="25">
        <v>0.1</v>
      </c>
      <c r="L126" s="25">
        <v>0</v>
      </c>
      <c r="M126" s="25">
        <v>0.2</v>
      </c>
      <c r="N126" s="25">
        <v>0.30000000000000004</v>
      </c>
      <c r="O126" s="25">
        <v>0.5</v>
      </c>
      <c r="P126" s="25">
        <v>0.6</v>
      </c>
      <c r="Q126" s="25">
        <v>0</v>
      </c>
      <c r="R126" s="25">
        <v>0</v>
      </c>
      <c r="S126" s="25">
        <v>0</v>
      </c>
      <c r="T126" s="25">
        <v>0.6</v>
      </c>
    </row>
    <row r="127" spans="1:20" ht="12.75" customHeight="1" x14ac:dyDescent="0.25">
      <c r="A127" s="230" t="s">
        <v>0</v>
      </c>
      <c r="B127" s="231"/>
      <c r="C127" s="232" t="s">
        <v>0</v>
      </c>
      <c r="D127" s="53">
        <f>SUM(D94:D126)</f>
        <v>205</v>
      </c>
      <c r="E127" s="54">
        <f>SUM(E94:E126)</f>
        <v>22.139999999999997</v>
      </c>
      <c r="F127" s="54">
        <f>SUM(F94:F126)</f>
        <v>13.06</v>
      </c>
      <c r="G127" s="54">
        <f>SUM(G94:G126)</f>
        <v>12.12</v>
      </c>
      <c r="H127" s="54">
        <f>+G127+F127+E127</f>
        <v>47.319999999999993</v>
      </c>
      <c r="I127" s="54">
        <f>SUM(I94:I126)</f>
        <v>52.95</v>
      </c>
      <c r="J127" s="54">
        <f>SUM(J94:J126)</f>
        <v>4.82</v>
      </c>
      <c r="K127" s="54">
        <f>+J127+I127+H127</f>
        <v>105.09</v>
      </c>
      <c r="L127" s="54">
        <f>SUM(L94:L126)</f>
        <v>631.29</v>
      </c>
      <c r="M127" s="54">
        <f>SUM(M94:M126)</f>
        <v>1296.05</v>
      </c>
      <c r="N127" s="54">
        <f>SUM(N94:N126)</f>
        <v>1459.1699999999998</v>
      </c>
      <c r="O127" s="54">
        <f>+N127+M127+L127</f>
        <v>3386.5099999999998</v>
      </c>
      <c r="P127" s="54">
        <f>+O127+K127</f>
        <v>3491.6</v>
      </c>
      <c r="Q127" s="54">
        <f>SUM(Q94:Q126)</f>
        <v>89</v>
      </c>
      <c r="R127" s="54">
        <f>SUM(R94:R126)</f>
        <v>27.34</v>
      </c>
      <c r="S127" s="54">
        <f>+R127+Q127</f>
        <v>116.34</v>
      </c>
      <c r="T127" s="55">
        <f>+S127+P127</f>
        <v>3607.94</v>
      </c>
    </row>
    <row r="128" spans="1:20" ht="12.75" customHeight="1" x14ac:dyDescent="0.2">
      <c r="A128" s="172" t="s">
        <v>6</v>
      </c>
      <c r="B128" s="70" t="s">
        <v>86</v>
      </c>
      <c r="C128" s="161" t="s">
        <v>86</v>
      </c>
      <c r="D128" s="153">
        <v>23</v>
      </c>
      <c r="E128" s="154">
        <v>0.3</v>
      </c>
      <c r="F128" s="154">
        <v>0</v>
      </c>
      <c r="G128" s="154">
        <v>0</v>
      </c>
      <c r="H128" s="154">
        <v>0.3</v>
      </c>
      <c r="I128" s="154">
        <v>0.4</v>
      </c>
      <c r="J128" s="154">
        <v>0</v>
      </c>
      <c r="K128" s="154">
        <v>0.7</v>
      </c>
      <c r="L128" s="154">
        <v>1</v>
      </c>
      <c r="M128" s="154">
        <v>7.58</v>
      </c>
      <c r="N128" s="154">
        <v>24.34</v>
      </c>
      <c r="O128" s="154">
        <v>32.92</v>
      </c>
      <c r="P128" s="154">
        <v>33.620000000000005</v>
      </c>
      <c r="Q128" s="154">
        <v>0</v>
      </c>
      <c r="R128" s="154">
        <v>1.4</v>
      </c>
      <c r="S128" s="154">
        <v>1.4</v>
      </c>
      <c r="T128" s="154">
        <v>35.019999999999996</v>
      </c>
    </row>
    <row r="129" spans="1:20" ht="12.75" customHeight="1" x14ac:dyDescent="0.2">
      <c r="A129" s="119"/>
      <c r="B129" s="71"/>
      <c r="C129" s="26" t="s">
        <v>272</v>
      </c>
      <c r="D129" s="162">
        <v>12</v>
      </c>
      <c r="E129" s="24">
        <v>0</v>
      </c>
      <c r="F129" s="24">
        <v>0.5</v>
      </c>
      <c r="G129" s="24">
        <v>0</v>
      </c>
      <c r="H129" s="24">
        <v>0.5</v>
      </c>
      <c r="I129" s="24">
        <v>0.5</v>
      </c>
      <c r="J129" s="24">
        <v>0</v>
      </c>
      <c r="K129" s="24">
        <v>1</v>
      </c>
      <c r="L129" s="24">
        <v>16.3</v>
      </c>
      <c r="M129" s="24">
        <v>18.509999999999998</v>
      </c>
      <c r="N129" s="24">
        <v>19.02</v>
      </c>
      <c r="O129" s="24">
        <v>53.83</v>
      </c>
      <c r="P129" s="24">
        <v>54.83</v>
      </c>
      <c r="Q129" s="24">
        <v>0</v>
      </c>
      <c r="R129" s="24">
        <v>0</v>
      </c>
      <c r="S129" s="24">
        <v>0</v>
      </c>
      <c r="T129" s="24">
        <v>54.83</v>
      </c>
    </row>
    <row r="130" spans="1:20" ht="12.75" customHeight="1" x14ac:dyDescent="0.2">
      <c r="A130" s="119"/>
      <c r="B130" s="71"/>
      <c r="C130" s="26" t="s">
        <v>101</v>
      </c>
      <c r="D130" s="162">
        <v>22</v>
      </c>
      <c r="E130" s="24">
        <v>0</v>
      </c>
      <c r="F130" s="24">
        <v>0</v>
      </c>
      <c r="G130" s="24">
        <v>0</v>
      </c>
      <c r="H130" s="24">
        <v>0</v>
      </c>
      <c r="I130" s="24">
        <v>2</v>
      </c>
      <c r="J130" s="24">
        <v>0</v>
      </c>
      <c r="K130" s="24">
        <v>2</v>
      </c>
      <c r="L130" s="24">
        <v>6.3</v>
      </c>
      <c r="M130" s="24">
        <v>20.990000000000002</v>
      </c>
      <c r="N130" s="24">
        <v>11.8</v>
      </c>
      <c r="O130" s="24">
        <v>39.090000000000003</v>
      </c>
      <c r="P130" s="24">
        <v>41.09</v>
      </c>
      <c r="Q130" s="24">
        <v>0</v>
      </c>
      <c r="R130" s="24">
        <v>4</v>
      </c>
      <c r="S130" s="24">
        <v>4</v>
      </c>
      <c r="T130" s="24">
        <v>45.09</v>
      </c>
    </row>
    <row r="131" spans="1:20" ht="12.75" customHeight="1" x14ac:dyDescent="0.2">
      <c r="A131" s="119"/>
      <c r="B131" s="71"/>
      <c r="C131" s="26" t="s">
        <v>106</v>
      </c>
      <c r="D131" s="162">
        <v>6</v>
      </c>
      <c r="E131" s="24">
        <v>0</v>
      </c>
      <c r="F131" s="24">
        <v>0</v>
      </c>
      <c r="G131" s="24">
        <v>0</v>
      </c>
      <c r="H131" s="24">
        <v>0</v>
      </c>
      <c r="I131" s="24">
        <v>0.8</v>
      </c>
      <c r="J131" s="24">
        <v>0</v>
      </c>
      <c r="K131" s="24">
        <v>0.8</v>
      </c>
      <c r="L131" s="24">
        <v>0</v>
      </c>
      <c r="M131" s="24">
        <v>6.7</v>
      </c>
      <c r="N131" s="24">
        <v>30.1</v>
      </c>
      <c r="O131" s="24">
        <v>36.800000000000004</v>
      </c>
      <c r="P131" s="24">
        <v>37.6</v>
      </c>
      <c r="Q131" s="24">
        <v>0</v>
      </c>
      <c r="R131" s="24">
        <v>0.5</v>
      </c>
      <c r="S131" s="24">
        <v>0.5</v>
      </c>
      <c r="T131" s="24">
        <v>38.1</v>
      </c>
    </row>
    <row r="132" spans="1:20" ht="12.75" customHeight="1" x14ac:dyDescent="0.2">
      <c r="A132" s="119"/>
      <c r="B132" s="71"/>
      <c r="C132" s="26" t="s">
        <v>107</v>
      </c>
      <c r="D132" s="162">
        <v>19</v>
      </c>
      <c r="E132" s="24">
        <v>11.21</v>
      </c>
      <c r="F132" s="24">
        <v>20.6</v>
      </c>
      <c r="G132" s="24">
        <v>3.2</v>
      </c>
      <c r="H132" s="24">
        <v>35.010000000000005</v>
      </c>
      <c r="I132" s="24">
        <v>5</v>
      </c>
      <c r="J132" s="24">
        <v>0</v>
      </c>
      <c r="K132" s="24">
        <v>40.010000000000005</v>
      </c>
      <c r="L132" s="24">
        <v>0</v>
      </c>
      <c r="M132" s="24">
        <v>18.353999999999999</v>
      </c>
      <c r="N132" s="24">
        <v>6</v>
      </c>
      <c r="O132" s="24">
        <v>24.353999999999999</v>
      </c>
      <c r="P132" s="24">
        <v>64.364000000000004</v>
      </c>
      <c r="Q132" s="24">
        <v>0</v>
      </c>
      <c r="R132" s="24">
        <v>8.6999999999999993</v>
      </c>
      <c r="S132" s="24">
        <v>8.6999999999999993</v>
      </c>
      <c r="T132" s="24">
        <v>73.064000000000007</v>
      </c>
    </row>
    <row r="133" spans="1:20" ht="12.75" customHeight="1" x14ac:dyDescent="0.2">
      <c r="A133" s="119"/>
      <c r="B133" s="71"/>
      <c r="C133" s="26" t="s">
        <v>90</v>
      </c>
      <c r="D133" s="162">
        <v>10</v>
      </c>
      <c r="E133" s="24">
        <v>1.3</v>
      </c>
      <c r="F133" s="24">
        <v>0</v>
      </c>
      <c r="G133" s="24">
        <v>0</v>
      </c>
      <c r="H133" s="24">
        <v>1.3</v>
      </c>
      <c r="I133" s="24">
        <v>0</v>
      </c>
      <c r="J133" s="24">
        <v>0</v>
      </c>
      <c r="K133" s="24">
        <v>1.3</v>
      </c>
      <c r="L133" s="24">
        <v>0</v>
      </c>
      <c r="M133" s="24">
        <v>1.0021</v>
      </c>
      <c r="N133" s="24">
        <v>0</v>
      </c>
      <c r="O133" s="24">
        <v>1.0021</v>
      </c>
      <c r="P133" s="24">
        <v>2.3021000000000003</v>
      </c>
      <c r="Q133" s="24">
        <v>0</v>
      </c>
      <c r="R133" s="24">
        <v>0</v>
      </c>
      <c r="S133" s="24">
        <v>0</v>
      </c>
      <c r="T133" s="24">
        <v>2.3021000000000003</v>
      </c>
    </row>
    <row r="134" spans="1:20" ht="12.75" customHeight="1" x14ac:dyDescent="0.2">
      <c r="A134" s="119"/>
      <c r="B134" s="71"/>
      <c r="C134" s="26" t="s">
        <v>89</v>
      </c>
      <c r="D134" s="162">
        <v>8</v>
      </c>
      <c r="E134" s="24">
        <v>107.5</v>
      </c>
      <c r="F134" s="24">
        <v>0</v>
      </c>
      <c r="G134" s="24">
        <v>0.1</v>
      </c>
      <c r="H134" s="24">
        <v>107.6</v>
      </c>
      <c r="I134" s="24">
        <v>0.01</v>
      </c>
      <c r="J134" s="24">
        <v>0</v>
      </c>
      <c r="K134" s="24">
        <v>107.61</v>
      </c>
      <c r="L134" s="24">
        <v>0</v>
      </c>
      <c r="M134" s="24">
        <v>84.600000000000009</v>
      </c>
      <c r="N134" s="24">
        <v>91.3</v>
      </c>
      <c r="O134" s="24">
        <v>175.89999999999998</v>
      </c>
      <c r="P134" s="24">
        <v>283.51</v>
      </c>
      <c r="Q134" s="24">
        <v>0</v>
      </c>
      <c r="R134" s="24">
        <v>0</v>
      </c>
      <c r="S134" s="24">
        <v>0</v>
      </c>
      <c r="T134" s="24">
        <v>283.50999999999993</v>
      </c>
    </row>
    <row r="135" spans="1:20" ht="12.75" customHeight="1" x14ac:dyDescent="0.2">
      <c r="A135" s="119"/>
      <c r="B135" s="71"/>
      <c r="C135" s="26" t="s">
        <v>94</v>
      </c>
      <c r="D135" s="162">
        <v>26</v>
      </c>
      <c r="E135" s="24">
        <v>0</v>
      </c>
      <c r="F135" s="24">
        <v>0.1</v>
      </c>
      <c r="G135" s="24">
        <v>5.2</v>
      </c>
      <c r="H135" s="24">
        <v>5.3</v>
      </c>
      <c r="I135" s="24">
        <v>8.25</v>
      </c>
      <c r="J135" s="24">
        <v>0</v>
      </c>
      <c r="K135" s="24">
        <v>13.549999999999999</v>
      </c>
      <c r="L135" s="24">
        <v>2</v>
      </c>
      <c r="M135" s="24">
        <v>14.809999999999997</v>
      </c>
      <c r="N135" s="24">
        <v>16.95</v>
      </c>
      <c r="O135" s="24">
        <v>33.76</v>
      </c>
      <c r="P135" s="24">
        <v>47.309999999999995</v>
      </c>
      <c r="Q135" s="24">
        <v>0.7</v>
      </c>
      <c r="R135" s="24">
        <v>4.41</v>
      </c>
      <c r="S135" s="24">
        <v>5.1100000000000003</v>
      </c>
      <c r="T135" s="24">
        <v>52.42</v>
      </c>
    </row>
    <row r="136" spans="1:20" ht="12.75" customHeight="1" x14ac:dyDescent="0.2">
      <c r="A136" s="119"/>
      <c r="B136" s="87"/>
      <c r="C136" s="26" t="s">
        <v>102</v>
      </c>
      <c r="D136" s="162">
        <v>9</v>
      </c>
      <c r="E136" s="24">
        <v>0</v>
      </c>
      <c r="F136" s="24">
        <v>0</v>
      </c>
      <c r="G136" s="24">
        <v>0</v>
      </c>
      <c r="H136" s="24">
        <v>0</v>
      </c>
      <c r="I136" s="24">
        <v>0</v>
      </c>
      <c r="J136" s="24">
        <v>0</v>
      </c>
      <c r="K136" s="24">
        <v>0</v>
      </c>
      <c r="L136" s="24">
        <v>0.3</v>
      </c>
      <c r="M136" s="24">
        <v>17.3</v>
      </c>
      <c r="N136" s="24">
        <v>10.6</v>
      </c>
      <c r="O136" s="24">
        <v>28.2</v>
      </c>
      <c r="P136" s="24">
        <v>28.2</v>
      </c>
      <c r="Q136" s="24">
        <v>0</v>
      </c>
      <c r="R136" s="24">
        <v>3</v>
      </c>
      <c r="S136" s="24">
        <v>3</v>
      </c>
      <c r="T136" s="24">
        <v>31.2</v>
      </c>
    </row>
    <row r="137" spans="1:20" ht="12.75" customHeight="1" x14ac:dyDescent="0.2">
      <c r="A137" s="119"/>
      <c r="B137" s="71" t="s">
        <v>105</v>
      </c>
      <c r="C137" s="26" t="s">
        <v>105</v>
      </c>
      <c r="D137" s="162">
        <v>97</v>
      </c>
      <c r="E137" s="24">
        <v>0</v>
      </c>
      <c r="F137" s="24">
        <v>0</v>
      </c>
      <c r="G137" s="24">
        <v>0.1</v>
      </c>
      <c r="H137" s="24">
        <v>0.1</v>
      </c>
      <c r="I137" s="24">
        <v>1.9999999999999998</v>
      </c>
      <c r="J137" s="24">
        <v>2</v>
      </c>
      <c r="K137" s="24">
        <v>4.1000000000000005</v>
      </c>
      <c r="L137" s="24">
        <v>2.6100000000000003</v>
      </c>
      <c r="M137" s="24">
        <v>15.36</v>
      </c>
      <c r="N137" s="24">
        <v>46.98</v>
      </c>
      <c r="O137" s="24">
        <v>64.95</v>
      </c>
      <c r="P137" s="24">
        <v>69.05</v>
      </c>
      <c r="Q137" s="24">
        <v>2.15</v>
      </c>
      <c r="R137" s="24">
        <v>24.920000000000005</v>
      </c>
      <c r="S137" s="24">
        <v>27.070000000000004</v>
      </c>
      <c r="T137" s="24">
        <v>96.120000000000061</v>
      </c>
    </row>
    <row r="138" spans="1:20" ht="12.75" customHeight="1" x14ac:dyDescent="0.2">
      <c r="A138" s="119"/>
      <c r="B138" s="71"/>
      <c r="C138" s="26" t="s">
        <v>103</v>
      </c>
      <c r="D138" s="162">
        <v>29</v>
      </c>
      <c r="E138" s="24">
        <v>0</v>
      </c>
      <c r="F138" s="24">
        <v>1.25</v>
      </c>
      <c r="G138" s="24">
        <v>0</v>
      </c>
      <c r="H138" s="24">
        <v>1.25</v>
      </c>
      <c r="I138" s="24">
        <v>0.2</v>
      </c>
      <c r="J138" s="24">
        <v>0</v>
      </c>
      <c r="K138" s="24">
        <v>1.45</v>
      </c>
      <c r="L138" s="24">
        <v>6.2</v>
      </c>
      <c r="M138" s="24">
        <v>29.464999999999996</v>
      </c>
      <c r="N138" s="24">
        <v>50.31</v>
      </c>
      <c r="O138" s="24">
        <v>85.974999999999994</v>
      </c>
      <c r="P138" s="24">
        <v>87.424999999999997</v>
      </c>
      <c r="Q138" s="24">
        <v>10</v>
      </c>
      <c r="R138" s="24">
        <v>7.25</v>
      </c>
      <c r="S138" s="24">
        <v>17.25</v>
      </c>
      <c r="T138" s="24">
        <v>104.67500000000001</v>
      </c>
    </row>
    <row r="139" spans="1:20" ht="12.75" customHeight="1" x14ac:dyDescent="0.2">
      <c r="A139" s="119"/>
      <c r="B139" s="71"/>
      <c r="C139" s="26" t="s">
        <v>96</v>
      </c>
      <c r="D139" s="162">
        <v>9</v>
      </c>
      <c r="E139" s="24">
        <v>0</v>
      </c>
      <c r="F139" s="24">
        <v>0</v>
      </c>
      <c r="G139" s="24">
        <v>0</v>
      </c>
      <c r="H139" s="24">
        <v>0</v>
      </c>
      <c r="I139" s="24">
        <v>1.1000000000000001</v>
      </c>
      <c r="J139" s="24">
        <v>0</v>
      </c>
      <c r="K139" s="24">
        <v>1.1000000000000001</v>
      </c>
      <c r="L139" s="24">
        <v>0</v>
      </c>
      <c r="M139" s="24">
        <v>2.3906000000000001</v>
      </c>
      <c r="N139" s="24">
        <v>5.46</v>
      </c>
      <c r="O139" s="24">
        <v>7.8506</v>
      </c>
      <c r="P139" s="24">
        <v>8.9505999999999997</v>
      </c>
      <c r="Q139" s="24">
        <v>0</v>
      </c>
      <c r="R139" s="24">
        <v>0</v>
      </c>
      <c r="S139" s="24">
        <v>0</v>
      </c>
      <c r="T139" s="24">
        <v>8.9506000000000014</v>
      </c>
    </row>
    <row r="140" spans="1:20" ht="12.75" customHeight="1" x14ac:dyDescent="0.2">
      <c r="A140" s="119"/>
      <c r="B140" s="71"/>
      <c r="C140" s="26" t="s">
        <v>100</v>
      </c>
      <c r="D140" s="162">
        <v>27</v>
      </c>
      <c r="E140" s="24">
        <v>1.05</v>
      </c>
      <c r="F140" s="24">
        <v>2.2999999999999998</v>
      </c>
      <c r="G140" s="24">
        <v>0</v>
      </c>
      <c r="H140" s="24">
        <v>3.3499999999999996</v>
      </c>
      <c r="I140" s="24">
        <v>22.3</v>
      </c>
      <c r="J140" s="24">
        <v>0</v>
      </c>
      <c r="K140" s="24">
        <v>25.650000000000002</v>
      </c>
      <c r="L140" s="24">
        <v>4.0999999999999996</v>
      </c>
      <c r="M140" s="24">
        <v>44.507999999999996</v>
      </c>
      <c r="N140" s="24">
        <v>125.60000000000001</v>
      </c>
      <c r="O140" s="24">
        <v>174.208</v>
      </c>
      <c r="P140" s="24">
        <v>199.858</v>
      </c>
      <c r="Q140" s="24">
        <v>0</v>
      </c>
      <c r="R140" s="24">
        <v>30.05</v>
      </c>
      <c r="S140" s="24">
        <v>30.05</v>
      </c>
      <c r="T140" s="24">
        <v>229.90799999999996</v>
      </c>
    </row>
    <row r="141" spans="1:20" ht="12.75" customHeight="1" x14ac:dyDescent="0.2">
      <c r="A141" s="119"/>
      <c r="B141" s="71"/>
      <c r="C141" s="26" t="s">
        <v>98</v>
      </c>
      <c r="D141" s="162">
        <v>18</v>
      </c>
      <c r="E141" s="24">
        <v>22.4</v>
      </c>
      <c r="F141" s="24">
        <v>0</v>
      </c>
      <c r="G141" s="24">
        <v>0.2</v>
      </c>
      <c r="H141" s="24">
        <v>22.599999999999998</v>
      </c>
      <c r="I141" s="24">
        <v>0</v>
      </c>
      <c r="J141" s="24">
        <v>0</v>
      </c>
      <c r="K141" s="24">
        <v>22.599999999999998</v>
      </c>
      <c r="L141" s="24">
        <v>0</v>
      </c>
      <c r="M141" s="24">
        <v>9.48</v>
      </c>
      <c r="N141" s="24">
        <v>5.04</v>
      </c>
      <c r="O141" s="24">
        <v>14.519999999999998</v>
      </c>
      <c r="P141" s="24">
        <v>37.119999999999997</v>
      </c>
      <c r="Q141" s="24">
        <v>0</v>
      </c>
      <c r="R141" s="24">
        <v>0</v>
      </c>
      <c r="S141" s="24">
        <v>0</v>
      </c>
      <c r="T141" s="24">
        <v>37.119999999999997</v>
      </c>
    </row>
    <row r="142" spans="1:20" ht="12.75" customHeight="1" x14ac:dyDescent="0.2">
      <c r="A142" s="119"/>
      <c r="B142" s="71"/>
      <c r="C142" s="26" t="s">
        <v>93</v>
      </c>
      <c r="D142" s="162">
        <v>74</v>
      </c>
      <c r="E142" s="24">
        <v>12</v>
      </c>
      <c r="F142" s="24">
        <v>0</v>
      </c>
      <c r="G142" s="24">
        <v>0</v>
      </c>
      <c r="H142" s="24">
        <v>12</v>
      </c>
      <c r="I142" s="24">
        <v>6.2</v>
      </c>
      <c r="J142" s="24">
        <v>0</v>
      </c>
      <c r="K142" s="24">
        <v>18.2</v>
      </c>
      <c r="L142" s="24">
        <v>0.9</v>
      </c>
      <c r="M142" s="24">
        <v>26.71</v>
      </c>
      <c r="N142" s="24">
        <v>82.99</v>
      </c>
      <c r="O142" s="24">
        <v>110.60000000000002</v>
      </c>
      <c r="P142" s="24">
        <v>128.80000000000001</v>
      </c>
      <c r="Q142" s="24">
        <v>6.55</v>
      </c>
      <c r="R142" s="24">
        <v>9.3099999999999987</v>
      </c>
      <c r="S142" s="24">
        <v>15.86</v>
      </c>
      <c r="T142" s="24">
        <v>144.65999999999991</v>
      </c>
    </row>
    <row r="143" spans="1:20" ht="12.75" customHeight="1" x14ac:dyDescent="0.2">
      <c r="A143" s="119"/>
      <c r="B143" s="71"/>
      <c r="C143" s="26" t="s">
        <v>85</v>
      </c>
      <c r="D143" s="162">
        <v>17</v>
      </c>
      <c r="E143" s="24">
        <v>0</v>
      </c>
      <c r="F143" s="24">
        <v>0</v>
      </c>
      <c r="G143" s="24">
        <v>60</v>
      </c>
      <c r="H143" s="24">
        <v>60</v>
      </c>
      <c r="I143" s="24">
        <v>1</v>
      </c>
      <c r="J143" s="24">
        <v>0</v>
      </c>
      <c r="K143" s="24">
        <v>61</v>
      </c>
      <c r="L143" s="24">
        <v>0</v>
      </c>
      <c r="M143" s="24">
        <v>7.4429999999999996</v>
      </c>
      <c r="N143" s="24">
        <v>0.8</v>
      </c>
      <c r="O143" s="24">
        <v>8.2429999999999986</v>
      </c>
      <c r="P143" s="24">
        <v>69.242999999999995</v>
      </c>
      <c r="Q143" s="24">
        <v>0</v>
      </c>
      <c r="R143" s="24">
        <v>15</v>
      </c>
      <c r="S143" s="24">
        <v>15</v>
      </c>
      <c r="T143" s="24">
        <v>84.243000000000023</v>
      </c>
    </row>
    <row r="144" spans="1:20" ht="12.75" customHeight="1" x14ac:dyDescent="0.2">
      <c r="A144" s="119"/>
      <c r="B144" s="71"/>
      <c r="C144" s="26" t="s">
        <v>84</v>
      </c>
      <c r="D144" s="162">
        <v>43</v>
      </c>
      <c r="E144" s="24">
        <v>0</v>
      </c>
      <c r="F144" s="24">
        <v>2.5</v>
      </c>
      <c r="G144" s="24">
        <v>10</v>
      </c>
      <c r="H144" s="24">
        <v>12.5</v>
      </c>
      <c r="I144" s="24">
        <v>1.25</v>
      </c>
      <c r="J144" s="24">
        <v>0</v>
      </c>
      <c r="K144" s="24">
        <v>13.75</v>
      </c>
      <c r="L144" s="24">
        <v>0</v>
      </c>
      <c r="M144" s="24">
        <v>13.094299999999999</v>
      </c>
      <c r="N144" s="24">
        <v>1.6</v>
      </c>
      <c r="O144" s="24">
        <v>14.6943</v>
      </c>
      <c r="P144" s="24">
        <v>28.444299999999998</v>
      </c>
      <c r="Q144" s="24">
        <v>0</v>
      </c>
      <c r="R144" s="24">
        <v>0.27</v>
      </c>
      <c r="S144" s="24">
        <v>0.27</v>
      </c>
      <c r="T144" s="24">
        <v>28.714300000000001</v>
      </c>
    </row>
    <row r="145" spans="1:20" ht="12.75" customHeight="1" x14ac:dyDescent="0.2">
      <c r="A145" s="119"/>
      <c r="B145" s="71"/>
      <c r="C145" s="26" t="s">
        <v>88</v>
      </c>
      <c r="D145" s="162">
        <v>23</v>
      </c>
      <c r="E145" s="24">
        <v>12.109999999999998</v>
      </c>
      <c r="F145" s="24">
        <v>4.01</v>
      </c>
      <c r="G145" s="24">
        <v>3.6</v>
      </c>
      <c r="H145" s="24">
        <v>19.72</v>
      </c>
      <c r="I145" s="24">
        <v>0</v>
      </c>
      <c r="J145" s="24">
        <v>0</v>
      </c>
      <c r="K145" s="24">
        <v>19.719999999999995</v>
      </c>
      <c r="L145" s="24">
        <v>0.87999999999999989</v>
      </c>
      <c r="M145" s="24">
        <v>9.772000000000002</v>
      </c>
      <c r="N145" s="24">
        <v>0.37</v>
      </c>
      <c r="O145" s="24">
        <v>11.022000000000002</v>
      </c>
      <c r="P145" s="24">
        <v>30.741999999999997</v>
      </c>
      <c r="Q145" s="24">
        <v>0</v>
      </c>
      <c r="R145" s="24">
        <v>1.24</v>
      </c>
      <c r="S145" s="24">
        <v>1.24</v>
      </c>
      <c r="T145" s="24">
        <v>31.981999999999996</v>
      </c>
    </row>
    <row r="146" spans="1:20" ht="12.75" customHeight="1" x14ac:dyDescent="0.2">
      <c r="A146" s="119"/>
      <c r="B146" s="87"/>
      <c r="C146" s="26" t="s">
        <v>293</v>
      </c>
      <c r="D146" s="162">
        <v>21</v>
      </c>
      <c r="E146" s="24">
        <v>0</v>
      </c>
      <c r="F146" s="24">
        <v>0</v>
      </c>
      <c r="G146" s="24">
        <v>0</v>
      </c>
      <c r="H146" s="24">
        <v>0</v>
      </c>
      <c r="I146" s="24">
        <v>2.4000000000000004</v>
      </c>
      <c r="J146" s="24">
        <v>0</v>
      </c>
      <c r="K146" s="24">
        <v>2.4000000000000004</v>
      </c>
      <c r="L146" s="24">
        <v>0.1</v>
      </c>
      <c r="M146" s="24">
        <v>12.01</v>
      </c>
      <c r="N146" s="24">
        <v>23.400000000000002</v>
      </c>
      <c r="O146" s="24">
        <v>35.510000000000005</v>
      </c>
      <c r="P146" s="24">
        <v>37.910000000000004</v>
      </c>
      <c r="Q146" s="24">
        <v>1.5</v>
      </c>
      <c r="R146" s="24">
        <v>2</v>
      </c>
      <c r="S146" s="24">
        <v>3.5</v>
      </c>
      <c r="T146" s="24">
        <v>41.410000000000004</v>
      </c>
    </row>
    <row r="147" spans="1:20" ht="12.75" customHeight="1" x14ac:dyDescent="0.2">
      <c r="A147" s="119"/>
      <c r="B147" s="71" t="s">
        <v>91</v>
      </c>
      <c r="C147" s="26" t="s">
        <v>91</v>
      </c>
      <c r="D147" s="162">
        <v>30</v>
      </c>
      <c r="E147" s="24">
        <v>0</v>
      </c>
      <c r="F147" s="24">
        <v>0</v>
      </c>
      <c r="G147" s="24">
        <v>0.1</v>
      </c>
      <c r="H147" s="24">
        <v>0.1</v>
      </c>
      <c r="I147" s="24">
        <v>1.8</v>
      </c>
      <c r="J147" s="24">
        <v>0</v>
      </c>
      <c r="K147" s="24">
        <v>1.9000000000000001</v>
      </c>
      <c r="L147" s="24">
        <v>1.35</v>
      </c>
      <c r="M147" s="24">
        <v>8.8249999999999993</v>
      </c>
      <c r="N147" s="24">
        <v>12.524999999999999</v>
      </c>
      <c r="O147" s="24">
        <v>22.7</v>
      </c>
      <c r="P147" s="24">
        <v>24.599999999999998</v>
      </c>
      <c r="Q147" s="24">
        <v>7</v>
      </c>
      <c r="R147" s="24">
        <v>0</v>
      </c>
      <c r="S147" s="24">
        <v>7</v>
      </c>
      <c r="T147" s="24">
        <v>31.599999999999998</v>
      </c>
    </row>
    <row r="148" spans="1:20" ht="12.75" customHeight="1" x14ac:dyDescent="0.2">
      <c r="A148" s="119"/>
      <c r="B148" s="71"/>
      <c r="C148" s="26" t="s">
        <v>109</v>
      </c>
      <c r="D148" s="162">
        <v>9</v>
      </c>
      <c r="E148" s="24">
        <v>0</v>
      </c>
      <c r="F148" s="24">
        <v>0</v>
      </c>
      <c r="G148" s="24">
        <v>0</v>
      </c>
      <c r="H148" s="24">
        <v>0</v>
      </c>
      <c r="I148" s="24">
        <v>1.2</v>
      </c>
      <c r="J148" s="24">
        <v>0</v>
      </c>
      <c r="K148" s="24">
        <v>1.2</v>
      </c>
      <c r="L148" s="24">
        <v>6.2</v>
      </c>
      <c r="M148" s="24">
        <v>12.2</v>
      </c>
      <c r="N148" s="24">
        <v>8.6</v>
      </c>
      <c r="O148" s="24">
        <v>27</v>
      </c>
      <c r="P148" s="24">
        <v>28.2</v>
      </c>
      <c r="Q148" s="24">
        <v>2</v>
      </c>
      <c r="R148" s="24">
        <v>0</v>
      </c>
      <c r="S148" s="24">
        <v>2</v>
      </c>
      <c r="T148" s="24">
        <v>30.2</v>
      </c>
    </row>
    <row r="149" spans="1:20" ht="12.75" customHeight="1" x14ac:dyDescent="0.2">
      <c r="A149" s="119"/>
      <c r="B149" s="71"/>
      <c r="C149" s="26" t="s">
        <v>83</v>
      </c>
      <c r="D149" s="162">
        <v>12</v>
      </c>
      <c r="E149" s="24">
        <v>0</v>
      </c>
      <c r="F149" s="24">
        <v>0</v>
      </c>
      <c r="G149" s="24">
        <v>36.900000000000006</v>
      </c>
      <c r="H149" s="24">
        <v>36.900000000000006</v>
      </c>
      <c r="I149" s="24">
        <v>0.3</v>
      </c>
      <c r="J149" s="24">
        <v>0</v>
      </c>
      <c r="K149" s="24">
        <v>37.200000000000003</v>
      </c>
      <c r="L149" s="24">
        <v>17.25</v>
      </c>
      <c r="M149" s="24">
        <v>4.57</v>
      </c>
      <c r="N149" s="24">
        <v>8.6</v>
      </c>
      <c r="O149" s="24">
        <v>30.419999999999998</v>
      </c>
      <c r="P149" s="24">
        <v>67.62</v>
      </c>
      <c r="Q149" s="24">
        <v>0</v>
      </c>
      <c r="R149" s="24">
        <v>13</v>
      </c>
      <c r="S149" s="24">
        <v>13</v>
      </c>
      <c r="T149" s="24">
        <v>80.62</v>
      </c>
    </row>
    <row r="150" spans="1:20" ht="12.75" customHeight="1" x14ac:dyDescent="0.2">
      <c r="A150" s="119"/>
      <c r="B150" s="71"/>
      <c r="C150" s="26" t="s">
        <v>92</v>
      </c>
      <c r="D150" s="162">
        <v>38</v>
      </c>
      <c r="E150" s="24">
        <v>3</v>
      </c>
      <c r="F150" s="24">
        <v>24</v>
      </c>
      <c r="G150" s="24">
        <v>0</v>
      </c>
      <c r="H150" s="24">
        <v>27</v>
      </c>
      <c r="I150" s="24">
        <v>0</v>
      </c>
      <c r="J150" s="24">
        <v>0</v>
      </c>
      <c r="K150" s="24">
        <v>27</v>
      </c>
      <c r="L150" s="24">
        <v>9.4</v>
      </c>
      <c r="M150" s="24">
        <v>48.569999999999993</v>
      </c>
      <c r="N150" s="24">
        <v>43.56</v>
      </c>
      <c r="O150" s="24">
        <v>101.52999999999999</v>
      </c>
      <c r="P150" s="24">
        <v>128.52999999999997</v>
      </c>
      <c r="Q150" s="24">
        <v>13</v>
      </c>
      <c r="R150" s="24">
        <v>30.5</v>
      </c>
      <c r="S150" s="24">
        <v>43.5</v>
      </c>
      <c r="T150" s="24">
        <v>172.03000000000003</v>
      </c>
    </row>
    <row r="151" spans="1:20" ht="12.75" customHeight="1" x14ac:dyDescent="0.2">
      <c r="A151" s="119"/>
      <c r="B151" s="71"/>
      <c r="C151" s="26" t="s">
        <v>95</v>
      </c>
      <c r="D151" s="162">
        <v>20</v>
      </c>
      <c r="E151" s="24">
        <v>0</v>
      </c>
      <c r="F151" s="24">
        <v>0</v>
      </c>
      <c r="G151" s="24">
        <v>0</v>
      </c>
      <c r="H151" s="24">
        <v>0</v>
      </c>
      <c r="I151" s="24">
        <v>3.6</v>
      </c>
      <c r="J151" s="24">
        <v>0</v>
      </c>
      <c r="K151" s="24">
        <v>3.6</v>
      </c>
      <c r="L151" s="24">
        <v>0</v>
      </c>
      <c r="M151" s="24">
        <v>63.410000000000004</v>
      </c>
      <c r="N151" s="24">
        <v>43.46</v>
      </c>
      <c r="O151" s="24">
        <v>106.87</v>
      </c>
      <c r="P151" s="24">
        <v>110.47</v>
      </c>
      <c r="Q151" s="24">
        <v>1.4</v>
      </c>
      <c r="R151" s="24">
        <v>18</v>
      </c>
      <c r="S151" s="24">
        <v>19.399999999999999</v>
      </c>
      <c r="T151" s="24">
        <v>129.87</v>
      </c>
    </row>
    <row r="152" spans="1:20" ht="12.75" customHeight="1" x14ac:dyDescent="0.2">
      <c r="A152" s="119"/>
      <c r="B152" s="71"/>
      <c r="C152" s="26" t="s">
        <v>99</v>
      </c>
      <c r="D152" s="162">
        <v>17</v>
      </c>
      <c r="E152" s="24">
        <v>0</v>
      </c>
      <c r="F152" s="24">
        <v>4.5</v>
      </c>
      <c r="G152" s="24">
        <v>0</v>
      </c>
      <c r="H152" s="24">
        <v>4.5</v>
      </c>
      <c r="I152" s="24">
        <v>0.1</v>
      </c>
      <c r="J152" s="24">
        <v>1.5</v>
      </c>
      <c r="K152" s="24">
        <v>6.1</v>
      </c>
      <c r="L152" s="24">
        <v>4.01</v>
      </c>
      <c r="M152" s="24">
        <v>16.14</v>
      </c>
      <c r="N152" s="24">
        <v>22.7</v>
      </c>
      <c r="O152" s="24">
        <v>42.849999999999994</v>
      </c>
      <c r="P152" s="24">
        <v>48.949999999999996</v>
      </c>
      <c r="Q152" s="24">
        <v>1</v>
      </c>
      <c r="R152" s="24">
        <v>10.5</v>
      </c>
      <c r="S152" s="24">
        <v>11.5</v>
      </c>
      <c r="T152" s="24">
        <v>60.449999999999996</v>
      </c>
    </row>
    <row r="153" spans="1:20" ht="12.75" customHeight="1" x14ac:dyDescent="0.2">
      <c r="A153" s="119"/>
      <c r="B153" s="71"/>
      <c r="C153" s="26" t="s">
        <v>104</v>
      </c>
      <c r="D153" s="162">
        <v>75</v>
      </c>
      <c r="E153" s="24">
        <v>4.7299999999999986</v>
      </c>
      <c r="F153" s="24">
        <v>7.2</v>
      </c>
      <c r="G153" s="24">
        <v>0.48000000000000004</v>
      </c>
      <c r="H153" s="24">
        <v>12.41</v>
      </c>
      <c r="I153" s="24">
        <v>4.5599999999999996</v>
      </c>
      <c r="J153" s="24">
        <v>0.3</v>
      </c>
      <c r="K153" s="24">
        <v>17.27</v>
      </c>
      <c r="L153" s="24">
        <v>0.65000000000000013</v>
      </c>
      <c r="M153" s="24">
        <v>33.012600000000006</v>
      </c>
      <c r="N153" s="24">
        <v>37.74</v>
      </c>
      <c r="O153" s="24">
        <v>71.402600000000007</v>
      </c>
      <c r="P153" s="24">
        <v>88.672600000000003</v>
      </c>
      <c r="Q153" s="24">
        <v>1.5</v>
      </c>
      <c r="R153" s="24">
        <v>6</v>
      </c>
      <c r="S153" s="24">
        <v>7.5</v>
      </c>
      <c r="T153" s="24">
        <v>96.172599999999989</v>
      </c>
    </row>
    <row r="154" spans="1:20" ht="12.75" customHeight="1" x14ac:dyDescent="0.2">
      <c r="A154" s="119"/>
      <c r="B154" s="87"/>
      <c r="C154" s="26" t="s">
        <v>108</v>
      </c>
      <c r="D154" s="162">
        <v>18</v>
      </c>
      <c r="E154" s="24">
        <v>0</v>
      </c>
      <c r="F154" s="24">
        <v>0</v>
      </c>
      <c r="G154" s="24">
        <v>0</v>
      </c>
      <c r="H154" s="24">
        <v>0</v>
      </c>
      <c r="I154" s="24">
        <v>1</v>
      </c>
      <c r="J154" s="24">
        <v>0.5</v>
      </c>
      <c r="K154" s="24">
        <v>1.5</v>
      </c>
      <c r="L154" s="24">
        <v>1.51</v>
      </c>
      <c r="M154" s="24">
        <v>3.5100000000000002</v>
      </c>
      <c r="N154" s="24">
        <v>12.700000000000001</v>
      </c>
      <c r="O154" s="24">
        <v>17.72</v>
      </c>
      <c r="P154" s="24">
        <v>19.22</v>
      </c>
      <c r="Q154" s="24">
        <v>2.2000000000000002</v>
      </c>
      <c r="R154" s="24">
        <v>18</v>
      </c>
      <c r="S154" s="24">
        <v>20.2</v>
      </c>
      <c r="T154" s="24">
        <v>39.420000000000009</v>
      </c>
    </row>
    <row r="155" spans="1:20" ht="12.75" customHeight="1" x14ac:dyDescent="0.2">
      <c r="A155" s="119"/>
      <c r="B155" s="71" t="s">
        <v>82</v>
      </c>
      <c r="C155" s="26" t="s">
        <v>82</v>
      </c>
      <c r="D155" s="162">
        <v>66</v>
      </c>
      <c r="E155" s="24">
        <v>2.1</v>
      </c>
      <c r="F155" s="24">
        <v>0.5</v>
      </c>
      <c r="G155" s="24">
        <v>2.95</v>
      </c>
      <c r="H155" s="24">
        <v>5.5500000000000007</v>
      </c>
      <c r="I155" s="24">
        <v>0.8</v>
      </c>
      <c r="J155" s="24">
        <v>0</v>
      </c>
      <c r="K155" s="24">
        <v>6.3500000000000005</v>
      </c>
      <c r="L155" s="24">
        <v>3.7</v>
      </c>
      <c r="M155" s="24">
        <v>91.819099999999992</v>
      </c>
      <c r="N155" s="24">
        <v>161.595</v>
      </c>
      <c r="O155" s="24">
        <v>257.11410000000001</v>
      </c>
      <c r="P155" s="24">
        <v>263.46410000000003</v>
      </c>
      <c r="Q155" s="24">
        <v>17</v>
      </c>
      <c r="R155" s="24">
        <v>12.62</v>
      </c>
      <c r="S155" s="24">
        <v>29.62</v>
      </c>
      <c r="T155" s="24">
        <v>293.08410000000003</v>
      </c>
    </row>
    <row r="156" spans="1:20" ht="12.75" customHeight="1" x14ac:dyDescent="0.2">
      <c r="A156" s="119"/>
      <c r="B156" s="71"/>
      <c r="C156" s="26" t="s">
        <v>87</v>
      </c>
      <c r="D156" s="162">
        <v>14</v>
      </c>
      <c r="E156" s="24">
        <v>1.1500000000000001</v>
      </c>
      <c r="F156" s="24">
        <v>0.2</v>
      </c>
      <c r="G156" s="24">
        <v>0.2</v>
      </c>
      <c r="H156" s="24">
        <v>1.55</v>
      </c>
      <c r="I156" s="24">
        <v>3.9000000000000004</v>
      </c>
      <c r="J156" s="24">
        <v>0</v>
      </c>
      <c r="K156" s="24">
        <v>5.45</v>
      </c>
      <c r="L156" s="24">
        <v>0</v>
      </c>
      <c r="M156" s="24">
        <v>4.6500000000000004</v>
      </c>
      <c r="N156" s="24">
        <v>3.4000000000000004</v>
      </c>
      <c r="O156" s="24">
        <v>8.0500000000000007</v>
      </c>
      <c r="P156" s="24">
        <v>13.5</v>
      </c>
      <c r="Q156" s="24">
        <v>0</v>
      </c>
      <c r="R156" s="24">
        <v>0.6</v>
      </c>
      <c r="S156" s="24">
        <v>0.6</v>
      </c>
      <c r="T156" s="24">
        <v>14.099999999999998</v>
      </c>
    </row>
    <row r="157" spans="1:20" ht="12.75" customHeight="1" x14ac:dyDescent="0.2">
      <c r="A157" s="119"/>
      <c r="B157" s="71"/>
      <c r="C157" s="165" t="s">
        <v>97</v>
      </c>
      <c r="D157" s="160">
        <v>4</v>
      </c>
      <c r="E157" s="25">
        <v>0</v>
      </c>
      <c r="F157" s="25">
        <v>0</v>
      </c>
      <c r="G157" s="25">
        <v>1.5</v>
      </c>
      <c r="H157" s="25">
        <v>1.5</v>
      </c>
      <c r="I157" s="25">
        <v>1.6</v>
      </c>
      <c r="J157" s="25">
        <v>0</v>
      </c>
      <c r="K157" s="25">
        <v>3.1</v>
      </c>
      <c r="L157" s="25">
        <v>0</v>
      </c>
      <c r="M157" s="25">
        <v>0.9</v>
      </c>
      <c r="N157" s="25">
        <v>4.5999999999999996</v>
      </c>
      <c r="O157" s="25">
        <v>5.5</v>
      </c>
      <c r="P157" s="25">
        <v>8.6</v>
      </c>
      <c r="Q157" s="25">
        <v>0</v>
      </c>
      <c r="R157" s="25">
        <v>2</v>
      </c>
      <c r="S157" s="25">
        <v>2</v>
      </c>
      <c r="T157" s="25">
        <v>10.6</v>
      </c>
    </row>
    <row r="158" spans="1:20" ht="12.75" customHeight="1" x14ac:dyDescent="0.25">
      <c r="A158" s="230" t="s">
        <v>0</v>
      </c>
      <c r="B158" s="231"/>
      <c r="C158" s="232" t="s">
        <v>0</v>
      </c>
      <c r="D158" s="53">
        <f>SUM(D128:D157)</f>
        <v>796</v>
      </c>
      <c r="E158" s="54">
        <f>SUM(E128:E157)</f>
        <v>178.84999999999997</v>
      </c>
      <c r="F158" s="54">
        <f>SUM(F128:F157)</f>
        <v>67.660000000000011</v>
      </c>
      <c r="G158" s="54">
        <f>SUM(G128:G157)</f>
        <v>124.53</v>
      </c>
      <c r="H158" s="54">
        <f>+G158+F158+E158</f>
        <v>371.03999999999996</v>
      </c>
      <c r="I158" s="54">
        <f>SUM(I128:I157)</f>
        <v>72.27</v>
      </c>
      <c r="J158" s="54">
        <f>SUM(J128:J157)</f>
        <v>4.3</v>
      </c>
      <c r="K158" s="54">
        <f>+J158+I158+H158</f>
        <v>447.60999999999996</v>
      </c>
      <c r="L158" s="54">
        <f>SUM(L128:L157)</f>
        <v>84.760000000000034</v>
      </c>
      <c r="M158" s="54">
        <f>SUM(M128:M157)</f>
        <v>647.6857</v>
      </c>
      <c r="N158" s="54">
        <f>SUM(N128:N157)</f>
        <v>912.1400000000001</v>
      </c>
      <c r="O158" s="54">
        <f>+N158+M158+L158</f>
        <v>1644.5857000000001</v>
      </c>
      <c r="P158" s="54">
        <f>+O158+K158</f>
        <v>2092.1957000000002</v>
      </c>
      <c r="Q158" s="54">
        <f>SUM(Q128:Q157)</f>
        <v>66</v>
      </c>
      <c r="R158" s="54">
        <f>SUM(R128:R157)</f>
        <v>223.27</v>
      </c>
      <c r="S158" s="54">
        <f>+R158+Q158</f>
        <v>289.27</v>
      </c>
      <c r="T158" s="55">
        <f>+S158+P158</f>
        <v>2381.4657000000002</v>
      </c>
    </row>
    <row r="159" spans="1:20" ht="12.75" customHeight="1" x14ac:dyDescent="0.2">
      <c r="A159" s="166" t="s">
        <v>7</v>
      </c>
      <c r="B159" s="35" t="s">
        <v>426</v>
      </c>
      <c r="C159" s="161" t="s">
        <v>123</v>
      </c>
      <c r="D159" s="178">
        <v>83</v>
      </c>
      <c r="E159" s="179">
        <v>4.7699999999999996</v>
      </c>
      <c r="F159" s="179">
        <v>0</v>
      </c>
      <c r="G159" s="179">
        <v>0</v>
      </c>
      <c r="H159" s="179">
        <v>4.7699999999999996</v>
      </c>
      <c r="I159" s="179">
        <v>0.12</v>
      </c>
      <c r="J159" s="179">
        <v>0</v>
      </c>
      <c r="K159" s="179">
        <v>4.8899999999999997</v>
      </c>
      <c r="L159" s="179">
        <v>2.83</v>
      </c>
      <c r="M159" s="179">
        <v>35.564000000000007</v>
      </c>
      <c r="N159" s="179">
        <v>68.97</v>
      </c>
      <c r="O159" s="179">
        <v>107.36400000000005</v>
      </c>
      <c r="P159" s="179">
        <v>112.25400000000005</v>
      </c>
      <c r="Q159" s="179">
        <v>1.3</v>
      </c>
      <c r="R159" s="179">
        <v>5.95</v>
      </c>
      <c r="S159" s="179">
        <v>7.25</v>
      </c>
      <c r="T159" s="179">
        <v>119.50400000000003</v>
      </c>
    </row>
    <row r="160" spans="1:20" ht="12.75" customHeight="1" x14ac:dyDescent="0.2">
      <c r="A160" s="167"/>
      <c r="B160" s="35"/>
      <c r="C160" s="26" t="s">
        <v>140</v>
      </c>
      <c r="D160" s="180">
        <v>3</v>
      </c>
      <c r="E160" s="181">
        <v>0</v>
      </c>
      <c r="F160" s="181">
        <v>0</v>
      </c>
      <c r="G160" s="181">
        <v>0</v>
      </c>
      <c r="H160" s="181">
        <v>0</v>
      </c>
      <c r="I160" s="181">
        <v>0.7</v>
      </c>
      <c r="J160" s="181">
        <v>0</v>
      </c>
      <c r="K160" s="181">
        <v>0.7</v>
      </c>
      <c r="L160" s="181">
        <v>15.35</v>
      </c>
      <c r="M160" s="181">
        <v>0.3</v>
      </c>
      <c r="N160" s="181">
        <v>0</v>
      </c>
      <c r="O160" s="181">
        <v>15.65</v>
      </c>
      <c r="P160" s="181">
        <v>16.350000000000001</v>
      </c>
      <c r="Q160" s="181">
        <v>0</v>
      </c>
      <c r="R160" s="181">
        <v>0</v>
      </c>
      <c r="S160" s="181">
        <v>0</v>
      </c>
      <c r="T160" s="181">
        <v>16.350000000000001</v>
      </c>
    </row>
    <row r="161" spans="1:20" ht="12.75" customHeight="1" x14ac:dyDescent="0.2">
      <c r="A161" s="167"/>
      <c r="B161" s="35"/>
      <c r="C161" s="26" t="s">
        <v>141</v>
      </c>
      <c r="D161" s="180">
        <v>3</v>
      </c>
      <c r="E161" s="181">
        <v>0</v>
      </c>
      <c r="F161" s="181">
        <v>0</v>
      </c>
      <c r="G161" s="181">
        <v>0</v>
      </c>
      <c r="H161" s="181">
        <v>0</v>
      </c>
      <c r="I161" s="181">
        <v>0</v>
      </c>
      <c r="J161" s="181">
        <v>0</v>
      </c>
      <c r="K161" s="181">
        <v>0</v>
      </c>
      <c r="L161" s="181">
        <v>0</v>
      </c>
      <c r="M161" s="181">
        <v>52.06</v>
      </c>
      <c r="N161" s="181">
        <v>5</v>
      </c>
      <c r="O161" s="181">
        <v>57.06</v>
      </c>
      <c r="P161" s="181">
        <v>57.06</v>
      </c>
      <c r="Q161" s="181">
        <v>0</v>
      </c>
      <c r="R161" s="181">
        <v>0</v>
      </c>
      <c r="S161" s="181">
        <v>0</v>
      </c>
      <c r="T161" s="181">
        <v>57.06</v>
      </c>
    </row>
    <row r="162" spans="1:20" ht="12.75" customHeight="1" x14ac:dyDescent="0.2">
      <c r="A162" s="167"/>
      <c r="B162" s="35"/>
      <c r="C162" s="26" t="s">
        <v>147</v>
      </c>
      <c r="D162" s="180">
        <v>51</v>
      </c>
      <c r="E162" s="181">
        <v>0</v>
      </c>
      <c r="F162" s="181">
        <v>1.4300000000000002</v>
      </c>
      <c r="G162" s="181">
        <v>1.1700000000000002</v>
      </c>
      <c r="H162" s="181">
        <v>2.6000000000000005</v>
      </c>
      <c r="I162" s="181">
        <v>2.3199999999999998</v>
      </c>
      <c r="J162" s="181">
        <v>0</v>
      </c>
      <c r="K162" s="181">
        <v>4.92</v>
      </c>
      <c r="L162" s="181">
        <v>0.1</v>
      </c>
      <c r="M162" s="181">
        <v>29.869899999999994</v>
      </c>
      <c r="N162" s="181">
        <v>98.240000000000009</v>
      </c>
      <c r="O162" s="181">
        <v>128.2099</v>
      </c>
      <c r="P162" s="181">
        <v>133.12989999999999</v>
      </c>
      <c r="Q162" s="181">
        <v>12.3</v>
      </c>
      <c r="R162" s="181">
        <v>8.84</v>
      </c>
      <c r="S162" s="181">
        <v>21.14</v>
      </c>
      <c r="T162" s="181">
        <v>154.26990000000004</v>
      </c>
    </row>
    <row r="163" spans="1:20" ht="12.75" customHeight="1" x14ac:dyDescent="0.2">
      <c r="A163" s="167"/>
      <c r="B163" s="35"/>
      <c r="C163" s="26" t="s">
        <v>137</v>
      </c>
      <c r="D163" s="180">
        <v>24</v>
      </c>
      <c r="E163" s="181">
        <v>0.6</v>
      </c>
      <c r="F163" s="181">
        <v>2.1800000000000002</v>
      </c>
      <c r="G163" s="181">
        <v>0.42</v>
      </c>
      <c r="H163" s="181">
        <v>3.2</v>
      </c>
      <c r="I163" s="181">
        <v>0.05</v>
      </c>
      <c r="J163" s="181">
        <v>0.01</v>
      </c>
      <c r="K163" s="181">
        <v>3.2599999999999993</v>
      </c>
      <c r="L163" s="181">
        <v>1.02</v>
      </c>
      <c r="M163" s="181">
        <v>4.7249999999999996</v>
      </c>
      <c r="N163" s="181">
        <v>4.91</v>
      </c>
      <c r="O163" s="181">
        <v>10.654999999999999</v>
      </c>
      <c r="P163" s="181">
        <v>13.914999999999999</v>
      </c>
      <c r="Q163" s="181">
        <v>0.5</v>
      </c>
      <c r="R163" s="181">
        <v>2.5900000000000003</v>
      </c>
      <c r="S163" s="181">
        <v>3.0900000000000003</v>
      </c>
      <c r="T163" s="181">
        <v>17.005000000000003</v>
      </c>
    </row>
    <row r="164" spans="1:20" ht="12.75" customHeight="1" x14ac:dyDescent="0.2">
      <c r="A164" s="167"/>
      <c r="B164" s="35"/>
      <c r="C164" s="26" t="s">
        <v>148</v>
      </c>
      <c r="D164" s="180">
        <v>37</v>
      </c>
      <c r="E164" s="181">
        <v>21.497999999999998</v>
      </c>
      <c r="F164" s="181">
        <v>25</v>
      </c>
      <c r="G164" s="181">
        <v>0</v>
      </c>
      <c r="H164" s="181">
        <v>46.497999999999998</v>
      </c>
      <c r="I164" s="181">
        <v>1.4000000000000001</v>
      </c>
      <c r="J164" s="181">
        <v>6</v>
      </c>
      <c r="K164" s="181">
        <v>53.897999999999996</v>
      </c>
      <c r="L164" s="181">
        <v>7.72</v>
      </c>
      <c r="M164" s="181">
        <v>37.6051</v>
      </c>
      <c r="N164" s="181">
        <v>10.01</v>
      </c>
      <c r="O164" s="181">
        <v>55.335099999999997</v>
      </c>
      <c r="P164" s="181">
        <v>109.23309999999999</v>
      </c>
      <c r="Q164" s="181">
        <v>4</v>
      </c>
      <c r="R164" s="181">
        <v>0.24</v>
      </c>
      <c r="S164" s="181">
        <v>4.24</v>
      </c>
      <c r="T164" s="181">
        <v>113.4731</v>
      </c>
    </row>
    <row r="165" spans="1:20" ht="12.75" customHeight="1" x14ac:dyDescent="0.2">
      <c r="A165" s="167"/>
      <c r="B165" s="35"/>
      <c r="C165" s="26" t="s">
        <v>117</v>
      </c>
      <c r="D165" s="180">
        <v>92</v>
      </c>
      <c r="E165" s="181">
        <v>33.619500000000002</v>
      </c>
      <c r="F165" s="181">
        <v>3.05</v>
      </c>
      <c r="G165" s="181">
        <v>0.31</v>
      </c>
      <c r="H165" s="181">
        <v>36.979500000000002</v>
      </c>
      <c r="I165" s="181">
        <v>2.35</v>
      </c>
      <c r="J165" s="181">
        <v>0</v>
      </c>
      <c r="K165" s="181">
        <v>39.329500000000003</v>
      </c>
      <c r="L165" s="181">
        <v>21.811</v>
      </c>
      <c r="M165" s="181">
        <v>177.5882</v>
      </c>
      <c r="N165" s="181">
        <v>18.95</v>
      </c>
      <c r="O165" s="181">
        <v>218.34920000000002</v>
      </c>
      <c r="P165" s="181">
        <v>257.67870000000005</v>
      </c>
      <c r="Q165" s="181">
        <v>14.5</v>
      </c>
      <c r="R165" s="181">
        <v>41.510000000000005</v>
      </c>
      <c r="S165" s="181">
        <v>56.010000000000005</v>
      </c>
      <c r="T165" s="181">
        <v>313.68870000000004</v>
      </c>
    </row>
    <row r="166" spans="1:20" ht="12.75" customHeight="1" x14ac:dyDescent="0.2">
      <c r="A166" s="167"/>
      <c r="B166" s="35"/>
      <c r="C166" s="26" t="s">
        <v>149</v>
      </c>
      <c r="D166" s="180">
        <v>7</v>
      </c>
      <c r="E166" s="181">
        <v>0</v>
      </c>
      <c r="F166" s="181">
        <v>0</v>
      </c>
      <c r="G166" s="181">
        <v>0</v>
      </c>
      <c r="H166" s="181">
        <v>0</v>
      </c>
      <c r="I166" s="181">
        <v>0</v>
      </c>
      <c r="J166" s="181">
        <v>0</v>
      </c>
      <c r="K166" s="181">
        <v>0</v>
      </c>
      <c r="L166" s="181">
        <v>0</v>
      </c>
      <c r="M166" s="181">
        <v>0.97</v>
      </c>
      <c r="N166" s="181">
        <v>1.23</v>
      </c>
      <c r="O166" s="181">
        <v>2.2000000000000002</v>
      </c>
      <c r="P166" s="181">
        <v>2.2000000000000002</v>
      </c>
      <c r="Q166" s="181">
        <v>0</v>
      </c>
      <c r="R166" s="181">
        <v>4.7</v>
      </c>
      <c r="S166" s="181">
        <v>4.7</v>
      </c>
      <c r="T166" s="181">
        <v>6.8999999999999995</v>
      </c>
    </row>
    <row r="167" spans="1:20" ht="12.75" customHeight="1" x14ac:dyDescent="0.2">
      <c r="A167" s="167"/>
      <c r="B167" s="35"/>
      <c r="C167" s="26" t="s">
        <v>125</v>
      </c>
      <c r="D167" s="180">
        <v>3</v>
      </c>
      <c r="E167" s="181">
        <v>2</v>
      </c>
      <c r="F167" s="181">
        <v>0.2</v>
      </c>
      <c r="G167" s="181">
        <v>0</v>
      </c>
      <c r="H167" s="181">
        <v>2.2000000000000002</v>
      </c>
      <c r="I167" s="181">
        <v>0.02</v>
      </c>
      <c r="J167" s="181">
        <v>0</v>
      </c>
      <c r="K167" s="181">
        <v>2.2200000000000002</v>
      </c>
      <c r="L167" s="181">
        <v>0</v>
      </c>
      <c r="M167" s="181">
        <v>0.08</v>
      </c>
      <c r="N167" s="181">
        <v>0</v>
      </c>
      <c r="O167" s="181">
        <v>0.08</v>
      </c>
      <c r="P167" s="181">
        <v>2.3000000000000003</v>
      </c>
      <c r="Q167" s="181">
        <v>0</v>
      </c>
      <c r="R167" s="181">
        <v>7.9</v>
      </c>
      <c r="S167" s="181">
        <v>7.9</v>
      </c>
      <c r="T167" s="181">
        <v>10.199999999999999</v>
      </c>
    </row>
    <row r="168" spans="1:20" ht="12.75" customHeight="1" x14ac:dyDescent="0.2">
      <c r="A168" s="167"/>
      <c r="B168" s="35"/>
      <c r="C168" s="26" t="s">
        <v>161</v>
      </c>
      <c r="D168" s="180">
        <v>18</v>
      </c>
      <c r="E168" s="181">
        <v>1.1000000000000001</v>
      </c>
      <c r="F168" s="181">
        <v>0.28999999999999998</v>
      </c>
      <c r="G168" s="181">
        <v>0</v>
      </c>
      <c r="H168" s="181">
        <v>1.3900000000000001</v>
      </c>
      <c r="I168" s="181">
        <v>0</v>
      </c>
      <c r="J168" s="181">
        <v>0</v>
      </c>
      <c r="K168" s="181">
        <v>1.3900000000000001</v>
      </c>
      <c r="L168" s="181">
        <v>0.02</v>
      </c>
      <c r="M168" s="181">
        <v>14.983699999999999</v>
      </c>
      <c r="N168" s="181">
        <v>0.16</v>
      </c>
      <c r="O168" s="181">
        <v>15.1637</v>
      </c>
      <c r="P168" s="181">
        <v>16.553699999999999</v>
      </c>
      <c r="Q168" s="181">
        <v>3.5</v>
      </c>
      <c r="R168" s="181">
        <v>1.6300000000000001</v>
      </c>
      <c r="S168" s="181">
        <v>5.13</v>
      </c>
      <c r="T168" s="181">
        <v>21.683700000000002</v>
      </c>
    </row>
    <row r="169" spans="1:20" ht="12.75" customHeight="1" x14ac:dyDescent="0.2">
      <c r="A169" s="167"/>
      <c r="B169" s="35"/>
      <c r="C169" s="26" t="s">
        <v>138</v>
      </c>
      <c r="D169" s="180">
        <v>19</v>
      </c>
      <c r="E169" s="181">
        <v>5.87</v>
      </c>
      <c r="F169" s="181">
        <v>0</v>
      </c>
      <c r="G169" s="181">
        <v>0</v>
      </c>
      <c r="H169" s="181">
        <v>5.87</v>
      </c>
      <c r="I169" s="181">
        <v>0</v>
      </c>
      <c r="J169" s="181">
        <v>0</v>
      </c>
      <c r="K169" s="181">
        <v>5.87</v>
      </c>
      <c r="L169" s="181">
        <v>0.14000000000000001</v>
      </c>
      <c r="M169" s="181">
        <v>86.702600000000004</v>
      </c>
      <c r="N169" s="181">
        <v>0.64</v>
      </c>
      <c r="O169" s="181">
        <v>87.482600000000005</v>
      </c>
      <c r="P169" s="181">
        <v>93.35260000000001</v>
      </c>
      <c r="Q169" s="181">
        <v>0</v>
      </c>
      <c r="R169" s="181">
        <v>0.01</v>
      </c>
      <c r="S169" s="181">
        <v>0.01</v>
      </c>
      <c r="T169" s="181">
        <v>93.362600000000015</v>
      </c>
    </row>
    <row r="170" spans="1:20" ht="12.75" customHeight="1" x14ac:dyDescent="0.2">
      <c r="A170" s="167"/>
      <c r="B170" s="35"/>
      <c r="C170" s="26" t="s">
        <v>112</v>
      </c>
      <c r="D170" s="180">
        <v>15</v>
      </c>
      <c r="E170" s="181">
        <v>0</v>
      </c>
      <c r="F170" s="181">
        <v>0</v>
      </c>
      <c r="G170" s="181">
        <v>0</v>
      </c>
      <c r="H170" s="181">
        <v>0</v>
      </c>
      <c r="I170" s="181">
        <v>0.6</v>
      </c>
      <c r="J170" s="181">
        <v>0</v>
      </c>
      <c r="K170" s="181">
        <v>0.6</v>
      </c>
      <c r="L170" s="181">
        <v>0</v>
      </c>
      <c r="M170" s="181">
        <v>1.2800000000000002</v>
      </c>
      <c r="N170" s="181">
        <v>5.33</v>
      </c>
      <c r="O170" s="181">
        <v>6.6099999999999985</v>
      </c>
      <c r="P170" s="181">
        <v>7.2099999999999982</v>
      </c>
      <c r="Q170" s="181">
        <v>0.2</v>
      </c>
      <c r="R170" s="181">
        <v>0</v>
      </c>
      <c r="S170" s="181">
        <v>0.2</v>
      </c>
      <c r="T170" s="181">
        <v>7.4099999999999993</v>
      </c>
    </row>
    <row r="171" spans="1:20" ht="12.75" customHeight="1" x14ac:dyDescent="0.2">
      <c r="A171" s="167"/>
      <c r="B171" s="35"/>
      <c r="C171" s="26" t="s">
        <v>144</v>
      </c>
      <c r="D171" s="180">
        <v>56</v>
      </c>
      <c r="E171" s="181">
        <v>9.35</v>
      </c>
      <c r="F171" s="181">
        <v>8</v>
      </c>
      <c r="G171" s="181">
        <v>1.9000000000000004</v>
      </c>
      <c r="H171" s="181">
        <v>19.25</v>
      </c>
      <c r="I171" s="181">
        <v>8.4600000000000009</v>
      </c>
      <c r="J171" s="181">
        <v>0</v>
      </c>
      <c r="K171" s="181">
        <v>27.71</v>
      </c>
      <c r="L171" s="181">
        <v>1.2799999999999998</v>
      </c>
      <c r="M171" s="181">
        <v>28.148700000000002</v>
      </c>
      <c r="N171" s="181">
        <v>22.07</v>
      </c>
      <c r="O171" s="181">
        <v>51.498699999999992</v>
      </c>
      <c r="P171" s="181">
        <v>79.208699999999993</v>
      </c>
      <c r="Q171" s="181">
        <v>0.71000000000000008</v>
      </c>
      <c r="R171" s="181">
        <v>1</v>
      </c>
      <c r="S171" s="181">
        <v>1.71</v>
      </c>
      <c r="T171" s="181">
        <v>80.918700000000001</v>
      </c>
    </row>
    <row r="172" spans="1:20" ht="12.75" customHeight="1" x14ac:dyDescent="0.2">
      <c r="A172" s="167"/>
      <c r="B172" s="35"/>
      <c r="C172" s="26" t="s">
        <v>116</v>
      </c>
      <c r="D172" s="180">
        <v>21</v>
      </c>
      <c r="E172" s="181">
        <v>0</v>
      </c>
      <c r="F172" s="181">
        <v>0.44</v>
      </c>
      <c r="G172" s="181">
        <v>0</v>
      </c>
      <c r="H172" s="181">
        <v>0.44</v>
      </c>
      <c r="I172" s="181">
        <v>0.6</v>
      </c>
      <c r="J172" s="181">
        <v>0</v>
      </c>
      <c r="K172" s="181">
        <v>1.04</v>
      </c>
      <c r="L172" s="181">
        <v>0</v>
      </c>
      <c r="M172" s="181">
        <v>3.7847</v>
      </c>
      <c r="N172" s="181">
        <v>0</v>
      </c>
      <c r="O172" s="181">
        <v>3.7847</v>
      </c>
      <c r="P172" s="181">
        <v>4.8247</v>
      </c>
      <c r="Q172" s="181">
        <v>0</v>
      </c>
      <c r="R172" s="181">
        <v>0</v>
      </c>
      <c r="S172" s="181">
        <v>0</v>
      </c>
      <c r="T172" s="181">
        <v>4.8247</v>
      </c>
    </row>
    <row r="173" spans="1:20" ht="12.75" customHeight="1" x14ac:dyDescent="0.2">
      <c r="A173" s="167"/>
      <c r="B173" s="35"/>
      <c r="C173" s="26" t="s">
        <v>158</v>
      </c>
      <c r="D173" s="180">
        <v>2</v>
      </c>
      <c r="E173" s="181">
        <v>15</v>
      </c>
      <c r="F173" s="181">
        <v>0</v>
      </c>
      <c r="G173" s="181">
        <v>10</v>
      </c>
      <c r="H173" s="181">
        <v>25</v>
      </c>
      <c r="I173" s="181">
        <v>23.32</v>
      </c>
      <c r="J173" s="181">
        <v>0</v>
      </c>
      <c r="K173" s="181">
        <v>48.32</v>
      </c>
      <c r="L173" s="181">
        <v>0</v>
      </c>
      <c r="M173" s="181">
        <v>5.0199999999999996</v>
      </c>
      <c r="N173" s="181">
        <v>35</v>
      </c>
      <c r="O173" s="181">
        <v>40.020000000000003</v>
      </c>
      <c r="P173" s="181">
        <v>88.34</v>
      </c>
      <c r="Q173" s="181">
        <v>0</v>
      </c>
      <c r="R173" s="181">
        <v>60</v>
      </c>
      <c r="S173" s="181">
        <v>60</v>
      </c>
      <c r="T173" s="181">
        <v>148.34</v>
      </c>
    </row>
    <row r="174" spans="1:20" ht="12.75" customHeight="1" x14ac:dyDescent="0.2">
      <c r="A174" s="167"/>
      <c r="B174" s="35"/>
      <c r="C174" s="26" t="s">
        <v>146</v>
      </c>
      <c r="D174" s="180">
        <v>21</v>
      </c>
      <c r="E174" s="181">
        <v>9</v>
      </c>
      <c r="F174" s="181">
        <v>0</v>
      </c>
      <c r="G174" s="181">
        <v>0</v>
      </c>
      <c r="H174" s="181">
        <v>9</v>
      </c>
      <c r="I174" s="181">
        <v>0</v>
      </c>
      <c r="J174" s="181">
        <v>0</v>
      </c>
      <c r="K174" s="181">
        <v>9</v>
      </c>
      <c r="L174" s="181">
        <v>1</v>
      </c>
      <c r="M174" s="181">
        <v>40.912400000000005</v>
      </c>
      <c r="N174" s="181">
        <v>1.01</v>
      </c>
      <c r="O174" s="181">
        <v>42.922400000000003</v>
      </c>
      <c r="P174" s="181">
        <v>51.922400000000003</v>
      </c>
      <c r="Q174" s="181">
        <v>0</v>
      </c>
      <c r="R174" s="181">
        <v>2</v>
      </c>
      <c r="S174" s="181">
        <v>2</v>
      </c>
      <c r="T174" s="181">
        <v>53.922400000000003</v>
      </c>
    </row>
    <row r="175" spans="1:20" ht="12.75" customHeight="1" x14ac:dyDescent="0.2">
      <c r="A175" s="167"/>
      <c r="B175" s="35"/>
      <c r="C175" s="26" t="s">
        <v>115</v>
      </c>
      <c r="D175" s="180">
        <v>2</v>
      </c>
      <c r="E175" s="181">
        <v>0</v>
      </c>
      <c r="F175" s="181">
        <v>0</v>
      </c>
      <c r="G175" s="181">
        <v>4.3</v>
      </c>
      <c r="H175" s="181">
        <v>4.3</v>
      </c>
      <c r="I175" s="181">
        <v>6.17</v>
      </c>
      <c r="J175" s="181">
        <v>0</v>
      </c>
      <c r="K175" s="181">
        <v>10.47</v>
      </c>
      <c r="L175" s="181">
        <v>2.2999999999999998</v>
      </c>
      <c r="M175" s="181">
        <v>5.24</v>
      </c>
      <c r="N175" s="181">
        <v>6</v>
      </c>
      <c r="O175" s="181">
        <v>13.540000000000001</v>
      </c>
      <c r="P175" s="181">
        <v>24.01</v>
      </c>
      <c r="Q175" s="181">
        <v>0</v>
      </c>
      <c r="R175" s="181">
        <v>41.76</v>
      </c>
      <c r="S175" s="181">
        <v>41.76</v>
      </c>
      <c r="T175" s="181">
        <v>65.77</v>
      </c>
    </row>
    <row r="176" spans="1:20" ht="12.75" customHeight="1" x14ac:dyDescent="0.2">
      <c r="A176" s="167"/>
      <c r="B176" s="35"/>
      <c r="C176" s="26" t="s">
        <v>145</v>
      </c>
      <c r="D176" s="180">
        <v>16</v>
      </c>
      <c r="E176" s="181">
        <v>0.23</v>
      </c>
      <c r="F176" s="181">
        <v>0</v>
      </c>
      <c r="G176" s="181">
        <v>5.24</v>
      </c>
      <c r="H176" s="181">
        <v>5.4700000000000006</v>
      </c>
      <c r="I176" s="181">
        <v>0.71</v>
      </c>
      <c r="J176" s="181">
        <v>0</v>
      </c>
      <c r="K176" s="181">
        <v>6.18</v>
      </c>
      <c r="L176" s="181">
        <v>0</v>
      </c>
      <c r="M176" s="181">
        <v>2.3077999999999999</v>
      </c>
      <c r="N176" s="181">
        <v>2.0099999999999998</v>
      </c>
      <c r="O176" s="181">
        <v>4.3178000000000001</v>
      </c>
      <c r="P176" s="181">
        <v>10.4978</v>
      </c>
      <c r="Q176" s="181">
        <v>0.1</v>
      </c>
      <c r="R176" s="181">
        <v>0.13</v>
      </c>
      <c r="S176" s="181">
        <v>0.23</v>
      </c>
      <c r="T176" s="181">
        <v>10.727799999999998</v>
      </c>
    </row>
    <row r="177" spans="1:20" ht="12.75" customHeight="1" x14ac:dyDescent="0.2">
      <c r="A177" s="167"/>
      <c r="B177" s="35"/>
      <c r="C177" s="26" t="s">
        <v>136</v>
      </c>
      <c r="D177" s="180">
        <v>5</v>
      </c>
      <c r="E177" s="181">
        <v>0</v>
      </c>
      <c r="F177" s="181">
        <v>0</v>
      </c>
      <c r="G177" s="181">
        <v>0</v>
      </c>
      <c r="H177" s="181">
        <v>0</v>
      </c>
      <c r="I177" s="181">
        <v>1.28</v>
      </c>
      <c r="J177" s="181">
        <v>0</v>
      </c>
      <c r="K177" s="181">
        <v>1.28</v>
      </c>
      <c r="L177" s="181">
        <v>0</v>
      </c>
      <c r="M177" s="181">
        <v>3.0049999999999999</v>
      </c>
      <c r="N177" s="181">
        <v>2.81</v>
      </c>
      <c r="O177" s="181">
        <v>5.8149999999999995</v>
      </c>
      <c r="P177" s="181">
        <v>7.0949999999999998</v>
      </c>
      <c r="Q177" s="181">
        <v>0</v>
      </c>
      <c r="R177" s="181">
        <v>0.32</v>
      </c>
      <c r="S177" s="181">
        <v>0.32</v>
      </c>
      <c r="T177" s="181">
        <v>7.4150000000000009</v>
      </c>
    </row>
    <row r="178" spans="1:20" ht="12.75" customHeight="1" x14ac:dyDescent="0.2">
      <c r="A178" s="167"/>
      <c r="B178" s="35"/>
      <c r="C178" s="26" t="s">
        <v>150</v>
      </c>
      <c r="D178" s="180">
        <v>23</v>
      </c>
      <c r="E178" s="181">
        <v>0.01</v>
      </c>
      <c r="F178" s="181">
        <v>0.23</v>
      </c>
      <c r="G178" s="181">
        <v>0.01</v>
      </c>
      <c r="H178" s="181">
        <v>0.25</v>
      </c>
      <c r="I178" s="181">
        <v>2.9</v>
      </c>
      <c r="J178" s="181">
        <v>0</v>
      </c>
      <c r="K178" s="181">
        <v>3.15</v>
      </c>
      <c r="L178" s="181">
        <v>4</v>
      </c>
      <c r="M178" s="181">
        <v>29.26</v>
      </c>
      <c r="N178" s="181">
        <v>43.149999999999991</v>
      </c>
      <c r="O178" s="181">
        <v>76.41</v>
      </c>
      <c r="P178" s="181">
        <v>79.56</v>
      </c>
      <c r="Q178" s="181">
        <v>7.05</v>
      </c>
      <c r="R178" s="181">
        <v>16.2</v>
      </c>
      <c r="S178" s="181">
        <v>23.25</v>
      </c>
      <c r="T178" s="181">
        <v>102.81</v>
      </c>
    </row>
    <row r="179" spans="1:20" ht="12.75" customHeight="1" x14ac:dyDescent="0.2">
      <c r="A179" s="167"/>
      <c r="B179" s="85"/>
      <c r="C179" s="26" t="s">
        <v>124</v>
      </c>
      <c r="D179" s="180">
        <v>26</v>
      </c>
      <c r="E179" s="181">
        <v>0</v>
      </c>
      <c r="F179" s="181">
        <v>0</v>
      </c>
      <c r="G179" s="181">
        <v>0</v>
      </c>
      <c r="H179" s="181">
        <v>0</v>
      </c>
      <c r="I179" s="181">
        <v>14.01</v>
      </c>
      <c r="J179" s="181">
        <v>0.02</v>
      </c>
      <c r="K179" s="181">
        <v>14.03</v>
      </c>
      <c r="L179" s="181">
        <v>0.27</v>
      </c>
      <c r="M179" s="181">
        <v>18.600000000000001</v>
      </c>
      <c r="N179" s="181">
        <v>40.659999999999997</v>
      </c>
      <c r="O179" s="181">
        <v>59.53</v>
      </c>
      <c r="P179" s="181">
        <v>73.56</v>
      </c>
      <c r="Q179" s="181">
        <v>0.98</v>
      </c>
      <c r="R179" s="181">
        <v>31.06</v>
      </c>
      <c r="S179" s="181">
        <v>32.04</v>
      </c>
      <c r="T179" s="181">
        <v>105.60000000000001</v>
      </c>
    </row>
    <row r="180" spans="1:20" ht="12.75" customHeight="1" x14ac:dyDescent="0.2">
      <c r="A180" s="167"/>
      <c r="B180" s="35" t="s">
        <v>427</v>
      </c>
      <c r="C180" s="26" t="s">
        <v>131</v>
      </c>
      <c r="D180" s="180">
        <v>205</v>
      </c>
      <c r="E180" s="181">
        <v>4.915</v>
      </c>
      <c r="F180" s="181">
        <v>8.23</v>
      </c>
      <c r="G180" s="181">
        <v>13.07</v>
      </c>
      <c r="H180" s="181">
        <v>26.215</v>
      </c>
      <c r="I180" s="181">
        <v>32.260000000000005</v>
      </c>
      <c r="J180" s="181">
        <v>0</v>
      </c>
      <c r="K180" s="181">
        <v>58.475000000000001</v>
      </c>
      <c r="L180" s="181">
        <v>17.05</v>
      </c>
      <c r="M180" s="181">
        <v>76.82529999999997</v>
      </c>
      <c r="N180" s="181">
        <v>204.25</v>
      </c>
      <c r="O180" s="181">
        <v>298.12529999999981</v>
      </c>
      <c r="P180" s="181">
        <v>356.60029999999983</v>
      </c>
      <c r="Q180" s="181">
        <v>4.5</v>
      </c>
      <c r="R180" s="181">
        <v>74.490000000000009</v>
      </c>
      <c r="S180" s="181">
        <v>78.990000000000009</v>
      </c>
      <c r="T180" s="181">
        <v>435.59029999999962</v>
      </c>
    </row>
    <row r="181" spans="1:20" ht="12.75" customHeight="1" x14ac:dyDescent="0.2">
      <c r="A181" s="167"/>
      <c r="B181" s="35"/>
      <c r="C181" s="26" t="s">
        <v>128</v>
      </c>
      <c r="D181" s="180">
        <v>71</v>
      </c>
      <c r="E181" s="181">
        <v>4.07</v>
      </c>
      <c r="F181" s="181">
        <v>0</v>
      </c>
      <c r="G181" s="181">
        <v>35.54</v>
      </c>
      <c r="H181" s="181">
        <v>39.61</v>
      </c>
      <c r="I181" s="181">
        <v>0.83</v>
      </c>
      <c r="J181" s="181">
        <v>0</v>
      </c>
      <c r="K181" s="181">
        <v>40.44</v>
      </c>
      <c r="L181" s="181">
        <v>1.8</v>
      </c>
      <c r="M181" s="181">
        <v>82.505100000000013</v>
      </c>
      <c r="N181" s="181">
        <v>71.529999999999987</v>
      </c>
      <c r="O181" s="181">
        <v>155.83509999999995</v>
      </c>
      <c r="P181" s="181">
        <v>196.27509999999995</v>
      </c>
      <c r="Q181" s="181">
        <v>0.30000000000000004</v>
      </c>
      <c r="R181" s="181">
        <v>30.220000000000002</v>
      </c>
      <c r="S181" s="181">
        <v>30.520000000000003</v>
      </c>
      <c r="T181" s="181">
        <v>226.79510000000005</v>
      </c>
    </row>
    <row r="182" spans="1:20" ht="12.75" customHeight="1" x14ac:dyDescent="0.2">
      <c r="A182" s="167"/>
      <c r="B182" s="35"/>
      <c r="C182" s="26" t="s">
        <v>152</v>
      </c>
      <c r="D182" s="180">
        <v>23</v>
      </c>
      <c r="E182" s="181">
        <v>85.29</v>
      </c>
      <c r="F182" s="181">
        <v>0</v>
      </c>
      <c r="G182" s="181">
        <v>4.21</v>
      </c>
      <c r="H182" s="181">
        <v>89.5</v>
      </c>
      <c r="I182" s="181">
        <v>0</v>
      </c>
      <c r="J182" s="181">
        <v>0</v>
      </c>
      <c r="K182" s="181">
        <v>89.5</v>
      </c>
      <c r="L182" s="181">
        <v>2.21</v>
      </c>
      <c r="M182" s="181">
        <v>52.939999999999991</v>
      </c>
      <c r="N182" s="181">
        <v>9.08</v>
      </c>
      <c r="O182" s="181">
        <v>64.22999999999999</v>
      </c>
      <c r="P182" s="181">
        <v>153.72999999999999</v>
      </c>
      <c r="Q182" s="181">
        <v>0</v>
      </c>
      <c r="R182" s="181">
        <v>6.9799999999999995</v>
      </c>
      <c r="S182" s="181">
        <v>6.9799999999999995</v>
      </c>
      <c r="T182" s="181">
        <v>160.70999999999998</v>
      </c>
    </row>
    <row r="183" spans="1:20" ht="12.75" customHeight="1" x14ac:dyDescent="0.2">
      <c r="A183" s="167"/>
      <c r="B183" s="35"/>
      <c r="C183" s="26" t="s">
        <v>160</v>
      </c>
      <c r="D183" s="180">
        <v>53</v>
      </c>
      <c r="E183" s="181">
        <v>7.6099999999999994</v>
      </c>
      <c r="F183" s="181">
        <v>1.02</v>
      </c>
      <c r="G183" s="181">
        <v>1.61</v>
      </c>
      <c r="H183" s="181">
        <v>10.239999999999998</v>
      </c>
      <c r="I183" s="181">
        <v>0.46</v>
      </c>
      <c r="J183" s="181">
        <v>0</v>
      </c>
      <c r="K183" s="181">
        <v>10.7</v>
      </c>
      <c r="L183" s="181">
        <v>0</v>
      </c>
      <c r="M183" s="181">
        <v>14.779999999999996</v>
      </c>
      <c r="N183" s="181">
        <v>8.9799999999999986</v>
      </c>
      <c r="O183" s="181">
        <v>23.760000000000005</v>
      </c>
      <c r="P183" s="181">
        <v>34.460000000000008</v>
      </c>
      <c r="Q183" s="181">
        <v>0</v>
      </c>
      <c r="R183" s="181">
        <v>1.72</v>
      </c>
      <c r="S183" s="181">
        <v>1.72</v>
      </c>
      <c r="T183" s="181">
        <v>36.180000000000014</v>
      </c>
    </row>
    <row r="184" spans="1:20" ht="12.75" customHeight="1" x14ac:dyDescent="0.2">
      <c r="A184" s="167"/>
      <c r="B184" s="35"/>
      <c r="C184" s="26" t="s">
        <v>113</v>
      </c>
      <c r="D184" s="180">
        <v>52</v>
      </c>
      <c r="E184" s="181">
        <v>15.8</v>
      </c>
      <c r="F184" s="181">
        <v>0.16</v>
      </c>
      <c r="G184" s="181">
        <v>0.44999999999999996</v>
      </c>
      <c r="H184" s="181">
        <v>16.41</v>
      </c>
      <c r="I184" s="181">
        <v>1.25</v>
      </c>
      <c r="J184" s="181">
        <v>6</v>
      </c>
      <c r="K184" s="181">
        <v>23.659999999999997</v>
      </c>
      <c r="L184" s="181">
        <v>0</v>
      </c>
      <c r="M184" s="181">
        <v>9.5525999999999982</v>
      </c>
      <c r="N184" s="181">
        <v>11.520000000000001</v>
      </c>
      <c r="O184" s="181">
        <v>21.072599999999998</v>
      </c>
      <c r="P184" s="181">
        <v>44.732599999999991</v>
      </c>
      <c r="Q184" s="181">
        <v>0</v>
      </c>
      <c r="R184" s="181">
        <v>1.26</v>
      </c>
      <c r="S184" s="181">
        <v>1.26</v>
      </c>
      <c r="T184" s="181">
        <v>45.992599999999989</v>
      </c>
    </row>
    <row r="185" spans="1:20" ht="12.75" customHeight="1" x14ac:dyDescent="0.2">
      <c r="A185" s="167"/>
      <c r="B185" s="35"/>
      <c r="C185" s="26" t="s">
        <v>159</v>
      </c>
      <c r="D185" s="180">
        <v>39</v>
      </c>
      <c r="E185" s="181">
        <v>8.3359999999999985</v>
      </c>
      <c r="F185" s="181">
        <v>1.04</v>
      </c>
      <c r="G185" s="181">
        <v>25.01</v>
      </c>
      <c r="H185" s="181">
        <v>34.385999999999996</v>
      </c>
      <c r="I185" s="181">
        <v>20</v>
      </c>
      <c r="J185" s="181">
        <v>0</v>
      </c>
      <c r="K185" s="181">
        <v>54.385999999999996</v>
      </c>
      <c r="L185" s="181">
        <v>11.8</v>
      </c>
      <c r="M185" s="181">
        <v>37.17</v>
      </c>
      <c r="N185" s="181">
        <v>23</v>
      </c>
      <c r="O185" s="181">
        <v>71.970000000000013</v>
      </c>
      <c r="P185" s="181">
        <v>126.35600000000001</v>
      </c>
      <c r="Q185" s="181">
        <v>11.95</v>
      </c>
      <c r="R185" s="181">
        <v>86.73</v>
      </c>
      <c r="S185" s="181">
        <v>98.68</v>
      </c>
      <c r="T185" s="181">
        <v>225.03600000000003</v>
      </c>
    </row>
    <row r="186" spans="1:20" ht="12.75" customHeight="1" x14ac:dyDescent="0.2">
      <c r="A186" s="167"/>
      <c r="B186" s="35"/>
      <c r="C186" s="26" t="s">
        <v>143</v>
      </c>
      <c r="D186" s="180">
        <v>33</v>
      </c>
      <c r="E186" s="181">
        <v>0.72</v>
      </c>
      <c r="F186" s="181">
        <v>0.23</v>
      </c>
      <c r="G186" s="181">
        <v>0</v>
      </c>
      <c r="H186" s="181">
        <v>0.95</v>
      </c>
      <c r="I186" s="181">
        <v>0.26</v>
      </c>
      <c r="J186" s="181">
        <v>0</v>
      </c>
      <c r="K186" s="181">
        <v>1.21</v>
      </c>
      <c r="L186" s="181">
        <v>0</v>
      </c>
      <c r="M186" s="181">
        <v>46.133700000000012</v>
      </c>
      <c r="N186" s="181">
        <v>5.8500000000000005</v>
      </c>
      <c r="O186" s="181">
        <v>51.98370000000002</v>
      </c>
      <c r="P186" s="181">
        <v>53.193700000000021</v>
      </c>
      <c r="Q186" s="181">
        <v>21.32</v>
      </c>
      <c r="R186" s="181">
        <v>0.22</v>
      </c>
      <c r="S186" s="181">
        <v>21.54</v>
      </c>
      <c r="T186" s="181">
        <v>74.733700000000013</v>
      </c>
    </row>
    <row r="187" spans="1:20" ht="12.75" customHeight="1" x14ac:dyDescent="0.2">
      <c r="A187" s="167"/>
      <c r="B187" s="35"/>
      <c r="C187" s="26" t="s">
        <v>153</v>
      </c>
      <c r="D187" s="180">
        <v>17</v>
      </c>
      <c r="E187" s="181">
        <v>10.588000000000001</v>
      </c>
      <c r="F187" s="181">
        <v>59.140999999999998</v>
      </c>
      <c r="G187" s="181">
        <v>6.49</v>
      </c>
      <c r="H187" s="181">
        <v>76.218999999999994</v>
      </c>
      <c r="I187" s="181">
        <v>3.45</v>
      </c>
      <c r="J187" s="181">
        <v>0</v>
      </c>
      <c r="K187" s="181">
        <v>79.669000000000011</v>
      </c>
      <c r="L187" s="181">
        <v>4.2349999999999994</v>
      </c>
      <c r="M187" s="181">
        <v>34.044000000000004</v>
      </c>
      <c r="N187" s="181">
        <v>2.0100000000000002</v>
      </c>
      <c r="O187" s="181">
        <v>40.289000000000009</v>
      </c>
      <c r="P187" s="181">
        <v>119.95800000000003</v>
      </c>
      <c r="Q187" s="181">
        <v>4.7</v>
      </c>
      <c r="R187" s="181">
        <v>31.263999999999996</v>
      </c>
      <c r="S187" s="181">
        <v>35.963999999999999</v>
      </c>
      <c r="T187" s="181">
        <v>155.922</v>
      </c>
    </row>
    <row r="188" spans="1:20" ht="12.75" customHeight="1" x14ac:dyDescent="0.2">
      <c r="A188" s="167"/>
      <c r="B188" s="35"/>
      <c r="C188" s="163" t="s">
        <v>410</v>
      </c>
      <c r="D188" s="64">
        <v>10</v>
      </c>
      <c r="E188" s="36">
        <v>0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197.51</v>
      </c>
      <c r="M188" s="36">
        <v>154.17000000000002</v>
      </c>
      <c r="N188" s="36">
        <v>34</v>
      </c>
      <c r="O188" s="36">
        <v>385.68</v>
      </c>
      <c r="P188" s="36">
        <v>385.68</v>
      </c>
      <c r="Q188" s="36">
        <v>0</v>
      </c>
      <c r="R188" s="36">
        <v>0</v>
      </c>
      <c r="S188" s="36">
        <v>0</v>
      </c>
      <c r="T188" s="36">
        <v>385.68</v>
      </c>
    </row>
    <row r="189" spans="1:20" ht="12.75" customHeight="1" x14ac:dyDescent="0.2">
      <c r="A189" s="167"/>
      <c r="B189" s="35"/>
      <c r="C189" s="26" t="s">
        <v>142</v>
      </c>
      <c r="D189" s="180">
        <v>5</v>
      </c>
      <c r="E189" s="181">
        <v>0</v>
      </c>
      <c r="F189" s="181">
        <v>0</v>
      </c>
      <c r="G189" s="181">
        <v>0</v>
      </c>
      <c r="H189" s="181">
        <v>0</v>
      </c>
      <c r="I189" s="181">
        <v>0</v>
      </c>
      <c r="J189" s="181">
        <v>0</v>
      </c>
      <c r="K189" s="181">
        <v>0</v>
      </c>
      <c r="L189" s="181">
        <v>0.2</v>
      </c>
      <c r="M189" s="181">
        <v>0.71</v>
      </c>
      <c r="N189" s="181">
        <v>0.1</v>
      </c>
      <c r="O189" s="181">
        <v>1.01</v>
      </c>
      <c r="P189" s="181">
        <v>1.01</v>
      </c>
      <c r="Q189" s="181">
        <v>0</v>
      </c>
      <c r="R189" s="181">
        <v>1.44</v>
      </c>
      <c r="S189" s="181">
        <v>1.44</v>
      </c>
      <c r="T189" s="181">
        <v>2.4500000000000002</v>
      </c>
    </row>
    <row r="190" spans="1:20" ht="12.75" customHeight="1" x14ac:dyDescent="0.2">
      <c r="A190" s="167"/>
      <c r="B190" s="35"/>
      <c r="C190" s="26" t="s">
        <v>133</v>
      </c>
      <c r="D190" s="180">
        <v>125</v>
      </c>
      <c r="E190" s="181">
        <v>40.35</v>
      </c>
      <c r="F190" s="181">
        <v>0.90999999999999992</v>
      </c>
      <c r="G190" s="181">
        <v>0.71</v>
      </c>
      <c r="H190" s="181">
        <v>41.97</v>
      </c>
      <c r="I190" s="181">
        <v>119.84</v>
      </c>
      <c r="J190" s="181">
        <v>0</v>
      </c>
      <c r="K190" s="181">
        <v>161.80999999999997</v>
      </c>
      <c r="L190" s="181">
        <v>2.54</v>
      </c>
      <c r="M190" s="181">
        <v>136.16</v>
      </c>
      <c r="N190" s="181">
        <v>105.47999999999999</v>
      </c>
      <c r="O190" s="181">
        <v>244.17999999999989</v>
      </c>
      <c r="P190" s="181">
        <v>405.9899999999999</v>
      </c>
      <c r="Q190" s="181">
        <v>142.18</v>
      </c>
      <c r="R190" s="181">
        <v>533.56999999999994</v>
      </c>
      <c r="S190" s="181">
        <v>675.75000000000011</v>
      </c>
      <c r="T190" s="181">
        <v>1081.7400000000002</v>
      </c>
    </row>
    <row r="191" spans="1:20" ht="12.75" customHeight="1" x14ac:dyDescent="0.2">
      <c r="A191" s="167"/>
      <c r="B191" s="35"/>
      <c r="C191" s="26" t="s">
        <v>134</v>
      </c>
      <c r="D191" s="180">
        <v>21</v>
      </c>
      <c r="E191" s="181">
        <v>0.4</v>
      </c>
      <c r="F191" s="181">
        <v>0</v>
      </c>
      <c r="G191" s="181">
        <v>0.56999999999999995</v>
      </c>
      <c r="H191" s="181">
        <v>0.97</v>
      </c>
      <c r="I191" s="181">
        <v>1.03</v>
      </c>
      <c r="J191" s="181">
        <v>0</v>
      </c>
      <c r="K191" s="181">
        <v>2</v>
      </c>
      <c r="L191" s="181">
        <v>0</v>
      </c>
      <c r="M191" s="181">
        <v>10.42</v>
      </c>
      <c r="N191" s="181">
        <v>4.25</v>
      </c>
      <c r="O191" s="181">
        <v>14.67</v>
      </c>
      <c r="P191" s="181">
        <v>16.670000000000002</v>
      </c>
      <c r="Q191" s="181">
        <v>0</v>
      </c>
      <c r="R191" s="181">
        <v>1.17</v>
      </c>
      <c r="S191" s="181">
        <v>1.17</v>
      </c>
      <c r="T191" s="181">
        <v>17.84</v>
      </c>
    </row>
    <row r="192" spans="1:20" ht="12.75" customHeight="1" x14ac:dyDescent="0.2">
      <c r="A192" s="167"/>
      <c r="B192" s="35"/>
      <c r="C192" s="26" t="s">
        <v>135</v>
      </c>
      <c r="D192" s="180">
        <v>18</v>
      </c>
      <c r="E192" s="181">
        <v>0</v>
      </c>
      <c r="F192" s="181">
        <v>0.77</v>
      </c>
      <c r="G192" s="181">
        <v>1</v>
      </c>
      <c r="H192" s="181">
        <v>1.77</v>
      </c>
      <c r="I192" s="181">
        <v>1.1500000000000001</v>
      </c>
      <c r="J192" s="181">
        <v>0</v>
      </c>
      <c r="K192" s="181">
        <v>2.92</v>
      </c>
      <c r="L192" s="181">
        <v>0</v>
      </c>
      <c r="M192" s="181">
        <v>5.6499999999999995</v>
      </c>
      <c r="N192" s="181">
        <v>22.209999999999997</v>
      </c>
      <c r="O192" s="181">
        <v>27.860000000000003</v>
      </c>
      <c r="P192" s="181">
        <v>30.78</v>
      </c>
      <c r="Q192" s="181">
        <v>4.49</v>
      </c>
      <c r="R192" s="181">
        <v>0.01</v>
      </c>
      <c r="S192" s="181">
        <v>4.5</v>
      </c>
      <c r="T192" s="181">
        <v>35.280000000000008</v>
      </c>
    </row>
    <row r="193" spans="1:21" ht="12.75" customHeight="1" x14ac:dyDescent="0.2">
      <c r="A193" s="167"/>
      <c r="B193" s="85"/>
      <c r="C193" s="26" t="s">
        <v>110</v>
      </c>
      <c r="D193" s="180">
        <v>2</v>
      </c>
      <c r="E193" s="181">
        <v>0</v>
      </c>
      <c r="F193" s="181">
        <v>0</v>
      </c>
      <c r="G193" s="181">
        <v>0</v>
      </c>
      <c r="H193" s="181">
        <v>0</v>
      </c>
      <c r="I193" s="181">
        <v>0</v>
      </c>
      <c r="J193" s="181">
        <v>0</v>
      </c>
      <c r="K193" s="181">
        <v>0</v>
      </c>
      <c r="L193" s="181">
        <v>174</v>
      </c>
      <c r="M193" s="181">
        <v>280</v>
      </c>
      <c r="N193" s="181">
        <v>65</v>
      </c>
      <c r="O193" s="181">
        <v>519</v>
      </c>
      <c r="P193" s="181">
        <v>519</v>
      </c>
      <c r="Q193" s="181">
        <v>0</v>
      </c>
      <c r="R193" s="181">
        <v>0</v>
      </c>
      <c r="S193" s="181">
        <v>0</v>
      </c>
      <c r="T193" s="181">
        <v>519</v>
      </c>
    </row>
    <row r="194" spans="1:21" ht="12.75" customHeight="1" x14ac:dyDescent="0.2">
      <c r="A194" s="167"/>
      <c r="B194" s="35" t="s">
        <v>118</v>
      </c>
      <c r="C194" s="26" t="s">
        <v>118</v>
      </c>
      <c r="D194" s="180">
        <v>25</v>
      </c>
      <c r="E194" s="181">
        <v>0</v>
      </c>
      <c r="F194" s="181">
        <v>0.01</v>
      </c>
      <c r="G194" s="181">
        <v>0</v>
      </c>
      <c r="H194" s="181">
        <v>0.01</v>
      </c>
      <c r="I194" s="181">
        <v>0.25999999999999995</v>
      </c>
      <c r="J194" s="181">
        <v>0.02</v>
      </c>
      <c r="K194" s="181">
        <v>0.28999999999999998</v>
      </c>
      <c r="L194" s="181">
        <v>0</v>
      </c>
      <c r="M194" s="181">
        <v>10.266000000000002</v>
      </c>
      <c r="N194" s="181">
        <v>0.69</v>
      </c>
      <c r="O194" s="181">
        <v>10.955999999999998</v>
      </c>
      <c r="P194" s="181">
        <v>11.245999999999997</v>
      </c>
      <c r="Q194" s="181">
        <v>0</v>
      </c>
      <c r="R194" s="181">
        <v>0</v>
      </c>
      <c r="S194" s="181">
        <v>0</v>
      </c>
      <c r="T194" s="181">
        <v>11.245999999999995</v>
      </c>
    </row>
    <row r="195" spans="1:21" ht="12.75" customHeight="1" x14ac:dyDescent="0.2">
      <c r="A195" s="167"/>
      <c r="B195" s="35"/>
      <c r="C195" s="26" t="s">
        <v>155</v>
      </c>
      <c r="D195" s="180">
        <v>55</v>
      </c>
      <c r="E195" s="181">
        <v>0</v>
      </c>
      <c r="F195" s="181">
        <v>1.6</v>
      </c>
      <c r="G195" s="181">
        <v>1.2</v>
      </c>
      <c r="H195" s="181">
        <v>2.8</v>
      </c>
      <c r="I195" s="181">
        <v>2.4</v>
      </c>
      <c r="J195" s="181">
        <v>0</v>
      </c>
      <c r="K195" s="181">
        <v>5.1999999999999993</v>
      </c>
      <c r="L195" s="181">
        <v>1.1000000000000001</v>
      </c>
      <c r="M195" s="181">
        <v>12.249999999999998</v>
      </c>
      <c r="N195" s="181">
        <v>32.36</v>
      </c>
      <c r="O195" s="181">
        <v>45.709999999999994</v>
      </c>
      <c r="P195" s="181">
        <v>50.91</v>
      </c>
      <c r="Q195" s="181">
        <v>0</v>
      </c>
      <c r="R195" s="181">
        <v>0.19</v>
      </c>
      <c r="S195" s="181">
        <v>0.19</v>
      </c>
      <c r="T195" s="181">
        <v>51.100000000000009</v>
      </c>
    </row>
    <row r="196" spans="1:21" ht="12.75" customHeight="1" x14ac:dyDescent="0.2">
      <c r="A196" s="167"/>
      <c r="B196" s="35"/>
      <c r="C196" s="163" t="s">
        <v>411</v>
      </c>
      <c r="D196" s="64">
        <v>7</v>
      </c>
      <c r="E196" s="36">
        <v>0</v>
      </c>
      <c r="F196" s="36">
        <v>0</v>
      </c>
      <c r="G196" s="36">
        <v>0.6</v>
      </c>
      <c r="H196" s="36">
        <v>0.6</v>
      </c>
      <c r="I196" s="36">
        <v>1</v>
      </c>
      <c r="J196" s="36">
        <v>0</v>
      </c>
      <c r="K196" s="36">
        <v>1.6</v>
      </c>
      <c r="L196" s="36">
        <v>0</v>
      </c>
      <c r="M196" s="36">
        <v>1.1000000000000001</v>
      </c>
      <c r="N196" s="36">
        <v>3.33</v>
      </c>
      <c r="O196" s="36">
        <v>4.43</v>
      </c>
      <c r="P196" s="36">
        <v>6.0299999999999994</v>
      </c>
      <c r="Q196" s="36">
        <v>0</v>
      </c>
      <c r="R196" s="36">
        <v>0</v>
      </c>
      <c r="S196" s="36">
        <v>0</v>
      </c>
      <c r="T196" s="36">
        <v>6.03</v>
      </c>
      <c r="U196" s="10"/>
    </row>
    <row r="197" spans="1:21" ht="12.75" customHeight="1" x14ac:dyDescent="0.2">
      <c r="A197" s="167"/>
      <c r="B197" s="35"/>
      <c r="C197" s="26" t="s">
        <v>139</v>
      </c>
      <c r="D197" s="180">
        <v>102</v>
      </c>
      <c r="E197" s="181">
        <v>3.8100000000000002E-2</v>
      </c>
      <c r="F197" s="181">
        <v>1.6500000000000001</v>
      </c>
      <c r="G197" s="181">
        <v>1.8699999999999999</v>
      </c>
      <c r="H197" s="181">
        <v>3.5581</v>
      </c>
      <c r="I197" s="181">
        <v>10.469999999999997</v>
      </c>
      <c r="J197" s="181">
        <v>0</v>
      </c>
      <c r="K197" s="181">
        <v>14.028099999999998</v>
      </c>
      <c r="L197" s="181">
        <v>0.39</v>
      </c>
      <c r="M197" s="181">
        <v>21.641100000000002</v>
      </c>
      <c r="N197" s="181">
        <v>2.3799999999999994</v>
      </c>
      <c r="O197" s="181">
        <v>24.411100000000005</v>
      </c>
      <c r="P197" s="181">
        <v>38.4392</v>
      </c>
      <c r="Q197" s="181">
        <v>0</v>
      </c>
      <c r="R197" s="181">
        <v>0.56000000000000005</v>
      </c>
      <c r="S197" s="181">
        <v>0.56000000000000005</v>
      </c>
      <c r="T197" s="181">
        <v>38.999199999999995</v>
      </c>
    </row>
    <row r="198" spans="1:21" ht="12.75" customHeight="1" x14ac:dyDescent="0.2">
      <c r="A198" s="167"/>
      <c r="B198" s="35"/>
      <c r="C198" s="26" t="s">
        <v>157</v>
      </c>
      <c r="D198" s="180">
        <v>205</v>
      </c>
      <c r="E198" s="181">
        <v>0.03</v>
      </c>
      <c r="F198" s="181">
        <v>0.8919999999999999</v>
      </c>
      <c r="G198" s="181">
        <v>1.4403999999999999</v>
      </c>
      <c r="H198" s="181">
        <v>2.3624000000000001</v>
      </c>
      <c r="I198" s="181">
        <v>9.2849999999999984</v>
      </c>
      <c r="J198" s="181">
        <v>0</v>
      </c>
      <c r="K198" s="181">
        <v>11.647399999999999</v>
      </c>
      <c r="L198" s="181">
        <v>0.02</v>
      </c>
      <c r="M198" s="181">
        <v>38.280199999999986</v>
      </c>
      <c r="N198" s="181">
        <v>2.4199999999999995</v>
      </c>
      <c r="O198" s="181">
        <v>40.720200000000006</v>
      </c>
      <c r="P198" s="181">
        <v>52.367600000000003</v>
      </c>
      <c r="Q198" s="181">
        <v>0</v>
      </c>
      <c r="R198" s="181">
        <v>1.238</v>
      </c>
      <c r="S198" s="181">
        <v>1.238</v>
      </c>
      <c r="T198" s="181">
        <v>53.605599999999995</v>
      </c>
    </row>
    <row r="199" spans="1:21" ht="12.75" customHeight="1" x14ac:dyDescent="0.2">
      <c r="A199" s="167"/>
      <c r="B199" s="35"/>
      <c r="C199" s="26" t="s">
        <v>126</v>
      </c>
      <c r="D199" s="180">
        <v>34</v>
      </c>
      <c r="E199" s="181">
        <v>0.16</v>
      </c>
      <c r="F199" s="181">
        <v>100</v>
      </c>
      <c r="G199" s="181">
        <v>1.51</v>
      </c>
      <c r="H199" s="181">
        <v>101.67</v>
      </c>
      <c r="I199" s="181">
        <v>102.48</v>
      </c>
      <c r="J199" s="181">
        <v>0</v>
      </c>
      <c r="K199" s="181">
        <v>204.15</v>
      </c>
      <c r="L199" s="181">
        <v>20</v>
      </c>
      <c r="M199" s="181">
        <v>108.8065</v>
      </c>
      <c r="N199" s="181">
        <v>51.66</v>
      </c>
      <c r="O199" s="181">
        <v>180.4665</v>
      </c>
      <c r="P199" s="181">
        <v>384.61649999999997</v>
      </c>
      <c r="Q199" s="181">
        <v>0.08</v>
      </c>
      <c r="R199" s="181">
        <v>2.8000000000000003</v>
      </c>
      <c r="S199" s="181">
        <v>2.8800000000000003</v>
      </c>
      <c r="T199" s="181">
        <v>387.49649999999997</v>
      </c>
    </row>
    <row r="200" spans="1:21" ht="12.75" customHeight="1" x14ac:dyDescent="0.2">
      <c r="A200" s="167"/>
      <c r="B200" s="35"/>
      <c r="C200" s="26" t="s">
        <v>127</v>
      </c>
      <c r="D200" s="180">
        <v>41</v>
      </c>
      <c r="E200" s="181">
        <v>0.01</v>
      </c>
      <c r="F200" s="181">
        <v>49.06</v>
      </c>
      <c r="G200" s="181">
        <v>94.13</v>
      </c>
      <c r="H200" s="181">
        <v>143.19999999999999</v>
      </c>
      <c r="I200" s="181">
        <v>334.47999999999996</v>
      </c>
      <c r="J200" s="181">
        <v>1.6379999999999999</v>
      </c>
      <c r="K200" s="181">
        <v>479.31799999999998</v>
      </c>
      <c r="L200" s="181">
        <v>59.876999999999995</v>
      </c>
      <c r="M200" s="181">
        <v>47.664400000000008</v>
      </c>
      <c r="N200" s="181">
        <v>8.35</v>
      </c>
      <c r="O200" s="181">
        <v>115.89139999999999</v>
      </c>
      <c r="P200" s="181">
        <v>595.20939999999996</v>
      </c>
      <c r="Q200" s="181">
        <v>0</v>
      </c>
      <c r="R200" s="181">
        <v>5.4009999999999998</v>
      </c>
      <c r="S200" s="181">
        <v>5.4009999999999998</v>
      </c>
      <c r="T200" s="181">
        <v>600.61040000000003</v>
      </c>
    </row>
    <row r="201" spans="1:21" ht="12.75" customHeight="1" x14ac:dyDescent="0.2">
      <c r="A201" s="167"/>
      <c r="B201" s="35"/>
      <c r="C201" s="26" t="s">
        <v>154</v>
      </c>
      <c r="D201" s="180">
        <v>20</v>
      </c>
      <c r="E201" s="181">
        <v>1.08</v>
      </c>
      <c r="F201" s="181">
        <v>0</v>
      </c>
      <c r="G201" s="181">
        <v>9.1999999999999993</v>
      </c>
      <c r="H201" s="181">
        <v>10.28</v>
      </c>
      <c r="I201" s="181">
        <v>1</v>
      </c>
      <c r="J201" s="181">
        <v>0.3</v>
      </c>
      <c r="K201" s="181">
        <v>11.58</v>
      </c>
      <c r="L201" s="181">
        <v>0.5</v>
      </c>
      <c r="M201" s="181">
        <v>11.1325</v>
      </c>
      <c r="N201" s="181">
        <v>3.1</v>
      </c>
      <c r="O201" s="181">
        <v>14.7325</v>
      </c>
      <c r="P201" s="181">
        <v>26.3125</v>
      </c>
      <c r="Q201" s="181">
        <v>0</v>
      </c>
      <c r="R201" s="181">
        <v>0</v>
      </c>
      <c r="S201" s="181">
        <v>0</v>
      </c>
      <c r="T201" s="181">
        <v>26.3125</v>
      </c>
    </row>
    <row r="202" spans="1:21" ht="12.75" customHeight="1" x14ac:dyDescent="0.2">
      <c r="A202" s="167"/>
      <c r="B202" s="35"/>
      <c r="C202" s="26" t="s">
        <v>132</v>
      </c>
      <c r="D202" s="180">
        <v>71</v>
      </c>
      <c r="E202" s="181">
        <v>0</v>
      </c>
      <c r="F202" s="181">
        <v>0</v>
      </c>
      <c r="G202" s="181">
        <v>0</v>
      </c>
      <c r="H202" s="181">
        <v>0</v>
      </c>
      <c r="I202" s="181">
        <v>0</v>
      </c>
      <c r="J202" s="181">
        <v>0</v>
      </c>
      <c r="K202" s="181">
        <v>0</v>
      </c>
      <c r="L202" s="181">
        <v>0</v>
      </c>
      <c r="M202" s="181">
        <v>8.3966999999999992</v>
      </c>
      <c r="N202" s="181">
        <v>1</v>
      </c>
      <c r="O202" s="181">
        <v>9.3966999999999992</v>
      </c>
      <c r="P202" s="181">
        <v>9.3966999999999992</v>
      </c>
      <c r="Q202" s="181">
        <v>0</v>
      </c>
      <c r="R202" s="181">
        <v>0.375</v>
      </c>
      <c r="S202" s="181">
        <v>0.375</v>
      </c>
      <c r="T202" s="181">
        <v>9.7716999999999974</v>
      </c>
    </row>
    <row r="203" spans="1:21" ht="12.75" customHeight="1" x14ac:dyDescent="0.2">
      <c r="A203" s="167"/>
      <c r="B203" s="35"/>
      <c r="C203" s="26" t="s">
        <v>120</v>
      </c>
      <c r="D203" s="180">
        <v>76</v>
      </c>
      <c r="E203" s="181">
        <v>0.1</v>
      </c>
      <c r="F203" s="181">
        <v>0</v>
      </c>
      <c r="G203" s="181">
        <v>0.41</v>
      </c>
      <c r="H203" s="181">
        <v>0.51</v>
      </c>
      <c r="I203" s="181">
        <v>0.4</v>
      </c>
      <c r="J203" s="181">
        <v>0</v>
      </c>
      <c r="K203" s="181">
        <v>0.91</v>
      </c>
      <c r="L203" s="181">
        <v>0.95</v>
      </c>
      <c r="M203" s="181">
        <v>25.342400000000001</v>
      </c>
      <c r="N203" s="181">
        <v>57.63000000000001</v>
      </c>
      <c r="O203" s="181">
        <v>83.922400000000025</v>
      </c>
      <c r="P203" s="181">
        <v>84.832400000000021</v>
      </c>
      <c r="Q203" s="181">
        <v>0</v>
      </c>
      <c r="R203" s="181">
        <v>0.1</v>
      </c>
      <c r="S203" s="181">
        <v>0.1</v>
      </c>
      <c r="T203" s="181">
        <v>84.932400000000015</v>
      </c>
    </row>
    <row r="204" spans="1:21" ht="12.75" customHeight="1" x14ac:dyDescent="0.2">
      <c r="A204" s="167"/>
      <c r="B204" s="35"/>
      <c r="C204" s="26" t="s">
        <v>151</v>
      </c>
      <c r="D204" s="180">
        <v>24</v>
      </c>
      <c r="E204" s="181">
        <v>6.15</v>
      </c>
      <c r="F204" s="181">
        <v>0.05</v>
      </c>
      <c r="G204" s="181">
        <v>0.54999999999999993</v>
      </c>
      <c r="H204" s="181">
        <v>6.75</v>
      </c>
      <c r="I204" s="181">
        <v>6.6899999999999995</v>
      </c>
      <c r="J204" s="181">
        <v>0</v>
      </c>
      <c r="K204" s="181">
        <v>13.440000000000001</v>
      </c>
      <c r="L204" s="181">
        <v>1.3</v>
      </c>
      <c r="M204" s="181">
        <v>12.489999999999998</v>
      </c>
      <c r="N204" s="181">
        <v>16.5</v>
      </c>
      <c r="O204" s="181">
        <v>30.290000000000003</v>
      </c>
      <c r="P204" s="181">
        <v>43.730000000000004</v>
      </c>
      <c r="Q204" s="181">
        <v>0</v>
      </c>
      <c r="R204" s="181">
        <v>0.08</v>
      </c>
      <c r="S204" s="181">
        <v>0.08</v>
      </c>
      <c r="T204" s="181">
        <v>43.809999999999995</v>
      </c>
    </row>
    <row r="205" spans="1:21" ht="12.75" customHeight="1" x14ac:dyDescent="0.2">
      <c r="A205" s="167"/>
      <c r="B205" s="85"/>
      <c r="C205" s="26" t="s">
        <v>122</v>
      </c>
      <c r="D205" s="180">
        <v>14</v>
      </c>
      <c r="E205" s="181">
        <v>0</v>
      </c>
      <c r="F205" s="181">
        <v>0.3</v>
      </c>
      <c r="G205" s="181">
        <v>0.04</v>
      </c>
      <c r="H205" s="181">
        <v>0.33999999999999997</v>
      </c>
      <c r="I205" s="181">
        <v>1.08</v>
      </c>
      <c r="J205" s="181">
        <v>0</v>
      </c>
      <c r="K205" s="181">
        <v>1.4200000000000002</v>
      </c>
      <c r="L205" s="181">
        <v>0</v>
      </c>
      <c r="M205" s="181">
        <v>4.2119999999999989</v>
      </c>
      <c r="N205" s="181">
        <v>1.44</v>
      </c>
      <c r="O205" s="181">
        <v>5.6520000000000001</v>
      </c>
      <c r="P205" s="181">
        <v>7.0720000000000001</v>
      </c>
      <c r="Q205" s="181">
        <v>0</v>
      </c>
      <c r="R205" s="181">
        <v>0</v>
      </c>
      <c r="S205" s="181">
        <v>0</v>
      </c>
      <c r="T205" s="181">
        <v>7.0720000000000001</v>
      </c>
    </row>
    <row r="206" spans="1:21" ht="12.75" customHeight="1" x14ac:dyDescent="0.2">
      <c r="A206" s="167"/>
      <c r="B206" s="35" t="s">
        <v>111</v>
      </c>
      <c r="C206" s="26" t="s">
        <v>129</v>
      </c>
      <c r="D206" s="180">
        <v>143</v>
      </c>
      <c r="E206" s="181">
        <v>26.45</v>
      </c>
      <c r="F206" s="181">
        <v>0.6</v>
      </c>
      <c r="G206" s="181">
        <v>3.6599999999999997</v>
      </c>
      <c r="H206" s="181">
        <v>30.71</v>
      </c>
      <c r="I206" s="181">
        <v>69.995000000000005</v>
      </c>
      <c r="J206" s="181">
        <v>0</v>
      </c>
      <c r="K206" s="181">
        <v>100.705</v>
      </c>
      <c r="L206" s="181">
        <v>0.6</v>
      </c>
      <c r="M206" s="181">
        <v>85.180099999999996</v>
      </c>
      <c r="N206" s="181">
        <v>55.919999999999995</v>
      </c>
      <c r="O206" s="181">
        <v>141.70009999999991</v>
      </c>
      <c r="P206" s="181">
        <v>242.40509999999989</v>
      </c>
      <c r="Q206" s="181">
        <v>0</v>
      </c>
      <c r="R206" s="181">
        <v>2.84</v>
      </c>
      <c r="S206" s="181">
        <v>2.84</v>
      </c>
      <c r="T206" s="181">
        <v>245.24509999999998</v>
      </c>
    </row>
    <row r="207" spans="1:21" ht="12.75" customHeight="1" x14ac:dyDescent="0.2">
      <c r="A207" s="167"/>
      <c r="B207" s="35"/>
      <c r="C207" s="26" t="s">
        <v>121</v>
      </c>
      <c r="D207" s="162">
        <v>170</v>
      </c>
      <c r="E207" s="24">
        <v>0</v>
      </c>
      <c r="F207" s="24">
        <v>0</v>
      </c>
      <c r="G207" s="24">
        <v>0</v>
      </c>
      <c r="H207" s="24">
        <v>0</v>
      </c>
      <c r="I207" s="24">
        <v>0.78</v>
      </c>
      <c r="J207" s="24">
        <v>0</v>
      </c>
      <c r="K207" s="24">
        <v>0.78</v>
      </c>
      <c r="L207" s="24">
        <v>0</v>
      </c>
      <c r="M207" s="24">
        <v>28.116300000000003</v>
      </c>
      <c r="N207" s="24">
        <v>0</v>
      </c>
      <c r="O207" s="24">
        <v>28.116300000000003</v>
      </c>
      <c r="P207" s="24">
        <v>28.896300000000004</v>
      </c>
      <c r="Q207" s="24">
        <v>0</v>
      </c>
      <c r="R207" s="24">
        <v>6.7000000000000004E-2</v>
      </c>
      <c r="S207" s="24">
        <v>6.7000000000000004E-2</v>
      </c>
      <c r="T207" s="24">
        <v>28.963300000000004</v>
      </c>
    </row>
    <row r="208" spans="1:21" ht="12.75" customHeight="1" x14ac:dyDescent="0.2">
      <c r="A208" s="167"/>
      <c r="B208" s="35"/>
      <c r="C208" s="26" t="s">
        <v>111</v>
      </c>
      <c r="D208" s="162">
        <v>64</v>
      </c>
      <c r="E208" s="24">
        <v>0</v>
      </c>
      <c r="F208" s="24">
        <v>16.350000000000001</v>
      </c>
      <c r="G208" s="24">
        <v>14</v>
      </c>
      <c r="H208" s="24">
        <v>30.35</v>
      </c>
      <c r="I208" s="24">
        <v>2.3929999999999998</v>
      </c>
      <c r="J208" s="24">
        <v>0</v>
      </c>
      <c r="K208" s="24">
        <v>32.743000000000002</v>
      </c>
      <c r="L208" s="24">
        <v>0.19</v>
      </c>
      <c r="M208" s="24">
        <v>89.119800000000055</v>
      </c>
      <c r="N208" s="24">
        <v>2.2400000000000002</v>
      </c>
      <c r="O208" s="24">
        <v>91.549800000000047</v>
      </c>
      <c r="P208" s="24">
        <v>124.29280000000006</v>
      </c>
      <c r="Q208" s="24">
        <v>0</v>
      </c>
      <c r="R208" s="24">
        <v>130.05000000000001</v>
      </c>
      <c r="S208" s="24">
        <v>130.05000000000001</v>
      </c>
      <c r="T208" s="24">
        <v>254.3428000000001</v>
      </c>
    </row>
    <row r="209" spans="1:20" ht="12.75" customHeight="1" x14ac:dyDescent="0.2">
      <c r="A209" s="167"/>
      <c r="B209" s="35"/>
      <c r="C209" s="26" t="s">
        <v>130</v>
      </c>
      <c r="D209" s="180">
        <v>164</v>
      </c>
      <c r="E209" s="181">
        <v>6.5600000000000005</v>
      </c>
      <c r="F209" s="181">
        <v>0.01</v>
      </c>
      <c r="G209" s="181">
        <v>0.1</v>
      </c>
      <c r="H209" s="181">
        <v>6.67</v>
      </c>
      <c r="I209" s="181">
        <v>15.014999999999999</v>
      </c>
      <c r="J209" s="181">
        <v>0</v>
      </c>
      <c r="K209" s="181">
        <v>21.684999999999999</v>
      </c>
      <c r="L209" s="181">
        <v>0.87</v>
      </c>
      <c r="M209" s="181">
        <v>23.125799999999995</v>
      </c>
      <c r="N209" s="181">
        <v>3.1599999999999997</v>
      </c>
      <c r="O209" s="181">
        <v>27.155799999999999</v>
      </c>
      <c r="P209" s="181">
        <v>48.840800000000002</v>
      </c>
      <c r="Q209" s="181">
        <v>1</v>
      </c>
      <c r="R209" s="181">
        <v>0.74500000000000011</v>
      </c>
      <c r="S209" s="181">
        <v>1.7449999999999999</v>
      </c>
      <c r="T209" s="181">
        <v>50.585800000000006</v>
      </c>
    </row>
    <row r="210" spans="1:20" ht="12.75" customHeight="1" x14ac:dyDescent="0.2">
      <c r="A210" s="167"/>
      <c r="B210" s="35"/>
      <c r="C210" s="26" t="s">
        <v>114</v>
      </c>
      <c r="D210" s="162">
        <v>139</v>
      </c>
      <c r="E210" s="24">
        <v>95.56</v>
      </c>
      <c r="F210" s="24">
        <v>53.52</v>
      </c>
      <c r="G210" s="24">
        <v>69.290000000000006</v>
      </c>
      <c r="H210" s="24">
        <v>218.37</v>
      </c>
      <c r="I210" s="24">
        <v>67.840000000000018</v>
      </c>
      <c r="J210" s="24">
        <v>0</v>
      </c>
      <c r="K210" s="24">
        <v>286.20999999999992</v>
      </c>
      <c r="L210" s="24">
        <v>3.339</v>
      </c>
      <c r="M210" s="24">
        <v>100.17749999999995</v>
      </c>
      <c r="N210" s="24">
        <v>103.88999999999997</v>
      </c>
      <c r="O210" s="24">
        <v>207.40650000000002</v>
      </c>
      <c r="P210" s="24">
        <v>493.61649999999997</v>
      </c>
      <c r="Q210" s="24">
        <v>3.9</v>
      </c>
      <c r="R210" s="24">
        <v>51.93</v>
      </c>
      <c r="S210" s="24">
        <v>55.83</v>
      </c>
      <c r="T210" s="24">
        <v>549.4464999999999</v>
      </c>
    </row>
    <row r="211" spans="1:20" ht="12.75" customHeight="1" x14ac:dyDescent="0.2">
      <c r="A211" s="167"/>
      <c r="B211" s="35"/>
      <c r="C211" s="26" t="s">
        <v>119</v>
      </c>
      <c r="D211" s="162">
        <v>40</v>
      </c>
      <c r="E211" s="24">
        <v>54.65</v>
      </c>
      <c r="F211" s="24">
        <v>55.04</v>
      </c>
      <c r="G211" s="24">
        <v>3.93</v>
      </c>
      <c r="H211" s="24">
        <v>113.62</v>
      </c>
      <c r="I211" s="24">
        <v>31.36</v>
      </c>
      <c r="J211" s="24">
        <v>2.41</v>
      </c>
      <c r="K211" s="24">
        <v>147.39000000000004</v>
      </c>
      <c r="L211" s="24">
        <v>0.45</v>
      </c>
      <c r="M211" s="24">
        <v>10.440000000000001</v>
      </c>
      <c r="N211" s="24">
        <v>2.62</v>
      </c>
      <c r="O211" s="24">
        <v>13.51</v>
      </c>
      <c r="P211" s="24">
        <v>160.90000000000003</v>
      </c>
      <c r="Q211" s="24">
        <v>0</v>
      </c>
      <c r="R211" s="24">
        <v>15.790000000000001</v>
      </c>
      <c r="S211" s="24">
        <v>15.790000000000001</v>
      </c>
      <c r="T211" s="24">
        <v>176.69</v>
      </c>
    </row>
    <row r="212" spans="1:20" ht="12.75" customHeight="1" x14ac:dyDescent="0.2">
      <c r="A212" s="167"/>
      <c r="B212" s="35"/>
      <c r="C212" s="165" t="s">
        <v>156</v>
      </c>
      <c r="D212" s="182">
        <v>97</v>
      </c>
      <c r="E212" s="183">
        <v>49.6</v>
      </c>
      <c r="F212" s="183">
        <v>25.49</v>
      </c>
      <c r="G212" s="183">
        <v>10.059999999999999</v>
      </c>
      <c r="H212" s="183">
        <v>85.15</v>
      </c>
      <c r="I212" s="183">
        <v>224.69000000000005</v>
      </c>
      <c r="J212" s="183">
        <v>0</v>
      </c>
      <c r="K212" s="183">
        <v>309.83999999999992</v>
      </c>
      <c r="L212" s="183">
        <v>0.64000000000000012</v>
      </c>
      <c r="M212" s="183">
        <v>97.970000000000013</v>
      </c>
      <c r="N212" s="183">
        <v>23.909999999999997</v>
      </c>
      <c r="O212" s="183">
        <v>122.52</v>
      </c>
      <c r="P212" s="183">
        <v>432.3599999999999</v>
      </c>
      <c r="Q212" s="183">
        <v>1</v>
      </c>
      <c r="R212" s="183">
        <v>279.26000000000005</v>
      </c>
      <c r="S212" s="183">
        <v>280.26000000000005</v>
      </c>
      <c r="T212" s="183">
        <v>712.62</v>
      </c>
    </row>
    <row r="213" spans="1:20" ht="12.75" customHeight="1" x14ac:dyDescent="0.25">
      <c r="A213" s="230" t="s">
        <v>0</v>
      </c>
      <c r="B213" s="231"/>
      <c r="C213" s="232" t="s">
        <v>0</v>
      </c>
      <c r="D213" s="53">
        <f>SUM(D159:D212)</f>
        <v>2692</v>
      </c>
      <c r="E213" s="54">
        <f>SUM(E159:E212)</f>
        <v>521.51459999999997</v>
      </c>
      <c r="F213" s="54">
        <f>SUM(F159:F212)</f>
        <v>416.89300000000009</v>
      </c>
      <c r="G213" s="54">
        <f>SUM(G159:G212)</f>
        <v>324.00040000000001</v>
      </c>
      <c r="H213" s="54">
        <f>+G213+F213+E213</f>
        <v>1262.4080000000001</v>
      </c>
      <c r="I213" s="54">
        <f>SUM(I159:I212)</f>
        <v>1127.1580000000001</v>
      </c>
      <c r="J213" s="54">
        <f>SUM(J159:J212)</f>
        <v>16.398</v>
      </c>
      <c r="K213" s="54">
        <f>+J213+I213+H213</f>
        <v>2405.9639999999999</v>
      </c>
      <c r="L213" s="54">
        <f>SUM(L159:L212)</f>
        <v>559.41200000000015</v>
      </c>
      <c r="M213" s="54">
        <f>SUM(M159:M212)</f>
        <v>2254.7790999999997</v>
      </c>
      <c r="N213" s="54">
        <f>SUM(N159:N212)</f>
        <v>1306.0100000000002</v>
      </c>
      <c r="O213" s="54">
        <f>+N213+M213+L213</f>
        <v>4120.2011000000002</v>
      </c>
      <c r="P213" s="54">
        <f>+O213+K213</f>
        <v>6526.1651000000002</v>
      </c>
      <c r="Q213" s="54">
        <f>SUM(Q159:Q212)</f>
        <v>240.56000000000006</v>
      </c>
      <c r="R213" s="54">
        <f>SUM(R159:R212)</f>
        <v>1486.34</v>
      </c>
      <c r="S213" s="54">
        <f>+R213+Q213</f>
        <v>1726.9</v>
      </c>
      <c r="T213" s="55">
        <f>+S213+P213</f>
        <v>8253.0650999999998</v>
      </c>
    </row>
    <row r="214" spans="1:20" ht="12.75" customHeight="1" x14ac:dyDescent="0.2">
      <c r="A214" s="166" t="s">
        <v>8</v>
      </c>
      <c r="B214" s="35" t="s">
        <v>428</v>
      </c>
      <c r="C214" s="161" t="s">
        <v>162</v>
      </c>
      <c r="D214" s="178">
        <v>100</v>
      </c>
      <c r="E214" s="179">
        <v>18.500000000000004</v>
      </c>
      <c r="F214" s="179">
        <v>2.31</v>
      </c>
      <c r="G214" s="179">
        <v>2.06</v>
      </c>
      <c r="H214" s="179">
        <v>22.87</v>
      </c>
      <c r="I214" s="179">
        <v>34.950000000000003</v>
      </c>
      <c r="J214" s="179">
        <v>0</v>
      </c>
      <c r="K214" s="179">
        <v>57.819999999999986</v>
      </c>
      <c r="L214" s="179">
        <v>1.39</v>
      </c>
      <c r="M214" s="179">
        <v>51.391999999999996</v>
      </c>
      <c r="N214" s="179">
        <v>46.75</v>
      </c>
      <c r="O214" s="179">
        <v>99.531999999999982</v>
      </c>
      <c r="P214" s="179">
        <v>157.35199999999998</v>
      </c>
      <c r="Q214" s="179">
        <v>3</v>
      </c>
      <c r="R214" s="179">
        <v>23.11</v>
      </c>
      <c r="S214" s="179">
        <v>26.110000000000003</v>
      </c>
      <c r="T214" s="179">
        <v>183.46199999999996</v>
      </c>
    </row>
    <row r="215" spans="1:20" ht="12.75" customHeight="1" x14ac:dyDescent="0.2">
      <c r="A215" s="167"/>
      <c r="B215" s="35"/>
      <c r="C215" s="26" t="s">
        <v>183</v>
      </c>
      <c r="D215" s="180">
        <v>29</v>
      </c>
      <c r="E215" s="181">
        <v>0.8</v>
      </c>
      <c r="F215" s="181">
        <v>0</v>
      </c>
      <c r="G215" s="181">
        <v>0</v>
      </c>
      <c r="H215" s="181">
        <v>0.8</v>
      </c>
      <c r="I215" s="181">
        <v>0.54999999999999993</v>
      </c>
      <c r="J215" s="181">
        <v>0</v>
      </c>
      <c r="K215" s="181">
        <v>1.3499999999999999</v>
      </c>
      <c r="L215" s="181">
        <v>0.1</v>
      </c>
      <c r="M215" s="181">
        <v>11.010499999999999</v>
      </c>
      <c r="N215" s="181">
        <v>0.90000000000000013</v>
      </c>
      <c r="O215" s="181">
        <v>12.0105</v>
      </c>
      <c r="P215" s="181">
        <v>13.3605</v>
      </c>
      <c r="Q215" s="181">
        <v>0</v>
      </c>
      <c r="R215" s="181">
        <v>3.02</v>
      </c>
      <c r="S215" s="181">
        <v>3.02</v>
      </c>
      <c r="T215" s="181">
        <v>16.380499999999998</v>
      </c>
    </row>
    <row r="216" spans="1:20" ht="12.75" customHeight="1" x14ac:dyDescent="0.2">
      <c r="A216" s="167"/>
      <c r="B216" s="35"/>
      <c r="C216" s="26" t="s">
        <v>175</v>
      </c>
      <c r="D216" s="180">
        <v>42</v>
      </c>
      <c r="E216" s="181">
        <v>5.2</v>
      </c>
      <c r="F216" s="181">
        <v>0</v>
      </c>
      <c r="G216" s="181">
        <v>5</v>
      </c>
      <c r="H216" s="181">
        <v>10.199999999999999</v>
      </c>
      <c r="I216" s="181">
        <v>113.94000000000001</v>
      </c>
      <c r="J216" s="181">
        <v>0</v>
      </c>
      <c r="K216" s="181">
        <v>124.14</v>
      </c>
      <c r="L216" s="181">
        <v>0.25</v>
      </c>
      <c r="M216" s="181">
        <v>207.85699999999997</v>
      </c>
      <c r="N216" s="181">
        <v>13.721</v>
      </c>
      <c r="O216" s="181">
        <v>221.82799999999995</v>
      </c>
      <c r="P216" s="181">
        <v>345.96799999999996</v>
      </c>
      <c r="Q216" s="181">
        <v>2</v>
      </c>
      <c r="R216" s="181">
        <v>108.3</v>
      </c>
      <c r="S216" s="181">
        <v>110.3</v>
      </c>
      <c r="T216" s="181">
        <v>456.26799999999992</v>
      </c>
    </row>
    <row r="217" spans="1:20" ht="12.75" customHeight="1" x14ac:dyDescent="0.2">
      <c r="A217" s="167"/>
      <c r="B217" s="35"/>
      <c r="C217" s="26" t="s">
        <v>184</v>
      </c>
      <c r="D217" s="180">
        <v>9</v>
      </c>
      <c r="E217" s="181">
        <v>0</v>
      </c>
      <c r="F217" s="181">
        <v>0</v>
      </c>
      <c r="G217" s="181">
        <v>0</v>
      </c>
      <c r="H217" s="181">
        <v>0</v>
      </c>
      <c r="I217" s="181">
        <v>0.56999999999999995</v>
      </c>
      <c r="J217" s="181">
        <v>0</v>
      </c>
      <c r="K217" s="181">
        <v>0.56999999999999995</v>
      </c>
      <c r="L217" s="181">
        <v>0</v>
      </c>
      <c r="M217" s="181">
        <v>0.82000000000000006</v>
      </c>
      <c r="N217" s="181">
        <v>0.01</v>
      </c>
      <c r="O217" s="181">
        <v>0.83000000000000007</v>
      </c>
      <c r="P217" s="181">
        <v>1.4</v>
      </c>
      <c r="Q217" s="181">
        <v>0</v>
      </c>
      <c r="R217" s="181">
        <v>0</v>
      </c>
      <c r="S217" s="181">
        <v>0</v>
      </c>
      <c r="T217" s="181">
        <v>1.4000000000000001</v>
      </c>
    </row>
    <row r="218" spans="1:20" ht="12.75" customHeight="1" x14ac:dyDescent="0.2">
      <c r="A218" s="167"/>
      <c r="B218" s="35"/>
      <c r="C218" s="26" t="s">
        <v>164</v>
      </c>
      <c r="D218" s="180">
        <v>265</v>
      </c>
      <c r="E218" s="181">
        <v>58.790000000000006</v>
      </c>
      <c r="F218" s="181">
        <v>34.469999999999992</v>
      </c>
      <c r="G218" s="181">
        <v>57.22</v>
      </c>
      <c r="H218" s="181">
        <v>150.47999999999999</v>
      </c>
      <c r="I218" s="181">
        <v>100.14999999999999</v>
      </c>
      <c r="J218" s="181">
        <v>0</v>
      </c>
      <c r="K218" s="181">
        <v>250.62999999999997</v>
      </c>
      <c r="L218" s="181">
        <v>16.28</v>
      </c>
      <c r="M218" s="181">
        <v>245.47649999999973</v>
      </c>
      <c r="N218" s="181">
        <v>24.570000000000004</v>
      </c>
      <c r="O218" s="181">
        <v>286.3264999999999</v>
      </c>
      <c r="P218" s="181">
        <v>536.95649999999989</v>
      </c>
      <c r="Q218" s="181">
        <v>318.86</v>
      </c>
      <c r="R218" s="181">
        <v>254.27</v>
      </c>
      <c r="S218" s="181">
        <v>573.12999999999988</v>
      </c>
      <c r="T218" s="181">
        <v>1110.086499999999</v>
      </c>
    </row>
    <row r="219" spans="1:20" ht="12.75" customHeight="1" x14ac:dyDescent="0.2">
      <c r="A219" s="167"/>
      <c r="B219" s="35"/>
      <c r="C219" s="26" t="s">
        <v>168</v>
      </c>
      <c r="D219" s="180">
        <v>96</v>
      </c>
      <c r="E219" s="181">
        <v>25.790900000000004</v>
      </c>
      <c r="F219" s="181">
        <v>4</v>
      </c>
      <c r="G219" s="181">
        <v>1.5</v>
      </c>
      <c r="H219" s="181">
        <v>31.290900000000004</v>
      </c>
      <c r="I219" s="181">
        <v>187.02</v>
      </c>
      <c r="J219" s="181">
        <v>0</v>
      </c>
      <c r="K219" s="181">
        <v>218.31090000000003</v>
      </c>
      <c r="L219" s="181">
        <v>47.96</v>
      </c>
      <c r="M219" s="181">
        <v>451.08390000000003</v>
      </c>
      <c r="N219" s="181">
        <v>55.839999999999996</v>
      </c>
      <c r="O219" s="181">
        <v>554.88389999999993</v>
      </c>
      <c r="P219" s="181">
        <v>773.19479999999999</v>
      </c>
      <c r="Q219" s="181">
        <v>29</v>
      </c>
      <c r="R219" s="181">
        <v>153.56</v>
      </c>
      <c r="S219" s="181">
        <v>182.55999999999997</v>
      </c>
      <c r="T219" s="181">
        <v>955.7547999999997</v>
      </c>
    </row>
    <row r="220" spans="1:20" ht="12.75" customHeight="1" x14ac:dyDescent="0.2">
      <c r="A220" s="167"/>
      <c r="B220" s="35"/>
      <c r="C220" s="26" t="s">
        <v>188</v>
      </c>
      <c r="D220" s="180">
        <v>59</v>
      </c>
      <c r="E220" s="181">
        <v>130.07999999999998</v>
      </c>
      <c r="F220" s="181">
        <v>11.1</v>
      </c>
      <c r="G220" s="181">
        <v>205.7</v>
      </c>
      <c r="H220" s="181">
        <v>346.88</v>
      </c>
      <c r="I220" s="181">
        <v>115.62</v>
      </c>
      <c r="J220" s="181">
        <v>0</v>
      </c>
      <c r="K220" s="181">
        <v>462.50000000000006</v>
      </c>
      <c r="L220" s="181">
        <v>114.80000000000001</v>
      </c>
      <c r="M220" s="181">
        <v>260.67</v>
      </c>
      <c r="N220" s="181">
        <v>160.60999999999996</v>
      </c>
      <c r="O220" s="181">
        <v>536.08000000000004</v>
      </c>
      <c r="P220" s="181">
        <v>998.58000000000015</v>
      </c>
      <c r="Q220" s="181">
        <v>19</v>
      </c>
      <c r="R220" s="181">
        <v>169.51000000000002</v>
      </c>
      <c r="S220" s="181">
        <v>188.51000000000002</v>
      </c>
      <c r="T220" s="181">
        <v>1187.0899999999999</v>
      </c>
    </row>
    <row r="221" spans="1:20" ht="12.75" customHeight="1" x14ac:dyDescent="0.2">
      <c r="A221" s="167"/>
      <c r="B221" s="35"/>
      <c r="C221" s="26" t="s">
        <v>176</v>
      </c>
      <c r="D221" s="180">
        <v>81</v>
      </c>
      <c r="E221" s="181">
        <v>125.17999999999999</v>
      </c>
      <c r="F221" s="181">
        <v>153.87</v>
      </c>
      <c r="G221" s="181">
        <v>184.99</v>
      </c>
      <c r="H221" s="181">
        <v>464.04</v>
      </c>
      <c r="I221" s="181">
        <v>67.5</v>
      </c>
      <c r="J221" s="181">
        <v>1.1000000000000001</v>
      </c>
      <c r="K221" s="181">
        <v>532.64</v>
      </c>
      <c r="L221" s="181">
        <v>7.629999999999999</v>
      </c>
      <c r="M221" s="181">
        <v>104.44000000000003</v>
      </c>
      <c r="N221" s="181">
        <v>33.5</v>
      </c>
      <c r="O221" s="181">
        <v>145.57000000000002</v>
      </c>
      <c r="P221" s="181">
        <v>678.21</v>
      </c>
      <c r="Q221" s="181">
        <v>1</v>
      </c>
      <c r="R221" s="181">
        <v>79.099999999999994</v>
      </c>
      <c r="S221" s="181">
        <v>80.099999999999994</v>
      </c>
      <c r="T221" s="181">
        <v>758.31</v>
      </c>
    </row>
    <row r="222" spans="1:20" ht="12.75" customHeight="1" x14ac:dyDescent="0.2">
      <c r="A222" s="167"/>
      <c r="B222" s="35"/>
      <c r="C222" s="26" t="s">
        <v>189</v>
      </c>
      <c r="D222" s="180">
        <v>169</v>
      </c>
      <c r="E222" s="181">
        <v>45.790000000000006</v>
      </c>
      <c r="F222" s="181">
        <v>12.540000000000001</v>
      </c>
      <c r="G222" s="181">
        <v>37</v>
      </c>
      <c r="H222" s="181">
        <v>95.330000000000013</v>
      </c>
      <c r="I222" s="181">
        <v>223</v>
      </c>
      <c r="J222" s="181">
        <v>9.1</v>
      </c>
      <c r="K222" s="181">
        <v>327.42999999999995</v>
      </c>
      <c r="L222" s="181">
        <v>49.239999999999995</v>
      </c>
      <c r="M222" s="181">
        <v>78.749999999999972</v>
      </c>
      <c r="N222" s="181">
        <v>141.92499999999995</v>
      </c>
      <c r="O222" s="181">
        <v>269.91500000000002</v>
      </c>
      <c r="P222" s="181">
        <v>597.34500000000003</v>
      </c>
      <c r="Q222" s="181">
        <v>452.65</v>
      </c>
      <c r="R222" s="181">
        <v>2767.36</v>
      </c>
      <c r="S222" s="181">
        <v>3220.0099999999998</v>
      </c>
      <c r="T222" s="181">
        <v>3817.3550000000014</v>
      </c>
    </row>
    <row r="223" spans="1:20" ht="12.75" customHeight="1" x14ac:dyDescent="0.2">
      <c r="A223" s="167"/>
      <c r="B223" s="35"/>
      <c r="C223" s="26" t="s">
        <v>294</v>
      </c>
      <c r="D223" s="180">
        <v>8</v>
      </c>
      <c r="E223" s="181">
        <v>1</v>
      </c>
      <c r="F223" s="181">
        <v>0</v>
      </c>
      <c r="G223" s="181">
        <v>0</v>
      </c>
      <c r="H223" s="181">
        <v>1</v>
      </c>
      <c r="I223" s="181">
        <v>0</v>
      </c>
      <c r="J223" s="181">
        <v>0</v>
      </c>
      <c r="K223" s="181">
        <v>1</v>
      </c>
      <c r="L223" s="181">
        <v>0.51</v>
      </c>
      <c r="M223" s="181">
        <v>1.06</v>
      </c>
      <c r="N223" s="181">
        <v>0.6</v>
      </c>
      <c r="O223" s="181">
        <v>2.1700000000000004</v>
      </c>
      <c r="P223" s="181">
        <v>3.1700000000000004</v>
      </c>
      <c r="Q223" s="181">
        <v>0</v>
      </c>
      <c r="R223" s="181">
        <v>0.3</v>
      </c>
      <c r="S223" s="181">
        <v>0.3</v>
      </c>
      <c r="T223" s="181">
        <v>3.47</v>
      </c>
    </row>
    <row r="224" spans="1:20" ht="12.75" customHeight="1" x14ac:dyDescent="0.2">
      <c r="A224" s="167"/>
      <c r="B224" s="85"/>
      <c r="C224" s="26" t="s">
        <v>174</v>
      </c>
      <c r="D224" s="180">
        <v>10</v>
      </c>
      <c r="E224" s="181">
        <v>0</v>
      </c>
      <c r="F224" s="181">
        <v>0</v>
      </c>
      <c r="G224" s="181">
        <v>0</v>
      </c>
      <c r="H224" s="181">
        <v>0</v>
      </c>
      <c r="I224" s="181">
        <v>0</v>
      </c>
      <c r="J224" s="181">
        <v>0</v>
      </c>
      <c r="K224" s="181">
        <v>0</v>
      </c>
      <c r="L224" s="181">
        <v>1.67</v>
      </c>
      <c r="M224" s="181">
        <v>0.77999999999999992</v>
      </c>
      <c r="N224" s="181">
        <v>0.5</v>
      </c>
      <c r="O224" s="181">
        <v>2.9499999999999997</v>
      </c>
      <c r="P224" s="181">
        <v>2.9499999999999997</v>
      </c>
      <c r="Q224" s="181">
        <v>0</v>
      </c>
      <c r="R224" s="181">
        <v>0</v>
      </c>
      <c r="S224" s="181">
        <v>0</v>
      </c>
      <c r="T224" s="181">
        <v>2.9499999999999997</v>
      </c>
    </row>
    <row r="225" spans="1:20" ht="12.75" customHeight="1" x14ac:dyDescent="0.2">
      <c r="A225" s="167"/>
      <c r="B225" s="35" t="s">
        <v>429</v>
      </c>
      <c r="C225" s="26" t="s">
        <v>186</v>
      </c>
      <c r="D225" s="180">
        <v>64</v>
      </c>
      <c r="E225" s="181">
        <v>1.2</v>
      </c>
      <c r="F225" s="181">
        <v>0</v>
      </c>
      <c r="G225" s="181">
        <v>1.33</v>
      </c>
      <c r="H225" s="181">
        <v>2.5300000000000002</v>
      </c>
      <c r="I225" s="181">
        <v>24.46</v>
      </c>
      <c r="J225" s="181">
        <v>0</v>
      </c>
      <c r="K225" s="181">
        <v>26.990000000000002</v>
      </c>
      <c r="L225" s="181">
        <v>33.01</v>
      </c>
      <c r="M225" s="181">
        <v>43.46</v>
      </c>
      <c r="N225" s="181">
        <v>94.27</v>
      </c>
      <c r="O225" s="181">
        <v>170.73999999999998</v>
      </c>
      <c r="P225" s="181">
        <v>197.73</v>
      </c>
      <c r="Q225" s="181">
        <v>8.5</v>
      </c>
      <c r="R225" s="181">
        <v>53.34</v>
      </c>
      <c r="S225" s="181">
        <v>61.84</v>
      </c>
      <c r="T225" s="181">
        <v>259.57</v>
      </c>
    </row>
    <row r="226" spans="1:20" ht="12.75" customHeight="1" x14ac:dyDescent="0.2">
      <c r="A226" s="167"/>
      <c r="B226" s="35"/>
      <c r="C226" s="26" t="s">
        <v>172</v>
      </c>
      <c r="D226" s="180">
        <v>43</v>
      </c>
      <c r="E226" s="181">
        <v>4.3199999999999994</v>
      </c>
      <c r="F226" s="181">
        <v>0.2</v>
      </c>
      <c r="G226" s="181">
        <v>1.85</v>
      </c>
      <c r="H226" s="181">
        <v>6.3699999999999992</v>
      </c>
      <c r="I226" s="181">
        <v>17.91</v>
      </c>
      <c r="J226" s="181">
        <v>0</v>
      </c>
      <c r="K226" s="181">
        <v>24.28</v>
      </c>
      <c r="L226" s="181">
        <v>12.9</v>
      </c>
      <c r="M226" s="181">
        <v>31.520000000000003</v>
      </c>
      <c r="N226" s="181">
        <v>105</v>
      </c>
      <c r="O226" s="181">
        <v>149.41999999999999</v>
      </c>
      <c r="P226" s="181">
        <v>173.7</v>
      </c>
      <c r="Q226" s="181">
        <v>75.099999999999994</v>
      </c>
      <c r="R226" s="181">
        <v>230.10999999999999</v>
      </c>
      <c r="S226" s="181">
        <v>305.21000000000004</v>
      </c>
      <c r="T226" s="181">
        <v>478.91</v>
      </c>
    </row>
    <row r="227" spans="1:20" ht="12.75" customHeight="1" x14ac:dyDescent="0.2">
      <c r="A227" s="167"/>
      <c r="B227" s="35"/>
      <c r="C227" s="26" t="s">
        <v>180</v>
      </c>
      <c r="D227" s="180">
        <v>15</v>
      </c>
      <c r="E227" s="181">
        <v>1.5</v>
      </c>
      <c r="F227" s="181">
        <v>0</v>
      </c>
      <c r="G227" s="181">
        <v>6.79</v>
      </c>
      <c r="H227" s="181">
        <v>8.2899999999999991</v>
      </c>
      <c r="I227" s="181">
        <v>1.81</v>
      </c>
      <c r="J227" s="181">
        <v>0</v>
      </c>
      <c r="K227" s="181">
        <v>10.1</v>
      </c>
      <c r="L227" s="181">
        <v>37.39</v>
      </c>
      <c r="M227" s="181">
        <v>5.31</v>
      </c>
      <c r="N227" s="181">
        <v>23.900000000000002</v>
      </c>
      <c r="O227" s="181">
        <v>66.599999999999994</v>
      </c>
      <c r="P227" s="181">
        <v>76.699999999999989</v>
      </c>
      <c r="Q227" s="181">
        <v>149.99</v>
      </c>
      <c r="R227" s="181">
        <v>1040.8400000000001</v>
      </c>
      <c r="S227" s="181">
        <v>1190.83</v>
      </c>
      <c r="T227" s="181">
        <v>1267.53</v>
      </c>
    </row>
    <row r="228" spans="1:20" ht="12.75" customHeight="1" x14ac:dyDescent="0.2">
      <c r="A228" s="167"/>
      <c r="B228" s="35"/>
      <c r="C228" s="26" t="s">
        <v>170</v>
      </c>
      <c r="D228" s="180">
        <v>102</v>
      </c>
      <c r="E228" s="181">
        <v>30.570000000000007</v>
      </c>
      <c r="F228" s="181">
        <v>151.28</v>
      </c>
      <c r="G228" s="181">
        <v>27.5</v>
      </c>
      <c r="H228" s="181">
        <v>209.35000000000002</v>
      </c>
      <c r="I228" s="181">
        <v>383.2000000000001</v>
      </c>
      <c r="J228" s="181">
        <v>1.2999999999999998</v>
      </c>
      <c r="K228" s="181">
        <v>593.85000000000014</v>
      </c>
      <c r="L228" s="181">
        <v>163.56</v>
      </c>
      <c r="M228" s="181">
        <v>80.5</v>
      </c>
      <c r="N228" s="181">
        <v>136.36999999999998</v>
      </c>
      <c r="O228" s="181">
        <v>380.42999999999989</v>
      </c>
      <c r="P228" s="181">
        <v>974.28</v>
      </c>
      <c r="Q228" s="181">
        <v>65.539999999999992</v>
      </c>
      <c r="R228" s="181">
        <v>38.459999999999994</v>
      </c>
      <c r="S228" s="181">
        <v>103.99999999999999</v>
      </c>
      <c r="T228" s="181">
        <v>1078.2799999999997</v>
      </c>
    </row>
    <row r="229" spans="1:20" ht="12.75" customHeight="1" x14ac:dyDescent="0.2">
      <c r="A229" s="167"/>
      <c r="B229" s="35"/>
      <c r="C229" s="26" t="s">
        <v>178</v>
      </c>
      <c r="D229" s="180">
        <v>22</v>
      </c>
      <c r="E229" s="181">
        <v>0</v>
      </c>
      <c r="F229" s="181">
        <v>0</v>
      </c>
      <c r="G229" s="181">
        <v>0.6</v>
      </c>
      <c r="H229" s="181">
        <v>0.6</v>
      </c>
      <c r="I229" s="181">
        <v>10.419999999999998</v>
      </c>
      <c r="J229" s="181">
        <v>0</v>
      </c>
      <c r="K229" s="181">
        <v>11.02</v>
      </c>
      <c r="L229" s="181">
        <v>1.2</v>
      </c>
      <c r="M229" s="181">
        <v>27.36</v>
      </c>
      <c r="N229" s="181">
        <v>22.099999999999998</v>
      </c>
      <c r="O229" s="181">
        <v>50.66</v>
      </c>
      <c r="P229" s="181">
        <v>61.679999999999993</v>
      </c>
      <c r="Q229" s="181">
        <v>0.1</v>
      </c>
      <c r="R229" s="181">
        <v>7</v>
      </c>
      <c r="S229" s="181">
        <v>7.1</v>
      </c>
      <c r="T229" s="181">
        <v>68.78</v>
      </c>
    </row>
    <row r="230" spans="1:20" ht="12.75" customHeight="1" x14ac:dyDescent="0.2">
      <c r="A230" s="167"/>
      <c r="B230" s="35"/>
      <c r="C230" s="26" t="s">
        <v>163</v>
      </c>
      <c r="D230" s="180">
        <v>56</v>
      </c>
      <c r="E230" s="181">
        <v>4.92</v>
      </c>
      <c r="F230" s="181">
        <v>0.72</v>
      </c>
      <c r="G230" s="181">
        <v>4.5199999999999996</v>
      </c>
      <c r="H230" s="181">
        <v>10.16</v>
      </c>
      <c r="I230" s="181">
        <v>14.74</v>
      </c>
      <c r="J230" s="181">
        <v>0</v>
      </c>
      <c r="K230" s="181">
        <v>24.9</v>
      </c>
      <c r="L230" s="181">
        <v>1</v>
      </c>
      <c r="M230" s="181">
        <v>35.110000000000007</v>
      </c>
      <c r="N230" s="181">
        <v>14.8</v>
      </c>
      <c r="O230" s="181">
        <v>50.910000000000011</v>
      </c>
      <c r="P230" s="181">
        <v>75.81</v>
      </c>
      <c r="Q230" s="181">
        <v>6.51</v>
      </c>
      <c r="R230" s="181">
        <v>20.27</v>
      </c>
      <c r="S230" s="181">
        <v>26.78</v>
      </c>
      <c r="T230" s="181">
        <v>102.59000000000002</v>
      </c>
    </row>
    <row r="231" spans="1:20" ht="12.75" customHeight="1" x14ac:dyDescent="0.2">
      <c r="A231" s="167"/>
      <c r="B231" s="35"/>
      <c r="C231" s="26" t="s">
        <v>185</v>
      </c>
      <c r="D231" s="180">
        <v>5</v>
      </c>
      <c r="E231" s="181">
        <v>0</v>
      </c>
      <c r="F231" s="181">
        <v>0</v>
      </c>
      <c r="G231" s="181">
        <v>0.02</v>
      </c>
      <c r="H231" s="181">
        <v>0.02</v>
      </c>
      <c r="I231" s="181">
        <v>1.6</v>
      </c>
      <c r="J231" s="181">
        <v>0</v>
      </c>
      <c r="K231" s="181">
        <v>1.62</v>
      </c>
      <c r="L231" s="181">
        <v>0</v>
      </c>
      <c r="M231" s="181">
        <v>8.5</v>
      </c>
      <c r="N231" s="181">
        <v>0.6</v>
      </c>
      <c r="O231" s="181">
        <v>9.1</v>
      </c>
      <c r="P231" s="181">
        <v>10.719999999999999</v>
      </c>
      <c r="Q231" s="181">
        <v>0</v>
      </c>
      <c r="R231" s="181">
        <v>5.3</v>
      </c>
      <c r="S231" s="181">
        <v>5.3</v>
      </c>
      <c r="T231" s="181">
        <v>16.02</v>
      </c>
    </row>
    <row r="232" spans="1:20" ht="12.75" customHeight="1" x14ac:dyDescent="0.2">
      <c r="A232" s="167"/>
      <c r="B232" s="35"/>
      <c r="C232" s="26" t="s">
        <v>190</v>
      </c>
      <c r="D232" s="180">
        <v>10</v>
      </c>
      <c r="E232" s="181">
        <v>0</v>
      </c>
      <c r="F232" s="181">
        <v>0</v>
      </c>
      <c r="G232" s="181">
        <v>0.8</v>
      </c>
      <c r="H232" s="181">
        <v>0.8</v>
      </c>
      <c r="I232" s="181">
        <v>0.7</v>
      </c>
      <c r="J232" s="181">
        <v>0</v>
      </c>
      <c r="K232" s="181">
        <v>1.5</v>
      </c>
      <c r="L232" s="181">
        <v>3</v>
      </c>
      <c r="M232" s="181">
        <v>4.7200000000000006</v>
      </c>
      <c r="N232" s="181">
        <v>1.1099999999999999</v>
      </c>
      <c r="O232" s="181">
        <v>8.83</v>
      </c>
      <c r="P232" s="181">
        <v>10.33</v>
      </c>
      <c r="Q232" s="181">
        <v>1.5</v>
      </c>
      <c r="R232" s="181">
        <v>17</v>
      </c>
      <c r="S232" s="181">
        <v>18.5</v>
      </c>
      <c r="T232" s="181">
        <v>28.83</v>
      </c>
    </row>
    <row r="233" spans="1:20" ht="12.75" customHeight="1" x14ac:dyDescent="0.2">
      <c r="A233" s="167"/>
      <c r="B233" s="35"/>
      <c r="C233" s="163" t="s">
        <v>167</v>
      </c>
      <c r="D233" s="64">
        <v>34</v>
      </c>
      <c r="E233" s="36">
        <v>8.86</v>
      </c>
      <c r="F233" s="36">
        <v>0</v>
      </c>
      <c r="G233" s="36">
        <v>0.45</v>
      </c>
      <c r="H233" s="36">
        <v>9.3099999999999987</v>
      </c>
      <c r="I233" s="36">
        <v>19.399999999999999</v>
      </c>
      <c r="J233" s="36">
        <v>0</v>
      </c>
      <c r="K233" s="36">
        <v>28.71</v>
      </c>
      <c r="L233" s="36">
        <v>0.03</v>
      </c>
      <c r="M233" s="36">
        <v>15.42</v>
      </c>
      <c r="N233" s="36">
        <v>12.899999999999999</v>
      </c>
      <c r="O233" s="36">
        <v>28.35</v>
      </c>
      <c r="P233" s="36">
        <v>57.06</v>
      </c>
      <c r="Q233" s="36">
        <v>0</v>
      </c>
      <c r="R233" s="36">
        <v>10.050000000000001</v>
      </c>
      <c r="S233" s="36">
        <v>10.050000000000001</v>
      </c>
      <c r="T233" s="36">
        <v>67.11</v>
      </c>
    </row>
    <row r="234" spans="1:20" ht="12.75" customHeight="1" x14ac:dyDescent="0.2">
      <c r="A234" s="167"/>
      <c r="B234" s="35"/>
      <c r="C234" s="26" t="s">
        <v>169</v>
      </c>
      <c r="D234" s="180">
        <v>12</v>
      </c>
      <c r="E234" s="181">
        <v>1.1000000000000001</v>
      </c>
      <c r="F234" s="181">
        <v>0</v>
      </c>
      <c r="G234" s="181">
        <v>0</v>
      </c>
      <c r="H234" s="181">
        <v>1.1000000000000001</v>
      </c>
      <c r="I234" s="181">
        <v>2.4</v>
      </c>
      <c r="J234" s="181">
        <v>0</v>
      </c>
      <c r="K234" s="181">
        <v>3.5</v>
      </c>
      <c r="L234" s="181">
        <v>5.0999999999999996</v>
      </c>
      <c r="M234" s="181">
        <v>23.599999999999998</v>
      </c>
      <c r="N234" s="181">
        <v>19.450000000000003</v>
      </c>
      <c r="O234" s="181">
        <v>48.150000000000006</v>
      </c>
      <c r="P234" s="181">
        <v>51.650000000000006</v>
      </c>
      <c r="Q234" s="181">
        <v>0</v>
      </c>
      <c r="R234" s="181">
        <v>9</v>
      </c>
      <c r="S234" s="181">
        <v>9</v>
      </c>
      <c r="T234" s="181">
        <v>60.650000000000006</v>
      </c>
    </row>
    <row r="235" spans="1:20" ht="12.75" customHeight="1" x14ac:dyDescent="0.2">
      <c r="A235" s="167"/>
      <c r="B235" s="35"/>
      <c r="C235" s="26" t="s">
        <v>165</v>
      </c>
      <c r="D235" s="180">
        <v>6</v>
      </c>
      <c r="E235" s="181">
        <v>0.05</v>
      </c>
      <c r="F235" s="181">
        <v>0</v>
      </c>
      <c r="G235" s="181">
        <v>0</v>
      </c>
      <c r="H235" s="181">
        <v>0.05</v>
      </c>
      <c r="I235" s="181">
        <v>1.05</v>
      </c>
      <c r="J235" s="181">
        <v>0</v>
      </c>
      <c r="K235" s="181">
        <v>1.1000000000000001</v>
      </c>
      <c r="L235" s="181">
        <v>1.3</v>
      </c>
      <c r="M235" s="181">
        <v>2.5999999999999996</v>
      </c>
      <c r="N235" s="181">
        <v>4.5999999999999996</v>
      </c>
      <c r="O235" s="181">
        <v>8.5</v>
      </c>
      <c r="P235" s="181">
        <v>9.6</v>
      </c>
      <c r="Q235" s="181">
        <v>0</v>
      </c>
      <c r="R235" s="181">
        <v>0.5</v>
      </c>
      <c r="S235" s="181">
        <v>0.5</v>
      </c>
      <c r="T235" s="181">
        <v>10.100000000000001</v>
      </c>
    </row>
    <row r="236" spans="1:20" ht="12.75" customHeight="1" x14ac:dyDescent="0.2">
      <c r="A236" s="167"/>
      <c r="B236" s="35"/>
      <c r="C236" s="26" t="s">
        <v>181</v>
      </c>
      <c r="D236" s="180">
        <v>16</v>
      </c>
      <c r="E236" s="181">
        <v>0.1</v>
      </c>
      <c r="F236" s="181">
        <v>0</v>
      </c>
      <c r="G236" s="181">
        <v>0</v>
      </c>
      <c r="H236" s="181">
        <v>0.1</v>
      </c>
      <c r="I236" s="181">
        <v>5.9499999999999993</v>
      </c>
      <c r="J236" s="181">
        <v>0</v>
      </c>
      <c r="K236" s="181">
        <v>6.0499999999999989</v>
      </c>
      <c r="L236" s="181">
        <v>4.3</v>
      </c>
      <c r="M236" s="181">
        <v>12.400000000000002</v>
      </c>
      <c r="N236" s="181">
        <v>17.8</v>
      </c>
      <c r="O236" s="181">
        <v>34.5</v>
      </c>
      <c r="P236" s="181">
        <v>40.549999999999997</v>
      </c>
      <c r="Q236" s="181">
        <v>0</v>
      </c>
      <c r="R236" s="181">
        <v>62.5</v>
      </c>
      <c r="S236" s="181">
        <v>62.5</v>
      </c>
      <c r="T236" s="181">
        <v>103.05000000000001</v>
      </c>
    </row>
    <row r="237" spans="1:20" ht="12.75" customHeight="1" x14ac:dyDescent="0.2">
      <c r="A237" s="167"/>
      <c r="B237" s="35"/>
      <c r="C237" s="26" t="s">
        <v>171</v>
      </c>
      <c r="D237" s="180">
        <v>2</v>
      </c>
      <c r="E237" s="181">
        <v>0.1</v>
      </c>
      <c r="F237" s="181">
        <v>0</v>
      </c>
      <c r="G237" s="181">
        <v>0</v>
      </c>
      <c r="H237" s="181">
        <v>0.1</v>
      </c>
      <c r="I237" s="181">
        <v>0.1</v>
      </c>
      <c r="J237" s="181">
        <v>0</v>
      </c>
      <c r="K237" s="181">
        <v>0.2</v>
      </c>
      <c r="L237" s="181">
        <v>0</v>
      </c>
      <c r="M237" s="181">
        <v>0.37</v>
      </c>
      <c r="N237" s="181">
        <v>0</v>
      </c>
      <c r="O237" s="181">
        <v>0.37</v>
      </c>
      <c r="P237" s="181">
        <v>0.57000000000000006</v>
      </c>
      <c r="Q237" s="181">
        <v>0</v>
      </c>
      <c r="R237" s="181">
        <v>0.05</v>
      </c>
      <c r="S237" s="181">
        <v>0.05</v>
      </c>
      <c r="T237" s="181">
        <v>0.62</v>
      </c>
    </row>
    <row r="238" spans="1:20" ht="12.75" customHeight="1" x14ac:dyDescent="0.2">
      <c r="A238" s="167"/>
      <c r="B238" s="35"/>
      <c r="C238" s="26" t="s">
        <v>187</v>
      </c>
      <c r="D238" s="180">
        <v>3</v>
      </c>
      <c r="E238" s="181">
        <v>0</v>
      </c>
      <c r="F238" s="181">
        <v>0</v>
      </c>
      <c r="G238" s="181">
        <v>0</v>
      </c>
      <c r="H238" s="181">
        <v>0</v>
      </c>
      <c r="I238" s="181">
        <v>0.7</v>
      </c>
      <c r="J238" s="181">
        <v>0</v>
      </c>
      <c r="K238" s="181">
        <v>0.7</v>
      </c>
      <c r="L238" s="181">
        <v>1</v>
      </c>
      <c r="M238" s="181">
        <v>0.501</v>
      </c>
      <c r="N238" s="181">
        <v>10</v>
      </c>
      <c r="O238" s="181">
        <v>11.500999999999999</v>
      </c>
      <c r="P238" s="181">
        <v>12.200999999999999</v>
      </c>
      <c r="Q238" s="181">
        <v>0</v>
      </c>
      <c r="R238" s="181">
        <v>0</v>
      </c>
      <c r="S238" s="181">
        <v>0</v>
      </c>
      <c r="T238" s="181">
        <v>12.200999999999999</v>
      </c>
    </row>
    <row r="239" spans="1:20" ht="12.75" customHeight="1" x14ac:dyDescent="0.2">
      <c r="A239" s="167"/>
      <c r="B239" s="35"/>
      <c r="C239" s="26" t="s">
        <v>173</v>
      </c>
      <c r="D239" s="180">
        <v>14</v>
      </c>
      <c r="E239" s="181">
        <v>0.5</v>
      </c>
      <c r="F239" s="181">
        <v>0</v>
      </c>
      <c r="G239" s="181">
        <v>0</v>
      </c>
      <c r="H239" s="181">
        <v>0.5</v>
      </c>
      <c r="I239" s="181">
        <v>0.70000000000000007</v>
      </c>
      <c r="J239" s="181">
        <v>0</v>
      </c>
      <c r="K239" s="181">
        <v>1.2</v>
      </c>
      <c r="L239" s="181">
        <v>0.8</v>
      </c>
      <c r="M239" s="181">
        <v>7.4</v>
      </c>
      <c r="N239" s="181">
        <v>5.51</v>
      </c>
      <c r="O239" s="181">
        <v>13.71</v>
      </c>
      <c r="P239" s="181">
        <v>14.91</v>
      </c>
      <c r="Q239" s="181">
        <v>0</v>
      </c>
      <c r="R239" s="181">
        <v>2.4</v>
      </c>
      <c r="S239" s="181">
        <v>2.4</v>
      </c>
      <c r="T239" s="181">
        <v>17.310000000000002</v>
      </c>
    </row>
    <row r="240" spans="1:20" ht="12.75" customHeight="1" x14ac:dyDescent="0.2">
      <c r="A240" s="167"/>
      <c r="B240" s="35"/>
      <c r="C240" s="26" t="s">
        <v>191</v>
      </c>
      <c r="D240" s="180">
        <v>20</v>
      </c>
      <c r="E240" s="181">
        <v>0</v>
      </c>
      <c r="F240" s="181">
        <v>0</v>
      </c>
      <c r="G240" s="181">
        <v>7</v>
      </c>
      <c r="H240" s="181">
        <v>7</v>
      </c>
      <c r="I240" s="181">
        <v>1</v>
      </c>
      <c r="J240" s="181">
        <v>0</v>
      </c>
      <c r="K240" s="181">
        <v>8</v>
      </c>
      <c r="L240" s="181">
        <v>17.399999999999999</v>
      </c>
      <c r="M240" s="181">
        <v>12.399999999999999</v>
      </c>
      <c r="N240" s="181">
        <v>23</v>
      </c>
      <c r="O240" s="181">
        <v>52.800000000000004</v>
      </c>
      <c r="P240" s="181">
        <v>60.800000000000004</v>
      </c>
      <c r="Q240" s="181">
        <v>0</v>
      </c>
      <c r="R240" s="181">
        <v>8.1</v>
      </c>
      <c r="S240" s="181">
        <v>8.1</v>
      </c>
      <c r="T240" s="181">
        <v>68.900000000000006</v>
      </c>
    </row>
    <row r="241" spans="1:21" ht="12.75" customHeight="1" x14ac:dyDescent="0.2">
      <c r="A241" s="167"/>
      <c r="B241" s="35"/>
      <c r="C241" s="26" t="s">
        <v>182</v>
      </c>
      <c r="D241" s="180">
        <v>1</v>
      </c>
      <c r="E241" s="181">
        <v>0</v>
      </c>
      <c r="F241" s="181">
        <v>0</v>
      </c>
      <c r="G241" s="181">
        <v>0</v>
      </c>
      <c r="H241" s="181">
        <v>0</v>
      </c>
      <c r="I241" s="181">
        <v>3</v>
      </c>
      <c r="J241" s="181">
        <v>0</v>
      </c>
      <c r="K241" s="181">
        <v>3</v>
      </c>
      <c r="L241" s="181">
        <v>0</v>
      </c>
      <c r="M241" s="181">
        <v>0</v>
      </c>
      <c r="N241" s="181">
        <v>0</v>
      </c>
      <c r="O241" s="181">
        <v>0</v>
      </c>
      <c r="P241" s="181">
        <v>3</v>
      </c>
      <c r="Q241" s="181">
        <v>0</v>
      </c>
      <c r="R241" s="181">
        <v>0</v>
      </c>
      <c r="S241" s="181">
        <v>0</v>
      </c>
      <c r="T241" s="181">
        <v>3</v>
      </c>
    </row>
    <row r="242" spans="1:21" ht="12.75" customHeight="1" x14ac:dyDescent="0.2">
      <c r="A242" s="167"/>
      <c r="B242" s="35"/>
      <c r="C242" s="26" t="s">
        <v>166</v>
      </c>
      <c r="D242" s="180">
        <v>1</v>
      </c>
      <c r="E242" s="181">
        <v>0</v>
      </c>
      <c r="F242" s="181">
        <v>0</v>
      </c>
      <c r="G242" s="181">
        <v>0</v>
      </c>
      <c r="H242" s="181">
        <v>0</v>
      </c>
      <c r="I242" s="181">
        <v>0</v>
      </c>
      <c r="J242" s="181">
        <v>0</v>
      </c>
      <c r="K242" s="181">
        <v>0</v>
      </c>
      <c r="L242" s="181">
        <v>0.85</v>
      </c>
      <c r="M242" s="181">
        <v>0</v>
      </c>
      <c r="N242" s="181">
        <v>0</v>
      </c>
      <c r="O242" s="181">
        <v>0.85</v>
      </c>
      <c r="P242" s="181">
        <v>0.85</v>
      </c>
      <c r="Q242" s="181">
        <v>0</v>
      </c>
      <c r="R242" s="181">
        <v>0</v>
      </c>
      <c r="S242" s="181">
        <v>0</v>
      </c>
      <c r="T242" s="181">
        <v>0.85</v>
      </c>
    </row>
    <row r="243" spans="1:21" ht="12.75" customHeight="1" x14ac:dyDescent="0.2">
      <c r="A243" s="167"/>
      <c r="B243" s="35"/>
      <c r="C243" s="26" t="s">
        <v>177</v>
      </c>
      <c r="D243" s="180">
        <v>14</v>
      </c>
      <c r="E243" s="181">
        <v>0.1</v>
      </c>
      <c r="F243" s="181">
        <v>0</v>
      </c>
      <c r="G243" s="181">
        <v>0.05</v>
      </c>
      <c r="H243" s="181">
        <v>0.15000000000000002</v>
      </c>
      <c r="I243" s="181">
        <v>0.2</v>
      </c>
      <c r="J243" s="181">
        <v>0</v>
      </c>
      <c r="K243" s="181">
        <v>0.35</v>
      </c>
      <c r="L243" s="181">
        <v>0.70000000000000007</v>
      </c>
      <c r="M243" s="181">
        <v>2.02</v>
      </c>
      <c r="N243" s="181">
        <v>1.28</v>
      </c>
      <c r="O243" s="181">
        <v>4</v>
      </c>
      <c r="P243" s="181">
        <v>4.3499999999999996</v>
      </c>
      <c r="Q243" s="181">
        <v>0</v>
      </c>
      <c r="R243" s="181">
        <v>0.2</v>
      </c>
      <c r="S243" s="181">
        <v>0.2</v>
      </c>
      <c r="T243" s="181">
        <v>4.5500000000000007</v>
      </c>
      <c r="U243" s="10"/>
    </row>
    <row r="244" spans="1:21" ht="12.75" customHeight="1" x14ac:dyDescent="0.2">
      <c r="A244" s="167"/>
      <c r="B244" s="35"/>
      <c r="C244" s="26" t="s">
        <v>304</v>
      </c>
      <c r="D244" s="180">
        <v>2</v>
      </c>
      <c r="E244" s="181">
        <v>0.8</v>
      </c>
      <c r="F244" s="181">
        <v>0</v>
      </c>
      <c r="G244" s="181">
        <v>0</v>
      </c>
      <c r="H244" s="181">
        <v>0.8</v>
      </c>
      <c r="I244" s="181">
        <v>0</v>
      </c>
      <c r="J244" s="181">
        <v>0</v>
      </c>
      <c r="K244" s="181">
        <v>0.8</v>
      </c>
      <c r="L244" s="181">
        <v>0</v>
      </c>
      <c r="M244" s="181">
        <v>2.16</v>
      </c>
      <c r="N244" s="181">
        <v>0</v>
      </c>
      <c r="O244" s="181">
        <v>2.16</v>
      </c>
      <c r="P244" s="181">
        <v>2.96</v>
      </c>
      <c r="Q244" s="181">
        <v>0</v>
      </c>
      <c r="R244" s="181">
        <v>3</v>
      </c>
      <c r="S244" s="181">
        <v>3</v>
      </c>
      <c r="T244" s="181">
        <v>5.96</v>
      </c>
    </row>
    <row r="245" spans="1:21" ht="12.75" customHeight="1" x14ac:dyDescent="0.2">
      <c r="A245" s="167"/>
      <c r="B245" s="35"/>
      <c r="C245" s="165" t="s">
        <v>179</v>
      </c>
      <c r="D245" s="182">
        <v>34</v>
      </c>
      <c r="E245" s="183">
        <v>2.0100000000000002</v>
      </c>
      <c r="F245" s="183">
        <v>1.46</v>
      </c>
      <c r="G245" s="183">
        <v>2.5</v>
      </c>
      <c r="H245" s="183">
        <v>5.9700000000000006</v>
      </c>
      <c r="I245" s="183">
        <v>7.8999999999999995</v>
      </c>
      <c r="J245" s="183">
        <v>0</v>
      </c>
      <c r="K245" s="183">
        <v>13.869999999999997</v>
      </c>
      <c r="L245" s="183">
        <v>2.6</v>
      </c>
      <c r="M245" s="183">
        <v>20.72</v>
      </c>
      <c r="N245" s="183">
        <v>14.45</v>
      </c>
      <c r="O245" s="183">
        <v>37.77000000000001</v>
      </c>
      <c r="P245" s="183">
        <v>51.640000000000008</v>
      </c>
      <c r="Q245" s="183">
        <v>0.2</v>
      </c>
      <c r="R245" s="183">
        <v>31.96</v>
      </c>
      <c r="S245" s="183">
        <v>32.159999999999997</v>
      </c>
      <c r="T245" s="183">
        <v>83.800000000000011</v>
      </c>
    </row>
    <row r="246" spans="1:21" ht="12.75" customHeight="1" x14ac:dyDescent="0.25">
      <c r="A246" s="230" t="s">
        <v>0</v>
      </c>
      <c r="B246" s="231"/>
      <c r="C246" s="232" t="s">
        <v>0</v>
      </c>
      <c r="D246" s="53">
        <f>SUM(D214:D245)</f>
        <v>1344</v>
      </c>
      <c r="E246" s="54">
        <f>SUM(E214:E245)</f>
        <v>467.26090000000011</v>
      </c>
      <c r="F246" s="54">
        <f>SUM(F214:F245)</f>
        <v>371.95</v>
      </c>
      <c r="G246" s="54">
        <f>SUM(G214:G245)</f>
        <v>546.88</v>
      </c>
      <c r="H246" s="54">
        <f>+G246+F246+E246</f>
        <v>1386.0909000000001</v>
      </c>
      <c r="I246" s="54">
        <f>SUM(I214:I245)</f>
        <v>1340.5400000000004</v>
      </c>
      <c r="J246" s="54">
        <f>SUM(J214:J245)</f>
        <v>11.5</v>
      </c>
      <c r="K246" s="54">
        <f>+J246+I246+H246</f>
        <v>2738.1309000000006</v>
      </c>
      <c r="L246" s="54">
        <f>SUM(L214:L245)</f>
        <v>525.97000000000014</v>
      </c>
      <c r="M246" s="54">
        <f>SUM(M214:M245)</f>
        <v>1749.4108999999996</v>
      </c>
      <c r="N246" s="54">
        <f>SUM(N214:N245)</f>
        <v>986.06599999999992</v>
      </c>
      <c r="O246" s="54">
        <f>+N246+M246+L246</f>
        <v>3261.4468999999999</v>
      </c>
      <c r="P246" s="54">
        <f>+O246+K246</f>
        <v>5999.5778000000009</v>
      </c>
      <c r="Q246" s="54">
        <f>SUM(Q214:Q245)</f>
        <v>1132.9499999999998</v>
      </c>
      <c r="R246" s="54">
        <f>SUM(R214:R245)</f>
        <v>5098.6100000000015</v>
      </c>
      <c r="S246" s="54">
        <f>+R246+Q246</f>
        <v>6231.5600000000013</v>
      </c>
      <c r="T246" s="55">
        <f>+S246+P246</f>
        <v>12231.137800000002</v>
      </c>
    </row>
    <row r="247" spans="1:21" ht="12.75" customHeight="1" x14ac:dyDescent="0.2">
      <c r="A247" s="166" t="s">
        <v>406</v>
      </c>
      <c r="B247" s="35" t="s">
        <v>219</v>
      </c>
      <c r="C247" s="161" t="s">
        <v>219</v>
      </c>
      <c r="D247" s="178">
        <v>18</v>
      </c>
      <c r="E247" s="179">
        <v>0</v>
      </c>
      <c r="F247" s="179">
        <v>0</v>
      </c>
      <c r="G247" s="179">
        <v>0</v>
      </c>
      <c r="H247" s="179">
        <v>0</v>
      </c>
      <c r="I247" s="179">
        <v>2.14</v>
      </c>
      <c r="J247" s="179">
        <v>4</v>
      </c>
      <c r="K247" s="179">
        <v>6.1400000000000006</v>
      </c>
      <c r="L247" s="179">
        <v>12.48</v>
      </c>
      <c r="M247" s="179">
        <v>52.87</v>
      </c>
      <c r="N247" s="179">
        <v>20.7</v>
      </c>
      <c r="O247" s="179">
        <v>86.05</v>
      </c>
      <c r="P247" s="179">
        <v>92.19</v>
      </c>
      <c r="Q247" s="179">
        <v>0</v>
      </c>
      <c r="R247" s="179">
        <v>3</v>
      </c>
      <c r="S247" s="179">
        <v>3</v>
      </c>
      <c r="T247" s="179">
        <v>95.19</v>
      </c>
    </row>
    <row r="248" spans="1:21" ht="12.75" customHeight="1" x14ac:dyDescent="0.2">
      <c r="A248" s="167"/>
      <c r="B248" s="35"/>
      <c r="C248" s="26" t="s">
        <v>205</v>
      </c>
      <c r="D248" s="180">
        <v>16</v>
      </c>
      <c r="E248" s="181">
        <v>0</v>
      </c>
      <c r="F248" s="181">
        <v>0</v>
      </c>
      <c r="G248" s="181">
        <v>0</v>
      </c>
      <c r="H248" s="181">
        <v>0</v>
      </c>
      <c r="I248" s="181">
        <v>145.75</v>
      </c>
      <c r="J248" s="181">
        <v>0</v>
      </c>
      <c r="K248" s="181">
        <v>145.75</v>
      </c>
      <c r="L248" s="181">
        <v>34.550000000000004</v>
      </c>
      <c r="M248" s="181">
        <v>15.120799999999999</v>
      </c>
      <c r="N248" s="181">
        <v>6.95</v>
      </c>
      <c r="O248" s="181">
        <v>56.62080000000001</v>
      </c>
      <c r="P248" s="181">
        <v>202.3708</v>
      </c>
      <c r="Q248" s="181">
        <v>0</v>
      </c>
      <c r="R248" s="181">
        <v>97.99</v>
      </c>
      <c r="S248" s="181">
        <v>97.99</v>
      </c>
      <c r="T248" s="181">
        <v>300.36079999999998</v>
      </c>
    </row>
    <row r="249" spans="1:21" ht="12.75" customHeight="1" x14ac:dyDescent="0.2">
      <c r="A249" s="167"/>
      <c r="B249" s="35"/>
      <c r="C249" s="26" t="s">
        <v>275</v>
      </c>
      <c r="D249" s="180">
        <v>16</v>
      </c>
      <c r="E249" s="181">
        <v>55.7</v>
      </c>
      <c r="F249" s="181">
        <v>0</v>
      </c>
      <c r="G249" s="181">
        <v>44.41</v>
      </c>
      <c r="H249" s="181">
        <v>100.11</v>
      </c>
      <c r="I249" s="181">
        <v>42.5</v>
      </c>
      <c r="J249" s="181">
        <v>0.5</v>
      </c>
      <c r="K249" s="181">
        <v>143.11000000000001</v>
      </c>
      <c r="L249" s="181">
        <v>5.5</v>
      </c>
      <c r="M249" s="181">
        <v>14.51</v>
      </c>
      <c r="N249" s="181">
        <v>3</v>
      </c>
      <c r="O249" s="181">
        <v>23.01</v>
      </c>
      <c r="P249" s="181">
        <v>166.12</v>
      </c>
      <c r="Q249" s="181">
        <v>0</v>
      </c>
      <c r="R249" s="181">
        <v>9</v>
      </c>
      <c r="S249" s="181">
        <v>9</v>
      </c>
      <c r="T249" s="181">
        <v>175.11999999999998</v>
      </c>
    </row>
    <row r="250" spans="1:21" ht="12.75" customHeight="1" x14ac:dyDescent="0.2">
      <c r="A250" s="167"/>
      <c r="B250" s="35"/>
      <c r="C250" s="26" t="s">
        <v>202</v>
      </c>
      <c r="D250" s="180">
        <v>38</v>
      </c>
      <c r="E250" s="181">
        <v>0.1</v>
      </c>
      <c r="F250" s="181">
        <v>0</v>
      </c>
      <c r="G250" s="181">
        <v>0.5</v>
      </c>
      <c r="H250" s="181">
        <v>0.6</v>
      </c>
      <c r="I250" s="181">
        <v>4.1999999999999993</v>
      </c>
      <c r="J250" s="181">
        <v>0</v>
      </c>
      <c r="K250" s="181">
        <v>4.7999999999999989</v>
      </c>
      <c r="L250" s="181">
        <v>3.4000000000000004</v>
      </c>
      <c r="M250" s="181">
        <v>22.237499999999997</v>
      </c>
      <c r="N250" s="181">
        <v>6.25</v>
      </c>
      <c r="O250" s="181">
        <v>31.887499999999996</v>
      </c>
      <c r="P250" s="181">
        <v>36.687499999999993</v>
      </c>
      <c r="Q250" s="181">
        <v>0</v>
      </c>
      <c r="R250" s="181">
        <v>5</v>
      </c>
      <c r="S250" s="181">
        <v>5</v>
      </c>
      <c r="T250" s="181">
        <v>41.687500000000007</v>
      </c>
    </row>
    <row r="251" spans="1:21" ht="12.75" customHeight="1" x14ac:dyDescent="0.2">
      <c r="A251" s="167"/>
      <c r="B251" s="35"/>
      <c r="C251" s="26" t="s">
        <v>195</v>
      </c>
      <c r="D251" s="180">
        <v>10</v>
      </c>
      <c r="E251" s="181">
        <v>0.5</v>
      </c>
      <c r="F251" s="181">
        <v>0</v>
      </c>
      <c r="G251" s="181">
        <v>3</v>
      </c>
      <c r="H251" s="181">
        <v>3.5</v>
      </c>
      <c r="I251" s="181">
        <v>11.5</v>
      </c>
      <c r="J251" s="181">
        <v>0</v>
      </c>
      <c r="K251" s="181">
        <v>15</v>
      </c>
      <c r="L251" s="181">
        <v>10.6</v>
      </c>
      <c r="M251" s="181">
        <v>32.6</v>
      </c>
      <c r="N251" s="181">
        <v>1.3</v>
      </c>
      <c r="O251" s="181">
        <v>44.5</v>
      </c>
      <c r="P251" s="181">
        <v>59.5</v>
      </c>
      <c r="Q251" s="181">
        <v>0</v>
      </c>
      <c r="R251" s="181">
        <v>0.2</v>
      </c>
      <c r="S251" s="181">
        <v>0.2</v>
      </c>
      <c r="T251" s="181">
        <v>59.7</v>
      </c>
    </row>
    <row r="252" spans="1:21" ht="12.75" customHeight="1" x14ac:dyDescent="0.2">
      <c r="A252" s="167"/>
      <c r="B252" s="35"/>
      <c r="C252" s="26" t="s">
        <v>204</v>
      </c>
      <c r="D252" s="180">
        <v>1</v>
      </c>
      <c r="E252" s="181">
        <v>0</v>
      </c>
      <c r="F252" s="181">
        <v>0</v>
      </c>
      <c r="G252" s="181">
        <v>0</v>
      </c>
      <c r="H252" s="181">
        <v>0</v>
      </c>
      <c r="I252" s="181">
        <v>0</v>
      </c>
      <c r="J252" s="181">
        <v>0</v>
      </c>
      <c r="K252" s="181">
        <v>0</v>
      </c>
      <c r="L252" s="181">
        <v>0.5</v>
      </c>
      <c r="M252" s="181">
        <v>0.5</v>
      </c>
      <c r="N252" s="181">
        <v>0.2</v>
      </c>
      <c r="O252" s="181">
        <v>1.2</v>
      </c>
      <c r="P252" s="181">
        <v>1.2</v>
      </c>
      <c r="Q252" s="181">
        <v>0</v>
      </c>
      <c r="R252" s="181">
        <v>0</v>
      </c>
      <c r="S252" s="181">
        <v>0</v>
      </c>
      <c r="T252" s="181">
        <v>1.2</v>
      </c>
    </row>
    <row r="253" spans="1:21" ht="12.75" customHeight="1" x14ac:dyDescent="0.2">
      <c r="A253" s="167"/>
      <c r="B253" s="35"/>
      <c r="C253" s="26" t="s">
        <v>277</v>
      </c>
      <c r="D253" s="180">
        <v>9</v>
      </c>
      <c r="E253" s="181">
        <v>8.5</v>
      </c>
      <c r="F253" s="181">
        <v>0</v>
      </c>
      <c r="G253" s="181">
        <v>5.6</v>
      </c>
      <c r="H253" s="181">
        <v>14.1</v>
      </c>
      <c r="I253" s="181">
        <v>1</v>
      </c>
      <c r="J253" s="181">
        <v>0</v>
      </c>
      <c r="K253" s="181">
        <v>15.1</v>
      </c>
      <c r="L253" s="181">
        <v>16</v>
      </c>
      <c r="M253" s="181">
        <v>15.21</v>
      </c>
      <c r="N253" s="181">
        <v>0.3</v>
      </c>
      <c r="O253" s="181">
        <v>31.509999999999998</v>
      </c>
      <c r="P253" s="181">
        <v>46.61</v>
      </c>
      <c r="Q253" s="181">
        <v>12</v>
      </c>
      <c r="R253" s="181">
        <v>0.7</v>
      </c>
      <c r="S253" s="181">
        <v>12.7</v>
      </c>
      <c r="T253" s="181">
        <v>59.31</v>
      </c>
    </row>
    <row r="254" spans="1:21" ht="12.75" customHeight="1" x14ac:dyDescent="0.2">
      <c r="A254" s="167"/>
      <c r="B254" s="85"/>
      <c r="C254" s="26" t="s">
        <v>208</v>
      </c>
      <c r="D254" s="180">
        <v>26</v>
      </c>
      <c r="E254" s="181">
        <v>0.44999999999999996</v>
      </c>
      <c r="F254" s="181">
        <v>0</v>
      </c>
      <c r="G254" s="181">
        <v>0.1</v>
      </c>
      <c r="H254" s="181">
        <v>0.54999999999999993</v>
      </c>
      <c r="I254" s="181">
        <v>0.44</v>
      </c>
      <c r="J254" s="181">
        <v>0</v>
      </c>
      <c r="K254" s="181">
        <v>0.9900000000000001</v>
      </c>
      <c r="L254" s="181">
        <v>1.4000000000000001</v>
      </c>
      <c r="M254" s="181">
        <v>41.77</v>
      </c>
      <c r="N254" s="181">
        <v>8.24</v>
      </c>
      <c r="O254" s="181">
        <v>51.410000000000004</v>
      </c>
      <c r="P254" s="181">
        <v>52.400000000000006</v>
      </c>
      <c r="Q254" s="181">
        <v>10.5</v>
      </c>
      <c r="R254" s="181">
        <v>23.700000000000003</v>
      </c>
      <c r="S254" s="181">
        <v>34.199999999999996</v>
      </c>
      <c r="T254" s="181">
        <v>86.600000000000009</v>
      </c>
    </row>
    <row r="255" spans="1:21" ht="12.75" customHeight="1" x14ac:dyDescent="0.2">
      <c r="A255" s="167"/>
      <c r="B255" s="35" t="s">
        <v>431</v>
      </c>
      <c r="C255" s="26" t="s">
        <v>412</v>
      </c>
      <c r="D255" s="180">
        <v>30</v>
      </c>
      <c r="E255" s="181">
        <v>1.0999999999999999</v>
      </c>
      <c r="F255" s="181">
        <v>0.3</v>
      </c>
      <c r="G255" s="181">
        <v>0</v>
      </c>
      <c r="H255" s="181">
        <v>1.4</v>
      </c>
      <c r="I255" s="181">
        <v>1.9</v>
      </c>
      <c r="J255" s="181">
        <v>0</v>
      </c>
      <c r="K255" s="181">
        <v>3.3000000000000003</v>
      </c>
      <c r="L255" s="181">
        <v>0.2</v>
      </c>
      <c r="M255" s="181">
        <v>13.3605</v>
      </c>
      <c r="N255" s="181">
        <v>22.850000000000005</v>
      </c>
      <c r="O255" s="181">
        <v>36.410500000000006</v>
      </c>
      <c r="P255" s="181">
        <v>39.710500000000003</v>
      </c>
      <c r="Q255" s="181">
        <v>28</v>
      </c>
      <c r="R255" s="181">
        <v>37.799999999999997</v>
      </c>
      <c r="S255" s="181">
        <v>65.8</v>
      </c>
      <c r="T255" s="181">
        <v>105.51050000000001</v>
      </c>
    </row>
    <row r="256" spans="1:21" ht="12.75" customHeight="1" x14ac:dyDescent="0.2">
      <c r="A256" s="167"/>
      <c r="B256" s="35"/>
      <c r="C256" s="26" t="s">
        <v>305</v>
      </c>
      <c r="D256" s="180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</row>
    <row r="257" spans="1:20" ht="12.75" customHeight="1" x14ac:dyDescent="0.2">
      <c r="A257" s="167"/>
      <c r="B257" s="35"/>
      <c r="C257" s="26" t="s">
        <v>413</v>
      </c>
      <c r="D257" s="180">
        <v>16</v>
      </c>
      <c r="E257" s="181">
        <v>0</v>
      </c>
      <c r="F257" s="181">
        <v>0</v>
      </c>
      <c r="G257" s="181">
        <v>0</v>
      </c>
      <c r="H257" s="181">
        <v>0</v>
      </c>
      <c r="I257" s="181">
        <v>0</v>
      </c>
      <c r="J257" s="181">
        <v>0</v>
      </c>
      <c r="K257" s="181">
        <v>0</v>
      </c>
      <c r="L257" s="181">
        <v>1.9</v>
      </c>
      <c r="M257" s="181">
        <v>2.75</v>
      </c>
      <c r="N257" s="181">
        <v>16.75</v>
      </c>
      <c r="O257" s="181">
        <v>21.4</v>
      </c>
      <c r="P257" s="181">
        <v>21.4</v>
      </c>
      <c r="Q257" s="181">
        <v>0.2</v>
      </c>
      <c r="R257" s="181">
        <v>110.89999999999999</v>
      </c>
      <c r="S257" s="181">
        <v>111.1</v>
      </c>
      <c r="T257" s="181">
        <v>132.5</v>
      </c>
    </row>
    <row r="258" spans="1:20" ht="12.75" customHeight="1" x14ac:dyDescent="0.2">
      <c r="A258" s="167"/>
      <c r="B258" s="35"/>
      <c r="C258" s="165" t="s">
        <v>201</v>
      </c>
      <c r="D258" s="182">
        <v>3</v>
      </c>
      <c r="E258" s="183">
        <v>0</v>
      </c>
      <c r="F258" s="183">
        <v>0</v>
      </c>
      <c r="G258" s="183">
        <v>0</v>
      </c>
      <c r="H258" s="183">
        <v>0</v>
      </c>
      <c r="I258" s="183">
        <v>3.6</v>
      </c>
      <c r="J258" s="183">
        <v>0</v>
      </c>
      <c r="K258" s="183">
        <v>3.6</v>
      </c>
      <c r="L258" s="183">
        <v>23.5</v>
      </c>
      <c r="M258" s="183">
        <v>9</v>
      </c>
      <c r="N258" s="183">
        <v>0</v>
      </c>
      <c r="O258" s="183">
        <v>32.5</v>
      </c>
      <c r="P258" s="183">
        <v>36.1</v>
      </c>
      <c r="Q258" s="183">
        <v>0</v>
      </c>
      <c r="R258" s="183">
        <v>0</v>
      </c>
      <c r="S258" s="183">
        <v>0</v>
      </c>
      <c r="T258" s="181">
        <v>36.1</v>
      </c>
    </row>
    <row r="259" spans="1:20" ht="12.75" customHeight="1" x14ac:dyDescent="0.25">
      <c r="A259" s="230" t="s">
        <v>0</v>
      </c>
      <c r="B259" s="231"/>
      <c r="C259" s="232" t="s">
        <v>0</v>
      </c>
      <c r="D259" s="53">
        <f>SUM(D247:D258)</f>
        <v>183</v>
      </c>
      <c r="E259" s="54">
        <f>SUM(E247:E258)</f>
        <v>66.350000000000009</v>
      </c>
      <c r="F259" s="54">
        <f t="shared" ref="F259:T259" si="2">SUM(F247:F258)</f>
        <v>0.3</v>
      </c>
      <c r="G259" s="54">
        <f t="shared" si="2"/>
        <v>53.61</v>
      </c>
      <c r="H259" s="54">
        <f t="shared" si="2"/>
        <v>120.25999999999999</v>
      </c>
      <c r="I259" s="54">
        <f t="shared" si="2"/>
        <v>213.02999999999997</v>
      </c>
      <c r="J259" s="54">
        <f t="shared" si="2"/>
        <v>4.5</v>
      </c>
      <c r="K259" s="54">
        <f t="shared" si="2"/>
        <v>337.79000000000008</v>
      </c>
      <c r="L259" s="54">
        <f t="shared" si="2"/>
        <v>110.03000000000002</v>
      </c>
      <c r="M259" s="54">
        <f t="shared" si="2"/>
        <v>219.92880000000002</v>
      </c>
      <c r="N259" s="54">
        <f t="shared" si="2"/>
        <v>86.54</v>
      </c>
      <c r="O259" s="54">
        <f t="shared" si="2"/>
        <v>416.49880000000002</v>
      </c>
      <c r="P259" s="54">
        <f t="shared" si="2"/>
        <v>754.28880000000004</v>
      </c>
      <c r="Q259" s="54">
        <f t="shared" si="2"/>
        <v>50.7</v>
      </c>
      <c r="R259" s="54">
        <f t="shared" si="2"/>
        <v>288.28999999999996</v>
      </c>
      <c r="S259" s="54">
        <f t="shared" si="2"/>
        <v>338.99</v>
      </c>
      <c r="T259" s="54">
        <f t="shared" si="2"/>
        <v>1093.2788</v>
      </c>
    </row>
    <row r="260" spans="1:20" ht="12.75" customHeight="1" x14ac:dyDescent="0.2">
      <c r="A260" s="166" t="s">
        <v>9</v>
      </c>
      <c r="B260" s="35" t="s">
        <v>207</v>
      </c>
      <c r="C260" s="161" t="s">
        <v>207</v>
      </c>
      <c r="D260" s="178">
        <v>9</v>
      </c>
      <c r="E260" s="179">
        <v>0</v>
      </c>
      <c r="F260" s="179">
        <v>2.2000000000000002</v>
      </c>
      <c r="G260" s="179">
        <v>1.5</v>
      </c>
      <c r="H260" s="179">
        <v>3.7</v>
      </c>
      <c r="I260" s="179">
        <v>0.1</v>
      </c>
      <c r="J260" s="179">
        <v>0</v>
      </c>
      <c r="K260" s="179">
        <v>3.8</v>
      </c>
      <c r="L260" s="179">
        <v>0</v>
      </c>
      <c r="M260" s="179">
        <v>5.85</v>
      </c>
      <c r="N260" s="179">
        <v>25.05</v>
      </c>
      <c r="O260" s="179">
        <v>30.900000000000002</v>
      </c>
      <c r="P260" s="179">
        <v>34.700000000000003</v>
      </c>
      <c r="Q260" s="179">
        <v>10.15</v>
      </c>
      <c r="R260" s="179">
        <v>25</v>
      </c>
      <c r="S260" s="179">
        <v>35.15</v>
      </c>
      <c r="T260" s="179">
        <v>69.849999999999994</v>
      </c>
    </row>
    <row r="261" spans="1:20" ht="12.75" customHeight="1" x14ac:dyDescent="0.2">
      <c r="A261" s="167"/>
      <c r="B261" s="35"/>
      <c r="C261" s="26" t="s">
        <v>218</v>
      </c>
      <c r="D261" s="180">
        <v>9</v>
      </c>
      <c r="E261" s="181">
        <v>1.4</v>
      </c>
      <c r="F261" s="181">
        <v>0</v>
      </c>
      <c r="G261" s="181">
        <v>2.5099999999999998</v>
      </c>
      <c r="H261" s="181">
        <v>3.9099999999999997</v>
      </c>
      <c r="I261" s="181">
        <v>8.5</v>
      </c>
      <c r="J261" s="181">
        <v>0</v>
      </c>
      <c r="K261" s="181">
        <v>12.41</v>
      </c>
      <c r="L261" s="181">
        <v>0.3</v>
      </c>
      <c r="M261" s="181">
        <v>9.1999999999999993</v>
      </c>
      <c r="N261" s="181">
        <v>5.9</v>
      </c>
      <c r="O261" s="181">
        <v>15.400000000000002</v>
      </c>
      <c r="P261" s="181">
        <v>27.810000000000002</v>
      </c>
      <c r="Q261" s="181">
        <v>0</v>
      </c>
      <c r="R261" s="181">
        <v>21.5</v>
      </c>
      <c r="S261" s="181">
        <v>21.5</v>
      </c>
      <c r="T261" s="181">
        <v>49.31</v>
      </c>
    </row>
    <row r="262" spans="1:20" ht="12.75" customHeight="1" x14ac:dyDescent="0.2">
      <c r="A262" s="167"/>
      <c r="B262" s="35"/>
      <c r="C262" s="26" t="s">
        <v>464</v>
      </c>
      <c r="D262" s="180">
        <v>2</v>
      </c>
      <c r="E262" s="181">
        <v>0</v>
      </c>
      <c r="F262" s="181">
        <v>0</v>
      </c>
      <c r="G262" s="181">
        <v>0</v>
      </c>
      <c r="H262" s="181">
        <v>0</v>
      </c>
      <c r="I262" s="181">
        <v>0</v>
      </c>
      <c r="J262" s="181">
        <v>0</v>
      </c>
      <c r="K262" s="181">
        <v>0</v>
      </c>
      <c r="L262" s="181">
        <v>0</v>
      </c>
      <c r="M262" s="181">
        <v>2.2000000000000002</v>
      </c>
      <c r="N262" s="181">
        <v>0</v>
      </c>
      <c r="O262" s="181">
        <v>2.2000000000000002</v>
      </c>
      <c r="P262" s="181">
        <v>2.2000000000000002</v>
      </c>
      <c r="Q262" s="181">
        <v>0</v>
      </c>
      <c r="R262" s="181">
        <v>0</v>
      </c>
      <c r="S262" s="181">
        <v>0</v>
      </c>
      <c r="T262" s="181">
        <v>2.2000000000000002</v>
      </c>
    </row>
    <row r="263" spans="1:20" ht="12.75" customHeight="1" x14ac:dyDescent="0.2">
      <c r="A263" s="167"/>
      <c r="B263" s="35"/>
      <c r="C263" s="26" t="s">
        <v>211</v>
      </c>
      <c r="D263" s="180">
        <v>3</v>
      </c>
      <c r="E263" s="181">
        <v>0</v>
      </c>
      <c r="F263" s="181">
        <v>0</v>
      </c>
      <c r="G263" s="181">
        <v>0</v>
      </c>
      <c r="H263" s="181">
        <v>0</v>
      </c>
      <c r="I263" s="181">
        <v>17.28</v>
      </c>
      <c r="J263" s="181">
        <v>0</v>
      </c>
      <c r="K263" s="181">
        <v>17.28</v>
      </c>
      <c r="L263" s="181">
        <v>13.99</v>
      </c>
      <c r="M263" s="181">
        <v>3.7</v>
      </c>
      <c r="N263" s="181">
        <v>0.02</v>
      </c>
      <c r="O263" s="181">
        <v>17.71</v>
      </c>
      <c r="P263" s="181">
        <v>34.99</v>
      </c>
      <c r="Q263" s="181">
        <v>0</v>
      </c>
      <c r="R263" s="181">
        <v>13.030000000000001</v>
      </c>
      <c r="S263" s="181">
        <v>13.030000000000001</v>
      </c>
      <c r="T263" s="181">
        <v>48.02</v>
      </c>
    </row>
    <row r="264" spans="1:20" ht="12.75" customHeight="1" x14ac:dyDescent="0.2">
      <c r="A264" s="167"/>
      <c r="B264" s="35"/>
      <c r="C264" s="26" t="s">
        <v>325</v>
      </c>
      <c r="D264" s="162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181"/>
    </row>
    <row r="265" spans="1:20" ht="12.75" customHeight="1" x14ac:dyDescent="0.2">
      <c r="A265" s="167"/>
      <c r="B265" s="35"/>
      <c r="C265" s="26" t="s">
        <v>216</v>
      </c>
      <c r="D265" s="180">
        <v>1</v>
      </c>
      <c r="E265" s="181">
        <v>0</v>
      </c>
      <c r="F265" s="181">
        <v>0</v>
      </c>
      <c r="G265" s="181">
        <v>0</v>
      </c>
      <c r="H265" s="181">
        <v>0</v>
      </c>
      <c r="I265" s="181">
        <v>0.2</v>
      </c>
      <c r="J265" s="181">
        <v>0</v>
      </c>
      <c r="K265" s="181">
        <v>0.2</v>
      </c>
      <c r="L265" s="181">
        <v>1.25</v>
      </c>
      <c r="M265" s="181">
        <v>0</v>
      </c>
      <c r="N265" s="181">
        <v>0</v>
      </c>
      <c r="O265" s="181">
        <v>1.25</v>
      </c>
      <c r="P265" s="181">
        <v>1.45</v>
      </c>
      <c r="Q265" s="181">
        <v>0</v>
      </c>
      <c r="R265" s="181">
        <v>13.25</v>
      </c>
      <c r="S265" s="181">
        <v>13.25</v>
      </c>
      <c r="T265" s="181">
        <v>14.7</v>
      </c>
    </row>
    <row r="266" spans="1:20" ht="12.75" customHeight="1" x14ac:dyDescent="0.2">
      <c r="A266" s="167"/>
      <c r="B266" s="35"/>
      <c r="C266" s="26" t="s">
        <v>213</v>
      </c>
      <c r="D266" s="180">
        <v>2</v>
      </c>
      <c r="E266" s="181">
        <v>0</v>
      </c>
      <c r="F266" s="181">
        <v>0</v>
      </c>
      <c r="G266" s="181">
        <v>0</v>
      </c>
      <c r="H266" s="181">
        <v>0</v>
      </c>
      <c r="I266" s="181">
        <v>23.5</v>
      </c>
      <c r="J266" s="181">
        <v>0</v>
      </c>
      <c r="K266" s="181">
        <v>23.5</v>
      </c>
      <c r="L266" s="181">
        <v>2</v>
      </c>
      <c r="M266" s="181">
        <v>1.5</v>
      </c>
      <c r="N266" s="181">
        <v>0</v>
      </c>
      <c r="O266" s="181">
        <v>3.5</v>
      </c>
      <c r="P266" s="181">
        <v>27</v>
      </c>
      <c r="Q266" s="181">
        <v>0</v>
      </c>
      <c r="R266" s="181">
        <v>10</v>
      </c>
      <c r="S266" s="181">
        <v>10</v>
      </c>
      <c r="T266" s="181">
        <v>37</v>
      </c>
    </row>
    <row r="267" spans="1:20" ht="12.75" customHeight="1" x14ac:dyDescent="0.2">
      <c r="A267" s="167"/>
      <c r="B267" s="85"/>
      <c r="C267" s="26" t="s">
        <v>217</v>
      </c>
      <c r="D267" s="180">
        <v>9</v>
      </c>
      <c r="E267" s="181">
        <v>0</v>
      </c>
      <c r="F267" s="181">
        <v>0</v>
      </c>
      <c r="G267" s="181">
        <v>0</v>
      </c>
      <c r="H267" s="181">
        <v>0</v>
      </c>
      <c r="I267" s="181">
        <v>1.2999999999999998</v>
      </c>
      <c r="J267" s="181">
        <v>0</v>
      </c>
      <c r="K267" s="181">
        <v>1.2999999999999998</v>
      </c>
      <c r="L267" s="181">
        <v>5.0499999999999989</v>
      </c>
      <c r="M267" s="181">
        <v>3.31</v>
      </c>
      <c r="N267" s="181">
        <v>0.9</v>
      </c>
      <c r="O267" s="181">
        <v>9.26</v>
      </c>
      <c r="P267" s="181">
        <v>10.559999999999999</v>
      </c>
      <c r="Q267" s="181">
        <v>0</v>
      </c>
      <c r="R267" s="181">
        <v>0.1</v>
      </c>
      <c r="S267" s="181">
        <v>0.1</v>
      </c>
      <c r="T267" s="181">
        <v>10.66</v>
      </c>
    </row>
    <row r="268" spans="1:20" ht="12.75" customHeight="1" x14ac:dyDescent="0.2">
      <c r="A268" s="167"/>
      <c r="B268" s="35" t="s">
        <v>203</v>
      </c>
      <c r="C268" s="26" t="s">
        <v>210</v>
      </c>
      <c r="D268" s="180">
        <v>160</v>
      </c>
      <c r="E268" s="181">
        <v>0</v>
      </c>
      <c r="F268" s="181">
        <v>0</v>
      </c>
      <c r="G268" s="181">
        <v>1.2</v>
      </c>
      <c r="H268" s="181">
        <v>1.2</v>
      </c>
      <c r="I268" s="181">
        <v>0.7</v>
      </c>
      <c r="J268" s="181">
        <v>0</v>
      </c>
      <c r="K268" s="181">
        <v>1.9000000000000001</v>
      </c>
      <c r="L268" s="181">
        <v>70.528999999999982</v>
      </c>
      <c r="M268" s="181">
        <v>199.97799999999992</v>
      </c>
      <c r="N268" s="181">
        <v>23.826000000000001</v>
      </c>
      <c r="O268" s="181">
        <v>294.33299999999986</v>
      </c>
      <c r="P268" s="181">
        <v>296.23299999999983</v>
      </c>
      <c r="Q268" s="181">
        <v>0</v>
      </c>
      <c r="R268" s="181">
        <v>17.669999999999998</v>
      </c>
      <c r="S268" s="181">
        <v>17.669999999999998</v>
      </c>
      <c r="T268" s="181">
        <v>313.90299999999985</v>
      </c>
    </row>
    <row r="269" spans="1:20" ht="12.75" customHeight="1" x14ac:dyDescent="0.2">
      <c r="A269" s="167"/>
      <c r="B269" s="35"/>
      <c r="C269" s="26" t="s">
        <v>273</v>
      </c>
      <c r="D269" s="180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</row>
    <row r="270" spans="1:20" ht="12.75" customHeight="1" x14ac:dyDescent="0.2">
      <c r="A270" s="167"/>
      <c r="B270" s="35"/>
      <c r="C270" s="26" t="s">
        <v>193</v>
      </c>
      <c r="D270" s="180">
        <v>16</v>
      </c>
      <c r="E270" s="181">
        <v>0</v>
      </c>
      <c r="F270" s="181">
        <v>0</v>
      </c>
      <c r="G270" s="181">
        <v>0</v>
      </c>
      <c r="H270" s="181">
        <v>0</v>
      </c>
      <c r="I270" s="181">
        <v>0</v>
      </c>
      <c r="J270" s="181">
        <v>0</v>
      </c>
      <c r="K270" s="181">
        <v>0</v>
      </c>
      <c r="L270" s="181">
        <v>1.675</v>
      </c>
      <c r="M270" s="181">
        <v>7.2450000000000001</v>
      </c>
      <c r="N270" s="181">
        <v>0.9</v>
      </c>
      <c r="O270" s="181">
        <v>9.82</v>
      </c>
      <c r="P270" s="181">
        <v>9.82</v>
      </c>
      <c r="Q270" s="181">
        <v>0</v>
      </c>
      <c r="R270" s="181">
        <v>0.4</v>
      </c>
      <c r="S270" s="181">
        <v>0.4</v>
      </c>
      <c r="T270" s="181">
        <v>10.220000000000002</v>
      </c>
    </row>
    <row r="271" spans="1:20" ht="12.75" customHeight="1" x14ac:dyDescent="0.2">
      <c r="A271" s="167"/>
      <c r="B271" s="35"/>
      <c r="C271" s="26" t="s">
        <v>206</v>
      </c>
      <c r="D271" s="180">
        <v>8</v>
      </c>
      <c r="E271" s="181">
        <v>0</v>
      </c>
      <c r="F271" s="181">
        <v>0</v>
      </c>
      <c r="G271" s="181">
        <v>0</v>
      </c>
      <c r="H271" s="181">
        <v>0</v>
      </c>
      <c r="I271" s="181">
        <v>102</v>
      </c>
      <c r="J271" s="181">
        <v>4</v>
      </c>
      <c r="K271" s="181">
        <v>106</v>
      </c>
      <c r="L271" s="181">
        <v>31.2</v>
      </c>
      <c r="M271" s="181">
        <v>76.5</v>
      </c>
      <c r="N271" s="181">
        <v>20</v>
      </c>
      <c r="O271" s="181">
        <v>127.7</v>
      </c>
      <c r="P271" s="181">
        <v>233.7</v>
      </c>
      <c r="Q271" s="181">
        <v>0</v>
      </c>
      <c r="R271" s="181">
        <v>0.1</v>
      </c>
      <c r="S271" s="181">
        <v>0.1</v>
      </c>
      <c r="T271" s="181">
        <v>233.8</v>
      </c>
    </row>
    <row r="272" spans="1:20" ht="12.75" customHeight="1" x14ac:dyDescent="0.2">
      <c r="A272" s="167"/>
      <c r="B272" s="35"/>
      <c r="C272" s="26" t="s">
        <v>276</v>
      </c>
      <c r="D272" s="180">
        <v>2</v>
      </c>
      <c r="E272" s="181">
        <v>0</v>
      </c>
      <c r="F272" s="181">
        <v>0</v>
      </c>
      <c r="G272" s="181">
        <v>0</v>
      </c>
      <c r="H272" s="181">
        <v>0</v>
      </c>
      <c r="I272" s="181">
        <v>0</v>
      </c>
      <c r="J272" s="181">
        <v>0</v>
      </c>
      <c r="K272" s="181">
        <v>0</v>
      </c>
      <c r="L272" s="181">
        <v>0.05</v>
      </c>
      <c r="M272" s="181">
        <v>0.16</v>
      </c>
      <c r="N272" s="181">
        <v>0</v>
      </c>
      <c r="O272" s="181">
        <v>0.21000000000000002</v>
      </c>
      <c r="P272" s="181">
        <v>0.21000000000000002</v>
      </c>
      <c r="Q272" s="181">
        <v>0</v>
      </c>
      <c r="R272" s="181">
        <v>0</v>
      </c>
      <c r="S272" s="181">
        <v>0</v>
      </c>
      <c r="T272" s="181">
        <v>0.21000000000000002</v>
      </c>
    </row>
    <row r="273" spans="1:20" ht="12.75" customHeight="1" x14ac:dyDescent="0.2">
      <c r="A273" s="167"/>
      <c r="B273" s="35"/>
      <c r="C273" s="26" t="s">
        <v>199</v>
      </c>
      <c r="D273" s="180">
        <v>3</v>
      </c>
      <c r="E273" s="181">
        <v>0</v>
      </c>
      <c r="F273" s="181">
        <v>0</v>
      </c>
      <c r="G273" s="181">
        <v>0</v>
      </c>
      <c r="H273" s="181">
        <v>0</v>
      </c>
      <c r="I273" s="181">
        <v>0</v>
      </c>
      <c r="J273" s="181">
        <v>0</v>
      </c>
      <c r="K273" s="181">
        <v>0</v>
      </c>
      <c r="L273" s="181">
        <v>0.2</v>
      </c>
      <c r="M273" s="181">
        <v>0.05</v>
      </c>
      <c r="N273" s="181">
        <v>1.2</v>
      </c>
      <c r="O273" s="181">
        <v>1.45</v>
      </c>
      <c r="P273" s="181">
        <v>1.45</v>
      </c>
      <c r="Q273" s="181">
        <v>0</v>
      </c>
      <c r="R273" s="181">
        <v>0.6</v>
      </c>
      <c r="S273" s="181">
        <v>0.6</v>
      </c>
      <c r="T273" s="181">
        <v>2.0500000000000003</v>
      </c>
    </row>
    <row r="274" spans="1:20" ht="12.75" customHeight="1" x14ac:dyDescent="0.2">
      <c r="A274" s="167"/>
      <c r="B274" s="35"/>
      <c r="C274" s="26" t="s">
        <v>274</v>
      </c>
      <c r="D274" s="180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</row>
    <row r="275" spans="1:20" ht="12.75" customHeight="1" x14ac:dyDescent="0.2">
      <c r="A275" s="167"/>
      <c r="B275" s="35"/>
      <c r="C275" s="26" t="s">
        <v>203</v>
      </c>
      <c r="D275" s="162">
        <v>3</v>
      </c>
      <c r="E275" s="24">
        <v>0</v>
      </c>
      <c r="F275" s="24">
        <v>0</v>
      </c>
      <c r="G275" s="24">
        <v>0</v>
      </c>
      <c r="H275" s="24">
        <v>0</v>
      </c>
      <c r="I275" s="24">
        <v>0</v>
      </c>
      <c r="J275" s="24">
        <v>0</v>
      </c>
      <c r="K275" s="24">
        <v>0</v>
      </c>
      <c r="L275" s="24">
        <v>0</v>
      </c>
      <c r="M275" s="24">
        <v>1.1000000000000001</v>
      </c>
      <c r="N275" s="24">
        <v>1.7000000000000002</v>
      </c>
      <c r="O275" s="24">
        <v>2.8</v>
      </c>
      <c r="P275" s="24">
        <v>2.8</v>
      </c>
      <c r="Q275" s="24">
        <v>0</v>
      </c>
      <c r="R275" s="24">
        <v>5</v>
      </c>
      <c r="S275" s="24">
        <v>5</v>
      </c>
      <c r="T275" s="181">
        <v>7.8000000000000007</v>
      </c>
    </row>
    <row r="276" spans="1:20" ht="12.75" customHeight="1" x14ac:dyDescent="0.2">
      <c r="A276" s="167"/>
      <c r="B276" s="85"/>
      <c r="C276" s="26" t="s">
        <v>212</v>
      </c>
      <c r="D276" s="180">
        <v>21</v>
      </c>
      <c r="E276" s="181">
        <v>0</v>
      </c>
      <c r="F276" s="181">
        <v>0</v>
      </c>
      <c r="G276" s="181">
        <v>0</v>
      </c>
      <c r="H276" s="181">
        <v>0</v>
      </c>
      <c r="I276" s="181">
        <v>1</v>
      </c>
      <c r="J276" s="181">
        <v>0</v>
      </c>
      <c r="K276" s="181">
        <v>1</v>
      </c>
      <c r="L276" s="181">
        <v>3.5500000000000003</v>
      </c>
      <c r="M276" s="181">
        <v>110.91999999999999</v>
      </c>
      <c r="N276" s="181">
        <v>23.35</v>
      </c>
      <c r="O276" s="181">
        <v>137.82000000000002</v>
      </c>
      <c r="P276" s="181">
        <v>138.82000000000002</v>
      </c>
      <c r="Q276" s="181">
        <v>0</v>
      </c>
      <c r="R276" s="181">
        <v>20.5</v>
      </c>
      <c r="S276" s="181">
        <v>20.5</v>
      </c>
      <c r="T276" s="181">
        <v>159.32000000000002</v>
      </c>
    </row>
    <row r="277" spans="1:20" ht="12.75" customHeight="1" x14ac:dyDescent="0.2">
      <c r="A277" s="167"/>
      <c r="B277" s="35" t="s">
        <v>432</v>
      </c>
      <c r="C277" s="26" t="s">
        <v>194</v>
      </c>
      <c r="D277" s="180">
        <v>23</v>
      </c>
      <c r="E277" s="181">
        <v>0</v>
      </c>
      <c r="F277" s="181">
        <v>0</v>
      </c>
      <c r="G277" s="181">
        <v>0.01</v>
      </c>
      <c r="H277" s="181">
        <v>0.01</v>
      </c>
      <c r="I277" s="181">
        <v>0.30000000000000004</v>
      </c>
      <c r="J277" s="181">
        <v>0</v>
      </c>
      <c r="K277" s="181">
        <v>0.31000000000000005</v>
      </c>
      <c r="L277" s="181">
        <v>8.6999999999999993</v>
      </c>
      <c r="M277" s="181">
        <v>42</v>
      </c>
      <c r="N277" s="181">
        <v>11</v>
      </c>
      <c r="O277" s="181">
        <v>61.7</v>
      </c>
      <c r="P277" s="181">
        <v>62.010000000000005</v>
      </c>
      <c r="Q277" s="181">
        <v>0</v>
      </c>
      <c r="R277" s="181">
        <v>3.2</v>
      </c>
      <c r="S277" s="181">
        <v>3.2</v>
      </c>
      <c r="T277" s="181">
        <v>65.210000000000008</v>
      </c>
    </row>
    <row r="278" spans="1:20" ht="12.75" customHeight="1" x14ac:dyDescent="0.2">
      <c r="A278" s="167"/>
      <c r="B278" s="35"/>
      <c r="C278" s="26" t="s">
        <v>192</v>
      </c>
      <c r="D278" s="180">
        <v>12</v>
      </c>
      <c r="E278" s="181">
        <v>0.1</v>
      </c>
      <c r="F278" s="181">
        <v>0</v>
      </c>
      <c r="G278" s="181">
        <v>0</v>
      </c>
      <c r="H278" s="181">
        <v>0.1</v>
      </c>
      <c r="I278" s="181">
        <v>0.25</v>
      </c>
      <c r="J278" s="181">
        <v>0</v>
      </c>
      <c r="K278" s="181">
        <v>0.35</v>
      </c>
      <c r="L278" s="181">
        <v>9.52</v>
      </c>
      <c r="M278" s="181">
        <v>10.37</v>
      </c>
      <c r="N278" s="181">
        <v>1.5</v>
      </c>
      <c r="O278" s="181">
        <v>21.39</v>
      </c>
      <c r="P278" s="181">
        <v>21.740000000000002</v>
      </c>
      <c r="Q278" s="181">
        <v>0</v>
      </c>
      <c r="R278" s="181">
        <v>2.0499999999999998</v>
      </c>
      <c r="S278" s="181">
        <v>2.0499999999999998</v>
      </c>
      <c r="T278" s="181">
        <v>23.79</v>
      </c>
    </row>
    <row r="279" spans="1:20" ht="12.75" customHeight="1" x14ac:dyDescent="0.2">
      <c r="A279" s="167"/>
      <c r="B279" s="35"/>
      <c r="C279" s="26" t="s">
        <v>280</v>
      </c>
      <c r="D279" s="180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24"/>
    </row>
    <row r="280" spans="1:20" ht="12.75" customHeight="1" x14ac:dyDescent="0.2">
      <c r="A280" s="167"/>
      <c r="B280" s="35"/>
      <c r="C280" s="26" t="s">
        <v>354</v>
      </c>
      <c r="D280" s="162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181"/>
    </row>
    <row r="281" spans="1:20" ht="12.75" customHeight="1" x14ac:dyDescent="0.2">
      <c r="A281" s="167"/>
      <c r="B281" s="35"/>
      <c r="C281" s="26" t="s">
        <v>198</v>
      </c>
      <c r="D281" s="180">
        <v>16</v>
      </c>
      <c r="E281" s="181">
        <v>0</v>
      </c>
      <c r="F281" s="181">
        <v>0</v>
      </c>
      <c r="G281" s="181">
        <v>0</v>
      </c>
      <c r="H281" s="181">
        <v>0</v>
      </c>
      <c r="I281" s="181">
        <v>0</v>
      </c>
      <c r="J281" s="181">
        <v>0</v>
      </c>
      <c r="K281" s="181">
        <v>0</v>
      </c>
      <c r="L281" s="181">
        <v>1.9882000000000002</v>
      </c>
      <c r="M281" s="181">
        <v>24.35</v>
      </c>
      <c r="N281" s="181">
        <v>3.2399999999999998</v>
      </c>
      <c r="O281" s="181">
        <v>29.578200000000002</v>
      </c>
      <c r="P281" s="181">
        <v>29.578200000000002</v>
      </c>
      <c r="Q281" s="181">
        <v>0</v>
      </c>
      <c r="R281" s="181">
        <v>1.5</v>
      </c>
      <c r="S281" s="181">
        <v>1.5</v>
      </c>
      <c r="T281" s="181">
        <v>31.078200000000002</v>
      </c>
    </row>
    <row r="282" spans="1:20" ht="12.75" customHeight="1" x14ac:dyDescent="0.2">
      <c r="A282" s="167"/>
      <c r="B282" s="35"/>
      <c r="C282" s="26" t="s">
        <v>386</v>
      </c>
      <c r="D282" s="180">
        <v>5</v>
      </c>
      <c r="E282" s="181">
        <v>0</v>
      </c>
      <c r="F282" s="181">
        <v>0</v>
      </c>
      <c r="G282" s="181">
        <v>0</v>
      </c>
      <c r="H282" s="181">
        <v>0</v>
      </c>
      <c r="I282" s="181">
        <v>0</v>
      </c>
      <c r="J282" s="181">
        <v>0</v>
      </c>
      <c r="K282" s="181">
        <v>0</v>
      </c>
      <c r="L282" s="181">
        <v>0</v>
      </c>
      <c r="M282" s="181">
        <v>4.4000000000000004</v>
      </c>
      <c r="N282" s="181">
        <v>1.2</v>
      </c>
      <c r="O282" s="181">
        <v>5.6</v>
      </c>
      <c r="P282" s="181">
        <v>5.6</v>
      </c>
      <c r="Q282" s="181">
        <v>0</v>
      </c>
      <c r="R282" s="181">
        <v>0</v>
      </c>
      <c r="S282" s="181">
        <v>0</v>
      </c>
      <c r="T282" s="181">
        <v>5.6</v>
      </c>
    </row>
    <row r="283" spans="1:20" ht="12.75" customHeight="1" x14ac:dyDescent="0.2">
      <c r="A283" s="167"/>
      <c r="B283" s="35"/>
      <c r="C283" s="26" t="s">
        <v>326</v>
      </c>
      <c r="D283" s="162">
        <v>1</v>
      </c>
      <c r="E283" s="24">
        <v>0</v>
      </c>
      <c r="F283" s="24">
        <v>0</v>
      </c>
      <c r="G283" s="24">
        <v>0</v>
      </c>
      <c r="H283" s="24">
        <v>0</v>
      </c>
      <c r="I283" s="24">
        <v>0</v>
      </c>
      <c r="J283" s="24">
        <v>0</v>
      </c>
      <c r="K283" s="24">
        <v>0</v>
      </c>
      <c r="L283" s="24">
        <v>0.1</v>
      </c>
      <c r="M283" s="24">
        <v>0.85</v>
      </c>
      <c r="N283" s="24">
        <v>0.05</v>
      </c>
      <c r="O283" s="24">
        <v>1</v>
      </c>
      <c r="P283" s="24">
        <v>1</v>
      </c>
      <c r="Q283" s="24">
        <v>0</v>
      </c>
      <c r="R283" s="24">
        <v>0</v>
      </c>
      <c r="S283" s="24">
        <v>0</v>
      </c>
      <c r="T283" s="181">
        <v>1</v>
      </c>
    </row>
    <row r="284" spans="1:20" ht="12.75" customHeight="1" x14ac:dyDescent="0.2">
      <c r="A284" s="167"/>
      <c r="B284" s="35"/>
      <c r="C284" s="26" t="s">
        <v>197</v>
      </c>
      <c r="D284" s="180">
        <v>13</v>
      </c>
      <c r="E284" s="181">
        <v>0</v>
      </c>
      <c r="F284" s="181">
        <v>0.31</v>
      </c>
      <c r="G284" s="181">
        <v>0</v>
      </c>
      <c r="H284" s="181">
        <v>0.31</v>
      </c>
      <c r="I284" s="181">
        <v>0</v>
      </c>
      <c r="J284" s="181">
        <v>0</v>
      </c>
      <c r="K284" s="181">
        <v>0.31</v>
      </c>
      <c r="L284" s="181">
        <v>0.78400000000000003</v>
      </c>
      <c r="M284" s="181">
        <v>1.57</v>
      </c>
      <c r="N284" s="181">
        <v>0.6100000000000001</v>
      </c>
      <c r="O284" s="181">
        <v>2.964</v>
      </c>
      <c r="P284" s="181">
        <v>3.274</v>
      </c>
      <c r="Q284" s="181">
        <v>0</v>
      </c>
      <c r="R284" s="181">
        <v>0.8600000000000001</v>
      </c>
      <c r="S284" s="181">
        <v>0.8600000000000001</v>
      </c>
      <c r="T284" s="181">
        <v>4.1340000000000003</v>
      </c>
    </row>
    <row r="285" spans="1:20" ht="12.75" customHeight="1" x14ac:dyDescent="0.2">
      <c r="A285" s="167"/>
      <c r="B285" s="35"/>
      <c r="C285" s="26" t="s">
        <v>278</v>
      </c>
      <c r="D285" s="180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</row>
    <row r="286" spans="1:20" ht="12.75" customHeight="1" x14ac:dyDescent="0.2">
      <c r="A286" s="167"/>
      <c r="B286" s="85"/>
      <c r="C286" s="26" t="s">
        <v>279</v>
      </c>
      <c r="D286" s="162">
        <v>4</v>
      </c>
      <c r="E286" s="24">
        <v>0</v>
      </c>
      <c r="F286" s="24">
        <v>0.01</v>
      </c>
      <c r="G286" s="24">
        <v>0</v>
      </c>
      <c r="H286" s="24">
        <v>0.01</v>
      </c>
      <c r="I286" s="24">
        <v>0</v>
      </c>
      <c r="J286" s="24">
        <v>0</v>
      </c>
      <c r="K286" s="24">
        <v>0.01</v>
      </c>
      <c r="L286" s="24">
        <v>2.25</v>
      </c>
      <c r="M286" s="24">
        <v>3.5</v>
      </c>
      <c r="N286" s="24">
        <v>1.2</v>
      </c>
      <c r="O286" s="24">
        <v>6.95</v>
      </c>
      <c r="P286" s="24">
        <v>6.96</v>
      </c>
      <c r="Q286" s="24">
        <v>0</v>
      </c>
      <c r="R286" s="24">
        <v>0.25</v>
      </c>
      <c r="S286" s="24">
        <v>0.25</v>
      </c>
      <c r="T286" s="181">
        <v>7.21</v>
      </c>
    </row>
    <row r="287" spans="1:20" ht="12.75" customHeight="1" x14ac:dyDescent="0.2">
      <c r="A287" s="167"/>
      <c r="B287" s="35" t="s">
        <v>209</v>
      </c>
      <c r="C287" s="26" t="s">
        <v>196</v>
      </c>
      <c r="D287" s="180">
        <v>1</v>
      </c>
      <c r="E287" s="181">
        <v>0</v>
      </c>
      <c r="F287" s="181">
        <v>0</v>
      </c>
      <c r="G287" s="181">
        <v>0</v>
      </c>
      <c r="H287" s="181">
        <v>0</v>
      </c>
      <c r="I287" s="181">
        <v>0</v>
      </c>
      <c r="J287" s="181">
        <v>0</v>
      </c>
      <c r="K287" s="181">
        <v>0</v>
      </c>
      <c r="L287" s="181">
        <v>1</v>
      </c>
      <c r="M287" s="181">
        <v>0.5</v>
      </c>
      <c r="N287" s="181">
        <v>0</v>
      </c>
      <c r="O287" s="181">
        <v>1.5</v>
      </c>
      <c r="P287" s="181">
        <v>1.5</v>
      </c>
      <c r="Q287" s="181">
        <v>0</v>
      </c>
      <c r="R287" s="181">
        <v>0</v>
      </c>
      <c r="S287" s="181">
        <v>0</v>
      </c>
      <c r="T287" s="181">
        <v>1.5</v>
      </c>
    </row>
    <row r="288" spans="1:20" ht="12.75" customHeight="1" x14ac:dyDescent="0.2">
      <c r="A288" s="167"/>
      <c r="B288" s="35"/>
      <c r="C288" s="26" t="s">
        <v>209</v>
      </c>
      <c r="D288" s="180">
        <v>6</v>
      </c>
      <c r="E288" s="181">
        <v>0</v>
      </c>
      <c r="F288" s="181">
        <v>0</v>
      </c>
      <c r="G288" s="181">
        <v>0.2</v>
      </c>
      <c r="H288" s="181">
        <v>0.2</v>
      </c>
      <c r="I288" s="181">
        <v>0</v>
      </c>
      <c r="J288" s="181">
        <v>0</v>
      </c>
      <c r="K288" s="181">
        <v>0.2</v>
      </c>
      <c r="L288" s="181">
        <v>1001.55</v>
      </c>
      <c r="M288" s="181">
        <v>299.8</v>
      </c>
      <c r="N288" s="181">
        <v>0</v>
      </c>
      <c r="O288" s="181">
        <v>1301.3499999999999</v>
      </c>
      <c r="P288" s="181">
        <v>1301.55</v>
      </c>
      <c r="Q288" s="181">
        <v>0</v>
      </c>
      <c r="R288" s="181">
        <v>0</v>
      </c>
      <c r="S288" s="181">
        <v>0</v>
      </c>
      <c r="T288" s="181">
        <v>1301.55</v>
      </c>
    </row>
    <row r="289" spans="1:20" ht="12.75" customHeight="1" x14ac:dyDescent="0.2">
      <c r="A289" s="167"/>
      <c r="B289" s="35"/>
      <c r="C289" s="26" t="s">
        <v>295</v>
      </c>
      <c r="D289" s="180">
        <v>1</v>
      </c>
      <c r="E289" s="181">
        <v>0</v>
      </c>
      <c r="F289" s="181">
        <v>0</v>
      </c>
      <c r="G289" s="181">
        <v>0</v>
      </c>
      <c r="H289" s="181">
        <v>0</v>
      </c>
      <c r="I289" s="181">
        <v>0</v>
      </c>
      <c r="J289" s="181">
        <v>0</v>
      </c>
      <c r="K289" s="181">
        <v>0</v>
      </c>
      <c r="L289" s="181">
        <v>1.2</v>
      </c>
      <c r="M289" s="181">
        <v>0</v>
      </c>
      <c r="N289" s="181">
        <v>0</v>
      </c>
      <c r="O289" s="181">
        <v>1.2</v>
      </c>
      <c r="P289" s="181">
        <v>1.2</v>
      </c>
      <c r="Q289" s="181">
        <v>0</v>
      </c>
      <c r="R289" s="181">
        <v>0</v>
      </c>
      <c r="S289" s="181">
        <v>0</v>
      </c>
      <c r="T289" s="181">
        <v>1.2</v>
      </c>
    </row>
    <row r="290" spans="1:20" ht="12.75" customHeight="1" x14ac:dyDescent="0.2">
      <c r="A290" s="167"/>
      <c r="B290" s="35"/>
      <c r="C290" s="165" t="s">
        <v>306</v>
      </c>
      <c r="D290" s="156">
        <v>3</v>
      </c>
      <c r="E290" s="157">
        <v>0</v>
      </c>
      <c r="F290" s="157">
        <v>0</v>
      </c>
      <c r="G290" s="157">
        <v>0</v>
      </c>
      <c r="H290" s="157">
        <v>0</v>
      </c>
      <c r="I290" s="157">
        <v>0</v>
      </c>
      <c r="J290" s="157">
        <v>0</v>
      </c>
      <c r="K290" s="157">
        <v>0</v>
      </c>
      <c r="L290" s="157">
        <v>24</v>
      </c>
      <c r="M290" s="157">
        <v>0</v>
      </c>
      <c r="N290" s="157">
        <v>0</v>
      </c>
      <c r="O290" s="157">
        <v>24</v>
      </c>
      <c r="P290" s="157">
        <v>24</v>
      </c>
      <c r="Q290" s="157">
        <v>0</v>
      </c>
      <c r="R290" s="157">
        <v>0</v>
      </c>
      <c r="S290" s="157">
        <v>0</v>
      </c>
      <c r="T290" s="181">
        <v>24</v>
      </c>
    </row>
    <row r="291" spans="1:20" ht="12.75" customHeight="1" x14ac:dyDescent="0.25">
      <c r="A291" s="230" t="s">
        <v>0</v>
      </c>
      <c r="B291" s="231"/>
      <c r="C291" s="232" t="s">
        <v>0</v>
      </c>
      <c r="D291" s="53">
        <f>SUM(D260:D290)</f>
        <v>333</v>
      </c>
      <c r="E291" s="54">
        <f>SUM(E260:E290)</f>
        <v>1.5</v>
      </c>
      <c r="F291" s="54">
        <f>SUM(F260:F290)</f>
        <v>2.52</v>
      </c>
      <c r="G291" s="54">
        <f>SUM(G260:G290)</f>
        <v>5.42</v>
      </c>
      <c r="H291" s="54">
        <f>+G291+F291+E291</f>
        <v>9.44</v>
      </c>
      <c r="I291" s="54">
        <f>SUM(I260:I290)</f>
        <v>155.13</v>
      </c>
      <c r="J291" s="54">
        <f>SUM(J260:J290)</f>
        <v>4</v>
      </c>
      <c r="K291" s="54">
        <f>+J291+I291+H291</f>
        <v>168.57</v>
      </c>
      <c r="L291" s="54">
        <f>SUM(L260:L290)</f>
        <v>1180.8861999999999</v>
      </c>
      <c r="M291" s="54">
        <f>SUM(M260:M290)</f>
        <v>809.053</v>
      </c>
      <c r="N291" s="54">
        <f>SUM(N260:N290)</f>
        <v>121.646</v>
      </c>
      <c r="O291" s="54">
        <f>+N291+M291+L291</f>
        <v>2111.5852</v>
      </c>
      <c r="P291" s="54">
        <f>+O291+K291</f>
        <v>2280.1552000000001</v>
      </c>
      <c r="Q291" s="54">
        <f>SUM(Q260:Q290)</f>
        <v>10.15</v>
      </c>
      <c r="R291" s="54">
        <f>SUM(R260:R290)</f>
        <v>135.01000000000002</v>
      </c>
      <c r="S291" s="54">
        <f>+R291+Q291</f>
        <v>145.16000000000003</v>
      </c>
      <c r="T291" s="55">
        <f>+S291+P291</f>
        <v>2425.3152</v>
      </c>
    </row>
    <row r="292" spans="1:20" ht="12.75" customHeight="1" x14ac:dyDescent="0.2">
      <c r="A292" s="166" t="s">
        <v>10</v>
      </c>
      <c r="B292" s="169" t="s">
        <v>222</v>
      </c>
      <c r="C292" s="161" t="s">
        <v>222</v>
      </c>
      <c r="D292" s="178">
        <v>23</v>
      </c>
      <c r="E292" s="179">
        <v>0</v>
      </c>
      <c r="F292" s="179">
        <v>51.923999999999999</v>
      </c>
      <c r="G292" s="179">
        <v>73</v>
      </c>
      <c r="H292" s="179">
        <v>124.92400000000001</v>
      </c>
      <c r="I292" s="179">
        <v>0</v>
      </c>
      <c r="J292" s="179">
        <v>0</v>
      </c>
      <c r="K292" s="179">
        <v>124.92400000000001</v>
      </c>
      <c r="L292" s="179">
        <v>46.496200000000002</v>
      </c>
      <c r="M292" s="179">
        <v>7.2900000000000009</v>
      </c>
      <c r="N292" s="179">
        <v>30.192299999999999</v>
      </c>
      <c r="O292" s="179">
        <v>83.978499999999997</v>
      </c>
      <c r="P292" s="179">
        <v>208.9025</v>
      </c>
      <c r="Q292" s="179">
        <v>0</v>
      </c>
      <c r="R292" s="179">
        <v>6.511000000000001</v>
      </c>
      <c r="S292" s="179">
        <v>6.511000000000001</v>
      </c>
      <c r="T292" s="179">
        <v>215.4135</v>
      </c>
    </row>
    <row r="293" spans="1:20" ht="12.75" customHeight="1" x14ac:dyDescent="0.2">
      <c r="A293" s="167"/>
      <c r="B293" s="170"/>
      <c r="C293" s="26" t="s">
        <v>282</v>
      </c>
      <c r="D293" s="180">
        <v>4</v>
      </c>
      <c r="E293" s="181">
        <v>0</v>
      </c>
      <c r="F293" s="181">
        <v>0</v>
      </c>
      <c r="G293" s="181">
        <v>0</v>
      </c>
      <c r="H293" s="181">
        <v>0</v>
      </c>
      <c r="I293" s="181">
        <v>0</v>
      </c>
      <c r="J293" s="181">
        <v>0</v>
      </c>
      <c r="K293" s="181">
        <v>0</v>
      </c>
      <c r="L293" s="181">
        <v>623.03</v>
      </c>
      <c r="M293" s="181">
        <v>616.98399999999992</v>
      </c>
      <c r="N293" s="181">
        <v>0.78600000000000003</v>
      </c>
      <c r="O293" s="181">
        <v>1240.8</v>
      </c>
      <c r="P293" s="181">
        <v>1240.8</v>
      </c>
      <c r="Q293" s="181">
        <v>0</v>
      </c>
      <c r="R293" s="181">
        <v>1</v>
      </c>
      <c r="S293" s="181">
        <v>1</v>
      </c>
      <c r="T293" s="181">
        <v>1241.8</v>
      </c>
    </row>
    <row r="294" spans="1:20" ht="12.75" customHeight="1" x14ac:dyDescent="0.2">
      <c r="A294" s="167"/>
      <c r="B294" s="169" t="s">
        <v>220</v>
      </c>
      <c r="C294" s="26" t="s">
        <v>220</v>
      </c>
      <c r="D294" s="180">
        <v>5</v>
      </c>
      <c r="E294" s="181">
        <v>0</v>
      </c>
      <c r="F294" s="181">
        <v>0</v>
      </c>
      <c r="G294" s="181">
        <v>0</v>
      </c>
      <c r="H294" s="181">
        <v>0</v>
      </c>
      <c r="I294" s="181">
        <v>0</v>
      </c>
      <c r="J294" s="181">
        <v>0</v>
      </c>
      <c r="K294" s="181">
        <v>0</v>
      </c>
      <c r="L294" s="181">
        <v>6.8900000000000003E-2</v>
      </c>
      <c r="M294" s="181">
        <v>1.7286000000000001</v>
      </c>
      <c r="N294" s="181">
        <v>0</v>
      </c>
      <c r="O294" s="181">
        <v>1.7975000000000001</v>
      </c>
      <c r="P294" s="181">
        <v>1.7975000000000001</v>
      </c>
      <c r="Q294" s="181">
        <v>0</v>
      </c>
      <c r="R294" s="181">
        <v>0.6</v>
      </c>
      <c r="S294" s="181">
        <v>0.6</v>
      </c>
      <c r="T294" s="181">
        <v>2.3975</v>
      </c>
    </row>
    <row r="295" spans="1:20" ht="12.75" customHeight="1" x14ac:dyDescent="0.2">
      <c r="A295" s="167"/>
      <c r="B295" s="169"/>
      <c r="C295" s="26" t="s">
        <v>281</v>
      </c>
      <c r="D295" s="180">
        <v>5</v>
      </c>
      <c r="E295" s="181">
        <v>0</v>
      </c>
      <c r="F295" s="181">
        <v>0</v>
      </c>
      <c r="G295" s="181">
        <v>0</v>
      </c>
      <c r="H295" s="181">
        <v>0</v>
      </c>
      <c r="I295" s="181">
        <v>0</v>
      </c>
      <c r="J295" s="181">
        <v>0</v>
      </c>
      <c r="K295" s="181">
        <v>0</v>
      </c>
      <c r="L295" s="181">
        <v>6.6499999999999995</v>
      </c>
      <c r="M295" s="181">
        <v>6.6</v>
      </c>
      <c r="N295" s="181">
        <v>0.35</v>
      </c>
      <c r="O295" s="181">
        <v>13.600000000000001</v>
      </c>
      <c r="P295" s="181">
        <v>13.600000000000001</v>
      </c>
      <c r="Q295" s="181">
        <v>0</v>
      </c>
      <c r="R295" s="181">
        <v>3</v>
      </c>
      <c r="S295" s="181">
        <v>3</v>
      </c>
      <c r="T295" s="181">
        <v>16.600000000000001</v>
      </c>
    </row>
    <row r="296" spans="1:20" ht="12.75" customHeight="1" x14ac:dyDescent="0.2">
      <c r="A296" s="167"/>
      <c r="B296" s="170"/>
      <c r="C296" s="26" t="s">
        <v>328</v>
      </c>
      <c r="D296" s="162">
        <v>1</v>
      </c>
      <c r="E296" s="24">
        <v>0</v>
      </c>
      <c r="F296" s="24">
        <v>0</v>
      </c>
      <c r="G296" s="24">
        <v>0</v>
      </c>
      <c r="H296" s="24">
        <v>0</v>
      </c>
      <c r="I296" s="24">
        <v>0</v>
      </c>
      <c r="J296" s="24">
        <v>0</v>
      </c>
      <c r="K296" s="24">
        <v>0</v>
      </c>
      <c r="L296" s="24">
        <v>4.8</v>
      </c>
      <c r="M296" s="24">
        <v>0.6</v>
      </c>
      <c r="N296" s="24">
        <v>0.6</v>
      </c>
      <c r="O296" s="24">
        <v>6</v>
      </c>
      <c r="P296" s="24">
        <v>6</v>
      </c>
      <c r="Q296" s="24">
        <v>0</v>
      </c>
      <c r="R296" s="24">
        <v>0</v>
      </c>
      <c r="S296" s="24">
        <v>0</v>
      </c>
      <c r="T296" s="181">
        <v>6</v>
      </c>
    </row>
    <row r="297" spans="1:20" ht="12.75" customHeight="1" x14ac:dyDescent="0.2">
      <c r="A297" s="167"/>
      <c r="B297" s="169" t="s">
        <v>433</v>
      </c>
      <c r="C297" s="26" t="s">
        <v>223</v>
      </c>
      <c r="D297" s="180">
        <v>2</v>
      </c>
      <c r="E297" s="181">
        <v>0</v>
      </c>
      <c r="F297" s="181">
        <v>0</v>
      </c>
      <c r="G297" s="181">
        <v>0</v>
      </c>
      <c r="H297" s="181">
        <v>0</v>
      </c>
      <c r="I297" s="181">
        <v>0</v>
      </c>
      <c r="J297" s="181">
        <v>0.36</v>
      </c>
      <c r="K297" s="181">
        <v>0.36</v>
      </c>
      <c r="L297" s="181">
        <v>3.08</v>
      </c>
      <c r="M297" s="181">
        <v>301.08</v>
      </c>
      <c r="N297" s="181">
        <v>801.08</v>
      </c>
      <c r="O297" s="181">
        <v>1105.24</v>
      </c>
      <c r="P297" s="181">
        <v>1105.5999999999999</v>
      </c>
      <c r="Q297" s="181">
        <v>0</v>
      </c>
      <c r="R297" s="181">
        <v>0</v>
      </c>
      <c r="S297" s="181">
        <v>0</v>
      </c>
      <c r="T297" s="181">
        <v>1105.5999999999999</v>
      </c>
    </row>
    <row r="298" spans="1:20" ht="12.75" customHeight="1" x14ac:dyDescent="0.2">
      <c r="A298" s="167"/>
      <c r="B298" s="170"/>
      <c r="C298" s="26" t="s">
        <v>329</v>
      </c>
      <c r="D298" s="180">
        <v>3</v>
      </c>
      <c r="E298" s="181">
        <v>0</v>
      </c>
      <c r="F298" s="181">
        <v>0</v>
      </c>
      <c r="G298" s="181">
        <v>14.45</v>
      </c>
      <c r="H298" s="181">
        <v>14.45</v>
      </c>
      <c r="I298" s="181">
        <v>0</v>
      </c>
      <c r="J298" s="181">
        <v>0</v>
      </c>
      <c r="K298" s="181">
        <v>14.45</v>
      </c>
      <c r="L298" s="181">
        <v>50.02</v>
      </c>
      <c r="M298" s="181">
        <v>1733.7972</v>
      </c>
      <c r="N298" s="181">
        <v>211.49180000000001</v>
      </c>
      <c r="O298" s="181">
        <v>1995.309</v>
      </c>
      <c r="P298" s="181">
        <v>2009.759</v>
      </c>
      <c r="Q298" s="181">
        <v>0</v>
      </c>
      <c r="R298" s="181">
        <v>0</v>
      </c>
      <c r="S298" s="181">
        <v>0</v>
      </c>
      <c r="T298" s="181">
        <v>2009.759</v>
      </c>
    </row>
    <row r="299" spans="1:20" ht="12.75" customHeight="1" x14ac:dyDescent="0.2">
      <c r="A299" s="167"/>
      <c r="B299" s="169" t="s">
        <v>434</v>
      </c>
      <c r="C299" s="26" t="s">
        <v>221</v>
      </c>
      <c r="D299" s="180">
        <v>5</v>
      </c>
      <c r="E299" s="181">
        <v>0</v>
      </c>
      <c r="F299" s="181">
        <v>0</v>
      </c>
      <c r="G299" s="181">
        <v>0</v>
      </c>
      <c r="H299" s="181">
        <v>0</v>
      </c>
      <c r="I299" s="181">
        <v>0</v>
      </c>
      <c r="J299" s="181">
        <v>0</v>
      </c>
      <c r="K299" s="181">
        <v>0</v>
      </c>
      <c r="L299" s="181">
        <v>0.85799999999999998</v>
      </c>
      <c r="M299" s="181">
        <v>83.634999999999991</v>
      </c>
      <c r="N299" s="181">
        <v>77.204999999999998</v>
      </c>
      <c r="O299" s="181">
        <v>161.69800000000001</v>
      </c>
      <c r="P299" s="181">
        <v>161.69800000000001</v>
      </c>
      <c r="Q299" s="181">
        <v>0</v>
      </c>
      <c r="R299" s="181">
        <v>0</v>
      </c>
      <c r="S299" s="181">
        <v>0</v>
      </c>
      <c r="T299" s="181">
        <v>161.69800000000001</v>
      </c>
    </row>
    <row r="300" spans="1:20" ht="12.75" customHeight="1" x14ac:dyDescent="0.2">
      <c r="A300" s="167"/>
      <c r="B300" s="169"/>
      <c r="C300" s="97" t="s">
        <v>283</v>
      </c>
      <c r="D300" s="180">
        <v>1</v>
      </c>
      <c r="E300" s="181">
        <v>0</v>
      </c>
      <c r="F300" s="181">
        <v>0</v>
      </c>
      <c r="G300" s="181">
        <v>0</v>
      </c>
      <c r="H300" s="181">
        <v>0</v>
      </c>
      <c r="I300" s="181">
        <v>0</v>
      </c>
      <c r="J300" s="181">
        <v>0</v>
      </c>
      <c r="K300" s="181">
        <v>0</v>
      </c>
      <c r="L300" s="181">
        <v>3.6</v>
      </c>
      <c r="M300" s="181">
        <v>1.8</v>
      </c>
      <c r="N300" s="181">
        <v>0.5</v>
      </c>
      <c r="O300" s="181">
        <v>5.9</v>
      </c>
      <c r="P300" s="181">
        <v>5.9</v>
      </c>
      <c r="Q300" s="181">
        <v>0</v>
      </c>
      <c r="R300" s="181">
        <v>0</v>
      </c>
      <c r="S300" s="181">
        <v>0</v>
      </c>
      <c r="T300" s="181">
        <v>5.9</v>
      </c>
    </row>
    <row r="301" spans="1:20" ht="12.75" customHeight="1" x14ac:dyDescent="0.2">
      <c r="A301" s="167"/>
      <c r="B301" s="169"/>
      <c r="C301" s="165" t="s">
        <v>284</v>
      </c>
      <c r="D301" s="156">
        <v>1</v>
      </c>
      <c r="E301" s="157">
        <v>0</v>
      </c>
      <c r="F301" s="157">
        <v>0</v>
      </c>
      <c r="G301" s="157">
        <v>0</v>
      </c>
      <c r="H301" s="157">
        <v>0</v>
      </c>
      <c r="I301" s="157">
        <v>0</v>
      </c>
      <c r="J301" s="157">
        <v>0</v>
      </c>
      <c r="K301" s="157">
        <v>0</v>
      </c>
      <c r="L301" s="157">
        <v>33.700000000000003</v>
      </c>
      <c r="M301" s="157">
        <v>0</v>
      </c>
      <c r="N301" s="157">
        <v>58.7</v>
      </c>
      <c r="O301" s="157">
        <v>92.4</v>
      </c>
      <c r="P301" s="157">
        <v>92.4</v>
      </c>
      <c r="Q301" s="157">
        <v>0</v>
      </c>
      <c r="R301" s="157">
        <v>0</v>
      </c>
      <c r="S301" s="157">
        <v>0</v>
      </c>
      <c r="T301" s="181">
        <v>92.4</v>
      </c>
    </row>
    <row r="302" spans="1:20" ht="12.75" customHeight="1" x14ac:dyDescent="0.25">
      <c r="A302" s="230" t="s">
        <v>0</v>
      </c>
      <c r="B302" s="231"/>
      <c r="C302" s="232" t="s">
        <v>0</v>
      </c>
      <c r="D302" s="53">
        <f>SUM(D292:D301)</f>
        <v>50</v>
      </c>
      <c r="E302" s="54">
        <f>SUM(E292:E301)</f>
        <v>0</v>
      </c>
      <c r="F302" s="54">
        <f>SUM(F292:F301)</f>
        <v>51.923999999999999</v>
      </c>
      <c r="G302" s="54">
        <f>SUM(G292:G301)</f>
        <v>87.45</v>
      </c>
      <c r="H302" s="54">
        <f>+G302+F302+E302</f>
        <v>139.374</v>
      </c>
      <c r="I302" s="54">
        <f>SUM(I292:I301)</f>
        <v>0</v>
      </c>
      <c r="J302" s="54">
        <f>SUM(J292:J301)</f>
        <v>0.36</v>
      </c>
      <c r="K302" s="54">
        <f>+J302+I302+H302</f>
        <v>139.73400000000001</v>
      </c>
      <c r="L302" s="54">
        <f>SUM(L292:L301)</f>
        <v>772.30309999999997</v>
      </c>
      <c r="M302" s="54">
        <f>SUM(M292:M301)</f>
        <v>2753.5147999999999</v>
      </c>
      <c r="N302" s="54">
        <f>SUM(N292:N301)</f>
        <v>1180.9051000000002</v>
      </c>
      <c r="O302" s="54">
        <f>+N302+M302+L302</f>
        <v>4706.723</v>
      </c>
      <c r="P302" s="54">
        <f>+O302+K302</f>
        <v>4846.4570000000003</v>
      </c>
      <c r="Q302" s="54">
        <f>SUM(Q292:Q301)</f>
        <v>0</v>
      </c>
      <c r="R302" s="54">
        <f>SUM(R292:R301)</f>
        <v>11.111000000000001</v>
      </c>
      <c r="S302" s="54">
        <f>+R302+Q302</f>
        <v>11.111000000000001</v>
      </c>
      <c r="T302" s="55">
        <f>+S302+P302</f>
        <v>4857.5680000000002</v>
      </c>
    </row>
    <row r="303" spans="1:20" ht="12.75" customHeight="1" x14ac:dyDescent="0.2">
      <c r="A303" s="166" t="s">
        <v>11</v>
      </c>
      <c r="B303" s="70" t="s">
        <v>436</v>
      </c>
      <c r="C303" s="161" t="s">
        <v>226</v>
      </c>
      <c r="D303" s="178">
        <v>11</v>
      </c>
      <c r="E303" s="179">
        <v>0</v>
      </c>
      <c r="F303" s="179">
        <v>0</v>
      </c>
      <c r="G303" s="179">
        <v>0</v>
      </c>
      <c r="H303" s="179">
        <v>0</v>
      </c>
      <c r="I303" s="179">
        <v>0</v>
      </c>
      <c r="J303" s="179">
        <v>69.81</v>
      </c>
      <c r="K303" s="179">
        <v>69.81</v>
      </c>
      <c r="L303" s="179">
        <v>11.829999999999998</v>
      </c>
      <c r="M303" s="179">
        <v>13.005000000000001</v>
      </c>
      <c r="N303" s="179">
        <v>3.3299999999999992</v>
      </c>
      <c r="O303" s="179">
        <v>28.165000000000006</v>
      </c>
      <c r="P303" s="179">
        <v>97.975000000000009</v>
      </c>
      <c r="Q303" s="179">
        <v>0</v>
      </c>
      <c r="R303" s="179">
        <v>0.89500000000000002</v>
      </c>
      <c r="S303" s="179">
        <v>0.89500000000000002</v>
      </c>
      <c r="T303" s="179">
        <v>98.870000000000019</v>
      </c>
    </row>
    <row r="304" spans="1:20" ht="12.75" customHeight="1" x14ac:dyDescent="0.2">
      <c r="A304" s="167"/>
      <c r="B304" s="71"/>
      <c r="C304" s="26" t="s">
        <v>285</v>
      </c>
      <c r="D304" s="162">
        <v>1</v>
      </c>
      <c r="E304" s="24">
        <v>0</v>
      </c>
      <c r="F304" s="24">
        <v>0</v>
      </c>
      <c r="G304" s="24">
        <v>0</v>
      </c>
      <c r="H304" s="24">
        <v>0</v>
      </c>
      <c r="I304" s="24">
        <v>0</v>
      </c>
      <c r="J304" s="24">
        <v>0</v>
      </c>
      <c r="K304" s="24">
        <v>0</v>
      </c>
      <c r="L304" s="24">
        <v>1</v>
      </c>
      <c r="M304" s="24">
        <v>0</v>
      </c>
      <c r="N304" s="24">
        <v>0</v>
      </c>
      <c r="O304" s="24">
        <v>1</v>
      </c>
      <c r="P304" s="24">
        <v>1</v>
      </c>
      <c r="Q304" s="24">
        <v>0</v>
      </c>
      <c r="R304" s="24">
        <v>0</v>
      </c>
      <c r="S304" s="24">
        <v>0</v>
      </c>
      <c r="T304" s="181">
        <v>1</v>
      </c>
    </row>
    <row r="305" spans="1:20" ht="12.75" customHeight="1" x14ac:dyDescent="0.2">
      <c r="A305" s="167"/>
      <c r="B305" s="71"/>
      <c r="C305" s="26" t="s">
        <v>331</v>
      </c>
      <c r="D305" s="162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181"/>
    </row>
    <row r="306" spans="1:20" ht="12.75" customHeight="1" x14ac:dyDescent="0.2">
      <c r="A306" s="167"/>
      <c r="B306" s="87"/>
      <c r="C306" s="26" t="s">
        <v>332</v>
      </c>
      <c r="D306" s="162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181"/>
    </row>
    <row r="307" spans="1:20" ht="12.75" customHeight="1" x14ac:dyDescent="0.2">
      <c r="A307" s="167"/>
      <c r="B307" s="71" t="s">
        <v>437</v>
      </c>
      <c r="C307" s="26" t="s">
        <v>407</v>
      </c>
      <c r="D307" s="180">
        <v>9</v>
      </c>
      <c r="E307" s="181">
        <v>0</v>
      </c>
      <c r="F307" s="181">
        <v>0</v>
      </c>
      <c r="G307" s="181">
        <v>0</v>
      </c>
      <c r="H307" s="181">
        <v>0</v>
      </c>
      <c r="I307" s="181">
        <v>0</v>
      </c>
      <c r="J307" s="181">
        <v>0.2</v>
      </c>
      <c r="K307" s="181">
        <v>0.2</v>
      </c>
      <c r="L307" s="181">
        <v>0.91999999999999993</v>
      </c>
      <c r="M307" s="181">
        <v>1.49</v>
      </c>
      <c r="N307" s="181">
        <v>1.28</v>
      </c>
      <c r="O307" s="181">
        <v>3.69</v>
      </c>
      <c r="P307" s="181">
        <v>3.89</v>
      </c>
      <c r="Q307" s="181">
        <v>0</v>
      </c>
      <c r="R307" s="181">
        <v>0.2</v>
      </c>
      <c r="S307" s="181">
        <v>0.2</v>
      </c>
      <c r="T307" s="181">
        <v>4.09</v>
      </c>
    </row>
    <row r="308" spans="1:20" ht="12.75" customHeight="1" x14ac:dyDescent="0.2">
      <c r="A308" s="167"/>
      <c r="B308" s="87"/>
      <c r="C308" s="26" t="s">
        <v>288</v>
      </c>
      <c r="D308" s="162">
        <v>1</v>
      </c>
      <c r="E308" s="24">
        <v>0</v>
      </c>
      <c r="F308" s="24">
        <v>0</v>
      </c>
      <c r="G308" s="24">
        <v>0</v>
      </c>
      <c r="H308" s="24">
        <v>0</v>
      </c>
      <c r="I308" s="24">
        <v>0</v>
      </c>
      <c r="J308" s="24">
        <v>0</v>
      </c>
      <c r="K308" s="24">
        <v>0</v>
      </c>
      <c r="L308" s="24">
        <v>0</v>
      </c>
      <c r="M308" s="24">
        <v>2</v>
      </c>
      <c r="N308" s="24">
        <v>3.5</v>
      </c>
      <c r="O308" s="24">
        <v>5.5</v>
      </c>
      <c r="P308" s="24">
        <v>5.5</v>
      </c>
      <c r="Q308" s="24">
        <v>0</v>
      </c>
      <c r="R308" s="24">
        <v>0</v>
      </c>
      <c r="S308" s="24">
        <v>0</v>
      </c>
      <c r="T308" s="181">
        <v>5.5</v>
      </c>
    </row>
    <row r="309" spans="1:20" ht="12.75" customHeight="1" x14ac:dyDescent="0.2">
      <c r="A309" s="167"/>
      <c r="B309" s="71" t="s">
        <v>438</v>
      </c>
      <c r="C309" s="26" t="s">
        <v>225</v>
      </c>
      <c r="D309" s="180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</row>
    <row r="310" spans="1:20" ht="12.75" customHeight="1" x14ac:dyDescent="0.2">
      <c r="A310" s="167"/>
      <c r="B310" s="71"/>
      <c r="C310" s="26" t="s">
        <v>333</v>
      </c>
      <c r="D310" s="180">
        <v>3</v>
      </c>
      <c r="E310" s="181">
        <v>0</v>
      </c>
      <c r="F310" s="181">
        <v>0</v>
      </c>
      <c r="G310" s="181">
        <v>0</v>
      </c>
      <c r="H310" s="181">
        <v>0</v>
      </c>
      <c r="I310" s="181">
        <v>0</v>
      </c>
      <c r="J310" s="181">
        <v>0</v>
      </c>
      <c r="K310" s="181">
        <v>0</v>
      </c>
      <c r="L310" s="181">
        <v>8.1999999999999993</v>
      </c>
      <c r="M310" s="181">
        <v>7.3</v>
      </c>
      <c r="N310" s="181">
        <v>15</v>
      </c>
      <c r="O310" s="181">
        <v>30.5</v>
      </c>
      <c r="P310" s="181">
        <v>30.5</v>
      </c>
      <c r="Q310" s="181">
        <v>0</v>
      </c>
      <c r="R310" s="181">
        <v>0.01</v>
      </c>
      <c r="S310" s="181">
        <v>0.01</v>
      </c>
      <c r="T310" s="181">
        <v>30.51</v>
      </c>
    </row>
    <row r="311" spans="1:20" ht="12.75" customHeight="1" x14ac:dyDescent="0.2">
      <c r="A311" s="167"/>
      <c r="B311" s="87"/>
      <c r="C311" s="26" t="s">
        <v>287</v>
      </c>
      <c r="D311" s="162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181"/>
    </row>
    <row r="312" spans="1:20" ht="12.75" customHeight="1" x14ac:dyDescent="0.2">
      <c r="A312" s="168"/>
      <c r="B312" s="72" t="s">
        <v>439</v>
      </c>
      <c r="C312" s="164" t="s">
        <v>286</v>
      </c>
      <c r="D312" s="156"/>
      <c r="E312" s="157"/>
      <c r="F312" s="157"/>
      <c r="G312" s="157"/>
      <c r="H312" s="157"/>
      <c r="I312" s="157"/>
      <c r="J312" s="157"/>
      <c r="K312" s="157"/>
      <c r="L312" s="157"/>
      <c r="M312" s="157"/>
      <c r="N312" s="157"/>
      <c r="O312" s="157"/>
      <c r="P312" s="157"/>
      <c r="Q312" s="157"/>
      <c r="R312" s="157"/>
      <c r="S312" s="157"/>
      <c r="T312" s="181"/>
    </row>
    <row r="313" spans="1:20" ht="12.75" customHeight="1" x14ac:dyDescent="0.25">
      <c r="A313" s="230" t="s">
        <v>0</v>
      </c>
      <c r="B313" s="231"/>
      <c r="C313" s="232" t="s">
        <v>0</v>
      </c>
      <c r="D313" s="53">
        <f>SUM(D303:D312)</f>
        <v>25</v>
      </c>
      <c r="E313" s="54">
        <f>SUM(E303:E312)</f>
        <v>0</v>
      </c>
      <c r="F313" s="54">
        <f>SUM(F303:F312)</f>
        <v>0</v>
      </c>
      <c r="G313" s="54">
        <f>SUM(G303:G312)</f>
        <v>0</v>
      </c>
      <c r="H313" s="54">
        <f>+G313+F313+E313</f>
        <v>0</v>
      </c>
      <c r="I313" s="54">
        <f>SUM(I303:I312)</f>
        <v>0</v>
      </c>
      <c r="J313" s="54">
        <f>SUM(J303:J312)</f>
        <v>70.010000000000005</v>
      </c>
      <c r="K313" s="54">
        <f>+J313+I313+H313</f>
        <v>70.010000000000005</v>
      </c>
      <c r="L313" s="54">
        <f>SUM(L303:L312)</f>
        <v>21.949999999999996</v>
      </c>
      <c r="M313" s="54">
        <f>SUM(M303:M312)</f>
        <v>23.795000000000002</v>
      </c>
      <c r="N313" s="54">
        <f>SUM(N303:N312)</f>
        <v>23.11</v>
      </c>
      <c r="O313" s="54">
        <f>+N313+M313+L313</f>
        <v>68.85499999999999</v>
      </c>
      <c r="P313" s="54">
        <f>+O313+K313</f>
        <v>138.86500000000001</v>
      </c>
      <c r="Q313" s="54">
        <f>SUM(Q303:Q312)</f>
        <v>0</v>
      </c>
      <c r="R313" s="54">
        <f>SUM(R303:R312)</f>
        <v>1.105</v>
      </c>
      <c r="S313" s="54">
        <f>+R313+Q313</f>
        <v>1.105</v>
      </c>
      <c r="T313" s="55">
        <f>+S313+P313</f>
        <v>139.97</v>
      </c>
    </row>
    <row r="314" spans="1:20" ht="12.75" customHeight="1" x14ac:dyDescent="0.2">
      <c r="A314" s="166" t="s">
        <v>4</v>
      </c>
      <c r="B314" s="35" t="s">
        <v>440</v>
      </c>
      <c r="C314" s="161" t="s">
        <v>233</v>
      </c>
      <c r="D314" s="178">
        <v>5</v>
      </c>
      <c r="E314" s="179">
        <v>0</v>
      </c>
      <c r="F314" s="179">
        <v>0</v>
      </c>
      <c r="G314" s="179">
        <v>0</v>
      </c>
      <c r="H314" s="179">
        <v>0</v>
      </c>
      <c r="I314" s="179">
        <v>0</v>
      </c>
      <c r="J314" s="179">
        <v>0</v>
      </c>
      <c r="K314" s="179">
        <v>0</v>
      </c>
      <c r="L314" s="179">
        <v>0</v>
      </c>
      <c r="M314" s="179">
        <v>4.2</v>
      </c>
      <c r="N314" s="179">
        <v>14.4</v>
      </c>
      <c r="O314" s="179">
        <v>18.600000000000001</v>
      </c>
      <c r="P314" s="179">
        <v>18.600000000000001</v>
      </c>
      <c r="Q314" s="179">
        <v>0.5</v>
      </c>
      <c r="R314" s="179">
        <v>0</v>
      </c>
      <c r="S314" s="179">
        <v>0.5</v>
      </c>
      <c r="T314" s="179">
        <v>19.100000000000001</v>
      </c>
    </row>
    <row r="315" spans="1:20" ht="12.75" customHeight="1" x14ac:dyDescent="0.2">
      <c r="A315" s="167"/>
      <c r="B315" s="35"/>
      <c r="C315" s="26" t="s">
        <v>239</v>
      </c>
      <c r="D315" s="180">
        <v>36</v>
      </c>
      <c r="E315" s="181">
        <v>0</v>
      </c>
      <c r="F315" s="181">
        <v>0</v>
      </c>
      <c r="G315" s="181">
        <v>0</v>
      </c>
      <c r="H315" s="181">
        <v>0</v>
      </c>
      <c r="I315" s="181">
        <v>1.2</v>
      </c>
      <c r="J315" s="181">
        <v>5.5</v>
      </c>
      <c r="K315" s="181">
        <v>6.7</v>
      </c>
      <c r="L315" s="181">
        <v>89.649999999999991</v>
      </c>
      <c r="M315" s="181">
        <v>218.49999999999997</v>
      </c>
      <c r="N315" s="181">
        <v>612.95000000000005</v>
      </c>
      <c r="O315" s="181">
        <v>921.10000000000014</v>
      </c>
      <c r="P315" s="181">
        <v>927.80000000000018</v>
      </c>
      <c r="Q315" s="181">
        <v>44</v>
      </c>
      <c r="R315" s="181">
        <v>0</v>
      </c>
      <c r="S315" s="181">
        <v>44</v>
      </c>
      <c r="T315" s="181">
        <v>971.80000000000007</v>
      </c>
    </row>
    <row r="316" spans="1:20" ht="12.75" customHeight="1" x14ac:dyDescent="0.2">
      <c r="A316" s="167"/>
      <c r="B316" s="85"/>
      <c r="C316" s="26" t="s">
        <v>260</v>
      </c>
      <c r="D316" s="180">
        <v>5</v>
      </c>
      <c r="E316" s="181">
        <v>0</v>
      </c>
      <c r="F316" s="181">
        <v>0</v>
      </c>
      <c r="G316" s="181">
        <v>0</v>
      </c>
      <c r="H316" s="181">
        <v>0</v>
      </c>
      <c r="I316" s="181">
        <v>0.4</v>
      </c>
      <c r="J316" s="181">
        <v>0</v>
      </c>
      <c r="K316" s="181">
        <v>0.4</v>
      </c>
      <c r="L316" s="181">
        <v>2</v>
      </c>
      <c r="M316" s="181">
        <v>29.400000000000002</v>
      </c>
      <c r="N316" s="181">
        <v>66.5</v>
      </c>
      <c r="O316" s="181">
        <v>97.899999999999991</v>
      </c>
      <c r="P316" s="181">
        <v>98.3</v>
      </c>
      <c r="Q316" s="181">
        <v>0</v>
      </c>
      <c r="R316" s="181">
        <v>0</v>
      </c>
      <c r="S316" s="181">
        <v>0</v>
      </c>
      <c r="T316" s="181">
        <v>98.3</v>
      </c>
    </row>
    <row r="317" spans="1:20" ht="12.75" customHeight="1" x14ac:dyDescent="0.2">
      <c r="A317" s="167"/>
      <c r="B317" s="35" t="s">
        <v>441</v>
      </c>
      <c r="C317" s="26" t="s">
        <v>252</v>
      </c>
      <c r="D317" s="180">
        <v>4</v>
      </c>
      <c r="E317" s="181">
        <v>0</v>
      </c>
      <c r="F317" s="181">
        <v>0</v>
      </c>
      <c r="G317" s="181">
        <v>0</v>
      </c>
      <c r="H317" s="181">
        <v>0</v>
      </c>
      <c r="I317" s="181">
        <v>0.3</v>
      </c>
      <c r="J317" s="181">
        <v>0</v>
      </c>
      <c r="K317" s="181">
        <v>0.3</v>
      </c>
      <c r="L317" s="181">
        <v>0.05</v>
      </c>
      <c r="M317" s="181">
        <v>0.55000000000000004</v>
      </c>
      <c r="N317" s="181">
        <v>1.4</v>
      </c>
      <c r="O317" s="181">
        <v>2</v>
      </c>
      <c r="P317" s="181">
        <v>2.2999999999999998</v>
      </c>
      <c r="Q317" s="181">
        <v>0</v>
      </c>
      <c r="R317" s="181">
        <v>0</v>
      </c>
      <c r="S317" s="181">
        <v>0</v>
      </c>
      <c r="T317" s="181">
        <v>2.2999999999999998</v>
      </c>
    </row>
    <row r="318" spans="1:20" ht="12.75" customHeight="1" x14ac:dyDescent="0.2">
      <c r="A318" s="167"/>
      <c r="B318" s="35"/>
      <c r="C318" s="26" t="s">
        <v>249</v>
      </c>
      <c r="D318" s="180">
        <v>15</v>
      </c>
      <c r="E318" s="181">
        <v>0</v>
      </c>
      <c r="F318" s="181">
        <v>0</v>
      </c>
      <c r="G318" s="181">
        <v>0</v>
      </c>
      <c r="H318" s="181">
        <v>0</v>
      </c>
      <c r="I318" s="181">
        <v>1.1000000000000001</v>
      </c>
      <c r="J318" s="181">
        <v>0</v>
      </c>
      <c r="K318" s="181">
        <v>1.1000000000000001</v>
      </c>
      <c r="L318" s="181">
        <v>17.64</v>
      </c>
      <c r="M318" s="181">
        <v>27.06</v>
      </c>
      <c r="N318" s="181">
        <v>22.659999999999997</v>
      </c>
      <c r="O318" s="181">
        <v>67.36</v>
      </c>
      <c r="P318" s="181">
        <v>68.459999999999994</v>
      </c>
      <c r="Q318" s="181">
        <v>0</v>
      </c>
      <c r="R318" s="181">
        <v>0</v>
      </c>
      <c r="S318" s="181">
        <v>0</v>
      </c>
      <c r="T318" s="181">
        <v>68.460000000000008</v>
      </c>
    </row>
    <row r="319" spans="1:20" ht="12.75" customHeight="1" x14ac:dyDescent="0.2">
      <c r="A319" s="167"/>
      <c r="B319" s="85"/>
      <c r="C319" s="26" t="s">
        <v>257</v>
      </c>
      <c r="D319" s="180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</row>
    <row r="320" spans="1:20" ht="12.75" customHeight="1" x14ac:dyDescent="0.2">
      <c r="A320" s="167"/>
      <c r="B320" s="35" t="s">
        <v>442</v>
      </c>
      <c r="C320" s="26" t="s">
        <v>256</v>
      </c>
      <c r="D320" s="180">
        <v>11</v>
      </c>
      <c r="E320" s="181">
        <v>0</v>
      </c>
      <c r="F320" s="181">
        <v>0</v>
      </c>
      <c r="G320" s="181">
        <v>0</v>
      </c>
      <c r="H320" s="181">
        <v>0</v>
      </c>
      <c r="I320" s="181">
        <v>0</v>
      </c>
      <c r="J320" s="181">
        <v>0</v>
      </c>
      <c r="K320" s="181">
        <v>0</v>
      </c>
      <c r="L320" s="181">
        <v>0</v>
      </c>
      <c r="M320" s="181">
        <v>21.700000000000003</v>
      </c>
      <c r="N320" s="181">
        <v>40</v>
      </c>
      <c r="O320" s="181">
        <v>61.699999999999996</v>
      </c>
      <c r="P320" s="181">
        <v>61.699999999999996</v>
      </c>
      <c r="Q320" s="181">
        <v>0</v>
      </c>
      <c r="R320" s="181">
        <v>0.1</v>
      </c>
      <c r="S320" s="181">
        <v>0.1</v>
      </c>
      <c r="T320" s="181">
        <v>61.8</v>
      </c>
    </row>
    <row r="321" spans="1:20" ht="12.75" customHeight="1" x14ac:dyDescent="0.2">
      <c r="A321" s="167"/>
      <c r="B321" s="35"/>
      <c r="C321" s="26" t="s">
        <v>229</v>
      </c>
      <c r="D321" s="180">
        <v>2</v>
      </c>
      <c r="E321" s="181">
        <v>0</v>
      </c>
      <c r="F321" s="181">
        <v>0</v>
      </c>
      <c r="G321" s="181">
        <v>0</v>
      </c>
      <c r="H321" s="181">
        <v>0</v>
      </c>
      <c r="I321" s="181">
        <v>0</v>
      </c>
      <c r="J321" s="181">
        <v>0.5</v>
      </c>
      <c r="K321" s="181">
        <v>0.5</v>
      </c>
      <c r="L321" s="181">
        <v>0</v>
      </c>
      <c r="M321" s="181">
        <v>0.5</v>
      </c>
      <c r="N321" s="181">
        <v>3.3</v>
      </c>
      <c r="O321" s="181">
        <v>3.8</v>
      </c>
      <c r="P321" s="181">
        <v>4.3</v>
      </c>
      <c r="Q321" s="181">
        <v>0</v>
      </c>
      <c r="R321" s="181">
        <v>0</v>
      </c>
      <c r="S321" s="181">
        <v>0</v>
      </c>
      <c r="T321" s="181">
        <v>4.3</v>
      </c>
    </row>
    <row r="322" spans="1:20" ht="12.75" customHeight="1" x14ac:dyDescent="0.2">
      <c r="A322" s="167"/>
      <c r="B322" s="35"/>
      <c r="C322" s="26" t="s">
        <v>246</v>
      </c>
      <c r="D322" s="180">
        <v>9</v>
      </c>
      <c r="E322" s="181">
        <v>0</v>
      </c>
      <c r="F322" s="181">
        <v>0</v>
      </c>
      <c r="G322" s="181">
        <v>0</v>
      </c>
      <c r="H322" s="181">
        <v>0</v>
      </c>
      <c r="I322" s="181">
        <v>3</v>
      </c>
      <c r="J322" s="181">
        <v>0</v>
      </c>
      <c r="K322" s="181">
        <v>3</v>
      </c>
      <c r="L322" s="181">
        <v>0.7</v>
      </c>
      <c r="M322" s="181">
        <v>0.98</v>
      </c>
      <c r="N322" s="181">
        <v>6.47</v>
      </c>
      <c r="O322" s="181">
        <v>8.1500000000000021</v>
      </c>
      <c r="P322" s="181">
        <v>11.150000000000002</v>
      </c>
      <c r="Q322" s="181">
        <v>0</v>
      </c>
      <c r="R322" s="181">
        <v>0</v>
      </c>
      <c r="S322" s="181">
        <v>0</v>
      </c>
      <c r="T322" s="181">
        <v>11.150000000000002</v>
      </c>
    </row>
    <row r="323" spans="1:20" ht="12.75" customHeight="1" x14ac:dyDescent="0.2">
      <c r="A323" s="167"/>
      <c r="B323" s="85"/>
      <c r="C323" s="26" t="s">
        <v>230</v>
      </c>
      <c r="D323" s="180">
        <v>1</v>
      </c>
      <c r="E323" s="181">
        <v>0</v>
      </c>
      <c r="F323" s="181">
        <v>0</v>
      </c>
      <c r="G323" s="181">
        <v>0</v>
      </c>
      <c r="H323" s="181">
        <v>0</v>
      </c>
      <c r="I323" s="181">
        <v>0</v>
      </c>
      <c r="J323" s="181">
        <v>0</v>
      </c>
      <c r="K323" s="181">
        <v>0</v>
      </c>
      <c r="L323" s="181">
        <v>0</v>
      </c>
      <c r="M323" s="181">
        <v>0.03</v>
      </c>
      <c r="N323" s="181">
        <v>7.0000000000000007E-2</v>
      </c>
      <c r="O323" s="181">
        <v>0.1</v>
      </c>
      <c r="P323" s="181">
        <v>0.1</v>
      </c>
      <c r="Q323" s="181">
        <v>0</v>
      </c>
      <c r="R323" s="181">
        <v>0</v>
      </c>
      <c r="S323" s="181">
        <v>0</v>
      </c>
      <c r="T323" s="181">
        <v>0.1</v>
      </c>
    </row>
    <row r="324" spans="1:20" ht="12.75" customHeight="1" x14ac:dyDescent="0.2">
      <c r="A324" s="167"/>
      <c r="B324" s="35" t="s">
        <v>259</v>
      </c>
      <c r="C324" s="26" t="s">
        <v>259</v>
      </c>
      <c r="D324" s="180">
        <v>7</v>
      </c>
      <c r="E324" s="181">
        <v>0</v>
      </c>
      <c r="F324" s="181">
        <v>0</v>
      </c>
      <c r="G324" s="181">
        <v>0</v>
      </c>
      <c r="H324" s="181">
        <v>0</v>
      </c>
      <c r="I324" s="181">
        <v>1.2</v>
      </c>
      <c r="J324" s="181">
        <v>0</v>
      </c>
      <c r="K324" s="181">
        <v>1.2</v>
      </c>
      <c r="L324" s="181">
        <v>3.1</v>
      </c>
      <c r="M324" s="181">
        <v>7.4</v>
      </c>
      <c r="N324" s="181">
        <v>15.1</v>
      </c>
      <c r="O324" s="181">
        <v>25.6</v>
      </c>
      <c r="P324" s="181">
        <v>26.8</v>
      </c>
      <c r="Q324" s="181">
        <v>0</v>
      </c>
      <c r="R324" s="181">
        <v>0</v>
      </c>
      <c r="S324" s="181">
        <v>0</v>
      </c>
      <c r="T324" s="181">
        <v>26.8</v>
      </c>
    </row>
    <row r="325" spans="1:20" ht="12.75" customHeight="1" x14ac:dyDescent="0.2">
      <c r="A325" s="167"/>
      <c r="B325" s="35"/>
      <c r="C325" s="26" t="s">
        <v>247</v>
      </c>
      <c r="D325" s="180">
        <v>5</v>
      </c>
      <c r="E325" s="181">
        <v>0</v>
      </c>
      <c r="F325" s="181">
        <v>0</v>
      </c>
      <c r="G325" s="181">
        <v>0</v>
      </c>
      <c r="H325" s="181">
        <v>0</v>
      </c>
      <c r="I325" s="181">
        <v>0</v>
      </c>
      <c r="J325" s="181">
        <v>0</v>
      </c>
      <c r="K325" s="181">
        <v>0</v>
      </c>
      <c r="L325" s="181">
        <v>0</v>
      </c>
      <c r="M325" s="181">
        <v>1.8</v>
      </c>
      <c r="N325" s="181">
        <v>6.5</v>
      </c>
      <c r="O325" s="181">
        <v>8.3000000000000007</v>
      </c>
      <c r="P325" s="181">
        <v>8.3000000000000007</v>
      </c>
      <c r="Q325" s="181">
        <v>0</v>
      </c>
      <c r="R325" s="181">
        <v>0</v>
      </c>
      <c r="S325" s="181">
        <v>0</v>
      </c>
      <c r="T325" s="181">
        <v>8.3000000000000007</v>
      </c>
    </row>
    <row r="326" spans="1:20" ht="12.75" customHeight="1" x14ac:dyDescent="0.2">
      <c r="A326" s="167"/>
      <c r="B326" s="35"/>
      <c r="C326" s="26" t="s">
        <v>235</v>
      </c>
      <c r="D326" s="180">
        <v>4</v>
      </c>
      <c r="E326" s="181">
        <v>0</v>
      </c>
      <c r="F326" s="181">
        <v>0</v>
      </c>
      <c r="G326" s="181">
        <v>0</v>
      </c>
      <c r="H326" s="181">
        <v>0</v>
      </c>
      <c r="I326" s="181">
        <v>0.2</v>
      </c>
      <c r="J326" s="181">
        <v>0</v>
      </c>
      <c r="K326" s="181">
        <v>0.2</v>
      </c>
      <c r="L326" s="181">
        <v>0</v>
      </c>
      <c r="M326" s="181">
        <v>5.3</v>
      </c>
      <c r="N326" s="181">
        <v>4.1099999999999994</v>
      </c>
      <c r="O326" s="181">
        <v>9.41</v>
      </c>
      <c r="P326" s="181">
        <v>9.61</v>
      </c>
      <c r="Q326" s="181">
        <v>0</v>
      </c>
      <c r="R326" s="181">
        <v>0</v>
      </c>
      <c r="S326" s="181">
        <v>0</v>
      </c>
      <c r="T326" s="181">
        <v>9.61</v>
      </c>
    </row>
    <row r="327" spans="1:20" ht="12.75" customHeight="1" x14ac:dyDescent="0.2">
      <c r="A327" s="167"/>
      <c r="B327" s="35"/>
      <c r="C327" s="26" t="s">
        <v>237</v>
      </c>
      <c r="D327" s="180">
        <v>5</v>
      </c>
      <c r="E327" s="181">
        <v>0</v>
      </c>
      <c r="F327" s="181">
        <v>0</v>
      </c>
      <c r="G327" s="181">
        <v>0</v>
      </c>
      <c r="H327" s="181">
        <v>0</v>
      </c>
      <c r="I327" s="181">
        <v>4.4000000000000004</v>
      </c>
      <c r="J327" s="181">
        <v>1.5</v>
      </c>
      <c r="K327" s="181">
        <v>5.9</v>
      </c>
      <c r="L327" s="181">
        <v>2</v>
      </c>
      <c r="M327" s="181">
        <v>11.9</v>
      </c>
      <c r="N327" s="181">
        <v>6.8</v>
      </c>
      <c r="O327" s="181">
        <v>20.700000000000003</v>
      </c>
      <c r="P327" s="181">
        <v>26.6</v>
      </c>
      <c r="Q327" s="181">
        <v>0</v>
      </c>
      <c r="R327" s="181">
        <v>0</v>
      </c>
      <c r="S327" s="181">
        <v>0</v>
      </c>
      <c r="T327" s="181">
        <v>26.6</v>
      </c>
    </row>
    <row r="328" spans="1:20" ht="12.75" customHeight="1" x14ac:dyDescent="0.2">
      <c r="A328" s="167"/>
      <c r="B328" s="85"/>
      <c r="C328" s="26" t="s">
        <v>245</v>
      </c>
      <c r="D328" s="180">
        <v>4</v>
      </c>
      <c r="E328" s="181">
        <v>0</v>
      </c>
      <c r="F328" s="181">
        <v>0</v>
      </c>
      <c r="G328" s="181">
        <v>0</v>
      </c>
      <c r="H328" s="181">
        <v>0</v>
      </c>
      <c r="I328" s="181">
        <v>0</v>
      </c>
      <c r="J328" s="181">
        <v>0</v>
      </c>
      <c r="K328" s="181">
        <v>0</v>
      </c>
      <c r="L328" s="181">
        <v>61</v>
      </c>
      <c r="M328" s="181">
        <v>87</v>
      </c>
      <c r="N328" s="181">
        <v>196.1</v>
      </c>
      <c r="O328" s="181">
        <v>344.1</v>
      </c>
      <c r="P328" s="181">
        <v>344.1</v>
      </c>
      <c r="Q328" s="181">
        <v>0</v>
      </c>
      <c r="R328" s="181">
        <v>0</v>
      </c>
      <c r="S328" s="181">
        <v>0</v>
      </c>
      <c r="T328" s="181">
        <v>344.1</v>
      </c>
    </row>
    <row r="329" spans="1:20" ht="12.75" customHeight="1" x14ac:dyDescent="0.2">
      <c r="A329" s="167"/>
      <c r="B329" s="35" t="s">
        <v>244</v>
      </c>
      <c r="C329" s="26" t="s">
        <v>244</v>
      </c>
      <c r="D329" s="180">
        <v>53</v>
      </c>
      <c r="E329" s="181">
        <v>0</v>
      </c>
      <c r="F329" s="181">
        <v>0</v>
      </c>
      <c r="G329" s="181">
        <v>0</v>
      </c>
      <c r="H329" s="181">
        <v>0</v>
      </c>
      <c r="I329" s="181">
        <v>4.7</v>
      </c>
      <c r="J329" s="181">
        <v>0.4</v>
      </c>
      <c r="K329" s="181">
        <v>5.0999999999999996</v>
      </c>
      <c r="L329" s="181">
        <v>35.300000000000004</v>
      </c>
      <c r="M329" s="181">
        <v>175.09999999999994</v>
      </c>
      <c r="N329" s="181">
        <v>294.9500000000001</v>
      </c>
      <c r="O329" s="181">
        <v>505.35</v>
      </c>
      <c r="P329" s="181">
        <v>510.45000000000005</v>
      </c>
      <c r="Q329" s="181">
        <v>0</v>
      </c>
      <c r="R329" s="181">
        <v>0.1</v>
      </c>
      <c r="S329" s="181">
        <v>0.1</v>
      </c>
      <c r="T329" s="181">
        <v>510.55</v>
      </c>
    </row>
    <row r="330" spans="1:20" ht="12.75" customHeight="1" x14ac:dyDescent="0.2">
      <c r="A330" s="167"/>
      <c r="B330" s="35"/>
      <c r="C330" s="26" t="s">
        <v>243</v>
      </c>
      <c r="D330" s="180">
        <v>7</v>
      </c>
      <c r="E330" s="181">
        <v>0</v>
      </c>
      <c r="F330" s="181">
        <v>0</v>
      </c>
      <c r="G330" s="181">
        <v>0</v>
      </c>
      <c r="H330" s="181">
        <v>0</v>
      </c>
      <c r="I330" s="181">
        <v>0</v>
      </c>
      <c r="J330" s="181">
        <v>0</v>
      </c>
      <c r="K330" s="181">
        <v>0</v>
      </c>
      <c r="L330" s="181">
        <v>1.2</v>
      </c>
      <c r="M330" s="181">
        <v>3.3</v>
      </c>
      <c r="N330" s="181">
        <v>10.5</v>
      </c>
      <c r="O330" s="181">
        <v>15</v>
      </c>
      <c r="P330" s="181">
        <v>15</v>
      </c>
      <c r="Q330" s="181">
        <v>0</v>
      </c>
      <c r="R330" s="181">
        <v>9.5</v>
      </c>
      <c r="S330" s="181">
        <v>9.5</v>
      </c>
      <c r="T330" s="181">
        <v>24.5</v>
      </c>
    </row>
    <row r="331" spans="1:20" ht="12.75" customHeight="1" x14ac:dyDescent="0.2">
      <c r="A331" s="167"/>
      <c r="B331" s="35"/>
      <c r="C331" s="26" t="s">
        <v>258</v>
      </c>
      <c r="D331" s="180">
        <v>18</v>
      </c>
      <c r="E331" s="181">
        <v>0</v>
      </c>
      <c r="F331" s="181">
        <v>0</v>
      </c>
      <c r="G331" s="181">
        <v>0</v>
      </c>
      <c r="H331" s="181">
        <v>0</v>
      </c>
      <c r="I331" s="181">
        <v>152.72</v>
      </c>
      <c r="J331" s="181">
        <v>0</v>
      </c>
      <c r="K331" s="181">
        <v>152.72</v>
      </c>
      <c r="L331" s="181">
        <v>6.23</v>
      </c>
      <c r="M331" s="181">
        <v>34.820000000000007</v>
      </c>
      <c r="N331" s="181">
        <v>45.460000000000008</v>
      </c>
      <c r="O331" s="181">
        <v>86.51</v>
      </c>
      <c r="P331" s="181">
        <v>239.23000000000002</v>
      </c>
      <c r="Q331" s="181">
        <v>5.83</v>
      </c>
      <c r="R331" s="181">
        <v>0</v>
      </c>
      <c r="S331" s="181">
        <v>5.83</v>
      </c>
      <c r="T331" s="181">
        <v>245.06</v>
      </c>
    </row>
    <row r="332" spans="1:20" ht="12.75" customHeight="1" x14ac:dyDescent="0.2">
      <c r="A332" s="167"/>
      <c r="B332" s="35"/>
      <c r="C332" s="26" t="s">
        <v>234</v>
      </c>
      <c r="D332" s="180">
        <v>29</v>
      </c>
      <c r="E332" s="181">
        <v>0</v>
      </c>
      <c r="F332" s="181">
        <v>0</v>
      </c>
      <c r="G332" s="181">
        <v>0</v>
      </c>
      <c r="H332" s="181">
        <v>0</v>
      </c>
      <c r="I332" s="181">
        <v>0.5</v>
      </c>
      <c r="J332" s="181">
        <v>0</v>
      </c>
      <c r="K332" s="181">
        <v>0.5</v>
      </c>
      <c r="L332" s="181">
        <v>9.3000000000000007</v>
      </c>
      <c r="M332" s="181">
        <v>23.359999999999996</v>
      </c>
      <c r="N332" s="181">
        <v>40.929999999999993</v>
      </c>
      <c r="O332" s="181">
        <v>73.590000000000018</v>
      </c>
      <c r="P332" s="181">
        <v>74.090000000000018</v>
      </c>
      <c r="Q332" s="181">
        <v>0</v>
      </c>
      <c r="R332" s="181">
        <v>0.01</v>
      </c>
      <c r="S332" s="181">
        <v>0.01</v>
      </c>
      <c r="T332" s="181">
        <v>74.100000000000023</v>
      </c>
    </row>
    <row r="333" spans="1:20" ht="12.75" customHeight="1" x14ac:dyDescent="0.2">
      <c r="A333" s="167"/>
      <c r="B333" s="85"/>
      <c r="C333" s="26" t="s">
        <v>228</v>
      </c>
      <c r="D333" s="180">
        <v>7</v>
      </c>
      <c r="E333" s="181">
        <v>0</v>
      </c>
      <c r="F333" s="181">
        <v>0</v>
      </c>
      <c r="G333" s="181">
        <v>0</v>
      </c>
      <c r="H333" s="181">
        <v>0</v>
      </c>
      <c r="I333" s="181">
        <v>0.11</v>
      </c>
      <c r="J333" s="181">
        <v>0</v>
      </c>
      <c r="K333" s="181">
        <v>0.11</v>
      </c>
      <c r="L333" s="181">
        <v>1.55</v>
      </c>
      <c r="M333" s="181">
        <v>2.87</v>
      </c>
      <c r="N333" s="181">
        <v>3.93</v>
      </c>
      <c r="O333" s="181">
        <v>8.3500000000000014</v>
      </c>
      <c r="P333" s="181">
        <v>8.4600000000000009</v>
      </c>
      <c r="Q333" s="181">
        <v>0</v>
      </c>
      <c r="R333" s="181">
        <v>0</v>
      </c>
      <c r="S333" s="181">
        <v>0</v>
      </c>
      <c r="T333" s="181">
        <v>8.4600000000000009</v>
      </c>
    </row>
    <row r="334" spans="1:20" ht="12.75" customHeight="1" x14ac:dyDescent="0.2">
      <c r="A334" s="119"/>
      <c r="B334" s="221" t="s">
        <v>367</v>
      </c>
      <c r="C334" s="26" t="s">
        <v>367</v>
      </c>
      <c r="D334" s="162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</row>
    <row r="335" spans="1:20" ht="12.75" customHeight="1" x14ac:dyDescent="0.2">
      <c r="A335" s="119"/>
      <c r="B335" s="71"/>
      <c r="C335" s="26" t="s">
        <v>368</v>
      </c>
      <c r="D335" s="162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</row>
    <row r="336" spans="1:20" ht="12.75" customHeight="1" x14ac:dyDescent="0.2">
      <c r="A336" s="119"/>
      <c r="B336" s="71"/>
      <c r="C336" s="26" t="s">
        <v>254</v>
      </c>
      <c r="D336" s="180">
        <v>2</v>
      </c>
      <c r="E336" s="181">
        <v>0</v>
      </c>
      <c r="F336" s="181">
        <v>0</v>
      </c>
      <c r="G336" s="181">
        <v>0</v>
      </c>
      <c r="H336" s="181">
        <v>0</v>
      </c>
      <c r="I336" s="181">
        <v>0</v>
      </c>
      <c r="J336" s="181">
        <v>0.1</v>
      </c>
      <c r="K336" s="181">
        <v>0.1</v>
      </c>
      <c r="L336" s="181">
        <v>0</v>
      </c>
      <c r="M336" s="181">
        <v>0.7</v>
      </c>
      <c r="N336" s="181">
        <v>1.3</v>
      </c>
      <c r="O336" s="181">
        <v>2</v>
      </c>
      <c r="P336" s="181">
        <v>2.1</v>
      </c>
      <c r="Q336" s="181">
        <v>0</v>
      </c>
      <c r="R336" s="181">
        <v>0</v>
      </c>
      <c r="S336" s="181">
        <v>0</v>
      </c>
      <c r="T336" s="181">
        <v>2.1</v>
      </c>
    </row>
    <row r="337" spans="1:20" ht="12.75" customHeight="1" x14ac:dyDescent="0.2">
      <c r="A337" s="119"/>
      <c r="B337" s="71"/>
      <c r="C337" s="26" t="s">
        <v>452</v>
      </c>
      <c r="D337" s="162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</row>
    <row r="338" spans="1:20" ht="12.75" customHeight="1" x14ac:dyDescent="0.2">
      <c r="A338" s="119"/>
      <c r="B338" s="71"/>
      <c r="C338" s="26" t="s">
        <v>361</v>
      </c>
      <c r="D338" s="162">
        <v>1</v>
      </c>
      <c r="E338" s="24">
        <v>0</v>
      </c>
      <c r="F338" s="24">
        <v>0</v>
      </c>
      <c r="G338" s="24">
        <v>0</v>
      </c>
      <c r="H338" s="24">
        <v>0</v>
      </c>
      <c r="I338" s="24">
        <v>0</v>
      </c>
      <c r="J338" s="24">
        <v>0</v>
      </c>
      <c r="K338" s="24">
        <v>0</v>
      </c>
      <c r="L338" s="24">
        <v>0</v>
      </c>
      <c r="M338" s="24">
        <v>2</v>
      </c>
      <c r="N338" s="24">
        <v>8</v>
      </c>
      <c r="O338" s="24">
        <v>10</v>
      </c>
      <c r="P338" s="24">
        <v>10</v>
      </c>
      <c r="Q338" s="24">
        <v>0</v>
      </c>
      <c r="R338" s="24">
        <v>0</v>
      </c>
      <c r="S338" s="24">
        <v>0</v>
      </c>
      <c r="T338" s="24">
        <v>10</v>
      </c>
    </row>
    <row r="339" spans="1:20" ht="12.75" customHeight="1" x14ac:dyDescent="0.2">
      <c r="A339" s="119"/>
      <c r="B339" s="71"/>
      <c r="C339" s="26" t="s">
        <v>236</v>
      </c>
      <c r="D339" s="180">
        <v>9</v>
      </c>
      <c r="E339" s="181">
        <v>0</v>
      </c>
      <c r="F339" s="181">
        <v>0</v>
      </c>
      <c r="G339" s="181">
        <v>0</v>
      </c>
      <c r="H339" s="181">
        <v>0</v>
      </c>
      <c r="I339" s="181">
        <v>0.03</v>
      </c>
      <c r="J339" s="181">
        <v>0</v>
      </c>
      <c r="K339" s="181">
        <v>0.03</v>
      </c>
      <c r="L339" s="181">
        <v>0.7</v>
      </c>
      <c r="M339" s="181">
        <v>2.4900000000000002</v>
      </c>
      <c r="N339" s="181">
        <v>8.5399999999999991</v>
      </c>
      <c r="O339" s="181">
        <v>11.73</v>
      </c>
      <c r="P339" s="181">
        <v>11.76</v>
      </c>
      <c r="Q339" s="181">
        <v>0</v>
      </c>
      <c r="R339" s="181">
        <v>0</v>
      </c>
      <c r="S339" s="181">
        <v>0</v>
      </c>
      <c r="T339" s="181">
        <v>11.76</v>
      </c>
    </row>
    <row r="340" spans="1:20" ht="12.75" customHeight="1" x14ac:dyDescent="0.2">
      <c r="A340" s="119"/>
      <c r="B340" s="71"/>
      <c r="C340" s="26" t="s">
        <v>253</v>
      </c>
      <c r="D340" s="180">
        <v>2</v>
      </c>
      <c r="E340" s="181">
        <v>0</v>
      </c>
      <c r="F340" s="181">
        <v>0</v>
      </c>
      <c r="G340" s="181">
        <v>0</v>
      </c>
      <c r="H340" s="181">
        <v>0</v>
      </c>
      <c r="I340" s="181">
        <v>0</v>
      </c>
      <c r="J340" s="181">
        <v>0</v>
      </c>
      <c r="K340" s="181">
        <v>0</v>
      </c>
      <c r="L340" s="181">
        <v>0</v>
      </c>
      <c r="M340" s="181">
        <v>5</v>
      </c>
      <c r="N340" s="181">
        <v>22</v>
      </c>
      <c r="O340" s="181">
        <v>27</v>
      </c>
      <c r="P340" s="181">
        <v>27</v>
      </c>
      <c r="Q340" s="181">
        <v>0</v>
      </c>
      <c r="R340" s="181">
        <v>0</v>
      </c>
      <c r="S340" s="181">
        <v>0</v>
      </c>
      <c r="T340" s="181">
        <v>27</v>
      </c>
    </row>
    <row r="341" spans="1:20" ht="12.75" customHeight="1" x14ac:dyDescent="0.2">
      <c r="A341" s="119"/>
      <c r="B341" s="71"/>
      <c r="C341" s="26" t="s">
        <v>255</v>
      </c>
      <c r="D341" s="180">
        <v>12</v>
      </c>
      <c r="E341" s="181">
        <v>0</v>
      </c>
      <c r="F341" s="181">
        <v>0</v>
      </c>
      <c r="G341" s="181">
        <v>0</v>
      </c>
      <c r="H341" s="181">
        <v>0</v>
      </c>
      <c r="I341" s="181">
        <v>2</v>
      </c>
      <c r="J341" s="181">
        <v>0</v>
      </c>
      <c r="K341" s="181">
        <v>2</v>
      </c>
      <c r="L341" s="181">
        <v>0.1</v>
      </c>
      <c r="M341" s="181">
        <v>3.1999999999999997</v>
      </c>
      <c r="N341" s="181">
        <v>13.719999999999999</v>
      </c>
      <c r="O341" s="181">
        <v>17.02</v>
      </c>
      <c r="P341" s="181">
        <v>19.02</v>
      </c>
      <c r="Q341" s="181">
        <v>0</v>
      </c>
      <c r="R341" s="181">
        <v>0</v>
      </c>
      <c r="S341" s="181">
        <v>0</v>
      </c>
      <c r="T341" s="181">
        <v>19.02</v>
      </c>
    </row>
    <row r="342" spans="1:20" ht="12.75" customHeight="1" x14ac:dyDescent="0.2">
      <c r="A342" s="119"/>
      <c r="B342" s="71"/>
      <c r="C342" s="26" t="s">
        <v>376</v>
      </c>
      <c r="D342" s="162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</row>
    <row r="343" spans="1:20" ht="12.75" customHeight="1" x14ac:dyDescent="0.2">
      <c r="A343" s="119"/>
      <c r="B343" s="71"/>
      <c r="C343" s="26" t="s">
        <v>251</v>
      </c>
      <c r="D343" s="180">
        <v>5</v>
      </c>
      <c r="E343" s="181">
        <v>0</v>
      </c>
      <c r="F343" s="181">
        <v>0</v>
      </c>
      <c r="G343" s="181">
        <v>0</v>
      </c>
      <c r="H343" s="181">
        <v>0</v>
      </c>
      <c r="I343" s="181">
        <v>0.5</v>
      </c>
      <c r="J343" s="181">
        <v>0.1</v>
      </c>
      <c r="K343" s="181">
        <v>0.6</v>
      </c>
      <c r="L343" s="181">
        <v>0</v>
      </c>
      <c r="M343" s="181">
        <v>2.9000000000000004</v>
      </c>
      <c r="N343" s="181">
        <v>8.1</v>
      </c>
      <c r="O343" s="181">
        <v>11</v>
      </c>
      <c r="P343" s="181">
        <v>11.6</v>
      </c>
      <c r="Q343" s="181">
        <v>0</v>
      </c>
      <c r="R343" s="181">
        <v>0</v>
      </c>
      <c r="S343" s="181">
        <v>0</v>
      </c>
      <c r="T343" s="181">
        <v>11.6</v>
      </c>
    </row>
    <row r="344" spans="1:20" ht="12.75" customHeight="1" x14ac:dyDescent="0.2">
      <c r="A344" s="119"/>
      <c r="B344" s="71"/>
      <c r="C344" s="26" t="s">
        <v>232</v>
      </c>
      <c r="D344" s="162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</row>
    <row r="345" spans="1:20" ht="12.75" customHeight="1" x14ac:dyDescent="0.2">
      <c r="A345" s="119"/>
      <c r="B345" s="71"/>
      <c r="C345" s="26" t="s">
        <v>344</v>
      </c>
      <c r="D345" s="162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</row>
    <row r="346" spans="1:20" x14ac:dyDescent="0.2">
      <c r="A346" s="119"/>
      <c r="B346" s="71"/>
      <c r="C346" s="26" t="s">
        <v>242</v>
      </c>
      <c r="D346" s="180">
        <v>1</v>
      </c>
      <c r="E346" s="181">
        <v>0</v>
      </c>
      <c r="F346" s="181">
        <v>0</v>
      </c>
      <c r="G346" s="181">
        <v>0</v>
      </c>
      <c r="H346" s="181">
        <v>0</v>
      </c>
      <c r="I346" s="181">
        <v>0</v>
      </c>
      <c r="J346" s="181">
        <v>0</v>
      </c>
      <c r="K346" s="181">
        <v>0</v>
      </c>
      <c r="L346" s="181">
        <v>0</v>
      </c>
      <c r="M346" s="181">
        <v>0.1</v>
      </c>
      <c r="N346" s="181">
        <v>0.4</v>
      </c>
      <c r="O346" s="181">
        <v>0.5</v>
      </c>
      <c r="P346" s="181">
        <v>0.5</v>
      </c>
      <c r="Q346" s="181">
        <v>0</v>
      </c>
      <c r="R346" s="181">
        <v>0</v>
      </c>
      <c r="S346" s="181">
        <v>0</v>
      </c>
      <c r="T346" s="181">
        <v>0.5</v>
      </c>
    </row>
    <row r="347" spans="1:20" x14ac:dyDescent="0.2">
      <c r="A347" s="119"/>
      <c r="B347" s="71"/>
      <c r="C347" s="26" t="s">
        <v>370</v>
      </c>
      <c r="D347" s="162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</row>
    <row r="348" spans="1:20" ht="12.75" customHeight="1" x14ac:dyDescent="0.2">
      <c r="A348" s="119"/>
      <c r="B348" s="71"/>
      <c r="C348" s="26" t="s">
        <v>231</v>
      </c>
      <c r="D348" s="162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</row>
    <row r="349" spans="1:20" ht="12.75" customHeight="1" x14ac:dyDescent="0.2">
      <c r="A349" s="119"/>
      <c r="B349" s="71"/>
      <c r="C349" s="26" t="s">
        <v>346</v>
      </c>
      <c r="D349" s="162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</row>
    <row r="350" spans="1:20" ht="12.75" customHeight="1" x14ac:dyDescent="0.2">
      <c r="A350" s="119"/>
      <c r="B350" s="71"/>
      <c r="C350" s="26" t="s">
        <v>347</v>
      </c>
      <c r="D350" s="162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</row>
    <row r="351" spans="1:20" ht="12.75" customHeight="1" x14ac:dyDescent="0.2">
      <c r="A351" s="119"/>
      <c r="B351" s="71"/>
      <c r="C351" s="26" t="s">
        <v>289</v>
      </c>
      <c r="D351" s="162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</row>
    <row r="352" spans="1:20" ht="12.75" customHeight="1" x14ac:dyDescent="0.2">
      <c r="A352" s="119"/>
      <c r="B352" s="71"/>
      <c r="C352" s="26" t="s">
        <v>238</v>
      </c>
      <c r="D352" s="180">
        <v>3</v>
      </c>
      <c r="E352" s="180">
        <v>0</v>
      </c>
      <c r="F352" s="180">
        <v>0</v>
      </c>
      <c r="G352" s="180">
        <v>0</v>
      </c>
      <c r="H352" s="180">
        <v>0</v>
      </c>
      <c r="I352" s="180">
        <v>1.5</v>
      </c>
      <c r="J352" s="180">
        <v>0</v>
      </c>
      <c r="K352" s="180">
        <v>1.5</v>
      </c>
      <c r="L352" s="180">
        <v>0.5</v>
      </c>
      <c r="M352" s="180">
        <v>4.3</v>
      </c>
      <c r="N352" s="180">
        <v>9.1999999999999993</v>
      </c>
      <c r="O352" s="180">
        <v>14</v>
      </c>
      <c r="P352" s="180">
        <v>15.5</v>
      </c>
      <c r="Q352" s="180">
        <v>0</v>
      </c>
      <c r="R352" s="180">
        <v>0</v>
      </c>
      <c r="S352" s="180">
        <v>0</v>
      </c>
      <c r="T352" s="180">
        <v>15.5</v>
      </c>
    </row>
    <row r="353" spans="1:20" ht="12.75" customHeight="1" x14ac:dyDescent="0.2">
      <c r="A353" s="119"/>
      <c r="B353" s="71"/>
      <c r="C353" s="26" t="s">
        <v>390</v>
      </c>
      <c r="D353" s="162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</row>
    <row r="354" spans="1:20" ht="12.75" customHeight="1" x14ac:dyDescent="0.2">
      <c r="A354" s="119"/>
      <c r="B354" s="71"/>
      <c r="C354" s="26" t="s">
        <v>352</v>
      </c>
      <c r="D354" s="162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</row>
    <row r="355" spans="1:20" ht="12.75" customHeight="1" x14ac:dyDescent="0.2">
      <c r="A355" s="119"/>
      <c r="B355" s="71"/>
      <c r="C355" s="26" t="s">
        <v>248</v>
      </c>
      <c r="D355" s="180">
        <v>1</v>
      </c>
      <c r="E355" s="181">
        <v>0</v>
      </c>
      <c r="F355" s="181">
        <v>0</v>
      </c>
      <c r="G355" s="181">
        <v>0</v>
      </c>
      <c r="H355" s="181">
        <v>0</v>
      </c>
      <c r="I355" s="181">
        <v>0.1</v>
      </c>
      <c r="J355" s="181">
        <v>0</v>
      </c>
      <c r="K355" s="181">
        <v>0.1</v>
      </c>
      <c r="L355" s="181">
        <v>0</v>
      </c>
      <c r="M355" s="181">
        <v>0.3</v>
      </c>
      <c r="N355" s="181">
        <v>0.4</v>
      </c>
      <c r="O355" s="181">
        <v>0.7</v>
      </c>
      <c r="P355" s="181">
        <v>0.79999999999999993</v>
      </c>
      <c r="Q355" s="181">
        <v>0</v>
      </c>
      <c r="R355" s="181">
        <v>0</v>
      </c>
      <c r="S355" s="181">
        <v>0</v>
      </c>
      <c r="T355" s="181">
        <v>0.8</v>
      </c>
    </row>
    <row r="356" spans="1:20" ht="12.75" customHeight="1" x14ac:dyDescent="0.2">
      <c r="A356" s="119"/>
      <c r="B356" s="71"/>
      <c r="C356" s="26" t="s">
        <v>290</v>
      </c>
      <c r="D356" s="180">
        <v>3</v>
      </c>
      <c r="E356" s="181">
        <v>0</v>
      </c>
      <c r="F356" s="181">
        <v>0</v>
      </c>
      <c r="G356" s="181">
        <v>0</v>
      </c>
      <c r="H356" s="181">
        <v>0</v>
      </c>
      <c r="I356" s="181">
        <v>0</v>
      </c>
      <c r="J356" s="181">
        <v>1</v>
      </c>
      <c r="K356" s="181">
        <v>1</v>
      </c>
      <c r="L356" s="181">
        <v>0.51</v>
      </c>
      <c r="M356" s="181">
        <v>1.5</v>
      </c>
      <c r="N356" s="181">
        <v>1.9000000000000001</v>
      </c>
      <c r="O356" s="181">
        <v>3.9099999999999997</v>
      </c>
      <c r="P356" s="181">
        <v>4.91</v>
      </c>
      <c r="Q356" s="181">
        <v>0</v>
      </c>
      <c r="R356" s="181">
        <v>0</v>
      </c>
      <c r="S356" s="181">
        <v>0</v>
      </c>
      <c r="T356" s="181">
        <v>4.9099999999999993</v>
      </c>
    </row>
    <row r="357" spans="1:20" ht="12.75" customHeight="1" x14ac:dyDescent="0.2">
      <c r="A357" s="119"/>
      <c r="B357" s="71"/>
      <c r="C357" s="26" t="s">
        <v>250</v>
      </c>
      <c r="D357" s="180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</row>
    <row r="358" spans="1:20" ht="12.75" customHeight="1" x14ac:dyDescent="0.2">
      <c r="A358" s="119"/>
      <c r="B358" s="71"/>
      <c r="C358" s="26" t="s">
        <v>391</v>
      </c>
      <c r="D358" s="162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</row>
    <row r="359" spans="1:20" ht="12.75" customHeight="1" x14ac:dyDescent="0.2">
      <c r="A359" s="119"/>
      <c r="B359" s="71"/>
      <c r="C359" s="26" t="s">
        <v>240</v>
      </c>
      <c r="D359" s="180">
        <v>4</v>
      </c>
      <c r="E359" s="180">
        <v>0</v>
      </c>
      <c r="F359" s="180">
        <v>0</v>
      </c>
      <c r="G359" s="180">
        <v>0</v>
      </c>
      <c r="H359" s="180">
        <v>0</v>
      </c>
      <c r="I359" s="180">
        <v>0</v>
      </c>
      <c r="J359" s="180">
        <v>3.4</v>
      </c>
      <c r="K359" s="180">
        <v>3.4</v>
      </c>
      <c r="L359" s="180">
        <v>1</v>
      </c>
      <c r="M359" s="180">
        <v>4.05</v>
      </c>
      <c r="N359" s="180">
        <v>9.65</v>
      </c>
      <c r="O359" s="180">
        <v>14.7</v>
      </c>
      <c r="P359" s="180">
        <v>18.099999999999998</v>
      </c>
      <c r="Q359" s="180">
        <v>0</v>
      </c>
      <c r="R359" s="180">
        <v>0</v>
      </c>
      <c r="S359" s="180">
        <v>0</v>
      </c>
      <c r="T359" s="180">
        <v>18.099999999999998</v>
      </c>
    </row>
    <row r="360" spans="1:20" s="5" customFormat="1" ht="12.75" customHeight="1" x14ac:dyDescent="0.2">
      <c r="A360" s="119"/>
      <c r="B360" s="71"/>
      <c r="C360" s="26" t="s">
        <v>261</v>
      </c>
      <c r="D360" s="196">
        <v>1</v>
      </c>
      <c r="E360" s="197">
        <v>0</v>
      </c>
      <c r="F360" s="197">
        <v>0</v>
      </c>
      <c r="G360" s="197">
        <v>0</v>
      </c>
      <c r="H360" s="197">
        <v>0</v>
      </c>
      <c r="I360" s="197">
        <v>0</v>
      </c>
      <c r="J360" s="197">
        <v>0</v>
      </c>
      <c r="K360" s="197">
        <v>0</v>
      </c>
      <c r="L360" s="197">
        <v>0.2</v>
      </c>
      <c r="M360" s="197">
        <v>0.3</v>
      </c>
      <c r="N360" s="197">
        <v>0.5</v>
      </c>
      <c r="O360" s="197">
        <v>1</v>
      </c>
      <c r="P360" s="197">
        <v>1</v>
      </c>
      <c r="Q360" s="197">
        <v>0</v>
      </c>
      <c r="R360" s="197">
        <v>0</v>
      </c>
      <c r="S360" s="197">
        <v>0</v>
      </c>
      <c r="T360" s="197">
        <v>1</v>
      </c>
    </row>
    <row r="361" spans="1:20" x14ac:dyDescent="0.2">
      <c r="A361" s="119"/>
      <c r="B361" s="71"/>
      <c r="C361" s="26" t="s">
        <v>241</v>
      </c>
      <c r="D361" s="180">
        <v>2</v>
      </c>
      <c r="E361" s="180">
        <v>0</v>
      </c>
      <c r="F361" s="180">
        <v>0</v>
      </c>
      <c r="G361" s="180">
        <v>0</v>
      </c>
      <c r="H361" s="180">
        <v>0</v>
      </c>
      <c r="I361" s="180">
        <v>0</v>
      </c>
      <c r="J361" s="180">
        <v>0</v>
      </c>
      <c r="K361" s="180">
        <v>0</v>
      </c>
      <c r="L361" s="180">
        <v>6</v>
      </c>
      <c r="M361" s="180">
        <v>7</v>
      </c>
      <c r="N361" s="180">
        <v>31</v>
      </c>
      <c r="O361" s="180">
        <v>44</v>
      </c>
      <c r="P361" s="180">
        <v>44</v>
      </c>
      <c r="Q361" s="180">
        <v>0</v>
      </c>
      <c r="R361" s="180">
        <v>0</v>
      </c>
      <c r="S361" s="180">
        <v>0</v>
      </c>
      <c r="T361" s="180">
        <v>44</v>
      </c>
    </row>
    <row r="362" spans="1:20" x14ac:dyDescent="0.2">
      <c r="A362" s="119"/>
      <c r="B362" s="71"/>
      <c r="C362" s="26" t="s">
        <v>570</v>
      </c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</row>
    <row r="363" spans="1:20" x14ac:dyDescent="0.2">
      <c r="A363" s="119"/>
      <c r="B363" s="71"/>
      <c r="C363" s="26" t="s">
        <v>573</v>
      </c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</row>
    <row r="364" spans="1:20" x14ac:dyDescent="0.2">
      <c r="A364" s="119"/>
      <c r="B364" s="71"/>
      <c r="C364" s="165" t="s">
        <v>574</v>
      </c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</row>
    <row r="365" spans="1:20" x14ac:dyDescent="0.2">
      <c r="A365" s="119"/>
      <c r="B365" s="72"/>
      <c r="C365" s="26" t="s">
        <v>575</v>
      </c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</row>
    <row r="366" spans="1:20" ht="15" x14ac:dyDescent="0.25">
      <c r="A366" s="230" t="s">
        <v>0</v>
      </c>
      <c r="B366" s="231"/>
      <c r="C366" s="232" t="s">
        <v>0</v>
      </c>
      <c r="D366" s="53">
        <f>SUM(D314:D361)</f>
        <v>273</v>
      </c>
      <c r="E366" s="54">
        <f>SUM(E314:E361)</f>
        <v>0</v>
      </c>
      <c r="F366" s="54">
        <f>SUM(F314:F361)</f>
        <v>0</v>
      </c>
      <c r="G366" s="54">
        <f>SUM(G314:G361)</f>
        <v>0</v>
      </c>
      <c r="H366" s="54">
        <f>+G366+F366+E366</f>
        <v>0</v>
      </c>
      <c r="I366" s="54">
        <f>SUM(I314:I361)</f>
        <v>173.96</v>
      </c>
      <c r="J366" s="54">
        <f>SUM(J314:J361)</f>
        <v>12.5</v>
      </c>
      <c r="K366" s="54">
        <f>+J366+I366+H366</f>
        <v>186.46</v>
      </c>
      <c r="L366" s="54">
        <f>SUM(L314:L361)</f>
        <v>238.72999999999996</v>
      </c>
      <c r="M366" s="54">
        <f>SUM(M314:M361)</f>
        <v>689.60999999999979</v>
      </c>
      <c r="N366" s="54">
        <f>SUM(N314:N361)</f>
        <v>1506.8400000000006</v>
      </c>
      <c r="O366" s="54">
        <f>+N366+M366+L366</f>
        <v>2435.1800000000003</v>
      </c>
      <c r="P366" s="54">
        <f>+O366+K366</f>
        <v>2621.6400000000003</v>
      </c>
      <c r="Q366" s="54">
        <f>SUM(Q314:Q361)</f>
        <v>50.33</v>
      </c>
      <c r="R366" s="54">
        <f>SUM(R314:R361)</f>
        <v>9.7099999999999991</v>
      </c>
      <c r="S366" s="54">
        <f>+R366+Q366</f>
        <v>60.04</v>
      </c>
      <c r="T366" s="55">
        <f>+S366+P366</f>
        <v>2681.6800000000003</v>
      </c>
    </row>
    <row r="367" spans="1:20" ht="15" x14ac:dyDescent="0.25">
      <c r="A367" s="237" t="s">
        <v>337</v>
      </c>
      <c r="B367" s="238"/>
      <c r="C367" s="239"/>
      <c r="D367" s="173">
        <f>D366+D313+D302+D291+D259+D246+D213+D158+D127+D93+D54+D37+D27+D17+D11</f>
        <v>6784</v>
      </c>
      <c r="E367" s="174">
        <f t="shared" ref="E367:T367" si="3">E366+E313+E302+E291+E259+E246+E213+E158+E127+E93+E54+E37+E27+E17+E11</f>
        <v>1259.7855000000002</v>
      </c>
      <c r="F367" s="174">
        <f t="shared" si="3"/>
        <v>930.81699999999989</v>
      </c>
      <c r="G367" s="174">
        <f t="shared" si="3"/>
        <v>1155.6704</v>
      </c>
      <c r="H367" s="174">
        <f t="shared" si="3"/>
        <v>3346.2729000000004</v>
      </c>
      <c r="I367" s="174">
        <f t="shared" si="3"/>
        <v>3372.5373</v>
      </c>
      <c r="J367" s="174">
        <f t="shared" si="3"/>
        <v>171.678</v>
      </c>
      <c r="K367" s="174">
        <f t="shared" si="3"/>
        <v>6890.4881999999998</v>
      </c>
      <c r="L367" s="174">
        <f t="shared" si="3"/>
        <v>4959.4669000000004</v>
      </c>
      <c r="M367" s="174">
        <f t="shared" si="3"/>
        <v>12087.694199999998</v>
      </c>
      <c r="N367" s="174">
        <f t="shared" si="3"/>
        <v>9226.7242000000006</v>
      </c>
      <c r="O367" s="174">
        <f t="shared" si="3"/>
        <v>26273.885299999998</v>
      </c>
      <c r="P367" s="174">
        <f t="shared" si="3"/>
        <v>33164.373499999994</v>
      </c>
      <c r="Q367" s="174">
        <f t="shared" si="3"/>
        <v>1640.16</v>
      </c>
      <c r="R367" s="174">
        <f t="shared" si="3"/>
        <v>7292.1734000000015</v>
      </c>
      <c r="S367" s="174">
        <f t="shared" si="3"/>
        <v>8932.3334000000013</v>
      </c>
      <c r="T367" s="174">
        <f t="shared" si="3"/>
        <v>42096.706900000005</v>
      </c>
    </row>
    <row r="368" spans="1:20" x14ac:dyDescent="0.2">
      <c r="A368" s="42" t="s">
        <v>513</v>
      </c>
      <c r="B368" s="29"/>
      <c r="D368" s="6"/>
      <c r="E368" s="5"/>
    </row>
    <row r="369" spans="1:20" x14ac:dyDescent="0.2">
      <c r="A369" s="42" t="s">
        <v>514</v>
      </c>
      <c r="B369" s="29"/>
      <c r="D369" s="6"/>
      <c r="E369" s="5"/>
    </row>
    <row r="370" spans="1:20" x14ac:dyDescent="0.2">
      <c r="A370" s="42"/>
      <c r="B370" s="29"/>
      <c r="D370" s="6"/>
      <c r="E370" s="5"/>
    </row>
    <row r="371" spans="1:20" x14ac:dyDescent="0.2">
      <c r="A371" s="29"/>
      <c r="B371" s="29"/>
      <c r="D371" s="6"/>
      <c r="E371" s="5"/>
    </row>
    <row r="372" spans="1:20" x14ac:dyDescent="0.2">
      <c r="A372" s="38" t="s">
        <v>454</v>
      </c>
      <c r="B372" s="38" t="s">
        <v>461</v>
      </c>
      <c r="C372" s="38"/>
      <c r="D372" s="38"/>
      <c r="E372" s="38"/>
      <c r="F372" s="38"/>
      <c r="G372" s="38"/>
      <c r="H372" s="38"/>
      <c r="I372" s="37" t="s">
        <v>473</v>
      </c>
      <c r="J372" s="10"/>
      <c r="K372" s="10"/>
      <c r="L372" s="10"/>
      <c r="M372" s="10"/>
      <c r="N372" s="10"/>
      <c r="O372" s="10"/>
    </row>
    <row r="373" spans="1:20" x14ac:dyDescent="0.2">
      <c r="A373" s="3"/>
      <c r="B373" s="37" t="s">
        <v>474</v>
      </c>
      <c r="D373" s="2"/>
      <c r="E373" s="10"/>
      <c r="F373" s="10"/>
      <c r="G373" s="10"/>
      <c r="H373" s="10"/>
      <c r="I373" s="38" t="s">
        <v>475</v>
      </c>
      <c r="J373" s="10"/>
      <c r="K373" s="10"/>
      <c r="L373" s="10"/>
      <c r="M373" s="10"/>
      <c r="N373" s="10"/>
      <c r="O373" s="10"/>
    </row>
    <row r="374" spans="1:20" x14ac:dyDescent="0.2">
      <c r="A374" s="3"/>
      <c r="B374" s="37" t="s">
        <v>455</v>
      </c>
      <c r="D374" s="2"/>
      <c r="E374" s="10"/>
      <c r="F374" s="10"/>
      <c r="G374" s="10"/>
      <c r="H374" s="10"/>
      <c r="I374" s="38" t="s">
        <v>476</v>
      </c>
      <c r="J374" s="10"/>
      <c r="K374" s="10"/>
      <c r="L374" s="10"/>
      <c r="M374" s="10"/>
      <c r="N374" s="10"/>
      <c r="O374" s="10"/>
      <c r="T374" s="10"/>
    </row>
    <row r="375" spans="1:20" x14ac:dyDescent="0.2">
      <c r="A375" s="3"/>
      <c r="B375" s="37" t="s">
        <v>457</v>
      </c>
      <c r="D375" s="2"/>
      <c r="E375" s="10"/>
      <c r="F375" s="10"/>
      <c r="G375" s="10"/>
      <c r="H375" s="10"/>
      <c r="I375" s="38" t="s">
        <v>460</v>
      </c>
      <c r="J375" s="10"/>
      <c r="K375" s="10"/>
      <c r="L375" s="10"/>
      <c r="M375" s="10"/>
      <c r="N375" s="10"/>
      <c r="O375" s="10"/>
    </row>
    <row r="376" spans="1:20" x14ac:dyDescent="0.2">
      <c r="A376" s="3"/>
      <c r="B376" s="37" t="s">
        <v>456</v>
      </c>
      <c r="D376" s="2"/>
      <c r="E376" s="10"/>
      <c r="F376" s="10"/>
      <c r="G376" s="10"/>
      <c r="H376" s="10"/>
      <c r="I376" s="38" t="s">
        <v>477</v>
      </c>
      <c r="J376" s="10"/>
      <c r="K376" s="10"/>
      <c r="L376" s="10"/>
      <c r="M376" s="10"/>
      <c r="N376" s="10"/>
      <c r="O376" s="10"/>
    </row>
    <row r="377" spans="1:20" x14ac:dyDescent="0.2">
      <c r="A377" s="3"/>
      <c r="B377" s="37" t="s">
        <v>458</v>
      </c>
      <c r="D377" s="2"/>
      <c r="E377" s="10"/>
      <c r="F377" s="10"/>
      <c r="G377" s="10"/>
      <c r="H377" s="10"/>
      <c r="I377" s="10" t="s">
        <v>519</v>
      </c>
      <c r="J377" s="10"/>
      <c r="K377" s="10"/>
      <c r="L377" s="10"/>
      <c r="M377" s="10"/>
      <c r="N377" s="10"/>
      <c r="O377" s="10"/>
    </row>
    <row r="378" spans="1:20" x14ac:dyDescent="0.2">
      <c r="A378" s="3"/>
      <c r="B378" s="37" t="s">
        <v>459</v>
      </c>
      <c r="D378" s="2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</row>
    <row r="379" spans="1:20" x14ac:dyDescent="0.2">
      <c r="A379" s="3"/>
      <c r="B379" s="3"/>
      <c r="D379" s="2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</row>
    <row r="380" spans="1:20" x14ac:dyDescent="0.2">
      <c r="A380" s="4"/>
      <c r="B380" s="4"/>
      <c r="C380" s="5"/>
      <c r="D380" s="6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</row>
    <row r="381" spans="1:20" x14ac:dyDescent="0.2">
      <c r="A381" s="3"/>
      <c r="B381" s="3"/>
      <c r="D381" s="6"/>
      <c r="E381" s="5"/>
    </row>
    <row r="382" spans="1:20" x14ac:dyDescent="0.2">
      <c r="A382" s="3"/>
      <c r="B382" s="3"/>
      <c r="D382" s="6"/>
      <c r="E382" s="5"/>
    </row>
    <row r="383" spans="1:20" x14ac:dyDescent="0.2">
      <c r="A383" s="3"/>
      <c r="B383" s="3"/>
      <c r="D383" s="6"/>
      <c r="E383" s="5"/>
    </row>
    <row r="384" spans="1:20" x14ac:dyDescent="0.2">
      <c r="A384" s="3"/>
      <c r="B384" s="3"/>
      <c r="D384" s="6"/>
      <c r="E384" s="5"/>
    </row>
    <row r="385" spans="1:20" x14ac:dyDescent="0.2">
      <c r="A385" s="3"/>
      <c r="B385" s="3"/>
      <c r="D385" s="6"/>
      <c r="E385" s="5"/>
    </row>
    <row r="386" spans="1:20" x14ac:dyDescent="0.2">
      <c r="A386" s="3"/>
      <c r="B386" s="3"/>
      <c r="D386" s="6"/>
      <c r="E386" s="5"/>
    </row>
    <row r="387" spans="1:20" x14ac:dyDescent="0.2">
      <c r="A387" s="3"/>
      <c r="B387" s="3"/>
      <c r="D387" s="6"/>
      <c r="E387" s="5"/>
    </row>
    <row r="388" spans="1:20" x14ac:dyDescent="0.2">
      <c r="A388" s="3"/>
      <c r="B388" s="3"/>
      <c r="D388" s="6"/>
      <c r="E388" s="5"/>
    </row>
    <row r="389" spans="1:20" x14ac:dyDescent="0.2">
      <c r="A389" s="3"/>
      <c r="B389" s="3"/>
      <c r="D389" s="6"/>
      <c r="E389" s="5"/>
      <c r="T389" s="10"/>
    </row>
    <row r="390" spans="1:20" x14ac:dyDescent="0.2">
      <c r="A390" s="3"/>
      <c r="B390" s="3"/>
      <c r="D390" s="6"/>
      <c r="E390" s="5"/>
    </row>
    <row r="391" spans="1:20" x14ac:dyDescent="0.2">
      <c r="A391" s="3"/>
      <c r="B391" s="3"/>
      <c r="D391" s="6"/>
      <c r="E391" s="5"/>
    </row>
    <row r="392" spans="1:20" x14ac:dyDescent="0.2">
      <c r="A392" s="3"/>
      <c r="B392" s="3"/>
      <c r="D392" s="6"/>
      <c r="E392" s="5"/>
    </row>
    <row r="393" spans="1:20" x14ac:dyDescent="0.2">
      <c r="A393" s="3"/>
      <c r="B393" s="3"/>
      <c r="D393" s="6"/>
      <c r="E393" s="5"/>
    </row>
    <row r="394" spans="1:20" x14ac:dyDescent="0.2">
      <c r="A394" s="3"/>
      <c r="B394" s="3"/>
      <c r="D394" s="6"/>
      <c r="E394" s="5"/>
    </row>
    <row r="395" spans="1:20" x14ac:dyDescent="0.2">
      <c r="A395" s="3"/>
      <c r="B395" s="3"/>
      <c r="D395" s="6"/>
      <c r="E395" s="5"/>
    </row>
    <row r="396" spans="1:20" x14ac:dyDescent="0.2">
      <c r="A396" s="3"/>
      <c r="B396" s="3"/>
      <c r="D396" s="6"/>
      <c r="E396" s="5"/>
    </row>
    <row r="397" spans="1:20" x14ac:dyDescent="0.2">
      <c r="A397" s="3"/>
      <c r="B397" s="3"/>
      <c r="D397" s="6"/>
      <c r="E397" s="5"/>
    </row>
    <row r="398" spans="1:20" x14ac:dyDescent="0.2">
      <c r="A398" s="3"/>
      <c r="B398" s="3"/>
      <c r="D398" s="6"/>
      <c r="E398" s="5"/>
    </row>
    <row r="399" spans="1:20" x14ac:dyDescent="0.2">
      <c r="A399" s="3"/>
      <c r="B399" s="3"/>
      <c r="D399" s="6"/>
      <c r="E399" s="5"/>
    </row>
    <row r="400" spans="1:20" x14ac:dyDescent="0.2">
      <c r="A400" s="3"/>
      <c r="B400" s="3"/>
      <c r="D400" s="6"/>
      <c r="E400" s="5"/>
    </row>
    <row r="401" spans="1:5" x14ac:dyDescent="0.2">
      <c r="A401" s="3"/>
      <c r="B401" s="3"/>
      <c r="D401" s="6"/>
      <c r="E401" s="5"/>
    </row>
    <row r="402" spans="1:5" x14ac:dyDescent="0.2">
      <c r="A402" s="3"/>
      <c r="B402" s="3"/>
      <c r="D402" s="6"/>
      <c r="E402" s="5"/>
    </row>
    <row r="403" spans="1:5" x14ac:dyDescent="0.2">
      <c r="A403" s="3"/>
      <c r="B403" s="3"/>
      <c r="D403" s="6"/>
      <c r="E403" s="5"/>
    </row>
    <row r="404" spans="1:5" x14ac:dyDescent="0.2">
      <c r="A404" s="3"/>
      <c r="B404" s="3"/>
      <c r="D404" s="6"/>
      <c r="E404" s="5"/>
    </row>
    <row r="405" spans="1:5" x14ac:dyDescent="0.2">
      <c r="A405" s="3"/>
      <c r="B405" s="3"/>
      <c r="D405" s="6"/>
      <c r="E405" s="5"/>
    </row>
    <row r="406" spans="1:5" x14ac:dyDescent="0.2">
      <c r="A406" s="3"/>
      <c r="B406" s="3"/>
      <c r="D406" s="6"/>
      <c r="E406" s="5"/>
    </row>
    <row r="407" spans="1:5" x14ac:dyDescent="0.2">
      <c r="A407" s="3"/>
      <c r="B407" s="3"/>
      <c r="D407" s="6"/>
      <c r="E407" s="5"/>
    </row>
    <row r="408" spans="1:5" x14ac:dyDescent="0.2">
      <c r="A408" s="3"/>
      <c r="B408" s="3"/>
      <c r="D408" s="6"/>
      <c r="E408" s="5"/>
    </row>
    <row r="409" spans="1:5" x14ac:dyDescent="0.2">
      <c r="A409" s="3"/>
      <c r="B409" s="3"/>
      <c r="D409" s="6"/>
      <c r="E409" s="5"/>
    </row>
    <row r="410" spans="1:5" x14ac:dyDescent="0.2">
      <c r="A410" s="3"/>
      <c r="B410" s="3"/>
      <c r="D410" s="6"/>
      <c r="E410" s="5"/>
    </row>
    <row r="411" spans="1:5" x14ac:dyDescent="0.2">
      <c r="A411" s="3"/>
      <c r="B411" s="3"/>
      <c r="D411" s="6"/>
      <c r="E411" s="5"/>
    </row>
    <row r="412" spans="1:5" x14ac:dyDescent="0.2">
      <c r="A412" s="3"/>
      <c r="B412" s="3"/>
      <c r="D412" s="6"/>
      <c r="E412" s="5"/>
    </row>
    <row r="413" spans="1:5" x14ac:dyDescent="0.2">
      <c r="A413" s="3"/>
      <c r="B413" s="3"/>
      <c r="D413" s="6"/>
      <c r="E413" s="5"/>
    </row>
    <row r="414" spans="1:5" x14ac:dyDescent="0.2">
      <c r="A414" s="3"/>
      <c r="B414" s="3"/>
      <c r="D414" s="6"/>
      <c r="E414" s="5"/>
    </row>
    <row r="415" spans="1:5" x14ac:dyDescent="0.2">
      <c r="A415" s="3"/>
      <c r="B415" s="3"/>
      <c r="D415" s="6"/>
      <c r="E415" s="5"/>
    </row>
    <row r="416" spans="1:5" x14ac:dyDescent="0.2">
      <c r="A416" s="3"/>
      <c r="B416" s="3"/>
      <c r="D416" s="6"/>
      <c r="E416" s="5"/>
    </row>
    <row r="417" spans="1:5" x14ac:dyDescent="0.2">
      <c r="A417" s="3"/>
      <c r="B417" s="3"/>
      <c r="D417" s="6"/>
      <c r="E417" s="5"/>
    </row>
    <row r="418" spans="1:5" x14ac:dyDescent="0.2">
      <c r="A418" s="3"/>
      <c r="B418" s="3"/>
      <c r="D418" s="6"/>
      <c r="E418" s="5"/>
    </row>
    <row r="419" spans="1:5" x14ac:dyDescent="0.2">
      <c r="A419" s="3"/>
      <c r="B419" s="3"/>
      <c r="D419" s="6"/>
      <c r="E419" s="5"/>
    </row>
    <row r="420" spans="1:5" x14ac:dyDescent="0.2">
      <c r="A420" s="3"/>
      <c r="B420" s="3"/>
      <c r="D420" s="6"/>
      <c r="E420" s="5"/>
    </row>
    <row r="421" spans="1:5" x14ac:dyDescent="0.2">
      <c r="A421" s="3"/>
      <c r="B421" s="3"/>
      <c r="D421" s="6"/>
      <c r="E421" s="5"/>
    </row>
    <row r="422" spans="1:5" x14ac:dyDescent="0.2">
      <c r="A422" s="3"/>
      <c r="B422" s="3"/>
      <c r="D422" s="6"/>
      <c r="E422" s="5"/>
    </row>
    <row r="423" spans="1:5" x14ac:dyDescent="0.2">
      <c r="A423" s="3"/>
      <c r="B423" s="3"/>
      <c r="D423" s="6"/>
      <c r="E423" s="5"/>
    </row>
    <row r="424" spans="1:5" x14ac:dyDescent="0.2">
      <c r="A424" s="3"/>
      <c r="B424" s="3"/>
      <c r="D424" s="6"/>
      <c r="E424" s="5"/>
    </row>
    <row r="425" spans="1:5" x14ac:dyDescent="0.2">
      <c r="A425" s="3"/>
      <c r="B425" s="3"/>
      <c r="D425" s="6"/>
      <c r="E425" s="5"/>
    </row>
    <row r="426" spans="1:5" x14ac:dyDescent="0.2">
      <c r="A426" s="3"/>
      <c r="B426" s="3"/>
      <c r="D426" s="6"/>
      <c r="E426" s="5"/>
    </row>
    <row r="427" spans="1:5" x14ac:dyDescent="0.2">
      <c r="A427" s="3"/>
      <c r="B427" s="3"/>
      <c r="D427" s="6"/>
      <c r="E427" s="5"/>
    </row>
    <row r="428" spans="1:5" x14ac:dyDescent="0.2">
      <c r="A428" s="3"/>
      <c r="B428" s="3"/>
      <c r="D428" s="6"/>
      <c r="E428" s="5"/>
    </row>
    <row r="429" spans="1:5" x14ac:dyDescent="0.2">
      <c r="A429" s="3"/>
      <c r="B429" s="3"/>
      <c r="D429" s="6"/>
      <c r="E429" s="5"/>
    </row>
    <row r="430" spans="1:5" x14ac:dyDescent="0.2">
      <c r="A430" s="3"/>
      <c r="B430" s="3"/>
      <c r="D430" s="6"/>
      <c r="E430" s="5"/>
    </row>
    <row r="431" spans="1:5" x14ac:dyDescent="0.2">
      <c r="A431" s="3"/>
      <c r="B431" s="3"/>
      <c r="D431" s="6"/>
      <c r="E431" s="5"/>
    </row>
    <row r="432" spans="1:5" x14ac:dyDescent="0.2">
      <c r="A432" s="3"/>
      <c r="B432" s="3"/>
      <c r="D432" s="6"/>
      <c r="E432" s="5"/>
    </row>
    <row r="433" spans="1:5" x14ac:dyDescent="0.2">
      <c r="A433" s="3"/>
      <c r="B433" s="3"/>
      <c r="D433" s="6"/>
      <c r="E433" s="5"/>
    </row>
    <row r="434" spans="1:5" x14ac:dyDescent="0.2">
      <c r="A434" s="3"/>
      <c r="B434" s="3"/>
      <c r="D434" s="6"/>
      <c r="E434" s="5"/>
    </row>
    <row r="435" spans="1:5" x14ac:dyDescent="0.2">
      <c r="A435" s="3"/>
      <c r="B435" s="3"/>
      <c r="D435" s="6"/>
      <c r="E435" s="5"/>
    </row>
    <row r="436" spans="1:5" x14ac:dyDescent="0.2">
      <c r="A436" s="3"/>
      <c r="B436" s="3"/>
      <c r="D436" s="6"/>
      <c r="E436" s="5"/>
    </row>
    <row r="437" spans="1:5" x14ac:dyDescent="0.2">
      <c r="A437" s="3"/>
      <c r="B437" s="3"/>
      <c r="D437" s="6"/>
      <c r="E437" s="5"/>
    </row>
    <row r="438" spans="1:5" x14ac:dyDescent="0.2">
      <c r="A438" s="3"/>
      <c r="B438" s="3"/>
      <c r="D438" s="6"/>
      <c r="E438" s="5"/>
    </row>
    <row r="439" spans="1:5" x14ac:dyDescent="0.2">
      <c r="A439" s="3"/>
      <c r="B439" s="3"/>
      <c r="D439" s="6"/>
      <c r="E439" s="5"/>
    </row>
    <row r="440" spans="1:5" x14ac:dyDescent="0.2">
      <c r="A440" s="3"/>
      <c r="B440" s="3"/>
      <c r="D440" s="6"/>
      <c r="E440" s="5"/>
    </row>
    <row r="441" spans="1:5" x14ac:dyDescent="0.2">
      <c r="A441" s="3"/>
      <c r="B441" s="3"/>
      <c r="D441" s="6"/>
      <c r="E441" s="5"/>
    </row>
    <row r="442" spans="1:5" x14ac:dyDescent="0.2">
      <c r="A442" s="3"/>
      <c r="B442" s="3"/>
      <c r="D442" s="6"/>
      <c r="E442" s="5"/>
    </row>
    <row r="443" spans="1:5" x14ac:dyDescent="0.2">
      <c r="A443" s="3"/>
      <c r="B443" s="3"/>
      <c r="D443" s="6"/>
      <c r="E443" s="5"/>
    </row>
    <row r="444" spans="1:5" x14ac:dyDescent="0.2">
      <c r="A444" s="3"/>
      <c r="B444" s="3"/>
      <c r="D444" s="6"/>
      <c r="E444" s="5"/>
    </row>
  </sheetData>
  <mergeCells count="29">
    <mergeCell ref="A1:T1"/>
    <mergeCell ref="A2:T2"/>
    <mergeCell ref="A4:A6"/>
    <mergeCell ref="B4:B6"/>
    <mergeCell ref="C4:C6"/>
    <mergeCell ref="D4:D6"/>
    <mergeCell ref="E4:O4"/>
    <mergeCell ref="P4:P6"/>
    <mergeCell ref="Q4:R5"/>
    <mergeCell ref="S4:S6"/>
    <mergeCell ref="T4:T6"/>
    <mergeCell ref="E5:K5"/>
    <mergeCell ref="L5:O5"/>
    <mergeCell ref="A54:C54"/>
    <mergeCell ref="A93:C93"/>
    <mergeCell ref="A11:C11"/>
    <mergeCell ref="A17:C17"/>
    <mergeCell ref="A302:C302"/>
    <mergeCell ref="A313:C313"/>
    <mergeCell ref="A366:C366"/>
    <mergeCell ref="A367:C367"/>
    <mergeCell ref="A27:C27"/>
    <mergeCell ref="A37:C37"/>
    <mergeCell ref="A127:C127"/>
    <mergeCell ref="A158:C158"/>
    <mergeCell ref="A213:C213"/>
    <mergeCell ref="A246:C246"/>
    <mergeCell ref="A259:C259"/>
    <mergeCell ref="A291:C29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21"/>
  <sheetViews>
    <sheetView showGridLines="0" topLeftCell="A304" zoomScale="70" zoomScaleNormal="70" workbookViewId="0">
      <selection activeCell="C339" sqref="C339:C342"/>
    </sheetView>
  </sheetViews>
  <sheetFormatPr baseColWidth="10" defaultRowHeight="12.75" x14ac:dyDescent="0.2"/>
  <cols>
    <col min="2" max="2" width="20.85546875" customWidth="1"/>
    <col min="3" max="3" width="28.85546875" bestFit="1" customWidth="1"/>
    <col min="4" max="4" width="14.42578125" customWidth="1"/>
    <col min="6" max="6" width="15.7109375" bestFit="1" customWidth="1"/>
    <col min="7" max="7" width="12.5703125" bestFit="1" customWidth="1"/>
    <col min="8" max="8" width="15.85546875" bestFit="1" customWidth="1"/>
    <col min="9" max="9" width="14.85546875" customWidth="1"/>
    <col min="11" max="11" width="13.42578125" bestFit="1" customWidth="1"/>
    <col min="12" max="12" width="14.42578125" customWidth="1"/>
    <col min="13" max="13" width="14.5703125" customWidth="1"/>
    <col min="14" max="14" width="12.85546875" customWidth="1"/>
    <col min="15" max="15" width="13.42578125" bestFit="1" customWidth="1"/>
    <col min="16" max="16" width="14.85546875" customWidth="1"/>
    <col min="17" max="17" width="12.85546875" customWidth="1"/>
    <col min="18" max="18" width="14.42578125" customWidth="1"/>
    <col min="19" max="19" width="17.7109375" customWidth="1"/>
    <col min="20" max="20" width="15.5703125" customWidth="1"/>
  </cols>
  <sheetData>
    <row r="1" spans="1:20" s="5" customFormat="1" ht="15.75" x14ac:dyDescent="0.25">
      <c r="A1" s="243" t="s">
        <v>311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</row>
    <row r="2" spans="1:20" s="5" customFormat="1" ht="16.5" customHeight="1" x14ac:dyDescent="0.25">
      <c r="A2" s="243" t="s">
        <v>520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</row>
    <row r="3" spans="1:20" s="5" customFormat="1" ht="15" customHeight="1" x14ac:dyDescent="0.25">
      <c r="A3" s="40" t="s">
        <v>521</v>
      </c>
      <c r="B3" s="20"/>
      <c r="C3" s="20"/>
      <c r="D3" s="27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0" s="4" customFormat="1" ht="13.5" customHeight="1" x14ac:dyDescent="0.2">
      <c r="A4" s="244" t="s">
        <v>313</v>
      </c>
      <c r="B4" s="247" t="s">
        <v>416</v>
      </c>
      <c r="C4" s="247" t="s">
        <v>314</v>
      </c>
      <c r="D4" s="250" t="s">
        <v>393</v>
      </c>
      <c r="E4" s="253" t="s">
        <v>315</v>
      </c>
      <c r="F4" s="254"/>
      <c r="G4" s="254"/>
      <c r="H4" s="254"/>
      <c r="I4" s="254"/>
      <c r="J4" s="254"/>
      <c r="K4" s="254"/>
      <c r="L4" s="254"/>
      <c r="M4" s="254"/>
      <c r="N4" s="254"/>
      <c r="O4" s="255"/>
      <c r="P4" s="250" t="s">
        <v>394</v>
      </c>
      <c r="Q4" s="256" t="s">
        <v>402</v>
      </c>
      <c r="R4" s="257"/>
      <c r="S4" s="260" t="s">
        <v>395</v>
      </c>
      <c r="T4" s="263" t="s">
        <v>396</v>
      </c>
    </row>
    <row r="5" spans="1:20" s="4" customFormat="1" ht="15" x14ac:dyDescent="0.2">
      <c r="A5" s="245"/>
      <c r="B5" s="248"/>
      <c r="C5" s="248"/>
      <c r="D5" s="251"/>
      <c r="E5" s="266" t="s">
        <v>479</v>
      </c>
      <c r="F5" s="266"/>
      <c r="G5" s="266"/>
      <c r="H5" s="266"/>
      <c r="I5" s="266"/>
      <c r="J5" s="266"/>
      <c r="K5" s="266"/>
      <c r="L5" s="267" t="s">
        <v>316</v>
      </c>
      <c r="M5" s="268"/>
      <c r="N5" s="268"/>
      <c r="O5" s="269"/>
      <c r="P5" s="251"/>
      <c r="Q5" s="258"/>
      <c r="R5" s="259"/>
      <c r="S5" s="261"/>
      <c r="T5" s="264"/>
    </row>
    <row r="6" spans="1:20" s="4" customFormat="1" ht="72" customHeight="1" x14ac:dyDescent="0.2">
      <c r="A6" s="246"/>
      <c r="B6" s="249"/>
      <c r="C6" s="249"/>
      <c r="D6" s="252"/>
      <c r="E6" s="151" t="s">
        <v>398</v>
      </c>
      <c r="F6" s="151" t="s">
        <v>399</v>
      </c>
      <c r="G6" s="151" t="s">
        <v>400</v>
      </c>
      <c r="H6" s="151" t="s">
        <v>401</v>
      </c>
      <c r="I6" s="150" t="s">
        <v>12</v>
      </c>
      <c r="J6" s="151" t="s">
        <v>480</v>
      </c>
      <c r="K6" s="150" t="s">
        <v>0</v>
      </c>
      <c r="L6" s="150" t="s">
        <v>13</v>
      </c>
      <c r="M6" s="150" t="s">
        <v>14</v>
      </c>
      <c r="N6" s="150" t="s">
        <v>15</v>
      </c>
      <c r="O6" s="150" t="s">
        <v>0</v>
      </c>
      <c r="P6" s="252"/>
      <c r="Q6" s="177" t="s">
        <v>16</v>
      </c>
      <c r="R6" s="151" t="s">
        <v>17</v>
      </c>
      <c r="S6" s="262"/>
      <c r="T6" s="265"/>
    </row>
    <row r="7" spans="1:20" s="4" customFormat="1" ht="12.75" customHeight="1" x14ac:dyDescent="0.2">
      <c r="A7" s="171" t="s">
        <v>1</v>
      </c>
      <c r="B7" s="56" t="s">
        <v>308</v>
      </c>
      <c r="C7" s="46" t="s">
        <v>308</v>
      </c>
      <c r="D7" s="153"/>
      <c r="E7" s="154"/>
      <c r="F7" s="154"/>
      <c r="G7" s="154"/>
      <c r="H7" s="154">
        <f>+G7+F7+E7</f>
        <v>0</v>
      </c>
      <c r="I7" s="154"/>
      <c r="J7" s="154"/>
      <c r="K7" s="154">
        <f>+J7+I7+H7</f>
        <v>0</v>
      </c>
      <c r="L7" s="154"/>
      <c r="M7" s="154"/>
      <c r="N7" s="154"/>
      <c r="O7" s="154">
        <f>+N7+M7+L7</f>
        <v>0</v>
      </c>
      <c r="P7" s="154">
        <f t="shared" ref="P7:P13" si="0">+O7+K7</f>
        <v>0</v>
      </c>
      <c r="Q7" s="154"/>
      <c r="R7" s="154"/>
      <c r="S7" s="154">
        <f>+R7+Q7</f>
        <v>0</v>
      </c>
      <c r="T7" s="154">
        <f>+S7+P7</f>
        <v>0</v>
      </c>
    </row>
    <row r="8" spans="1:20" s="4" customFormat="1" ht="12.75" customHeight="1" x14ac:dyDescent="0.2">
      <c r="A8" s="103"/>
      <c r="B8" s="57"/>
      <c r="C8" s="49" t="s">
        <v>414</v>
      </c>
      <c r="D8" s="50"/>
      <c r="E8" s="14"/>
      <c r="F8" s="14"/>
      <c r="G8" s="14"/>
      <c r="H8" s="14">
        <f t="shared" ref="H8:H13" si="1">+G8+F8+E8</f>
        <v>0</v>
      </c>
      <c r="I8" s="14"/>
      <c r="J8" s="14"/>
      <c r="K8" s="14">
        <f t="shared" ref="K8:K13" si="2">+J8+I8+H8</f>
        <v>0</v>
      </c>
      <c r="L8" s="14"/>
      <c r="M8" s="14"/>
      <c r="N8" s="14"/>
      <c r="O8" s="14">
        <f t="shared" ref="O8:O13" si="3">+N8+M8+L8</f>
        <v>0</v>
      </c>
      <c r="P8" s="14">
        <f t="shared" si="0"/>
        <v>0</v>
      </c>
      <c r="Q8" s="14"/>
      <c r="R8" s="14"/>
      <c r="S8" s="14">
        <f t="shared" ref="S8:S13" si="4">+R8+Q8</f>
        <v>0</v>
      </c>
      <c r="T8" s="14">
        <f t="shared" ref="T8:T13" si="5">+S8+P8</f>
        <v>0</v>
      </c>
    </row>
    <row r="9" spans="1:20" s="4" customFormat="1" ht="12.75" customHeight="1" x14ac:dyDescent="0.2">
      <c r="A9" s="102"/>
      <c r="B9" s="123"/>
      <c r="C9" s="49" t="s">
        <v>263</v>
      </c>
      <c r="D9" s="50"/>
      <c r="E9" s="14"/>
      <c r="F9" s="14"/>
      <c r="G9" s="14"/>
      <c r="H9" s="14">
        <f t="shared" si="1"/>
        <v>0</v>
      </c>
      <c r="I9" s="14"/>
      <c r="J9" s="14"/>
      <c r="K9" s="14">
        <f>+J9+I9+H9</f>
        <v>0</v>
      </c>
      <c r="L9" s="14"/>
      <c r="M9" s="14"/>
      <c r="N9" s="14"/>
      <c r="O9" s="14">
        <f>+N9+M9+L9</f>
        <v>0</v>
      </c>
      <c r="P9" s="14">
        <f t="shared" si="0"/>
        <v>0</v>
      </c>
      <c r="Q9" s="14"/>
      <c r="R9" s="14"/>
      <c r="S9" s="14">
        <f t="shared" si="4"/>
        <v>0</v>
      </c>
      <c r="T9" s="14">
        <f t="shared" si="5"/>
        <v>0</v>
      </c>
    </row>
    <row r="10" spans="1:20" s="4" customFormat="1" ht="12.75" customHeight="1" x14ac:dyDescent="0.2">
      <c r="A10" s="102"/>
      <c r="B10" s="57" t="s">
        <v>415</v>
      </c>
      <c r="C10" s="155" t="s">
        <v>297</v>
      </c>
      <c r="D10" s="50"/>
      <c r="E10" s="14"/>
      <c r="F10" s="14"/>
      <c r="G10" s="14"/>
      <c r="H10" s="14">
        <f t="shared" si="1"/>
        <v>0</v>
      </c>
      <c r="I10" s="14"/>
      <c r="J10" s="14"/>
      <c r="K10" s="14">
        <f t="shared" si="2"/>
        <v>0</v>
      </c>
      <c r="L10" s="14"/>
      <c r="M10" s="14"/>
      <c r="N10" s="14"/>
      <c r="O10" s="14">
        <f t="shared" si="3"/>
        <v>0</v>
      </c>
      <c r="P10" s="14">
        <f t="shared" si="0"/>
        <v>0</v>
      </c>
      <c r="Q10" s="14"/>
      <c r="R10" s="14"/>
      <c r="S10" s="14">
        <f t="shared" si="4"/>
        <v>0</v>
      </c>
      <c r="T10" s="14">
        <f t="shared" si="5"/>
        <v>0</v>
      </c>
    </row>
    <row r="11" spans="1:20" s="4" customFormat="1" ht="12.75" customHeight="1" x14ac:dyDescent="0.2">
      <c r="A11" s="102"/>
      <c r="B11" s="58"/>
      <c r="C11" s="155" t="s">
        <v>298</v>
      </c>
      <c r="D11" s="50"/>
      <c r="E11" s="14"/>
      <c r="F11" s="14"/>
      <c r="G11" s="14"/>
      <c r="H11" s="14">
        <f t="shared" si="1"/>
        <v>0</v>
      </c>
      <c r="I11" s="14"/>
      <c r="J11" s="14"/>
      <c r="K11" s="14">
        <f t="shared" si="2"/>
        <v>0</v>
      </c>
      <c r="L11" s="14"/>
      <c r="M11" s="14"/>
      <c r="N11" s="14"/>
      <c r="O11" s="14">
        <f t="shared" si="3"/>
        <v>0</v>
      </c>
      <c r="P11" s="14">
        <f t="shared" si="0"/>
        <v>0</v>
      </c>
      <c r="Q11" s="14"/>
      <c r="R11" s="14"/>
      <c r="S11" s="14">
        <f t="shared" si="4"/>
        <v>0</v>
      </c>
      <c r="T11" s="14">
        <f t="shared" si="5"/>
        <v>0</v>
      </c>
    </row>
    <row r="12" spans="1:20" s="4" customFormat="1" ht="12.75" customHeight="1" x14ac:dyDescent="0.2">
      <c r="A12" s="102"/>
      <c r="B12" s="58"/>
      <c r="C12" s="155" t="s">
        <v>415</v>
      </c>
      <c r="D12" s="50"/>
      <c r="E12" s="14"/>
      <c r="F12" s="14"/>
      <c r="G12" s="14"/>
      <c r="H12" s="14">
        <f t="shared" si="1"/>
        <v>0</v>
      </c>
      <c r="I12" s="14"/>
      <c r="J12" s="14"/>
      <c r="K12" s="14">
        <f t="shared" si="2"/>
        <v>0</v>
      </c>
      <c r="L12" s="14"/>
      <c r="M12" s="14"/>
      <c r="N12" s="14"/>
      <c r="O12" s="14">
        <f t="shared" si="3"/>
        <v>0</v>
      </c>
      <c r="P12" s="14">
        <f t="shared" si="0"/>
        <v>0</v>
      </c>
      <c r="Q12" s="14"/>
      <c r="R12" s="14"/>
      <c r="S12" s="14">
        <f t="shared" si="4"/>
        <v>0</v>
      </c>
      <c r="T12" s="14">
        <f t="shared" si="5"/>
        <v>0</v>
      </c>
    </row>
    <row r="13" spans="1:20" s="4" customFormat="1" ht="12.75" customHeight="1" x14ac:dyDescent="0.2">
      <c r="A13" s="102"/>
      <c r="B13" s="158"/>
      <c r="C13" s="159" t="s">
        <v>264</v>
      </c>
      <c r="D13" s="160"/>
      <c r="E13" s="25"/>
      <c r="F13" s="25"/>
      <c r="G13" s="25"/>
      <c r="H13" s="25">
        <f t="shared" si="1"/>
        <v>0</v>
      </c>
      <c r="I13" s="25"/>
      <c r="J13" s="25"/>
      <c r="K13" s="25">
        <f t="shared" si="2"/>
        <v>0</v>
      </c>
      <c r="L13" s="25"/>
      <c r="M13" s="25"/>
      <c r="N13" s="25"/>
      <c r="O13" s="25">
        <f t="shared" si="3"/>
        <v>0</v>
      </c>
      <c r="P13" s="25">
        <f t="shared" si="0"/>
        <v>0</v>
      </c>
      <c r="Q13" s="25"/>
      <c r="R13" s="25"/>
      <c r="S13" s="25">
        <f t="shared" si="4"/>
        <v>0</v>
      </c>
      <c r="T13" s="25">
        <f t="shared" si="5"/>
        <v>0</v>
      </c>
    </row>
    <row r="14" spans="1:20" s="4" customFormat="1" ht="12.75" customHeight="1" x14ac:dyDescent="0.25">
      <c r="A14" s="230" t="s">
        <v>0</v>
      </c>
      <c r="B14" s="231"/>
      <c r="C14" s="232" t="s">
        <v>0</v>
      </c>
      <c r="D14" s="53">
        <f>+SUM(D7:D7)</f>
        <v>0</v>
      </c>
      <c r="E14" s="54">
        <f>SUM(E7:E7)</f>
        <v>0</v>
      </c>
      <c r="F14" s="54">
        <f>SUM(F7:F7)</f>
        <v>0</v>
      </c>
      <c r="G14" s="54">
        <f>SUM(G7:G7)</f>
        <v>0</v>
      </c>
      <c r="H14" s="54">
        <f>SUM(H7:H7)</f>
        <v>0</v>
      </c>
      <c r="I14" s="54">
        <f t="shared" ref="I14:T14" si="6">+SUM(I7:I7)</f>
        <v>0</v>
      </c>
      <c r="J14" s="54">
        <f t="shared" si="6"/>
        <v>0</v>
      </c>
      <c r="K14" s="54">
        <f t="shared" si="6"/>
        <v>0</v>
      </c>
      <c r="L14" s="54">
        <f t="shared" si="6"/>
        <v>0</v>
      </c>
      <c r="M14" s="54">
        <f t="shared" si="6"/>
        <v>0</v>
      </c>
      <c r="N14" s="54">
        <f t="shared" si="6"/>
        <v>0</v>
      </c>
      <c r="O14" s="54">
        <f t="shared" si="6"/>
        <v>0</v>
      </c>
      <c r="P14" s="54">
        <f t="shared" si="6"/>
        <v>0</v>
      </c>
      <c r="Q14" s="54">
        <f t="shared" si="6"/>
        <v>0</v>
      </c>
      <c r="R14" s="54">
        <f t="shared" si="6"/>
        <v>0</v>
      </c>
      <c r="S14" s="54">
        <f t="shared" si="6"/>
        <v>0</v>
      </c>
      <c r="T14" s="55">
        <f t="shared" si="6"/>
        <v>0</v>
      </c>
    </row>
    <row r="15" spans="1:20" ht="12.75" customHeight="1" x14ac:dyDescent="0.2">
      <c r="A15" s="172" t="s">
        <v>2</v>
      </c>
      <c r="B15" s="70" t="s">
        <v>418</v>
      </c>
      <c r="C15" s="161" t="s">
        <v>299</v>
      </c>
      <c r="D15" s="153"/>
      <c r="E15" s="154"/>
      <c r="F15" s="154"/>
      <c r="G15" s="154"/>
      <c r="H15" s="154">
        <f>SUM(E15:G15)</f>
        <v>0</v>
      </c>
      <c r="I15" s="154"/>
      <c r="J15" s="154"/>
      <c r="K15" s="154">
        <f>SUM(H15:J15)</f>
        <v>0</v>
      </c>
      <c r="L15" s="154"/>
      <c r="M15" s="154"/>
      <c r="N15" s="154"/>
      <c r="O15" s="154">
        <f>SUM(L15:N15)</f>
        <v>0</v>
      </c>
      <c r="P15" s="154">
        <f>+O15+K15</f>
        <v>0</v>
      </c>
      <c r="Q15" s="154"/>
      <c r="R15" s="154"/>
      <c r="S15" s="154">
        <f>+R15+Q15</f>
        <v>0</v>
      </c>
      <c r="T15" s="154">
        <f>+S15+P15</f>
        <v>0</v>
      </c>
    </row>
    <row r="16" spans="1:20" ht="12.75" customHeight="1" x14ac:dyDescent="0.2">
      <c r="A16" s="119"/>
      <c r="B16" s="71"/>
      <c r="C16" s="26" t="s">
        <v>265</v>
      </c>
      <c r="D16" s="180">
        <v>3</v>
      </c>
      <c r="E16" s="181">
        <v>0</v>
      </c>
      <c r="F16" s="181">
        <v>0</v>
      </c>
      <c r="G16" s="181">
        <v>0</v>
      </c>
      <c r="H16" s="181">
        <f>SUM(E16:G16)</f>
        <v>0</v>
      </c>
      <c r="I16" s="181">
        <v>0</v>
      </c>
      <c r="J16" s="181">
        <v>0</v>
      </c>
      <c r="K16" s="181">
        <v>0</v>
      </c>
      <c r="L16" s="181">
        <v>0</v>
      </c>
      <c r="M16" s="181">
        <v>0.59</v>
      </c>
      <c r="N16" s="181">
        <v>0.2</v>
      </c>
      <c r="O16" s="181">
        <v>0.78999999999999992</v>
      </c>
      <c r="P16" s="181">
        <f>K16+O16</f>
        <v>0.78999999999999992</v>
      </c>
      <c r="Q16" s="181">
        <v>0</v>
      </c>
      <c r="R16" s="181">
        <v>0</v>
      </c>
      <c r="S16" s="181">
        <v>0</v>
      </c>
      <c r="T16" s="181">
        <v>0.78999999999999992</v>
      </c>
    </row>
    <row r="17" spans="1:20" ht="12.75" customHeight="1" x14ac:dyDescent="0.2">
      <c r="A17" s="119"/>
      <c r="B17" s="71"/>
      <c r="C17" s="26" t="s">
        <v>417</v>
      </c>
      <c r="D17" s="162"/>
      <c r="E17" s="24"/>
      <c r="F17" s="24"/>
      <c r="G17" s="24"/>
      <c r="H17" s="24">
        <f>SUM(E17:G17)</f>
        <v>0</v>
      </c>
      <c r="I17" s="24"/>
      <c r="J17" s="24"/>
      <c r="K17" s="24">
        <f>SUM(H17:J17)</f>
        <v>0</v>
      </c>
      <c r="L17" s="24"/>
      <c r="M17" s="24"/>
      <c r="N17" s="24"/>
      <c r="O17" s="24">
        <f>SUM(L17:N17)</f>
        <v>0</v>
      </c>
      <c r="P17" s="24">
        <f>+O17+K17</f>
        <v>0</v>
      </c>
      <c r="Q17" s="24"/>
      <c r="R17" s="24"/>
      <c r="S17" s="24">
        <f>+R17+Q17</f>
        <v>0</v>
      </c>
      <c r="T17" s="24">
        <f>+S17+P17</f>
        <v>0</v>
      </c>
    </row>
    <row r="18" spans="1:20" ht="12.75" customHeight="1" x14ac:dyDescent="0.2">
      <c r="A18" s="119"/>
      <c r="B18" s="71"/>
      <c r="C18" s="26" t="s">
        <v>19</v>
      </c>
      <c r="D18" s="180">
        <v>15</v>
      </c>
      <c r="E18" s="181">
        <v>0</v>
      </c>
      <c r="F18" s="181">
        <v>0</v>
      </c>
      <c r="G18" s="181">
        <v>0</v>
      </c>
      <c r="H18" s="181">
        <f>SUM(E18:G18)</f>
        <v>0</v>
      </c>
      <c r="I18" s="181">
        <v>0.31</v>
      </c>
      <c r="J18" s="181">
        <v>0.71</v>
      </c>
      <c r="K18" s="181">
        <v>1.02</v>
      </c>
      <c r="L18" s="181">
        <v>0.59000000000000008</v>
      </c>
      <c r="M18" s="181">
        <v>1</v>
      </c>
      <c r="N18" s="181">
        <v>0.28000000000000003</v>
      </c>
      <c r="O18" s="181">
        <v>1.87</v>
      </c>
      <c r="P18" s="181">
        <f>K18+O18</f>
        <v>2.89</v>
      </c>
      <c r="Q18" s="181">
        <v>0</v>
      </c>
      <c r="R18" s="181">
        <v>0.11</v>
      </c>
      <c r="S18" s="181">
        <v>0.11</v>
      </c>
      <c r="T18" s="181">
        <v>3</v>
      </c>
    </row>
    <row r="19" spans="1:20" ht="12.75" customHeight="1" x14ac:dyDescent="0.2">
      <c r="A19" s="119"/>
      <c r="B19" s="71"/>
      <c r="C19" s="26" t="s">
        <v>340</v>
      </c>
      <c r="D19" s="180">
        <v>2</v>
      </c>
      <c r="E19" s="181">
        <v>0</v>
      </c>
      <c r="F19" s="181">
        <v>0</v>
      </c>
      <c r="G19" s="181">
        <v>0</v>
      </c>
      <c r="H19" s="181">
        <f>SUM(E19:G19)</f>
        <v>0</v>
      </c>
      <c r="I19" s="181">
        <v>0.1</v>
      </c>
      <c r="J19" s="181">
        <v>2.5</v>
      </c>
      <c r="K19" s="181">
        <v>2.6</v>
      </c>
      <c r="L19" s="181">
        <v>1.5</v>
      </c>
      <c r="M19" s="181">
        <v>3.5</v>
      </c>
      <c r="N19" s="181">
        <v>0.4</v>
      </c>
      <c r="O19" s="181">
        <v>5.4</v>
      </c>
      <c r="P19" s="181">
        <f>K19+O19</f>
        <v>8</v>
      </c>
      <c r="Q19" s="181">
        <v>0</v>
      </c>
      <c r="R19" s="181">
        <v>0</v>
      </c>
      <c r="S19" s="181">
        <v>0</v>
      </c>
      <c r="T19" s="181">
        <v>8</v>
      </c>
    </row>
    <row r="20" spans="1:20" ht="12.75" customHeight="1" x14ac:dyDescent="0.2">
      <c r="A20" s="119"/>
      <c r="B20" s="87"/>
      <c r="C20" s="26" t="s">
        <v>268</v>
      </c>
      <c r="D20" s="162"/>
      <c r="E20" s="24"/>
      <c r="F20" s="24"/>
      <c r="G20" s="24"/>
      <c r="H20" s="24">
        <f t="shared" ref="H20:H25" si="7">SUM(E20:G20)</f>
        <v>0</v>
      </c>
      <c r="I20" s="24"/>
      <c r="J20" s="24"/>
      <c r="K20" s="24">
        <f>SUM(H20:J20)</f>
        <v>0</v>
      </c>
      <c r="L20" s="24"/>
      <c r="M20" s="24"/>
      <c r="N20" s="24"/>
      <c r="O20" s="24">
        <f>SUM(L20:N20)</f>
        <v>0</v>
      </c>
      <c r="P20" s="24">
        <f t="shared" ref="P20:P25" si="8">K20+O20</f>
        <v>0</v>
      </c>
      <c r="Q20" s="24"/>
      <c r="R20" s="24"/>
      <c r="S20" s="24">
        <f t="shared" ref="S20:S27" si="9">SUM(Q20:R20)</f>
        <v>0</v>
      </c>
      <c r="T20" s="24">
        <f>P20+S20</f>
        <v>0</v>
      </c>
    </row>
    <row r="21" spans="1:20" ht="12.75" customHeight="1" x14ac:dyDescent="0.2">
      <c r="A21" s="119"/>
      <c r="B21" s="71" t="s">
        <v>419</v>
      </c>
      <c r="C21" s="26" t="s">
        <v>349</v>
      </c>
      <c r="D21" s="162"/>
      <c r="E21" s="24"/>
      <c r="F21" s="24"/>
      <c r="G21" s="24"/>
      <c r="H21" s="24">
        <f t="shared" si="7"/>
        <v>0</v>
      </c>
      <c r="I21" s="24"/>
      <c r="J21" s="24"/>
      <c r="K21" s="24">
        <f>SUM(H21:J21)</f>
        <v>0</v>
      </c>
      <c r="L21" s="24"/>
      <c r="M21" s="24"/>
      <c r="N21" s="24"/>
      <c r="O21" s="24">
        <f>SUM(L21:N21)</f>
        <v>0</v>
      </c>
      <c r="P21" s="24">
        <f t="shared" si="8"/>
        <v>0</v>
      </c>
      <c r="Q21" s="24"/>
      <c r="R21" s="24"/>
      <c r="S21" s="24">
        <f t="shared" si="9"/>
        <v>0</v>
      </c>
      <c r="T21" s="24">
        <f>P21+S21</f>
        <v>0</v>
      </c>
    </row>
    <row r="22" spans="1:20" ht="12.75" customHeight="1" x14ac:dyDescent="0.2">
      <c r="A22" s="119"/>
      <c r="B22" s="71"/>
      <c r="C22" s="26" t="s">
        <v>341</v>
      </c>
      <c r="D22" s="162"/>
      <c r="E22" s="24"/>
      <c r="F22" s="24"/>
      <c r="G22" s="24"/>
      <c r="H22" s="24">
        <f t="shared" si="7"/>
        <v>0</v>
      </c>
      <c r="I22" s="24"/>
      <c r="J22" s="24"/>
      <c r="K22" s="24">
        <f>SUM(H22:J22)</f>
        <v>0</v>
      </c>
      <c r="L22" s="24"/>
      <c r="M22" s="24"/>
      <c r="N22" s="24"/>
      <c r="O22" s="24">
        <f>SUM(L22:N22)</f>
        <v>0</v>
      </c>
      <c r="P22" s="24">
        <f t="shared" si="8"/>
        <v>0</v>
      </c>
      <c r="Q22" s="24"/>
      <c r="R22" s="24"/>
      <c r="S22" s="24">
        <f t="shared" si="9"/>
        <v>0</v>
      </c>
      <c r="T22" s="24">
        <f>P22+S22</f>
        <v>0</v>
      </c>
    </row>
    <row r="23" spans="1:20" ht="12.75" customHeight="1" x14ac:dyDescent="0.2">
      <c r="A23" s="119"/>
      <c r="B23" s="71"/>
      <c r="C23" s="26" t="s">
        <v>21</v>
      </c>
      <c r="D23" s="180">
        <v>25</v>
      </c>
      <c r="E23" s="181">
        <v>0</v>
      </c>
      <c r="F23" s="181">
        <v>0</v>
      </c>
      <c r="G23" s="181">
        <v>0</v>
      </c>
      <c r="H23" s="181">
        <f t="shared" si="7"/>
        <v>0</v>
      </c>
      <c r="I23" s="181">
        <v>10.71</v>
      </c>
      <c r="J23" s="181">
        <v>0.02</v>
      </c>
      <c r="K23" s="181">
        <v>10.73</v>
      </c>
      <c r="L23" s="181">
        <v>10.51</v>
      </c>
      <c r="M23" s="181">
        <v>10.639999999999999</v>
      </c>
      <c r="N23" s="181">
        <v>5.7299999999999995</v>
      </c>
      <c r="O23" s="181">
        <v>26.880000000000006</v>
      </c>
      <c r="P23" s="181">
        <f t="shared" si="8"/>
        <v>37.610000000000007</v>
      </c>
      <c r="Q23" s="181">
        <v>0</v>
      </c>
      <c r="R23" s="181">
        <v>0</v>
      </c>
      <c r="S23" s="181">
        <v>0</v>
      </c>
      <c r="T23" s="181">
        <v>37.609999999999992</v>
      </c>
    </row>
    <row r="24" spans="1:20" ht="12.75" customHeight="1" x14ac:dyDescent="0.2">
      <c r="A24" s="119"/>
      <c r="B24" s="71"/>
      <c r="C24" s="26" t="s">
        <v>309</v>
      </c>
      <c r="D24" s="162"/>
      <c r="E24" s="24"/>
      <c r="F24" s="24"/>
      <c r="G24" s="24"/>
      <c r="H24" s="24">
        <f t="shared" si="7"/>
        <v>0</v>
      </c>
      <c r="I24" s="24"/>
      <c r="J24" s="24"/>
      <c r="K24" s="24">
        <f>SUM(H24:J24)</f>
        <v>0</v>
      </c>
      <c r="L24" s="24"/>
      <c r="M24" s="24"/>
      <c r="N24" s="24"/>
      <c r="O24" s="24">
        <f>SUM(L24:N24)</f>
        <v>0</v>
      </c>
      <c r="P24" s="24">
        <f t="shared" si="8"/>
        <v>0</v>
      </c>
      <c r="Q24" s="24"/>
      <c r="R24" s="24"/>
      <c r="S24" s="24">
        <f t="shared" si="9"/>
        <v>0</v>
      </c>
      <c r="T24" s="24">
        <f>P24+S24</f>
        <v>0</v>
      </c>
    </row>
    <row r="25" spans="1:20" ht="12.75" customHeight="1" x14ac:dyDescent="0.2">
      <c r="A25" s="119"/>
      <c r="B25" s="87"/>
      <c r="C25" s="26" t="s">
        <v>266</v>
      </c>
      <c r="D25" s="180">
        <v>2</v>
      </c>
      <c r="E25" s="181">
        <v>0</v>
      </c>
      <c r="F25" s="181">
        <v>0</v>
      </c>
      <c r="G25" s="181">
        <v>0</v>
      </c>
      <c r="H25" s="181">
        <f t="shared" si="7"/>
        <v>0</v>
      </c>
      <c r="I25" s="181">
        <v>0</v>
      </c>
      <c r="J25" s="181">
        <v>0</v>
      </c>
      <c r="K25" s="181">
        <v>0</v>
      </c>
      <c r="L25" s="181">
        <v>12</v>
      </c>
      <c r="M25" s="181">
        <v>6</v>
      </c>
      <c r="N25" s="181">
        <v>1</v>
      </c>
      <c r="O25" s="181">
        <v>19</v>
      </c>
      <c r="P25" s="181">
        <f t="shared" si="8"/>
        <v>19</v>
      </c>
      <c r="Q25" s="181">
        <v>0</v>
      </c>
      <c r="R25" s="181">
        <v>0</v>
      </c>
      <c r="S25" s="181">
        <v>0</v>
      </c>
      <c r="T25" s="181">
        <v>19</v>
      </c>
    </row>
    <row r="26" spans="1:20" ht="12.75" customHeight="1" x14ac:dyDescent="0.2">
      <c r="A26" s="119"/>
      <c r="B26" s="71" t="s">
        <v>420</v>
      </c>
      <c r="C26" s="26" t="s">
        <v>300</v>
      </c>
      <c r="D26" s="162"/>
      <c r="E26" s="24"/>
      <c r="F26" s="24"/>
      <c r="G26" s="24"/>
      <c r="H26" s="24">
        <f>SUM(E26:G26)</f>
        <v>0</v>
      </c>
      <c r="I26" s="24"/>
      <c r="J26" s="24"/>
      <c r="K26" s="24">
        <f>SUM(H26:J26)</f>
        <v>0</v>
      </c>
      <c r="L26" s="24"/>
      <c r="M26" s="24"/>
      <c r="N26" s="24"/>
      <c r="O26" s="24">
        <f>SUM(L26:N26)</f>
        <v>0</v>
      </c>
      <c r="P26" s="24">
        <f>+O26+K26</f>
        <v>0</v>
      </c>
      <c r="Q26" s="24"/>
      <c r="R26" s="24"/>
      <c r="S26" s="24">
        <f t="shared" si="9"/>
        <v>0</v>
      </c>
      <c r="T26" s="24">
        <f>+S26+P26</f>
        <v>0</v>
      </c>
    </row>
    <row r="27" spans="1:20" ht="12.75" customHeight="1" x14ac:dyDescent="0.2">
      <c r="A27" s="119"/>
      <c r="B27" s="71"/>
      <c r="C27" s="26" t="s">
        <v>18</v>
      </c>
      <c r="D27" s="162"/>
      <c r="E27" s="24"/>
      <c r="F27" s="24"/>
      <c r="G27" s="24"/>
      <c r="H27" s="24">
        <f>SUM(E27:G27)</f>
        <v>0</v>
      </c>
      <c r="I27" s="24"/>
      <c r="J27" s="24"/>
      <c r="K27" s="24">
        <f>SUM(H27:J27)</f>
        <v>0</v>
      </c>
      <c r="L27" s="24"/>
      <c r="M27" s="24"/>
      <c r="N27" s="24"/>
      <c r="O27" s="24">
        <f>SUM(L27:N27)</f>
        <v>0</v>
      </c>
      <c r="P27" s="24">
        <f>+O27+K27</f>
        <v>0</v>
      </c>
      <c r="Q27" s="24"/>
      <c r="R27" s="24"/>
      <c r="S27" s="24">
        <f t="shared" si="9"/>
        <v>0</v>
      </c>
      <c r="T27" s="24">
        <f>+S27+P27</f>
        <v>0</v>
      </c>
    </row>
    <row r="28" spans="1:20" ht="12.75" customHeight="1" x14ac:dyDescent="0.2">
      <c r="A28" s="119"/>
      <c r="B28" s="71"/>
      <c r="C28" s="26" t="s">
        <v>20</v>
      </c>
      <c r="D28" s="180">
        <v>1</v>
      </c>
      <c r="E28" s="181">
        <v>0</v>
      </c>
      <c r="F28" s="181">
        <v>0</v>
      </c>
      <c r="G28" s="181">
        <v>0</v>
      </c>
      <c r="H28" s="181">
        <f>SUM(E28:G28)</f>
        <v>0</v>
      </c>
      <c r="I28" s="181">
        <v>0</v>
      </c>
      <c r="J28" s="181">
        <v>0</v>
      </c>
      <c r="K28" s="181">
        <v>0</v>
      </c>
      <c r="L28" s="181">
        <v>0</v>
      </c>
      <c r="M28" s="181">
        <v>10</v>
      </c>
      <c r="N28" s="181">
        <v>0</v>
      </c>
      <c r="O28" s="181">
        <v>10</v>
      </c>
      <c r="P28" s="181">
        <f>K28+O28</f>
        <v>10</v>
      </c>
      <c r="Q28" s="181">
        <v>0</v>
      </c>
      <c r="R28" s="181">
        <v>0</v>
      </c>
      <c r="S28" s="181">
        <v>0</v>
      </c>
      <c r="T28" s="181">
        <v>10</v>
      </c>
    </row>
    <row r="29" spans="1:20" ht="12.75" customHeight="1" x14ac:dyDescent="0.2">
      <c r="A29" s="119"/>
      <c r="B29" s="71"/>
      <c r="C29" s="163" t="s">
        <v>342</v>
      </c>
      <c r="D29" s="64"/>
      <c r="E29" s="36"/>
      <c r="F29" s="36"/>
      <c r="G29" s="36"/>
      <c r="H29" s="36">
        <f>SUM(E29:G29)</f>
        <v>0</v>
      </c>
      <c r="I29" s="36"/>
      <c r="J29" s="36"/>
      <c r="K29" s="36">
        <f>SUM(H29:J29)</f>
        <v>0</v>
      </c>
      <c r="L29" s="36"/>
      <c r="M29" s="36"/>
      <c r="N29" s="36"/>
      <c r="O29" s="36">
        <f>SUM(L29:N29)</f>
        <v>0</v>
      </c>
      <c r="P29" s="36">
        <v>0</v>
      </c>
      <c r="Q29" s="36"/>
      <c r="R29" s="36"/>
      <c r="S29" s="36">
        <f>+R29+Q29</f>
        <v>0</v>
      </c>
      <c r="T29" s="36"/>
    </row>
    <row r="30" spans="1:20" ht="12.75" customHeight="1" x14ac:dyDescent="0.2">
      <c r="A30" s="119"/>
      <c r="B30" s="71"/>
      <c r="C30" s="165" t="s">
        <v>267</v>
      </c>
      <c r="D30" s="182">
        <v>5</v>
      </c>
      <c r="E30" s="183">
        <v>0</v>
      </c>
      <c r="F30" s="183">
        <v>0</v>
      </c>
      <c r="G30" s="183">
        <v>0</v>
      </c>
      <c r="H30" s="183">
        <f>SUM(E30:G30)</f>
        <v>0</v>
      </c>
      <c r="I30" s="183">
        <v>0.5</v>
      </c>
      <c r="J30" s="183">
        <v>0</v>
      </c>
      <c r="K30" s="183">
        <v>0.5</v>
      </c>
      <c r="L30" s="183">
        <v>4</v>
      </c>
      <c r="M30" s="183">
        <v>46</v>
      </c>
      <c r="N30" s="183">
        <v>19</v>
      </c>
      <c r="O30" s="183">
        <v>69</v>
      </c>
      <c r="P30" s="183">
        <f>K30+O30</f>
        <v>69.5</v>
      </c>
      <c r="Q30" s="183">
        <v>0</v>
      </c>
      <c r="R30" s="183">
        <v>0</v>
      </c>
      <c r="S30" s="183">
        <v>0</v>
      </c>
      <c r="T30" s="183">
        <v>69.5</v>
      </c>
    </row>
    <row r="31" spans="1:20" ht="12.75" customHeight="1" x14ac:dyDescent="0.25">
      <c r="A31" s="230" t="s">
        <v>0</v>
      </c>
      <c r="B31" s="231"/>
      <c r="C31" s="232" t="s">
        <v>0</v>
      </c>
      <c r="D31" s="53">
        <f t="shared" ref="D31:J31" si="10">SUM(D15:D30)</f>
        <v>53</v>
      </c>
      <c r="E31" s="54">
        <f t="shared" si="10"/>
        <v>0</v>
      </c>
      <c r="F31" s="54">
        <f t="shared" si="10"/>
        <v>0</v>
      </c>
      <c r="G31" s="54">
        <f t="shared" si="10"/>
        <v>0</v>
      </c>
      <c r="H31" s="54">
        <f t="shared" si="10"/>
        <v>0</v>
      </c>
      <c r="I31" s="54">
        <f t="shared" si="10"/>
        <v>11.620000000000001</v>
      </c>
      <c r="J31" s="54">
        <f t="shared" si="10"/>
        <v>3.23</v>
      </c>
      <c r="K31" s="54">
        <f>+J31+I31+H31</f>
        <v>14.850000000000001</v>
      </c>
      <c r="L31" s="54">
        <f>SUM(L15:L30)</f>
        <v>28.6</v>
      </c>
      <c r="M31" s="54">
        <f>SUM(M15:M30)</f>
        <v>77.72999999999999</v>
      </c>
      <c r="N31" s="54">
        <f>SUM(N15:N30)</f>
        <v>26.61</v>
      </c>
      <c r="O31" s="54">
        <f>+N31+M31+L31</f>
        <v>132.94</v>
      </c>
      <c r="P31" s="54">
        <f>+O31+K31</f>
        <v>147.79</v>
      </c>
      <c r="Q31" s="54">
        <f>SUM(Q15:Q30)</f>
        <v>0</v>
      </c>
      <c r="R31" s="54">
        <f>SUM(R15:R30)</f>
        <v>0.11</v>
      </c>
      <c r="S31" s="54">
        <f>+R31+Q31</f>
        <v>0.11</v>
      </c>
      <c r="T31" s="55">
        <f>+S31+P31</f>
        <v>147.9</v>
      </c>
    </row>
    <row r="32" spans="1:20" ht="12.75" customHeight="1" x14ac:dyDescent="0.2">
      <c r="A32" s="172" t="s">
        <v>3</v>
      </c>
      <c r="B32" s="70" t="s">
        <v>38</v>
      </c>
      <c r="C32" s="161" t="s">
        <v>24</v>
      </c>
      <c r="D32" s="178">
        <v>3</v>
      </c>
      <c r="E32" s="179">
        <v>0</v>
      </c>
      <c r="F32" s="179">
        <v>0</v>
      </c>
      <c r="G32" s="179">
        <v>0</v>
      </c>
      <c r="H32" s="179">
        <f>SUM(E32:G32)</f>
        <v>0</v>
      </c>
      <c r="I32" s="179">
        <v>0.5</v>
      </c>
      <c r="J32" s="179">
        <v>0.8</v>
      </c>
      <c r="K32" s="179">
        <v>1.3</v>
      </c>
      <c r="L32" s="179">
        <v>0</v>
      </c>
      <c r="M32" s="179">
        <v>0.7400000000000001</v>
      </c>
      <c r="N32" s="179">
        <v>5.3599999999999994</v>
      </c>
      <c r="O32" s="179">
        <v>6.1000000000000005</v>
      </c>
      <c r="P32" s="179">
        <f>K32+O32</f>
        <v>7.4</v>
      </c>
      <c r="Q32" s="179">
        <v>0</v>
      </c>
      <c r="R32" s="179">
        <v>0</v>
      </c>
      <c r="S32" s="179">
        <v>0</v>
      </c>
      <c r="T32" s="179">
        <v>7.3999999999999995</v>
      </c>
    </row>
    <row r="33" spans="1:21" ht="12.75" customHeight="1" x14ac:dyDescent="0.2">
      <c r="A33" s="119"/>
      <c r="B33" s="71"/>
      <c r="C33" s="26" t="s">
        <v>33</v>
      </c>
      <c r="D33" s="180">
        <v>21</v>
      </c>
      <c r="E33" s="181">
        <v>0</v>
      </c>
      <c r="F33" s="181">
        <v>0</v>
      </c>
      <c r="G33" s="181">
        <v>0</v>
      </c>
      <c r="H33" s="181">
        <f>SUM(E33:G33)</f>
        <v>0</v>
      </c>
      <c r="I33" s="181">
        <v>9.0000000000000011E-2</v>
      </c>
      <c r="J33" s="181">
        <v>0</v>
      </c>
      <c r="K33" s="181">
        <v>9.0000000000000011E-2</v>
      </c>
      <c r="L33" s="181">
        <v>8.01</v>
      </c>
      <c r="M33" s="181">
        <v>28.69</v>
      </c>
      <c r="N33" s="181">
        <v>86.72999999999999</v>
      </c>
      <c r="O33" s="181">
        <v>123.43000000000002</v>
      </c>
      <c r="P33" s="181">
        <f>K33+O33</f>
        <v>123.52000000000002</v>
      </c>
      <c r="Q33" s="181">
        <v>0</v>
      </c>
      <c r="R33" s="181">
        <v>0.01</v>
      </c>
      <c r="S33" s="181">
        <v>0.01</v>
      </c>
      <c r="T33" s="181">
        <v>123.53</v>
      </c>
    </row>
    <row r="34" spans="1:21" ht="12.75" customHeight="1" x14ac:dyDescent="0.2">
      <c r="A34" s="119"/>
      <c r="B34" s="71"/>
      <c r="C34" s="26" t="s">
        <v>37</v>
      </c>
      <c r="D34" s="180">
        <v>7</v>
      </c>
      <c r="E34" s="181">
        <v>0</v>
      </c>
      <c r="F34" s="181">
        <v>0</v>
      </c>
      <c r="G34" s="181">
        <v>0</v>
      </c>
      <c r="H34" s="181">
        <f>SUM(E34:G34)</f>
        <v>0</v>
      </c>
      <c r="I34" s="181">
        <v>3.9</v>
      </c>
      <c r="J34" s="181">
        <v>0</v>
      </c>
      <c r="K34" s="181">
        <v>3.9</v>
      </c>
      <c r="L34" s="181">
        <v>0.1</v>
      </c>
      <c r="M34" s="181">
        <v>3.89</v>
      </c>
      <c r="N34" s="181">
        <v>3.67</v>
      </c>
      <c r="O34" s="181">
        <v>7.66</v>
      </c>
      <c r="P34" s="181">
        <f>K34+O34</f>
        <v>11.56</v>
      </c>
      <c r="Q34" s="181">
        <v>0</v>
      </c>
      <c r="R34" s="181">
        <v>0</v>
      </c>
      <c r="S34" s="181">
        <v>0</v>
      </c>
      <c r="T34" s="181">
        <v>11.559999999999999</v>
      </c>
    </row>
    <row r="35" spans="1:21" ht="12.75" customHeight="1" x14ac:dyDescent="0.2">
      <c r="A35" s="119"/>
      <c r="B35" s="71"/>
      <c r="C35" s="26" t="s">
        <v>38</v>
      </c>
      <c r="D35" s="180">
        <v>2</v>
      </c>
      <c r="E35" s="181">
        <v>0</v>
      </c>
      <c r="F35" s="181">
        <v>0</v>
      </c>
      <c r="G35" s="181">
        <v>0</v>
      </c>
      <c r="H35" s="181">
        <f>SUM(E35:G35)</f>
        <v>0</v>
      </c>
      <c r="I35" s="181">
        <v>0</v>
      </c>
      <c r="J35" s="181">
        <v>0</v>
      </c>
      <c r="K35" s="181">
        <v>0</v>
      </c>
      <c r="L35" s="181">
        <v>2</v>
      </c>
      <c r="M35" s="181">
        <v>18.5</v>
      </c>
      <c r="N35" s="181">
        <v>20.98</v>
      </c>
      <c r="O35" s="181">
        <v>41.480000000000004</v>
      </c>
      <c r="P35" s="181">
        <f>K35+O35</f>
        <v>41.480000000000004</v>
      </c>
      <c r="Q35" s="181">
        <v>0</v>
      </c>
      <c r="R35" s="181">
        <v>0</v>
      </c>
      <c r="S35" s="181">
        <v>0</v>
      </c>
      <c r="T35" s="181">
        <v>41.480000000000004</v>
      </c>
    </row>
    <row r="36" spans="1:21" ht="12.75" customHeight="1" x14ac:dyDescent="0.2">
      <c r="A36" s="119"/>
      <c r="B36" s="87"/>
      <c r="C36" s="26" t="s">
        <v>49</v>
      </c>
      <c r="D36" s="180">
        <v>2</v>
      </c>
      <c r="E36" s="181">
        <v>0</v>
      </c>
      <c r="F36" s="181">
        <v>0</v>
      </c>
      <c r="G36" s="181">
        <v>0</v>
      </c>
      <c r="H36" s="181">
        <f>SUM(E36:G36)</f>
        <v>0</v>
      </c>
      <c r="I36" s="181">
        <v>0</v>
      </c>
      <c r="J36" s="181">
        <v>0</v>
      </c>
      <c r="K36" s="181">
        <v>0</v>
      </c>
      <c r="L36" s="181">
        <v>0</v>
      </c>
      <c r="M36" s="181">
        <v>0.01</v>
      </c>
      <c r="N36" s="181">
        <v>0.04</v>
      </c>
      <c r="O36" s="181">
        <v>0.05</v>
      </c>
      <c r="P36" s="181">
        <f>K36+O36</f>
        <v>0.05</v>
      </c>
      <c r="Q36" s="181">
        <v>0</v>
      </c>
      <c r="R36" s="181">
        <v>0</v>
      </c>
      <c r="S36" s="181">
        <v>0</v>
      </c>
      <c r="T36" s="181">
        <v>0.05</v>
      </c>
      <c r="U36" s="10"/>
    </row>
    <row r="37" spans="1:21" ht="12.75" customHeight="1" x14ac:dyDescent="0.2">
      <c r="A37" s="119"/>
      <c r="B37" s="71" t="s">
        <v>310</v>
      </c>
      <c r="C37" s="26" t="s">
        <v>409</v>
      </c>
      <c r="D37" s="162"/>
      <c r="E37" s="24"/>
      <c r="F37" s="24"/>
      <c r="G37" s="24"/>
      <c r="H37" s="24">
        <f t="shared" ref="H37:H69" si="11">SUM(E37:G37)</f>
        <v>0</v>
      </c>
      <c r="I37" s="24"/>
      <c r="J37" s="24"/>
      <c r="K37" s="24">
        <f>SUM(H37:J37)</f>
        <v>0</v>
      </c>
      <c r="L37" s="24"/>
      <c r="M37" s="24"/>
      <c r="N37" s="24"/>
      <c r="O37" s="24">
        <f>SUM(L37:N37)</f>
        <v>0</v>
      </c>
      <c r="P37" s="24">
        <f t="shared" ref="P37:P69" si="12">K37+O37</f>
        <v>0</v>
      </c>
      <c r="Q37" s="24"/>
      <c r="R37" s="24"/>
      <c r="S37" s="24">
        <f>SUM(Q37:R37)</f>
        <v>0</v>
      </c>
      <c r="T37" s="24">
        <f>SUM(P37:R37)</f>
        <v>0</v>
      </c>
    </row>
    <row r="38" spans="1:21" ht="12.75" customHeight="1" x14ac:dyDescent="0.2">
      <c r="A38" s="119"/>
      <c r="B38" s="71"/>
      <c r="C38" s="26" t="s">
        <v>310</v>
      </c>
      <c r="D38" s="180">
        <v>1</v>
      </c>
      <c r="E38" s="181">
        <v>0</v>
      </c>
      <c r="F38" s="181">
        <v>0</v>
      </c>
      <c r="G38" s="181">
        <v>0</v>
      </c>
      <c r="H38" s="181">
        <f t="shared" si="11"/>
        <v>0</v>
      </c>
      <c r="I38" s="181">
        <v>0</v>
      </c>
      <c r="J38" s="181">
        <v>0</v>
      </c>
      <c r="K38" s="181">
        <v>0</v>
      </c>
      <c r="L38" s="181">
        <v>0</v>
      </c>
      <c r="M38" s="181">
        <v>0</v>
      </c>
      <c r="N38" s="181">
        <v>0.5</v>
      </c>
      <c r="O38" s="181">
        <v>0.5</v>
      </c>
      <c r="P38" s="181">
        <f t="shared" si="12"/>
        <v>0.5</v>
      </c>
      <c r="Q38" s="181">
        <v>0</v>
      </c>
      <c r="R38" s="181">
        <v>0</v>
      </c>
      <c r="S38" s="181">
        <v>0</v>
      </c>
      <c r="T38" s="181">
        <v>0.5</v>
      </c>
    </row>
    <row r="39" spans="1:21" ht="12.75" customHeight="1" x14ac:dyDescent="0.2">
      <c r="A39" s="119"/>
      <c r="B39" s="71"/>
      <c r="C39" s="26" t="s">
        <v>43</v>
      </c>
      <c r="D39" s="180">
        <v>1</v>
      </c>
      <c r="E39" s="181">
        <v>0</v>
      </c>
      <c r="F39" s="181">
        <v>0</v>
      </c>
      <c r="G39" s="181">
        <v>0</v>
      </c>
      <c r="H39" s="181">
        <f t="shared" si="11"/>
        <v>0</v>
      </c>
      <c r="I39" s="181">
        <v>0</v>
      </c>
      <c r="J39" s="181">
        <v>0</v>
      </c>
      <c r="K39" s="181">
        <v>0</v>
      </c>
      <c r="L39" s="181">
        <v>0</v>
      </c>
      <c r="M39" s="181">
        <v>0.02</v>
      </c>
      <c r="N39" s="181">
        <v>0.08</v>
      </c>
      <c r="O39" s="181">
        <v>0.1</v>
      </c>
      <c r="P39" s="181">
        <f t="shared" si="12"/>
        <v>0.1</v>
      </c>
      <c r="Q39" s="181">
        <v>0</v>
      </c>
      <c r="R39" s="181">
        <v>0</v>
      </c>
      <c r="S39" s="181">
        <v>0</v>
      </c>
      <c r="T39" s="181">
        <v>0.1</v>
      </c>
    </row>
    <row r="40" spans="1:21" ht="12.75" customHeight="1" x14ac:dyDescent="0.2">
      <c r="A40" s="119"/>
      <c r="B40" s="87"/>
      <c r="C40" s="26" t="s">
        <v>350</v>
      </c>
      <c r="D40" s="180">
        <v>3</v>
      </c>
      <c r="E40" s="181">
        <v>0</v>
      </c>
      <c r="F40" s="181">
        <v>0</v>
      </c>
      <c r="G40" s="181">
        <v>0</v>
      </c>
      <c r="H40" s="181">
        <f t="shared" si="11"/>
        <v>0</v>
      </c>
      <c r="I40" s="181">
        <v>0</v>
      </c>
      <c r="J40" s="181">
        <v>0.2</v>
      </c>
      <c r="K40" s="181">
        <v>0.2</v>
      </c>
      <c r="L40" s="181">
        <v>0.91999999999999993</v>
      </c>
      <c r="M40" s="181">
        <v>10.9</v>
      </c>
      <c r="N40" s="181">
        <v>14.2</v>
      </c>
      <c r="O40" s="181">
        <v>26.02</v>
      </c>
      <c r="P40" s="181">
        <f t="shared" si="12"/>
        <v>26.22</v>
      </c>
      <c r="Q40" s="181">
        <v>0</v>
      </c>
      <c r="R40" s="181">
        <v>0</v>
      </c>
      <c r="S40" s="181">
        <v>0</v>
      </c>
      <c r="T40" s="181">
        <v>26.22</v>
      </c>
    </row>
    <row r="41" spans="1:21" ht="12.75" customHeight="1" x14ac:dyDescent="0.2">
      <c r="A41" s="119"/>
      <c r="B41" s="71" t="s">
        <v>292</v>
      </c>
      <c r="C41" s="26" t="s">
        <v>317</v>
      </c>
      <c r="D41" s="180">
        <v>1</v>
      </c>
      <c r="E41" s="181">
        <v>0</v>
      </c>
      <c r="F41" s="181">
        <v>0</v>
      </c>
      <c r="G41" s="181">
        <v>0</v>
      </c>
      <c r="H41" s="181">
        <f t="shared" si="11"/>
        <v>0</v>
      </c>
      <c r="I41" s="181">
        <v>1</v>
      </c>
      <c r="J41" s="181">
        <v>0</v>
      </c>
      <c r="K41" s="181">
        <v>1</v>
      </c>
      <c r="L41" s="181">
        <v>0</v>
      </c>
      <c r="M41" s="181">
        <v>1</v>
      </c>
      <c r="N41" s="181">
        <v>0</v>
      </c>
      <c r="O41" s="181">
        <v>1</v>
      </c>
      <c r="P41" s="181">
        <f t="shared" si="12"/>
        <v>2</v>
      </c>
      <c r="Q41" s="181">
        <v>0</v>
      </c>
      <c r="R41" s="181">
        <v>0</v>
      </c>
      <c r="S41" s="181">
        <v>0</v>
      </c>
      <c r="T41" s="181">
        <v>2</v>
      </c>
    </row>
    <row r="42" spans="1:21" ht="12.75" customHeight="1" x14ac:dyDescent="0.2">
      <c r="A42" s="119"/>
      <c r="B42" s="71"/>
      <c r="C42" s="26" t="s">
        <v>269</v>
      </c>
      <c r="D42" s="180">
        <v>4</v>
      </c>
      <c r="E42" s="181">
        <v>0</v>
      </c>
      <c r="F42" s="181">
        <v>0</v>
      </c>
      <c r="G42" s="181">
        <v>0</v>
      </c>
      <c r="H42" s="181">
        <f t="shared" si="11"/>
        <v>0</v>
      </c>
      <c r="I42" s="181">
        <v>0</v>
      </c>
      <c r="J42" s="181">
        <v>0</v>
      </c>
      <c r="K42" s="181">
        <v>0</v>
      </c>
      <c r="L42" s="181">
        <v>0</v>
      </c>
      <c r="M42" s="181">
        <v>0.77</v>
      </c>
      <c r="N42" s="181">
        <v>2.8000000000000003</v>
      </c>
      <c r="O42" s="181">
        <v>3.57</v>
      </c>
      <c r="P42" s="181">
        <f t="shared" si="12"/>
        <v>3.57</v>
      </c>
      <c r="Q42" s="181">
        <v>0</v>
      </c>
      <c r="R42" s="181">
        <v>0</v>
      </c>
      <c r="S42" s="181">
        <v>0</v>
      </c>
      <c r="T42" s="181">
        <v>3.57</v>
      </c>
    </row>
    <row r="43" spans="1:21" ht="12.75" customHeight="1" x14ac:dyDescent="0.2">
      <c r="A43" s="119"/>
      <c r="B43" s="71"/>
      <c r="C43" s="26" t="s">
        <v>270</v>
      </c>
      <c r="D43" s="180">
        <v>1</v>
      </c>
      <c r="E43" s="181">
        <v>0</v>
      </c>
      <c r="F43" s="181">
        <v>0</v>
      </c>
      <c r="G43" s="181">
        <v>0</v>
      </c>
      <c r="H43" s="181">
        <f t="shared" si="11"/>
        <v>0</v>
      </c>
      <c r="I43" s="181">
        <v>0</v>
      </c>
      <c r="J43" s="181">
        <v>0</v>
      </c>
      <c r="K43" s="181">
        <v>0</v>
      </c>
      <c r="L43" s="181">
        <v>0</v>
      </c>
      <c r="M43" s="181">
        <v>0.1</v>
      </c>
      <c r="N43" s="181">
        <v>0.1</v>
      </c>
      <c r="O43" s="181">
        <v>0.2</v>
      </c>
      <c r="P43" s="181">
        <f t="shared" si="12"/>
        <v>0.2</v>
      </c>
      <c r="Q43" s="181">
        <v>0.1</v>
      </c>
      <c r="R43" s="181">
        <v>0</v>
      </c>
      <c r="S43" s="181">
        <v>0.1</v>
      </c>
      <c r="T43" s="181">
        <v>0.30000000000000004</v>
      </c>
    </row>
    <row r="44" spans="1:21" ht="12.75" customHeight="1" x14ac:dyDescent="0.2">
      <c r="A44" s="119"/>
      <c r="B44" s="71"/>
      <c r="C44" s="26" t="s">
        <v>471</v>
      </c>
      <c r="D44" s="180">
        <v>3</v>
      </c>
      <c r="E44" s="181">
        <v>0</v>
      </c>
      <c r="F44" s="181">
        <v>0</v>
      </c>
      <c r="G44" s="181">
        <v>0</v>
      </c>
      <c r="H44" s="181">
        <f t="shared" si="11"/>
        <v>0</v>
      </c>
      <c r="I44" s="181">
        <v>0.01</v>
      </c>
      <c r="J44" s="181">
        <v>0</v>
      </c>
      <c r="K44" s="181">
        <v>0.01</v>
      </c>
      <c r="L44" s="181">
        <v>3.5</v>
      </c>
      <c r="M44" s="181">
        <v>86.850000000000009</v>
      </c>
      <c r="N44" s="181">
        <v>6.76</v>
      </c>
      <c r="O44" s="181">
        <v>97.11</v>
      </c>
      <c r="P44" s="181">
        <f t="shared" si="12"/>
        <v>97.12</v>
      </c>
      <c r="Q44" s="181">
        <v>0</v>
      </c>
      <c r="R44" s="181">
        <v>0</v>
      </c>
      <c r="S44" s="181">
        <v>0</v>
      </c>
      <c r="T44" s="181">
        <v>97.11999999999999</v>
      </c>
    </row>
    <row r="45" spans="1:21" ht="12.75" customHeight="1" x14ac:dyDescent="0.2">
      <c r="A45" s="119"/>
      <c r="B45" s="71"/>
      <c r="C45" s="26" t="s">
        <v>292</v>
      </c>
      <c r="D45" s="180">
        <v>6</v>
      </c>
      <c r="E45" s="181">
        <v>0</v>
      </c>
      <c r="F45" s="181">
        <v>0</v>
      </c>
      <c r="G45" s="181">
        <v>0</v>
      </c>
      <c r="H45" s="181">
        <f t="shared" si="11"/>
        <v>0</v>
      </c>
      <c r="I45" s="181">
        <v>0</v>
      </c>
      <c r="J45" s="181">
        <v>0</v>
      </c>
      <c r="K45" s="181">
        <v>0</v>
      </c>
      <c r="L45" s="181">
        <v>0</v>
      </c>
      <c r="M45" s="181">
        <v>8.5399999999999991</v>
      </c>
      <c r="N45" s="181">
        <v>0.76</v>
      </c>
      <c r="O45" s="181">
        <v>9.3000000000000007</v>
      </c>
      <c r="P45" s="181">
        <f t="shared" si="12"/>
        <v>9.3000000000000007</v>
      </c>
      <c r="Q45" s="181">
        <v>0</v>
      </c>
      <c r="R45" s="181">
        <v>0</v>
      </c>
      <c r="S45" s="181">
        <v>0</v>
      </c>
      <c r="T45" s="181">
        <v>9.3000000000000007</v>
      </c>
    </row>
    <row r="46" spans="1:21" ht="12.75" customHeight="1" x14ac:dyDescent="0.2">
      <c r="A46" s="119"/>
      <c r="B46" s="87"/>
      <c r="C46" s="26" t="s">
        <v>422</v>
      </c>
      <c r="D46" s="162"/>
      <c r="E46" s="24"/>
      <c r="F46" s="24"/>
      <c r="G46" s="24"/>
      <c r="H46" s="24">
        <f t="shared" si="11"/>
        <v>0</v>
      </c>
      <c r="I46" s="24"/>
      <c r="J46" s="24"/>
      <c r="K46" s="24">
        <f>SUM(H46:J46)</f>
        <v>0</v>
      </c>
      <c r="L46" s="24"/>
      <c r="M46" s="24"/>
      <c r="N46" s="24"/>
      <c r="O46" s="24">
        <f>SUM(L46:N46)</f>
        <v>0</v>
      </c>
      <c r="P46" s="24">
        <f t="shared" si="12"/>
        <v>0</v>
      </c>
      <c r="Q46" s="24"/>
      <c r="R46" s="24"/>
      <c r="S46" s="24">
        <f>SUM(Q46:R46)</f>
        <v>0</v>
      </c>
      <c r="T46" s="24">
        <f>SUM(P46:R46)</f>
        <v>0</v>
      </c>
    </row>
    <row r="47" spans="1:21" ht="12.75" customHeight="1" x14ac:dyDescent="0.2">
      <c r="A47" s="119"/>
      <c r="B47" s="71" t="s">
        <v>41</v>
      </c>
      <c r="C47" s="26" t="s">
        <v>31</v>
      </c>
      <c r="D47" s="180">
        <v>15</v>
      </c>
      <c r="E47" s="181">
        <v>0</v>
      </c>
      <c r="F47" s="181">
        <v>0.83</v>
      </c>
      <c r="G47" s="181">
        <v>0</v>
      </c>
      <c r="H47" s="181">
        <f t="shared" si="11"/>
        <v>0.83</v>
      </c>
      <c r="I47" s="181">
        <v>3.14</v>
      </c>
      <c r="J47" s="181">
        <v>0</v>
      </c>
      <c r="K47" s="181">
        <v>3.97</v>
      </c>
      <c r="L47" s="181">
        <v>496.90999999999997</v>
      </c>
      <c r="M47" s="181">
        <v>306.44</v>
      </c>
      <c r="N47" s="181">
        <v>34.019999999999996</v>
      </c>
      <c r="O47" s="181">
        <v>837.36999999999989</v>
      </c>
      <c r="P47" s="181">
        <f t="shared" si="12"/>
        <v>841.33999999999992</v>
      </c>
      <c r="Q47" s="181">
        <v>0</v>
      </c>
      <c r="R47" s="181">
        <v>0.05</v>
      </c>
      <c r="S47" s="181">
        <v>0.05</v>
      </c>
      <c r="T47" s="181">
        <v>841.38999999999976</v>
      </c>
    </row>
    <row r="48" spans="1:21" ht="12.75" customHeight="1" x14ac:dyDescent="0.2">
      <c r="A48" s="119"/>
      <c r="B48" s="71"/>
      <c r="C48" s="26" t="s">
        <v>25</v>
      </c>
      <c r="D48" s="180">
        <v>25</v>
      </c>
      <c r="E48" s="181">
        <v>0</v>
      </c>
      <c r="F48" s="181">
        <v>0</v>
      </c>
      <c r="G48" s="181">
        <v>0</v>
      </c>
      <c r="H48" s="181">
        <f t="shared" si="11"/>
        <v>0</v>
      </c>
      <c r="I48" s="181">
        <v>11.230000000000002</v>
      </c>
      <c r="J48" s="181">
        <v>0</v>
      </c>
      <c r="K48" s="181">
        <v>11.230000000000002</v>
      </c>
      <c r="L48" s="181">
        <v>0.4</v>
      </c>
      <c r="M48" s="181">
        <v>9.0299999999999994</v>
      </c>
      <c r="N48" s="181">
        <v>33.76</v>
      </c>
      <c r="O48" s="181">
        <v>43.190000000000005</v>
      </c>
      <c r="P48" s="181">
        <f t="shared" si="12"/>
        <v>54.420000000000009</v>
      </c>
      <c r="Q48" s="181">
        <v>0</v>
      </c>
      <c r="R48" s="181">
        <v>0</v>
      </c>
      <c r="S48" s="181">
        <v>0</v>
      </c>
      <c r="T48" s="181">
        <v>54.42</v>
      </c>
    </row>
    <row r="49" spans="1:20" ht="12.75" customHeight="1" x14ac:dyDescent="0.2">
      <c r="A49" s="119"/>
      <c r="B49" s="71"/>
      <c r="C49" s="26" t="s">
        <v>32</v>
      </c>
      <c r="D49" s="180">
        <v>22</v>
      </c>
      <c r="E49" s="181">
        <v>0</v>
      </c>
      <c r="F49" s="181">
        <v>0</v>
      </c>
      <c r="G49" s="181">
        <v>0</v>
      </c>
      <c r="H49" s="181">
        <f t="shared" si="11"/>
        <v>0</v>
      </c>
      <c r="I49" s="181">
        <v>1.07</v>
      </c>
      <c r="J49" s="181">
        <v>0.25</v>
      </c>
      <c r="K49" s="181">
        <v>1.32</v>
      </c>
      <c r="L49" s="181">
        <v>0.22</v>
      </c>
      <c r="M49" s="181">
        <v>10.639999999999999</v>
      </c>
      <c r="N49" s="181">
        <v>13.040000000000001</v>
      </c>
      <c r="O49" s="181">
        <v>23.900000000000002</v>
      </c>
      <c r="P49" s="181">
        <f t="shared" si="12"/>
        <v>25.220000000000002</v>
      </c>
      <c r="Q49" s="181">
        <v>0</v>
      </c>
      <c r="R49" s="181">
        <v>0</v>
      </c>
      <c r="S49" s="181">
        <v>0</v>
      </c>
      <c r="T49" s="181">
        <v>25.22</v>
      </c>
    </row>
    <row r="50" spans="1:20" ht="12.75" customHeight="1" x14ac:dyDescent="0.2">
      <c r="A50" s="119"/>
      <c r="B50" s="71"/>
      <c r="C50" s="26" t="s">
        <v>34</v>
      </c>
      <c r="D50" s="180">
        <v>37</v>
      </c>
      <c r="E50" s="181">
        <v>0</v>
      </c>
      <c r="F50" s="181">
        <v>0</v>
      </c>
      <c r="G50" s="181">
        <v>0</v>
      </c>
      <c r="H50" s="181">
        <f t="shared" si="11"/>
        <v>0</v>
      </c>
      <c r="I50" s="181">
        <v>0.17</v>
      </c>
      <c r="J50" s="181">
        <v>0</v>
      </c>
      <c r="K50" s="181">
        <v>0.17</v>
      </c>
      <c r="L50" s="181">
        <v>1.34</v>
      </c>
      <c r="M50" s="181">
        <v>13.03</v>
      </c>
      <c r="N50" s="181">
        <v>23.480000000000004</v>
      </c>
      <c r="O50" s="181">
        <v>37.849999999999994</v>
      </c>
      <c r="P50" s="181">
        <f t="shared" si="12"/>
        <v>38.019999999999996</v>
      </c>
      <c r="Q50" s="181">
        <v>0</v>
      </c>
      <c r="R50" s="181">
        <v>0.04</v>
      </c>
      <c r="S50" s="181">
        <v>0.04</v>
      </c>
      <c r="T50" s="181">
        <v>38.06</v>
      </c>
    </row>
    <row r="51" spans="1:20" ht="12.75" customHeight="1" x14ac:dyDescent="0.2">
      <c r="A51" s="119"/>
      <c r="B51" s="71"/>
      <c r="C51" s="26" t="s">
        <v>35</v>
      </c>
      <c r="D51" s="180">
        <v>14</v>
      </c>
      <c r="E51" s="181">
        <v>0</v>
      </c>
      <c r="F51" s="181">
        <v>0</v>
      </c>
      <c r="G51" s="181">
        <v>0</v>
      </c>
      <c r="H51" s="181">
        <f t="shared" si="11"/>
        <v>0</v>
      </c>
      <c r="I51" s="181">
        <v>1.25</v>
      </c>
      <c r="J51" s="181">
        <v>0.5</v>
      </c>
      <c r="K51" s="181">
        <v>1.7500000000000002</v>
      </c>
      <c r="L51" s="181">
        <v>1.1400000000000001</v>
      </c>
      <c r="M51" s="181">
        <v>5.2200000000000006</v>
      </c>
      <c r="N51" s="181">
        <v>7.07</v>
      </c>
      <c r="O51" s="181">
        <v>13.43</v>
      </c>
      <c r="P51" s="181">
        <f t="shared" si="12"/>
        <v>15.18</v>
      </c>
      <c r="Q51" s="181">
        <v>0</v>
      </c>
      <c r="R51" s="181">
        <v>0</v>
      </c>
      <c r="S51" s="181">
        <v>0</v>
      </c>
      <c r="T51" s="181">
        <v>15.18</v>
      </c>
    </row>
    <row r="52" spans="1:20" ht="12.75" customHeight="1" x14ac:dyDescent="0.2">
      <c r="A52" s="119"/>
      <c r="B52" s="71"/>
      <c r="C52" s="26" t="s">
        <v>36</v>
      </c>
      <c r="D52" s="180">
        <v>7</v>
      </c>
      <c r="E52" s="181">
        <v>0</v>
      </c>
      <c r="F52" s="181">
        <v>0</v>
      </c>
      <c r="G52" s="181">
        <v>0</v>
      </c>
      <c r="H52" s="181">
        <f t="shared" si="11"/>
        <v>0</v>
      </c>
      <c r="I52" s="181">
        <v>0.05</v>
      </c>
      <c r="J52" s="181">
        <v>0</v>
      </c>
      <c r="K52" s="181">
        <v>0.05</v>
      </c>
      <c r="L52" s="181">
        <v>2</v>
      </c>
      <c r="M52" s="181">
        <v>2.1799999999999997</v>
      </c>
      <c r="N52" s="181">
        <v>1.26</v>
      </c>
      <c r="O52" s="181">
        <v>5.4399999999999995</v>
      </c>
      <c r="P52" s="181">
        <f t="shared" si="12"/>
        <v>5.4899999999999993</v>
      </c>
      <c r="Q52" s="181">
        <v>0</v>
      </c>
      <c r="R52" s="181">
        <v>0</v>
      </c>
      <c r="S52" s="181">
        <v>0</v>
      </c>
      <c r="T52" s="181">
        <v>5.4899999999999993</v>
      </c>
    </row>
    <row r="53" spans="1:20" ht="12.75" customHeight="1" x14ac:dyDescent="0.2">
      <c r="A53" s="119"/>
      <c r="B53" s="87"/>
      <c r="C53" s="26" t="s">
        <v>41</v>
      </c>
      <c r="D53" s="180">
        <v>41</v>
      </c>
      <c r="E53" s="181">
        <v>0</v>
      </c>
      <c r="F53" s="181">
        <v>0</v>
      </c>
      <c r="G53" s="181">
        <v>0</v>
      </c>
      <c r="H53" s="181">
        <f t="shared" si="11"/>
        <v>0</v>
      </c>
      <c r="I53" s="181">
        <v>0.87</v>
      </c>
      <c r="J53" s="181">
        <v>0</v>
      </c>
      <c r="K53" s="181">
        <v>0.87</v>
      </c>
      <c r="L53" s="181">
        <v>1.47</v>
      </c>
      <c r="M53" s="181">
        <v>35.590000000000003</v>
      </c>
      <c r="N53" s="181">
        <v>35.24</v>
      </c>
      <c r="O53" s="181">
        <v>72.300000000000011</v>
      </c>
      <c r="P53" s="181">
        <f t="shared" si="12"/>
        <v>73.170000000000016</v>
      </c>
      <c r="Q53" s="181">
        <v>0</v>
      </c>
      <c r="R53" s="181">
        <v>0.19</v>
      </c>
      <c r="S53" s="181">
        <v>0.19</v>
      </c>
      <c r="T53" s="181">
        <v>73.360000000000014</v>
      </c>
    </row>
    <row r="54" spans="1:20" ht="12.75" customHeight="1" x14ac:dyDescent="0.2">
      <c r="A54" s="119"/>
      <c r="B54" s="71" t="s">
        <v>46</v>
      </c>
      <c r="C54" s="26" t="s">
        <v>27</v>
      </c>
      <c r="D54" s="180">
        <v>19</v>
      </c>
      <c r="E54" s="181">
        <v>0</v>
      </c>
      <c r="F54" s="181">
        <v>2.4300000000000002</v>
      </c>
      <c r="G54" s="181">
        <v>88.06</v>
      </c>
      <c r="H54" s="181">
        <f t="shared" si="11"/>
        <v>90.490000000000009</v>
      </c>
      <c r="I54" s="181">
        <v>91.69</v>
      </c>
      <c r="J54" s="181">
        <v>0</v>
      </c>
      <c r="K54" s="181">
        <v>182.18</v>
      </c>
      <c r="L54" s="181">
        <v>252.48</v>
      </c>
      <c r="M54" s="181">
        <v>209.19</v>
      </c>
      <c r="N54" s="181">
        <v>90.58</v>
      </c>
      <c r="O54" s="181">
        <v>552.25000000000011</v>
      </c>
      <c r="P54" s="181">
        <f t="shared" si="12"/>
        <v>734.43000000000006</v>
      </c>
      <c r="Q54" s="181">
        <v>0</v>
      </c>
      <c r="R54" s="181">
        <v>3.4</v>
      </c>
      <c r="S54" s="181">
        <v>3.4</v>
      </c>
      <c r="T54" s="181">
        <v>737.83</v>
      </c>
    </row>
    <row r="55" spans="1:20" ht="12.75" customHeight="1" x14ac:dyDescent="0.2">
      <c r="A55" s="119"/>
      <c r="B55" s="71"/>
      <c r="C55" s="26" t="s">
        <v>28</v>
      </c>
      <c r="D55" s="180">
        <v>12</v>
      </c>
      <c r="E55" s="181">
        <v>0</v>
      </c>
      <c r="F55" s="181">
        <v>0.1</v>
      </c>
      <c r="G55" s="181">
        <v>0</v>
      </c>
      <c r="H55" s="181">
        <f t="shared" si="11"/>
        <v>0.1</v>
      </c>
      <c r="I55" s="181">
        <v>0.06</v>
      </c>
      <c r="J55" s="181">
        <v>0</v>
      </c>
      <c r="K55" s="181">
        <v>0.16</v>
      </c>
      <c r="L55" s="181">
        <v>0.05</v>
      </c>
      <c r="M55" s="181">
        <v>1.52</v>
      </c>
      <c r="N55" s="181">
        <v>3.2399999999999993</v>
      </c>
      <c r="O55" s="181">
        <v>4.8100000000000005</v>
      </c>
      <c r="P55" s="181">
        <f t="shared" si="12"/>
        <v>4.9700000000000006</v>
      </c>
      <c r="Q55" s="181">
        <v>0</v>
      </c>
      <c r="R55" s="181">
        <v>0</v>
      </c>
      <c r="S55" s="181">
        <v>0</v>
      </c>
      <c r="T55" s="181">
        <v>4.97</v>
      </c>
    </row>
    <row r="56" spans="1:20" ht="12.75" customHeight="1" x14ac:dyDescent="0.2">
      <c r="A56" s="119"/>
      <c r="B56" s="71"/>
      <c r="C56" s="26" t="s">
        <v>39</v>
      </c>
      <c r="D56" s="180">
        <v>12</v>
      </c>
      <c r="E56" s="181">
        <v>0</v>
      </c>
      <c r="F56" s="181">
        <v>0</v>
      </c>
      <c r="G56" s="181">
        <v>0</v>
      </c>
      <c r="H56" s="181">
        <f t="shared" si="11"/>
        <v>0</v>
      </c>
      <c r="I56" s="181">
        <v>0.57000000000000006</v>
      </c>
      <c r="J56" s="181">
        <v>0</v>
      </c>
      <c r="K56" s="181">
        <v>0.57000000000000006</v>
      </c>
      <c r="L56" s="181">
        <v>1.93</v>
      </c>
      <c r="M56" s="181">
        <v>2.46</v>
      </c>
      <c r="N56" s="181">
        <v>1.9500000000000002</v>
      </c>
      <c r="O56" s="181">
        <v>6.34</v>
      </c>
      <c r="P56" s="181">
        <f t="shared" si="12"/>
        <v>6.91</v>
      </c>
      <c r="Q56" s="181">
        <v>0</v>
      </c>
      <c r="R56" s="181">
        <v>0.32</v>
      </c>
      <c r="S56" s="181">
        <v>0.32</v>
      </c>
      <c r="T56" s="181">
        <v>7.23</v>
      </c>
    </row>
    <row r="57" spans="1:20" ht="12.75" customHeight="1" x14ac:dyDescent="0.2">
      <c r="A57" s="119"/>
      <c r="B57" s="71"/>
      <c r="C57" s="26" t="s">
        <v>40</v>
      </c>
      <c r="D57" s="180">
        <v>71</v>
      </c>
      <c r="E57" s="181">
        <v>0</v>
      </c>
      <c r="F57" s="181">
        <v>0</v>
      </c>
      <c r="G57" s="181">
        <v>0</v>
      </c>
      <c r="H57" s="181">
        <f t="shared" si="11"/>
        <v>0</v>
      </c>
      <c r="I57" s="181">
        <v>5.39</v>
      </c>
      <c r="J57" s="181">
        <v>0</v>
      </c>
      <c r="K57" s="181">
        <v>5.39</v>
      </c>
      <c r="L57" s="181">
        <v>47.71</v>
      </c>
      <c r="M57" s="181">
        <v>164.66000000000003</v>
      </c>
      <c r="N57" s="181">
        <v>88.729999999999961</v>
      </c>
      <c r="O57" s="181">
        <v>301.09999999999985</v>
      </c>
      <c r="P57" s="181">
        <f t="shared" si="12"/>
        <v>306.48999999999984</v>
      </c>
      <c r="Q57" s="181">
        <v>0</v>
      </c>
      <c r="R57" s="181">
        <v>0.08</v>
      </c>
      <c r="S57" s="181">
        <v>0.08</v>
      </c>
      <c r="T57" s="181">
        <v>306.56999999999988</v>
      </c>
    </row>
    <row r="58" spans="1:20" ht="12.75" customHeight="1" x14ac:dyDescent="0.2">
      <c r="A58" s="119"/>
      <c r="B58" s="71"/>
      <c r="C58" s="26" t="s">
        <v>42</v>
      </c>
      <c r="D58" s="162">
        <v>9</v>
      </c>
      <c r="E58" s="24">
        <v>0</v>
      </c>
      <c r="F58" s="24">
        <v>0.3</v>
      </c>
      <c r="G58" s="24">
        <v>0.02</v>
      </c>
      <c r="H58" s="24">
        <v>0.32</v>
      </c>
      <c r="I58" s="24">
        <v>3.93</v>
      </c>
      <c r="J58" s="24">
        <v>0</v>
      </c>
      <c r="K58" s="24">
        <v>4.25</v>
      </c>
      <c r="L58" s="24">
        <v>2.4300000000000002</v>
      </c>
      <c r="M58" s="24">
        <v>92.37</v>
      </c>
      <c r="N58" s="24">
        <v>16.14</v>
      </c>
      <c r="O58" s="24">
        <v>110.94</v>
      </c>
      <c r="P58" s="24">
        <v>115.19</v>
      </c>
      <c r="Q58" s="24">
        <v>0</v>
      </c>
      <c r="R58" s="24">
        <v>3.5</v>
      </c>
      <c r="S58" s="24">
        <v>3.5</v>
      </c>
      <c r="T58" s="24">
        <v>118.69000000000001</v>
      </c>
    </row>
    <row r="59" spans="1:20" ht="12.75" customHeight="1" x14ac:dyDescent="0.2">
      <c r="A59" s="119"/>
      <c r="B59" s="71"/>
      <c r="C59" s="26" t="s">
        <v>46</v>
      </c>
      <c r="D59" s="162">
        <v>174</v>
      </c>
      <c r="E59" s="24">
        <v>5.6099999999999994</v>
      </c>
      <c r="F59" s="24">
        <v>240.82</v>
      </c>
      <c r="G59" s="24">
        <v>1.9600000000000004</v>
      </c>
      <c r="H59" s="24">
        <v>248.39000000000001</v>
      </c>
      <c r="I59" s="24">
        <v>103.94</v>
      </c>
      <c r="J59" s="24">
        <v>0.05</v>
      </c>
      <c r="K59" s="24">
        <v>352.37999999999994</v>
      </c>
      <c r="L59" s="24">
        <v>29.65</v>
      </c>
      <c r="M59" s="24">
        <v>260.9899999999999</v>
      </c>
      <c r="N59" s="24">
        <v>17.02999999999999</v>
      </c>
      <c r="O59" s="24">
        <v>307.66999999999967</v>
      </c>
      <c r="P59" s="24">
        <v>660.04999999999961</v>
      </c>
      <c r="Q59" s="24">
        <v>0</v>
      </c>
      <c r="R59" s="24">
        <v>10.609999999999994</v>
      </c>
      <c r="S59" s="24">
        <v>10.609999999999994</v>
      </c>
      <c r="T59" s="24">
        <v>670.65999999999917</v>
      </c>
    </row>
    <row r="60" spans="1:20" ht="12.75" customHeight="1" x14ac:dyDescent="0.2">
      <c r="A60" s="119"/>
      <c r="B60" s="71"/>
      <c r="C60" s="26" t="s">
        <v>47</v>
      </c>
      <c r="D60" s="180">
        <v>50</v>
      </c>
      <c r="E60" s="181">
        <v>0</v>
      </c>
      <c r="F60" s="181">
        <v>0</v>
      </c>
      <c r="G60" s="181">
        <v>0</v>
      </c>
      <c r="H60" s="181">
        <f t="shared" si="11"/>
        <v>0</v>
      </c>
      <c r="I60" s="181">
        <v>1.7800000000000002</v>
      </c>
      <c r="J60" s="181">
        <v>0</v>
      </c>
      <c r="K60" s="181">
        <v>1.7800000000000002</v>
      </c>
      <c r="L60" s="181">
        <v>2.23</v>
      </c>
      <c r="M60" s="181">
        <v>6.2099999999999982</v>
      </c>
      <c r="N60" s="181">
        <v>18.180000000000003</v>
      </c>
      <c r="O60" s="181">
        <v>26.620000000000005</v>
      </c>
      <c r="P60" s="181">
        <f t="shared" si="12"/>
        <v>28.400000000000006</v>
      </c>
      <c r="Q60" s="181">
        <v>0</v>
      </c>
      <c r="R60" s="181">
        <v>0.05</v>
      </c>
      <c r="S60" s="181">
        <v>0.05</v>
      </c>
      <c r="T60" s="181">
        <v>28.450000000000003</v>
      </c>
    </row>
    <row r="61" spans="1:20" ht="12.75" customHeight="1" x14ac:dyDescent="0.2">
      <c r="A61" s="119"/>
      <c r="B61" s="71"/>
      <c r="C61" s="26" t="s">
        <v>48</v>
      </c>
      <c r="D61" s="162">
        <v>57</v>
      </c>
      <c r="E61" s="24">
        <v>0.09</v>
      </c>
      <c r="F61" s="24">
        <v>0.14000000000000001</v>
      </c>
      <c r="G61" s="24">
        <v>0</v>
      </c>
      <c r="H61" s="24">
        <v>0.23</v>
      </c>
      <c r="I61" s="24">
        <v>4.4099999999999993</v>
      </c>
      <c r="J61" s="24">
        <v>0</v>
      </c>
      <c r="K61" s="24">
        <v>4.6399999999999997</v>
      </c>
      <c r="L61" s="24">
        <v>0.27</v>
      </c>
      <c r="M61" s="24">
        <v>5.09</v>
      </c>
      <c r="N61" s="24">
        <v>6.0399999999999965</v>
      </c>
      <c r="O61" s="24">
        <v>11.399999999999999</v>
      </c>
      <c r="P61" s="24">
        <v>16.04</v>
      </c>
      <c r="Q61" s="24">
        <v>0</v>
      </c>
      <c r="R61" s="24">
        <v>0.11</v>
      </c>
      <c r="S61" s="24">
        <v>0.11</v>
      </c>
      <c r="T61" s="24">
        <v>16.149999999999999</v>
      </c>
    </row>
    <row r="62" spans="1:20" ht="12.75" customHeight="1" x14ac:dyDescent="0.2">
      <c r="A62" s="119"/>
      <c r="B62" s="87"/>
      <c r="C62" s="26" t="s">
        <v>343</v>
      </c>
      <c r="D62" s="162"/>
      <c r="E62" s="24"/>
      <c r="F62" s="24"/>
      <c r="G62" s="24"/>
      <c r="H62" s="24">
        <f t="shared" si="11"/>
        <v>0</v>
      </c>
      <c r="I62" s="24"/>
      <c r="J62" s="24"/>
      <c r="K62" s="24">
        <f>SUM(H62:J62)</f>
        <v>0</v>
      </c>
      <c r="L62" s="24"/>
      <c r="M62" s="24"/>
      <c r="N62" s="24"/>
      <c r="O62" s="24">
        <f>SUM(L62:N62)</f>
        <v>0</v>
      </c>
      <c r="P62" s="24">
        <f t="shared" si="12"/>
        <v>0</v>
      </c>
      <c r="Q62" s="24"/>
      <c r="R62" s="24"/>
      <c r="S62" s="24">
        <f>SUM(Q62:R62)</f>
        <v>0</v>
      </c>
      <c r="T62" s="24">
        <f>SUM(P62:R62)</f>
        <v>0</v>
      </c>
    </row>
    <row r="63" spans="1:20" ht="12.75" customHeight="1" x14ac:dyDescent="0.2">
      <c r="A63" s="119"/>
      <c r="B63" s="71" t="s">
        <v>44</v>
      </c>
      <c r="C63" s="26" t="s">
        <v>23</v>
      </c>
      <c r="D63" s="180">
        <v>8</v>
      </c>
      <c r="E63" s="181">
        <v>0.2</v>
      </c>
      <c r="F63" s="181">
        <v>0</v>
      </c>
      <c r="G63" s="181">
        <v>0</v>
      </c>
      <c r="H63" s="181">
        <f t="shared" si="11"/>
        <v>0.2</v>
      </c>
      <c r="I63" s="181">
        <v>4.8</v>
      </c>
      <c r="J63" s="181">
        <v>0</v>
      </c>
      <c r="K63" s="181">
        <v>5</v>
      </c>
      <c r="L63" s="181">
        <v>1.9</v>
      </c>
      <c r="M63" s="181">
        <v>13.83</v>
      </c>
      <c r="N63" s="181">
        <v>30.02</v>
      </c>
      <c r="O63" s="181">
        <v>45.75</v>
      </c>
      <c r="P63" s="181">
        <f t="shared" si="12"/>
        <v>50.75</v>
      </c>
      <c r="Q63" s="181">
        <v>0</v>
      </c>
      <c r="R63" s="181">
        <v>2.0499999999999998</v>
      </c>
      <c r="S63" s="181">
        <v>2.0499999999999998</v>
      </c>
      <c r="T63" s="181">
        <v>52.8</v>
      </c>
    </row>
    <row r="64" spans="1:20" ht="12.75" customHeight="1" x14ac:dyDescent="0.2">
      <c r="A64" s="119"/>
      <c r="B64" s="71"/>
      <c r="C64" s="26" t="s">
        <v>26</v>
      </c>
      <c r="D64" s="180">
        <v>43</v>
      </c>
      <c r="E64" s="181">
        <v>0</v>
      </c>
      <c r="F64" s="181">
        <v>0</v>
      </c>
      <c r="G64" s="181">
        <v>0</v>
      </c>
      <c r="H64" s="181">
        <f t="shared" si="11"/>
        <v>0</v>
      </c>
      <c r="I64" s="181">
        <v>2.95</v>
      </c>
      <c r="J64" s="181">
        <v>0</v>
      </c>
      <c r="K64" s="181">
        <v>2.95</v>
      </c>
      <c r="L64" s="181">
        <v>0.3</v>
      </c>
      <c r="M64" s="181">
        <v>3.99</v>
      </c>
      <c r="N64" s="181">
        <v>18.010000000000002</v>
      </c>
      <c r="O64" s="181">
        <v>22.3</v>
      </c>
      <c r="P64" s="181">
        <f t="shared" si="12"/>
        <v>25.25</v>
      </c>
      <c r="Q64" s="181">
        <v>0</v>
      </c>
      <c r="R64" s="181">
        <v>6.0000000000000005E-2</v>
      </c>
      <c r="S64" s="181">
        <v>6.0000000000000005E-2</v>
      </c>
      <c r="T64" s="181">
        <v>25.310000000000006</v>
      </c>
    </row>
    <row r="65" spans="1:20" ht="12.75" customHeight="1" x14ac:dyDescent="0.2">
      <c r="A65" s="119"/>
      <c r="B65" s="71"/>
      <c r="C65" s="26" t="s">
        <v>29</v>
      </c>
      <c r="D65" s="180">
        <v>11</v>
      </c>
      <c r="E65" s="181">
        <v>0.15000000000000002</v>
      </c>
      <c r="F65" s="181">
        <v>8.1</v>
      </c>
      <c r="G65" s="181">
        <v>0</v>
      </c>
      <c r="H65" s="181">
        <f t="shared" si="11"/>
        <v>8.25</v>
      </c>
      <c r="I65" s="181">
        <v>7.0000000000000007E-2</v>
      </c>
      <c r="J65" s="181">
        <v>0</v>
      </c>
      <c r="K65" s="181">
        <v>8.32</v>
      </c>
      <c r="L65" s="181">
        <v>0</v>
      </c>
      <c r="M65" s="181">
        <v>0.57000000000000006</v>
      </c>
      <c r="N65" s="181">
        <v>4.2699999999999996</v>
      </c>
      <c r="O65" s="181">
        <v>4.84</v>
      </c>
      <c r="P65" s="181">
        <f t="shared" si="12"/>
        <v>13.16</v>
      </c>
      <c r="Q65" s="181">
        <v>0</v>
      </c>
      <c r="R65" s="181">
        <v>0.31000000000000005</v>
      </c>
      <c r="S65" s="181">
        <v>0.31000000000000005</v>
      </c>
      <c r="T65" s="181">
        <v>13.469999999999999</v>
      </c>
    </row>
    <row r="66" spans="1:20" ht="12.75" customHeight="1" x14ac:dyDescent="0.2">
      <c r="A66" s="119"/>
      <c r="B66" s="71"/>
      <c r="C66" s="26" t="s">
        <v>30</v>
      </c>
      <c r="D66" s="180">
        <v>12</v>
      </c>
      <c r="E66" s="181">
        <v>0.28000000000000003</v>
      </c>
      <c r="F66" s="181">
        <v>0</v>
      </c>
      <c r="G66" s="181">
        <v>0</v>
      </c>
      <c r="H66" s="181">
        <f t="shared" si="11"/>
        <v>0.28000000000000003</v>
      </c>
      <c r="I66" s="181">
        <v>0.94000000000000006</v>
      </c>
      <c r="J66" s="181">
        <v>0</v>
      </c>
      <c r="K66" s="181">
        <v>1.2200000000000002</v>
      </c>
      <c r="L66" s="181">
        <v>0</v>
      </c>
      <c r="M66" s="181">
        <v>0.09</v>
      </c>
      <c r="N66" s="181">
        <v>0.38</v>
      </c>
      <c r="O66" s="181">
        <v>0.47000000000000003</v>
      </c>
      <c r="P66" s="181">
        <f t="shared" si="12"/>
        <v>1.6900000000000002</v>
      </c>
      <c r="Q66" s="181">
        <v>0</v>
      </c>
      <c r="R66" s="181">
        <v>0.14000000000000001</v>
      </c>
      <c r="S66" s="181">
        <v>0.14000000000000001</v>
      </c>
      <c r="T66" s="181">
        <v>1.83</v>
      </c>
    </row>
    <row r="67" spans="1:20" ht="12.75" customHeight="1" x14ac:dyDescent="0.2">
      <c r="A67" s="119"/>
      <c r="B67" s="71"/>
      <c r="C67" s="26" t="s">
        <v>44</v>
      </c>
      <c r="D67" s="180">
        <v>112</v>
      </c>
      <c r="E67" s="181">
        <v>0.1</v>
      </c>
      <c r="F67" s="181">
        <v>0.15</v>
      </c>
      <c r="G67" s="181">
        <v>0</v>
      </c>
      <c r="H67" s="181">
        <f t="shared" si="11"/>
        <v>0.25</v>
      </c>
      <c r="I67" s="181">
        <v>55.8</v>
      </c>
      <c r="J67" s="181">
        <v>4.5</v>
      </c>
      <c r="K67" s="181">
        <v>60.55</v>
      </c>
      <c r="L67" s="181">
        <v>34.870000000000005</v>
      </c>
      <c r="M67" s="181">
        <v>60.639999999999993</v>
      </c>
      <c r="N67" s="181">
        <v>162.35</v>
      </c>
      <c r="O67" s="181">
        <v>257.85999999999996</v>
      </c>
      <c r="P67" s="181">
        <f t="shared" si="12"/>
        <v>318.40999999999997</v>
      </c>
      <c r="Q67" s="181">
        <v>0.2</v>
      </c>
      <c r="R67" s="181">
        <v>0.64</v>
      </c>
      <c r="S67" s="181">
        <v>0.84000000000000008</v>
      </c>
      <c r="T67" s="181">
        <v>319.24999999999989</v>
      </c>
    </row>
    <row r="68" spans="1:20" ht="12.75" customHeight="1" x14ac:dyDescent="0.2">
      <c r="A68" s="119"/>
      <c r="B68" s="87"/>
      <c r="C68" s="26" t="s">
        <v>45</v>
      </c>
      <c r="D68" s="180">
        <v>24</v>
      </c>
      <c r="E68" s="181">
        <v>0</v>
      </c>
      <c r="F68" s="181">
        <v>0</v>
      </c>
      <c r="G68" s="181">
        <v>0.5</v>
      </c>
      <c r="H68" s="181">
        <f t="shared" si="11"/>
        <v>0.5</v>
      </c>
      <c r="I68" s="181">
        <v>2.5</v>
      </c>
      <c r="J68" s="181">
        <v>3</v>
      </c>
      <c r="K68" s="181">
        <v>5.9999999999999991</v>
      </c>
      <c r="L68" s="181">
        <v>3.08</v>
      </c>
      <c r="M68" s="181">
        <v>13.419999999999998</v>
      </c>
      <c r="N68" s="181">
        <v>43.21</v>
      </c>
      <c r="O68" s="181">
        <v>59.71</v>
      </c>
      <c r="P68" s="181">
        <f t="shared" si="12"/>
        <v>65.709999999999994</v>
      </c>
      <c r="Q68" s="181">
        <v>0</v>
      </c>
      <c r="R68" s="181">
        <v>2.2599999999999998</v>
      </c>
      <c r="S68" s="181">
        <v>2.2599999999999998</v>
      </c>
      <c r="T68" s="181">
        <v>67.97</v>
      </c>
    </row>
    <row r="69" spans="1:20" ht="12.75" customHeight="1" x14ac:dyDescent="0.2">
      <c r="A69" s="119"/>
      <c r="B69" s="71" t="s">
        <v>363</v>
      </c>
      <c r="C69" s="165" t="s">
        <v>363</v>
      </c>
      <c r="D69" s="182">
        <v>35</v>
      </c>
      <c r="E69" s="183">
        <v>0</v>
      </c>
      <c r="F69" s="183">
        <v>0</v>
      </c>
      <c r="G69" s="183">
        <v>0</v>
      </c>
      <c r="H69" s="183">
        <f t="shared" si="11"/>
        <v>0</v>
      </c>
      <c r="I69" s="183">
        <v>34.5</v>
      </c>
      <c r="J69" s="183">
        <v>0</v>
      </c>
      <c r="K69" s="183">
        <v>34.5</v>
      </c>
      <c r="L69" s="183">
        <v>0</v>
      </c>
      <c r="M69" s="183">
        <v>10.5</v>
      </c>
      <c r="N69" s="183">
        <v>433.6</v>
      </c>
      <c r="O69" s="183">
        <v>444.1</v>
      </c>
      <c r="P69" s="183">
        <f t="shared" si="12"/>
        <v>478.6</v>
      </c>
      <c r="Q69" s="183">
        <v>0</v>
      </c>
      <c r="R69" s="183">
        <v>12</v>
      </c>
      <c r="S69" s="183">
        <v>12</v>
      </c>
      <c r="T69" s="183">
        <v>490.6</v>
      </c>
    </row>
    <row r="70" spans="1:20" ht="12.75" customHeight="1" x14ac:dyDescent="0.25">
      <c r="A70" s="230" t="s">
        <v>0</v>
      </c>
      <c r="B70" s="231"/>
      <c r="C70" s="232" t="s">
        <v>0</v>
      </c>
      <c r="D70" s="53">
        <f>SUM(D32:D69)</f>
        <v>865</v>
      </c>
      <c r="E70" s="54">
        <f>SUM(E32:E69)</f>
        <v>6.43</v>
      </c>
      <c r="F70" s="54">
        <f>SUM(F32:F69)</f>
        <v>252.86999999999998</v>
      </c>
      <c r="G70" s="54">
        <f>SUM(G32:G69)</f>
        <v>90.539999999999992</v>
      </c>
      <c r="H70" s="54">
        <f>+G70+F70+E70</f>
        <v>349.84</v>
      </c>
      <c r="I70" s="54">
        <f>SUM(I32:I69)</f>
        <v>336.61</v>
      </c>
      <c r="J70" s="54">
        <f>SUM(J32:J69)</f>
        <v>9.3000000000000007</v>
      </c>
      <c r="K70" s="54">
        <f>+J70+I70+H70</f>
        <v>695.75</v>
      </c>
      <c r="L70" s="54">
        <f>SUM(L32:L69)</f>
        <v>894.90999999999985</v>
      </c>
      <c r="M70" s="54">
        <f>SUM(M32:M69)</f>
        <v>1387.6699999999998</v>
      </c>
      <c r="N70" s="54">
        <f>SUM(N32:N69)</f>
        <v>1223.58</v>
      </c>
      <c r="O70" s="54">
        <f>+N70+M70+L70</f>
        <v>3506.16</v>
      </c>
      <c r="P70" s="54">
        <f>+O70+K70</f>
        <v>4201.91</v>
      </c>
      <c r="Q70" s="54">
        <f>SUM(Q32:Q69)</f>
        <v>0.30000000000000004</v>
      </c>
      <c r="R70" s="54">
        <f>SUM(R32:R69)</f>
        <v>35.819999999999993</v>
      </c>
      <c r="S70" s="54">
        <f>+R70+Q70</f>
        <v>36.11999999999999</v>
      </c>
      <c r="T70" s="55">
        <f>+S70+P70</f>
        <v>4238.03</v>
      </c>
    </row>
    <row r="71" spans="1:20" ht="12.75" customHeight="1" x14ac:dyDescent="0.2">
      <c r="A71" s="166" t="s">
        <v>5</v>
      </c>
      <c r="B71" s="35" t="s">
        <v>423</v>
      </c>
      <c r="C71" s="161" t="s">
        <v>77</v>
      </c>
      <c r="D71" s="153"/>
      <c r="E71" s="154"/>
      <c r="F71" s="154"/>
      <c r="G71" s="154"/>
      <c r="H71" s="154">
        <f>SUM(E71:G71)</f>
        <v>0</v>
      </c>
      <c r="I71" s="154"/>
      <c r="J71" s="154"/>
      <c r="K71" s="154">
        <f>SUM(H71:J71)</f>
        <v>0</v>
      </c>
      <c r="L71" s="154"/>
      <c r="M71" s="154"/>
      <c r="N71" s="154"/>
      <c r="O71" s="154">
        <f>SUM(L71:N71)</f>
        <v>0</v>
      </c>
      <c r="P71" s="154">
        <f>K71+O71</f>
        <v>0</v>
      </c>
      <c r="Q71" s="154"/>
      <c r="R71" s="154"/>
      <c r="S71" s="154">
        <f>SUM(Q71:R71)</f>
        <v>0</v>
      </c>
      <c r="T71" s="154">
        <f>P71+S71</f>
        <v>0</v>
      </c>
    </row>
    <row r="72" spans="1:20" ht="12.75" customHeight="1" x14ac:dyDescent="0.2">
      <c r="A72" s="167"/>
      <c r="B72" s="35"/>
      <c r="C72" s="26" t="s">
        <v>61</v>
      </c>
      <c r="D72" s="162">
        <v>16</v>
      </c>
      <c r="E72" s="24">
        <v>0</v>
      </c>
      <c r="F72" s="24">
        <v>0</v>
      </c>
      <c r="G72" s="24">
        <v>0.02</v>
      </c>
      <c r="H72" s="24">
        <v>0.02</v>
      </c>
      <c r="I72" s="24">
        <v>2.7</v>
      </c>
      <c r="J72" s="24">
        <v>0</v>
      </c>
      <c r="K72" s="24">
        <v>2.72</v>
      </c>
      <c r="L72" s="24">
        <v>49.8</v>
      </c>
      <c r="M72" s="24">
        <v>132.96</v>
      </c>
      <c r="N72" s="24">
        <v>43.039999999999992</v>
      </c>
      <c r="O72" s="24">
        <v>225.79999999999998</v>
      </c>
      <c r="P72" s="24">
        <v>228.51999999999998</v>
      </c>
      <c r="Q72" s="24">
        <v>0</v>
      </c>
      <c r="R72" s="24">
        <v>2.2000000000000002</v>
      </c>
      <c r="S72" s="24">
        <v>2.2000000000000002</v>
      </c>
      <c r="T72" s="24">
        <v>230.71999999999997</v>
      </c>
    </row>
    <row r="73" spans="1:20" ht="12.75" customHeight="1" x14ac:dyDescent="0.2">
      <c r="A73" s="167"/>
      <c r="B73" s="35"/>
      <c r="C73" s="26" t="s">
        <v>56</v>
      </c>
      <c r="D73" s="162">
        <v>2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2.5499999999999998</v>
      </c>
      <c r="M73" s="24">
        <v>1.05</v>
      </c>
      <c r="N73" s="24">
        <v>0.7</v>
      </c>
      <c r="O73" s="24">
        <v>4.3</v>
      </c>
      <c r="P73" s="24">
        <v>4.3</v>
      </c>
      <c r="Q73" s="24">
        <v>0</v>
      </c>
      <c r="R73" s="24">
        <v>0</v>
      </c>
      <c r="S73" s="24">
        <v>0</v>
      </c>
      <c r="T73" s="24">
        <v>4.3</v>
      </c>
    </row>
    <row r="74" spans="1:20" ht="12.75" customHeight="1" x14ac:dyDescent="0.2">
      <c r="A74" s="167"/>
      <c r="B74" s="35"/>
      <c r="C74" s="26" t="s">
        <v>50</v>
      </c>
      <c r="D74" s="162">
        <v>11</v>
      </c>
      <c r="E74" s="24">
        <v>0</v>
      </c>
      <c r="F74" s="24">
        <v>0</v>
      </c>
      <c r="G74" s="24">
        <v>0</v>
      </c>
      <c r="H74" s="24">
        <v>0</v>
      </c>
      <c r="I74" s="24">
        <v>6.3</v>
      </c>
      <c r="J74" s="24">
        <v>1</v>
      </c>
      <c r="K74" s="24">
        <v>7.3</v>
      </c>
      <c r="L74" s="24">
        <v>88.5</v>
      </c>
      <c r="M74" s="24">
        <v>34.5</v>
      </c>
      <c r="N74" s="24">
        <v>28.900000000000002</v>
      </c>
      <c r="O74" s="24">
        <v>151.9</v>
      </c>
      <c r="P74" s="24">
        <v>159.20000000000002</v>
      </c>
      <c r="Q74" s="24">
        <v>8</v>
      </c>
      <c r="R74" s="24">
        <v>0</v>
      </c>
      <c r="S74" s="24">
        <v>8</v>
      </c>
      <c r="T74" s="24">
        <v>167.20000000000002</v>
      </c>
    </row>
    <row r="75" spans="1:20" ht="12.75" customHeight="1" x14ac:dyDescent="0.2">
      <c r="A75" s="167"/>
      <c r="B75" s="35"/>
      <c r="C75" s="26" t="s">
        <v>64</v>
      </c>
      <c r="D75" s="162">
        <v>12</v>
      </c>
      <c r="E75" s="24">
        <v>0</v>
      </c>
      <c r="F75" s="24">
        <v>0</v>
      </c>
      <c r="G75" s="24">
        <v>0</v>
      </c>
      <c r="H75" s="24">
        <v>0</v>
      </c>
      <c r="I75" s="24">
        <v>1.5</v>
      </c>
      <c r="J75" s="24">
        <v>0.4</v>
      </c>
      <c r="K75" s="24">
        <v>1.9000000000000001</v>
      </c>
      <c r="L75" s="24">
        <v>67.7</v>
      </c>
      <c r="M75" s="24">
        <v>235.8</v>
      </c>
      <c r="N75" s="24">
        <v>55</v>
      </c>
      <c r="O75" s="24">
        <v>358.5</v>
      </c>
      <c r="P75" s="24">
        <v>360.4</v>
      </c>
      <c r="Q75" s="24">
        <v>4</v>
      </c>
      <c r="R75" s="24">
        <v>0</v>
      </c>
      <c r="S75" s="24">
        <v>4</v>
      </c>
      <c r="T75" s="24">
        <v>364.4</v>
      </c>
    </row>
    <row r="76" spans="1:20" ht="12.75" customHeight="1" x14ac:dyDescent="0.2">
      <c r="A76" s="167"/>
      <c r="B76" s="35"/>
      <c r="C76" s="26" t="s">
        <v>79</v>
      </c>
      <c r="D76" s="162">
        <v>4</v>
      </c>
      <c r="E76" s="24">
        <v>0</v>
      </c>
      <c r="F76" s="24">
        <v>0</v>
      </c>
      <c r="G76" s="24">
        <v>0</v>
      </c>
      <c r="H76" s="24">
        <v>0</v>
      </c>
      <c r="I76" s="24">
        <v>1</v>
      </c>
      <c r="J76" s="24">
        <v>0</v>
      </c>
      <c r="K76" s="24">
        <v>1</v>
      </c>
      <c r="L76" s="24">
        <v>0</v>
      </c>
      <c r="M76" s="24">
        <v>5.75</v>
      </c>
      <c r="N76" s="24">
        <v>22.75</v>
      </c>
      <c r="O76" s="24">
        <v>28.5</v>
      </c>
      <c r="P76" s="24">
        <v>29.5</v>
      </c>
      <c r="Q76" s="24">
        <v>0</v>
      </c>
      <c r="R76" s="24">
        <v>0</v>
      </c>
      <c r="S76" s="24">
        <v>0</v>
      </c>
      <c r="T76" s="24">
        <v>29.5</v>
      </c>
    </row>
    <row r="77" spans="1:20" ht="12.75" customHeight="1" x14ac:dyDescent="0.2">
      <c r="A77" s="167"/>
      <c r="B77" s="35"/>
      <c r="C77" s="26" t="s">
        <v>67</v>
      </c>
      <c r="D77" s="162"/>
      <c r="E77" s="14"/>
      <c r="F77" s="24"/>
      <c r="G77" s="24"/>
      <c r="H77" s="24">
        <f>SUM(E77:G77)</f>
        <v>0</v>
      </c>
      <c r="I77" s="24"/>
      <c r="J77" s="24"/>
      <c r="K77" s="24">
        <f>SUM(H77:J77)</f>
        <v>0</v>
      </c>
      <c r="L77" s="24"/>
      <c r="M77" s="24"/>
      <c r="N77" s="24"/>
      <c r="O77" s="24">
        <f>SUM(L77:N77)</f>
        <v>0</v>
      </c>
      <c r="P77" s="24">
        <f>K77+O77</f>
        <v>0</v>
      </c>
      <c r="Q77" s="24"/>
      <c r="R77" s="24"/>
      <c r="S77" s="24">
        <f>SUM(Q77:R77)</f>
        <v>0</v>
      </c>
      <c r="T77" s="24">
        <f>P77+S77</f>
        <v>0</v>
      </c>
    </row>
    <row r="78" spans="1:20" ht="12.75" customHeight="1" x14ac:dyDescent="0.2">
      <c r="A78" s="167"/>
      <c r="B78" s="35"/>
      <c r="C78" s="26" t="s">
        <v>78</v>
      </c>
      <c r="D78" s="162">
        <v>12</v>
      </c>
      <c r="E78" s="24">
        <v>0</v>
      </c>
      <c r="F78" s="24">
        <v>0</v>
      </c>
      <c r="G78" s="24">
        <v>0</v>
      </c>
      <c r="H78" s="24">
        <v>0</v>
      </c>
      <c r="I78" s="24">
        <v>36.35</v>
      </c>
      <c r="J78" s="24">
        <v>17</v>
      </c>
      <c r="K78" s="24">
        <v>53.35</v>
      </c>
      <c r="L78" s="24">
        <v>596</v>
      </c>
      <c r="M78" s="24">
        <v>495.15</v>
      </c>
      <c r="N78" s="24">
        <v>415.4</v>
      </c>
      <c r="O78" s="24">
        <v>1506.55</v>
      </c>
      <c r="P78" s="24">
        <v>1559.8999999999999</v>
      </c>
      <c r="Q78" s="24">
        <v>33</v>
      </c>
      <c r="R78" s="24">
        <v>0</v>
      </c>
      <c r="S78" s="24">
        <v>33</v>
      </c>
      <c r="T78" s="24">
        <v>1592.9</v>
      </c>
    </row>
    <row r="79" spans="1:20" ht="12.75" customHeight="1" x14ac:dyDescent="0.2">
      <c r="A79" s="167"/>
      <c r="B79" s="35"/>
      <c r="C79" s="26" t="s">
        <v>76</v>
      </c>
      <c r="D79" s="162">
        <v>1</v>
      </c>
      <c r="E79" s="24">
        <v>0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0.2</v>
      </c>
      <c r="M79" s="24">
        <v>0.6</v>
      </c>
      <c r="N79" s="24">
        <v>0.2</v>
      </c>
      <c r="O79" s="24">
        <v>1</v>
      </c>
      <c r="P79" s="24">
        <v>1</v>
      </c>
      <c r="Q79" s="24">
        <v>0</v>
      </c>
      <c r="R79" s="24">
        <v>0</v>
      </c>
      <c r="S79" s="24">
        <v>0</v>
      </c>
      <c r="T79" s="24">
        <v>1</v>
      </c>
    </row>
    <row r="80" spans="1:20" ht="12.75" customHeight="1" x14ac:dyDescent="0.2">
      <c r="A80" s="167"/>
      <c r="B80" s="35"/>
      <c r="C80" s="26" t="s">
        <v>62</v>
      </c>
      <c r="D80" s="162">
        <v>5</v>
      </c>
      <c r="E80" s="24">
        <v>0</v>
      </c>
      <c r="F80" s="24">
        <v>0</v>
      </c>
      <c r="G80" s="24">
        <v>0</v>
      </c>
      <c r="H80" s="24">
        <v>0</v>
      </c>
      <c r="I80" s="24">
        <v>4</v>
      </c>
      <c r="J80" s="24">
        <v>0</v>
      </c>
      <c r="K80" s="24">
        <v>4</v>
      </c>
      <c r="L80" s="24">
        <v>0.5</v>
      </c>
      <c r="M80" s="24">
        <v>9.5</v>
      </c>
      <c r="N80" s="24">
        <v>14.8</v>
      </c>
      <c r="O80" s="24">
        <v>24.8</v>
      </c>
      <c r="P80" s="24">
        <v>28.8</v>
      </c>
      <c r="Q80" s="24">
        <v>0.1</v>
      </c>
      <c r="R80" s="24">
        <v>0</v>
      </c>
      <c r="S80" s="24">
        <v>0.1</v>
      </c>
      <c r="T80" s="24">
        <v>28.9</v>
      </c>
    </row>
    <row r="81" spans="1:22" ht="12.75" customHeight="1" x14ac:dyDescent="0.2">
      <c r="A81" s="167"/>
      <c r="B81" s="35"/>
      <c r="C81" s="26" t="s">
        <v>319</v>
      </c>
      <c r="D81" s="162">
        <v>7</v>
      </c>
      <c r="E81" s="24">
        <v>0</v>
      </c>
      <c r="F81" s="24">
        <v>0</v>
      </c>
      <c r="G81" s="24">
        <v>0</v>
      </c>
      <c r="H81" s="24">
        <v>0</v>
      </c>
      <c r="I81" s="24">
        <v>0</v>
      </c>
      <c r="J81" s="24">
        <v>6</v>
      </c>
      <c r="K81" s="24">
        <v>6</v>
      </c>
      <c r="L81" s="24">
        <v>40.1</v>
      </c>
      <c r="M81" s="24">
        <v>38.4</v>
      </c>
      <c r="N81" s="24">
        <v>34.400000000000006</v>
      </c>
      <c r="O81" s="24">
        <v>112.89999999999999</v>
      </c>
      <c r="P81" s="24">
        <v>118.89999999999999</v>
      </c>
      <c r="Q81" s="24">
        <v>0</v>
      </c>
      <c r="R81" s="24">
        <v>0</v>
      </c>
      <c r="S81" s="24">
        <v>0</v>
      </c>
      <c r="T81" s="24">
        <v>118.89999999999999</v>
      </c>
    </row>
    <row r="82" spans="1:22" ht="12.75" customHeight="1" x14ac:dyDescent="0.2">
      <c r="A82" s="167"/>
      <c r="B82" s="35"/>
      <c r="C82" s="26" t="s">
        <v>55</v>
      </c>
      <c r="D82" s="162">
        <v>2</v>
      </c>
      <c r="E82" s="24">
        <v>0</v>
      </c>
      <c r="F82" s="24">
        <v>0</v>
      </c>
      <c r="G82" s="24">
        <v>0</v>
      </c>
      <c r="H82" s="24">
        <v>0</v>
      </c>
      <c r="I82" s="24">
        <v>0.1</v>
      </c>
      <c r="J82" s="24">
        <v>0</v>
      </c>
      <c r="K82" s="24">
        <v>0.1</v>
      </c>
      <c r="L82" s="24">
        <v>0</v>
      </c>
      <c r="M82" s="24">
        <v>1.3</v>
      </c>
      <c r="N82" s="24">
        <v>1.2</v>
      </c>
      <c r="O82" s="24">
        <v>2.5</v>
      </c>
      <c r="P82" s="24">
        <v>2.6</v>
      </c>
      <c r="Q82" s="24">
        <v>0</v>
      </c>
      <c r="R82" s="24">
        <v>0</v>
      </c>
      <c r="S82" s="24">
        <v>0</v>
      </c>
      <c r="T82" s="24">
        <v>2.6</v>
      </c>
    </row>
    <row r="83" spans="1:22" ht="12.75" customHeight="1" x14ac:dyDescent="0.2">
      <c r="A83" s="167"/>
      <c r="B83" s="35"/>
      <c r="C83" s="26" t="s">
        <v>51</v>
      </c>
      <c r="D83" s="162">
        <v>2</v>
      </c>
      <c r="E83" s="24">
        <v>0</v>
      </c>
      <c r="F83" s="24">
        <v>0</v>
      </c>
      <c r="G83" s="24">
        <v>0</v>
      </c>
      <c r="H83" s="24">
        <v>0</v>
      </c>
      <c r="I83" s="24">
        <v>0.5</v>
      </c>
      <c r="J83" s="24">
        <v>0</v>
      </c>
      <c r="K83" s="24">
        <v>0.5</v>
      </c>
      <c r="L83" s="24">
        <v>0.5</v>
      </c>
      <c r="M83" s="24">
        <v>10</v>
      </c>
      <c r="N83" s="24">
        <v>23</v>
      </c>
      <c r="O83" s="24">
        <v>33.5</v>
      </c>
      <c r="P83" s="24">
        <v>34</v>
      </c>
      <c r="Q83" s="24">
        <v>0</v>
      </c>
      <c r="R83" s="24">
        <v>0</v>
      </c>
      <c r="S83" s="24">
        <v>0</v>
      </c>
      <c r="T83" s="24">
        <v>34</v>
      </c>
    </row>
    <row r="84" spans="1:22" ht="12.75" customHeight="1" x14ac:dyDescent="0.2">
      <c r="A84" s="167"/>
      <c r="B84" s="35"/>
      <c r="C84" s="26" t="s">
        <v>52</v>
      </c>
      <c r="D84" s="162">
        <v>17</v>
      </c>
      <c r="E84" s="24">
        <v>0</v>
      </c>
      <c r="F84" s="24">
        <v>0</v>
      </c>
      <c r="G84" s="24">
        <v>0</v>
      </c>
      <c r="H84" s="24">
        <v>0</v>
      </c>
      <c r="I84" s="24">
        <v>0.1</v>
      </c>
      <c r="J84" s="24">
        <v>0.5</v>
      </c>
      <c r="K84" s="24">
        <v>0.6</v>
      </c>
      <c r="L84" s="24">
        <v>26.400000000000002</v>
      </c>
      <c r="M84" s="24">
        <v>22.119999999999997</v>
      </c>
      <c r="N84" s="24">
        <v>11.83</v>
      </c>
      <c r="O84" s="24">
        <v>60.35</v>
      </c>
      <c r="P84" s="24">
        <v>60.95</v>
      </c>
      <c r="Q84" s="24">
        <v>0</v>
      </c>
      <c r="R84" s="24">
        <v>0</v>
      </c>
      <c r="S84" s="24">
        <v>0</v>
      </c>
      <c r="T84" s="24">
        <v>60.95</v>
      </c>
    </row>
    <row r="85" spans="1:22" ht="12.75" customHeight="1" x14ac:dyDescent="0.2">
      <c r="A85" s="167"/>
      <c r="B85" s="35"/>
      <c r="C85" s="26" t="s">
        <v>72</v>
      </c>
      <c r="D85" s="162">
        <v>10</v>
      </c>
      <c r="E85" s="24">
        <v>0</v>
      </c>
      <c r="F85" s="24">
        <v>0</v>
      </c>
      <c r="G85" s="24">
        <v>0</v>
      </c>
      <c r="H85" s="24">
        <v>0</v>
      </c>
      <c r="I85" s="24">
        <v>4</v>
      </c>
      <c r="J85" s="24">
        <v>0</v>
      </c>
      <c r="K85" s="24">
        <v>4</v>
      </c>
      <c r="L85" s="24">
        <v>106.6</v>
      </c>
      <c r="M85" s="24">
        <v>83.7</v>
      </c>
      <c r="N85" s="24">
        <v>104.4</v>
      </c>
      <c r="O85" s="24">
        <v>294.7</v>
      </c>
      <c r="P85" s="24">
        <v>298.7</v>
      </c>
      <c r="Q85" s="24">
        <v>0</v>
      </c>
      <c r="R85" s="24">
        <v>0</v>
      </c>
      <c r="S85" s="24">
        <v>0</v>
      </c>
      <c r="T85" s="24">
        <v>298.7</v>
      </c>
    </row>
    <row r="86" spans="1:22" ht="12.75" customHeight="1" x14ac:dyDescent="0.2">
      <c r="A86" s="167"/>
      <c r="B86" s="35"/>
      <c r="C86" s="26" t="s">
        <v>71</v>
      </c>
      <c r="D86" s="162">
        <v>3</v>
      </c>
      <c r="E86" s="24">
        <v>0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0.25</v>
      </c>
      <c r="M86" s="24">
        <v>0.85000000000000009</v>
      </c>
      <c r="N86" s="24">
        <v>0.7</v>
      </c>
      <c r="O86" s="24">
        <v>1.8</v>
      </c>
      <c r="P86" s="24">
        <v>1.8</v>
      </c>
      <c r="Q86" s="24">
        <v>0</v>
      </c>
      <c r="R86" s="24">
        <v>0</v>
      </c>
      <c r="S86" s="24">
        <v>0</v>
      </c>
      <c r="T86" s="24">
        <v>1.8</v>
      </c>
    </row>
    <row r="87" spans="1:22" ht="12.75" customHeight="1" x14ac:dyDescent="0.2">
      <c r="A87" s="167"/>
      <c r="B87" s="85"/>
      <c r="C87" s="26" t="s">
        <v>58</v>
      </c>
      <c r="D87" s="162">
        <v>14</v>
      </c>
      <c r="E87" s="24">
        <v>0</v>
      </c>
      <c r="F87" s="24">
        <v>2</v>
      </c>
      <c r="G87" s="24">
        <v>1</v>
      </c>
      <c r="H87" s="24">
        <v>3</v>
      </c>
      <c r="I87" s="24">
        <v>10.3</v>
      </c>
      <c r="J87" s="24">
        <v>0</v>
      </c>
      <c r="K87" s="24">
        <v>13.3</v>
      </c>
      <c r="L87" s="24">
        <v>250.5</v>
      </c>
      <c r="M87" s="24">
        <v>440.7</v>
      </c>
      <c r="N87" s="24">
        <v>497</v>
      </c>
      <c r="O87" s="24">
        <v>1188.2</v>
      </c>
      <c r="P87" s="24">
        <v>1201.5</v>
      </c>
      <c r="Q87" s="24">
        <v>25</v>
      </c>
      <c r="R87" s="24">
        <v>0</v>
      </c>
      <c r="S87" s="24">
        <v>25</v>
      </c>
      <c r="T87" s="24">
        <v>1226.5</v>
      </c>
    </row>
    <row r="88" spans="1:22" ht="12.75" customHeight="1" x14ac:dyDescent="0.2">
      <c r="A88" s="167"/>
      <c r="B88" s="35" t="s">
        <v>424</v>
      </c>
      <c r="C88" s="26" t="s">
        <v>80</v>
      </c>
      <c r="D88" s="162">
        <v>23</v>
      </c>
      <c r="E88" s="24">
        <v>0</v>
      </c>
      <c r="F88" s="24">
        <v>0</v>
      </c>
      <c r="G88" s="24">
        <v>0</v>
      </c>
      <c r="H88" s="24">
        <v>0</v>
      </c>
      <c r="I88" s="24">
        <v>5.0999999999999996</v>
      </c>
      <c r="J88" s="24">
        <v>0.4</v>
      </c>
      <c r="K88" s="24">
        <v>5.5</v>
      </c>
      <c r="L88" s="24">
        <v>98.8</v>
      </c>
      <c r="M88" s="24">
        <v>177.30000000000004</v>
      </c>
      <c r="N88" s="24">
        <v>98.699999999999974</v>
      </c>
      <c r="O88" s="24">
        <v>374.80000000000007</v>
      </c>
      <c r="P88" s="24">
        <v>380.30000000000007</v>
      </c>
      <c r="Q88" s="24">
        <v>0</v>
      </c>
      <c r="R88" s="24">
        <v>0.4</v>
      </c>
      <c r="S88" s="24">
        <v>0.4</v>
      </c>
      <c r="T88" s="24">
        <v>380.70000000000005</v>
      </c>
    </row>
    <row r="89" spans="1:22" ht="12.75" customHeight="1" x14ac:dyDescent="0.2">
      <c r="A89" s="167"/>
      <c r="B89" s="35"/>
      <c r="C89" s="26" t="s">
        <v>54</v>
      </c>
      <c r="D89" s="162">
        <v>9</v>
      </c>
      <c r="E89" s="24">
        <v>0</v>
      </c>
      <c r="F89" s="24">
        <v>0</v>
      </c>
      <c r="G89" s="24">
        <v>0</v>
      </c>
      <c r="H89" s="24">
        <v>0</v>
      </c>
      <c r="I89" s="24">
        <v>9</v>
      </c>
      <c r="J89" s="24">
        <v>0</v>
      </c>
      <c r="K89" s="24">
        <v>9</v>
      </c>
      <c r="L89" s="24">
        <v>52</v>
      </c>
      <c r="M89" s="24">
        <v>25.200000000000003</v>
      </c>
      <c r="N89" s="24">
        <v>12.049999999999999</v>
      </c>
      <c r="O89" s="24">
        <v>89.249999999999986</v>
      </c>
      <c r="P89" s="24">
        <v>98.249999999999986</v>
      </c>
      <c r="Q89" s="24">
        <v>0</v>
      </c>
      <c r="R89" s="24">
        <v>0</v>
      </c>
      <c r="S89" s="24">
        <v>0</v>
      </c>
      <c r="T89" s="24">
        <v>98.249999999999986</v>
      </c>
    </row>
    <row r="90" spans="1:22" ht="12.75" customHeight="1" x14ac:dyDescent="0.2">
      <c r="A90" s="167"/>
      <c r="B90" s="35"/>
      <c r="C90" s="26" t="s">
        <v>65</v>
      </c>
      <c r="D90" s="162"/>
      <c r="E90" s="24"/>
      <c r="F90" s="24"/>
      <c r="G90" s="24"/>
      <c r="H90" s="24">
        <f>SUM(E90:G90)</f>
        <v>0</v>
      </c>
      <c r="I90" s="24"/>
      <c r="J90" s="24"/>
      <c r="K90" s="24">
        <f>SUM(H90:J90)</f>
        <v>0</v>
      </c>
      <c r="L90" s="24"/>
      <c r="M90" s="24"/>
      <c r="N90" s="24"/>
      <c r="O90" s="24">
        <f>SUM(L90:N90)</f>
        <v>0</v>
      </c>
      <c r="P90" s="24">
        <f>K90+O90</f>
        <v>0</v>
      </c>
      <c r="Q90" s="24"/>
      <c r="R90" s="24"/>
      <c r="S90" s="24">
        <f>SUM(Q90:R90)</f>
        <v>0</v>
      </c>
      <c r="T90" s="24">
        <f>P90+S90</f>
        <v>0</v>
      </c>
    </row>
    <row r="91" spans="1:22" ht="12.75" customHeight="1" x14ac:dyDescent="0.2">
      <c r="A91" s="167"/>
      <c r="B91" s="35"/>
      <c r="C91" s="26" t="s">
        <v>74</v>
      </c>
      <c r="D91" s="162">
        <v>3</v>
      </c>
      <c r="E91" s="24">
        <v>0</v>
      </c>
      <c r="F91" s="24">
        <v>0</v>
      </c>
      <c r="G91" s="24">
        <v>0</v>
      </c>
      <c r="H91" s="24">
        <v>0</v>
      </c>
      <c r="I91" s="24">
        <v>0.2</v>
      </c>
      <c r="J91" s="24">
        <v>0</v>
      </c>
      <c r="K91" s="24">
        <v>0.2</v>
      </c>
      <c r="L91" s="24">
        <v>0.6</v>
      </c>
      <c r="M91" s="24">
        <v>3</v>
      </c>
      <c r="N91" s="24">
        <v>4.3</v>
      </c>
      <c r="O91" s="24">
        <v>7.9</v>
      </c>
      <c r="P91" s="24">
        <v>8.1</v>
      </c>
      <c r="Q91" s="24">
        <v>0</v>
      </c>
      <c r="R91" s="24">
        <v>0</v>
      </c>
      <c r="S91" s="24">
        <v>0</v>
      </c>
      <c r="T91" s="24">
        <v>8.1</v>
      </c>
      <c r="V91" s="2"/>
    </row>
    <row r="92" spans="1:22" ht="12.75" customHeight="1" x14ac:dyDescent="0.2">
      <c r="A92" s="167"/>
      <c r="B92" s="35"/>
      <c r="C92" s="26" t="s">
        <v>53</v>
      </c>
      <c r="D92" s="162">
        <v>1</v>
      </c>
      <c r="E92" s="24">
        <v>0</v>
      </c>
      <c r="F92" s="24">
        <v>0</v>
      </c>
      <c r="G92" s="24">
        <v>0</v>
      </c>
      <c r="H92" s="24">
        <f>SUM(E92:G92)</f>
        <v>0</v>
      </c>
      <c r="I92" s="24">
        <v>0</v>
      </c>
      <c r="J92" s="24">
        <v>0</v>
      </c>
      <c r="K92" s="24">
        <v>0</v>
      </c>
      <c r="L92" s="24">
        <v>0</v>
      </c>
      <c r="M92" s="24">
        <v>0</v>
      </c>
      <c r="N92" s="24">
        <v>0.1</v>
      </c>
      <c r="O92" s="24">
        <v>0.1</v>
      </c>
      <c r="P92" s="24">
        <f>K92+O92</f>
        <v>0.1</v>
      </c>
      <c r="Q92" s="24">
        <v>0</v>
      </c>
      <c r="R92" s="24">
        <v>0</v>
      </c>
      <c r="S92" s="24">
        <v>0</v>
      </c>
      <c r="T92" s="24">
        <v>0.1</v>
      </c>
    </row>
    <row r="93" spans="1:22" ht="12.75" customHeight="1" x14ac:dyDescent="0.2">
      <c r="A93" s="167"/>
      <c r="B93" s="35"/>
      <c r="C93" s="26" t="s">
        <v>81</v>
      </c>
      <c r="D93" s="162">
        <v>12</v>
      </c>
      <c r="E93" s="24">
        <v>0.1</v>
      </c>
      <c r="F93" s="24">
        <v>6</v>
      </c>
      <c r="G93" s="24">
        <v>0</v>
      </c>
      <c r="H93" s="24">
        <v>6.1</v>
      </c>
      <c r="I93" s="24">
        <v>0.1</v>
      </c>
      <c r="J93" s="24">
        <v>0.15000000000000002</v>
      </c>
      <c r="K93" s="24">
        <v>6.3499999999999988</v>
      </c>
      <c r="L93" s="24">
        <v>79.2</v>
      </c>
      <c r="M93" s="24">
        <v>82.9</v>
      </c>
      <c r="N93" s="24">
        <v>31.400000000000002</v>
      </c>
      <c r="O93" s="24">
        <v>193.50000000000003</v>
      </c>
      <c r="P93" s="24">
        <v>199.85000000000002</v>
      </c>
      <c r="Q93" s="24">
        <v>17.8</v>
      </c>
      <c r="R93" s="24">
        <v>0.15</v>
      </c>
      <c r="S93" s="24">
        <v>17.95</v>
      </c>
      <c r="T93" s="24">
        <v>217.80000000000004</v>
      </c>
    </row>
    <row r="94" spans="1:22" ht="12.75" customHeight="1" x14ac:dyDescent="0.2">
      <c r="A94" s="167"/>
      <c r="B94" s="35"/>
      <c r="C94" s="26" t="s">
        <v>68</v>
      </c>
      <c r="D94" s="162">
        <v>3</v>
      </c>
      <c r="E94" s="24">
        <v>0</v>
      </c>
      <c r="F94" s="24">
        <v>0</v>
      </c>
      <c r="G94" s="24">
        <v>0</v>
      </c>
      <c r="H94" s="24">
        <v>0</v>
      </c>
      <c r="I94" s="24">
        <v>0.7</v>
      </c>
      <c r="J94" s="24">
        <v>0.5</v>
      </c>
      <c r="K94" s="24">
        <v>1.2</v>
      </c>
      <c r="L94" s="24">
        <v>20</v>
      </c>
      <c r="M94" s="24">
        <v>20.100000000000001</v>
      </c>
      <c r="N94" s="24">
        <v>28.1</v>
      </c>
      <c r="O94" s="24">
        <v>68.2</v>
      </c>
      <c r="P94" s="24">
        <v>69.400000000000006</v>
      </c>
      <c r="Q94" s="24">
        <v>0</v>
      </c>
      <c r="R94" s="24">
        <v>0</v>
      </c>
      <c r="S94" s="24">
        <v>0</v>
      </c>
      <c r="T94" s="24">
        <v>69.400000000000006</v>
      </c>
    </row>
    <row r="95" spans="1:22" ht="12.75" customHeight="1" x14ac:dyDescent="0.2">
      <c r="A95" s="167"/>
      <c r="B95" s="35"/>
      <c r="C95" s="26" t="s">
        <v>60</v>
      </c>
      <c r="D95" s="162">
        <v>6</v>
      </c>
      <c r="E95" s="24">
        <v>8</v>
      </c>
      <c r="F95" s="24">
        <v>0</v>
      </c>
      <c r="G95" s="24">
        <v>19</v>
      </c>
      <c r="H95" s="24">
        <v>27</v>
      </c>
      <c r="I95" s="24">
        <v>11.5</v>
      </c>
      <c r="J95" s="24">
        <v>0</v>
      </c>
      <c r="K95" s="24">
        <v>38.5</v>
      </c>
      <c r="L95" s="24">
        <v>20</v>
      </c>
      <c r="M95" s="24">
        <v>55.25</v>
      </c>
      <c r="N95" s="24">
        <v>85.2</v>
      </c>
      <c r="O95" s="24">
        <v>160.44999999999999</v>
      </c>
      <c r="P95" s="24">
        <v>198.95</v>
      </c>
      <c r="Q95" s="24">
        <v>2</v>
      </c>
      <c r="R95" s="24">
        <v>0</v>
      </c>
      <c r="S95" s="24">
        <v>2</v>
      </c>
      <c r="T95" s="24">
        <v>200.95</v>
      </c>
    </row>
    <row r="96" spans="1:22" ht="12.75" customHeight="1" x14ac:dyDescent="0.2">
      <c r="A96" s="167"/>
      <c r="B96" s="35"/>
      <c r="C96" s="26" t="s">
        <v>75</v>
      </c>
      <c r="D96" s="162">
        <v>4</v>
      </c>
      <c r="E96" s="24">
        <v>0</v>
      </c>
      <c r="F96" s="24">
        <v>10.5</v>
      </c>
      <c r="G96" s="24">
        <v>0</v>
      </c>
      <c r="H96" s="24">
        <v>10.5</v>
      </c>
      <c r="I96" s="24">
        <v>41.5</v>
      </c>
      <c r="J96" s="24">
        <v>0</v>
      </c>
      <c r="K96" s="24">
        <v>52</v>
      </c>
      <c r="L96" s="24">
        <v>0</v>
      </c>
      <c r="M96" s="24">
        <v>13.5</v>
      </c>
      <c r="N96" s="24">
        <v>27.8</v>
      </c>
      <c r="O96" s="24">
        <v>41.3</v>
      </c>
      <c r="P96" s="24">
        <v>93.3</v>
      </c>
      <c r="Q96" s="24">
        <v>0</v>
      </c>
      <c r="R96" s="24">
        <v>3</v>
      </c>
      <c r="S96" s="24">
        <v>3</v>
      </c>
      <c r="T96" s="24">
        <v>96.3</v>
      </c>
    </row>
    <row r="97" spans="1:20" ht="12.75" customHeight="1" x14ac:dyDescent="0.2">
      <c r="A97" s="167"/>
      <c r="B97" s="85"/>
      <c r="C97" s="26" t="s">
        <v>70</v>
      </c>
      <c r="D97" s="162">
        <v>6</v>
      </c>
      <c r="E97" s="24">
        <v>0</v>
      </c>
      <c r="F97" s="24">
        <v>14</v>
      </c>
      <c r="G97" s="24">
        <v>0</v>
      </c>
      <c r="H97" s="24">
        <v>14</v>
      </c>
      <c r="I97" s="24">
        <v>12</v>
      </c>
      <c r="J97" s="24">
        <v>0</v>
      </c>
      <c r="K97" s="24">
        <v>26</v>
      </c>
      <c r="L97" s="24">
        <v>857</v>
      </c>
      <c r="M97" s="24">
        <v>850.3</v>
      </c>
      <c r="N97" s="24">
        <v>322.2</v>
      </c>
      <c r="O97" s="24">
        <v>2029.5</v>
      </c>
      <c r="P97" s="24">
        <v>2055.5</v>
      </c>
      <c r="Q97" s="24">
        <v>122.7</v>
      </c>
      <c r="R97" s="24">
        <v>0.5</v>
      </c>
      <c r="S97" s="24">
        <v>123.2</v>
      </c>
      <c r="T97" s="24">
        <v>2178.6999999999998</v>
      </c>
    </row>
    <row r="98" spans="1:20" ht="12.75" customHeight="1" x14ac:dyDescent="0.2">
      <c r="A98" s="167"/>
      <c r="B98" s="35" t="s">
        <v>425</v>
      </c>
      <c r="C98" s="26" t="s">
        <v>73</v>
      </c>
      <c r="D98" s="162">
        <v>6</v>
      </c>
      <c r="E98" s="24">
        <v>0</v>
      </c>
      <c r="F98" s="24">
        <v>0</v>
      </c>
      <c r="G98" s="24">
        <v>57.8</v>
      </c>
      <c r="H98" s="24">
        <v>57.8</v>
      </c>
      <c r="I98" s="24">
        <v>22.1</v>
      </c>
      <c r="J98" s="24">
        <v>0.30000000000000004</v>
      </c>
      <c r="K98" s="24">
        <v>80.199999999999989</v>
      </c>
      <c r="L98" s="24">
        <v>0</v>
      </c>
      <c r="M98" s="24">
        <v>10.199999999999999</v>
      </c>
      <c r="N98" s="24">
        <v>21.6</v>
      </c>
      <c r="O98" s="24">
        <v>31.8</v>
      </c>
      <c r="P98" s="24">
        <v>111.99999999999999</v>
      </c>
      <c r="Q98" s="24">
        <v>10</v>
      </c>
      <c r="R98" s="24">
        <v>1.3</v>
      </c>
      <c r="S98" s="24">
        <v>11.3</v>
      </c>
      <c r="T98" s="24">
        <v>123.3</v>
      </c>
    </row>
    <row r="99" spans="1:20" ht="12.75" customHeight="1" x14ac:dyDescent="0.2">
      <c r="A99" s="167"/>
      <c r="B99" s="35"/>
      <c r="C99" s="26" t="s">
        <v>69</v>
      </c>
      <c r="D99" s="162">
        <v>2</v>
      </c>
      <c r="E99" s="24">
        <v>15</v>
      </c>
      <c r="F99" s="24">
        <v>0</v>
      </c>
      <c r="G99" s="24">
        <v>0</v>
      </c>
      <c r="H99" s="24">
        <v>15</v>
      </c>
      <c r="I99" s="24">
        <v>2.5</v>
      </c>
      <c r="J99" s="24">
        <v>0</v>
      </c>
      <c r="K99" s="24">
        <v>17.5</v>
      </c>
      <c r="L99" s="24">
        <v>3</v>
      </c>
      <c r="M99" s="24">
        <v>3</v>
      </c>
      <c r="N99" s="24">
        <v>2.1</v>
      </c>
      <c r="O99" s="24">
        <v>8.1</v>
      </c>
      <c r="P99" s="24">
        <v>25.6</v>
      </c>
      <c r="Q99" s="24">
        <v>0</v>
      </c>
      <c r="R99" s="24">
        <v>1.1000000000000001</v>
      </c>
      <c r="S99" s="24">
        <v>1.1000000000000001</v>
      </c>
      <c r="T99" s="24">
        <v>26.7</v>
      </c>
    </row>
    <row r="100" spans="1:20" ht="12.75" customHeight="1" x14ac:dyDescent="0.2">
      <c r="A100" s="167"/>
      <c r="B100" s="35"/>
      <c r="C100" s="26" t="s">
        <v>63</v>
      </c>
      <c r="D100" s="162">
        <v>7</v>
      </c>
      <c r="E100" s="24">
        <v>2</v>
      </c>
      <c r="F100" s="24">
        <v>0</v>
      </c>
      <c r="G100" s="24">
        <v>0</v>
      </c>
      <c r="H100" s="24">
        <v>2</v>
      </c>
      <c r="I100" s="24">
        <v>34.1</v>
      </c>
      <c r="J100" s="24">
        <v>0</v>
      </c>
      <c r="K100" s="24">
        <v>36.1</v>
      </c>
      <c r="L100" s="24">
        <v>5</v>
      </c>
      <c r="M100" s="24">
        <v>14</v>
      </c>
      <c r="N100" s="24">
        <v>31</v>
      </c>
      <c r="O100" s="24">
        <v>50</v>
      </c>
      <c r="P100" s="24">
        <v>86.1</v>
      </c>
      <c r="Q100" s="24">
        <v>4</v>
      </c>
      <c r="R100" s="24">
        <v>2</v>
      </c>
      <c r="S100" s="24">
        <v>6</v>
      </c>
      <c r="T100" s="24">
        <v>92.100000000000009</v>
      </c>
    </row>
    <row r="101" spans="1:20" ht="12.75" customHeight="1" x14ac:dyDescent="0.2">
      <c r="A101" s="167"/>
      <c r="B101" s="35"/>
      <c r="C101" s="26" t="s">
        <v>59</v>
      </c>
      <c r="D101" s="162">
        <v>18</v>
      </c>
      <c r="E101" s="24">
        <v>9.1999999999999993</v>
      </c>
      <c r="F101" s="24">
        <v>0.1</v>
      </c>
      <c r="G101" s="24">
        <v>6.1</v>
      </c>
      <c r="H101" s="24">
        <v>15.399999999999999</v>
      </c>
      <c r="I101" s="24">
        <v>50.4</v>
      </c>
      <c r="J101" s="24">
        <v>0.2</v>
      </c>
      <c r="K101" s="24">
        <v>66</v>
      </c>
      <c r="L101" s="24">
        <v>80.400000000000006</v>
      </c>
      <c r="M101" s="24">
        <v>192.15000000000003</v>
      </c>
      <c r="N101" s="24">
        <v>384.46</v>
      </c>
      <c r="O101" s="24">
        <v>657.00999999999988</v>
      </c>
      <c r="P101" s="24">
        <v>723.00999999999988</v>
      </c>
      <c r="Q101" s="24">
        <v>8.09</v>
      </c>
      <c r="R101" s="24">
        <v>4.01</v>
      </c>
      <c r="S101" s="24">
        <v>12.1</v>
      </c>
      <c r="T101" s="24">
        <v>735.11</v>
      </c>
    </row>
    <row r="102" spans="1:20" ht="12.75" customHeight="1" x14ac:dyDescent="0.2">
      <c r="A102" s="167"/>
      <c r="B102" s="35"/>
      <c r="C102" s="26" t="s">
        <v>57</v>
      </c>
      <c r="D102" s="162">
        <v>15</v>
      </c>
      <c r="E102" s="24">
        <v>0</v>
      </c>
      <c r="F102" s="24">
        <v>0</v>
      </c>
      <c r="G102" s="24">
        <v>0</v>
      </c>
      <c r="H102" s="24">
        <v>0</v>
      </c>
      <c r="I102" s="24">
        <v>3</v>
      </c>
      <c r="J102" s="24">
        <v>2.2000000000000002</v>
      </c>
      <c r="K102" s="24">
        <v>5.2</v>
      </c>
      <c r="L102" s="24">
        <v>170</v>
      </c>
      <c r="M102" s="24">
        <v>526.55000000000007</v>
      </c>
      <c r="N102" s="24">
        <v>995.25000000000011</v>
      </c>
      <c r="O102" s="24">
        <v>1691.8</v>
      </c>
      <c r="P102" s="24">
        <v>1697</v>
      </c>
      <c r="Q102" s="24">
        <v>18.5</v>
      </c>
      <c r="R102" s="24">
        <v>17.399999999999999</v>
      </c>
      <c r="S102" s="24">
        <v>35.9</v>
      </c>
      <c r="T102" s="24">
        <v>1732.8999999999999</v>
      </c>
    </row>
    <row r="103" spans="1:20" ht="12.75" customHeight="1" x14ac:dyDescent="0.2">
      <c r="A103" s="167"/>
      <c r="B103" s="35"/>
      <c r="C103" s="165" t="s">
        <v>66</v>
      </c>
      <c r="D103" s="160">
        <v>2</v>
      </c>
      <c r="E103" s="25">
        <v>0.5</v>
      </c>
      <c r="F103" s="25">
        <v>0</v>
      </c>
      <c r="G103" s="25">
        <v>7</v>
      </c>
      <c r="H103" s="25">
        <v>7.5</v>
      </c>
      <c r="I103" s="25">
        <v>32.5</v>
      </c>
      <c r="J103" s="25">
        <v>0</v>
      </c>
      <c r="K103" s="25">
        <v>40</v>
      </c>
      <c r="L103" s="25">
        <v>32.5</v>
      </c>
      <c r="M103" s="25">
        <v>10</v>
      </c>
      <c r="N103" s="25">
        <v>25</v>
      </c>
      <c r="O103" s="25">
        <v>67.5</v>
      </c>
      <c r="P103" s="25">
        <v>107.5</v>
      </c>
      <c r="Q103" s="25">
        <v>0</v>
      </c>
      <c r="R103" s="25">
        <v>0.5</v>
      </c>
      <c r="S103" s="25">
        <v>0.5</v>
      </c>
      <c r="T103" s="25">
        <v>108</v>
      </c>
    </row>
    <row r="104" spans="1:20" ht="12.75" customHeight="1" x14ac:dyDescent="0.25">
      <c r="A104" s="230" t="s">
        <v>0</v>
      </c>
      <c r="B104" s="231"/>
      <c r="C104" s="232" t="s">
        <v>0</v>
      </c>
      <c r="D104" s="53">
        <f>SUM(D71:D103)</f>
        <v>235</v>
      </c>
      <c r="E104" s="54">
        <f>SUM(E71:E103)</f>
        <v>34.799999999999997</v>
      </c>
      <c r="F104" s="54">
        <f>SUM(F71:F103)</f>
        <v>32.6</v>
      </c>
      <c r="G104" s="54">
        <f>SUM(G71:G103)</f>
        <v>90.919999999999987</v>
      </c>
      <c r="H104" s="54">
        <f>+G104+F104+E104</f>
        <v>158.32</v>
      </c>
      <c r="I104" s="54">
        <f>SUM(I71:I103)</f>
        <v>291.54999999999995</v>
      </c>
      <c r="J104" s="54">
        <f>SUM(J71:J103)</f>
        <v>28.649999999999995</v>
      </c>
      <c r="K104" s="54">
        <f>+J104+I104+H104</f>
        <v>478.51999999999992</v>
      </c>
      <c r="L104" s="54">
        <f>SUM(L71:L103)</f>
        <v>2648.1</v>
      </c>
      <c r="M104" s="54">
        <f>SUM(M71:M103)</f>
        <v>3495.83</v>
      </c>
      <c r="N104" s="54">
        <f>SUM(N71:N103)</f>
        <v>3322.58</v>
      </c>
      <c r="O104" s="54">
        <f>+N104+M104+L104</f>
        <v>9466.51</v>
      </c>
      <c r="P104" s="54">
        <f>+O104+K104</f>
        <v>9945.0300000000007</v>
      </c>
      <c r="Q104" s="54">
        <f>SUM(Q71:Q103)</f>
        <v>253.19</v>
      </c>
      <c r="R104" s="54">
        <f>SUM(R71:R103)</f>
        <v>32.56</v>
      </c>
      <c r="S104" s="54">
        <f>+R104+Q104</f>
        <v>285.75</v>
      </c>
      <c r="T104" s="55">
        <f>+S104+P104</f>
        <v>10230.780000000001</v>
      </c>
    </row>
    <row r="105" spans="1:20" ht="12.75" customHeight="1" x14ac:dyDescent="0.2">
      <c r="A105" s="172" t="s">
        <v>6</v>
      </c>
      <c r="B105" s="70" t="s">
        <v>86</v>
      </c>
      <c r="C105" s="161" t="s">
        <v>86</v>
      </c>
      <c r="D105" s="153">
        <v>30</v>
      </c>
      <c r="E105" s="154">
        <v>0</v>
      </c>
      <c r="F105" s="154">
        <v>0</v>
      </c>
      <c r="G105" s="154">
        <v>0</v>
      </c>
      <c r="H105" s="154">
        <v>0</v>
      </c>
      <c r="I105" s="154">
        <v>2.4</v>
      </c>
      <c r="J105" s="154">
        <v>0.5</v>
      </c>
      <c r="K105" s="154">
        <v>2.9</v>
      </c>
      <c r="L105" s="154">
        <v>151.32</v>
      </c>
      <c r="M105" s="154">
        <v>135.69999999999999</v>
      </c>
      <c r="N105" s="154">
        <v>147.02000000000001</v>
      </c>
      <c r="O105" s="154">
        <v>434.04</v>
      </c>
      <c r="P105" s="154">
        <v>436.94</v>
      </c>
      <c r="Q105" s="154">
        <v>0</v>
      </c>
      <c r="R105" s="154">
        <v>0.5</v>
      </c>
      <c r="S105" s="154">
        <v>0.5</v>
      </c>
      <c r="T105" s="154">
        <v>437.44000000000005</v>
      </c>
    </row>
    <row r="106" spans="1:20" ht="12.75" customHeight="1" x14ac:dyDescent="0.2">
      <c r="A106" s="119"/>
      <c r="B106" s="71"/>
      <c r="C106" s="26" t="s">
        <v>272</v>
      </c>
      <c r="D106" s="162">
        <v>7</v>
      </c>
      <c r="E106" s="24">
        <v>0</v>
      </c>
      <c r="F106" s="24">
        <v>0</v>
      </c>
      <c r="G106" s="24">
        <v>0</v>
      </c>
      <c r="H106" s="24">
        <v>0</v>
      </c>
      <c r="I106" s="24">
        <v>1.7</v>
      </c>
      <c r="J106" s="24">
        <v>0</v>
      </c>
      <c r="K106" s="24">
        <v>1.7</v>
      </c>
      <c r="L106" s="24">
        <v>0</v>
      </c>
      <c r="M106" s="24">
        <v>15.700000000000001</v>
      </c>
      <c r="N106" s="24">
        <v>21.5</v>
      </c>
      <c r="O106" s="24">
        <v>37.199999999999996</v>
      </c>
      <c r="P106" s="24">
        <v>38.9</v>
      </c>
      <c r="Q106" s="24">
        <v>0.5</v>
      </c>
      <c r="R106" s="24">
        <v>0</v>
      </c>
      <c r="S106" s="24">
        <v>0.5</v>
      </c>
      <c r="T106" s="24">
        <v>39.4</v>
      </c>
    </row>
    <row r="107" spans="1:20" ht="12.75" customHeight="1" x14ac:dyDescent="0.2">
      <c r="A107" s="119"/>
      <c r="B107" s="71"/>
      <c r="C107" s="26" t="s">
        <v>101</v>
      </c>
      <c r="D107" s="162">
        <v>10</v>
      </c>
      <c r="E107" s="24">
        <v>0</v>
      </c>
      <c r="F107" s="24">
        <v>0</v>
      </c>
      <c r="G107" s="24">
        <v>0</v>
      </c>
      <c r="H107" s="24">
        <v>0</v>
      </c>
      <c r="I107" s="24">
        <v>1</v>
      </c>
      <c r="J107" s="24">
        <v>0</v>
      </c>
      <c r="K107" s="24">
        <v>1</v>
      </c>
      <c r="L107" s="24">
        <v>3.02</v>
      </c>
      <c r="M107" s="24">
        <v>10.83</v>
      </c>
      <c r="N107" s="24">
        <v>6.3000000000000007</v>
      </c>
      <c r="O107" s="24">
        <v>20.149999999999999</v>
      </c>
      <c r="P107" s="24">
        <v>21.15</v>
      </c>
      <c r="Q107" s="24">
        <v>9</v>
      </c>
      <c r="R107" s="24">
        <v>0.57000000000000006</v>
      </c>
      <c r="S107" s="24">
        <v>9.57</v>
      </c>
      <c r="T107" s="24">
        <v>30.72</v>
      </c>
    </row>
    <row r="108" spans="1:20" ht="12.75" customHeight="1" x14ac:dyDescent="0.2">
      <c r="A108" s="119"/>
      <c r="B108" s="71"/>
      <c r="C108" s="26" t="s">
        <v>106</v>
      </c>
      <c r="D108" s="162">
        <v>17</v>
      </c>
      <c r="E108" s="24">
        <v>0</v>
      </c>
      <c r="F108" s="24">
        <v>0</v>
      </c>
      <c r="G108" s="24">
        <v>0</v>
      </c>
      <c r="H108" s="24">
        <v>0</v>
      </c>
      <c r="I108" s="24">
        <v>2.2999999999999998</v>
      </c>
      <c r="J108" s="24">
        <v>0.2</v>
      </c>
      <c r="K108" s="24">
        <v>2.5</v>
      </c>
      <c r="L108" s="24">
        <v>0</v>
      </c>
      <c r="M108" s="24">
        <v>14.26</v>
      </c>
      <c r="N108" s="24">
        <v>18.330000000000005</v>
      </c>
      <c r="O108" s="24">
        <v>32.590000000000003</v>
      </c>
      <c r="P108" s="24">
        <v>35.090000000000003</v>
      </c>
      <c r="Q108" s="24">
        <v>0</v>
      </c>
      <c r="R108" s="24">
        <v>7.25</v>
      </c>
      <c r="S108" s="24">
        <v>7.25</v>
      </c>
      <c r="T108" s="24">
        <v>42.339999999999996</v>
      </c>
    </row>
    <row r="109" spans="1:20" ht="12.75" customHeight="1" x14ac:dyDescent="0.2">
      <c r="A109" s="119"/>
      <c r="B109" s="71"/>
      <c r="C109" s="26" t="s">
        <v>107</v>
      </c>
      <c r="D109" s="162">
        <v>3</v>
      </c>
      <c r="E109" s="24">
        <v>0</v>
      </c>
      <c r="F109" s="24">
        <v>0</v>
      </c>
      <c r="G109" s="24">
        <v>0</v>
      </c>
      <c r="H109" s="24">
        <v>0</v>
      </c>
      <c r="I109" s="24">
        <v>0</v>
      </c>
      <c r="J109" s="24">
        <v>0.03</v>
      </c>
      <c r="K109" s="24">
        <v>0.03</v>
      </c>
      <c r="L109" s="24">
        <v>0</v>
      </c>
      <c r="M109" s="24">
        <v>0.08</v>
      </c>
      <c r="N109" s="24">
        <v>0</v>
      </c>
      <c r="O109" s="24">
        <v>0.08</v>
      </c>
      <c r="P109" s="24">
        <v>0.11</v>
      </c>
      <c r="Q109" s="24">
        <v>0</v>
      </c>
      <c r="R109" s="24">
        <v>0</v>
      </c>
      <c r="S109" s="24">
        <v>0</v>
      </c>
      <c r="T109" s="24">
        <v>0.11000000000000001</v>
      </c>
    </row>
    <row r="110" spans="1:20" ht="12.75" customHeight="1" x14ac:dyDescent="0.2">
      <c r="A110" s="119"/>
      <c r="B110" s="71"/>
      <c r="C110" s="26" t="s">
        <v>90</v>
      </c>
      <c r="D110" s="162">
        <v>14</v>
      </c>
      <c r="E110" s="24">
        <v>0</v>
      </c>
      <c r="F110" s="24">
        <v>275</v>
      </c>
      <c r="G110" s="24">
        <v>390.2</v>
      </c>
      <c r="H110" s="24">
        <v>665.2</v>
      </c>
      <c r="I110" s="24">
        <v>175.1</v>
      </c>
      <c r="J110" s="24">
        <v>2.3049999999999997</v>
      </c>
      <c r="K110" s="24">
        <v>842.60500000000002</v>
      </c>
      <c r="L110" s="24">
        <v>160.29999999999998</v>
      </c>
      <c r="M110" s="24">
        <v>227.28</v>
      </c>
      <c r="N110" s="24">
        <v>238.33</v>
      </c>
      <c r="O110" s="24">
        <v>625.91</v>
      </c>
      <c r="P110" s="24">
        <v>1468.5149999999999</v>
      </c>
      <c r="Q110" s="24">
        <v>0</v>
      </c>
      <c r="R110" s="24">
        <v>135.04</v>
      </c>
      <c r="S110" s="24">
        <v>135.04</v>
      </c>
      <c r="T110" s="24">
        <v>1603.5549999999998</v>
      </c>
    </row>
    <row r="111" spans="1:20" ht="12.75" customHeight="1" x14ac:dyDescent="0.2">
      <c r="A111" s="119"/>
      <c r="B111" s="71"/>
      <c r="C111" s="26" t="s">
        <v>89</v>
      </c>
      <c r="D111" s="162">
        <v>21</v>
      </c>
      <c r="E111" s="24">
        <v>0</v>
      </c>
      <c r="F111" s="24">
        <v>0</v>
      </c>
      <c r="G111" s="24">
        <v>68.3</v>
      </c>
      <c r="H111" s="24">
        <v>68.3</v>
      </c>
      <c r="I111" s="24">
        <v>2.1500000000000004</v>
      </c>
      <c r="J111" s="24">
        <v>0.9</v>
      </c>
      <c r="K111" s="24">
        <v>71.349999999999994</v>
      </c>
      <c r="L111" s="24">
        <v>0.7</v>
      </c>
      <c r="M111" s="24">
        <v>18.649999999999999</v>
      </c>
      <c r="N111" s="24">
        <v>95.97</v>
      </c>
      <c r="O111" s="24">
        <v>115.32</v>
      </c>
      <c r="P111" s="24">
        <v>186.67</v>
      </c>
      <c r="Q111" s="24">
        <v>0</v>
      </c>
      <c r="R111" s="24">
        <v>3.0999999999999996</v>
      </c>
      <c r="S111" s="24">
        <v>3.0999999999999996</v>
      </c>
      <c r="T111" s="24">
        <v>189.77000000000004</v>
      </c>
    </row>
    <row r="112" spans="1:20" ht="12.75" customHeight="1" x14ac:dyDescent="0.2">
      <c r="A112" s="119"/>
      <c r="B112" s="71"/>
      <c r="C112" s="26" t="s">
        <v>94</v>
      </c>
      <c r="D112" s="162">
        <v>30</v>
      </c>
      <c r="E112" s="24">
        <v>0</v>
      </c>
      <c r="F112" s="24">
        <v>0.01</v>
      </c>
      <c r="G112" s="24">
        <v>0</v>
      </c>
      <c r="H112" s="24">
        <v>0.01</v>
      </c>
      <c r="I112" s="24">
        <v>44.75</v>
      </c>
      <c r="J112" s="24">
        <v>0</v>
      </c>
      <c r="K112" s="24">
        <v>44.76</v>
      </c>
      <c r="L112" s="24">
        <v>2.1</v>
      </c>
      <c r="M112" s="24">
        <v>13.899999999999999</v>
      </c>
      <c r="N112" s="24">
        <v>30.950000000000003</v>
      </c>
      <c r="O112" s="24">
        <v>46.95</v>
      </c>
      <c r="P112" s="24">
        <v>91.710000000000008</v>
      </c>
      <c r="Q112" s="24">
        <v>0</v>
      </c>
      <c r="R112" s="24">
        <v>1</v>
      </c>
      <c r="S112" s="24">
        <v>1</v>
      </c>
      <c r="T112" s="24">
        <v>92.71</v>
      </c>
    </row>
    <row r="113" spans="1:20" ht="12.75" customHeight="1" x14ac:dyDescent="0.2">
      <c r="A113" s="119"/>
      <c r="B113" s="87"/>
      <c r="C113" s="26" t="s">
        <v>102</v>
      </c>
      <c r="D113" s="162">
        <v>11</v>
      </c>
      <c r="E113" s="24">
        <v>0</v>
      </c>
      <c r="F113" s="24">
        <v>0</v>
      </c>
      <c r="G113" s="24">
        <v>0.8</v>
      </c>
      <c r="H113" s="24">
        <v>0.8</v>
      </c>
      <c r="I113" s="24">
        <v>1.1000000000000001</v>
      </c>
      <c r="J113" s="24">
        <v>0</v>
      </c>
      <c r="K113" s="24">
        <v>1.9</v>
      </c>
      <c r="L113" s="24">
        <v>2</v>
      </c>
      <c r="M113" s="24">
        <v>15.499999999999998</v>
      </c>
      <c r="N113" s="24">
        <v>59.75</v>
      </c>
      <c r="O113" s="24">
        <v>77.25</v>
      </c>
      <c r="P113" s="24">
        <v>79.150000000000006</v>
      </c>
      <c r="Q113" s="24">
        <v>0</v>
      </c>
      <c r="R113" s="24">
        <v>30</v>
      </c>
      <c r="S113" s="24">
        <v>30</v>
      </c>
      <c r="T113" s="24">
        <v>109.14999999999999</v>
      </c>
    </row>
    <row r="114" spans="1:20" ht="12.75" customHeight="1" x14ac:dyDescent="0.2">
      <c r="A114" s="119"/>
      <c r="B114" s="71" t="s">
        <v>105</v>
      </c>
      <c r="C114" s="26" t="s">
        <v>105</v>
      </c>
      <c r="D114" s="162">
        <v>82</v>
      </c>
      <c r="E114" s="24">
        <v>0</v>
      </c>
      <c r="F114" s="24">
        <v>2</v>
      </c>
      <c r="G114" s="24">
        <v>0.05</v>
      </c>
      <c r="H114" s="24">
        <v>2.0499999999999998</v>
      </c>
      <c r="I114" s="24">
        <v>7.2</v>
      </c>
      <c r="J114" s="24">
        <v>0</v>
      </c>
      <c r="K114" s="24">
        <v>9.25</v>
      </c>
      <c r="L114" s="24">
        <v>16</v>
      </c>
      <c r="M114" s="24">
        <v>25.75</v>
      </c>
      <c r="N114" s="24">
        <v>104.55000000000001</v>
      </c>
      <c r="O114" s="24">
        <v>146.30000000000001</v>
      </c>
      <c r="P114" s="24">
        <v>155.55000000000001</v>
      </c>
      <c r="Q114" s="24">
        <v>0</v>
      </c>
      <c r="R114" s="24">
        <v>12.3</v>
      </c>
      <c r="S114" s="24">
        <v>12.3</v>
      </c>
      <c r="T114" s="24">
        <v>167.85</v>
      </c>
    </row>
    <row r="115" spans="1:20" ht="12.75" customHeight="1" x14ac:dyDescent="0.2">
      <c r="A115" s="119"/>
      <c r="B115" s="71"/>
      <c r="C115" s="26" t="s">
        <v>103</v>
      </c>
      <c r="D115" s="162">
        <v>23</v>
      </c>
      <c r="E115" s="24">
        <v>0</v>
      </c>
      <c r="F115" s="24">
        <v>0</v>
      </c>
      <c r="G115" s="24">
        <v>0.2</v>
      </c>
      <c r="H115" s="24">
        <v>0.2</v>
      </c>
      <c r="I115" s="24">
        <v>0.1</v>
      </c>
      <c r="J115" s="24">
        <v>0.25</v>
      </c>
      <c r="K115" s="24">
        <v>0.55000000000000004</v>
      </c>
      <c r="L115" s="24">
        <v>20.23</v>
      </c>
      <c r="M115" s="24">
        <v>27.550000000000004</v>
      </c>
      <c r="N115" s="24">
        <v>27.02</v>
      </c>
      <c r="O115" s="24">
        <v>74.8</v>
      </c>
      <c r="P115" s="24">
        <v>75.349999999999994</v>
      </c>
      <c r="Q115" s="24">
        <v>0</v>
      </c>
      <c r="R115" s="24">
        <v>10.7</v>
      </c>
      <c r="S115" s="24">
        <v>10.7</v>
      </c>
      <c r="T115" s="24">
        <v>86.05</v>
      </c>
    </row>
    <row r="116" spans="1:20" ht="12.75" customHeight="1" x14ac:dyDescent="0.2">
      <c r="A116" s="119"/>
      <c r="B116" s="71"/>
      <c r="C116" s="26" t="s">
        <v>96</v>
      </c>
      <c r="D116" s="162">
        <v>16</v>
      </c>
      <c r="E116" s="24">
        <v>0</v>
      </c>
      <c r="F116" s="24">
        <v>82.5</v>
      </c>
      <c r="G116" s="24">
        <v>3.7</v>
      </c>
      <c r="H116" s="24">
        <v>86.2</v>
      </c>
      <c r="I116" s="24">
        <v>0</v>
      </c>
      <c r="J116" s="24">
        <v>0</v>
      </c>
      <c r="K116" s="24">
        <v>86.2</v>
      </c>
      <c r="L116" s="24">
        <v>5.0024999999999995</v>
      </c>
      <c r="M116" s="24">
        <v>100.44999999999999</v>
      </c>
      <c r="N116" s="24">
        <v>123.05000000000001</v>
      </c>
      <c r="O116" s="24">
        <v>228.5025</v>
      </c>
      <c r="P116" s="24">
        <v>314.70249999999999</v>
      </c>
      <c r="Q116" s="24">
        <v>8</v>
      </c>
      <c r="R116" s="24">
        <v>5.0999999999999996</v>
      </c>
      <c r="S116" s="24">
        <v>13.1</v>
      </c>
      <c r="T116" s="24">
        <v>327.80250000000001</v>
      </c>
    </row>
    <row r="117" spans="1:20" ht="12.75" customHeight="1" x14ac:dyDescent="0.2">
      <c r="A117" s="119"/>
      <c r="B117" s="71"/>
      <c r="C117" s="26" t="s">
        <v>100</v>
      </c>
      <c r="D117" s="162">
        <v>15</v>
      </c>
      <c r="E117" s="24">
        <v>0</v>
      </c>
      <c r="F117" s="24">
        <v>0</v>
      </c>
      <c r="G117" s="24">
        <v>0</v>
      </c>
      <c r="H117" s="24">
        <v>0</v>
      </c>
      <c r="I117" s="24">
        <v>0.05</v>
      </c>
      <c r="J117" s="24">
        <v>0.23</v>
      </c>
      <c r="K117" s="24">
        <v>0.28000000000000003</v>
      </c>
      <c r="L117" s="24">
        <v>0.22</v>
      </c>
      <c r="M117" s="24">
        <v>4.1100000000000003</v>
      </c>
      <c r="N117" s="24">
        <v>5.98</v>
      </c>
      <c r="O117" s="24">
        <v>10.31</v>
      </c>
      <c r="P117" s="24">
        <v>10.59</v>
      </c>
      <c r="Q117" s="24">
        <v>0</v>
      </c>
      <c r="R117" s="24">
        <v>1.1500000000000001</v>
      </c>
      <c r="S117" s="24">
        <v>1.1500000000000001</v>
      </c>
      <c r="T117" s="24">
        <v>11.740000000000002</v>
      </c>
    </row>
    <row r="118" spans="1:20" ht="12.75" customHeight="1" x14ac:dyDescent="0.2">
      <c r="A118" s="119"/>
      <c r="B118" s="71"/>
      <c r="C118" s="26" t="s">
        <v>98</v>
      </c>
      <c r="D118" s="162">
        <v>17</v>
      </c>
      <c r="E118" s="24">
        <v>16</v>
      </c>
      <c r="F118" s="24">
        <v>0</v>
      </c>
      <c r="G118" s="24">
        <v>20.7</v>
      </c>
      <c r="H118" s="24">
        <v>36.700000000000003</v>
      </c>
      <c r="I118" s="24">
        <v>0</v>
      </c>
      <c r="J118" s="24">
        <v>3.7000000000000002E-3</v>
      </c>
      <c r="K118" s="24">
        <v>36.703699999999998</v>
      </c>
      <c r="L118" s="24">
        <v>5.14</v>
      </c>
      <c r="M118" s="24">
        <v>6.04</v>
      </c>
      <c r="N118" s="24">
        <v>11.2</v>
      </c>
      <c r="O118" s="24">
        <v>22.38</v>
      </c>
      <c r="P118" s="24">
        <v>59.083699999999993</v>
      </c>
      <c r="Q118" s="24">
        <v>0</v>
      </c>
      <c r="R118" s="24">
        <v>3.6</v>
      </c>
      <c r="S118" s="24">
        <v>3.6</v>
      </c>
      <c r="T118" s="24">
        <v>62.683699999999995</v>
      </c>
    </row>
    <row r="119" spans="1:20" ht="12.75" customHeight="1" x14ac:dyDescent="0.2">
      <c r="A119" s="119"/>
      <c r="B119" s="71"/>
      <c r="C119" s="26" t="s">
        <v>93</v>
      </c>
      <c r="D119" s="162">
        <v>49</v>
      </c>
      <c r="E119" s="24">
        <v>141</v>
      </c>
      <c r="F119" s="24">
        <v>24.4</v>
      </c>
      <c r="G119" s="24">
        <v>0</v>
      </c>
      <c r="H119" s="24">
        <v>165.4</v>
      </c>
      <c r="I119" s="24">
        <v>0.1</v>
      </c>
      <c r="J119" s="24">
        <v>0</v>
      </c>
      <c r="K119" s="24">
        <v>165.5</v>
      </c>
      <c r="L119" s="24">
        <v>0.2</v>
      </c>
      <c r="M119" s="24">
        <v>103.00999999999999</v>
      </c>
      <c r="N119" s="24">
        <v>174.59000000000006</v>
      </c>
      <c r="O119" s="24">
        <v>277.8</v>
      </c>
      <c r="P119" s="24">
        <v>443.3</v>
      </c>
      <c r="Q119" s="24">
        <v>0</v>
      </c>
      <c r="R119" s="24">
        <v>1</v>
      </c>
      <c r="S119" s="24">
        <v>1</v>
      </c>
      <c r="T119" s="24">
        <v>444.3</v>
      </c>
    </row>
    <row r="120" spans="1:20" ht="12.75" customHeight="1" x14ac:dyDescent="0.2">
      <c r="A120" s="119"/>
      <c r="B120" s="71"/>
      <c r="C120" s="26" t="s">
        <v>85</v>
      </c>
      <c r="D120" s="162">
        <v>15</v>
      </c>
      <c r="E120" s="24">
        <v>1.02</v>
      </c>
      <c r="F120" s="24">
        <v>0</v>
      </c>
      <c r="G120" s="24">
        <v>100</v>
      </c>
      <c r="H120" s="24">
        <v>101.02</v>
      </c>
      <c r="I120" s="24">
        <v>80.5</v>
      </c>
      <c r="J120" s="24">
        <v>10.199999999999999</v>
      </c>
      <c r="K120" s="24">
        <v>191.72</v>
      </c>
      <c r="L120" s="24">
        <v>3.2</v>
      </c>
      <c r="M120" s="24">
        <v>80.540000000000006</v>
      </c>
      <c r="N120" s="24">
        <v>207.23000000000002</v>
      </c>
      <c r="O120" s="24">
        <v>290.96999999999997</v>
      </c>
      <c r="P120" s="24">
        <v>482.68999999999994</v>
      </c>
      <c r="Q120" s="24">
        <v>0</v>
      </c>
      <c r="R120" s="24">
        <v>1</v>
      </c>
      <c r="S120" s="24">
        <v>1</v>
      </c>
      <c r="T120" s="24">
        <v>483.68999999999994</v>
      </c>
    </row>
    <row r="121" spans="1:20" ht="12.75" customHeight="1" x14ac:dyDescent="0.2">
      <c r="A121" s="119"/>
      <c r="B121" s="71"/>
      <c r="C121" s="26" t="s">
        <v>84</v>
      </c>
      <c r="D121" s="162">
        <v>34</v>
      </c>
      <c r="E121" s="24">
        <v>0.21000000000000002</v>
      </c>
      <c r="F121" s="24">
        <v>0.7</v>
      </c>
      <c r="G121" s="24">
        <v>22.04</v>
      </c>
      <c r="H121" s="24">
        <v>22.95</v>
      </c>
      <c r="I121" s="24">
        <v>0.46</v>
      </c>
      <c r="J121" s="24">
        <v>1.3719999999999999</v>
      </c>
      <c r="K121" s="24">
        <v>24.781999999999996</v>
      </c>
      <c r="L121" s="24">
        <v>0.08</v>
      </c>
      <c r="M121" s="24">
        <v>2.605</v>
      </c>
      <c r="N121" s="24">
        <v>4.42</v>
      </c>
      <c r="O121" s="24">
        <v>7.1049999999999995</v>
      </c>
      <c r="P121" s="24">
        <v>31.886999999999997</v>
      </c>
      <c r="Q121" s="24">
        <v>0</v>
      </c>
      <c r="R121" s="24">
        <v>1.71</v>
      </c>
      <c r="S121" s="24">
        <v>1.71</v>
      </c>
      <c r="T121" s="24">
        <v>33.597000000000001</v>
      </c>
    </row>
    <row r="122" spans="1:20" ht="12.75" customHeight="1" x14ac:dyDescent="0.2">
      <c r="A122" s="119"/>
      <c r="B122" s="71"/>
      <c r="C122" s="26" t="s">
        <v>88</v>
      </c>
      <c r="D122" s="162">
        <v>19</v>
      </c>
      <c r="E122" s="24">
        <v>0.16</v>
      </c>
      <c r="F122" s="24">
        <v>0.16</v>
      </c>
      <c r="G122" s="24">
        <v>1.47</v>
      </c>
      <c r="H122" s="24">
        <v>1.79</v>
      </c>
      <c r="I122" s="24">
        <v>0</v>
      </c>
      <c r="J122" s="24">
        <v>0.36000000000000004</v>
      </c>
      <c r="K122" s="24">
        <v>2.1499999999999995</v>
      </c>
      <c r="L122" s="24">
        <v>0</v>
      </c>
      <c r="M122" s="24">
        <v>3.42</v>
      </c>
      <c r="N122" s="24">
        <v>4.0299999999999994</v>
      </c>
      <c r="O122" s="24">
        <v>7.4499999999999993</v>
      </c>
      <c r="P122" s="24">
        <v>9.5999999999999979</v>
      </c>
      <c r="Q122" s="24">
        <v>0</v>
      </c>
      <c r="R122" s="24">
        <v>0</v>
      </c>
      <c r="S122" s="24">
        <v>0</v>
      </c>
      <c r="T122" s="24">
        <v>9.5999999999999979</v>
      </c>
    </row>
    <row r="123" spans="1:20" ht="12.75" customHeight="1" x14ac:dyDescent="0.2">
      <c r="A123" s="119"/>
      <c r="B123" s="87"/>
      <c r="C123" s="26" t="s">
        <v>293</v>
      </c>
      <c r="D123" s="162">
        <v>13</v>
      </c>
      <c r="E123" s="24">
        <v>0</v>
      </c>
      <c r="F123" s="24">
        <v>1.3</v>
      </c>
      <c r="G123" s="24">
        <v>0</v>
      </c>
      <c r="H123" s="24">
        <v>1.3</v>
      </c>
      <c r="I123" s="24">
        <v>5.6</v>
      </c>
      <c r="J123" s="24">
        <v>0</v>
      </c>
      <c r="K123" s="24">
        <v>6.8999999999999995</v>
      </c>
      <c r="L123" s="24">
        <v>1.5</v>
      </c>
      <c r="M123" s="24">
        <v>22.610000000000003</v>
      </c>
      <c r="N123" s="24">
        <v>35.910000000000004</v>
      </c>
      <c r="O123" s="24">
        <v>60.02</v>
      </c>
      <c r="P123" s="24">
        <v>66.92</v>
      </c>
      <c r="Q123" s="24">
        <v>0</v>
      </c>
      <c r="R123" s="24">
        <v>0.2</v>
      </c>
      <c r="S123" s="24">
        <v>0.2</v>
      </c>
      <c r="T123" s="24">
        <v>67.11999999999999</v>
      </c>
    </row>
    <row r="124" spans="1:20" ht="12.75" customHeight="1" x14ac:dyDescent="0.2">
      <c r="A124" s="119"/>
      <c r="B124" s="71" t="s">
        <v>91</v>
      </c>
      <c r="C124" s="26" t="s">
        <v>91</v>
      </c>
      <c r="D124" s="162">
        <v>33</v>
      </c>
      <c r="E124" s="24">
        <v>0</v>
      </c>
      <c r="F124" s="24">
        <v>0</v>
      </c>
      <c r="G124" s="24">
        <v>18</v>
      </c>
      <c r="H124" s="24">
        <v>18</v>
      </c>
      <c r="I124" s="24">
        <v>1</v>
      </c>
      <c r="J124" s="24">
        <v>1.6</v>
      </c>
      <c r="K124" s="24">
        <v>20.6</v>
      </c>
      <c r="L124" s="24">
        <v>48.2</v>
      </c>
      <c r="M124" s="24">
        <v>22.2</v>
      </c>
      <c r="N124" s="24">
        <v>25.94</v>
      </c>
      <c r="O124" s="24">
        <v>96.34</v>
      </c>
      <c r="P124" s="24">
        <v>116.94</v>
      </c>
      <c r="Q124" s="24">
        <v>2.8099999999999996</v>
      </c>
      <c r="R124" s="24">
        <v>18.5</v>
      </c>
      <c r="S124" s="24">
        <v>21.310000000000002</v>
      </c>
      <c r="T124" s="24">
        <v>138.25</v>
      </c>
    </row>
    <row r="125" spans="1:20" ht="12.75" customHeight="1" x14ac:dyDescent="0.2">
      <c r="A125" s="119"/>
      <c r="B125" s="71"/>
      <c r="C125" s="26" t="s">
        <v>109</v>
      </c>
      <c r="D125" s="162">
        <v>10</v>
      </c>
      <c r="E125" s="24">
        <v>0</v>
      </c>
      <c r="F125" s="24">
        <v>0</v>
      </c>
      <c r="G125" s="24">
        <v>0</v>
      </c>
      <c r="H125" s="24">
        <v>0</v>
      </c>
      <c r="I125" s="24">
        <v>9.5</v>
      </c>
      <c r="J125" s="24">
        <v>2</v>
      </c>
      <c r="K125" s="24">
        <v>11.5</v>
      </c>
      <c r="L125" s="24">
        <v>1.5</v>
      </c>
      <c r="M125" s="24">
        <v>13.299999999999999</v>
      </c>
      <c r="N125" s="24">
        <v>15.709999999999999</v>
      </c>
      <c r="O125" s="24">
        <v>30.51</v>
      </c>
      <c r="P125" s="24">
        <v>42.010000000000005</v>
      </c>
      <c r="Q125" s="24">
        <v>0</v>
      </c>
      <c r="R125" s="24">
        <v>7.5</v>
      </c>
      <c r="S125" s="24">
        <v>7.5</v>
      </c>
      <c r="T125" s="24">
        <v>49.51</v>
      </c>
    </row>
    <row r="126" spans="1:20" ht="12.75" customHeight="1" x14ac:dyDescent="0.2">
      <c r="A126" s="119"/>
      <c r="B126" s="71"/>
      <c r="C126" s="26" t="s">
        <v>83</v>
      </c>
      <c r="D126" s="162">
        <v>11</v>
      </c>
      <c r="E126" s="24">
        <v>20</v>
      </c>
      <c r="F126" s="24">
        <v>0</v>
      </c>
      <c r="G126" s="24">
        <v>0</v>
      </c>
      <c r="H126" s="24">
        <v>20</v>
      </c>
      <c r="I126" s="24">
        <v>0</v>
      </c>
      <c r="J126" s="24">
        <v>2.5000000000000001E-2</v>
      </c>
      <c r="K126" s="24">
        <v>20.024999999999999</v>
      </c>
      <c r="L126" s="24">
        <v>70.12</v>
      </c>
      <c r="M126" s="24">
        <v>40.61</v>
      </c>
      <c r="N126" s="24">
        <v>44.6</v>
      </c>
      <c r="O126" s="24">
        <v>155.33000000000001</v>
      </c>
      <c r="P126" s="24">
        <v>175.35500000000002</v>
      </c>
      <c r="Q126" s="24">
        <v>0</v>
      </c>
      <c r="R126" s="24">
        <v>0</v>
      </c>
      <c r="S126" s="24">
        <v>0</v>
      </c>
      <c r="T126" s="24">
        <v>175.35500000000002</v>
      </c>
    </row>
    <row r="127" spans="1:20" ht="12.75" customHeight="1" x14ac:dyDescent="0.2">
      <c r="A127" s="119"/>
      <c r="B127" s="71"/>
      <c r="C127" s="26" t="s">
        <v>92</v>
      </c>
      <c r="D127" s="162">
        <v>22</v>
      </c>
      <c r="E127" s="24">
        <v>3.25</v>
      </c>
      <c r="F127" s="24">
        <v>1.2</v>
      </c>
      <c r="G127" s="24">
        <v>19.78</v>
      </c>
      <c r="H127" s="24">
        <v>24.23</v>
      </c>
      <c r="I127" s="24">
        <v>0.4</v>
      </c>
      <c r="J127" s="24">
        <v>0</v>
      </c>
      <c r="K127" s="24">
        <v>24.63</v>
      </c>
      <c r="L127" s="24">
        <v>3.4499999999999997</v>
      </c>
      <c r="M127" s="24">
        <v>9.75</v>
      </c>
      <c r="N127" s="24">
        <v>8.9499999999999993</v>
      </c>
      <c r="O127" s="24">
        <v>22.150000000000002</v>
      </c>
      <c r="P127" s="24">
        <v>46.78</v>
      </c>
      <c r="Q127" s="24">
        <v>0</v>
      </c>
      <c r="R127" s="24">
        <v>4.63</v>
      </c>
      <c r="S127" s="24">
        <v>4.63</v>
      </c>
      <c r="T127" s="24">
        <v>51.410000000000004</v>
      </c>
    </row>
    <row r="128" spans="1:20" ht="12.75" customHeight="1" x14ac:dyDescent="0.2">
      <c r="A128" s="119"/>
      <c r="B128" s="71"/>
      <c r="C128" s="26" t="s">
        <v>95</v>
      </c>
      <c r="D128" s="162">
        <v>26</v>
      </c>
      <c r="E128" s="24">
        <v>1</v>
      </c>
      <c r="F128" s="24">
        <v>0</v>
      </c>
      <c r="G128" s="24">
        <v>0.6</v>
      </c>
      <c r="H128" s="24">
        <v>1.6</v>
      </c>
      <c r="I128" s="24">
        <v>0</v>
      </c>
      <c r="J128" s="24">
        <v>10.199999999999999</v>
      </c>
      <c r="K128" s="24">
        <v>11.8</v>
      </c>
      <c r="L128" s="24">
        <v>23.849999999999998</v>
      </c>
      <c r="M128" s="24">
        <v>23.5</v>
      </c>
      <c r="N128" s="24">
        <v>62.76</v>
      </c>
      <c r="O128" s="24">
        <v>110.10999999999999</v>
      </c>
      <c r="P128" s="24">
        <v>121.90999999999998</v>
      </c>
      <c r="Q128" s="24">
        <v>0</v>
      </c>
      <c r="R128" s="24">
        <v>21.52</v>
      </c>
      <c r="S128" s="24">
        <v>21.52</v>
      </c>
      <c r="T128" s="24">
        <v>143.43</v>
      </c>
    </row>
    <row r="129" spans="1:20" ht="12.75" customHeight="1" x14ac:dyDescent="0.2">
      <c r="A129" s="119"/>
      <c r="B129" s="71"/>
      <c r="C129" s="26" t="s">
        <v>99</v>
      </c>
      <c r="D129" s="162">
        <v>15</v>
      </c>
      <c r="E129" s="24">
        <v>0</v>
      </c>
      <c r="F129" s="24">
        <v>0.5</v>
      </c>
      <c r="G129" s="24">
        <v>0</v>
      </c>
      <c r="H129" s="24">
        <v>0.5</v>
      </c>
      <c r="I129" s="24">
        <v>8.402000000000001</v>
      </c>
      <c r="J129" s="24">
        <v>0</v>
      </c>
      <c r="K129" s="24">
        <v>8.902000000000001</v>
      </c>
      <c r="L129" s="24">
        <v>2.5</v>
      </c>
      <c r="M129" s="24">
        <v>13.8</v>
      </c>
      <c r="N129" s="24">
        <v>24.04</v>
      </c>
      <c r="O129" s="24">
        <v>40.339999999999996</v>
      </c>
      <c r="P129" s="24">
        <v>49.241999999999997</v>
      </c>
      <c r="Q129" s="24">
        <v>0.3</v>
      </c>
      <c r="R129" s="24">
        <v>9.5</v>
      </c>
      <c r="S129" s="24">
        <v>9.8000000000000007</v>
      </c>
      <c r="T129" s="24">
        <v>59.042000000000002</v>
      </c>
    </row>
    <row r="130" spans="1:20" ht="12.75" customHeight="1" x14ac:dyDescent="0.2">
      <c r="A130" s="119"/>
      <c r="B130" s="71"/>
      <c r="C130" s="26" t="s">
        <v>104</v>
      </c>
      <c r="D130" s="162">
        <v>48</v>
      </c>
      <c r="E130" s="24">
        <v>4411.08</v>
      </c>
      <c r="F130" s="24">
        <v>5026.8200000000006</v>
      </c>
      <c r="G130" s="24">
        <v>566.67000000000007</v>
      </c>
      <c r="H130" s="24">
        <v>10004.570000000002</v>
      </c>
      <c r="I130" s="24">
        <v>107.11</v>
      </c>
      <c r="J130" s="24">
        <v>134.63999999999999</v>
      </c>
      <c r="K130" s="24">
        <v>10246.320000000002</v>
      </c>
      <c r="L130" s="24">
        <v>1714.1</v>
      </c>
      <c r="M130" s="24">
        <v>2501.6699999999996</v>
      </c>
      <c r="N130" s="24">
        <v>684.66</v>
      </c>
      <c r="O130" s="24">
        <v>4900.4300000000012</v>
      </c>
      <c r="P130" s="24">
        <v>15146.750000000004</v>
      </c>
      <c r="Q130" s="24">
        <v>2.6999999999999997</v>
      </c>
      <c r="R130" s="24">
        <v>32.200000000000003</v>
      </c>
      <c r="S130" s="24">
        <v>34.9</v>
      </c>
      <c r="T130" s="24">
        <v>15181.650000000001</v>
      </c>
    </row>
    <row r="131" spans="1:20" ht="12.75" customHeight="1" x14ac:dyDescent="0.2">
      <c r="A131" s="119"/>
      <c r="B131" s="87"/>
      <c r="C131" s="26" t="s">
        <v>108</v>
      </c>
      <c r="D131" s="162">
        <v>19</v>
      </c>
      <c r="E131" s="24">
        <v>0</v>
      </c>
      <c r="F131" s="24">
        <v>0</v>
      </c>
      <c r="G131" s="24">
        <v>0</v>
      </c>
      <c r="H131" s="24">
        <v>0</v>
      </c>
      <c r="I131" s="24">
        <v>3.4000000000000004</v>
      </c>
      <c r="J131" s="24">
        <v>0.6</v>
      </c>
      <c r="K131" s="24">
        <v>4</v>
      </c>
      <c r="L131" s="24">
        <v>0.1</v>
      </c>
      <c r="M131" s="24">
        <v>4.8900000000000006</v>
      </c>
      <c r="N131" s="24">
        <v>6.4</v>
      </c>
      <c r="O131" s="24">
        <v>11.389999999999999</v>
      </c>
      <c r="P131" s="24">
        <v>15.389999999999999</v>
      </c>
      <c r="Q131" s="24">
        <v>4.2</v>
      </c>
      <c r="R131" s="24">
        <v>2.61</v>
      </c>
      <c r="S131" s="24">
        <v>6.81</v>
      </c>
      <c r="T131" s="24">
        <v>22.2</v>
      </c>
    </row>
    <row r="132" spans="1:20" ht="12.75" customHeight="1" x14ac:dyDescent="0.2">
      <c r="A132" s="119"/>
      <c r="B132" s="71" t="s">
        <v>82</v>
      </c>
      <c r="C132" s="26" t="s">
        <v>82</v>
      </c>
      <c r="D132" s="162">
        <v>60</v>
      </c>
      <c r="E132" s="24">
        <v>3.65</v>
      </c>
      <c r="F132" s="24">
        <v>25.7</v>
      </c>
      <c r="G132" s="24">
        <v>1626.7499999999998</v>
      </c>
      <c r="H132" s="24">
        <v>1656.0999999999997</v>
      </c>
      <c r="I132" s="24">
        <v>243.15</v>
      </c>
      <c r="J132" s="24">
        <v>12.620000000000001</v>
      </c>
      <c r="K132" s="24">
        <v>1911.8700000000003</v>
      </c>
      <c r="L132" s="24">
        <v>75.650000000000006</v>
      </c>
      <c r="M132" s="24">
        <v>1183.7699999999998</v>
      </c>
      <c r="N132" s="24">
        <v>174.02999999999994</v>
      </c>
      <c r="O132" s="24">
        <v>1433.4499999999998</v>
      </c>
      <c r="P132" s="24">
        <v>3345.32</v>
      </c>
      <c r="Q132" s="24">
        <v>56.5</v>
      </c>
      <c r="R132" s="24">
        <v>5.01</v>
      </c>
      <c r="S132" s="24">
        <v>61.51</v>
      </c>
      <c r="T132" s="24">
        <v>3406.83</v>
      </c>
    </row>
    <row r="133" spans="1:20" ht="12.75" customHeight="1" x14ac:dyDescent="0.2">
      <c r="A133" s="119"/>
      <c r="B133" s="71"/>
      <c r="C133" s="26" t="s">
        <v>87</v>
      </c>
      <c r="D133" s="162">
        <v>12</v>
      </c>
      <c r="E133" s="24">
        <v>0.09</v>
      </c>
      <c r="F133" s="24">
        <v>2.35</v>
      </c>
      <c r="G133" s="24">
        <v>1.4</v>
      </c>
      <c r="H133" s="24">
        <v>3.84</v>
      </c>
      <c r="I133" s="24">
        <v>0.4</v>
      </c>
      <c r="J133" s="24">
        <v>0</v>
      </c>
      <c r="K133" s="24">
        <v>4.24</v>
      </c>
      <c r="L133" s="24">
        <v>1.5</v>
      </c>
      <c r="M133" s="24">
        <v>1.4500000000000002</v>
      </c>
      <c r="N133" s="24">
        <v>3.4499999999999997</v>
      </c>
      <c r="O133" s="24">
        <v>6.4</v>
      </c>
      <c r="P133" s="24">
        <v>10.64</v>
      </c>
      <c r="Q133" s="24">
        <v>0</v>
      </c>
      <c r="R133" s="24">
        <v>2.72</v>
      </c>
      <c r="S133" s="24">
        <v>2.72</v>
      </c>
      <c r="T133" s="24">
        <v>13.36</v>
      </c>
    </row>
    <row r="134" spans="1:20" ht="12.75" customHeight="1" x14ac:dyDescent="0.2">
      <c r="A134" s="119"/>
      <c r="B134" s="71"/>
      <c r="C134" s="165" t="s">
        <v>97</v>
      </c>
      <c r="D134" s="160">
        <v>6</v>
      </c>
      <c r="E134" s="25">
        <v>2.5</v>
      </c>
      <c r="F134" s="25">
        <v>8.3000000000000007</v>
      </c>
      <c r="G134" s="25">
        <v>4</v>
      </c>
      <c r="H134" s="25">
        <v>14.8</v>
      </c>
      <c r="I134" s="25">
        <v>0</v>
      </c>
      <c r="J134" s="25">
        <v>0</v>
      </c>
      <c r="K134" s="25">
        <v>14.8</v>
      </c>
      <c r="L134" s="25">
        <v>0</v>
      </c>
      <c r="M134" s="25">
        <v>0.01</v>
      </c>
      <c r="N134" s="25">
        <v>0.03</v>
      </c>
      <c r="O134" s="25">
        <v>0.04</v>
      </c>
      <c r="P134" s="25">
        <v>14.84</v>
      </c>
      <c r="Q134" s="25">
        <v>0</v>
      </c>
      <c r="R134" s="25">
        <v>1.51</v>
      </c>
      <c r="S134" s="25">
        <v>1.51</v>
      </c>
      <c r="T134" s="25">
        <v>16.350000000000001</v>
      </c>
    </row>
    <row r="135" spans="1:20" ht="12.75" customHeight="1" x14ac:dyDescent="0.25">
      <c r="A135" s="230" t="s">
        <v>0</v>
      </c>
      <c r="B135" s="231"/>
      <c r="C135" s="232" t="s">
        <v>0</v>
      </c>
      <c r="D135" s="53">
        <f>SUM(D105:D134)</f>
        <v>688</v>
      </c>
      <c r="E135" s="54">
        <f>SUM(E105:E134)</f>
        <v>4599.96</v>
      </c>
      <c r="F135" s="54">
        <f>SUM(F105:F134)</f>
        <v>5450.9400000000005</v>
      </c>
      <c r="G135" s="54">
        <f>SUM(G105:G134)</f>
        <v>2844.6600000000003</v>
      </c>
      <c r="H135" s="54">
        <f>+G135+F135+E135</f>
        <v>12895.560000000001</v>
      </c>
      <c r="I135" s="54">
        <f>SUM(I105:I134)</f>
        <v>697.87199999999996</v>
      </c>
      <c r="J135" s="54">
        <f>SUM(J105:J134)</f>
        <v>178.03569999999999</v>
      </c>
      <c r="K135" s="54">
        <f>+J135+I135+H135</f>
        <v>13771.467700000001</v>
      </c>
      <c r="L135" s="54">
        <f>SUM(L105:L134)</f>
        <v>2311.9825000000001</v>
      </c>
      <c r="M135" s="54">
        <f>SUM(M105:M134)</f>
        <v>4642.9349999999995</v>
      </c>
      <c r="N135" s="54">
        <f>SUM(N105:N134)</f>
        <v>2366.7000000000003</v>
      </c>
      <c r="O135" s="54">
        <f>+N135+M135+L135</f>
        <v>9321.6175000000003</v>
      </c>
      <c r="P135" s="54">
        <f>+O135+K135</f>
        <v>23093.085200000001</v>
      </c>
      <c r="Q135" s="54">
        <f>SUM(Q105:Q134)</f>
        <v>84.009999999999991</v>
      </c>
      <c r="R135" s="54">
        <f>SUM(R105:R134)</f>
        <v>319.91999999999996</v>
      </c>
      <c r="S135" s="54">
        <f>+R135+Q135</f>
        <v>403.92999999999995</v>
      </c>
      <c r="T135" s="55">
        <f>+S135+P135</f>
        <v>23497.015200000002</v>
      </c>
    </row>
    <row r="136" spans="1:20" ht="12.75" customHeight="1" x14ac:dyDescent="0.2">
      <c r="A136" s="166" t="s">
        <v>7</v>
      </c>
      <c r="B136" s="35" t="s">
        <v>426</v>
      </c>
      <c r="C136" s="161" t="s">
        <v>123</v>
      </c>
      <c r="D136" s="178">
        <v>94</v>
      </c>
      <c r="E136" s="179">
        <v>1.3</v>
      </c>
      <c r="F136" s="179">
        <v>55.692</v>
      </c>
      <c r="G136" s="179">
        <v>0</v>
      </c>
      <c r="H136" s="179">
        <f>SUM(E136:G136)</f>
        <v>56.991999999999997</v>
      </c>
      <c r="I136" s="179">
        <v>44.51</v>
      </c>
      <c r="J136" s="179">
        <v>1.7000000000000002</v>
      </c>
      <c r="K136" s="179">
        <v>103.20199999999997</v>
      </c>
      <c r="L136" s="179">
        <v>31.82</v>
      </c>
      <c r="M136" s="179">
        <v>139.87000000000003</v>
      </c>
      <c r="N136" s="179">
        <v>751.4380000000001</v>
      </c>
      <c r="O136" s="179">
        <v>923.12799999999993</v>
      </c>
      <c r="P136" s="179">
        <f>K136+O136</f>
        <v>1026.33</v>
      </c>
      <c r="Q136" s="179">
        <v>15.110000000000001</v>
      </c>
      <c r="R136" s="179">
        <v>47.400000000000006</v>
      </c>
      <c r="S136" s="179">
        <v>62.510000000000005</v>
      </c>
      <c r="T136" s="179">
        <v>1088.8400000000001</v>
      </c>
    </row>
    <row r="137" spans="1:20" ht="12.75" customHeight="1" x14ac:dyDescent="0.2">
      <c r="A137" s="167"/>
      <c r="B137" s="35"/>
      <c r="C137" s="26" t="s">
        <v>140</v>
      </c>
      <c r="D137" s="180">
        <v>11</v>
      </c>
      <c r="E137" s="181">
        <v>0</v>
      </c>
      <c r="F137" s="181">
        <v>0.09</v>
      </c>
      <c r="G137" s="181">
        <v>0.06</v>
      </c>
      <c r="H137" s="181">
        <f>SUM(E137:G137)</f>
        <v>0.15</v>
      </c>
      <c r="I137" s="181">
        <v>10</v>
      </c>
      <c r="J137" s="181">
        <v>0</v>
      </c>
      <c r="K137" s="181">
        <v>10.15</v>
      </c>
      <c r="L137" s="181">
        <v>2078.0000000000005</v>
      </c>
      <c r="M137" s="181">
        <v>1840.4099999999999</v>
      </c>
      <c r="N137" s="181">
        <v>677.6</v>
      </c>
      <c r="O137" s="181">
        <v>4596.01</v>
      </c>
      <c r="P137" s="181">
        <f>K137+O137</f>
        <v>4606.16</v>
      </c>
      <c r="Q137" s="181">
        <v>0</v>
      </c>
      <c r="R137" s="181">
        <v>11.9</v>
      </c>
      <c r="S137" s="181">
        <v>11.9</v>
      </c>
      <c r="T137" s="181">
        <v>4618.0600000000004</v>
      </c>
    </row>
    <row r="138" spans="1:20" ht="12.75" customHeight="1" x14ac:dyDescent="0.2">
      <c r="A138" s="167"/>
      <c r="B138" s="35"/>
      <c r="C138" s="26" t="s">
        <v>141</v>
      </c>
      <c r="D138" s="180">
        <v>8</v>
      </c>
      <c r="E138" s="181">
        <v>0</v>
      </c>
      <c r="F138" s="181">
        <v>0</v>
      </c>
      <c r="G138" s="181">
        <v>0</v>
      </c>
      <c r="H138" s="181">
        <f>SUM(E138:G138)</f>
        <v>0</v>
      </c>
      <c r="I138" s="181">
        <v>0.9</v>
      </c>
      <c r="J138" s="181">
        <v>0</v>
      </c>
      <c r="K138" s="181">
        <v>0.9</v>
      </c>
      <c r="L138" s="181">
        <v>0</v>
      </c>
      <c r="M138" s="181">
        <v>0.7</v>
      </c>
      <c r="N138" s="181">
        <v>10</v>
      </c>
      <c r="O138" s="181">
        <v>10.7</v>
      </c>
      <c r="P138" s="181">
        <f>K138+O138</f>
        <v>11.6</v>
      </c>
      <c r="Q138" s="181">
        <v>0</v>
      </c>
      <c r="R138" s="181">
        <v>0</v>
      </c>
      <c r="S138" s="181">
        <v>0</v>
      </c>
      <c r="T138" s="181">
        <v>11.6</v>
      </c>
    </row>
    <row r="139" spans="1:20" ht="12.75" customHeight="1" x14ac:dyDescent="0.2">
      <c r="A139" s="167"/>
      <c r="B139" s="35"/>
      <c r="C139" s="26" t="s">
        <v>147</v>
      </c>
      <c r="D139" s="180">
        <v>43</v>
      </c>
      <c r="E139" s="181">
        <v>0.02</v>
      </c>
      <c r="F139" s="181">
        <v>1.48</v>
      </c>
      <c r="G139" s="181">
        <v>0</v>
      </c>
      <c r="H139" s="181">
        <f>SUM(E139:G139)</f>
        <v>1.5</v>
      </c>
      <c r="I139" s="181">
        <v>0</v>
      </c>
      <c r="J139" s="181">
        <v>0</v>
      </c>
      <c r="K139" s="181">
        <v>1.5</v>
      </c>
      <c r="L139" s="181">
        <v>0.24000000000000002</v>
      </c>
      <c r="M139" s="181">
        <v>37.489999999999988</v>
      </c>
      <c r="N139" s="181">
        <v>62.999499999999983</v>
      </c>
      <c r="O139" s="181">
        <v>100.72949999999999</v>
      </c>
      <c r="P139" s="181">
        <f>K139+O139</f>
        <v>102.22949999999999</v>
      </c>
      <c r="Q139" s="181">
        <v>0.2</v>
      </c>
      <c r="R139" s="181">
        <v>10.4</v>
      </c>
      <c r="S139" s="181">
        <v>10.600000000000001</v>
      </c>
      <c r="T139" s="181">
        <v>112.8295</v>
      </c>
    </row>
    <row r="140" spans="1:20" ht="12.75" customHeight="1" x14ac:dyDescent="0.2">
      <c r="A140" s="167"/>
      <c r="B140" s="35"/>
      <c r="C140" s="26" t="s">
        <v>137</v>
      </c>
      <c r="D140" s="180">
        <v>9</v>
      </c>
      <c r="E140" s="181">
        <v>0</v>
      </c>
      <c r="F140" s="181">
        <v>0.73</v>
      </c>
      <c r="G140" s="181">
        <v>0</v>
      </c>
      <c r="H140" s="181">
        <f t="shared" ref="H140:H164" si="13">SUM(E140:G140)</f>
        <v>0.73</v>
      </c>
      <c r="I140" s="181">
        <v>0.63</v>
      </c>
      <c r="J140" s="181">
        <v>0</v>
      </c>
      <c r="K140" s="181">
        <v>1.3599999999999999</v>
      </c>
      <c r="L140" s="181">
        <v>0</v>
      </c>
      <c r="M140" s="181">
        <v>2.56</v>
      </c>
      <c r="N140" s="181">
        <v>13.3</v>
      </c>
      <c r="O140" s="181">
        <v>15.860000000000001</v>
      </c>
      <c r="P140" s="181">
        <f t="shared" ref="P140:P164" si="14">K140+O140</f>
        <v>17.220000000000002</v>
      </c>
      <c r="Q140" s="181">
        <v>0.1</v>
      </c>
      <c r="R140" s="181">
        <v>9.4499999999999993</v>
      </c>
      <c r="S140" s="181">
        <v>9.5499999999999989</v>
      </c>
      <c r="T140" s="181">
        <v>26.769999999999996</v>
      </c>
    </row>
    <row r="141" spans="1:20" ht="12.75" customHeight="1" x14ac:dyDescent="0.2">
      <c r="A141" s="167"/>
      <c r="B141" s="35"/>
      <c r="C141" s="26" t="s">
        <v>148</v>
      </c>
      <c r="D141" s="180">
        <v>37</v>
      </c>
      <c r="E141" s="181">
        <v>0</v>
      </c>
      <c r="F141" s="181">
        <v>0.66</v>
      </c>
      <c r="G141" s="181">
        <v>0</v>
      </c>
      <c r="H141" s="181">
        <f t="shared" si="13"/>
        <v>0.66</v>
      </c>
      <c r="I141" s="181">
        <v>0.65</v>
      </c>
      <c r="J141" s="181">
        <v>0</v>
      </c>
      <c r="K141" s="181">
        <v>1.31</v>
      </c>
      <c r="L141" s="181">
        <v>29.23</v>
      </c>
      <c r="M141" s="181">
        <v>0.63</v>
      </c>
      <c r="N141" s="181">
        <v>5.7394999999999996</v>
      </c>
      <c r="O141" s="181">
        <v>35.599499999999999</v>
      </c>
      <c r="P141" s="181">
        <f t="shared" si="14"/>
        <v>36.909500000000001</v>
      </c>
      <c r="Q141" s="181">
        <v>0</v>
      </c>
      <c r="R141" s="181">
        <v>12.67</v>
      </c>
      <c r="S141" s="181">
        <v>12.67</v>
      </c>
      <c r="T141" s="181">
        <v>49.579499999999996</v>
      </c>
    </row>
    <row r="142" spans="1:20" ht="12.75" customHeight="1" x14ac:dyDescent="0.2">
      <c r="A142" s="167"/>
      <c r="B142" s="35"/>
      <c r="C142" s="26" t="s">
        <v>117</v>
      </c>
      <c r="D142" s="180">
        <v>71</v>
      </c>
      <c r="E142" s="181">
        <v>43</v>
      </c>
      <c r="F142" s="181">
        <v>236.77</v>
      </c>
      <c r="G142" s="181">
        <v>0.5</v>
      </c>
      <c r="H142" s="181">
        <f t="shared" si="13"/>
        <v>280.27</v>
      </c>
      <c r="I142" s="181">
        <v>6.9</v>
      </c>
      <c r="J142" s="181">
        <v>0.19</v>
      </c>
      <c r="K142" s="181">
        <v>287.35999999999996</v>
      </c>
      <c r="L142" s="181">
        <v>76.47</v>
      </c>
      <c r="M142" s="181">
        <v>15.08</v>
      </c>
      <c r="N142" s="181">
        <v>112.35630000000003</v>
      </c>
      <c r="O142" s="181">
        <v>203.90629999999996</v>
      </c>
      <c r="P142" s="181">
        <f t="shared" si="14"/>
        <v>491.26629999999989</v>
      </c>
      <c r="Q142" s="181">
        <v>1.8</v>
      </c>
      <c r="R142" s="181">
        <v>9.07</v>
      </c>
      <c r="S142" s="181">
        <v>10.870000000000001</v>
      </c>
      <c r="T142" s="181">
        <v>502.13630000000006</v>
      </c>
    </row>
    <row r="143" spans="1:20" ht="12.75" customHeight="1" x14ac:dyDescent="0.2">
      <c r="A143" s="167"/>
      <c r="B143" s="35"/>
      <c r="C143" s="26" t="s">
        <v>149</v>
      </c>
      <c r="D143" s="180">
        <v>5</v>
      </c>
      <c r="E143" s="181">
        <v>0.1</v>
      </c>
      <c r="F143" s="181">
        <v>7.1999999999999995E-2</v>
      </c>
      <c r="G143" s="181">
        <v>0</v>
      </c>
      <c r="H143" s="181">
        <f t="shared" si="13"/>
        <v>0.17199999999999999</v>
      </c>
      <c r="I143" s="181">
        <v>0</v>
      </c>
      <c r="J143" s="181">
        <v>0</v>
      </c>
      <c r="K143" s="181">
        <v>0.17199999999999999</v>
      </c>
      <c r="L143" s="181">
        <v>6.2</v>
      </c>
      <c r="M143" s="181">
        <v>2.52</v>
      </c>
      <c r="N143" s="181">
        <v>1.7999999999999999E-2</v>
      </c>
      <c r="O143" s="181">
        <v>8.7379999999999995</v>
      </c>
      <c r="P143" s="181">
        <f t="shared" si="14"/>
        <v>8.91</v>
      </c>
      <c r="Q143" s="181">
        <v>0</v>
      </c>
      <c r="R143" s="181">
        <v>0.01</v>
      </c>
      <c r="S143" s="181">
        <v>0.01</v>
      </c>
      <c r="T143" s="181">
        <v>8.92</v>
      </c>
    </row>
    <row r="144" spans="1:20" ht="12.75" customHeight="1" x14ac:dyDescent="0.2">
      <c r="A144" s="167"/>
      <c r="B144" s="35"/>
      <c r="C144" s="26" t="s">
        <v>125</v>
      </c>
      <c r="D144" s="180">
        <v>4</v>
      </c>
      <c r="E144" s="181">
        <v>0</v>
      </c>
      <c r="F144" s="181">
        <v>0</v>
      </c>
      <c r="G144" s="181">
        <v>0</v>
      </c>
      <c r="H144" s="181">
        <f t="shared" si="13"/>
        <v>0</v>
      </c>
      <c r="I144" s="181">
        <v>0</v>
      </c>
      <c r="J144" s="181">
        <v>0</v>
      </c>
      <c r="K144" s="181">
        <v>0</v>
      </c>
      <c r="L144" s="181">
        <v>8.129999999999999</v>
      </c>
      <c r="M144" s="181">
        <v>6</v>
      </c>
      <c r="N144" s="181">
        <v>1.65</v>
      </c>
      <c r="O144" s="181">
        <v>15.78</v>
      </c>
      <c r="P144" s="181">
        <f t="shared" si="14"/>
        <v>15.78</v>
      </c>
      <c r="Q144" s="181">
        <v>0</v>
      </c>
      <c r="R144" s="181">
        <v>2</v>
      </c>
      <c r="S144" s="181">
        <v>2</v>
      </c>
      <c r="T144" s="181">
        <v>17.78</v>
      </c>
    </row>
    <row r="145" spans="1:20" ht="12.75" customHeight="1" x14ac:dyDescent="0.2">
      <c r="A145" s="167"/>
      <c r="B145" s="35"/>
      <c r="C145" s="26" t="s">
        <v>161</v>
      </c>
      <c r="D145" s="180">
        <v>33</v>
      </c>
      <c r="E145" s="181">
        <v>0</v>
      </c>
      <c r="F145" s="181">
        <v>3.6899999999999995</v>
      </c>
      <c r="G145" s="181">
        <v>0</v>
      </c>
      <c r="H145" s="181">
        <f t="shared" si="13"/>
        <v>3.6899999999999995</v>
      </c>
      <c r="I145" s="181">
        <v>4.0999999999999996</v>
      </c>
      <c r="J145" s="181">
        <v>0</v>
      </c>
      <c r="K145" s="181">
        <v>7.7899999999999991</v>
      </c>
      <c r="L145" s="181">
        <v>25.52</v>
      </c>
      <c r="M145" s="181">
        <v>2.67</v>
      </c>
      <c r="N145" s="181">
        <v>37.930799999999991</v>
      </c>
      <c r="O145" s="181">
        <v>66.120799999999988</v>
      </c>
      <c r="P145" s="181">
        <f t="shared" si="14"/>
        <v>73.910799999999995</v>
      </c>
      <c r="Q145" s="181">
        <v>30.06</v>
      </c>
      <c r="R145" s="181">
        <v>4.0149999999999997</v>
      </c>
      <c r="S145" s="181">
        <v>34.075000000000003</v>
      </c>
      <c r="T145" s="181">
        <v>107.98580000000003</v>
      </c>
    </row>
    <row r="146" spans="1:20" ht="12.75" customHeight="1" x14ac:dyDescent="0.2">
      <c r="A146" s="167"/>
      <c r="B146" s="35"/>
      <c r="C146" s="26" t="s">
        <v>138</v>
      </c>
      <c r="D146" s="180">
        <v>28</v>
      </c>
      <c r="E146" s="181">
        <v>4.8</v>
      </c>
      <c r="F146" s="181">
        <v>2.0099999999999998</v>
      </c>
      <c r="G146" s="181">
        <v>7.5</v>
      </c>
      <c r="H146" s="181">
        <f t="shared" si="13"/>
        <v>14.309999999999999</v>
      </c>
      <c r="I146" s="181">
        <v>5.8</v>
      </c>
      <c r="J146" s="181">
        <v>10</v>
      </c>
      <c r="K146" s="181">
        <v>30.11</v>
      </c>
      <c r="L146" s="181">
        <v>7</v>
      </c>
      <c r="M146" s="181">
        <v>4.6399999999999997</v>
      </c>
      <c r="N146" s="181">
        <v>17.509</v>
      </c>
      <c r="O146" s="181">
        <v>29.149000000000001</v>
      </c>
      <c r="P146" s="181">
        <f t="shared" si="14"/>
        <v>59.259</v>
      </c>
      <c r="Q146" s="181">
        <v>50.3</v>
      </c>
      <c r="R146" s="181">
        <v>40.010000000000005</v>
      </c>
      <c r="S146" s="181">
        <v>90.31</v>
      </c>
      <c r="T146" s="181">
        <v>149.56899999999999</v>
      </c>
    </row>
    <row r="147" spans="1:20" ht="12.75" customHeight="1" x14ac:dyDescent="0.2">
      <c r="A147" s="167"/>
      <c r="B147" s="35"/>
      <c r="C147" s="26" t="s">
        <v>112</v>
      </c>
      <c r="D147" s="180">
        <v>31</v>
      </c>
      <c r="E147" s="181">
        <v>0</v>
      </c>
      <c r="F147" s="181">
        <v>0</v>
      </c>
      <c r="G147" s="181">
        <v>0</v>
      </c>
      <c r="H147" s="181">
        <f t="shared" si="13"/>
        <v>0</v>
      </c>
      <c r="I147" s="181">
        <v>1.96</v>
      </c>
      <c r="J147" s="181">
        <v>0</v>
      </c>
      <c r="K147" s="181">
        <v>1.96</v>
      </c>
      <c r="L147" s="181">
        <v>0.1</v>
      </c>
      <c r="M147" s="181">
        <v>23.86</v>
      </c>
      <c r="N147" s="181">
        <v>24.159999999999997</v>
      </c>
      <c r="O147" s="181">
        <v>48.120000000000005</v>
      </c>
      <c r="P147" s="181">
        <f t="shared" si="14"/>
        <v>50.080000000000005</v>
      </c>
      <c r="Q147" s="181">
        <v>0</v>
      </c>
      <c r="R147" s="181">
        <v>10.65</v>
      </c>
      <c r="S147" s="181">
        <v>10.65</v>
      </c>
      <c r="T147" s="181">
        <v>60.730000000000018</v>
      </c>
    </row>
    <row r="148" spans="1:20" ht="12.75" customHeight="1" x14ac:dyDescent="0.2">
      <c r="A148" s="167"/>
      <c r="B148" s="35"/>
      <c r="C148" s="26" t="s">
        <v>144</v>
      </c>
      <c r="D148" s="180">
        <v>92</v>
      </c>
      <c r="E148" s="181">
        <v>1.92</v>
      </c>
      <c r="F148" s="181">
        <v>13.496</v>
      </c>
      <c r="G148" s="181">
        <v>31.3</v>
      </c>
      <c r="H148" s="181">
        <f t="shared" si="13"/>
        <v>46.716000000000001</v>
      </c>
      <c r="I148" s="181">
        <v>15.22</v>
      </c>
      <c r="J148" s="181">
        <v>0</v>
      </c>
      <c r="K148" s="181">
        <v>61.936</v>
      </c>
      <c r="L148" s="181">
        <v>0</v>
      </c>
      <c r="M148" s="181">
        <v>31.039999999999996</v>
      </c>
      <c r="N148" s="181">
        <v>114.50130000000001</v>
      </c>
      <c r="O148" s="181">
        <v>145.54130000000001</v>
      </c>
      <c r="P148" s="181">
        <f t="shared" si="14"/>
        <v>207.47730000000001</v>
      </c>
      <c r="Q148" s="181">
        <v>4.01</v>
      </c>
      <c r="R148" s="181">
        <v>4</v>
      </c>
      <c r="S148" s="181">
        <v>8.01</v>
      </c>
      <c r="T148" s="181">
        <v>215.48729999999998</v>
      </c>
    </row>
    <row r="149" spans="1:20" ht="12.75" customHeight="1" x14ac:dyDescent="0.2">
      <c r="A149" s="167"/>
      <c r="B149" s="35"/>
      <c r="C149" s="26" t="s">
        <v>116</v>
      </c>
      <c r="D149" s="180">
        <v>23</v>
      </c>
      <c r="E149" s="181">
        <v>0.59000000000000008</v>
      </c>
      <c r="F149" s="181">
        <v>1.35</v>
      </c>
      <c r="G149" s="181">
        <v>0.35</v>
      </c>
      <c r="H149" s="181">
        <f t="shared" si="13"/>
        <v>2.29</v>
      </c>
      <c r="I149" s="181">
        <v>0.59000000000000008</v>
      </c>
      <c r="J149" s="181">
        <v>0</v>
      </c>
      <c r="K149" s="181">
        <v>2.88</v>
      </c>
      <c r="L149" s="181">
        <v>0.15000000000000002</v>
      </c>
      <c r="M149" s="181">
        <v>0.74</v>
      </c>
      <c r="N149" s="181">
        <v>2.2441000000000004</v>
      </c>
      <c r="O149" s="181">
        <v>3.1341000000000006</v>
      </c>
      <c r="P149" s="181">
        <f t="shared" si="14"/>
        <v>6.0141000000000009</v>
      </c>
      <c r="Q149" s="181">
        <v>0.15</v>
      </c>
      <c r="R149" s="181">
        <v>1.4</v>
      </c>
      <c r="S149" s="181">
        <v>1.55</v>
      </c>
      <c r="T149" s="181">
        <v>7.5641000000000007</v>
      </c>
    </row>
    <row r="150" spans="1:20" ht="12.75" customHeight="1" x14ac:dyDescent="0.2">
      <c r="A150" s="167"/>
      <c r="B150" s="35"/>
      <c r="C150" s="26" t="s">
        <v>158</v>
      </c>
      <c r="D150" s="180">
        <v>10</v>
      </c>
      <c r="E150" s="181">
        <v>0</v>
      </c>
      <c r="F150" s="181">
        <v>0.01</v>
      </c>
      <c r="G150" s="181">
        <v>0.3</v>
      </c>
      <c r="H150" s="181">
        <f t="shared" si="13"/>
        <v>0.31</v>
      </c>
      <c r="I150" s="181">
        <v>3.2</v>
      </c>
      <c r="J150" s="181">
        <v>0</v>
      </c>
      <c r="K150" s="181">
        <v>3.51</v>
      </c>
      <c r="L150" s="181">
        <v>0</v>
      </c>
      <c r="M150" s="181">
        <v>0.2</v>
      </c>
      <c r="N150" s="181">
        <v>23.585000000000001</v>
      </c>
      <c r="O150" s="181">
        <v>23.785</v>
      </c>
      <c r="P150" s="181">
        <f t="shared" si="14"/>
        <v>27.295000000000002</v>
      </c>
      <c r="Q150" s="181">
        <v>23.5</v>
      </c>
      <c r="R150" s="181">
        <v>0.01</v>
      </c>
      <c r="S150" s="181">
        <v>23.51</v>
      </c>
      <c r="T150" s="181">
        <v>50.804999999999993</v>
      </c>
    </row>
    <row r="151" spans="1:20" ht="12.75" customHeight="1" x14ac:dyDescent="0.2">
      <c r="A151" s="167"/>
      <c r="B151" s="35"/>
      <c r="C151" s="26" t="s">
        <v>146</v>
      </c>
      <c r="D151" s="180">
        <v>25</v>
      </c>
      <c r="E151" s="181">
        <v>0</v>
      </c>
      <c r="F151" s="181">
        <v>4</v>
      </c>
      <c r="G151" s="181">
        <v>22</v>
      </c>
      <c r="H151" s="181">
        <f t="shared" si="13"/>
        <v>26</v>
      </c>
      <c r="I151" s="181">
        <v>1.83</v>
      </c>
      <c r="J151" s="181">
        <v>0</v>
      </c>
      <c r="K151" s="181">
        <v>27.83</v>
      </c>
      <c r="L151" s="181">
        <v>0</v>
      </c>
      <c r="M151" s="181">
        <v>64.599999999999994</v>
      </c>
      <c r="N151" s="181">
        <v>23.63</v>
      </c>
      <c r="O151" s="181">
        <v>88.23</v>
      </c>
      <c r="P151" s="181">
        <f t="shared" si="14"/>
        <v>116.06</v>
      </c>
      <c r="Q151" s="181">
        <v>10</v>
      </c>
      <c r="R151" s="181">
        <v>0</v>
      </c>
      <c r="S151" s="181">
        <v>10</v>
      </c>
      <c r="T151" s="181">
        <v>126.06</v>
      </c>
    </row>
    <row r="152" spans="1:20" ht="12.75" customHeight="1" x14ac:dyDescent="0.2">
      <c r="A152" s="167"/>
      <c r="B152" s="35"/>
      <c r="C152" s="26" t="s">
        <v>115</v>
      </c>
      <c r="D152" s="180">
        <v>6</v>
      </c>
      <c r="E152" s="181">
        <v>0</v>
      </c>
      <c r="F152" s="181">
        <v>0.02</v>
      </c>
      <c r="G152" s="181">
        <v>0</v>
      </c>
      <c r="H152" s="181">
        <f t="shared" si="13"/>
        <v>0.02</v>
      </c>
      <c r="I152" s="181">
        <v>0.25</v>
      </c>
      <c r="J152" s="181">
        <v>0</v>
      </c>
      <c r="K152" s="181">
        <v>0.27</v>
      </c>
      <c r="L152" s="181">
        <v>0</v>
      </c>
      <c r="M152" s="181">
        <v>0.02</v>
      </c>
      <c r="N152" s="181">
        <v>2.86</v>
      </c>
      <c r="O152" s="181">
        <v>2.88</v>
      </c>
      <c r="P152" s="181">
        <f t="shared" si="14"/>
        <v>3.15</v>
      </c>
      <c r="Q152" s="181">
        <v>0</v>
      </c>
      <c r="R152" s="181">
        <v>0</v>
      </c>
      <c r="S152" s="181">
        <v>0</v>
      </c>
      <c r="T152" s="181">
        <v>3.15</v>
      </c>
    </row>
    <row r="153" spans="1:20" ht="12.75" customHeight="1" x14ac:dyDescent="0.2">
      <c r="A153" s="167"/>
      <c r="B153" s="35"/>
      <c r="C153" s="26" t="s">
        <v>145</v>
      </c>
      <c r="D153" s="180">
        <v>17</v>
      </c>
      <c r="E153" s="181">
        <v>0</v>
      </c>
      <c r="F153" s="181">
        <v>1.07</v>
      </c>
      <c r="G153" s="181">
        <v>20.9</v>
      </c>
      <c r="H153" s="181">
        <f t="shared" si="13"/>
        <v>21.97</v>
      </c>
      <c r="I153" s="181">
        <v>73.34</v>
      </c>
      <c r="J153" s="181">
        <v>0</v>
      </c>
      <c r="K153" s="181">
        <v>95.31</v>
      </c>
      <c r="L153" s="181">
        <v>0</v>
      </c>
      <c r="M153" s="181">
        <v>17.05</v>
      </c>
      <c r="N153" s="181">
        <v>113.02</v>
      </c>
      <c r="O153" s="181">
        <v>130.07</v>
      </c>
      <c r="P153" s="181">
        <f t="shared" si="14"/>
        <v>225.38</v>
      </c>
      <c r="Q153" s="181">
        <v>0.8</v>
      </c>
      <c r="R153" s="181">
        <v>1.4</v>
      </c>
      <c r="S153" s="181">
        <v>2.2000000000000002</v>
      </c>
      <c r="T153" s="181">
        <v>227.58</v>
      </c>
    </row>
    <row r="154" spans="1:20" ht="12.75" customHeight="1" x14ac:dyDescent="0.2">
      <c r="A154" s="167"/>
      <c r="B154" s="35"/>
      <c r="C154" s="26" t="s">
        <v>136</v>
      </c>
      <c r="D154" s="180">
        <v>6</v>
      </c>
      <c r="E154" s="181">
        <v>0</v>
      </c>
      <c r="F154" s="181">
        <v>0</v>
      </c>
      <c r="G154" s="181">
        <v>0</v>
      </c>
      <c r="H154" s="181">
        <f t="shared" si="13"/>
        <v>0</v>
      </c>
      <c r="I154" s="181">
        <v>0</v>
      </c>
      <c r="J154" s="181">
        <v>0</v>
      </c>
      <c r="K154" s="181">
        <v>0</v>
      </c>
      <c r="L154" s="181">
        <v>0</v>
      </c>
      <c r="M154" s="181">
        <v>2.25</v>
      </c>
      <c r="N154" s="181">
        <v>6.3900000000000006</v>
      </c>
      <c r="O154" s="181">
        <v>8.64</v>
      </c>
      <c r="P154" s="181">
        <f t="shared" si="14"/>
        <v>8.64</v>
      </c>
      <c r="Q154" s="181">
        <v>0.03</v>
      </c>
      <c r="R154" s="181">
        <v>0</v>
      </c>
      <c r="S154" s="181">
        <v>0.03</v>
      </c>
      <c r="T154" s="181">
        <v>8.67</v>
      </c>
    </row>
    <row r="155" spans="1:20" ht="12.75" customHeight="1" x14ac:dyDescent="0.2">
      <c r="A155" s="167"/>
      <c r="B155" s="35"/>
      <c r="C155" s="26" t="s">
        <v>150</v>
      </c>
      <c r="D155" s="180">
        <v>12</v>
      </c>
      <c r="E155" s="181">
        <v>0</v>
      </c>
      <c r="F155" s="181">
        <v>0.51</v>
      </c>
      <c r="G155" s="181">
        <v>0</v>
      </c>
      <c r="H155" s="181">
        <f t="shared" si="13"/>
        <v>0.51</v>
      </c>
      <c r="I155" s="181">
        <v>8.1999999999999993</v>
      </c>
      <c r="J155" s="181">
        <v>0</v>
      </c>
      <c r="K155" s="181">
        <v>8.7099999999999991</v>
      </c>
      <c r="L155" s="181">
        <v>0</v>
      </c>
      <c r="M155" s="181">
        <v>37.619999999999997</v>
      </c>
      <c r="N155" s="181">
        <v>54.85</v>
      </c>
      <c r="O155" s="181">
        <v>92.47</v>
      </c>
      <c r="P155" s="181">
        <f t="shared" si="14"/>
        <v>101.17999999999999</v>
      </c>
      <c r="Q155" s="181">
        <v>2.5</v>
      </c>
      <c r="R155" s="181">
        <v>10.35</v>
      </c>
      <c r="S155" s="181">
        <v>12.85</v>
      </c>
      <c r="T155" s="181">
        <v>114.03</v>
      </c>
    </row>
    <row r="156" spans="1:20" ht="12.75" customHeight="1" x14ac:dyDescent="0.2">
      <c r="A156" s="167"/>
      <c r="B156" s="85"/>
      <c r="C156" s="26" t="s">
        <v>124</v>
      </c>
      <c r="D156" s="180">
        <v>27</v>
      </c>
      <c r="E156" s="181">
        <v>172</v>
      </c>
      <c r="F156" s="181">
        <v>0</v>
      </c>
      <c r="G156" s="181">
        <v>0.6</v>
      </c>
      <c r="H156" s="181">
        <f t="shared" si="13"/>
        <v>172.6</v>
      </c>
      <c r="I156" s="181">
        <v>1016.6</v>
      </c>
      <c r="J156" s="181">
        <v>0</v>
      </c>
      <c r="K156" s="181">
        <v>1189.2</v>
      </c>
      <c r="L156" s="181">
        <v>5</v>
      </c>
      <c r="M156" s="181">
        <v>548.77</v>
      </c>
      <c r="N156" s="181">
        <v>392.16</v>
      </c>
      <c r="O156" s="181">
        <v>945.93000000000006</v>
      </c>
      <c r="P156" s="181">
        <f t="shared" si="14"/>
        <v>2135.13</v>
      </c>
      <c r="Q156" s="181">
        <v>7.3</v>
      </c>
      <c r="R156" s="181">
        <v>210.15</v>
      </c>
      <c r="S156" s="181">
        <v>217.45000000000002</v>
      </c>
      <c r="T156" s="181">
        <v>2352.58</v>
      </c>
    </row>
    <row r="157" spans="1:20" ht="12.75" customHeight="1" x14ac:dyDescent="0.2">
      <c r="A157" s="167"/>
      <c r="B157" s="35" t="s">
        <v>427</v>
      </c>
      <c r="C157" s="26" t="s">
        <v>131</v>
      </c>
      <c r="D157" s="180">
        <v>177</v>
      </c>
      <c r="E157" s="181">
        <v>37.97</v>
      </c>
      <c r="F157" s="181">
        <v>62.660000000000004</v>
      </c>
      <c r="G157" s="181">
        <v>82.65</v>
      </c>
      <c r="H157" s="181">
        <f t="shared" si="13"/>
        <v>183.28</v>
      </c>
      <c r="I157" s="181">
        <v>73.23</v>
      </c>
      <c r="J157" s="181">
        <v>1</v>
      </c>
      <c r="K157" s="181">
        <v>257.51000000000005</v>
      </c>
      <c r="L157" s="181">
        <v>18.2</v>
      </c>
      <c r="M157" s="181">
        <v>225.44999999999996</v>
      </c>
      <c r="N157" s="181">
        <v>518.66079999999988</v>
      </c>
      <c r="O157" s="181">
        <v>762.31079999999952</v>
      </c>
      <c r="P157" s="181">
        <f t="shared" si="14"/>
        <v>1019.8207999999995</v>
      </c>
      <c r="Q157" s="181">
        <v>3</v>
      </c>
      <c r="R157" s="181">
        <v>20.57</v>
      </c>
      <c r="S157" s="181">
        <v>23.57</v>
      </c>
      <c r="T157" s="181">
        <v>1043.3907999999997</v>
      </c>
    </row>
    <row r="158" spans="1:20" ht="12.75" customHeight="1" x14ac:dyDescent="0.2">
      <c r="A158" s="167"/>
      <c r="B158" s="35"/>
      <c r="C158" s="26" t="s">
        <v>128</v>
      </c>
      <c r="D158" s="180">
        <v>54</v>
      </c>
      <c r="E158" s="181">
        <v>15.56</v>
      </c>
      <c r="F158" s="181">
        <v>14.139999999999999</v>
      </c>
      <c r="G158" s="181">
        <v>9.89</v>
      </c>
      <c r="H158" s="181">
        <f t="shared" si="13"/>
        <v>39.590000000000003</v>
      </c>
      <c r="I158" s="181">
        <v>51.62</v>
      </c>
      <c r="J158" s="181">
        <v>0</v>
      </c>
      <c r="K158" s="181">
        <v>91.210000000000008</v>
      </c>
      <c r="L158" s="181">
        <v>2.3099999999999996</v>
      </c>
      <c r="M158" s="181">
        <v>53.669999999999995</v>
      </c>
      <c r="N158" s="181">
        <v>90.734999999999999</v>
      </c>
      <c r="O158" s="181">
        <v>146.71500000000003</v>
      </c>
      <c r="P158" s="181">
        <f t="shared" si="14"/>
        <v>237.92500000000004</v>
      </c>
      <c r="Q158" s="181">
        <v>1.8</v>
      </c>
      <c r="R158" s="181">
        <v>6.6</v>
      </c>
      <c r="S158" s="181">
        <v>8.3999999999999986</v>
      </c>
      <c r="T158" s="181">
        <v>246.32500000000005</v>
      </c>
    </row>
    <row r="159" spans="1:20" ht="12.75" customHeight="1" x14ac:dyDescent="0.2">
      <c r="A159" s="167"/>
      <c r="B159" s="35"/>
      <c r="C159" s="26" t="s">
        <v>152</v>
      </c>
      <c r="D159" s="180">
        <v>32</v>
      </c>
      <c r="E159" s="181">
        <v>0</v>
      </c>
      <c r="F159" s="181">
        <v>7.22</v>
      </c>
      <c r="G159" s="181">
        <v>0</v>
      </c>
      <c r="H159" s="181">
        <f t="shared" si="13"/>
        <v>7.22</v>
      </c>
      <c r="I159" s="181">
        <v>0</v>
      </c>
      <c r="J159" s="181">
        <v>0</v>
      </c>
      <c r="K159" s="181">
        <v>7.22</v>
      </c>
      <c r="L159" s="181">
        <v>0</v>
      </c>
      <c r="M159" s="181">
        <v>11.880000000000004</v>
      </c>
      <c r="N159" s="181">
        <v>9.0033000000000012</v>
      </c>
      <c r="O159" s="181">
        <v>20.883300000000006</v>
      </c>
      <c r="P159" s="181">
        <f t="shared" si="14"/>
        <v>28.103300000000004</v>
      </c>
      <c r="Q159" s="181">
        <v>0</v>
      </c>
      <c r="R159" s="181">
        <v>21.6</v>
      </c>
      <c r="S159" s="181">
        <v>21.6</v>
      </c>
      <c r="T159" s="181">
        <v>49.703299999999977</v>
      </c>
    </row>
    <row r="160" spans="1:20" ht="12.75" customHeight="1" x14ac:dyDescent="0.2">
      <c r="A160" s="167"/>
      <c r="B160" s="35"/>
      <c r="C160" s="26" t="s">
        <v>160</v>
      </c>
      <c r="D160" s="180">
        <v>52</v>
      </c>
      <c r="E160" s="181">
        <v>3.7</v>
      </c>
      <c r="F160" s="181">
        <v>0.63000000000000012</v>
      </c>
      <c r="G160" s="181">
        <v>7.4499999999999984</v>
      </c>
      <c r="H160" s="181">
        <f t="shared" si="13"/>
        <v>11.779999999999998</v>
      </c>
      <c r="I160" s="181">
        <v>3.52</v>
      </c>
      <c r="J160" s="181">
        <v>0.7</v>
      </c>
      <c r="K160" s="181">
        <v>16</v>
      </c>
      <c r="L160" s="181">
        <v>0</v>
      </c>
      <c r="M160" s="181">
        <v>10.719999999999999</v>
      </c>
      <c r="N160" s="181">
        <v>56.609999999999992</v>
      </c>
      <c r="O160" s="181">
        <v>67.33</v>
      </c>
      <c r="P160" s="181">
        <f t="shared" si="14"/>
        <v>83.33</v>
      </c>
      <c r="Q160" s="181">
        <v>0.99</v>
      </c>
      <c r="R160" s="181">
        <v>20.87</v>
      </c>
      <c r="S160" s="181">
        <v>21.86</v>
      </c>
      <c r="T160" s="181">
        <v>105.19000000000003</v>
      </c>
    </row>
    <row r="161" spans="1:20" ht="12.75" customHeight="1" x14ac:dyDescent="0.2">
      <c r="A161" s="167"/>
      <c r="B161" s="35"/>
      <c r="C161" s="26" t="s">
        <v>113</v>
      </c>
      <c r="D161" s="180">
        <v>44</v>
      </c>
      <c r="E161" s="181">
        <v>0.95</v>
      </c>
      <c r="F161" s="181">
        <v>9.73</v>
      </c>
      <c r="G161" s="181">
        <v>1.1099999999999999</v>
      </c>
      <c r="H161" s="181">
        <f t="shared" si="13"/>
        <v>11.79</v>
      </c>
      <c r="I161" s="181">
        <v>1.94</v>
      </c>
      <c r="J161" s="181">
        <v>0</v>
      </c>
      <c r="K161" s="181">
        <v>13.729999999999999</v>
      </c>
      <c r="L161" s="181">
        <v>0</v>
      </c>
      <c r="M161" s="181">
        <v>11.41</v>
      </c>
      <c r="N161" s="181">
        <v>51.52</v>
      </c>
      <c r="O161" s="181">
        <v>62.929999999999986</v>
      </c>
      <c r="P161" s="181">
        <f t="shared" si="14"/>
        <v>76.659999999999982</v>
      </c>
      <c r="Q161" s="181">
        <v>0</v>
      </c>
      <c r="R161" s="181">
        <v>0.79999999999999993</v>
      </c>
      <c r="S161" s="181">
        <v>0.79999999999999993</v>
      </c>
      <c r="T161" s="181">
        <v>77.460000000000036</v>
      </c>
    </row>
    <row r="162" spans="1:20" ht="12.75" customHeight="1" x14ac:dyDescent="0.2">
      <c r="A162" s="167"/>
      <c r="B162" s="35"/>
      <c r="C162" s="26" t="s">
        <v>159</v>
      </c>
      <c r="D162" s="180">
        <v>45</v>
      </c>
      <c r="E162" s="181">
        <v>0</v>
      </c>
      <c r="F162" s="181">
        <v>2.1280000000000001</v>
      </c>
      <c r="G162" s="181">
        <v>0.76</v>
      </c>
      <c r="H162" s="181">
        <f t="shared" si="13"/>
        <v>2.8879999999999999</v>
      </c>
      <c r="I162" s="181">
        <v>15.11</v>
      </c>
      <c r="J162" s="181">
        <v>0</v>
      </c>
      <c r="K162" s="181">
        <v>17.998000000000001</v>
      </c>
      <c r="L162" s="181">
        <v>2372.1999999999998</v>
      </c>
      <c r="M162" s="181">
        <v>25</v>
      </c>
      <c r="N162" s="181">
        <v>32.034400000000005</v>
      </c>
      <c r="O162" s="181">
        <v>2429.2343999999998</v>
      </c>
      <c r="P162" s="181">
        <f t="shared" si="14"/>
        <v>2447.2323999999999</v>
      </c>
      <c r="Q162" s="181">
        <v>0</v>
      </c>
      <c r="R162" s="181">
        <v>19.009999999999998</v>
      </c>
      <c r="S162" s="181">
        <v>19.009999999999998</v>
      </c>
      <c r="T162" s="181">
        <v>2466.2424000000001</v>
      </c>
    </row>
    <row r="163" spans="1:20" ht="12.75" customHeight="1" x14ac:dyDescent="0.2">
      <c r="A163" s="167"/>
      <c r="B163" s="35"/>
      <c r="C163" s="26" t="s">
        <v>143</v>
      </c>
      <c r="D163" s="180">
        <v>41</v>
      </c>
      <c r="E163" s="181">
        <v>0</v>
      </c>
      <c r="F163" s="181">
        <v>5.29</v>
      </c>
      <c r="G163" s="181">
        <v>0</v>
      </c>
      <c r="H163" s="181">
        <f t="shared" si="13"/>
        <v>5.29</v>
      </c>
      <c r="I163" s="181">
        <v>0</v>
      </c>
      <c r="J163" s="181">
        <v>0</v>
      </c>
      <c r="K163" s="181">
        <v>5.29</v>
      </c>
      <c r="L163" s="181">
        <v>0.04</v>
      </c>
      <c r="M163" s="181">
        <v>14.93</v>
      </c>
      <c r="N163" s="181">
        <v>11.646499999999998</v>
      </c>
      <c r="O163" s="181">
        <v>26.616499999999998</v>
      </c>
      <c r="P163" s="181">
        <f t="shared" si="14"/>
        <v>31.906499999999998</v>
      </c>
      <c r="Q163" s="181">
        <v>1.4</v>
      </c>
      <c r="R163" s="181">
        <v>1.4</v>
      </c>
      <c r="S163" s="181">
        <v>2.8</v>
      </c>
      <c r="T163" s="181">
        <v>34.706500000000005</v>
      </c>
    </row>
    <row r="164" spans="1:20" ht="12.75" customHeight="1" x14ac:dyDescent="0.2">
      <c r="A164" s="167"/>
      <c r="B164" s="35"/>
      <c r="C164" s="26" t="s">
        <v>153</v>
      </c>
      <c r="D164" s="180">
        <v>30</v>
      </c>
      <c r="E164" s="181">
        <v>0.5</v>
      </c>
      <c r="F164" s="181">
        <v>29.66</v>
      </c>
      <c r="G164" s="181">
        <v>3.21</v>
      </c>
      <c r="H164" s="181">
        <f t="shared" si="13"/>
        <v>33.369999999999997</v>
      </c>
      <c r="I164" s="181">
        <v>55.499999999999993</v>
      </c>
      <c r="J164" s="181">
        <v>4</v>
      </c>
      <c r="K164" s="181">
        <v>92.87</v>
      </c>
      <c r="L164" s="181">
        <v>987.2</v>
      </c>
      <c r="M164" s="181">
        <v>17.069999999999997</v>
      </c>
      <c r="N164" s="181">
        <v>801.02239999999995</v>
      </c>
      <c r="O164" s="181">
        <v>1805.2924</v>
      </c>
      <c r="P164" s="181">
        <f t="shared" si="14"/>
        <v>1898.1624000000002</v>
      </c>
      <c r="Q164" s="181">
        <v>1.5</v>
      </c>
      <c r="R164" s="181">
        <v>45.47</v>
      </c>
      <c r="S164" s="181">
        <v>46.97</v>
      </c>
      <c r="T164" s="181">
        <v>1945.1324</v>
      </c>
    </row>
    <row r="165" spans="1:20" ht="12.75" customHeight="1" x14ac:dyDescent="0.2">
      <c r="A165" s="167"/>
      <c r="B165" s="35"/>
      <c r="C165" s="163" t="s">
        <v>410</v>
      </c>
      <c r="D165" s="64">
        <v>22</v>
      </c>
      <c r="E165" s="36">
        <v>0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1143.2999999999997</v>
      </c>
      <c r="M165" s="36">
        <v>30</v>
      </c>
      <c r="N165" s="36">
        <v>32.630000000000003</v>
      </c>
      <c r="O165" s="36">
        <v>1205.9299999999998</v>
      </c>
      <c r="P165" s="36">
        <v>1205.9299999999998</v>
      </c>
      <c r="Q165" s="36">
        <v>0</v>
      </c>
      <c r="R165" s="36">
        <v>0</v>
      </c>
      <c r="S165" s="36">
        <v>0</v>
      </c>
      <c r="T165" s="36">
        <v>1205.9299999999998</v>
      </c>
    </row>
    <row r="166" spans="1:20" ht="12.75" customHeight="1" x14ac:dyDescent="0.2">
      <c r="A166" s="167"/>
      <c r="B166" s="35"/>
      <c r="C166" s="26" t="s">
        <v>142</v>
      </c>
      <c r="D166" s="180">
        <v>15</v>
      </c>
      <c r="E166" s="181">
        <v>0.28000000000000003</v>
      </c>
      <c r="F166" s="181">
        <v>0</v>
      </c>
      <c r="G166" s="181">
        <v>0.5</v>
      </c>
      <c r="H166" s="181">
        <f>SUM(E166:G166)</f>
        <v>0.78</v>
      </c>
      <c r="I166" s="181">
        <v>0</v>
      </c>
      <c r="J166" s="181">
        <v>0</v>
      </c>
      <c r="K166" s="181">
        <v>0.78</v>
      </c>
      <c r="L166" s="181">
        <v>11.76</v>
      </c>
      <c r="M166" s="181">
        <v>23.03</v>
      </c>
      <c r="N166" s="181">
        <v>8.6549999999999994</v>
      </c>
      <c r="O166" s="181">
        <v>43.444999999999993</v>
      </c>
      <c r="P166" s="181">
        <f>K166+O166</f>
        <v>44.224999999999994</v>
      </c>
      <c r="Q166" s="181">
        <v>0</v>
      </c>
      <c r="R166" s="181">
        <v>25.61</v>
      </c>
      <c r="S166" s="181">
        <v>25.61</v>
      </c>
      <c r="T166" s="181">
        <v>69.835000000000008</v>
      </c>
    </row>
    <row r="167" spans="1:20" ht="12.75" customHeight="1" x14ac:dyDescent="0.2">
      <c r="A167" s="167"/>
      <c r="B167" s="35"/>
      <c r="C167" s="26" t="s">
        <v>133</v>
      </c>
      <c r="D167" s="180">
        <v>128</v>
      </c>
      <c r="E167" s="181">
        <v>0.15</v>
      </c>
      <c r="F167" s="181">
        <v>667.51</v>
      </c>
      <c r="G167" s="181">
        <v>336.71</v>
      </c>
      <c r="H167" s="181">
        <f t="shared" ref="H167:H183" si="15">SUM(E167:G167)</f>
        <v>1004.3699999999999</v>
      </c>
      <c r="I167" s="181">
        <v>481.94</v>
      </c>
      <c r="J167" s="181">
        <v>0.57999999999999996</v>
      </c>
      <c r="K167" s="181">
        <v>1486.8899999999996</v>
      </c>
      <c r="L167" s="181">
        <v>70.92</v>
      </c>
      <c r="M167" s="181">
        <v>765.42</v>
      </c>
      <c r="N167" s="181">
        <v>448.72999999999996</v>
      </c>
      <c r="O167" s="181">
        <v>1285.07</v>
      </c>
      <c r="P167" s="181">
        <f t="shared" ref="P167:P183" si="16">K167+O167</f>
        <v>2771.9599999999996</v>
      </c>
      <c r="Q167" s="181">
        <v>183.3</v>
      </c>
      <c r="R167" s="181">
        <v>931.28</v>
      </c>
      <c r="S167" s="181">
        <v>1114.58</v>
      </c>
      <c r="T167" s="181">
        <v>3886.5399999999995</v>
      </c>
    </row>
    <row r="168" spans="1:20" ht="12.75" customHeight="1" x14ac:dyDescent="0.2">
      <c r="A168" s="167"/>
      <c r="B168" s="35"/>
      <c r="C168" s="26" t="s">
        <v>134</v>
      </c>
      <c r="D168" s="180">
        <v>28</v>
      </c>
      <c r="E168" s="181">
        <v>0</v>
      </c>
      <c r="F168" s="181">
        <v>1.2</v>
      </c>
      <c r="G168" s="181">
        <v>1.4000000000000001</v>
      </c>
      <c r="H168" s="181">
        <f t="shared" si="15"/>
        <v>2.6</v>
      </c>
      <c r="I168" s="181">
        <v>0.84</v>
      </c>
      <c r="J168" s="181">
        <v>0</v>
      </c>
      <c r="K168" s="181">
        <v>3.4400000000000004</v>
      </c>
      <c r="L168" s="181">
        <v>7.0000000000000007E-2</v>
      </c>
      <c r="M168" s="181">
        <v>12.72</v>
      </c>
      <c r="N168" s="181">
        <v>14.29</v>
      </c>
      <c r="O168" s="181">
        <v>27.080000000000002</v>
      </c>
      <c r="P168" s="181">
        <f t="shared" si="16"/>
        <v>30.520000000000003</v>
      </c>
      <c r="Q168" s="181">
        <v>0</v>
      </c>
      <c r="R168" s="181">
        <v>1.68</v>
      </c>
      <c r="S168" s="181">
        <v>1.68</v>
      </c>
      <c r="T168" s="181">
        <v>32.200000000000003</v>
      </c>
    </row>
    <row r="169" spans="1:20" ht="12.75" customHeight="1" x14ac:dyDescent="0.2">
      <c r="A169" s="167"/>
      <c r="B169" s="35"/>
      <c r="C169" s="26" t="s">
        <v>135</v>
      </c>
      <c r="D169" s="180">
        <v>26</v>
      </c>
      <c r="E169" s="181">
        <v>1</v>
      </c>
      <c r="F169" s="181">
        <v>0.5</v>
      </c>
      <c r="G169" s="181">
        <v>9.5</v>
      </c>
      <c r="H169" s="181">
        <f t="shared" si="15"/>
        <v>11</v>
      </c>
      <c r="I169" s="181">
        <v>8.48</v>
      </c>
      <c r="J169" s="181">
        <v>0</v>
      </c>
      <c r="K169" s="181">
        <v>19.48</v>
      </c>
      <c r="L169" s="181">
        <v>2</v>
      </c>
      <c r="M169" s="181">
        <v>41.66</v>
      </c>
      <c r="N169" s="181">
        <v>24.37</v>
      </c>
      <c r="O169" s="181">
        <v>68.03</v>
      </c>
      <c r="P169" s="181">
        <f t="shared" si="16"/>
        <v>87.51</v>
      </c>
      <c r="Q169" s="181">
        <v>0</v>
      </c>
      <c r="R169" s="181">
        <v>0.5</v>
      </c>
      <c r="S169" s="181">
        <v>0.5</v>
      </c>
      <c r="T169" s="181">
        <v>88.01</v>
      </c>
    </row>
    <row r="170" spans="1:20" ht="12.75" customHeight="1" x14ac:dyDescent="0.2">
      <c r="A170" s="167"/>
      <c r="B170" s="85"/>
      <c r="C170" s="26" t="s">
        <v>110</v>
      </c>
      <c r="D170" s="180">
        <v>1</v>
      </c>
      <c r="E170" s="181">
        <v>1.1499999999999999</v>
      </c>
      <c r="F170" s="181">
        <v>0</v>
      </c>
      <c r="G170" s="181">
        <v>0</v>
      </c>
      <c r="H170" s="181">
        <f t="shared" si="15"/>
        <v>1.1499999999999999</v>
      </c>
      <c r="I170" s="181">
        <v>0</v>
      </c>
      <c r="J170" s="181">
        <v>0</v>
      </c>
      <c r="K170" s="181">
        <v>1.1499999999999999</v>
      </c>
      <c r="L170" s="181">
        <v>0</v>
      </c>
      <c r="M170" s="181">
        <v>0</v>
      </c>
      <c r="N170" s="181">
        <v>0</v>
      </c>
      <c r="O170" s="181">
        <v>0</v>
      </c>
      <c r="P170" s="181">
        <f t="shared" si="16"/>
        <v>1.1499999999999999</v>
      </c>
      <c r="Q170" s="181">
        <v>0</v>
      </c>
      <c r="R170" s="181">
        <v>0</v>
      </c>
      <c r="S170" s="181">
        <v>0</v>
      </c>
      <c r="T170" s="181">
        <v>1.1499999999999999</v>
      </c>
    </row>
    <row r="171" spans="1:20" ht="12.75" customHeight="1" x14ac:dyDescent="0.2">
      <c r="A171" s="167"/>
      <c r="B171" s="35" t="s">
        <v>118</v>
      </c>
      <c r="C171" s="26" t="s">
        <v>118</v>
      </c>
      <c r="D171" s="180">
        <v>56</v>
      </c>
      <c r="E171" s="181">
        <v>0</v>
      </c>
      <c r="F171" s="181">
        <v>0.7</v>
      </c>
      <c r="G171" s="181">
        <v>0.55000000000000004</v>
      </c>
      <c r="H171" s="181">
        <f t="shared" si="15"/>
        <v>1.25</v>
      </c>
      <c r="I171" s="181">
        <v>1.04</v>
      </c>
      <c r="J171" s="181">
        <v>0</v>
      </c>
      <c r="K171" s="181">
        <v>2.2899999999999996</v>
      </c>
      <c r="L171" s="181">
        <v>0.67</v>
      </c>
      <c r="M171" s="181">
        <v>13.2</v>
      </c>
      <c r="N171" s="181">
        <v>4.1109999999999998</v>
      </c>
      <c r="O171" s="181">
        <v>17.980999999999998</v>
      </c>
      <c r="P171" s="181">
        <f t="shared" si="16"/>
        <v>20.270999999999997</v>
      </c>
      <c r="Q171" s="181">
        <v>0</v>
      </c>
      <c r="R171" s="181">
        <v>0.63</v>
      </c>
      <c r="S171" s="181">
        <v>0.63</v>
      </c>
      <c r="T171" s="181">
        <v>20.901000000000003</v>
      </c>
    </row>
    <row r="172" spans="1:20" ht="12.75" customHeight="1" x14ac:dyDescent="0.2">
      <c r="A172" s="167"/>
      <c r="B172" s="35"/>
      <c r="C172" s="26" t="s">
        <v>155</v>
      </c>
      <c r="D172" s="180">
        <v>33</v>
      </c>
      <c r="E172" s="181">
        <v>0.01</v>
      </c>
      <c r="F172" s="181">
        <v>0</v>
      </c>
      <c r="G172" s="181">
        <v>3.3500000000000005</v>
      </c>
      <c r="H172" s="181">
        <f t="shared" si="15"/>
        <v>3.3600000000000003</v>
      </c>
      <c r="I172" s="181">
        <v>2.36</v>
      </c>
      <c r="J172" s="181">
        <v>0</v>
      </c>
      <c r="K172" s="181">
        <v>5.7200000000000006</v>
      </c>
      <c r="L172" s="181">
        <v>0</v>
      </c>
      <c r="M172" s="181">
        <v>4.4699999999999989</v>
      </c>
      <c r="N172" s="181">
        <v>5.2899999999999991</v>
      </c>
      <c r="O172" s="181">
        <v>9.759999999999998</v>
      </c>
      <c r="P172" s="181">
        <f t="shared" si="16"/>
        <v>15.479999999999999</v>
      </c>
      <c r="Q172" s="181">
        <v>0.5</v>
      </c>
      <c r="R172" s="181">
        <v>1.1299999999999999</v>
      </c>
      <c r="S172" s="181">
        <v>1.63</v>
      </c>
      <c r="T172" s="181">
        <v>17.11</v>
      </c>
    </row>
    <row r="173" spans="1:20" ht="12.75" customHeight="1" x14ac:dyDescent="0.2">
      <c r="A173" s="167"/>
      <c r="B173" s="35"/>
      <c r="C173" s="163" t="s">
        <v>411</v>
      </c>
      <c r="D173" s="64">
        <v>9</v>
      </c>
      <c r="E173" s="36">
        <v>0</v>
      </c>
      <c r="F173" s="36">
        <v>0.01</v>
      </c>
      <c r="G173" s="36">
        <v>0.47000000000000003</v>
      </c>
      <c r="H173" s="36">
        <v>0.48000000000000004</v>
      </c>
      <c r="I173" s="36">
        <v>0.18</v>
      </c>
      <c r="J173" s="36">
        <v>0</v>
      </c>
      <c r="K173" s="36">
        <v>0.66</v>
      </c>
      <c r="L173" s="36">
        <v>0</v>
      </c>
      <c r="M173" s="36">
        <v>1.85</v>
      </c>
      <c r="N173" s="36">
        <v>5.2</v>
      </c>
      <c r="O173" s="36">
        <v>7.05</v>
      </c>
      <c r="P173" s="36">
        <v>7.71</v>
      </c>
      <c r="Q173" s="36">
        <v>0</v>
      </c>
      <c r="R173" s="36">
        <v>1.1499999999999999</v>
      </c>
      <c r="S173" s="36">
        <v>1.1499999999999999</v>
      </c>
      <c r="T173" s="36">
        <v>8.86</v>
      </c>
    </row>
    <row r="174" spans="1:20" ht="12.75" customHeight="1" x14ac:dyDescent="0.2">
      <c r="A174" s="167"/>
      <c r="B174" s="35"/>
      <c r="C174" s="26" t="s">
        <v>139</v>
      </c>
      <c r="D174" s="180">
        <v>157</v>
      </c>
      <c r="E174" s="181">
        <v>0.05</v>
      </c>
      <c r="F174" s="181">
        <v>2.14</v>
      </c>
      <c r="G174" s="181">
        <v>1.2000000000000002</v>
      </c>
      <c r="H174" s="181">
        <f>SUM(E174:G174)</f>
        <v>3.39</v>
      </c>
      <c r="I174" s="181">
        <v>6.2639999999999985</v>
      </c>
      <c r="J174" s="181">
        <v>0</v>
      </c>
      <c r="K174" s="181">
        <v>9.6539999999999999</v>
      </c>
      <c r="L174" s="181">
        <v>0</v>
      </c>
      <c r="M174" s="181">
        <v>24.049199999999999</v>
      </c>
      <c r="N174" s="181">
        <v>29.165799999999997</v>
      </c>
      <c r="O174" s="181">
        <v>53.215000000000003</v>
      </c>
      <c r="P174" s="181">
        <f>K174+O174</f>
        <v>62.869</v>
      </c>
      <c r="Q174" s="181">
        <v>0</v>
      </c>
      <c r="R174" s="181">
        <v>3.11</v>
      </c>
      <c r="S174" s="181">
        <v>3.11</v>
      </c>
      <c r="T174" s="181">
        <v>65.978999999999999</v>
      </c>
    </row>
    <row r="175" spans="1:20" ht="12.75" customHeight="1" x14ac:dyDescent="0.2">
      <c r="A175" s="167"/>
      <c r="B175" s="35"/>
      <c r="C175" s="26" t="s">
        <v>157</v>
      </c>
      <c r="D175" s="180">
        <v>289</v>
      </c>
      <c r="E175" s="181">
        <v>0.74</v>
      </c>
      <c r="F175" s="181">
        <v>2.8199999999999994</v>
      </c>
      <c r="G175" s="181">
        <v>6.1000000000000005</v>
      </c>
      <c r="H175" s="181">
        <f>SUM(E175:G175)</f>
        <v>9.66</v>
      </c>
      <c r="I175" s="181">
        <v>28.182999999999993</v>
      </c>
      <c r="J175" s="181">
        <v>0</v>
      </c>
      <c r="K175" s="181">
        <v>37.842999999999989</v>
      </c>
      <c r="L175" s="181">
        <v>2.0737999999999999</v>
      </c>
      <c r="M175" s="181">
        <v>22.651599999999991</v>
      </c>
      <c r="N175" s="181">
        <v>46.419800000000031</v>
      </c>
      <c r="O175" s="181">
        <v>71.145199999999988</v>
      </c>
      <c r="P175" s="181">
        <f>K175+O175</f>
        <v>108.98819999999998</v>
      </c>
      <c r="Q175" s="181">
        <v>0</v>
      </c>
      <c r="R175" s="181">
        <v>5.93</v>
      </c>
      <c r="S175" s="181">
        <v>5.93</v>
      </c>
      <c r="T175" s="181">
        <v>114.91820000000003</v>
      </c>
    </row>
    <row r="176" spans="1:20" ht="12.75" customHeight="1" x14ac:dyDescent="0.2">
      <c r="A176" s="167"/>
      <c r="B176" s="35"/>
      <c r="C176" s="26" t="s">
        <v>126</v>
      </c>
      <c r="D176" s="180">
        <v>55</v>
      </c>
      <c r="E176" s="181">
        <v>4.5</v>
      </c>
      <c r="F176" s="181">
        <v>68.932000000000002</v>
      </c>
      <c r="G176" s="181">
        <v>1</v>
      </c>
      <c r="H176" s="181">
        <f t="shared" si="15"/>
        <v>74.432000000000002</v>
      </c>
      <c r="I176" s="181">
        <v>17.619999999999997</v>
      </c>
      <c r="J176" s="181">
        <v>0</v>
      </c>
      <c r="K176" s="181">
        <v>92.051999999999978</v>
      </c>
      <c r="L176" s="181">
        <v>3</v>
      </c>
      <c r="M176" s="181">
        <v>11.57</v>
      </c>
      <c r="N176" s="181">
        <v>125.02290000000001</v>
      </c>
      <c r="O176" s="181">
        <v>139.59290000000001</v>
      </c>
      <c r="P176" s="181">
        <f t="shared" si="16"/>
        <v>231.64490000000001</v>
      </c>
      <c r="Q176" s="181">
        <v>0</v>
      </c>
      <c r="R176" s="181">
        <v>0.91999999999999993</v>
      </c>
      <c r="S176" s="181">
        <v>0.91999999999999993</v>
      </c>
      <c r="T176" s="181">
        <v>232.56490000000002</v>
      </c>
    </row>
    <row r="177" spans="1:21" ht="12.75" customHeight="1" x14ac:dyDescent="0.2">
      <c r="A177" s="167"/>
      <c r="B177" s="35"/>
      <c r="C177" s="26" t="s">
        <v>127</v>
      </c>
      <c r="D177" s="180">
        <v>77</v>
      </c>
      <c r="E177" s="181">
        <v>3.5</v>
      </c>
      <c r="F177" s="181">
        <v>136.88500000000005</v>
      </c>
      <c r="G177" s="181">
        <v>18.63</v>
      </c>
      <c r="H177" s="181">
        <f t="shared" si="15"/>
        <v>159.01500000000004</v>
      </c>
      <c r="I177" s="181">
        <v>44.669999999999995</v>
      </c>
      <c r="J177" s="181">
        <v>0</v>
      </c>
      <c r="K177" s="181">
        <v>203.68500000000003</v>
      </c>
      <c r="L177" s="181">
        <v>6.5</v>
      </c>
      <c r="M177" s="181">
        <v>48.260000000000005</v>
      </c>
      <c r="N177" s="181">
        <v>342.80860000000007</v>
      </c>
      <c r="O177" s="181">
        <v>397.5686</v>
      </c>
      <c r="P177" s="181">
        <f t="shared" si="16"/>
        <v>601.25360000000001</v>
      </c>
      <c r="Q177" s="181">
        <v>0</v>
      </c>
      <c r="R177" s="181">
        <v>16.12</v>
      </c>
      <c r="S177" s="181">
        <v>16.12</v>
      </c>
      <c r="T177" s="181">
        <v>617.37360000000001</v>
      </c>
    </row>
    <row r="178" spans="1:21" ht="12.75" customHeight="1" x14ac:dyDescent="0.2">
      <c r="A178" s="167"/>
      <c r="B178" s="35"/>
      <c r="C178" s="26" t="s">
        <v>154</v>
      </c>
      <c r="D178" s="180">
        <v>44</v>
      </c>
      <c r="E178" s="181">
        <v>13.3</v>
      </c>
      <c r="F178" s="181">
        <v>2.0100000000000002</v>
      </c>
      <c r="G178" s="181">
        <v>25</v>
      </c>
      <c r="H178" s="181">
        <f t="shared" si="15"/>
        <v>40.31</v>
      </c>
      <c r="I178" s="181">
        <v>294.10000000000002</v>
      </c>
      <c r="J178" s="181">
        <v>0</v>
      </c>
      <c r="K178" s="181">
        <v>334.40999999999997</v>
      </c>
      <c r="L178" s="181">
        <v>3.5</v>
      </c>
      <c r="M178" s="181">
        <v>28.8</v>
      </c>
      <c r="N178" s="181">
        <v>26.855999999999995</v>
      </c>
      <c r="O178" s="181">
        <v>59.155999999999992</v>
      </c>
      <c r="P178" s="181">
        <f t="shared" si="16"/>
        <v>393.56599999999997</v>
      </c>
      <c r="Q178" s="181">
        <v>6</v>
      </c>
      <c r="R178" s="181">
        <v>0</v>
      </c>
      <c r="S178" s="181">
        <v>6</v>
      </c>
      <c r="T178" s="181">
        <v>399.56600000000003</v>
      </c>
    </row>
    <row r="179" spans="1:21" ht="12.75" customHeight="1" x14ac:dyDescent="0.2">
      <c r="A179" s="167"/>
      <c r="B179" s="35"/>
      <c r="C179" s="26" t="s">
        <v>132</v>
      </c>
      <c r="D179" s="180">
        <v>109</v>
      </c>
      <c r="E179" s="181">
        <v>0</v>
      </c>
      <c r="F179" s="181">
        <v>55.036000000000001</v>
      </c>
      <c r="G179" s="181">
        <v>0</v>
      </c>
      <c r="H179" s="181">
        <f t="shared" si="15"/>
        <v>55.036000000000001</v>
      </c>
      <c r="I179" s="181">
        <v>154.14699999999999</v>
      </c>
      <c r="J179" s="181">
        <v>0</v>
      </c>
      <c r="K179" s="181">
        <v>209.18300000000002</v>
      </c>
      <c r="L179" s="181">
        <v>0</v>
      </c>
      <c r="M179" s="181">
        <v>1.06</v>
      </c>
      <c r="N179" s="181">
        <v>24.433900000000015</v>
      </c>
      <c r="O179" s="181">
        <v>25.493900000000018</v>
      </c>
      <c r="P179" s="181">
        <f t="shared" si="16"/>
        <v>234.67690000000005</v>
      </c>
      <c r="Q179" s="181">
        <v>0</v>
      </c>
      <c r="R179" s="181">
        <v>0</v>
      </c>
      <c r="S179" s="181">
        <v>0</v>
      </c>
      <c r="T179" s="181">
        <v>234.67689999999993</v>
      </c>
    </row>
    <row r="180" spans="1:21" ht="12.75" customHeight="1" x14ac:dyDescent="0.2">
      <c r="A180" s="167"/>
      <c r="B180" s="35"/>
      <c r="C180" s="26" t="s">
        <v>120</v>
      </c>
      <c r="D180" s="180">
        <v>92</v>
      </c>
      <c r="E180" s="181">
        <v>0</v>
      </c>
      <c r="F180" s="181">
        <v>657.35600000000011</v>
      </c>
      <c r="G180" s="181">
        <v>0</v>
      </c>
      <c r="H180" s="181">
        <f t="shared" si="15"/>
        <v>657.35600000000011</v>
      </c>
      <c r="I180" s="181">
        <v>154.61700000000002</v>
      </c>
      <c r="J180" s="181">
        <v>9.41</v>
      </c>
      <c r="K180" s="181">
        <v>821.38300000000004</v>
      </c>
      <c r="L180" s="181">
        <v>39.760000000000005</v>
      </c>
      <c r="M180" s="181">
        <v>215.87000000000003</v>
      </c>
      <c r="N180" s="181">
        <v>248.13750000000002</v>
      </c>
      <c r="O180" s="181">
        <v>503.76749999999993</v>
      </c>
      <c r="P180" s="181">
        <f t="shared" si="16"/>
        <v>1325.1505</v>
      </c>
      <c r="Q180" s="181">
        <v>0</v>
      </c>
      <c r="R180" s="181">
        <v>0</v>
      </c>
      <c r="S180" s="181">
        <v>0</v>
      </c>
      <c r="T180" s="181">
        <v>1325.1504999999988</v>
      </c>
    </row>
    <row r="181" spans="1:21" ht="12.75" customHeight="1" x14ac:dyDescent="0.2">
      <c r="A181" s="167"/>
      <c r="B181" s="35"/>
      <c r="C181" s="26" t="s">
        <v>151</v>
      </c>
      <c r="D181" s="180">
        <v>51</v>
      </c>
      <c r="E181" s="181">
        <v>0</v>
      </c>
      <c r="F181" s="181">
        <v>0.49</v>
      </c>
      <c r="G181" s="181">
        <v>3.31</v>
      </c>
      <c r="H181" s="181">
        <f t="shared" si="15"/>
        <v>3.8</v>
      </c>
      <c r="I181" s="181">
        <v>4.92</v>
      </c>
      <c r="J181" s="181">
        <v>0</v>
      </c>
      <c r="K181" s="181">
        <v>8.7200000000000006</v>
      </c>
      <c r="L181" s="181">
        <v>0.05</v>
      </c>
      <c r="M181" s="181">
        <v>36.669999999999995</v>
      </c>
      <c r="N181" s="181">
        <v>29.560000000000002</v>
      </c>
      <c r="O181" s="181">
        <v>66.280000000000015</v>
      </c>
      <c r="P181" s="181">
        <f t="shared" si="16"/>
        <v>75.000000000000014</v>
      </c>
      <c r="Q181" s="181">
        <v>0</v>
      </c>
      <c r="R181" s="181">
        <v>0.05</v>
      </c>
      <c r="S181" s="181">
        <v>0.05</v>
      </c>
      <c r="T181" s="181">
        <v>75.050000000000011</v>
      </c>
    </row>
    <row r="182" spans="1:21" ht="12.75" customHeight="1" x14ac:dyDescent="0.2">
      <c r="A182" s="167"/>
      <c r="B182" s="85"/>
      <c r="C182" s="26" t="s">
        <v>122</v>
      </c>
      <c r="D182" s="180">
        <v>16</v>
      </c>
      <c r="E182" s="181">
        <v>0</v>
      </c>
      <c r="F182" s="181">
        <v>0</v>
      </c>
      <c r="G182" s="181">
        <v>0.5</v>
      </c>
      <c r="H182" s="181">
        <f t="shared" si="15"/>
        <v>0.5</v>
      </c>
      <c r="I182" s="181">
        <v>7.1</v>
      </c>
      <c r="J182" s="181">
        <v>0</v>
      </c>
      <c r="K182" s="181">
        <v>7.6</v>
      </c>
      <c r="L182" s="181">
        <v>0</v>
      </c>
      <c r="M182" s="181">
        <v>1.9400000000000002</v>
      </c>
      <c r="N182" s="181">
        <v>3.4540000000000002</v>
      </c>
      <c r="O182" s="181">
        <v>5.3940000000000001</v>
      </c>
      <c r="P182" s="181">
        <f t="shared" si="16"/>
        <v>12.994</v>
      </c>
      <c r="Q182" s="181">
        <v>0</v>
      </c>
      <c r="R182" s="181">
        <v>0</v>
      </c>
      <c r="S182" s="181">
        <v>0</v>
      </c>
      <c r="T182" s="181">
        <v>12.993999999999998</v>
      </c>
    </row>
    <row r="183" spans="1:21" ht="12.75" customHeight="1" x14ac:dyDescent="0.2">
      <c r="A183" s="167"/>
      <c r="B183" s="35" t="s">
        <v>111</v>
      </c>
      <c r="C183" s="26" t="s">
        <v>129</v>
      </c>
      <c r="D183" s="180">
        <v>198</v>
      </c>
      <c r="E183" s="181">
        <v>1</v>
      </c>
      <c r="F183" s="181">
        <v>5.6</v>
      </c>
      <c r="G183" s="181">
        <v>0.62</v>
      </c>
      <c r="H183" s="181">
        <f t="shared" si="15"/>
        <v>7.22</v>
      </c>
      <c r="I183" s="181">
        <v>48.699999999999996</v>
      </c>
      <c r="J183" s="181">
        <v>0</v>
      </c>
      <c r="K183" s="181">
        <v>55.919999999999995</v>
      </c>
      <c r="L183" s="181">
        <v>0</v>
      </c>
      <c r="M183" s="181">
        <v>44.769999999999996</v>
      </c>
      <c r="N183" s="181">
        <v>108.98590000000004</v>
      </c>
      <c r="O183" s="181">
        <v>153.75590000000003</v>
      </c>
      <c r="P183" s="181">
        <f t="shared" si="16"/>
        <v>209.67590000000001</v>
      </c>
      <c r="Q183" s="181">
        <v>0</v>
      </c>
      <c r="R183" s="181">
        <v>15.280000000000001</v>
      </c>
      <c r="S183" s="181">
        <v>15.280000000000001</v>
      </c>
      <c r="T183" s="181">
        <v>224.95590000000007</v>
      </c>
    </row>
    <row r="184" spans="1:21" ht="12.75" customHeight="1" x14ac:dyDescent="0.2">
      <c r="A184" s="167"/>
      <c r="B184" s="35"/>
      <c r="C184" s="26" t="s">
        <v>121</v>
      </c>
      <c r="D184" s="162">
        <v>429</v>
      </c>
      <c r="E184" s="24">
        <v>0</v>
      </c>
      <c r="F184" s="24">
        <v>7.8819999999999997</v>
      </c>
      <c r="G184" s="24">
        <v>0</v>
      </c>
      <c r="H184" s="24">
        <v>7.8819999999999997</v>
      </c>
      <c r="I184" s="24">
        <v>1.4840000000000002</v>
      </c>
      <c r="J184" s="24">
        <v>0</v>
      </c>
      <c r="K184" s="24">
        <v>9.3660000000000014</v>
      </c>
      <c r="L184" s="24">
        <v>0</v>
      </c>
      <c r="M184" s="24">
        <v>0</v>
      </c>
      <c r="N184" s="24">
        <v>85.675899999999999</v>
      </c>
      <c r="O184" s="24">
        <v>85.675899999999999</v>
      </c>
      <c r="P184" s="24">
        <v>95.041899999999998</v>
      </c>
      <c r="Q184" s="24">
        <v>0</v>
      </c>
      <c r="R184" s="24">
        <v>0.13500000000000001</v>
      </c>
      <c r="S184" s="24">
        <v>0.13500000000000001</v>
      </c>
      <c r="T184" s="24">
        <v>95.176900000000032</v>
      </c>
    </row>
    <row r="185" spans="1:21" ht="12.75" customHeight="1" x14ac:dyDescent="0.2">
      <c r="A185" s="167"/>
      <c r="B185" s="35"/>
      <c r="C185" s="26" t="s">
        <v>111</v>
      </c>
      <c r="D185" s="162">
        <v>90</v>
      </c>
      <c r="E185" s="24">
        <v>0</v>
      </c>
      <c r="F185" s="24">
        <v>558.96599999999989</v>
      </c>
      <c r="G185" s="24">
        <v>0.2</v>
      </c>
      <c r="H185" s="24">
        <v>559.16599999999994</v>
      </c>
      <c r="I185" s="24">
        <v>1142.3620000000001</v>
      </c>
      <c r="J185" s="24">
        <v>2.556</v>
      </c>
      <c r="K185" s="24">
        <v>1704.0839999999998</v>
      </c>
      <c r="L185" s="24">
        <v>316.69599999999997</v>
      </c>
      <c r="M185" s="24">
        <v>56.78</v>
      </c>
      <c r="N185" s="24">
        <v>140.6499</v>
      </c>
      <c r="O185" s="24">
        <v>514.1259</v>
      </c>
      <c r="P185" s="24">
        <v>2218.2098999999998</v>
      </c>
      <c r="Q185" s="24">
        <v>0</v>
      </c>
      <c r="R185" s="24">
        <v>93.464000000000013</v>
      </c>
      <c r="S185" s="24">
        <v>93.464000000000013</v>
      </c>
      <c r="T185" s="24">
        <v>2311.6738999999998</v>
      </c>
    </row>
    <row r="186" spans="1:21" ht="12.75" customHeight="1" x14ac:dyDescent="0.2">
      <c r="A186" s="167"/>
      <c r="B186" s="35"/>
      <c r="C186" s="26" t="s">
        <v>130</v>
      </c>
      <c r="D186" s="180">
        <v>299</v>
      </c>
      <c r="E186" s="181">
        <v>1</v>
      </c>
      <c r="F186" s="181">
        <v>33.324000000000005</v>
      </c>
      <c r="G186" s="181">
        <v>0</v>
      </c>
      <c r="H186" s="181">
        <f>SUM(E186:G186)</f>
        <v>34.324000000000005</v>
      </c>
      <c r="I186" s="181">
        <v>4.28</v>
      </c>
      <c r="J186" s="181">
        <v>0</v>
      </c>
      <c r="K186" s="181">
        <v>38.604000000000006</v>
      </c>
      <c r="L186" s="181">
        <v>0</v>
      </c>
      <c r="M186" s="181">
        <v>14.82</v>
      </c>
      <c r="N186" s="181">
        <v>80.174000000000035</v>
      </c>
      <c r="O186" s="181">
        <v>94.994000000000028</v>
      </c>
      <c r="P186" s="181">
        <f>K186+O186</f>
        <v>133.59800000000004</v>
      </c>
      <c r="Q186" s="181">
        <v>0</v>
      </c>
      <c r="R186" s="181">
        <v>4.910000000000001</v>
      </c>
      <c r="S186" s="181">
        <v>4.910000000000001</v>
      </c>
      <c r="T186" s="181">
        <v>138.50800000000004</v>
      </c>
    </row>
    <row r="187" spans="1:21" ht="12.75" customHeight="1" x14ac:dyDescent="0.2">
      <c r="A187" s="167"/>
      <c r="B187" s="35"/>
      <c r="C187" s="26" t="s">
        <v>114</v>
      </c>
      <c r="D187" s="162">
        <v>188</v>
      </c>
      <c r="E187" s="24">
        <v>28.340000000000003</v>
      </c>
      <c r="F187" s="24">
        <v>444.48999999999995</v>
      </c>
      <c r="G187" s="24">
        <v>1.1100000000000001</v>
      </c>
      <c r="H187" s="24">
        <v>473.93999999999994</v>
      </c>
      <c r="I187" s="24">
        <v>332.62400000000002</v>
      </c>
      <c r="J187" s="24">
        <v>0</v>
      </c>
      <c r="K187" s="24">
        <v>806.56399999999996</v>
      </c>
      <c r="L187" s="24">
        <v>43.75</v>
      </c>
      <c r="M187" s="24">
        <v>404.42000000000007</v>
      </c>
      <c r="N187" s="24">
        <v>294.14149999999989</v>
      </c>
      <c r="O187" s="24">
        <v>742.31150000000025</v>
      </c>
      <c r="P187" s="24">
        <v>1548.8755000000001</v>
      </c>
      <c r="Q187" s="24">
        <v>0.46</v>
      </c>
      <c r="R187" s="24">
        <v>321.64999999999998</v>
      </c>
      <c r="S187" s="24">
        <v>322.10999999999996</v>
      </c>
      <c r="T187" s="24">
        <v>1870.9854999999984</v>
      </c>
    </row>
    <row r="188" spans="1:21" ht="12.75" customHeight="1" x14ac:dyDescent="0.2">
      <c r="A188" s="167"/>
      <c r="B188" s="35"/>
      <c r="C188" s="26" t="s">
        <v>119</v>
      </c>
      <c r="D188" s="162">
        <v>38</v>
      </c>
      <c r="E188" s="24">
        <v>0</v>
      </c>
      <c r="F188" s="24">
        <v>91.234999999999999</v>
      </c>
      <c r="G188" s="24">
        <v>0</v>
      </c>
      <c r="H188" s="24">
        <v>91.234999999999999</v>
      </c>
      <c r="I188" s="24">
        <v>139.97999999999999</v>
      </c>
      <c r="J188" s="24">
        <v>0</v>
      </c>
      <c r="K188" s="24">
        <v>231.215</v>
      </c>
      <c r="L188" s="24">
        <v>8.52</v>
      </c>
      <c r="M188" s="24">
        <v>123.05999999999999</v>
      </c>
      <c r="N188" s="24">
        <v>72.057999999999993</v>
      </c>
      <c r="O188" s="24">
        <v>203.63800000000001</v>
      </c>
      <c r="P188" s="24">
        <v>434.85300000000001</v>
      </c>
      <c r="Q188" s="24">
        <v>0</v>
      </c>
      <c r="R188" s="24">
        <v>0.4</v>
      </c>
      <c r="S188" s="24">
        <v>0.4</v>
      </c>
      <c r="T188" s="24">
        <v>435.2530000000001</v>
      </c>
    </row>
    <row r="189" spans="1:21" ht="12.75" customHeight="1" x14ac:dyDescent="0.2">
      <c r="A189" s="167"/>
      <c r="B189" s="35"/>
      <c r="C189" s="165" t="s">
        <v>156</v>
      </c>
      <c r="D189" s="182">
        <v>127</v>
      </c>
      <c r="E189" s="183">
        <v>111.7</v>
      </c>
      <c r="F189" s="183">
        <v>3047.3700000000003</v>
      </c>
      <c r="G189" s="183">
        <v>144.47000000000003</v>
      </c>
      <c r="H189" s="183">
        <f>SUM(E189:G189)</f>
        <v>3303.54</v>
      </c>
      <c r="I189" s="183">
        <v>1276.9899999999998</v>
      </c>
      <c r="J189" s="183">
        <v>0</v>
      </c>
      <c r="K189" s="183">
        <v>4580.5300000000016</v>
      </c>
      <c r="L189" s="183">
        <v>240.03</v>
      </c>
      <c r="M189" s="183">
        <v>1250.21</v>
      </c>
      <c r="N189" s="183">
        <v>173.03999999999994</v>
      </c>
      <c r="O189" s="183">
        <v>1663.2799999999993</v>
      </c>
      <c r="P189" s="183">
        <f>K189+O189</f>
        <v>6243.8100000000013</v>
      </c>
      <c r="Q189" s="183">
        <v>0.27</v>
      </c>
      <c r="R189" s="183">
        <v>330.65000000000003</v>
      </c>
      <c r="S189" s="183">
        <v>330.92</v>
      </c>
      <c r="T189" s="183">
        <v>6574.73</v>
      </c>
      <c r="U189" s="10"/>
    </row>
    <row r="190" spans="1:21" ht="12.75" customHeight="1" x14ac:dyDescent="0.25">
      <c r="A190" s="230" t="s">
        <v>0</v>
      </c>
      <c r="B190" s="231"/>
      <c r="C190" s="232" t="s">
        <v>0</v>
      </c>
      <c r="D190" s="53">
        <f>SUM(D136:D189)</f>
        <v>3644</v>
      </c>
      <c r="E190" s="54">
        <f>SUM(E136:E189)</f>
        <v>449.12999999999994</v>
      </c>
      <c r="F190" s="54">
        <f>SUM(F136:F189)</f>
        <v>6237.5640000000003</v>
      </c>
      <c r="G190" s="54">
        <f>SUM(G136:G189)</f>
        <v>743.2</v>
      </c>
      <c r="H190" s="54">
        <f>+G190+F190+E190</f>
        <v>7429.8940000000002</v>
      </c>
      <c r="I190" s="54">
        <f>SUM(I136:I189)</f>
        <v>5548.4809999999989</v>
      </c>
      <c r="J190" s="54">
        <f>SUM(J136:J189)</f>
        <v>30.135999999999999</v>
      </c>
      <c r="K190" s="54">
        <f>+J190+I190+H190</f>
        <v>13008.510999999999</v>
      </c>
      <c r="L190" s="54">
        <f>SUM(L136:L189)</f>
        <v>7540.4097999999994</v>
      </c>
      <c r="M190" s="54">
        <f>SUM(M136:M189)</f>
        <v>6326.1307999999999</v>
      </c>
      <c r="N190" s="54">
        <f>SUM(N136:N189)</f>
        <v>6393.0335999999979</v>
      </c>
      <c r="O190" s="54">
        <f>+N190+M190+L190</f>
        <v>20259.574199999995</v>
      </c>
      <c r="P190" s="54">
        <f>+O190+K190</f>
        <v>33268.085199999994</v>
      </c>
      <c r="Q190" s="54">
        <f>SUM(Q136:Q189)</f>
        <v>345.08000000000004</v>
      </c>
      <c r="R190" s="54">
        <f>SUM(R136:R189)</f>
        <v>2275.8040000000005</v>
      </c>
      <c r="S190" s="54">
        <f>+R190+Q190</f>
        <v>2620.8840000000005</v>
      </c>
      <c r="T190" s="55">
        <f>+S190+P190</f>
        <v>35888.969199999992</v>
      </c>
    </row>
    <row r="191" spans="1:21" ht="12.75" customHeight="1" x14ac:dyDescent="0.2">
      <c r="A191" s="166" t="s">
        <v>8</v>
      </c>
      <c r="B191" s="35" t="s">
        <v>428</v>
      </c>
      <c r="C191" s="161" t="s">
        <v>162</v>
      </c>
      <c r="D191" s="178">
        <v>63</v>
      </c>
      <c r="E191" s="179">
        <v>10.38</v>
      </c>
      <c r="F191" s="179">
        <v>27.720000000000013</v>
      </c>
      <c r="G191" s="179">
        <v>113.57</v>
      </c>
      <c r="H191" s="179">
        <f>SUM(E191:G191)</f>
        <v>151.67000000000002</v>
      </c>
      <c r="I191" s="179">
        <v>165.68999999999997</v>
      </c>
      <c r="J191" s="179">
        <v>0</v>
      </c>
      <c r="K191" s="179">
        <v>317.36</v>
      </c>
      <c r="L191" s="179">
        <v>61.59</v>
      </c>
      <c r="M191" s="179">
        <v>181.39999999999998</v>
      </c>
      <c r="N191" s="179">
        <v>64.88</v>
      </c>
      <c r="O191" s="179">
        <v>307.86999999999995</v>
      </c>
      <c r="P191" s="179">
        <f>K191+O191</f>
        <v>625.23</v>
      </c>
      <c r="Q191" s="179">
        <v>156.31</v>
      </c>
      <c r="R191" s="179">
        <v>370.89</v>
      </c>
      <c r="S191" s="179">
        <v>527.19999999999993</v>
      </c>
      <c r="T191" s="179">
        <f>P191+S191</f>
        <v>1152.4299999999998</v>
      </c>
    </row>
    <row r="192" spans="1:21" ht="12.75" customHeight="1" x14ac:dyDescent="0.2">
      <c r="A192" s="167"/>
      <c r="B192" s="35"/>
      <c r="C192" s="26" t="s">
        <v>183</v>
      </c>
      <c r="D192" s="180">
        <v>36</v>
      </c>
      <c r="E192" s="181">
        <v>30.650000000000002</v>
      </c>
      <c r="F192" s="181">
        <v>72.009999999999991</v>
      </c>
      <c r="G192" s="181">
        <v>4.9300000000000006</v>
      </c>
      <c r="H192" s="181">
        <f>SUM(E192:G192)</f>
        <v>107.59</v>
      </c>
      <c r="I192" s="181">
        <v>567.26</v>
      </c>
      <c r="J192" s="181">
        <v>0</v>
      </c>
      <c r="K192" s="181">
        <v>674.85</v>
      </c>
      <c r="L192" s="181">
        <v>113.69</v>
      </c>
      <c r="M192" s="181">
        <v>110.6</v>
      </c>
      <c r="N192" s="181">
        <v>440.18</v>
      </c>
      <c r="O192" s="181">
        <v>664.47</v>
      </c>
      <c r="P192" s="181">
        <f>K192+O192</f>
        <v>1339.3200000000002</v>
      </c>
      <c r="Q192" s="181">
        <v>0</v>
      </c>
      <c r="R192" s="181">
        <v>78.739999999999995</v>
      </c>
      <c r="S192" s="181">
        <v>78.739999999999995</v>
      </c>
      <c r="T192" s="181">
        <f t="shared" ref="T192:T222" si="17">P192+S192</f>
        <v>1418.0600000000002</v>
      </c>
    </row>
    <row r="193" spans="1:20" ht="12.75" customHeight="1" x14ac:dyDescent="0.2">
      <c r="A193" s="167"/>
      <c r="B193" s="35"/>
      <c r="C193" s="26" t="s">
        <v>175</v>
      </c>
      <c r="D193" s="180">
        <v>68</v>
      </c>
      <c r="E193" s="181">
        <v>25</v>
      </c>
      <c r="F193" s="181">
        <v>86.68</v>
      </c>
      <c r="G193" s="181">
        <v>14.3</v>
      </c>
      <c r="H193" s="181">
        <f t="shared" ref="H193:H222" si="18">SUM(E193:G193)</f>
        <v>125.98</v>
      </c>
      <c r="I193" s="181">
        <v>130.22999999999996</v>
      </c>
      <c r="J193" s="181">
        <v>0</v>
      </c>
      <c r="K193" s="181">
        <v>256.21000000000009</v>
      </c>
      <c r="L193" s="181">
        <v>12.83</v>
      </c>
      <c r="M193" s="181">
        <v>37.680000000000007</v>
      </c>
      <c r="N193" s="181">
        <v>149.82999999999998</v>
      </c>
      <c r="O193" s="181">
        <v>200.33999999999997</v>
      </c>
      <c r="P193" s="181">
        <f t="shared" ref="P193:P222" si="19">K193+O193</f>
        <v>456.55000000000007</v>
      </c>
      <c r="Q193" s="181">
        <v>5</v>
      </c>
      <c r="R193" s="181">
        <v>78.95</v>
      </c>
      <c r="S193" s="181">
        <v>83.949999999999989</v>
      </c>
      <c r="T193" s="181">
        <f t="shared" si="17"/>
        <v>540.5</v>
      </c>
    </row>
    <row r="194" spans="1:20" ht="12.75" customHeight="1" x14ac:dyDescent="0.2">
      <c r="A194" s="167"/>
      <c r="B194" s="35"/>
      <c r="C194" s="26" t="s">
        <v>184</v>
      </c>
      <c r="D194" s="180">
        <v>22</v>
      </c>
      <c r="E194" s="181">
        <v>0</v>
      </c>
      <c r="F194" s="181">
        <v>0</v>
      </c>
      <c r="G194" s="181">
        <v>0</v>
      </c>
      <c r="H194" s="181">
        <f t="shared" si="18"/>
        <v>0</v>
      </c>
      <c r="I194" s="181">
        <v>46.12</v>
      </c>
      <c r="J194" s="181">
        <v>0</v>
      </c>
      <c r="K194" s="181">
        <v>46.12</v>
      </c>
      <c r="L194" s="181">
        <v>0.2</v>
      </c>
      <c r="M194" s="181">
        <v>9.870000000000001</v>
      </c>
      <c r="N194" s="181">
        <v>0.81</v>
      </c>
      <c r="O194" s="181">
        <v>10.879999999999999</v>
      </c>
      <c r="P194" s="181">
        <f t="shared" si="19"/>
        <v>57</v>
      </c>
      <c r="Q194" s="181">
        <v>3</v>
      </c>
      <c r="R194" s="181">
        <v>83.51</v>
      </c>
      <c r="S194" s="181">
        <v>86.51</v>
      </c>
      <c r="T194" s="181">
        <f t="shared" si="17"/>
        <v>143.51</v>
      </c>
    </row>
    <row r="195" spans="1:20" ht="12.75" customHeight="1" x14ac:dyDescent="0.2">
      <c r="A195" s="167"/>
      <c r="B195" s="35"/>
      <c r="C195" s="26" t="s">
        <v>164</v>
      </c>
      <c r="D195" s="180">
        <v>290</v>
      </c>
      <c r="E195" s="181">
        <v>17.11</v>
      </c>
      <c r="F195" s="181">
        <v>910.01</v>
      </c>
      <c r="G195" s="181">
        <v>86.199999999999989</v>
      </c>
      <c r="H195" s="181">
        <f t="shared" si="18"/>
        <v>1013.3199999999999</v>
      </c>
      <c r="I195" s="181">
        <v>1072.0099999999998</v>
      </c>
      <c r="J195" s="181">
        <v>1.27</v>
      </c>
      <c r="K195" s="181">
        <v>2086.6</v>
      </c>
      <c r="L195" s="181">
        <v>6318.9000000000005</v>
      </c>
      <c r="M195" s="181">
        <v>1067.72</v>
      </c>
      <c r="N195" s="181">
        <v>970.35999999999967</v>
      </c>
      <c r="O195" s="181">
        <v>8356.9799999999977</v>
      </c>
      <c r="P195" s="181">
        <f t="shared" si="19"/>
        <v>10443.579999999998</v>
      </c>
      <c r="Q195" s="181">
        <v>114.56999999999998</v>
      </c>
      <c r="R195" s="181">
        <v>410.76000000000005</v>
      </c>
      <c r="S195" s="181">
        <v>525.33000000000004</v>
      </c>
      <c r="T195" s="181">
        <f t="shared" si="17"/>
        <v>10968.909999999998</v>
      </c>
    </row>
    <row r="196" spans="1:20" ht="12.75" customHeight="1" x14ac:dyDescent="0.2">
      <c r="A196" s="167"/>
      <c r="B196" s="35"/>
      <c r="C196" s="26" t="s">
        <v>168</v>
      </c>
      <c r="D196" s="180">
        <v>180</v>
      </c>
      <c r="E196" s="181">
        <v>351.4</v>
      </c>
      <c r="F196" s="181">
        <v>612.18000000000006</v>
      </c>
      <c r="G196" s="181">
        <v>1724</v>
      </c>
      <c r="H196" s="181">
        <f t="shared" si="18"/>
        <v>2687.58</v>
      </c>
      <c r="I196" s="181">
        <v>794.9499999999997</v>
      </c>
      <c r="J196" s="181">
        <v>0</v>
      </c>
      <c r="K196" s="181">
        <v>3482.5300000000007</v>
      </c>
      <c r="L196" s="181">
        <v>286.57</v>
      </c>
      <c r="M196" s="181">
        <v>1018.9499999999998</v>
      </c>
      <c r="N196" s="181">
        <v>504.37999999999994</v>
      </c>
      <c r="O196" s="181">
        <v>1809.8999999999992</v>
      </c>
      <c r="P196" s="181">
        <f t="shared" si="19"/>
        <v>5292.43</v>
      </c>
      <c r="Q196" s="181">
        <v>7.94</v>
      </c>
      <c r="R196" s="181">
        <v>665.45</v>
      </c>
      <c r="S196" s="181">
        <v>673.39</v>
      </c>
      <c r="T196" s="181">
        <f t="shared" si="17"/>
        <v>5965.8200000000006</v>
      </c>
    </row>
    <row r="197" spans="1:20" ht="12.75" customHeight="1" x14ac:dyDescent="0.2">
      <c r="A197" s="167"/>
      <c r="B197" s="35"/>
      <c r="C197" s="26" t="s">
        <v>188</v>
      </c>
      <c r="D197" s="180">
        <v>51</v>
      </c>
      <c r="E197" s="181">
        <v>92.5</v>
      </c>
      <c r="F197" s="181">
        <v>475.62</v>
      </c>
      <c r="G197" s="181">
        <v>764.63</v>
      </c>
      <c r="H197" s="181">
        <f t="shared" si="18"/>
        <v>1332.75</v>
      </c>
      <c r="I197" s="181">
        <v>459.70999999999992</v>
      </c>
      <c r="J197" s="181">
        <v>5</v>
      </c>
      <c r="K197" s="181">
        <v>1797.46</v>
      </c>
      <c r="L197" s="181">
        <v>281.60000000000002</v>
      </c>
      <c r="M197" s="181">
        <v>525.73</v>
      </c>
      <c r="N197" s="181">
        <v>740.34000000000015</v>
      </c>
      <c r="O197" s="181">
        <v>1547.6699999999998</v>
      </c>
      <c r="P197" s="181">
        <f t="shared" si="19"/>
        <v>3345.13</v>
      </c>
      <c r="Q197" s="181">
        <v>72.67</v>
      </c>
      <c r="R197" s="181">
        <v>1387.25</v>
      </c>
      <c r="S197" s="181">
        <v>1459.92</v>
      </c>
      <c r="T197" s="181">
        <f t="shared" si="17"/>
        <v>4805.05</v>
      </c>
    </row>
    <row r="198" spans="1:20" ht="12.75" customHeight="1" x14ac:dyDescent="0.2">
      <c r="A198" s="167"/>
      <c r="B198" s="35"/>
      <c r="C198" s="26" t="s">
        <v>176</v>
      </c>
      <c r="D198" s="180">
        <v>121</v>
      </c>
      <c r="E198" s="181">
        <v>453.81</v>
      </c>
      <c r="F198" s="181">
        <v>720.64</v>
      </c>
      <c r="G198" s="181">
        <v>315.65999999999997</v>
      </c>
      <c r="H198" s="181">
        <f t="shared" si="18"/>
        <v>1490.1100000000001</v>
      </c>
      <c r="I198" s="181">
        <v>269.45000000000005</v>
      </c>
      <c r="J198" s="181">
        <v>0</v>
      </c>
      <c r="K198" s="181">
        <v>1759.5599999999997</v>
      </c>
      <c r="L198" s="181">
        <v>105.6</v>
      </c>
      <c r="M198" s="181">
        <v>490.16</v>
      </c>
      <c r="N198" s="181">
        <v>160.60000000000002</v>
      </c>
      <c r="O198" s="181">
        <v>756.36</v>
      </c>
      <c r="P198" s="181">
        <f t="shared" si="19"/>
        <v>2515.9199999999996</v>
      </c>
      <c r="Q198" s="181">
        <v>0</v>
      </c>
      <c r="R198" s="181">
        <v>253.67</v>
      </c>
      <c r="S198" s="181">
        <v>253.67</v>
      </c>
      <c r="T198" s="181">
        <f t="shared" si="17"/>
        <v>2769.5899999999997</v>
      </c>
    </row>
    <row r="199" spans="1:20" ht="12.75" customHeight="1" x14ac:dyDescent="0.2">
      <c r="A199" s="167"/>
      <c r="B199" s="35"/>
      <c r="C199" s="26" t="s">
        <v>189</v>
      </c>
      <c r="D199" s="180">
        <v>162</v>
      </c>
      <c r="E199" s="181">
        <v>16.36</v>
      </c>
      <c r="F199" s="181">
        <v>87.320000000000007</v>
      </c>
      <c r="G199" s="181">
        <v>57.64</v>
      </c>
      <c r="H199" s="181">
        <f t="shared" si="18"/>
        <v>161.32</v>
      </c>
      <c r="I199" s="181">
        <v>133.79000000000002</v>
      </c>
      <c r="J199" s="181">
        <v>0</v>
      </c>
      <c r="K199" s="181">
        <v>295.10999999999996</v>
      </c>
      <c r="L199" s="181">
        <v>92.8</v>
      </c>
      <c r="M199" s="181">
        <v>378.80000000000007</v>
      </c>
      <c r="N199" s="181">
        <v>650.15000000000009</v>
      </c>
      <c r="O199" s="181">
        <v>1121.7499999999993</v>
      </c>
      <c r="P199" s="181">
        <f t="shared" si="19"/>
        <v>1416.8599999999992</v>
      </c>
      <c r="Q199" s="181">
        <v>377.1</v>
      </c>
      <c r="R199" s="181">
        <v>1004.93</v>
      </c>
      <c r="S199" s="181">
        <v>1382.03</v>
      </c>
      <c r="T199" s="181">
        <f t="shared" si="17"/>
        <v>2798.8899999999994</v>
      </c>
    </row>
    <row r="200" spans="1:20" ht="12.75" customHeight="1" x14ac:dyDescent="0.2">
      <c r="A200" s="167"/>
      <c r="B200" s="35"/>
      <c r="C200" s="26" t="s">
        <v>294</v>
      </c>
      <c r="D200" s="180">
        <v>6</v>
      </c>
      <c r="E200" s="181">
        <v>0</v>
      </c>
      <c r="F200" s="181">
        <v>0</v>
      </c>
      <c r="G200" s="181">
        <v>0</v>
      </c>
      <c r="H200" s="181">
        <f t="shared" si="18"/>
        <v>0</v>
      </c>
      <c r="I200" s="181">
        <v>12</v>
      </c>
      <c r="J200" s="181">
        <v>0</v>
      </c>
      <c r="K200" s="181">
        <v>12</v>
      </c>
      <c r="L200" s="181">
        <v>494.09999999999997</v>
      </c>
      <c r="M200" s="181">
        <v>135.94</v>
      </c>
      <c r="N200" s="181">
        <v>0.1</v>
      </c>
      <c r="O200" s="181">
        <v>630.14</v>
      </c>
      <c r="P200" s="181">
        <f t="shared" si="19"/>
        <v>642.14</v>
      </c>
      <c r="Q200" s="181">
        <v>0</v>
      </c>
      <c r="R200" s="181">
        <v>0.7</v>
      </c>
      <c r="S200" s="181">
        <v>0.7</v>
      </c>
      <c r="T200" s="181">
        <f t="shared" si="17"/>
        <v>642.84</v>
      </c>
    </row>
    <row r="201" spans="1:20" ht="12.75" customHeight="1" x14ac:dyDescent="0.2">
      <c r="A201" s="167"/>
      <c r="B201" s="85"/>
      <c r="C201" s="26" t="s">
        <v>174</v>
      </c>
      <c r="D201" s="180">
        <v>7</v>
      </c>
      <c r="E201" s="181">
        <v>0</v>
      </c>
      <c r="F201" s="181">
        <v>0</v>
      </c>
      <c r="G201" s="181">
        <v>0</v>
      </c>
      <c r="H201" s="181">
        <f t="shared" si="18"/>
        <v>0</v>
      </c>
      <c r="I201" s="181">
        <v>0</v>
      </c>
      <c r="J201" s="181">
        <v>0</v>
      </c>
      <c r="K201" s="181">
        <v>0</v>
      </c>
      <c r="L201" s="181">
        <v>115.89999999999999</v>
      </c>
      <c r="M201" s="181">
        <v>11.610000000000001</v>
      </c>
      <c r="N201" s="181">
        <v>4</v>
      </c>
      <c r="O201" s="181">
        <v>131.51</v>
      </c>
      <c r="P201" s="181">
        <f t="shared" si="19"/>
        <v>131.51</v>
      </c>
      <c r="Q201" s="181">
        <v>0</v>
      </c>
      <c r="R201" s="181">
        <v>0.2</v>
      </c>
      <c r="S201" s="181">
        <v>0.2</v>
      </c>
      <c r="T201" s="181">
        <f t="shared" si="17"/>
        <v>131.70999999999998</v>
      </c>
    </row>
    <row r="202" spans="1:20" ht="12.75" customHeight="1" x14ac:dyDescent="0.2">
      <c r="A202" s="167"/>
      <c r="B202" s="35" t="s">
        <v>429</v>
      </c>
      <c r="C202" s="26" t="s">
        <v>186</v>
      </c>
      <c r="D202" s="180">
        <v>67</v>
      </c>
      <c r="E202" s="181">
        <v>32.1</v>
      </c>
      <c r="F202" s="181">
        <v>0</v>
      </c>
      <c r="G202" s="181">
        <v>9.6999999999999993</v>
      </c>
      <c r="H202" s="181">
        <f t="shared" si="18"/>
        <v>41.8</v>
      </c>
      <c r="I202" s="181">
        <v>38.76</v>
      </c>
      <c r="J202" s="181">
        <v>0</v>
      </c>
      <c r="K202" s="181">
        <v>80.56</v>
      </c>
      <c r="L202" s="181">
        <v>20.2</v>
      </c>
      <c r="M202" s="181">
        <v>86.4</v>
      </c>
      <c r="N202" s="181">
        <v>113.98000000000002</v>
      </c>
      <c r="O202" s="181">
        <v>220.58</v>
      </c>
      <c r="P202" s="181">
        <f t="shared" si="19"/>
        <v>301.14</v>
      </c>
      <c r="Q202" s="181">
        <v>5</v>
      </c>
      <c r="R202" s="181">
        <v>129.93</v>
      </c>
      <c r="S202" s="181">
        <v>134.93</v>
      </c>
      <c r="T202" s="181">
        <f t="shared" si="17"/>
        <v>436.07</v>
      </c>
    </row>
    <row r="203" spans="1:20" ht="12.75" customHeight="1" x14ac:dyDescent="0.2">
      <c r="A203" s="167"/>
      <c r="B203" s="35"/>
      <c r="C203" s="26" t="s">
        <v>172</v>
      </c>
      <c r="D203" s="180">
        <v>41</v>
      </c>
      <c r="E203" s="181">
        <v>6.6</v>
      </c>
      <c r="F203" s="181">
        <v>130</v>
      </c>
      <c r="G203" s="181">
        <v>0.2</v>
      </c>
      <c r="H203" s="181">
        <f t="shared" si="18"/>
        <v>136.79999999999998</v>
      </c>
      <c r="I203" s="181">
        <v>24.21</v>
      </c>
      <c r="J203" s="181">
        <v>0</v>
      </c>
      <c r="K203" s="181">
        <v>161.01</v>
      </c>
      <c r="L203" s="181">
        <v>7.7499999999999991</v>
      </c>
      <c r="M203" s="181">
        <v>41.25</v>
      </c>
      <c r="N203" s="181">
        <v>52.070000000000007</v>
      </c>
      <c r="O203" s="181">
        <v>101.07</v>
      </c>
      <c r="P203" s="181">
        <f t="shared" si="19"/>
        <v>262.08</v>
      </c>
      <c r="Q203" s="181">
        <v>6.6</v>
      </c>
      <c r="R203" s="181">
        <v>134.62</v>
      </c>
      <c r="S203" s="181">
        <v>141.22</v>
      </c>
      <c r="T203" s="181">
        <f t="shared" si="17"/>
        <v>403.29999999999995</v>
      </c>
    </row>
    <row r="204" spans="1:20" ht="12.75" customHeight="1" x14ac:dyDescent="0.2">
      <c r="A204" s="167"/>
      <c r="B204" s="35"/>
      <c r="C204" s="26" t="s">
        <v>180</v>
      </c>
      <c r="D204" s="180">
        <v>15</v>
      </c>
      <c r="E204" s="181">
        <v>60.21</v>
      </c>
      <c r="F204" s="181">
        <v>0</v>
      </c>
      <c r="G204" s="181">
        <v>160.72999999999999</v>
      </c>
      <c r="H204" s="181">
        <f t="shared" si="18"/>
        <v>220.94</v>
      </c>
      <c r="I204" s="181">
        <v>176.02</v>
      </c>
      <c r="J204" s="181">
        <v>0</v>
      </c>
      <c r="K204" s="181">
        <v>396.96000000000004</v>
      </c>
      <c r="L204" s="181">
        <v>43.92</v>
      </c>
      <c r="M204" s="181">
        <v>12.24</v>
      </c>
      <c r="N204" s="181">
        <v>66.680000000000007</v>
      </c>
      <c r="O204" s="181">
        <v>122.84</v>
      </c>
      <c r="P204" s="181">
        <f t="shared" si="19"/>
        <v>519.80000000000007</v>
      </c>
      <c r="Q204" s="181">
        <v>0</v>
      </c>
      <c r="R204" s="181">
        <v>272.88</v>
      </c>
      <c r="S204" s="181">
        <v>272.88</v>
      </c>
      <c r="T204" s="181">
        <f t="shared" si="17"/>
        <v>792.68000000000006</v>
      </c>
    </row>
    <row r="205" spans="1:20" ht="12.75" customHeight="1" x14ac:dyDescent="0.2">
      <c r="A205" s="167"/>
      <c r="B205" s="35"/>
      <c r="C205" s="26" t="s">
        <v>170</v>
      </c>
      <c r="D205" s="180">
        <v>137</v>
      </c>
      <c r="E205" s="181">
        <v>181.99999999999997</v>
      </c>
      <c r="F205" s="181">
        <v>372.60999999999996</v>
      </c>
      <c r="G205" s="181">
        <v>1038.5899999999999</v>
      </c>
      <c r="H205" s="181">
        <f t="shared" si="18"/>
        <v>1593.1999999999998</v>
      </c>
      <c r="I205" s="181">
        <v>575.71</v>
      </c>
      <c r="J205" s="181">
        <v>0</v>
      </c>
      <c r="K205" s="181">
        <v>2168.91</v>
      </c>
      <c r="L205" s="181">
        <v>267.04000000000002</v>
      </c>
      <c r="M205" s="181">
        <v>336.46999999999997</v>
      </c>
      <c r="N205" s="181">
        <v>232.4</v>
      </c>
      <c r="O205" s="181">
        <v>835.90999999999985</v>
      </c>
      <c r="P205" s="181">
        <f t="shared" si="19"/>
        <v>3004.8199999999997</v>
      </c>
      <c r="Q205" s="181">
        <v>13</v>
      </c>
      <c r="R205" s="181">
        <v>689.75000000000011</v>
      </c>
      <c r="S205" s="181">
        <v>702.75000000000011</v>
      </c>
      <c r="T205" s="181">
        <f t="shared" si="17"/>
        <v>3707.5699999999997</v>
      </c>
    </row>
    <row r="206" spans="1:20" ht="12.75" customHeight="1" x14ac:dyDescent="0.2">
      <c r="A206" s="167"/>
      <c r="B206" s="35"/>
      <c r="C206" s="26" t="s">
        <v>178</v>
      </c>
      <c r="D206" s="180">
        <v>21</v>
      </c>
      <c r="E206" s="181">
        <v>15.1</v>
      </c>
      <c r="F206" s="181">
        <v>43.31</v>
      </c>
      <c r="G206" s="181">
        <v>1.81</v>
      </c>
      <c r="H206" s="181">
        <f t="shared" si="18"/>
        <v>60.220000000000006</v>
      </c>
      <c r="I206" s="181">
        <v>41.55</v>
      </c>
      <c r="J206" s="181">
        <v>0</v>
      </c>
      <c r="K206" s="181">
        <v>101.77</v>
      </c>
      <c r="L206" s="181">
        <v>10.95</v>
      </c>
      <c r="M206" s="181">
        <v>82.58</v>
      </c>
      <c r="N206" s="181">
        <v>85.87</v>
      </c>
      <c r="O206" s="181">
        <v>179.39999999999998</v>
      </c>
      <c r="P206" s="181">
        <f t="shared" si="19"/>
        <v>281.16999999999996</v>
      </c>
      <c r="Q206" s="181">
        <v>37.1</v>
      </c>
      <c r="R206" s="181">
        <v>14.6</v>
      </c>
      <c r="S206" s="181">
        <v>51.7</v>
      </c>
      <c r="T206" s="181">
        <f t="shared" si="17"/>
        <v>332.86999999999995</v>
      </c>
    </row>
    <row r="207" spans="1:20" ht="12.75" customHeight="1" x14ac:dyDescent="0.2">
      <c r="A207" s="167"/>
      <c r="B207" s="35"/>
      <c r="C207" s="26" t="s">
        <v>163</v>
      </c>
      <c r="D207" s="180">
        <v>45</v>
      </c>
      <c r="E207" s="181">
        <v>20.309999999999999</v>
      </c>
      <c r="F207" s="181">
        <v>35.71</v>
      </c>
      <c r="G207" s="181">
        <v>0.75</v>
      </c>
      <c r="H207" s="181">
        <f t="shared" si="18"/>
        <v>56.769999999999996</v>
      </c>
      <c r="I207" s="181">
        <v>13.299999999999999</v>
      </c>
      <c r="J207" s="181">
        <v>0</v>
      </c>
      <c r="K207" s="181">
        <v>70.070000000000007</v>
      </c>
      <c r="L207" s="181">
        <v>24.3</v>
      </c>
      <c r="M207" s="181">
        <v>150.14999999999998</v>
      </c>
      <c r="N207" s="181">
        <v>9.8099999999999987</v>
      </c>
      <c r="O207" s="181">
        <v>184.26</v>
      </c>
      <c r="P207" s="181">
        <f t="shared" si="19"/>
        <v>254.32999999999998</v>
      </c>
      <c r="Q207" s="181">
        <v>0.01</v>
      </c>
      <c r="R207" s="181">
        <v>8.8000000000000007</v>
      </c>
      <c r="S207" s="181">
        <v>8.8099999999999987</v>
      </c>
      <c r="T207" s="181">
        <f t="shared" si="17"/>
        <v>263.14</v>
      </c>
    </row>
    <row r="208" spans="1:20" ht="12.75" customHeight="1" x14ac:dyDescent="0.2">
      <c r="A208" s="167"/>
      <c r="B208" s="35"/>
      <c r="C208" s="26" t="s">
        <v>185</v>
      </c>
      <c r="D208" s="180">
        <v>4</v>
      </c>
      <c r="E208" s="181">
        <v>0.4</v>
      </c>
      <c r="F208" s="181">
        <v>0</v>
      </c>
      <c r="G208" s="181">
        <v>2</v>
      </c>
      <c r="H208" s="181">
        <f t="shared" si="18"/>
        <v>2.4</v>
      </c>
      <c r="I208" s="181">
        <v>3.8</v>
      </c>
      <c r="J208" s="181">
        <v>0</v>
      </c>
      <c r="K208" s="181">
        <v>6.2</v>
      </c>
      <c r="L208" s="181">
        <v>5</v>
      </c>
      <c r="M208" s="181">
        <v>11.61</v>
      </c>
      <c r="N208" s="181">
        <v>62</v>
      </c>
      <c r="O208" s="181">
        <v>78.61</v>
      </c>
      <c r="P208" s="181">
        <f t="shared" si="19"/>
        <v>84.81</v>
      </c>
      <c r="Q208" s="181">
        <v>0</v>
      </c>
      <c r="R208" s="181">
        <v>0</v>
      </c>
      <c r="S208" s="181">
        <v>0</v>
      </c>
      <c r="T208" s="181">
        <f t="shared" si="17"/>
        <v>84.81</v>
      </c>
    </row>
    <row r="209" spans="1:20" ht="12.75" customHeight="1" x14ac:dyDescent="0.2">
      <c r="A209" s="167"/>
      <c r="B209" s="35"/>
      <c r="C209" s="26" t="s">
        <v>190</v>
      </c>
      <c r="D209" s="180">
        <v>12</v>
      </c>
      <c r="E209" s="181">
        <v>0</v>
      </c>
      <c r="F209" s="181">
        <v>0</v>
      </c>
      <c r="G209" s="181">
        <v>0</v>
      </c>
      <c r="H209" s="181">
        <f t="shared" si="18"/>
        <v>0</v>
      </c>
      <c r="I209" s="181">
        <v>10.47</v>
      </c>
      <c r="J209" s="181">
        <v>0</v>
      </c>
      <c r="K209" s="181">
        <v>10.47</v>
      </c>
      <c r="L209" s="181">
        <v>65.319999999999993</v>
      </c>
      <c r="M209" s="181">
        <v>10.75</v>
      </c>
      <c r="N209" s="181">
        <v>3.8</v>
      </c>
      <c r="O209" s="181">
        <v>79.87</v>
      </c>
      <c r="P209" s="181">
        <f t="shared" si="19"/>
        <v>90.34</v>
      </c>
      <c r="Q209" s="181">
        <v>6.6</v>
      </c>
      <c r="R209" s="181">
        <v>41.4</v>
      </c>
      <c r="S209" s="181">
        <v>48</v>
      </c>
      <c r="T209" s="181">
        <f t="shared" si="17"/>
        <v>138.34</v>
      </c>
    </row>
    <row r="210" spans="1:20" ht="12.75" customHeight="1" x14ac:dyDescent="0.2">
      <c r="A210" s="167"/>
      <c r="B210" s="35"/>
      <c r="C210" s="163" t="s">
        <v>167</v>
      </c>
      <c r="D210" s="64">
        <v>28</v>
      </c>
      <c r="E210" s="36">
        <v>30.3</v>
      </c>
      <c r="F210" s="36">
        <v>0</v>
      </c>
      <c r="G210" s="36">
        <v>32.18</v>
      </c>
      <c r="H210" s="36">
        <v>62.480000000000004</v>
      </c>
      <c r="I210" s="36">
        <v>65</v>
      </c>
      <c r="J210" s="36">
        <v>0</v>
      </c>
      <c r="K210" s="36">
        <v>127.47999999999999</v>
      </c>
      <c r="L210" s="36">
        <v>1.4</v>
      </c>
      <c r="M210" s="36">
        <v>65.930000000000007</v>
      </c>
      <c r="N210" s="36">
        <v>35.049999999999997</v>
      </c>
      <c r="O210" s="36">
        <v>102.38</v>
      </c>
      <c r="P210" s="36">
        <v>229.85999999999999</v>
      </c>
      <c r="Q210" s="36">
        <v>0</v>
      </c>
      <c r="R210" s="36">
        <v>2.9</v>
      </c>
      <c r="S210" s="36">
        <v>2.9</v>
      </c>
      <c r="T210" s="36">
        <f t="shared" si="17"/>
        <v>232.76</v>
      </c>
    </row>
    <row r="211" spans="1:20" ht="12.75" customHeight="1" x14ac:dyDescent="0.2">
      <c r="A211" s="167"/>
      <c r="B211" s="35"/>
      <c r="C211" s="26" t="s">
        <v>169</v>
      </c>
      <c r="D211" s="180">
        <v>12</v>
      </c>
      <c r="E211" s="181">
        <v>0.2</v>
      </c>
      <c r="F211" s="181">
        <v>0</v>
      </c>
      <c r="G211" s="181">
        <v>0.5</v>
      </c>
      <c r="H211" s="181">
        <f>SUM(E211:G211)</f>
        <v>0.7</v>
      </c>
      <c r="I211" s="181">
        <v>2.95</v>
      </c>
      <c r="J211" s="181">
        <v>0</v>
      </c>
      <c r="K211" s="181">
        <v>3.65</v>
      </c>
      <c r="L211" s="181">
        <v>6.5500000000000007</v>
      </c>
      <c r="M211" s="181">
        <v>19.21</v>
      </c>
      <c r="N211" s="181">
        <v>10.110000000000001</v>
      </c>
      <c r="O211" s="181">
        <v>35.869999999999997</v>
      </c>
      <c r="P211" s="181">
        <f>K211+O211</f>
        <v>39.519999999999996</v>
      </c>
      <c r="Q211" s="181">
        <v>58.3</v>
      </c>
      <c r="R211" s="181">
        <v>22.7</v>
      </c>
      <c r="S211" s="181">
        <v>81</v>
      </c>
      <c r="T211" s="181">
        <f t="shared" si="17"/>
        <v>120.52</v>
      </c>
    </row>
    <row r="212" spans="1:20" ht="12.75" customHeight="1" x14ac:dyDescent="0.2">
      <c r="A212" s="167"/>
      <c r="B212" s="35"/>
      <c r="C212" s="26" t="s">
        <v>165</v>
      </c>
      <c r="D212" s="180">
        <v>9</v>
      </c>
      <c r="E212" s="181">
        <v>1.8</v>
      </c>
      <c r="F212" s="181">
        <v>0</v>
      </c>
      <c r="G212" s="181">
        <v>2.2999999999999998</v>
      </c>
      <c r="H212" s="181">
        <f t="shared" si="18"/>
        <v>4.0999999999999996</v>
      </c>
      <c r="I212" s="181">
        <v>1.4</v>
      </c>
      <c r="J212" s="181">
        <v>0</v>
      </c>
      <c r="K212" s="181">
        <v>5.5</v>
      </c>
      <c r="L212" s="181">
        <v>11.35</v>
      </c>
      <c r="M212" s="181">
        <v>6.6</v>
      </c>
      <c r="N212" s="181">
        <v>7.9</v>
      </c>
      <c r="O212" s="181">
        <v>25.85</v>
      </c>
      <c r="P212" s="181">
        <f t="shared" si="19"/>
        <v>31.35</v>
      </c>
      <c r="Q212" s="181">
        <v>0</v>
      </c>
      <c r="R212" s="181">
        <v>108</v>
      </c>
      <c r="S212" s="181">
        <v>108</v>
      </c>
      <c r="T212" s="181">
        <f t="shared" si="17"/>
        <v>139.35</v>
      </c>
    </row>
    <row r="213" spans="1:20" ht="12.75" customHeight="1" x14ac:dyDescent="0.2">
      <c r="A213" s="167"/>
      <c r="B213" s="35"/>
      <c r="C213" s="26" t="s">
        <v>181</v>
      </c>
      <c r="D213" s="180">
        <v>9</v>
      </c>
      <c r="E213" s="181">
        <v>0.4</v>
      </c>
      <c r="F213" s="181">
        <v>6</v>
      </c>
      <c r="G213" s="181">
        <v>2.2000000000000002</v>
      </c>
      <c r="H213" s="181">
        <f t="shared" si="18"/>
        <v>8.6000000000000014</v>
      </c>
      <c r="I213" s="181">
        <v>9.1999999999999993</v>
      </c>
      <c r="J213" s="181">
        <v>0</v>
      </c>
      <c r="K213" s="181">
        <v>17.8</v>
      </c>
      <c r="L213" s="181">
        <v>33.400000000000006</v>
      </c>
      <c r="M213" s="181">
        <v>15.600000000000001</v>
      </c>
      <c r="N213" s="181">
        <v>23.7</v>
      </c>
      <c r="O213" s="181">
        <v>72.7</v>
      </c>
      <c r="P213" s="181">
        <f t="shared" si="19"/>
        <v>90.5</v>
      </c>
      <c r="Q213" s="181">
        <v>0</v>
      </c>
      <c r="R213" s="181">
        <v>104</v>
      </c>
      <c r="S213" s="181">
        <v>104</v>
      </c>
      <c r="T213" s="181">
        <f t="shared" si="17"/>
        <v>194.5</v>
      </c>
    </row>
    <row r="214" spans="1:20" ht="12.75" customHeight="1" x14ac:dyDescent="0.2">
      <c r="A214" s="167"/>
      <c r="B214" s="35"/>
      <c r="C214" s="26" t="s">
        <v>171</v>
      </c>
      <c r="D214" s="180">
        <v>4</v>
      </c>
      <c r="E214" s="181">
        <v>0</v>
      </c>
      <c r="F214" s="181">
        <v>0.91</v>
      </c>
      <c r="G214" s="181">
        <v>0</v>
      </c>
      <c r="H214" s="181">
        <f t="shared" si="18"/>
        <v>0.91</v>
      </c>
      <c r="I214" s="181">
        <v>0</v>
      </c>
      <c r="J214" s="181">
        <v>0</v>
      </c>
      <c r="K214" s="181">
        <v>0.91</v>
      </c>
      <c r="L214" s="181">
        <v>0</v>
      </c>
      <c r="M214" s="181">
        <v>0.91</v>
      </c>
      <c r="N214" s="181">
        <v>0.01</v>
      </c>
      <c r="O214" s="181">
        <v>0.92</v>
      </c>
      <c r="P214" s="181">
        <f t="shared" si="19"/>
        <v>1.83</v>
      </c>
      <c r="Q214" s="181">
        <v>0</v>
      </c>
      <c r="R214" s="181">
        <v>0</v>
      </c>
      <c r="S214" s="181">
        <v>0</v>
      </c>
      <c r="T214" s="181">
        <f t="shared" si="17"/>
        <v>1.83</v>
      </c>
    </row>
    <row r="215" spans="1:20" ht="12.75" customHeight="1" x14ac:dyDescent="0.2">
      <c r="A215" s="167"/>
      <c r="B215" s="35"/>
      <c r="C215" s="26" t="s">
        <v>187</v>
      </c>
      <c r="D215" s="180">
        <v>3</v>
      </c>
      <c r="E215" s="181">
        <v>80</v>
      </c>
      <c r="F215" s="181">
        <v>46.37</v>
      </c>
      <c r="G215" s="181">
        <v>0</v>
      </c>
      <c r="H215" s="181">
        <f t="shared" si="18"/>
        <v>126.37</v>
      </c>
      <c r="I215" s="181">
        <v>0</v>
      </c>
      <c r="J215" s="181">
        <v>0</v>
      </c>
      <c r="K215" s="181">
        <v>126.37</v>
      </c>
      <c r="L215" s="181">
        <v>0</v>
      </c>
      <c r="M215" s="181">
        <v>5</v>
      </c>
      <c r="N215" s="181">
        <v>0</v>
      </c>
      <c r="O215" s="181">
        <v>5</v>
      </c>
      <c r="P215" s="181">
        <f t="shared" si="19"/>
        <v>131.37</v>
      </c>
      <c r="Q215" s="181">
        <v>0</v>
      </c>
      <c r="R215" s="181">
        <v>0</v>
      </c>
      <c r="S215" s="181">
        <v>0</v>
      </c>
      <c r="T215" s="181">
        <f t="shared" si="17"/>
        <v>131.37</v>
      </c>
    </row>
    <row r="216" spans="1:20" ht="12.75" customHeight="1" x14ac:dyDescent="0.2">
      <c r="A216" s="167"/>
      <c r="B216" s="35"/>
      <c r="C216" s="26" t="s">
        <v>173</v>
      </c>
      <c r="D216" s="180">
        <v>8</v>
      </c>
      <c r="E216" s="181">
        <v>0</v>
      </c>
      <c r="F216" s="181">
        <v>0.2</v>
      </c>
      <c r="G216" s="181">
        <v>0</v>
      </c>
      <c r="H216" s="181">
        <f t="shared" si="18"/>
        <v>0.2</v>
      </c>
      <c r="I216" s="181">
        <v>0.2</v>
      </c>
      <c r="J216" s="181">
        <v>0</v>
      </c>
      <c r="K216" s="181">
        <v>0.4</v>
      </c>
      <c r="L216" s="181">
        <v>1.9500000000000002</v>
      </c>
      <c r="M216" s="181">
        <v>2.5300000000000002</v>
      </c>
      <c r="N216" s="181">
        <v>3.1500000000000004</v>
      </c>
      <c r="O216" s="181">
        <v>7.6300000000000008</v>
      </c>
      <c r="P216" s="181">
        <f t="shared" si="19"/>
        <v>8.0300000000000011</v>
      </c>
      <c r="Q216" s="181">
        <v>0</v>
      </c>
      <c r="R216" s="181">
        <v>0</v>
      </c>
      <c r="S216" s="181">
        <v>0</v>
      </c>
      <c r="T216" s="181">
        <f t="shared" si="17"/>
        <v>8.0300000000000011</v>
      </c>
    </row>
    <row r="217" spans="1:20" ht="12.75" customHeight="1" x14ac:dyDescent="0.2">
      <c r="A217" s="167"/>
      <c r="B217" s="35"/>
      <c r="C217" s="26" t="s">
        <v>191</v>
      </c>
      <c r="D217" s="180">
        <v>8</v>
      </c>
      <c r="E217" s="181">
        <v>0</v>
      </c>
      <c r="F217" s="181">
        <v>0</v>
      </c>
      <c r="G217" s="181">
        <v>0</v>
      </c>
      <c r="H217" s="181">
        <f t="shared" si="18"/>
        <v>0</v>
      </c>
      <c r="I217" s="181">
        <v>0.1</v>
      </c>
      <c r="J217" s="181">
        <v>0</v>
      </c>
      <c r="K217" s="181">
        <v>0.1</v>
      </c>
      <c r="L217" s="181">
        <v>3.71</v>
      </c>
      <c r="M217" s="181">
        <v>5.12</v>
      </c>
      <c r="N217" s="181">
        <v>14.7</v>
      </c>
      <c r="O217" s="181">
        <v>23.53</v>
      </c>
      <c r="P217" s="181">
        <f t="shared" si="19"/>
        <v>23.630000000000003</v>
      </c>
      <c r="Q217" s="181">
        <v>0</v>
      </c>
      <c r="R217" s="181">
        <v>7.0000000000000007E-2</v>
      </c>
      <c r="S217" s="181">
        <v>7.0000000000000007E-2</v>
      </c>
      <c r="T217" s="181">
        <f t="shared" si="17"/>
        <v>23.700000000000003</v>
      </c>
    </row>
    <row r="218" spans="1:20" ht="12.75" customHeight="1" x14ac:dyDescent="0.2">
      <c r="A218" s="167"/>
      <c r="B218" s="35"/>
      <c r="C218" s="26" t="s">
        <v>182</v>
      </c>
      <c r="D218" s="180">
        <v>1</v>
      </c>
      <c r="E218" s="181">
        <v>0</v>
      </c>
      <c r="F218" s="181">
        <v>0</v>
      </c>
      <c r="G218" s="181">
        <v>0</v>
      </c>
      <c r="H218" s="181">
        <f t="shared" si="18"/>
        <v>0</v>
      </c>
      <c r="I218" s="181">
        <v>0</v>
      </c>
      <c r="J218" s="181">
        <v>0</v>
      </c>
      <c r="K218" s="181">
        <v>0</v>
      </c>
      <c r="L218" s="181">
        <v>0</v>
      </c>
      <c r="M218" s="181">
        <v>0</v>
      </c>
      <c r="N218" s="181">
        <v>0</v>
      </c>
      <c r="O218" s="181">
        <v>0</v>
      </c>
      <c r="P218" s="181">
        <f t="shared" si="19"/>
        <v>0</v>
      </c>
      <c r="Q218" s="181">
        <v>0</v>
      </c>
      <c r="R218" s="181">
        <v>0.2</v>
      </c>
      <c r="S218" s="181">
        <v>0.2</v>
      </c>
      <c r="T218" s="181">
        <f t="shared" si="17"/>
        <v>0.2</v>
      </c>
    </row>
    <row r="219" spans="1:20" ht="12.75" customHeight="1" x14ac:dyDescent="0.2">
      <c r="A219" s="167"/>
      <c r="B219" s="35"/>
      <c r="C219" s="26" t="s">
        <v>166</v>
      </c>
      <c r="D219" s="180">
        <v>2</v>
      </c>
      <c r="E219" s="181">
        <v>0</v>
      </c>
      <c r="F219" s="181">
        <v>0</v>
      </c>
      <c r="G219" s="181">
        <v>0</v>
      </c>
      <c r="H219" s="181">
        <f t="shared" si="18"/>
        <v>0</v>
      </c>
      <c r="I219" s="181">
        <v>0</v>
      </c>
      <c r="J219" s="181">
        <v>0</v>
      </c>
      <c r="K219" s="181">
        <v>0</v>
      </c>
      <c r="L219" s="181">
        <v>0.75</v>
      </c>
      <c r="M219" s="181">
        <v>0.25</v>
      </c>
      <c r="N219" s="181">
        <v>1.4</v>
      </c>
      <c r="O219" s="181">
        <v>2.4</v>
      </c>
      <c r="P219" s="181">
        <f t="shared" si="19"/>
        <v>2.4</v>
      </c>
      <c r="Q219" s="181">
        <v>0</v>
      </c>
      <c r="R219" s="181">
        <v>0</v>
      </c>
      <c r="S219" s="181">
        <v>0</v>
      </c>
      <c r="T219" s="181">
        <f t="shared" si="17"/>
        <v>2.4</v>
      </c>
    </row>
    <row r="220" spans="1:20" ht="12.75" customHeight="1" x14ac:dyDescent="0.2">
      <c r="A220" s="167"/>
      <c r="B220" s="35"/>
      <c r="C220" s="26" t="s">
        <v>177</v>
      </c>
      <c r="D220" s="180">
        <v>5</v>
      </c>
      <c r="E220" s="181">
        <v>0.3</v>
      </c>
      <c r="F220" s="181">
        <v>0</v>
      </c>
      <c r="G220" s="181">
        <v>0</v>
      </c>
      <c r="H220" s="181">
        <f t="shared" si="18"/>
        <v>0.3</v>
      </c>
      <c r="I220" s="181">
        <v>0</v>
      </c>
      <c r="J220" s="181">
        <v>0</v>
      </c>
      <c r="K220" s="181">
        <v>0.3</v>
      </c>
      <c r="L220" s="181">
        <v>6599.4000000000005</v>
      </c>
      <c r="M220" s="181">
        <v>6.0000000000000005E-2</v>
      </c>
      <c r="N220" s="181">
        <v>0.32</v>
      </c>
      <c r="O220" s="181">
        <v>6599.7800000000007</v>
      </c>
      <c r="P220" s="181">
        <f t="shared" si="19"/>
        <v>6600.0800000000008</v>
      </c>
      <c r="Q220" s="181">
        <v>0</v>
      </c>
      <c r="R220" s="181">
        <v>0.3</v>
      </c>
      <c r="S220" s="181">
        <v>0.3</v>
      </c>
      <c r="T220" s="181">
        <f t="shared" si="17"/>
        <v>6600.380000000001</v>
      </c>
    </row>
    <row r="221" spans="1:20" ht="12.75" customHeight="1" x14ac:dyDescent="0.2">
      <c r="A221" s="167"/>
      <c r="B221" s="35"/>
      <c r="C221" s="26" t="s">
        <v>304</v>
      </c>
      <c r="D221" s="180">
        <v>2</v>
      </c>
      <c r="E221" s="181">
        <v>0</v>
      </c>
      <c r="F221" s="181">
        <v>0</v>
      </c>
      <c r="G221" s="181">
        <v>0.5</v>
      </c>
      <c r="H221" s="181">
        <f t="shared" si="18"/>
        <v>0.5</v>
      </c>
      <c r="I221" s="181">
        <v>1</v>
      </c>
      <c r="J221" s="181">
        <v>0</v>
      </c>
      <c r="K221" s="181">
        <v>1.5</v>
      </c>
      <c r="L221" s="181">
        <v>0</v>
      </c>
      <c r="M221" s="181">
        <v>0.01</v>
      </c>
      <c r="N221" s="181">
        <v>0.5</v>
      </c>
      <c r="O221" s="181">
        <v>0.51</v>
      </c>
      <c r="P221" s="181">
        <f t="shared" si="19"/>
        <v>2.0099999999999998</v>
      </c>
      <c r="Q221" s="181">
        <v>0</v>
      </c>
      <c r="R221" s="181">
        <v>2</v>
      </c>
      <c r="S221" s="181">
        <v>2</v>
      </c>
      <c r="T221" s="181">
        <f t="shared" si="17"/>
        <v>4.01</v>
      </c>
    </row>
    <row r="222" spans="1:20" ht="12.75" customHeight="1" x14ac:dyDescent="0.2">
      <c r="A222" s="167"/>
      <c r="B222" s="35"/>
      <c r="C222" s="165" t="s">
        <v>179</v>
      </c>
      <c r="D222" s="182">
        <v>57</v>
      </c>
      <c r="E222" s="183">
        <v>396.11</v>
      </c>
      <c r="F222" s="183">
        <v>76.210000000000008</v>
      </c>
      <c r="G222" s="183">
        <v>177.91</v>
      </c>
      <c r="H222" s="183">
        <f t="shared" si="18"/>
        <v>650.23</v>
      </c>
      <c r="I222" s="183">
        <v>72.599999999999994</v>
      </c>
      <c r="J222" s="183">
        <v>0</v>
      </c>
      <c r="K222" s="183">
        <v>722.83</v>
      </c>
      <c r="L222" s="183">
        <v>137.66</v>
      </c>
      <c r="M222" s="183">
        <v>62.820000000000007</v>
      </c>
      <c r="N222" s="183">
        <v>20.87</v>
      </c>
      <c r="O222" s="183">
        <v>221.35000000000002</v>
      </c>
      <c r="P222" s="183">
        <f t="shared" si="19"/>
        <v>944.18000000000006</v>
      </c>
      <c r="Q222" s="183">
        <v>0.65</v>
      </c>
      <c r="R222" s="183">
        <v>71.94</v>
      </c>
      <c r="S222" s="183">
        <v>72.589999999999989</v>
      </c>
      <c r="T222" s="183">
        <f t="shared" si="17"/>
        <v>1016.7700000000001</v>
      </c>
    </row>
    <row r="223" spans="1:20" ht="12.75" customHeight="1" x14ac:dyDescent="0.25">
      <c r="A223" s="230" t="s">
        <v>0</v>
      </c>
      <c r="B223" s="231"/>
      <c r="C223" s="232" t="s">
        <v>0</v>
      </c>
      <c r="D223" s="53">
        <f>SUM(D191:D222)</f>
        <v>1496</v>
      </c>
      <c r="E223" s="54">
        <f>SUM(E191:E222)</f>
        <v>1823.04</v>
      </c>
      <c r="F223" s="54">
        <f>SUM(F191:F222)</f>
        <v>3703.5</v>
      </c>
      <c r="G223" s="54">
        <f>SUM(G191:G222)</f>
        <v>4510.3</v>
      </c>
      <c r="H223" s="54">
        <f>+G223+F223+E223</f>
        <v>10036.84</v>
      </c>
      <c r="I223" s="54">
        <f>SUM(I191:I222)</f>
        <v>4687.4800000000005</v>
      </c>
      <c r="J223" s="54">
        <f>SUM(J191:J222)</f>
        <v>6.27</v>
      </c>
      <c r="K223" s="54">
        <f>+J223+I223+H223</f>
        <v>14730.59</v>
      </c>
      <c r="L223" s="54">
        <f>SUM(L191:L222)</f>
        <v>15124.43</v>
      </c>
      <c r="M223" s="54">
        <f>SUM(M191:M222)</f>
        <v>4883.9500000000007</v>
      </c>
      <c r="N223" s="54">
        <f>SUM(N191:N222)</f>
        <v>4429.949999999998</v>
      </c>
      <c r="O223" s="54">
        <f>+N223+M223+L223</f>
        <v>24438.329999999998</v>
      </c>
      <c r="P223" s="54">
        <f>+O223+K223</f>
        <v>39168.92</v>
      </c>
      <c r="Q223" s="54">
        <f>SUM(Q191:Q222)</f>
        <v>863.85</v>
      </c>
      <c r="R223" s="54">
        <f>SUM(R191:R222)</f>
        <v>5939.1399999999994</v>
      </c>
      <c r="S223" s="54">
        <f>+R223+Q223</f>
        <v>6802.99</v>
      </c>
      <c r="T223" s="55">
        <f>+S223+P223</f>
        <v>45971.909999999996</v>
      </c>
    </row>
    <row r="224" spans="1:20" ht="12.75" customHeight="1" x14ac:dyDescent="0.2">
      <c r="A224" s="166" t="s">
        <v>406</v>
      </c>
      <c r="B224" s="35" t="s">
        <v>219</v>
      </c>
      <c r="C224" s="161" t="s">
        <v>219</v>
      </c>
      <c r="D224" s="178">
        <v>24</v>
      </c>
      <c r="E224" s="179">
        <v>0.2</v>
      </c>
      <c r="F224" s="179">
        <v>0</v>
      </c>
      <c r="G224" s="179">
        <v>0</v>
      </c>
      <c r="H224" s="179">
        <f>SUM(E224:G224)</f>
        <v>0.2</v>
      </c>
      <c r="I224" s="179">
        <v>5.5</v>
      </c>
      <c r="J224" s="179">
        <v>0</v>
      </c>
      <c r="K224" s="179">
        <v>5.7</v>
      </c>
      <c r="L224" s="179">
        <v>5.7</v>
      </c>
      <c r="M224" s="179">
        <v>9.1699999999999982</v>
      </c>
      <c r="N224" s="179">
        <v>2.54</v>
      </c>
      <c r="O224" s="179">
        <v>17.41</v>
      </c>
      <c r="P224" s="179">
        <f>K224+O224</f>
        <v>23.11</v>
      </c>
      <c r="Q224" s="179">
        <v>0</v>
      </c>
      <c r="R224" s="179">
        <v>0.1</v>
      </c>
      <c r="S224" s="179">
        <v>0.1</v>
      </c>
      <c r="T224" s="179">
        <f t="shared" ref="T224:T235" si="20">+S224+P224</f>
        <v>23.21</v>
      </c>
    </row>
    <row r="225" spans="1:21" ht="12.75" customHeight="1" x14ac:dyDescent="0.2">
      <c r="A225" s="167"/>
      <c r="B225" s="35"/>
      <c r="C225" s="26" t="s">
        <v>205</v>
      </c>
      <c r="D225" s="180">
        <v>12</v>
      </c>
      <c r="E225" s="181">
        <v>0.1</v>
      </c>
      <c r="F225" s="181">
        <v>0</v>
      </c>
      <c r="G225" s="181">
        <v>0</v>
      </c>
      <c r="H225" s="181">
        <f>SUM(E225:G225)</f>
        <v>0.1</v>
      </c>
      <c r="I225" s="181">
        <v>0.39</v>
      </c>
      <c r="J225" s="181">
        <v>0</v>
      </c>
      <c r="K225" s="181">
        <v>0.49</v>
      </c>
      <c r="L225" s="181">
        <v>5</v>
      </c>
      <c r="M225" s="181">
        <v>10.9</v>
      </c>
      <c r="N225" s="181">
        <v>5.71</v>
      </c>
      <c r="O225" s="181">
        <v>21.61</v>
      </c>
      <c r="P225" s="181">
        <f>K225+O225</f>
        <v>22.099999999999998</v>
      </c>
      <c r="Q225" s="181">
        <v>51.19</v>
      </c>
      <c r="R225" s="181">
        <v>1.4</v>
      </c>
      <c r="S225" s="181">
        <v>52.59</v>
      </c>
      <c r="T225" s="181">
        <f t="shared" si="20"/>
        <v>74.69</v>
      </c>
    </row>
    <row r="226" spans="1:21" ht="12.75" customHeight="1" x14ac:dyDescent="0.2">
      <c r="A226" s="167"/>
      <c r="B226" s="35"/>
      <c r="C226" s="26" t="s">
        <v>275</v>
      </c>
      <c r="D226" s="180">
        <v>2</v>
      </c>
      <c r="E226" s="181">
        <v>0</v>
      </c>
      <c r="F226" s="181">
        <v>35</v>
      </c>
      <c r="G226" s="181">
        <v>0</v>
      </c>
      <c r="H226" s="181">
        <f>SUM(E226:G226)</f>
        <v>35</v>
      </c>
      <c r="I226" s="181">
        <v>0</v>
      </c>
      <c r="J226" s="181">
        <v>0</v>
      </c>
      <c r="K226" s="181">
        <v>35</v>
      </c>
      <c r="L226" s="181">
        <v>5</v>
      </c>
      <c r="M226" s="181">
        <v>0</v>
      </c>
      <c r="N226" s="181">
        <v>9.6999999999999993</v>
      </c>
      <c r="O226" s="181">
        <v>14.7</v>
      </c>
      <c r="P226" s="181">
        <f>K226+O226</f>
        <v>49.7</v>
      </c>
      <c r="Q226" s="181">
        <v>0</v>
      </c>
      <c r="R226" s="181">
        <v>0</v>
      </c>
      <c r="S226" s="181">
        <v>0</v>
      </c>
      <c r="T226" s="181">
        <f>+S226+P226</f>
        <v>49.7</v>
      </c>
    </row>
    <row r="227" spans="1:21" ht="12.75" customHeight="1" x14ac:dyDescent="0.2">
      <c r="A227" s="167"/>
      <c r="B227" s="35"/>
      <c r="C227" s="26" t="s">
        <v>202</v>
      </c>
      <c r="D227" s="180">
        <v>16</v>
      </c>
      <c r="E227" s="181">
        <v>0</v>
      </c>
      <c r="F227" s="181">
        <v>3.8</v>
      </c>
      <c r="G227" s="181">
        <v>0.1</v>
      </c>
      <c r="H227" s="181">
        <f>SUM(E227:G227)</f>
        <v>3.9</v>
      </c>
      <c r="I227" s="181">
        <v>35.630000000000003</v>
      </c>
      <c r="J227" s="181">
        <v>0</v>
      </c>
      <c r="K227" s="181">
        <v>39.53</v>
      </c>
      <c r="L227" s="181">
        <v>18.399999999999999</v>
      </c>
      <c r="M227" s="181">
        <v>41.8</v>
      </c>
      <c r="N227" s="181">
        <v>54.1</v>
      </c>
      <c r="O227" s="181">
        <v>114.3</v>
      </c>
      <c r="P227" s="181">
        <f>K227+O227</f>
        <v>153.82999999999998</v>
      </c>
      <c r="Q227" s="181">
        <v>0</v>
      </c>
      <c r="R227" s="181">
        <v>0</v>
      </c>
      <c r="S227" s="181">
        <v>0</v>
      </c>
      <c r="T227" s="181">
        <f t="shared" si="20"/>
        <v>153.82999999999998</v>
      </c>
    </row>
    <row r="228" spans="1:21" ht="12.75" customHeight="1" x14ac:dyDescent="0.2">
      <c r="A228" s="167"/>
      <c r="B228" s="35"/>
      <c r="C228" s="26" t="s">
        <v>195</v>
      </c>
      <c r="D228" s="180">
        <v>13</v>
      </c>
      <c r="E228" s="181">
        <v>0</v>
      </c>
      <c r="F228" s="181">
        <v>2.5</v>
      </c>
      <c r="G228" s="181">
        <v>0</v>
      </c>
      <c r="H228" s="181">
        <f t="shared" ref="H228:H235" si="21">SUM(E228:G228)</f>
        <v>2.5</v>
      </c>
      <c r="I228" s="181">
        <v>3.2</v>
      </c>
      <c r="J228" s="181">
        <v>0</v>
      </c>
      <c r="K228" s="181">
        <v>5.7</v>
      </c>
      <c r="L228" s="181">
        <v>4.4000000000000004</v>
      </c>
      <c r="M228" s="181">
        <v>25.817200000000003</v>
      </c>
      <c r="N228" s="181">
        <v>0</v>
      </c>
      <c r="O228" s="181">
        <v>30.217200000000002</v>
      </c>
      <c r="P228" s="181">
        <f t="shared" ref="P228:P235" si="22">K228+O228</f>
        <v>35.917200000000001</v>
      </c>
      <c r="Q228" s="181">
        <v>0</v>
      </c>
      <c r="R228" s="181">
        <v>0</v>
      </c>
      <c r="S228" s="181">
        <v>0</v>
      </c>
      <c r="T228" s="181">
        <f t="shared" si="20"/>
        <v>35.917200000000001</v>
      </c>
    </row>
    <row r="229" spans="1:21" ht="12.75" customHeight="1" x14ac:dyDescent="0.2">
      <c r="A229" s="167"/>
      <c r="B229" s="35"/>
      <c r="C229" s="26" t="s">
        <v>204</v>
      </c>
      <c r="D229" s="180">
        <v>12</v>
      </c>
      <c r="E229" s="181">
        <v>0</v>
      </c>
      <c r="F229" s="181">
        <v>0</v>
      </c>
      <c r="G229" s="181">
        <v>0</v>
      </c>
      <c r="H229" s="181">
        <f t="shared" si="21"/>
        <v>0</v>
      </c>
      <c r="I229" s="181">
        <v>1.8</v>
      </c>
      <c r="J229" s="181">
        <v>0</v>
      </c>
      <c r="K229" s="181">
        <v>1.8</v>
      </c>
      <c r="L229" s="181">
        <v>21.84</v>
      </c>
      <c r="M229" s="181">
        <v>15</v>
      </c>
      <c r="N229" s="181">
        <v>35.08</v>
      </c>
      <c r="O229" s="181">
        <v>71.92</v>
      </c>
      <c r="P229" s="181">
        <f t="shared" si="22"/>
        <v>73.72</v>
      </c>
      <c r="Q229" s="181">
        <v>0</v>
      </c>
      <c r="R229" s="181">
        <v>4.9000000000000004</v>
      </c>
      <c r="S229" s="181">
        <v>4.9000000000000004</v>
      </c>
      <c r="T229" s="181">
        <f t="shared" si="20"/>
        <v>78.62</v>
      </c>
    </row>
    <row r="230" spans="1:21" ht="12.75" customHeight="1" x14ac:dyDescent="0.2">
      <c r="A230" s="167"/>
      <c r="B230" s="35"/>
      <c r="C230" s="26" t="s">
        <v>277</v>
      </c>
      <c r="D230" s="180">
        <v>15</v>
      </c>
      <c r="E230" s="181">
        <v>0</v>
      </c>
      <c r="F230" s="181">
        <v>0</v>
      </c>
      <c r="G230" s="181">
        <v>0.5</v>
      </c>
      <c r="H230" s="181">
        <f t="shared" si="21"/>
        <v>0.5</v>
      </c>
      <c r="I230" s="181">
        <v>1.6</v>
      </c>
      <c r="J230" s="181">
        <v>0</v>
      </c>
      <c r="K230" s="181">
        <v>2.1</v>
      </c>
      <c r="L230" s="181">
        <v>25.98</v>
      </c>
      <c r="M230" s="181">
        <v>7.33</v>
      </c>
      <c r="N230" s="181">
        <v>0</v>
      </c>
      <c r="O230" s="181">
        <v>33.31</v>
      </c>
      <c r="P230" s="181">
        <f t="shared" si="22"/>
        <v>35.410000000000004</v>
      </c>
      <c r="Q230" s="181">
        <v>0</v>
      </c>
      <c r="R230" s="181">
        <v>3.65</v>
      </c>
      <c r="S230" s="181">
        <v>3.65</v>
      </c>
      <c r="T230" s="181">
        <f t="shared" si="20"/>
        <v>39.06</v>
      </c>
    </row>
    <row r="231" spans="1:21" ht="12.75" customHeight="1" x14ac:dyDescent="0.2">
      <c r="A231" s="167"/>
      <c r="B231" s="85"/>
      <c r="C231" s="26" t="s">
        <v>208</v>
      </c>
      <c r="D231" s="180">
        <v>15</v>
      </c>
      <c r="E231" s="181">
        <v>0</v>
      </c>
      <c r="F231" s="181">
        <v>0</v>
      </c>
      <c r="G231" s="181">
        <v>0</v>
      </c>
      <c r="H231" s="181">
        <f t="shared" si="21"/>
        <v>0</v>
      </c>
      <c r="I231" s="181">
        <v>0.6</v>
      </c>
      <c r="J231" s="181">
        <v>0</v>
      </c>
      <c r="K231" s="181">
        <v>0.6</v>
      </c>
      <c r="L231" s="181">
        <v>2.35</v>
      </c>
      <c r="M231" s="181">
        <v>2.6250000000000004</v>
      </c>
      <c r="N231" s="181">
        <v>15.989999999999998</v>
      </c>
      <c r="O231" s="181">
        <v>20.964999999999996</v>
      </c>
      <c r="P231" s="181">
        <f t="shared" si="22"/>
        <v>21.564999999999998</v>
      </c>
      <c r="Q231" s="181">
        <v>13.3</v>
      </c>
      <c r="R231" s="181">
        <v>0.2</v>
      </c>
      <c r="S231" s="181">
        <v>13.5</v>
      </c>
      <c r="T231" s="181">
        <f t="shared" si="20"/>
        <v>35.064999999999998</v>
      </c>
    </row>
    <row r="232" spans="1:21" ht="12.75" customHeight="1" x14ac:dyDescent="0.2">
      <c r="A232" s="167"/>
      <c r="B232" s="35" t="s">
        <v>431</v>
      </c>
      <c r="C232" s="26" t="s">
        <v>412</v>
      </c>
      <c r="D232" s="180">
        <v>20</v>
      </c>
      <c r="E232" s="181">
        <v>0.5</v>
      </c>
      <c r="F232" s="181">
        <v>0</v>
      </c>
      <c r="G232" s="181">
        <v>0</v>
      </c>
      <c r="H232" s="181">
        <f t="shared" si="21"/>
        <v>0.5</v>
      </c>
      <c r="I232" s="181">
        <v>6.5</v>
      </c>
      <c r="J232" s="181">
        <v>0</v>
      </c>
      <c r="K232" s="181">
        <v>7</v>
      </c>
      <c r="L232" s="181">
        <v>47.550000000000004</v>
      </c>
      <c r="M232" s="181">
        <v>9.7900000000000009</v>
      </c>
      <c r="N232" s="181">
        <v>89.36</v>
      </c>
      <c r="O232" s="181">
        <v>146.70000000000002</v>
      </c>
      <c r="P232" s="181">
        <f t="shared" si="22"/>
        <v>153.70000000000002</v>
      </c>
      <c r="Q232" s="181">
        <v>0.9</v>
      </c>
      <c r="R232" s="181">
        <v>18</v>
      </c>
      <c r="S232" s="181">
        <v>18.899999999999999</v>
      </c>
      <c r="T232" s="181">
        <f t="shared" si="20"/>
        <v>172.60000000000002</v>
      </c>
    </row>
    <row r="233" spans="1:21" ht="12.75" customHeight="1" x14ac:dyDescent="0.2">
      <c r="A233" s="167"/>
      <c r="B233" s="35"/>
      <c r="C233" s="26" t="s">
        <v>305</v>
      </c>
      <c r="D233" s="180">
        <v>2</v>
      </c>
      <c r="E233" s="181">
        <v>0</v>
      </c>
      <c r="F233" s="181">
        <v>0</v>
      </c>
      <c r="G233" s="181">
        <v>1</v>
      </c>
      <c r="H233" s="181">
        <f t="shared" si="21"/>
        <v>1</v>
      </c>
      <c r="I233" s="181">
        <v>0</v>
      </c>
      <c r="J233" s="181">
        <v>0</v>
      </c>
      <c r="K233" s="181">
        <v>1</v>
      </c>
      <c r="L233" s="181">
        <v>5</v>
      </c>
      <c r="M233" s="181">
        <v>1.5</v>
      </c>
      <c r="N233" s="181">
        <v>0</v>
      </c>
      <c r="O233" s="181">
        <v>6.5</v>
      </c>
      <c r="P233" s="181">
        <f t="shared" si="22"/>
        <v>7.5</v>
      </c>
      <c r="Q233" s="181">
        <v>0</v>
      </c>
      <c r="R233" s="181">
        <v>0</v>
      </c>
      <c r="S233" s="181">
        <v>0</v>
      </c>
      <c r="T233" s="181">
        <f t="shared" si="20"/>
        <v>7.5</v>
      </c>
    </row>
    <row r="234" spans="1:21" ht="12.75" customHeight="1" x14ac:dyDescent="0.2">
      <c r="A234" s="167"/>
      <c r="B234" s="35"/>
      <c r="C234" s="26" t="s">
        <v>413</v>
      </c>
      <c r="D234" s="180">
        <v>16</v>
      </c>
      <c r="E234" s="181">
        <v>0</v>
      </c>
      <c r="F234" s="181">
        <v>0</v>
      </c>
      <c r="G234" s="181">
        <v>0</v>
      </c>
      <c r="H234" s="181">
        <f t="shared" si="21"/>
        <v>0</v>
      </c>
      <c r="I234" s="181">
        <v>1</v>
      </c>
      <c r="J234" s="181">
        <v>0</v>
      </c>
      <c r="K234" s="181">
        <v>1</v>
      </c>
      <c r="L234" s="181">
        <v>4.3499999999999996</v>
      </c>
      <c r="M234" s="181">
        <v>42.67</v>
      </c>
      <c r="N234" s="181">
        <v>35.28</v>
      </c>
      <c r="O234" s="181">
        <v>82.3</v>
      </c>
      <c r="P234" s="181">
        <f t="shared" si="22"/>
        <v>83.3</v>
      </c>
      <c r="Q234" s="181">
        <v>4</v>
      </c>
      <c r="R234" s="181">
        <v>30</v>
      </c>
      <c r="S234" s="181">
        <v>34</v>
      </c>
      <c r="T234" s="181">
        <f t="shared" si="20"/>
        <v>117.3</v>
      </c>
    </row>
    <row r="235" spans="1:21" ht="12.75" customHeight="1" x14ac:dyDescent="0.2">
      <c r="A235" s="167"/>
      <c r="B235" s="35"/>
      <c r="C235" s="165" t="s">
        <v>201</v>
      </c>
      <c r="D235" s="182">
        <v>2</v>
      </c>
      <c r="E235" s="183">
        <v>0</v>
      </c>
      <c r="F235" s="183">
        <v>0</v>
      </c>
      <c r="G235" s="183">
        <v>0</v>
      </c>
      <c r="H235" s="183">
        <f t="shared" si="21"/>
        <v>0</v>
      </c>
      <c r="I235" s="183">
        <v>0</v>
      </c>
      <c r="J235" s="183">
        <v>0</v>
      </c>
      <c r="K235" s="183">
        <v>0</v>
      </c>
      <c r="L235" s="183">
        <v>4</v>
      </c>
      <c r="M235" s="183">
        <v>0.05</v>
      </c>
      <c r="N235" s="183">
        <v>0.05</v>
      </c>
      <c r="O235" s="183">
        <v>4.0999999999999996</v>
      </c>
      <c r="P235" s="183">
        <f t="shared" si="22"/>
        <v>4.0999999999999996</v>
      </c>
      <c r="Q235" s="183">
        <v>0</v>
      </c>
      <c r="R235" s="183">
        <v>1.5</v>
      </c>
      <c r="S235" s="183">
        <v>1.5</v>
      </c>
      <c r="T235" s="181">
        <f t="shared" si="20"/>
        <v>5.6</v>
      </c>
    </row>
    <row r="236" spans="1:21" ht="12.75" customHeight="1" x14ac:dyDescent="0.25">
      <c r="A236" s="230" t="s">
        <v>0</v>
      </c>
      <c r="B236" s="231"/>
      <c r="C236" s="232" t="s">
        <v>0</v>
      </c>
      <c r="D236" s="53">
        <f>SUM(D224:D235)</f>
        <v>149</v>
      </c>
      <c r="E236" s="54">
        <f>SUM(E224:E235)</f>
        <v>0.8</v>
      </c>
      <c r="F236" s="54">
        <f t="shared" ref="F236:T236" si="23">SUM(F224:F235)</f>
        <v>41.3</v>
      </c>
      <c r="G236" s="54">
        <f t="shared" si="23"/>
        <v>1.6</v>
      </c>
      <c r="H236" s="54">
        <f t="shared" si="23"/>
        <v>43.699999999999996</v>
      </c>
      <c r="I236" s="54">
        <f t="shared" si="23"/>
        <v>56.220000000000006</v>
      </c>
      <c r="J236" s="54">
        <f t="shared" si="23"/>
        <v>0</v>
      </c>
      <c r="K236" s="54">
        <f t="shared" si="23"/>
        <v>99.919999999999987</v>
      </c>
      <c r="L236" s="54">
        <f t="shared" si="23"/>
        <v>149.57</v>
      </c>
      <c r="M236" s="54">
        <f t="shared" si="23"/>
        <v>166.65220000000002</v>
      </c>
      <c r="N236" s="54">
        <f t="shared" si="23"/>
        <v>247.81</v>
      </c>
      <c r="O236" s="54">
        <f t="shared" si="23"/>
        <v>564.03219999999999</v>
      </c>
      <c r="P236" s="54">
        <f t="shared" si="23"/>
        <v>663.95220000000006</v>
      </c>
      <c r="Q236" s="54">
        <f t="shared" si="23"/>
        <v>69.39</v>
      </c>
      <c r="R236" s="54">
        <f t="shared" si="23"/>
        <v>59.75</v>
      </c>
      <c r="S236" s="54">
        <f t="shared" si="23"/>
        <v>129.14000000000001</v>
      </c>
      <c r="T236" s="54">
        <f t="shared" si="23"/>
        <v>793.09219999999993</v>
      </c>
      <c r="U236" s="10"/>
    </row>
    <row r="237" spans="1:21" ht="12.75" customHeight="1" x14ac:dyDescent="0.2">
      <c r="A237" s="166" t="s">
        <v>9</v>
      </c>
      <c r="B237" s="35" t="s">
        <v>207</v>
      </c>
      <c r="C237" s="161" t="s">
        <v>207</v>
      </c>
      <c r="D237" s="178">
        <v>29</v>
      </c>
      <c r="E237" s="179">
        <v>0.2</v>
      </c>
      <c r="F237" s="179">
        <v>0</v>
      </c>
      <c r="G237" s="179">
        <v>1.6</v>
      </c>
      <c r="H237" s="179">
        <f>SUM(E237:G237)</f>
        <v>1.8</v>
      </c>
      <c r="I237" s="179">
        <v>6.8</v>
      </c>
      <c r="J237" s="179">
        <v>0</v>
      </c>
      <c r="K237" s="179">
        <v>8.6</v>
      </c>
      <c r="L237" s="179">
        <v>5.5</v>
      </c>
      <c r="M237" s="179">
        <v>6.25</v>
      </c>
      <c r="N237" s="179">
        <v>42.95</v>
      </c>
      <c r="O237" s="179">
        <v>54.70000000000001</v>
      </c>
      <c r="P237" s="179">
        <f>K237+O237</f>
        <v>63.300000000000011</v>
      </c>
      <c r="Q237" s="179">
        <v>2.6</v>
      </c>
      <c r="R237" s="179">
        <v>78.7</v>
      </c>
      <c r="S237" s="179">
        <v>81.3</v>
      </c>
      <c r="T237" s="179">
        <f t="shared" ref="T237:T266" si="24">+S237+P237</f>
        <v>144.60000000000002</v>
      </c>
    </row>
    <row r="238" spans="1:21" ht="12.75" customHeight="1" x14ac:dyDescent="0.2">
      <c r="A238" s="167"/>
      <c r="B238" s="35"/>
      <c r="C238" s="26" t="s">
        <v>218</v>
      </c>
      <c r="D238" s="180">
        <v>9</v>
      </c>
      <c r="E238" s="181">
        <v>0.1</v>
      </c>
      <c r="F238" s="181">
        <v>0</v>
      </c>
      <c r="G238" s="181">
        <v>86.04</v>
      </c>
      <c r="H238" s="181">
        <f>SUM(E238:G238)</f>
        <v>86.14</v>
      </c>
      <c r="I238" s="181">
        <v>0.6</v>
      </c>
      <c r="J238" s="181">
        <v>0</v>
      </c>
      <c r="K238" s="181">
        <v>86.740000000000009</v>
      </c>
      <c r="L238" s="181">
        <v>45.55</v>
      </c>
      <c r="M238" s="181">
        <v>0.8</v>
      </c>
      <c r="N238" s="181">
        <v>12.56</v>
      </c>
      <c r="O238" s="181">
        <v>58.910000000000004</v>
      </c>
      <c r="P238" s="181">
        <f>K238+O238</f>
        <v>145.65</v>
      </c>
      <c r="Q238" s="181">
        <v>4.0999999999999996</v>
      </c>
      <c r="R238" s="181">
        <v>140.6</v>
      </c>
      <c r="S238" s="181">
        <v>144.69999999999999</v>
      </c>
      <c r="T238" s="181">
        <f t="shared" si="24"/>
        <v>290.35000000000002</v>
      </c>
    </row>
    <row r="239" spans="1:21" ht="12.75" customHeight="1" x14ac:dyDescent="0.2">
      <c r="A239" s="167"/>
      <c r="B239" s="35"/>
      <c r="C239" s="26" t="s">
        <v>464</v>
      </c>
      <c r="D239" s="180">
        <v>1</v>
      </c>
      <c r="E239" s="181">
        <v>0</v>
      </c>
      <c r="F239" s="181">
        <v>0</v>
      </c>
      <c r="G239" s="181">
        <v>0</v>
      </c>
      <c r="H239" s="181">
        <f>SUM(E239:G239)</f>
        <v>0</v>
      </c>
      <c r="I239" s="181">
        <v>0</v>
      </c>
      <c r="J239" s="181">
        <v>0</v>
      </c>
      <c r="K239" s="181">
        <v>0</v>
      </c>
      <c r="L239" s="181">
        <v>0</v>
      </c>
      <c r="M239" s="181">
        <v>0</v>
      </c>
      <c r="N239" s="181">
        <v>0</v>
      </c>
      <c r="O239" s="181">
        <v>0</v>
      </c>
      <c r="P239" s="181">
        <f>K239+O239</f>
        <v>0</v>
      </c>
      <c r="Q239" s="181">
        <v>0</v>
      </c>
      <c r="R239" s="181">
        <v>0.5</v>
      </c>
      <c r="S239" s="181">
        <v>0.5</v>
      </c>
      <c r="T239" s="181">
        <f t="shared" si="24"/>
        <v>0.5</v>
      </c>
    </row>
    <row r="240" spans="1:21" ht="12.75" customHeight="1" x14ac:dyDescent="0.2">
      <c r="A240" s="167"/>
      <c r="B240" s="35"/>
      <c r="C240" s="26" t="s">
        <v>211</v>
      </c>
      <c r="D240" s="180">
        <v>3</v>
      </c>
      <c r="E240" s="181">
        <v>0</v>
      </c>
      <c r="F240" s="181">
        <v>0</v>
      </c>
      <c r="G240" s="181">
        <v>0</v>
      </c>
      <c r="H240" s="181">
        <f t="shared" ref="H240:H266" si="25">SUM(E240:G240)</f>
        <v>0</v>
      </c>
      <c r="I240" s="181">
        <v>0</v>
      </c>
      <c r="J240" s="181">
        <v>0</v>
      </c>
      <c r="K240" s="181">
        <v>0</v>
      </c>
      <c r="L240" s="181">
        <v>6.2</v>
      </c>
      <c r="M240" s="181">
        <v>1</v>
      </c>
      <c r="N240" s="181">
        <v>3</v>
      </c>
      <c r="O240" s="181">
        <v>10.199999999999999</v>
      </c>
      <c r="P240" s="181">
        <f t="shared" ref="P240:P266" si="26">K240+O240</f>
        <v>10.199999999999999</v>
      </c>
      <c r="Q240" s="181">
        <v>0</v>
      </c>
      <c r="R240" s="181">
        <v>0</v>
      </c>
      <c r="S240" s="181">
        <v>0</v>
      </c>
      <c r="T240" s="181">
        <f t="shared" si="24"/>
        <v>10.199999999999999</v>
      </c>
    </row>
    <row r="241" spans="1:20" ht="12.75" customHeight="1" x14ac:dyDescent="0.2">
      <c r="A241" s="167"/>
      <c r="B241" s="35"/>
      <c r="C241" s="26" t="s">
        <v>325</v>
      </c>
      <c r="D241" s="162"/>
      <c r="E241" s="24"/>
      <c r="F241" s="24"/>
      <c r="G241" s="24"/>
      <c r="H241" s="24">
        <f t="shared" si="25"/>
        <v>0</v>
      </c>
      <c r="I241" s="24"/>
      <c r="J241" s="24"/>
      <c r="K241" s="24">
        <f>SUM(H241:J241)</f>
        <v>0</v>
      </c>
      <c r="L241" s="24"/>
      <c r="M241" s="24"/>
      <c r="N241" s="24"/>
      <c r="O241" s="24">
        <f>SUM(L241:N241)</f>
        <v>0</v>
      </c>
      <c r="P241" s="24">
        <f t="shared" si="26"/>
        <v>0</v>
      </c>
      <c r="Q241" s="24"/>
      <c r="R241" s="24"/>
      <c r="S241" s="24">
        <f>SUM(Q241:R241)</f>
        <v>0</v>
      </c>
      <c r="T241" s="181">
        <f t="shared" si="24"/>
        <v>0</v>
      </c>
    </row>
    <row r="242" spans="1:20" ht="12.75" customHeight="1" x14ac:dyDescent="0.2">
      <c r="A242" s="167"/>
      <c r="B242" s="35"/>
      <c r="C242" s="26" t="s">
        <v>216</v>
      </c>
      <c r="D242" s="180">
        <v>5</v>
      </c>
      <c r="E242" s="181">
        <v>0</v>
      </c>
      <c r="F242" s="181">
        <v>0</v>
      </c>
      <c r="G242" s="181">
        <v>0</v>
      </c>
      <c r="H242" s="181">
        <f t="shared" si="25"/>
        <v>0</v>
      </c>
      <c r="I242" s="181">
        <v>0</v>
      </c>
      <c r="J242" s="181">
        <v>0</v>
      </c>
      <c r="K242" s="181">
        <v>0</v>
      </c>
      <c r="L242" s="181">
        <v>0.2</v>
      </c>
      <c r="M242" s="181">
        <v>2.5900000000000003</v>
      </c>
      <c r="N242" s="181">
        <v>0.1</v>
      </c>
      <c r="O242" s="181">
        <v>2.89</v>
      </c>
      <c r="P242" s="181">
        <f t="shared" si="26"/>
        <v>2.89</v>
      </c>
      <c r="Q242" s="181">
        <v>5</v>
      </c>
      <c r="R242" s="181">
        <v>30</v>
      </c>
      <c r="S242" s="181">
        <v>35</v>
      </c>
      <c r="T242" s="181">
        <f t="shared" si="24"/>
        <v>37.89</v>
      </c>
    </row>
    <row r="243" spans="1:20" ht="12.75" customHeight="1" x14ac:dyDescent="0.2">
      <c r="A243" s="167"/>
      <c r="B243" s="35"/>
      <c r="C243" s="26" t="s">
        <v>213</v>
      </c>
      <c r="D243" s="180">
        <v>5</v>
      </c>
      <c r="E243" s="181">
        <v>0</v>
      </c>
      <c r="F243" s="181">
        <v>0</v>
      </c>
      <c r="G243" s="181">
        <v>0</v>
      </c>
      <c r="H243" s="181">
        <f t="shared" si="25"/>
        <v>0</v>
      </c>
      <c r="I243" s="181">
        <v>0.8</v>
      </c>
      <c r="J243" s="181">
        <v>0</v>
      </c>
      <c r="K243" s="181">
        <v>0.8</v>
      </c>
      <c r="L243" s="181">
        <v>8</v>
      </c>
      <c r="M243" s="181">
        <v>2.5</v>
      </c>
      <c r="N243" s="181">
        <v>1.73</v>
      </c>
      <c r="O243" s="181">
        <v>12.23</v>
      </c>
      <c r="P243" s="181">
        <f t="shared" si="26"/>
        <v>13.030000000000001</v>
      </c>
      <c r="Q243" s="181">
        <v>1.5</v>
      </c>
      <c r="R243" s="181">
        <v>1.9700000000000002</v>
      </c>
      <c r="S243" s="181">
        <v>3.47</v>
      </c>
      <c r="T243" s="181">
        <f t="shared" si="24"/>
        <v>16.5</v>
      </c>
    </row>
    <row r="244" spans="1:20" ht="12.75" customHeight="1" x14ac:dyDescent="0.2">
      <c r="A244" s="167"/>
      <c r="B244" s="85"/>
      <c r="C244" s="26" t="s">
        <v>217</v>
      </c>
      <c r="D244" s="180">
        <v>22</v>
      </c>
      <c r="E244" s="181">
        <v>0.3</v>
      </c>
      <c r="F244" s="181">
        <v>0</v>
      </c>
      <c r="G244" s="181">
        <v>0.5</v>
      </c>
      <c r="H244" s="181">
        <f t="shared" si="25"/>
        <v>0.8</v>
      </c>
      <c r="I244" s="181">
        <v>1.4</v>
      </c>
      <c r="J244" s="181">
        <v>0</v>
      </c>
      <c r="K244" s="181">
        <v>2.1999999999999997</v>
      </c>
      <c r="L244" s="181">
        <v>208.405</v>
      </c>
      <c r="M244" s="181">
        <v>3.5049999999999999</v>
      </c>
      <c r="N244" s="181">
        <v>3.37</v>
      </c>
      <c r="O244" s="181">
        <v>215.28</v>
      </c>
      <c r="P244" s="181">
        <f t="shared" si="26"/>
        <v>217.48</v>
      </c>
      <c r="Q244" s="181">
        <v>5</v>
      </c>
      <c r="R244" s="181">
        <v>3.81</v>
      </c>
      <c r="S244" s="181">
        <v>8.8099999999999987</v>
      </c>
      <c r="T244" s="181">
        <f t="shared" si="24"/>
        <v>226.29</v>
      </c>
    </row>
    <row r="245" spans="1:20" ht="12.75" customHeight="1" x14ac:dyDescent="0.2">
      <c r="A245" s="167"/>
      <c r="B245" s="35" t="s">
        <v>203</v>
      </c>
      <c r="C245" s="26" t="s">
        <v>210</v>
      </c>
      <c r="D245" s="180">
        <v>161</v>
      </c>
      <c r="E245" s="181">
        <v>0</v>
      </c>
      <c r="F245" s="181">
        <v>0</v>
      </c>
      <c r="G245" s="181">
        <v>0</v>
      </c>
      <c r="H245" s="181">
        <f t="shared" si="25"/>
        <v>0</v>
      </c>
      <c r="I245" s="181">
        <v>8.1999999999999993</v>
      </c>
      <c r="J245" s="181">
        <v>0</v>
      </c>
      <c r="K245" s="181">
        <v>8.1999999999999993</v>
      </c>
      <c r="L245" s="181">
        <v>218.39999999999998</v>
      </c>
      <c r="M245" s="181">
        <v>787.23000000000013</v>
      </c>
      <c r="N245" s="181">
        <v>72.450000000000031</v>
      </c>
      <c r="O245" s="181">
        <v>1078.08</v>
      </c>
      <c r="P245" s="181">
        <f t="shared" si="26"/>
        <v>1086.28</v>
      </c>
      <c r="Q245" s="181">
        <v>0</v>
      </c>
      <c r="R245" s="181">
        <v>1.4300000000000002</v>
      </c>
      <c r="S245" s="181">
        <v>1.4300000000000002</v>
      </c>
      <c r="T245" s="181">
        <f t="shared" si="24"/>
        <v>1087.71</v>
      </c>
    </row>
    <row r="246" spans="1:20" ht="12.75" customHeight="1" x14ac:dyDescent="0.2">
      <c r="A246" s="167"/>
      <c r="B246" s="35"/>
      <c r="C246" s="26" t="s">
        <v>273</v>
      </c>
      <c r="D246" s="180">
        <v>1</v>
      </c>
      <c r="E246" s="181">
        <v>0</v>
      </c>
      <c r="F246" s="181">
        <v>0</v>
      </c>
      <c r="G246" s="181">
        <v>0</v>
      </c>
      <c r="H246" s="181">
        <f t="shared" si="25"/>
        <v>0</v>
      </c>
      <c r="I246" s="181">
        <v>0</v>
      </c>
      <c r="J246" s="181">
        <v>0</v>
      </c>
      <c r="K246" s="181">
        <v>0</v>
      </c>
      <c r="L246" s="181">
        <v>2.5</v>
      </c>
      <c r="M246" s="181">
        <v>1.2</v>
      </c>
      <c r="N246" s="181">
        <v>0</v>
      </c>
      <c r="O246" s="181">
        <v>3.7</v>
      </c>
      <c r="P246" s="181">
        <f t="shared" si="26"/>
        <v>3.7</v>
      </c>
      <c r="Q246" s="181">
        <v>0</v>
      </c>
      <c r="R246" s="181">
        <v>0</v>
      </c>
      <c r="S246" s="181">
        <v>0</v>
      </c>
      <c r="T246" s="181">
        <f t="shared" si="24"/>
        <v>3.7</v>
      </c>
    </row>
    <row r="247" spans="1:20" ht="12.75" customHeight="1" x14ac:dyDescent="0.2">
      <c r="A247" s="167"/>
      <c r="B247" s="35"/>
      <c r="C247" s="26" t="s">
        <v>193</v>
      </c>
      <c r="D247" s="180">
        <v>13</v>
      </c>
      <c r="E247" s="181">
        <v>0</v>
      </c>
      <c r="F247" s="181">
        <v>0</v>
      </c>
      <c r="G247" s="181">
        <v>0</v>
      </c>
      <c r="H247" s="181">
        <f t="shared" si="25"/>
        <v>0</v>
      </c>
      <c r="I247" s="181">
        <v>9.76</v>
      </c>
      <c r="J247" s="181">
        <v>0</v>
      </c>
      <c r="K247" s="181">
        <v>9.76</v>
      </c>
      <c r="L247" s="181">
        <v>5.6</v>
      </c>
      <c r="M247" s="181">
        <v>64</v>
      </c>
      <c r="N247" s="181">
        <v>2.6</v>
      </c>
      <c r="O247" s="181">
        <v>72.2</v>
      </c>
      <c r="P247" s="181">
        <f t="shared" si="26"/>
        <v>81.960000000000008</v>
      </c>
      <c r="Q247" s="181">
        <v>0</v>
      </c>
      <c r="R247" s="181">
        <v>5.5</v>
      </c>
      <c r="S247" s="181">
        <v>5.5</v>
      </c>
      <c r="T247" s="181">
        <f t="shared" si="24"/>
        <v>87.460000000000008</v>
      </c>
    </row>
    <row r="248" spans="1:20" ht="12.75" customHeight="1" x14ac:dyDescent="0.2">
      <c r="A248" s="167"/>
      <c r="B248" s="35"/>
      <c r="C248" s="26" t="s">
        <v>206</v>
      </c>
      <c r="D248" s="180">
        <v>11</v>
      </c>
      <c r="E248" s="181">
        <v>0</v>
      </c>
      <c r="F248" s="181">
        <v>0</v>
      </c>
      <c r="G248" s="181">
        <v>0</v>
      </c>
      <c r="H248" s="181">
        <f t="shared" si="25"/>
        <v>0</v>
      </c>
      <c r="I248" s="181">
        <v>75.14</v>
      </c>
      <c r="J248" s="181">
        <v>0</v>
      </c>
      <c r="K248" s="181">
        <v>75.14</v>
      </c>
      <c r="L248" s="181">
        <v>33.6</v>
      </c>
      <c r="M248" s="181">
        <v>92.910000000000011</v>
      </c>
      <c r="N248" s="181">
        <v>16.2</v>
      </c>
      <c r="O248" s="181">
        <v>142.70999999999998</v>
      </c>
      <c r="P248" s="181">
        <f t="shared" si="26"/>
        <v>217.84999999999997</v>
      </c>
      <c r="Q248" s="181">
        <v>0</v>
      </c>
      <c r="R248" s="181">
        <v>0</v>
      </c>
      <c r="S248" s="181">
        <v>0</v>
      </c>
      <c r="T248" s="181">
        <f t="shared" si="24"/>
        <v>217.84999999999997</v>
      </c>
    </row>
    <row r="249" spans="1:20" ht="12.75" customHeight="1" x14ac:dyDescent="0.2">
      <c r="A249" s="167"/>
      <c r="B249" s="35"/>
      <c r="C249" s="26" t="s">
        <v>276</v>
      </c>
      <c r="D249" s="180">
        <v>10</v>
      </c>
      <c r="E249" s="181">
        <v>0</v>
      </c>
      <c r="F249" s="181">
        <v>0</v>
      </c>
      <c r="G249" s="181">
        <v>0</v>
      </c>
      <c r="H249" s="181">
        <f t="shared" si="25"/>
        <v>0</v>
      </c>
      <c r="I249" s="181">
        <v>0</v>
      </c>
      <c r="J249" s="181">
        <v>0</v>
      </c>
      <c r="K249" s="181">
        <v>0</v>
      </c>
      <c r="L249" s="181">
        <v>11.02</v>
      </c>
      <c r="M249" s="181">
        <v>1.03</v>
      </c>
      <c r="N249" s="181">
        <v>0</v>
      </c>
      <c r="O249" s="181">
        <v>12.049999999999999</v>
      </c>
      <c r="P249" s="181">
        <f t="shared" si="26"/>
        <v>12.049999999999999</v>
      </c>
      <c r="Q249" s="181">
        <v>0</v>
      </c>
      <c r="R249" s="181">
        <v>0.5</v>
      </c>
      <c r="S249" s="181">
        <v>0.5</v>
      </c>
      <c r="T249" s="181">
        <f t="shared" si="24"/>
        <v>12.549999999999999</v>
      </c>
    </row>
    <row r="250" spans="1:20" ht="12.75" customHeight="1" x14ac:dyDescent="0.2">
      <c r="A250" s="167"/>
      <c r="B250" s="35"/>
      <c r="C250" s="26" t="s">
        <v>199</v>
      </c>
      <c r="D250" s="180">
        <v>14</v>
      </c>
      <c r="E250" s="181">
        <v>0</v>
      </c>
      <c r="F250" s="181">
        <v>0</v>
      </c>
      <c r="G250" s="181">
        <v>0</v>
      </c>
      <c r="H250" s="181">
        <f t="shared" si="25"/>
        <v>0</v>
      </c>
      <c r="I250" s="181">
        <v>0</v>
      </c>
      <c r="J250" s="181">
        <v>0</v>
      </c>
      <c r="K250" s="181">
        <v>0</v>
      </c>
      <c r="L250" s="181">
        <v>16.559999999999999</v>
      </c>
      <c r="M250" s="181">
        <v>79.56</v>
      </c>
      <c r="N250" s="181">
        <v>0.375</v>
      </c>
      <c r="O250" s="181">
        <v>96.495000000000005</v>
      </c>
      <c r="P250" s="181">
        <f t="shared" si="26"/>
        <v>96.495000000000005</v>
      </c>
      <c r="Q250" s="181">
        <v>0</v>
      </c>
      <c r="R250" s="181">
        <v>1.4900000000000002</v>
      </c>
      <c r="S250" s="181">
        <v>1.4900000000000002</v>
      </c>
      <c r="T250" s="181">
        <f t="shared" si="24"/>
        <v>97.984999999999999</v>
      </c>
    </row>
    <row r="251" spans="1:20" ht="12.75" customHeight="1" x14ac:dyDescent="0.2">
      <c r="A251" s="167"/>
      <c r="B251" s="35"/>
      <c r="C251" s="26" t="s">
        <v>274</v>
      </c>
      <c r="D251" s="180">
        <v>1</v>
      </c>
      <c r="E251" s="181">
        <v>0</v>
      </c>
      <c r="F251" s="181">
        <v>0</v>
      </c>
      <c r="G251" s="181">
        <v>0</v>
      </c>
      <c r="H251" s="181">
        <f t="shared" si="25"/>
        <v>0</v>
      </c>
      <c r="I251" s="181">
        <v>0</v>
      </c>
      <c r="J251" s="181">
        <v>0</v>
      </c>
      <c r="K251" s="181">
        <v>0</v>
      </c>
      <c r="L251" s="181">
        <v>0</v>
      </c>
      <c r="M251" s="181">
        <v>0</v>
      </c>
      <c r="N251" s="181">
        <v>0.01</v>
      </c>
      <c r="O251" s="181">
        <v>0.01</v>
      </c>
      <c r="P251" s="181">
        <f t="shared" si="26"/>
        <v>0.01</v>
      </c>
      <c r="Q251" s="181">
        <v>0</v>
      </c>
      <c r="R251" s="181">
        <v>0</v>
      </c>
      <c r="S251" s="181">
        <v>0</v>
      </c>
      <c r="T251" s="181">
        <f t="shared" si="24"/>
        <v>0.01</v>
      </c>
    </row>
    <row r="252" spans="1:20" ht="12.75" customHeight="1" x14ac:dyDescent="0.2">
      <c r="A252" s="167"/>
      <c r="B252" s="35"/>
      <c r="C252" s="26" t="s">
        <v>203</v>
      </c>
      <c r="D252" s="162"/>
      <c r="E252" s="24"/>
      <c r="F252" s="24"/>
      <c r="G252" s="24"/>
      <c r="H252" s="24">
        <f t="shared" si="25"/>
        <v>0</v>
      </c>
      <c r="I252" s="24"/>
      <c r="J252" s="24"/>
      <c r="K252" s="24">
        <f>SUM(H252:J252)</f>
        <v>0</v>
      </c>
      <c r="L252" s="24"/>
      <c r="M252" s="24"/>
      <c r="N252" s="24"/>
      <c r="O252" s="24">
        <f>SUM(L252:N252)</f>
        <v>0</v>
      </c>
      <c r="P252" s="24">
        <f t="shared" si="26"/>
        <v>0</v>
      </c>
      <c r="Q252" s="24"/>
      <c r="R252" s="24"/>
      <c r="S252" s="24">
        <f>SUM(Q252:R252)</f>
        <v>0</v>
      </c>
      <c r="T252" s="181">
        <f t="shared" si="24"/>
        <v>0</v>
      </c>
    </row>
    <row r="253" spans="1:20" ht="12.75" customHeight="1" x14ac:dyDescent="0.2">
      <c r="A253" s="167"/>
      <c r="B253" s="85"/>
      <c r="C253" s="26" t="s">
        <v>212</v>
      </c>
      <c r="D253" s="180">
        <v>28</v>
      </c>
      <c r="E253" s="181">
        <v>0</v>
      </c>
      <c r="F253" s="181">
        <v>0</v>
      </c>
      <c r="G253" s="181">
        <v>0</v>
      </c>
      <c r="H253" s="181">
        <f t="shared" si="25"/>
        <v>0</v>
      </c>
      <c r="I253" s="181">
        <v>7.0000000000000007E-2</v>
      </c>
      <c r="J253" s="181">
        <v>0</v>
      </c>
      <c r="K253" s="181">
        <v>7.0000000000000007E-2</v>
      </c>
      <c r="L253" s="181">
        <v>11.26</v>
      </c>
      <c r="M253" s="181">
        <v>66.820000000000007</v>
      </c>
      <c r="N253" s="181">
        <v>13.46</v>
      </c>
      <c r="O253" s="181">
        <v>91.54</v>
      </c>
      <c r="P253" s="181">
        <f t="shared" si="26"/>
        <v>91.61</v>
      </c>
      <c r="Q253" s="181">
        <v>0</v>
      </c>
      <c r="R253" s="181">
        <v>4.6000000000000005</v>
      </c>
      <c r="S253" s="181">
        <v>4.6000000000000005</v>
      </c>
      <c r="T253" s="181">
        <f t="shared" si="24"/>
        <v>96.21</v>
      </c>
    </row>
    <row r="254" spans="1:20" ht="12.75" customHeight="1" x14ac:dyDescent="0.2">
      <c r="A254" s="167"/>
      <c r="B254" s="35" t="s">
        <v>432</v>
      </c>
      <c r="C254" s="26" t="s">
        <v>194</v>
      </c>
      <c r="D254" s="180">
        <v>23</v>
      </c>
      <c r="E254" s="181">
        <v>0</v>
      </c>
      <c r="F254" s="181">
        <v>0</v>
      </c>
      <c r="G254" s="181">
        <v>0</v>
      </c>
      <c r="H254" s="181">
        <f t="shared" si="25"/>
        <v>0</v>
      </c>
      <c r="I254" s="181">
        <v>0</v>
      </c>
      <c r="J254" s="181">
        <v>0</v>
      </c>
      <c r="K254" s="181">
        <v>0</v>
      </c>
      <c r="L254" s="181">
        <v>32.535000000000004</v>
      </c>
      <c r="M254" s="181">
        <v>198.70500000000001</v>
      </c>
      <c r="N254" s="181">
        <v>52</v>
      </c>
      <c r="O254" s="181">
        <v>283.24</v>
      </c>
      <c r="P254" s="181">
        <f t="shared" si="26"/>
        <v>283.24</v>
      </c>
      <c r="Q254" s="181">
        <v>0</v>
      </c>
      <c r="R254" s="181">
        <v>3.01</v>
      </c>
      <c r="S254" s="181">
        <v>3.01</v>
      </c>
      <c r="T254" s="181">
        <f t="shared" si="24"/>
        <v>286.25</v>
      </c>
    </row>
    <row r="255" spans="1:20" ht="12.75" customHeight="1" x14ac:dyDescent="0.2">
      <c r="A255" s="167"/>
      <c r="B255" s="35"/>
      <c r="C255" s="26" t="s">
        <v>192</v>
      </c>
      <c r="D255" s="180">
        <v>9</v>
      </c>
      <c r="E255" s="181">
        <v>0</v>
      </c>
      <c r="F255" s="181">
        <v>0</v>
      </c>
      <c r="G255" s="181">
        <v>0</v>
      </c>
      <c r="H255" s="181">
        <f t="shared" si="25"/>
        <v>0</v>
      </c>
      <c r="I255" s="181">
        <v>6.66</v>
      </c>
      <c r="J255" s="181">
        <v>0</v>
      </c>
      <c r="K255" s="181">
        <v>6.66</v>
      </c>
      <c r="L255" s="181">
        <v>10.290000000000001</v>
      </c>
      <c r="M255" s="181">
        <v>27.07</v>
      </c>
      <c r="N255" s="181">
        <v>0.1</v>
      </c>
      <c r="O255" s="181">
        <v>37.46</v>
      </c>
      <c r="P255" s="181">
        <f t="shared" si="26"/>
        <v>44.120000000000005</v>
      </c>
      <c r="Q255" s="181">
        <v>0</v>
      </c>
      <c r="R255" s="181">
        <v>0.2</v>
      </c>
      <c r="S255" s="181">
        <v>0.2</v>
      </c>
      <c r="T255" s="181">
        <f t="shared" si="24"/>
        <v>44.320000000000007</v>
      </c>
    </row>
    <row r="256" spans="1:20" ht="12.75" customHeight="1" x14ac:dyDescent="0.2">
      <c r="A256" s="167"/>
      <c r="B256" s="35"/>
      <c r="C256" s="26" t="s">
        <v>280</v>
      </c>
      <c r="D256" s="180">
        <v>1</v>
      </c>
      <c r="E256" s="181">
        <v>0</v>
      </c>
      <c r="F256" s="181">
        <v>0</v>
      </c>
      <c r="G256" s="181">
        <v>0</v>
      </c>
      <c r="H256" s="181">
        <f t="shared" si="25"/>
        <v>0</v>
      </c>
      <c r="I256" s="181">
        <v>0</v>
      </c>
      <c r="J256" s="181">
        <v>0</v>
      </c>
      <c r="K256" s="181">
        <v>0</v>
      </c>
      <c r="L256" s="181">
        <v>1.2</v>
      </c>
      <c r="M256" s="181">
        <v>0</v>
      </c>
      <c r="N256" s="181">
        <v>0</v>
      </c>
      <c r="O256" s="181">
        <v>1.2</v>
      </c>
      <c r="P256" s="181">
        <f t="shared" si="26"/>
        <v>1.2</v>
      </c>
      <c r="Q256" s="181">
        <v>0</v>
      </c>
      <c r="R256" s="181">
        <v>1</v>
      </c>
      <c r="S256" s="181">
        <v>1</v>
      </c>
      <c r="T256" s="24">
        <f t="shared" si="24"/>
        <v>2.2000000000000002</v>
      </c>
    </row>
    <row r="257" spans="1:20" ht="12.75" customHeight="1" x14ac:dyDescent="0.2">
      <c r="A257" s="167"/>
      <c r="B257" s="35"/>
      <c r="C257" s="26" t="s">
        <v>354</v>
      </c>
      <c r="D257" s="162"/>
      <c r="E257" s="24"/>
      <c r="F257" s="24"/>
      <c r="G257" s="24"/>
      <c r="H257" s="24">
        <f t="shared" si="25"/>
        <v>0</v>
      </c>
      <c r="I257" s="24"/>
      <c r="J257" s="24"/>
      <c r="K257" s="24">
        <f>SUM(H257:J257)</f>
        <v>0</v>
      </c>
      <c r="L257" s="24"/>
      <c r="M257" s="24"/>
      <c r="N257" s="24"/>
      <c r="O257" s="24">
        <f>SUM(L257:N257)</f>
        <v>0</v>
      </c>
      <c r="P257" s="24">
        <f t="shared" si="26"/>
        <v>0</v>
      </c>
      <c r="Q257" s="24"/>
      <c r="R257" s="24"/>
      <c r="S257" s="24">
        <f>SUM(Q257:R257)</f>
        <v>0</v>
      </c>
      <c r="T257" s="181">
        <f t="shared" si="24"/>
        <v>0</v>
      </c>
    </row>
    <row r="258" spans="1:20" ht="12.75" customHeight="1" x14ac:dyDescent="0.2">
      <c r="A258" s="167"/>
      <c r="B258" s="35"/>
      <c r="C258" s="26" t="s">
        <v>198</v>
      </c>
      <c r="D258" s="180">
        <v>34</v>
      </c>
      <c r="E258" s="181">
        <v>0</v>
      </c>
      <c r="F258" s="181">
        <v>0</v>
      </c>
      <c r="G258" s="181">
        <v>0</v>
      </c>
      <c r="H258" s="181">
        <f t="shared" si="25"/>
        <v>0</v>
      </c>
      <c r="I258" s="181">
        <v>0</v>
      </c>
      <c r="J258" s="181">
        <v>0</v>
      </c>
      <c r="K258" s="181">
        <v>0</v>
      </c>
      <c r="L258" s="181">
        <v>155.69999999999999</v>
      </c>
      <c r="M258" s="181">
        <v>133.15</v>
      </c>
      <c r="N258" s="181">
        <v>19.71</v>
      </c>
      <c r="O258" s="181">
        <v>308.55999999999995</v>
      </c>
      <c r="P258" s="181">
        <f t="shared" si="26"/>
        <v>308.55999999999995</v>
      </c>
      <c r="Q258" s="181">
        <v>0</v>
      </c>
      <c r="R258" s="181">
        <v>28.2</v>
      </c>
      <c r="S258" s="181">
        <v>28.2</v>
      </c>
      <c r="T258" s="181">
        <f t="shared" si="24"/>
        <v>336.75999999999993</v>
      </c>
    </row>
    <row r="259" spans="1:20" ht="12.75" customHeight="1" x14ac:dyDescent="0.2">
      <c r="A259" s="167"/>
      <c r="B259" s="35"/>
      <c r="C259" s="26" t="s">
        <v>386</v>
      </c>
      <c r="D259" s="180">
        <v>1</v>
      </c>
      <c r="E259" s="181">
        <v>0</v>
      </c>
      <c r="F259" s="181">
        <v>0</v>
      </c>
      <c r="G259" s="181">
        <v>0</v>
      </c>
      <c r="H259" s="181">
        <f t="shared" si="25"/>
        <v>0</v>
      </c>
      <c r="I259" s="181">
        <v>0</v>
      </c>
      <c r="J259" s="181">
        <v>0</v>
      </c>
      <c r="K259" s="181">
        <v>0</v>
      </c>
      <c r="L259" s="181">
        <v>0</v>
      </c>
      <c r="M259" s="181">
        <v>3</v>
      </c>
      <c r="N259" s="181">
        <v>0</v>
      </c>
      <c r="O259" s="181">
        <v>3</v>
      </c>
      <c r="P259" s="181">
        <f t="shared" si="26"/>
        <v>3</v>
      </c>
      <c r="Q259" s="181">
        <v>0</v>
      </c>
      <c r="R259" s="181">
        <v>0</v>
      </c>
      <c r="S259" s="181">
        <v>0</v>
      </c>
      <c r="T259" s="181">
        <f t="shared" si="24"/>
        <v>3</v>
      </c>
    </row>
    <row r="260" spans="1:20" ht="12.75" customHeight="1" x14ac:dyDescent="0.2">
      <c r="A260" s="167"/>
      <c r="B260" s="35"/>
      <c r="C260" s="26" t="s">
        <v>326</v>
      </c>
      <c r="D260" s="162"/>
      <c r="E260" s="24"/>
      <c r="F260" s="24"/>
      <c r="G260" s="24"/>
      <c r="H260" s="24">
        <f t="shared" si="25"/>
        <v>0</v>
      </c>
      <c r="I260" s="24"/>
      <c r="J260" s="24"/>
      <c r="K260" s="24">
        <f>SUM(H260:J260)</f>
        <v>0</v>
      </c>
      <c r="L260" s="24"/>
      <c r="M260" s="24"/>
      <c r="N260" s="24"/>
      <c r="O260" s="24">
        <f>SUM(L260:N260)</f>
        <v>0</v>
      </c>
      <c r="P260" s="24">
        <f t="shared" si="26"/>
        <v>0</v>
      </c>
      <c r="Q260" s="24"/>
      <c r="R260" s="24"/>
      <c r="S260" s="24">
        <f>SUM(Q260:R260)</f>
        <v>0</v>
      </c>
      <c r="T260" s="181">
        <f t="shared" si="24"/>
        <v>0</v>
      </c>
    </row>
    <row r="261" spans="1:20" ht="12.75" customHeight="1" x14ac:dyDescent="0.2">
      <c r="A261" s="167"/>
      <c r="B261" s="35"/>
      <c r="C261" s="26" t="s">
        <v>197</v>
      </c>
      <c r="D261" s="180">
        <v>21</v>
      </c>
      <c r="E261" s="181">
        <v>0</v>
      </c>
      <c r="F261" s="181">
        <v>0</v>
      </c>
      <c r="G261" s="181">
        <v>0</v>
      </c>
      <c r="H261" s="181">
        <f t="shared" si="25"/>
        <v>0</v>
      </c>
      <c r="I261" s="181">
        <v>0</v>
      </c>
      <c r="J261" s="181">
        <v>0.2</v>
      </c>
      <c r="K261" s="181">
        <v>0.2</v>
      </c>
      <c r="L261" s="181">
        <v>22.320000000000004</v>
      </c>
      <c r="M261" s="181">
        <v>57.79999999999999</v>
      </c>
      <c r="N261" s="181">
        <v>6.7</v>
      </c>
      <c r="O261" s="181">
        <v>86.820000000000007</v>
      </c>
      <c r="P261" s="181">
        <f t="shared" si="26"/>
        <v>87.02000000000001</v>
      </c>
      <c r="Q261" s="181">
        <v>0</v>
      </c>
      <c r="R261" s="181">
        <v>1.4</v>
      </c>
      <c r="S261" s="181">
        <v>1.4</v>
      </c>
      <c r="T261" s="181">
        <f t="shared" si="24"/>
        <v>88.420000000000016</v>
      </c>
    </row>
    <row r="262" spans="1:20" ht="12.75" customHeight="1" x14ac:dyDescent="0.2">
      <c r="A262" s="167"/>
      <c r="B262" s="35"/>
      <c r="C262" s="26" t="s">
        <v>278</v>
      </c>
      <c r="D262" s="180">
        <v>13</v>
      </c>
      <c r="E262" s="181">
        <v>0</v>
      </c>
      <c r="F262" s="181">
        <v>0</v>
      </c>
      <c r="G262" s="181">
        <v>0</v>
      </c>
      <c r="H262" s="181">
        <f t="shared" si="25"/>
        <v>0</v>
      </c>
      <c r="I262" s="181">
        <v>0</v>
      </c>
      <c r="J262" s="181">
        <v>0</v>
      </c>
      <c r="K262" s="181">
        <v>0</v>
      </c>
      <c r="L262" s="181">
        <v>0.02</v>
      </c>
      <c r="M262" s="181">
        <v>0.3580000000000001</v>
      </c>
      <c r="N262" s="181">
        <v>0</v>
      </c>
      <c r="O262" s="181">
        <v>0.37800000000000011</v>
      </c>
      <c r="P262" s="181">
        <f t="shared" si="26"/>
        <v>0.37800000000000011</v>
      </c>
      <c r="Q262" s="181">
        <v>0</v>
      </c>
      <c r="R262" s="181">
        <v>0</v>
      </c>
      <c r="S262" s="181">
        <v>0</v>
      </c>
      <c r="T262" s="181">
        <f t="shared" si="24"/>
        <v>0.37800000000000011</v>
      </c>
    </row>
    <row r="263" spans="1:20" ht="12.75" customHeight="1" x14ac:dyDescent="0.2">
      <c r="A263" s="167"/>
      <c r="B263" s="85"/>
      <c r="C263" s="26" t="s">
        <v>279</v>
      </c>
      <c r="D263" s="162"/>
      <c r="E263" s="24"/>
      <c r="F263" s="24"/>
      <c r="G263" s="24"/>
      <c r="H263" s="24">
        <f t="shared" si="25"/>
        <v>0</v>
      </c>
      <c r="I263" s="24"/>
      <c r="J263" s="24"/>
      <c r="K263" s="24">
        <f>SUM(H263:J263)</f>
        <v>0</v>
      </c>
      <c r="L263" s="24"/>
      <c r="M263" s="24"/>
      <c r="N263" s="24"/>
      <c r="O263" s="24">
        <f>SUM(L263:N263)</f>
        <v>0</v>
      </c>
      <c r="P263" s="24">
        <f t="shared" si="26"/>
        <v>0</v>
      </c>
      <c r="Q263" s="24"/>
      <c r="R263" s="24"/>
      <c r="S263" s="24">
        <f>SUM(Q263:R263)</f>
        <v>0</v>
      </c>
      <c r="T263" s="181">
        <f t="shared" si="24"/>
        <v>0</v>
      </c>
    </row>
    <row r="264" spans="1:20" ht="12.75" customHeight="1" x14ac:dyDescent="0.2">
      <c r="A264" s="167"/>
      <c r="B264" s="35" t="s">
        <v>209</v>
      </c>
      <c r="C264" s="26" t="s">
        <v>196</v>
      </c>
      <c r="D264" s="180">
        <v>1</v>
      </c>
      <c r="E264" s="181">
        <v>0</v>
      </c>
      <c r="F264" s="181">
        <v>0</v>
      </c>
      <c r="G264" s="181">
        <v>0</v>
      </c>
      <c r="H264" s="181">
        <f t="shared" si="25"/>
        <v>0</v>
      </c>
      <c r="I264" s="181">
        <v>0</v>
      </c>
      <c r="J264" s="181">
        <v>0</v>
      </c>
      <c r="K264" s="181">
        <v>0</v>
      </c>
      <c r="L264" s="181">
        <v>0.01</v>
      </c>
      <c r="M264" s="181">
        <v>0</v>
      </c>
      <c r="N264" s="181">
        <v>0</v>
      </c>
      <c r="O264" s="181">
        <v>0.01</v>
      </c>
      <c r="P264" s="181">
        <f t="shared" si="26"/>
        <v>0.01</v>
      </c>
      <c r="Q264" s="181">
        <v>0</v>
      </c>
      <c r="R264" s="181">
        <v>0</v>
      </c>
      <c r="S264" s="181">
        <v>0</v>
      </c>
      <c r="T264" s="181">
        <f t="shared" si="24"/>
        <v>0.01</v>
      </c>
    </row>
    <row r="265" spans="1:20" ht="12.75" customHeight="1" x14ac:dyDescent="0.2">
      <c r="A265" s="167"/>
      <c r="B265" s="35"/>
      <c r="C265" s="26" t="s">
        <v>209</v>
      </c>
      <c r="D265" s="180">
        <v>13</v>
      </c>
      <c r="E265" s="181">
        <v>0</v>
      </c>
      <c r="F265" s="181">
        <v>0</v>
      </c>
      <c r="G265" s="181">
        <v>0</v>
      </c>
      <c r="H265" s="181">
        <f t="shared" si="25"/>
        <v>0</v>
      </c>
      <c r="I265" s="181">
        <v>0</v>
      </c>
      <c r="J265" s="181">
        <v>0</v>
      </c>
      <c r="K265" s="181">
        <v>0</v>
      </c>
      <c r="L265" s="181">
        <v>1827.172</v>
      </c>
      <c r="M265" s="181">
        <v>1.5</v>
      </c>
      <c r="N265" s="181">
        <v>0.02</v>
      </c>
      <c r="O265" s="181">
        <v>1828.692</v>
      </c>
      <c r="P265" s="181">
        <f t="shared" si="26"/>
        <v>1828.692</v>
      </c>
      <c r="Q265" s="181">
        <v>0</v>
      </c>
      <c r="R265" s="181">
        <v>0.02</v>
      </c>
      <c r="S265" s="181">
        <v>0.02</v>
      </c>
      <c r="T265" s="181">
        <f t="shared" si="24"/>
        <v>1828.712</v>
      </c>
    </row>
    <row r="266" spans="1:20" ht="12.75" customHeight="1" x14ac:dyDescent="0.2">
      <c r="A266" s="167"/>
      <c r="B266" s="35"/>
      <c r="C266" s="26" t="s">
        <v>295</v>
      </c>
      <c r="D266" s="180">
        <v>4</v>
      </c>
      <c r="E266" s="181">
        <v>0</v>
      </c>
      <c r="F266" s="181">
        <v>0</v>
      </c>
      <c r="G266" s="181">
        <v>0</v>
      </c>
      <c r="H266" s="181">
        <f t="shared" si="25"/>
        <v>0</v>
      </c>
      <c r="I266" s="181">
        <v>0</v>
      </c>
      <c r="J266" s="181">
        <v>0</v>
      </c>
      <c r="K266" s="181">
        <v>0</v>
      </c>
      <c r="L266" s="181">
        <v>13.1</v>
      </c>
      <c r="M266" s="181">
        <v>0</v>
      </c>
      <c r="N266" s="181">
        <v>0.5</v>
      </c>
      <c r="O266" s="181">
        <v>13.6</v>
      </c>
      <c r="P266" s="181">
        <f t="shared" si="26"/>
        <v>13.6</v>
      </c>
      <c r="Q266" s="181">
        <v>0</v>
      </c>
      <c r="R266" s="181">
        <v>0</v>
      </c>
      <c r="S266" s="181">
        <v>0</v>
      </c>
      <c r="T266" s="181">
        <f t="shared" si="24"/>
        <v>13.6</v>
      </c>
    </row>
    <row r="267" spans="1:20" ht="12.75" customHeight="1" x14ac:dyDescent="0.2">
      <c r="A267" s="167"/>
      <c r="B267" s="35"/>
      <c r="C267" s="165" t="s">
        <v>306</v>
      </c>
      <c r="D267" s="156"/>
      <c r="E267" s="157"/>
      <c r="F267" s="157"/>
      <c r="G267" s="157"/>
      <c r="H267" s="157">
        <f>+G267+F267+E267</f>
        <v>0</v>
      </c>
      <c r="I267" s="157"/>
      <c r="J267" s="157"/>
      <c r="K267" s="157">
        <f>SUM(H267:J267)</f>
        <v>0</v>
      </c>
      <c r="L267" s="157"/>
      <c r="M267" s="157"/>
      <c r="N267" s="157"/>
      <c r="O267" s="157">
        <f>SUM(L267:N267)</f>
        <v>0</v>
      </c>
      <c r="P267" s="157">
        <f>+O267+K267</f>
        <v>0</v>
      </c>
      <c r="Q267" s="157"/>
      <c r="R267" s="157"/>
      <c r="S267" s="157">
        <f>+R267+Q267</f>
        <v>0</v>
      </c>
      <c r="T267" s="181">
        <f>+S267+P267</f>
        <v>0</v>
      </c>
    </row>
    <row r="268" spans="1:20" ht="12.75" customHeight="1" x14ac:dyDescent="0.25">
      <c r="A268" s="230" t="s">
        <v>0</v>
      </c>
      <c r="B268" s="231"/>
      <c r="C268" s="232" t="s">
        <v>0</v>
      </c>
      <c r="D268" s="53">
        <f>SUM(D237:D267)</f>
        <v>433</v>
      </c>
      <c r="E268" s="54">
        <f>SUM(E237:E267)</f>
        <v>0.60000000000000009</v>
      </c>
      <c r="F268" s="54">
        <f>SUM(F237:F267)</f>
        <v>0</v>
      </c>
      <c r="G268" s="54">
        <f>SUM(G237:G267)</f>
        <v>88.14</v>
      </c>
      <c r="H268" s="54">
        <f>+G268+F268+E268</f>
        <v>88.74</v>
      </c>
      <c r="I268" s="54">
        <f>SUM(I237:I267)</f>
        <v>109.42999999999998</v>
      </c>
      <c r="J268" s="54">
        <f>SUM(J237:J267)</f>
        <v>0.2</v>
      </c>
      <c r="K268" s="54">
        <f>+J268+I268+H268</f>
        <v>198.36999999999998</v>
      </c>
      <c r="L268" s="54">
        <f>SUM(L237:L267)</f>
        <v>2635.1419999999998</v>
      </c>
      <c r="M268" s="54">
        <f>SUM(M237:M267)</f>
        <v>1530.9779999999998</v>
      </c>
      <c r="N268" s="54">
        <f>SUM(N237:N267)</f>
        <v>247.83500000000001</v>
      </c>
      <c r="O268" s="54">
        <f>+N268+M268+L268</f>
        <v>4413.9549999999999</v>
      </c>
      <c r="P268" s="54">
        <f>+O268+K268</f>
        <v>4612.3249999999998</v>
      </c>
      <c r="Q268" s="54">
        <f>SUM(Q237:Q267)</f>
        <v>18.2</v>
      </c>
      <c r="R268" s="54">
        <f>SUM(R237:R267)</f>
        <v>302.92999999999995</v>
      </c>
      <c r="S268" s="54">
        <f>+R268+Q268</f>
        <v>321.12999999999994</v>
      </c>
      <c r="T268" s="55">
        <f>+S268+P268</f>
        <v>4933.4549999999999</v>
      </c>
    </row>
    <row r="269" spans="1:20" ht="12.75" customHeight="1" x14ac:dyDescent="0.2">
      <c r="A269" s="166" t="s">
        <v>10</v>
      </c>
      <c r="B269" s="169" t="s">
        <v>222</v>
      </c>
      <c r="C269" s="161" t="s">
        <v>222</v>
      </c>
      <c r="D269" s="178">
        <v>13</v>
      </c>
      <c r="E269" s="179">
        <v>1.21E-2</v>
      </c>
      <c r="F269" s="179">
        <v>0</v>
      </c>
      <c r="G269" s="179">
        <v>8.3000000000000001E-3</v>
      </c>
      <c r="H269" s="179">
        <f t="shared" ref="H269:H277" si="27">SUM(E269:G269)</f>
        <v>2.0400000000000001E-2</v>
      </c>
      <c r="I269" s="179">
        <v>0</v>
      </c>
      <c r="J269" s="179">
        <v>0</v>
      </c>
      <c r="K269" s="179">
        <v>2.0400000000000001E-2</v>
      </c>
      <c r="L269" s="179">
        <v>23.786799999999999</v>
      </c>
      <c r="M269" s="179">
        <v>11.5419</v>
      </c>
      <c r="N269" s="179">
        <v>1.9407000000000001</v>
      </c>
      <c r="O269" s="179">
        <v>37.269399999999997</v>
      </c>
      <c r="P269" s="179">
        <f t="shared" ref="P269:P277" si="28">K269+O269</f>
        <v>37.2898</v>
      </c>
      <c r="Q269" s="179">
        <v>0</v>
      </c>
      <c r="R269" s="179">
        <v>9.5192999999999994</v>
      </c>
      <c r="S269" s="179">
        <v>9.5192999999999994</v>
      </c>
      <c r="T269" s="179">
        <f t="shared" ref="T269:T277" si="29">+S269+P269</f>
        <v>46.809100000000001</v>
      </c>
    </row>
    <row r="270" spans="1:20" ht="12.75" customHeight="1" x14ac:dyDescent="0.2">
      <c r="A270" s="167"/>
      <c r="B270" s="170"/>
      <c r="C270" s="26" t="s">
        <v>282</v>
      </c>
      <c r="D270" s="180">
        <v>2</v>
      </c>
      <c r="E270" s="181">
        <v>0</v>
      </c>
      <c r="F270" s="181">
        <v>0</v>
      </c>
      <c r="G270" s="181">
        <v>0</v>
      </c>
      <c r="H270" s="181">
        <f t="shared" si="27"/>
        <v>0</v>
      </c>
      <c r="I270" s="181">
        <v>0</v>
      </c>
      <c r="J270" s="181">
        <v>0</v>
      </c>
      <c r="K270" s="181">
        <v>0</v>
      </c>
      <c r="L270" s="181">
        <v>5.0000000000000001E-3</v>
      </c>
      <c r="M270" s="181">
        <v>0.56179999999999997</v>
      </c>
      <c r="N270" s="181">
        <v>0</v>
      </c>
      <c r="O270" s="181">
        <v>0.56679999999999997</v>
      </c>
      <c r="P270" s="181">
        <f t="shared" si="28"/>
        <v>0.56679999999999997</v>
      </c>
      <c r="Q270" s="181">
        <v>0</v>
      </c>
      <c r="R270" s="181">
        <v>0.02</v>
      </c>
      <c r="S270" s="181">
        <v>0.02</v>
      </c>
      <c r="T270" s="181">
        <f t="shared" si="29"/>
        <v>0.58679999999999999</v>
      </c>
    </row>
    <row r="271" spans="1:20" ht="12.75" customHeight="1" x14ac:dyDescent="0.2">
      <c r="A271" s="167"/>
      <c r="B271" s="169" t="s">
        <v>220</v>
      </c>
      <c r="C271" s="26" t="s">
        <v>220</v>
      </c>
      <c r="D271" s="180">
        <v>1</v>
      </c>
      <c r="E271" s="181">
        <v>0</v>
      </c>
      <c r="F271" s="181">
        <v>0</v>
      </c>
      <c r="G271" s="181">
        <v>0</v>
      </c>
      <c r="H271" s="181">
        <f t="shared" si="27"/>
        <v>0</v>
      </c>
      <c r="I271" s="181">
        <v>0</v>
      </c>
      <c r="J271" s="181">
        <v>0</v>
      </c>
      <c r="K271" s="181">
        <v>0</v>
      </c>
      <c r="L271" s="181">
        <v>0</v>
      </c>
      <c r="M271" s="181">
        <v>0.03</v>
      </c>
      <c r="N271" s="181">
        <v>0</v>
      </c>
      <c r="O271" s="181">
        <v>0.03</v>
      </c>
      <c r="P271" s="181">
        <f t="shared" si="28"/>
        <v>0.03</v>
      </c>
      <c r="Q271" s="181">
        <v>0</v>
      </c>
      <c r="R271" s="181">
        <v>0</v>
      </c>
      <c r="S271" s="181">
        <v>0</v>
      </c>
      <c r="T271" s="181">
        <f t="shared" si="29"/>
        <v>0.03</v>
      </c>
    </row>
    <row r="272" spans="1:20" ht="12.75" customHeight="1" x14ac:dyDescent="0.2">
      <c r="A272" s="167"/>
      <c r="B272" s="169"/>
      <c r="C272" s="26" t="s">
        <v>281</v>
      </c>
      <c r="D272" s="180">
        <v>2</v>
      </c>
      <c r="E272" s="181">
        <v>0</v>
      </c>
      <c r="F272" s="181">
        <v>0</v>
      </c>
      <c r="G272" s="181">
        <v>0</v>
      </c>
      <c r="H272" s="181">
        <f t="shared" si="27"/>
        <v>0</v>
      </c>
      <c r="I272" s="181">
        <v>0</v>
      </c>
      <c r="J272" s="181">
        <v>0</v>
      </c>
      <c r="K272" s="181">
        <v>0</v>
      </c>
      <c r="L272" s="181">
        <v>9.4</v>
      </c>
      <c r="M272" s="181">
        <v>5.0999999999999996</v>
      </c>
      <c r="N272" s="181">
        <v>4.5</v>
      </c>
      <c r="O272" s="181">
        <v>19</v>
      </c>
      <c r="P272" s="181">
        <f t="shared" si="28"/>
        <v>19</v>
      </c>
      <c r="Q272" s="181">
        <v>0</v>
      </c>
      <c r="R272" s="181">
        <v>0</v>
      </c>
      <c r="S272" s="181">
        <v>0</v>
      </c>
      <c r="T272" s="181">
        <f t="shared" si="29"/>
        <v>19</v>
      </c>
    </row>
    <row r="273" spans="1:20" ht="12.75" customHeight="1" x14ac:dyDescent="0.2">
      <c r="A273" s="167"/>
      <c r="B273" s="170"/>
      <c r="C273" s="26" t="s">
        <v>328</v>
      </c>
      <c r="D273" s="162"/>
      <c r="E273" s="24"/>
      <c r="F273" s="24"/>
      <c r="G273" s="24"/>
      <c r="H273" s="24">
        <f t="shared" si="27"/>
        <v>0</v>
      </c>
      <c r="I273" s="24"/>
      <c r="J273" s="24"/>
      <c r="K273" s="24">
        <f>SUM(H273:J273)</f>
        <v>0</v>
      </c>
      <c r="L273" s="24"/>
      <c r="M273" s="24"/>
      <c r="N273" s="24"/>
      <c r="O273" s="24">
        <f>SUM(L273:N273)</f>
        <v>0</v>
      </c>
      <c r="P273" s="24">
        <f t="shared" si="28"/>
        <v>0</v>
      </c>
      <c r="Q273" s="24"/>
      <c r="R273" s="24"/>
      <c r="S273" s="24">
        <f>SUM(Q273:R273)</f>
        <v>0</v>
      </c>
      <c r="T273" s="181">
        <f t="shared" si="29"/>
        <v>0</v>
      </c>
    </row>
    <row r="274" spans="1:20" ht="12.75" customHeight="1" x14ac:dyDescent="0.2">
      <c r="A274" s="167"/>
      <c r="B274" s="169" t="s">
        <v>433</v>
      </c>
      <c r="C274" s="26" t="s">
        <v>223</v>
      </c>
      <c r="D274" s="180">
        <v>1</v>
      </c>
      <c r="E274" s="181">
        <v>0</v>
      </c>
      <c r="F274" s="181">
        <v>0</v>
      </c>
      <c r="G274" s="181">
        <v>0</v>
      </c>
      <c r="H274" s="181">
        <f t="shared" si="27"/>
        <v>0</v>
      </c>
      <c r="I274" s="181">
        <v>0</v>
      </c>
      <c r="J274" s="181">
        <v>0</v>
      </c>
      <c r="K274" s="181">
        <v>0</v>
      </c>
      <c r="L274" s="181">
        <v>0</v>
      </c>
      <c r="M274" s="181">
        <v>7.2824999999999998</v>
      </c>
      <c r="N274" s="181">
        <v>2.4275000000000002</v>
      </c>
      <c r="O274" s="181">
        <v>9.7100000000000009</v>
      </c>
      <c r="P274" s="181">
        <f t="shared" si="28"/>
        <v>9.7100000000000009</v>
      </c>
      <c r="Q274" s="181">
        <v>0</v>
      </c>
      <c r="R274" s="181">
        <v>0</v>
      </c>
      <c r="S274" s="181">
        <v>0</v>
      </c>
      <c r="T274" s="181">
        <f t="shared" si="29"/>
        <v>9.7100000000000009</v>
      </c>
    </row>
    <row r="275" spans="1:20" ht="12.75" customHeight="1" x14ac:dyDescent="0.2">
      <c r="A275" s="167"/>
      <c r="B275" s="170"/>
      <c r="C275" s="26" t="s">
        <v>329</v>
      </c>
      <c r="D275" s="180">
        <v>2</v>
      </c>
      <c r="E275" s="181">
        <v>0</v>
      </c>
      <c r="F275" s="181">
        <v>0</v>
      </c>
      <c r="G275" s="181">
        <v>0</v>
      </c>
      <c r="H275" s="181">
        <f t="shared" si="27"/>
        <v>0</v>
      </c>
      <c r="I275" s="181">
        <v>0</v>
      </c>
      <c r="J275" s="181">
        <v>0</v>
      </c>
      <c r="K275" s="181">
        <v>0</v>
      </c>
      <c r="L275" s="181">
        <v>2</v>
      </c>
      <c r="M275" s="181">
        <v>18.0075</v>
      </c>
      <c r="N275" s="181">
        <v>0</v>
      </c>
      <c r="O275" s="181">
        <v>20.0075</v>
      </c>
      <c r="P275" s="181">
        <f t="shared" si="28"/>
        <v>20.0075</v>
      </c>
      <c r="Q275" s="181">
        <v>0</v>
      </c>
      <c r="R275" s="181">
        <v>1.7500000000000002E-2</v>
      </c>
      <c r="S275" s="181">
        <v>1.7500000000000002E-2</v>
      </c>
      <c r="T275" s="181">
        <f t="shared" si="29"/>
        <v>20.024999999999999</v>
      </c>
    </row>
    <row r="276" spans="1:20" ht="12.75" customHeight="1" x14ac:dyDescent="0.2">
      <c r="A276" s="167"/>
      <c r="B276" s="169" t="s">
        <v>434</v>
      </c>
      <c r="C276" s="26" t="s">
        <v>221</v>
      </c>
      <c r="D276" s="180">
        <v>2</v>
      </c>
      <c r="E276" s="181">
        <v>0</v>
      </c>
      <c r="F276" s="181">
        <v>0</v>
      </c>
      <c r="G276" s="181">
        <v>0</v>
      </c>
      <c r="H276" s="181">
        <f t="shared" si="27"/>
        <v>0</v>
      </c>
      <c r="I276" s="181">
        <v>0</v>
      </c>
      <c r="J276" s="181">
        <v>0</v>
      </c>
      <c r="K276" s="181">
        <v>0</v>
      </c>
      <c r="L276" s="181">
        <v>31.8</v>
      </c>
      <c r="M276" s="181">
        <v>102.4</v>
      </c>
      <c r="N276" s="181">
        <v>0</v>
      </c>
      <c r="O276" s="181">
        <v>134.20000000000002</v>
      </c>
      <c r="P276" s="181">
        <f t="shared" si="28"/>
        <v>134.20000000000002</v>
      </c>
      <c r="Q276" s="181">
        <v>0</v>
      </c>
      <c r="R276" s="181">
        <v>0</v>
      </c>
      <c r="S276" s="181">
        <v>0</v>
      </c>
      <c r="T276" s="181">
        <f t="shared" si="29"/>
        <v>134.20000000000002</v>
      </c>
    </row>
    <row r="277" spans="1:20" ht="12.75" customHeight="1" x14ac:dyDescent="0.2">
      <c r="A277" s="167"/>
      <c r="B277" s="169"/>
      <c r="C277" s="97" t="s">
        <v>283</v>
      </c>
      <c r="D277" s="180">
        <v>1</v>
      </c>
      <c r="E277" s="181">
        <v>0</v>
      </c>
      <c r="F277" s="181">
        <v>0</v>
      </c>
      <c r="G277" s="181">
        <v>0</v>
      </c>
      <c r="H277" s="181">
        <f t="shared" si="27"/>
        <v>0</v>
      </c>
      <c r="I277" s="181">
        <v>0</v>
      </c>
      <c r="J277" s="181">
        <v>0</v>
      </c>
      <c r="K277" s="181">
        <v>0</v>
      </c>
      <c r="L277" s="181">
        <v>0.23</v>
      </c>
      <c r="M277" s="181">
        <v>0.69</v>
      </c>
      <c r="N277" s="181">
        <v>0.92</v>
      </c>
      <c r="O277" s="181">
        <v>1.8399999999999999</v>
      </c>
      <c r="P277" s="181">
        <f t="shared" si="28"/>
        <v>1.8399999999999999</v>
      </c>
      <c r="Q277" s="181">
        <v>0</v>
      </c>
      <c r="R277" s="181">
        <v>0.46</v>
      </c>
      <c r="S277" s="181">
        <v>0.46</v>
      </c>
      <c r="T277" s="181">
        <f t="shared" si="29"/>
        <v>2.2999999999999998</v>
      </c>
    </row>
    <row r="278" spans="1:20" ht="12.75" customHeight="1" x14ac:dyDescent="0.2">
      <c r="A278" s="167"/>
      <c r="B278" s="169"/>
      <c r="C278" s="165" t="s">
        <v>284</v>
      </c>
      <c r="D278" s="156"/>
      <c r="E278" s="157"/>
      <c r="F278" s="157"/>
      <c r="G278" s="157"/>
      <c r="H278" s="157">
        <f>+G278+F278+E278</f>
        <v>0</v>
      </c>
      <c r="I278" s="157"/>
      <c r="J278" s="157"/>
      <c r="K278" s="157">
        <f>SUM(H278:J278)</f>
        <v>0</v>
      </c>
      <c r="L278" s="157"/>
      <c r="M278" s="157"/>
      <c r="N278" s="157"/>
      <c r="O278" s="157">
        <f>SUM(L278:N278)</f>
        <v>0</v>
      </c>
      <c r="P278" s="157">
        <f>+O278+K278</f>
        <v>0</v>
      </c>
      <c r="Q278" s="157"/>
      <c r="R278" s="157"/>
      <c r="S278" s="157">
        <f>+R278+Q278</f>
        <v>0</v>
      </c>
      <c r="T278" s="181">
        <f>+S278+P278</f>
        <v>0</v>
      </c>
    </row>
    <row r="279" spans="1:20" ht="12.75" customHeight="1" x14ac:dyDescent="0.25">
      <c r="A279" s="230" t="s">
        <v>0</v>
      </c>
      <c r="B279" s="231"/>
      <c r="C279" s="232" t="s">
        <v>0</v>
      </c>
      <c r="D279" s="53">
        <f>SUM(D269:D278)</f>
        <v>24</v>
      </c>
      <c r="E279" s="54">
        <f>SUM(E269:E278)</f>
        <v>1.21E-2</v>
      </c>
      <c r="F279" s="54">
        <f>SUM(F269:F278)</f>
        <v>0</v>
      </c>
      <c r="G279" s="54">
        <f>SUM(G269:G278)</f>
        <v>8.3000000000000001E-3</v>
      </c>
      <c r="H279" s="54">
        <f>+G279+F279+E279</f>
        <v>2.0400000000000001E-2</v>
      </c>
      <c r="I279" s="54">
        <f>SUM(I269:I278)</f>
        <v>0</v>
      </c>
      <c r="J279" s="54">
        <f>SUM(J269:J278)</f>
        <v>0</v>
      </c>
      <c r="K279" s="54">
        <f>+J279+I279+H279</f>
        <v>2.0400000000000001E-2</v>
      </c>
      <c r="L279" s="54">
        <f>SUM(L269:L278)</f>
        <v>67.221800000000002</v>
      </c>
      <c r="M279" s="54">
        <f>SUM(M269:M278)</f>
        <v>145.61369999999999</v>
      </c>
      <c r="N279" s="54">
        <f>SUM(N269:N278)</f>
        <v>9.7881999999999998</v>
      </c>
      <c r="O279" s="54">
        <f>+N279+M279+L279</f>
        <v>222.62369999999999</v>
      </c>
      <c r="P279" s="54">
        <f>+O279+K279</f>
        <v>222.64409999999998</v>
      </c>
      <c r="Q279" s="54">
        <f>SUM(Q269:Q278)</f>
        <v>0</v>
      </c>
      <c r="R279" s="54">
        <f>SUM(R269:R278)</f>
        <v>10.0168</v>
      </c>
      <c r="S279" s="54">
        <f>+R279+Q279</f>
        <v>10.0168</v>
      </c>
      <c r="T279" s="55">
        <f>+S279+P279</f>
        <v>232.66089999999997</v>
      </c>
    </row>
    <row r="280" spans="1:20" ht="12.75" customHeight="1" x14ac:dyDescent="0.2">
      <c r="A280" s="166" t="s">
        <v>11</v>
      </c>
      <c r="B280" s="70" t="s">
        <v>436</v>
      </c>
      <c r="C280" s="161" t="s">
        <v>226</v>
      </c>
      <c r="D280" s="178">
        <v>14</v>
      </c>
      <c r="E280" s="179">
        <v>0</v>
      </c>
      <c r="F280" s="179">
        <v>0</v>
      </c>
      <c r="G280" s="179">
        <v>0</v>
      </c>
      <c r="H280" s="179">
        <f>SUM(E280:G280)</f>
        <v>0</v>
      </c>
      <c r="I280" s="179">
        <v>0</v>
      </c>
      <c r="J280" s="179">
        <v>0.01</v>
      </c>
      <c r="K280" s="179">
        <v>0.01</v>
      </c>
      <c r="L280" s="179">
        <v>1.4999999999999999E-2</v>
      </c>
      <c r="M280" s="179">
        <v>5.0000000000000001E-3</v>
      </c>
      <c r="N280" s="179">
        <v>0.59199999999999997</v>
      </c>
      <c r="O280" s="179">
        <v>0.61199999999999999</v>
      </c>
      <c r="P280" s="179">
        <f>K280+O280</f>
        <v>0.622</v>
      </c>
      <c r="Q280" s="179">
        <v>0</v>
      </c>
      <c r="R280" s="179">
        <v>1.0999999999999999E-2</v>
      </c>
      <c r="S280" s="179">
        <v>1.0999999999999999E-2</v>
      </c>
      <c r="T280" s="179">
        <f t="shared" ref="T280:T288" si="30">+S280+P280</f>
        <v>0.63300000000000001</v>
      </c>
    </row>
    <row r="281" spans="1:20" ht="12.75" customHeight="1" x14ac:dyDescent="0.2">
      <c r="A281" s="167"/>
      <c r="B281" s="71"/>
      <c r="C281" s="26" t="s">
        <v>285</v>
      </c>
      <c r="D281" s="162"/>
      <c r="E281" s="24"/>
      <c r="F281" s="24"/>
      <c r="G281" s="24"/>
      <c r="H281" s="24">
        <f>+G281+F281+E281</f>
        <v>0</v>
      </c>
      <c r="I281" s="24"/>
      <c r="J281" s="24"/>
      <c r="K281" s="24">
        <f>SUM(H281:J281)</f>
        <v>0</v>
      </c>
      <c r="L281" s="24"/>
      <c r="M281" s="24"/>
      <c r="N281" s="24"/>
      <c r="O281" s="24">
        <f>SUM(L281:N281)</f>
        <v>0</v>
      </c>
      <c r="P281" s="24">
        <f>+O281+K281</f>
        <v>0</v>
      </c>
      <c r="Q281" s="24"/>
      <c r="R281" s="24"/>
      <c r="S281" s="24">
        <f>+R281+Q281</f>
        <v>0</v>
      </c>
      <c r="T281" s="181">
        <f t="shared" si="30"/>
        <v>0</v>
      </c>
    </row>
    <row r="282" spans="1:20" ht="12.75" customHeight="1" x14ac:dyDescent="0.2">
      <c r="A282" s="167"/>
      <c r="B282" s="71"/>
      <c r="C282" s="26" t="s">
        <v>331</v>
      </c>
      <c r="D282" s="162"/>
      <c r="E282" s="24"/>
      <c r="F282" s="24"/>
      <c r="G282" s="24"/>
      <c r="H282" s="24">
        <f t="shared" ref="H282:H288" si="31">+G282+F282+E282</f>
        <v>0</v>
      </c>
      <c r="I282" s="24"/>
      <c r="J282" s="24"/>
      <c r="K282" s="24">
        <f>SUM(H282:J282)</f>
        <v>0</v>
      </c>
      <c r="L282" s="24"/>
      <c r="M282" s="24"/>
      <c r="N282" s="24"/>
      <c r="O282" s="24">
        <f>SUM(L282:N282)</f>
        <v>0</v>
      </c>
      <c r="P282" s="24">
        <f t="shared" ref="P282:P288" si="32">+O282+K282</f>
        <v>0</v>
      </c>
      <c r="Q282" s="24"/>
      <c r="R282" s="24"/>
      <c r="S282" s="24">
        <f t="shared" ref="S282:S288" si="33">+R282+Q282</f>
        <v>0</v>
      </c>
      <c r="T282" s="181">
        <f t="shared" si="30"/>
        <v>0</v>
      </c>
    </row>
    <row r="283" spans="1:20" ht="12.75" customHeight="1" x14ac:dyDescent="0.2">
      <c r="A283" s="167"/>
      <c r="B283" s="87"/>
      <c r="C283" s="26" t="s">
        <v>332</v>
      </c>
      <c r="D283" s="162"/>
      <c r="E283" s="24"/>
      <c r="F283" s="24"/>
      <c r="G283" s="24"/>
      <c r="H283" s="24">
        <f t="shared" si="31"/>
        <v>0</v>
      </c>
      <c r="I283" s="24"/>
      <c r="J283" s="24"/>
      <c r="K283" s="24">
        <f>SUM(H283:J283)</f>
        <v>0</v>
      </c>
      <c r="L283" s="24"/>
      <c r="M283" s="24"/>
      <c r="N283" s="24"/>
      <c r="O283" s="24">
        <f>SUM(L283:N283)</f>
        <v>0</v>
      </c>
      <c r="P283" s="24">
        <f t="shared" si="32"/>
        <v>0</v>
      </c>
      <c r="Q283" s="24"/>
      <c r="R283" s="24"/>
      <c r="S283" s="24">
        <f t="shared" si="33"/>
        <v>0</v>
      </c>
      <c r="T283" s="181">
        <f t="shared" si="30"/>
        <v>0</v>
      </c>
    </row>
    <row r="284" spans="1:20" ht="12.75" customHeight="1" x14ac:dyDescent="0.2">
      <c r="A284" s="167"/>
      <c r="B284" s="71" t="s">
        <v>437</v>
      </c>
      <c r="C284" s="26" t="s">
        <v>407</v>
      </c>
      <c r="D284" s="180">
        <v>3</v>
      </c>
      <c r="E284" s="181">
        <v>0</v>
      </c>
      <c r="F284" s="181">
        <v>0</v>
      </c>
      <c r="G284" s="181">
        <v>0</v>
      </c>
      <c r="H284" s="181">
        <f>SUM(E284:G284)</f>
        <v>0</v>
      </c>
      <c r="I284" s="181">
        <v>0</v>
      </c>
      <c r="J284" s="181">
        <v>0</v>
      </c>
      <c r="K284" s="181">
        <v>0</v>
      </c>
      <c r="L284" s="181">
        <v>0</v>
      </c>
      <c r="M284" s="181">
        <v>0</v>
      </c>
      <c r="N284" s="181">
        <v>0.57999999999999996</v>
      </c>
      <c r="O284" s="181">
        <v>0.57999999999999996</v>
      </c>
      <c r="P284" s="181">
        <f>K284+O284</f>
        <v>0.57999999999999996</v>
      </c>
      <c r="Q284" s="181">
        <v>0</v>
      </c>
      <c r="R284" s="181">
        <v>0.02</v>
      </c>
      <c r="S284" s="181">
        <v>0.02</v>
      </c>
      <c r="T284" s="181">
        <f t="shared" si="30"/>
        <v>0.6</v>
      </c>
    </row>
    <row r="285" spans="1:20" ht="12.75" customHeight="1" x14ac:dyDescent="0.2">
      <c r="A285" s="167"/>
      <c r="B285" s="87"/>
      <c r="C285" s="26" t="s">
        <v>288</v>
      </c>
      <c r="D285" s="162"/>
      <c r="E285" s="24"/>
      <c r="F285" s="24"/>
      <c r="G285" s="24"/>
      <c r="H285" s="24">
        <f t="shared" si="31"/>
        <v>0</v>
      </c>
      <c r="I285" s="24"/>
      <c r="J285" s="24"/>
      <c r="K285" s="24">
        <f>SUM(H285:J285)</f>
        <v>0</v>
      </c>
      <c r="L285" s="24"/>
      <c r="M285" s="24"/>
      <c r="N285" s="24"/>
      <c r="O285" s="24">
        <f>SUM(L285:N285)</f>
        <v>0</v>
      </c>
      <c r="P285" s="24">
        <f t="shared" si="32"/>
        <v>0</v>
      </c>
      <c r="Q285" s="24"/>
      <c r="R285" s="24"/>
      <c r="S285" s="24">
        <f t="shared" si="33"/>
        <v>0</v>
      </c>
      <c r="T285" s="181">
        <f t="shared" si="30"/>
        <v>0</v>
      </c>
    </row>
    <row r="286" spans="1:20" ht="12.75" customHeight="1" x14ac:dyDescent="0.2">
      <c r="A286" s="167"/>
      <c r="B286" s="71" t="s">
        <v>438</v>
      </c>
      <c r="C286" s="26" t="s">
        <v>225</v>
      </c>
      <c r="D286" s="180">
        <v>1</v>
      </c>
      <c r="E286" s="181">
        <v>0</v>
      </c>
      <c r="F286" s="181">
        <v>0</v>
      </c>
      <c r="G286" s="181">
        <v>0</v>
      </c>
      <c r="H286" s="181">
        <f>SUM(E286:G286)</f>
        <v>0</v>
      </c>
      <c r="I286" s="181">
        <v>0</v>
      </c>
      <c r="J286" s="181">
        <v>2</v>
      </c>
      <c r="K286" s="181">
        <v>2</v>
      </c>
      <c r="L286" s="181">
        <v>0</v>
      </c>
      <c r="M286" s="181">
        <v>0</v>
      </c>
      <c r="N286" s="181">
        <v>0</v>
      </c>
      <c r="O286" s="181">
        <v>0</v>
      </c>
      <c r="P286" s="181">
        <f>K286+O286</f>
        <v>2</v>
      </c>
      <c r="Q286" s="181">
        <v>0</v>
      </c>
      <c r="R286" s="181">
        <v>0</v>
      </c>
      <c r="S286" s="181">
        <v>0</v>
      </c>
      <c r="T286" s="181">
        <f t="shared" si="30"/>
        <v>2</v>
      </c>
    </row>
    <row r="287" spans="1:20" ht="12.75" customHeight="1" x14ac:dyDescent="0.2">
      <c r="A287" s="167"/>
      <c r="B287" s="71"/>
      <c r="C287" s="26" t="s">
        <v>333</v>
      </c>
      <c r="D287" s="180">
        <v>1</v>
      </c>
      <c r="E287" s="181">
        <v>0</v>
      </c>
      <c r="F287" s="181">
        <v>0</v>
      </c>
      <c r="G287" s="181">
        <v>0</v>
      </c>
      <c r="H287" s="181">
        <f>SUM(E287:G287)</f>
        <v>0</v>
      </c>
      <c r="I287" s="181">
        <v>0</v>
      </c>
      <c r="J287" s="181">
        <v>0</v>
      </c>
      <c r="K287" s="181">
        <v>0</v>
      </c>
      <c r="L287" s="181">
        <v>0.2</v>
      </c>
      <c r="M287" s="181">
        <v>0</v>
      </c>
      <c r="N287" s="181">
        <v>0.66</v>
      </c>
      <c r="O287" s="181">
        <v>0.8600000000000001</v>
      </c>
      <c r="P287" s="181">
        <f>K287+O287</f>
        <v>0.8600000000000001</v>
      </c>
      <c r="Q287" s="181">
        <v>0</v>
      </c>
      <c r="R287" s="181">
        <v>0</v>
      </c>
      <c r="S287" s="181">
        <v>0</v>
      </c>
      <c r="T287" s="181">
        <f t="shared" si="30"/>
        <v>0.8600000000000001</v>
      </c>
    </row>
    <row r="288" spans="1:20" ht="12.75" customHeight="1" x14ac:dyDescent="0.2">
      <c r="A288" s="167"/>
      <c r="B288" s="87"/>
      <c r="C288" s="26" t="s">
        <v>287</v>
      </c>
      <c r="D288" s="162"/>
      <c r="E288" s="24"/>
      <c r="F288" s="24"/>
      <c r="G288" s="24"/>
      <c r="H288" s="24">
        <f t="shared" si="31"/>
        <v>0</v>
      </c>
      <c r="I288" s="24"/>
      <c r="J288" s="24"/>
      <c r="K288" s="24">
        <f>SUM(H288:J288)</f>
        <v>0</v>
      </c>
      <c r="L288" s="24"/>
      <c r="M288" s="24"/>
      <c r="N288" s="24"/>
      <c r="O288" s="24">
        <f>SUM(L288:N288)</f>
        <v>0</v>
      </c>
      <c r="P288" s="24">
        <f t="shared" si="32"/>
        <v>0</v>
      </c>
      <c r="Q288" s="24"/>
      <c r="R288" s="24"/>
      <c r="S288" s="24">
        <f t="shared" si="33"/>
        <v>0</v>
      </c>
      <c r="T288" s="181">
        <f t="shared" si="30"/>
        <v>0</v>
      </c>
    </row>
    <row r="289" spans="1:20" ht="12.75" customHeight="1" x14ac:dyDescent="0.2">
      <c r="A289" s="168"/>
      <c r="B289" s="72" t="s">
        <v>439</v>
      </c>
      <c r="C289" s="164" t="s">
        <v>286</v>
      </c>
      <c r="D289" s="156"/>
      <c r="E289" s="157"/>
      <c r="F289" s="157"/>
      <c r="G289" s="157"/>
      <c r="H289" s="157">
        <f>+G289+F289+E289</f>
        <v>0</v>
      </c>
      <c r="I289" s="157"/>
      <c r="J289" s="157"/>
      <c r="K289" s="157">
        <f>SUM(H289:J289)</f>
        <v>0</v>
      </c>
      <c r="L289" s="157"/>
      <c r="M289" s="157"/>
      <c r="N289" s="157"/>
      <c r="O289" s="157">
        <f>SUM(L289:N289)</f>
        <v>0</v>
      </c>
      <c r="P289" s="157">
        <f>+O289+K289</f>
        <v>0</v>
      </c>
      <c r="Q289" s="157"/>
      <c r="R289" s="157"/>
      <c r="S289" s="157">
        <f>+R289+Q289</f>
        <v>0</v>
      </c>
      <c r="T289" s="181">
        <f>+S289+P289</f>
        <v>0</v>
      </c>
    </row>
    <row r="290" spans="1:20" ht="12.75" customHeight="1" x14ac:dyDescent="0.25">
      <c r="A290" s="230" t="s">
        <v>0</v>
      </c>
      <c r="B290" s="231"/>
      <c r="C290" s="232" t="s">
        <v>0</v>
      </c>
      <c r="D290" s="53">
        <f>SUM(D280:D289)</f>
        <v>19</v>
      </c>
      <c r="E290" s="54">
        <f>SUM(E280:E289)</f>
        <v>0</v>
      </c>
      <c r="F290" s="54">
        <f>SUM(F280:F289)</f>
        <v>0</v>
      </c>
      <c r="G290" s="54">
        <f>SUM(G280:G289)</f>
        <v>0</v>
      </c>
      <c r="H290" s="54">
        <f>+G290+F290+E290</f>
        <v>0</v>
      </c>
      <c r="I290" s="54">
        <f>SUM(I280:I289)</f>
        <v>0</v>
      </c>
      <c r="J290" s="54">
        <f>SUM(J280:J289)</f>
        <v>2.0099999999999998</v>
      </c>
      <c r="K290" s="54">
        <f>+J290+I290+H290</f>
        <v>2.0099999999999998</v>
      </c>
      <c r="L290" s="54">
        <f>SUM(L280:L289)</f>
        <v>0.21500000000000002</v>
      </c>
      <c r="M290" s="54">
        <f>SUM(M280:M289)</f>
        <v>5.0000000000000001E-3</v>
      </c>
      <c r="N290" s="54">
        <f>SUM(N280:N289)</f>
        <v>1.8319999999999999</v>
      </c>
      <c r="O290" s="54">
        <f>+N290+M290+L290</f>
        <v>2.0519999999999996</v>
      </c>
      <c r="P290" s="54">
        <f>+O290+K290</f>
        <v>4.0619999999999994</v>
      </c>
      <c r="Q290" s="54">
        <f>SUM(Q280:Q289)</f>
        <v>0</v>
      </c>
      <c r="R290" s="54">
        <f>SUM(R280:R289)</f>
        <v>3.1E-2</v>
      </c>
      <c r="S290" s="54">
        <f>+R290+Q290</f>
        <v>3.1E-2</v>
      </c>
      <c r="T290" s="55">
        <f>+S290+P290</f>
        <v>4.0929999999999991</v>
      </c>
    </row>
    <row r="291" spans="1:20" ht="12.75" customHeight="1" x14ac:dyDescent="0.2">
      <c r="A291" s="166" t="s">
        <v>4</v>
      </c>
      <c r="B291" s="35" t="s">
        <v>440</v>
      </c>
      <c r="C291" s="161" t="s">
        <v>233</v>
      </c>
      <c r="D291" s="178">
        <v>11</v>
      </c>
      <c r="E291" s="179">
        <v>0</v>
      </c>
      <c r="F291" s="179">
        <v>0</v>
      </c>
      <c r="G291" s="179">
        <v>0</v>
      </c>
      <c r="H291" s="179">
        <f>SUM(E291:G291)</f>
        <v>0</v>
      </c>
      <c r="I291" s="179">
        <v>0</v>
      </c>
      <c r="J291" s="179">
        <v>0</v>
      </c>
      <c r="K291" s="179">
        <v>0</v>
      </c>
      <c r="L291" s="179">
        <v>0.41000000000000003</v>
      </c>
      <c r="M291" s="179">
        <v>4</v>
      </c>
      <c r="N291" s="179">
        <v>9.5500000000000007</v>
      </c>
      <c r="O291" s="179">
        <v>13.959999999999999</v>
      </c>
      <c r="P291" s="179">
        <f t="shared" ref="P291:P310" si="34">K291+O291</f>
        <v>13.959999999999999</v>
      </c>
      <c r="Q291" s="179">
        <v>0</v>
      </c>
      <c r="R291" s="179">
        <v>0</v>
      </c>
      <c r="S291" s="179">
        <v>0</v>
      </c>
      <c r="T291" s="179">
        <v>13.959999999999999</v>
      </c>
    </row>
    <row r="292" spans="1:20" ht="12.75" customHeight="1" x14ac:dyDescent="0.2">
      <c r="A292" s="167"/>
      <c r="B292" s="35"/>
      <c r="C292" s="26" t="s">
        <v>239</v>
      </c>
      <c r="D292" s="180">
        <v>25</v>
      </c>
      <c r="E292" s="181">
        <v>0</v>
      </c>
      <c r="F292" s="181">
        <v>0</v>
      </c>
      <c r="G292" s="181">
        <v>0</v>
      </c>
      <c r="H292" s="181">
        <f t="shared" ref="H292:H310" si="35">SUM(E292:G292)</f>
        <v>0</v>
      </c>
      <c r="I292" s="181">
        <v>0.4</v>
      </c>
      <c r="J292" s="181">
        <v>0.9</v>
      </c>
      <c r="K292" s="181">
        <v>1.3</v>
      </c>
      <c r="L292" s="181">
        <v>4.5999999999999996</v>
      </c>
      <c r="M292" s="181">
        <v>26.05</v>
      </c>
      <c r="N292" s="181">
        <v>100.46</v>
      </c>
      <c r="O292" s="181">
        <v>131.10999999999999</v>
      </c>
      <c r="P292" s="181">
        <f t="shared" si="34"/>
        <v>132.41</v>
      </c>
      <c r="Q292" s="181">
        <v>0</v>
      </c>
      <c r="R292" s="181">
        <v>0</v>
      </c>
      <c r="S292" s="181">
        <v>0</v>
      </c>
      <c r="T292" s="181">
        <v>132.41</v>
      </c>
    </row>
    <row r="293" spans="1:20" ht="12.75" customHeight="1" x14ac:dyDescent="0.2">
      <c r="A293" s="167"/>
      <c r="B293" s="85"/>
      <c r="C293" s="26" t="s">
        <v>260</v>
      </c>
      <c r="D293" s="180">
        <v>1</v>
      </c>
      <c r="E293" s="181">
        <v>0</v>
      </c>
      <c r="F293" s="181">
        <v>0</v>
      </c>
      <c r="G293" s="181">
        <v>0</v>
      </c>
      <c r="H293" s="181">
        <f t="shared" si="35"/>
        <v>0</v>
      </c>
      <c r="I293" s="181">
        <v>0</v>
      </c>
      <c r="J293" s="181">
        <v>0</v>
      </c>
      <c r="K293" s="181">
        <v>0</v>
      </c>
      <c r="L293" s="181">
        <v>0.5</v>
      </c>
      <c r="M293" s="181">
        <v>0</v>
      </c>
      <c r="N293" s="181">
        <v>2.5</v>
      </c>
      <c r="O293" s="181">
        <v>3</v>
      </c>
      <c r="P293" s="181">
        <f t="shared" si="34"/>
        <v>3</v>
      </c>
      <c r="Q293" s="181">
        <v>0</v>
      </c>
      <c r="R293" s="181">
        <v>0</v>
      </c>
      <c r="S293" s="181">
        <v>0</v>
      </c>
      <c r="T293" s="181">
        <v>3</v>
      </c>
    </row>
    <row r="294" spans="1:20" ht="12.75" customHeight="1" x14ac:dyDescent="0.2">
      <c r="A294" s="167"/>
      <c r="B294" s="35" t="s">
        <v>441</v>
      </c>
      <c r="C294" s="26" t="s">
        <v>252</v>
      </c>
      <c r="D294" s="180">
        <v>30</v>
      </c>
      <c r="E294" s="181">
        <v>0</v>
      </c>
      <c r="F294" s="181">
        <v>0</v>
      </c>
      <c r="G294" s="181">
        <v>0</v>
      </c>
      <c r="H294" s="181">
        <f t="shared" si="35"/>
        <v>0</v>
      </c>
      <c r="I294" s="181">
        <v>0.1</v>
      </c>
      <c r="J294" s="181">
        <v>0</v>
      </c>
      <c r="K294" s="181">
        <v>0.1</v>
      </c>
      <c r="L294" s="181">
        <v>0.30000000000000004</v>
      </c>
      <c r="M294" s="181">
        <v>1.9500000000000002</v>
      </c>
      <c r="N294" s="181">
        <v>8.2899999999999974</v>
      </c>
      <c r="O294" s="181">
        <v>10.54</v>
      </c>
      <c r="P294" s="181">
        <f t="shared" si="34"/>
        <v>10.639999999999999</v>
      </c>
      <c r="Q294" s="181">
        <v>0</v>
      </c>
      <c r="R294" s="181">
        <v>0</v>
      </c>
      <c r="S294" s="181">
        <v>0</v>
      </c>
      <c r="T294" s="181">
        <v>10.639999999999999</v>
      </c>
    </row>
    <row r="295" spans="1:20" ht="12.75" customHeight="1" x14ac:dyDescent="0.2">
      <c r="A295" s="167"/>
      <c r="B295" s="35"/>
      <c r="C295" s="26" t="s">
        <v>249</v>
      </c>
      <c r="D295" s="180">
        <v>15</v>
      </c>
      <c r="E295" s="181">
        <v>0</v>
      </c>
      <c r="F295" s="181">
        <v>0</v>
      </c>
      <c r="G295" s="181">
        <v>0</v>
      </c>
      <c r="H295" s="181">
        <f t="shared" si="35"/>
        <v>0</v>
      </c>
      <c r="I295" s="181">
        <v>4</v>
      </c>
      <c r="J295" s="181">
        <v>0</v>
      </c>
      <c r="K295" s="181">
        <v>4</v>
      </c>
      <c r="L295" s="181">
        <v>1.4</v>
      </c>
      <c r="M295" s="181">
        <v>8.1000000000000014</v>
      </c>
      <c r="N295" s="181">
        <v>26.53</v>
      </c>
      <c r="O295" s="181">
        <v>36.029999999999994</v>
      </c>
      <c r="P295" s="181">
        <f t="shared" si="34"/>
        <v>40.029999999999994</v>
      </c>
      <c r="Q295" s="181">
        <v>0</v>
      </c>
      <c r="R295" s="181">
        <v>0</v>
      </c>
      <c r="S295" s="181">
        <v>0</v>
      </c>
      <c r="T295" s="181">
        <v>40.029999999999994</v>
      </c>
    </row>
    <row r="296" spans="1:20" ht="12.75" customHeight="1" x14ac:dyDescent="0.2">
      <c r="A296" s="167"/>
      <c r="B296" s="85"/>
      <c r="C296" s="26" t="s">
        <v>257</v>
      </c>
      <c r="D296" s="180">
        <v>10</v>
      </c>
      <c r="E296" s="181">
        <v>0</v>
      </c>
      <c r="F296" s="181">
        <v>0</v>
      </c>
      <c r="G296" s="181">
        <v>0</v>
      </c>
      <c r="H296" s="181">
        <f t="shared" si="35"/>
        <v>0</v>
      </c>
      <c r="I296" s="181">
        <v>0</v>
      </c>
      <c r="J296" s="181">
        <v>0</v>
      </c>
      <c r="K296" s="181">
        <v>0</v>
      </c>
      <c r="L296" s="181">
        <v>0.41000000000000003</v>
      </c>
      <c r="M296" s="181">
        <v>3.61</v>
      </c>
      <c r="N296" s="181">
        <v>3.2199999999999998</v>
      </c>
      <c r="O296" s="181">
        <v>7.24</v>
      </c>
      <c r="P296" s="181">
        <f t="shared" si="34"/>
        <v>7.24</v>
      </c>
      <c r="Q296" s="181">
        <v>0</v>
      </c>
      <c r="R296" s="181">
        <v>0</v>
      </c>
      <c r="S296" s="181">
        <v>0</v>
      </c>
      <c r="T296" s="181">
        <v>7.24</v>
      </c>
    </row>
    <row r="297" spans="1:20" ht="12.75" customHeight="1" x14ac:dyDescent="0.2">
      <c r="A297" s="167"/>
      <c r="B297" s="35" t="s">
        <v>442</v>
      </c>
      <c r="C297" s="26" t="s">
        <v>256</v>
      </c>
      <c r="D297" s="180">
        <v>17</v>
      </c>
      <c r="E297" s="181">
        <v>0</v>
      </c>
      <c r="F297" s="181">
        <v>0</v>
      </c>
      <c r="G297" s="181">
        <v>0</v>
      </c>
      <c r="H297" s="181">
        <f t="shared" si="35"/>
        <v>0</v>
      </c>
      <c r="I297" s="181">
        <v>0.2</v>
      </c>
      <c r="J297" s="181">
        <v>0</v>
      </c>
      <c r="K297" s="181">
        <v>0.2</v>
      </c>
      <c r="L297" s="181">
        <v>0.9</v>
      </c>
      <c r="M297" s="181">
        <v>5.52</v>
      </c>
      <c r="N297" s="181">
        <v>17.59</v>
      </c>
      <c r="O297" s="181">
        <v>24.010000000000005</v>
      </c>
      <c r="P297" s="181">
        <f t="shared" si="34"/>
        <v>24.210000000000004</v>
      </c>
      <c r="Q297" s="181">
        <v>0</v>
      </c>
      <c r="R297" s="181">
        <v>0</v>
      </c>
      <c r="S297" s="181">
        <v>0</v>
      </c>
      <c r="T297" s="181">
        <v>24.21</v>
      </c>
    </row>
    <row r="298" spans="1:20" ht="12.75" customHeight="1" x14ac:dyDescent="0.2">
      <c r="A298" s="167"/>
      <c r="B298" s="35"/>
      <c r="C298" s="26" t="s">
        <v>229</v>
      </c>
      <c r="D298" s="180">
        <v>11</v>
      </c>
      <c r="E298" s="181">
        <v>0</v>
      </c>
      <c r="F298" s="181">
        <v>0</v>
      </c>
      <c r="G298" s="181">
        <v>0</v>
      </c>
      <c r="H298" s="181">
        <f t="shared" si="35"/>
        <v>0</v>
      </c>
      <c r="I298" s="181">
        <v>0.5</v>
      </c>
      <c r="J298" s="181">
        <v>0</v>
      </c>
      <c r="K298" s="181">
        <v>0.5</v>
      </c>
      <c r="L298" s="181">
        <v>0</v>
      </c>
      <c r="M298" s="181">
        <v>1.1000000000000001</v>
      </c>
      <c r="N298" s="181">
        <v>3.41</v>
      </c>
      <c r="O298" s="181">
        <v>4.51</v>
      </c>
      <c r="P298" s="181">
        <f t="shared" si="34"/>
        <v>5.01</v>
      </c>
      <c r="Q298" s="181">
        <v>0.8</v>
      </c>
      <c r="R298" s="181">
        <v>0</v>
      </c>
      <c r="S298" s="181">
        <v>0.8</v>
      </c>
      <c r="T298" s="181">
        <v>5.8100000000000005</v>
      </c>
    </row>
    <row r="299" spans="1:20" ht="12.75" customHeight="1" x14ac:dyDescent="0.2">
      <c r="A299" s="167"/>
      <c r="B299" s="35"/>
      <c r="C299" s="26" t="s">
        <v>246</v>
      </c>
      <c r="D299" s="180">
        <v>10</v>
      </c>
      <c r="E299" s="181">
        <v>0</v>
      </c>
      <c r="F299" s="181">
        <v>0</v>
      </c>
      <c r="G299" s="181">
        <v>0</v>
      </c>
      <c r="H299" s="181">
        <f t="shared" si="35"/>
        <v>0</v>
      </c>
      <c r="I299" s="181">
        <v>0.4</v>
      </c>
      <c r="J299" s="181">
        <v>0</v>
      </c>
      <c r="K299" s="181">
        <v>0.4</v>
      </c>
      <c r="L299" s="181">
        <v>130.4</v>
      </c>
      <c r="M299" s="181">
        <v>313.5</v>
      </c>
      <c r="N299" s="181">
        <v>176.2</v>
      </c>
      <c r="O299" s="181">
        <v>620.1</v>
      </c>
      <c r="P299" s="181">
        <f t="shared" si="34"/>
        <v>620.5</v>
      </c>
      <c r="Q299" s="181">
        <v>0</v>
      </c>
      <c r="R299" s="181">
        <v>0</v>
      </c>
      <c r="S299" s="181">
        <v>0</v>
      </c>
      <c r="T299" s="181">
        <v>620.5</v>
      </c>
    </row>
    <row r="300" spans="1:20" ht="12.75" customHeight="1" x14ac:dyDescent="0.2">
      <c r="A300" s="167"/>
      <c r="B300" s="85"/>
      <c r="C300" s="26" t="s">
        <v>230</v>
      </c>
      <c r="D300" s="180">
        <v>3</v>
      </c>
      <c r="E300" s="181">
        <v>0</v>
      </c>
      <c r="F300" s="181">
        <v>0</v>
      </c>
      <c r="G300" s="181">
        <v>0</v>
      </c>
      <c r="H300" s="181">
        <f t="shared" si="35"/>
        <v>0</v>
      </c>
      <c r="I300" s="181">
        <v>2.5</v>
      </c>
      <c r="J300" s="181">
        <v>0</v>
      </c>
      <c r="K300" s="181">
        <v>2.5</v>
      </c>
      <c r="L300" s="181">
        <v>0</v>
      </c>
      <c r="M300" s="181">
        <v>2.5</v>
      </c>
      <c r="N300" s="181">
        <v>8</v>
      </c>
      <c r="O300" s="181">
        <v>10.5</v>
      </c>
      <c r="P300" s="181">
        <f t="shared" si="34"/>
        <v>13</v>
      </c>
      <c r="Q300" s="181">
        <v>0</v>
      </c>
      <c r="R300" s="181">
        <v>0</v>
      </c>
      <c r="S300" s="181">
        <v>0</v>
      </c>
      <c r="T300" s="181">
        <v>13</v>
      </c>
    </row>
    <row r="301" spans="1:20" ht="12.75" customHeight="1" x14ac:dyDescent="0.2">
      <c r="A301" s="167"/>
      <c r="B301" s="35" t="s">
        <v>259</v>
      </c>
      <c r="C301" s="26" t="s">
        <v>259</v>
      </c>
      <c r="D301" s="180">
        <v>8</v>
      </c>
      <c r="E301" s="181">
        <v>0</v>
      </c>
      <c r="F301" s="181">
        <v>0</v>
      </c>
      <c r="G301" s="181">
        <v>0</v>
      </c>
      <c r="H301" s="181">
        <f t="shared" si="35"/>
        <v>0</v>
      </c>
      <c r="I301" s="181">
        <v>3.1</v>
      </c>
      <c r="J301" s="181">
        <v>0</v>
      </c>
      <c r="K301" s="181">
        <v>3.1</v>
      </c>
      <c r="L301" s="181">
        <v>0.1</v>
      </c>
      <c r="M301" s="181">
        <v>6.2</v>
      </c>
      <c r="N301" s="181">
        <v>7.0600000000000005</v>
      </c>
      <c r="O301" s="181">
        <v>13.36</v>
      </c>
      <c r="P301" s="181">
        <f t="shared" si="34"/>
        <v>16.46</v>
      </c>
      <c r="Q301" s="181">
        <v>0</v>
      </c>
      <c r="R301" s="181">
        <v>0</v>
      </c>
      <c r="S301" s="181">
        <v>0</v>
      </c>
      <c r="T301" s="181">
        <v>16.46</v>
      </c>
    </row>
    <row r="302" spans="1:20" ht="12.75" customHeight="1" x14ac:dyDescent="0.2">
      <c r="A302" s="167"/>
      <c r="B302" s="35"/>
      <c r="C302" s="26" t="s">
        <v>247</v>
      </c>
      <c r="D302" s="180">
        <v>21</v>
      </c>
      <c r="E302" s="181">
        <v>0</v>
      </c>
      <c r="F302" s="181">
        <v>0</v>
      </c>
      <c r="G302" s="181">
        <v>0</v>
      </c>
      <c r="H302" s="181">
        <f t="shared" si="35"/>
        <v>0</v>
      </c>
      <c r="I302" s="181">
        <v>0.79999999999999993</v>
      </c>
      <c r="J302" s="181">
        <v>0</v>
      </c>
      <c r="K302" s="181">
        <v>0.79999999999999993</v>
      </c>
      <c r="L302" s="181">
        <v>2.7</v>
      </c>
      <c r="M302" s="181">
        <v>9.1000000000000014</v>
      </c>
      <c r="N302" s="181">
        <v>24.2</v>
      </c>
      <c r="O302" s="181">
        <v>36</v>
      </c>
      <c r="P302" s="181">
        <f t="shared" si="34"/>
        <v>36.799999999999997</v>
      </c>
      <c r="Q302" s="181">
        <v>0.1</v>
      </c>
      <c r="R302" s="181">
        <v>0</v>
      </c>
      <c r="S302" s="181">
        <v>0.1</v>
      </c>
      <c r="T302" s="181">
        <v>36.900000000000006</v>
      </c>
    </row>
    <row r="303" spans="1:20" ht="12.75" customHeight="1" x14ac:dyDescent="0.2">
      <c r="A303" s="167"/>
      <c r="B303" s="35"/>
      <c r="C303" s="26" t="s">
        <v>235</v>
      </c>
      <c r="D303" s="180">
        <v>6</v>
      </c>
      <c r="E303" s="181">
        <v>0</v>
      </c>
      <c r="F303" s="181">
        <v>0</v>
      </c>
      <c r="G303" s="181">
        <v>0</v>
      </c>
      <c r="H303" s="181">
        <f t="shared" si="35"/>
        <v>0</v>
      </c>
      <c r="I303" s="181">
        <v>3.5999999999999996</v>
      </c>
      <c r="J303" s="181">
        <v>0</v>
      </c>
      <c r="K303" s="181">
        <v>3.5999999999999996</v>
      </c>
      <c r="L303" s="181">
        <v>0.5</v>
      </c>
      <c r="M303" s="181">
        <v>2.5</v>
      </c>
      <c r="N303" s="181">
        <v>6.8</v>
      </c>
      <c r="O303" s="181">
        <v>9.8000000000000007</v>
      </c>
      <c r="P303" s="181">
        <f t="shared" si="34"/>
        <v>13.4</v>
      </c>
      <c r="Q303" s="181">
        <v>0</v>
      </c>
      <c r="R303" s="181">
        <v>0</v>
      </c>
      <c r="S303" s="181">
        <v>0</v>
      </c>
      <c r="T303" s="181">
        <v>13.4</v>
      </c>
    </row>
    <row r="304" spans="1:20" ht="12.75" customHeight="1" x14ac:dyDescent="0.2">
      <c r="A304" s="167"/>
      <c r="B304" s="35"/>
      <c r="C304" s="26" t="s">
        <v>237</v>
      </c>
      <c r="D304" s="180">
        <v>5</v>
      </c>
      <c r="E304" s="181">
        <v>0</v>
      </c>
      <c r="F304" s="181">
        <v>0</v>
      </c>
      <c r="G304" s="181">
        <v>0</v>
      </c>
      <c r="H304" s="181">
        <f t="shared" si="35"/>
        <v>0</v>
      </c>
      <c r="I304" s="181">
        <v>0.5</v>
      </c>
      <c r="J304" s="181">
        <v>0</v>
      </c>
      <c r="K304" s="181">
        <v>0.5</v>
      </c>
      <c r="L304" s="181">
        <v>1</v>
      </c>
      <c r="M304" s="181">
        <v>2.4</v>
      </c>
      <c r="N304" s="181">
        <v>3.1100000000000003</v>
      </c>
      <c r="O304" s="181">
        <v>6.51</v>
      </c>
      <c r="P304" s="181">
        <f t="shared" si="34"/>
        <v>7.01</v>
      </c>
      <c r="Q304" s="181">
        <v>0</v>
      </c>
      <c r="R304" s="181">
        <v>0</v>
      </c>
      <c r="S304" s="181">
        <v>0</v>
      </c>
      <c r="T304" s="181">
        <v>7.01</v>
      </c>
    </row>
    <row r="305" spans="1:20" ht="12.75" customHeight="1" x14ac:dyDescent="0.2">
      <c r="A305" s="167"/>
      <c r="B305" s="85"/>
      <c r="C305" s="26" t="s">
        <v>245</v>
      </c>
      <c r="D305" s="180">
        <v>16</v>
      </c>
      <c r="E305" s="181">
        <v>0</v>
      </c>
      <c r="F305" s="181">
        <v>0</v>
      </c>
      <c r="G305" s="181">
        <v>0</v>
      </c>
      <c r="H305" s="181">
        <f t="shared" si="35"/>
        <v>0</v>
      </c>
      <c r="I305" s="181">
        <v>0</v>
      </c>
      <c r="J305" s="181">
        <v>0</v>
      </c>
      <c r="K305" s="181">
        <v>0</v>
      </c>
      <c r="L305" s="181">
        <v>3.7</v>
      </c>
      <c r="M305" s="181">
        <v>11.700000000000001</v>
      </c>
      <c r="N305" s="181">
        <v>32.5</v>
      </c>
      <c r="O305" s="181">
        <v>47.900000000000006</v>
      </c>
      <c r="P305" s="181">
        <f t="shared" si="34"/>
        <v>47.900000000000006</v>
      </c>
      <c r="Q305" s="181">
        <v>0</v>
      </c>
      <c r="R305" s="181">
        <v>0</v>
      </c>
      <c r="S305" s="181">
        <v>0</v>
      </c>
      <c r="T305" s="181">
        <v>47.900000000000006</v>
      </c>
    </row>
    <row r="306" spans="1:20" ht="12.75" customHeight="1" x14ac:dyDescent="0.2">
      <c r="A306" s="167"/>
      <c r="B306" s="35" t="s">
        <v>244</v>
      </c>
      <c r="C306" s="26" t="s">
        <v>244</v>
      </c>
      <c r="D306" s="180">
        <v>91</v>
      </c>
      <c r="E306" s="181">
        <v>0</v>
      </c>
      <c r="F306" s="181">
        <v>0</v>
      </c>
      <c r="G306" s="181">
        <v>0</v>
      </c>
      <c r="H306" s="181">
        <f t="shared" si="35"/>
        <v>0</v>
      </c>
      <c r="I306" s="181">
        <v>6.65</v>
      </c>
      <c r="J306" s="181">
        <v>0.75</v>
      </c>
      <c r="K306" s="181">
        <v>7.4</v>
      </c>
      <c r="L306" s="181">
        <v>87.1</v>
      </c>
      <c r="M306" s="181">
        <v>148.25</v>
      </c>
      <c r="N306" s="181">
        <v>102.34</v>
      </c>
      <c r="O306" s="181">
        <v>337.69</v>
      </c>
      <c r="P306" s="181">
        <f t="shared" si="34"/>
        <v>345.09</v>
      </c>
      <c r="Q306" s="181">
        <v>3.2</v>
      </c>
      <c r="R306" s="181">
        <v>1.1000000000000001</v>
      </c>
      <c r="S306" s="181">
        <v>4.3</v>
      </c>
      <c r="T306" s="181">
        <v>349.39</v>
      </c>
    </row>
    <row r="307" spans="1:20" ht="12.75" customHeight="1" x14ac:dyDescent="0.2">
      <c r="A307" s="167"/>
      <c r="B307" s="35"/>
      <c r="C307" s="26" t="s">
        <v>243</v>
      </c>
      <c r="D307" s="180">
        <v>9</v>
      </c>
      <c r="E307" s="181">
        <v>0</v>
      </c>
      <c r="F307" s="181">
        <v>0</v>
      </c>
      <c r="G307" s="181">
        <v>0</v>
      </c>
      <c r="H307" s="181">
        <f t="shared" si="35"/>
        <v>0</v>
      </c>
      <c r="I307" s="181">
        <v>0.1</v>
      </c>
      <c r="J307" s="181">
        <v>0</v>
      </c>
      <c r="K307" s="181">
        <v>0.1</v>
      </c>
      <c r="L307" s="181">
        <v>0.52</v>
      </c>
      <c r="M307" s="181">
        <v>1.9000000000000001</v>
      </c>
      <c r="N307" s="181">
        <v>5.4</v>
      </c>
      <c r="O307" s="181">
        <v>7.82</v>
      </c>
      <c r="P307" s="181">
        <f t="shared" si="34"/>
        <v>7.92</v>
      </c>
      <c r="Q307" s="181">
        <v>0</v>
      </c>
      <c r="R307" s="181">
        <v>0</v>
      </c>
      <c r="S307" s="181">
        <v>0</v>
      </c>
      <c r="T307" s="181">
        <v>7.92</v>
      </c>
    </row>
    <row r="308" spans="1:20" ht="12.75" customHeight="1" x14ac:dyDescent="0.2">
      <c r="A308" s="167"/>
      <c r="B308" s="35"/>
      <c r="C308" s="26" t="s">
        <v>258</v>
      </c>
      <c r="D308" s="180">
        <v>19</v>
      </c>
      <c r="E308" s="181">
        <v>0</v>
      </c>
      <c r="F308" s="181">
        <v>0</v>
      </c>
      <c r="G308" s="181">
        <v>0</v>
      </c>
      <c r="H308" s="181">
        <f t="shared" si="35"/>
        <v>0</v>
      </c>
      <c r="I308" s="181">
        <v>61.8</v>
      </c>
      <c r="J308" s="181">
        <v>0</v>
      </c>
      <c r="K308" s="181">
        <v>61.8</v>
      </c>
      <c r="L308" s="181">
        <v>100</v>
      </c>
      <c r="M308" s="181">
        <v>195.3</v>
      </c>
      <c r="N308" s="181">
        <v>341.47</v>
      </c>
      <c r="O308" s="181">
        <v>636.7700000000001</v>
      </c>
      <c r="P308" s="181">
        <f t="shared" si="34"/>
        <v>698.57</v>
      </c>
      <c r="Q308" s="181">
        <v>0.2</v>
      </c>
      <c r="R308" s="181">
        <v>0</v>
      </c>
      <c r="S308" s="181">
        <v>0.2</v>
      </c>
      <c r="T308" s="181">
        <v>698.77</v>
      </c>
    </row>
    <row r="309" spans="1:20" ht="12.75" customHeight="1" x14ac:dyDescent="0.2">
      <c r="A309" s="167"/>
      <c r="B309" s="35"/>
      <c r="C309" s="26" t="s">
        <v>234</v>
      </c>
      <c r="D309" s="180">
        <v>49</v>
      </c>
      <c r="E309" s="181">
        <v>0</v>
      </c>
      <c r="F309" s="181">
        <v>0</v>
      </c>
      <c r="G309" s="181">
        <v>0</v>
      </c>
      <c r="H309" s="181">
        <f t="shared" si="35"/>
        <v>0</v>
      </c>
      <c r="I309" s="181">
        <v>1.9</v>
      </c>
      <c r="J309" s="181">
        <v>0</v>
      </c>
      <c r="K309" s="181">
        <v>1.9</v>
      </c>
      <c r="L309" s="181">
        <v>55.900000000000006</v>
      </c>
      <c r="M309" s="181">
        <v>62.650000000000006</v>
      </c>
      <c r="N309" s="181">
        <v>96.039999999999992</v>
      </c>
      <c r="O309" s="181">
        <v>214.59</v>
      </c>
      <c r="P309" s="181">
        <f t="shared" si="34"/>
        <v>216.49</v>
      </c>
      <c r="Q309" s="181">
        <v>0.27</v>
      </c>
      <c r="R309" s="181">
        <v>0</v>
      </c>
      <c r="S309" s="181">
        <v>0.27</v>
      </c>
      <c r="T309" s="181">
        <v>216.76000000000002</v>
      </c>
    </row>
    <row r="310" spans="1:20" ht="12.75" customHeight="1" x14ac:dyDescent="0.2">
      <c r="A310" s="167"/>
      <c r="B310" s="85"/>
      <c r="C310" s="26" t="s">
        <v>228</v>
      </c>
      <c r="D310" s="180">
        <v>19</v>
      </c>
      <c r="E310" s="181">
        <v>0</v>
      </c>
      <c r="F310" s="181">
        <v>0</v>
      </c>
      <c r="G310" s="181">
        <v>0</v>
      </c>
      <c r="H310" s="181">
        <f t="shared" si="35"/>
        <v>0</v>
      </c>
      <c r="I310" s="181">
        <v>5</v>
      </c>
      <c r="J310" s="181">
        <v>0</v>
      </c>
      <c r="K310" s="181">
        <v>5</v>
      </c>
      <c r="L310" s="181">
        <v>56</v>
      </c>
      <c r="M310" s="181">
        <v>155.74</v>
      </c>
      <c r="N310" s="181">
        <v>133.38000000000002</v>
      </c>
      <c r="O310" s="181">
        <v>345.12</v>
      </c>
      <c r="P310" s="181">
        <f t="shared" si="34"/>
        <v>350.12</v>
      </c>
      <c r="Q310" s="181">
        <v>0</v>
      </c>
      <c r="R310" s="181">
        <v>0</v>
      </c>
      <c r="S310" s="181">
        <v>0</v>
      </c>
      <c r="T310" s="181">
        <v>350.12</v>
      </c>
    </row>
    <row r="311" spans="1:20" ht="12.75" customHeight="1" x14ac:dyDescent="0.2">
      <c r="A311" s="119"/>
      <c r="B311" s="221" t="s">
        <v>367</v>
      </c>
      <c r="C311" s="26" t="s">
        <v>367</v>
      </c>
      <c r="D311" s="162"/>
      <c r="E311" s="24"/>
      <c r="F311" s="24"/>
      <c r="G311" s="24"/>
      <c r="H311" s="24">
        <f t="shared" ref="H311:H338" si="36">SUM(E311:G311)</f>
        <v>0</v>
      </c>
      <c r="I311" s="24"/>
      <c r="J311" s="24"/>
      <c r="K311" s="24">
        <f t="shared" ref="K311:K335" si="37">SUM(H311:J311)</f>
        <v>0</v>
      </c>
      <c r="L311" s="24"/>
      <c r="M311" s="24"/>
      <c r="N311" s="24"/>
      <c r="O311" s="24">
        <f t="shared" ref="O311:O335" si="38">SUM(L311:N311)</f>
        <v>0</v>
      </c>
      <c r="P311" s="24">
        <f t="shared" ref="P311:P338" si="39">K311+O311</f>
        <v>0</v>
      </c>
      <c r="Q311" s="24"/>
      <c r="R311" s="24"/>
      <c r="S311" s="24">
        <f t="shared" ref="S311:S335" si="40">SUM(Q311:R311)</f>
        <v>0</v>
      </c>
      <c r="T311" s="24">
        <f t="shared" ref="T311:T335" si="41">P311+S311</f>
        <v>0</v>
      </c>
    </row>
    <row r="312" spans="1:20" ht="12.75" customHeight="1" x14ac:dyDescent="0.2">
      <c r="A312" s="119"/>
      <c r="B312" s="71"/>
      <c r="C312" s="26" t="s">
        <v>368</v>
      </c>
      <c r="D312" s="162"/>
      <c r="E312" s="24"/>
      <c r="F312" s="24"/>
      <c r="G312" s="24"/>
      <c r="H312" s="24">
        <f t="shared" si="36"/>
        <v>0</v>
      </c>
      <c r="I312" s="24"/>
      <c r="J312" s="24"/>
      <c r="K312" s="24">
        <f t="shared" si="37"/>
        <v>0</v>
      </c>
      <c r="L312" s="24"/>
      <c r="M312" s="24"/>
      <c r="N312" s="24"/>
      <c r="O312" s="24">
        <f t="shared" si="38"/>
        <v>0</v>
      </c>
      <c r="P312" s="24">
        <f t="shared" si="39"/>
        <v>0</v>
      </c>
      <c r="Q312" s="24"/>
      <c r="R312" s="24"/>
      <c r="S312" s="24">
        <f t="shared" si="40"/>
        <v>0</v>
      </c>
      <c r="T312" s="24">
        <f t="shared" si="41"/>
        <v>0</v>
      </c>
    </row>
    <row r="313" spans="1:20" ht="12.75" customHeight="1" x14ac:dyDescent="0.2">
      <c r="A313" s="119"/>
      <c r="B313" s="71"/>
      <c r="C313" s="26" t="s">
        <v>254</v>
      </c>
      <c r="D313" s="180">
        <v>2</v>
      </c>
      <c r="E313" s="181">
        <v>0</v>
      </c>
      <c r="F313" s="181">
        <v>0</v>
      </c>
      <c r="G313" s="181">
        <v>0</v>
      </c>
      <c r="H313" s="181">
        <f t="shared" si="36"/>
        <v>0</v>
      </c>
      <c r="I313" s="181">
        <v>0</v>
      </c>
      <c r="J313" s="181">
        <v>0</v>
      </c>
      <c r="K313" s="181">
        <v>0</v>
      </c>
      <c r="L313" s="181">
        <v>0</v>
      </c>
      <c r="M313" s="181">
        <v>0</v>
      </c>
      <c r="N313" s="181">
        <v>0.11</v>
      </c>
      <c r="O313" s="181">
        <v>0.11</v>
      </c>
      <c r="P313" s="181">
        <f t="shared" si="39"/>
        <v>0.11</v>
      </c>
      <c r="Q313" s="181">
        <v>0</v>
      </c>
      <c r="R313" s="181">
        <v>0</v>
      </c>
      <c r="S313" s="181">
        <v>0</v>
      </c>
      <c r="T313" s="181">
        <v>0.11</v>
      </c>
    </row>
    <row r="314" spans="1:20" ht="12.75" customHeight="1" x14ac:dyDescent="0.2">
      <c r="A314" s="119"/>
      <c r="B314" s="71"/>
      <c r="C314" s="26" t="s">
        <v>452</v>
      </c>
      <c r="D314" s="162"/>
      <c r="E314" s="24"/>
      <c r="F314" s="24"/>
      <c r="G314" s="24"/>
      <c r="H314" s="24">
        <f t="shared" si="36"/>
        <v>0</v>
      </c>
      <c r="I314" s="24"/>
      <c r="J314" s="24"/>
      <c r="K314" s="24">
        <f t="shared" si="37"/>
        <v>0</v>
      </c>
      <c r="L314" s="24"/>
      <c r="M314" s="24"/>
      <c r="N314" s="24"/>
      <c r="O314" s="24">
        <f t="shared" si="38"/>
        <v>0</v>
      </c>
      <c r="P314" s="24">
        <f t="shared" si="39"/>
        <v>0</v>
      </c>
      <c r="Q314" s="24"/>
      <c r="R314" s="24"/>
      <c r="S314" s="24">
        <f t="shared" si="40"/>
        <v>0</v>
      </c>
      <c r="T314" s="24">
        <f t="shared" si="41"/>
        <v>0</v>
      </c>
    </row>
    <row r="315" spans="1:20" ht="12.75" customHeight="1" x14ac:dyDescent="0.2">
      <c r="A315" s="119"/>
      <c r="B315" s="71"/>
      <c r="C315" s="26" t="s">
        <v>361</v>
      </c>
      <c r="D315" s="162"/>
      <c r="E315" s="24"/>
      <c r="F315" s="24"/>
      <c r="G315" s="24"/>
      <c r="H315" s="24">
        <f t="shared" si="36"/>
        <v>0</v>
      </c>
      <c r="I315" s="24"/>
      <c r="J315" s="24"/>
      <c r="K315" s="24">
        <f t="shared" si="37"/>
        <v>0</v>
      </c>
      <c r="L315" s="24"/>
      <c r="M315" s="24"/>
      <c r="N315" s="24"/>
      <c r="O315" s="24">
        <f t="shared" si="38"/>
        <v>0</v>
      </c>
      <c r="P315" s="24">
        <f t="shared" si="39"/>
        <v>0</v>
      </c>
      <c r="Q315" s="24"/>
      <c r="R315" s="24"/>
      <c r="S315" s="24">
        <f t="shared" si="40"/>
        <v>0</v>
      </c>
      <c r="T315" s="24">
        <f t="shared" si="41"/>
        <v>0</v>
      </c>
    </row>
    <row r="316" spans="1:20" ht="12.75" customHeight="1" x14ac:dyDescent="0.2">
      <c r="A316" s="119"/>
      <c r="B316" s="71"/>
      <c r="C316" s="26" t="s">
        <v>236</v>
      </c>
      <c r="D316" s="180">
        <v>6</v>
      </c>
      <c r="E316" s="181">
        <v>0</v>
      </c>
      <c r="F316" s="181">
        <v>0</v>
      </c>
      <c r="G316" s="181">
        <v>0</v>
      </c>
      <c r="H316" s="181">
        <f t="shared" si="36"/>
        <v>0</v>
      </c>
      <c r="I316" s="181">
        <v>0.1</v>
      </c>
      <c r="J316" s="181">
        <v>0</v>
      </c>
      <c r="K316" s="181">
        <v>0.1</v>
      </c>
      <c r="L316" s="181">
        <v>0.60000000000000009</v>
      </c>
      <c r="M316" s="181">
        <v>1.5200000000000002</v>
      </c>
      <c r="N316" s="181">
        <v>10.399999999999999</v>
      </c>
      <c r="O316" s="181">
        <v>12.52</v>
      </c>
      <c r="P316" s="181">
        <f t="shared" si="39"/>
        <v>12.62</v>
      </c>
      <c r="Q316" s="181">
        <v>0</v>
      </c>
      <c r="R316" s="181">
        <v>0</v>
      </c>
      <c r="S316" s="181">
        <v>0</v>
      </c>
      <c r="T316" s="181">
        <v>12.62</v>
      </c>
    </row>
    <row r="317" spans="1:20" ht="12.75" customHeight="1" x14ac:dyDescent="0.2">
      <c r="A317" s="119"/>
      <c r="B317" s="71"/>
      <c r="C317" s="26" t="s">
        <v>253</v>
      </c>
      <c r="D317" s="180">
        <v>9</v>
      </c>
      <c r="E317" s="181">
        <v>0</v>
      </c>
      <c r="F317" s="181">
        <v>0</v>
      </c>
      <c r="G317" s="181">
        <v>0</v>
      </c>
      <c r="H317" s="181">
        <f t="shared" si="36"/>
        <v>0</v>
      </c>
      <c r="I317" s="181">
        <v>0</v>
      </c>
      <c r="J317" s="181">
        <v>0</v>
      </c>
      <c r="K317" s="181">
        <v>0</v>
      </c>
      <c r="L317" s="181">
        <v>0</v>
      </c>
      <c r="M317" s="181">
        <v>0.51</v>
      </c>
      <c r="N317" s="181">
        <v>13.530000000000001</v>
      </c>
      <c r="O317" s="181">
        <v>14.040000000000001</v>
      </c>
      <c r="P317" s="181">
        <f t="shared" si="39"/>
        <v>14.040000000000001</v>
      </c>
      <c r="Q317" s="181">
        <v>0</v>
      </c>
      <c r="R317" s="181">
        <v>1</v>
      </c>
      <c r="S317" s="181">
        <v>1</v>
      </c>
      <c r="T317" s="181">
        <v>15.040000000000001</v>
      </c>
    </row>
    <row r="318" spans="1:20" ht="12.75" customHeight="1" x14ac:dyDescent="0.2">
      <c r="A318" s="119"/>
      <c r="B318" s="71"/>
      <c r="C318" s="26" t="s">
        <v>255</v>
      </c>
      <c r="D318" s="180">
        <v>7</v>
      </c>
      <c r="E318" s="181">
        <v>0</v>
      </c>
      <c r="F318" s="181">
        <v>0</v>
      </c>
      <c r="G318" s="181">
        <v>0</v>
      </c>
      <c r="H318" s="181">
        <f t="shared" si="36"/>
        <v>0</v>
      </c>
      <c r="I318" s="181">
        <v>0.30000000000000004</v>
      </c>
      <c r="J318" s="181">
        <v>0</v>
      </c>
      <c r="K318" s="181">
        <v>0.30000000000000004</v>
      </c>
      <c r="L318" s="181">
        <v>0.5</v>
      </c>
      <c r="M318" s="181">
        <v>2.5</v>
      </c>
      <c r="N318" s="181">
        <v>12.9</v>
      </c>
      <c r="O318" s="181">
        <v>15.9</v>
      </c>
      <c r="P318" s="181">
        <f t="shared" si="39"/>
        <v>16.2</v>
      </c>
      <c r="Q318" s="181">
        <v>0</v>
      </c>
      <c r="R318" s="181">
        <v>0</v>
      </c>
      <c r="S318" s="181">
        <v>0</v>
      </c>
      <c r="T318" s="181">
        <v>16.200000000000003</v>
      </c>
    </row>
    <row r="319" spans="1:20" ht="12.75" customHeight="1" x14ac:dyDescent="0.2">
      <c r="A319" s="119"/>
      <c r="B319" s="71"/>
      <c r="C319" s="26" t="s">
        <v>376</v>
      </c>
      <c r="D319" s="162"/>
      <c r="E319" s="24"/>
      <c r="F319" s="24"/>
      <c r="G319" s="24"/>
      <c r="H319" s="24">
        <f t="shared" si="36"/>
        <v>0</v>
      </c>
      <c r="I319" s="24"/>
      <c r="J319" s="24"/>
      <c r="K319" s="24">
        <f t="shared" si="37"/>
        <v>0</v>
      </c>
      <c r="L319" s="24"/>
      <c r="M319" s="24"/>
      <c r="N319" s="24"/>
      <c r="O319" s="24">
        <f t="shared" si="38"/>
        <v>0</v>
      </c>
      <c r="P319" s="24">
        <f t="shared" si="39"/>
        <v>0</v>
      </c>
      <c r="Q319" s="24"/>
      <c r="R319" s="24"/>
      <c r="S319" s="24">
        <f t="shared" si="40"/>
        <v>0</v>
      </c>
      <c r="T319" s="24">
        <f t="shared" si="41"/>
        <v>0</v>
      </c>
    </row>
    <row r="320" spans="1:20" ht="12.75" customHeight="1" x14ac:dyDescent="0.2">
      <c r="A320" s="119"/>
      <c r="B320" s="71"/>
      <c r="C320" s="26" t="s">
        <v>251</v>
      </c>
      <c r="D320" s="180">
        <v>11</v>
      </c>
      <c r="E320" s="181">
        <v>0</v>
      </c>
      <c r="F320" s="181">
        <v>0</v>
      </c>
      <c r="G320" s="181">
        <v>0</v>
      </c>
      <c r="H320" s="181">
        <f t="shared" si="36"/>
        <v>0</v>
      </c>
      <c r="I320" s="181">
        <v>1.8</v>
      </c>
      <c r="J320" s="181">
        <v>0</v>
      </c>
      <c r="K320" s="181">
        <v>1.8</v>
      </c>
      <c r="L320" s="181">
        <v>1.61</v>
      </c>
      <c r="M320" s="181">
        <v>5.3000000000000007</v>
      </c>
      <c r="N320" s="181">
        <v>21.91</v>
      </c>
      <c r="O320" s="181">
        <v>28.819999999999997</v>
      </c>
      <c r="P320" s="181">
        <f t="shared" si="39"/>
        <v>30.619999999999997</v>
      </c>
      <c r="Q320" s="181">
        <v>0</v>
      </c>
      <c r="R320" s="181">
        <v>0</v>
      </c>
      <c r="S320" s="181">
        <v>0</v>
      </c>
      <c r="T320" s="181">
        <v>30.62</v>
      </c>
    </row>
    <row r="321" spans="1:20" ht="12.75" customHeight="1" x14ac:dyDescent="0.2">
      <c r="A321" s="119"/>
      <c r="B321" s="71"/>
      <c r="C321" s="26" t="s">
        <v>232</v>
      </c>
      <c r="D321" s="162"/>
      <c r="E321" s="24"/>
      <c r="F321" s="24"/>
      <c r="G321" s="24"/>
      <c r="H321" s="24">
        <f t="shared" si="36"/>
        <v>0</v>
      </c>
      <c r="I321" s="24"/>
      <c r="J321" s="24"/>
      <c r="K321" s="24">
        <f t="shared" si="37"/>
        <v>0</v>
      </c>
      <c r="L321" s="24"/>
      <c r="M321" s="24"/>
      <c r="N321" s="24"/>
      <c r="O321" s="24">
        <f t="shared" si="38"/>
        <v>0</v>
      </c>
      <c r="P321" s="24">
        <f t="shared" si="39"/>
        <v>0</v>
      </c>
      <c r="Q321" s="24"/>
      <c r="R321" s="24"/>
      <c r="S321" s="24">
        <f t="shared" si="40"/>
        <v>0</v>
      </c>
      <c r="T321" s="24">
        <f t="shared" si="41"/>
        <v>0</v>
      </c>
    </row>
    <row r="322" spans="1:20" ht="12.75" customHeight="1" x14ac:dyDescent="0.2">
      <c r="A322" s="119"/>
      <c r="B322" s="71"/>
      <c r="C322" s="26" t="s">
        <v>344</v>
      </c>
      <c r="D322" s="162"/>
      <c r="E322" s="24"/>
      <c r="F322" s="24"/>
      <c r="G322" s="24"/>
      <c r="H322" s="24">
        <f t="shared" si="36"/>
        <v>0</v>
      </c>
      <c r="I322" s="24"/>
      <c r="J322" s="24"/>
      <c r="K322" s="24">
        <f t="shared" si="37"/>
        <v>0</v>
      </c>
      <c r="L322" s="24"/>
      <c r="M322" s="24"/>
      <c r="N322" s="24"/>
      <c r="O322" s="24">
        <f t="shared" si="38"/>
        <v>0</v>
      </c>
      <c r="P322" s="24">
        <f t="shared" si="39"/>
        <v>0</v>
      </c>
      <c r="Q322" s="24"/>
      <c r="R322" s="24"/>
      <c r="S322" s="24">
        <f t="shared" si="40"/>
        <v>0</v>
      </c>
      <c r="T322" s="24">
        <f t="shared" si="41"/>
        <v>0</v>
      </c>
    </row>
    <row r="323" spans="1:20" ht="12.75" customHeight="1" x14ac:dyDescent="0.2">
      <c r="A323" s="119"/>
      <c r="B323" s="71"/>
      <c r="C323" s="26" t="s">
        <v>242</v>
      </c>
      <c r="D323" s="180">
        <v>3</v>
      </c>
      <c r="E323" s="181">
        <v>0</v>
      </c>
      <c r="F323" s="181">
        <v>0</v>
      </c>
      <c r="G323" s="181">
        <v>0</v>
      </c>
      <c r="H323" s="181">
        <f t="shared" si="36"/>
        <v>0</v>
      </c>
      <c r="I323" s="181">
        <v>0</v>
      </c>
      <c r="J323" s="181">
        <v>0</v>
      </c>
      <c r="K323" s="181">
        <v>0</v>
      </c>
      <c r="L323" s="181">
        <v>0</v>
      </c>
      <c r="M323" s="181">
        <v>0</v>
      </c>
      <c r="N323" s="181">
        <v>0.9</v>
      </c>
      <c r="O323" s="181">
        <v>0.9</v>
      </c>
      <c r="P323" s="181">
        <f t="shared" si="39"/>
        <v>0.9</v>
      </c>
      <c r="Q323" s="181">
        <v>0</v>
      </c>
      <c r="R323" s="181">
        <v>0</v>
      </c>
      <c r="S323" s="181">
        <v>0</v>
      </c>
      <c r="T323" s="181">
        <v>0.9</v>
      </c>
    </row>
    <row r="324" spans="1:20" ht="12.75" customHeight="1" x14ac:dyDescent="0.2">
      <c r="A324" s="119"/>
      <c r="B324" s="71"/>
      <c r="C324" s="26" t="s">
        <v>370</v>
      </c>
      <c r="D324" s="162"/>
      <c r="E324" s="24"/>
      <c r="F324" s="24"/>
      <c r="G324" s="24"/>
      <c r="H324" s="24">
        <f t="shared" si="36"/>
        <v>0</v>
      </c>
      <c r="I324" s="24"/>
      <c r="J324" s="24"/>
      <c r="K324" s="24">
        <f t="shared" si="37"/>
        <v>0</v>
      </c>
      <c r="L324" s="24"/>
      <c r="M324" s="24"/>
      <c r="N324" s="24"/>
      <c r="O324" s="24">
        <f t="shared" si="38"/>
        <v>0</v>
      </c>
      <c r="P324" s="24">
        <f t="shared" si="39"/>
        <v>0</v>
      </c>
      <c r="Q324" s="24"/>
      <c r="R324" s="24"/>
      <c r="S324" s="24">
        <f t="shared" si="40"/>
        <v>0</v>
      </c>
      <c r="T324" s="24">
        <f t="shared" si="41"/>
        <v>0</v>
      </c>
    </row>
    <row r="325" spans="1:20" ht="12.75" customHeight="1" x14ac:dyDescent="0.2">
      <c r="A325" s="119"/>
      <c r="B325" s="71"/>
      <c r="C325" s="26" t="s">
        <v>231</v>
      </c>
      <c r="D325" s="162"/>
      <c r="E325" s="24"/>
      <c r="F325" s="24"/>
      <c r="G325" s="24"/>
      <c r="H325" s="24">
        <f t="shared" si="36"/>
        <v>0</v>
      </c>
      <c r="I325" s="24"/>
      <c r="J325" s="24"/>
      <c r="K325" s="24">
        <f t="shared" si="37"/>
        <v>0</v>
      </c>
      <c r="L325" s="24"/>
      <c r="M325" s="24"/>
      <c r="N325" s="24"/>
      <c r="O325" s="24">
        <f t="shared" si="38"/>
        <v>0</v>
      </c>
      <c r="P325" s="24">
        <f t="shared" si="39"/>
        <v>0</v>
      </c>
      <c r="Q325" s="24"/>
      <c r="R325" s="24"/>
      <c r="S325" s="24">
        <f t="shared" si="40"/>
        <v>0</v>
      </c>
      <c r="T325" s="24">
        <f t="shared" si="41"/>
        <v>0</v>
      </c>
    </row>
    <row r="326" spans="1:20" ht="12.75" customHeight="1" x14ac:dyDescent="0.2">
      <c r="A326" s="119"/>
      <c r="B326" s="71"/>
      <c r="C326" s="26" t="s">
        <v>346</v>
      </c>
      <c r="D326" s="162"/>
      <c r="E326" s="24"/>
      <c r="F326" s="24"/>
      <c r="G326" s="24"/>
      <c r="H326" s="24">
        <f t="shared" si="36"/>
        <v>0</v>
      </c>
      <c r="I326" s="24"/>
      <c r="J326" s="24"/>
      <c r="K326" s="24">
        <f t="shared" si="37"/>
        <v>0</v>
      </c>
      <c r="L326" s="24"/>
      <c r="M326" s="24"/>
      <c r="N326" s="24"/>
      <c r="O326" s="24">
        <f t="shared" si="38"/>
        <v>0</v>
      </c>
      <c r="P326" s="24">
        <f t="shared" si="39"/>
        <v>0</v>
      </c>
      <c r="Q326" s="24"/>
      <c r="R326" s="24"/>
      <c r="S326" s="24">
        <f t="shared" si="40"/>
        <v>0</v>
      </c>
      <c r="T326" s="24">
        <f t="shared" si="41"/>
        <v>0</v>
      </c>
    </row>
    <row r="327" spans="1:20" ht="12.75" customHeight="1" x14ac:dyDescent="0.2">
      <c r="A327" s="119"/>
      <c r="B327" s="71"/>
      <c r="C327" s="26" t="s">
        <v>347</v>
      </c>
      <c r="D327" s="162"/>
      <c r="E327" s="24"/>
      <c r="F327" s="24"/>
      <c r="G327" s="24"/>
      <c r="H327" s="24">
        <f t="shared" si="36"/>
        <v>0</v>
      </c>
      <c r="I327" s="24"/>
      <c r="J327" s="24"/>
      <c r="K327" s="24">
        <f t="shared" si="37"/>
        <v>0</v>
      </c>
      <c r="L327" s="24"/>
      <c r="M327" s="24"/>
      <c r="N327" s="24"/>
      <c r="O327" s="24">
        <f t="shared" si="38"/>
        <v>0</v>
      </c>
      <c r="P327" s="24">
        <f t="shared" si="39"/>
        <v>0</v>
      </c>
      <c r="Q327" s="24"/>
      <c r="R327" s="24"/>
      <c r="S327" s="24">
        <f t="shared" si="40"/>
        <v>0</v>
      </c>
      <c r="T327" s="24">
        <f t="shared" si="41"/>
        <v>0</v>
      </c>
    </row>
    <row r="328" spans="1:20" ht="12.75" customHeight="1" x14ac:dyDescent="0.2">
      <c r="A328" s="119"/>
      <c r="B328" s="71"/>
      <c r="C328" s="26" t="s">
        <v>289</v>
      </c>
      <c r="D328" s="162"/>
      <c r="E328" s="24"/>
      <c r="F328" s="24"/>
      <c r="G328" s="24"/>
      <c r="H328" s="24">
        <f t="shared" si="36"/>
        <v>0</v>
      </c>
      <c r="I328" s="24"/>
      <c r="J328" s="24"/>
      <c r="K328" s="24">
        <f t="shared" si="37"/>
        <v>0</v>
      </c>
      <c r="L328" s="24"/>
      <c r="M328" s="24"/>
      <c r="N328" s="24"/>
      <c r="O328" s="24">
        <f t="shared" si="38"/>
        <v>0</v>
      </c>
      <c r="P328" s="24">
        <f t="shared" si="39"/>
        <v>0</v>
      </c>
      <c r="Q328" s="24"/>
      <c r="R328" s="24"/>
      <c r="S328" s="24">
        <f t="shared" si="40"/>
        <v>0</v>
      </c>
      <c r="T328" s="24">
        <f t="shared" si="41"/>
        <v>0</v>
      </c>
    </row>
    <row r="329" spans="1:20" ht="12.75" customHeight="1" x14ac:dyDescent="0.2">
      <c r="A329" s="119"/>
      <c r="B329" s="71"/>
      <c r="C329" s="26" t="s">
        <v>238</v>
      </c>
      <c r="D329" s="180">
        <v>4</v>
      </c>
      <c r="E329" s="181">
        <v>0</v>
      </c>
      <c r="F329" s="181">
        <v>0</v>
      </c>
      <c r="G329" s="181">
        <v>0</v>
      </c>
      <c r="H329" s="181">
        <f t="shared" si="36"/>
        <v>0</v>
      </c>
      <c r="I329" s="181">
        <v>0.1</v>
      </c>
      <c r="J329" s="181">
        <v>0</v>
      </c>
      <c r="K329" s="181">
        <v>0.1</v>
      </c>
      <c r="L329" s="181">
        <v>0.30000000000000004</v>
      </c>
      <c r="M329" s="181">
        <v>0.6</v>
      </c>
      <c r="N329" s="181">
        <v>0.83000000000000007</v>
      </c>
      <c r="O329" s="181">
        <v>1.73</v>
      </c>
      <c r="P329" s="181">
        <f t="shared" si="39"/>
        <v>1.83</v>
      </c>
      <c r="Q329" s="181">
        <v>0</v>
      </c>
      <c r="R329" s="181">
        <v>0</v>
      </c>
      <c r="S329" s="181">
        <v>0</v>
      </c>
      <c r="T329" s="181">
        <v>1.83</v>
      </c>
    </row>
    <row r="330" spans="1:20" ht="12.75" customHeight="1" x14ac:dyDescent="0.2">
      <c r="A330" s="119"/>
      <c r="B330" s="71"/>
      <c r="C330" s="26" t="s">
        <v>390</v>
      </c>
      <c r="D330" s="162"/>
      <c r="E330" s="24"/>
      <c r="F330" s="24"/>
      <c r="G330" s="24"/>
      <c r="H330" s="24">
        <f t="shared" si="36"/>
        <v>0</v>
      </c>
      <c r="I330" s="24"/>
      <c r="J330" s="24"/>
      <c r="K330" s="24">
        <f t="shared" si="37"/>
        <v>0</v>
      </c>
      <c r="L330" s="24"/>
      <c r="M330" s="24"/>
      <c r="N330" s="24"/>
      <c r="O330" s="24">
        <f t="shared" si="38"/>
        <v>0</v>
      </c>
      <c r="P330" s="24">
        <f t="shared" si="39"/>
        <v>0</v>
      </c>
      <c r="Q330" s="24"/>
      <c r="R330" s="24"/>
      <c r="S330" s="24">
        <f t="shared" si="40"/>
        <v>0</v>
      </c>
      <c r="T330" s="24">
        <f t="shared" si="41"/>
        <v>0</v>
      </c>
    </row>
    <row r="331" spans="1:20" ht="12.75" customHeight="1" x14ac:dyDescent="0.2">
      <c r="A331" s="119"/>
      <c r="B331" s="71"/>
      <c r="C331" s="26" t="s">
        <v>352</v>
      </c>
      <c r="D331" s="162"/>
      <c r="E331" s="24"/>
      <c r="F331" s="24"/>
      <c r="G331" s="24"/>
      <c r="H331" s="24">
        <f t="shared" si="36"/>
        <v>0</v>
      </c>
      <c r="I331" s="24"/>
      <c r="J331" s="24"/>
      <c r="K331" s="24">
        <f t="shared" si="37"/>
        <v>0</v>
      </c>
      <c r="L331" s="24"/>
      <c r="M331" s="24"/>
      <c r="N331" s="24"/>
      <c r="O331" s="24">
        <f t="shared" si="38"/>
        <v>0</v>
      </c>
      <c r="P331" s="24">
        <f t="shared" si="39"/>
        <v>0</v>
      </c>
      <c r="Q331" s="24"/>
      <c r="R331" s="24"/>
      <c r="S331" s="24">
        <f t="shared" si="40"/>
        <v>0</v>
      </c>
      <c r="T331" s="24">
        <f t="shared" si="41"/>
        <v>0</v>
      </c>
    </row>
    <row r="332" spans="1:20" ht="12.75" customHeight="1" x14ac:dyDescent="0.2">
      <c r="A332" s="119"/>
      <c r="B332" s="71"/>
      <c r="C332" s="26" t="s">
        <v>248</v>
      </c>
      <c r="D332" s="180">
        <v>6</v>
      </c>
      <c r="E332" s="181">
        <v>0</v>
      </c>
      <c r="F332" s="181">
        <v>0</v>
      </c>
      <c r="G332" s="181">
        <v>0</v>
      </c>
      <c r="H332" s="181">
        <f t="shared" si="36"/>
        <v>0</v>
      </c>
      <c r="I332" s="181">
        <v>0.8</v>
      </c>
      <c r="J332" s="181">
        <v>0</v>
      </c>
      <c r="K332" s="181">
        <v>0.8</v>
      </c>
      <c r="L332" s="181">
        <v>0</v>
      </c>
      <c r="M332" s="181">
        <v>1.3</v>
      </c>
      <c r="N332" s="181">
        <v>5.0199999999999996</v>
      </c>
      <c r="O332" s="181">
        <v>6.3199999999999994</v>
      </c>
      <c r="P332" s="181">
        <f t="shared" si="39"/>
        <v>7.1199999999999992</v>
      </c>
      <c r="Q332" s="181">
        <v>0</v>
      </c>
      <c r="R332" s="181">
        <v>0</v>
      </c>
      <c r="S332" s="181">
        <v>0</v>
      </c>
      <c r="T332" s="181">
        <v>7.1199999999999992</v>
      </c>
    </row>
    <row r="333" spans="1:20" ht="12.75" customHeight="1" x14ac:dyDescent="0.2">
      <c r="A333" s="119"/>
      <c r="B333" s="71"/>
      <c r="C333" s="26" t="s">
        <v>290</v>
      </c>
      <c r="D333" s="180">
        <v>3</v>
      </c>
      <c r="E333" s="181">
        <v>0</v>
      </c>
      <c r="F333" s="181">
        <v>0</v>
      </c>
      <c r="G333" s="181">
        <v>0</v>
      </c>
      <c r="H333" s="181">
        <f t="shared" si="36"/>
        <v>0</v>
      </c>
      <c r="I333" s="181">
        <v>0.2</v>
      </c>
      <c r="J333" s="181">
        <v>0</v>
      </c>
      <c r="K333" s="181">
        <v>0.2</v>
      </c>
      <c r="L333" s="181">
        <v>0.5</v>
      </c>
      <c r="M333" s="181">
        <v>1.2</v>
      </c>
      <c r="N333" s="181">
        <v>4</v>
      </c>
      <c r="O333" s="181">
        <v>5.7</v>
      </c>
      <c r="P333" s="181">
        <f t="shared" si="39"/>
        <v>5.9</v>
      </c>
      <c r="Q333" s="181">
        <v>0</v>
      </c>
      <c r="R333" s="181">
        <v>0</v>
      </c>
      <c r="S333" s="181">
        <v>0</v>
      </c>
      <c r="T333" s="181">
        <v>5.9</v>
      </c>
    </row>
    <row r="334" spans="1:20" ht="12.75" customHeight="1" x14ac:dyDescent="0.2">
      <c r="A334" s="119"/>
      <c r="B334" s="71"/>
      <c r="C334" s="26" t="s">
        <v>250</v>
      </c>
      <c r="D334" s="180">
        <v>4</v>
      </c>
      <c r="E334" s="181">
        <v>0</v>
      </c>
      <c r="F334" s="181">
        <v>0</v>
      </c>
      <c r="G334" s="181">
        <v>0</v>
      </c>
      <c r="H334" s="181">
        <f t="shared" si="36"/>
        <v>0</v>
      </c>
      <c r="I334" s="181">
        <v>0.15</v>
      </c>
      <c r="J334" s="181">
        <v>0</v>
      </c>
      <c r="K334" s="181">
        <v>0.15</v>
      </c>
      <c r="L334" s="181">
        <v>0.2</v>
      </c>
      <c r="M334" s="181">
        <v>0.51</v>
      </c>
      <c r="N334" s="181">
        <v>0.80999999999999994</v>
      </c>
      <c r="O334" s="181">
        <v>1.52</v>
      </c>
      <c r="P334" s="181">
        <f t="shared" si="39"/>
        <v>1.67</v>
      </c>
      <c r="Q334" s="181">
        <v>0</v>
      </c>
      <c r="R334" s="181">
        <v>0</v>
      </c>
      <c r="S334" s="181">
        <v>0</v>
      </c>
      <c r="T334" s="181">
        <v>1.6700000000000002</v>
      </c>
    </row>
    <row r="335" spans="1:20" ht="12.75" customHeight="1" x14ac:dyDescent="0.2">
      <c r="A335" s="119"/>
      <c r="B335" s="71"/>
      <c r="C335" s="26" t="s">
        <v>391</v>
      </c>
      <c r="D335" s="162"/>
      <c r="E335" s="24"/>
      <c r="F335" s="24"/>
      <c r="G335" s="24"/>
      <c r="H335" s="24">
        <f t="shared" si="36"/>
        <v>0</v>
      </c>
      <c r="I335" s="24"/>
      <c r="J335" s="24"/>
      <c r="K335" s="24">
        <f t="shared" si="37"/>
        <v>0</v>
      </c>
      <c r="L335" s="24"/>
      <c r="M335" s="24"/>
      <c r="N335" s="24"/>
      <c r="O335" s="24">
        <f t="shared" si="38"/>
        <v>0</v>
      </c>
      <c r="P335" s="24">
        <f t="shared" si="39"/>
        <v>0</v>
      </c>
      <c r="Q335" s="24"/>
      <c r="R335" s="24"/>
      <c r="S335" s="24">
        <f t="shared" si="40"/>
        <v>0</v>
      </c>
      <c r="T335" s="24">
        <f t="shared" si="41"/>
        <v>0</v>
      </c>
    </row>
    <row r="336" spans="1:20" ht="12.75" customHeight="1" x14ac:dyDescent="0.2">
      <c r="A336" s="119"/>
      <c r="B336" s="71"/>
      <c r="C336" s="26" t="s">
        <v>240</v>
      </c>
      <c r="D336" s="180">
        <v>3</v>
      </c>
      <c r="E336" s="181">
        <v>0</v>
      </c>
      <c r="F336" s="181">
        <v>0</v>
      </c>
      <c r="G336" s="181">
        <v>0</v>
      </c>
      <c r="H336" s="181">
        <f t="shared" si="36"/>
        <v>0</v>
      </c>
      <c r="I336" s="181">
        <v>0</v>
      </c>
      <c r="J336" s="181">
        <v>0</v>
      </c>
      <c r="K336" s="181">
        <v>0</v>
      </c>
      <c r="L336" s="181">
        <v>0.1</v>
      </c>
      <c r="M336" s="181">
        <v>2</v>
      </c>
      <c r="N336" s="181">
        <v>3.6999999999999997</v>
      </c>
      <c r="O336" s="181">
        <v>5.8</v>
      </c>
      <c r="P336" s="181">
        <f t="shared" si="39"/>
        <v>5.8</v>
      </c>
      <c r="Q336" s="181">
        <v>0</v>
      </c>
      <c r="R336" s="181">
        <v>0</v>
      </c>
      <c r="S336" s="181">
        <v>0</v>
      </c>
      <c r="T336" s="181">
        <v>5.8</v>
      </c>
    </row>
    <row r="337" spans="1:20" ht="12.75" customHeight="1" x14ac:dyDescent="0.2">
      <c r="A337" s="119"/>
      <c r="B337" s="71"/>
      <c r="C337" s="26" t="s">
        <v>261</v>
      </c>
      <c r="D337" s="180">
        <v>1</v>
      </c>
      <c r="E337" s="181">
        <v>0</v>
      </c>
      <c r="F337" s="181">
        <v>0</v>
      </c>
      <c r="G337" s="181">
        <v>0</v>
      </c>
      <c r="H337" s="181">
        <f t="shared" si="36"/>
        <v>0</v>
      </c>
      <c r="I337" s="181">
        <v>0</v>
      </c>
      <c r="J337" s="181">
        <v>0</v>
      </c>
      <c r="K337" s="181">
        <v>0</v>
      </c>
      <c r="L337" s="181">
        <v>0</v>
      </c>
      <c r="M337" s="181">
        <v>0</v>
      </c>
      <c r="N337" s="181">
        <v>0.01</v>
      </c>
      <c r="O337" s="181">
        <v>0.01</v>
      </c>
      <c r="P337" s="181">
        <f t="shared" si="39"/>
        <v>0.01</v>
      </c>
      <c r="Q337" s="181">
        <v>0</v>
      </c>
      <c r="R337" s="181">
        <v>0</v>
      </c>
      <c r="S337" s="181">
        <v>0</v>
      </c>
      <c r="T337" s="181">
        <v>0.01</v>
      </c>
    </row>
    <row r="338" spans="1:20" ht="12.75" customHeight="1" x14ac:dyDescent="0.2">
      <c r="A338" s="119"/>
      <c r="B338" s="71"/>
      <c r="C338" s="26" t="s">
        <v>241</v>
      </c>
      <c r="D338" s="180">
        <v>7</v>
      </c>
      <c r="E338" s="181">
        <v>0</v>
      </c>
      <c r="F338" s="181">
        <v>0</v>
      </c>
      <c r="G338" s="181">
        <v>0</v>
      </c>
      <c r="H338" s="181">
        <f t="shared" si="36"/>
        <v>0</v>
      </c>
      <c r="I338" s="181">
        <v>0</v>
      </c>
      <c r="J338" s="181">
        <v>0</v>
      </c>
      <c r="K338" s="181">
        <v>0</v>
      </c>
      <c r="L338" s="181">
        <v>0.5</v>
      </c>
      <c r="M338" s="181">
        <v>0.7</v>
      </c>
      <c r="N338" s="181">
        <v>2.0500000000000003</v>
      </c>
      <c r="O338" s="181">
        <v>3.25</v>
      </c>
      <c r="P338" s="181">
        <f t="shared" si="39"/>
        <v>3.25</v>
      </c>
      <c r="Q338" s="181">
        <v>0</v>
      </c>
      <c r="R338" s="181">
        <v>0</v>
      </c>
      <c r="S338" s="181">
        <v>0</v>
      </c>
      <c r="T338" s="181">
        <v>3.25</v>
      </c>
    </row>
    <row r="339" spans="1:20" ht="12.75" customHeight="1" x14ac:dyDescent="0.2">
      <c r="A339" s="119"/>
      <c r="B339" s="71"/>
      <c r="C339" s="26" t="s">
        <v>570</v>
      </c>
      <c r="D339" s="180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</row>
    <row r="340" spans="1:20" ht="12.75" customHeight="1" x14ac:dyDescent="0.2">
      <c r="A340" s="119"/>
      <c r="B340" s="71"/>
      <c r="C340" s="26" t="s">
        <v>573</v>
      </c>
      <c r="D340" s="180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</row>
    <row r="341" spans="1:20" ht="12.75" customHeight="1" x14ac:dyDescent="0.2">
      <c r="A341" s="119"/>
      <c r="B341" s="71"/>
      <c r="C341" s="165" t="s">
        <v>574</v>
      </c>
      <c r="D341" s="180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</row>
    <row r="342" spans="1:20" ht="12.75" customHeight="1" x14ac:dyDescent="0.2">
      <c r="A342" s="119"/>
      <c r="B342" s="72"/>
      <c r="C342" s="26" t="s">
        <v>575</v>
      </c>
      <c r="D342" s="180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</row>
    <row r="343" spans="1:20" ht="15" x14ac:dyDescent="0.25">
      <c r="A343" s="230" t="s">
        <v>0</v>
      </c>
      <c r="B343" s="231"/>
      <c r="C343" s="232" t="s">
        <v>0</v>
      </c>
      <c r="D343" s="53">
        <f>SUM(D291:D338)</f>
        <v>442</v>
      </c>
      <c r="E343" s="54">
        <f>SUM(E291:E338)</f>
        <v>0</v>
      </c>
      <c r="F343" s="54">
        <f>SUM(F291:F338)</f>
        <v>0</v>
      </c>
      <c r="G343" s="54">
        <f>SUM(G291:G338)</f>
        <v>0</v>
      </c>
      <c r="H343" s="54">
        <f>+G343+F343+E343</f>
        <v>0</v>
      </c>
      <c r="I343" s="54">
        <f>SUM(I291:I338)</f>
        <v>95</v>
      </c>
      <c r="J343" s="54">
        <f>SUM(J291:J338)</f>
        <v>1.65</v>
      </c>
      <c r="K343" s="54">
        <f>+J343+I343+H343</f>
        <v>96.65</v>
      </c>
      <c r="L343" s="54">
        <f>SUM(L291:L338)</f>
        <v>450.75</v>
      </c>
      <c r="M343" s="54">
        <f>SUM(M291:M338)</f>
        <v>978.21</v>
      </c>
      <c r="N343" s="54">
        <f>SUM(N291:N338)</f>
        <v>1184.22</v>
      </c>
      <c r="O343" s="54">
        <f>+N343+M343+L343</f>
        <v>2613.1800000000003</v>
      </c>
      <c r="P343" s="54">
        <f>+O343+K343</f>
        <v>2709.8300000000004</v>
      </c>
      <c r="Q343" s="54">
        <f>SUM(Q291:Q338)</f>
        <v>4.57</v>
      </c>
      <c r="R343" s="54">
        <f>SUM(R291:R338)</f>
        <v>2.1</v>
      </c>
      <c r="S343" s="54">
        <f>+R343+Q343</f>
        <v>6.67</v>
      </c>
      <c r="T343" s="55">
        <f>+S343+P343</f>
        <v>2716.5000000000005</v>
      </c>
    </row>
    <row r="344" spans="1:20" ht="15" x14ac:dyDescent="0.25">
      <c r="A344" s="237" t="s">
        <v>337</v>
      </c>
      <c r="B344" s="238"/>
      <c r="C344" s="239"/>
      <c r="D344" s="173">
        <f>+D343+D290+D279+D268+D236+D223+D190+D135+D104+D70+D31+D14</f>
        <v>8048</v>
      </c>
      <c r="E344" s="174">
        <f>+E343+E290+E279+E268+E236+E223+E190+E135+E104+E70+E31+E14</f>
        <v>6914.772100000001</v>
      </c>
      <c r="F344" s="174">
        <f>+F343+F290+F279+F268+F236+F223+F190+F135+F104+F70+F31+F14</f>
        <v>15718.774000000003</v>
      </c>
      <c r="G344" s="174">
        <f>+G343+G290+G279+G268+G236+G223+G190+G135+G104+G70+G31+G14</f>
        <v>8369.3683000000019</v>
      </c>
      <c r="H344" s="174">
        <f>+G344+F344+E344</f>
        <v>31002.914400000009</v>
      </c>
      <c r="I344" s="174">
        <f>+I343+I290+I279+I268+I236+I223+I190+I135+I104+I70+I31+I14</f>
        <v>11834.262999999999</v>
      </c>
      <c r="J344" s="174">
        <f>+J343+J290+J279+J268+J236+J223+J190+J135+J104+J70+J31+J14</f>
        <v>259.48169999999999</v>
      </c>
      <c r="K344" s="174">
        <f>+J344+I344+H344</f>
        <v>43096.659100000004</v>
      </c>
      <c r="L344" s="174">
        <f>+L343+L290+L279+L268+L236+L223+L190+L135+L104+L70+L31+L14</f>
        <v>31851.331099999992</v>
      </c>
      <c r="M344" s="174">
        <f>+M343+M290+M279+M268+M236+M223+M190+M135+M104+M70+M31+M14</f>
        <v>23635.704699999998</v>
      </c>
      <c r="N344" s="174">
        <f>+N343+N290+N279+N268+N236+N223+N190+N135+N104+N70+N31+N14</f>
        <v>19453.938799999996</v>
      </c>
      <c r="O344" s="174">
        <f>+O343+O290+O279+O268+O236+O223+O190+O135+O104+O70+O31+O14</f>
        <v>74940.974600000001</v>
      </c>
      <c r="P344" s="174">
        <f>+O344+K344</f>
        <v>118037.63370000001</v>
      </c>
      <c r="Q344" s="174">
        <f>+Q343+Q290+Q279+Q268+Q236+Q223+Q190+Q135+Q104+Q70+Q31+Q14</f>
        <v>1638.5900000000001</v>
      </c>
      <c r="R344" s="174">
        <f>+R343+R290+R279+R268+R236+R223+R190+R135+R104+R70+R31+R14</f>
        <v>8978.1818000000003</v>
      </c>
      <c r="S344" s="174">
        <f>+R344+Q344</f>
        <v>10616.7718</v>
      </c>
      <c r="T344" s="175">
        <f>+S344+P344</f>
        <v>128654.40550000001</v>
      </c>
    </row>
    <row r="345" spans="1:20" ht="12.75" customHeight="1" x14ac:dyDescent="0.2">
      <c r="A345" s="42" t="s">
        <v>513</v>
      </c>
      <c r="B345" s="29"/>
      <c r="D345" s="6"/>
      <c r="E345" s="5"/>
    </row>
    <row r="346" spans="1:20" ht="12.75" customHeight="1" x14ac:dyDescent="0.2">
      <c r="A346" s="42" t="s">
        <v>514</v>
      </c>
      <c r="B346" s="29"/>
      <c r="D346" s="6"/>
      <c r="E346" s="5"/>
    </row>
    <row r="347" spans="1:20" ht="12.75" customHeight="1" x14ac:dyDescent="0.2">
      <c r="A347" s="42" t="s">
        <v>515</v>
      </c>
      <c r="B347" s="29"/>
      <c r="D347" s="6"/>
      <c r="E347" s="5"/>
    </row>
    <row r="348" spans="1:20" ht="12.75" customHeight="1" x14ac:dyDescent="0.2">
      <c r="A348" s="29"/>
      <c r="B348" s="29"/>
      <c r="D348" s="6"/>
      <c r="E348" s="5"/>
    </row>
    <row r="349" spans="1:20" ht="12.75" customHeight="1" x14ac:dyDescent="0.2">
      <c r="A349" s="38" t="s">
        <v>454</v>
      </c>
      <c r="B349" s="38" t="s">
        <v>461</v>
      </c>
      <c r="C349" s="38"/>
      <c r="D349" s="38"/>
      <c r="E349" s="38"/>
      <c r="F349" s="38"/>
      <c r="G349" s="38"/>
      <c r="H349" s="38"/>
      <c r="I349" s="37" t="s">
        <v>473</v>
      </c>
      <c r="J349" s="10"/>
      <c r="K349" s="10"/>
      <c r="L349" s="10"/>
      <c r="M349" s="10"/>
      <c r="N349" s="10"/>
      <c r="O349" s="10"/>
    </row>
    <row r="350" spans="1:20" ht="12.75" customHeight="1" x14ac:dyDescent="0.2">
      <c r="A350" s="3"/>
      <c r="B350" s="37" t="s">
        <v>474</v>
      </c>
      <c r="D350" s="2"/>
      <c r="E350" s="10"/>
      <c r="F350" s="10"/>
      <c r="G350" s="10"/>
      <c r="H350" s="10"/>
      <c r="I350" s="38" t="s">
        <v>475</v>
      </c>
      <c r="J350" s="10"/>
      <c r="K350" s="10"/>
      <c r="L350" s="10"/>
      <c r="M350" s="10"/>
      <c r="N350" s="10"/>
      <c r="O350" s="10"/>
    </row>
    <row r="351" spans="1:20" ht="12.75" customHeight="1" x14ac:dyDescent="0.2">
      <c r="A351" s="3"/>
      <c r="B351" s="37" t="s">
        <v>455</v>
      </c>
      <c r="D351" s="2"/>
      <c r="E351" s="10"/>
      <c r="F351" s="10"/>
      <c r="G351" s="10"/>
      <c r="H351" s="10"/>
      <c r="I351" s="38" t="s">
        <v>476</v>
      </c>
      <c r="J351" s="10"/>
      <c r="K351" s="10"/>
      <c r="L351" s="10"/>
      <c r="M351" s="10"/>
      <c r="N351" s="10"/>
      <c r="O351" s="10"/>
      <c r="T351" s="10"/>
    </row>
    <row r="352" spans="1:20" ht="12.75" customHeight="1" x14ac:dyDescent="0.2">
      <c r="A352" s="3"/>
      <c r="B352" s="37" t="s">
        <v>457</v>
      </c>
      <c r="D352" s="2"/>
      <c r="E352" s="10"/>
      <c r="F352" s="10"/>
      <c r="G352" s="10"/>
      <c r="H352" s="10"/>
      <c r="I352" s="38" t="s">
        <v>460</v>
      </c>
      <c r="J352" s="10"/>
      <c r="K352" s="10"/>
      <c r="L352" s="10"/>
      <c r="M352" s="10"/>
      <c r="N352" s="10"/>
      <c r="O352" s="10"/>
    </row>
    <row r="353" spans="1:20" ht="12.75" customHeight="1" x14ac:dyDescent="0.2">
      <c r="A353" s="3"/>
      <c r="B353" s="37" t="s">
        <v>456</v>
      </c>
      <c r="D353" s="2"/>
      <c r="E353" s="10"/>
      <c r="F353" s="10"/>
      <c r="G353" s="10"/>
      <c r="H353" s="10"/>
      <c r="I353" s="38" t="s">
        <v>477</v>
      </c>
      <c r="J353" s="10"/>
      <c r="K353" s="10"/>
      <c r="L353" s="10"/>
      <c r="M353" s="10"/>
      <c r="N353" s="10"/>
      <c r="O353" s="10"/>
    </row>
    <row r="354" spans="1:20" ht="12.75" customHeight="1" x14ac:dyDescent="0.2">
      <c r="A354" s="3"/>
      <c r="B354" s="37" t="s">
        <v>458</v>
      </c>
      <c r="D354" s="2"/>
      <c r="E354" s="10"/>
      <c r="F354" s="10"/>
      <c r="G354" s="10"/>
      <c r="H354" s="10"/>
      <c r="I354" s="10" t="s">
        <v>519</v>
      </c>
      <c r="J354" s="10"/>
      <c r="K354" s="10"/>
      <c r="L354" s="10"/>
      <c r="M354" s="10"/>
      <c r="N354" s="10"/>
      <c r="O354" s="10"/>
    </row>
    <row r="355" spans="1:20" ht="12.75" customHeight="1" x14ac:dyDescent="0.2">
      <c r="A355" s="3"/>
      <c r="B355" s="37" t="s">
        <v>459</v>
      </c>
      <c r="D355" s="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</row>
    <row r="356" spans="1:20" ht="12.75" customHeight="1" x14ac:dyDescent="0.2">
      <c r="A356" s="3"/>
      <c r="B356" s="3"/>
      <c r="D356" s="2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</row>
    <row r="357" spans="1:20" s="5" customFormat="1" ht="12.75" customHeight="1" x14ac:dyDescent="0.2">
      <c r="A357" s="4"/>
      <c r="B357" s="4"/>
      <c r="D357" s="6"/>
    </row>
    <row r="358" spans="1:20" x14ac:dyDescent="0.2">
      <c r="A358" s="3"/>
      <c r="B358" s="3"/>
      <c r="D358" s="6"/>
      <c r="E358" s="5"/>
    </row>
    <row r="359" spans="1:20" x14ac:dyDescent="0.2">
      <c r="A359" s="3"/>
      <c r="B359" s="3"/>
      <c r="D359" s="6"/>
      <c r="E359" s="5"/>
    </row>
    <row r="360" spans="1:20" x14ac:dyDescent="0.2">
      <c r="A360" s="3"/>
      <c r="B360" s="3"/>
      <c r="D360" s="6"/>
      <c r="E360" s="5"/>
    </row>
    <row r="361" spans="1:20" x14ac:dyDescent="0.2">
      <c r="A361" s="3"/>
      <c r="B361" s="3"/>
      <c r="D361" s="6"/>
      <c r="E361" s="5"/>
    </row>
    <row r="362" spans="1:20" x14ac:dyDescent="0.2">
      <c r="A362" s="3"/>
      <c r="B362" s="3"/>
      <c r="D362" s="6"/>
      <c r="E362" s="5"/>
    </row>
    <row r="363" spans="1:20" x14ac:dyDescent="0.2">
      <c r="A363" s="3"/>
      <c r="B363" s="3"/>
      <c r="D363" s="6"/>
      <c r="E363" s="5"/>
    </row>
    <row r="364" spans="1:20" x14ac:dyDescent="0.2">
      <c r="A364" s="3"/>
      <c r="B364" s="3"/>
      <c r="D364" s="6"/>
      <c r="E364" s="5"/>
    </row>
    <row r="365" spans="1:20" x14ac:dyDescent="0.2">
      <c r="A365" s="3"/>
      <c r="B365" s="3"/>
      <c r="D365" s="6"/>
      <c r="E365" s="5"/>
    </row>
    <row r="366" spans="1:20" x14ac:dyDescent="0.2">
      <c r="A366" s="3"/>
      <c r="B366" s="3"/>
      <c r="D366" s="6"/>
      <c r="E366" s="5"/>
      <c r="T366" s="10"/>
    </row>
    <row r="367" spans="1:20" x14ac:dyDescent="0.2">
      <c r="A367" s="3"/>
      <c r="B367" s="3"/>
      <c r="D367" s="6"/>
      <c r="E367" s="5"/>
    </row>
    <row r="368" spans="1:20" x14ac:dyDescent="0.2">
      <c r="A368" s="3"/>
      <c r="B368" s="3"/>
      <c r="D368" s="6"/>
      <c r="E368" s="5"/>
    </row>
    <row r="369" spans="1:5" x14ac:dyDescent="0.2">
      <c r="A369" s="3"/>
      <c r="B369" s="3"/>
      <c r="D369" s="6"/>
      <c r="E369" s="5"/>
    </row>
    <row r="370" spans="1:5" x14ac:dyDescent="0.2">
      <c r="A370" s="3"/>
      <c r="B370" s="3"/>
      <c r="D370" s="6"/>
      <c r="E370" s="5"/>
    </row>
    <row r="371" spans="1:5" x14ac:dyDescent="0.2">
      <c r="A371" s="3"/>
      <c r="B371" s="3"/>
      <c r="D371" s="6"/>
      <c r="E371" s="5"/>
    </row>
    <row r="372" spans="1:5" x14ac:dyDescent="0.2">
      <c r="A372" s="3"/>
      <c r="B372" s="3"/>
      <c r="D372" s="6"/>
      <c r="E372" s="5"/>
    </row>
    <row r="373" spans="1:5" x14ac:dyDescent="0.2">
      <c r="A373" s="3"/>
      <c r="B373" s="3"/>
      <c r="D373" s="6"/>
      <c r="E373" s="5"/>
    </row>
    <row r="374" spans="1:5" x14ac:dyDescent="0.2">
      <c r="A374" s="3"/>
      <c r="B374" s="3"/>
      <c r="D374" s="6"/>
      <c r="E374" s="5"/>
    </row>
    <row r="375" spans="1:5" x14ac:dyDescent="0.2">
      <c r="A375" s="3"/>
      <c r="B375" s="3"/>
      <c r="D375" s="6"/>
      <c r="E375" s="5"/>
    </row>
    <row r="376" spans="1:5" x14ac:dyDescent="0.2">
      <c r="A376" s="3"/>
      <c r="B376" s="3"/>
      <c r="D376" s="6"/>
      <c r="E376" s="5"/>
    </row>
    <row r="377" spans="1:5" x14ac:dyDescent="0.2">
      <c r="A377" s="3"/>
      <c r="B377" s="3"/>
      <c r="D377" s="6"/>
      <c r="E377" s="5"/>
    </row>
    <row r="378" spans="1:5" x14ac:dyDescent="0.2">
      <c r="A378" s="3"/>
      <c r="B378" s="3"/>
      <c r="D378" s="6"/>
      <c r="E378" s="5"/>
    </row>
    <row r="379" spans="1:5" x14ac:dyDescent="0.2">
      <c r="A379" s="3"/>
      <c r="B379" s="3"/>
      <c r="D379" s="6"/>
      <c r="E379" s="5"/>
    </row>
    <row r="380" spans="1:5" x14ac:dyDescent="0.2">
      <c r="A380" s="3"/>
      <c r="B380" s="3"/>
      <c r="D380" s="6"/>
      <c r="E380" s="5"/>
    </row>
    <row r="381" spans="1:5" x14ac:dyDescent="0.2">
      <c r="A381" s="3"/>
      <c r="B381" s="3"/>
      <c r="D381" s="6"/>
      <c r="E381" s="5"/>
    </row>
    <row r="382" spans="1:5" x14ac:dyDescent="0.2">
      <c r="A382" s="3"/>
      <c r="B382" s="3"/>
      <c r="D382" s="6"/>
      <c r="E382" s="5"/>
    </row>
    <row r="383" spans="1:5" x14ac:dyDescent="0.2">
      <c r="A383" s="3"/>
      <c r="B383" s="3"/>
      <c r="D383" s="6"/>
      <c r="E383" s="5"/>
    </row>
    <row r="384" spans="1:5" x14ac:dyDescent="0.2">
      <c r="A384" s="3"/>
      <c r="B384" s="3"/>
      <c r="D384" s="6"/>
      <c r="E384" s="5"/>
    </row>
    <row r="385" spans="1:5" x14ac:dyDescent="0.2">
      <c r="A385" s="3"/>
      <c r="B385" s="3"/>
      <c r="D385" s="6"/>
      <c r="E385" s="5"/>
    </row>
    <row r="386" spans="1:5" x14ac:dyDescent="0.2">
      <c r="A386" s="3"/>
      <c r="B386" s="3"/>
      <c r="D386" s="6"/>
      <c r="E386" s="5"/>
    </row>
    <row r="387" spans="1:5" x14ac:dyDescent="0.2">
      <c r="A387" s="3"/>
      <c r="B387" s="3"/>
      <c r="D387" s="6"/>
      <c r="E387" s="5"/>
    </row>
    <row r="388" spans="1:5" x14ac:dyDescent="0.2">
      <c r="A388" s="3"/>
      <c r="B388" s="3"/>
      <c r="D388" s="6"/>
      <c r="E388" s="5"/>
    </row>
    <row r="389" spans="1:5" x14ac:dyDescent="0.2">
      <c r="A389" s="3"/>
      <c r="B389" s="3"/>
      <c r="D389" s="6"/>
      <c r="E389" s="5"/>
    </row>
    <row r="390" spans="1:5" x14ac:dyDescent="0.2">
      <c r="A390" s="3"/>
      <c r="B390" s="3"/>
      <c r="D390" s="6"/>
      <c r="E390" s="5"/>
    </row>
    <row r="391" spans="1:5" x14ac:dyDescent="0.2">
      <c r="A391" s="3"/>
      <c r="B391" s="3"/>
      <c r="D391" s="6"/>
      <c r="E391" s="5"/>
    </row>
    <row r="392" spans="1:5" x14ac:dyDescent="0.2">
      <c r="A392" s="3"/>
      <c r="B392" s="3"/>
      <c r="D392" s="6"/>
      <c r="E392" s="5"/>
    </row>
    <row r="393" spans="1:5" x14ac:dyDescent="0.2">
      <c r="A393" s="3"/>
      <c r="B393" s="3"/>
      <c r="D393" s="6"/>
      <c r="E393" s="5"/>
    </row>
    <row r="394" spans="1:5" x14ac:dyDescent="0.2">
      <c r="A394" s="3"/>
      <c r="B394" s="3"/>
      <c r="D394" s="6"/>
      <c r="E394" s="5"/>
    </row>
    <row r="395" spans="1:5" x14ac:dyDescent="0.2">
      <c r="A395" s="3"/>
      <c r="B395" s="3"/>
      <c r="D395" s="6"/>
      <c r="E395" s="5"/>
    </row>
    <row r="396" spans="1:5" x14ac:dyDescent="0.2">
      <c r="A396" s="3"/>
      <c r="B396" s="3"/>
      <c r="D396" s="6"/>
      <c r="E396" s="5"/>
    </row>
    <row r="397" spans="1:5" x14ac:dyDescent="0.2">
      <c r="A397" s="3"/>
      <c r="B397" s="3"/>
      <c r="D397" s="6"/>
      <c r="E397" s="5"/>
    </row>
    <row r="398" spans="1:5" x14ac:dyDescent="0.2">
      <c r="A398" s="3"/>
      <c r="B398" s="3"/>
      <c r="D398" s="6"/>
      <c r="E398" s="5"/>
    </row>
    <row r="399" spans="1:5" x14ac:dyDescent="0.2">
      <c r="A399" s="3"/>
      <c r="B399" s="3"/>
      <c r="D399" s="6"/>
      <c r="E399" s="5"/>
    </row>
    <row r="400" spans="1:5" x14ac:dyDescent="0.2">
      <c r="A400" s="3"/>
      <c r="B400" s="3"/>
      <c r="D400" s="6"/>
      <c r="E400" s="5"/>
    </row>
    <row r="401" spans="1:5" x14ac:dyDescent="0.2">
      <c r="A401" s="3"/>
      <c r="B401" s="3"/>
      <c r="D401" s="6"/>
      <c r="E401" s="5"/>
    </row>
    <row r="402" spans="1:5" x14ac:dyDescent="0.2">
      <c r="A402" s="3"/>
      <c r="B402" s="3"/>
      <c r="D402" s="6"/>
      <c r="E402" s="5"/>
    </row>
    <row r="403" spans="1:5" x14ac:dyDescent="0.2">
      <c r="A403" s="3"/>
      <c r="B403" s="3"/>
      <c r="D403" s="6"/>
      <c r="E403" s="5"/>
    </row>
    <row r="404" spans="1:5" x14ac:dyDescent="0.2">
      <c r="A404" s="3"/>
      <c r="B404" s="3"/>
      <c r="D404" s="6"/>
      <c r="E404" s="5"/>
    </row>
    <row r="405" spans="1:5" x14ac:dyDescent="0.2">
      <c r="A405" s="3"/>
      <c r="B405" s="3"/>
      <c r="D405" s="6"/>
      <c r="E405" s="5"/>
    </row>
    <row r="406" spans="1:5" x14ac:dyDescent="0.2">
      <c r="A406" s="3"/>
      <c r="B406" s="3"/>
      <c r="D406" s="6"/>
      <c r="E406" s="5"/>
    </row>
    <row r="407" spans="1:5" x14ac:dyDescent="0.2">
      <c r="A407" s="3"/>
      <c r="B407" s="3"/>
      <c r="D407" s="6"/>
      <c r="E407" s="5"/>
    </row>
    <row r="408" spans="1:5" x14ac:dyDescent="0.2">
      <c r="A408" s="3"/>
      <c r="B408" s="3"/>
      <c r="D408" s="6"/>
      <c r="E408" s="5"/>
    </row>
    <row r="409" spans="1:5" x14ac:dyDescent="0.2">
      <c r="A409" s="3"/>
      <c r="B409" s="3"/>
      <c r="D409" s="6"/>
      <c r="E409" s="5"/>
    </row>
    <row r="410" spans="1:5" x14ac:dyDescent="0.2">
      <c r="A410" s="3"/>
      <c r="B410" s="3"/>
      <c r="D410" s="6"/>
      <c r="E410" s="5"/>
    </row>
    <row r="411" spans="1:5" x14ac:dyDescent="0.2">
      <c r="A411" s="3"/>
      <c r="B411" s="3"/>
      <c r="D411" s="6"/>
      <c r="E411" s="5"/>
    </row>
    <row r="412" spans="1:5" x14ac:dyDescent="0.2">
      <c r="A412" s="3"/>
      <c r="B412" s="3"/>
      <c r="D412" s="6"/>
      <c r="E412" s="5"/>
    </row>
    <row r="413" spans="1:5" x14ac:dyDescent="0.2">
      <c r="A413" s="3"/>
      <c r="B413" s="3"/>
      <c r="D413" s="6"/>
      <c r="E413" s="5"/>
    </row>
    <row r="414" spans="1:5" x14ac:dyDescent="0.2">
      <c r="A414" s="3"/>
      <c r="B414" s="3"/>
      <c r="D414" s="6"/>
      <c r="E414" s="5"/>
    </row>
    <row r="415" spans="1:5" x14ac:dyDescent="0.2">
      <c r="A415" s="3"/>
      <c r="B415" s="3"/>
      <c r="D415" s="6"/>
      <c r="E415" s="5"/>
    </row>
    <row r="416" spans="1:5" x14ac:dyDescent="0.2">
      <c r="A416" s="3"/>
      <c r="B416" s="3"/>
      <c r="D416" s="6"/>
      <c r="E416" s="5"/>
    </row>
    <row r="417" spans="1:5" x14ac:dyDescent="0.2">
      <c r="A417" s="3"/>
      <c r="B417" s="3"/>
      <c r="D417" s="6"/>
      <c r="E417" s="5"/>
    </row>
    <row r="418" spans="1:5" x14ac:dyDescent="0.2">
      <c r="A418" s="3"/>
      <c r="B418" s="3"/>
      <c r="D418" s="6"/>
      <c r="E418" s="5"/>
    </row>
    <row r="419" spans="1:5" x14ac:dyDescent="0.2">
      <c r="A419" s="3"/>
      <c r="B419" s="3"/>
      <c r="D419" s="6"/>
      <c r="E419" s="5"/>
    </row>
    <row r="420" spans="1:5" x14ac:dyDescent="0.2">
      <c r="A420" s="3"/>
      <c r="B420" s="3"/>
      <c r="D420" s="6"/>
      <c r="E420" s="5"/>
    </row>
    <row r="421" spans="1:5" x14ac:dyDescent="0.2">
      <c r="A421" s="3"/>
      <c r="B421" s="3"/>
      <c r="D421" s="6"/>
      <c r="E421" s="5"/>
    </row>
  </sheetData>
  <mergeCells count="26">
    <mergeCell ref="A1:T1"/>
    <mergeCell ref="A2:T2"/>
    <mergeCell ref="A4:A6"/>
    <mergeCell ref="B4:B6"/>
    <mergeCell ref="C4:C6"/>
    <mergeCell ref="D4:D6"/>
    <mergeCell ref="E4:O4"/>
    <mergeCell ref="P4:P6"/>
    <mergeCell ref="Q4:R5"/>
    <mergeCell ref="S4:S6"/>
    <mergeCell ref="T4:T6"/>
    <mergeCell ref="E5:K5"/>
    <mergeCell ref="L5:O5"/>
    <mergeCell ref="A14:C14"/>
    <mergeCell ref="A31:C31"/>
    <mergeCell ref="A70:C70"/>
    <mergeCell ref="A279:C279"/>
    <mergeCell ref="A290:C290"/>
    <mergeCell ref="A343:C343"/>
    <mergeCell ref="A344:C344"/>
    <mergeCell ref="A104:C104"/>
    <mergeCell ref="A135:C135"/>
    <mergeCell ref="A190:C190"/>
    <mergeCell ref="A223:C223"/>
    <mergeCell ref="A236:C236"/>
    <mergeCell ref="A268:C268"/>
  </mergeCells>
  <pageMargins left="0.70866141732283472" right="0.70866141732283472" top="0.74803149606299213" bottom="0.74803149606299213" header="0.31496062992125984" footer="0.31496062992125984"/>
  <pageSetup scale="6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31</vt:i4>
      </vt:variant>
    </vt:vector>
  </HeadingPairs>
  <TitlesOfParts>
    <vt:vector size="70" baseType="lpstr">
      <vt:lpstr>2022 - 2023</vt:lpstr>
      <vt:lpstr>2021 - 2022</vt:lpstr>
      <vt:lpstr>2020 - 2021</vt:lpstr>
      <vt:lpstr>2019-2020</vt:lpstr>
      <vt:lpstr>2018-2019</vt:lpstr>
      <vt:lpstr>2017-2018</vt:lpstr>
      <vt:lpstr>2016-2017</vt:lpstr>
      <vt:lpstr>2015-2016</vt:lpstr>
      <vt:lpstr>2014-2015</vt:lpstr>
      <vt:lpstr>2013-2014</vt:lpstr>
      <vt:lpstr>2012-2013</vt:lpstr>
      <vt:lpstr>2011-2012</vt:lpstr>
      <vt:lpstr>2010-2011</vt:lpstr>
      <vt:lpstr>2009-2010</vt:lpstr>
      <vt:lpstr>2008-2009</vt:lpstr>
      <vt:lpstr>2007-2008</vt:lpstr>
      <vt:lpstr>2006-2007</vt:lpstr>
      <vt:lpstr>2005-2006</vt:lpstr>
      <vt:lpstr>2004-2005</vt:lpstr>
      <vt:lpstr>2003-2004</vt:lpstr>
      <vt:lpstr>2002-2003</vt:lpstr>
      <vt:lpstr>2001-2002</vt:lpstr>
      <vt:lpstr>2000-2001</vt:lpstr>
      <vt:lpstr>1999-2000</vt:lpstr>
      <vt:lpstr>1998-1999</vt:lpstr>
      <vt:lpstr>1997-1998</vt:lpstr>
      <vt:lpstr>1996-1997</vt:lpstr>
      <vt:lpstr>1995-1996</vt:lpstr>
      <vt:lpstr>1994-1995</vt:lpstr>
      <vt:lpstr>1993-1994</vt:lpstr>
      <vt:lpstr>1992-1993</vt:lpstr>
      <vt:lpstr>1991-1992</vt:lpstr>
      <vt:lpstr>1990-1991</vt:lpstr>
      <vt:lpstr>1989-1990</vt:lpstr>
      <vt:lpstr>1988-1989</vt:lpstr>
      <vt:lpstr>1987-1988</vt:lpstr>
      <vt:lpstr>1986-1987</vt:lpstr>
      <vt:lpstr>1985-1986 </vt:lpstr>
      <vt:lpstr>84-85 oK</vt:lpstr>
      <vt:lpstr>'1998-1999'!Área_de_impresión</vt:lpstr>
      <vt:lpstr>'2013-2014'!Área_de_impresión</vt:lpstr>
      <vt:lpstr>'2014-2015'!Área_de_impresión</vt:lpstr>
      <vt:lpstr>'2018-2019'!Área_de_impresión</vt:lpstr>
      <vt:lpstr>'2021 - 2022'!Área_de_impresión</vt:lpstr>
      <vt:lpstr>'1985-1986 '!Títulos_a_imprimir</vt:lpstr>
      <vt:lpstr>'1986-1987'!Títulos_a_imprimir</vt:lpstr>
      <vt:lpstr>'1987-1988'!Títulos_a_imprimir</vt:lpstr>
      <vt:lpstr>'1988-1989'!Títulos_a_imprimir</vt:lpstr>
      <vt:lpstr>'1989-1990'!Títulos_a_imprimir</vt:lpstr>
      <vt:lpstr>'1990-1991'!Títulos_a_imprimir</vt:lpstr>
      <vt:lpstr>'1991-1992'!Títulos_a_imprimir</vt:lpstr>
      <vt:lpstr>'1992-1993'!Títulos_a_imprimir</vt:lpstr>
      <vt:lpstr>'1993-1994'!Títulos_a_imprimir</vt:lpstr>
      <vt:lpstr>'1994-1995'!Títulos_a_imprimir</vt:lpstr>
      <vt:lpstr>'1995-1996'!Títulos_a_imprimir</vt:lpstr>
      <vt:lpstr>'1996-1997'!Títulos_a_imprimir</vt:lpstr>
      <vt:lpstr>'1997-1998'!Títulos_a_imprimir</vt:lpstr>
      <vt:lpstr>'1998-1999'!Títulos_a_imprimir</vt:lpstr>
      <vt:lpstr>'1999-2000'!Títulos_a_imprimir</vt:lpstr>
      <vt:lpstr>'2000-2001'!Títulos_a_imprimir</vt:lpstr>
      <vt:lpstr>'2001-2002'!Títulos_a_imprimir</vt:lpstr>
      <vt:lpstr>'2002-2003'!Títulos_a_imprimir</vt:lpstr>
      <vt:lpstr>'2003-2004'!Títulos_a_imprimir</vt:lpstr>
      <vt:lpstr>'2004-2005'!Títulos_a_imprimir</vt:lpstr>
      <vt:lpstr>'2005-2006'!Títulos_a_imprimir</vt:lpstr>
      <vt:lpstr>'2006-2007'!Títulos_a_imprimir</vt:lpstr>
      <vt:lpstr>'2007-2008'!Títulos_a_imprimir</vt:lpstr>
      <vt:lpstr>'2010-2011'!Títulos_a_imprimir</vt:lpstr>
      <vt:lpstr>'2011-2012'!Títulos_a_imprimir</vt:lpstr>
      <vt:lpstr>'84-85 oK'!Títulos_a_imprimir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H. Haltenhoff D.</dc:creator>
  <cp:lastModifiedBy>Claudia Tobar</cp:lastModifiedBy>
  <cp:lastPrinted>2022-09-09T19:22:26Z</cp:lastPrinted>
  <dcterms:created xsi:type="dcterms:W3CDTF">2008-01-09T15:11:55Z</dcterms:created>
  <dcterms:modified xsi:type="dcterms:W3CDTF">2023-11-27T11:51:23Z</dcterms:modified>
</cp:coreProperties>
</file>